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updateLinks="always" codeName="ThisWorkbook"/>
  <bookViews>
    <workbookView xWindow="-12" yWindow="-12" windowWidth="11616" windowHeight="9684" tabRatio="681" firstSheet="5" activeTab="8"/>
  </bookViews>
  <sheets>
    <sheet name="headings" sheetId="17" state="hidden" r:id="rId1"/>
    <sheet name="fixe 2011  " sheetId="58" state="hidden" r:id="rId2"/>
    <sheet name="fixe 2010" sheetId="52" state="hidden" r:id="rId3"/>
    <sheet name="DataYear-1" sheetId="53" state="hidden" r:id="rId4"/>
    <sheet name="DataYear" sheetId="1" state="hidden" r:id="rId5"/>
    <sheet name="Home" sheetId="41" r:id="rId6"/>
    <sheet name="Dat" sheetId="42" state="hidden" r:id="rId7"/>
    <sheet name="Data2012" sheetId="56" r:id="rId8"/>
    <sheet name="Compiled table" sheetId="5" r:id="rId9"/>
    <sheet name="Graph1" sheetId="43" state="hidden" r:id="rId10"/>
    <sheet name="Graph2" sheetId="48" state="hidden" r:id="rId11"/>
    <sheet name="Graph3" sheetId="49" state="hidden" r:id="rId12"/>
    <sheet name="tkm 2008-2010" sheetId="50" state="hidden" r:id="rId13"/>
    <sheet name="base graph" sheetId="51" state="hidden" r:id="rId14"/>
    <sheet name="operator" sheetId="55" state="hidden" r:id="rId15"/>
  </sheets>
  <externalReferences>
    <externalReference r:id="rId16"/>
  </externalReferences>
  <definedNames>
    <definedName name="_xlnm._FilterDatabase" localSheetId="4" hidden="1">DataYear!$E$6:$I$3498</definedName>
    <definedName name="_xlnm._FilterDatabase" localSheetId="3" hidden="1">'DataYear-1'!$E$6:$I$3498</definedName>
    <definedName name="_xlnm._FilterDatabase" localSheetId="2" hidden="1">'fixe 2010'!$E$6:$I$3474</definedName>
    <definedName name="_xlnm._FilterDatabase" localSheetId="1" hidden="1">'fixe 2011  '!$E$6:$I$3498</definedName>
    <definedName name="AAR" localSheetId="7">Data2012!$B$11:$U$39</definedName>
    <definedName name="AAR">Dat!$B$11:$U$39</definedName>
    <definedName name="An_deb">[1]cumul!$B$1</definedName>
    <definedName name="An_déb" localSheetId="2">#REF!</definedName>
    <definedName name="An_déb" localSheetId="1">#REF!</definedName>
    <definedName name="An_fin">[1]cumul!$D$1</definedName>
    <definedName name="ATOC" localSheetId="7">Data2012!$B$41:$U$70</definedName>
    <definedName name="ATOC">Dat!$B$41:$U$70</definedName>
    <definedName name="BBRC" localSheetId="7">Data2012!$B$1757:$T$1784</definedName>
    <definedName name="BBRC">Dat!$B$1757:$T$1784</definedName>
    <definedName name="BC" localSheetId="7">Data2012!$B$71:$U$99</definedName>
    <definedName name="BC">Dat!$B$71:$U$99</definedName>
    <definedName name="BDZ" localSheetId="7">Data2012!$B$101:$U$129</definedName>
    <definedName name="BDZ">Dat!$B$101:$U$129</definedName>
    <definedName name="BLS" localSheetId="2">Dat!#REF!</definedName>
    <definedName name="BLS" localSheetId="1">Dat!#REF!</definedName>
    <definedName name="BLS_Cargo" localSheetId="2">Dat!#REF!</definedName>
    <definedName name="BLS_Cargo" localSheetId="1">Dat!#REF!</definedName>
    <definedName name="BRC" localSheetId="2">Dat!#REF!</definedName>
    <definedName name="BRC" localSheetId="1">Dat!#REF!</definedName>
    <definedName name="BULMARKET" localSheetId="2">Dat!#REF!</definedName>
    <definedName name="BULMARKET" localSheetId="1">Dat!#REF!</definedName>
    <definedName name="CAMRAIL" localSheetId="2">Dat!#REF!</definedName>
    <definedName name="CAMRAIL" localSheetId="1">Dat!#REF!</definedName>
    <definedName name="CD" localSheetId="7">Data2012!$B$131:$U$159</definedName>
    <definedName name="CD">Dat!$B$131:$U$159</definedName>
    <definedName name="CFARYM" localSheetId="7">Data2012!$B$161:$U$189</definedName>
    <definedName name="CFARYM">Dat!$B$161:$U$189</definedName>
    <definedName name="CFCO" localSheetId="2">Dat!#REF!</definedName>
    <definedName name="CFCO" localSheetId="1">Dat!#REF!</definedName>
    <definedName name="CFL" localSheetId="7">Data2012!$B$190:$U$218</definedName>
    <definedName name="CFL">Dat!$B$190:$U$218</definedName>
    <definedName name="CFM" localSheetId="7">Data2012!$B$221:$U$249</definedName>
    <definedName name="CFM">Dat!$B$221:$U$249</definedName>
    <definedName name="CFR_CALATORI" localSheetId="7">Data2012!$B$251:$U$279</definedName>
    <definedName name="CFR_CALATORI">Dat!$B$251:$U$279</definedName>
    <definedName name="CFR_MARFA" localSheetId="7">Data2012!$B$281:$U$309</definedName>
    <definedName name="CFR_MARFA">Dat!$B$281:$U$309</definedName>
    <definedName name="CFS" localSheetId="2">Dat!#REF!</definedName>
    <definedName name="CFS" localSheetId="1">Dat!#REF!</definedName>
    <definedName name="CIE" localSheetId="7">Data2012!$B$311:$U$339</definedName>
    <definedName name="CIE">Dat!$B$311:$U$339</definedName>
    <definedName name="CP" localSheetId="7">Data2012!$B$341:$U$369</definedName>
    <definedName name="CP">Dat!$B$341:$U$369</definedName>
    <definedName name="CR" localSheetId="2">Dat!#REF!</definedName>
    <definedName name="CR" localSheetId="1">Dat!#REF!</definedName>
    <definedName name="CTFB" localSheetId="2">Dat!#REF!</definedName>
    <definedName name="CTFB" localSheetId="1">Dat!#REF!</definedName>
    <definedName name="CTV" localSheetId="2">Dat!#REF!</definedName>
    <definedName name="CTV" localSheetId="1">Dat!#REF!</definedName>
    <definedName name="DB_AG" localSheetId="7">Data2012!$B$371:$U$399</definedName>
    <definedName name="DB_AG">Dat!$B$371:$U$399</definedName>
    <definedName name="DSB" localSheetId="7">Data2012!$B$401:$U$429</definedName>
    <definedName name="DSB">Dat!$B$401:$U$429</definedName>
    <definedName name="DSVN" localSheetId="7">Data2012!$B$431:$U$459</definedName>
    <definedName name="DSVN">Dat!$B$431:$U$459</definedName>
    <definedName name="DVN" localSheetId="7">Data2012!$B$1727:$V$1747</definedName>
    <definedName name="EUSKOTREN" localSheetId="2">Dat!#REF!</definedName>
    <definedName name="EUSKOTREN" localSheetId="1">Dat!#REF!</definedName>
    <definedName name="EVR" localSheetId="7">Data2012!$B$461:$U$489</definedName>
    <definedName name="EVR">Dat!$B$461:$U$489</definedName>
    <definedName name="FEVE" localSheetId="2">Dat!#REF!</definedName>
    <definedName name="FEVE" localSheetId="1">Dat!#REF!</definedName>
    <definedName name="FGC" localSheetId="7">Data2012!$B$491:$U$519</definedName>
    <definedName name="FGC">Dat!$B$491:$U$519</definedName>
    <definedName name="FNM" localSheetId="2">Dat!#REF!</definedName>
    <definedName name="FNM" localSheetId="1">Dat!#REF!</definedName>
    <definedName name="FOC" localSheetId="7">Data2012!$B$521:$U$549</definedName>
    <definedName name="FOC">Dat!$B$521:$U$549</definedName>
    <definedName name="FS" localSheetId="7">Data2012!$B$551:$U$579</definedName>
    <definedName name="FS">Dat!$B$551:$U$579</definedName>
    <definedName name="GFR" localSheetId="7">Data2012!$B$581:$U$609</definedName>
    <definedName name="GFR">Dat!$B$581:$U$609</definedName>
    <definedName name="GKB" localSheetId="7">Data2012!$B$1607:$U$1634</definedName>
    <definedName name="GKB">Dat!$B$1607:$U$1634</definedName>
    <definedName name="GREEN_CARGO" localSheetId="2">Dat!#REF!</definedName>
    <definedName name="GREEN_CARGO" localSheetId="1">Dat!#REF!</definedName>
    <definedName name="GYSEV" localSheetId="7">Data2012!$B$611:$U$639</definedName>
    <definedName name="GYSEV">Dat!$B$611:$U$639</definedName>
    <definedName name="HSH" localSheetId="2">Dat!#REF!</definedName>
    <definedName name="HSH" localSheetId="1">Dat!#REF!</definedName>
    <definedName name="HZ" localSheetId="7">Data2012!$B$641:$U$669</definedName>
    <definedName name="HZ">Dat!$B$641:$U$669</definedName>
    <definedName name="_xlnm.Print_Titles" localSheetId="8">'Compiled table'!$1:$9</definedName>
    <definedName name="IR" localSheetId="2">Dat!#REF!</definedName>
    <definedName name="IR" localSheetId="1">Dat!#REF!</definedName>
    <definedName name="IRR" localSheetId="2">Dat!#REF!</definedName>
    <definedName name="IRR" localSheetId="1">Dat!#REF!</definedName>
    <definedName name="ISR" localSheetId="2">Dat!#REF!</definedName>
    <definedName name="ISR" localSheetId="1">Dat!#REF!</definedName>
    <definedName name="JR" localSheetId="7">Data2012!$B$671:$U$699</definedName>
    <definedName name="JR">Dat!$B$671:$U$699</definedName>
    <definedName name="KORAIL" localSheetId="2">Dat!#REF!</definedName>
    <definedName name="KORAIL" localSheetId="1">Dat!#REF!</definedName>
    <definedName name="KTM" localSheetId="2">Dat!#REF!</definedName>
    <definedName name="KTM" localSheetId="1">Dat!#REF!</definedName>
    <definedName name="KTZ" localSheetId="7">Data2012!$B$701:$U$729</definedName>
    <definedName name="KTZ">Dat!$B$701:$U$729</definedName>
    <definedName name="LDZ" localSheetId="7">Data2012!$B$731:$U$759</definedName>
    <definedName name="LDZ">Dat!$B$731:$U$759</definedName>
    <definedName name="LG" localSheetId="7">Data2012!$B$761:$U$789</definedName>
    <definedName name="LG">Dat!$B$761:$U$789</definedName>
    <definedName name="MAV" localSheetId="7">Data2012!$B$791:$U$819</definedName>
    <definedName name="MAV">Dat!$B$791:$U$819</definedName>
    <definedName name="MAV_CARGO" localSheetId="2">Dat!#REF!</definedName>
    <definedName name="MAV_CARGO" localSheetId="1">Dat!#REF!</definedName>
    <definedName name="NIR" localSheetId="2">Dat!#REF!</definedName>
    <definedName name="NIR" localSheetId="1">Dat!#REF!</definedName>
    <definedName name="NS" localSheetId="7">Data2012!$B$821:$U$849</definedName>
    <definedName name="NS">Dat!$B$821:$U$849</definedName>
    <definedName name="NSB" localSheetId="7">Data2012!$B$851:$U$879</definedName>
    <definedName name="NSB">Dat!$B$851:$U$879</definedName>
    <definedName name="ÖBB" localSheetId="2">Dat!#REF!</definedName>
    <definedName name="ÖBB" localSheetId="1">Dat!#REF!</definedName>
    <definedName name="ONCFM" localSheetId="2">Dat!#REF!</definedName>
    <definedName name="ONCFM" localSheetId="1">Dat!#REF!</definedName>
    <definedName name="OSE" localSheetId="7">Data2012!$B$881:$U$909</definedName>
    <definedName name="OSE">Dat!$B$881:$U$909</definedName>
    <definedName name="PKP" localSheetId="7">Data2012!$B$911:$U$939</definedName>
    <definedName name="PKP">Dat!$B$911:$U$939</definedName>
    <definedName name="PR" localSheetId="2">Dat!#REF!</definedName>
    <definedName name="PR" localSheetId="1">Dat!#REF!</definedName>
    <definedName name="QR" localSheetId="7">Data2012!$B$940:$U$940</definedName>
    <definedName name="QR">Dat!$B$940:$U$940</definedName>
    <definedName name="RAI" localSheetId="7">Data2012!$B$942:$U$970</definedName>
    <definedName name="RAI">Dat!$B$942:$U$970</definedName>
    <definedName name="RENFE" localSheetId="7">Data2012!$B$972:$U$1000</definedName>
    <definedName name="RENFE">Dat!$B$972:$U$1000</definedName>
    <definedName name="RTC" localSheetId="2">Dat!#REF!</definedName>
    <definedName name="RTC" localSheetId="1">Dat!#REF!</definedName>
    <definedName name="RZD" localSheetId="7">Data2012!$B$1002:$U$1030</definedName>
    <definedName name="RZD">Dat!$B$1002:$U$1030</definedName>
    <definedName name="SBB" localSheetId="7">Data2012!$B$1032:$U$1060</definedName>
    <definedName name="SBB">Dat!$B$1032:$U$1060</definedName>
    <definedName name="SERVTRANS" localSheetId="7">Data2012!$B$1062:$U$1090</definedName>
    <definedName name="SERVTRANS">Dat!$B$1062:$U$1090</definedName>
    <definedName name="SETRAG" localSheetId="2">Dat!#REF!</definedName>
    <definedName name="SETRAG" localSheetId="1">Dat!#REF!</definedName>
    <definedName name="SJ" localSheetId="7">Data2012!$B$1092:$U$1120</definedName>
    <definedName name="SJ">Dat!$B$1092:$U$1120</definedName>
    <definedName name="SNCB" localSheetId="7">Data2012!$B$1122:$U$1150</definedName>
    <definedName name="SNCB">Dat!$B$1122:$U$1150</definedName>
    <definedName name="SNCC" localSheetId="7">Data2012!$B$1152:$U$1180</definedName>
    <definedName name="SNCC">Dat!$B$1152:$U$1180</definedName>
    <definedName name="SNCF" localSheetId="7">Data2012!$B$1182:$U$1214</definedName>
    <definedName name="SNCF">Dat!$B$1182:$U$1214</definedName>
    <definedName name="SNCFT" localSheetId="2">Dat!#REF!</definedName>
    <definedName name="SNCFT" localSheetId="1">Dat!#REF!</definedName>
    <definedName name="SNTF" localSheetId="7">Data2012!$B$1216:$U$1244</definedName>
    <definedName name="SNTF">Dat!$B$1216:$U$1244</definedName>
    <definedName name="SPOORNET" localSheetId="2">Dat!#REF!</definedName>
    <definedName name="SPOORNET" localSheetId="1">Dat!#REF!</definedName>
    <definedName name="SRO" localSheetId="7">Data2012!$B$1246:$U$1274</definedName>
    <definedName name="SRO">Dat!$B$1246:$U$1274</definedName>
    <definedName name="SZ" localSheetId="7">Data2012!$B$1276:$U$1304</definedName>
    <definedName name="SZ">Dat!$B$1276:$U$1304</definedName>
    <definedName name="TCDD" localSheetId="7">Data2012!$B$1306:$U$1334</definedName>
    <definedName name="TCDD">Dat!$B$1306:$U$1334</definedName>
    <definedName name="THSRC" localSheetId="7">Data2012!$B$1697:$T$1723</definedName>
    <definedName name="THSRC">Dat!$B$1697:$T$1723</definedName>
    <definedName name="Total_Chile" localSheetId="7">Data2012!$B$1635:$T$1664</definedName>
    <definedName name="Total_Chile">Dat!$B$1635:$T$1664</definedName>
    <definedName name="TOTO">Data2012!$B$1821:$P$1847</definedName>
    <definedName name="TRA" localSheetId="7">Data2012!$B$1336:$U$1364</definedName>
    <definedName name="TRA">Dat!$B$1336:$U$1364</definedName>
    <definedName name="UNIFERTRANS" localSheetId="7">Data2012!$B$1366:$U$1394</definedName>
    <definedName name="UNIFERTRANS">Dat!$B$1366:$U$1394</definedName>
    <definedName name="UZ" localSheetId="7">Data2012!$B$1396:$U$1424</definedName>
    <definedName name="UZ">Dat!$B$1396:$U$1424</definedName>
    <definedName name="VIARAIL" localSheetId="2">Dat!#REF!</definedName>
    <definedName name="VIARAIL" localSheetId="1">Dat!#REF!</definedName>
    <definedName name="VR" localSheetId="7">Data2012!$B$1426:$U$1454</definedName>
    <definedName name="VR">Dat!$B$1426:$U$1454</definedName>
    <definedName name="WLB" localSheetId="2">Dat!#REF!</definedName>
    <definedName name="WLB" localSheetId="1">Dat!#REF!</definedName>
    <definedName name="ZBH" localSheetId="7">Data2012!$B$1456:$U$1484</definedName>
    <definedName name="ZBH">Dat!$B$1456:$U$1484</definedName>
    <definedName name="ZCG" localSheetId="2">Dat!#REF!</definedName>
    <definedName name="ZCG" localSheetId="1">Dat!#REF!</definedName>
    <definedName name="_xlnm.Print_Area" localSheetId="8">'Compiled table'!$A$1:$AA$79</definedName>
    <definedName name="_xlnm.Print_Area" localSheetId="6">Dat!$B$2:$T$38</definedName>
    <definedName name="_xlnm.Print_Area" localSheetId="7">Data2012!$B$2:$T$38</definedName>
    <definedName name="_xlnm.Print_Area" localSheetId="5">Home!$A$4:$L$30</definedName>
    <definedName name="ZRS" localSheetId="7">Data2012!$B$1486:$U$1514</definedName>
    <definedName name="ZRS">Dat!$B$1486:$U$1514</definedName>
    <definedName name="ZS" localSheetId="7">Data2012!$B$1516:$U$1544</definedName>
    <definedName name="ZS">Dat!$B$1516:$U$1544</definedName>
    <definedName name="ZSSK" localSheetId="7">Data2012!$B$1546:$U$1574</definedName>
    <definedName name="ZSSK">Dat!$B$1546:$U$1574</definedName>
    <definedName name="ZSSK_Cargo" localSheetId="7">Data2012!$B$1576:$U$1604</definedName>
    <definedName name="ZSSK_Cargo">Dat!$B$1576:$U$1604</definedName>
  </definedNames>
  <calcPr calcId="125725"/>
</workbook>
</file>

<file path=xl/calcChain.xml><?xml version="1.0" encoding="utf-8"?>
<calcChain xmlns="http://schemas.openxmlformats.org/spreadsheetml/2006/main">
  <c r="O687" i="56"/>
  <c r="O688"/>
  <c r="L688"/>
  <c r="L687"/>
  <c r="K688"/>
  <c r="K687"/>
  <c r="K693"/>
  <c r="L44" i="5" s="1"/>
  <c r="O44" s="1"/>
  <c r="S44"/>
  <c r="Q44"/>
  <c r="P44"/>
  <c r="M44"/>
  <c r="L693" i="56"/>
  <c r="N693"/>
  <c r="O693"/>
  <c r="P680" l="1"/>
  <c r="P681"/>
  <c r="M680"/>
  <c r="M681"/>
  <c r="M682"/>
  <c r="E137" l="1"/>
  <c r="H137"/>
  <c r="M137"/>
  <c r="P137"/>
  <c r="S137"/>
  <c r="V137"/>
  <c r="E138"/>
  <c r="H138"/>
  <c r="M138"/>
  <c r="P138"/>
  <c r="S138"/>
  <c r="V138"/>
  <c r="E139"/>
  <c r="H139"/>
  <c r="M139"/>
  <c r="P139"/>
  <c r="S139"/>
  <c r="V139"/>
  <c r="V110"/>
  <c r="S110"/>
  <c r="P110"/>
  <c r="M110"/>
  <c r="H110"/>
  <c r="E110"/>
  <c r="V109"/>
  <c r="S109"/>
  <c r="P109"/>
  <c r="M109"/>
  <c r="H109"/>
  <c r="E109"/>
  <c r="V108"/>
  <c r="S108"/>
  <c r="P108"/>
  <c r="M108"/>
  <c r="H108"/>
  <c r="E108"/>
  <c r="V107"/>
  <c r="S107"/>
  <c r="P107"/>
  <c r="M107"/>
  <c r="H107"/>
  <c r="E107"/>
  <c r="V106"/>
  <c r="S106"/>
  <c r="P106"/>
  <c r="M106"/>
  <c r="H106"/>
  <c r="E106"/>
  <c r="V105"/>
  <c r="S105"/>
  <c r="P105"/>
  <c r="M105"/>
  <c r="H105"/>
  <c r="E105"/>
  <c r="V104"/>
  <c r="S104"/>
  <c r="P104"/>
  <c r="M104"/>
  <c r="H104"/>
  <c r="E104"/>
  <c r="V619"/>
  <c r="S619"/>
  <c r="P619"/>
  <c r="M619"/>
  <c r="H619"/>
  <c r="E619"/>
  <c r="V618"/>
  <c r="S618"/>
  <c r="P618"/>
  <c r="M618"/>
  <c r="H618"/>
  <c r="E618"/>
  <c r="V617"/>
  <c r="S617"/>
  <c r="P617"/>
  <c r="M617"/>
  <c r="H617"/>
  <c r="E617"/>
  <c r="V616"/>
  <c r="S616"/>
  <c r="P616"/>
  <c r="M616"/>
  <c r="H616"/>
  <c r="E616"/>
  <c r="V615"/>
  <c r="S615"/>
  <c r="P615"/>
  <c r="M615"/>
  <c r="H615"/>
  <c r="E615"/>
  <c r="V614"/>
  <c r="S614"/>
  <c r="P614"/>
  <c r="M614"/>
  <c r="H614"/>
  <c r="E614"/>
  <c r="V136"/>
  <c r="S136"/>
  <c r="P136"/>
  <c r="M136"/>
  <c r="H136"/>
  <c r="E136"/>
  <c r="V135"/>
  <c r="S135"/>
  <c r="P135"/>
  <c r="M135"/>
  <c r="H135"/>
  <c r="E135"/>
  <c r="V134"/>
  <c r="S134"/>
  <c r="P134"/>
  <c r="M134"/>
  <c r="H134"/>
  <c r="E134"/>
  <c r="V649"/>
  <c r="S649"/>
  <c r="P649"/>
  <c r="M649"/>
  <c r="H649"/>
  <c r="E649"/>
  <c r="V648"/>
  <c r="S648"/>
  <c r="P648"/>
  <c r="M648"/>
  <c r="H648"/>
  <c r="E648"/>
  <c r="V647"/>
  <c r="S647"/>
  <c r="P647"/>
  <c r="M647"/>
  <c r="H647"/>
  <c r="E647"/>
  <c r="V646"/>
  <c r="S646"/>
  <c r="P646"/>
  <c r="M646"/>
  <c r="H646"/>
  <c r="E646"/>
  <c r="V645"/>
  <c r="S645"/>
  <c r="P645"/>
  <c r="M645"/>
  <c r="H645"/>
  <c r="E645"/>
  <c r="V644"/>
  <c r="S644"/>
  <c r="P644"/>
  <c r="M644"/>
  <c r="H644"/>
  <c r="E644"/>
  <c r="V1584"/>
  <c r="S1584"/>
  <c r="P1584"/>
  <c r="M1584"/>
  <c r="V1583"/>
  <c r="S1583"/>
  <c r="P1583"/>
  <c r="M1583"/>
  <c r="V1582"/>
  <c r="S1582"/>
  <c r="P1582"/>
  <c r="M1582"/>
  <c r="V1581"/>
  <c r="S1581"/>
  <c r="P1581"/>
  <c r="M1581"/>
  <c r="V1580"/>
  <c r="S1580"/>
  <c r="P1580"/>
  <c r="M1580"/>
  <c r="V1579"/>
  <c r="S1579"/>
  <c r="P1579"/>
  <c r="M1579"/>
  <c r="V769"/>
  <c r="S769"/>
  <c r="P769"/>
  <c r="M769"/>
  <c r="H769"/>
  <c r="E769"/>
  <c r="V768"/>
  <c r="S768"/>
  <c r="P768"/>
  <c r="M768"/>
  <c r="H768"/>
  <c r="E768"/>
  <c r="V767"/>
  <c r="S767"/>
  <c r="P767"/>
  <c r="M767"/>
  <c r="H767"/>
  <c r="E767"/>
  <c r="V766"/>
  <c r="S766"/>
  <c r="P766"/>
  <c r="M766"/>
  <c r="H766"/>
  <c r="E766"/>
  <c r="V765"/>
  <c r="S765"/>
  <c r="P765"/>
  <c r="M765"/>
  <c r="H765"/>
  <c r="E765"/>
  <c r="V764"/>
  <c r="S764"/>
  <c r="P764"/>
  <c r="M764"/>
  <c r="H764"/>
  <c r="E764"/>
  <c r="M683"/>
  <c r="M684"/>
  <c r="M685"/>
  <c r="P685"/>
  <c r="P684"/>
  <c r="P683"/>
  <c r="P682"/>
  <c r="P679"/>
  <c r="M679"/>
  <c r="P678"/>
  <c r="M678"/>
  <c r="P677"/>
  <c r="M677"/>
  <c r="P676"/>
  <c r="M676"/>
  <c r="P675"/>
  <c r="M675"/>
  <c r="P674"/>
  <c r="M674"/>
  <c r="V986"/>
  <c r="S986"/>
  <c r="P986"/>
  <c r="M986"/>
  <c r="H986"/>
  <c r="E986"/>
  <c r="V985"/>
  <c r="S985"/>
  <c r="P985"/>
  <c r="M985"/>
  <c r="H985"/>
  <c r="E985"/>
  <c r="V984"/>
  <c r="S984"/>
  <c r="P984"/>
  <c r="M984"/>
  <c r="H984"/>
  <c r="E984"/>
  <c r="V983"/>
  <c r="S983"/>
  <c r="P983"/>
  <c r="M983"/>
  <c r="H983"/>
  <c r="E983"/>
  <c r="V982"/>
  <c r="S982"/>
  <c r="P982"/>
  <c r="M982"/>
  <c r="H982"/>
  <c r="E982"/>
  <c r="V980"/>
  <c r="S980"/>
  <c r="P980"/>
  <c r="M980"/>
  <c r="H980"/>
  <c r="E980"/>
  <c r="V979"/>
  <c r="S979"/>
  <c r="P979"/>
  <c r="M979"/>
  <c r="H979"/>
  <c r="E979"/>
  <c r="V978"/>
  <c r="S978"/>
  <c r="P978"/>
  <c r="M978"/>
  <c r="H978"/>
  <c r="E978"/>
  <c r="V977"/>
  <c r="S977"/>
  <c r="P977"/>
  <c r="M977"/>
  <c r="H977"/>
  <c r="E977"/>
  <c r="V976"/>
  <c r="S976"/>
  <c r="P976"/>
  <c r="M976"/>
  <c r="H976"/>
  <c r="E976"/>
  <c r="V975"/>
  <c r="S975"/>
  <c r="P975"/>
  <c r="M975"/>
  <c r="H975"/>
  <c r="E975"/>
  <c r="V385" l="1"/>
  <c r="S385"/>
  <c r="P385"/>
  <c r="M385"/>
  <c r="H385"/>
  <c r="E385"/>
  <c r="V384"/>
  <c r="S384"/>
  <c r="P384"/>
  <c r="M384"/>
  <c r="H384"/>
  <c r="E384"/>
  <c r="V383"/>
  <c r="S383"/>
  <c r="P383"/>
  <c r="M383"/>
  <c r="H383"/>
  <c r="E383"/>
  <c r="V382"/>
  <c r="S382"/>
  <c r="P382"/>
  <c r="M382"/>
  <c r="H382"/>
  <c r="E382"/>
  <c r="V379"/>
  <c r="S379"/>
  <c r="P379"/>
  <c r="M379"/>
  <c r="H379"/>
  <c r="E379"/>
  <c r="V378"/>
  <c r="S378"/>
  <c r="P378"/>
  <c r="M378"/>
  <c r="H378"/>
  <c r="E378"/>
  <c r="V377"/>
  <c r="S377"/>
  <c r="P377"/>
  <c r="M377"/>
  <c r="H377"/>
  <c r="E377"/>
  <c r="V376"/>
  <c r="S376"/>
  <c r="P376"/>
  <c r="M376"/>
  <c r="H376"/>
  <c r="E376"/>
  <c r="V375"/>
  <c r="S375"/>
  <c r="P375"/>
  <c r="M375"/>
  <c r="H375"/>
  <c r="E375"/>
  <c r="V374"/>
  <c r="S374"/>
  <c r="P374"/>
  <c r="M374"/>
  <c r="H374"/>
  <c r="E374"/>
  <c r="V925"/>
  <c r="S925"/>
  <c r="P925"/>
  <c r="M925"/>
  <c r="H925"/>
  <c r="E925"/>
  <c r="V924"/>
  <c r="S924"/>
  <c r="P924"/>
  <c r="M924"/>
  <c r="H924"/>
  <c r="E924"/>
  <c r="V923"/>
  <c r="S923"/>
  <c r="P923"/>
  <c r="M923"/>
  <c r="H923"/>
  <c r="E923"/>
  <c r="V922"/>
  <c r="S922"/>
  <c r="P922"/>
  <c r="M922"/>
  <c r="H922"/>
  <c r="E922"/>
  <c r="V921"/>
  <c r="S921"/>
  <c r="P921"/>
  <c r="M921"/>
  <c r="H921"/>
  <c r="E921"/>
  <c r="V919"/>
  <c r="S919"/>
  <c r="P919"/>
  <c r="M919"/>
  <c r="H919"/>
  <c r="E919"/>
  <c r="V918"/>
  <c r="S918"/>
  <c r="P918"/>
  <c r="M918"/>
  <c r="H918"/>
  <c r="E918"/>
  <c r="V917"/>
  <c r="S917"/>
  <c r="P917"/>
  <c r="M917"/>
  <c r="H917"/>
  <c r="E917"/>
  <c r="V916"/>
  <c r="S916"/>
  <c r="P916"/>
  <c r="M916"/>
  <c r="H916"/>
  <c r="E916"/>
  <c r="V915"/>
  <c r="S915"/>
  <c r="P915"/>
  <c r="M915"/>
  <c r="H915"/>
  <c r="E915"/>
  <c r="V914"/>
  <c r="S914"/>
  <c r="P914"/>
  <c r="M914"/>
  <c r="H914"/>
  <c r="E914"/>
  <c r="H415"/>
  <c r="E415"/>
  <c r="H414"/>
  <c r="E414"/>
  <c r="H413"/>
  <c r="E413"/>
  <c r="H412"/>
  <c r="E412"/>
  <c r="H411"/>
  <c r="E411"/>
  <c r="H409"/>
  <c r="E409"/>
  <c r="H408"/>
  <c r="E408"/>
  <c r="H407"/>
  <c r="E407"/>
  <c r="H406"/>
  <c r="E406"/>
  <c r="H405"/>
  <c r="E405"/>
  <c r="H404"/>
  <c r="E404"/>
  <c r="E357"/>
  <c r="V85"/>
  <c r="S85"/>
  <c r="P85"/>
  <c r="M85"/>
  <c r="H85"/>
  <c r="E85"/>
  <c r="V84"/>
  <c r="S84"/>
  <c r="P84"/>
  <c r="M84"/>
  <c r="H84"/>
  <c r="E84"/>
  <c r="V83"/>
  <c r="S83"/>
  <c r="P83"/>
  <c r="M83"/>
  <c r="H83"/>
  <c r="E83"/>
  <c r="V82"/>
  <c r="S82"/>
  <c r="P82"/>
  <c r="M82"/>
  <c r="H82"/>
  <c r="E82"/>
  <c r="V81"/>
  <c r="S81"/>
  <c r="P81"/>
  <c r="M81"/>
  <c r="H81"/>
  <c r="E81"/>
  <c r="V79"/>
  <c r="S79"/>
  <c r="P79"/>
  <c r="M79"/>
  <c r="E79"/>
  <c r="V78"/>
  <c r="S78"/>
  <c r="P78"/>
  <c r="M78"/>
  <c r="H78"/>
  <c r="E78"/>
  <c r="V77"/>
  <c r="S77"/>
  <c r="P77"/>
  <c r="M77"/>
  <c r="H77"/>
  <c r="E77"/>
  <c r="V76"/>
  <c r="S76"/>
  <c r="P76"/>
  <c r="M76"/>
  <c r="H76"/>
  <c r="E76"/>
  <c r="V75"/>
  <c r="S75"/>
  <c r="P75"/>
  <c r="M75"/>
  <c r="H75"/>
  <c r="E75"/>
  <c r="V74"/>
  <c r="S74"/>
  <c r="P74"/>
  <c r="M74"/>
  <c r="H74"/>
  <c r="E74"/>
  <c r="H1136" l="1"/>
  <c r="E1136"/>
  <c r="H1135"/>
  <c r="E1135"/>
  <c r="H1134"/>
  <c r="E1134"/>
  <c r="H1133"/>
  <c r="E1133"/>
  <c r="H1132"/>
  <c r="E1132"/>
  <c r="H1131"/>
  <c r="E1131"/>
  <c r="H1130"/>
  <c r="E1130"/>
  <c r="H1129"/>
  <c r="E1129"/>
  <c r="H1128"/>
  <c r="E1128"/>
  <c r="H1127"/>
  <c r="E1127"/>
  <c r="H1126"/>
  <c r="E1126"/>
  <c r="H1125"/>
  <c r="E1125"/>
  <c r="V1464" l="1"/>
  <c r="S1464"/>
  <c r="P1464"/>
  <c r="M1464"/>
  <c r="H1464"/>
  <c r="E1464"/>
  <c r="V1463"/>
  <c r="S1463"/>
  <c r="P1463"/>
  <c r="M1463"/>
  <c r="H1463"/>
  <c r="E1463"/>
  <c r="V1462"/>
  <c r="S1462"/>
  <c r="P1462"/>
  <c r="M1462"/>
  <c r="H1462"/>
  <c r="E1462"/>
  <c r="V1461"/>
  <c r="S1461"/>
  <c r="P1461"/>
  <c r="M1461"/>
  <c r="H1461"/>
  <c r="E1461"/>
  <c r="V1460"/>
  <c r="S1460"/>
  <c r="P1460"/>
  <c r="M1460"/>
  <c r="H1460"/>
  <c r="E1460"/>
  <c r="V1459"/>
  <c r="S1459"/>
  <c r="P1459"/>
  <c r="M1459"/>
  <c r="H1459"/>
  <c r="E1459"/>
  <c r="V559" l="1"/>
  <c r="S559"/>
  <c r="P559"/>
  <c r="M559"/>
  <c r="H559"/>
  <c r="E559"/>
  <c r="V558"/>
  <c r="S558"/>
  <c r="P558"/>
  <c r="M558"/>
  <c r="H558"/>
  <c r="E558"/>
  <c r="V557"/>
  <c r="S557"/>
  <c r="P557"/>
  <c r="M557"/>
  <c r="H557"/>
  <c r="E557"/>
  <c r="V556"/>
  <c r="S556"/>
  <c r="P556"/>
  <c r="M556"/>
  <c r="H556"/>
  <c r="E556"/>
  <c r="V555"/>
  <c r="S555"/>
  <c r="P555"/>
  <c r="M555"/>
  <c r="H555"/>
  <c r="E555"/>
  <c r="V554"/>
  <c r="S554"/>
  <c r="P554"/>
  <c r="M554"/>
  <c r="H554"/>
  <c r="E554"/>
  <c r="V1440"/>
  <c r="S1440"/>
  <c r="P1440"/>
  <c r="M1440"/>
  <c r="H1440"/>
  <c r="E1440"/>
  <c r="V1439"/>
  <c r="S1439"/>
  <c r="P1439"/>
  <c r="M1439"/>
  <c r="H1439"/>
  <c r="E1439"/>
  <c r="V1438"/>
  <c r="S1438"/>
  <c r="P1438"/>
  <c r="M1438"/>
  <c r="H1438"/>
  <c r="E1438"/>
  <c r="V1437"/>
  <c r="S1437"/>
  <c r="P1437"/>
  <c r="M1437"/>
  <c r="H1437"/>
  <c r="E1437"/>
  <c r="V1436"/>
  <c r="S1436"/>
  <c r="P1436"/>
  <c r="M1436"/>
  <c r="H1436"/>
  <c r="E1436"/>
  <c r="V1435"/>
  <c r="S1435"/>
  <c r="P1435"/>
  <c r="M1435"/>
  <c r="H1435"/>
  <c r="E1435"/>
  <c r="V1434"/>
  <c r="S1434"/>
  <c r="P1434"/>
  <c r="M1434"/>
  <c r="H1434"/>
  <c r="E1434"/>
  <c r="V1433"/>
  <c r="S1433"/>
  <c r="P1433"/>
  <c r="M1433"/>
  <c r="H1433"/>
  <c r="E1433"/>
  <c r="V1432"/>
  <c r="S1432"/>
  <c r="P1432"/>
  <c r="M1432"/>
  <c r="H1432"/>
  <c r="E1432"/>
  <c r="V1431"/>
  <c r="S1431"/>
  <c r="P1431"/>
  <c r="M1431"/>
  <c r="H1431"/>
  <c r="E1431"/>
  <c r="V1430"/>
  <c r="S1430"/>
  <c r="P1430"/>
  <c r="M1430"/>
  <c r="H1430"/>
  <c r="E1430"/>
  <c r="V1429"/>
  <c r="S1429"/>
  <c r="P1429"/>
  <c r="M1429"/>
  <c r="H1429"/>
  <c r="E1429"/>
  <c r="V1203"/>
  <c r="V1201"/>
  <c r="V1200"/>
  <c r="V1199"/>
  <c r="V1198"/>
  <c r="V1196"/>
  <c r="V1195"/>
  <c r="V1194"/>
  <c r="V1193"/>
  <c r="V1192"/>
  <c r="V1191"/>
  <c r="V1190"/>
  <c r="V1189"/>
  <c r="V1188"/>
  <c r="V1187"/>
  <c r="V1186"/>
  <c r="V1185"/>
  <c r="S1203"/>
  <c r="S1201"/>
  <c r="S1200"/>
  <c r="S1199"/>
  <c r="S1198"/>
  <c r="S1196"/>
  <c r="S1195"/>
  <c r="S1194"/>
  <c r="S1193"/>
  <c r="S1192"/>
  <c r="S1191"/>
  <c r="S1190"/>
  <c r="S1189"/>
  <c r="S1188"/>
  <c r="S1187"/>
  <c r="S1186"/>
  <c r="S1185"/>
  <c r="P1203"/>
  <c r="P1201"/>
  <c r="P1200"/>
  <c r="P1199"/>
  <c r="P1198"/>
  <c r="P1196"/>
  <c r="P1195"/>
  <c r="P1194"/>
  <c r="P1193"/>
  <c r="P1192"/>
  <c r="P1191"/>
  <c r="P1190"/>
  <c r="P1189"/>
  <c r="P1188"/>
  <c r="P1187"/>
  <c r="P1186"/>
  <c r="P1185"/>
  <c r="M1203"/>
  <c r="M1201"/>
  <c r="M1200"/>
  <c r="M1199"/>
  <c r="M1198"/>
  <c r="M1196"/>
  <c r="M1195"/>
  <c r="M1194"/>
  <c r="M1193"/>
  <c r="M1192"/>
  <c r="M1191"/>
  <c r="M1190"/>
  <c r="M1189"/>
  <c r="M1188"/>
  <c r="M1187"/>
  <c r="M1186"/>
  <c r="M1185"/>
  <c r="H1203"/>
  <c r="H1201"/>
  <c r="H1200"/>
  <c r="H1199"/>
  <c r="H1198"/>
  <c r="H1196"/>
  <c r="H1195"/>
  <c r="H1194"/>
  <c r="H1193"/>
  <c r="H1192"/>
  <c r="H1191"/>
  <c r="H1190"/>
  <c r="H1189"/>
  <c r="H1188"/>
  <c r="H1187"/>
  <c r="H1186"/>
  <c r="H1185"/>
  <c r="E1203"/>
  <c r="E1201"/>
  <c r="E1200"/>
  <c r="E1199"/>
  <c r="E1198"/>
  <c r="E1196"/>
  <c r="E1195"/>
  <c r="E1194"/>
  <c r="E1193"/>
  <c r="E1192"/>
  <c r="E1191"/>
  <c r="E1190"/>
  <c r="E1189"/>
  <c r="E1188"/>
  <c r="E1187"/>
  <c r="E1186"/>
  <c r="E1185"/>
  <c r="I349"/>
  <c r="H349"/>
  <c r="E349"/>
  <c r="I348"/>
  <c r="H348"/>
  <c r="E348"/>
  <c r="I347"/>
  <c r="H347"/>
  <c r="E347"/>
  <c r="I346"/>
  <c r="H346"/>
  <c r="E346"/>
  <c r="I345"/>
  <c r="H345"/>
  <c r="E345"/>
  <c r="I344"/>
  <c r="H344"/>
  <c r="E344"/>
  <c r="A1834" l="1"/>
  <c r="A1833"/>
  <c r="A1832"/>
  <c r="A1831"/>
  <c r="A1830"/>
  <c r="A1829"/>
  <c r="A1828"/>
  <c r="A1827"/>
  <c r="A1826"/>
  <c r="A1825"/>
  <c r="A1824"/>
  <c r="A1823"/>
  <c r="P1841"/>
  <c r="O1841"/>
  <c r="M1841"/>
  <c r="L1841"/>
  <c r="A1841"/>
  <c r="P1839"/>
  <c r="O1839"/>
  <c r="N1839"/>
  <c r="M1839"/>
  <c r="L1839"/>
  <c r="K1839"/>
  <c r="A1839"/>
  <c r="P1838"/>
  <c r="O1838"/>
  <c r="N1838"/>
  <c r="M1838"/>
  <c r="L1838"/>
  <c r="K1838"/>
  <c r="A1838"/>
  <c r="O1837"/>
  <c r="N1837"/>
  <c r="L1837"/>
  <c r="M1837" s="1"/>
  <c r="K1837"/>
  <c r="A1837"/>
  <c r="O1836"/>
  <c r="P1836" s="1"/>
  <c r="N1836"/>
  <c r="L1836"/>
  <c r="K1836"/>
  <c r="A1836"/>
  <c r="P1834"/>
  <c r="M1834"/>
  <c r="P1833"/>
  <c r="M1833"/>
  <c r="P1832"/>
  <c r="M1832"/>
  <c r="P1831"/>
  <c r="M1831"/>
  <c r="P1830"/>
  <c r="M1830"/>
  <c r="P1829"/>
  <c r="M1829"/>
  <c r="P1828"/>
  <c r="M1828"/>
  <c r="P1827"/>
  <c r="M1827"/>
  <c r="P1826"/>
  <c r="M1826"/>
  <c r="P1825"/>
  <c r="M1825"/>
  <c r="P1824"/>
  <c r="M1824"/>
  <c r="P1823"/>
  <c r="M1823"/>
  <c r="V565"/>
  <c r="V564"/>
  <c r="V563"/>
  <c r="V562"/>
  <c r="V561"/>
  <c r="V560"/>
  <c r="S565"/>
  <c r="S564"/>
  <c r="S563"/>
  <c r="S562"/>
  <c r="S561"/>
  <c r="S560"/>
  <c r="P565"/>
  <c r="P564"/>
  <c r="P563"/>
  <c r="P562"/>
  <c r="P561"/>
  <c r="P560"/>
  <c r="M565"/>
  <c r="M564"/>
  <c r="M563"/>
  <c r="M562"/>
  <c r="M561"/>
  <c r="M560"/>
  <c r="H565"/>
  <c r="H564"/>
  <c r="H563"/>
  <c r="H562"/>
  <c r="H561"/>
  <c r="H560"/>
  <c r="E565"/>
  <c r="E564"/>
  <c r="E563"/>
  <c r="E562"/>
  <c r="E561"/>
  <c r="E560"/>
  <c r="H1554"/>
  <c r="E1554"/>
  <c r="H1553"/>
  <c r="E1553"/>
  <c r="H1552"/>
  <c r="E1552"/>
  <c r="H1551"/>
  <c r="E1551"/>
  <c r="H1550"/>
  <c r="E1550"/>
  <c r="H1549"/>
  <c r="E1549"/>
  <c r="N1841" l="1"/>
  <c r="M1836"/>
  <c r="P1837"/>
  <c r="K1841"/>
  <c r="V1070" l="1"/>
  <c r="S1070"/>
  <c r="P1070"/>
  <c r="M1070"/>
  <c r="V1069"/>
  <c r="S1069"/>
  <c r="P1069"/>
  <c r="M1069"/>
  <c r="V1068"/>
  <c r="S1068"/>
  <c r="P1068"/>
  <c r="M1068"/>
  <c r="V1067"/>
  <c r="S1067"/>
  <c r="P1067"/>
  <c r="M1067"/>
  <c r="V1066"/>
  <c r="S1066"/>
  <c r="P1066"/>
  <c r="M1066"/>
  <c r="V1065"/>
  <c r="S1065"/>
  <c r="P1065"/>
  <c r="M1065"/>
  <c r="V1283"/>
  <c r="S1283"/>
  <c r="P1283"/>
  <c r="M1283"/>
  <c r="H1283"/>
  <c r="E1283"/>
  <c r="V1282"/>
  <c r="S1282"/>
  <c r="P1282"/>
  <c r="M1282"/>
  <c r="H1282"/>
  <c r="E1282"/>
  <c r="H258"/>
  <c r="E258"/>
  <c r="H257"/>
  <c r="E257"/>
  <c r="H256"/>
  <c r="E256"/>
  <c r="H255"/>
  <c r="E255"/>
  <c r="H254"/>
  <c r="E254"/>
  <c r="H197"/>
  <c r="E197"/>
  <c r="H196"/>
  <c r="E196"/>
  <c r="H195"/>
  <c r="E195"/>
  <c r="H194"/>
  <c r="E194"/>
  <c r="V993"/>
  <c r="U993"/>
  <c r="S993"/>
  <c r="R993"/>
  <c r="P993"/>
  <c r="O993"/>
  <c r="M993"/>
  <c r="L993"/>
  <c r="J993"/>
  <c r="I993"/>
  <c r="H993"/>
  <c r="G993"/>
  <c r="E993"/>
  <c r="D993"/>
  <c r="V991"/>
  <c r="U991"/>
  <c r="T991"/>
  <c r="S991"/>
  <c r="R991"/>
  <c r="Q991"/>
  <c r="P991"/>
  <c r="O991"/>
  <c r="N991"/>
  <c r="M991"/>
  <c r="L991"/>
  <c r="K991"/>
  <c r="J991"/>
  <c r="I991"/>
  <c r="H991"/>
  <c r="G991"/>
  <c r="F991"/>
  <c r="E991"/>
  <c r="D991"/>
  <c r="C991"/>
  <c r="V990"/>
  <c r="U990"/>
  <c r="T990"/>
  <c r="S990"/>
  <c r="R990"/>
  <c r="Q990"/>
  <c r="P990"/>
  <c r="O990"/>
  <c r="N990"/>
  <c r="M990"/>
  <c r="L990"/>
  <c r="K990"/>
  <c r="J990"/>
  <c r="I990"/>
  <c r="H990"/>
  <c r="G990"/>
  <c r="F990"/>
  <c r="E990"/>
  <c r="D990"/>
  <c r="C990"/>
  <c r="U989"/>
  <c r="V989" s="1"/>
  <c r="T989"/>
  <c r="R989"/>
  <c r="Q989"/>
  <c r="O989"/>
  <c r="N989"/>
  <c r="L989"/>
  <c r="M989" s="1"/>
  <c r="K989"/>
  <c r="J989"/>
  <c r="I989"/>
  <c r="G989"/>
  <c r="H989" s="1"/>
  <c r="F989"/>
  <c r="D989"/>
  <c r="C989"/>
  <c r="U988"/>
  <c r="T988"/>
  <c r="R988"/>
  <c r="Q988"/>
  <c r="S988" s="1"/>
  <c r="O988"/>
  <c r="N988"/>
  <c r="L988"/>
  <c r="K988"/>
  <c r="J988"/>
  <c r="I988"/>
  <c r="G988"/>
  <c r="F988"/>
  <c r="D988"/>
  <c r="C988"/>
  <c r="B34" i="55"/>
  <c r="J31"/>
  <c r="I31"/>
  <c r="H31"/>
  <c r="G31"/>
  <c r="F31"/>
  <c r="E31"/>
  <c r="D31"/>
  <c r="C31"/>
  <c r="B31"/>
  <c r="J29"/>
  <c r="I29"/>
  <c r="H29"/>
  <c r="G29"/>
  <c r="F29"/>
  <c r="E29"/>
  <c r="D29"/>
  <c r="C29"/>
  <c r="B29"/>
  <c r="J28"/>
  <c r="I28"/>
  <c r="H28"/>
  <c r="G28"/>
  <c r="F28"/>
  <c r="E28"/>
  <c r="D28"/>
  <c r="C28"/>
  <c r="B28"/>
  <c r="J27"/>
  <c r="I27"/>
  <c r="H27"/>
  <c r="G27"/>
  <c r="F27"/>
  <c r="E27"/>
  <c r="D27"/>
  <c r="C27"/>
  <c r="B27"/>
  <c r="J26"/>
  <c r="I26"/>
  <c r="H26"/>
  <c r="G26"/>
  <c r="F26"/>
  <c r="E26"/>
  <c r="D26"/>
  <c r="C26"/>
  <c r="B26"/>
  <c r="H24"/>
  <c r="E24"/>
  <c r="B24"/>
  <c r="H23"/>
  <c r="E23"/>
  <c r="B23"/>
  <c r="H22"/>
  <c r="E22"/>
  <c r="B22"/>
  <c r="H21"/>
  <c r="E21"/>
  <c r="B21"/>
  <c r="H20"/>
  <c r="E20"/>
  <c r="B20"/>
  <c r="H19"/>
  <c r="E19"/>
  <c r="B19"/>
  <c r="H18"/>
  <c r="E18"/>
  <c r="B18"/>
  <c r="H17"/>
  <c r="E17"/>
  <c r="B17"/>
  <c r="H16"/>
  <c r="E16"/>
  <c r="B16"/>
  <c r="H15"/>
  <c r="E15"/>
  <c r="B15"/>
  <c r="H14"/>
  <c r="E14"/>
  <c r="B14"/>
  <c r="H13"/>
  <c r="E13"/>
  <c r="B13"/>
  <c r="B11"/>
  <c r="V1311" i="56"/>
  <c r="S1311"/>
  <c r="P1311"/>
  <c r="M1311"/>
  <c r="V1310"/>
  <c r="S1310"/>
  <c r="P1310"/>
  <c r="M1310"/>
  <c r="V1309"/>
  <c r="S1309"/>
  <c r="P1309"/>
  <c r="M1309"/>
  <c r="H1311"/>
  <c r="E1311"/>
  <c r="H1310"/>
  <c r="E1310"/>
  <c r="H1309"/>
  <c r="E1309"/>
  <c r="V1761"/>
  <c r="V1760"/>
  <c r="V1759"/>
  <c r="S1761"/>
  <c r="S1760"/>
  <c r="S1759"/>
  <c r="P1761"/>
  <c r="P1760"/>
  <c r="P1759"/>
  <c r="M1761"/>
  <c r="M1760"/>
  <c r="M1759"/>
  <c r="G18" i="5"/>
  <c r="K18"/>
  <c r="AA44"/>
  <c r="W44"/>
  <c r="O690" i="56"/>
  <c r="N690"/>
  <c r="P690" s="1"/>
  <c r="L690"/>
  <c r="M690" s="1"/>
  <c r="K690"/>
  <c r="O689"/>
  <c r="N689"/>
  <c r="P689" s="1"/>
  <c r="L689"/>
  <c r="M689" s="1"/>
  <c r="K689"/>
  <c r="N688"/>
  <c r="O692"/>
  <c r="N687"/>
  <c r="L692"/>
  <c r="O1355" i="42"/>
  <c r="N1355"/>
  <c r="P1354"/>
  <c r="O1354"/>
  <c r="N1354"/>
  <c r="P1353"/>
  <c r="O1353"/>
  <c r="N1353"/>
  <c r="O1352"/>
  <c r="P1352"/>
  <c r="N1352"/>
  <c r="N1357"/>
  <c r="L1355"/>
  <c r="K1355"/>
  <c r="L1354"/>
  <c r="M1354"/>
  <c r="K1354"/>
  <c r="L1353"/>
  <c r="M1353"/>
  <c r="K1353"/>
  <c r="K1357"/>
  <c r="M1352"/>
  <c r="L1352"/>
  <c r="L1357"/>
  <c r="M1357"/>
  <c r="K1352"/>
  <c r="G1355"/>
  <c r="F1355"/>
  <c r="H1354"/>
  <c r="G1354"/>
  <c r="F1354"/>
  <c r="H1353"/>
  <c r="G1353"/>
  <c r="F1353"/>
  <c r="G1352"/>
  <c r="H1352"/>
  <c r="F1352"/>
  <c r="F1357"/>
  <c r="D1355"/>
  <c r="C1355"/>
  <c r="D1354"/>
  <c r="C1354"/>
  <c r="D1353"/>
  <c r="C1353"/>
  <c r="D1352"/>
  <c r="C1352"/>
  <c r="C1357"/>
  <c r="J60"/>
  <c r="I60"/>
  <c r="G60"/>
  <c r="H60"/>
  <c r="F60"/>
  <c r="E60"/>
  <c r="D60"/>
  <c r="C60"/>
  <c r="J59"/>
  <c r="I59"/>
  <c r="G59"/>
  <c r="H59"/>
  <c r="F59"/>
  <c r="E59"/>
  <c r="D59"/>
  <c r="C59"/>
  <c r="J58"/>
  <c r="I58"/>
  <c r="G58"/>
  <c r="H58"/>
  <c r="F58"/>
  <c r="E58"/>
  <c r="D58"/>
  <c r="C58"/>
  <c r="J57"/>
  <c r="J62"/>
  <c r="I57"/>
  <c r="I62"/>
  <c r="G57"/>
  <c r="G62"/>
  <c r="F57"/>
  <c r="F62"/>
  <c r="E57"/>
  <c r="D57"/>
  <c r="D62"/>
  <c r="E62"/>
  <c r="C57"/>
  <c r="C62"/>
  <c r="H55"/>
  <c r="E55"/>
  <c r="H54"/>
  <c r="E54"/>
  <c r="H53"/>
  <c r="E53"/>
  <c r="H52"/>
  <c r="E52"/>
  <c r="H51"/>
  <c r="E51"/>
  <c r="H50"/>
  <c r="E50"/>
  <c r="H49"/>
  <c r="E49"/>
  <c r="H48"/>
  <c r="E48"/>
  <c r="H47"/>
  <c r="E47"/>
  <c r="H46"/>
  <c r="E46"/>
  <c r="H45"/>
  <c r="E45"/>
  <c r="H44"/>
  <c r="E44"/>
  <c r="AF62"/>
  <c r="AF60"/>
  <c r="AE60"/>
  <c r="AC60"/>
  <c r="AD60"/>
  <c r="AB60"/>
  <c r="AA60"/>
  <c r="Z60"/>
  <c r="Y60"/>
  <c r="AF59"/>
  <c r="AE59"/>
  <c r="AC59"/>
  <c r="AD59"/>
  <c r="AB59"/>
  <c r="AA59"/>
  <c r="Z59"/>
  <c r="Y59"/>
  <c r="AF58"/>
  <c r="AE58"/>
  <c r="AC58"/>
  <c r="AD58"/>
  <c r="AB58"/>
  <c r="AA58"/>
  <c r="Z58"/>
  <c r="Y58"/>
  <c r="AF57"/>
  <c r="AE57"/>
  <c r="AE62"/>
  <c r="AC57"/>
  <c r="AC62"/>
  <c r="AB57"/>
  <c r="AD57"/>
  <c r="AA57"/>
  <c r="Z57"/>
  <c r="Z62"/>
  <c r="Y57"/>
  <c r="Y62"/>
  <c r="AD55"/>
  <c r="AA55"/>
  <c r="AD54"/>
  <c r="AA54"/>
  <c r="AD53"/>
  <c r="AA53"/>
  <c r="AD52"/>
  <c r="AA52"/>
  <c r="AD51"/>
  <c r="AA51"/>
  <c r="AD50"/>
  <c r="AA50"/>
  <c r="AD49"/>
  <c r="AA49"/>
  <c r="AD48"/>
  <c r="AA48"/>
  <c r="AD47"/>
  <c r="AA47"/>
  <c r="AD46"/>
  <c r="AA46"/>
  <c r="AD45"/>
  <c r="AA45"/>
  <c r="AD44"/>
  <c r="AA44"/>
  <c r="R1327"/>
  <c r="S1327"/>
  <c r="N1327"/>
  <c r="U1325"/>
  <c r="V1325"/>
  <c r="T1325"/>
  <c r="R1325"/>
  <c r="S1325"/>
  <c r="Q1325"/>
  <c r="P1325"/>
  <c r="O1325"/>
  <c r="N1325"/>
  <c r="L1325"/>
  <c r="M1325"/>
  <c r="K1325"/>
  <c r="G1325"/>
  <c r="F1325"/>
  <c r="D1325"/>
  <c r="D1327"/>
  <c r="C1325"/>
  <c r="U1324"/>
  <c r="V1324"/>
  <c r="T1324"/>
  <c r="R1324"/>
  <c r="S1324"/>
  <c r="Q1324"/>
  <c r="P1324"/>
  <c r="N1324"/>
  <c r="L1324"/>
  <c r="M1324"/>
  <c r="K1324"/>
  <c r="G1324"/>
  <c r="H1324"/>
  <c r="F1324"/>
  <c r="E1324"/>
  <c r="D1324"/>
  <c r="C1324"/>
  <c r="U1323"/>
  <c r="V1323"/>
  <c r="T1323"/>
  <c r="R1323"/>
  <c r="S1323"/>
  <c r="Q1323"/>
  <c r="O1323"/>
  <c r="P1323"/>
  <c r="N1323"/>
  <c r="M1323"/>
  <c r="L1323"/>
  <c r="K1323"/>
  <c r="G1323"/>
  <c r="H1323"/>
  <c r="F1323"/>
  <c r="D1323"/>
  <c r="E1323"/>
  <c r="C1323"/>
  <c r="U1322"/>
  <c r="U1327"/>
  <c r="V1327"/>
  <c r="T1322"/>
  <c r="T1327"/>
  <c r="S1322"/>
  <c r="R1322"/>
  <c r="Q1322"/>
  <c r="Q1327"/>
  <c r="O1322"/>
  <c r="O1327"/>
  <c r="P1327"/>
  <c r="N1322"/>
  <c r="L1322"/>
  <c r="L1327"/>
  <c r="M1327"/>
  <c r="K1322"/>
  <c r="K1327"/>
  <c r="G1322"/>
  <c r="G1327"/>
  <c r="H1327"/>
  <c r="F1322"/>
  <c r="F1327"/>
  <c r="E1322"/>
  <c r="D1322"/>
  <c r="C1322"/>
  <c r="C1327"/>
  <c r="V1320"/>
  <c r="S1320"/>
  <c r="P1320"/>
  <c r="M1320"/>
  <c r="H1320"/>
  <c r="E1320"/>
  <c r="V1319"/>
  <c r="S1319"/>
  <c r="P1319"/>
  <c r="M1319"/>
  <c r="H1319"/>
  <c r="E1319"/>
  <c r="V1318"/>
  <c r="S1318"/>
  <c r="P1318"/>
  <c r="M1318"/>
  <c r="H1318"/>
  <c r="E1318"/>
  <c r="V1317"/>
  <c r="S1317"/>
  <c r="P1317"/>
  <c r="M1317"/>
  <c r="H1317"/>
  <c r="E1317"/>
  <c r="V1316"/>
  <c r="S1316"/>
  <c r="P1316"/>
  <c r="M1316"/>
  <c r="H1316"/>
  <c r="E1316"/>
  <c r="V1315"/>
  <c r="S1315"/>
  <c r="P1315"/>
  <c r="M1315"/>
  <c r="H1315"/>
  <c r="E1315"/>
  <c r="V1314"/>
  <c r="S1314"/>
  <c r="P1314"/>
  <c r="M1314"/>
  <c r="H1314"/>
  <c r="E1314"/>
  <c r="V1313"/>
  <c r="S1313"/>
  <c r="P1313"/>
  <c r="M1313"/>
  <c r="H1313"/>
  <c r="E1313"/>
  <c r="V1312"/>
  <c r="S1312"/>
  <c r="P1312"/>
  <c r="M1312"/>
  <c r="H1312"/>
  <c r="E1312"/>
  <c r="V1311"/>
  <c r="S1311"/>
  <c r="P1311"/>
  <c r="M1311"/>
  <c r="H1311"/>
  <c r="E1311"/>
  <c r="V1310"/>
  <c r="S1310"/>
  <c r="P1310"/>
  <c r="M1310"/>
  <c r="H1310"/>
  <c r="E1310"/>
  <c r="V1309"/>
  <c r="S1309"/>
  <c r="P1309"/>
  <c r="M1309"/>
  <c r="H1309"/>
  <c r="E1309"/>
  <c r="G1357"/>
  <c r="H1357"/>
  <c r="O1357"/>
  <c r="P1357"/>
  <c r="D1357"/>
  <c r="E1357"/>
  <c r="E1354"/>
  <c r="E1353"/>
  <c r="E1352"/>
  <c r="H62"/>
  <c r="H57"/>
  <c r="AD62"/>
  <c r="AA62"/>
  <c r="AB62"/>
  <c r="E1327"/>
  <c r="H1322"/>
  <c r="V1322"/>
  <c r="M1322"/>
  <c r="P1322"/>
  <c r="AD1203"/>
  <c r="AC1203"/>
  <c r="AB1203"/>
  <c r="AA1203"/>
  <c r="Z1203"/>
  <c r="Y1203"/>
  <c r="U1203"/>
  <c r="T1203"/>
  <c r="S1203"/>
  <c r="R1203"/>
  <c r="Q1203"/>
  <c r="O1203"/>
  <c r="P1203"/>
  <c r="N1203"/>
  <c r="L1203"/>
  <c r="K1203"/>
  <c r="J1203"/>
  <c r="I1203"/>
  <c r="G1203"/>
  <c r="H1203"/>
  <c r="F1203"/>
  <c r="D1203"/>
  <c r="E1203"/>
  <c r="C1203"/>
  <c r="AD1201"/>
  <c r="V1201"/>
  <c r="S1201"/>
  <c r="P1201"/>
  <c r="M1201"/>
  <c r="H1201"/>
  <c r="E1201"/>
  <c r="AD1200"/>
  <c r="V1200"/>
  <c r="S1200"/>
  <c r="P1200"/>
  <c r="M1200"/>
  <c r="H1200"/>
  <c r="E1200"/>
  <c r="AD1199"/>
  <c r="V1199"/>
  <c r="S1199"/>
  <c r="P1199"/>
  <c r="M1199"/>
  <c r="H1199"/>
  <c r="E1199"/>
  <c r="AD1198"/>
  <c r="V1198"/>
  <c r="S1198"/>
  <c r="P1198"/>
  <c r="M1198"/>
  <c r="H1198"/>
  <c r="E1198"/>
  <c r="AD1196"/>
  <c r="V1196"/>
  <c r="S1196"/>
  <c r="P1196"/>
  <c r="M1196"/>
  <c r="H1196"/>
  <c r="E1196"/>
  <c r="AD1195"/>
  <c r="V1195"/>
  <c r="S1195"/>
  <c r="P1195"/>
  <c r="M1195"/>
  <c r="H1195"/>
  <c r="E1195"/>
  <c r="AD1194"/>
  <c r="V1194"/>
  <c r="S1194"/>
  <c r="P1194"/>
  <c r="M1194"/>
  <c r="H1194"/>
  <c r="E1194"/>
  <c r="AD1193"/>
  <c r="V1193"/>
  <c r="S1193"/>
  <c r="P1193"/>
  <c r="M1193"/>
  <c r="H1193"/>
  <c r="E1193"/>
  <c r="AD1192"/>
  <c r="V1192"/>
  <c r="S1192"/>
  <c r="P1192"/>
  <c r="M1192"/>
  <c r="H1192"/>
  <c r="E1192"/>
  <c r="AD1191"/>
  <c r="V1191"/>
  <c r="S1191"/>
  <c r="P1191"/>
  <c r="M1191"/>
  <c r="H1191"/>
  <c r="E1191"/>
  <c r="AD1190"/>
  <c r="V1190"/>
  <c r="S1190"/>
  <c r="P1190"/>
  <c r="M1190"/>
  <c r="H1190"/>
  <c r="E1190"/>
  <c r="AD1189"/>
  <c r="V1189"/>
  <c r="S1189"/>
  <c r="P1189"/>
  <c r="M1189"/>
  <c r="H1189"/>
  <c r="E1189"/>
  <c r="AD1188"/>
  <c r="V1188"/>
  <c r="S1188"/>
  <c r="P1188"/>
  <c r="M1188"/>
  <c r="H1188"/>
  <c r="E1188"/>
  <c r="AD1187"/>
  <c r="V1187"/>
  <c r="S1187"/>
  <c r="P1187"/>
  <c r="M1187"/>
  <c r="H1187"/>
  <c r="E1187"/>
  <c r="AD1186"/>
  <c r="V1186"/>
  <c r="S1186"/>
  <c r="P1186"/>
  <c r="M1186"/>
  <c r="H1186"/>
  <c r="E1186"/>
  <c r="AD1185"/>
  <c r="V1185"/>
  <c r="S1185"/>
  <c r="P1185"/>
  <c r="M1185"/>
  <c r="H1185"/>
  <c r="E1185"/>
  <c r="J842" i="56"/>
  <c r="I842"/>
  <c r="G842"/>
  <c r="F842"/>
  <c r="D842"/>
  <c r="J840"/>
  <c r="I840"/>
  <c r="G840"/>
  <c r="F840"/>
  <c r="D840"/>
  <c r="J839"/>
  <c r="I839"/>
  <c r="G839"/>
  <c r="F839"/>
  <c r="D839"/>
  <c r="J838"/>
  <c r="I838"/>
  <c r="G838"/>
  <c r="F838"/>
  <c r="D838"/>
  <c r="J837"/>
  <c r="I837"/>
  <c r="G837"/>
  <c r="F837"/>
  <c r="D837"/>
  <c r="H835"/>
  <c r="E835"/>
  <c r="H834"/>
  <c r="E834"/>
  <c r="H833"/>
  <c r="H840"/>
  <c r="E833"/>
  <c r="H832"/>
  <c r="E832"/>
  <c r="H831"/>
  <c r="E831"/>
  <c r="H830"/>
  <c r="H839"/>
  <c r="E830"/>
  <c r="H829"/>
  <c r="E829"/>
  <c r="H828"/>
  <c r="E828"/>
  <c r="H827"/>
  <c r="H838"/>
  <c r="E827"/>
  <c r="H826"/>
  <c r="H837"/>
  <c r="E826"/>
  <c r="H825"/>
  <c r="E825"/>
  <c r="H824"/>
  <c r="H842"/>
  <c r="E824"/>
  <c r="M1203" i="42"/>
  <c r="V1203"/>
  <c r="C838" i="56"/>
  <c r="C839"/>
  <c r="C842"/>
  <c r="E837"/>
  <c r="E838"/>
  <c r="E839"/>
  <c r="E840"/>
  <c r="E842"/>
  <c r="C837"/>
  <c r="C840"/>
  <c r="J812"/>
  <c r="I812"/>
  <c r="G812"/>
  <c r="D812"/>
  <c r="J810"/>
  <c r="I810"/>
  <c r="G810"/>
  <c r="D810"/>
  <c r="J809"/>
  <c r="I809"/>
  <c r="G809"/>
  <c r="D809"/>
  <c r="J808"/>
  <c r="I808"/>
  <c r="G808"/>
  <c r="D808"/>
  <c r="J807"/>
  <c r="I807"/>
  <c r="G807"/>
  <c r="D807"/>
  <c r="H804"/>
  <c r="E804"/>
  <c r="H803"/>
  <c r="E803"/>
  <c r="F809"/>
  <c r="C809"/>
  <c r="H801"/>
  <c r="E801"/>
  <c r="H800"/>
  <c r="E800"/>
  <c r="F808"/>
  <c r="C808"/>
  <c r="H798"/>
  <c r="E798"/>
  <c r="H797"/>
  <c r="E797"/>
  <c r="F807"/>
  <c r="C807"/>
  <c r="H795"/>
  <c r="E795"/>
  <c r="H794"/>
  <c r="E794"/>
  <c r="J872"/>
  <c r="I872"/>
  <c r="G872"/>
  <c r="F872"/>
  <c r="E872"/>
  <c r="D872"/>
  <c r="J870"/>
  <c r="I870"/>
  <c r="G870"/>
  <c r="F870"/>
  <c r="E870"/>
  <c r="D870"/>
  <c r="J869"/>
  <c r="I869"/>
  <c r="G869"/>
  <c r="F869"/>
  <c r="E869"/>
  <c r="D869"/>
  <c r="J868"/>
  <c r="I868"/>
  <c r="G868"/>
  <c r="F868"/>
  <c r="E868"/>
  <c r="D868"/>
  <c r="J867"/>
  <c r="I867"/>
  <c r="G867"/>
  <c r="F867"/>
  <c r="E867"/>
  <c r="D867"/>
  <c r="H865"/>
  <c r="C872"/>
  <c r="H864"/>
  <c r="E864"/>
  <c r="H863"/>
  <c r="H870"/>
  <c r="E863"/>
  <c r="H862"/>
  <c r="C869"/>
  <c r="H861"/>
  <c r="E861"/>
  <c r="H860"/>
  <c r="H869"/>
  <c r="E860"/>
  <c r="H859"/>
  <c r="C868"/>
  <c r="H858"/>
  <c r="E858"/>
  <c r="H857"/>
  <c r="H868"/>
  <c r="E857"/>
  <c r="H856"/>
  <c r="H867"/>
  <c r="C867"/>
  <c r="H855"/>
  <c r="E855"/>
  <c r="H854"/>
  <c r="H872"/>
  <c r="E854"/>
  <c r="V963"/>
  <c r="U963"/>
  <c r="R963"/>
  <c r="Q963"/>
  <c r="O963"/>
  <c r="N963"/>
  <c r="M963"/>
  <c r="L963"/>
  <c r="J963"/>
  <c r="I963"/>
  <c r="G963"/>
  <c r="F963"/>
  <c r="E963"/>
  <c r="D963"/>
  <c r="V961"/>
  <c r="U961"/>
  <c r="R961"/>
  <c r="Q961"/>
  <c r="O961"/>
  <c r="N961"/>
  <c r="M961"/>
  <c r="L961"/>
  <c r="J961"/>
  <c r="I961"/>
  <c r="G961"/>
  <c r="F961"/>
  <c r="E961"/>
  <c r="D961"/>
  <c r="V960"/>
  <c r="U960"/>
  <c r="R960"/>
  <c r="Q960"/>
  <c r="O960"/>
  <c r="N960"/>
  <c r="M960"/>
  <c r="L960"/>
  <c r="J960"/>
  <c r="I960"/>
  <c r="G960"/>
  <c r="F960"/>
  <c r="E960"/>
  <c r="D960"/>
  <c r="V959"/>
  <c r="U959"/>
  <c r="R959"/>
  <c r="Q959"/>
  <c r="O959"/>
  <c r="N959"/>
  <c r="M959"/>
  <c r="L959"/>
  <c r="J959"/>
  <c r="I959"/>
  <c r="G959"/>
  <c r="F959"/>
  <c r="E959"/>
  <c r="D959"/>
  <c r="V958"/>
  <c r="U958"/>
  <c r="R958"/>
  <c r="Q958"/>
  <c r="O958"/>
  <c r="N958"/>
  <c r="M958"/>
  <c r="L958"/>
  <c r="J958"/>
  <c r="I958"/>
  <c r="G958"/>
  <c r="F958"/>
  <c r="E958"/>
  <c r="D958"/>
  <c r="V956"/>
  <c r="T963"/>
  <c r="S956"/>
  <c r="P956"/>
  <c r="K963"/>
  <c r="H956"/>
  <c r="C963"/>
  <c r="V955"/>
  <c r="S955"/>
  <c r="P955"/>
  <c r="M955"/>
  <c r="H955"/>
  <c r="E955"/>
  <c r="V954"/>
  <c r="S961"/>
  <c r="P954"/>
  <c r="P961"/>
  <c r="M954"/>
  <c r="H954"/>
  <c r="H961"/>
  <c r="E954"/>
  <c r="V953"/>
  <c r="T960"/>
  <c r="S953"/>
  <c r="P953"/>
  <c r="K960"/>
  <c r="H953"/>
  <c r="C960"/>
  <c r="V952"/>
  <c r="S952"/>
  <c r="P952"/>
  <c r="M952"/>
  <c r="H952"/>
  <c r="E952"/>
  <c r="V951"/>
  <c r="S960"/>
  <c r="P951"/>
  <c r="P960"/>
  <c r="M951"/>
  <c r="H951"/>
  <c r="H960"/>
  <c r="E951"/>
  <c r="V950"/>
  <c r="T959"/>
  <c r="S950"/>
  <c r="P950"/>
  <c r="K959"/>
  <c r="H950"/>
  <c r="C959"/>
  <c r="V949"/>
  <c r="S949"/>
  <c r="P949"/>
  <c r="M949"/>
  <c r="H949"/>
  <c r="E949"/>
  <c r="V948"/>
  <c r="S959"/>
  <c r="P948"/>
  <c r="P959"/>
  <c r="M948"/>
  <c r="H948"/>
  <c r="H959"/>
  <c r="E948"/>
  <c r="V947"/>
  <c r="T958"/>
  <c r="S958"/>
  <c r="P947"/>
  <c r="P958"/>
  <c r="K958"/>
  <c r="H947"/>
  <c r="H958"/>
  <c r="C958"/>
  <c r="V946"/>
  <c r="S946"/>
  <c r="P946"/>
  <c r="M946"/>
  <c r="H946"/>
  <c r="E946"/>
  <c r="V945"/>
  <c r="S963"/>
  <c r="P945"/>
  <c r="P963"/>
  <c r="M945"/>
  <c r="H945"/>
  <c r="H963"/>
  <c r="E945"/>
  <c r="V1053"/>
  <c r="U1053"/>
  <c r="R1053"/>
  <c r="Q1053"/>
  <c r="O1053"/>
  <c r="N1053"/>
  <c r="M1053"/>
  <c r="L1053"/>
  <c r="J1053"/>
  <c r="I1053"/>
  <c r="G1053"/>
  <c r="F1053"/>
  <c r="E1053"/>
  <c r="D1053"/>
  <c r="V1051"/>
  <c r="U1051"/>
  <c r="R1051"/>
  <c r="Q1051"/>
  <c r="O1051"/>
  <c r="N1051"/>
  <c r="M1051"/>
  <c r="L1051"/>
  <c r="J1051"/>
  <c r="I1051"/>
  <c r="G1051"/>
  <c r="F1051"/>
  <c r="E1051"/>
  <c r="D1051"/>
  <c r="V1050"/>
  <c r="U1050"/>
  <c r="R1050"/>
  <c r="Q1050"/>
  <c r="O1050"/>
  <c r="N1050"/>
  <c r="M1050"/>
  <c r="L1050"/>
  <c r="J1050"/>
  <c r="I1050"/>
  <c r="G1050"/>
  <c r="F1050"/>
  <c r="E1050"/>
  <c r="D1050"/>
  <c r="V1049"/>
  <c r="U1049"/>
  <c r="R1049"/>
  <c r="Q1049"/>
  <c r="O1049"/>
  <c r="N1049"/>
  <c r="M1049"/>
  <c r="L1049"/>
  <c r="J1049"/>
  <c r="I1049"/>
  <c r="G1049"/>
  <c r="F1049"/>
  <c r="E1049"/>
  <c r="D1049"/>
  <c r="V1048"/>
  <c r="U1048"/>
  <c r="R1048"/>
  <c r="Q1048"/>
  <c r="O1048"/>
  <c r="N1048"/>
  <c r="M1048"/>
  <c r="L1048"/>
  <c r="J1048"/>
  <c r="I1048"/>
  <c r="G1048"/>
  <c r="F1048"/>
  <c r="E1048"/>
  <c r="D1048"/>
  <c r="V1046"/>
  <c r="T1053"/>
  <c r="S1046"/>
  <c r="P1046"/>
  <c r="K1053"/>
  <c r="H1046"/>
  <c r="C1053"/>
  <c r="V1045"/>
  <c r="S1045"/>
  <c r="P1045"/>
  <c r="M1045"/>
  <c r="H1045"/>
  <c r="E1045"/>
  <c r="V1044"/>
  <c r="S1051"/>
  <c r="P1044"/>
  <c r="P1051"/>
  <c r="M1044"/>
  <c r="H1044"/>
  <c r="H1051"/>
  <c r="E1044"/>
  <c r="V1043"/>
  <c r="T1050"/>
  <c r="S1043"/>
  <c r="P1043"/>
  <c r="K1050"/>
  <c r="H1043"/>
  <c r="C1050"/>
  <c r="V1042"/>
  <c r="S1042"/>
  <c r="P1042"/>
  <c r="M1042"/>
  <c r="H1042"/>
  <c r="E1042"/>
  <c r="V1041"/>
  <c r="S1050"/>
  <c r="P1041"/>
  <c r="P1050"/>
  <c r="M1041"/>
  <c r="H1041"/>
  <c r="H1050"/>
  <c r="E1041"/>
  <c r="V1040"/>
  <c r="T1049"/>
  <c r="S1040"/>
  <c r="P1040"/>
  <c r="K1049"/>
  <c r="H1040"/>
  <c r="C1049"/>
  <c r="V1039"/>
  <c r="S1039"/>
  <c r="P1039"/>
  <c r="M1039"/>
  <c r="H1039"/>
  <c r="E1039"/>
  <c r="V1038"/>
  <c r="S1049"/>
  <c r="P1038"/>
  <c r="P1049"/>
  <c r="M1038"/>
  <c r="H1038"/>
  <c r="H1049"/>
  <c r="E1038"/>
  <c r="V1037"/>
  <c r="T1048"/>
  <c r="S1048"/>
  <c r="P1037"/>
  <c r="P1048"/>
  <c r="K1048"/>
  <c r="H1037"/>
  <c r="H1048"/>
  <c r="C1048"/>
  <c r="V1036"/>
  <c r="S1036"/>
  <c r="P1036"/>
  <c r="M1036"/>
  <c r="H1036"/>
  <c r="E1036"/>
  <c r="V1035"/>
  <c r="S1053"/>
  <c r="P1035"/>
  <c r="P1053"/>
  <c r="M1035"/>
  <c r="H1035"/>
  <c r="H1053"/>
  <c r="E1035"/>
  <c r="V1023"/>
  <c r="U1023"/>
  <c r="R1023"/>
  <c r="Q1023"/>
  <c r="O1023"/>
  <c r="N1023"/>
  <c r="M1023"/>
  <c r="L1023"/>
  <c r="J1023"/>
  <c r="I1023"/>
  <c r="G1023"/>
  <c r="F1023"/>
  <c r="E1023"/>
  <c r="D1023"/>
  <c r="V1021"/>
  <c r="U1021"/>
  <c r="R1021"/>
  <c r="Q1021"/>
  <c r="O1021"/>
  <c r="N1021"/>
  <c r="M1021"/>
  <c r="L1021"/>
  <c r="J1021"/>
  <c r="I1021"/>
  <c r="G1021"/>
  <c r="F1021"/>
  <c r="E1021"/>
  <c r="D1021"/>
  <c r="V1020"/>
  <c r="U1020"/>
  <c r="R1020"/>
  <c r="Q1020"/>
  <c r="O1020"/>
  <c r="N1020"/>
  <c r="M1020"/>
  <c r="L1020"/>
  <c r="J1020"/>
  <c r="I1020"/>
  <c r="G1020"/>
  <c r="F1020"/>
  <c r="E1020"/>
  <c r="D1020"/>
  <c r="V1019"/>
  <c r="U1019"/>
  <c r="R1019"/>
  <c r="Q1019"/>
  <c r="O1019"/>
  <c r="N1019"/>
  <c r="M1019"/>
  <c r="L1019"/>
  <c r="J1019"/>
  <c r="I1019"/>
  <c r="G1019"/>
  <c r="F1019"/>
  <c r="E1019"/>
  <c r="D1019"/>
  <c r="V1018"/>
  <c r="U1018"/>
  <c r="R1018"/>
  <c r="Q1018"/>
  <c r="O1018"/>
  <c r="N1018"/>
  <c r="M1018"/>
  <c r="L1018"/>
  <c r="J1018"/>
  <c r="I1018"/>
  <c r="G1018"/>
  <c r="F1018"/>
  <c r="E1018"/>
  <c r="D1018"/>
  <c r="V1016"/>
  <c r="T1023"/>
  <c r="S1016"/>
  <c r="P1016"/>
  <c r="K1023"/>
  <c r="H1016"/>
  <c r="C1023"/>
  <c r="V1015"/>
  <c r="S1015"/>
  <c r="P1015"/>
  <c r="M1015"/>
  <c r="H1015"/>
  <c r="E1015"/>
  <c r="V1014"/>
  <c r="S1021"/>
  <c r="P1014"/>
  <c r="P1021"/>
  <c r="M1014"/>
  <c r="H1014"/>
  <c r="H1021"/>
  <c r="E1014"/>
  <c r="V1013"/>
  <c r="T1020"/>
  <c r="S1013"/>
  <c r="P1013"/>
  <c r="K1020"/>
  <c r="H1013"/>
  <c r="C1020"/>
  <c r="V1012"/>
  <c r="S1012"/>
  <c r="P1012"/>
  <c r="M1012"/>
  <c r="H1012"/>
  <c r="E1012"/>
  <c r="V1011"/>
  <c r="S1020"/>
  <c r="P1011"/>
  <c r="P1020"/>
  <c r="M1011"/>
  <c r="H1011"/>
  <c r="H1020"/>
  <c r="E1011"/>
  <c r="V1010"/>
  <c r="T1019"/>
  <c r="S1010"/>
  <c r="P1010"/>
  <c r="K1019"/>
  <c r="H1010"/>
  <c r="C1019"/>
  <c r="V1009"/>
  <c r="S1009"/>
  <c r="P1009"/>
  <c r="M1009"/>
  <c r="H1009"/>
  <c r="E1009"/>
  <c r="V1008"/>
  <c r="S1019"/>
  <c r="P1008"/>
  <c r="P1019"/>
  <c r="M1008"/>
  <c r="H1008"/>
  <c r="H1019"/>
  <c r="E1008"/>
  <c r="V1007"/>
  <c r="T1018"/>
  <c r="S1018"/>
  <c r="P1007"/>
  <c r="P1018"/>
  <c r="K1018"/>
  <c r="H1007"/>
  <c r="H1018"/>
  <c r="C1018"/>
  <c r="V1006"/>
  <c r="S1006"/>
  <c r="P1006"/>
  <c r="M1006"/>
  <c r="H1006"/>
  <c r="E1006"/>
  <c r="V1005"/>
  <c r="S1023"/>
  <c r="P1005"/>
  <c r="P1023"/>
  <c r="M1005"/>
  <c r="H1005"/>
  <c r="H1023"/>
  <c r="E1005"/>
  <c r="O1237"/>
  <c r="L1237"/>
  <c r="J1237"/>
  <c r="I1237"/>
  <c r="G1237"/>
  <c r="D1237"/>
  <c r="O1235"/>
  <c r="L1235"/>
  <c r="J1235"/>
  <c r="I1235"/>
  <c r="G1235"/>
  <c r="D1235"/>
  <c r="O1234"/>
  <c r="L1234"/>
  <c r="J1234"/>
  <c r="I1234"/>
  <c r="G1234"/>
  <c r="D1234"/>
  <c r="O1233"/>
  <c r="L1233"/>
  <c r="J1233"/>
  <c r="I1233"/>
  <c r="G1233"/>
  <c r="D1233"/>
  <c r="O1232"/>
  <c r="L1232"/>
  <c r="J1232"/>
  <c r="I1232"/>
  <c r="G1232"/>
  <c r="D1232"/>
  <c r="N1230"/>
  <c r="P1230" s="1"/>
  <c r="K1230"/>
  <c r="K1237" s="1"/>
  <c r="F1230"/>
  <c r="H1230" s="1"/>
  <c r="C1230"/>
  <c r="C1237" s="1"/>
  <c r="N1229"/>
  <c r="P1229" s="1"/>
  <c r="K1229"/>
  <c r="F1229"/>
  <c r="C1229"/>
  <c r="E1229" s="1"/>
  <c r="N1228"/>
  <c r="P1235" s="1"/>
  <c r="K1228"/>
  <c r="M1228" s="1"/>
  <c r="F1228"/>
  <c r="C1228"/>
  <c r="E1235" s="1"/>
  <c r="N1227"/>
  <c r="N1234" s="1"/>
  <c r="K1227"/>
  <c r="M1227" s="1"/>
  <c r="F1227"/>
  <c r="F1234" s="1"/>
  <c r="C1227"/>
  <c r="C1234" s="1"/>
  <c r="N1226"/>
  <c r="P1226" s="1"/>
  <c r="K1226"/>
  <c r="M1226" s="1"/>
  <c r="F1226"/>
  <c r="H1226" s="1"/>
  <c r="C1226"/>
  <c r="E1226" s="1"/>
  <c r="N1225"/>
  <c r="P1225" s="1"/>
  <c r="K1225"/>
  <c r="M1234" s="1"/>
  <c r="F1225"/>
  <c r="C1225"/>
  <c r="E1234" s="1"/>
  <c r="N1224"/>
  <c r="P1224" s="1"/>
  <c r="K1224"/>
  <c r="M1224" s="1"/>
  <c r="F1224"/>
  <c r="C1224"/>
  <c r="C1233" s="1"/>
  <c r="N1223"/>
  <c r="P1223" s="1"/>
  <c r="K1223"/>
  <c r="M1223" s="1"/>
  <c r="F1223"/>
  <c r="H1223" s="1"/>
  <c r="C1223"/>
  <c r="E1223" s="1"/>
  <c r="N1222"/>
  <c r="P1233" s="1"/>
  <c r="K1222"/>
  <c r="M1233" s="1"/>
  <c r="F1222"/>
  <c r="C1222"/>
  <c r="E1222" s="1"/>
  <c r="N1221"/>
  <c r="P1221" s="1"/>
  <c r="K1221"/>
  <c r="M1221" s="1"/>
  <c r="F1221"/>
  <c r="H1221" s="1"/>
  <c r="C1221"/>
  <c r="E1221" s="1"/>
  <c r="N1220"/>
  <c r="P1220" s="1"/>
  <c r="K1220"/>
  <c r="M1220" s="1"/>
  <c r="F1220"/>
  <c r="C1220"/>
  <c r="E1220" s="1"/>
  <c r="N1219"/>
  <c r="P1219" s="1"/>
  <c r="K1219"/>
  <c r="M1219" s="1"/>
  <c r="F1219"/>
  <c r="C1219"/>
  <c r="E1219" s="1"/>
  <c r="U1417"/>
  <c r="R1417"/>
  <c r="O1417"/>
  <c r="L1417"/>
  <c r="J1417"/>
  <c r="I1417"/>
  <c r="G1417"/>
  <c r="D1417"/>
  <c r="U1415"/>
  <c r="R1415"/>
  <c r="O1415"/>
  <c r="L1415"/>
  <c r="J1415"/>
  <c r="I1415"/>
  <c r="G1415"/>
  <c r="D1415"/>
  <c r="U1414"/>
  <c r="R1414"/>
  <c r="O1414"/>
  <c r="L1414"/>
  <c r="J1414"/>
  <c r="I1414"/>
  <c r="G1414"/>
  <c r="D1414"/>
  <c r="U1413"/>
  <c r="R1413"/>
  <c r="O1413"/>
  <c r="L1413"/>
  <c r="J1413"/>
  <c r="I1413"/>
  <c r="G1413"/>
  <c r="D1413"/>
  <c r="U1412"/>
  <c r="R1412"/>
  <c r="O1412"/>
  <c r="L1412"/>
  <c r="J1412"/>
  <c r="I1412"/>
  <c r="G1412"/>
  <c r="D1412"/>
  <c r="V1410"/>
  <c r="S1410"/>
  <c r="N1417"/>
  <c r="K1417"/>
  <c r="F1417"/>
  <c r="C1417"/>
  <c r="V1409"/>
  <c r="S1409"/>
  <c r="P1409"/>
  <c r="M1409"/>
  <c r="H1409"/>
  <c r="E1409"/>
  <c r="V1415"/>
  <c r="S1415"/>
  <c r="P1408"/>
  <c r="M1408"/>
  <c r="H1408"/>
  <c r="E1408"/>
  <c r="V1407"/>
  <c r="S1407"/>
  <c r="N1414"/>
  <c r="K1414"/>
  <c r="F1414"/>
  <c r="C1414"/>
  <c r="V1406"/>
  <c r="S1406"/>
  <c r="P1406"/>
  <c r="M1406"/>
  <c r="H1406"/>
  <c r="E1406"/>
  <c r="V1414"/>
  <c r="S1414"/>
  <c r="P1405"/>
  <c r="M1405"/>
  <c r="H1405"/>
  <c r="E1405"/>
  <c r="V1404"/>
  <c r="S1404"/>
  <c r="N1413"/>
  <c r="K1413"/>
  <c r="F1413"/>
  <c r="C1413"/>
  <c r="V1403"/>
  <c r="S1403"/>
  <c r="P1403"/>
  <c r="M1403"/>
  <c r="H1403"/>
  <c r="E1403"/>
  <c r="V1413"/>
  <c r="S1413"/>
  <c r="P1402"/>
  <c r="M1402"/>
  <c r="H1402"/>
  <c r="E1402"/>
  <c r="V1412"/>
  <c r="S1412"/>
  <c r="N1412"/>
  <c r="K1412"/>
  <c r="F1412"/>
  <c r="C1412"/>
  <c r="V1400"/>
  <c r="S1400"/>
  <c r="P1400"/>
  <c r="M1400"/>
  <c r="H1400"/>
  <c r="E1400"/>
  <c r="V1417"/>
  <c r="S1417"/>
  <c r="P1399"/>
  <c r="M1399"/>
  <c r="H1399"/>
  <c r="E1399"/>
  <c r="J1567"/>
  <c r="I1567"/>
  <c r="H1567"/>
  <c r="G1567"/>
  <c r="D1567"/>
  <c r="J1565"/>
  <c r="I1565"/>
  <c r="H1565"/>
  <c r="G1565"/>
  <c r="F1565"/>
  <c r="D1565"/>
  <c r="J1564"/>
  <c r="I1564"/>
  <c r="H1564"/>
  <c r="G1564"/>
  <c r="F1564"/>
  <c r="D1564"/>
  <c r="J1563"/>
  <c r="I1563"/>
  <c r="G1563"/>
  <c r="F1563"/>
  <c r="D1563"/>
  <c r="J1562"/>
  <c r="I1562"/>
  <c r="G1562"/>
  <c r="F1562"/>
  <c r="D1562"/>
  <c r="H1560"/>
  <c r="E1560"/>
  <c r="H1559"/>
  <c r="E1559"/>
  <c r="H1558"/>
  <c r="E1558"/>
  <c r="E1565"/>
  <c r="H1557"/>
  <c r="E1557"/>
  <c r="C1564"/>
  <c r="H1556"/>
  <c r="E1556"/>
  <c r="H1555"/>
  <c r="E1555"/>
  <c r="E1564"/>
  <c r="C1563"/>
  <c r="C1562"/>
  <c r="E1567"/>
  <c r="J1687"/>
  <c r="I1687"/>
  <c r="H1687"/>
  <c r="G1687"/>
  <c r="F1687"/>
  <c r="D1687"/>
  <c r="J1685"/>
  <c r="I1685"/>
  <c r="H1685"/>
  <c r="G1685"/>
  <c r="F1685"/>
  <c r="D1685"/>
  <c r="J1684"/>
  <c r="I1684"/>
  <c r="H1684"/>
  <c r="G1684"/>
  <c r="F1684"/>
  <c r="D1684"/>
  <c r="J1683"/>
  <c r="I1683"/>
  <c r="H1683"/>
  <c r="G1683"/>
  <c r="F1683"/>
  <c r="D1683"/>
  <c r="J1682"/>
  <c r="I1682"/>
  <c r="H1682"/>
  <c r="G1682"/>
  <c r="F1682"/>
  <c r="D1682"/>
  <c r="H1680"/>
  <c r="E1680"/>
  <c r="C1687"/>
  <c r="H1679"/>
  <c r="E1679"/>
  <c r="H1678"/>
  <c r="E1678"/>
  <c r="E1685"/>
  <c r="H1677"/>
  <c r="E1677"/>
  <c r="C1684"/>
  <c r="H1676"/>
  <c r="E1676"/>
  <c r="H1675"/>
  <c r="E1675"/>
  <c r="E1684"/>
  <c r="H1674"/>
  <c r="E1674"/>
  <c r="C1683"/>
  <c r="H1673"/>
  <c r="E1673"/>
  <c r="H1672"/>
  <c r="E1672"/>
  <c r="E1683"/>
  <c r="H1671"/>
  <c r="E1671"/>
  <c r="C1682"/>
  <c r="H1670"/>
  <c r="E1670"/>
  <c r="H1669"/>
  <c r="E1669"/>
  <c r="E1687"/>
  <c r="J1717"/>
  <c r="I1717"/>
  <c r="H1717"/>
  <c r="G1717"/>
  <c r="F1717"/>
  <c r="D1717"/>
  <c r="J1715"/>
  <c r="I1715"/>
  <c r="H1715"/>
  <c r="G1715"/>
  <c r="F1715"/>
  <c r="D1715"/>
  <c r="J1714"/>
  <c r="I1714"/>
  <c r="H1714"/>
  <c r="G1714"/>
  <c r="F1714"/>
  <c r="D1714"/>
  <c r="J1713"/>
  <c r="I1713"/>
  <c r="H1713"/>
  <c r="G1713"/>
  <c r="F1713"/>
  <c r="D1713"/>
  <c r="J1712"/>
  <c r="I1712"/>
  <c r="H1712"/>
  <c r="G1712"/>
  <c r="F1712"/>
  <c r="D1712"/>
  <c r="H1710"/>
  <c r="E1710"/>
  <c r="C1717"/>
  <c r="H1709"/>
  <c r="E1709"/>
  <c r="H1708"/>
  <c r="E1708"/>
  <c r="E1715"/>
  <c r="H1707"/>
  <c r="E1707"/>
  <c r="C1714"/>
  <c r="H1706"/>
  <c r="E1706"/>
  <c r="H1705"/>
  <c r="E1705"/>
  <c r="E1714"/>
  <c r="H1704"/>
  <c r="E1704"/>
  <c r="C1713"/>
  <c r="H1703"/>
  <c r="E1703"/>
  <c r="H1702"/>
  <c r="E1702"/>
  <c r="E1713"/>
  <c r="H1701"/>
  <c r="E1701"/>
  <c r="C1712"/>
  <c r="H1700"/>
  <c r="E1700"/>
  <c r="H1699"/>
  <c r="E1699"/>
  <c r="E1717"/>
  <c r="V1811"/>
  <c r="U1811"/>
  <c r="R1811"/>
  <c r="Q1811"/>
  <c r="O1811"/>
  <c r="N1811"/>
  <c r="M1811"/>
  <c r="L1811"/>
  <c r="J1811"/>
  <c r="I1811"/>
  <c r="G1811"/>
  <c r="F1811"/>
  <c r="E1811"/>
  <c r="D1811"/>
  <c r="V1809"/>
  <c r="U1809"/>
  <c r="R1809"/>
  <c r="Q1809"/>
  <c r="O1809"/>
  <c r="N1809"/>
  <c r="M1809"/>
  <c r="L1809"/>
  <c r="J1809"/>
  <c r="I1809"/>
  <c r="G1809"/>
  <c r="F1809"/>
  <c r="E1809"/>
  <c r="D1809"/>
  <c r="V1808"/>
  <c r="U1808"/>
  <c r="R1808"/>
  <c r="Q1808"/>
  <c r="O1808"/>
  <c r="N1808"/>
  <c r="M1808"/>
  <c r="L1808"/>
  <c r="J1808"/>
  <c r="I1808"/>
  <c r="G1808"/>
  <c r="F1808"/>
  <c r="E1808"/>
  <c r="D1808"/>
  <c r="V1807"/>
  <c r="U1807"/>
  <c r="R1807"/>
  <c r="Q1807"/>
  <c r="O1807"/>
  <c r="N1807"/>
  <c r="M1807"/>
  <c r="L1807"/>
  <c r="J1807"/>
  <c r="I1807"/>
  <c r="G1807"/>
  <c r="F1807"/>
  <c r="E1807"/>
  <c r="D1807"/>
  <c r="V1806"/>
  <c r="U1806"/>
  <c r="R1806"/>
  <c r="Q1806"/>
  <c r="O1806"/>
  <c r="N1806"/>
  <c r="M1806"/>
  <c r="L1806"/>
  <c r="J1806"/>
  <c r="I1806"/>
  <c r="G1806"/>
  <c r="F1806"/>
  <c r="E1806"/>
  <c r="D1806"/>
  <c r="V1804"/>
  <c r="T1811"/>
  <c r="S1804"/>
  <c r="P1804"/>
  <c r="K1811"/>
  <c r="H1804"/>
  <c r="C1811"/>
  <c r="V1803"/>
  <c r="S1803"/>
  <c r="P1803"/>
  <c r="M1803"/>
  <c r="H1803"/>
  <c r="E1803"/>
  <c r="V1802"/>
  <c r="S1809"/>
  <c r="P1802"/>
  <c r="P1809"/>
  <c r="M1802"/>
  <c r="H1802"/>
  <c r="H1809"/>
  <c r="E1802"/>
  <c r="V1801"/>
  <c r="T1808"/>
  <c r="S1801"/>
  <c r="P1801"/>
  <c r="K1808"/>
  <c r="H1801"/>
  <c r="C1808"/>
  <c r="V1800"/>
  <c r="S1800"/>
  <c r="P1800"/>
  <c r="M1800"/>
  <c r="H1800"/>
  <c r="E1800"/>
  <c r="V1799"/>
  <c r="S1808"/>
  <c r="P1799"/>
  <c r="P1808"/>
  <c r="M1799"/>
  <c r="H1799"/>
  <c r="H1808"/>
  <c r="E1799"/>
  <c r="V1798"/>
  <c r="T1807"/>
  <c r="S1798"/>
  <c r="P1798"/>
  <c r="K1807"/>
  <c r="H1798"/>
  <c r="C1807"/>
  <c r="V1797"/>
  <c r="S1797"/>
  <c r="P1797"/>
  <c r="M1797"/>
  <c r="H1797"/>
  <c r="E1797"/>
  <c r="V1796"/>
  <c r="S1807"/>
  <c r="P1796"/>
  <c r="P1807"/>
  <c r="M1796"/>
  <c r="H1796"/>
  <c r="H1807"/>
  <c r="E1796"/>
  <c r="V1795"/>
  <c r="T1806"/>
  <c r="S1806"/>
  <c r="P1795"/>
  <c r="P1806"/>
  <c r="K1806"/>
  <c r="H1795"/>
  <c r="H1806"/>
  <c r="C1806"/>
  <c r="V1794"/>
  <c r="S1794"/>
  <c r="P1794"/>
  <c r="M1794"/>
  <c r="H1794"/>
  <c r="E1794"/>
  <c r="V1793"/>
  <c r="S1811"/>
  <c r="P1793"/>
  <c r="P1811"/>
  <c r="M1793"/>
  <c r="H1793"/>
  <c r="H1811"/>
  <c r="E1793"/>
  <c r="V1747"/>
  <c r="U1747"/>
  <c r="R1747"/>
  <c r="Q1747"/>
  <c r="O1747"/>
  <c r="N1747"/>
  <c r="M1747"/>
  <c r="L1747"/>
  <c r="J1747"/>
  <c r="I1747"/>
  <c r="G1747"/>
  <c r="F1747"/>
  <c r="E1747"/>
  <c r="D1747"/>
  <c r="V1745"/>
  <c r="U1745"/>
  <c r="R1745"/>
  <c r="Q1745"/>
  <c r="O1745"/>
  <c r="N1745"/>
  <c r="M1745"/>
  <c r="L1745"/>
  <c r="J1745"/>
  <c r="I1745"/>
  <c r="G1745"/>
  <c r="F1745"/>
  <c r="E1745"/>
  <c r="D1745"/>
  <c r="V1744"/>
  <c r="U1744"/>
  <c r="R1744"/>
  <c r="Q1744"/>
  <c r="O1744"/>
  <c r="N1744"/>
  <c r="M1744"/>
  <c r="L1744"/>
  <c r="J1744"/>
  <c r="I1744"/>
  <c r="G1744"/>
  <c r="F1744"/>
  <c r="E1744"/>
  <c r="D1744"/>
  <c r="V1743"/>
  <c r="U1743"/>
  <c r="R1743"/>
  <c r="Q1743"/>
  <c r="O1743"/>
  <c r="N1743"/>
  <c r="M1743"/>
  <c r="L1743"/>
  <c r="J1743"/>
  <c r="I1743"/>
  <c r="G1743"/>
  <c r="F1743"/>
  <c r="E1743"/>
  <c r="D1743"/>
  <c r="V1742"/>
  <c r="U1742"/>
  <c r="R1742"/>
  <c r="Q1742"/>
  <c r="O1742"/>
  <c r="N1742"/>
  <c r="M1742"/>
  <c r="L1742"/>
  <c r="J1742"/>
  <c r="I1742"/>
  <c r="G1742"/>
  <c r="F1742"/>
  <c r="E1742"/>
  <c r="D1742"/>
  <c r="V1740"/>
  <c r="T1747"/>
  <c r="S1740"/>
  <c r="P1740"/>
  <c r="K1747"/>
  <c r="H1740"/>
  <c r="C1747"/>
  <c r="V1739"/>
  <c r="S1739"/>
  <c r="P1739"/>
  <c r="M1739"/>
  <c r="H1739"/>
  <c r="E1739"/>
  <c r="V1738"/>
  <c r="S1745"/>
  <c r="P1738"/>
  <c r="P1745"/>
  <c r="M1738"/>
  <c r="H1738"/>
  <c r="H1745"/>
  <c r="E1738"/>
  <c r="V1737"/>
  <c r="T1744"/>
  <c r="S1737"/>
  <c r="P1737"/>
  <c r="K1744"/>
  <c r="H1737"/>
  <c r="C1744"/>
  <c r="V1736"/>
  <c r="S1736"/>
  <c r="P1736"/>
  <c r="M1736"/>
  <c r="H1736"/>
  <c r="E1736"/>
  <c r="V1735"/>
  <c r="S1744"/>
  <c r="P1735"/>
  <c r="P1744"/>
  <c r="M1735"/>
  <c r="H1735"/>
  <c r="H1744"/>
  <c r="E1735"/>
  <c r="V1734"/>
  <c r="T1743"/>
  <c r="S1734"/>
  <c r="P1734"/>
  <c r="K1743"/>
  <c r="H1734"/>
  <c r="C1743"/>
  <c r="V1733"/>
  <c r="S1733"/>
  <c r="P1733"/>
  <c r="M1733"/>
  <c r="H1733"/>
  <c r="E1733"/>
  <c r="V1732"/>
  <c r="S1743"/>
  <c r="P1732"/>
  <c r="P1743"/>
  <c r="M1732"/>
  <c r="H1732"/>
  <c r="H1743"/>
  <c r="E1732"/>
  <c r="V1731"/>
  <c r="T1742"/>
  <c r="S1742"/>
  <c r="P1731"/>
  <c r="P1742"/>
  <c r="K1742"/>
  <c r="H1731"/>
  <c r="H1742"/>
  <c r="C1742"/>
  <c r="V1730"/>
  <c r="S1730"/>
  <c r="P1730"/>
  <c r="M1730"/>
  <c r="H1730"/>
  <c r="E1730"/>
  <c r="V1729"/>
  <c r="S1747"/>
  <c r="P1729"/>
  <c r="P1747"/>
  <c r="M1729"/>
  <c r="H1729"/>
  <c r="H1747"/>
  <c r="E1729"/>
  <c r="V1777"/>
  <c r="U1777"/>
  <c r="R1777"/>
  <c r="O1777"/>
  <c r="M1777"/>
  <c r="L1777"/>
  <c r="V1775"/>
  <c r="U1775"/>
  <c r="R1775"/>
  <c r="Q1775"/>
  <c r="O1775"/>
  <c r="N1775"/>
  <c r="M1775"/>
  <c r="L1775"/>
  <c r="V1774"/>
  <c r="U1774"/>
  <c r="R1774"/>
  <c r="Q1774"/>
  <c r="O1774"/>
  <c r="N1774"/>
  <c r="M1774"/>
  <c r="L1774"/>
  <c r="V1773"/>
  <c r="U1773"/>
  <c r="R1773"/>
  <c r="Q1773"/>
  <c r="O1773"/>
  <c r="N1773"/>
  <c r="M1773"/>
  <c r="L1773"/>
  <c r="U1772"/>
  <c r="R1772"/>
  <c r="S1772" s="1"/>
  <c r="Q1772"/>
  <c r="Q1777" s="1"/>
  <c r="O1772"/>
  <c r="P1772" s="1"/>
  <c r="N1772"/>
  <c r="N1777" s="1"/>
  <c r="L1772"/>
  <c r="V1770"/>
  <c r="S1770"/>
  <c r="P1770"/>
  <c r="V1769"/>
  <c r="S1769"/>
  <c r="P1769"/>
  <c r="M1769"/>
  <c r="V1768"/>
  <c r="S1775"/>
  <c r="P1768"/>
  <c r="P1775"/>
  <c r="M1768"/>
  <c r="V1767"/>
  <c r="T1774"/>
  <c r="S1767"/>
  <c r="P1767"/>
  <c r="K1774"/>
  <c r="V1766"/>
  <c r="S1766"/>
  <c r="P1766"/>
  <c r="M1766"/>
  <c r="V1765"/>
  <c r="S1774"/>
  <c r="P1765"/>
  <c r="P1774"/>
  <c r="M1765"/>
  <c r="V1764"/>
  <c r="T1773"/>
  <c r="S1764"/>
  <c r="P1764"/>
  <c r="K1773"/>
  <c r="V1763"/>
  <c r="S1763"/>
  <c r="P1763"/>
  <c r="M1763"/>
  <c r="V1762"/>
  <c r="S1773"/>
  <c r="P1762"/>
  <c r="P1773"/>
  <c r="M1762"/>
  <c r="T1772"/>
  <c r="K1772"/>
  <c r="K1777" s="1"/>
  <c r="S1777"/>
  <c r="P1777"/>
  <c r="V1597"/>
  <c r="U1597"/>
  <c r="R1597"/>
  <c r="O1597"/>
  <c r="M1597"/>
  <c r="L1597"/>
  <c r="V1595"/>
  <c r="U1595"/>
  <c r="R1595"/>
  <c r="Q1595"/>
  <c r="O1595"/>
  <c r="N1595"/>
  <c r="M1595"/>
  <c r="L1595"/>
  <c r="V1594"/>
  <c r="U1594"/>
  <c r="R1594"/>
  <c r="Q1594"/>
  <c r="O1594"/>
  <c r="N1594"/>
  <c r="M1594"/>
  <c r="L1594"/>
  <c r="U1593"/>
  <c r="R1593"/>
  <c r="Q1593"/>
  <c r="O1593"/>
  <c r="N1593"/>
  <c r="L1593"/>
  <c r="U1592"/>
  <c r="R1592"/>
  <c r="Q1592"/>
  <c r="O1592"/>
  <c r="N1592"/>
  <c r="L1592"/>
  <c r="V1590"/>
  <c r="S1590"/>
  <c r="P1590"/>
  <c r="V1589"/>
  <c r="S1589"/>
  <c r="P1589"/>
  <c r="M1589"/>
  <c r="V1588"/>
  <c r="S1595"/>
  <c r="P1588"/>
  <c r="P1595"/>
  <c r="M1588"/>
  <c r="V1587"/>
  <c r="T1594"/>
  <c r="S1587"/>
  <c r="P1587"/>
  <c r="K1594"/>
  <c r="V1586"/>
  <c r="S1586"/>
  <c r="P1586"/>
  <c r="M1586"/>
  <c r="S1594"/>
  <c r="P1594"/>
  <c r="T1593"/>
  <c r="K1593"/>
  <c r="T1592"/>
  <c r="K1592"/>
  <c r="S1597"/>
  <c r="P1597"/>
  <c r="V1387"/>
  <c r="U1387"/>
  <c r="R1387"/>
  <c r="Q1387"/>
  <c r="O1387"/>
  <c r="N1387"/>
  <c r="M1387"/>
  <c r="L1387"/>
  <c r="V1385"/>
  <c r="U1385"/>
  <c r="R1385"/>
  <c r="Q1385"/>
  <c r="O1385"/>
  <c r="N1385"/>
  <c r="M1385"/>
  <c r="L1385"/>
  <c r="V1384"/>
  <c r="U1384"/>
  <c r="R1384"/>
  <c r="Q1384"/>
  <c r="O1384"/>
  <c r="N1384"/>
  <c r="M1384"/>
  <c r="L1384"/>
  <c r="V1383"/>
  <c r="U1383"/>
  <c r="R1383"/>
  <c r="Q1383"/>
  <c r="O1383"/>
  <c r="N1383"/>
  <c r="M1383"/>
  <c r="L1383"/>
  <c r="V1382"/>
  <c r="U1382"/>
  <c r="R1382"/>
  <c r="Q1382"/>
  <c r="O1382"/>
  <c r="N1382"/>
  <c r="M1382"/>
  <c r="L1382"/>
  <c r="V1380"/>
  <c r="T1387"/>
  <c r="S1380"/>
  <c r="P1380"/>
  <c r="K1387"/>
  <c r="V1379"/>
  <c r="S1379"/>
  <c r="P1379"/>
  <c r="M1379"/>
  <c r="V1378"/>
  <c r="S1385"/>
  <c r="P1378"/>
  <c r="P1385"/>
  <c r="M1378"/>
  <c r="V1377"/>
  <c r="T1384"/>
  <c r="S1377"/>
  <c r="P1377"/>
  <c r="K1384"/>
  <c r="V1376"/>
  <c r="S1376"/>
  <c r="P1376"/>
  <c r="M1376"/>
  <c r="V1375"/>
  <c r="S1384"/>
  <c r="P1375"/>
  <c r="P1384"/>
  <c r="M1375"/>
  <c r="V1374"/>
  <c r="T1383"/>
  <c r="S1374"/>
  <c r="P1374"/>
  <c r="K1383"/>
  <c r="V1373"/>
  <c r="S1373"/>
  <c r="P1373"/>
  <c r="M1373"/>
  <c r="V1372"/>
  <c r="S1383"/>
  <c r="P1372"/>
  <c r="P1383"/>
  <c r="M1372"/>
  <c r="V1371"/>
  <c r="T1382"/>
  <c r="S1382"/>
  <c r="P1371"/>
  <c r="P1382"/>
  <c r="K1382"/>
  <c r="V1370"/>
  <c r="S1370"/>
  <c r="P1370"/>
  <c r="M1370"/>
  <c r="V1369"/>
  <c r="S1387"/>
  <c r="P1369"/>
  <c r="P1387"/>
  <c r="M1369"/>
  <c r="V1083"/>
  <c r="U1083"/>
  <c r="R1083"/>
  <c r="O1083"/>
  <c r="M1083"/>
  <c r="L1083"/>
  <c r="V1081"/>
  <c r="U1081"/>
  <c r="R1081"/>
  <c r="Q1081"/>
  <c r="O1081"/>
  <c r="N1081"/>
  <c r="M1081"/>
  <c r="L1081"/>
  <c r="V1080"/>
  <c r="U1080"/>
  <c r="R1080"/>
  <c r="Q1080"/>
  <c r="O1080"/>
  <c r="N1080"/>
  <c r="M1080"/>
  <c r="L1080"/>
  <c r="U1079"/>
  <c r="V1079" s="1"/>
  <c r="R1079"/>
  <c r="Q1079"/>
  <c r="O1079"/>
  <c r="N1079"/>
  <c r="L1079"/>
  <c r="U1078"/>
  <c r="R1078"/>
  <c r="Q1078"/>
  <c r="Q1083" s="1"/>
  <c r="O1078"/>
  <c r="N1078"/>
  <c r="L1078"/>
  <c r="M1078" s="1"/>
  <c r="V1076"/>
  <c r="S1076"/>
  <c r="P1076"/>
  <c r="V1075"/>
  <c r="S1075"/>
  <c r="P1075"/>
  <c r="M1075"/>
  <c r="V1074"/>
  <c r="S1081"/>
  <c r="P1074"/>
  <c r="P1081"/>
  <c r="M1074"/>
  <c r="V1073"/>
  <c r="T1080"/>
  <c r="S1073"/>
  <c r="P1073"/>
  <c r="K1080"/>
  <c r="V1072"/>
  <c r="S1072"/>
  <c r="P1072"/>
  <c r="M1072"/>
  <c r="V1071"/>
  <c r="S1080"/>
  <c r="P1071"/>
  <c r="P1080"/>
  <c r="M1071"/>
  <c r="T1079"/>
  <c r="K1079"/>
  <c r="M1079" s="1"/>
  <c r="S1079"/>
  <c r="T1078"/>
  <c r="K1078"/>
  <c r="S1083"/>
  <c r="P1083"/>
  <c r="V602"/>
  <c r="U602"/>
  <c r="R602"/>
  <c r="Q602"/>
  <c r="O602"/>
  <c r="N602"/>
  <c r="M602"/>
  <c r="L602"/>
  <c r="V600"/>
  <c r="U600"/>
  <c r="R600"/>
  <c r="Q600"/>
  <c r="O600"/>
  <c r="N600"/>
  <c r="M600"/>
  <c r="L600"/>
  <c r="V599"/>
  <c r="U599"/>
  <c r="R599"/>
  <c r="Q599"/>
  <c r="O599"/>
  <c r="N599"/>
  <c r="M599"/>
  <c r="L599"/>
  <c r="V598"/>
  <c r="U598"/>
  <c r="R598"/>
  <c r="Q598"/>
  <c r="O598"/>
  <c r="N598"/>
  <c r="M598"/>
  <c r="L598"/>
  <c r="V597"/>
  <c r="U597"/>
  <c r="R597"/>
  <c r="Q597"/>
  <c r="O597"/>
  <c r="N597"/>
  <c r="M597"/>
  <c r="L597"/>
  <c r="V595"/>
  <c r="T602"/>
  <c r="S595"/>
  <c r="P595"/>
  <c r="K602"/>
  <c r="V594"/>
  <c r="S594"/>
  <c r="P594"/>
  <c r="M594"/>
  <c r="V593"/>
  <c r="S600"/>
  <c r="P593"/>
  <c r="P600"/>
  <c r="M593"/>
  <c r="V592"/>
  <c r="T599"/>
  <c r="S592"/>
  <c r="P592"/>
  <c r="K599"/>
  <c r="V591"/>
  <c r="S591"/>
  <c r="P591"/>
  <c r="M591"/>
  <c r="V590"/>
  <c r="S599"/>
  <c r="P590"/>
  <c r="P599"/>
  <c r="M590"/>
  <c r="V589"/>
  <c r="T598"/>
  <c r="S589"/>
  <c r="P589"/>
  <c r="K598"/>
  <c r="V588"/>
  <c r="S588"/>
  <c r="P588"/>
  <c r="M588"/>
  <c r="V587"/>
  <c r="S598"/>
  <c r="P587"/>
  <c r="P598"/>
  <c r="M587"/>
  <c r="V586"/>
  <c r="T597"/>
  <c r="S597"/>
  <c r="P586"/>
  <c r="P597"/>
  <c r="K597"/>
  <c r="V585"/>
  <c r="S585"/>
  <c r="P585"/>
  <c r="M585"/>
  <c r="V584"/>
  <c r="S602"/>
  <c r="P584"/>
  <c r="P602"/>
  <c r="M584"/>
  <c r="V535"/>
  <c r="V534"/>
  <c r="V533"/>
  <c r="V532"/>
  <c r="V531"/>
  <c r="V530"/>
  <c r="V529"/>
  <c r="V528"/>
  <c r="V527"/>
  <c r="V526"/>
  <c r="V525"/>
  <c r="V524"/>
  <c r="S535"/>
  <c r="S534"/>
  <c r="S533"/>
  <c r="S532"/>
  <c r="S531"/>
  <c r="S530"/>
  <c r="S529"/>
  <c r="S528"/>
  <c r="S527"/>
  <c r="S526"/>
  <c r="S525"/>
  <c r="S524"/>
  <c r="P535"/>
  <c r="P534"/>
  <c r="P533"/>
  <c r="P532"/>
  <c r="P531"/>
  <c r="P530"/>
  <c r="P529"/>
  <c r="P528"/>
  <c r="P527"/>
  <c r="P526"/>
  <c r="P525"/>
  <c r="P524"/>
  <c r="M524"/>
  <c r="M525"/>
  <c r="M526"/>
  <c r="M527"/>
  <c r="M528"/>
  <c r="M529"/>
  <c r="M530"/>
  <c r="M531"/>
  <c r="M532"/>
  <c r="M533"/>
  <c r="M534"/>
  <c r="M535"/>
  <c r="K537"/>
  <c r="M537"/>
  <c r="N537"/>
  <c r="P537"/>
  <c r="Q537"/>
  <c r="S537"/>
  <c r="T537"/>
  <c r="V537"/>
  <c r="K538"/>
  <c r="M538"/>
  <c r="N538"/>
  <c r="P538"/>
  <c r="Q538"/>
  <c r="S538"/>
  <c r="T538"/>
  <c r="V538"/>
  <c r="K539"/>
  <c r="M539"/>
  <c r="N539"/>
  <c r="P539"/>
  <c r="Q539"/>
  <c r="S539"/>
  <c r="T539"/>
  <c r="V539"/>
  <c r="K540"/>
  <c r="M540"/>
  <c r="N540"/>
  <c r="P540"/>
  <c r="Q540"/>
  <c r="S540"/>
  <c r="T540"/>
  <c r="V540"/>
  <c r="K542"/>
  <c r="M542"/>
  <c r="N542"/>
  <c r="P542"/>
  <c r="Q542"/>
  <c r="S542"/>
  <c r="T542"/>
  <c r="V542"/>
  <c r="I57"/>
  <c r="J57"/>
  <c r="I58"/>
  <c r="J58"/>
  <c r="I62"/>
  <c r="M32"/>
  <c r="L32"/>
  <c r="K32"/>
  <c r="M30"/>
  <c r="L30"/>
  <c r="K30"/>
  <c r="M29"/>
  <c r="L29"/>
  <c r="K29"/>
  <c r="M28"/>
  <c r="L28"/>
  <c r="K28"/>
  <c r="M27"/>
  <c r="L27"/>
  <c r="K27"/>
  <c r="P1839" i="42"/>
  <c r="O1839"/>
  <c r="N1839"/>
  <c r="L1839"/>
  <c r="K1839"/>
  <c r="O1838"/>
  <c r="N1838"/>
  <c r="M1838"/>
  <c r="L1838"/>
  <c r="K1838"/>
  <c r="P1837"/>
  <c r="O1837"/>
  <c r="N1837"/>
  <c r="L1837"/>
  <c r="K1837"/>
  <c r="O1836"/>
  <c r="N1836"/>
  <c r="M1836"/>
  <c r="L1836"/>
  <c r="L1841"/>
  <c r="K1836"/>
  <c r="P1834"/>
  <c r="M1834"/>
  <c r="P1833"/>
  <c r="M1833"/>
  <c r="P1832"/>
  <c r="M1832"/>
  <c r="P1831"/>
  <c r="M1831"/>
  <c r="P1830"/>
  <c r="M1830"/>
  <c r="P1829"/>
  <c r="M1829"/>
  <c r="P1828"/>
  <c r="M1828"/>
  <c r="P1827"/>
  <c r="M1827"/>
  <c r="P1826"/>
  <c r="M1826"/>
  <c r="P1825"/>
  <c r="M1825"/>
  <c r="P1824"/>
  <c r="M1824"/>
  <c r="P1823"/>
  <c r="M1823"/>
  <c r="U1657" i="56"/>
  <c r="T1657"/>
  <c r="R1657"/>
  <c r="O1657"/>
  <c r="L1657"/>
  <c r="J1657"/>
  <c r="I1657"/>
  <c r="G1657"/>
  <c r="D1657"/>
  <c r="U1655"/>
  <c r="T1655"/>
  <c r="R1655"/>
  <c r="O1655"/>
  <c r="L1655"/>
  <c r="J1655"/>
  <c r="I1655"/>
  <c r="G1655"/>
  <c r="D1655"/>
  <c r="U1654"/>
  <c r="R1654"/>
  <c r="P1654"/>
  <c r="O1654"/>
  <c r="L1654"/>
  <c r="J1654"/>
  <c r="I1654"/>
  <c r="G1654"/>
  <c r="D1654"/>
  <c r="U1653"/>
  <c r="R1653"/>
  <c r="P1653"/>
  <c r="O1653"/>
  <c r="L1653"/>
  <c r="J1653"/>
  <c r="I1653"/>
  <c r="G1653"/>
  <c r="D1653"/>
  <c r="U1652"/>
  <c r="T1652"/>
  <c r="R1652"/>
  <c r="O1652"/>
  <c r="L1652"/>
  <c r="J1652"/>
  <c r="I1652"/>
  <c r="G1652"/>
  <c r="D1652"/>
  <c r="V1650"/>
  <c r="M1650"/>
  <c r="V1649"/>
  <c r="S1649"/>
  <c r="P1649"/>
  <c r="M1649"/>
  <c r="H1649"/>
  <c r="E1649"/>
  <c r="V1655"/>
  <c r="S1648"/>
  <c r="M1648"/>
  <c r="H1648"/>
  <c r="Q1654"/>
  <c r="N1654"/>
  <c r="V1646"/>
  <c r="S1646"/>
  <c r="P1646"/>
  <c r="M1646"/>
  <c r="H1646"/>
  <c r="E1646"/>
  <c r="V1654"/>
  <c r="S1645"/>
  <c r="P1645"/>
  <c r="E1645"/>
  <c r="V1643"/>
  <c r="S1643"/>
  <c r="P1643"/>
  <c r="M1643"/>
  <c r="H1643"/>
  <c r="E1643"/>
  <c r="S1642"/>
  <c r="P1642"/>
  <c r="M1642"/>
  <c r="H1642"/>
  <c r="V1652"/>
  <c r="E1641"/>
  <c r="V1640"/>
  <c r="S1640"/>
  <c r="P1640"/>
  <c r="M1640"/>
  <c r="H1640"/>
  <c r="E1640"/>
  <c r="S1639"/>
  <c r="H1639"/>
  <c r="E1639"/>
  <c r="U1627"/>
  <c r="R1627"/>
  <c r="O1627"/>
  <c r="L1627"/>
  <c r="J1627"/>
  <c r="I1627"/>
  <c r="G1627"/>
  <c r="D1627"/>
  <c r="U1625"/>
  <c r="R1625"/>
  <c r="O1625"/>
  <c r="L1625"/>
  <c r="J1625"/>
  <c r="I1625"/>
  <c r="G1625"/>
  <c r="D1625"/>
  <c r="U1624"/>
  <c r="R1624"/>
  <c r="O1624"/>
  <c r="L1624"/>
  <c r="J1624"/>
  <c r="I1624"/>
  <c r="G1624"/>
  <c r="D1624"/>
  <c r="U1623"/>
  <c r="R1623"/>
  <c r="O1623"/>
  <c r="L1623"/>
  <c r="J1623"/>
  <c r="I1623"/>
  <c r="G1623"/>
  <c r="D1623"/>
  <c r="U1622"/>
  <c r="R1622"/>
  <c r="O1622"/>
  <c r="L1622"/>
  <c r="J1622"/>
  <c r="I1622"/>
  <c r="G1622"/>
  <c r="D1622"/>
  <c r="V1620"/>
  <c r="P1620"/>
  <c r="H1620"/>
  <c r="V1619"/>
  <c r="S1619"/>
  <c r="P1619"/>
  <c r="M1619"/>
  <c r="H1619"/>
  <c r="E1619"/>
  <c r="S1618"/>
  <c r="H1625"/>
  <c r="V1617"/>
  <c r="V1616"/>
  <c r="S1616"/>
  <c r="P1616"/>
  <c r="M1616"/>
  <c r="H1616"/>
  <c r="E1616"/>
  <c r="S1615"/>
  <c r="P1615"/>
  <c r="H1615"/>
  <c r="P1623"/>
  <c r="H1614"/>
  <c r="V1613"/>
  <c r="S1613"/>
  <c r="P1613"/>
  <c r="M1613"/>
  <c r="H1613"/>
  <c r="E1613"/>
  <c r="V1612"/>
  <c r="S1612"/>
  <c r="P1612"/>
  <c r="P1611"/>
  <c r="H1611"/>
  <c r="V1610"/>
  <c r="S1610"/>
  <c r="P1610"/>
  <c r="M1610"/>
  <c r="H1610"/>
  <c r="E1610"/>
  <c r="V1609"/>
  <c r="S1609"/>
  <c r="U1507"/>
  <c r="R1507"/>
  <c r="P1507"/>
  <c r="O1507"/>
  <c r="L1507"/>
  <c r="J1507"/>
  <c r="I1507"/>
  <c r="G1507"/>
  <c r="D1507"/>
  <c r="V1505"/>
  <c r="U1505"/>
  <c r="R1505"/>
  <c r="O1505"/>
  <c r="L1505"/>
  <c r="J1505"/>
  <c r="I1505"/>
  <c r="G1505"/>
  <c r="D1505"/>
  <c r="U1504"/>
  <c r="T1504"/>
  <c r="R1504"/>
  <c r="O1504"/>
  <c r="L1504"/>
  <c r="J1504"/>
  <c r="I1504"/>
  <c r="G1504"/>
  <c r="D1504"/>
  <c r="V1503"/>
  <c r="U1503"/>
  <c r="R1503"/>
  <c r="P1503"/>
  <c r="O1503"/>
  <c r="L1503"/>
  <c r="J1503"/>
  <c r="I1503"/>
  <c r="G1503"/>
  <c r="D1503"/>
  <c r="U1502"/>
  <c r="T1502"/>
  <c r="R1502"/>
  <c r="O1502"/>
  <c r="N1502"/>
  <c r="L1502"/>
  <c r="J1502"/>
  <c r="I1502"/>
  <c r="G1502"/>
  <c r="D1502"/>
  <c r="V1500"/>
  <c r="T1505"/>
  <c r="M1500"/>
  <c r="H1500"/>
  <c r="V1499"/>
  <c r="S1499"/>
  <c r="P1499"/>
  <c r="P1505"/>
  <c r="M1499"/>
  <c r="H1499"/>
  <c r="E1499"/>
  <c r="V1498"/>
  <c r="S1498"/>
  <c r="P1498"/>
  <c r="H1498"/>
  <c r="H1505"/>
  <c r="V1497"/>
  <c r="P1497"/>
  <c r="H1497"/>
  <c r="F1504"/>
  <c r="E1497"/>
  <c r="V1496"/>
  <c r="S1496"/>
  <c r="P1496"/>
  <c r="M1496"/>
  <c r="H1496"/>
  <c r="E1496"/>
  <c r="V1495"/>
  <c r="V1504"/>
  <c r="P1495"/>
  <c r="P1504"/>
  <c r="H1495"/>
  <c r="P1494"/>
  <c r="N1503"/>
  <c r="M1494"/>
  <c r="H1494"/>
  <c r="F1503"/>
  <c r="V1493"/>
  <c r="S1493"/>
  <c r="P1493"/>
  <c r="M1493"/>
  <c r="H1493"/>
  <c r="E1493"/>
  <c r="V1492"/>
  <c r="S1492"/>
  <c r="P1492"/>
  <c r="H1503"/>
  <c r="V1491"/>
  <c r="V1502"/>
  <c r="P1491"/>
  <c r="P1502"/>
  <c r="V1490"/>
  <c r="S1490"/>
  <c r="P1490"/>
  <c r="M1490"/>
  <c r="H1490"/>
  <c r="H1507"/>
  <c r="E1490"/>
  <c r="P1489"/>
  <c r="H1489"/>
  <c r="V1477"/>
  <c r="U1477"/>
  <c r="R1477"/>
  <c r="P1477"/>
  <c r="O1477"/>
  <c r="L1477"/>
  <c r="J1477"/>
  <c r="I1477"/>
  <c r="H1477"/>
  <c r="G1477"/>
  <c r="D1477"/>
  <c r="V1475"/>
  <c r="U1475"/>
  <c r="R1475"/>
  <c r="P1475"/>
  <c r="O1475"/>
  <c r="L1475"/>
  <c r="J1475"/>
  <c r="I1475"/>
  <c r="G1475"/>
  <c r="F1475"/>
  <c r="D1475"/>
  <c r="V1474"/>
  <c r="U1474"/>
  <c r="R1474"/>
  <c r="P1474"/>
  <c r="O1474"/>
  <c r="L1474"/>
  <c r="J1474"/>
  <c r="I1474"/>
  <c r="H1474"/>
  <c r="G1474"/>
  <c r="D1474"/>
  <c r="U1473"/>
  <c r="R1473"/>
  <c r="S1473" s="1"/>
  <c r="O1473"/>
  <c r="N1473"/>
  <c r="L1473"/>
  <c r="M1473" s="1"/>
  <c r="J1473"/>
  <c r="I1473"/>
  <c r="G1473"/>
  <c r="D1473"/>
  <c r="C1473"/>
  <c r="E1473" s="1"/>
  <c r="U1472"/>
  <c r="R1472"/>
  <c r="O1472"/>
  <c r="N1472"/>
  <c r="L1472"/>
  <c r="J1472"/>
  <c r="I1472"/>
  <c r="G1472"/>
  <c r="D1472"/>
  <c r="V1470"/>
  <c r="T1475"/>
  <c r="S1470"/>
  <c r="P1470"/>
  <c r="N1475"/>
  <c r="H1470"/>
  <c r="V1469"/>
  <c r="S1469"/>
  <c r="P1469"/>
  <c r="M1469"/>
  <c r="H1469"/>
  <c r="E1469"/>
  <c r="V1468"/>
  <c r="P1468"/>
  <c r="H1468"/>
  <c r="H1475"/>
  <c r="V1467"/>
  <c r="T1474"/>
  <c r="S1467"/>
  <c r="P1467"/>
  <c r="N1474"/>
  <c r="M1467"/>
  <c r="H1467"/>
  <c r="F1474"/>
  <c r="V1466"/>
  <c r="S1466"/>
  <c r="P1466"/>
  <c r="M1466"/>
  <c r="H1466"/>
  <c r="E1466"/>
  <c r="V1465"/>
  <c r="P1465"/>
  <c r="H1465"/>
  <c r="T1473"/>
  <c r="F1473"/>
  <c r="P1473"/>
  <c r="T1472"/>
  <c r="F1472"/>
  <c r="U1447"/>
  <c r="R1447"/>
  <c r="P1447"/>
  <c r="O1447"/>
  <c r="L1447"/>
  <c r="G1447"/>
  <c r="D1447"/>
  <c r="V1445"/>
  <c r="U1445"/>
  <c r="R1445"/>
  <c r="O1445"/>
  <c r="L1445"/>
  <c r="J1445"/>
  <c r="I1445"/>
  <c r="G1445"/>
  <c r="D1445"/>
  <c r="U1444"/>
  <c r="T1444"/>
  <c r="R1444"/>
  <c r="O1444"/>
  <c r="N1444"/>
  <c r="L1444"/>
  <c r="J1444"/>
  <c r="I1444"/>
  <c r="G1444"/>
  <c r="D1444"/>
  <c r="U1443"/>
  <c r="V1443" s="1"/>
  <c r="R1443"/>
  <c r="O1443"/>
  <c r="L1443"/>
  <c r="J1443"/>
  <c r="J1447" s="1"/>
  <c r="I1443"/>
  <c r="G1443"/>
  <c r="D1443"/>
  <c r="E1443" s="1"/>
  <c r="U1442"/>
  <c r="T1442"/>
  <c r="R1442"/>
  <c r="O1442"/>
  <c r="L1442"/>
  <c r="J1442"/>
  <c r="I1442"/>
  <c r="G1442"/>
  <c r="D1442"/>
  <c r="T1445"/>
  <c r="P1445"/>
  <c r="H1445"/>
  <c r="F1444"/>
  <c r="V1444"/>
  <c r="P1444"/>
  <c r="N1443"/>
  <c r="F1443"/>
  <c r="C1442"/>
  <c r="H1447"/>
  <c r="V1357"/>
  <c r="U1357"/>
  <c r="R1357"/>
  <c r="P1357"/>
  <c r="O1357"/>
  <c r="L1357"/>
  <c r="J1357"/>
  <c r="I1357"/>
  <c r="H1357"/>
  <c r="G1357"/>
  <c r="D1357"/>
  <c r="V1355"/>
  <c r="U1355"/>
  <c r="R1355"/>
  <c r="P1355"/>
  <c r="O1355"/>
  <c r="L1355"/>
  <c r="K1355"/>
  <c r="J1355"/>
  <c r="I1355"/>
  <c r="G1355"/>
  <c r="F1355"/>
  <c r="D1355"/>
  <c r="V1354"/>
  <c r="U1354"/>
  <c r="R1354"/>
  <c r="P1354"/>
  <c r="O1354"/>
  <c r="L1354"/>
  <c r="J1354"/>
  <c r="I1354"/>
  <c r="H1354"/>
  <c r="G1354"/>
  <c r="D1354"/>
  <c r="C1354"/>
  <c r="V1353"/>
  <c r="U1353"/>
  <c r="R1353"/>
  <c r="O1353"/>
  <c r="N1353"/>
  <c r="L1353"/>
  <c r="J1353"/>
  <c r="I1353"/>
  <c r="H1353"/>
  <c r="G1353"/>
  <c r="D1353"/>
  <c r="V1352"/>
  <c r="U1352"/>
  <c r="R1352"/>
  <c r="O1352"/>
  <c r="N1352"/>
  <c r="L1352"/>
  <c r="J1352"/>
  <c r="I1352"/>
  <c r="H1352"/>
  <c r="G1352"/>
  <c r="D1352"/>
  <c r="V1350"/>
  <c r="T1357"/>
  <c r="S1350"/>
  <c r="P1350"/>
  <c r="M1350"/>
  <c r="H1350"/>
  <c r="V1349"/>
  <c r="S1349"/>
  <c r="P1349"/>
  <c r="M1349"/>
  <c r="H1349"/>
  <c r="E1349"/>
  <c r="V1348"/>
  <c r="P1348"/>
  <c r="H1348"/>
  <c r="H1355"/>
  <c r="V1347"/>
  <c r="T1354"/>
  <c r="P1347"/>
  <c r="N1354"/>
  <c r="N1357" s="1"/>
  <c r="M1347"/>
  <c r="H1347"/>
  <c r="F1354"/>
  <c r="E1347"/>
  <c r="V1346"/>
  <c r="S1346"/>
  <c r="P1346"/>
  <c r="M1346"/>
  <c r="H1346"/>
  <c r="E1346"/>
  <c r="V1345"/>
  <c r="P1345"/>
  <c r="H1345"/>
  <c r="V1344"/>
  <c r="T1353"/>
  <c r="P1344"/>
  <c r="H1344"/>
  <c r="F1353"/>
  <c r="V1343"/>
  <c r="S1343"/>
  <c r="P1343"/>
  <c r="M1343"/>
  <c r="H1343"/>
  <c r="E1343"/>
  <c r="V1342"/>
  <c r="P1342"/>
  <c r="P1353"/>
  <c r="H1342"/>
  <c r="V1341"/>
  <c r="T1352"/>
  <c r="P1341"/>
  <c r="P1352"/>
  <c r="H1341"/>
  <c r="F1352"/>
  <c r="V1340"/>
  <c r="S1340"/>
  <c r="P1340"/>
  <c r="M1340"/>
  <c r="H1340"/>
  <c r="E1340"/>
  <c r="V1339"/>
  <c r="P1339"/>
  <c r="H1339"/>
  <c r="U1327"/>
  <c r="R1327"/>
  <c r="O1327"/>
  <c r="L1327"/>
  <c r="J1327"/>
  <c r="I1327"/>
  <c r="G1327"/>
  <c r="D1327"/>
  <c r="U1325"/>
  <c r="R1325"/>
  <c r="P1325"/>
  <c r="O1325"/>
  <c r="L1325"/>
  <c r="J1325"/>
  <c r="I1325"/>
  <c r="G1325"/>
  <c r="F1325"/>
  <c r="D1325"/>
  <c r="U1324"/>
  <c r="T1324"/>
  <c r="R1324"/>
  <c r="O1324"/>
  <c r="L1324"/>
  <c r="J1324"/>
  <c r="I1324"/>
  <c r="G1324"/>
  <c r="D1324"/>
  <c r="U1323"/>
  <c r="R1323"/>
  <c r="O1323"/>
  <c r="P1323" s="1"/>
  <c r="L1323"/>
  <c r="J1323"/>
  <c r="I1323"/>
  <c r="G1323"/>
  <c r="F1323"/>
  <c r="D1323"/>
  <c r="U1322"/>
  <c r="V1322" s="1"/>
  <c r="R1322"/>
  <c r="O1322"/>
  <c r="N1322"/>
  <c r="L1322"/>
  <c r="J1322"/>
  <c r="I1322"/>
  <c r="G1322"/>
  <c r="D1322"/>
  <c r="V1320"/>
  <c r="P1320"/>
  <c r="H1320"/>
  <c r="V1319"/>
  <c r="S1319"/>
  <c r="P1319"/>
  <c r="M1319"/>
  <c r="H1319"/>
  <c r="E1319"/>
  <c r="P1318"/>
  <c r="H1318"/>
  <c r="H1325"/>
  <c r="V1317"/>
  <c r="P1317"/>
  <c r="H1317"/>
  <c r="F1324"/>
  <c r="E1317"/>
  <c r="V1316"/>
  <c r="S1316"/>
  <c r="P1316"/>
  <c r="M1316"/>
  <c r="H1316"/>
  <c r="E1316"/>
  <c r="V1315"/>
  <c r="V1324"/>
  <c r="P1315"/>
  <c r="P1324"/>
  <c r="H1315"/>
  <c r="V1312"/>
  <c r="T1322"/>
  <c r="U1297"/>
  <c r="R1297"/>
  <c r="O1297"/>
  <c r="L1297"/>
  <c r="J1297"/>
  <c r="I1297"/>
  <c r="G1297"/>
  <c r="D1297"/>
  <c r="U1295"/>
  <c r="R1295"/>
  <c r="O1295"/>
  <c r="L1295"/>
  <c r="J1295"/>
  <c r="I1295"/>
  <c r="G1295"/>
  <c r="D1295"/>
  <c r="U1294"/>
  <c r="R1294"/>
  <c r="O1294"/>
  <c r="L1294"/>
  <c r="K1294"/>
  <c r="J1294"/>
  <c r="I1294"/>
  <c r="G1294"/>
  <c r="D1294"/>
  <c r="U1293"/>
  <c r="R1293"/>
  <c r="O1293"/>
  <c r="P1293" s="1"/>
  <c r="L1293"/>
  <c r="J1293"/>
  <c r="I1293"/>
  <c r="G1293"/>
  <c r="H1293" s="1"/>
  <c r="D1293"/>
  <c r="U1292"/>
  <c r="R1292"/>
  <c r="O1292"/>
  <c r="L1292"/>
  <c r="K1292"/>
  <c r="J1292"/>
  <c r="I1292"/>
  <c r="G1292"/>
  <c r="D1292"/>
  <c r="S1290"/>
  <c r="M1290"/>
  <c r="E1290"/>
  <c r="C1295"/>
  <c r="V1289"/>
  <c r="S1289"/>
  <c r="P1289"/>
  <c r="M1289"/>
  <c r="H1289"/>
  <c r="E1289"/>
  <c r="V1288"/>
  <c r="S1288"/>
  <c r="S1295"/>
  <c r="P1288"/>
  <c r="M1288"/>
  <c r="M1295"/>
  <c r="E1288"/>
  <c r="E1295"/>
  <c r="S1287"/>
  <c r="M1287"/>
  <c r="E1287"/>
  <c r="V1286"/>
  <c r="S1286"/>
  <c r="P1286"/>
  <c r="M1286"/>
  <c r="E1286"/>
  <c r="V1285"/>
  <c r="S1285"/>
  <c r="S1294"/>
  <c r="M1285"/>
  <c r="M1294"/>
  <c r="H1285"/>
  <c r="E1285"/>
  <c r="E1294"/>
  <c r="C1293"/>
  <c r="E1293"/>
  <c r="S1297"/>
  <c r="M1297"/>
  <c r="E1297"/>
  <c r="U1173"/>
  <c r="R1173"/>
  <c r="O1173"/>
  <c r="L1173"/>
  <c r="J1173"/>
  <c r="I1173"/>
  <c r="G1173"/>
  <c r="D1173"/>
  <c r="U1171"/>
  <c r="R1171"/>
  <c r="P1171"/>
  <c r="O1171"/>
  <c r="L1171"/>
  <c r="J1171"/>
  <c r="I1171"/>
  <c r="G1171"/>
  <c r="D1171"/>
  <c r="U1170"/>
  <c r="T1170"/>
  <c r="R1170"/>
  <c r="O1170"/>
  <c r="L1170"/>
  <c r="J1170"/>
  <c r="I1170"/>
  <c r="H1170"/>
  <c r="G1170"/>
  <c r="D1170"/>
  <c r="U1169"/>
  <c r="R1169"/>
  <c r="O1169"/>
  <c r="P1169" s="1"/>
  <c r="L1169"/>
  <c r="J1169"/>
  <c r="I1169"/>
  <c r="G1169"/>
  <c r="F1169"/>
  <c r="D1169"/>
  <c r="U1168"/>
  <c r="R1168"/>
  <c r="O1168"/>
  <c r="N1168"/>
  <c r="L1168"/>
  <c r="J1168"/>
  <c r="I1168"/>
  <c r="G1168"/>
  <c r="D1168"/>
  <c r="P1166"/>
  <c r="M1166"/>
  <c r="H1166"/>
  <c r="V1165"/>
  <c r="S1165"/>
  <c r="P1165"/>
  <c r="M1165"/>
  <c r="H1165"/>
  <c r="E1165"/>
  <c r="S1164"/>
  <c r="P1164"/>
  <c r="V1163"/>
  <c r="P1163"/>
  <c r="H1163"/>
  <c r="F1170"/>
  <c r="E1163"/>
  <c r="V1162"/>
  <c r="S1162"/>
  <c r="P1162"/>
  <c r="M1162"/>
  <c r="H1162"/>
  <c r="E1162"/>
  <c r="V1161"/>
  <c r="V1170"/>
  <c r="H1161"/>
  <c r="N1169"/>
  <c r="T1168"/>
  <c r="V1143"/>
  <c r="U1143"/>
  <c r="S1143"/>
  <c r="R1143"/>
  <c r="P1143"/>
  <c r="O1143"/>
  <c r="N1143"/>
  <c r="L1143"/>
  <c r="K1143"/>
  <c r="J1143"/>
  <c r="I1143"/>
  <c r="G1143"/>
  <c r="D1143"/>
  <c r="U1141"/>
  <c r="R1141"/>
  <c r="O1141"/>
  <c r="L1141"/>
  <c r="J1141"/>
  <c r="I1141"/>
  <c r="G1141"/>
  <c r="D1141"/>
  <c r="U1140"/>
  <c r="R1140"/>
  <c r="O1140"/>
  <c r="L1140"/>
  <c r="K1140"/>
  <c r="J1140"/>
  <c r="I1140"/>
  <c r="G1140"/>
  <c r="D1140"/>
  <c r="U1139"/>
  <c r="R1139"/>
  <c r="O1139"/>
  <c r="L1139"/>
  <c r="J1139"/>
  <c r="I1139"/>
  <c r="G1139"/>
  <c r="D1139"/>
  <c r="U1138"/>
  <c r="S1138"/>
  <c r="R1138"/>
  <c r="P1138"/>
  <c r="O1138"/>
  <c r="N1138"/>
  <c r="L1138"/>
  <c r="K1138"/>
  <c r="J1138"/>
  <c r="I1138"/>
  <c r="G1138"/>
  <c r="F1138"/>
  <c r="D1138"/>
  <c r="S1136"/>
  <c r="M1136"/>
  <c r="K1141"/>
  <c r="V1135"/>
  <c r="S1135"/>
  <c r="P1135"/>
  <c r="M1135"/>
  <c r="V1134"/>
  <c r="S1134"/>
  <c r="P1134"/>
  <c r="P1141"/>
  <c r="M1134"/>
  <c r="V1133"/>
  <c r="T1140"/>
  <c r="S1133"/>
  <c r="Q1140"/>
  <c r="P1133"/>
  <c r="N1140"/>
  <c r="M1133"/>
  <c r="F1140"/>
  <c r="C1140"/>
  <c r="V1132"/>
  <c r="S1132"/>
  <c r="P1132"/>
  <c r="M1132"/>
  <c r="V1131"/>
  <c r="V1140"/>
  <c r="S1131"/>
  <c r="S1140"/>
  <c r="P1131"/>
  <c r="P1140"/>
  <c r="M1131"/>
  <c r="M1140"/>
  <c r="H1140"/>
  <c r="E1140"/>
  <c r="V1130"/>
  <c r="T1139"/>
  <c r="S1130"/>
  <c r="Q1139"/>
  <c r="P1130"/>
  <c r="N1139"/>
  <c r="M1130"/>
  <c r="K1139"/>
  <c r="F1139"/>
  <c r="F1143" s="1"/>
  <c r="C1139"/>
  <c r="V1129"/>
  <c r="S1129"/>
  <c r="P1129"/>
  <c r="M1129"/>
  <c r="V1128"/>
  <c r="V1139"/>
  <c r="S1128"/>
  <c r="S1139"/>
  <c r="P1128"/>
  <c r="P1139"/>
  <c r="M1128"/>
  <c r="M1139"/>
  <c r="H1139"/>
  <c r="E1139"/>
  <c r="V1127"/>
  <c r="V1138"/>
  <c r="S1127"/>
  <c r="Q1138"/>
  <c r="P1127"/>
  <c r="M1127"/>
  <c r="M1138"/>
  <c r="H1138"/>
  <c r="V1126"/>
  <c r="S1126"/>
  <c r="P1126"/>
  <c r="M1126"/>
  <c r="V1125"/>
  <c r="S1125"/>
  <c r="P1125"/>
  <c r="M1125"/>
  <c r="M1143"/>
  <c r="H1143"/>
  <c r="U932"/>
  <c r="R932"/>
  <c r="O932"/>
  <c r="L932"/>
  <c r="J932"/>
  <c r="I932"/>
  <c r="H932"/>
  <c r="G932"/>
  <c r="D932"/>
  <c r="U930"/>
  <c r="R930"/>
  <c r="O930"/>
  <c r="L930"/>
  <c r="J930"/>
  <c r="I930"/>
  <c r="H930"/>
  <c r="G930"/>
  <c r="F930"/>
  <c r="D930"/>
  <c r="C930"/>
  <c r="U929"/>
  <c r="S929"/>
  <c r="R929"/>
  <c r="P929"/>
  <c r="O929"/>
  <c r="N929"/>
  <c r="L929"/>
  <c r="K929"/>
  <c r="J929"/>
  <c r="I929"/>
  <c r="G929"/>
  <c r="D929"/>
  <c r="U928"/>
  <c r="T928"/>
  <c r="R928"/>
  <c r="O928"/>
  <c r="L928"/>
  <c r="J928"/>
  <c r="I928"/>
  <c r="G928"/>
  <c r="D928"/>
  <c r="U927"/>
  <c r="T927"/>
  <c r="R927"/>
  <c r="O927"/>
  <c r="L927"/>
  <c r="J927"/>
  <c r="I927"/>
  <c r="G927"/>
  <c r="F927"/>
  <c r="D927"/>
  <c r="T930"/>
  <c r="N930"/>
  <c r="K930"/>
  <c r="V930"/>
  <c r="S930"/>
  <c r="P930"/>
  <c r="M930"/>
  <c r="E930"/>
  <c r="T929"/>
  <c r="F929"/>
  <c r="C929"/>
  <c r="V929"/>
  <c r="M929"/>
  <c r="H929"/>
  <c r="E929"/>
  <c r="N928"/>
  <c r="F928"/>
  <c r="C928"/>
  <c r="N927"/>
  <c r="V932"/>
  <c r="S932"/>
  <c r="P932"/>
  <c r="M932"/>
  <c r="E932"/>
  <c r="U782"/>
  <c r="R782"/>
  <c r="O782"/>
  <c r="L782"/>
  <c r="J782"/>
  <c r="I782"/>
  <c r="G782"/>
  <c r="D782"/>
  <c r="U780"/>
  <c r="R780"/>
  <c r="O780"/>
  <c r="L780"/>
  <c r="J780"/>
  <c r="I780"/>
  <c r="G780"/>
  <c r="D780"/>
  <c r="U779"/>
  <c r="R779"/>
  <c r="O779"/>
  <c r="L779"/>
  <c r="J779"/>
  <c r="I779"/>
  <c r="G779"/>
  <c r="D779"/>
  <c r="U778"/>
  <c r="R778"/>
  <c r="O778"/>
  <c r="L778"/>
  <c r="J778"/>
  <c r="I778"/>
  <c r="G778"/>
  <c r="F778"/>
  <c r="D778"/>
  <c r="E778" s="1"/>
  <c r="U777"/>
  <c r="R777"/>
  <c r="O777"/>
  <c r="N777"/>
  <c r="P777" s="1"/>
  <c r="L777"/>
  <c r="J777"/>
  <c r="I777"/>
  <c r="G777"/>
  <c r="D777"/>
  <c r="V775"/>
  <c r="T780"/>
  <c r="M775"/>
  <c r="H775"/>
  <c r="V774"/>
  <c r="S774"/>
  <c r="P774"/>
  <c r="M774"/>
  <c r="E774"/>
  <c r="V773"/>
  <c r="V780"/>
  <c r="P773"/>
  <c r="H773"/>
  <c r="P772"/>
  <c r="H772"/>
  <c r="E772"/>
  <c r="V771"/>
  <c r="S771"/>
  <c r="M771"/>
  <c r="H771"/>
  <c r="E771"/>
  <c r="U752"/>
  <c r="R752"/>
  <c r="O752"/>
  <c r="L752"/>
  <c r="J752"/>
  <c r="I752"/>
  <c r="G752"/>
  <c r="D752"/>
  <c r="U750"/>
  <c r="T750"/>
  <c r="R750"/>
  <c r="O750"/>
  <c r="L750"/>
  <c r="J750"/>
  <c r="I750"/>
  <c r="G750"/>
  <c r="D750"/>
  <c r="V749"/>
  <c r="U749"/>
  <c r="T749"/>
  <c r="R749"/>
  <c r="O749"/>
  <c r="L749"/>
  <c r="J749"/>
  <c r="I749"/>
  <c r="H749"/>
  <c r="G749"/>
  <c r="F749"/>
  <c r="D749"/>
  <c r="U748"/>
  <c r="R748"/>
  <c r="P748"/>
  <c r="O748"/>
  <c r="N748"/>
  <c r="L748"/>
  <c r="J748"/>
  <c r="I748"/>
  <c r="H748"/>
  <c r="G748"/>
  <c r="F748"/>
  <c r="D748"/>
  <c r="U747"/>
  <c r="R747"/>
  <c r="P747"/>
  <c r="O747"/>
  <c r="N747"/>
  <c r="L747"/>
  <c r="J747"/>
  <c r="I747"/>
  <c r="G747"/>
  <c r="D747"/>
  <c r="V745"/>
  <c r="S745"/>
  <c r="V744"/>
  <c r="S744"/>
  <c r="P744"/>
  <c r="M744"/>
  <c r="H744"/>
  <c r="E744"/>
  <c r="V743"/>
  <c r="P743"/>
  <c r="V742"/>
  <c r="S742"/>
  <c r="H742"/>
  <c r="E742"/>
  <c r="V741"/>
  <c r="S741"/>
  <c r="P741"/>
  <c r="M741"/>
  <c r="H741"/>
  <c r="E741"/>
  <c r="V740"/>
  <c r="H740"/>
  <c r="S739"/>
  <c r="P739"/>
  <c r="H739"/>
  <c r="E739"/>
  <c r="V738"/>
  <c r="S738"/>
  <c r="P738"/>
  <c r="M738"/>
  <c r="H738"/>
  <c r="E738"/>
  <c r="S737"/>
  <c r="P737"/>
  <c r="H737"/>
  <c r="S736"/>
  <c r="P736"/>
  <c r="V735"/>
  <c r="S735"/>
  <c r="P735"/>
  <c r="M735"/>
  <c r="H735"/>
  <c r="E735"/>
  <c r="V734"/>
  <c r="H734"/>
  <c r="U722"/>
  <c r="R722"/>
  <c r="O722"/>
  <c r="L722"/>
  <c r="J722"/>
  <c r="I722"/>
  <c r="G722"/>
  <c r="D722"/>
  <c r="U720"/>
  <c r="R720"/>
  <c r="O720"/>
  <c r="L720"/>
  <c r="J720"/>
  <c r="I720"/>
  <c r="H720"/>
  <c r="G720"/>
  <c r="F720"/>
  <c r="D720"/>
  <c r="U719"/>
  <c r="R719"/>
  <c r="P719"/>
  <c r="O719"/>
  <c r="N719"/>
  <c r="L719"/>
  <c r="J719"/>
  <c r="I719"/>
  <c r="G719"/>
  <c r="D719"/>
  <c r="U718"/>
  <c r="V718" s="1"/>
  <c r="T718"/>
  <c r="R718"/>
  <c r="O718"/>
  <c r="L718"/>
  <c r="M718" s="1"/>
  <c r="J718"/>
  <c r="I718"/>
  <c r="G718"/>
  <c r="D718"/>
  <c r="E718" s="1"/>
  <c r="U717"/>
  <c r="R717"/>
  <c r="O717"/>
  <c r="P717" s="1"/>
  <c r="L717"/>
  <c r="J717"/>
  <c r="I717"/>
  <c r="G717"/>
  <c r="D717"/>
  <c r="E717" s="1"/>
  <c r="V715"/>
  <c r="M715"/>
  <c r="H715"/>
  <c r="E715"/>
  <c r="V714"/>
  <c r="S714"/>
  <c r="P714"/>
  <c r="M714"/>
  <c r="H714"/>
  <c r="E714"/>
  <c r="V713"/>
  <c r="V720"/>
  <c r="S713"/>
  <c r="H713"/>
  <c r="V712"/>
  <c r="P712"/>
  <c r="H712"/>
  <c r="E712"/>
  <c r="V711"/>
  <c r="S711"/>
  <c r="P711"/>
  <c r="M711"/>
  <c r="H711"/>
  <c r="E711"/>
  <c r="V710"/>
  <c r="S710"/>
  <c r="P710"/>
  <c r="H710"/>
  <c r="S718"/>
  <c r="N717"/>
  <c r="U662"/>
  <c r="R662"/>
  <c r="O662"/>
  <c r="L662"/>
  <c r="J662"/>
  <c r="I662"/>
  <c r="H662"/>
  <c r="G662"/>
  <c r="D662"/>
  <c r="U660"/>
  <c r="R660"/>
  <c r="O660"/>
  <c r="L660"/>
  <c r="J660"/>
  <c r="I660"/>
  <c r="G660"/>
  <c r="D660"/>
  <c r="U659"/>
  <c r="R659"/>
  <c r="O659"/>
  <c r="L659"/>
  <c r="J659"/>
  <c r="I659"/>
  <c r="G659"/>
  <c r="D659"/>
  <c r="U658"/>
  <c r="R658"/>
  <c r="O658"/>
  <c r="L658"/>
  <c r="M658" s="1"/>
  <c r="J658"/>
  <c r="I658"/>
  <c r="G658"/>
  <c r="D658"/>
  <c r="U657"/>
  <c r="R657"/>
  <c r="O657"/>
  <c r="L657"/>
  <c r="J657"/>
  <c r="I657"/>
  <c r="G657"/>
  <c r="D657"/>
  <c r="M655"/>
  <c r="E655"/>
  <c r="V654"/>
  <c r="S654"/>
  <c r="P654"/>
  <c r="M654"/>
  <c r="H654"/>
  <c r="E654"/>
  <c r="V651"/>
  <c r="S651"/>
  <c r="P651"/>
  <c r="M651"/>
  <c r="H651"/>
  <c r="E651"/>
  <c r="U632"/>
  <c r="R632"/>
  <c r="P632"/>
  <c r="O632"/>
  <c r="L632"/>
  <c r="J632"/>
  <c r="I632"/>
  <c r="G632"/>
  <c r="D632"/>
  <c r="V630"/>
  <c r="U630"/>
  <c r="T630"/>
  <c r="R630"/>
  <c r="P630"/>
  <c r="O630"/>
  <c r="N630"/>
  <c r="L630"/>
  <c r="J630"/>
  <c r="I630"/>
  <c r="H630"/>
  <c r="G630"/>
  <c r="F630"/>
  <c r="D630"/>
  <c r="V629"/>
  <c r="U629"/>
  <c r="T629"/>
  <c r="R629"/>
  <c r="P629"/>
  <c r="O629"/>
  <c r="N629"/>
  <c r="L629"/>
  <c r="J629"/>
  <c r="I629"/>
  <c r="H629"/>
  <c r="G629"/>
  <c r="F629"/>
  <c r="D629"/>
  <c r="U628"/>
  <c r="T628"/>
  <c r="R628"/>
  <c r="O628"/>
  <c r="N628"/>
  <c r="L628"/>
  <c r="J628"/>
  <c r="I628"/>
  <c r="G628"/>
  <c r="F628"/>
  <c r="D628"/>
  <c r="U627"/>
  <c r="T627"/>
  <c r="R627"/>
  <c r="O627"/>
  <c r="N627"/>
  <c r="L627"/>
  <c r="J627"/>
  <c r="I627"/>
  <c r="G627"/>
  <c r="F627"/>
  <c r="D627"/>
  <c r="V625"/>
  <c r="S625"/>
  <c r="P625"/>
  <c r="M625"/>
  <c r="H625"/>
  <c r="E625"/>
  <c r="V624"/>
  <c r="S624"/>
  <c r="P624"/>
  <c r="M624"/>
  <c r="H624"/>
  <c r="E624"/>
  <c r="V623"/>
  <c r="S623"/>
  <c r="S630"/>
  <c r="P623"/>
  <c r="M623"/>
  <c r="M630"/>
  <c r="H623"/>
  <c r="E623"/>
  <c r="E630"/>
  <c r="V622"/>
  <c r="S622"/>
  <c r="P622"/>
  <c r="M622"/>
  <c r="H622"/>
  <c r="E622"/>
  <c r="V621"/>
  <c r="S621"/>
  <c r="P621"/>
  <c r="M621"/>
  <c r="H621"/>
  <c r="E621"/>
  <c r="S629"/>
  <c r="M629"/>
  <c r="E629"/>
  <c r="V632"/>
  <c r="S632"/>
  <c r="M632"/>
  <c r="H632"/>
  <c r="E632"/>
  <c r="R572"/>
  <c r="U570"/>
  <c r="V570" s="1"/>
  <c r="T570"/>
  <c r="R570"/>
  <c r="O570"/>
  <c r="L570"/>
  <c r="J570"/>
  <c r="I570"/>
  <c r="G570"/>
  <c r="D570"/>
  <c r="U569"/>
  <c r="R569"/>
  <c r="O569"/>
  <c r="P569" s="1"/>
  <c r="L569"/>
  <c r="M569" s="1"/>
  <c r="J569"/>
  <c r="I569"/>
  <c r="G569"/>
  <c r="H569" s="1"/>
  <c r="D569"/>
  <c r="U568"/>
  <c r="R568"/>
  <c r="O568"/>
  <c r="L568"/>
  <c r="J568"/>
  <c r="I568"/>
  <c r="G568"/>
  <c r="D568"/>
  <c r="U567"/>
  <c r="R567"/>
  <c r="O567"/>
  <c r="O572" s="1"/>
  <c r="L567"/>
  <c r="J567"/>
  <c r="J572" s="1"/>
  <c r="I567"/>
  <c r="I572" s="1"/>
  <c r="G567"/>
  <c r="G572" s="1"/>
  <c r="D567"/>
  <c r="D572" s="1"/>
  <c r="O512"/>
  <c r="M512"/>
  <c r="L512"/>
  <c r="J512"/>
  <c r="I512"/>
  <c r="G512"/>
  <c r="D512"/>
  <c r="O510"/>
  <c r="L510"/>
  <c r="K510"/>
  <c r="J510"/>
  <c r="I510"/>
  <c r="G510"/>
  <c r="D510"/>
  <c r="O509"/>
  <c r="L509"/>
  <c r="J509"/>
  <c r="I509"/>
  <c r="G509"/>
  <c r="F509"/>
  <c r="D509"/>
  <c r="O508"/>
  <c r="L508"/>
  <c r="K508"/>
  <c r="J508"/>
  <c r="I508"/>
  <c r="G508"/>
  <c r="D508"/>
  <c r="O507"/>
  <c r="L507"/>
  <c r="J507"/>
  <c r="I507"/>
  <c r="G507"/>
  <c r="F507"/>
  <c r="D507"/>
  <c r="H505"/>
  <c r="C510"/>
  <c r="P504"/>
  <c r="M504"/>
  <c r="H504"/>
  <c r="E504"/>
  <c r="H503"/>
  <c r="H510"/>
  <c r="P502"/>
  <c r="H502"/>
  <c r="P501"/>
  <c r="M501"/>
  <c r="H501"/>
  <c r="E501"/>
  <c r="M500"/>
  <c r="H500"/>
  <c r="M499"/>
  <c r="H499"/>
  <c r="P498"/>
  <c r="M498"/>
  <c r="H498"/>
  <c r="E498"/>
  <c r="H497"/>
  <c r="H508"/>
  <c r="E508"/>
  <c r="H496"/>
  <c r="P495"/>
  <c r="M495"/>
  <c r="H495"/>
  <c r="E495"/>
  <c r="M494"/>
  <c r="H494"/>
  <c r="U482"/>
  <c r="R482"/>
  <c r="O482"/>
  <c r="L482"/>
  <c r="U480"/>
  <c r="R480"/>
  <c r="Q480"/>
  <c r="O480"/>
  <c r="N480"/>
  <c r="L480"/>
  <c r="U479"/>
  <c r="R479"/>
  <c r="Q479"/>
  <c r="Q482" s="1"/>
  <c r="O479"/>
  <c r="L479"/>
  <c r="U478"/>
  <c r="R478"/>
  <c r="Q478"/>
  <c r="O478"/>
  <c r="N478"/>
  <c r="L478"/>
  <c r="U477"/>
  <c r="R477"/>
  <c r="Q477"/>
  <c r="O477"/>
  <c r="N477"/>
  <c r="L477"/>
  <c r="V475"/>
  <c r="S475"/>
  <c r="P475"/>
  <c r="V474"/>
  <c r="S474"/>
  <c r="P474"/>
  <c r="M474"/>
  <c r="S480"/>
  <c r="P473"/>
  <c r="V472"/>
  <c r="S472"/>
  <c r="P472"/>
  <c r="V471"/>
  <c r="S471"/>
  <c r="P471"/>
  <c r="M471"/>
  <c r="M470"/>
  <c r="M479"/>
  <c r="V469"/>
  <c r="S469"/>
  <c r="P469"/>
  <c r="M469"/>
  <c r="V468"/>
  <c r="S468"/>
  <c r="P468"/>
  <c r="M468"/>
  <c r="V467"/>
  <c r="V478"/>
  <c r="S467"/>
  <c r="S478"/>
  <c r="P467"/>
  <c r="P478"/>
  <c r="M467"/>
  <c r="M478"/>
  <c r="V466"/>
  <c r="S466"/>
  <c r="S477"/>
  <c r="P466"/>
  <c r="P477"/>
  <c r="M466"/>
  <c r="V465"/>
  <c r="S465"/>
  <c r="P465"/>
  <c r="M465"/>
  <c r="V464"/>
  <c r="S464"/>
  <c r="P464"/>
  <c r="M464"/>
  <c r="V452"/>
  <c r="U452"/>
  <c r="R452"/>
  <c r="O452"/>
  <c r="M452"/>
  <c r="L452"/>
  <c r="V450"/>
  <c r="U450"/>
  <c r="R450"/>
  <c r="O450"/>
  <c r="M450"/>
  <c r="L450"/>
  <c r="V449"/>
  <c r="U449"/>
  <c r="R449"/>
  <c r="O449"/>
  <c r="M449"/>
  <c r="L449"/>
  <c r="V448"/>
  <c r="U448"/>
  <c r="R448"/>
  <c r="O448"/>
  <c r="M448"/>
  <c r="L448"/>
  <c r="V447"/>
  <c r="U447"/>
  <c r="R447"/>
  <c r="O447"/>
  <c r="M447"/>
  <c r="L447"/>
  <c r="V445"/>
  <c r="S445"/>
  <c r="P445"/>
  <c r="M445"/>
  <c r="V444"/>
  <c r="S444"/>
  <c r="P444"/>
  <c r="M444"/>
  <c r="V443"/>
  <c r="S443"/>
  <c r="S450"/>
  <c r="P443"/>
  <c r="P450"/>
  <c r="M443"/>
  <c r="V442"/>
  <c r="T449"/>
  <c r="S442"/>
  <c r="Q449"/>
  <c r="P442"/>
  <c r="N449"/>
  <c r="M442"/>
  <c r="K449"/>
  <c r="V441"/>
  <c r="S441"/>
  <c r="P441"/>
  <c r="M441"/>
  <c r="V440"/>
  <c r="S440"/>
  <c r="S449"/>
  <c r="P440"/>
  <c r="P449"/>
  <c r="M440"/>
  <c r="V439"/>
  <c r="S439"/>
  <c r="Q448"/>
  <c r="P439"/>
  <c r="N448"/>
  <c r="M439"/>
  <c r="V438"/>
  <c r="S438"/>
  <c r="P438"/>
  <c r="M438"/>
  <c r="V437"/>
  <c r="S437"/>
  <c r="S448"/>
  <c r="P437"/>
  <c r="P448"/>
  <c r="M437"/>
  <c r="V436"/>
  <c r="S436"/>
  <c r="S447"/>
  <c r="P436"/>
  <c r="P447"/>
  <c r="M436"/>
  <c r="V435"/>
  <c r="S435"/>
  <c r="P435"/>
  <c r="M435"/>
  <c r="V434"/>
  <c r="S434"/>
  <c r="S452"/>
  <c r="P434"/>
  <c r="P452"/>
  <c r="M434"/>
  <c r="J422"/>
  <c r="I422"/>
  <c r="G422"/>
  <c r="E422"/>
  <c r="D422"/>
  <c r="J420"/>
  <c r="I420"/>
  <c r="G420"/>
  <c r="E420"/>
  <c r="D420"/>
  <c r="J419"/>
  <c r="I419"/>
  <c r="G419"/>
  <c r="E419"/>
  <c r="D419"/>
  <c r="J418"/>
  <c r="I418"/>
  <c r="G418"/>
  <c r="H418" s="1"/>
  <c r="D418"/>
  <c r="J417"/>
  <c r="I417"/>
  <c r="G417"/>
  <c r="H417" s="1"/>
  <c r="D417"/>
  <c r="E417" s="1"/>
  <c r="H420"/>
  <c r="F419"/>
  <c r="F422" s="1"/>
  <c r="H419"/>
  <c r="F418"/>
  <c r="H422"/>
  <c r="U392"/>
  <c r="R392"/>
  <c r="O392"/>
  <c r="L392"/>
  <c r="J392"/>
  <c r="I392"/>
  <c r="G392"/>
  <c r="D392"/>
  <c r="U390"/>
  <c r="R390"/>
  <c r="O390"/>
  <c r="L390"/>
  <c r="J390"/>
  <c r="I390"/>
  <c r="G390"/>
  <c r="F390"/>
  <c r="D390"/>
  <c r="U389"/>
  <c r="R389"/>
  <c r="Q389"/>
  <c r="O389"/>
  <c r="N389"/>
  <c r="L389"/>
  <c r="J389"/>
  <c r="I389"/>
  <c r="G389"/>
  <c r="D389"/>
  <c r="U388"/>
  <c r="V388" s="1"/>
  <c r="R388"/>
  <c r="O388"/>
  <c r="P388" s="1"/>
  <c r="L388"/>
  <c r="J388"/>
  <c r="I388"/>
  <c r="G388"/>
  <c r="F388"/>
  <c r="D388"/>
  <c r="E388" s="1"/>
  <c r="U387"/>
  <c r="R387"/>
  <c r="O387"/>
  <c r="N387"/>
  <c r="L387"/>
  <c r="J387"/>
  <c r="I387"/>
  <c r="G387"/>
  <c r="D387"/>
  <c r="J362"/>
  <c r="I362"/>
  <c r="G362"/>
  <c r="E362"/>
  <c r="D362"/>
  <c r="J360"/>
  <c r="I360"/>
  <c r="G360"/>
  <c r="E360"/>
  <c r="D360"/>
  <c r="J359"/>
  <c r="I359"/>
  <c r="G359"/>
  <c r="E359"/>
  <c r="D359"/>
  <c r="J358"/>
  <c r="I358"/>
  <c r="G358"/>
  <c r="E358"/>
  <c r="D358"/>
  <c r="J357"/>
  <c r="G357"/>
  <c r="D357"/>
  <c r="H355"/>
  <c r="F360"/>
  <c r="E355"/>
  <c r="H354"/>
  <c r="E354"/>
  <c r="H353"/>
  <c r="H360"/>
  <c r="E353"/>
  <c r="H352"/>
  <c r="F359"/>
  <c r="E352"/>
  <c r="H351"/>
  <c r="E351"/>
  <c r="H350"/>
  <c r="H359"/>
  <c r="E350"/>
  <c r="F358"/>
  <c r="H358" s="1"/>
  <c r="H362"/>
  <c r="P332"/>
  <c r="O332"/>
  <c r="L332"/>
  <c r="J332"/>
  <c r="I332"/>
  <c r="G332"/>
  <c r="D332"/>
  <c r="P330"/>
  <c r="O330"/>
  <c r="N330"/>
  <c r="L330"/>
  <c r="J330"/>
  <c r="I330"/>
  <c r="H330"/>
  <c r="G330"/>
  <c r="F330"/>
  <c r="D330"/>
  <c r="P329"/>
  <c r="O329"/>
  <c r="N329"/>
  <c r="L329"/>
  <c r="J329"/>
  <c r="I329"/>
  <c r="H329"/>
  <c r="G329"/>
  <c r="F329"/>
  <c r="D329"/>
  <c r="P328"/>
  <c r="O328"/>
  <c r="N328"/>
  <c r="L328"/>
  <c r="J328"/>
  <c r="I328"/>
  <c r="H328"/>
  <c r="G328"/>
  <c r="F328"/>
  <c r="D328"/>
  <c r="P327"/>
  <c r="O327"/>
  <c r="N327"/>
  <c r="N332" s="1"/>
  <c r="L327"/>
  <c r="J327"/>
  <c r="I327"/>
  <c r="H327"/>
  <c r="G327"/>
  <c r="F327"/>
  <c r="D327"/>
  <c r="P325"/>
  <c r="M325"/>
  <c r="H325"/>
  <c r="E325"/>
  <c r="P324"/>
  <c r="M324"/>
  <c r="H324"/>
  <c r="E324"/>
  <c r="P323"/>
  <c r="M323"/>
  <c r="M330"/>
  <c r="H323"/>
  <c r="E323"/>
  <c r="E330"/>
  <c r="P322"/>
  <c r="M322"/>
  <c r="H322"/>
  <c r="E322"/>
  <c r="P321"/>
  <c r="M321"/>
  <c r="H321"/>
  <c r="E321"/>
  <c r="P320"/>
  <c r="M320"/>
  <c r="M329"/>
  <c r="H320"/>
  <c r="E320"/>
  <c r="E329"/>
  <c r="P319"/>
  <c r="M319"/>
  <c r="H319"/>
  <c r="E319"/>
  <c r="P318"/>
  <c r="M318"/>
  <c r="H318"/>
  <c r="E318"/>
  <c r="P317"/>
  <c r="M317"/>
  <c r="M328"/>
  <c r="H317"/>
  <c r="E317"/>
  <c r="E328"/>
  <c r="P316"/>
  <c r="M316"/>
  <c r="M327"/>
  <c r="H316"/>
  <c r="E316"/>
  <c r="E327"/>
  <c r="P315"/>
  <c r="M315"/>
  <c r="H315"/>
  <c r="E315"/>
  <c r="P314"/>
  <c r="M314"/>
  <c r="M332"/>
  <c r="H314"/>
  <c r="H332"/>
  <c r="E314"/>
  <c r="E332"/>
  <c r="V302"/>
  <c r="U302"/>
  <c r="R302"/>
  <c r="O302"/>
  <c r="L302"/>
  <c r="V300"/>
  <c r="U300"/>
  <c r="T300"/>
  <c r="R300"/>
  <c r="P300"/>
  <c r="O300"/>
  <c r="N300"/>
  <c r="L300"/>
  <c r="V299"/>
  <c r="U299"/>
  <c r="T299"/>
  <c r="R299"/>
  <c r="P299"/>
  <c r="O299"/>
  <c r="N299"/>
  <c r="L299"/>
  <c r="V298"/>
  <c r="U298"/>
  <c r="T298"/>
  <c r="R298"/>
  <c r="P298"/>
  <c r="O298"/>
  <c r="N298"/>
  <c r="L298"/>
  <c r="M298" s="1"/>
  <c r="U297"/>
  <c r="V297" s="1"/>
  <c r="T297"/>
  <c r="T302"/>
  <c r="R297"/>
  <c r="O297"/>
  <c r="P297" s="1"/>
  <c r="N297"/>
  <c r="N302"/>
  <c r="L297"/>
  <c r="V295"/>
  <c r="S295"/>
  <c r="P295"/>
  <c r="M295"/>
  <c r="V294"/>
  <c r="S294"/>
  <c r="P294"/>
  <c r="M294"/>
  <c r="V293"/>
  <c r="S293"/>
  <c r="S300"/>
  <c r="P293"/>
  <c r="M293"/>
  <c r="M300"/>
  <c r="V292"/>
  <c r="S292"/>
  <c r="P292"/>
  <c r="M292"/>
  <c r="V291"/>
  <c r="S291"/>
  <c r="P291"/>
  <c r="M291"/>
  <c r="V290"/>
  <c r="S290"/>
  <c r="S299"/>
  <c r="P290"/>
  <c r="M290"/>
  <c r="M299"/>
  <c r="S298"/>
  <c r="S302"/>
  <c r="P302"/>
  <c r="M302"/>
  <c r="J272"/>
  <c r="I272"/>
  <c r="H272"/>
  <c r="G272"/>
  <c r="D272"/>
  <c r="J270"/>
  <c r="I270"/>
  <c r="G270"/>
  <c r="D270"/>
  <c r="J269"/>
  <c r="I269"/>
  <c r="G269"/>
  <c r="D269"/>
  <c r="J268"/>
  <c r="I268"/>
  <c r="G268"/>
  <c r="D268"/>
  <c r="J267"/>
  <c r="I267"/>
  <c r="G267"/>
  <c r="D267"/>
  <c r="H264"/>
  <c r="E264"/>
  <c r="H261"/>
  <c r="E261"/>
  <c r="J212"/>
  <c r="I212"/>
  <c r="G212"/>
  <c r="D212"/>
  <c r="J210"/>
  <c r="I210"/>
  <c r="H210"/>
  <c r="G210"/>
  <c r="F210"/>
  <c r="D210"/>
  <c r="J209"/>
  <c r="I209"/>
  <c r="H209"/>
  <c r="G209"/>
  <c r="F209"/>
  <c r="D209"/>
  <c r="J208"/>
  <c r="I208"/>
  <c r="H208"/>
  <c r="G208"/>
  <c r="F208"/>
  <c r="F212" s="1"/>
  <c r="D208"/>
  <c r="J207"/>
  <c r="I207"/>
  <c r="G207"/>
  <c r="H207" s="1"/>
  <c r="F207"/>
  <c r="D207"/>
  <c r="H205"/>
  <c r="E205"/>
  <c r="H204"/>
  <c r="E204"/>
  <c r="H203"/>
  <c r="E203"/>
  <c r="E210"/>
  <c r="H202"/>
  <c r="E202"/>
  <c r="H201"/>
  <c r="E201"/>
  <c r="H200"/>
  <c r="E200"/>
  <c r="E209"/>
  <c r="H212"/>
  <c r="E212"/>
  <c r="U182"/>
  <c r="R182"/>
  <c r="O182"/>
  <c r="L182"/>
  <c r="J182"/>
  <c r="I182"/>
  <c r="H182"/>
  <c r="G182"/>
  <c r="D182"/>
  <c r="U180"/>
  <c r="R180"/>
  <c r="O180"/>
  <c r="L180"/>
  <c r="J180"/>
  <c r="I180"/>
  <c r="G180"/>
  <c r="D180"/>
  <c r="U179"/>
  <c r="R179"/>
  <c r="O179"/>
  <c r="L179"/>
  <c r="J179"/>
  <c r="I179"/>
  <c r="G179"/>
  <c r="D179"/>
  <c r="U178"/>
  <c r="R178"/>
  <c r="O178"/>
  <c r="L178"/>
  <c r="J178"/>
  <c r="I178"/>
  <c r="G178"/>
  <c r="D178"/>
  <c r="U177"/>
  <c r="R177"/>
  <c r="O177"/>
  <c r="L177"/>
  <c r="J177"/>
  <c r="I177"/>
  <c r="G177"/>
  <c r="D177"/>
  <c r="S175"/>
  <c r="M175"/>
  <c r="E175"/>
  <c r="V174"/>
  <c r="S174"/>
  <c r="P174"/>
  <c r="M174"/>
  <c r="H174"/>
  <c r="E174"/>
  <c r="V171"/>
  <c r="S171"/>
  <c r="P171"/>
  <c r="M171"/>
  <c r="H171"/>
  <c r="E171"/>
  <c r="V168"/>
  <c r="S168"/>
  <c r="P168"/>
  <c r="M168"/>
  <c r="H168"/>
  <c r="E168"/>
  <c r="V165"/>
  <c r="S165"/>
  <c r="P165"/>
  <c r="M165"/>
  <c r="H165"/>
  <c r="E165"/>
  <c r="V164"/>
  <c r="H164"/>
  <c r="U152"/>
  <c r="R152"/>
  <c r="P152"/>
  <c r="O152"/>
  <c r="L152"/>
  <c r="J152"/>
  <c r="I152"/>
  <c r="G152"/>
  <c r="D152"/>
  <c r="V150"/>
  <c r="U150"/>
  <c r="T150"/>
  <c r="R150"/>
  <c r="P150"/>
  <c r="O150"/>
  <c r="N150"/>
  <c r="L150"/>
  <c r="J150"/>
  <c r="I150"/>
  <c r="H150"/>
  <c r="G150"/>
  <c r="F150"/>
  <c r="D150"/>
  <c r="V149"/>
  <c r="U149"/>
  <c r="T149"/>
  <c r="R149"/>
  <c r="P149"/>
  <c r="O149"/>
  <c r="N149"/>
  <c r="L149"/>
  <c r="J149"/>
  <c r="I149"/>
  <c r="H149"/>
  <c r="G149"/>
  <c r="F149"/>
  <c r="D149"/>
  <c r="U148"/>
  <c r="V148" s="1"/>
  <c r="T148"/>
  <c r="R148"/>
  <c r="O148"/>
  <c r="P148" s="1"/>
  <c r="N148"/>
  <c r="N152" s="1"/>
  <c r="L148"/>
  <c r="J148"/>
  <c r="I148"/>
  <c r="G148"/>
  <c r="H148" s="1"/>
  <c r="F148"/>
  <c r="D148"/>
  <c r="U147"/>
  <c r="T147"/>
  <c r="V147" s="1"/>
  <c r="R147"/>
  <c r="O147"/>
  <c r="N147"/>
  <c r="L147"/>
  <c r="M147" s="1"/>
  <c r="J147"/>
  <c r="I147"/>
  <c r="G147"/>
  <c r="F147"/>
  <c r="H147" s="1"/>
  <c r="D147"/>
  <c r="V145"/>
  <c r="S145"/>
  <c r="P145"/>
  <c r="M145"/>
  <c r="H145"/>
  <c r="E145"/>
  <c r="V144"/>
  <c r="S144"/>
  <c r="P144"/>
  <c r="M144"/>
  <c r="H144"/>
  <c r="E144"/>
  <c r="V143"/>
  <c r="S143"/>
  <c r="S150"/>
  <c r="P143"/>
  <c r="M143"/>
  <c r="M150"/>
  <c r="H143"/>
  <c r="E143"/>
  <c r="E150"/>
  <c r="V142"/>
  <c r="S142"/>
  <c r="P142"/>
  <c r="M142"/>
  <c r="H142"/>
  <c r="E142"/>
  <c r="V141"/>
  <c r="S141"/>
  <c r="P141"/>
  <c r="M141"/>
  <c r="H141"/>
  <c r="E141"/>
  <c r="S149"/>
  <c r="M149"/>
  <c r="E149"/>
  <c r="V152"/>
  <c r="S152"/>
  <c r="M152"/>
  <c r="H152"/>
  <c r="E152"/>
  <c r="U122"/>
  <c r="R122"/>
  <c r="O122"/>
  <c r="L122"/>
  <c r="J122"/>
  <c r="I122"/>
  <c r="G122"/>
  <c r="D122"/>
  <c r="U120"/>
  <c r="R120"/>
  <c r="O120"/>
  <c r="L120"/>
  <c r="J120"/>
  <c r="I120"/>
  <c r="G120"/>
  <c r="D120"/>
  <c r="U119"/>
  <c r="R119"/>
  <c r="O119"/>
  <c r="L119"/>
  <c r="J119"/>
  <c r="I119"/>
  <c r="G119"/>
  <c r="D119"/>
  <c r="U118"/>
  <c r="R118"/>
  <c r="O118"/>
  <c r="L118"/>
  <c r="J118"/>
  <c r="I118"/>
  <c r="G118"/>
  <c r="D118"/>
  <c r="U117"/>
  <c r="R117"/>
  <c r="O117"/>
  <c r="L117"/>
  <c r="J117"/>
  <c r="I117"/>
  <c r="G117"/>
  <c r="D117"/>
  <c r="S115"/>
  <c r="M115"/>
  <c r="V114"/>
  <c r="S114"/>
  <c r="P114"/>
  <c r="M114"/>
  <c r="H114"/>
  <c r="E114"/>
  <c r="V111"/>
  <c r="S111"/>
  <c r="P111"/>
  <c r="M111"/>
  <c r="H111"/>
  <c r="E111"/>
  <c r="U92"/>
  <c r="R92"/>
  <c r="U90"/>
  <c r="R90"/>
  <c r="U89"/>
  <c r="R89"/>
  <c r="U88"/>
  <c r="R88"/>
  <c r="U87"/>
  <c r="R87"/>
  <c r="S90"/>
  <c r="O92"/>
  <c r="L92"/>
  <c r="O90"/>
  <c r="L90"/>
  <c r="O89"/>
  <c r="L89"/>
  <c r="O88"/>
  <c r="L88"/>
  <c r="O87"/>
  <c r="L87"/>
  <c r="N89"/>
  <c r="J92"/>
  <c r="I92"/>
  <c r="G92"/>
  <c r="D92"/>
  <c r="J90"/>
  <c r="I90"/>
  <c r="H90"/>
  <c r="G90"/>
  <c r="D90"/>
  <c r="J89"/>
  <c r="I89"/>
  <c r="G89"/>
  <c r="D89"/>
  <c r="J88"/>
  <c r="I88"/>
  <c r="G88"/>
  <c r="D88"/>
  <c r="J87"/>
  <c r="I87"/>
  <c r="G87"/>
  <c r="D87"/>
  <c r="E53"/>
  <c r="J62"/>
  <c r="G62"/>
  <c r="D62"/>
  <c r="J60"/>
  <c r="G60"/>
  <c r="D60"/>
  <c r="J59"/>
  <c r="I59"/>
  <c r="G59"/>
  <c r="D59"/>
  <c r="G58"/>
  <c r="D58"/>
  <c r="G57"/>
  <c r="D57"/>
  <c r="H54"/>
  <c r="H52"/>
  <c r="H51"/>
  <c r="F59"/>
  <c r="H46"/>
  <c r="H45"/>
  <c r="H44"/>
  <c r="E45"/>
  <c r="E47"/>
  <c r="E48"/>
  <c r="E49"/>
  <c r="E51"/>
  <c r="E54"/>
  <c r="E44"/>
  <c r="G8"/>
  <c r="G7"/>
  <c r="D8"/>
  <c r="D7"/>
  <c r="F8"/>
  <c r="F7"/>
  <c r="C8"/>
  <c r="C7"/>
  <c r="B1814"/>
  <c r="B1811"/>
  <c r="A1811"/>
  <c r="B1809"/>
  <c r="A1809"/>
  <c r="B1808"/>
  <c r="A1808"/>
  <c r="B1807"/>
  <c r="A1807"/>
  <c r="B1806"/>
  <c r="A1806"/>
  <c r="B1804"/>
  <c r="A1804"/>
  <c r="B1803"/>
  <c r="A1803"/>
  <c r="B1802"/>
  <c r="A1802"/>
  <c r="B1801"/>
  <c r="A1801"/>
  <c r="B1800"/>
  <c r="A1800"/>
  <c r="B1799"/>
  <c r="A1799"/>
  <c r="B1798"/>
  <c r="A1798"/>
  <c r="B1797"/>
  <c r="A1797"/>
  <c r="B1796"/>
  <c r="A1796"/>
  <c r="B1795"/>
  <c r="A1795"/>
  <c r="B1794"/>
  <c r="A1794"/>
  <c r="B1793"/>
  <c r="A1793"/>
  <c r="B1780"/>
  <c r="B1777"/>
  <c r="A1777"/>
  <c r="B1775"/>
  <c r="A1775"/>
  <c r="B1774"/>
  <c r="A1774"/>
  <c r="B1773"/>
  <c r="A1773"/>
  <c r="B1772"/>
  <c r="A1772"/>
  <c r="B1770"/>
  <c r="A1770"/>
  <c r="B1769"/>
  <c r="A1769"/>
  <c r="B1768"/>
  <c r="A1768"/>
  <c r="B1767"/>
  <c r="A1767"/>
  <c r="B1766"/>
  <c r="A1766"/>
  <c r="B1765"/>
  <c r="A1765"/>
  <c r="B1764"/>
  <c r="A1764"/>
  <c r="B1763"/>
  <c r="A1763"/>
  <c r="B1762"/>
  <c r="A1762"/>
  <c r="B1761"/>
  <c r="A1761"/>
  <c r="B1760"/>
  <c r="A1760"/>
  <c r="B1759"/>
  <c r="A1759"/>
  <c r="B1757"/>
  <c r="B1750"/>
  <c r="B1747"/>
  <c r="A1747"/>
  <c r="B1745"/>
  <c r="A1745"/>
  <c r="B1744"/>
  <c r="A1744"/>
  <c r="B1743"/>
  <c r="A1743"/>
  <c r="B1742"/>
  <c r="A1742"/>
  <c r="B1740"/>
  <c r="A1740"/>
  <c r="B1739"/>
  <c r="A1739"/>
  <c r="B1738"/>
  <c r="A1738"/>
  <c r="B1737"/>
  <c r="A1737"/>
  <c r="B1736"/>
  <c r="A1736"/>
  <c r="B1735"/>
  <c r="A1735"/>
  <c r="B1734"/>
  <c r="A1734"/>
  <c r="B1733"/>
  <c r="A1733"/>
  <c r="B1732"/>
  <c r="A1732"/>
  <c r="B1731"/>
  <c r="A1731"/>
  <c r="B1730"/>
  <c r="A1730"/>
  <c r="B1729"/>
  <c r="A1729"/>
  <c r="B1727"/>
  <c r="B1720"/>
  <c r="B1717"/>
  <c r="A1717"/>
  <c r="B1715"/>
  <c r="A1715"/>
  <c r="B1714"/>
  <c r="A1714"/>
  <c r="B1713"/>
  <c r="A1713"/>
  <c r="B1712"/>
  <c r="A1712"/>
  <c r="B1710"/>
  <c r="A1710"/>
  <c r="B1709"/>
  <c r="A1709"/>
  <c r="B1708"/>
  <c r="A1708"/>
  <c r="B1707"/>
  <c r="A1707"/>
  <c r="B1706"/>
  <c r="A1706"/>
  <c r="B1705"/>
  <c r="A1705"/>
  <c r="B1704"/>
  <c r="A1704"/>
  <c r="B1703"/>
  <c r="A1703"/>
  <c r="B1702"/>
  <c r="A1702"/>
  <c r="B1701"/>
  <c r="A1701"/>
  <c r="B1700"/>
  <c r="A1700"/>
  <c r="K1699"/>
  <c r="B1699"/>
  <c r="A1699"/>
  <c r="B1697"/>
  <c r="B1690"/>
  <c r="B1687"/>
  <c r="A1687"/>
  <c r="B1685"/>
  <c r="A1685"/>
  <c r="B1684"/>
  <c r="A1684"/>
  <c r="B1683"/>
  <c r="A1683"/>
  <c r="B1682"/>
  <c r="A1682"/>
  <c r="B1680"/>
  <c r="A1680"/>
  <c r="B1679"/>
  <c r="A1679"/>
  <c r="B1678"/>
  <c r="A1678"/>
  <c r="B1677"/>
  <c r="A1677"/>
  <c r="B1676"/>
  <c r="A1676"/>
  <c r="B1675"/>
  <c r="A1675"/>
  <c r="B1674"/>
  <c r="A1674"/>
  <c r="B1673"/>
  <c r="A1673"/>
  <c r="B1672"/>
  <c r="A1672"/>
  <c r="B1671"/>
  <c r="A1671"/>
  <c r="B1670"/>
  <c r="A1670"/>
  <c r="B1669"/>
  <c r="A1669"/>
  <c r="B1667"/>
  <c r="B1660"/>
  <c r="B1657"/>
  <c r="A1657"/>
  <c r="B1655"/>
  <c r="A1655"/>
  <c r="B1654"/>
  <c r="A1654"/>
  <c r="B1653"/>
  <c r="A1653"/>
  <c r="B1652"/>
  <c r="A1652"/>
  <c r="B1650"/>
  <c r="A1650"/>
  <c r="B1649"/>
  <c r="A1649"/>
  <c r="B1648"/>
  <c r="A1648"/>
  <c r="B1647"/>
  <c r="A1647"/>
  <c r="B1646"/>
  <c r="A1646"/>
  <c r="B1645"/>
  <c r="A1645"/>
  <c r="B1644"/>
  <c r="A1644"/>
  <c r="B1643"/>
  <c r="A1643"/>
  <c r="B1642"/>
  <c r="A1642"/>
  <c r="B1641"/>
  <c r="A1641"/>
  <c r="B1640"/>
  <c r="A1640"/>
  <c r="B1639"/>
  <c r="A1639"/>
  <c r="B1637"/>
  <c r="B1630"/>
  <c r="B1627"/>
  <c r="A1627"/>
  <c r="B1625"/>
  <c r="A1625"/>
  <c r="B1624"/>
  <c r="A1624"/>
  <c r="B1623"/>
  <c r="A1623"/>
  <c r="B1622"/>
  <c r="A1622"/>
  <c r="B1620"/>
  <c r="A1620"/>
  <c r="B1619"/>
  <c r="A1619"/>
  <c r="B1618"/>
  <c r="A1618"/>
  <c r="B1617"/>
  <c r="A1617"/>
  <c r="B1616"/>
  <c r="A1616"/>
  <c r="B1615"/>
  <c r="A1615"/>
  <c r="B1614"/>
  <c r="A1614"/>
  <c r="B1613"/>
  <c r="A1613"/>
  <c r="B1612"/>
  <c r="A1612"/>
  <c r="B1611"/>
  <c r="A1611"/>
  <c r="B1610"/>
  <c r="A1610"/>
  <c r="B1609"/>
  <c r="A1609"/>
  <c r="B1607"/>
  <c r="B1600"/>
  <c r="B1597"/>
  <c r="A1597"/>
  <c r="B1595"/>
  <c r="A1595"/>
  <c r="B1594"/>
  <c r="A1594"/>
  <c r="B1593"/>
  <c r="A1593"/>
  <c r="B1592"/>
  <c r="A1592"/>
  <c r="B1590"/>
  <c r="A1590"/>
  <c r="B1589"/>
  <c r="A1589"/>
  <c r="B1588"/>
  <c r="A1588"/>
  <c r="B1587"/>
  <c r="A1587"/>
  <c r="B1586"/>
  <c r="A1586"/>
  <c r="B1585"/>
  <c r="A1585"/>
  <c r="B1584"/>
  <c r="A1584"/>
  <c r="B1583"/>
  <c r="A1583"/>
  <c r="B1582"/>
  <c r="A1582"/>
  <c r="B1581"/>
  <c r="A1581"/>
  <c r="B1580"/>
  <c r="A1580"/>
  <c r="B1579"/>
  <c r="A1579"/>
  <c r="B1577"/>
  <c r="B1570"/>
  <c r="B1567"/>
  <c r="A1567"/>
  <c r="B1565"/>
  <c r="A1565"/>
  <c r="B1564"/>
  <c r="A1564"/>
  <c r="B1563"/>
  <c r="A1563"/>
  <c r="B1562"/>
  <c r="A1562"/>
  <c r="B1560"/>
  <c r="A1560"/>
  <c r="B1559"/>
  <c r="A1559"/>
  <c r="B1558"/>
  <c r="A1558"/>
  <c r="B1557"/>
  <c r="A1557"/>
  <c r="B1556"/>
  <c r="A1556"/>
  <c r="B1555"/>
  <c r="A1555"/>
  <c r="B1554"/>
  <c r="A1554"/>
  <c r="B1553"/>
  <c r="A1553"/>
  <c r="B1552"/>
  <c r="A1552"/>
  <c r="B1551"/>
  <c r="A1551"/>
  <c r="B1550"/>
  <c r="A1550"/>
  <c r="B1549"/>
  <c r="A1549"/>
  <c r="B1547"/>
  <c r="B1540"/>
  <c r="V1537"/>
  <c r="U1537"/>
  <c r="T1537"/>
  <c r="S1537"/>
  <c r="R1537"/>
  <c r="Q1537"/>
  <c r="P1537"/>
  <c r="O1537"/>
  <c r="N1537"/>
  <c r="M1537"/>
  <c r="L1537"/>
  <c r="K1537"/>
  <c r="J1537"/>
  <c r="I1537"/>
  <c r="H1537"/>
  <c r="G1537"/>
  <c r="F1537"/>
  <c r="E1537"/>
  <c r="D1537"/>
  <c r="C1537"/>
  <c r="B1537"/>
  <c r="A1537"/>
  <c r="V1535"/>
  <c r="U1535"/>
  <c r="T1535"/>
  <c r="S1535"/>
  <c r="R1535"/>
  <c r="Q1535"/>
  <c r="P1535"/>
  <c r="O1535"/>
  <c r="N1535"/>
  <c r="M1535"/>
  <c r="L1535"/>
  <c r="K1535"/>
  <c r="J1535"/>
  <c r="I1535"/>
  <c r="H1535"/>
  <c r="G1535"/>
  <c r="F1535"/>
  <c r="E1535"/>
  <c r="D1535"/>
  <c r="C1535"/>
  <c r="B1535"/>
  <c r="A1535"/>
  <c r="V1534"/>
  <c r="U1534"/>
  <c r="T1534"/>
  <c r="S1534"/>
  <c r="R1534"/>
  <c r="Q1534"/>
  <c r="P1534"/>
  <c r="O1534"/>
  <c r="N1534"/>
  <c r="M1534"/>
  <c r="L1534"/>
  <c r="K1534"/>
  <c r="J1534"/>
  <c r="I1534"/>
  <c r="H1534"/>
  <c r="G1534"/>
  <c r="F1534"/>
  <c r="E1534"/>
  <c r="D1534"/>
  <c r="C1534"/>
  <c r="B1534"/>
  <c r="A1534"/>
  <c r="V1533"/>
  <c r="U1533"/>
  <c r="T1533"/>
  <c r="S1533"/>
  <c r="R1533"/>
  <c r="Q1533"/>
  <c r="P1533"/>
  <c r="O1533"/>
  <c r="N1533"/>
  <c r="M1533"/>
  <c r="L1533"/>
  <c r="K1533"/>
  <c r="J1533"/>
  <c r="I1533"/>
  <c r="H1533"/>
  <c r="G1533"/>
  <c r="F1533"/>
  <c r="E1533"/>
  <c r="D1533"/>
  <c r="C1533"/>
  <c r="B1533"/>
  <c r="A1533"/>
  <c r="V1532"/>
  <c r="U1532"/>
  <c r="T1532"/>
  <c r="S1532"/>
  <c r="R1532"/>
  <c r="Q1532"/>
  <c r="P1532"/>
  <c r="O1532"/>
  <c r="N1532"/>
  <c r="M1532"/>
  <c r="L1532"/>
  <c r="K1532"/>
  <c r="J1532"/>
  <c r="I1532"/>
  <c r="H1532"/>
  <c r="G1532"/>
  <c r="F1532"/>
  <c r="E1532"/>
  <c r="D1532"/>
  <c r="C1532"/>
  <c r="B1532"/>
  <c r="A1532"/>
  <c r="V1530"/>
  <c r="S1530"/>
  <c r="P1530"/>
  <c r="M1530"/>
  <c r="H1530"/>
  <c r="E1530"/>
  <c r="B1530"/>
  <c r="A1530"/>
  <c r="V1529"/>
  <c r="S1529"/>
  <c r="P1529"/>
  <c r="M1529"/>
  <c r="H1529"/>
  <c r="E1529"/>
  <c r="B1529"/>
  <c r="A1529"/>
  <c r="V1528"/>
  <c r="S1528"/>
  <c r="P1528"/>
  <c r="M1528"/>
  <c r="H1528"/>
  <c r="E1528"/>
  <c r="B1528"/>
  <c r="A1528"/>
  <c r="V1527"/>
  <c r="S1527"/>
  <c r="P1527"/>
  <c r="M1527"/>
  <c r="H1527"/>
  <c r="E1527"/>
  <c r="B1527"/>
  <c r="A1527"/>
  <c r="V1526"/>
  <c r="S1526"/>
  <c r="P1526"/>
  <c r="M1526"/>
  <c r="H1526"/>
  <c r="E1526"/>
  <c r="B1526"/>
  <c r="A1526"/>
  <c r="V1525"/>
  <c r="S1525"/>
  <c r="P1525"/>
  <c r="M1525"/>
  <c r="H1525"/>
  <c r="E1525"/>
  <c r="B1525"/>
  <c r="A1525"/>
  <c r="V1524"/>
  <c r="S1524"/>
  <c r="P1524"/>
  <c r="M1524"/>
  <c r="H1524"/>
  <c r="E1524"/>
  <c r="B1524"/>
  <c r="A1524"/>
  <c r="V1523"/>
  <c r="S1523"/>
  <c r="P1523"/>
  <c r="M1523"/>
  <c r="H1523"/>
  <c r="E1523"/>
  <c r="B1523"/>
  <c r="A1523"/>
  <c r="V1522"/>
  <c r="S1522"/>
  <c r="P1522"/>
  <c r="M1522"/>
  <c r="H1522"/>
  <c r="E1522"/>
  <c r="B1522"/>
  <c r="A1522"/>
  <c r="V1521"/>
  <c r="S1521"/>
  <c r="P1521"/>
  <c r="M1521"/>
  <c r="H1521"/>
  <c r="E1521"/>
  <c r="B1521"/>
  <c r="A1521"/>
  <c r="V1520"/>
  <c r="S1520"/>
  <c r="P1520"/>
  <c r="M1520"/>
  <c r="H1520"/>
  <c r="E1520"/>
  <c r="B1520"/>
  <c r="A1520"/>
  <c r="V1519"/>
  <c r="S1519"/>
  <c r="P1519"/>
  <c r="M1519"/>
  <c r="H1519"/>
  <c r="E1519"/>
  <c r="B1519"/>
  <c r="A1519"/>
  <c r="B1517"/>
  <c r="B1510"/>
  <c r="B1507"/>
  <c r="A1507"/>
  <c r="B1505"/>
  <c r="A1505"/>
  <c r="B1504"/>
  <c r="A1504"/>
  <c r="B1503"/>
  <c r="A1503"/>
  <c r="B1502"/>
  <c r="A1502"/>
  <c r="B1500"/>
  <c r="A1500"/>
  <c r="B1499"/>
  <c r="A1499"/>
  <c r="B1498"/>
  <c r="A1498"/>
  <c r="B1497"/>
  <c r="A1497"/>
  <c r="B1496"/>
  <c r="A1496"/>
  <c r="B1495"/>
  <c r="A1495"/>
  <c r="B1494"/>
  <c r="A1494"/>
  <c r="B1493"/>
  <c r="A1493"/>
  <c r="B1492"/>
  <c r="A1492"/>
  <c r="B1491"/>
  <c r="A1491"/>
  <c r="B1490"/>
  <c r="A1490"/>
  <c r="B1489"/>
  <c r="A1489"/>
  <c r="B1487"/>
  <c r="B1480"/>
  <c r="B1477"/>
  <c r="A1477"/>
  <c r="B1475"/>
  <c r="A1475"/>
  <c r="B1474"/>
  <c r="A1474"/>
  <c r="B1473"/>
  <c r="A1473"/>
  <c r="B1472"/>
  <c r="A1472"/>
  <c r="B1470"/>
  <c r="A1470"/>
  <c r="B1469"/>
  <c r="A1469"/>
  <c r="B1468"/>
  <c r="A1468"/>
  <c r="B1467"/>
  <c r="A1467"/>
  <c r="B1466"/>
  <c r="A1466"/>
  <c r="B1465"/>
  <c r="A1465"/>
  <c r="B1464"/>
  <c r="A1464"/>
  <c r="B1463"/>
  <c r="A1463"/>
  <c r="B1462"/>
  <c r="A1462"/>
  <c r="B1461"/>
  <c r="A1461"/>
  <c r="B1460"/>
  <c r="A1460"/>
  <c r="B1459"/>
  <c r="A1459"/>
  <c r="B1457"/>
  <c r="B1450"/>
  <c r="B1447"/>
  <c r="A1447"/>
  <c r="B1445"/>
  <c r="A1445"/>
  <c r="B1444"/>
  <c r="A1444"/>
  <c r="B1443"/>
  <c r="A1443"/>
  <c r="B1442"/>
  <c r="A1442"/>
  <c r="B1440"/>
  <c r="A1440"/>
  <c r="B1439"/>
  <c r="A1439"/>
  <c r="B1438"/>
  <c r="A1438"/>
  <c r="B1437"/>
  <c r="A1437"/>
  <c r="B1436"/>
  <c r="A1436"/>
  <c r="B1435"/>
  <c r="A1435"/>
  <c r="B1434"/>
  <c r="A1434"/>
  <c r="B1433"/>
  <c r="A1433"/>
  <c r="B1432"/>
  <c r="A1432"/>
  <c r="B1431"/>
  <c r="A1431"/>
  <c r="B1430"/>
  <c r="A1430"/>
  <c r="B1429"/>
  <c r="A1429"/>
  <c r="B1427"/>
  <c r="B1420"/>
  <c r="B1417"/>
  <c r="A1417"/>
  <c r="B1415"/>
  <c r="A1415"/>
  <c r="B1414"/>
  <c r="A1414"/>
  <c r="B1413"/>
  <c r="A1413"/>
  <c r="B1412"/>
  <c r="A1412"/>
  <c r="B1410"/>
  <c r="A1410"/>
  <c r="B1409"/>
  <c r="A1409"/>
  <c r="B1408"/>
  <c r="A1408"/>
  <c r="B1407"/>
  <c r="A1407"/>
  <c r="B1406"/>
  <c r="A1406"/>
  <c r="B1405"/>
  <c r="A1405"/>
  <c r="B1404"/>
  <c r="A1404"/>
  <c r="B1403"/>
  <c r="A1403"/>
  <c r="B1402"/>
  <c r="A1402"/>
  <c r="B1401"/>
  <c r="A1401"/>
  <c r="B1400"/>
  <c r="A1400"/>
  <c r="B1399"/>
  <c r="A1399"/>
  <c r="B1397"/>
  <c r="B1390"/>
  <c r="B1387"/>
  <c r="A1387"/>
  <c r="B1385"/>
  <c r="A1385"/>
  <c r="B1384"/>
  <c r="A1384"/>
  <c r="B1383"/>
  <c r="A1383"/>
  <c r="B1382"/>
  <c r="A1382"/>
  <c r="B1380"/>
  <c r="A1380"/>
  <c r="B1379"/>
  <c r="A1379"/>
  <c r="B1378"/>
  <c r="A1378"/>
  <c r="B1377"/>
  <c r="A1377"/>
  <c r="B1376"/>
  <c r="A1376"/>
  <c r="B1375"/>
  <c r="A1375"/>
  <c r="B1374"/>
  <c r="A1374"/>
  <c r="B1373"/>
  <c r="A1373"/>
  <c r="B1372"/>
  <c r="A1372"/>
  <c r="B1371"/>
  <c r="A1371"/>
  <c r="B1370"/>
  <c r="A1370"/>
  <c r="B1369"/>
  <c r="A1369"/>
  <c r="B1367"/>
  <c r="B1360"/>
  <c r="B1357"/>
  <c r="A1357"/>
  <c r="B1355"/>
  <c r="A1355"/>
  <c r="B1354"/>
  <c r="A1354"/>
  <c r="B1353"/>
  <c r="A1353"/>
  <c r="B1352"/>
  <c r="A1352"/>
  <c r="B1350"/>
  <c r="A1350"/>
  <c r="B1349"/>
  <c r="A1349"/>
  <c r="B1348"/>
  <c r="A1348"/>
  <c r="B1347"/>
  <c r="A1347"/>
  <c r="B1346"/>
  <c r="A1346"/>
  <c r="B1345"/>
  <c r="A1345"/>
  <c r="B1344"/>
  <c r="A1344"/>
  <c r="B1343"/>
  <c r="A1343"/>
  <c r="B1342"/>
  <c r="A1342"/>
  <c r="B1341"/>
  <c r="A1341"/>
  <c r="B1340"/>
  <c r="A1340"/>
  <c r="B1339"/>
  <c r="A1339"/>
  <c r="B1337"/>
  <c r="B1330"/>
  <c r="B1327"/>
  <c r="A1327"/>
  <c r="B1325"/>
  <c r="A1325"/>
  <c r="B1324"/>
  <c r="A1324"/>
  <c r="B1323"/>
  <c r="A1323"/>
  <c r="B1322"/>
  <c r="A1322"/>
  <c r="B1320"/>
  <c r="A1320"/>
  <c r="B1319"/>
  <c r="A1319"/>
  <c r="B1318"/>
  <c r="A1318"/>
  <c r="B1317"/>
  <c r="A1317"/>
  <c r="B1316"/>
  <c r="A1316"/>
  <c r="B1315"/>
  <c r="A1315"/>
  <c r="B1314"/>
  <c r="A1314"/>
  <c r="B1313"/>
  <c r="A1313"/>
  <c r="B1312"/>
  <c r="A1312"/>
  <c r="B1311"/>
  <c r="A1311"/>
  <c r="B1310"/>
  <c r="A1310"/>
  <c r="B1309"/>
  <c r="A1309"/>
  <c r="B1307"/>
  <c r="B1300"/>
  <c r="B1297"/>
  <c r="A1297"/>
  <c r="B1295"/>
  <c r="A1295"/>
  <c r="B1294"/>
  <c r="A1294"/>
  <c r="B1293"/>
  <c r="A1293"/>
  <c r="B1292"/>
  <c r="A1292"/>
  <c r="B1290"/>
  <c r="A1290"/>
  <c r="B1289"/>
  <c r="A1289"/>
  <c r="B1288"/>
  <c r="A1288"/>
  <c r="B1287"/>
  <c r="A1287"/>
  <c r="B1286"/>
  <c r="A1286"/>
  <c r="B1285"/>
  <c r="A1285"/>
  <c r="B1284"/>
  <c r="A1284"/>
  <c r="B1283"/>
  <c r="A1283"/>
  <c r="B1282"/>
  <c r="A1282"/>
  <c r="B1281"/>
  <c r="A1281"/>
  <c r="B1280"/>
  <c r="A1280"/>
  <c r="B1279"/>
  <c r="A1279"/>
  <c r="B1277"/>
  <c r="B1270"/>
  <c r="P1267"/>
  <c r="O1267"/>
  <c r="N1267"/>
  <c r="M1267"/>
  <c r="L1267"/>
  <c r="K1267"/>
  <c r="J1267"/>
  <c r="I1267"/>
  <c r="H1267"/>
  <c r="G1267"/>
  <c r="F1267"/>
  <c r="E1267"/>
  <c r="D1267"/>
  <c r="C1267"/>
  <c r="B1267"/>
  <c r="A1267"/>
  <c r="P1265"/>
  <c r="O1265"/>
  <c r="N1265"/>
  <c r="M1265"/>
  <c r="L1265"/>
  <c r="K1265"/>
  <c r="J1265"/>
  <c r="I1265"/>
  <c r="H1265"/>
  <c r="G1265"/>
  <c r="F1265"/>
  <c r="E1265"/>
  <c r="D1265"/>
  <c r="C1265"/>
  <c r="B1265"/>
  <c r="A1265"/>
  <c r="P1264"/>
  <c r="O1264"/>
  <c r="N1264"/>
  <c r="M1264"/>
  <c r="L1264"/>
  <c r="K1264"/>
  <c r="J1264"/>
  <c r="I1264"/>
  <c r="H1264"/>
  <c r="G1264"/>
  <c r="F1264"/>
  <c r="E1264"/>
  <c r="D1264"/>
  <c r="C1264"/>
  <c r="B1264"/>
  <c r="A1264"/>
  <c r="P1263"/>
  <c r="O1263"/>
  <c r="N1263"/>
  <c r="M1263"/>
  <c r="L1263"/>
  <c r="K1263"/>
  <c r="J1263"/>
  <c r="I1263"/>
  <c r="H1263"/>
  <c r="G1263"/>
  <c r="F1263"/>
  <c r="E1263"/>
  <c r="D1263"/>
  <c r="C1263"/>
  <c r="B1263"/>
  <c r="A1263"/>
  <c r="P1262"/>
  <c r="O1262"/>
  <c r="N1262"/>
  <c r="M1262"/>
  <c r="L1262"/>
  <c r="K1262"/>
  <c r="J1262"/>
  <c r="I1262"/>
  <c r="H1262"/>
  <c r="G1262"/>
  <c r="F1262"/>
  <c r="E1262"/>
  <c r="D1262"/>
  <c r="C1262"/>
  <c r="B1262"/>
  <c r="A1262"/>
  <c r="P1260"/>
  <c r="M1260"/>
  <c r="H1260"/>
  <c r="E1260"/>
  <c r="B1260"/>
  <c r="A1260"/>
  <c r="P1259"/>
  <c r="M1259"/>
  <c r="H1259"/>
  <c r="E1259"/>
  <c r="B1259"/>
  <c r="A1259"/>
  <c r="P1258"/>
  <c r="M1258"/>
  <c r="H1258"/>
  <c r="E1258"/>
  <c r="B1258"/>
  <c r="A1258"/>
  <c r="P1257"/>
  <c r="M1257"/>
  <c r="H1257"/>
  <c r="E1257"/>
  <c r="B1257"/>
  <c r="A1257"/>
  <c r="P1256"/>
  <c r="M1256"/>
  <c r="H1256"/>
  <c r="E1256"/>
  <c r="B1256"/>
  <c r="A1256"/>
  <c r="P1255"/>
  <c r="M1255"/>
  <c r="H1255"/>
  <c r="E1255"/>
  <c r="B1255"/>
  <c r="A1255"/>
  <c r="P1254"/>
  <c r="M1254"/>
  <c r="H1254"/>
  <c r="E1254"/>
  <c r="B1254"/>
  <c r="A1254"/>
  <c r="P1253"/>
  <c r="M1253"/>
  <c r="H1253"/>
  <c r="E1253"/>
  <c r="B1253"/>
  <c r="A1253"/>
  <c r="P1252"/>
  <c r="M1252"/>
  <c r="H1252"/>
  <c r="E1252"/>
  <c r="B1252"/>
  <c r="A1252"/>
  <c r="P1251"/>
  <c r="M1251"/>
  <c r="H1251"/>
  <c r="E1251"/>
  <c r="B1251"/>
  <c r="A1251"/>
  <c r="P1250"/>
  <c r="M1250"/>
  <c r="H1250"/>
  <c r="E1250"/>
  <c r="B1250"/>
  <c r="A1250"/>
  <c r="P1249"/>
  <c r="M1249"/>
  <c r="H1249"/>
  <c r="E1249"/>
  <c r="B1249"/>
  <c r="A1249"/>
  <c r="B1247"/>
  <c r="B1240"/>
  <c r="B1237"/>
  <c r="A1237"/>
  <c r="B1235"/>
  <c r="A1235"/>
  <c r="B1234"/>
  <c r="A1234"/>
  <c r="B1233"/>
  <c r="A1233"/>
  <c r="B1232"/>
  <c r="A1232"/>
  <c r="B1230"/>
  <c r="A1230"/>
  <c r="B1229"/>
  <c r="A1229"/>
  <c r="B1228"/>
  <c r="A1228"/>
  <c r="B1227"/>
  <c r="A1227"/>
  <c r="B1226"/>
  <c r="A1226"/>
  <c r="B1225"/>
  <c r="A1225"/>
  <c r="B1224"/>
  <c r="A1224"/>
  <c r="B1223"/>
  <c r="A1223"/>
  <c r="B1222"/>
  <c r="A1222"/>
  <c r="B1221"/>
  <c r="A1221"/>
  <c r="B1220"/>
  <c r="A1220"/>
  <c r="B1219"/>
  <c r="A1219"/>
  <c r="B1217"/>
  <c r="B1210"/>
  <c r="A1208"/>
  <c r="A1207"/>
  <c r="A1206"/>
  <c r="A1205"/>
  <c r="AD1203"/>
  <c r="AC1203"/>
  <c r="AA1203"/>
  <c r="Z1203"/>
  <c r="B1203"/>
  <c r="A1203"/>
  <c r="AD1201"/>
  <c r="AC1201"/>
  <c r="AA1201"/>
  <c r="Z1201"/>
  <c r="Y1201"/>
  <c r="B1201"/>
  <c r="A1201"/>
  <c r="AC1200"/>
  <c r="AA1200"/>
  <c r="Z1200"/>
  <c r="Y1200"/>
  <c r="B1200"/>
  <c r="A1200"/>
  <c r="AC1199"/>
  <c r="AD1199"/>
  <c r="AA1199"/>
  <c r="Z1199"/>
  <c r="Y1199"/>
  <c r="B1199"/>
  <c r="A1199"/>
  <c r="AC1198"/>
  <c r="AA1198"/>
  <c r="Z1198"/>
  <c r="Y1198"/>
  <c r="Y1203"/>
  <c r="B1198"/>
  <c r="A1198"/>
  <c r="AD1196"/>
  <c r="AA1196"/>
  <c r="B1196"/>
  <c r="A1196"/>
  <c r="AD1195"/>
  <c r="AA1195"/>
  <c r="B1195"/>
  <c r="A1195"/>
  <c r="AD1194"/>
  <c r="AA1194"/>
  <c r="B1194"/>
  <c r="A1194"/>
  <c r="AD1193"/>
  <c r="AA1193"/>
  <c r="B1193"/>
  <c r="A1193"/>
  <c r="AD1192"/>
  <c r="AA1192"/>
  <c r="B1192"/>
  <c r="A1192"/>
  <c r="AD1191"/>
  <c r="AA1191"/>
  <c r="B1191"/>
  <c r="A1191"/>
  <c r="AD1190"/>
  <c r="AA1190"/>
  <c r="B1190"/>
  <c r="A1190"/>
  <c r="AD1189"/>
  <c r="AA1189"/>
  <c r="B1189"/>
  <c r="A1189"/>
  <c r="AD1188"/>
  <c r="AA1188"/>
  <c r="B1188"/>
  <c r="A1188"/>
  <c r="AA1187"/>
  <c r="B1187"/>
  <c r="A1187"/>
  <c r="AA1186"/>
  <c r="B1186"/>
  <c r="A1186"/>
  <c r="AA1185"/>
  <c r="B1185"/>
  <c r="A1185"/>
  <c r="B1183"/>
  <c r="B1176"/>
  <c r="B1173"/>
  <c r="A1173"/>
  <c r="B1171"/>
  <c r="A1171"/>
  <c r="B1170"/>
  <c r="A1170"/>
  <c r="B1169"/>
  <c r="A1169"/>
  <c r="B1168"/>
  <c r="A1168"/>
  <c r="B1166"/>
  <c r="A1166"/>
  <c r="B1165"/>
  <c r="A1165"/>
  <c r="B1164"/>
  <c r="A1164"/>
  <c r="B1163"/>
  <c r="A1163"/>
  <c r="B1162"/>
  <c r="A1162"/>
  <c r="B1161"/>
  <c r="A1161"/>
  <c r="B1160"/>
  <c r="A1160"/>
  <c r="B1159"/>
  <c r="A1159"/>
  <c r="B1158"/>
  <c r="A1158"/>
  <c r="B1157"/>
  <c r="A1157"/>
  <c r="B1156"/>
  <c r="A1156"/>
  <c r="B1155"/>
  <c r="A1155"/>
  <c r="B1153"/>
  <c r="B1146"/>
  <c r="B1143"/>
  <c r="A1143"/>
  <c r="B1141"/>
  <c r="A1141"/>
  <c r="B1140"/>
  <c r="A1140"/>
  <c r="B1139"/>
  <c r="A1139"/>
  <c r="B1138"/>
  <c r="A1138"/>
  <c r="B1136"/>
  <c r="A1136"/>
  <c r="B1135"/>
  <c r="A1135"/>
  <c r="B1134"/>
  <c r="A1134"/>
  <c r="B1133"/>
  <c r="A1133"/>
  <c r="B1132"/>
  <c r="A1132"/>
  <c r="B1131"/>
  <c r="A1131"/>
  <c r="B1130"/>
  <c r="A1130"/>
  <c r="B1129"/>
  <c r="A1129"/>
  <c r="B1128"/>
  <c r="A1128"/>
  <c r="B1127"/>
  <c r="A1127"/>
  <c r="B1126"/>
  <c r="A1126"/>
  <c r="B1125"/>
  <c r="A1125"/>
  <c r="B1123"/>
  <c r="B1116"/>
  <c r="J1113"/>
  <c r="I1113"/>
  <c r="H1113"/>
  <c r="G1113"/>
  <c r="F1113"/>
  <c r="E1113"/>
  <c r="D1113"/>
  <c r="C1113"/>
  <c r="B1113"/>
  <c r="A1113"/>
  <c r="J1111"/>
  <c r="I1111"/>
  <c r="H1111"/>
  <c r="G1111"/>
  <c r="F1111"/>
  <c r="E1111"/>
  <c r="D1111"/>
  <c r="C1111"/>
  <c r="B1111"/>
  <c r="A1111"/>
  <c r="J1110"/>
  <c r="I1110"/>
  <c r="H1110"/>
  <c r="G1110"/>
  <c r="F1110"/>
  <c r="E1110"/>
  <c r="D1110"/>
  <c r="C1110"/>
  <c r="B1110"/>
  <c r="A1110"/>
  <c r="J1109"/>
  <c r="I1109"/>
  <c r="H1109"/>
  <c r="G1109"/>
  <c r="F1109"/>
  <c r="E1109"/>
  <c r="D1109"/>
  <c r="C1109"/>
  <c r="B1109"/>
  <c r="A1109"/>
  <c r="J1108"/>
  <c r="I1108"/>
  <c r="H1108"/>
  <c r="G1108"/>
  <c r="F1108"/>
  <c r="E1108"/>
  <c r="D1108"/>
  <c r="C1108"/>
  <c r="B1108"/>
  <c r="A1108"/>
  <c r="H1106"/>
  <c r="E1106"/>
  <c r="B1106"/>
  <c r="A1106"/>
  <c r="H1105"/>
  <c r="E1105"/>
  <c r="B1105"/>
  <c r="A1105"/>
  <c r="H1104"/>
  <c r="E1104"/>
  <c r="B1104"/>
  <c r="A1104"/>
  <c r="H1103"/>
  <c r="E1103"/>
  <c r="B1103"/>
  <c r="A1103"/>
  <c r="H1102"/>
  <c r="E1102"/>
  <c r="B1102"/>
  <c r="A1102"/>
  <c r="H1101"/>
  <c r="E1101"/>
  <c r="B1101"/>
  <c r="A1101"/>
  <c r="H1100"/>
  <c r="E1100"/>
  <c r="B1100"/>
  <c r="A1100"/>
  <c r="H1099"/>
  <c r="E1099"/>
  <c r="B1099"/>
  <c r="A1099"/>
  <c r="H1098"/>
  <c r="E1098"/>
  <c r="B1098"/>
  <c r="A1098"/>
  <c r="H1097"/>
  <c r="E1097"/>
  <c r="B1097"/>
  <c r="A1097"/>
  <c r="H1096"/>
  <c r="E1096"/>
  <c r="B1096"/>
  <c r="A1096"/>
  <c r="H1095"/>
  <c r="E1095"/>
  <c r="B1095"/>
  <c r="A1095"/>
  <c r="B1093"/>
  <c r="B1086"/>
  <c r="B1083"/>
  <c r="A1083"/>
  <c r="B1081"/>
  <c r="A1081"/>
  <c r="B1080"/>
  <c r="A1080"/>
  <c r="B1079"/>
  <c r="A1079"/>
  <c r="B1078"/>
  <c r="A1078"/>
  <c r="B1076"/>
  <c r="A1076"/>
  <c r="B1075"/>
  <c r="A1075"/>
  <c r="B1074"/>
  <c r="A1074"/>
  <c r="B1073"/>
  <c r="A1073"/>
  <c r="B1072"/>
  <c r="A1072"/>
  <c r="B1071"/>
  <c r="A1071"/>
  <c r="B1070"/>
  <c r="A1070"/>
  <c r="B1069"/>
  <c r="A1069"/>
  <c r="B1068"/>
  <c r="A1068"/>
  <c r="B1067"/>
  <c r="A1067"/>
  <c r="B1066"/>
  <c r="A1066"/>
  <c r="B1065"/>
  <c r="A1065"/>
  <c r="B1063"/>
  <c r="B1056"/>
  <c r="B1053"/>
  <c r="A1053"/>
  <c r="B1051"/>
  <c r="A1051"/>
  <c r="B1050"/>
  <c r="A1050"/>
  <c r="B1049"/>
  <c r="A1049"/>
  <c r="B1048"/>
  <c r="A1048"/>
  <c r="B1046"/>
  <c r="A1046"/>
  <c r="B1045"/>
  <c r="A1045"/>
  <c r="B1044"/>
  <c r="A1044"/>
  <c r="B1043"/>
  <c r="A1043"/>
  <c r="B1042"/>
  <c r="A1042"/>
  <c r="B1041"/>
  <c r="A1041"/>
  <c r="B1040"/>
  <c r="A1040"/>
  <c r="B1039"/>
  <c r="A1039"/>
  <c r="B1038"/>
  <c r="A1038"/>
  <c r="B1037"/>
  <c r="A1037"/>
  <c r="B1036"/>
  <c r="A1036"/>
  <c r="B1035"/>
  <c r="A1035"/>
  <c r="B1033"/>
  <c r="B1026"/>
  <c r="B1023"/>
  <c r="A1023"/>
  <c r="B1021"/>
  <c r="A1021"/>
  <c r="B1020"/>
  <c r="A1020"/>
  <c r="B1019"/>
  <c r="A1019"/>
  <c r="B1018"/>
  <c r="A1018"/>
  <c r="B1016"/>
  <c r="A1016"/>
  <c r="B1015"/>
  <c r="A1015"/>
  <c r="B1014"/>
  <c r="A1014"/>
  <c r="B1013"/>
  <c r="A1013"/>
  <c r="B1012"/>
  <c r="A1012"/>
  <c r="B1011"/>
  <c r="A1011"/>
  <c r="B1010"/>
  <c r="A1010"/>
  <c r="B1009"/>
  <c r="A1009"/>
  <c r="B1008"/>
  <c r="A1008"/>
  <c r="B1007"/>
  <c r="A1007"/>
  <c r="B1006"/>
  <c r="A1006"/>
  <c r="B1005"/>
  <c r="A1005"/>
  <c r="B1003"/>
  <c r="B996"/>
  <c r="B993"/>
  <c r="A993"/>
  <c r="B991"/>
  <c r="A991"/>
  <c r="B990"/>
  <c r="A990"/>
  <c r="B989"/>
  <c r="A989"/>
  <c r="B988"/>
  <c r="A988"/>
  <c r="B986"/>
  <c r="A986"/>
  <c r="B985"/>
  <c r="A985"/>
  <c r="B984"/>
  <c r="A984"/>
  <c r="B983"/>
  <c r="A983"/>
  <c r="B982"/>
  <c r="A982"/>
  <c r="B981"/>
  <c r="A981"/>
  <c r="B980"/>
  <c r="A980"/>
  <c r="B979"/>
  <c r="A979"/>
  <c r="B978"/>
  <c r="A978"/>
  <c r="B977"/>
  <c r="A977"/>
  <c r="B976"/>
  <c r="A976"/>
  <c r="B975"/>
  <c r="A975"/>
  <c r="B973"/>
  <c r="B966"/>
  <c r="B963"/>
  <c r="A963"/>
  <c r="B961"/>
  <c r="A961"/>
  <c r="B960"/>
  <c r="A960"/>
  <c r="B959"/>
  <c r="A959"/>
  <c r="B958"/>
  <c r="A958"/>
  <c r="B956"/>
  <c r="A956"/>
  <c r="B955"/>
  <c r="A955"/>
  <c r="B954"/>
  <c r="A954"/>
  <c r="B953"/>
  <c r="A953"/>
  <c r="B952"/>
  <c r="A952"/>
  <c r="B951"/>
  <c r="A951"/>
  <c r="B950"/>
  <c r="A950"/>
  <c r="B949"/>
  <c r="A949"/>
  <c r="B948"/>
  <c r="A948"/>
  <c r="B947"/>
  <c r="A947"/>
  <c r="B946"/>
  <c r="A946"/>
  <c r="B945"/>
  <c r="A945"/>
  <c r="B943"/>
  <c r="B935"/>
  <c r="B932"/>
  <c r="A932"/>
  <c r="B930"/>
  <c r="A930"/>
  <c r="B929"/>
  <c r="A929"/>
  <c r="B928"/>
  <c r="A928"/>
  <c r="B927"/>
  <c r="A927"/>
  <c r="B925"/>
  <c r="A925"/>
  <c r="B924"/>
  <c r="A924"/>
  <c r="B923"/>
  <c r="A923"/>
  <c r="B922"/>
  <c r="A922"/>
  <c r="B921"/>
  <c r="A921"/>
  <c r="B920"/>
  <c r="A920"/>
  <c r="B919"/>
  <c r="A919"/>
  <c r="B918"/>
  <c r="A918"/>
  <c r="B917"/>
  <c r="A917"/>
  <c r="B916"/>
  <c r="A916"/>
  <c r="B915"/>
  <c r="A915"/>
  <c r="B914"/>
  <c r="A914"/>
  <c r="B912"/>
  <c r="B905"/>
  <c r="V902"/>
  <c r="U902"/>
  <c r="T902"/>
  <c r="S902"/>
  <c r="R902"/>
  <c r="Q902"/>
  <c r="P902"/>
  <c r="O902"/>
  <c r="N902"/>
  <c r="M902"/>
  <c r="L902"/>
  <c r="K902"/>
  <c r="J902"/>
  <c r="I902"/>
  <c r="H902"/>
  <c r="G902"/>
  <c r="F902"/>
  <c r="E902"/>
  <c r="D902"/>
  <c r="C902"/>
  <c r="B902"/>
  <c r="A902"/>
  <c r="V900"/>
  <c r="U900"/>
  <c r="T900"/>
  <c r="S900"/>
  <c r="R900"/>
  <c r="Q900"/>
  <c r="P900"/>
  <c r="O900"/>
  <c r="N900"/>
  <c r="M900"/>
  <c r="L900"/>
  <c r="K900"/>
  <c r="J900"/>
  <c r="I900"/>
  <c r="H900"/>
  <c r="G900"/>
  <c r="F900"/>
  <c r="E900"/>
  <c r="D900"/>
  <c r="C900"/>
  <c r="B900"/>
  <c r="A900"/>
  <c r="V899"/>
  <c r="U899"/>
  <c r="T899"/>
  <c r="S899"/>
  <c r="R899"/>
  <c r="Q899"/>
  <c r="P899"/>
  <c r="O899"/>
  <c r="N899"/>
  <c r="M899"/>
  <c r="L899"/>
  <c r="K899"/>
  <c r="J899"/>
  <c r="I899"/>
  <c r="H899"/>
  <c r="G899"/>
  <c r="F899"/>
  <c r="E899"/>
  <c r="D899"/>
  <c r="C899"/>
  <c r="B899"/>
  <c r="A899"/>
  <c r="V898"/>
  <c r="U898"/>
  <c r="T898"/>
  <c r="S898"/>
  <c r="R898"/>
  <c r="Q898"/>
  <c r="P898"/>
  <c r="O898"/>
  <c r="N898"/>
  <c r="M898"/>
  <c r="L898"/>
  <c r="K898"/>
  <c r="J898"/>
  <c r="I898"/>
  <c r="H898"/>
  <c r="G898"/>
  <c r="F898"/>
  <c r="E898"/>
  <c r="D898"/>
  <c r="C898"/>
  <c r="B898"/>
  <c r="A898"/>
  <c r="V897"/>
  <c r="U897"/>
  <c r="T897"/>
  <c r="S897"/>
  <c r="R897"/>
  <c r="Q897"/>
  <c r="P897"/>
  <c r="O897"/>
  <c r="N897"/>
  <c r="M897"/>
  <c r="L897"/>
  <c r="K897"/>
  <c r="J897"/>
  <c r="I897"/>
  <c r="H897"/>
  <c r="G897"/>
  <c r="F897"/>
  <c r="E897"/>
  <c r="D897"/>
  <c r="C897"/>
  <c r="B897"/>
  <c r="A897"/>
  <c r="V895"/>
  <c r="S895"/>
  <c r="P895"/>
  <c r="M895"/>
  <c r="H895"/>
  <c r="E895"/>
  <c r="B895"/>
  <c r="A895"/>
  <c r="V894"/>
  <c r="S894"/>
  <c r="P894"/>
  <c r="M894"/>
  <c r="H894"/>
  <c r="E894"/>
  <c r="B894"/>
  <c r="A894"/>
  <c r="V893"/>
  <c r="S893"/>
  <c r="P893"/>
  <c r="M893"/>
  <c r="H893"/>
  <c r="E893"/>
  <c r="B893"/>
  <c r="A893"/>
  <c r="V892"/>
  <c r="S892"/>
  <c r="P892"/>
  <c r="M892"/>
  <c r="H892"/>
  <c r="E892"/>
  <c r="B892"/>
  <c r="A892"/>
  <c r="V891"/>
  <c r="S891"/>
  <c r="P891"/>
  <c r="M891"/>
  <c r="H891"/>
  <c r="E891"/>
  <c r="B891"/>
  <c r="A891"/>
  <c r="V890"/>
  <c r="S890"/>
  <c r="P890"/>
  <c r="M890"/>
  <c r="H890"/>
  <c r="E890"/>
  <c r="B890"/>
  <c r="A890"/>
  <c r="V889"/>
  <c r="S889"/>
  <c r="P889"/>
  <c r="M889"/>
  <c r="H889"/>
  <c r="E889"/>
  <c r="B889"/>
  <c r="A889"/>
  <c r="V888"/>
  <c r="S888"/>
  <c r="P888"/>
  <c r="M888"/>
  <c r="H888"/>
  <c r="E888"/>
  <c r="B888"/>
  <c r="A888"/>
  <c r="V887"/>
  <c r="S887"/>
  <c r="P887"/>
  <c r="M887"/>
  <c r="H887"/>
  <c r="E887"/>
  <c r="B887"/>
  <c r="A887"/>
  <c r="V886"/>
  <c r="S886"/>
  <c r="P886"/>
  <c r="M886"/>
  <c r="H886"/>
  <c r="E886"/>
  <c r="B886"/>
  <c r="A886"/>
  <c r="V885"/>
  <c r="S885"/>
  <c r="P885"/>
  <c r="M885"/>
  <c r="H885"/>
  <c r="E885"/>
  <c r="B885"/>
  <c r="A885"/>
  <c r="V884"/>
  <c r="S884"/>
  <c r="P884"/>
  <c r="M884"/>
  <c r="H884"/>
  <c r="E884"/>
  <c r="B884"/>
  <c r="A884"/>
  <c r="B882"/>
  <c r="B875"/>
  <c r="B872"/>
  <c r="A872"/>
  <c r="B870"/>
  <c r="A870"/>
  <c r="B869"/>
  <c r="A869"/>
  <c r="B868"/>
  <c r="A868"/>
  <c r="B867"/>
  <c r="A867"/>
  <c r="B865"/>
  <c r="A865"/>
  <c r="B864"/>
  <c r="A864"/>
  <c r="B863"/>
  <c r="A863"/>
  <c r="B862"/>
  <c r="A862"/>
  <c r="B861"/>
  <c r="A861"/>
  <c r="B860"/>
  <c r="A860"/>
  <c r="B859"/>
  <c r="A859"/>
  <c r="B858"/>
  <c r="A858"/>
  <c r="B857"/>
  <c r="A857"/>
  <c r="B856"/>
  <c r="A856"/>
  <c r="B855"/>
  <c r="A855"/>
  <c r="B854"/>
  <c r="A854"/>
  <c r="B852"/>
  <c r="B845"/>
  <c r="B842"/>
  <c r="A842"/>
  <c r="B840"/>
  <c r="A840"/>
  <c r="B839"/>
  <c r="A839"/>
  <c r="B838"/>
  <c r="A838"/>
  <c r="B837"/>
  <c r="A837"/>
  <c r="B835"/>
  <c r="A835"/>
  <c r="B834"/>
  <c r="A834"/>
  <c r="B833"/>
  <c r="A833"/>
  <c r="B832"/>
  <c r="A832"/>
  <c r="B831"/>
  <c r="A831"/>
  <c r="B830"/>
  <c r="A830"/>
  <c r="B829"/>
  <c r="A829"/>
  <c r="B828"/>
  <c r="A828"/>
  <c r="B827"/>
  <c r="A827"/>
  <c r="B826"/>
  <c r="A826"/>
  <c r="B825"/>
  <c r="A825"/>
  <c r="B824"/>
  <c r="A824"/>
  <c r="B822"/>
  <c r="B815"/>
  <c r="B812"/>
  <c r="A812"/>
  <c r="B810"/>
  <c r="A810"/>
  <c r="B809"/>
  <c r="A809"/>
  <c r="B808"/>
  <c r="A808"/>
  <c r="B807"/>
  <c r="A807"/>
  <c r="B805"/>
  <c r="A805"/>
  <c r="B804"/>
  <c r="A804"/>
  <c r="B803"/>
  <c r="A803"/>
  <c r="B802"/>
  <c r="A802"/>
  <c r="B801"/>
  <c r="A801"/>
  <c r="B800"/>
  <c r="A800"/>
  <c r="B799"/>
  <c r="A799"/>
  <c r="B798"/>
  <c r="A798"/>
  <c r="B797"/>
  <c r="A797"/>
  <c r="B796"/>
  <c r="A796"/>
  <c r="B795"/>
  <c r="A795"/>
  <c r="B794"/>
  <c r="A794"/>
  <c r="B792"/>
  <c r="B785"/>
  <c r="B782"/>
  <c r="A782"/>
  <c r="B780"/>
  <c r="A780"/>
  <c r="B779"/>
  <c r="A779"/>
  <c r="B778"/>
  <c r="A778"/>
  <c r="B777"/>
  <c r="A777"/>
  <c r="B775"/>
  <c r="A775"/>
  <c r="B774"/>
  <c r="A774"/>
  <c r="B773"/>
  <c r="A773"/>
  <c r="B772"/>
  <c r="A772"/>
  <c r="B771"/>
  <c r="A771"/>
  <c r="B770"/>
  <c r="A770"/>
  <c r="B769"/>
  <c r="A769"/>
  <c r="B768"/>
  <c r="A768"/>
  <c r="B767"/>
  <c r="A767"/>
  <c r="B766"/>
  <c r="A766"/>
  <c r="B765"/>
  <c r="A765"/>
  <c r="B764"/>
  <c r="A764"/>
  <c r="B762"/>
  <c r="B755"/>
  <c r="B752"/>
  <c r="A752"/>
  <c r="B750"/>
  <c r="A750"/>
  <c r="B749"/>
  <c r="A749"/>
  <c r="B748"/>
  <c r="A748"/>
  <c r="B747"/>
  <c r="A747"/>
  <c r="B745"/>
  <c r="A745"/>
  <c r="B744"/>
  <c r="A744"/>
  <c r="B743"/>
  <c r="A743"/>
  <c r="B742"/>
  <c r="A742"/>
  <c r="B741"/>
  <c r="A741"/>
  <c r="B740"/>
  <c r="A740"/>
  <c r="B739"/>
  <c r="A739"/>
  <c r="B738"/>
  <c r="A738"/>
  <c r="B737"/>
  <c r="A737"/>
  <c r="B736"/>
  <c r="A736"/>
  <c r="B735"/>
  <c r="A735"/>
  <c r="B734"/>
  <c r="A734"/>
  <c r="B732"/>
  <c r="B725"/>
  <c r="B722"/>
  <c r="A722"/>
  <c r="B720"/>
  <c r="A720"/>
  <c r="B719"/>
  <c r="A719"/>
  <c r="B718"/>
  <c r="A718"/>
  <c r="B717"/>
  <c r="A717"/>
  <c r="B715"/>
  <c r="A715"/>
  <c r="B714"/>
  <c r="A714"/>
  <c r="B713"/>
  <c r="A713"/>
  <c r="B712"/>
  <c r="A712"/>
  <c r="B711"/>
  <c r="A711"/>
  <c r="B710"/>
  <c r="A710"/>
  <c r="B709"/>
  <c r="A709"/>
  <c r="B708"/>
  <c r="A708"/>
  <c r="B707"/>
  <c r="A707"/>
  <c r="B706"/>
  <c r="A706"/>
  <c r="B705"/>
  <c r="A705"/>
  <c r="B704"/>
  <c r="A704"/>
  <c r="B702"/>
  <c r="B695"/>
  <c r="B692"/>
  <c r="A692"/>
  <c r="B690"/>
  <c r="A690"/>
  <c r="B689"/>
  <c r="A689"/>
  <c r="B688"/>
  <c r="A688"/>
  <c r="B687"/>
  <c r="A687"/>
  <c r="B685"/>
  <c r="A685"/>
  <c r="B684"/>
  <c r="A684"/>
  <c r="B683"/>
  <c r="A683"/>
  <c r="B682"/>
  <c r="A682"/>
  <c r="B681"/>
  <c r="A681"/>
  <c r="B680"/>
  <c r="A680"/>
  <c r="B679"/>
  <c r="A679"/>
  <c r="B678"/>
  <c r="A678"/>
  <c r="B677"/>
  <c r="A677"/>
  <c r="B676"/>
  <c r="A676"/>
  <c r="B675"/>
  <c r="A675"/>
  <c r="B674"/>
  <c r="A674"/>
  <c r="B672"/>
  <c r="B665"/>
  <c r="B662"/>
  <c r="A662"/>
  <c r="B660"/>
  <c r="A660"/>
  <c r="B659"/>
  <c r="A659"/>
  <c r="B658"/>
  <c r="A658"/>
  <c r="B657"/>
  <c r="A657"/>
  <c r="B655"/>
  <c r="A655"/>
  <c r="B654"/>
  <c r="A654"/>
  <c r="B653"/>
  <c r="A653"/>
  <c r="B652"/>
  <c r="A652"/>
  <c r="B651"/>
  <c r="A651"/>
  <c r="B650"/>
  <c r="A650"/>
  <c r="B649"/>
  <c r="A649"/>
  <c r="B648"/>
  <c r="A648"/>
  <c r="B647"/>
  <c r="A647"/>
  <c r="B646"/>
  <c r="A646"/>
  <c r="B645"/>
  <c r="A645"/>
  <c r="B644"/>
  <c r="A644"/>
  <c r="B642"/>
  <c r="B635"/>
  <c r="B632"/>
  <c r="A632"/>
  <c r="B630"/>
  <c r="A630"/>
  <c r="B629"/>
  <c r="A629"/>
  <c r="B628"/>
  <c r="A628"/>
  <c r="B627"/>
  <c r="A627"/>
  <c r="B625"/>
  <c r="A625"/>
  <c r="B624"/>
  <c r="A624"/>
  <c r="B623"/>
  <c r="A623"/>
  <c r="B622"/>
  <c r="A622"/>
  <c r="B621"/>
  <c r="A621"/>
  <c r="B620"/>
  <c r="A620"/>
  <c r="B619"/>
  <c r="A619"/>
  <c r="B618"/>
  <c r="A618"/>
  <c r="B617"/>
  <c r="A617"/>
  <c r="B616"/>
  <c r="A616"/>
  <c r="B615"/>
  <c r="A615"/>
  <c r="B614"/>
  <c r="A614"/>
  <c r="B612"/>
  <c r="B605"/>
  <c r="B602"/>
  <c r="A602"/>
  <c r="B600"/>
  <c r="A600"/>
  <c r="B599"/>
  <c r="A599"/>
  <c r="B598"/>
  <c r="A598"/>
  <c r="B597"/>
  <c r="A597"/>
  <c r="B595"/>
  <c r="A595"/>
  <c r="B594"/>
  <c r="A594"/>
  <c r="B593"/>
  <c r="A593"/>
  <c r="B592"/>
  <c r="A592"/>
  <c r="B591"/>
  <c r="A591"/>
  <c r="B590"/>
  <c r="A590"/>
  <c r="B589"/>
  <c r="A589"/>
  <c r="B588"/>
  <c r="A588"/>
  <c r="B587"/>
  <c r="A587"/>
  <c r="B586"/>
  <c r="A586"/>
  <c r="B585"/>
  <c r="A585"/>
  <c r="B584"/>
  <c r="A584"/>
  <c r="B582"/>
  <c r="B575"/>
  <c r="B572"/>
  <c r="A572"/>
  <c r="B570"/>
  <c r="A570"/>
  <c r="B569"/>
  <c r="A569"/>
  <c r="B568"/>
  <c r="A568"/>
  <c r="B567"/>
  <c r="A567"/>
  <c r="B565"/>
  <c r="A565"/>
  <c r="B564"/>
  <c r="A564"/>
  <c r="B563"/>
  <c r="A563"/>
  <c r="B562"/>
  <c r="A562"/>
  <c r="B561"/>
  <c r="A561"/>
  <c r="B560"/>
  <c r="A560"/>
  <c r="B559"/>
  <c r="A559"/>
  <c r="B558"/>
  <c r="A558"/>
  <c r="B557"/>
  <c r="A557"/>
  <c r="B556"/>
  <c r="A556"/>
  <c r="B555"/>
  <c r="A555"/>
  <c r="B554"/>
  <c r="A554"/>
  <c r="B552"/>
  <c r="B545"/>
  <c r="B542"/>
  <c r="A542"/>
  <c r="B540"/>
  <c r="A540"/>
  <c r="B539"/>
  <c r="A539"/>
  <c r="B538"/>
  <c r="A538"/>
  <c r="B537"/>
  <c r="A537"/>
  <c r="B535"/>
  <c r="A535"/>
  <c r="B534"/>
  <c r="A534"/>
  <c r="B533"/>
  <c r="A533"/>
  <c r="B532"/>
  <c r="A532"/>
  <c r="B531"/>
  <c r="A531"/>
  <c r="B530"/>
  <c r="A530"/>
  <c r="B529"/>
  <c r="A529"/>
  <c r="B528"/>
  <c r="A528"/>
  <c r="B527"/>
  <c r="A527"/>
  <c r="B526"/>
  <c r="A526"/>
  <c r="B525"/>
  <c r="A525"/>
  <c r="B524"/>
  <c r="A524"/>
  <c r="B522"/>
  <c r="B515"/>
  <c r="B512"/>
  <c r="A512"/>
  <c r="B510"/>
  <c r="A510"/>
  <c r="B509"/>
  <c r="A509"/>
  <c r="B508"/>
  <c r="A508"/>
  <c r="B507"/>
  <c r="A507"/>
  <c r="B505"/>
  <c r="A505"/>
  <c r="B504"/>
  <c r="A504"/>
  <c r="B503"/>
  <c r="A503"/>
  <c r="B502"/>
  <c r="A502"/>
  <c r="B501"/>
  <c r="A501"/>
  <c r="B500"/>
  <c r="A500"/>
  <c r="B499"/>
  <c r="A499"/>
  <c r="B498"/>
  <c r="A498"/>
  <c r="B497"/>
  <c r="A497"/>
  <c r="B496"/>
  <c r="A496"/>
  <c r="B495"/>
  <c r="A495"/>
  <c r="B494"/>
  <c r="A494"/>
  <c r="B492"/>
  <c r="B485"/>
  <c r="B482"/>
  <c r="A482"/>
  <c r="B480"/>
  <c r="A480"/>
  <c r="B479"/>
  <c r="A479"/>
  <c r="B478"/>
  <c r="A478"/>
  <c r="B477"/>
  <c r="A477"/>
  <c r="B475"/>
  <c r="A475"/>
  <c r="B474"/>
  <c r="A474"/>
  <c r="B473"/>
  <c r="A473"/>
  <c r="B472"/>
  <c r="A472"/>
  <c r="B471"/>
  <c r="A471"/>
  <c r="B470"/>
  <c r="A470"/>
  <c r="B469"/>
  <c r="A469"/>
  <c r="B468"/>
  <c r="A468"/>
  <c r="B467"/>
  <c r="A467"/>
  <c r="B466"/>
  <c r="A466"/>
  <c r="B465"/>
  <c r="A465"/>
  <c r="B464"/>
  <c r="A464"/>
  <c r="B462"/>
  <c r="B455"/>
  <c r="B452"/>
  <c r="A452"/>
  <c r="B450"/>
  <c r="A450"/>
  <c r="B449"/>
  <c r="A449"/>
  <c r="B448"/>
  <c r="A448"/>
  <c r="B447"/>
  <c r="A447"/>
  <c r="B445"/>
  <c r="A445"/>
  <c r="B444"/>
  <c r="A444"/>
  <c r="B443"/>
  <c r="A443"/>
  <c r="B442"/>
  <c r="A442"/>
  <c r="B441"/>
  <c r="A441"/>
  <c r="B440"/>
  <c r="A440"/>
  <c r="B439"/>
  <c r="A439"/>
  <c r="B438"/>
  <c r="A438"/>
  <c r="B437"/>
  <c r="A437"/>
  <c r="B436"/>
  <c r="A436"/>
  <c r="B435"/>
  <c r="A435"/>
  <c r="B434"/>
  <c r="A434"/>
  <c r="B432"/>
  <c r="B425"/>
  <c r="B422"/>
  <c r="A422"/>
  <c r="B420"/>
  <c r="A420"/>
  <c r="B419"/>
  <c r="A419"/>
  <c r="B418"/>
  <c r="A418"/>
  <c r="B417"/>
  <c r="A417"/>
  <c r="B415"/>
  <c r="A415"/>
  <c r="B414"/>
  <c r="A414"/>
  <c r="B413"/>
  <c r="A413"/>
  <c r="B412"/>
  <c r="A412"/>
  <c r="B411"/>
  <c r="A411"/>
  <c r="B410"/>
  <c r="A410"/>
  <c r="B409"/>
  <c r="A409"/>
  <c r="B408"/>
  <c r="A408"/>
  <c r="B407"/>
  <c r="A407"/>
  <c r="B406"/>
  <c r="A406"/>
  <c r="B405"/>
  <c r="A405"/>
  <c r="B404"/>
  <c r="A404"/>
  <c r="B402"/>
  <c r="B395"/>
  <c r="B392"/>
  <c r="A392"/>
  <c r="B390"/>
  <c r="A390"/>
  <c r="B389"/>
  <c r="A389"/>
  <c r="B388"/>
  <c r="A388"/>
  <c r="B387"/>
  <c r="A387"/>
  <c r="B385"/>
  <c r="A385"/>
  <c r="B384"/>
  <c r="A384"/>
  <c r="B383"/>
  <c r="A383"/>
  <c r="B382"/>
  <c r="A382"/>
  <c r="B381"/>
  <c r="A381"/>
  <c r="B380"/>
  <c r="A380"/>
  <c r="B379"/>
  <c r="A379"/>
  <c r="B378"/>
  <c r="A378"/>
  <c r="B377"/>
  <c r="A377"/>
  <c r="B376"/>
  <c r="A376"/>
  <c r="B375"/>
  <c r="A375"/>
  <c r="B374"/>
  <c r="A374"/>
  <c r="B372"/>
  <c r="B365"/>
  <c r="B362"/>
  <c r="A362"/>
  <c r="B360"/>
  <c r="A360"/>
  <c r="B359"/>
  <c r="A359"/>
  <c r="B358"/>
  <c r="A358"/>
  <c r="B357"/>
  <c r="A357"/>
  <c r="B355"/>
  <c r="A355"/>
  <c r="B354"/>
  <c r="A354"/>
  <c r="B353"/>
  <c r="A353"/>
  <c r="B352"/>
  <c r="A352"/>
  <c r="B351"/>
  <c r="A351"/>
  <c r="B350"/>
  <c r="A350"/>
  <c r="B349"/>
  <c r="A349"/>
  <c r="B348"/>
  <c r="A348"/>
  <c r="B347"/>
  <c r="A347"/>
  <c r="B346"/>
  <c r="A346"/>
  <c r="B345"/>
  <c r="A345"/>
  <c r="B344"/>
  <c r="A344"/>
  <c r="B342"/>
  <c r="B335"/>
  <c r="B332"/>
  <c r="A332"/>
  <c r="B330"/>
  <c r="A330"/>
  <c r="B329"/>
  <c r="A329"/>
  <c r="B328"/>
  <c r="A328"/>
  <c r="B327"/>
  <c r="A327"/>
  <c r="B325"/>
  <c r="A325"/>
  <c r="B324"/>
  <c r="A324"/>
  <c r="B323"/>
  <c r="A323"/>
  <c r="B322"/>
  <c r="A322"/>
  <c r="B321"/>
  <c r="A321"/>
  <c r="B320"/>
  <c r="A320"/>
  <c r="B319"/>
  <c r="A319"/>
  <c r="B318"/>
  <c r="A318"/>
  <c r="B317"/>
  <c r="A317"/>
  <c r="B316"/>
  <c r="A316"/>
  <c r="B315"/>
  <c r="A315"/>
  <c r="B314"/>
  <c r="A314"/>
  <c r="B312"/>
  <c r="B305"/>
  <c r="B302"/>
  <c r="A302"/>
  <c r="B300"/>
  <c r="A300"/>
  <c r="B299"/>
  <c r="A299"/>
  <c r="B298"/>
  <c r="A298"/>
  <c r="B297"/>
  <c r="A297"/>
  <c r="B295"/>
  <c r="A295"/>
  <c r="B294"/>
  <c r="A294"/>
  <c r="B293"/>
  <c r="A293"/>
  <c r="B292"/>
  <c r="A292"/>
  <c r="B291"/>
  <c r="A291"/>
  <c r="B290"/>
  <c r="A290"/>
  <c r="B289"/>
  <c r="A289"/>
  <c r="B288"/>
  <c r="A288"/>
  <c r="B287"/>
  <c r="A287"/>
  <c r="B286"/>
  <c r="A286"/>
  <c r="B285"/>
  <c r="A285"/>
  <c r="B284"/>
  <c r="A284"/>
  <c r="B282"/>
  <c r="B275"/>
  <c r="B272"/>
  <c r="A272"/>
  <c r="B270"/>
  <c r="A270"/>
  <c r="B269"/>
  <c r="A269"/>
  <c r="B268"/>
  <c r="A268"/>
  <c r="B267"/>
  <c r="A267"/>
  <c r="B265"/>
  <c r="A265"/>
  <c r="B264"/>
  <c r="A264"/>
  <c r="B263"/>
  <c r="A263"/>
  <c r="B262"/>
  <c r="A262"/>
  <c r="B261"/>
  <c r="A261"/>
  <c r="B260"/>
  <c r="A260"/>
  <c r="B259"/>
  <c r="A259"/>
  <c r="B258"/>
  <c r="A258"/>
  <c r="B257"/>
  <c r="A257"/>
  <c r="B256"/>
  <c r="A256"/>
  <c r="B255"/>
  <c r="A255"/>
  <c r="B254"/>
  <c r="A254"/>
  <c r="B252"/>
  <c r="B245"/>
  <c r="V242"/>
  <c r="U242"/>
  <c r="T242"/>
  <c r="S242"/>
  <c r="R242"/>
  <c r="Q242"/>
  <c r="P242"/>
  <c r="O242"/>
  <c r="N242"/>
  <c r="M242"/>
  <c r="L242"/>
  <c r="K242"/>
  <c r="J242"/>
  <c r="I242"/>
  <c r="H242"/>
  <c r="G242"/>
  <c r="F242"/>
  <c r="E242"/>
  <c r="D242"/>
  <c r="C242"/>
  <c r="B242"/>
  <c r="A242"/>
  <c r="V240"/>
  <c r="U240"/>
  <c r="T240"/>
  <c r="S240"/>
  <c r="R240"/>
  <c r="Q240"/>
  <c r="P240"/>
  <c r="O240"/>
  <c r="N240"/>
  <c r="M240"/>
  <c r="L240"/>
  <c r="K240"/>
  <c r="J240"/>
  <c r="I240"/>
  <c r="H240"/>
  <c r="G240"/>
  <c r="F240"/>
  <c r="E240"/>
  <c r="D240"/>
  <c r="C240"/>
  <c r="B240"/>
  <c r="A240"/>
  <c r="V239"/>
  <c r="U239"/>
  <c r="T239"/>
  <c r="S239"/>
  <c r="R239"/>
  <c r="Q239"/>
  <c r="P239"/>
  <c r="O239"/>
  <c r="N239"/>
  <c r="M239"/>
  <c r="L239"/>
  <c r="K239"/>
  <c r="J239"/>
  <c r="I239"/>
  <c r="H239"/>
  <c r="G239"/>
  <c r="F239"/>
  <c r="E239"/>
  <c r="D239"/>
  <c r="C239"/>
  <c r="B239"/>
  <c r="A239"/>
  <c r="V238"/>
  <c r="U238"/>
  <c r="T238"/>
  <c r="S238"/>
  <c r="R238"/>
  <c r="Q238"/>
  <c r="P238"/>
  <c r="O238"/>
  <c r="N238"/>
  <c r="M238"/>
  <c r="L238"/>
  <c r="K238"/>
  <c r="J238"/>
  <c r="I238"/>
  <c r="H238"/>
  <c r="G238"/>
  <c r="F238"/>
  <c r="E238"/>
  <c r="D238"/>
  <c r="C238"/>
  <c r="B238"/>
  <c r="A238"/>
  <c r="V237"/>
  <c r="U237"/>
  <c r="T237"/>
  <c r="S237"/>
  <c r="R237"/>
  <c r="Q237"/>
  <c r="P237"/>
  <c r="O237"/>
  <c r="N237"/>
  <c r="M237"/>
  <c r="L237"/>
  <c r="K237"/>
  <c r="J237"/>
  <c r="I237"/>
  <c r="H237"/>
  <c r="G237"/>
  <c r="F237"/>
  <c r="E237"/>
  <c r="D237"/>
  <c r="C237"/>
  <c r="B237"/>
  <c r="A237"/>
  <c r="V235"/>
  <c r="S235"/>
  <c r="P235"/>
  <c r="M235"/>
  <c r="H235"/>
  <c r="E235"/>
  <c r="B235"/>
  <c r="A235"/>
  <c r="V234"/>
  <c r="S234"/>
  <c r="P234"/>
  <c r="M234"/>
  <c r="H234"/>
  <c r="E234"/>
  <c r="B234"/>
  <c r="A234"/>
  <c r="V233"/>
  <c r="S233"/>
  <c r="P233"/>
  <c r="M233"/>
  <c r="H233"/>
  <c r="E233"/>
  <c r="B233"/>
  <c r="A233"/>
  <c r="V232"/>
  <c r="S232"/>
  <c r="P232"/>
  <c r="M232"/>
  <c r="H232"/>
  <c r="E232"/>
  <c r="B232"/>
  <c r="A232"/>
  <c r="V231"/>
  <c r="S231"/>
  <c r="P231"/>
  <c r="M231"/>
  <c r="H231"/>
  <c r="E231"/>
  <c r="B231"/>
  <c r="A231"/>
  <c r="V230"/>
  <c r="S230"/>
  <c r="P230"/>
  <c r="M230"/>
  <c r="H230"/>
  <c r="E230"/>
  <c r="B230"/>
  <c r="A230"/>
  <c r="V229"/>
  <c r="S229"/>
  <c r="P229"/>
  <c r="M229"/>
  <c r="H229"/>
  <c r="E229"/>
  <c r="B229"/>
  <c r="A229"/>
  <c r="V228"/>
  <c r="S228"/>
  <c r="P228"/>
  <c r="M228"/>
  <c r="H228"/>
  <c r="E228"/>
  <c r="B228"/>
  <c r="A228"/>
  <c r="V227"/>
  <c r="S227"/>
  <c r="P227"/>
  <c r="M227"/>
  <c r="H227"/>
  <c r="E227"/>
  <c r="B227"/>
  <c r="A227"/>
  <c r="V226"/>
  <c r="S226"/>
  <c r="P226"/>
  <c r="M226"/>
  <c r="H226"/>
  <c r="E226"/>
  <c r="B226"/>
  <c r="A226"/>
  <c r="V225"/>
  <c r="S225"/>
  <c r="P225"/>
  <c r="M225"/>
  <c r="H225"/>
  <c r="E225"/>
  <c r="B225"/>
  <c r="A225"/>
  <c r="V224"/>
  <c r="S224"/>
  <c r="P224"/>
  <c r="M224"/>
  <c r="H224"/>
  <c r="E224"/>
  <c r="B224"/>
  <c r="A224"/>
  <c r="B222"/>
  <c r="B215"/>
  <c r="B212"/>
  <c r="A212"/>
  <c r="B210"/>
  <c r="A210"/>
  <c r="B209"/>
  <c r="A209"/>
  <c r="B208"/>
  <c r="A208"/>
  <c r="B207"/>
  <c r="A207"/>
  <c r="B205"/>
  <c r="A205"/>
  <c r="B204"/>
  <c r="A204"/>
  <c r="B203"/>
  <c r="A203"/>
  <c r="B202"/>
  <c r="A202"/>
  <c r="B201"/>
  <c r="A201"/>
  <c r="B200"/>
  <c r="A200"/>
  <c r="B199"/>
  <c r="A199"/>
  <c r="B198"/>
  <c r="A198"/>
  <c r="B197"/>
  <c r="A197"/>
  <c r="B196"/>
  <c r="A196"/>
  <c r="B195"/>
  <c r="A195"/>
  <c r="B194"/>
  <c r="A194"/>
  <c r="B192"/>
  <c r="B185"/>
  <c r="B182"/>
  <c r="A182"/>
  <c r="B180"/>
  <c r="A180"/>
  <c r="B179"/>
  <c r="A179"/>
  <c r="B178"/>
  <c r="A178"/>
  <c r="B177"/>
  <c r="A177"/>
  <c r="B175"/>
  <c r="A175"/>
  <c r="B174"/>
  <c r="A174"/>
  <c r="B173"/>
  <c r="A173"/>
  <c r="B172"/>
  <c r="A172"/>
  <c r="B171"/>
  <c r="A171"/>
  <c r="B170"/>
  <c r="A170"/>
  <c r="B169"/>
  <c r="A169"/>
  <c r="B168"/>
  <c r="A168"/>
  <c r="B167"/>
  <c r="A167"/>
  <c r="B166"/>
  <c r="A166"/>
  <c r="B165"/>
  <c r="A165"/>
  <c r="B164"/>
  <c r="A164"/>
  <c r="B162"/>
  <c r="B155"/>
  <c r="B152"/>
  <c r="A152"/>
  <c r="B150"/>
  <c r="A150"/>
  <c r="B149"/>
  <c r="A149"/>
  <c r="B148"/>
  <c r="A148"/>
  <c r="B147"/>
  <c r="A147"/>
  <c r="B145"/>
  <c r="A145"/>
  <c r="B144"/>
  <c r="A144"/>
  <c r="B143"/>
  <c r="A143"/>
  <c r="B142"/>
  <c r="A142"/>
  <c r="B141"/>
  <c r="A141"/>
  <c r="B140"/>
  <c r="A140"/>
  <c r="B139"/>
  <c r="A139"/>
  <c r="B138"/>
  <c r="A138"/>
  <c r="B137"/>
  <c r="A137"/>
  <c r="B136"/>
  <c r="A136"/>
  <c r="B135"/>
  <c r="A135"/>
  <c r="B134"/>
  <c r="A134"/>
  <c r="B132"/>
  <c r="B125"/>
  <c r="B122"/>
  <c r="A122"/>
  <c r="B120"/>
  <c r="A120"/>
  <c r="B119"/>
  <c r="A119"/>
  <c r="B118"/>
  <c r="A118"/>
  <c r="B117"/>
  <c r="A117"/>
  <c r="B115"/>
  <c r="A115"/>
  <c r="B114"/>
  <c r="A114"/>
  <c r="B113"/>
  <c r="A113"/>
  <c r="B112"/>
  <c r="A112"/>
  <c r="B111"/>
  <c r="A111"/>
  <c r="B110"/>
  <c r="A110"/>
  <c r="B109"/>
  <c r="A109"/>
  <c r="B108"/>
  <c r="A108"/>
  <c r="B107"/>
  <c r="A107"/>
  <c r="B106"/>
  <c r="A106"/>
  <c r="B105"/>
  <c r="A105"/>
  <c r="B104"/>
  <c r="A104"/>
  <c r="B102"/>
  <c r="B95"/>
  <c r="B92"/>
  <c r="A92"/>
  <c r="B90"/>
  <c r="A90"/>
  <c r="B89"/>
  <c r="A89"/>
  <c r="B88"/>
  <c r="A88"/>
  <c r="B87"/>
  <c r="A87"/>
  <c r="B85"/>
  <c r="A85"/>
  <c r="B84"/>
  <c r="A84"/>
  <c r="B83"/>
  <c r="A83"/>
  <c r="B82"/>
  <c r="A82"/>
  <c r="B81"/>
  <c r="A81"/>
  <c r="B80"/>
  <c r="A80"/>
  <c r="B79"/>
  <c r="A79"/>
  <c r="B78"/>
  <c r="A78"/>
  <c r="B77"/>
  <c r="A77"/>
  <c r="B76"/>
  <c r="A76"/>
  <c r="B75"/>
  <c r="A75"/>
  <c r="B74"/>
  <c r="A74"/>
  <c r="B72"/>
  <c r="B65"/>
  <c r="B62"/>
  <c r="A62"/>
  <c r="B60"/>
  <c r="A60"/>
  <c r="B59"/>
  <c r="A59"/>
  <c r="B58"/>
  <c r="A58"/>
  <c r="B57"/>
  <c r="A57"/>
  <c r="B55"/>
  <c r="A55"/>
  <c r="B54"/>
  <c r="A54"/>
  <c r="B53"/>
  <c r="A53"/>
  <c r="B52"/>
  <c r="A52"/>
  <c r="B51"/>
  <c r="A51"/>
  <c r="B50"/>
  <c r="A50"/>
  <c r="B49"/>
  <c r="A49"/>
  <c r="B48"/>
  <c r="A48"/>
  <c r="B47"/>
  <c r="A47"/>
  <c r="B46"/>
  <c r="A46"/>
  <c r="B45"/>
  <c r="A45"/>
  <c r="B44"/>
  <c r="A44"/>
  <c r="B42"/>
  <c r="B35"/>
  <c r="N32"/>
  <c r="H32"/>
  <c r="B32"/>
  <c r="A32"/>
  <c r="N30"/>
  <c r="H30"/>
  <c r="B30"/>
  <c r="A30"/>
  <c r="N29"/>
  <c r="H29"/>
  <c r="B29"/>
  <c r="A29"/>
  <c r="N28"/>
  <c r="H28"/>
  <c r="B28"/>
  <c r="A28"/>
  <c r="N27"/>
  <c r="H27"/>
  <c r="B27"/>
  <c r="A27"/>
  <c r="O25"/>
  <c r="N25"/>
  <c r="M25"/>
  <c r="H25"/>
  <c r="B25"/>
  <c r="A25"/>
  <c r="P24"/>
  <c r="O24"/>
  <c r="N24"/>
  <c r="M24"/>
  <c r="H24"/>
  <c r="B24"/>
  <c r="A24"/>
  <c r="P23"/>
  <c r="O23"/>
  <c r="N23"/>
  <c r="M23"/>
  <c r="H23"/>
  <c r="B23"/>
  <c r="A23"/>
  <c r="P22"/>
  <c r="O22"/>
  <c r="N22"/>
  <c r="M22"/>
  <c r="H22"/>
  <c r="B22"/>
  <c r="A22"/>
  <c r="P21"/>
  <c r="O21"/>
  <c r="N21"/>
  <c r="M21"/>
  <c r="H21"/>
  <c r="B21"/>
  <c r="A21"/>
  <c r="P20"/>
  <c r="O20"/>
  <c r="N20"/>
  <c r="M20"/>
  <c r="H20"/>
  <c r="B20"/>
  <c r="A20"/>
  <c r="P19"/>
  <c r="O19"/>
  <c r="N19"/>
  <c r="M19"/>
  <c r="H19"/>
  <c r="B19"/>
  <c r="A19"/>
  <c r="P18"/>
  <c r="O18"/>
  <c r="N18"/>
  <c r="M18"/>
  <c r="H18"/>
  <c r="B18"/>
  <c r="A18"/>
  <c r="P17"/>
  <c r="O17"/>
  <c r="N17"/>
  <c r="M17"/>
  <c r="H17"/>
  <c r="B17"/>
  <c r="A17"/>
  <c r="P16"/>
  <c r="O16"/>
  <c r="N16"/>
  <c r="M16"/>
  <c r="H16"/>
  <c r="B16"/>
  <c r="A16"/>
  <c r="I2821" i="1" s="1"/>
  <c r="D2821" s="1"/>
  <c r="P15" i="56"/>
  <c r="O15"/>
  <c r="N15"/>
  <c r="M15"/>
  <c r="M13" s="1"/>
  <c r="H15"/>
  <c r="B15"/>
  <c r="A15"/>
  <c r="P14"/>
  <c r="O14"/>
  <c r="N14"/>
  <c r="M14"/>
  <c r="H14"/>
  <c r="B14"/>
  <c r="A14"/>
  <c r="B12"/>
  <c r="U7"/>
  <c r="T7"/>
  <c r="R7"/>
  <c r="Q7"/>
  <c r="O7"/>
  <c r="N7"/>
  <c r="L7"/>
  <c r="K7"/>
  <c r="B2"/>
  <c r="V145" i="42"/>
  <c r="S145"/>
  <c r="P145"/>
  <c r="M145"/>
  <c r="H145"/>
  <c r="E145"/>
  <c r="V144"/>
  <c r="S144"/>
  <c r="P144"/>
  <c r="M144"/>
  <c r="H144"/>
  <c r="E144"/>
  <c r="V143"/>
  <c r="S143"/>
  <c r="P143"/>
  <c r="M143"/>
  <c r="H143"/>
  <c r="E143"/>
  <c r="V142"/>
  <c r="S142"/>
  <c r="P142"/>
  <c r="M142"/>
  <c r="H142"/>
  <c r="E142"/>
  <c r="V141"/>
  <c r="S141"/>
  <c r="P141"/>
  <c r="M141"/>
  <c r="H141"/>
  <c r="E141"/>
  <c r="V140"/>
  <c r="S140"/>
  <c r="P140"/>
  <c r="M140"/>
  <c r="H140"/>
  <c r="E140"/>
  <c r="V139"/>
  <c r="S139"/>
  <c r="P139"/>
  <c r="M139"/>
  <c r="H139"/>
  <c r="E139"/>
  <c r="V138"/>
  <c r="S138"/>
  <c r="P138"/>
  <c r="M138"/>
  <c r="H138"/>
  <c r="E138"/>
  <c r="V137"/>
  <c r="S137"/>
  <c r="P137"/>
  <c r="M137"/>
  <c r="H137"/>
  <c r="E137"/>
  <c r="V136"/>
  <c r="S136"/>
  <c r="P136"/>
  <c r="M136"/>
  <c r="H136"/>
  <c r="E136"/>
  <c r="V135"/>
  <c r="S135"/>
  <c r="P135"/>
  <c r="M135"/>
  <c r="H135"/>
  <c r="E135"/>
  <c r="V134"/>
  <c r="S134"/>
  <c r="P134"/>
  <c r="M134"/>
  <c r="H134"/>
  <c r="E134"/>
  <c r="J1657"/>
  <c r="I1657"/>
  <c r="J1655"/>
  <c r="I1655"/>
  <c r="H1655"/>
  <c r="G1655"/>
  <c r="F1655"/>
  <c r="E1655"/>
  <c r="D1655"/>
  <c r="C1655"/>
  <c r="J1654"/>
  <c r="I1654"/>
  <c r="H1654"/>
  <c r="G1654"/>
  <c r="F1654"/>
  <c r="E1654"/>
  <c r="D1654"/>
  <c r="C1654"/>
  <c r="J1653"/>
  <c r="I1653"/>
  <c r="G1653"/>
  <c r="F1653"/>
  <c r="E1653"/>
  <c r="D1653"/>
  <c r="C1653"/>
  <c r="J1652"/>
  <c r="I1652"/>
  <c r="G1652"/>
  <c r="G1657"/>
  <c r="H1657"/>
  <c r="F1652"/>
  <c r="D1652"/>
  <c r="C1652"/>
  <c r="V655"/>
  <c r="S655"/>
  <c r="P655"/>
  <c r="M655"/>
  <c r="H655"/>
  <c r="E655"/>
  <c r="F812"/>
  <c r="J810"/>
  <c r="I810"/>
  <c r="G810"/>
  <c r="H810"/>
  <c r="F810"/>
  <c r="D810"/>
  <c r="C810"/>
  <c r="E810"/>
  <c r="J809"/>
  <c r="I809"/>
  <c r="G809"/>
  <c r="H809"/>
  <c r="F809"/>
  <c r="D809"/>
  <c r="C809"/>
  <c r="E809"/>
  <c r="J808"/>
  <c r="I808"/>
  <c r="G808"/>
  <c r="H808"/>
  <c r="F808"/>
  <c r="D808"/>
  <c r="C808"/>
  <c r="E808"/>
  <c r="J807"/>
  <c r="J812"/>
  <c r="I807"/>
  <c r="I812"/>
  <c r="G807"/>
  <c r="H807"/>
  <c r="F807"/>
  <c r="D807"/>
  <c r="C807"/>
  <c r="C812"/>
  <c r="G270"/>
  <c r="F270"/>
  <c r="D270"/>
  <c r="E270"/>
  <c r="C270"/>
  <c r="G269"/>
  <c r="F269"/>
  <c r="H269"/>
  <c r="D269"/>
  <c r="E269"/>
  <c r="C269"/>
  <c r="G268"/>
  <c r="F268"/>
  <c r="D268"/>
  <c r="E268"/>
  <c r="C268"/>
  <c r="H267"/>
  <c r="G267"/>
  <c r="G272"/>
  <c r="H272"/>
  <c r="F267"/>
  <c r="F272"/>
  <c r="D267"/>
  <c r="C267"/>
  <c r="C272"/>
  <c r="J210"/>
  <c r="I210"/>
  <c r="G210"/>
  <c r="F210"/>
  <c r="D210"/>
  <c r="E210"/>
  <c r="C210"/>
  <c r="J209"/>
  <c r="I209"/>
  <c r="G209"/>
  <c r="F209"/>
  <c r="E209"/>
  <c r="D209"/>
  <c r="C209"/>
  <c r="J208"/>
  <c r="I208"/>
  <c r="G208"/>
  <c r="F208"/>
  <c r="D208"/>
  <c r="E208"/>
  <c r="C208"/>
  <c r="J207"/>
  <c r="J212"/>
  <c r="I207"/>
  <c r="I212"/>
  <c r="G207"/>
  <c r="G212"/>
  <c r="F207"/>
  <c r="D207"/>
  <c r="C207"/>
  <c r="C212"/>
  <c r="H205"/>
  <c r="E205"/>
  <c r="H204"/>
  <c r="E204"/>
  <c r="H203"/>
  <c r="E203"/>
  <c r="D3" i="51"/>
  <c r="H3"/>
  <c r="D4"/>
  <c r="H4"/>
  <c r="D5"/>
  <c r="H5"/>
  <c r="D6"/>
  <c r="H6"/>
  <c r="D7"/>
  <c r="H7"/>
  <c r="D8"/>
  <c r="H8"/>
  <c r="D9"/>
  <c r="H9"/>
  <c r="D10"/>
  <c r="H10"/>
  <c r="D11"/>
  <c r="H11"/>
  <c r="D12"/>
  <c r="H12"/>
  <c r="D13"/>
  <c r="H13"/>
  <c r="D14"/>
  <c r="H14"/>
  <c r="D15"/>
  <c r="H15"/>
  <c r="D16"/>
  <c r="H16"/>
  <c r="D17"/>
  <c r="H17"/>
  <c r="D18"/>
  <c r="H18"/>
  <c r="D19"/>
  <c r="H19"/>
  <c r="D20"/>
  <c r="H20"/>
  <c r="D21"/>
  <c r="H21"/>
  <c r="D22"/>
  <c r="H22"/>
  <c r="D23"/>
  <c r="H23"/>
  <c r="D24"/>
  <c r="H24"/>
  <c r="D25"/>
  <c r="H25"/>
  <c r="D26"/>
  <c r="H26"/>
  <c r="D27"/>
  <c r="H27"/>
  <c r="D28"/>
  <c r="H28"/>
  <c r="D29"/>
  <c r="H29"/>
  <c r="D30"/>
  <c r="D31"/>
  <c r="D32"/>
  <c r="D33"/>
  <c r="D34"/>
  <c r="K54"/>
  <c r="K58"/>
  <c r="K62"/>
  <c r="K66"/>
  <c r="K71"/>
  <c r="AE2" i="50"/>
  <c r="AF2"/>
  <c r="AG2"/>
  <c r="AH2"/>
  <c r="B5" i="5"/>
  <c r="E9"/>
  <c r="D9" s="1"/>
  <c r="I9"/>
  <c r="H9" s="1"/>
  <c r="M9"/>
  <c r="L9" s="1"/>
  <c r="Q9"/>
  <c r="P9" s="1"/>
  <c r="U9"/>
  <c r="T9" s="1"/>
  <c r="Y9"/>
  <c r="X9" s="1"/>
  <c r="G10"/>
  <c r="W26"/>
  <c r="AA59"/>
  <c r="P68"/>
  <c r="P69"/>
  <c r="P70"/>
  <c r="B77"/>
  <c r="B2" i="42"/>
  <c r="K7"/>
  <c r="L7"/>
  <c r="N7"/>
  <c r="O7"/>
  <c r="Q7"/>
  <c r="R7"/>
  <c r="T7"/>
  <c r="U7"/>
  <c r="B12"/>
  <c r="A14"/>
  <c r="B14"/>
  <c r="H14"/>
  <c r="M14"/>
  <c r="N14"/>
  <c r="O14"/>
  <c r="P14"/>
  <c r="A15"/>
  <c r="B15"/>
  <c r="H15"/>
  <c r="M15"/>
  <c r="N15"/>
  <c r="O15"/>
  <c r="P15"/>
  <c r="A16"/>
  <c r="B16"/>
  <c r="H16"/>
  <c r="M16"/>
  <c r="N16"/>
  <c r="O16"/>
  <c r="P16"/>
  <c r="A17"/>
  <c r="B17"/>
  <c r="H17"/>
  <c r="M17"/>
  <c r="N17"/>
  <c r="O17"/>
  <c r="P17"/>
  <c r="A18"/>
  <c r="B18"/>
  <c r="H18"/>
  <c r="M18"/>
  <c r="N18"/>
  <c r="O18"/>
  <c r="P18"/>
  <c r="A19"/>
  <c r="B19"/>
  <c r="H19"/>
  <c r="M19"/>
  <c r="N19"/>
  <c r="O19"/>
  <c r="P19"/>
  <c r="A20"/>
  <c r="B20"/>
  <c r="H20"/>
  <c r="M20"/>
  <c r="N20"/>
  <c r="O20"/>
  <c r="P20"/>
  <c r="A21"/>
  <c r="B21"/>
  <c r="H21"/>
  <c r="M21"/>
  <c r="N21"/>
  <c r="O21"/>
  <c r="P21"/>
  <c r="A22"/>
  <c r="B22"/>
  <c r="H22"/>
  <c r="M22"/>
  <c r="N22"/>
  <c r="O22"/>
  <c r="P22"/>
  <c r="A23"/>
  <c r="B23"/>
  <c r="H23"/>
  <c r="M23"/>
  <c r="N23"/>
  <c r="O23"/>
  <c r="P23"/>
  <c r="A24"/>
  <c r="B24"/>
  <c r="H24"/>
  <c r="M24"/>
  <c r="N24"/>
  <c r="O24"/>
  <c r="P24"/>
  <c r="A25"/>
  <c r="B25"/>
  <c r="H25"/>
  <c r="M25"/>
  <c r="N25"/>
  <c r="O25"/>
  <c r="A27"/>
  <c r="B27"/>
  <c r="H27"/>
  <c r="L27"/>
  <c r="M27"/>
  <c r="N27"/>
  <c r="A28"/>
  <c r="B28"/>
  <c r="H28"/>
  <c r="L28"/>
  <c r="M28"/>
  <c r="N28"/>
  <c r="A29"/>
  <c r="B29"/>
  <c r="H29"/>
  <c r="L29"/>
  <c r="M29"/>
  <c r="N29"/>
  <c r="A30"/>
  <c r="B30"/>
  <c r="H30"/>
  <c r="L30"/>
  <c r="M30"/>
  <c r="N30"/>
  <c r="A32"/>
  <c r="B32"/>
  <c r="H32"/>
  <c r="L32"/>
  <c r="M32"/>
  <c r="N32"/>
  <c r="B35"/>
  <c r="B42"/>
  <c r="A44"/>
  <c r="B44"/>
  <c r="A45"/>
  <c r="B45"/>
  <c r="A46"/>
  <c r="B46"/>
  <c r="A47"/>
  <c r="B47"/>
  <c r="A48"/>
  <c r="B48"/>
  <c r="A49"/>
  <c r="B49"/>
  <c r="A50"/>
  <c r="B50"/>
  <c r="A51"/>
  <c r="B51"/>
  <c r="A52"/>
  <c r="B52"/>
  <c r="A53"/>
  <c r="B53"/>
  <c r="A54"/>
  <c r="B54"/>
  <c r="A55"/>
  <c r="B55"/>
  <c r="A57"/>
  <c r="B57"/>
  <c r="A58"/>
  <c r="B58"/>
  <c r="A59"/>
  <c r="B59"/>
  <c r="A60"/>
  <c r="B60"/>
  <c r="A62"/>
  <c r="B62"/>
  <c r="B65"/>
  <c r="B72"/>
  <c r="A74"/>
  <c r="B74"/>
  <c r="E74"/>
  <c r="H74"/>
  <c r="M74"/>
  <c r="P74"/>
  <c r="S74"/>
  <c r="V74"/>
  <c r="A75"/>
  <c r="B75"/>
  <c r="E75"/>
  <c r="H75"/>
  <c r="M75"/>
  <c r="P75"/>
  <c r="S75"/>
  <c r="V75"/>
  <c r="A76"/>
  <c r="B76"/>
  <c r="E76"/>
  <c r="H76"/>
  <c r="M76"/>
  <c r="P76"/>
  <c r="S76"/>
  <c r="V76"/>
  <c r="A77"/>
  <c r="B77"/>
  <c r="E77"/>
  <c r="H77"/>
  <c r="M77"/>
  <c r="P77"/>
  <c r="S77"/>
  <c r="V77"/>
  <c r="A78"/>
  <c r="B78"/>
  <c r="E78"/>
  <c r="H78"/>
  <c r="M78"/>
  <c r="P78"/>
  <c r="S78"/>
  <c r="V78"/>
  <c r="A79"/>
  <c r="B79"/>
  <c r="E79"/>
  <c r="H79"/>
  <c r="M79"/>
  <c r="P79"/>
  <c r="S79"/>
  <c r="V79"/>
  <c r="A80"/>
  <c r="B80"/>
  <c r="E80"/>
  <c r="H80"/>
  <c r="M80"/>
  <c r="P80"/>
  <c r="S80"/>
  <c r="V80"/>
  <c r="A81"/>
  <c r="B81"/>
  <c r="E81"/>
  <c r="H81"/>
  <c r="M81"/>
  <c r="P81"/>
  <c r="S81"/>
  <c r="V81"/>
  <c r="A82"/>
  <c r="B82"/>
  <c r="E82"/>
  <c r="H82"/>
  <c r="M82"/>
  <c r="P82"/>
  <c r="S82"/>
  <c r="V82"/>
  <c r="A83"/>
  <c r="B83"/>
  <c r="A84"/>
  <c r="B84"/>
  <c r="A85"/>
  <c r="B85"/>
  <c r="A87"/>
  <c r="B87"/>
  <c r="C87"/>
  <c r="D87"/>
  <c r="F87"/>
  <c r="F92"/>
  <c r="G87"/>
  <c r="I87"/>
  <c r="J87"/>
  <c r="K87"/>
  <c r="L87"/>
  <c r="N87"/>
  <c r="N92"/>
  <c r="O87"/>
  <c r="Q87"/>
  <c r="R87"/>
  <c r="T87"/>
  <c r="V87"/>
  <c r="U87"/>
  <c r="A88"/>
  <c r="B88"/>
  <c r="C88"/>
  <c r="D88"/>
  <c r="E88"/>
  <c r="F88"/>
  <c r="G88"/>
  <c r="I88"/>
  <c r="J88"/>
  <c r="K88"/>
  <c r="L88"/>
  <c r="N88"/>
  <c r="O88"/>
  <c r="P88"/>
  <c r="Q88"/>
  <c r="S88"/>
  <c r="T88"/>
  <c r="U88"/>
  <c r="A89"/>
  <c r="B89"/>
  <c r="C89"/>
  <c r="C92"/>
  <c r="D89"/>
  <c r="F89"/>
  <c r="G89"/>
  <c r="H89"/>
  <c r="I89"/>
  <c r="J89"/>
  <c r="K89"/>
  <c r="L89"/>
  <c r="N89"/>
  <c r="O89"/>
  <c r="Q89"/>
  <c r="R89"/>
  <c r="S89"/>
  <c r="T89"/>
  <c r="U89"/>
  <c r="V89"/>
  <c r="A90"/>
  <c r="B90"/>
  <c r="C90"/>
  <c r="E90"/>
  <c r="D90"/>
  <c r="F90"/>
  <c r="H90"/>
  <c r="G90"/>
  <c r="I90"/>
  <c r="J90"/>
  <c r="K90"/>
  <c r="M90"/>
  <c r="L90"/>
  <c r="N90"/>
  <c r="O90"/>
  <c r="P90"/>
  <c r="Q90"/>
  <c r="S90"/>
  <c r="R90"/>
  <c r="R92"/>
  <c r="T90"/>
  <c r="U90"/>
  <c r="A92"/>
  <c r="B92"/>
  <c r="I92"/>
  <c r="J92"/>
  <c r="B95"/>
  <c r="B102"/>
  <c r="A104"/>
  <c r="B104"/>
  <c r="A105"/>
  <c r="B105"/>
  <c r="A106"/>
  <c r="B106"/>
  <c r="A107"/>
  <c r="B107"/>
  <c r="A108"/>
  <c r="B108"/>
  <c r="A109"/>
  <c r="B109"/>
  <c r="A110"/>
  <c r="B110"/>
  <c r="A111"/>
  <c r="B111"/>
  <c r="A112"/>
  <c r="B112"/>
  <c r="A113"/>
  <c r="B113"/>
  <c r="A114"/>
  <c r="B114"/>
  <c r="A115"/>
  <c r="B115"/>
  <c r="A117"/>
  <c r="B117"/>
  <c r="C117"/>
  <c r="D117"/>
  <c r="F117"/>
  <c r="G117"/>
  <c r="I117"/>
  <c r="J117"/>
  <c r="K117"/>
  <c r="K122"/>
  <c r="L117"/>
  <c r="N117"/>
  <c r="O117"/>
  <c r="P117"/>
  <c r="Q117"/>
  <c r="Q122"/>
  <c r="R117"/>
  <c r="T117"/>
  <c r="U117"/>
  <c r="A118"/>
  <c r="B118"/>
  <c r="C118"/>
  <c r="D118"/>
  <c r="F118"/>
  <c r="G118"/>
  <c r="H118"/>
  <c r="I118"/>
  <c r="J118"/>
  <c r="J122"/>
  <c r="K118"/>
  <c r="L118"/>
  <c r="M118"/>
  <c r="N118"/>
  <c r="O118"/>
  <c r="Q118"/>
  <c r="S118"/>
  <c r="R118"/>
  <c r="T118"/>
  <c r="V118"/>
  <c r="U118"/>
  <c r="A119"/>
  <c r="B119"/>
  <c r="C119"/>
  <c r="D119"/>
  <c r="E119"/>
  <c r="F119"/>
  <c r="H119"/>
  <c r="G119"/>
  <c r="I119"/>
  <c r="J119"/>
  <c r="K119"/>
  <c r="L119"/>
  <c r="M119"/>
  <c r="N119"/>
  <c r="O119"/>
  <c r="Q119"/>
  <c r="S119"/>
  <c r="R119"/>
  <c r="T119"/>
  <c r="U119"/>
  <c r="A120"/>
  <c r="B120"/>
  <c r="C120"/>
  <c r="D120"/>
  <c r="E120"/>
  <c r="F120"/>
  <c r="G120"/>
  <c r="H120"/>
  <c r="I120"/>
  <c r="J120"/>
  <c r="K120"/>
  <c r="L120"/>
  <c r="M120"/>
  <c r="N120"/>
  <c r="O120"/>
  <c r="P120"/>
  <c r="Q120"/>
  <c r="S120"/>
  <c r="R120"/>
  <c r="T120"/>
  <c r="U120"/>
  <c r="A122"/>
  <c r="B122"/>
  <c r="B125"/>
  <c r="B132"/>
  <c r="A134"/>
  <c r="B134"/>
  <c r="A135"/>
  <c r="B135"/>
  <c r="A136"/>
  <c r="B136"/>
  <c r="A137"/>
  <c r="B137"/>
  <c r="A138"/>
  <c r="B138"/>
  <c r="A139"/>
  <c r="B139"/>
  <c r="A140"/>
  <c r="B140"/>
  <c r="A141"/>
  <c r="B141"/>
  <c r="A142"/>
  <c r="B142"/>
  <c r="A143"/>
  <c r="B143"/>
  <c r="A144"/>
  <c r="B144"/>
  <c r="A145"/>
  <c r="B145"/>
  <c r="A147"/>
  <c r="B147"/>
  <c r="D147"/>
  <c r="E147"/>
  <c r="G147"/>
  <c r="H147"/>
  <c r="L147"/>
  <c r="M147"/>
  <c r="O147"/>
  <c r="P147"/>
  <c r="R147"/>
  <c r="R152"/>
  <c r="S152"/>
  <c r="U147"/>
  <c r="A148"/>
  <c r="B148"/>
  <c r="D148"/>
  <c r="E148"/>
  <c r="G148"/>
  <c r="I148"/>
  <c r="J148"/>
  <c r="J152"/>
  <c r="L148"/>
  <c r="O148"/>
  <c r="R148"/>
  <c r="S148"/>
  <c r="U148"/>
  <c r="V148"/>
  <c r="A149"/>
  <c r="B149"/>
  <c r="D149"/>
  <c r="E149"/>
  <c r="G149"/>
  <c r="I149"/>
  <c r="J149"/>
  <c r="L149"/>
  <c r="M149"/>
  <c r="O149"/>
  <c r="P149"/>
  <c r="R149"/>
  <c r="S149"/>
  <c r="U149"/>
  <c r="V149"/>
  <c r="A150"/>
  <c r="B150"/>
  <c r="D150"/>
  <c r="E150"/>
  <c r="G150"/>
  <c r="H150"/>
  <c r="I150"/>
  <c r="J150"/>
  <c r="L150"/>
  <c r="M150"/>
  <c r="O150"/>
  <c r="P150"/>
  <c r="R150"/>
  <c r="S150"/>
  <c r="U150"/>
  <c r="V150"/>
  <c r="A152"/>
  <c r="B152"/>
  <c r="B155"/>
  <c r="B162"/>
  <c r="A164"/>
  <c r="B164"/>
  <c r="A165"/>
  <c r="B165"/>
  <c r="A166"/>
  <c r="B166"/>
  <c r="A167"/>
  <c r="B167"/>
  <c r="A168"/>
  <c r="B168"/>
  <c r="A169"/>
  <c r="B169"/>
  <c r="A170"/>
  <c r="B170"/>
  <c r="A171"/>
  <c r="B171"/>
  <c r="A172"/>
  <c r="B172"/>
  <c r="A173"/>
  <c r="B173"/>
  <c r="A174"/>
  <c r="B174"/>
  <c r="A175"/>
  <c r="B175"/>
  <c r="A177"/>
  <c r="B177"/>
  <c r="C177"/>
  <c r="D177"/>
  <c r="E177"/>
  <c r="G177"/>
  <c r="I177"/>
  <c r="J177"/>
  <c r="K177"/>
  <c r="M177"/>
  <c r="L177"/>
  <c r="N177"/>
  <c r="O177"/>
  <c r="Q177"/>
  <c r="Q182"/>
  <c r="R177"/>
  <c r="T177"/>
  <c r="T182"/>
  <c r="U177"/>
  <c r="V177"/>
  <c r="A178"/>
  <c r="B178"/>
  <c r="C178"/>
  <c r="D178"/>
  <c r="F178"/>
  <c r="G178"/>
  <c r="H178"/>
  <c r="I178"/>
  <c r="I182"/>
  <c r="J178"/>
  <c r="K178"/>
  <c r="L178"/>
  <c r="N178"/>
  <c r="O178"/>
  <c r="Q178"/>
  <c r="R178"/>
  <c r="T178"/>
  <c r="U178"/>
  <c r="A179"/>
  <c r="B179"/>
  <c r="C179"/>
  <c r="D179"/>
  <c r="F179"/>
  <c r="G179"/>
  <c r="I179"/>
  <c r="J179"/>
  <c r="K179"/>
  <c r="L179"/>
  <c r="M179"/>
  <c r="N179"/>
  <c r="O179"/>
  <c r="P179"/>
  <c r="Q179"/>
  <c r="R179"/>
  <c r="S179"/>
  <c r="T179"/>
  <c r="U179"/>
  <c r="V179"/>
  <c r="A180"/>
  <c r="B180"/>
  <c r="C180"/>
  <c r="D180"/>
  <c r="F180"/>
  <c r="G180"/>
  <c r="H180"/>
  <c r="I180"/>
  <c r="J180"/>
  <c r="K180"/>
  <c r="L180"/>
  <c r="N180"/>
  <c r="O180"/>
  <c r="Q180"/>
  <c r="S180"/>
  <c r="R180"/>
  <c r="T180"/>
  <c r="U180"/>
  <c r="A182"/>
  <c r="B182"/>
  <c r="J182"/>
  <c r="B185"/>
  <c r="B192"/>
  <c r="A194"/>
  <c r="B194"/>
  <c r="A195"/>
  <c r="B195"/>
  <c r="A196"/>
  <c r="B196"/>
  <c r="A197"/>
  <c r="B197"/>
  <c r="A198"/>
  <c r="B198"/>
  <c r="A199"/>
  <c r="B199"/>
  <c r="A200"/>
  <c r="B200"/>
  <c r="A201"/>
  <c r="B201"/>
  <c r="A202"/>
  <c r="B202"/>
  <c r="A203"/>
  <c r="B203"/>
  <c r="A204"/>
  <c r="B204"/>
  <c r="A205"/>
  <c r="B205"/>
  <c r="A207"/>
  <c r="B207"/>
  <c r="A208"/>
  <c r="B208"/>
  <c r="A209"/>
  <c r="B209"/>
  <c r="A210"/>
  <c r="B210"/>
  <c r="A212"/>
  <c r="B212"/>
  <c r="B215"/>
  <c r="B222"/>
  <c r="A224"/>
  <c r="B224"/>
  <c r="E224"/>
  <c r="H224"/>
  <c r="M224"/>
  <c r="P224"/>
  <c r="S224"/>
  <c r="V224"/>
  <c r="A225"/>
  <c r="B225"/>
  <c r="E225"/>
  <c r="H225"/>
  <c r="M225"/>
  <c r="P225"/>
  <c r="S225"/>
  <c r="V225"/>
  <c r="A226"/>
  <c r="B226"/>
  <c r="E226"/>
  <c r="H226"/>
  <c r="M226"/>
  <c r="P226"/>
  <c r="S226"/>
  <c r="V226"/>
  <c r="A227"/>
  <c r="B227"/>
  <c r="E227"/>
  <c r="H227"/>
  <c r="M227"/>
  <c r="P227"/>
  <c r="S227"/>
  <c r="V227"/>
  <c r="A228"/>
  <c r="B228"/>
  <c r="E228"/>
  <c r="H228"/>
  <c r="M228"/>
  <c r="P228"/>
  <c r="S228"/>
  <c r="V228"/>
  <c r="A229"/>
  <c r="B229"/>
  <c r="E229"/>
  <c r="H229"/>
  <c r="M229"/>
  <c r="P229"/>
  <c r="S229"/>
  <c r="V229"/>
  <c r="A230"/>
  <c r="B230"/>
  <c r="E230"/>
  <c r="H230"/>
  <c r="M230"/>
  <c r="P230"/>
  <c r="S230"/>
  <c r="V230"/>
  <c r="A231"/>
  <c r="B231"/>
  <c r="E231"/>
  <c r="H231"/>
  <c r="M231"/>
  <c r="P231"/>
  <c r="S231"/>
  <c r="V231"/>
  <c r="A232"/>
  <c r="B232"/>
  <c r="E232"/>
  <c r="H232"/>
  <c r="M232"/>
  <c r="P232"/>
  <c r="S232"/>
  <c r="V232"/>
  <c r="A233"/>
  <c r="B233"/>
  <c r="E233"/>
  <c r="H233"/>
  <c r="M233"/>
  <c r="P233"/>
  <c r="S233"/>
  <c r="V233"/>
  <c r="A234"/>
  <c r="B234"/>
  <c r="E234"/>
  <c r="H234"/>
  <c r="M234"/>
  <c r="P234"/>
  <c r="S234"/>
  <c r="V234"/>
  <c r="A235"/>
  <c r="B235"/>
  <c r="E235"/>
  <c r="H235"/>
  <c r="M235"/>
  <c r="P235"/>
  <c r="S235"/>
  <c r="V235"/>
  <c r="A237"/>
  <c r="B237"/>
  <c r="C237"/>
  <c r="D237"/>
  <c r="E237"/>
  <c r="F237"/>
  <c r="G237"/>
  <c r="H237"/>
  <c r="I237"/>
  <c r="J237"/>
  <c r="K237"/>
  <c r="L237"/>
  <c r="M237"/>
  <c r="N237"/>
  <c r="O237"/>
  <c r="P237"/>
  <c r="Q237"/>
  <c r="R237"/>
  <c r="S237"/>
  <c r="T237"/>
  <c r="U237"/>
  <c r="V237"/>
  <c r="A238"/>
  <c r="B238"/>
  <c r="C238"/>
  <c r="D238"/>
  <c r="E238"/>
  <c r="F238"/>
  <c r="G238"/>
  <c r="H238"/>
  <c r="I238"/>
  <c r="J238"/>
  <c r="K238"/>
  <c r="L238"/>
  <c r="M238"/>
  <c r="N238"/>
  <c r="O238"/>
  <c r="P238"/>
  <c r="Q238"/>
  <c r="R238"/>
  <c r="S238"/>
  <c r="T238"/>
  <c r="U238"/>
  <c r="V238"/>
  <c r="A239"/>
  <c r="B239"/>
  <c r="C239"/>
  <c r="D239"/>
  <c r="E239"/>
  <c r="F239"/>
  <c r="G239"/>
  <c r="H239"/>
  <c r="I239"/>
  <c r="J239"/>
  <c r="K239"/>
  <c r="L239"/>
  <c r="M239"/>
  <c r="N239"/>
  <c r="O239"/>
  <c r="P239"/>
  <c r="Q239"/>
  <c r="R239"/>
  <c r="S239"/>
  <c r="T239"/>
  <c r="U239"/>
  <c r="V239"/>
  <c r="A240"/>
  <c r="B240"/>
  <c r="C240"/>
  <c r="D240"/>
  <c r="E240"/>
  <c r="F240"/>
  <c r="G240"/>
  <c r="H240"/>
  <c r="I240"/>
  <c r="J240"/>
  <c r="K240"/>
  <c r="L240"/>
  <c r="M240"/>
  <c r="N240"/>
  <c r="O240"/>
  <c r="P240"/>
  <c r="Q240"/>
  <c r="R240"/>
  <c r="S240"/>
  <c r="T240"/>
  <c r="U240"/>
  <c r="V240"/>
  <c r="A242"/>
  <c r="B242"/>
  <c r="C242"/>
  <c r="D242"/>
  <c r="E242"/>
  <c r="F242"/>
  <c r="G242"/>
  <c r="H242"/>
  <c r="I242"/>
  <c r="J242"/>
  <c r="K242"/>
  <c r="L242"/>
  <c r="M242"/>
  <c r="N242"/>
  <c r="O242"/>
  <c r="P242"/>
  <c r="Q242"/>
  <c r="R242"/>
  <c r="S242"/>
  <c r="T242"/>
  <c r="U242"/>
  <c r="V242"/>
  <c r="B245"/>
  <c r="B252"/>
  <c r="A254"/>
  <c r="B254"/>
  <c r="A255"/>
  <c r="B255"/>
  <c r="A256"/>
  <c r="B256"/>
  <c r="A257"/>
  <c r="B257"/>
  <c r="A258"/>
  <c r="B258"/>
  <c r="A259"/>
  <c r="B259"/>
  <c r="A260"/>
  <c r="B260"/>
  <c r="A261"/>
  <c r="B261"/>
  <c r="A262"/>
  <c r="B262"/>
  <c r="A263"/>
  <c r="B263"/>
  <c r="A264"/>
  <c r="B264"/>
  <c r="A265"/>
  <c r="B265"/>
  <c r="A267"/>
  <c r="B267"/>
  <c r="A268"/>
  <c r="B268"/>
  <c r="A269"/>
  <c r="B269"/>
  <c r="A270"/>
  <c r="B270"/>
  <c r="A272"/>
  <c r="B272"/>
  <c r="B275"/>
  <c r="B282"/>
  <c r="A284"/>
  <c r="B284"/>
  <c r="A285"/>
  <c r="B285"/>
  <c r="A286"/>
  <c r="B286"/>
  <c r="A287"/>
  <c r="B287"/>
  <c r="M287"/>
  <c r="P287"/>
  <c r="S287"/>
  <c r="V287"/>
  <c r="A288"/>
  <c r="B288"/>
  <c r="M288"/>
  <c r="P288"/>
  <c r="S288"/>
  <c r="V288"/>
  <c r="A289"/>
  <c r="B289"/>
  <c r="M289"/>
  <c r="P289"/>
  <c r="S289"/>
  <c r="V289"/>
  <c r="A290"/>
  <c r="B290"/>
  <c r="M290"/>
  <c r="P290"/>
  <c r="S290"/>
  <c r="V290"/>
  <c r="A291"/>
  <c r="B291"/>
  <c r="M291"/>
  <c r="P291"/>
  <c r="S291"/>
  <c r="V291"/>
  <c r="A292"/>
  <c r="B292"/>
  <c r="M292"/>
  <c r="P292"/>
  <c r="S292"/>
  <c r="V292"/>
  <c r="A293"/>
  <c r="B293"/>
  <c r="M293"/>
  <c r="P293"/>
  <c r="S293"/>
  <c r="V293"/>
  <c r="A294"/>
  <c r="B294"/>
  <c r="M294"/>
  <c r="P294"/>
  <c r="S294"/>
  <c r="V294"/>
  <c r="A295"/>
  <c r="B295"/>
  <c r="M295"/>
  <c r="P295"/>
  <c r="S295"/>
  <c r="V295"/>
  <c r="A297"/>
  <c r="B297"/>
  <c r="K297"/>
  <c r="K302"/>
  <c r="L297"/>
  <c r="N297"/>
  <c r="O297"/>
  <c r="Q297"/>
  <c r="R297"/>
  <c r="T297"/>
  <c r="U297"/>
  <c r="V297"/>
  <c r="A298"/>
  <c r="B298"/>
  <c r="K298"/>
  <c r="L298"/>
  <c r="N298"/>
  <c r="O298"/>
  <c r="P298"/>
  <c r="Q298"/>
  <c r="R298"/>
  <c r="R302"/>
  <c r="T298"/>
  <c r="U298"/>
  <c r="A299"/>
  <c r="B299"/>
  <c r="K299"/>
  <c r="L299"/>
  <c r="N299"/>
  <c r="O299"/>
  <c r="Q299"/>
  <c r="R299"/>
  <c r="S299"/>
  <c r="T299"/>
  <c r="V299"/>
  <c r="U299"/>
  <c r="A300"/>
  <c r="B300"/>
  <c r="K300"/>
  <c r="L300"/>
  <c r="M300"/>
  <c r="N300"/>
  <c r="P300"/>
  <c r="O300"/>
  <c r="Q300"/>
  <c r="R300"/>
  <c r="T300"/>
  <c r="U300"/>
  <c r="A302"/>
  <c r="B302"/>
  <c r="O302"/>
  <c r="B305"/>
  <c r="B312"/>
  <c r="A314"/>
  <c r="B314"/>
  <c r="A315"/>
  <c r="B315"/>
  <c r="A316"/>
  <c r="B316"/>
  <c r="A317"/>
  <c r="B317"/>
  <c r="A318"/>
  <c r="B318"/>
  <c r="A319"/>
  <c r="B319"/>
  <c r="A320"/>
  <c r="B320"/>
  <c r="A321"/>
  <c r="B321"/>
  <c r="A322"/>
  <c r="B322"/>
  <c r="A323"/>
  <c r="B323"/>
  <c r="A324"/>
  <c r="B324"/>
  <c r="A325"/>
  <c r="B325"/>
  <c r="A327"/>
  <c r="B327"/>
  <c r="A328"/>
  <c r="B328"/>
  <c r="A329"/>
  <c r="B329"/>
  <c r="A330"/>
  <c r="B330"/>
  <c r="A332"/>
  <c r="B332"/>
  <c r="B335"/>
  <c r="B342"/>
  <c r="A344"/>
  <c r="B344"/>
  <c r="E344"/>
  <c r="H344"/>
  <c r="A345"/>
  <c r="B345"/>
  <c r="E345"/>
  <c r="H345"/>
  <c r="A346"/>
  <c r="B346"/>
  <c r="E346"/>
  <c r="H346"/>
  <c r="A347"/>
  <c r="B347"/>
  <c r="E347"/>
  <c r="H347"/>
  <c r="A348"/>
  <c r="B348"/>
  <c r="E348"/>
  <c r="H348"/>
  <c r="A349"/>
  <c r="B349"/>
  <c r="E349"/>
  <c r="H349"/>
  <c r="A350"/>
  <c r="B350"/>
  <c r="E350"/>
  <c r="H350"/>
  <c r="A351"/>
  <c r="B351"/>
  <c r="E351"/>
  <c r="H351"/>
  <c r="A352"/>
  <c r="B352"/>
  <c r="E352"/>
  <c r="H352"/>
  <c r="A353"/>
  <c r="B353"/>
  <c r="E353"/>
  <c r="H353"/>
  <c r="A354"/>
  <c r="B354"/>
  <c r="E354"/>
  <c r="H354"/>
  <c r="A355"/>
  <c r="B355"/>
  <c r="E355"/>
  <c r="H355"/>
  <c r="A357"/>
  <c r="B357"/>
  <c r="C357"/>
  <c r="D357"/>
  <c r="F357"/>
  <c r="G357"/>
  <c r="G362"/>
  <c r="I357"/>
  <c r="J357"/>
  <c r="A358"/>
  <c r="B358"/>
  <c r="C358"/>
  <c r="D358"/>
  <c r="E358"/>
  <c r="F358"/>
  <c r="G358"/>
  <c r="I358"/>
  <c r="J358"/>
  <c r="A359"/>
  <c r="B359"/>
  <c r="C359"/>
  <c r="D359"/>
  <c r="F359"/>
  <c r="G359"/>
  <c r="I359"/>
  <c r="J359"/>
  <c r="A360"/>
  <c r="B360"/>
  <c r="C360"/>
  <c r="D360"/>
  <c r="E360"/>
  <c r="F360"/>
  <c r="G360"/>
  <c r="H360"/>
  <c r="I360"/>
  <c r="J360"/>
  <c r="A362"/>
  <c r="B362"/>
  <c r="C362"/>
  <c r="B365"/>
  <c r="B372"/>
  <c r="A374"/>
  <c r="B374"/>
  <c r="E374"/>
  <c r="H374"/>
  <c r="M374"/>
  <c r="P374"/>
  <c r="S374"/>
  <c r="V374"/>
  <c r="A375"/>
  <c r="B375"/>
  <c r="E375"/>
  <c r="H375"/>
  <c r="M375"/>
  <c r="P375"/>
  <c r="S375"/>
  <c r="V375"/>
  <c r="A376"/>
  <c r="B376"/>
  <c r="E376"/>
  <c r="H376"/>
  <c r="M376"/>
  <c r="P376"/>
  <c r="S376"/>
  <c r="V376"/>
  <c r="A377"/>
  <c r="B377"/>
  <c r="E377"/>
  <c r="H377"/>
  <c r="M377"/>
  <c r="P377"/>
  <c r="S377"/>
  <c r="V377"/>
  <c r="A378"/>
  <c r="B378"/>
  <c r="E378"/>
  <c r="H378"/>
  <c r="M378"/>
  <c r="P378"/>
  <c r="S378"/>
  <c r="V378"/>
  <c r="A379"/>
  <c r="B379"/>
  <c r="E379"/>
  <c r="H379"/>
  <c r="M379"/>
  <c r="P379"/>
  <c r="S379"/>
  <c r="V379"/>
  <c r="A380"/>
  <c r="B380"/>
  <c r="E380"/>
  <c r="H380"/>
  <c r="M380"/>
  <c r="P380"/>
  <c r="S380"/>
  <c r="V380"/>
  <c r="A381"/>
  <c r="B381"/>
  <c r="E381"/>
  <c r="H381"/>
  <c r="M381"/>
  <c r="P381"/>
  <c r="S381"/>
  <c r="V381"/>
  <c r="A382"/>
  <c r="B382"/>
  <c r="E382"/>
  <c r="H382"/>
  <c r="M382"/>
  <c r="P382"/>
  <c r="S382"/>
  <c r="V382"/>
  <c r="A383"/>
  <c r="B383"/>
  <c r="E383"/>
  <c r="H383"/>
  <c r="M383"/>
  <c r="P383"/>
  <c r="S383"/>
  <c r="V383"/>
  <c r="A384"/>
  <c r="B384"/>
  <c r="E384"/>
  <c r="H384"/>
  <c r="M384"/>
  <c r="P384"/>
  <c r="S384"/>
  <c r="V384"/>
  <c r="A385"/>
  <c r="B385"/>
  <c r="A387"/>
  <c r="B387"/>
  <c r="C387"/>
  <c r="D387"/>
  <c r="F387"/>
  <c r="G387"/>
  <c r="H387"/>
  <c r="I387"/>
  <c r="J387"/>
  <c r="K387"/>
  <c r="L387"/>
  <c r="M387"/>
  <c r="N387"/>
  <c r="O387"/>
  <c r="P387"/>
  <c r="Q387"/>
  <c r="R387"/>
  <c r="T387"/>
  <c r="U387"/>
  <c r="V387"/>
  <c r="A388"/>
  <c r="B388"/>
  <c r="C388"/>
  <c r="D388"/>
  <c r="E388"/>
  <c r="F388"/>
  <c r="G388"/>
  <c r="H388"/>
  <c r="I388"/>
  <c r="J388"/>
  <c r="K388"/>
  <c r="L388"/>
  <c r="M388"/>
  <c r="N388"/>
  <c r="N392"/>
  <c r="O388"/>
  <c r="P388"/>
  <c r="Q388"/>
  <c r="R388"/>
  <c r="S388"/>
  <c r="T388"/>
  <c r="V388"/>
  <c r="U388"/>
  <c r="A389"/>
  <c r="B389"/>
  <c r="C389"/>
  <c r="D389"/>
  <c r="E389"/>
  <c r="F389"/>
  <c r="G389"/>
  <c r="H389"/>
  <c r="I389"/>
  <c r="J389"/>
  <c r="K389"/>
  <c r="L389"/>
  <c r="N389"/>
  <c r="O389"/>
  <c r="P389"/>
  <c r="Q389"/>
  <c r="R389"/>
  <c r="S389"/>
  <c r="T389"/>
  <c r="U389"/>
  <c r="V389"/>
  <c r="A390"/>
  <c r="B390"/>
  <c r="C390"/>
  <c r="C392"/>
  <c r="D390"/>
  <c r="F390"/>
  <c r="G390"/>
  <c r="K390"/>
  <c r="K392"/>
  <c r="L390"/>
  <c r="N390"/>
  <c r="O390"/>
  <c r="Q390"/>
  <c r="R390"/>
  <c r="S390"/>
  <c r="T390"/>
  <c r="T392"/>
  <c r="U390"/>
  <c r="V390"/>
  <c r="A392"/>
  <c r="B392"/>
  <c r="B395"/>
  <c r="B402"/>
  <c r="A404"/>
  <c r="B404"/>
  <c r="A405"/>
  <c r="B405"/>
  <c r="A406"/>
  <c r="B406"/>
  <c r="A407"/>
  <c r="B407"/>
  <c r="A408"/>
  <c r="B408"/>
  <c r="A409"/>
  <c r="B409"/>
  <c r="A410"/>
  <c r="B410"/>
  <c r="A411"/>
  <c r="B411"/>
  <c r="A412"/>
  <c r="B412"/>
  <c r="A413"/>
  <c r="B413"/>
  <c r="A414"/>
  <c r="B414"/>
  <c r="A415"/>
  <c r="B415"/>
  <c r="A417"/>
  <c r="B417"/>
  <c r="A418"/>
  <c r="B418"/>
  <c r="A419"/>
  <c r="B419"/>
  <c r="A420"/>
  <c r="B420"/>
  <c r="A422"/>
  <c r="B422"/>
  <c r="B425"/>
  <c r="B432"/>
  <c r="A434"/>
  <c r="B434"/>
  <c r="A435"/>
  <c r="B435"/>
  <c r="A436"/>
  <c r="B436"/>
  <c r="A437"/>
  <c r="B437"/>
  <c r="A438"/>
  <c r="B438"/>
  <c r="A439"/>
  <c r="B439"/>
  <c r="A440"/>
  <c r="B440"/>
  <c r="M440"/>
  <c r="P440"/>
  <c r="S440"/>
  <c r="V440"/>
  <c r="A441"/>
  <c r="B441"/>
  <c r="M441"/>
  <c r="P441"/>
  <c r="S441"/>
  <c r="V441"/>
  <c r="A442"/>
  <c r="B442"/>
  <c r="M442"/>
  <c r="P442"/>
  <c r="S442"/>
  <c r="V442"/>
  <c r="A443"/>
  <c r="B443"/>
  <c r="M443"/>
  <c r="P443"/>
  <c r="S443"/>
  <c r="V443"/>
  <c r="A444"/>
  <c r="B444"/>
  <c r="M444"/>
  <c r="P444"/>
  <c r="S444"/>
  <c r="V444"/>
  <c r="A445"/>
  <c r="B445"/>
  <c r="M445"/>
  <c r="P445"/>
  <c r="S445"/>
  <c r="V445"/>
  <c r="A447"/>
  <c r="B447"/>
  <c r="L447"/>
  <c r="M447"/>
  <c r="O447"/>
  <c r="P447"/>
  <c r="R447"/>
  <c r="S447"/>
  <c r="U447"/>
  <c r="V447"/>
  <c r="A448"/>
  <c r="B448"/>
  <c r="L448"/>
  <c r="M448"/>
  <c r="O448"/>
  <c r="P448"/>
  <c r="R448"/>
  <c r="S448"/>
  <c r="U448"/>
  <c r="V448"/>
  <c r="A449"/>
  <c r="B449"/>
  <c r="L449"/>
  <c r="M449"/>
  <c r="O449"/>
  <c r="P449"/>
  <c r="R449"/>
  <c r="S449"/>
  <c r="U449"/>
  <c r="V449"/>
  <c r="A450"/>
  <c r="B450"/>
  <c r="L450"/>
  <c r="M450"/>
  <c r="O450"/>
  <c r="P450"/>
  <c r="R450"/>
  <c r="S450"/>
  <c r="U450"/>
  <c r="V450"/>
  <c r="A452"/>
  <c r="B452"/>
  <c r="L452"/>
  <c r="M452"/>
  <c r="O452"/>
  <c r="P452"/>
  <c r="R452"/>
  <c r="S452"/>
  <c r="U452"/>
  <c r="V452"/>
  <c r="B455"/>
  <c r="B462"/>
  <c r="A464"/>
  <c r="B464"/>
  <c r="M464"/>
  <c r="P464"/>
  <c r="S464"/>
  <c r="V464"/>
  <c r="A465"/>
  <c r="B465"/>
  <c r="M465"/>
  <c r="P465"/>
  <c r="S465"/>
  <c r="V465"/>
  <c r="A466"/>
  <c r="B466"/>
  <c r="M466"/>
  <c r="P466"/>
  <c r="S466"/>
  <c r="V466"/>
  <c r="A467"/>
  <c r="B467"/>
  <c r="M467"/>
  <c r="P467"/>
  <c r="S467"/>
  <c r="V467"/>
  <c r="A468"/>
  <c r="B468"/>
  <c r="M468"/>
  <c r="P468"/>
  <c r="S468"/>
  <c r="V468"/>
  <c r="A469"/>
  <c r="B469"/>
  <c r="M469"/>
  <c r="P469"/>
  <c r="S469"/>
  <c r="V469"/>
  <c r="A470"/>
  <c r="B470"/>
  <c r="M470"/>
  <c r="P470"/>
  <c r="S470"/>
  <c r="V470"/>
  <c r="A471"/>
  <c r="B471"/>
  <c r="M471"/>
  <c r="P471"/>
  <c r="S471"/>
  <c r="V471"/>
  <c r="A472"/>
  <c r="B472"/>
  <c r="M472"/>
  <c r="P472"/>
  <c r="S472"/>
  <c r="V472"/>
  <c r="A473"/>
  <c r="B473"/>
  <c r="A474"/>
  <c r="B474"/>
  <c r="A475"/>
  <c r="B475"/>
  <c r="A477"/>
  <c r="B477"/>
  <c r="L477"/>
  <c r="M477"/>
  <c r="O477"/>
  <c r="P477"/>
  <c r="R477"/>
  <c r="S477"/>
  <c r="U477"/>
  <c r="V477"/>
  <c r="A478"/>
  <c r="B478"/>
  <c r="L478"/>
  <c r="O478"/>
  <c r="R478"/>
  <c r="U478"/>
  <c r="V478"/>
  <c r="A479"/>
  <c r="B479"/>
  <c r="L479"/>
  <c r="M479"/>
  <c r="O479"/>
  <c r="P479"/>
  <c r="R479"/>
  <c r="S479"/>
  <c r="U479"/>
  <c r="V479"/>
  <c r="A480"/>
  <c r="B480"/>
  <c r="L480"/>
  <c r="M480"/>
  <c r="O480"/>
  <c r="P480"/>
  <c r="R480"/>
  <c r="S480"/>
  <c r="U480"/>
  <c r="V480"/>
  <c r="A482"/>
  <c r="B482"/>
  <c r="U482"/>
  <c r="V482"/>
  <c r="B485"/>
  <c r="B492"/>
  <c r="A494"/>
  <c r="B494"/>
  <c r="E494"/>
  <c r="H494"/>
  <c r="M494"/>
  <c r="P494"/>
  <c r="A495"/>
  <c r="B495"/>
  <c r="E495"/>
  <c r="H495"/>
  <c r="M495"/>
  <c r="P495"/>
  <c r="A496"/>
  <c r="B496"/>
  <c r="E496"/>
  <c r="H496"/>
  <c r="M496"/>
  <c r="P496"/>
  <c r="A497"/>
  <c r="B497"/>
  <c r="E497"/>
  <c r="H497"/>
  <c r="M497"/>
  <c r="P497"/>
  <c r="A498"/>
  <c r="B498"/>
  <c r="E498"/>
  <c r="H498"/>
  <c r="M498"/>
  <c r="P498"/>
  <c r="A499"/>
  <c r="B499"/>
  <c r="E499"/>
  <c r="H499"/>
  <c r="M499"/>
  <c r="P499"/>
  <c r="A500"/>
  <c r="B500"/>
  <c r="E500"/>
  <c r="H500"/>
  <c r="M500"/>
  <c r="P500"/>
  <c r="A501"/>
  <c r="B501"/>
  <c r="E501"/>
  <c r="H501"/>
  <c r="M501"/>
  <c r="P501"/>
  <c r="A502"/>
  <c r="B502"/>
  <c r="E502"/>
  <c r="H502"/>
  <c r="M502"/>
  <c r="P502"/>
  <c r="A503"/>
  <c r="B503"/>
  <c r="A504"/>
  <c r="B504"/>
  <c r="A505"/>
  <c r="B505"/>
  <c r="A507"/>
  <c r="B507"/>
  <c r="C507"/>
  <c r="D507"/>
  <c r="F507"/>
  <c r="G507"/>
  <c r="H507"/>
  <c r="I507"/>
  <c r="K507"/>
  <c r="L507"/>
  <c r="N507"/>
  <c r="O507"/>
  <c r="A508"/>
  <c r="B508"/>
  <c r="C508"/>
  <c r="D508"/>
  <c r="E508"/>
  <c r="F508"/>
  <c r="G508"/>
  <c r="I508"/>
  <c r="K508"/>
  <c r="L508"/>
  <c r="M508"/>
  <c r="N508"/>
  <c r="O508"/>
  <c r="A509"/>
  <c r="B509"/>
  <c r="C509"/>
  <c r="D509"/>
  <c r="E509"/>
  <c r="F509"/>
  <c r="H509"/>
  <c r="G509"/>
  <c r="I509"/>
  <c r="K509"/>
  <c r="L509"/>
  <c r="N509"/>
  <c r="O509"/>
  <c r="P509"/>
  <c r="A510"/>
  <c r="B510"/>
  <c r="C510"/>
  <c r="D510"/>
  <c r="E510"/>
  <c r="F510"/>
  <c r="H510"/>
  <c r="G510"/>
  <c r="I510"/>
  <c r="K510"/>
  <c r="M510"/>
  <c r="L510"/>
  <c r="N510"/>
  <c r="O510"/>
  <c r="P510"/>
  <c r="A512"/>
  <c r="B512"/>
  <c r="I512"/>
  <c r="B515"/>
  <c r="B522"/>
  <c r="A524"/>
  <c r="B524"/>
  <c r="M524"/>
  <c r="P524"/>
  <c r="S524"/>
  <c r="V524"/>
  <c r="A525"/>
  <c r="B525"/>
  <c r="M525"/>
  <c r="P525"/>
  <c r="S525"/>
  <c r="V525"/>
  <c r="A526"/>
  <c r="B526"/>
  <c r="M526"/>
  <c r="P526"/>
  <c r="S526"/>
  <c r="V526"/>
  <c r="A527"/>
  <c r="B527"/>
  <c r="M527"/>
  <c r="P527"/>
  <c r="S527"/>
  <c r="V527"/>
  <c r="A528"/>
  <c r="B528"/>
  <c r="M528"/>
  <c r="P528"/>
  <c r="S528"/>
  <c r="V528"/>
  <c r="A529"/>
  <c r="B529"/>
  <c r="M529"/>
  <c r="P529"/>
  <c r="S529"/>
  <c r="V529"/>
  <c r="A530"/>
  <c r="B530"/>
  <c r="M530"/>
  <c r="P530"/>
  <c r="S530"/>
  <c r="V530"/>
  <c r="A531"/>
  <c r="B531"/>
  <c r="M531"/>
  <c r="P531"/>
  <c r="S531"/>
  <c r="V531"/>
  <c r="A532"/>
  <c r="B532"/>
  <c r="M532"/>
  <c r="P532"/>
  <c r="S532"/>
  <c r="V532"/>
  <c r="A533"/>
  <c r="B533"/>
  <c r="M533"/>
  <c r="P533"/>
  <c r="S533"/>
  <c r="V533"/>
  <c r="A534"/>
  <c r="B534"/>
  <c r="M534"/>
  <c r="P534"/>
  <c r="S534"/>
  <c r="V534"/>
  <c r="A535"/>
  <c r="B535"/>
  <c r="M535"/>
  <c r="P535"/>
  <c r="S535"/>
  <c r="V535"/>
  <c r="A537"/>
  <c r="B537"/>
  <c r="K537"/>
  <c r="M537"/>
  <c r="N537"/>
  <c r="P537"/>
  <c r="Q537"/>
  <c r="S537"/>
  <c r="T537"/>
  <c r="V537"/>
  <c r="A538"/>
  <c r="B538"/>
  <c r="K538"/>
  <c r="M538"/>
  <c r="N538"/>
  <c r="P538"/>
  <c r="Q538"/>
  <c r="S538"/>
  <c r="T538"/>
  <c r="V538"/>
  <c r="A539"/>
  <c r="B539"/>
  <c r="K539"/>
  <c r="M539"/>
  <c r="N539"/>
  <c r="P539"/>
  <c r="Q539"/>
  <c r="S539"/>
  <c r="T539"/>
  <c r="V539"/>
  <c r="A540"/>
  <c r="B540"/>
  <c r="K540"/>
  <c r="M540"/>
  <c r="N540"/>
  <c r="P540"/>
  <c r="Q540"/>
  <c r="S540"/>
  <c r="T540"/>
  <c r="V540"/>
  <c r="A542"/>
  <c r="B542"/>
  <c r="K542"/>
  <c r="M542"/>
  <c r="N542"/>
  <c r="P542"/>
  <c r="Q542"/>
  <c r="S542"/>
  <c r="T542"/>
  <c r="V542"/>
  <c r="B545"/>
  <c r="B552"/>
  <c r="A554"/>
  <c r="B554"/>
  <c r="E554"/>
  <c r="H554"/>
  <c r="M554"/>
  <c r="P554"/>
  <c r="S554"/>
  <c r="V554"/>
  <c r="A555"/>
  <c r="B555"/>
  <c r="E555"/>
  <c r="H555"/>
  <c r="M555"/>
  <c r="P555"/>
  <c r="S555"/>
  <c r="V555"/>
  <c r="A556"/>
  <c r="B556"/>
  <c r="E556"/>
  <c r="H556"/>
  <c r="M556"/>
  <c r="P556"/>
  <c r="S556"/>
  <c r="V556"/>
  <c r="A557"/>
  <c r="B557"/>
  <c r="E557"/>
  <c r="H557"/>
  <c r="M557"/>
  <c r="P557"/>
  <c r="S557"/>
  <c r="V557"/>
  <c r="A558"/>
  <c r="B558"/>
  <c r="E558"/>
  <c r="H558"/>
  <c r="M558"/>
  <c r="P558"/>
  <c r="S558"/>
  <c r="V558"/>
  <c r="A559"/>
  <c r="B559"/>
  <c r="E559"/>
  <c r="H559"/>
  <c r="M559"/>
  <c r="P559"/>
  <c r="S559"/>
  <c r="V559"/>
  <c r="A560"/>
  <c r="B560"/>
  <c r="E560"/>
  <c r="H560"/>
  <c r="M560"/>
  <c r="P560"/>
  <c r="S560"/>
  <c r="V560"/>
  <c r="A561"/>
  <c r="B561"/>
  <c r="E561"/>
  <c r="H561"/>
  <c r="M561"/>
  <c r="P561"/>
  <c r="S561"/>
  <c r="V561"/>
  <c r="A562"/>
  <c r="B562"/>
  <c r="E562"/>
  <c r="H562"/>
  <c r="M562"/>
  <c r="P562"/>
  <c r="S562"/>
  <c r="V562"/>
  <c r="A563"/>
  <c r="B563"/>
  <c r="A564"/>
  <c r="B564"/>
  <c r="E564"/>
  <c r="H564"/>
  <c r="M564"/>
  <c r="P564"/>
  <c r="S564"/>
  <c r="V564"/>
  <c r="A565"/>
  <c r="B565"/>
  <c r="E565"/>
  <c r="H565"/>
  <c r="M565"/>
  <c r="P565"/>
  <c r="S565"/>
  <c r="V565"/>
  <c r="A567"/>
  <c r="B567"/>
  <c r="C567"/>
  <c r="D567"/>
  <c r="E567"/>
  <c r="F567"/>
  <c r="G567"/>
  <c r="I567"/>
  <c r="J567"/>
  <c r="K567"/>
  <c r="L567"/>
  <c r="M567"/>
  <c r="N567"/>
  <c r="O567"/>
  <c r="Q567"/>
  <c r="R567"/>
  <c r="T567"/>
  <c r="U567"/>
  <c r="V567"/>
  <c r="A568"/>
  <c r="B568"/>
  <c r="C568"/>
  <c r="D568"/>
  <c r="F568"/>
  <c r="G568"/>
  <c r="H568"/>
  <c r="I568"/>
  <c r="J568"/>
  <c r="K568"/>
  <c r="L568"/>
  <c r="M568"/>
  <c r="N568"/>
  <c r="P568"/>
  <c r="O568"/>
  <c r="Q568"/>
  <c r="R568"/>
  <c r="S568"/>
  <c r="T568"/>
  <c r="U568"/>
  <c r="V568"/>
  <c r="A569"/>
  <c r="B569"/>
  <c r="C569"/>
  <c r="D569"/>
  <c r="E569"/>
  <c r="F569"/>
  <c r="H569"/>
  <c r="G569"/>
  <c r="I569"/>
  <c r="J569"/>
  <c r="K569"/>
  <c r="L569"/>
  <c r="N569"/>
  <c r="O569"/>
  <c r="P569"/>
  <c r="Q569"/>
  <c r="R569"/>
  <c r="S569"/>
  <c r="T569"/>
  <c r="U569"/>
  <c r="V569"/>
  <c r="A570"/>
  <c r="B570"/>
  <c r="C570"/>
  <c r="D570"/>
  <c r="E570"/>
  <c r="F570"/>
  <c r="G570"/>
  <c r="H570"/>
  <c r="I570"/>
  <c r="J570"/>
  <c r="K570"/>
  <c r="L570"/>
  <c r="M570"/>
  <c r="N570"/>
  <c r="O570"/>
  <c r="P570"/>
  <c r="Q570"/>
  <c r="R570"/>
  <c r="S570"/>
  <c r="T570"/>
  <c r="U570"/>
  <c r="V570"/>
  <c r="A572"/>
  <c r="B572"/>
  <c r="D572"/>
  <c r="E572"/>
  <c r="G572"/>
  <c r="H572"/>
  <c r="I572"/>
  <c r="J572"/>
  <c r="L572"/>
  <c r="M572"/>
  <c r="O572"/>
  <c r="P572"/>
  <c r="R572"/>
  <c r="S572"/>
  <c r="U572"/>
  <c r="V572"/>
  <c r="B575"/>
  <c r="B582"/>
  <c r="A584"/>
  <c r="B584"/>
  <c r="A585"/>
  <c r="B585"/>
  <c r="A586"/>
  <c r="B586"/>
  <c r="A587"/>
  <c r="B587"/>
  <c r="A588"/>
  <c r="B588"/>
  <c r="A589"/>
  <c r="B589"/>
  <c r="A590"/>
  <c r="B590"/>
  <c r="M590"/>
  <c r="P590"/>
  <c r="S590"/>
  <c r="V590"/>
  <c r="A591"/>
  <c r="B591"/>
  <c r="M591"/>
  <c r="P591"/>
  <c r="S591"/>
  <c r="V591"/>
  <c r="A592"/>
  <c r="B592"/>
  <c r="M592"/>
  <c r="P592"/>
  <c r="S592"/>
  <c r="V592"/>
  <c r="A593"/>
  <c r="B593"/>
  <c r="M593"/>
  <c r="P593"/>
  <c r="S593"/>
  <c r="V593"/>
  <c r="A594"/>
  <c r="B594"/>
  <c r="M594"/>
  <c r="P594"/>
  <c r="S594"/>
  <c r="V594"/>
  <c r="A595"/>
  <c r="B595"/>
  <c r="M595"/>
  <c r="P595"/>
  <c r="S595"/>
  <c r="V595"/>
  <c r="A597"/>
  <c r="B597"/>
  <c r="K597"/>
  <c r="A598"/>
  <c r="B598"/>
  <c r="K598"/>
  <c r="K602"/>
  <c r="A599"/>
  <c r="B599"/>
  <c r="K599"/>
  <c r="M599"/>
  <c r="P599"/>
  <c r="S599"/>
  <c r="V599"/>
  <c r="A600"/>
  <c r="B600"/>
  <c r="K600"/>
  <c r="M600"/>
  <c r="P600"/>
  <c r="S600"/>
  <c r="V600"/>
  <c r="A602"/>
  <c r="B602"/>
  <c r="B605"/>
  <c r="B612"/>
  <c r="A614"/>
  <c r="B614"/>
  <c r="E614"/>
  <c r="H614"/>
  <c r="M614"/>
  <c r="P614"/>
  <c r="S614"/>
  <c r="V614"/>
  <c r="A615"/>
  <c r="B615"/>
  <c r="E615"/>
  <c r="H615"/>
  <c r="M615"/>
  <c r="P615"/>
  <c r="S615"/>
  <c r="V615"/>
  <c r="A616"/>
  <c r="B616"/>
  <c r="E616"/>
  <c r="H616"/>
  <c r="M616"/>
  <c r="P616"/>
  <c r="S616"/>
  <c r="V616"/>
  <c r="A617"/>
  <c r="B617"/>
  <c r="E617"/>
  <c r="H617"/>
  <c r="M617"/>
  <c r="P617"/>
  <c r="S617"/>
  <c r="V617"/>
  <c r="A618"/>
  <c r="B618"/>
  <c r="E618"/>
  <c r="H618"/>
  <c r="M618"/>
  <c r="P618"/>
  <c r="S618"/>
  <c r="V618"/>
  <c r="A619"/>
  <c r="B619"/>
  <c r="E619"/>
  <c r="H619"/>
  <c r="M619"/>
  <c r="P619"/>
  <c r="S619"/>
  <c r="V619"/>
  <c r="A620"/>
  <c r="B620"/>
  <c r="E620"/>
  <c r="H620"/>
  <c r="M620"/>
  <c r="P620"/>
  <c r="S620"/>
  <c r="V620"/>
  <c r="A621"/>
  <c r="B621"/>
  <c r="E621"/>
  <c r="H621"/>
  <c r="M621"/>
  <c r="P621"/>
  <c r="S621"/>
  <c r="V621"/>
  <c r="A622"/>
  <c r="B622"/>
  <c r="E622"/>
  <c r="H622"/>
  <c r="M622"/>
  <c r="P622"/>
  <c r="S622"/>
  <c r="V622"/>
  <c r="A623"/>
  <c r="B623"/>
  <c r="E623"/>
  <c r="H623"/>
  <c r="M623"/>
  <c r="P623"/>
  <c r="S623"/>
  <c r="V623"/>
  <c r="A624"/>
  <c r="B624"/>
  <c r="E624"/>
  <c r="H624"/>
  <c r="M624"/>
  <c r="P624"/>
  <c r="S624"/>
  <c r="V624"/>
  <c r="A625"/>
  <c r="B625"/>
  <c r="A627"/>
  <c r="B627"/>
  <c r="D627"/>
  <c r="G627"/>
  <c r="I627"/>
  <c r="J627"/>
  <c r="L627"/>
  <c r="O627"/>
  <c r="P627"/>
  <c r="R627"/>
  <c r="S627"/>
  <c r="U627"/>
  <c r="V627"/>
  <c r="A628"/>
  <c r="B628"/>
  <c r="D628"/>
  <c r="G628"/>
  <c r="H628"/>
  <c r="I628"/>
  <c r="J628"/>
  <c r="L628"/>
  <c r="M628"/>
  <c r="O628"/>
  <c r="P628"/>
  <c r="R628"/>
  <c r="U628"/>
  <c r="U632"/>
  <c r="A629"/>
  <c r="B629"/>
  <c r="D629"/>
  <c r="E629"/>
  <c r="G629"/>
  <c r="H629"/>
  <c r="I629"/>
  <c r="J629"/>
  <c r="L629"/>
  <c r="M629"/>
  <c r="O629"/>
  <c r="P629"/>
  <c r="R629"/>
  <c r="S629"/>
  <c r="U629"/>
  <c r="V629"/>
  <c r="A630"/>
  <c r="B630"/>
  <c r="D630"/>
  <c r="E630"/>
  <c r="G630"/>
  <c r="H630"/>
  <c r="I630"/>
  <c r="J630"/>
  <c r="L630"/>
  <c r="M630"/>
  <c r="O630"/>
  <c r="P630"/>
  <c r="R630"/>
  <c r="S630"/>
  <c r="U630"/>
  <c r="V630"/>
  <c r="A632"/>
  <c r="B632"/>
  <c r="B635"/>
  <c r="B642"/>
  <c r="A644"/>
  <c r="B644"/>
  <c r="E644"/>
  <c r="H644"/>
  <c r="M644"/>
  <c r="P644"/>
  <c r="S644"/>
  <c r="V644"/>
  <c r="A645"/>
  <c r="B645"/>
  <c r="E645"/>
  <c r="H645"/>
  <c r="M645"/>
  <c r="P645"/>
  <c r="S645"/>
  <c r="V645"/>
  <c r="A646"/>
  <c r="B646"/>
  <c r="E646"/>
  <c r="H646"/>
  <c r="M646"/>
  <c r="P646"/>
  <c r="S646"/>
  <c r="V646"/>
  <c r="A647"/>
  <c r="B647"/>
  <c r="E647"/>
  <c r="H647"/>
  <c r="M647"/>
  <c r="P647"/>
  <c r="S647"/>
  <c r="V647"/>
  <c r="A648"/>
  <c r="B648"/>
  <c r="E648"/>
  <c r="H648"/>
  <c r="M648"/>
  <c r="P648"/>
  <c r="S648"/>
  <c r="V648"/>
  <c r="A649"/>
  <c r="B649"/>
  <c r="E649"/>
  <c r="H649"/>
  <c r="M649"/>
  <c r="P649"/>
  <c r="S649"/>
  <c r="V649"/>
  <c r="A650"/>
  <c r="B650"/>
  <c r="E650"/>
  <c r="H650"/>
  <c r="M650"/>
  <c r="P650"/>
  <c r="S650"/>
  <c r="V650"/>
  <c r="A651"/>
  <c r="B651"/>
  <c r="E651"/>
  <c r="H651"/>
  <c r="M651"/>
  <c r="P651"/>
  <c r="S651"/>
  <c r="V651"/>
  <c r="A652"/>
  <c r="B652"/>
  <c r="E652"/>
  <c r="H652"/>
  <c r="M652"/>
  <c r="P652"/>
  <c r="S652"/>
  <c r="V652"/>
  <c r="A653"/>
  <c r="B653"/>
  <c r="E653"/>
  <c r="H653"/>
  <c r="M653"/>
  <c r="P653"/>
  <c r="S653"/>
  <c r="V653"/>
  <c r="A654"/>
  <c r="B654"/>
  <c r="E654"/>
  <c r="H654"/>
  <c r="M654"/>
  <c r="P654"/>
  <c r="S654"/>
  <c r="V654"/>
  <c r="A655"/>
  <c r="B655"/>
  <c r="A657"/>
  <c r="B657"/>
  <c r="C657"/>
  <c r="D657"/>
  <c r="E657"/>
  <c r="F657"/>
  <c r="G657"/>
  <c r="I657"/>
  <c r="J657"/>
  <c r="K657"/>
  <c r="L657"/>
  <c r="M657"/>
  <c r="N657"/>
  <c r="O657"/>
  <c r="Q657"/>
  <c r="R657"/>
  <c r="T657"/>
  <c r="U657"/>
  <c r="A658"/>
  <c r="B658"/>
  <c r="C658"/>
  <c r="D658"/>
  <c r="F658"/>
  <c r="G658"/>
  <c r="I658"/>
  <c r="J658"/>
  <c r="K658"/>
  <c r="L658"/>
  <c r="N658"/>
  <c r="O658"/>
  <c r="Q658"/>
  <c r="R658"/>
  <c r="S658"/>
  <c r="T658"/>
  <c r="U658"/>
  <c r="V658"/>
  <c r="A659"/>
  <c r="B659"/>
  <c r="C659"/>
  <c r="D659"/>
  <c r="E659"/>
  <c r="F659"/>
  <c r="G659"/>
  <c r="H659"/>
  <c r="I659"/>
  <c r="J659"/>
  <c r="K659"/>
  <c r="L659"/>
  <c r="L662"/>
  <c r="M659"/>
  <c r="N659"/>
  <c r="O659"/>
  <c r="P659"/>
  <c r="Q659"/>
  <c r="R659"/>
  <c r="T659"/>
  <c r="T662"/>
  <c r="U659"/>
  <c r="A660"/>
  <c r="B660"/>
  <c r="C660"/>
  <c r="D660"/>
  <c r="F660"/>
  <c r="G660"/>
  <c r="I660"/>
  <c r="J660"/>
  <c r="K660"/>
  <c r="L660"/>
  <c r="N660"/>
  <c r="O660"/>
  <c r="Q660"/>
  <c r="R660"/>
  <c r="S660"/>
  <c r="T660"/>
  <c r="U660"/>
  <c r="A662"/>
  <c r="B662"/>
  <c r="J662"/>
  <c r="B665"/>
  <c r="B672"/>
  <c r="A674"/>
  <c r="B674"/>
  <c r="E674"/>
  <c r="H674"/>
  <c r="M674"/>
  <c r="P674"/>
  <c r="A675"/>
  <c r="B675"/>
  <c r="E675"/>
  <c r="H675"/>
  <c r="M675"/>
  <c r="P675"/>
  <c r="A676"/>
  <c r="B676"/>
  <c r="E676"/>
  <c r="H676"/>
  <c r="M676"/>
  <c r="P676"/>
  <c r="A677"/>
  <c r="B677"/>
  <c r="E677"/>
  <c r="H677"/>
  <c r="M677"/>
  <c r="P677"/>
  <c r="A678"/>
  <c r="B678"/>
  <c r="E678"/>
  <c r="H678"/>
  <c r="M678"/>
  <c r="P678"/>
  <c r="A679"/>
  <c r="B679"/>
  <c r="E679"/>
  <c r="H679"/>
  <c r="M679"/>
  <c r="P679"/>
  <c r="A680"/>
  <c r="B680"/>
  <c r="E680"/>
  <c r="H680"/>
  <c r="M680"/>
  <c r="P680"/>
  <c r="A681"/>
  <c r="B681"/>
  <c r="E681"/>
  <c r="H681"/>
  <c r="M681"/>
  <c r="P681"/>
  <c r="A682"/>
  <c r="B682"/>
  <c r="E682"/>
  <c r="H682"/>
  <c r="M682"/>
  <c r="P682"/>
  <c r="A683"/>
  <c r="B683"/>
  <c r="E683"/>
  <c r="H683"/>
  <c r="M683"/>
  <c r="P683"/>
  <c r="A684"/>
  <c r="B684"/>
  <c r="E684"/>
  <c r="H684"/>
  <c r="M684"/>
  <c r="P684"/>
  <c r="A685"/>
  <c r="B685"/>
  <c r="E685"/>
  <c r="H685"/>
  <c r="M685"/>
  <c r="P685"/>
  <c r="A687"/>
  <c r="B687"/>
  <c r="C687"/>
  <c r="E687"/>
  <c r="F687"/>
  <c r="H687"/>
  <c r="J687"/>
  <c r="K687"/>
  <c r="M687"/>
  <c r="N687"/>
  <c r="P687"/>
  <c r="A688"/>
  <c r="B688"/>
  <c r="C688"/>
  <c r="E688"/>
  <c r="F688"/>
  <c r="H688"/>
  <c r="J688"/>
  <c r="K688"/>
  <c r="M688"/>
  <c r="N688"/>
  <c r="P688"/>
  <c r="A689"/>
  <c r="B689"/>
  <c r="C689"/>
  <c r="E689"/>
  <c r="F689"/>
  <c r="H689"/>
  <c r="J689"/>
  <c r="K689"/>
  <c r="M689"/>
  <c r="N689"/>
  <c r="P689"/>
  <c r="A690"/>
  <c r="B690"/>
  <c r="C690"/>
  <c r="E690"/>
  <c r="F690"/>
  <c r="H690"/>
  <c r="J690"/>
  <c r="K690"/>
  <c r="M690"/>
  <c r="N690"/>
  <c r="P690"/>
  <c r="A692"/>
  <c r="B692"/>
  <c r="C692"/>
  <c r="E692"/>
  <c r="F692"/>
  <c r="H692"/>
  <c r="J692"/>
  <c r="K692"/>
  <c r="M692"/>
  <c r="N692"/>
  <c r="P692"/>
  <c r="B695"/>
  <c r="B702"/>
  <c r="A704"/>
  <c r="B704"/>
  <c r="E704"/>
  <c r="H704"/>
  <c r="M704"/>
  <c r="P704"/>
  <c r="S704"/>
  <c r="V704"/>
  <c r="A705"/>
  <c r="B705"/>
  <c r="E705"/>
  <c r="H705"/>
  <c r="M705"/>
  <c r="P705"/>
  <c r="S705"/>
  <c r="V705"/>
  <c r="A706"/>
  <c r="B706"/>
  <c r="E706"/>
  <c r="H706"/>
  <c r="M706"/>
  <c r="P706"/>
  <c r="S706"/>
  <c r="V706"/>
  <c r="A707"/>
  <c r="B707"/>
  <c r="E707"/>
  <c r="H707"/>
  <c r="M707"/>
  <c r="P707"/>
  <c r="S707"/>
  <c r="V707"/>
  <c r="A708"/>
  <c r="B708"/>
  <c r="E708"/>
  <c r="H708"/>
  <c r="M708"/>
  <c r="P708"/>
  <c r="S708"/>
  <c r="V708"/>
  <c r="A709"/>
  <c r="B709"/>
  <c r="E709"/>
  <c r="H709"/>
  <c r="M709"/>
  <c r="P709"/>
  <c r="S709"/>
  <c r="V709"/>
  <c r="A710"/>
  <c r="B710"/>
  <c r="E710"/>
  <c r="H710"/>
  <c r="M710"/>
  <c r="P710"/>
  <c r="S710"/>
  <c r="V710"/>
  <c r="A711"/>
  <c r="B711"/>
  <c r="E711"/>
  <c r="H711"/>
  <c r="M711"/>
  <c r="P711"/>
  <c r="S711"/>
  <c r="V711"/>
  <c r="A712"/>
  <c r="B712"/>
  <c r="E712"/>
  <c r="H712"/>
  <c r="M712"/>
  <c r="P712"/>
  <c r="S712"/>
  <c r="V712"/>
  <c r="A713"/>
  <c r="B713"/>
  <c r="E713"/>
  <c r="H713"/>
  <c r="M713"/>
  <c r="P713"/>
  <c r="S713"/>
  <c r="V713"/>
  <c r="A714"/>
  <c r="B714"/>
  <c r="E714"/>
  <c r="H714"/>
  <c r="M714"/>
  <c r="P714"/>
  <c r="S714"/>
  <c r="V714"/>
  <c r="A715"/>
  <c r="B715"/>
  <c r="E715"/>
  <c r="H715"/>
  <c r="M715"/>
  <c r="P715"/>
  <c r="S715"/>
  <c r="V715"/>
  <c r="A717"/>
  <c r="B717"/>
  <c r="C717"/>
  <c r="D717"/>
  <c r="F717"/>
  <c r="G717"/>
  <c r="J717"/>
  <c r="K717"/>
  <c r="L717"/>
  <c r="N717"/>
  <c r="O717"/>
  <c r="P717"/>
  <c r="Q717"/>
  <c r="R717"/>
  <c r="T717"/>
  <c r="U717"/>
  <c r="A718"/>
  <c r="B718"/>
  <c r="C718"/>
  <c r="E718"/>
  <c r="D718"/>
  <c r="F718"/>
  <c r="F722"/>
  <c r="G718"/>
  <c r="H718"/>
  <c r="J718"/>
  <c r="K718"/>
  <c r="L718"/>
  <c r="N718"/>
  <c r="O718"/>
  <c r="O722"/>
  <c r="Q718"/>
  <c r="S718"/>
  <c r="R718"/>
  <c r="T718"/>
  <c r="U718"/>
  <c r="A719"/>
  <c r="B719"/>
  <c r="C719"/>
  <c r="D719"/>
  <c r="E719"/>
  <c r="F719"/>
  <c r="G719"/>
  <c r="H719"/>
  <c r="J719"/>
  <c r="K719"/>
  <c r="L719"/>
  <c r="M719"/>
  <c r="N719"/>
  <c r="N722"/>
  <c r="O719"/>
  <c r="Q719"/>
  <c r="R719"/>
  <c r="S719"/>
  <c r="T719"/>
  <c r="U719"/>
  <c r="V719"/>
  <c r="A720"/>
  <c r="B720"/>
  <c r="C720"/>
  <c r="D720"/>
  <c r="E720"/>
  <c r="F720"/>
  <c r="G720"/>
  <c r="H720"/>
  <c r="J720"/>
  <c r="K720"/>
  <c r="L720"/>
  <c r="M720"/>
  <c r="N720"/>
  <c r="O720"/>
  <c r="P720"/>
  <c r="Q720"/>
  <c r="R720"/>
  <c r="S720"/>
  <c r="T720"/>
  <c r="U720"/>
  <c r="A722"/>
  <c r="B722"/>
  <c r="J722"/>
  <c r="B725"/>
  <c r="B732"/>
  <c r="A734"/>
  <c r="B734"/>
  <c r="A735"/>
  <c r="B735"/>
  <c r="A736"/>
  <c r="B736"/>
  <c r="A737"/>
  <c r="B737"/>
  <c r="A738"/>
  <c r="B738"/>
  <c r="A739"/>
  <c r="B739"/>
  <c r="A740"/>
  <c r="B740"/>
  <c r="A741"/>
  <c r="B741"/>
  <c r="A742"/>
  <c r="B742"/>
  <c r="A743"/>
  <c r="B743"/>
  <c r="A744"/>
  <c r="B744"/>
  <c r="A745"/>
  <c r="B745"/>
  <c r="A747"/>
  <c r="B747"/>
  <c r="A748"/>
  <c r="B748"/>
  <c r="A749"/>
  <c r="B749"/>
  <c r="A750"/>
  <c r="B750"/>
  <c r="A752"/>
  <c r="B752"/>
  <c r="B755"/>
  <c r="B762"/>
  <c r="A764"/>
  <c r="B764"/>
  <c r="E764"/>
  <c r="H764"/>
  <c r="M764"/>
  <c r="P764"/>
  <c r="S764"/>
  <c r="V764"/>
  <c r="A765"/>
  <c r="B765"/>
  <c r="E765"/>
  <c r="H765"/>
  <c r="M765"/>
  <c r="P765"/>
  <c r="S765"/>
  <c r="V765"/>
  <c r="A766"/>
  <c r="B766"/>
  <c r="E766"/>
  <c r="H766"/>
  <c r="M766"/>
  <c r="P766"/>
  <c r="S766"/>
  <c r="V766"/>
  <c r="A767"/>
  <c r="B767"/>
  <c r="E767"/>
  <c r="H767"/>
  <c r="M767"/>
  <c r="P767"/>
  <c r="S767"/>
  <c r="V767"/>
  <c r="A768"/>
  <c r="B768"/>
  <c r="E768"/>
  <c r="H768"/>
  <c r="M768"/>
  <c r="P768"/>
  <c r="S768"/>
  <c r="V768"/>
  <c r="A769"/>
  <c r="B769"/>
  <c r="E769"/>
  <c r="H769"/>
  <c r="M769"/>
  <c r="P769"/>
  <c r="S769"/>
  <c r="V769"/>
  <c r="A770"/>
  <c r="B770"/>
  <c r="E770"/>
  <c r="H770"/>
  <c r="M770"/>
  <c r="P770"/>
  <c r="S770"/>
  <c r="V770"/>
  <c r="A771"/>
  <c r="B771"/>
  <c r="E771"/>
  <c r="H771"/>
  <c r="M771"/>
  <c r="P771"/>
  <c r="S771"/>
  <c r="V771"/>
  <c r="A772"/>
  <c r="B772"/>
  <c r="E772"/>
  <c r="H772"/>
  <c r="M772"/>
  <c r="P772"/>
  <c r="S772"/>
  <c r="V772"/>
  <c r="A773"/>
  <c r="B773"/>
  <c r="E773"/>
  <c r="H773"/>
  <c r="M773"/>
  <c r="P773"/>
  <c r="S773"/>
  <c r="V773"/>
  <c r="A774"/>
  <c r="B774"/>
  <c r="E774"/>
  <c r="H774"/>
  <c r="M774"/>
  <c r="P774"/>
  <c r="S774"/>
  <c r="V774"/>
  <c r="A775"/>
  <c r="B775"/>
  <c r="A777"/>
  <c r="B777"/>
  <c r="C777"/>
  <c r="D777"/>
  <c r="F777"/>
  <c r="G777"/>
  <c r="K777"/>
  <c r="L777"/>
  <c r="M777"/>
  <c r="N777"/>
  <c r="P777"/>
  <c r="O777"/>
  <c r="Q777"/>
  <c r="R777"/>
  <c r="T777"/>
  <c r="U777"/>
  <c r="V777"/>
  <c r="A778"/>
  <c r="B778"/>
  <c r="C778"/>
  <c r="D778"/>
  <c r="F778"/>
  <c r="G778"/>
  <c r="K778"/>
  <c r="L778"/>
  <c r="N778"/>
  <c r="P778"/>
  <c r="O778"/>
  <c r="Q778"/>
  <c r="R778"/>
  <c r="T778"/>
  <c r="U778"/>
  <c r="A779"/>
  <c r="B779"/>
  <c r="C779"/>
  <c r="D779"/>
  <c r="F779"/>
  <c r="G779"/>
  <c r="H779"/>
  <c r="K779"/>
  <c r="L779"/>
  <c r="M779"/>
  <c r="N779"/>
  <c r="N782"/>
  <c r="P782"/>
  <c r="O779"/>
  <c r="P779"/>
  <c r="Q779"/>
  <c r="R779"/>
  <c r="T779"/>
  <c r="U779"/>
  <c r="A780"/>
  <c r="B780"/>
  <c r="C780"/>
  <c r="D780"/>
  <c r="E780"/>
  <c r="F780"/>
  <c r="G780"/>
  <c r="H780"/>
  <c r="K780"/>
  <c r="L780"/>
  <c r="M780"/>
  <c r="N780"/>
  <c r="O780"/>
  <c r="P780"/>
  <c r="Q780"/>
  <c r="R780"/>
  <c r="T780"/>
  <c r="U780"/>
  <c r="A782"/>
  <c r="B782"/>
  <c r="C782"/>
  <c r="F782"/>
  <c r="K782"/>
  <c r="O782"/>
  <c r="Q782"/>
  <c r="T782"/>
  <c r="B785"/>
  <c r="B792"/>
  <c r="A794"/>
  <c r="B794"/>
  <c r="E794"/>
  <c r="H794"/>
  <c r="A795"/>
  <c r="B795"/>
  <c r="E795"/>
  <c r="H795"/>
  <c r="A796"/>
  <c r="B796"/>
  <c r="E796"/>
  <c r="H796"/>
  <c r="A797"/>
  <c r="B797"/>
  <c r="E797"/>
  <c r="H797"/>
  <c r="A798"/>
  <c r="B798"/>
  <c r="E798"/>
  <c r="H798"/>
  <c r="A799"/>
  <c r="B799"/>
  <c r="E799"/>
  <c r="H799"/>
  <c r="A800"/>
  <c r="B800"/>
  <c r="E800"/>
  <c r="H800"/>
  <c r="A801"/>
  <c r="B801"/>
  <c r="E801"/>
  <c r="H801"/>
  <c r="A802"/>
  <c r="B802"/>
  <c r="E802"/>
  <c r="H802"/>
  <c r="A803"/>
  <c r="B803"/>
  <c r="E803"/>
  <c r="H803"/>
  <c r="A804"/>
  <c r="B804"/>
  <c r="E804"/>
  <c r="H804"/>
  <c r="A805"/>
  <c r="B805"/>
  <c r="E805"/>
  <c r="H805"/>
  <c r="A807"/>
  <c r="B807"/>
  <c r="A808"/>
  <c r="B808"/>
  <c r="A809"/>
  <c r="B809"/>
  <c r="A810"/>
  <c r="B810"/>
  <c r="A812"/>
  <c r="B812"/>
  <c r="B815"/>
  <c r="B822"/>
  <c r="A824"/>
  <c r="B824"/>
  <c r="E824"/>
  <c r="H824"/>
  <c r="A825"/>
  <c r="B825"/>
  <c r="E825"/>
  <c r="H825"/>
  <c r="A826"/>
  <c r="B826"/>
  <c r="E826"/>
  <c r="H826"/>
  <c r="A827"/>
  <c r="B827"/>
  <c r="E827"/>
  <c r="H827"/>
  <c r="A828"/>
  <c r="B828"/>
  <c r="E828"/>
  <c r="H828"/>
  <c r="A829"/>
  <c r="B829"/>
  <c r="E829"/>
  <c r="H829"/>
  <c r="A830"/>
  <c r="B830"/>
  <c r="E830"/>
  <c r="H830"/>
  <c r="A831"/>
  <c r="B831"/>
  <c r="E831"/>
  <c r="H831"/>
  <c r="A832"/>
  <c r="B832"/>
  <c r="E832"/>
  <c r="H832"/>
  <c r="A833"/>
  <c r="B833"/>
  <c r="E833"/>
  <c r="H833"/>
  <c r="A834"/>
  <c r="B834"/>
  <c r="E834"/>
  <c r="H834"/>
  <c r="A835"/>
  <c r="B835"/>
  <c r="E835"/>
  <c r="H835"/>
  <c r="A837"/>
  <c r="B837"/>
  <c r="C837"/>
  <c r="E837"/>
  <c r="F837"/>
  <c r="H837"/>
  <c r="A838"/>
  <c r="B838"/>
  <c r="C838"/>
  <c r="E838"/>
  <c r="F838"/>
  <c r="H838"/>
  <c r="A839"/>
  <c r="B839"/>
  <c r="C839"/>
  <c r="E839"/>
  <c r="F839"/>
  <c r="H839"/>
  <c r="A840"/>
  <c r="B840"/>
  <c r="C840"/>
  <c r="E840"/>
  <c r="F840"/>
  <c r="H840"/>
  <c r="A842"/>
  <c r="B842"/>
  <c r="E842"/>
  <c r="F842"/>
  <c r="H842"/>
  <c r="B845"/>
  <c r="B852"/>
  <c r="A854"/>
  <c r="B854"/>
  <c r="E854"/>
  <c r="H854"/>
  <c r="A855"/>
  <c r="B855"/>
  <c r="E855"/>
  <c r="H855"/>
  <c r="A856"/>
  <c r="B856"/>
  <c r="E856"/>
  <c r="H856"/>
  <c r="A857"/>
  <c r="B857"/>
  <c r="E857"/>
  <c r="H857"/>
  <c r="A858"/>
  <c r="B858"/>
  <c r="E858"/>
  <c r="H858"/>
  <c r="A859"/>
  <c r="B859"/>
  <c r="E859"/>
  <c r="H859"/>
  <c r="A860"/>
  <c r="B860"/>
  <c r="E860"/>
  <c r="H860"/>
  <c r="A861"/>
  <c r="B861"/>
  <c r="E861"/>
  <c r="H861"/>
  <c r="A862"/>
  <c r="B862"/>
  <c r="E862"/>
  <c r="H862"/>
  <c r="A863"/>
  <c r="B863"/>
  <c r="E863"/>
  <c r="H863"/>
  <c r="A864"/>
  <c r="B864"/>
  <c r="E864"/>
  <c r="H864"/>
  <c r="A865"/>
  <c r="B865"/>
  <c r="E865"/>
  <c r="H865"/>
  <c r="A867"/>
  <c r="B867"/>
  <c r="C867"/>
  <c r="E867"/>
  <c r="F867"/>
  <c r="H867"/>
  <c r="A868"/>
  <c r="B868"/>
  <c r="C868"/>
  <c r="E868"/>
  <c r="F868"/>
  <c r="H868"/>
  <c r="A869"/>
  <c r="B869"/>
  <c r="C869"/>
  <c r="E869"/>
  <c r="F869"/>
  <c r="H869"/>
  <c r="A870"/>
  <c r="B870"/>
  <c r="C870"/>
  <c r="E870"/>
  <c r="F870"/>
  <c r="H870"/>
  <c r="A872"/>
  <c r="B872"/>
  <c r="E872"/>
  <c r="H872"/>
  <c r="B875"/>
  <c r="B882"/>
  <c r="A884"/>
  <c r="B884"/>
  <c r="E884"/>
  <c r="H884"/>
  <c r="M884"/>
  <c r="P884"/>
  <c r="S884"/>
  <c r="V884"/>
  <c r="A885"/>
  <c r="B885"/>
  <c r="E885"/>
  <c r="H885"/>
  <c r="M885"/>
  <c r="P885"/>
  <c r="S885"/>
  <c r="V885"/>
  <c r="A886"/>
  <c r="B886"/>
  <c r="E886"/>
  <c r="H886"/>
  <c r="M886"/>
  <c r="P886"/>
  <c r="S886"/>
  <c r="V886"/>
  <c r="A887"/>
  <c r="B887"/>
  <c r="E887"/>
  <c r="H887"/>
  <c r="M887"/>
  <c r="P887"/>
  <c r="S887"/>
  <c r="V887"/>
  <c r="A888"/>
  <c r="B888"/>
  <c r="E888"/>
  <c r="H888"/>
  <c r="M888"/>
  <c r="P888"/>
  <c r="S888"/>
  <c r="V888"/>
  <c r="A889"/>
  <c r="B889"/>
  <c r="E889"/>
  <c r="H889"/>
  <c r="M889"/>
  <c r="P889"/>
  <c r="S889"/>
  <c r="V889"/>
  <c r="A890"/>
  <c r="B890"/>
  <c r="E890"/>
  <c r="H890"/>
  <c r="M890"/>
  <c r="P890"/>
  <c r="S890"/>
  <c r="V890"/>
  <c r="A891"/>
  <c r="B891"/>
  <c r="E891"/>
  <c r="H891"/>
  <c r="M891"/>
  <c r="P891"/>
  <c r="S891"/>
  <c r="V891"/>
  <c r="A892"/>
  <c r="B892"/>
  <c r="E892"/>
  <c r="H892"/>
  <c r="M892"/>
  <c r="P892"/>
  <c r="S892"/>
  <c r="V892"/>
  <c r="A893"/>
  <c r="B893"/>
  <c r="E893"/>
  <c r="H893"/>
  <c r="M893"/>
  <c r="P893"/>
  <c r="S893"/>
  <c r="V893"/>
  <c r="A894"/>
  <c r="B894"/>
  <c r="E894"/>
  <c r="H894"/>
  <c r="M894"/>
  <c r="P894"/>
  <c r="S894"/>
  <c r="V894"/>
  <c r="A895"/>
  <c r="B895"/>
  <c r="E895"/>
  <c r="H895"/>
  <c r="M895"/>
  <c r="P895"/>
  <c r="S895"/>
  <c r="V895"/>
  <c r="A897"/>
  <c r="B897"/>
  <c r="C897"/>
  <c r="D897"/>
  <c r="E897"/>
  <c r="F897"/>
  <c r="G897"/>
  <c r="H897"/>
  <c r="I897"/>
  <c r="J897"/>
  <c r="K897"/>
  <c r="L897"/>
  <c r="M897"/>
  <c r="N897"/>
  <c r="O897"/>
  <c r="P897"/>
  <c r="Q897"/>
  <c r="R897"/>
  <c r="S897"/>
  <c r="T897"/>
  <c r="U897"/>
  <c r="V897"/>
  <c r="A898"/>
  <c r="B898"/>
  <c r="C898"/>
  <c r="D898"/>
  <c r="E898"/>
  <c r="F898"/>
  <c r="G898"/>
  <c r="H898"/>
  <c r="I898"/>
  <c r="J898"/>
  <c r="K898"/>
  <c r="L898"/>
  <c r="M898"/>
  <c r="N898"/>
  <c r="O898"/>
  <c r="P898"/>
  <c r="Q898"/>
  <c r="R898"/>
  <c r="S898"/>
  <c r="T898"/>
  <c r="U898"/>
  <c r="V898"/>
  <c r="A899"/>
  <c r="B899"/>
  <c r="C899"/>
  <c r="D899"/>
  <c r="E899"/>
  <c r="F899"/>
  <c r="G899"/>
  <c r="H899"/>
  <c r="I899"/>
  <c r="J899"/>
  <c r="K899"/>
  <c r="L899"/>
  <c r="M899"/>
  <c r="N899"/>
  <c r="O899"/>
  <c r="P899"/>
  <c r="Q899"/>
  <c r="R899"/>
  <c r="S899"/>
  <c r="T899"/>
  <c r="U899"/>
  <c r="V899"/>
  <c r="A900"/>
  <c r="B900"/>
  <c r="C900"/>
  <c r="D900"/>
  <c r="E900"/>
  <c r="F900"/>
  <c r="G900"/>
  <c r="H900"/>
  <c r="I900"/>
  <c r="J900"/>
  <c r="K900"/>
  <c r="L900"/>
  <c r="M900"/>
  <c r="N900"/>
  <c r="O900"/>
  <c r="P900"/>
  <c r="Q900"/>
  <c r="R900"/>
  <c r="S900"/>
  <c r="T900"/>
  <c r="U900"/>
  <c r="V900"/>
  <c r="A902"/>
  <c r="B902"/>
  <c r="C902"/>
  <c r="D902"/>
  <c r="E902"/>
  <c r="F902"/>
  <c r="G902"/>
  <c r="H902"/>
  <c r="I902"/>
  <c r="J902"/>
  <c r="K902"/>
  <c r="L902"/>
  <c r="M902"/>
  <c r="N902"/>
  <c r="O902"/>
  <c r="P902"/>
  <c r="Q902"/>
  <c r="R902"/>
  <c r="S902"/>
  <c r="T902"/>
  <c r="U902"/>
  <c r="V902"/>
  <c r="B905"/>
  <c r="B912"/>
  <c r="A914"/>
  <c r="B914"/>
  <c r="E914"/>
  <c r="H914"/>
  <c r="M914"/>
  <c r="P914"/>
  <c r="S914"/>
  <c r="V914"/>
  <c r="A915"/>
  <c r="B915"/>
  <c r="E915"/>
  <c r="H915"/>
  <c r="M915"/>
  <c r="P915"/>
  <c r="S915"/>
  <c r="V915"/>
  <c r="A916"/>
  <c r="B916"/>
  <c r="E916"/>
  <c r="H916"/>
  <c r="M916"/>
  <c r="P916"/>
  <c r="S916"/>
  <c r="V916"/>
  <c r="A917"/>
  <c r="B917"/>
  <c r="E917"/>
  <c r="H917"/>
  <c r="M917"/>
  <c r="P917"/>
  <c r="S917"/>
  <c r="V917"/>
  <c r="A918"/>
  <c r="B918"/>
  <c r="E918"/>
  <c r="H918"/>
  <c r="M918"/>
  <c r="P918"/>
  <c r="S918"/>
  <c r="V918"/>
  <c r="A919"/>
  <c r="B919"/>
  <c r="E919"/>
  <c r="H919"/>
  <c r="M919"/>
  <c r="P919"/>
  <c r="S919"/>
  <c r="V919"/>
  <c r="A920"/>
  <c r="B920"/>
  <c r="E920"/>
  <c r="H920"/>
  <c r="M920"/>
  <c r="P920"/>
  <c r="S920"/>
  <c r="V920"/>
  <c r="A921"/>
  <c r="B921"/>
  <c r="E921"/>
  <c r="H921"/>
  <c r="M921"/>
  <c r="P921"/>
  <c r="S921"/>
  <c r="V921"/>
  <c r="A922"/>
  <c r="B922"/>
  <c r="E922"/>
  <c r="H922"/>
  <c r="M922"/>
  <c r="P922"/>
  <c r="S922"/>
  <c r="V922"/>
  <c r="A923"/>
  <c r="B923"/>
  <c r="E923"/>
  <c r="H923"/>
  <c r="M923"/>
  <c r="P923"/>
  <c r="S923"/>
  <c r="V923"/>
  <c r="A924"/>
  <c r="B924"/>
  <c r="E924"/>
  <c r="H924"/>
  <c r="M924"/>
  <c r="P924"/>
  <c r="S924"/>
  <c r="V924"/>
  <c r="A925"/>
  <c r="B925"/>
  <c r="E925"/>
  <c r="H925"/>
  <c r="M925"/>
  <c r="P925"/>
  <c r="S925"/>
  <c r="V925"/>
  <c r="A927"/>
  <c r="B927"/>
  <c r="C927"/>
  <c r="E927"/>
  <c r="D927"/>
  <c r="F927"/>
  <c r="G927"/>
  <c r="K927"/>
  <c r="L927"/>
  <c r="M927"/>
  <c r="N927"/>
  <c r="O927"/>
  <c r="P927"/>
  <c r="Q927"/>
  <c r="R927"/>
  <c r="T927"/>
  <c r="U927"/>
  <c r="V927"/>
  <c r="A928"/>
  <c r="B928"/>
  <c r="C928"/>
  <c r="E928"/>
  <c r="D928"/>
  <c r="F928"/>
  <c r="G928"/>
  <c r="H928"/>
  <c r="K928"/>
  <c r="L928"/>
  <c r="M928"/>
  <c r="N928"/>
  <c r="O928"/>
  <c r="Q928"/>
  <c r="R928"/>
  <c r="S928"/>
  <c r="T928"/>
  <c r="T932"/>
  <c r="U928"/>
  <c r="V928"/>
  <c r="A929"/>
  <c r="B929"/>
  <c r="C929"/>
  <c r="D929"/>
  <c r="F929"/>
  <c r="H929"/>
  <c r="G929"/>
  <c r="K929"/>
  <c r="L929"/>
  <c r="M929"/>
  <c r="N929"/>
  <c r="O929"/>
  <c r="P929"/>
  <c r="Q929"/>
  <c r="R929"/>
  <c r="S929"/>
  <c r="T929"/>
  <c r="U929"/>
  <c r="V929"/>
  <c r="A930"/>
  <c r="B930"/>
  <c r="C930"/>
  <c r="D930"/>
  <c r="E930"/>
  <c r="F930"/>
  <c r="G930"/>
  <c r="H930"/>
  <c r="K930"/>
  <c r="L930"/>
  <c r="M930"/>
  <c r="N930"/>
  <c r="O930"/>
  <c r="P930"/>
  <c r="Q930"/>
  <c r="R930"/>
  <c r="S930"/>
  <c r="T930"/>
  <c r="V930"/>
  <c r="U930"/>
  <c r="A932"/>
  <c r="B932"/>
  <c r="F932"/>
  <c r="Q932"/>
  <c r="U932"/>
  <c r="B935"/>
  <c r="B943"/>
  <c r="A945"/>
  <c r="B945"/>
  <c r="E945"/>
  <c r="H945"/>
  <c r="M945"/>
  <c r="P945"/>
  <c r="S945"/>
  <c r="V945"/>
  <c r="A946"/>
  <c r="B946"/>
  <c r="E946"/>
  <c r="H946"/>
  <c r="M946"/>
  <c r="P946"/>
  <c r="S946"/>
  <c r="V946"/>
  <c r="A947"/>
  <c r="B947"/>
  <c r="E947"/>
  <c r="H947"/>
  <c r="M947"/>
  <c r="P947"/>
  <c r="S947"/>
  <c r="V947"/>
  <c r="A948"/>
  <c r="B948"/>
  <c r="E948"/>
  <c r="H948"/>
  <c r="M948"/>
  <c r="P948"/>
  <c r="S948"/>
  <c r="V948"/>
  <c r="A949"/>
  <c r="B949"/>
  <c r="E949"/>
  <c r="H949"/>
  <c r="M949"/>
  <c r="P949"/>
  <c r="S949"/>
  <c r="V949"/>
  <c r="A950"/>
  <c r="B950"/>
  <c r="E950"/>
  <c r="H950"/>
  <c r="M950"/>
  <c r="P950"/>
  <c r="S950"/>
  <c r="V950"/>
  <c r="A951"/>
  <c r="B951"/>
  <c r="E951"/>
  <c r="H951"/>
  <c r="M951"/>
  <c r="P951"/>
  <c r="S951"/>
  <c r="V951"/>
  <c r="A952"/>
  <c r="B952"/>
  <c r="E952"/>
  <c r="H952"/>
  <c r="M952"/>
  <c r="P952"/>
  <c r="S952"/>
  <c r="V952"/>
  <c r="A953"/>
  <c r="B953"/>
  <c r="E953"/>
  <c r="H953"/>
  <c r="M953"/>
  <c r="P953"/>
  <c r="S953"/>
  <c r="V953"/>
  <c r="A954"/>
  <c r="B954"/>
  <c r="E954"/>
  <c r="H954"/>
  <c r="M954"/>
  <c r="P954"/>
  <c r="S954"/>
  <c r="V954"/>
  <c r="A955"/>
  <c r="B955"/>
  <c r="E955"/>
  <c r="H955"/>
  <c r="M955"/>
  <c r="P955"/>
  <c r="S955"/>
  <c r="V955"/>
  <c r="A956"/>
  <c r="B956"/>
  <c r="E956"/>
  <c r="H956"/>
  <c r="M956"/>
  <c r="P956"/>
  <c r="S956"/>
  <c r="V956"/>
  <c r="A958"/>
  <c r="B958"/>
  <c r="C958"/>
  <c r="E958"/>
  <c r="F958"/>
  <c r="H958"/>
  <c r="I958"/>
  <c r="J958"/>
  <c r="K958"/>
  <c r="M958"/>
  <c r="N958"/>
  <c r="P958"/>
  <c r="Q958"/>
  <c r="S958"/>
  <c r="T958"/>
  <c r="V958"/>
  <c r="A959"/>
  <c r="B959"/>
  <c r="C959"/>
  <c r="E959"/>
  <c r="F959"/>
  <c r="H959"/>
  <c r="I959"/>
  <c r="J959"/>
  <c r="K959"/>
  <c r="M959"/>
  <c r="N959"/>
  <c r="P959"/>
  <c r="Q959"/>
  <c r="S959"/>
  <c r="T959"/>
  <c r="V959"/>
  <c r="A960"/>
  <c r="B960"/>
  <c r="C960"/>
  <c r="E960"/>
  <c r="F960"/>
  <c r="H960"/>
  <c r="I960"/>
  <c r="J960"/>
  <c r="K960"/>
  <c r="M960"/>
  <c r="N960"/>
  <c r="P960"/>
  <c r="Q960"/>
  <c r="S960"/>
  <c r="T960"/>
  <c r="V960"/>
  <c r="A961"/>
  <c r="B961"/>
  <c r="C961"/>
  <c r="E961"/>
  <c r="F961"/>
  <c r="H961"/>
  <c r="I961"/>
  <c r="J961"/>
  <c r="K961"/>
  <c r="M961"/>
  <c r="N961"/>
  <c r="P961"/>
  <c r="Q961"/>
  <c r="S961"/>
  <c r="T961"/>
  <c r="V961"/>
  <c r="A963"/>
  <c r="B963"/>
  <c r="C963"/>
  <c r="E963"/>
  <c r="F963"/>
  <c r="H963"/>
  <c r="I963"/>
  <c r="J963"/>
  <c r="K963"/>
  <c r="M963"/>
  <c r="N963"/>
  <c r="P963"/>
  <c r="Q963"/>
  <c r="S963"/>
  <c r="T963"/>
  <c r="V963"/>
  <c r="B966"/>
  <c r="B973"/>
  <c r="A975"/>
  <c r="B975"/>
  <c r="E975"/>
  <c r="H975"/>
  <c r="M975"/>
  <c r="P975"/>
  <c r="S975"/>
  <c r="V975"/>
  <c r="A976"/>
  <c r="B976"/>
  <c r="E976"/>
  <c r="H976"/>
  <c r="M976"/>
  <c r="P976"/>
  <c r="S976"/>
  <c r="V976"/>
  <c r="A977"/>
  <c r="B977"/>
  <c r="E977"/>
  <c r="H977"/>
  <c r="M977"/>
  <c r="P977"/>
  <c r="S977"/>
  <c r="V977"/>
  <c r="A978"/>
  <c r="B978"/>
  <c r="E978"/>
  <c r="H978"/>
  <c r="M978"/>
  <c r="P978"/>
  <c r="S978"/>
  <c r="V978"/>
  <c r="A979"/>
  <c r="B979"/>
  <c r="E979"/>
  <c r="H979"/>
  <c r="M979"/>
  <c r="P979"/>
  <c r="S979"/>
  <c r="V979"/>
  <c r="A980"/>
  <c r="B980"/>
  <c r="E980"/>
  <c r="H980"/>
  <c r="M980"/>
  <c r="P980"/>
  <c r="S980"/>
  <c r="V980"/>
  <c r="A981"/>
  <c r="B981"/>
  <c r="E981"/>
  <c r="H981"/>
  <c r="M981"/>
  <c r="P981"/>
  <c r="S981"/>
  <c r="V981"/>
  <c r="A982"/>
  <c r="B982"/>
  <c r="E982"/>
  <c r="H982"/>
  <c r="M982"/>
  <c r="P982"/>
  <c r="S982"/>
  <c r="V982"/>
  <c r="A983"/>
  <c r="B983"/>
  <c r="E983"/>
  <c r="H983"/>
  <c r="M983"/>
  <c r="P983"/>
  <c r="S983"/>
  <c r="V983"/>
  <c r="A984"/>
  <c r="B984"/>
  <c r="E984"/>
  <c r="H984"/>
  <c r="M984"/>
  <c r="P984"/>
  <c r="S984"/>
  <c r="V984"/>
  <c r="A985"/>
  <c r="B985"/>
  <c r="E985"/>
  <c r="H985"/>
  <c r="M985"/>
  <c r="P985"/>
  <c r="S985"/>
  <c r="V985"/>
  <c r="A986"/>
  <c r="B986"/>
  <c r="E986"/>
  <c r="H986"/>
  <c r="M986"/>
  <c r="P986"/>
  <c r="S986"/>
  <c r="V986"/>
  <c r="A988"/>
  <c r="B988"/>
  <c r="C988"/>
  <c r="D988"/>
  <c r="F988"/>
  <c r="G988"/>
  <c r="K988"/>
  <c r="L988"/>
  <c r="N988"/>
  <c r="O988"/>
  <c r="Q988"/>
  <c r="R988"/>
  <c r="S988"/>
  <c r="T988"/>
  <c r="U988"/>
  <c r="V988"/>
  <c r="A989"/>
  <c r="B989"/>
  <c r="C989"/>
  <c r="E989"/>
  <c r="D989"/>
  <c r="F989"/>
  <c r="G989"/>
  <c r="H989"/>
  <c r="K989"/>
  <c r="L989"/>
  <c r="M989"/>
  <c r="N989"/>
  <c r="O989"/>
  <c r="P989"/>
  <c r="Q989"/>
  <c r="R989"/>
  <c r="T989"/>
  <c r="V989"/>
  <c r="U989"/>
  <c r="A990"/>
  <c r="B990"/>
  <c r="C990"/>
  <c r="D990"/>
  <c r="F990"/>
  <c r="G990"/>
  <c r="H990"/>
  <c r="K990"/>
  <c r="L990"/>
  <c r="M990"/>
  <c r="N990"/>
  <c r="N993"/>
  <c r="O990"/>
  <c r="Q990"/>
  <c r="R990"/>
  <c r="S990"/>
  <c r="T990"/>
  <c r="V990"/>
  <c r="U990"/>
  <c r="A991"/>
  <c r="B991"/>
  <c r="C991"/>
  <c r="D991"/>
  <c r="E991"/>
  <c r="F991"/>
  <c r="F993"/>
  <c r="G991"/>
  <c r="H991"/>
  <c r="K991"/>
  <c r="L991"/>
  <c r="N991"/>
  <c r="P991"/>
  <c r="O991"/>
  <c r="Q991"/>
  <c r="R991"/>
  <c r="S991"/>
  <c r="T991"/>
  <c r="V991"/>
  <c r="U991"/>
  <c r="A993"/>
  <c r="B993"/>
  <c r="Q993"/>
  <c r="U993"/>
  <c r="B996"/>
  <c r="B1003"/>
  <c r="A1005"/>
  <c r="B1005"/>
  <c r="E1005"/>
  <c r="H1005"/>
  <c r="M1005"/>
  <c r="P1005"/>
  <c r="S1005"/>
  <c r="V1005"/>
  <c r="A1006"/>
  <c r="B1006"/>
  <c r="E1006"/>
  <c r="H1006"/>
  <c r="M1006"/>
  <c r="P1006"/>
  <c r="S1006"/>
  <c r="V1006"/>
  <c r="A1007"/>
  <c r="B1007"/>
  <c r="E1007"/>
  <c r="H1007"/>
  <c r="M1007"/>
  <c r="P1007"/>
  <c r="S1007"/>
  <c r="V1007"/>
  <c r="A1008"/>
  <c r="B1008"/>
  <c r="E1008"/>
  <c r="H1008"/>
  <c r="M1008"/>
  <c r="P1008"/>
  <c r="S1008"/>
  <c r="V1008"/>
  <c r="A1009"/>
  <c r="B1009"/>
  <c r="E1009"/>
  <c r="H1009"/>
  <c r="M1009"/>
  <c r="P1009"/>
  <c r="S1009"/>
  <c r="V1009"/>
  <c r="A1010"/>
  <c r="B1010"/>
  <c r="E1010"/>
  <c r="H1010"/>
  <c r="M1010"/>
  <c r="P1010"/>
  <c r="S1010"/>
  <c r="V1010"/>
  <c r="A1011"/>
  <c r="B1011"/>
  <c r="E1011"/>
  <c r="H1011"/>
  <c r="M1011"/>
  <c r="P1011"/>
  <c r="S1011"/>
  <c r="V1011"/>
  <c r="A1012"/>
  <c r="B1012"/>
  <c r="E1012"/>
  <c r="H1012"/>
  <c r="M1012"/>
  <c r="P1012"/>
  <c r="S1012"/>
  <c r="V1012"/>
  <c r="A1013"/>
  <c r="B1013"/>
  <c r="E1013"/>
  <c r="H1013"/>
  <c r="M1013"/>
  <c r="P1013"/>
  <c r="S1013"/>
  <c r="V1013"/>
  <c r="A1014"/>
  <c r="B1014"/>
  <c r="E1014"/>
  <c r="H1014"/>
  <c r="M1014"/>
  <c r="P1014"/>
  <c r="S1014"/>
  <c r="V1014"/>
  <c r="A1015"/>
  <c r="B1015"/>
  <c r="E1015"/>
  <c r="H1015"/>
  <c r="M1015"/>
  <c r="P1015"/>
  <c r="S1015"/>
  <c r="V1015"/>
  <c r="A1016"/>
  <c r="B1016"/>
  <c r="E1016"/>
  <c r="H1016"/>
  <c r="M1016"/>
  <c r="P1016"/>
  <c r="S1016"/>
  <c r="V1016"/>
  <c r="A1018"/>
  <c r="B1018"/>
  <c r="C1018"/>
  <c r="E1018"/>
  <c r="F1018"/>
  <c r="H1018"/>
  <c r="I1018"/>
  <c r="J1018"/>
  <c r="K1018"/>
  <c r="M1018"/>
  <c r="N1018"/>
  <c r="P1018"/>
  <c r="Q1018"/>
  <c r="S1018"/>
  <c r="T1018"/>
  <c r="V1018"/>
  <c r="A1019"/>
  <c r="B1019"/>
  <c r="C1019"/>
  <c r="E1019"/>
  <c r="F1019"/>
  <c r="H1019"/>
  <c r="I1019"/>
  <c r="J1019"/>
  <c r="K1019"/>
  <c r="M1019"/>
  <c r="N1019"/>
  <c r="P1019"/>
  <c r="Q1019"/>
  <c r="S1019"/>
  <c r="T1019"/>
  <c r="V1019"/>
  <c r="A1020"/>
  <c r="B1020"/>
  <c r="C1020"/>
  <c r="E1020"/>
  <c r="F1020"/>
  <c r="H1020"/>
  <c r="I1020"/>
  <c r="J1020"/>
  <c r="K1020"/>
  <c r="M1020"/>
  <c r="N1020"/>
  <c r="P1020"/>
  <c r="Q1020"/>
  <c r="S1020"/>
  <c r="T1020"/>
  <c r="V1020"/>
  <c r="A1021"/>
  <c r="B1021"/>
  <c r="C1021"/>
  <c r="E1021"/>
  <c r="F1021"/>
  <c r="H1021"/>
  <c r="I1021"/>
  <c r="J1021"/>
  <c r="K1021"/>
  <c r="M1021"/>
  <c r="N1021"/>
  <c r="P1021"/>
  <c r="Q1021"/>
  <c r="S1021"/>
  <c r="T1021"/>
  <c r="V1021"/>
  <c r="A1023"/>
  <c r="B1023"/>
  <c r="C1023"/>
  <c r="E1023"/>
  <c r="F1023"/>
  <c r="H1023"/>
  <c r="I1023"/>
  <c r="J1023"/>
  <c r="K1023"/>
  <c r="M1023"/>
  <c r="N1023"/>
  <c r="P1023"/>
  <c r="Q1023"/>
  <c r="S1023"/>
  <c r="T1023"/>
  <c r="V1023"/>
  <c r="B1026"/>
  <c r="B1033"/>
  <c r="A1035"/>
  <c r="B1035"/>
  <c r="E1035"/>
  <c r="H1035"/>
  <c r="M1035"/>
  <c r="P1035"/>
  <c r="S1035"/>
  <c r="V1035"/>
  <c r="A1036"/>
  <c r="B1036"/>
  <c r="E1036"/>
  <c r="H1036"/>
  <c r="M1036"/>
  <c r="P1036"/>
  <c r="S1036"/>
  <c r="V1036"/>
  <c r="A1037"/>
  <c r="B1037"/>
  <c r="E1037"/>
  <c r="H1037"/>
  <c r="M1037"/>
  <c r="P1037"/>
  <c r="S1037"/>
  <c r="V1037"/>
  <c r="A1038"/>
  <c r="B1038"/>
  <c r="E1038"/>
  <c r="H1038"/>
  <c r="M1038"/>
  <c r="P1038"/>
  <c r="S1038"/>
  <c r="V1038"/>
  <c r="A1039"/>
  <c r="B1039"/>
  <c r="E1039"/>
  <c r="H1039"/>
  <c r="M1039"/>
  <c r="P1039"/>
  <c r="S1039"/>
  <c r="V1039"/>
  <c r="A1040"/>
  <c r="B1040"/>
  <c r="E1040"/>
  <c r="H1040"/>
  <c r="M1040"/>
  <c r="P1040"/>
  <c r="S1040"/>
  <c r="V1040"/>
  <c r="A1041"/>
  <c r="B1041"/>
  <c r="E1041"/>
  <c r="H1041"/>
  <c r="M1041"/>
  <c r="P1041"/>
  <c r="S1041"/>
  <c r="V1041"/>
  <c r="A1042"/>
  <c r="B1042"/>
  <c r="E1042"/>
  <c r="H1042"/>
  <c r="M1042"/>
  <c r="P1042"/>
  <c r="S1042"/>
  <c r="V1042"/>
  <c r="A1043"/>
  <c r="B1043"/>
  <c r="E1043"/>
  <c r="H1043"/>
  <c r="M1043"/>
  <c r="P1043"/>
  <c r="S1043"/>
  <c r="V1043"/>
  <c r="A1044"/>
  <c r="B1044"/>
  <c r="E1044"/>
  <c r="H1044"/>
  <c r="M1044"/>
  <c r="P1044"/>
  <c r="S1044"/>
  <c r="V1044"/>
  <c r="A1045"/>
  <c r="B1045"/>
  <c r="E1045"/>
  <c r="H1045"/>
  <c r="M1045"/>
  <c r="P1045"/>
  <c r="S1045"/>
  <c r="V1045"/>
  <c r="A1046"/>
  <c r="B1046"/>
  <c r="E1046"/>
  <c r="H1046"/>
  <c r="M1046"/>
  <c r="P1046"/>
  <c r="S1046"/>
  <c r="V1046"/>
  <c r="A1048"/>
  <c r="B1048"/>
  <c r="C1048"/>
  <c r="E1048"/>
  <c r="F1048"/>
  <c r="H1048"/>
  <c r="I1048"/>
  <c r="J1048"/>
  <c r="K1048"/>
  <c r="M1048"/>
  <c r="N1048"/>
  <c r="P1048"/>
  <c r="Q1048"/>
  <c r="S1048"/>
  <c r="T1048"/>
  <c r="V1048"/>
  <c r="A1049"/>
  <c r="B1049"/>
  <c r="C1049"/>
  <c r="E1049"/>
  <c r="F1049"/>
  <c r="H1049"/>
  <c r="I1049"/>
  <c r="J1049"/>
  <c r="K1049"/>
  <c r="M1049"/>
  <c r="N1049"/>
  <c r="P1049"/>
  <c r="Q1049"/>
  <c r="S1049"/>
  <c r="T1049"/>
  <c r="V1049"/>
  <c r="A1050"/>
  <c r="B1050"/>
  <c r="C1050"/>
  <c r="E1050"/>
  <c r="F1050"/>
  <c r="H1050"/>
  <c r="I1050"/>
  <c r="J1050"/>
  <c r="K1050"/>
  <c r="M1050"/>
  <c r="N1050"/>
  <c r="P1050"/>
  <c r="Q1050"/>
  <c r="S1050"/>
  <c r="T1050"/>
  <c r="V1050"/>
  <c r="A1051"/>
  <c r="B1051"/>
  <c r="C1051"/>
  <c r="E1051"/>
  <c r="F1051"/>
  <c r="H1051"/>
  <c r="I1051"/>
  <c r="J1051"/>
  <c r="K1051"/>
  <c r="M1051"/>
  <c r="N1051"/>
  <c r="P1051"/>
  <c r="Q1051"/>
  <c r="S1051"/>
  <c r="T1051"/>
  <c r="V1051"/>
  <c r="A1053"/>
  <c r="B1053"/>
  <c r="C1053"/>
  <c r="E1053"/>
  <c r="F1053"/>
  <c r="H1053"/>
  <c r="I1053"/>
  <c r="J1053"/>
  <c r="K1053"/>
  <c r="M1053"/>
  <c r="N1053"/>
  <c r="P1053"/>
  <c r="Q1053"/>
  <c r="S1053"/>
  <c r="T1053"/>
  <c r="V1053"/>
  <c r="B1056"/>
  <c r="B1063"/>
  <c r="A1065"/>
  <c r="B1065"/>
  <c r="M1065"/>
  <c r="P1065"/>
  <c r="S1065"/>
  <c r="V1065"/>
  <c r="A1066"/>
  <c r="B1066"/>
  <c r="M1066"/>
  <c r="P1066"/>
  <c r="S1066"/>
  <c r="V1066"/>
  <c r="A1067"/>
  <c r="B1067"/>
  <c r="M1067"/>
  <c r="P1067"/>
  <c r="S1067"/>
  <c r="V1067"/>
  <c r="A1068"/>
  <c r="B1068"/>
  <c r="M1068"/>
  <c r="P1068"/>
  <c r="S1068"/>
  <c r="V1068"/>
  <c r="A1069"/>
  <c r="B1069"/>
  <c r="M1069"/>
  <c r="P1069"/>
  <c r="S1069"/>
  <c r="V1069"/>
  <c r="A1070"/>
  <c r="B1070"/>
  <c r="M1070"/>
  <c r="P1070"/>
  <c r="S1070"/>
  <c r="V1070"/>
  <c r="A1071"/>
  <c r="B1071"/>
  <c r="M1071"/>
  <c r="P1071"/>
  <c r="S1071"/>
  <c r="V1071"/>
  <c r="A1072"/>
  <c r="B1072"/>
  <c r="M1072"/>
  <c r="P1072"/>
  <c r="S1072"/>
  <c r="V1072"/>
  <c r="A1073"/>
  <c r="B1073"/>
  <c r="M1073"/>
  <c r="P1073"/>
  <c r="S1073"/>
  <c r="V1073"/>
  <c r="A1074"/>
  <c r="B1074"/>
  <c r="M1074"/>
  <c r="P1074"/>
  <c r="S1074"/>
  <c r="V1074"/>
  <c r="A1075"/>
  <c r="B1075"/>
  <c r="M1075"/>
  <c r="P1075"/>
  <c r="S1075"/>
  <c r="V1075"/>
  <c r="A1076"/>
  <c r="B1076"/>
  <c r="M1076"/>
  <c r="P1076"/>
  <c r="S1076"/>
  <c r="V1076"/>
  <c r="A1078"/>
  <c r="B1078"/>
  <c r="K1078"/>
  <c r="K1083"/>
  <c r="L1078"/>
  <c r="M1078"/>
  <c r="N1078"/>
  <c r="O1078"/>
  <c r="Q1078"/>
  <c r="R1078"/>
  <c r="T1078"/>
  <c r="V1078"/>
  <c r="U1078"/>
  <c r="A1079"/>
  <c r="B1079"/>
  <c r="K1079"/>
  <c r="L1079"/>
  <c r="N1079"/>
  <c r="O1079"/>
  <c r="P1079"/>
  <c r="Q1079"/>
  <c r="Q1083"/>
  <c r="R1079"/>
  <c r="S1079"/>
  <c r="T1079"/>
  <c r="U1079"/>
  <c r="V1079"/>
  <c r="A1080"/>
  <c r="B1080"/>
  <c r="K1080"/>
  <c r="L1080"/>
  <c r="M1080"/>
  <c r="N1080"/>
  <c r="O1080"/>
  <c r="P1080"/>
  <c r="Q1080"/>
  <c r="R1080"/>
  <c r="S1080"/>
  <c r="T1080"/>
  <c r="V1080"/>
  <c r="U1080"/>
  <c r="A1081"/>
  <c r="B1081"/>
  <c r="K1081"/>
  <c r="L1081"/>
  <c r="M1081"/>
  <c r="N1081"/>
  <c r="N1083"/>
  <c r="O1081"/>
  <c r="P1081"/>
  <c r="Q1081"/>
  <c r="R1081"/>
  <c r="S1081"/>
  <c r="T1081"/>
  <c r="V1081"/>
  <c r="U1081"/>
  <c r="A1083"/>
  <c r="B1083"/>
  <c r="B1086"/>
  <c r="B1093"/>
  <c r="A1095"/>
  <c r="B1095"/>
  <c r="E1095"/>
  <c r="H1095"/>
  <c r="A1096"/>
  <c r="B1096"/>
  <c r="E1096"/>
  <c r="H1096"/>
  <c r="A1097"/>
  <c r="B1097"/>
  <c r="E1097"/>
  <c r="H1097"/>
  <c r="A1098"/>
  <c r="B1098"/>
  <c r="E1098"/>
  <c r="H1098"/>
  <c r="A1099"/>
  <c r="B1099"/>
  <c r="E1099"/>
  <c r="H1099"/>
  <c r="A1100"/>
  <c r="B1100"/>
  <c r="E1100"/>
  <c r="H1100"/>
  <c r="A1101"/>
  <c r="B1101"/>
  <c r="E1101"/>
  <c r="H1101"/>
  <c r="A1102"/>
  <c r="B1102"/>
  <c r="E1102"/>
  <c r="H1102"/>
  <c r="A1103"/>
  <c r="B1103"/>
  <c r="E1103"/>
  <c r="H1103"/>
  <c r="A1104"/>
  <c r="B1104"/>
  <c r="E1104"/>
  <c r="H1104"/>
  <c r="A1105"/>
  <c r="B1105"/>
  <c r="E1105"/>
  <c r="H1105"/>
  <c r="A1106"/>
  <c r="B1106"/>
  <c r="E1106"/>
  <c r="H1106"/>
  <c r="A1108"/>
  <c r="B1108"/>
  <c r="C1108"/>
  <c r="D1108"/>
  <c r="E1108"/>
  <c r="F1108"/>
  <c r="G1108"/>
  <c r="H1108"/>
  <c r="I1108"/>
  <c r="J1108"/>
  <c r="A1109"/>
  <c r="B1109"/>
  <c r="C1109"/>
  <c r="D1109"/>
  <c r="E1109"/>
  <c r="F1109"/>
  <c r="G1109"/>
  <c r="H1109"/>
  <c r="I1109"/>
  <c r="J1109"/>
  <c r="A1110"/>
  <c r="B1110"/>
  <c r="C1110"/>
  <c r="D1110"/>
  <c r="E1110"/>
  <c r="F1110"/>
  <c r="G1110"/>
  <c r="H1110"/>
  <c r="I1110"/>
  <c r="J1110"/>
  <c r="A1111"/>
  <c r="B1111"/>
  <c r="C1111"/>
  <c r="D1111"/>
  <c r="E1111"/>
  <c r="F1111"/>
  <c r="G1111"/>
  <c r="H1111"/>
  <c r="I1111"/>
  <c r="J1111"/>
  <c r="A1113"/>
  <c r="B1113"/>
  <c r="C1113"/>
  <c r="D1113"/>
  <c r="E1113"/>
  <c r="F1113"/>
  <c r="G1113"/>
  <c r="H1113"/>
  <c r="I1113"/>
  <c r="J1113"/>
  <c r="B1116"/>
  <c r="B1123"/>
  <c r="A1125"/>
  <c r="B1125"/>
  <c r="E1125"/>
  <c r="H1125"/>
  <c r="M1125"/>
  <c r="P1125"/>
  <c r="S1125"/>
  <c r="V1125"/>
  <c r="A1126"/>
  <c r="B1126"/>
  <c r="E1126"/>
  <c r="H1126"/>
  <c r="M1126"/>
  <c r="P1126"/>
  <c r="S1126"/>
  <c r="V1126"/>
  <c r="A1127"/>
  <c r="B1127"/>
  <c r="E1127"/>
  <c r="H1127"/>
  <c r="M1127"/>
  <c r="P1127"/>
  <c r="S1127"/>
  <c r="V1127"/>
  <c r="A1128"/>
  <c r="B1128"/>
  <c r="E1128"/>
  <c r="H1128"/>
  <c r="M1128"/>
  <c r="P1128"/>
  <c r="S1128"/>
  <c r="V1128"/>
  <c r="A1129"/>
  <c r="B1129"/>
  <c r="E1129"/>
  <c r="H1129"/>
  <c r="M1129"/>
  <c r="P1129"/>
  <c r="S1129"/>
  <c r="V1129"/>
  <c r="A1130"/>
  <c r="B1130"/>
  <c r="E1130"/>
  <c r="H1130"/>
  <c r="M1130"/>
  <c r="P1130"/>
  <c r="S1130"/>
  <c r="V1130"/>
  <c r="A1131"/>
  <c r="B1131"/>
  <c r="E1131"/>
  <c r="H1131"/>
  <c r="M1131"/>
  <c r="P1131"/>
  <c r="S1131"/>
  <c r="V1131"/>
  <c r="A1132"/>
  <c r="B1132"/>
  <c r="E1132"/>
  <c r="H1132"/>
  <c r="M1132"/>
  <c r="P1132"/>
  <c r="S1132"/>
  <c r="V1132"/>
  <c r="A1133"/>
  <c r="B1133"/>
  <c r="E1133"/>
  <c r="H1133"/>
  <c r="M1133"/>
  <c r="P1133"/>
  <c r="S1133"/>
  <c r="V1133"/>
  <c r="A1134"/>
  <c r="B1134"/>
  <c r="E1134"/>
  <c r="H1134"/>
  <c r="M1134"/>
  <c r="P1134"/>
  <c r="S1134"/>
  <c r="V1134"/>
  <c r="A1135"/>
  <c r="B1135"/>
  <c r="E1135"/>
  <c r="H1135"/>
  <c r="M1135"/>
  <c r="P1135"/>
  <c r="S1135"/>
  <c r="V1135"/>
  <c r="A1136"/>
  <c r="B1136"/>
  <c r="E1136"/>
  <c r="H1136"/>
  <c r="M1136"/>
  <c r="P1136"/>
  <c r="S1136"/>
  <c r="V1136"/>
  <c r="A1138"/>
  <c r="B1138"/>
  <c r="C1138"/>
  <c r="D1138"/>
  <c r="E1138"/>
  <c r="F1138"/>
  <c r="G1138"/>
  <c r="H1138"/>
  <c r="I1138"/>
  <c r="J1138"/>
  <c r="K1138"/>
  <c r="L1138"/>
  <c r="M1138"/>
  <c r="N1138"/>
  <c r="O1138"/>
  <c r="P1138"/>
  <c r="Q1138"/>
  <c r="R1138"/>
  <c r="S1138"/>
  <c r="T1138"/>
  <c r="U1138"/>
  <c r="V1138"/>
  <c r="A1139"/>
  <c r="B1139"/>
  <c r="C1139"/>
  <c r="D1139"/>
  <c r="E1139"/>
  <c r="F1139"/>
  <c r="G1139"/>
  <c r="H1139"/>
  <c r="I1139"/>
  <c r="J1139"/>
  <c r="K1139"/>
  <c r="L1139"/>
  <c r="M1139"/>
  <c r="N1139"/>
  <c r="O1139"/>
  <c r="P1139"/>
  <c r="Q1139"/>
  <c r="R1139"/>
  <c r="S1139"/>
  <c r="T1139"/>
  <c r="U1139"/>
  <c r="V1139"/>
  <c r="A1140"/>
  <c r="B1140"/>
  <c r="C1140"/>
  <c r="D1140"/>
  <c r="E1140"/>
  <c r="F1140"/>
  <c r="G1140"/>
  <c r="H1140"/>
  <c r="I1140"/>
  <c r="J1140"/>
  <c r="K1140"/>
  <c r="L1140"/>
  <c r="M1140"/>
  <c r="N1140"/>
  <c r="O1140"/>
  <c r="P1140"/>
  <c r="Q1140"/>
  <c r="R1140"/>
  <c r="S1140"/>
  <c r="T1140"/>
  <c r="U1140"/>
  <c r="V1140"/>
  <c r="A1141"/>
  <c r="B1141"/>
  <c r="C1141"/>
  <c r="D1141"/>
  <c r="E1141"/>
  <c r="F1141"/>
  <c r="G1141"/>
  <c r="H1141"/>
  <c r="I1141"/>
  <c r="J1141"/>
  <c r="K1141"/>
  <c r="L1141"/>
  <c r="M1141"/>
  <c r="N1141"/>
  <c r="O1141"/>
  <c r="P1141"/>
  <c r="Q1141"/>
  <c r="R1141"/>
  <c r="S1141"/>
  <c r="T1141"/>
  <c r="U1141"/>
  <c r="V1141"/>
  <c r="A1143"/>
  <c r="B1143"/>
  <c r="C1143"/>
  <c r="D1143"/>
  <c r="E1143"/>
  <c r="F1143"/>
  <c r="G1143"/>
  <c r="H1143"/>
  <c r="I1143"/>
  <c r="J1143"/>
  <c r="K1143"/>
  <c r="L1143"/>
  <c r="M1143"/>
  <c r="N1143"/>
  <c r="O1143"/>
  <c r="P1143"/>
  <c r="Q1143"/>
  <c r="R1143"/>
  <c r="S1143"/>
  <c r="T1143"/>
  <c r="U1143"/>
  <c r="V1143"/>
  <c r="B1146"/>
  <c r="B1153"/>
  <c r="A1155"/>
  <c r="B1155"/>
  <c r="E1155"/>
  <c r="H1155"/>
  <c r="M1155"/>
  <c r="P1155"/>
  <c r="S1155"/>
  <c r="V1155"/>
  <c r="A1156"/>
  <c r="B1156"/>
  <c r="E1156"/>
  <c r="H1156"/>
  <c r="M1156"/>
  <c r="P1156"/>
  <c r="S1156"/>
  <c r="V1156"/>
  <c r="A1157"/>
  <c r="B1157"/>
  <c r="E1157"/>
  <c r="H1157"/>
  <c r="M1157"/>
  <c r="P1157"/>
  <c r="S1157"/>
  <c r="V1157"/>
  <c r="A1158"/>
  <c r="B1158"/>
  <c r="E1158"/>
  <c r="H1158"/>
  <c r="M1158"/>
  <c r="P1158"/>
  <c r="S1158"/>
  <c r="V1158"/>
  <c r="A1159"/>
  <c r="B1159"/>
  <c r="E1159"/>
  <c r="H1159"/>
  <c r="M1159"/>
  <c r="P1159"/>
  <c r="S1159"/>
  <c r="V1159"/>
  <c r="A1160"/>
  <c r="B1160"/>
  <c r="E1160"/>
  <c r="H1160"/>
  <c r="M1160"/>
  <c r="P1160"/>
  <c r="S1160"/>
  <c r="V1160"/>
  <c r="A1161"/>
  <c r="B1161"/>
  <c r="E1161"/>
  <c r="H1161"/>
  <c r="M1161"/>
  <c r="P1161"/>
  <c r="S1161"/>
  <c r="V1161"/>
  <c r="A1162"/>
  <c r="B1162"/>
  <c r="E1162"/>
  <c r="H1162"/>
  <c r="M1162"/>
  <c r="P1162"/>
  <c r="S1162"/>
  <c r="V1162"/>
  <c r="A1163"/>
  <c r="B1163"/>
  <c r="E1163"/>
  <c r="H1163"/>
  <c r="M1163"/>
  <c r="P1163"/>
  <c r="S1163"/>
  <c r="V1163"/>
  <c r="A1164"/>
  <c r="B1164"/>
  <c r="E1164"/>
  <c r="H1164"/>
  <c r="M1164"/>
  <c r="P1164"/>
  <c r="S1164"/>
  <c r="V1164"/>
  <c r="A1165"/>
  <c r="B1165"/>
  <c r="E1165"/>
  <c r="H1165"/>
  <c r="M1165"/>
  <c r="P1165"/>
  <c r="S1165"/>
  <c r="V1165"/>
  <c r="A1166"/>
  <c r="B1166"/>
  <c r="E1166"/>
  <c r="H1166"/>
  <c r="M1166"/>
  <c r="P1166"/>
  <c r="S1166"/>
  <c r="V1166"/>
  <c r="A1168"/>
  <c r="B1168"/>
  <c r="C1168"/>
  <c r="E1168"/>
  <c r="D1168"/>
  <c r="F1168"/>
  <c r="F1173"/>
  <c r="G1168"/>
  <c r="K1168"/>
  <c r="K1173"/>
  <c r="L1168"/>
  <c r="M1168"/>
  <c r="N1168"/>
  <c r="O1168"/>
  <c r="Q1168"/>
  <c r="R1168"/>
  <c r="S1168"/>
  <c r="T1168"/>
  <c r="T1173"/>
  <c r="U1168"/>
  <c r="V1168"/>
  <c r="A1169"/>
  <c r="B1169"/>
  <c r="C1169"/>
  <c r="D1169"/>
  <c r="E1169"/>
  <c r="F1169"/>
  <c r="G1169"/>
  <c r="H1169"/>
  <c r="K1169"/>
  <c r="L1169"/>
  <c r="N1169"/>
  <c r="O1169"/>
  <c r="P1169"/>
  <c r="Q1169"/>
  <c r="R1169"/>
  <c r="S1169"/>
  <c r="T1169"/>
  <c r="U1169"/>
  <c r="V1169"/>
  <c r="A1170"/>
  <c r="B1170"/>
  <c r="C1170"/>
  <c r="D1170"/>
  <c r="E1170"/>
  <c r="F1170"/>
  <c r="G1170"/>
  <c r="H1170"/>
  <c r="K1170"/>
  <c r="M1170"/>
  <c r="L1170"/>
  <c r="N1170"/>
  <c r="O1170"/>
  <c r="P1170"/>
  <c r="Q1170"/>
  <c r="S1170"/>
  <c r="R1170"/>
  <c r="T1170"/>
  <c r="U1170"/>
  <c r="A1171"/>
  <c r="B1171"/>
  <c r="C1171"/>
  <c r="D1171"/>
  <c r="E1171"/>
  <c r="F1171"/>
  <c r="G1171"/>
  <c r="H1171"/>
  <c r="K1171"/>
  <c r="M1171"/>
  <c r="L1171"/>
  <c r="N1171"/>
  <c r="O1171"/>
  <c r="P1171"/>
  <c r="Q1171"/>
  <c r="R1171"/>
  <c r="S1171"/>
  <c r="T1171"/>
  <c r="U1171"/>
  <c r="V1171"/>
  <c r="A1173"/>
  <c r="B1173"/>
  <c r="D1173"/>
  <c r="N1173"/>
  <c r="Q1173"/>
  <c r="S1173"/>
  <c r="R1173"/>
  <c r="B1176"/>
  <c r="B1183"/>
  <c r="A1185"/>
  <c r="B1185"/>
  <c r="A1186"/>
  <c r="B1186"/>
  <c r="A1187"/>
  <c r="B1187"/>
  <c r="A1188"/>
  <c r="B1188"/>
  <c r="A1189"/>
  <c r="B1189"/>
  <c r="A1190"/>
  <c r="B1190"/>
  <c r="A1191"/>
  <c r="B1191"/>
  <c r="A1192"/>
  <c r="B1192"/>
  <c r="A1193"/>
  <c r="B1193"/>
  <c r="A1194"/>
  <c r="B1194"/>
  <c r="A1195"/>
  <c r="B1195"/>
  <c r="A1196"/>
  <c r="B1196"/>
  <c r="A1198"/>
  <c r="B1198"/>
  <c r="A1199"/>
  <c r="B1199"/>
  <c r="A1200"/>
  <c r="B1200"/>
  <c r="A1201"/>
  <c r="B1201"/>
  <c r="A1203"/>
  <c r="B1203"/>
  <c r="A1205"/>
  <c r="A1206"/>
  <c r="A1207"/>
  <c r="A1208"/>
  <c r="B1210"/>
  <c r="B1217"/>
  <c r="A1219"/>
  <c r="B1219"/>
  <c r="E1219"/>
  <c r="H1219"/>
  <c r="M1219"/>
  <c r="P1219"/>
  <c r="A1220"/>
  <c r="B1220"/>
  <c r="E1220"/>
  <c r="H1220"/>
  <c r="M1220"/>
  <c r="P1220"/>
  <c r="A1221"/>
  <c r="B1221"/>
  <c r="E1221"/>
  <c r="H1221"/>
  <c r="M1221"/>
  <c r="P1221"/>
  <c r="A1222"/>
  <c r="B1222"/>
  <c r="E1222"/>
  <c r="H1222"/>
  <c r="M1222"/>
  <c r="P1222"/>
  <c r="A1223"/>
  <c r="B1223"/>
  <c r="E1223"/>
  <c r="H1223"/>
  <c r="M1223"/>
  <c r="P1223"/>
  <c r="A1224"/>
  <c r="B1224"/>
  <c r="E1224"/>
  <c r="H1224"/>
  <c r="M1224"/>
  <c r="P1224"/>
  <c r="A1225"/>
  <c r="B1225"/>
  <c r="E1225"/>
  <c r="H1225"/>
  <c r="M1225"/>
  <c r="P1225"/>
  <c r="A1226"/>
  <c r="B1226"/>
  <c r="E1226"/>
  <c r="H1226"/>
  <c r="M1226"/>
  <c r="P1226"/>
  <c r="A1227"/>
  <c r="B1227"/>
  <c r="E1227"/>
  <c r="H1227"/>
  <c r="M1227"/>
  <c r="P1227"/>
  <c r="A1228"/>
  <c r="B1228"/>
  <c r="E1228"/>
  <c r="H1228"/>
  <c r="M1228"/>
  <c r="P1228"/>
  <c r="A1229"/>
  <c r="B1229"/>
  <c r="E1229"/>
  <c r="H1229"/>
  <c r="M1229"/>
  <c r="P1229"/>
  <c r="A1230"/>
  <c r="B1230"/>
  <c r="E1230"/>
  <c r="H1230"/>
  <c r="M1230"/>
  <c r="P1230"/>
  <c r="A1232"/>
  <c r="B1232"/>
  <c r="C1232"/>
  <c r="D1232"/>
  <c r="E1232"/>
  <c r="F1232"/>
  <c r="G1232"/>
  <c r="H1232"/>
  <c r="K1232"/>
  <c r="L1232"/>
  <c r="M1232"/>
  <c r="N1232"/>
  <c r="O1232"/>
  <c r="P1232"/>
  <c r="A1233"/>
  <c r="B1233"/>
  <c r="C1233"/>
  <c r="D1233"/>
  <c r="E1233"/>
  <c r="F1233"/>
  <c r="G1233"/>
  <c r="H1233"/>
  <c r="K1233"/>
  <c r="L1233"/>
  <c r="M1233"/>
  <c r="N1233"/>
  <c r="O1233"/>
  <c r="P1233"/>
  <c r="A1234"/>
  <c r="B1234"/>
  <c r="C1234"/>
  <c r="D1234"/>
  <c r="E1234"/>
  <c r="F1234"/>
  <c r="G1234"/>
  <c r="H1234"/>
  <c r="K1234"/>
  <c r="L1234"/>
  <c r="M1234"/>
  <c r="N1234"/>
  <c r="O1234"/>
  <c r="P1234"/>
  <c r="A1235"/>
  <c r="B1235"/>
  <c r="C1235"/>
  <c r="D1235"/>
  <c r="E1235"/>
  <c r="F1235"/>
  <c r="G1235"/>
  <c r="H1235"/>
  <c r="K1235"/>
  <c r="L1235"/>
  <c r="M1235"/>
  <c r="N1235"/>
  <c r="O1235"/>
  <c r="P1235"/>
  <c r="A1237"/>
  <c r="B1237"/>
  <c r="C1237"/>
  <c r="D1237"/>
  <c r="E1237"/>
  <c r="F1237"/>
  <c r="G1237"/>
  <c r="H1237"/>
  <c r="K1237"/>
  <c r="L1237"/>
  <c r="M1237"/>
  <c r="N1237"/>
  <c r="O1237"/>
  <c r="P1237"/>
  <c r="B1240"/>
  <c r="B1247"/>
  <c r="A1249"/>
  <c r="B1249"/>
  <c r="E1249"/>
  <c r="H1249"/>
  <c r="M1249"/>
  <c r="P1249"/>
  <c r="A1250"/>
  <c r="B1250"/>
  <c r="E1250"/>
  <c r="H1250"/>
  <c r="M1250"/>
  <c r="P1250"/>
  <c r="A1251"/>
  <c r="B1251"/>
  <c r="E1251"/>
  <c r="H1251"/>
  <c r="M1251"/>
  <c r="P1251"/>
  <c r="A1252"/>
  <c r="B1252"/>
  <c r="E1252"/>
  <c r="H1252"/>
  <c r="M1252"/>
  <c r="P1252"/>
  <c r="A1253"/>
  <c r="B1253"/>
  <c r="E1253"/>
  <c r="H1253"/>
  <c r="M1253"/>
  <c r="P1253"/>
  <c r="A1254"/>
  <c r="B1254"/>
  <c r="E1254"/>
  <c r="H1254"/>
  <c r="M1254"/>
  <c r="P1254"/>
  <c r="A1255"/>
  <c r="B1255"/>
  <c r="E1255"/>
  <c r="H1255"/>
  <c r="M1255"/>
  <c r="P1255"/>
  <c r="A1256"/>
  <c r="B1256"/>
  <c r="E1256"/>
  <c r="H1256"/>
  <c r="M1256"/>
  <c r="P1256"/>
  <c r="A1257"/>
  <c r="B1257"/>
  <c r="E1257"/>
  <c r="H1257"/>
  <c r="M1257"/>
  <c r="P1257"/>
  <c r="A1258"/>
  <c r="B1258"/>
  <c r="E1258"/>
  <c r="H1258"/>
  <c r="M1258"/>
  <c r="P1258"/>
  <c r="A1259"/>
  <c r="B1259"/>
  <c r="E1259"/>
  <c r="H1259"/>
  <c r="M1259"/>
  <c r="P1259"/>
  <c r="A1260"/>
  <c r="B1260"/>
  <c r="E1260"/>
  <c r="H1260"/>
  <c r="M1260"/>
  <c r="P1260"/>
  <c r="A1262"/>
  <c r="B1262"/>
  <c r="C1262"/>
  <c r="D1262"/>
  <c r="E1262"/>
  <c r="F1262"/>
  <c r="G1262"/>
  <c r="H1262"/>
  <c r="I1262"/>
  <c r="J1262"/>
  <c r="K1262"/>
  <c r="L1262"/>
  <c r="M1262"/>
  <c r="N1262"/>
  <c r="O1262"/>
  <c r="P1262"/>
  <c r="A1263"/>
  <c r="B1263"/>
  <c r="C1263"/>
  <c r="D1263"/>
  <c r="E1263"/>
  <c r="F1263"/>
  <c r="G1263"/>
  <c r="H1263"/>
  <c r="I1263"/>
  <c r="J1263"/>
  <c r="K1263"/>
  <c r="L1263"/>
  <c r="M1263"/>
  <c r="N1263"/>
  <c r="O1263"/>
  <c r="P1263"/>
  <c r="A1264"/>
  <c r="B1264"/>
  <c r="C1264"/>
  <c r="D1264"/>
  <c r="E1264"/>
  <c r="F1264"/>
  <c r="G1264"/>
  <c r="H1264"/>
  <c r="I1264"/>
  <c r="J1264"/>
  <c r="K1264"/>
  <c r="L1264"/>
  <c r="M1264"/>
  <c r="N1264"/>
  <c r="O1264"/>
  <c r="P1264"/>
  <c r="A1265"/>
  <c r="B1265"/>
  <c r="C1265"/>
  <c r="D1265"/>
  <c r="E1265"/>
  <c r="F1265"/>
  <c r="G1265"/>
  <c r="H1265"/>
  <c r="I1265"/>
  <c r="J1265"/>
  <c r="K1265"/>
  <c r="L1265"/>
  <c r="M1265"/>
  <c r="N1265"/>
  <c r="O1265"/>
  <c r="P1265"/>
  <c r="A1267"/>
  <c r="B1267"/>
  <c r="C1267"/>
  <c r="D1267"/>
  <c r="E1267"/>
  <c r="F1267"/>
  <c r="G1267"/>
  <c r="H1267"/>
  <c r="I1267"/>
  <c r="J1267"/>
  <c r="K1267"/>
  <c r="L1267"/>
  <c r="M1267"/>
  <c r="N1267"/>
  <c r="O1267"/>
  <c r="P1267"/>
  <c r="B1270"/>
  <c r="B1277"/>
  <c r="A1279"/>
  <c r="B1279"/>
  <c r="E1279"/>
  <c r="H1279"/>
  <c r="M1279"/>
  <c r="P1279"/>
  <c r="S1279"/>
  <c r="V1279"/>
  <c r="A1280"/>
  <c r="B1280"/>
  <c r="E1280"/>
  <c r="H1280"/>
  <c r="M1280"/>
  <c r="P1280"/>
  <c r="S1280"/>
  <c r="V1280"/>
  <c r="A1281"/>
  <c r="B1281"/>
  <c r="E1281"/>
  <c r="H1281"/>
  <c r="M1281"/>
  <c r="P1281"/>
  <c r="S1281"/>
  <c r="V1281"/>
  <c r="A1282"/>
  <c r="B1282"/>
  <c r="E1282"/>
  <c r="H1282"/>
  <c r="M1282"/>
  <c r="P1282"/>
  <c r="S1282"/>
  <c r="V1282"/>
  <c r="A1283"/>
  <c r="B1283"/>
  <c r="E1283"/>
  <c r="H1283"/>
  <c r="M1283"/>
  <c r="P1283"/>
  <c r="S1283"/>
  <c r="V1283"/>
  <c r="A1284"/>
  <c r="B1284"/>
  <c r="E1284"/>
  <c r="H1284"/>
  <c r="M1284"/>
  <c r="P1284"/>
  <c r="S1284"/>
  <c r="V1284"/>
  <c r="A1285"/>
  <c r="B1285"/>
  <c r="E1285"/>
  <c r="H1285"/>
  <c r="M1285"/>
  <c r="P1285"/>
  <c r="S1285"/>
  <c r="V1285"/>
  <c r="A1286"/>
  <c r="B1286"/>
  <c r="E1286"/>
  <c r="H1286"/>
  <c r="M1286"/>
  <c r="P1286"/>
  <c r="S1286"/>
  <c r="V1286"/>
  <c r="A1287"/>
  <c r="B1287"/>
  <c r="E1287"/>
  <c r="H1287"/>
  <c r="M1287"/>
  <c r="P1287"/>
  <c r="S1287"/>
  <c r="V1287"/>
  <c r="A1288"/>
  <c r="B1288"/>
  <c r="E1288"/>
  <c r="H1288"/>
  <c r="M1288"/>
  <c r="P1288"/>
  <c r="S1288"/>
  <c r="V1288"/>
  <c r="A1289"/>
  <c r="B1289"/>
  <c r="V1289"/>
  <c r="A1290"/>
  <c r="B1290"/>
  <c r="E1290"/>
  <c r="H1290"/>
  <c r="M1290"/>
  <c r="P1290"/>
  <c r="S1290"/>
  <c r="V1290"/>
  <c r="A1292"/>
  <c r="B1292"/>
  <c r="C1292"/>
  <c r="D1292"/>
  <c r="E1292"/>
  <c r="F1292"/>
  <c r="F1297"/>
  <c r="G1292"/>
  <c r="K1292"/>
  <c r="K1297"/>
  <c r="L1292"/>
  <c r="N1292"/>
  <c r="O1292"/>
  <c r="P1292"/>
  <c r="Q1292"/>
  <c r="R1292"/>
  <c r="T1292"/>
  <c r="U1292"/>
  <c r="V1292"/>
  <c r="A1293"/>
  <c r="B1293"/>
  <c r="C1293"/>
  <c r="E1293"/>
  <c r="D1293"/>
  <c r="F1293"/>
  <c r="G1293"/>
  <c r="I1293"/>
  <c r="J1293"/>
  <c r="K1293"/>
  <c r="L1293"/>
  <c r="M1293"/>
  <c r="N1293"/>
  <c r="O1293"/>
  <c r="Q1293"/>
  <c r="R1293"/>
  <c r="S1293"/>
  <c r="T1293"/>
  <c r="U1293"/>
  <c r="V1293"/>
  <c r="A1294"/>
  <c r="B1294"/>
  <c r="C1294"/>
  <c r="E1294"/>
  <c r="D1294"/>
  <c r="F1294"/>
  <c r="H1294"/>
  <c r="G1294"/>
  <c r="K1294"/>
  <c r="L1294"/>
  <c r="L1297"/>
  <c r="M1297"/>
  <c r="N1294"/>
  <c r="O1294"/>
  <c r="Q1294"/>
  <c r="R1294"/>
  <c r="S1294"/>
  <c r="T1294"/>
  <c r="U1294"/>
  <c r="V1294"/>
  <c r="A1295"/>
  <c r="B1295"/>
  <c r="C1295"/>
  <c r="D1295"/>
  <c r="E1295"/>
  <c r="F1295"/>
  <c r="H1295"/>
  <c r="G1295"/>
  <c r="G1297"/>
  <c r="K1295"/>
  <c r="L1295"/>
  <c r="M1295"/>
  <c r="N1295"/>
  <c r="P1295"/>
  <c r="O1295"/>
  <c r="Q1295"/>
  <c r="S1295"/>
  <c r="R1295"/>
  <c r="T1295"/>
  <c r="U1295"/>
  <c r="V1295"/>
  <c r="A1297"/>
  <c r="B1297"/>
  <c r="C1297"/>
  <c r="B1300"/>
  <c r="B1307"/>
  <c r="A1309"/>
  <c r="B1309"/>
  <c r="A1310"/>
  <c r="B1310"/>
  <c r="A1311"/>
  <c r="B1311"/>
  <c r="A1312"/>
  <c r="B1312"/>
  <c r="A1313"/>
  <c r="B1313"/>
  <c r="A1314"/>
  <c r="B1314"/>
  <c r="A1315"/>
  <c r="B1315"/>
  <c r="A1316"/>
  <c r="B1316"/>
  <c r="A1317"/>
  <c r="B1317"/>
  <c r="A1318"/>
  <c r="B1318"/>
  <c r="A1319"/>
  <c r="B1319"/>
  <c r="A1320"/>
  <c r="B1320"/>
  <c r="A1322"/>
  <c r="B1322"/>
  <c r="A1323"/>
  <c r="B1323"/>
  <c r="A1324"/>
  <c r="B1324"/>
  <c r="A1325"/>
  <c r="B1325"/>
  <c r="A1327"/>
  <c r="B1327"/>
  <c r="B1330"/>
  <c r="B1337"/>
  <c r="A1339"/>
  <c r="B1339"/>
  <c r="A1340"/>
  <c r="B1340"/>
  <c r="A1341"/>
  <c r="B1341"/>
  <c r="A1342"/>
  <c r="B1342"/>
  <c r="A1343"/>
  <c r="B1343"/>
  <c r="A1344"/>
  <c r="B1344"/>
  <c r="A1345"/>
  <c r="B1345"/>
  <c r="A1346"/>
  <c r="B1346"/>
  <c r="A1347"/>
  <c r="B1347"/>
  <c r="A1348"/>
  <c r="B1348"/>
  <c r="A1349"/>
  <c r="B1349"/>
  <c r="A1350"/>
  <c r="B1350"/>
  <c r="A1352"/>
  <c r="B1352"/>
  <c r="A1353"/>
  <c r="B1353"/>
  <c r="A1354"/>
  <c r="B1354"/>
  <c r="A1355"/>
  <c r="B1355"/>
  <c r="A1357"/>
  <c r="B1357"/>
  <c r="B1360"/>
  <c r="B1367"/>
  <c r="A1369"/>
  <c r="B1369"/>
  <c r="A1370"/>
  <c r="B1370"/>
  <c r="A1371"/>
  <c r="B1371"/>
  <c r="A1372"/>
  <c r="B1372"/>
  <c r="A1373"/>
  <c r="B1373"/>
  <c r="A1374"/>
  <c r="B1374"/>
  <c r="A1375"/>
  <c r="B1375"/>
  <c r="A1376"/>
  <c r="B1376"/>
  <c r="A1377"/>
  <c r="B1377"/>
  <c r="A1378"/>
  <c r="B1378"/>
  <c r="A1379"/>
  <c r="B1379"/>
  <c r="A1380"/>
  <c r="B1380"/>
  <c r="A1382"/>
  <c r="B1382"/>
  <c r="A1383"/>
  <c r="B1383"/>
  <c r="A1384"/>
  <c r="B1384"/>
  <c r="A1385"/>
  <c r="B1385"/>
  <c r="A1387"/>
  <c r="B1387"/>
  <c r="B1390"/>
  <c r="B1397"/>
  <c r="A1399"/>
  <c r="B1399"/>
  <c r="E1399"/>
  <c r="H1399"/>
  <c r="M1399"/>
  <c r="P1399"/>
  <c r="S1399"/>
  <c r="V1399"/>
  <c r="A1400"/>
  <c r="B1400"/>
  <c r="E1400"/>
  <c r="H1400"/>
  <c r="M1400"/>
  <c r="P1400"/>
  <c r="S1400"/>
  <c r="V1400"/>
  <c r="A1401"/>
  <c r="B1401"/>
  <c r="E1401"/>
  <c r="H1401"/>
  <c r="M1401"/>
  <c r="P1401"/>
  <c r="S1401"/>
  <c r="V1401"/>
  <c r="A1402"/>
  <c r="B1402"/>
  <c r="E1402"/>
  <c r="H1402"/>
  <c r="M1402"/>
  <c r="P1402"/>
  <c r="S1402"/>
  <c r="V1402"/>
  <c r="A1403"/>
  <c r="B1403"/>
  <c r="E1403"/>
  <c r="H1403"/>
  <c r="M1403"/>
  <c r="P1403"/>
  <c r="S1403"/>
  <c r="V1403"/>
  <c r="A1404"/>
  <c r="B1404"/>
  <c r="E1404"/>
  <c r="H1404"/>
  <c r="M1404"/>
  <c r="P1404"/>
  <c r="S1404"/>
  <c r="V1404"/>
  <c r="A1405"/>
  <c r="B1405"/>
  <c r="E1405"/>
  <c r="H1405"/>
  <c r="M1405"/>
  <c r="P1405"/>
  <c r="S1405"/>
  <c r="V1405"/>
  <c r="A1406"/>
  <c r="B1406"/>
  <c r="E1406"/>
  <c r="H1406"/>
  <c r="M1406"/>
  <c r="P1406"/>
  <c r="S1406"/>
  <c r="V1406"/>
  <c r="A1407"/>
  <c r="B1407"/>
  <c r="E1407"/>
  <c r="H1407"/>
  <c r="M1407"/>
  <c r="P1407"/>
  <c r="S1407"/>
  <c r="V1407"/>
  <c r="A1408"/>
  <c r="B1408"/>
  <c r="E1408"/>
  <c r="H1408"/>
  <c r="M1408"/>
  <c r="P1408"/>
  <c r="S1408"/>
  <c r="V1408"/>
  <c r="A1409"/>
  <c r="B1409"/>
  <c r="E1409"/>
  <c r="H1409"/>
  <c r="M1409"/>
  <c r="P1409"/>
  <c r="S1409"/>
  <c r="V1409"/>
  <c r="A1410"/>
  <c r="B1410"/>
  <c r="E1410"/>
  <c r="H1410"/>
  <c r="M1410"/>
  <c r="P1410"/>
  <c r="S1410"/>
  <c r="V1410"/>
  <c r="A1412"/>
  <c r="B1412"/>
  <c r="C1412"/>
  <c r="D1412"/>
  <c r="E1412"/>
  <c r="F1412"/>
  <c r="F1417"/>
  <c r="G1412"/>
  <c r="H1412"/>
  <c r="I1412"/>
  <c r="J1412"/>
  <c r="K1412"/>
  <c r="L1412"/>
  <c r="M1412"/>
  <c r="N1412"/>
  <c r="N1417"/>
  <c r="O1412"/>
  <c r="P1412"/>
  <c r="Q1412"/>
  <c r="R1412"/>
  <c r="S1412"/>
  <c r="T1412"/>
  <c r="U1412"/>
  <c r="V1412"/>
  <c r="A1413"/>
  <c r="B1413"/>
  <c r="C1413"/>
  <c r="D1413"/>
  <c r="E1413"/>
  <c r="F1413"/>
  <c r="G1413"/>
  <c r="H1413"/>
  <c r="I1413"/>
  <c r="J1413"/>
  <c r="K1413"/>
  <c r="L1413"/>
  <c r="M1413"/>
  <c r="N1413"/>
  <c r="O1413"/>
  <c r="P1413"/>
  <c r="Q1413"/>
  <c r="R1413"/>
  <c r="S1413"/>
  <c r="T1413"/>
  <c r="U1413"/>
  <c r="V1413"/>
  <c r="A1414"/>
  <c r="B1414"/>
  <c r="C1414"/>
  <c r="D1414"/>
  <c r="E1414"/>
  <c r="F1414"/>
  <c r="G1414"/>
  <c r="H1414"/>
  <c r="I1414"/>
  <c r="J1414"/>
  <c r="K1414"/>
  <c r="L1414"/>
  <c r="M1414"/>
  <c r="N1414"/>
  <c r="O1414"/>
  <c r="P1414"/>
  <c r="Q1414"/>
  <c r="R1414"/>
  <c r="S1414"/>
  <c r="T1414"/>
  <c r="U1414"/>
  <c r="V1414"/>
  <c r="A1415"/>
  <c r="B1415"/>
  <c r="C1415"/>
  <c r="D1415"/>
  <c r="E1415"/>
  <c r="F1415"/>
  <c r="G1415"/>
  <c r="H1415"/>
  <c r="I1415"/>
  <c r="J1415"/>
  <c r="K1415"/>
  <c r="L1415"/>
  <c r="M1415"/>
  <c r="N1415"/>
  <c r="O1415"/>
  <c r="P1415"/>
  <c r="Q1415"/>
  <c r="R1415"/>
  <c r="S1415"/>
  <c r="T1415"/>
  <c r="U1415"/>
  <c r="V1415"/>
  <c r="A1417"/>
  <c r="B1417"/>
  <c r="D1417"/>
  <c r="E1417"/>
  <c r="G1417"/>
  <c r="H1417"/>
  <c r="I1417"/>
  <c r="J1417"/>
  <c r="L1417"/>
  <c r="M1417"/>
  <c r="O1417"/>
  <c r="P1417"/>
  <c r="R1417"/>
  <c r="S1417"/>
  <c r="U1417"/>
  <c r="V1417"/>
  <c r="B1420"/>
  <c r="B1427"/>
  <c r="A1429"/>
  <c r="B1429"/>
  <c r="E1429"/>
  <c r="H1429"/>
  <c r="M1429"/>
  <c r="P1429"/>
  <c r="S1429"/>
  <c r="V1429"/>
  <c r="A1430"/>
  <c r="B1430"/>
  <c r="E1430"/>
  <c r="H1430"/>
  <c r="M1430"/>
  <c r="P1430"/>
  <c r="S1430"/>
  <c r="V1430"/>
  <c r="A1431"/>
  <c r="B1431"/>
  <c r="E1431"/>
  <c r="H1431"/>
  <c r="M1431"/>
  <c r="P1431"/>
  <c r="S1431"/>
  <c r="V1431"/>
  <c r="A1432"/>
  <c r="B1432"/>
  <c r="E1432"/>
  <c r="H1432"/>
  <c r="M1432"/>
  <c r="P1432"/>
  <c r="S1432"/>
  <c r="V1432"/>
  <c r="A1433"/>
  <c r="B1433"/>
  <c r="E1433"/>
  <c r="H1433"/>
  <c r="M1433"/>
  <c r="P1433"/>
  <c r="S1433"/>
  <c r="V1433"/>
  <c r="A1434"/>
  <c r="B1434"/>
  <c r="E1434"/>
  <c r="H1434"/>
  <c r="M1434"/>
  <c r="P1434"/>
  <c r="S1434"/>
  <c r="V1434"/>
  <c r="A1435"/>
  <c r="B1435"/>
  <c r="E1435"/>
  <c r="H1435"/>
  <c r="M1435"/>
  <c r="P1435"/>
  <c r="S1435"/>
  <c r="V1435"/>
  <c r="A1436"/>
  <c r="B1436"/>
  <c r="E1436"/>
  <c r="H1436"/>
  <c r="M1436"/>
  <c r="P1436"/>
  <c r="S1436"/>
  <c r="V1436"/>
  <c r="A1437"/>
  <c r="B1437"/>
  <c r="E1437"/>
  <c r="H1437"/>
  <c r="M1437"/>
  <c r="P1437"/>
  <c r="S1437"/>
  <c r="V1437"/>
  <c r="A1438"/>
  <c r="B1438"/>
  <c r="A1439"/>
  <c r="B1439"/>
  <c r="A1440"/>
  <c r="B1440"/>
  <c r="A1442"/>
  <c r="B1442"/>
  <c r="C1442"/>
  <c r="C1447"/>
  <c r="D1442"/>
  <c r="F1442"/>
  <c r="G1442"/>
  <c r="I1442"/>
  <c r="J1442"/>
  <c r="K1442"/>
  <c r="L1442"/>
  <c r="N1442"/>
  <c r="O1442"/>
  <c r="P1442"/>
  <c r="Q1442"/>
  <c r="Q1447"/>
  <c r="R1442"/>
  <c r="S1442"/>
  <c r="T1442"/>
  <c r="T1447"/>
  <c r="U1442"/>
  <c r="A1443"/>
  <c r="B1443"/>
  <c r="C1443"/>
  <c r="D1443"/>
  <c r="E1443"/>
  <c r="F1443"/>
  <c r="G1443"/>
  <c r="I1443"/>
  <c r="J1443"/>
  <c r="J1447"/>
  <c r="K1443"/>
  <c r="M1443"/>
  <c r="L1443"/>
  <c r="N1443"/>
  <c r="O1443"/>
  <c r="Q1443"/>
  <c r="R1443"/>
  <c r="R1447"/>
  <c r="S1447"/>
  <c r="T1443"/>
  <c r="U1443"/>
  <c r="V1443"/>
  <c r="A1444"/>
  <c r="B1444"/>
  <c r="C1444"/>
  <c r="E1444"/>
  <c r="D1444"/>
  <c r="F1444"/>
  <c r="G1444"/>
  <c r="H1444"/>
  <c r="I1444"/>
  <c r="J1444"/>
  <c r="K1444"/>
  <c r="M1444"/>
  <c r="L1444"/>
  <c r="N1444"/>
  <c r="N1447"/>
  <c r="O1444"/>
  <c r="O1447"/>
  <c r="Q1444"/>
  <c r="S1444"/>
  <c r="R1444"/>
  <c r="T1444"/>
  <c r="U1444"/>
  <c r="A1445"/>
  <c r="B1445"/>
  <c r="C1445"/>
  <c r="D1445"/>
  <c r="E1445"/>
  <c r="F1445"/>
  <c r="G1445"/>
  <c r="H1445"/>
  <c r="I1445"/>
  <c r="J1445"/>
  <c r="K1445"/>
  <c r="L1445"/>
  <c r="M1445"/>
  <c r="N1445"/>
  <c r="O1445"/>
  <c r="Q1445"/>
  <c r="R1445"/>
  <c r="T1445"/>
  <c r="V1445"/>
  <c r="U1445"/>
  <c r="A1447"/>
  <c r="B1447"/>
  <c r="L1447"/>
  <c r="B1450"/>
  <c r="B1457"/>
  <c r="A1459"/>
  <c r="B1459"/>
  <c r="E1459"/>
  <c r="H1459"/>
  <c r="M1459"/>
  <c r="P1459"/>
  <c r="S1459"/>
  <c r="V1459"/>
  <c r="A1460"/>
  <c r="B1460"/>
  <c r="E1460"/>
  <c r="H1460"/>
  <c r="M1460"/>
  <c r="P1460"/>
  <c r="S1460"/>
  <c r="V1460"/>
  <c r="A1461"/>
  <c r="B1461"/>
  <c r="E1461"/>
  <c r="H1461"/>
  <c r="M1461"/>
  <c r="P1461"/>
  <c r="S1461"/>
  <c r="V1461"/>
  <c r="A1462"/>
  <c r="B1462"/>
  <c r="E1462"/>
  <c r="H1462"/>
  <c r="M1462"/>
  <c r="P1462"/>
  <c r="S1462"/>
  <c r="V1462"/>
  <c r="A1463"/>
  <c r="B1463"/>
  <c r="E1463"/>
  <c r="H1463"/>
  <c r="M1463"/>
  <c r="P1463"/>
  <c r="S1463"/>
  <c r="V1463"/>
  <c r="A1464"/>
  <c r="B1464"/>
  <c r="E1464"/>
  <c r="H1464"/>
  <c r="M1464"/>
  <c r="P1464"/>
  <c r="S1464"/>
  <c r="V1464"/>
  <c r="A1465"/>
  <c r="B1465"/>
  <c r="E1465"/>
  <c r="H1465"/>
  <c r="M1465"/>
  <c r="P1465"/>
  <c r="S1465"/>
  <c r="V1465"/>
  <c r="A1466"/>
  <c r="B1466"/>
  <c r="E1466"/>
  <c r="H1466"/>
  <c r="M1466"/>
  <c r="P1466"/>
  <c r="S1466"/>
  <c r="V1466"/>
  <c r="A1467"/>
  <c r="B1467"/>
  <c r="E1467"/>
  <c r="H1467"/>
  <c r="M1467"/>
  <c r="P1467"/>
  <c r="S1467"/>
  <c r="V1467"/>
  <c r="A1468"/>
  <c r="B1468"/>
  <c r="E1468"/>
  <c r="H1468"/>
  <c r="M1468"/>
  <c r="P1468"/>
  <c r="S1468"/>
  <c r="V1468"/>
  <c r="A1469"/>
  <c r="B1469"/>
  <c r="A1470"/>
  <c r="B1470"/>
  <c r="A1472"/>
  <c r="B1472"/>
  <c r="C1472"/>
  <c r="D1472"/>
  <c r="E1472"/>
  <c r="F1472"/>
  <c r="F1477"/>
  <c r="G1472"/>
  <c r="H1472"/>
  <c r="K1472"/>
  <c r="M1472"/>
  <c r="L1472"/>
  <c r="N1472"/>
  <c r="O1472"/>
  <c r="Q1472"/>
  <c r="R1472"/>
  <c r="T1472"/>
  <c r="U1472"/>
  <c r="A1473"/>
  <c r="B1473"/>
  <c r="C1473"/>
  <c r="E1473"/>
  <c r="D1473"/>
  <c r="F1473"/>
  <c r="H1473"/>
  <c r="G1473"/>
  <c r="K1473"/>
  <c r="L1473"/>
  <c r="M1473"/>
  <c r="N1473"/>
  <c r="O1473"/>
  <c r="Q1473"/>
  <c r="R1473"/>
  <c r="T1473"/>
  <c r="T1477"/>
  <c r="U1473"/>
  <c r="A1474"/>
  <c r="B1474"/>
  <c r="C1474"/>
  <c r="D1474"/>
  <c r="F1474"/>
  <c r="H1474"/>
  <c r="G1474"/>
  <c r="K1474"/>
  <c r="L1474"/>
  <c r="M1474"/>
  <c r="N1474"/>
  <c r="O1474"/>
  <c r="P1474"/>
  <c r="Q1474"/>
  <c r="R1474"/>
  <c r="T1474"/>
  <c r="U1474"/>
  <c r="V1474"/>
  <c r="A1475"/>
  <c r="B1475"/>
  <c r="C1475"/>
  <c r="D1475"/>
  <c r="F1475"/>
  <c r="G1475"/>
  <c r="H1475"/>
  <c r="K1475"/>
  <c r="M1475"/>
  <c r="L1475"/>
  <c r="N1475"/>
  <c r="O1475"/>
  <c r="P1475"/>
  <c r="Q1475"/>
  <c r="R1475"/>
  <c r="S1475"/>
  <c r="T1475"/>
  <c r="U1475"/>
  <c r="A1477"/>
  <c r="B1477"/>
  <c r="G1477"/>
  <c r="B1480"/>
  <c r="B1487"/>
  <c r="A1489"/>
  <c r="B1489"/>
  <c r="E1489"/>
  <c r="H1489"/>
  <c r="M1489"/>
  <c r="P1489"/>
  <c r="S1489"/>
  <c r="V1489"/>
  <c r="A1490"/>
  <c r="B1490"/>
  <c r="E1490"/>
  <c r="H1490"/>
  <c r="M1490"/>
  <c r="P1490"/>
  <c r="S1490"/>
  <c r="V1490"/>
  <c r="A1491"/>
  <c r="B1491"/>
  <c r="E1491"/>
  <c r="H1491"/>
  <c r="M1491"/>
  <c r="P1491"/>
  <c r="S1491"/>
  <c r="V1491"/>
  <c r="A1492"/>
  <c r="B1492"/>
  <c r="E1492"/>
  <c r="H1492"/>
  <c r="M1492"/>
  <c r="P1492"/>
  <c r="S1492"/>
  <c r="V1492"/>
  <c r="A1493"/>
  <c r="B1493"/>
  <c r="E1493"/>
  <c r="H1493"/>
  <c r="M1493"/>
  <c r="P1493"/>
  <c r="S1493"/>
  <c r="V1493"/>
  <c r="A1494"/>
  <c r="B1494"/>
  <c r="E1494"/>
  <c r="H1494"/>
  <c r="M1494"/>
  <c r="P1494"/>
  <c r="S1494"/>
  <c r="V1494"/>
  <c r="A1495"/>
  <c r="B1495"/>
  <c r="E1495"/>
  <c r="H1495"/>
  <c r="M1495"/>
  <c r="P1495"/>
  <c r="S1495"/>
  <c r="V1495"/>
  <c r="A1496"/>
  <c r="B1496"/>
  <c r="E1496"/>
  <c r="H1496"/>
  <c r="M1496"/>
  <c r="P1496"/>
  <c r="S1496"/>
  <c r="V1496"/>
  <c r="A1497"/>
  <c r="B1497"/>
  <c r="E1497"/>
  <c r="H1497"/>
  <c r="M1497"/>
  <c r="P1497"/>
  <c r="S1497"/>
  <c r="V1497"/>
  <c r="A1498"/>
  <c r="B1498"/>
  <c r="E1498"/>
  <c r="H1498"/>
  <c r="M1498"/>
  <c r="P1498"/>
  <c r="S1498"/>
  <c r="V1498"/>
  <c r="A1499"/>
  <c r="B1499"/>
  <c r="A1500"/>
  <c r="B1500"/>
  <c r="A1502"/>
  <c r="B1502"/>
  <c r="C1502"/>
  <c r="D1502"/>
  <c r="F1502"/>
  <c r="G1502"/>
  <c r="I1502"/>
  <c r="I1507"/>
  <c r="J1502"/>
  <c r="K1502"/>
  <c r="K1507"/>
  <c r="L1502"/>
  <c r="N1502"/>
  <c r="O1502"/>
  <c r="P1502"/>
  <c r="Q1502"/>
  <c r="S1502"/>
  <c r="R1502"/>
  <c r="T1502"/>
  <c r="U1502"/>
  <c r="A1503"/>
  <c r="B1503"/>
  <c r="C1503"/>
  <c r="D1503"/>
  <c r="E1503"/>
  <c r="F1503"/>
  <c r="G1503"/>
  <c r="H1503"/>
  <c r="I1503"/>
  <c r="J1503"/>
  <c r="K1503"/>
  <c r="L1503"/>
  <c r="N1503"/>
  <c r="O1503"/>
  <c r="Q1503"/>
  <c r="R1503"/>
  <c r="S1503"/>
  <c r="T1503"/>
  <c r="U1503"/>
  <c r="V1503"/>
  <c r="A1504"/>
  <c r="B1504"/>
  <c r="C1504"/>
  <c r="E1504"/>
  <c r="D1504"/>
  <c r="F1504"/>
  <c r="F1507"/>
  <c r="G1504"/>
  <c r="H1504"/>
  <c r="I1504"/>
  <c r="J1504"/>
  <c r="K1504"/>
  <c r="L1504"/>
  <c r="M1504"/>
  <c r="N1504"/>
  <c r="O1504"/>
  <c r="P1504"/>
  <c r="Q1504"/>
  <c r="R1504"/>
  <c r="S1504"/>
  <c r="T1504"/>
  <c r="T1507"/>
  <c r="U1504"/>
  <c r="V1504"/>
  <c r="A1505"/>
  <c r="B1505"/>
  <c r="C1505"/>
  <c r="D1505"/>
  <c r="F1505"/>
  <c r="G1505"/>
  <c r="H1505"/>
  <c r="I1505"/>
  <c r="J1505"/>
  <c r="K1505"/>
  <c r="L1505"/>
  <c r="M1505"/>
  <c r="N1505"/>
  <c r="P1505"/>
  <c r="O1505"/>
  <c r="Q1505"/>
  <c r="R1505"/>
  <c r="R1507"/>
  <c r="T1505"/>
  <c r="U1505"/>
  <c r="V1505"/>
  <c r="A1507"/>
  <c r="B1507"/>
  <c r="B1510"/>
  <c r="B1517"/>
  <c r="A1519"/>
  <c r="B1519"/>
  <c r="E1519"/>
  <c r="H1519"/>
  <c r="M1519"/>
  <c r="P1519"/>
  <c r="S1519"/>
  <c r="V1519"/>
  <c r="A1520"/>
  <c r="B1520"/>
  <c r="E1520"/>
  <c r="H1520"/>
  <c r="M1520"/>
  <c r="P1520"/>
  <c r="S1520"/>
  <c r="V1520"/>
  <c r="A1521"/>
  <c r="B1521"/>
  <c r="E1521"/>
  <c r="H1521"/>
  <c r="M1521"/>
  <c r="P1521"/>
  <c r="S1521"/>
  <c r="V1521"/>
  <c r="A1522"/>
  <c r="B1522"/>
  <c r="E1522"/>
  <c r="H1522"/>
  <c r="M1522"/>
  <c r="P1522"/>
  <c r="S1522"/>
  <c r="V1522"/>
  <c r="A1523"/>
  <c r="B1523"/>
  <c r="E1523"/>
  <c r="H1523"/>
  <c r="M1523"/>
  <c r="P1523"/>
  <c r="S1523"/>
  <c r="V1523"/>
  <c r="A1524"/>
  <c r="B1524"/>
  <c r="E1524"/>
  <c r="H1524"/>
  <c r="M1524"/>
  <c r="P1524"/>
  <c r="S1524"/>
  <c r="V1524"/>
  <c r="A1525"/>
  <c r="B1525"/>
  <c r="E1525"/>
  <c r="H1525"/>
  <c r="M1525"/>
  <c r="P1525"/>
  <c r="S1525"/>
  <c r="V1525"/>
  <c r="A1526"/>
  <c r="B1526"/>
  <c r="E1526"/>
  <c r="H1526"/>
  <c r="M1526"/>
  <c r="P1526"/>
  <c r="S1526"/>
  <c r="V1526"/>
  <c r="A1527"/>
  <c r="B1527"/>
  <c r="E1527"/>
  <c r="H1527"/>
  <c r="M1527"/>
  <c r="P1527"/>
  <c r="S1527"/>
  <c r="V1527"/>
  <c r="A1528"/>
  <c r="B1528"/>
  <c r="E1528"/>
  <c r="H1528"/>
  <c r="M1528"/>
  <c r="P1528"/>
  <c r="S1528"/>
  <c r="V1528"/>
  <c r="A1529"/>
  <c r="B1529"/>
  <c r="E1529"/>
  <c r="H1529"/>
  <c r="M1529"/>
  <c r="P1529"/>
  <c r="S1529"/>
  <c r="V1529"/>
  <c r="A1530"/>
  <c r="B1530"/>
  <c r="E1530"/>
  <c r="H1530"/>
  <c r="M1530"/>
  <c r="P1530"/>
  <c r="S1530"/>
  <c r="V1530"/>
  <c r="A1532"/>
  <c r="B1532"/>
  <c r="C1532"/>
  <c r="D1532"/>
  <c r="E1532"/>
  <c r="F1532"/>
  <c r="G1532"/>
  <c r="H1532"/>
  <c r="I1532"/>
  <c r="J1532"/>
  <c r="K1532"/>
  <c r="L1532"/>
  <c r="M1532"/>
  <c r="N1532"/>
  <c r="O1532"/>
  <c r="P1532"/>
  <c r="Q1532"/>
  <c r="R1532"/>
  <c r="S1532"/>
  <c r="T1532"/>
  <c r="U1532"/>
  <c r="V1532"/>
  <c r="A1533"/>
  <c r="B1533"/>
  <c r="C1533"/>
  <c r="D1533"/>
  <c r="E1533"/>
  <c r="F1533"/>
  <c r="G1533"/>
  <c r="H1533"/>
  <c r="I1533"/>
  <c r="J1533"/>
  <c r="K1533"/>
  <c r="L1533"/>
  <c r="M1533"/>
  <c r="N1533"/>
  <c r="O1533"/>
  <c r="P1533"/>
  <c r="Q1533"/>
  <c r="R1533"/>
  <c r="S1533"/>
  <c r="T1533"/>
  <c r="U1533"/>
  <c r="V1533"/>
  <c r="A1534"/>
  <c r="B1534"/>
  <c r="C1534"/>
  <c r="D1534"/>
  <c r="E1534"/>
  <c r="F1534"/>
  <c r="G1534"/>
  <c r="H1534"/>
  <c r="I1534"/>
  <c r="J1534"/>
  <c r="K1534"/>
  <c r="L1534"/>
  <c r="M1534"/>
  <c r="N1534"/>
  <c r="O1534"/>
  <c r="P1534"/>
  <c r="Q1534"/>
  <c r="R1534"/>
  <c r="S1534"/>
  <c r="T1534"/>
  <c r="U1534"/>
  <c r="V1534"/>
  <c r="A1535"/>
  <c r="B1535"/>
  <c r="C1535"/>
  <c r="D1535"/>
  <c r="E1535"/>
  <c r="F1535"/>
  <c r="G1535"/>
  <c r="H1535"/>
  <c r="I1535"/>
  <c r="J1535"/>
  <c r="K1535"/>
  <c r="L1535"/>
  <c r="M1535"/>
  <c r="N1535"/>
  <c r="O1535"/>
  <c r="P1535"/>
  <c r="Q1535"/>
  <c r="R1535"/>
  <c r="S1535"/>
  <c r="T1535"/>
  <c r="U1535"/>
  <c r="V1535"/>
  <c r="A1537"/>
  <c r="B1537"/>
  <c r="C1537"/>
  <c r="D1537"/>
  <c r="E1537"/>
  <c r="F1537"/>
  <c r="G1537"/>
  <c r="H1537"/>
  <c r="I1537"/>
  <c r="J1537"/>
  <c r="K1537"/>
  <c r="L1537"/>
  <c r="M1537"/>
  <c r="N1537"/>
  <c r="O1537"/>
  <c r="P1537"/>
  <c r="Q1537"/>
  <c r="R1537"/>
  <c r="S1537"/>
  <c r="T1537"/>
  <c r="U1537"/>
  <c r="V1537"/>
  <c r="B1540"/>
  <c r="B1547"/>
  <c r="A1549"/>
  <c r="B1549"/>
  <c r="E1549"/>
  <c r="H1549"/>
  <c r="A1550"/>
  <c r="B1550"/>
  <c r="E1550"/>
  <c r="H1550"/>
  <c r="A1551"/>
  <c r="B1551"/>
  <c r="E1551"/>
  <c r="H1551"/>
  <c r="A1552"/>
  <c r="B1552"/>
  <c r="E1552"/>
  <c r="H1552"/>
  <c r="A1553"/>
  <c r="B1553"/>
  <c r="E1553"/>
  <c r="H1553"/>
  <c r="A1554"/>
  <c r="B1554"/>
  <c r="E1554"/>
  <c r="H1554"/>
  <c r="A1555"/>
  <c r="B1555"/>
  <c r="E1555"/>
  <c r="H1555"/>
  <c r="A1556"/>
  <c r="B1556"/>
  <c r="E1556"/>
  <c r="H1556"/>
  <c r="A1557"/>
  <c r="B1557"/>
  <c r="E1557"/>
  <c r="H1557"/>
  <c r="A1558"/>
  <c r="B1558"/>
  <c r="E1558"/>
  <c r="H1558"/>
  <c r="A1559"/>
  <c r="B1559"/>
  <c r="E1559"/>
  <c r="H1559"/>
  <c r="A1560"/>
  <c r="B1560"/>
  <c r="E1560"/>
  <c r="H1560"/>
  <c r="A1562"/>
  <c r="B1562"/>
  <c r="C1562"/>
  <c r="D1562"/>
  <c r="F1562"/>
  <c r="G1562"/>
  <c r="H1562"/>
  <c r="A1563"/>
  <c r="B1563"/>
  <c r="C1563"/>
  <c r="D1563"/>
  <c r="F1563"/>
  <c r="G1563"/>
  <c r="H1563"/>
  <c r="A1564"/>
  <c r="B1564"/>
  <c r="C1564"/>
  <c r="D1564"/>
  <c r="F1564"/>
  <c r="G1564"/>
  <c r="H1564"/>
  <c r="A1565"/>
  <c r="B1565"/>
  <c r="C1565"/>
  <c r="E1565"/>
  <c r="D1565"/>
  <c r="F1565"/>
  <c r="G1565"/>
  <c r="A1567"/>
  <c r="B1567"/>
  <c r="B1570"/>
  <c r="B1577"/>
  <c r="A1579"/>
  <c r="B1579"/>
  <c r="M1579"/>
  <c r="P1579"/>
  <c r="S1579"/>
  <c r="V1579"/>
  <c r="A1580"/>
  <c r="B1580"/>
  <c r="M1580"/>
  <c r="P1580"/>
  <c r="S1580"/>
  <c r="V1580"/>
  <c r="A1581"/>
  <c r="B1581"/>
  <c r="M1581"/>
  <c r="P1581"/>
  <c r="S1581"/>
  <c r="V1581"/>
  <c r="A1582"/>
  <c r="B1582"/>
  <c r="M1582"/>
  <c r="P1582"/>
  <c r="S1582"/>
  <c r="V1582"/>
  <c r="A1583"/>
  <c r="B1583"/>
  <c r="M1583"/>
  <c r="P1583"/>
  <c r="S1583"/>
  <c r="V1583"/>
  <c r="A1584"/>
  <c r="B1584"/>
  <c r="M1584"/>
  <c r="P1584"/>
  <c r="S1584"/>
  <c r="V1584"/>
  <c r="A1585"/>
  <c r="B1585"/>
  <c r="M1585"/>
  <c r="P1585"/>
  <c r="S1585"/>
  <c r="V1585"/>
  <c r="A1586"/>
  <c r="B1586"/>
  <c r="M1586"/>
  <c r="P1586"/>
  <c r="S1586"/>
  <c r="V1586"/>
  <c r="A1587"/>
  <c r="B1587"/>
  <c r="M1587"/>
  <c r="P1587"/>
  <c r="S1587"/>
  <c r="V1587"/>
  <c r="A1588"/>
  <c r="B1588"/>
  <c r="M1588"/>
  <c r="P1588"/>
  <c r="S1588"/>
  <c r="V1588"/>
  <c r="A1589"/>
  <c r="B1589"/>
  <c r="M1589"/>
  <c r="P1589"/>
  <c r="S1589"/>
  <c r="V1589"/>
  <c r="A1590"/>
  <c r="B1590"/>
  <c r="A1592"/>
  <c r="B1592"/>
  <c r="L1592"/>
  <c r="M1592"/>
  <c r="O1592"/>
  <c r="P1592"/>
  <c r="R1592"/>
  <c r="U1592"/>
  <c r="A1593"/>
  <c r="B1593"/>
  <c r="L1593"/>
  <c r="O1593"/>
  <c r="R1593"/>
  <c r="S1593"/>
  <c r="U1593"/>
  <c r="A1594"/>
  <c r="B1594"/>
  <c r="L1594"/>
  <c r="M1594"/>
  <c r="O1594"/>
  <c r="P1594"/>
  <c r="R1594"/>
  <c r="U1594"/>
  <c r="V1594"/>
  <c r="A1595"/>
  <c r="B1595"/>
  <c r="L1595"/>
  <c r="M1595"/>
  <c r="O1595"/>
  <c r="P1595"/>
  <c r="R1595"/>
  <c r="S1595"/>
  <c r="U1595"/>
  <c r="V1595"/>
  <c r="A1597"/>
  <c r="B1597"/>
  <c r="B1600"/>
  <c r="B1607"/>
  <c r="A1609"/>
  <c r="B1609"/>
  <c r="E1609"/>
  <c r="H1609"/>
  <c r="M1609"/>
  <c r="P1609"/>
  <c r="S1609"/>
  <c r="V1609"/>
  <c r="A1610"/>
  <c r="B1610"/>
  <c r="E1610"/>
  <c r="H1610"/>
  <c r="M1610"/>
  <c r="P1610"/>
  <c r="S1610"/>
  <c r="V1610"/>
  <c r="A1611"/>
  <c r="B1611"/>
  <c r="E1611"/>
  <c r="H1611"/>
  <c r="M1611"/>
  <c r="P1611"/>
  <c r="S1611"/>
  <c r="V1611"/>
  <c r="A1612"/>
  <c r="B1612"/>
  <c r="E1612"/>
  <c r="H1612"/>
  <c r="M1612"/>
  <c r="P1612"/>
  <c r="S1612"/>
  <c r="V1612"/>
  <c r="A1613"/>
  <c r="B1613"/>
  <c r="E1613"/>
  <c r="H1613"/>
  <c r="M1613"/>
  <c r="P1613"/>
  <c r="S1613"/>
  <c r="V1613"/>
  <c r="A1614"/>
  <c r="B1614"/>
  <c r="E1614"/>
  <c r="H1614"/>
  <c r="M1614"/>
  <c r="P1614"/>
  <c r="S1614"/>
  <c r="V1614"/>
  <c r="A1615"/>
  <c r="B1615"/>
  <c r="E1615"/>
  <c r="H1615"/>
  <c r="M1615"/>
  <c r="P1615"/>
  <c r="S1615"/>
  <c r="V1615"/>
  <c r="A1616"/>
  <c r="B1616"/>
  <c r="E1616"/>
  <c r="H1616"/>
  <c r="M1616"/>
  <c r="P1616"/>
  <c r="S1616"/>
  <c r="V1616"/>
  <c r="A1617"/>
  <c r="B1617"/>
  <c r="E1617"/>
  <c r="H1617"/>
  <c r="M1617"/>
  <c r="P1617"/>
  <c r="S1617"/>
  <c r="V1617"/>
  <c r="A1618"/>
  <c r="B1618"/>
  <c r="E1618"/>
  <c r="H1618"/>
  <c r="M1618"/>
  <c r="P1618"/>
  <c r="S1618"/>
  <c r="V1618"/>
  <c r="A1619"/>
  <c r="B1619"/>
  <c r="E1619"/>
  <c r="H1619"/>
  <c r="M1619"/>
  <c r="P1619"/>
  <c r="S1619"/>
  <c r="V1619"/>
  <c r="A1620"/>
  <c r="B1620"/>
  <c r="E1620"/>
  <c r="H1620"/>
  <c r="M1620"/>
  <c r="P1620"/>
  <c r="S1620"/>
  <c r="V1620"/>
  <c r="A1622"/>
  <c r="B1622"/>
  <c r="C1622"/>
  <c r="C1627"/>
  <c r="D1622"/>
  <c r="E1622"/>
  <c r="F1622"/>
  <c r="G1622"/>
  <c r="I1622"/>
  <c r="J1622"/>
  <c r="K1622"/>
  <c r="K1627"/>
  <c r="L1622"/>
  <c r="N1622"/>
  <c r="O1622"/>
  <c r="P1622"/>
  <c r="Q1622"/>
  <c r="S1622"/>
  <c r="R1622"/>
  <c r="T1622"/>
  <c r="U1622"/>
  <c r="A1623"/>
  <c r="B1623"/>
  <c r="C1623"/>
  <c r="E1623"/>
  <c r="D1623"/>
  <c r="D1627"/>
  <c r="F1623"/>
  <c r="H1623"/>
  <c r="G1623"/>
  <c r="I1623"/>
  <c r="J1623"/>
  <c r="K1623"/>
  <c r="L1623"/>
  <c r="M1623"/>
  <c r="N1623"/>
  <c r="P1623"/>
  <c r="O1623"/>
  <c r="Q1623"/>
  <c r="R1623"/>
  <c r="S1623"/>
  <c r="T1623"/>
  <c r="U1623"/>
  <c r="V1623"/>
  <c r="A1624"/>
  <c r="B1624"/>
  <c r="C1624"/>
  <c r="D1624"/>
  <c r="E1624"/>
  <c r="F1624"/>
  <c r="H1624"/>
  <c r="G1624"/>
  <c r="I1624"/>
  <c r="J1624"/>
  <c r="K1624"/>
  <c r="L1624"/>
  <c r="M1624"/>
  <c r="N1624"/>
  <c r="O1624"/>
  <c r="P1624"/>
  <c r="Q1624"/>
  <c r="R1624"/>
  <c r="S1624"/>
  <c r="T1624"/>
  <c r="V1624"/>
  <c r="U1624"/>
  <c r="A1625"/>
  <c r="B1625"/>
  <c r="C1625"/>
  <c r="D1625"/>
  <c r="E1625"/>
  <c r="F1625"/>
  <c r="G1625"/>
  <c r="H1625"/>
  <c r="I1625"/>
  <c r="J1625"/>
  <c r="K1625"/>
  <c r="L1625"/>
  <c r="M1625"/>
  <c r="N1625"/>
  <c r="O1625"/>
  <c r="P1625"/>
  <c r="Q1625"/>
  <c r="R1625"/>
  <c r="S1625"/>
  <c r="T1625"/>
  <c r="U1625"/>
  <c r="V1625"/>
  <c r="A1627"/>
  <c r="B1627"/>
  <c r="F1627"/>
  <c r="I1627"/>
  <c r="J1627"/>
  <c r="N1627"/>
  <c r="B1630"/>
  <c r="B1637"/>
  <c r="A1639"/>
  <c r="B1639"/>
  <c r="E1639"/>
  <c r="H1639"/>
  <c r="M1639"/>
  <c r="P1639"/>
  <c r="S1639"/>
  <c r="V1639"/>
  <c r="A1640"/>
  <c r="B1640"/>
  <c r="E1640"/>
  <c r="H1640"/>
  <c r="M1640"/>
  <c r="P1640"/>
  <c r="S1640"/>
  <c r="V1640"/>
  <c r="A1641"/>
  <c r="B1641"/>
  <c r="E1641"/>
  <c r="H1641"/>
  <c r="M1641"/>
  <c r="P1641"/>
  <c r="S1641"/>
  <c r="V1641"/>
  <c r="A1642"/>
  <c r="B1642"/>
  <c r="E1642"/>
  <c r="H1642"/>
  <c r="M1642"/>
  <c r="P1642"/>
  <c r="S1642"/>
  <c r="V1642"/>
  <c r="A1643"/>
  <c r="B1643"/>
  <c r="E1643"/>
  <c r="H1643"/>
  <c r="M1643"/>
  <c r="P1643"/>
  <c r="S1643"/>
  <c r="V1643"/>
  <c r="A1644"/>
  <c r="B1644"/>
  <c r="E1644"/>
  <c r="H1644"/>
  <c r="M1644"/>
  <c r="P1644"/>
  <c r="S1644"/>
  <c r="V1644"/>
  <c r="A1645"/>
  <c r="B1645"/>
  <c r="E1645"/>
  <c r="H1645"/>
  <c r="M1645"/>
  <c r="P1645"/>
  <c r="S1645"/>
  <c r="V1645"/>
  <c r="A1646"/>
  <c r="B1646"/>
  <c r="E1646"/>
  <c r="H1646"/>
  <c r="M1646"/>
  <c r="P1646"/>
  <c r="S1646"/>
  <c r="V1646"/>
  <c r="A1647"/>
  <c r="B1647"/>
  <c r="E1647"/>
  <c r="H1647"/>
  <c r="M1647"/>
  <c r="P1647"/>
  <c r="S1647"/>
  <c r="V1647"/>
  <c r="A1648"/>
  <c r="B1648"/>
  <c r="E1648"/>
  <c r="H1648"/>
  <c r="M1648"/>
  <c r="P1648"/>
  <c r="S1648"/>
  <c r="V1648"/>
  <c r="A1649"/>
  <c r="B1649"/>
  <c r="E1649"/>
  <c r="H1649"/>
  <c r="M1649"/>
  <c r="P1649"/>
  <c r="S1649"/>
  <c r="V1649"/>
  <c r="A1650"/>
  <c r="B1650"/>
  <c r="E1650"/>
  <c r="H1650"/>
  <c r="M1650"/>
  <c r="P1650"/>
  <c r="S1650"/>
  <c r="V1650"/>
  <c r="A1652"/>
  <c r="B1652"/>
  <c r="K1652"/>
  <c r="L1652"/>
  <c r="M1652"/>
  <c r="N1652"/>
  <c r="O1652"/>
  <c r="Q1652"/>
  <c r="R1652"/>
  <c r="S1652"/>
  <c r="T1652"/>
  <c r="U1652"/>
  <c r="V1652"/>
  <c r="A1653"/>
  <c r="B1653"/>
  <c r="K1653"/>
  <c r="M1653"/>
  <c r="L1653"/>
  <c r="N1653"/>
  <c r="O1653"/>
  <c r="Q1653"/>
  <c r="R1653"/>
  <c r="S1653"/>
  <c r="T1653"/>
  <c r="U1653"/>
  <c r="V1653"/>
  <c r="A1654"/>
  <c r="B1654"/>
  <c r="K1654"/>
  <c r="L1654"/>
  <c r="M1654"/>
  <c r="N1654"/>
  <c r="O1654"/>
  <c r="P1654"/>
  <c r="Q1654"/>
  <c r="R1654"/>
  <c r="S1654"/>
  <c r="T1654"/>
  <c r="U1654"/>
  <c r="V1654"/>
  <c r="A1655"/>
  <c r="B1655"/>
  <c r="K1655"/>
  <c r="L1655"/>
  <c r="M1655"/>
  <c r="N1655"/>
  <c r="O1655"/>
  <c r="P1655"/>
  <c r="Q1655"/>
  <c r="R1655"/>
  <c r="S1655"/>
  <c r="T1655"/>
  <c r="U1655"/>
  <c r="V1655"/>
  <c r="A1657"/>
  <c r="B1657"/>
  <c r="Q1657"/>
  <c r="R1657"/>
  <c r="S1657"/>
  <c r="T1657"/>
  <c r="U1657"/>
  <c r="V1657"/>
  <c r="B1660"/>
  <c r="B1667"/>
  <c r="A1669"/>
  <c r="B1669"/>
  <c r="E1669"/>
  <c r="F1669"/>
  <c r="F1682"/>
  <c r="H1669"/>
  <c r="A1670"/>
  <c r="B1670"/>
  <c r="E1670"/>
  <c r="F1670"/>
  <c r="H1670"/>
  <c r="A1671"/>
  <c r="B1671"/>
  <c r="E1671"/>
  <c r="F1671"/>
  <c r="H1671"/>
  <c r="A1672"/>
  <c r="B1672"/>
  <c r="E1672"/>
  <c r="F1672"/>
  <c r="A1673"/>
  <c r="B1673"/>
  <c r="E1673"/>
  <c r="F1673"/>
  <c r="H1673"/>
  <c r="A1674"/>
  <c r="B1674"/>
  <c r="E1674"/>
  <c r="F1674"/>
  <c r="H1674"/>
  <c r="A1675"/>
  <c r="B1675"/>
  <c r="E1675"/>
  <c r="F1675"/>
  <c r="H1675"/>
  <c r="A1676"/>
  <c r="B1676"/>
  <c r="E1676"/>
  <c r="F1676"/>
  <c r="H1676"/>
  <c r="A1677"/>
  <c r="B1677"/>
  <c r="E1677"/>
  <c r="F1677"/>
  <c r="A1678"/>
  <c r="B1678"/>
  <c r="E1678"/>
  <c r="H1678"/>
  <c r="A1679"/>
  <c r="B1679"/>
  <c r="E1679"/>
  <c r="H1679"/>
  <c r="A1680"/>
  <c r="B1680"/>
  <c r="E1680"/>
  <c r="H1680"/>
  <c r="A1682"/>
  <c r="B1682"/>
  <c r="C1682"/>
  <c r="D1682"/>
  <c r="E1682"/>
  <c r="G1682"/>
  <c r="I1682"/>
  <c r="J1682"/>
  <c r="A1683"/>
  <c r="B1683"/>
  <c r="C1683"/>
  <c r="D1683"/>
  <c r="E1683"/>
  <c r="G1683"/>
  <c r="I1683"/>
  <c r="J1683"/>
  <c r="A1684"/>
  <c r="B1684"/>
  <c r="C1684"/>
  <c r="D1684"/>
  <c r="E1684"/>
  <c r="G1684"/>
  <c r="I1684"/>
  <c r="J1684"/>
  <c r="A1685"/>
  <c r="B1685"/>
  <c r="C1685"/>
  <c r="D1685"/>
  <c r="E1685"/>
  <c r="F1685"/>
  <c r="G1685"/>
  <c r="H1685"/>
  <c r="I1685"/>
  <c r="J1685"/>
  <c r="A1687"/>
  <c r="B1687"/>
  <c r="C1687"/>
  <c r="D1687"/>
  <c r="E1687"/>
  <c r="F1687"/>
  <c r="G1687"/>
  <c r="I1687"/>
  <c r="J1687"/>
  <c r="B1690"/>
  <c r="B1697"/>
  <c r="A1699"/>
  <c r="B1699"/>
  <c r="E1699"/>
  <c r="H1699"/>
  <c r="K1699"/>
  <c r="A1700"/>
  <c r="B1700"/>
  <c r="E1700"/>
  <c r="H1700"/>
  <c r="A1701"/>
  <c r="B1701"/>
  <c r="E1701"/>
  <c r="H1701"/>
  <c r="A1702"/>
  <c r="B1702"/>
  <c r="A1703"/>
  <c r="B1703"/>
  <c r="A1704"/>
  <c r="B1704"/>
  <c r="A1705"/>
  <c r="B1705"/>
  <c r="A1706"/>
  <c r="B1706"/>
  <c r="A1707"/>
  <c r="B1707"/>
  <c r="A1708"/>
  <c r="B1708"/>
  <c r="A1709"/>
  <c r="B1709"/>
  <c r="A1710"/>
  <c r="B1710"/>
  <c r="A1712"/>
  <c r="B1712"/>
  <c r="C1712"/>
  <c r="D1712"/>
  <c r="E1712"/>
  <c r="F1712"/>
  <c r="G1712"/>
  <c r="H1712"/>
  <c r="I1712"/>
  <c r="J1712"/>
  <c r="A1713"/>
  <c r="B1713"/>
  <c r="C1713"/>
  <c r="D1713"/>
  <c r="E1713"/>
  <c r="F1713"/>
  <c r="G1713"/>
  <c r="H1713"/>
  <c r="I1713"/>
  <c r="J1713"/>
  <c r="A1714"/>
  <c r="B1714"/>
  <c r="C1714"/>
  <c r="D1714"/>
  <c r="E1714"/>
  <c r="F1714"/>
  <c r="G1714"/>
  <c r="H1714"/>
  <c r="I1714"/>
  <c r="J1714"/>
  <c r="A1715"/>
  <c r="B1715"/>
  <c r="C1715"/>
  <c r="D1715"/>
  <c r="E1715"/>
  <c r="F1715"/>
  <c r="G1715"/>
  <c r="H1715"/>
  <c r="I1715"/>
  <c r="J1715"/>
  <c r="A1717"/>
  <c r="B1717"/>
  <c r="C1717"/>
  <c r="D1717"/>
  <c r="E1717"/>
  <c r="F1717"/>
  <c r="G1717"/>
  <c r="H1717"/>
  <c r="I1717"/>
  <c r="J1717"/>
  <c r="B1720"/>
  <c r="B1727"/>
  <c r="A1729"/>
  <c r="B1729"/>
  <c r="E1729"/>
  <c r="H1729"/>
  <c r="M1729"/>
  <c r="P1729"/>
  <c r="S1729"/>
  <c r="V1729"/>
  <c r="A1730"/>
  <c r="B1730"/>
  <c r="E1730"/>
  <c r="H1730"/>
  <c r="M1730"/>
  <c r="P1730"/>
  <c r="S1730"/>
  <c r="V1730"/>
  <c r="A1731"/>
  <c r="B1731"/>
  <c r="E1731"/>
  <c r="H1731"/>
  <c r="M1731"/>
  <c r="P1731"/>
  <c r="S1731"/>
  <c r="V1731"/>
  <c r="A1732"/>
  <c r="B1732"/>
  <c r="A1733"/>
  <c r="B1733"/>
  <c r="A1734"/>
  <c r="B1734"/>
  <c r="A1735"/>
  <c r="B1735"/>
  <c r="A1736"/>
  <c r="B1736"/>
  <c r="A1737"/>
  <c r="B1737"/>
  <c r="A1738"/>
  <c r="B1738"/>
  <c r="A1739"/>
  <c r="B1739"/>
  <c r="A1740"/>
  <c r="B1740"/>
  <c r="A1742"/>
  <c r="B1742"/>
  <c r="C1742"/>
  <c r="D1742"/>
  <c r="E1742"/>
  <c r="F1742"/>
  <c r="G1742"/>
  <c r="H1742"/>
  <c r="I1742"/>
  <c r="J1742"/>
  <c r="K1742"/>
  <c r="L1742"/>
  <c r="M1742"/>
  <c r="N1742"/>
  <c r="O1742"/>
  <c r="P1742"/>
  <c r="Q1742"/>
  <c r="R1742"/>
  <c r="S1742"/>
  <c r="T1742"/>
  <c r="U1742"/>
  <c r="V1742"/>
  <c r="A1743"/>
  <c r="B1743"/>
  <c r="C1743"/>
  <c r="D1743"/>
  <c r="E1743"/>
  <c r="F1743"/>
  <c r="G1743"/>
  <c r="H1743"/>
  <c r="I1743"/>
  <c r="J1743"/>
  <c r="K1743"/>
  <c r="L1743"/>
  <c r="M1743"/>
  <c r="N1743"/>
  <c r="O1743"/>
  <c r="P1743"/>
  <c r="Q1743"/>
  <c r="R1743"/>
  <c r="S1743"/>
  <c r="T1743"/>
  <c r="U1743"/>
  <c r="V1743"/>
  <c r="A1744"/>
  <c r="B1744"/>
  <c r="C1744"/>
  <c r="D1744"/>
  <c r="E1744"/>
  <c r="F1744"/>
  <c r="G1744"/>
  <c r="H1744"/>
  <c r="I1744"/>
  <c r="J1744"/>
  <c r="K1744"/>
  <c r="L1744"/>
  <c r="M1744"/>
  <c r="N1744"/>
  <c r="O1744"/>
  <c r="P1744"/>
  <c r="Q1744"/>
  <c r="R1744"/>
  <c r="S1744"/>
  <c r="T1744"/>
  <c r="U1744"/>
  <c r="V1744"/>
  <c r="A1745"/>
  <c r="B1745"/>
  <c r="C1745"/>
  <c r="D1745"/>
  <c r="E1745"/>
  <c r="F1745"/>
  <c r="G1745"/>
  <c r="H1745"/>
  <c r="I1745"/>
  <c r="J1745"/>
  <c r="K1745"/>
  <c r="L1745"/>
  <c r="M1745"/>
  <c r="N1745"/>
  <c r="O1745"/>
  <c r="P1745"/>
  <c r="Q1745"/>
  <c r="R1745"/>
  <c r="S1745"/>
  <c r="T1745"/>
  <c r="U1745"/>
  <c r="V1745"/>
  <c r="A1747"/>
  <c r="B1747"/>
  <c r="C1747"/>
  <c r="D1747"/>
  <c r="E1747"/>
  <c r="F1747"/>
  <c r="G1747"/>
  <c r="H1747"/>
  <c r="I1747"/>
  <c r="J1747"/>
  <c r="K1747"/>
  <c r="L1747"/>
  <c r="M1747"/>
  <c r="N1747"/>
  <c r="O1747"/>
  <c r="P1747"/>
  <c r="Q1747"/>
  <c r="R1747"/>
  <c r="S1747"/>
  <c r="T1747"/>
  <c r="U1747"/>
  <c r="V1747"/>
  <c r="B1750"/>
  <c r="B1757"/>
  <c r="A1759"/>
  <c r="B1759"/>
  <c r="M1759"/>
  <c r="P1759"/>
  <c r="S1759"/>
  <c r="V1759"/>
  <c r="A1760"/>
  <c r="B1760"/>
  <c r="M1760"/>
  <c r="P1760"/>
  <c r="S1760"/>
  <c r="V1760"/>
  <c r="A1761"/>
  <c r="B1761"/>
  <c r="M1761"/>
  <c r="P1761"/>
  <c r="S1761"/>
  <c r="V1761"/>
  <c r="A1762"/>
  <c r="B1762"/>
  <c r="M1762"/>
  <c r="P1762"/>
  <c r="S1762"/>
  <c r="V1762"/>
  <c r="A1763"/>
  <c r="B1763"/>
  <c r="M1763"/>
  <c r="P1763"/>
  <c r="S1763"/>
  <c r="V1763"/>
  <c r="A1764"/>
  <c r="B1764"/>
  <c r="M1764"/>
  <c r="P1764"/>
  <c r="S1764"/>
  <c r="V1764"/>
  <c r="A1765"/>
  <c r="B1765"/>
  <c r="M1765"/>
  <c r="P1765"/>
  <c r="S1765"/>
  <c r="V1765"/>
  <c r="A1766"/>
  <c r="B1766"/>
  <c r="M1766"/>
  <c r="P1766"/>
  <c r="S1766"/>
  <c r="V1766"/>
  <c r="A1767"/>
  <c r="B1767"/>
  <c r="M1767"/>
  <c r="P1767"/>
  <c r="S1767"/>
  <c r="V1767"/>
  <c r="A1768"/>
  <c r="B1768"/>
  <c r="M1768"/>
  <c r="P1768"/>
  <c r="S1768"/>
  <c r="V1768"/>
  <c r="A1769"/>
  <c r="B1769"/>
  <c r="M1769"/>
  <c r="P1769"/>
  <c r="S1769"/>
  <c r="V1769"/>
  <c r="A1770"/>
  <c r="B1770"/>
  <c r="M1770"/>
  <c r="P1770"/>
  <c r="S1770"/>
  <c r="V1770"/>
  <c r="A1772"/>
  <c r="B1772"/>
  <c r="K1772"/>
  <c r="L1772"/>
  <c r="M1772"/>
  <c r="N1772"/>
  <c r="O1772"/>
  <c r="P1772"/>
  <c r="Q1772"/>
  <c r="R1772"/>
  <c r="S1772"/>
  <c r="T1772"/>
  <c r="U1772"/>
  <c r="A1773"/>
  <c r="B1773"/>
  <c r="K1773"/>
  <c r="M1773"/>
  <c r="N1773"/>
  <c r="O1773"/>
  <c r="Q1773"/>
  <c r="R1773"/>
  <c r="S1773"/>
  <c r="T1773"/>
  <c r="T1777"/>
  <c r="V1777"/>
  <c r="U1773"/>
  <c r="V1773"/>
  <c r="A1774"/>
  <c r="B1774"/>
  <c r="K1774"/>
  <c r="L1774"/>
  <c r="N1774"/>
  <c r="O1774"/>
  <c r="Q1774"/>
  <c r="R1774"/>
  <c r="T1774"/>
  <c r="V1774"/>
  <c r="U1774"/>
  <c r="A1775"/>
  <c r="B1775"/>
  <c r="K1775"/>
  <c r="M1775"/>
  <c r="N1775"/>
  <c r="O1775"/>
  <c r="P1775"/>
  <c r="Q1775"/>
  <c r="S1775"/>
  <c r="R1775"/>
  <c r="T1775"/>
  <c r="V1775"/>
  <c r="U1775"/>
  <c r="A1777"/>
  <c r="B1777"/>
  <c r="R1777"/>
  <c r="B1780"/>
  <c r="A1793"/>
  <c r="B1793"/>
  <c r="A1794"/>
  <c r="B1794"/>
  <c r="A1795"/>
  <c r="B1795"/>
  <c r="A1796"/>
  <c r="B1796"/>
  <c r="A1797"/>
  <c r="B1797"/>
  <c r="A1798"/>
  <c r="B1798"/>
  <c r="A1799"/>
  <c r="B1799"/>
  <c r="A1800"/>
  <c r="B1800"/>
  <c r="A1801"/>
  <c r="B1801"/>
  <c r="A1802"/>
  <c r="B1802"/>
  <c r="A1803"/>
  <c r="B1803"/>
  <c r="A1804"/>
  <c r="B1804"/>
  <c r="A1806"/>
  <c r="B1806"/>
  <c r="A1807"/>
  <c r="B1807"/>
  <c r="A1808"/>
  <c r="B1808"/>
  <c r="A1809"/>
  <c r="B1809"/>
  <c r="A1811"/>
  <c r="B1811"/>
  <c r="B1814"/>
  <c r="A1823"/>
  <c r="A1824"/>
  <c r="A1825"/>
  <c r="A1826"/>
  <c r="A1827"/>
  <c r="A1828"/>
  <c r="A1829"/>
  <c r="A1830"/>
  <c r="A1831"/>
  <c r="A1832"/>
  <c r="A1833"/>
  <c r="A1834"/>
  <c r="A1836"/>
  <c r="A1837"/>
  <c r="A1838"/>
  <c r="A1839"/>
  <c r="A1841"/>
  <c r="A7" i="1"/>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7" i="52"/>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G122" i="42"/>
  <c r="T122"/>
  <c r="D122"/>
  <c r="R1627"/>
  <c r="O1627"/>
  <c r="L1627"/>
  <c r="M1627"/>
  <c r="V90"/>
  <c r="K92"/>
  <c r="K1777"/>
  <c r="E507"/>
  <c r="H149"/>
  <c r="V1472"/>
  <c r="S927"/>
  <c r="C1417"/>
  <c r="O1297"/>
  <c r="V1593"/>
  <c r="E628"/>
  <c r="P87"/>
  <c r="S1592"/>
  <c r="O932"/>
  <c r="V628"/>
  <c r="V632"/>
  <c r="O632"/>
  <c r="P632"/>
  <c r="C872"/>
  <c r="S1472"/>
  <c r="M1292"/>
  <c r="Q1777"/>
  <c r="V717"/>
  <c r="P508"/>
  <c r="U1083"/>
  <c r="P1078"/>
  <c r="P1774"/>
  <c r="H1684"/>
  <c r="E1502"/>
  <c r="S1443"/>
  <c r="P1473"/>
  <c r="P1445"/>
  <c r="V1442"/>
  <c r="T1417"/>
  <c r="C842"/>
  <c r="S780"/>
  <c r="S778"/>
  <c r="S777"/>
  <c r="H777"/>
  <c r="P719"/>
  <c r="S659"/>
  <c r="P658"/>
  <c r="E658"/>
  <c r="V657"/>
  <c r="T572"/>
  <c r="C512"/>
  <c r="E359"/>
  <c r="H357"/>
  <c r="V300"/>
  <c r="M299"/>
  <c r="M297"/>
  <c r="V120"/>
  <c r="V119"/>
  <c r="M88"/>
  <c r="U1777"/>
  <c r="V1772"/>
  <c r="L482"/>
  <c r="M482"/>
  <c r="M478"/>
  <c r="S1774"/>
  <c r="Q1627"/>
  <c r="E1564"/>
  <c r="E1475"/>
  <c r="S1473"/>
  <c r="S1445"/>
  <c r="V1444"/>
  <c r="U1447"/>
  <c r="V1447"/>
  <c r="P1443"/>
  <c r="P1294"/>
  <c r="H1293"/>
  <c r="T1083"/>
  <c r="V780"/>
  <c r="E779"/>
  <c r="V778"/>
  <c r="E778"/>
  <c r="E777"/>
  <c r="V659"/>
  <c r="M658"/>
  <c r="H658"/>
  <c r="S657"/>
  <c r="E568"/>
  <c r="H567"/>
  <c r="H359"/>
  <c r="S300"/>
  <c r="P299"/>
  <c r="S298"/>
  <c r="P297"/>
  <c r="N122"/>
  <c r="T92"/>
  <c r="H1687"/>
  <c r="G512"/>
  <c r="V1083"/>
  <c r="U392"/>
  <c r="V392"/>
  <c r="Q392"/>
  <c r="E390"/>
  <c r="C182"/>
  <c r="P180"/>
  <c r="E180"/>
  <c r="E179"/>
  <c r="F177"/>
  <c r="F182"/>
  <c r="H179"/>
  <c r="S177"/>
  <c r="M180"/>
  <c r="V180"/>
  <c r="H209"/>
  <c r="H207"/>
  <c r="L152"/>
  <c r="M152"/>
  <c r="S147"/>
  <c r="I152"/>
  <c r="M148"/>
  <c r="D152"/>
  <c r="E152"/>
  <c r="P1652"/>
  <c r="H1653"/>
  <c r="H1652"/>
  <c r="P660"/>
  <c r="D662"/>
  <c r="U1297"/>
  <c r="D1297"/>
  <c r="E1297"/>
  <c r="M1294"/>
  <c r="G812"/>
  <c r="H812"/>
  <c r="P718"/>
  <c r="M718"/>
  <c r="P147" i="56"/>
  <c r="P1078"/>
  <c r="I2820" i="53"/>
  <c r="D2820" s="1"/>
  <c r="C2820" s="1"/>
  <c r="A2820" s="1"/>
  <c r="H1219" i="56"/>
  <c r="H1220"/>
  <c r="N1237"/>
  <c r="M1229"/>
  <c r="H1224"/>
  <c r="H1225"/>
  <c r="H1229"/>
  <c r="F1357"/>
  <c r="H1235"/>
  <c r="H1233"/>
  <c r="M1225"/>
  <c r="N1233"/>
  <c r="H1234"/>
  <c r="F1233"/>
  <c r="F1235"/>
  <c r="P1234"/>
  <c r="H50"/>
  <c r="H57"/>
  <c r="E58"/>
  <c r="H62"/>
  <c r="C59"/>
  <c r="H48"/>
  <c r="E60"/>
  <c r="E52"/>
  <c r="E59"/>
  <c r="E57"/>
  <c r="F57"/>
  <c r="E807"/>
  <c r="E808"/>
  <c r="E809"/>
  <c r="E810"/>
  <c r="E812"/>
  <c r="E796"/>
  <c r="E799"/>
  <c r="E802"/>
  <c r="E805"/>
  <c r="H807"/>
  <c r="H808"/>
  <c r="H809"/>
  <c r="H810"/>
  <c r="H812"/>
  <c r="C810"/>
  <c r="H796"/>
  <c r="H799"/>
  <c r="H802"/>
  <c r="H805"/>
  <c r="F810"/>
  <c r="F812" s="1"/>
  <c r="S1005"/>
  <c r="E1007"/>
  <c r="M1007"/>
  <c r="S1007"/>
  <c r="S1008"/>
  <c r="E1010"/>
  <c r="M1010"/>
  <c r="S1011"/>
  <c r="E1013"/>
  <c r="M1013"/>
  <c r="S1014"/>
  <c r="E1016"/>
  <c r="M1016"/>
  <c r="T1021"/>
  <c r="S1035"/>
  <c r="E1037"/>
  <c r="M1037"/>
  <c r="S1037"/>
  <c r="S1038"/>
  <c r="E1040"/>
  <c r="M1040"/>
  <c r="S1041"/>
  <c r="E1043"/>
  <c r="M1043"/>
  <c r="S1044"/>
  <c r="E1046"/>
  <c r="M1046"/>
  <c r="T1051"/>
  <c r="S945"/>
  <c r="E947"/>
  <c r="M947"/>
  <c r="S947"/>
  <c r="S948"/>
  <c r="E950"/>
  <c r="M950"/>
  <c r="S951"/>
  <c r="E953"/>
  <c r="M953"/>
  <c r="S954"/>
  <c r="E956"/>
  <c r="M956"/>
  <c r="T961"/>
  <c r="E856"/>
  <c r="E859"/>
  <c r="E862"/>
  <c r="E865"/>
  <c r="C1021"/>
  <c r="K1021"/>
  <c r="C1051"/>
  <c r="K1051"/>
  <c r="C961"/>
  <c r="K961"/>
  <c r="C870"/>
  <c r="H1222"/>
  <c r="P1227"/>
  <c r="H1228"/>
  <c r="E1412"/>
  <c r="M1412"/>
  <c r="Q1412"/>
  <c r="E1413"/>
  <c r="M1413"/>
  <c r="Q1413"/>
  <c r="E1414"/>
  <c r="M1414"/>
  <c r="Q1414"/>
  <c r="E1415"/>
  <c r="M1415"/>
  <c r="Q1415"/>
  <c r="E1417"/>
  <c r="M1417"/>
  <c r="Q1417"/>
  <c r="S1399"/>
  <c r="E1401"/>
  <c r="M1401"/>
  <c r="S1401"/>
  <c r="S1402"/>
  <c r="E1404"/>
  <c r="M1404"/>
  <c r="S1405"/>
  <c r="E1407"/>
  <c r="M1407"/>
  <c r="S1408"/>
  <c r="E1410"/>
  <c r="M1410"/>
  <c r="H1412"/>
  <c r="P1412"/>
  <c r="T1412"/>
  <c r="H1413"/>
  <c r="P1413"/>
  <c r="T1413"/>
  <c r="H1414"/>
  <c r="P1414"/>
  <c r="T1414"/>
  <c r="H1415"/>
  <c r="P1415"/>
  <c r="T1415"/>
  <c r="H1417"/>
  <c r="P1417"/>
  <c r="T1417"/>
  <c r="C1415"/>
  <c r="K1415"/>
  <c r="V1399"/>
  <c r="H1401"/>
  <c r="P1401"/>
  <c r="V1401"/>
  <c r="V1402"/>
  <c r="H1404"/>
  <c r="P1404"/>
  <c r="V1405"/>
  <c r="H1407"/>
  <c r="P1407"/>
  <c r="V1408"/>
  <c r="H1410"/>
  <c r="P1410"/>
  <c r="F1415"/>
  <c r="N1415"/>
  <c r="E1682"/>
  <c r="C1685"/>
  <c r="C1565"/>
  <c r="E1712"/>
  <c r="C1715"/>
  <c r="S1729"/>
  <c r="E1731"/>
  <c r="M1731"/>
  <c r="S1731"/>
  <c r="S1732"/>
  <c r="E1734"/>
  <c r="M1734"/>
  <c r="S1735"/>
  <c r="E1737"/>
  <c r="M1737"/>
  <c r="S1738"/>
  <c r="E1740"/>
  <c r="M1740"/>
  <c r="T1745"/>
  <c r="S1793"/>
  <c r="E1795"/>
  <c r="M1795"/>
  <c r="S1795"/>
  <c r="S1796"/>
  <c r="E1798"/>
  <c r="M1798"/>
  <c r="S1799"/>
  <c r="E1801"/>
  <c r="M1801"/>
  <c r="S1802"/>
  <c r="E1804"/>
  <c r="M1804"/>
  <c r="T1809"/>
  <c r="C1745"/>
  <c r="K1745"/>
  <c r="C1809"/>
  <c r="K1809"/>
  <c r="M1587"/>
  <c r="S1588"/>
  <c r="M1590"/>
  <c r="T1595"/>
  <c r="S1762"/>
  <c r="M1764"/>
  <c r="S1765"/>
  <c r="M1767"/>
  <c r="S1768"/>
  <c r="M1770"/>
  <c r="T1775"/>
  <c r="T1777"/>
  <c r="K1595"/>
  <c r="K1775"/>
  <c r="S1369"/>
  <c r="M1371"/>
  <c r="S1371"/>
  <c r="S1372"/>
  <c r="M1374"/>
  <c r="S1375"/>
  <c r="M1377"/>
  <c r="S1378"/>
  <c r="M1380"/>
  <c r="T1385"/>
  <c r="K1385"/>
  <c r="S1071"/>
  <c r="M1073"/>
  <c r="S1074"/>
  <c r="M1076"/>
  <c r="T1081"/>
  <c r="K1081"/>
  <c r="S584"/>
  <c r="M586"/>
  <c r="S586"/>
  <c r="S587"/>
  <c r="M589"/>
  <c r="S590"/>
  <c r="M592"/>
  <c r="S593"/>
  <c r="M595"/>
  <c r="T600"/>
  <c r="K600"/>
  <c r="I60"/>
  <c r="S567" i="42"/>
  <c r="Q572"/>
  <c r="K512"/>
  <c r="M509"/>
  <c r="P508" i="56"/>
  <c r="P497"/>
  <c r="N510"/>
  <c r="P505"/>
  <c r="F567"/>
  <c r="Q567"/>
  <c r="T568"/>
  <c r="V568" s="1"/>
  <c r="K568"/>
  <c r="C569"/>
  <c r="H1173"/>
  <c r="V1169"/>
  <c r="P1170"/>
  <c r="P1161"/>
  <c r="N1170"/>
  <c r="P1173"/>
  <c r="H1171"/>
  <c r="H1164"/>
  <c r="F1171"/>
  <c r="T1171"/>
  <c r="V1166"/>
  <c r="E1563" i="42"/>
  <c r="D1567"/>
  <c r="E1567"/>
  <c r="C1567"/>
  <c r="E1562"/>
  <c r="V1475"/>
  <c r="U1477"/>
  <c r="V1477"/>
  <c r="L1173"/>
  <c r="M1173"/>
  <c r="M1169"/>
  <c r="S628"/>
  <c r="R632"/>
  <c r="S632"/>
  <c r="F512"/>
  <c r="H508"/>
  <c r="S478"/>
  <c r="R482"/>
  <c r="S482"/>
  <c r="I632"/>
  <c r="P988"/>
  <c r="O993"/>
  <c r="P993"/>
  <c r="K572"/>
  <c r="M569"/>
  <c r="V178"/>
  <c r="U182"/>
  <c r="V182"/>
  <c r="P178"/>
  <c r="O182"/>
  <c r="E178"/>
  <c r="D182"/>
  <c r="E182"/>
  <c r="G182"/>
  <c r="H182"/>
  <c r="H177"/>
  <c r="O152"/>
  <c r="P152"/>
  <c r="P148"/>
  <c r="H148"/>
  <c r="G152"/>
  <c r="H152"/>
  <c r="V147"/>
  <c r="U152"/>
  <c r="V152"/>
  <c r="P118"/>
  <c r="O122"/>
  <c r="P122"/>
  <c r="H117"/>
  <c r="F122"/>
  <c r="H1565"/>
  <c r="G1567"/>
  <c r="H1567"/>
  <c r="K993"/>
  <c r="M988"/>
  <c r="E929"/>
  <c r="D932"/>
  <c r="V779"/>
  <c r="U782"/>
  <c r="V782"/>
  <c r="P92" i="56"/>
  <c r="H122"/>
  <c r="V122"/>
  <c r="F117"/>
  <c r="T117"/>
  <c r="N118"/>
  <c r="H119"/>
  <c r="V119"/>
  <c r="H112"/>
  <c r="F119"/>
  <c r="T119"/>
  <c r="V112"/>
  <c r="P120"/>
  <c r="P113"/>
  <c r="P115"/>
  <c r="N120"/>
  <c r="S1505" i="42"/>
  <c r="Q1507"/>
  <c r="S1507"/>
  <c r="L1507"/>
  <c r="M1507"/>
  <c r="M1503"/>
  <c r="T722"/>
  <c r="V720"/>
  <c r="S717"/>
  <c r="R722"/>
  <c r="H717"/>
  <c r="G722"/>
  <c r="H722"/>
  <c r="D362"/>
  <c r="E362"/>
  <c r="E357"/>
  <c r="D212"/>
  <c r="E212"/>
  <c r="E207"/>
  <c r="E268" i="56"/>
  <c r="C268"/>
  <c r="E270"/>
  <c r="E263"/>
  <c r="C270"/>
  <c r="E265"/>
  <c r="E392"/>
  <c r="S392"/>
  <c r="C387"/>
  <c r="Q387"/>
  <c r="M388"/>
  <c r="K388"/>
  <c r="E389"/>
  <c r="S389"/>
  <c r="C389"/>
  <c r="M390"/>
  <c r="L1657" i="42"/>
  <c r="M1657"/>
  <c r="H512"/>
  <c r="S1627"/>
  <c r="E1627"/>
  <c r="C1507"/>
  <c r="P1447"/>
  <c r="M390"/>
  <c r="H1622"/>
  <c r="G1627"/>
  <c r="H1627"/>
  <c r="S1474"/>
  <c r="R1477"/>
  <c r="P1168"/>
  <c r="O1173"/>
  <c r="P1173"/>
  <c r="M991"/>
  <c r="L993"/>
  <c r="R782"/>
  <c r="S782"/>
  <c r="S779"/>
  <c r="M627"/>
  <c r="L632"/>
  <c r="M632"/>
  <c r="E627"/>
  <c r="D632"/>
  <c r="E632"/>
  <c r="S178"/>
  <c r="R182"/>
  <c r="S182"/>
  <c r="M178"/>
  <c r="L182"/>
  <c r="N182"/>
  <c r="P177"/>
  <c r="C122"/>
  <c r="E117"/>
  <c r="N88" i="56"/>
  <c r="M89"/>
  <c r="P122"/>
  <c r="N117"/>
  <c r="P117" s="1"/>
  <c r="F118"/>
  <c r="T118"/>
  <c r="P119"/>
  <c r="N119"/>
  <c r="P112"/>
  <c r="H113"/>
  <c r="H120"/>
  <c r="V120"/>
  <c r="V113"/>
  <c r="F120"/>
  <c r="H115"/>
  <c r="V115"/>
  <c r="T120"/>
  <c r="S479"/>
  <c r="S470"/>
  <c r="E499"/>
  <c r="C508"/>
  <c r="N508"/>
  <c r="N512" s="1"/>
  <c r="P499"/>
  <c r="P510"/>
  <c r="P503"/>
  <c r="P568"/>
  <c r="T569"/>
  <c r="H122" i="42"/>
  <c r="C1173"/>
  <c r="E1173"/>
  <c r="N572"/>
  <c r="I122"/>
  <c r="N479" i="56"/>
  <c r="N482"/>
  <c r="E510"/>
  <c r="M1774" i="42"/>
  <c r="L1777"/>
  <c r="M1777"/>
  <c r="E1505"/>
  <c r="D1507"/>
  <c r="P1472"/>
  <c r="O1477"/>
  <c r="V718"/>
  <c r="U722"/>
  <c r="V722"/>
  <c r="M717"/>
  <c r="K722"/>
  <c r="E717"/>
  <c r="D722"/>
  <c r="P390"/>
  <c r="O392"/>
  <c r="P392"/>
  <c r="M389"/>
  <c r="L392"/>
  <c r="M392"/>
  <c r="E272" i="56"/>
  <c r="C267"/>
  <c r="E267"/>
  <c r="E269"/>
  <c r="E260"/>
  <c r="C269"/>
  <c r="E262"/>
  <c r="M392"/>
  <c r="K387"/>
  <c r="M387" s="1"/>
  <c r="C388"/>
  <c r="Q388"/>
  <c r="M389"/>
  <c r="K389"/>
  <c r="E390"/>
  <c r="S390"/>
  <c r="Q390"/>
  <c r="J1507" i="42"/>
  <c r="K1477"/>
  <c r="L722"/>
  <c r="M722"/>
  <c r="H1672"/>
  <c r="H1683"/>
  <c r="F1683"/>
  <c r="H1682"/>
  <c r="M1593"/>
  <c r="L1597"/>
  <c r="M1597"/>
  <c r="E1474"/>
  <c r="D1477"/>
  <c r="H1443"/>
  <c r="G1447"/>
  <c r="K1447"/>
  <c r="M1447"/>
  <c r="M1442"/>
  <c r="H1442"/>
  <c r="F1447"/>
  <c r="S1292"/>
  <c r="R1297"/>
  <c r="M1079"/>
  <c r="L1083"/>
  <c r="M1083"/>
  <c r="E990"/>
  <c r="D993"/>
  <c r="M778"/>
  <c r="L782"/>
  <c r="M782"/>
  <c r="V660"/>
  <c r="U662"/>
  <c r="V662"/>
  <c r="P657"/>
  <c r="O662"/>
  <c r="S387"/>
  <c r="R392"/>
  <c r="S392"/>
  <c r="E387"/>
  <c r="D392"/>
  <c r="E392"/>
  <c r="H88"/>
  <c r="G92"/>
  <c r="H92"/>
  <c r="Q92"/>
  <c r="S87"/>
  <c r="E90" i="56"/>
  <c r="Q88"/>
  <c r="V89"/>
  <c r="M182"/>
  <c r="M164"/>
  <c r="M177"/>
  <c r="M166"/>
  <c r="E178"/>
  <c r="E167"/>
  <c r="S178"/>
  <c r="S167"/>
  <c r="C178"/>
  <c r="E169"/>
  <c r="Q178"/>
  <c r="S169"/>
  <c r="M179"/>
  <c r="M170"/>
  <c r="K179"/>
  <c r="M172"/>
  <c r="E180"/>
  <c r="E173"/>
  <c r="S180"/>
  <c r="S173"/>
  <c r="M752"/>
  <c r="M734"/>
  <c r="M747"/>
  <c r="M736"/>
  <c r="E748"/>
  <c r="E737"/>
  <c r="M749"/>
  <c r="M740"/>
  <c r="M742"/>
  <c r="K749"/>
  <c r="E750"/>
  <c r="E743"/>
  <c r="S750"/>
  <c r="S743"/>
  <c r="C750"/>
  <c r="E745"/>
  <c r="F777"/>
  <c r="T778"/>
  <c r="P771"/>
  <c r="N779"/>
  <c r="P779"/>
  <c r="S773"/>
  <c r="S780"/>
  <c r="H774"/>
  <c r="F780"/>
  <c r="H780"/>
  <c r="V1313"/>
  <c r="V1327"/>
  <c r="V1318"/>
  <c r="V1325"/>
  <c r="Q1652"/>
  <c r="S1641"/>
  <c r="C1654"/>
  <c r="E1647"/>
  <c r="O1507" i="42"/>
  <c r="M1502"/>
  <c r="V1473"/>
  <c r="H1297"/>
  <c r="N1297"/>
  <c r="P1297"/>
  <c r="H1292"/>
  <c r="P990"/>
  <c r="L932"/>
  <c r="M932"/>
  <c r="D782"/>
  <c r="E782"/>
  <c r="R662"/>
  <c r="K662"/>
  <c r="M662"/>
  <c r="T302"/>
  <c r="S92"/>
  <c r="S747" i="56"/>
  <c r="C749"/>
  <c r="V782"/>
  <c r="H1652"/>
  <c r="N1841" i="42"/>
  <c r="H1677"/>
  <c r="F1684"/>
  <c r="P1653"/>
  <c r="O1657"/>
  <c r="P1657"/>
  <c r="V1622"/>
  <c r="U1627"/>
  <c r="V1170"/>
  <c r="U1173"/>
  <c r="V1173"/>
  <c r="H927"/>
  <c r="G932"/>
  <c r="H932"/>
  <c r="H778"/>
  <c r="G782"/>
  <c r="H782"/>
  <c r="M507"/>
  <c r="L512"/>
  <c r="M512"/>
  <c r="M298"/>
  <c r="L302"/>
  <c r="M302"/>
  <c r="E1652"/>
  <c r="D1657"/>
  <c r="E1657"/>
  <c r="F87" i="56"/>
  <c r="C88"/>
  <c r="S92"/>
  <c r="T87"/>
  <c r="V90"/>
  <c r="E182"/>
  <c r="E164"/>
  <c r="S182"/>
  <c r="S164"/>
  <c r="E177"/>
  <c r="E166"/>
  <c r="Q177"/>
  <c r="S166"/>
  <c r="M178"/>
  <c r="M167"/>
  <c r="K178"/>
  <c r="M169"/>
  <c r="E179"/>
  <c r="E170"/>
  <c r="S179"/>
  <c r="S170"/>
  <c r="C179"/>
  <c r="E172"/>
  <c r="Q179"/>
  <c r="S172"/>
  <c r="M180"/>
  <c r="M173"/>
  <c r="E752"/>
  <c r="E734"/>
  <c r="S752"/>
  <c r="S734"/>
  <c r="E747"/>
  <c r="E736"/>
  <c r="M748"/>
  <c r="M737"/>
  <c r="K748"/>
  <c r="M739"/>
  <c r="E749"/>
  <c r="E740"/>
  <c r="S749"/>
  <c r="S740"/>
  <c r="M750"/>
  <c r="M743"/>
  <c r="M745"/>
  <c r="K750"/>
  <c r="H779"/>
  <c r="V772"/>
  <c r="T779"/>
  <c r="P775"/>
  <c r="P780"/>
  <c r="N780"/>
  <c r="P1327"/>
  <c r="K1653"/>
  <c r="K1657" s="1"/>
  <c r="M1644"/>
  <c r="P1648"/>
  <c r="P1655"/>
  <c r="H1477" i="42"/>
  <c r="N1477"/>
  <c r="I1447"/>
  <c r="V993"/>
  <c r="T993"/>
  <c r="V932"/>
  <c r="C932"/>
  <c r="F872"/>
  <c r="I662"/>
  <c r="F212"/>
  <c r="H212"/>
  <c r="K747" i="56"/>
  <c r="C748"/>
  <c r="S748"/>
  <c r="H1653"/>
  <c r="H1657"/>
  <c r="O1777" i="42"/>
  <c r="P1777"/>
  <c r="P1773"/>
  <c r="N1507"/>
  <c r="P1503"/>
  <c r="U1507"/>
  <c r="V1507"/>
  <c r="V1502"/>
  <c r="H1502"/>
  <c r="G1507"/>
  <c r="H1507"/>
  <c r="S1078"/>
  <c r="R1083"/>
  <c r="S1083"/>
  <c r="H988"/>
  <c r="G993"/>
  <c r="H993"/>
  <c r="H627"/>
  <c r="G632"/>
  <c r="H632"/>
  <c r="O482"/>
  <c r="P482"/>
  <c r="P478"/>
  <c r="U302"/>
  <c r="V302"/>
  <c r="V298"/>
  <c r="Q302"/>
  <c r="S302"/>
  <c r="S297"/>
  <c r="V117"/>
  <c r="U122"/>
  <c r="V122"/>
  <c r="O92"/>
  <c r="P92"/>
  <c r="P89"/>
  <c r="V88"/>
  <c r="U92"/>
  <c r="V92"/>
  <c r="D92"/>
  <c r="E92"/>
  <c r="E87"/>
  <c r="D812"/>
  <c r="E812"/>
  <c r="E807"/>
  <c r="C60" i="56"/>
  <c r="H49"/>
  <c r="F58"/>
  <c r="H60"/>
  <c r="H53"/>
  <c r="C90"/>
  <c r="M92"/>
  <c r="K89"/>
  <c r="M122"/>
  <c r="C118"/>
  <c r="Q118"/>
  <c r="M119"/>
  <c r="K119"/>
  <c r="M112"/>
  <c r="E120"/>
  <c r="E113"/>
  <c r="S120"/>
  <c r="S113"/>
  <c r="C120"/>
  <c r="E115"/>
  <c r="P182"/>
  <c r="P164"/>
  <c r="P177"/>
  <c r="N177"/>
  <c r="P166"/>
  <c r="H178"/>
  <c r="H167"/>
  <c r="V178"/>
  <c r="V167"/>
  <c r="F178"/>
  <c r="H169"/>
  <c r="T178"/>
  <c r="V169"/>
  <c r="P179"/>
  <c r="P170"/>
  <c r="N179"/>
  <c r="P172"/>
  <c r="H180"/>
  <c r="H173"/>
  <c r="V180"/>
  <c r="V173"/>
  <c r="F180"/>
  <c r="H175"/>
  <c r="T180"/>
  <c r="V175"/>
  <c r="F267"/>
  <c r="H267" s="1"/>
  <c r="H269"/>
  <c r="H260"/>
  <c r="F269"/>
  <c r="H262"/>
  <c r="P392"/>
  <c r="H388"/>
  <c r="T388"/>
  <c r="P389"/>
  <c r="H390"/>
  <c r="V390"/>
  <c r="M662"/>
  <c r="K657"/>
  <c r="E658"/>
  <c r="S658"/>
  <c r="C658"/>
  <c r="Q658"/>
  <c r="M659"/>
  <c r="M650"/>
  <c r="K659"/>
  <c r="M652"/>
  <c r="E660"/>
  <c r="E653"/>
  <c r="S660"/>
  <c r="S653"/>
  <c r="Q660"/>
  <c r="S655"/>
  <c r="H722"/>
  <c r="C1141"/>
  <c r="P1297"/>
  <c r="V1297"/>
  <c r="V1284"/>
  <c r="T1293"/>
  <c r="H1286"/>
  <c r="H1294"/>
  <c r="N1294"/>
  <c r="P1287"/>
  <c r="H1290"/>
  <c r="F1295"/>
  <c r="M1352"/>
  <c r="M1341"/>
  <c r="K1352"/>
  <c r="S1342"/>
  <c r="S1353"/>
  <c r="E1344"/>
  <c r="C1353"/>
  <c r="M1354"/>
  <c r="M1345"/>
  <c r="E1355"/>
  <c r="E1348"/>
  <c r="P1627"/>
  <c r="P1609"/>
  <c r="V1622"/>
  <c r="V1611"/>
  <c r="T1622"/>
  <c r="P1618"/>
  <c r="P1625"/>
  <c r="E122" i="42"/>
  <c r="N1777"/>
  <c r="T1627"/>
  <c r="C1477"/>
  <c r="P1444"/>
  <c r="Q1297"/>
  <c r="T1297"/>
  <c r="V1297"/>
  <c r="C993"/>
  <c r="N932"/>
  <c r="P932"/>
  <c r="R932"/>
  <c r="S932"/>
  <c r="P722"/>
  <c r="Q722"/>
  <c r="E660"/>
  <c r="N662"/>
  <c r="P567"/>
  <c r="N512"/>
  <c r="H390"/>
  <c r="F362"/>
  <c r="H362"/>
  <c r="E118"/>
  <c r="E89"/>
  <c r="H208"/>
  <c r="H268"/>
  <c r="E55" i="56"/>
  <c r="N90"/>
  <c r="Q90"/>
  <c r="Q87"/>
  <c r="S87" s="1"/>
  <c r="F389"/>
  <c r="N390"/>
  <c r="T717"/>
  <c r="F718"/>
  <c r="H719"/>
  <c r="T719"/>
  <c r="F1292"/>
  <c r="V1295"/>
  <c r="S1352"/>
  <c r="K1354"/>
  <c r="S1594" i="42"/>
  <c r="R1597"/>
  <c r="S1597"/>
  <c r="P1593"/>
  <c r="O1597"/>
  <c r="P1597"/>
  <c r="V1592"/>
  <c r="U1597"/>
  <c r="V1597"/>
  <c r="E1442"/>
  <c r="D1447"/>
  <c r="E1447"/>
  <c r="H1168"/>
  <c r="G1173"/>
  <c r="H1173"/>
  <c r="S989"/>
  <c r="R993"/>
  <c r="S993"/>
  <c r="H657"/>
  <c r="G662"/>
  <c r="H662"/>
  <c r="R122"/>
  <c r="S122"/>
  <c r="S117"/>
  <c r="M117"/>
  <c r="L122"/>
  <c r="M122"/>
  <c r="L92"/>
  <c r="M92"/>
  <c r="M87"/>
  <c r="D272"/>
  <c r="E272"/>
  <c r="E267"/>
  <c r="H47" i="56"/>
  <c r="H58"/>
  <c r="H55"/>
  <c r="F60"/>
  <c r="V92"/>
  <c r="T89"/>
  <c r="E122"/>
  <c r="S122"/>
  <c r="Q117"/>
  <c r="S117" s="1"/>
  <c r="K118"/>
  <c r="E119"/>
  <c r="S119"/>
  <c r="C119"/>
  <c r="E112"/>
  <c r="Q119"/>
  <c r="S112"/>
  <c r="M120"/>
  <c r="M113"/>
  <c r="F177"/>
  <c r="H177"/>
  <c r="H166"/>
  <c r="V177"/>
  <c r="T177"/>
  <c r="V166"/>
  <c r="P178"/>
  <c r="P167"/>
  <c r="N178"/>
  <c r="P169"/>
  <c r="H179"/>
  <c r="H170"/>
  <c r="V179"/>
  <c r="V170"/>
  <c r="F179"/>
  <c r="H172"/>
  <c r="T179"/>
  <c r="V172"/>
  <c r="P180"/>
  <c r="P173"/>
  <c r="N180"/>
  <c r="P175"/>
  <c r="F268"/>
  <c r="H268" s="1"/>
  <c r="H270"/>
  <c r="H263"/>
  <c r="F270"/>
  <c r="H265"/>
  <c r="H392"/>
  <c r="T387"/>
  <c r="H389"/>
  <c r="V389"/>
  <c r="T389"/>
  <c r="P390"/>
  <c r="V479"/>
  <c r="V470"/>
  <c r="E662"/>
  <c r="S662"/>
  <c r="C657"/>
  <c r="K658"/>
  <c r="E659"/>
  <c r="E650"/>
  <c r="S659"/>
  <c r="S650"/>
  <c r="C659"/>
  <c r="E652"/>
  <c r="Q659"/>
  <c r="S652"/>
  <c r="M660"/>
  <c r="M653"/>
  <c r="P722"/>
  <c r="P713"/>
  <c r="P720"/>
  <c r="T1143"/>
  <c r="T1141"/>
  <c r="V1136"/>
  <c r="V1141"/>
  <c r="N1292"/>
  <c r="V1293"/>
  <c r="P1285"/>
  <c r="P1294"/>
  <c r="H1295"/>
  <c r="H1288"/>
  <c r="T1295"/>
  <c r="V1290"/>
  <c r="M1357"/>
  <c r="M1339"/>
  <c r="E1353"/>
  <c r="E1342"/>
  <c r="Q1353"/>
  <c r="S1344"/>
  <c r="S1355"/>
  <c r="S1348"/>
  <c r="C1355"/>
  <c r="E1350"/>
  <c r="H1609"/>
  <c r="H1627"/>
  <c r="H1623"/>
  <c r="H1612"/>
  <c r="H1622"/>
  <c r="V1624"/>
  <c r="V1615"/>
  <c r="V1625"/>
  <c r="T1625"/>
  <c r="V1618"/>
  <c r="P1627" i="42"/>
  <c r="S1777"/>
  <c r="M1622"/>
  <c r="Q1477"/>
  <c r="L1477"/>
  <c r="M1477"/>
  <c r="K1417"/>
  <c r="Q1417"/>
  <c r="P1293"/>
  <c r="O1083"/>
  <c r="P1083"/>
  <c r="E988"/>
  <c r="P928"/>
  <c r="K932"/>
  <c r="C722"/>
  <c r="M660"/>
  <c r="H660"/>
  <c r="F662"/>
  <c r="Q662"/>
  <c r="C662"/>
  <c r="E662"/>
  <c r="J632"/>
  <c r="F572"/>
  <c r="C572"/>
  <c r="O512"/>
  <c r="P512"/>
  <c r="P507"/>
  <c r="D512"/>
  <c r="E512"/>
  <c r="G392"/>
  <c r="F392"/>
  <c r="H358"/>
  <c r="N302"/>
  <c r="P302"/>
  <c r="K182"/>
  <c r="P119"/>
  <c r="M89"/>
  <c r="H87"/>
  <c r="M13"/>
  <c r="H210"/>
  <c r="H270"/>
  <c r="C58" i="56"/>
  <c r="E62"/>
  <c r="H59"/>
  <c r="F88"/>
  <c r="H88" s="1"/>
  <c r="N87"/>
  <c r="P89"/>
  <c r="S89"/>
  <c r="V182"/>
  <c r="F387"/>
  <c r="N388"/>
  <c r="V392"/>
  <c r="F717"/>
  <c r="H717" s="1"/>
  <c r="H718"/>
  <c r="N718"/>
  <c r="P718" s="1"/>
  <c r="F719"/>
  <c r="V719"/>
  <c r="F1293"/>
  <c r="F1297" s="1"/>
  <c r="T477"/>
  <c r="V477"/>
  <c r="P479"/>
  <c r="P470"/>
  <c r="M473"/>
  <c r="M480"/>
  <c r="V480"/>
  <c r="V473"/>
  <c r="E494"/>
  <c r="E512"/>
  <c r="P512"/>
  <c r="P494"/>
  <c r="T567"/>
  <c r="Q569"/>
  <c r="P662"/>
  <c r="N657"/>
  <c r="V658"/>
  <c r="F658"/>
  <c r="H658" s="1"/>
  <c r="T658"/>
  <c r="P659"/>
  <c r="P650"/>
  <c r="N659"/>
  <c r="P652"/>
  <c r="H660"/>
  <c r="H653"/>
  <c r="V660"/>
  <c r="V653"/>
  <c r="F660"/>
  <c r="H655"/>
  <c r="T660"/>
  <c r="V655"/>
  <c r="V722"/>
  <c r="N720"/>
  <c r="P715"/>
  <c r="P752"/>
  <c r="P734"/>
  <c r="V748"/>
  <c r="V737"/>
  <c r="T748"/>
  <c r="V739"/>
  <c r="P749"/>
  <c r="P740"/>
  <c r="N749"/>
  <c r="P742"/>
  <c r="H750"/>
  <c r="H743"/>
  <c r="F750"/>
  <c r="H745"/>
  <c r="F1141"/>
  <c r="V1164"/>
  <c r="V1171"/>
  <c r="F1322"/>
  <c r="F1327" s="1"/>
  <c r="E1477"/>
  <c r="K1473"/>
  <c r="S1474"/>
  <c r="S1465"/>
  <c r="E1467"/>
  <c r="C1474"/>
  <c r="M1475"/>
  <c r="M1468"/>
  <c r="T1623"/>
  <c r="V1614"/>
  <c r="F1624"/>
  <c r="H1617"/>
  <c r="AD1198"/>
  <c r="C57"/>
  <c r="E46"/>
  <c r="E50"/>
  <c r="E92"/>
  <c r="C89"/>
  <c r="H89"/>
  <c r="K88"/>
  <c r="M90"/>
  <c r="T88"/>
  <c r="Q89"/>
  <c r="C208"/>
  <c r="E208" s="1"/>
  <c r="C209"/>
  <c r="C328"/>
  <c r="K328"/>
  <c r="C329"/>
  <c r="K329"/>
  <c r="C330"/>
  <c r="K330"/>
  <c r="C357"/>
  <c r="C358"/>
  <c r="C359"/>
  <c r="C417"/>
  <c r="C422" s="1"/>
  <c r="C418"/>
  <c r="E418" s="1"/>
  <c r="C419"/>
  <c r="F420"/>
  <c r="T447"/>
  <c r="T448"/>
  <c r="N447"/>
  <c r="N450"/>
  <c r="N452" s="1"/>
  <c r="P482"/>
  <c r="V482"/>
  <c r="T478"/>
  <c r="C509"/>
  <c r="C512" s="1"/>
  <c r="N568"/>
  <c r="F569"/>
  <c r="M722"/>
  <c r="P750"/>
  <c r="V750"/>
  <c r="H752"/>
  <c r="V752"/>
  <c r="P782"/>
  <c r="H778"/>
  <c r="N778"/>
  <c r="P778" s="1"/>
  <c r="F779"/>
  <c r="V779"/>
  <c r="H782"/>
  <c r="H1327"/>
  <c r="H1322"/>
  <c r="H1324"/>
  <c r="N1324"/>
  <c r="K477"/>
  <c r="M477"/>
  <c r="C507"/>
  <c r="E507"/>
  <c r="P507"/>
  <c r="P496"/>
  <c r="E500"/>
  <c r="E509"/>
  <c r="P509"/>
  <c r="P500"/>
  <c r="V662"/>
  <c r="F657"/>
  <c r="T657"/>
  <c r="N658"/>
  <c r="P658" s="1"/>
  <c r="H659"/>
  <c r="H650"/>
  <c r="V659"/>
  <c r="V650"/>
  <c r="F659"/>
  <c r="H652"/>
  <c r="T659"/>
  <c r="V652"/>
  <c r="P660"/>
  <c r="P653"/>
  <c r="N660"/>
  <c r="P655"/>
  <c r="F747"/>
  <c r="H747"/>
  <c r="H736"/>
  <c r="T747"/>
  <c r="T752" s="1"/>
  <c r="V747"/>
  <c r="V736"/>
  <c r="P745"/>
  <c r="F1168"/>
  <c r="S1477"/>
  <c r="E1474"/>
  <c r="E1465"/>
  <c r="M1470"/>
  <c r="K1475"/>
  <c r="N1623"/>
  <c r="P1614"/>
  <c r="N1624"/>
  <c r="P1624"/>
  <c r="P1617"/>
  <c r="AD1200"/>
  <c r="C87"/>
  <c r="E87" s="1"/>
  <c r="E89"/>
  <c r="F89"/>
  <c r="H92"/>
  <c r="M88"/>
  <c r="P90"/>
  <c r="K90"/>
  <c r="T90"/>
  <c r="Q147"/>
  <c r="C148"/>
  <c r="E148" s="1"/>
  <c r="K148"/>
  <c r="Q148"/>
  <c r="C149"/>
  <c r="K149"/>
  <c r="Q149"/>
  <c r="K150"/>
  <c r="Q297"/>
  <c r="Q302" s="1"/>
  <c r="K298"/>
  <c r="Q298"/>
  <c r="K299"/>
  <c r="Q299"/>
  <c r="F357"/>
  <c r="F417"/>
  <c r="K447"/>
  <c r="K452" s="1"/>
  <c r="K448"/>
  <c r="Q447"/>
  <c r="Q452" s="1"/>
  <c r="Q450"/>
  <c r="M482"/>
  <c r="S482"/>
  <c r="K478"/>
  <c r="K479"/>
  <c r="T479"/>
  <c r="T482" s="1"/>
  <c r="N507"/>
  <c r="N509"/>
  <c r="V569"/>
  <c r="T720"/>
  <c r="T722" s="1"/>
  <c r="N750"/>
  <c r="T777"/>
  <c r="N1323"/>
  <c r="N1327" s="1"/>
  <c r="N1141"/>
  <c r="P1136"/>
  <c r="T1169"/>
  <c r="H1292"/>
  <c r="V1287"/>
  <c r="T1294"/>
  <c r="N1295"/>
  <c r="P1290"/>
  <c r="T1323"/>
  <c r="V1323" s="1"/>
  <c r="V1314"/>
  <c r="S1318"/>
  <c r="S1325"/>
  <c r="S1357"/>
  <c r="S1339"/>
  <c r="E1352"/>
  <c r="E1341"/>
  <c r="M1353"/>
  <c r="M1342"/>
  <c r="E1354"/>
  <c r="E1345"/>
  <c r="Q1354"/>
  <c r="S1347"/>
  <c r="F1442"/>
  <c r="M1477"/>
  <c r="S1475"/>
  <c r="S1468"/>
  <c r="C1475"/>
  <c r="E1470"/>
  <c r="V1507"/>
  <c r="V1489"/>
  <c r="P1500"/>
  <c r="N1505"/>
  <c r="P1639"/>
  <c r="P1657"/>
  <c r="V1644"/>
  <c r="T1653"/>
  <c r="V1647"/>
  <c r="T1654"/>
  <c r="P480"/>
  <c r="H512"/>
  <c r="H507"/>
  <c r="M508"/>
  <c r="H509"/>
  <c r="M510"/>
  <c r="C568"/>
  <c r="N569"/>
  <c r="E722"/>
  <c r="K720"/>
  <c r="K927"/>
  <c r="E1143"/>
  <c r="E1141"/>
  <c r="M1141"/>
  <c r="S1141"/>
  <c r="T1138"/>
  <c r="P1322"/>
  <c r="H1443"/>
  <c r="T1443"/>
  <c r="N1442"/>
  <c r="F1445"/>
  <c r="V1447"/>
  <c r="K1474"/>
  <c r="H1504"/>
  <c r="N1504"/>
  <c r="N1507" s="1"/>
  <c r="F1653"/>
  <c r="K1841" i="42"/>
  <c r="M1841"/>
  <c r="O1841"/>
  <c r="P1841"/>
  <c r="M1839"/>
  <c r="H1169" i="56"/>
  <c r="H1297"/>
  <c r="N1293"/>
  <c r="H1287"/>
  <c r="F1294"/>
  <c r="H1323"/>
  <c r="N1325"/>
  <c r="E1357"/>
  <c r="E1339"/>
  <c r="Q1352"/>
  <c r="S1341"/>
  <c r="K1353"/>
  <c r="M1344"/>
  <c r="S1354"/>
  <c r="S1345"/>
  <c r="M1355"/>
  <c r="M1348"/>
  <c r="N1445"/>
  <c r="K1472"/>
  <c r="M1472" s="1"/>
  <c r="M1474"/>
  <c r="M1465"/>
  <c r="E1475"/>
  <c r="E1468"/>
  <c r="H1491"/>
  <c r="F1502"/>
  <c r="N1652"/>
  <c r="P1652"/>
  <c r="H1645"/>
  <c r="H1654"/>
  <c r="K507"/>
  <c r="K512" s="1"/>
  <c r="F508"/>
  <c r="K509"/>
  <c r="F510"/>
  <c r="M507"/>
  <c r="M509"/>
  <c r="N567"/>
  <c r="F568"/>
  <c r="Q568"/>
  <c r="K569"/>
  <c r="C627"/>
  <c r="K627"/>
  <c r="C628"/>
  <c r="K628"/>
  <c r="Q628"/>
  <c r="C629"/>
  <c r="K629"/>
  <c r="Q629"/>
  <c r="S722"/>
  <c r="K928"/>
  <c r="M928" s="1"/>
  <c r="H1141"/>
  <c r="V1173"/>
  <c r="N1171"/>
  <c r="T1292"/>
  <c r="V1294"/>
  <c r="P1295"/>
  <c r="H1444"/>
  <c r="T1503"/>
  <c r="T1507" s="1"/>
  <c r="H1502"/>
  <c r="F1505"/>
  <c r="F1507" s="1"/>
  <c r="H1624"/>
  <c r="T1624"/>
  <c r="V1657"/>
  <c r="M1837" i="42"/>
  <c r="P1838"/>
  <c r="K1293" i="56"/>
  <c r="M1293" s="1"/>
  <c r="C1294"/>
  <c r="T1325"/>
  <c r="N1355"/>
  <c r="T1355"/>
  <c r="H1492"/>
  <c r="V1494"/>
  <c r="V1627"/>
  <c r="F1622"/>
  <c r="F1627" s="1"/>
  <c r="H1618"/>
  <c r="N1653"/>
  <c r="F1654"/>
  <c r="S1647"/>
  <c r="P1836" i="42"/>
  <c r="N1622" i="56"/>
  <c r="V1623"/>
  <c r="F1623"/>
  <c r="P1622"/>
  <c r="F1652"/>
  <c r="F1657" s="1"/>
  <c r="V1653"/>
  <c r="H1655"/>
  <c r="Q717"/>
  <c r="S717" s="1"/>
  <c r="Q718"/>
  <c r="K719"/>
  <c r="M712"/>
  <c r="S782"/>
  <c r="E779"/>
  <c r="Q779"/>
  <c r="S772"/>
  <c r="M1173"/>
  <c r="Q1169"/>
  <c r="K1170"/>
  <c r="M1163"/>
  <c r="E1166"/>
  <c r="C1171"/>
  <c r="S1327"/>
  <c r="E1324"/>
  <c r="E1315"/>
  <c r="Q1324"/>
  <c r="S1317"/>
  <c r="M1320"/>
  <c r="E1447"/>
  <c r="Q1442"/>
  <c r="S1444"/>
  <c r="M1445"/>
  <c r="M1507"/>
  <c r="M1489"/>
  <c r="E1503"/>
  <c r="E1492"/>
  <c r="Q1503"/>
  <c r="S1494"/>
  <c r="K1504"/>
  <c r="M1497"/>
  <c r="C1505"/>
  <c r="E1500"/>
  <c r="E1627"/>
  <c r="E1609"/>
  <c r="Q1622"/>
  <c r="S1611"/>
  <c r="M1614"/>
  <c r="K1623"/>
  <c r="E1617"/>
  <c r="C1624"/>
  <c r="M1625"/>
  <c r="M1618"/>
  <c r="M1652"/>
  <c r="K1652"/>
  <c r="M1641"/>
  <c r="C1653"/>
  <c r="E1644"/>
  <c r="E719"/>
  <c r="E710"/>
  <c r="Q719"/>
  <c r="S712"/>
  <c r="K777"/>
  <c r="C778"/>
  <c r="M779"/>
  <c r="E780"/>
  <c r="E773"/>
  <c r="Q780"/>
  <c r="S775"/>
  <c r="S1173"/>
  <c r="E1170"/>
  <c r="E1161"/>
  <c r="Q1170"/>
  <c r="S1163"/>
  <c r="K1322"/>
  <c r="C1323"/>
  <c r="M1324"/>
  <c r="M1315"/>
  <c r="E1325"/>
  <c r="E1318"/>
  <c r="Q1325"/>
  <c r="S1320"/>
  <c r="M1447"/>
  <c r="Q1443"/>
  <c r="K1444"/>
  <c r="C1445"/>
  <c r="S1507"/>
  <c r="S1489"/>
  <c r="E1502"/>
  <c r="E1491"/>
  <c r="M1503"/>
  <c r="M1492"/>
  <c r="E1504"/>
  <c r="E1495"/>
  <c r="Q1504"/>
  <c r="S1497"/>
  <c r="M1627"/>
  <c r="M1609"/>
  <c r="E1623"/>
  <c r="E1612"/>
  <c r="Q1623"/>
  <c r="S1614"/>
  <c r="K1624"/>
  <c r="M1617"/>
  <c r="C1625"/>
  <c r="E1620"/>
  <c r="C718"/>
  <c r="K717"/>
  <c r="S1169"/>
  <c r="C1170"/>
  <c r="K1445"/>
  <c r="S1503"/>
  <c r="C1504"/>
  <c r="S1622"/>
  <c r="S1623"/>
  <c r="S1624"/>
  <c r="S1625"/>
  <c r="S1627"/>
  <c r="Q627"/>
  <c r="Q630"/>
  <c r="Q657"/>
  <c r="K718"/>
  <c r="K778"/>
  <c r="M778" s="1"/>
  <c r="S1171"/>
  <c r="K1323"/>
  <c r="M1323" s="1"/>
  <c r="S1443"/>
  <c r="C1444"/>
  <c r="S1505"/>
  <c r="M719"/>
  <c r="M710"/>
  <c r="E720"/>
  <c r="E713"/>
  <c r="Q720"/>
  <c r="S715"/>
  <c r="E782"/>
  <c r="Q777"/>
  <c r="S779"/>
  <c r="M780"/>
  <c r="M773"/>
  <c r="K1168"/>
  <c r="C1169"/>
  <c r="E1169" s="1"/>
  <c r="M1170"/>
  <c r="M1161"/>
  <c r="E1171"/>
  <c r="E1164"/>
  <c r="Q1171"/>
  <c r="S1166"/>
  <c r="E1327"/>
  <c r="Q1322"/>
  <c r="S1324"/>
  <c r="S1315"/>
  <c r="M1325"/>
  <c r="M1318"/>
  <c r="S1447"/>
  <c r="E1442"/>
  <c r="E1444"/>
  <c r="Q1444"/>
  <c r="M1502"/>
  <c r="K1502"/>
  <c r="M1491"/>
  <c r="C1503"/>
  <c r="E1494"/>
  <c r="M1504"/>
  <c r="M1495"/>
  <c r="E1505"/>
  <c r="E1498"/>
  <c r="Q1505"/>
  <c r="S1500"/>
  <c r="E1622"/>
  <c r="E1611"/>
  <c r="C1622"/>
  <c r="C1627" s="1"/>
  <c r="M1623"/>
  <c r="M1612"/>
  <c r="E1624"/>
  <c r="E1615"/>
  <c r="Q1624"/>
  <c r="S1617"/>
  <c r="M1620"/>
  <c r="K1625"/>
  <c r="M1654"/>
  <c r="M1645"/>
  <c r="E1655"/>
  <c r="E1648"/>
  <c r="Q1657"/>
  <c r="Q1655"/>
  <c r="S1650"/>
  <c r="M720"/>
  <c r="M713"/>
  <c r="M782"/>
  <c r="Q778"/>
  <c r="K779"/>
  <c r="M772"/>
  <c r="C780"/>
  <c r="E775"/>
  <c r="E1173"/>
  <c r="Q1168"/>
  <c r="S1161"/>
  <c r="S1170"/>
  <c r="M1171"/>
  <c r="M1164"/>
  <c r="M1327"/>
  <c r="E1323"/>
  <c r="Q1323"/>
  <c r="K1324"/>
  <c r="M1317"/>
  <c r="C1325"/>
  <c r="E1320"/>
  <c r="K1442"/>
  <c r="C1443"/>
  <c r="M1444"/>
  <c r="E1445"/>
  <c r="Q1445"/>
  <c r="E1507"/>
  <c r="E1489"/>
  <c r="Q1502"/>
  <c r="S1502"/>
  <c r="S1491"/>
  <c r="S1504"/>
  <c r="S1495"/>
  <c r="M1505"/>
  <c r="M1498"/>
  <c r="M1622"/>
  <c r="K1622"/>
  <c r="K1627" s="1"/>
  <c r="M1611"/>
  <c r="C1623"/>
  <c r="E1614"/>
  <c r="M1624"/>
  <c r="M1615"/>
  <c r="E1625"/>
  <c r="E1618"/>
  <c r="Q1625"/>
  <c r="S1620"/>
  <c r="M1657"/>
  <c r="M1639"/>
  <c r="E1653"/>
  <c r="E1642"/>
  <c r="Q1653"/>
  <c r="S1644"/>
  <c r="M1647"/>
  <c r="K1654"/>
  <c r="E1650"/>
  <c r="C1655"/>
  <c r="S720"/>
  <c r="C777"/>
  <c r="K780"/>
  <c r="K1169"/>
  <c r="M1169" s="1"/>
  <c r="C1322"/>
  <c r="E1322" s="1"/>
  <c r="K1325"/>
  <c r="S1445"/>
  <c r="K1503"/>
  <c r="C630"/>
  <c r="K630"/>
  <c r="C660"/>
  <c r="K660"/>
  <c r="C717"/>
  <c r="C719"/>
  <c r="S719"/>
  <c r="C720"/>
  <c r="C779"/>
  <c r="C1168"/>
  <c r="K1171"/>
  <c r="S1323"/>
  <c r="C1324"/>
  <c r="K1443"/>
  <c r="M1443" s="1"/>
  <c r="C1502"/>
  <c r="C1507" s="1"/>
  <c r="K1505"/>
  <c r="S1652"/>
  <c r="S1653"/>
  <c r="S1654"/>
  <c r="S1655"/>
  <c r="S1657"/>
  <c r="Q1143"/>
  <c r="Q1141"/>
  <c r="Q1295"/>
  <c r="Q1357"/>
  <c r="Q1355"/>
  <c r="Q1475"/>
  <c r="C1138"/>
  <c r="E1138" s="1"/>
  <c r="Q1292"/>
  <c r="Q1293"/>
  <c r="S1293" s="1"/>
  <c r="Q1294"/>
  <c r="C1292"/>
  <c r="C1352"/>
  <c r="Q1472"/>
  <c r="Q1473"/>
  <c r="Q1474"/>
  <c r="C1472"/>
  <c r="E1652"/>
  <c r="M1653"/>
  <c r="E1654"/>
  <c r="Q750"/>
  <c r="Q930"/>
  <c r="Q747"/>
  <c r="Q752" s="1"/>
  <c r="Q748"/>
  <c r="Q749"/>
  <c r="C747"/>
  <c r="Q927"/>
  <c r="Q928"/>
  <c r="Q929"/>
  <c r="C927"/>
  <c r="K1295"/>
  <c r="E1657"/>
  <c r="M1655"/>
  <c r="C1652"/>
  <c r="K1655"/>
  <c r="F1625"/>
  <c r="N1625"/>
  <c r="V1639"/>
  <c r="H1641"/>
  <c r="P1641"/>
  <c r="V1641"/>
  <c r="V1642"/>
  <c r="H1644"/>
  <c r="P1644"/>
  <c r="V1645"/>
  <c r="H1647"/>
  <c r="P1647"/>
  <c r="V1648"/>
  <c r="H1650"/>
  <c r="P1650"/>
  <c r="F1655"/>
  <c r="N1655"/>
  <c r="K117"/>
  <c r="K120"/>
  <c r="C147"/>
  <c r="E147" s="1"/>
  <c r="C150"/>
  <c r="K177"/>
  <c r="K182" s="1"/>
  <c r="S177"/>
  <c r="C180"/>
  <c r="C210"/>
  <c r="C272"/>
  <c r="K300"/>
  <c r="C327"/>
  <c r="K570"/>
  <c r="T390"/>
  <c r="T450"/>
  <c r="M472"/>
  <c r="S473"/>
  <c r="M475"/>
  <c r="T480"/>
  <c r="E496"/>
  <c r="M496"/>
  <c r="E497"/>
  <c r="M497"/>
  <c r="E502"/>
  <c r="M502"/>
  <c r="E503"/>
  <c r="M503"/>
  <c r="E505"/>
  <c r="M505"/>
  <c r="F570"/>
  <c r="N570"/>
  <c r="C117"/>
  <c r="K147"/>
  <c r="C177"/>
  <c r="K180"/>
  <c r="C207"/>
  <c r="K297"/>
  <c r="M297" s="1"/>
  <c r="K327"/>
  <c r="K332" s="1"/>
  <c r="C567"/>
  <c r="K567"/>
  <c r="C570"/>
  <c r="Q120"/>
  <c r="Q150"/>
  <c r="Q180"/>
  <c r="Q300"/>
  <c r="C360"/>
  <c r="C390"/>
  <c r="K390"/>
  <c r="C420"/>
  <c r="K450"/>
  <c r="K480"/>
  <c r="Q570"/>
  <c r="S570" s="1"/>
  <c r="F90"/>
  <c r="K87"/>
  <c r="E207"/>
  <c r="F752"/>
  <c r="Q182"/>
  <c r="K1357"/>
  <c r="C332"/>
  <c r="S722" i="42"/>
  <c r="Q1507" i="56"/>
  <c r="P1507" i="42"/>
  <c r="E993"/>
  <c r="S1297"/>
  <c r="E1477"/>
  <c r="E722"/>
  <c r="E1507"/>
  <c r="M182"/>
  <c r="E932"/>
  <c r="S662"/>
  <c r="H392"/>
  <c r="N182" i="56"/>
  <c r="V1627" i="42"/>
  <c r="P662"/>
  <c r="H1447"/>
  <c r="P1477"/>
  <c r="M993"/>
  <c r="S1477"/>
  <c r="P182"/>
  <c r="K1507" i="56"/>
  <c r="V717" l="1"/>
  <c r="K722"/>
  <c r="P1237"/>
  <c r="N1232"/>
  <c r="Q632"/>
  <c r="M148"/>
  <c r="S148"/>
  <c r="K993"/>
  <c r="E1225"/>
  <c r="E1228"/>
  <c r="E1230"/>
  <c r="E1227"/>
  <c r="E1224"/>
  <c r="S118"/>
  <c r="H117"/>
  <c r="E628"/>
  <c r="S628"/>
  <c r="N632"/>
  <c r="P628"/>
  <c r="F152"/>
  <c r="Q152"/>
  <c r="T152"/>
  <c r="S778"/>
  <c r="V778"/>
  <c r="V777"/>
  <c r="M692"/>
  <c r="P687"/>
  <c r="T993"/>
  <c r="M988"/>
  <c r="E989"/>
  <c r="P989"/>
  <c r="S388"/>
  <c r="H928"/>
  <c r="I535" i="1"/>
  <c r="S927" i="56"/>
  <c r="E928"/>
  <c r="V928"/>
  <c r="P928"/>
  <c r="K92"/>
  <c r="H87"/>
  <c r="V88"/>
  <c r="K1235"/>
  <c r="K1233"/>
  <c r="M1230"/>
  <c r="M1235"/>
  <c r="F1237"/>
  <c r="M1222"/>
  <c r="K1234"/>
  <c r="N392"/>
  <c r="T392"/>
  <c r="K392"/>
  <c r="E387"/>
  <c r="C1143"/>
  <c r="E1233"/>
  <c r="C1235"/>
  <c r="C1232"/>
  <c r="H1473"/>
  <c r="V1473"/>
  <c r="Q993"/>
  <c r="P988"/>
  <c r="N993"/>
  <c r="C993"/>
  <c r="S989"/>
  <c r="H988"/>
  <c r="E988"/>
  <c r="H628"/>
  <c r="V628"/>
  <c r="M628"/>
  <c r="K632"/>
  <c r="H568"/>
  <c r="H777"/>
  <c r="S777"/>
  <c r="C1447"/>
  <c r="N1447"/>
  <c r="P1442"/>
  <c r="H1442"/>
  <c r="I1447"/>
  <c r="P1443"/>
  <c r="S1442"/>
  <c r="H357"/>
  <c r="C362"/>
  <c r="Q932"/>
  <c r="C932"/>
  <c r="M927"/>
  <c r="S928"/>
  <c r="H927"/>
  <c r="E88"/>
  <c r="P88"/>
  <c r="S88"/>
  <c r="V87"/>
  <c r="N1657"/>
  <c r="F122"/>
  <c r="Q1327"/>
  <c r="V387"/>
  <c r="N1173"/>
  <c r="Q92"/>
  <c r="C1297"/>
  <c r="S657"/>
  <c r="Q1627"/>
  <c r="K1327"/>
  <c r="K152"/>
  <c r="T182"/>
  <c r="T92"/>
  <c r="P118"/>
  <c r="I2823" i="53"/>
  <c r="D2823" s="1"/>
  <c r="C2823" s="1"/>
  <c r="A2823" s="1"/>
  <c r="F332" i="56"/>
  <c r="H627"/>
  <c r="P1593"/>
  <c r="V988"/>
  <c r="I357"/>
  <c r="F62"/>
  <c r="C1657"/>
  <c r="C752"/>
  <c r="C782"/>
  <c r="K1447"/>
  <c r="Q782"/>
  <c r="S147"/>
  <c r="T452"/>
  <c r="F722"/>
  <c r="F272"/>
  <c r="C92"/>
  <c r="C392"/>
  <c r="Q392"/>
  <c r="I2822" i="1"/>
  <c r="D2822" s="1"/>
  <c r="S297" i="56"/>
  <c r="T1447"/>
  <c r="M87"/>
  <c r="C722"/>
  <c r="S1322"/>
  <c r="Q722"/>
  <c r="K782"/>
  <c r="N752"/>
  <c r="N92"/>
  <c r="F182"/>
  <c r="T782"/>
  <c r="P1228"/>
  <c r="N1235"/>
  <c r="I2824" i="1"/>
  <c r="D2824" s="1"/>
  <c r="F1447" i="56"/>
  <c r="C152"/>
  <c r="C212"/>
  <c r="C1357"/>
  <c r="K1173"/>
  <c r="M777"/>
  <c r="K1297"/>
  <c r="K482"/>
  <c r="N782"/>
  <c r="C62"/>
  <c r="N722"/>
  <c r="T1627"/>
  <c r="K752"/>
  <c r="P1222"/>
  <c r="P1232"/>
  <c r="I2826" i="53"/>
  <c r="D2826" s="1"/>
  <c r="C2826" s="1"/>
  <c r="A2826" s="1"/>
  <c r="H387" i="56"/>
  <c r="P387"/>
  <c r="F392"/>
  <c r="F512"/>
  <c r="S1593"/>
  <c r="M1772"/>
  <c r="M1237"/>
  <c r="H1232"/>
  <c r="C812"/>
  <c r="I2826" i="1"/>
  <c r="D2826" s="1"/>
  <c r="B2826" s="1"/>
  <c r="N1627" i="56"/>
  <c r="C632"/>
  <c r="C182"/>
  <c r="P627"/>
  <c r="E777"/>
  <c r="F932"/>
  <c r="T1327"/>
  <c r="V1442"/>
  <c r="V1772"/>
  <c r="I2816" i="53"/>
  <c r="D2816" s="1"/>
  <c r="C2816" s="1"/>
  <c r="A2816" s="1"/>
  <c r="F993" i="56"/>
  <c r="K1477"/>
  <c r="K302"/>
  <c r="C1327"/>
  <c r="Q1447"/>
  <c r="K122"/>
  <c r="M1442"/>
  <c r="M1322"/>
  <c r="N1297"/>
  <c r="K662"/>
  <c r="T122"/>
  <c r="S387"/>
  <c r="I2822" i="53"/>
  <c r="D2822" s="1"/>
  <c r="I2824"/>
  <c r="D2824" s="1"/>
  <c r="C2824" s="1"/>
  <c r="A2824" s="1"/>
  <c r="I2818" i="1"/>
  <c r="D2818" s="1"/>
  <c r="I2815"/>
  <c r="D2815" s="1"/>
  <c r="M717" i="56"/>
  <c r="E927"/>
  <c r="T932"/>
  <c r="N1477"/>
  <c r="S1078"/>
  <c r="P1079"/>
  <c r="I2817" i="53"/>
  <c r="D2817" s="1"/>
  <c r="C2817" s="1"/>
  <c r="A2817" s="1"/>
  <c r="I2823" i="1"/>
  <c r="D2823" s="1"/>
  <c r="P688" i="56"/>
  <c r="F782"/>
  <c r="S568"/>
  <c r="N572"/>
  <c r="P87"/>
  <c r="V118"/>
  <c r="I2820" i="1"/>
  <c r="D2820" s="1"/>
  <c r="M117" i="56"/>
  <c r="E118"/>
  <c r="M118"/>
  <c r="F1477"/>
  <c r="T1083"/>
  <c r="K1597"/>
  <c r="I2815" i="53"/>
  <c r="D2815" s="1"/>
  <c r="C2815" s="1"/>
  <c r="A2815" s="1"/>
  <c r="I2819"/>
  <c r="D2819" s="1"/>
  <c r="C2819" s="1"/>
  <c r="A2819" s="1"/>
  <c r="I2825" i="1"/>
  <c r="D2825" s="1"/>
  <c r="T1173" i="56"/>
  <c r="V1472"/>
  <c r="K932"/>
  <c r="F362"/>
  <c r="Q1297"/>
  <c r="M1232"/>
  <c r="I2817" i="1"/>
  <c r="D2817" s="1"/>
  <c r="F92" i="56"/>
  <c r="Q1477"/>
  <c r="T1477"/>
  <c r="H118"/>
  <c r="H1227"/>
  <c r="K1232"/>
  <c r="H1237"/>
  <c r="I2825" i="53"/>
  <c r="D2825" s="1"/>
  <c r="C2825" s="1"/>
  <c r="A2825" s="1"/>
  <c r="I2816" i="1"/>
  <c r="D2816" s="1"/>
  <c r="I2821" i="53"/>
  <c r="D2821" s="1"/>
  <c r="C2821" s="1"/>
  <c r="A2821" s="1"/>
  <c r="I2819" i="1"/>
  <c r="D2819" s="1"/>
  <c r="I2631"/>
  <c r="D2631" s="1"/>
  <c r="V117" i="56"/>
  <c r="M567"/>
  <c r="E568"/>
  <c r="M568"/>
  <c r="M1292"/>
  <c r="P1472"/>
  <c r="K1083"/>
  <c r="I2818" i="53"/>
  <c r="D2818" s="1"/>
  <c r="C2818" s="1"/>
  <c r="A2818" s="1"/>
  <c r="I3475" i="1"/>
  <c r="D3475" s="1"/>
  <c r="K692" i="56"/>
  <c r="P572"/>
  <c r="H570"/>
  <c r="E569"/>
  <c r="E570"/>
  <c r="C572"/>
  <c r="E572" s="1"/>
  <c r="P570"/>
  <c r="M570"/>
  <c r="K572"/>
  <c r="S569"/>
  <c r="U572"/>
  <c r="T572"/>
  <c r="L572"/>
  <c r="E1237"/>
  <c r="F1232"/>
  <c r="E1232"/>
  <c r="H1563"/>
  <c r="F1567"/>
  <c r="C1567"/>
  <c r="E1562"/>
  <c r="E117"/>
  <c r="N122"/>
  <c r="C122"/>
  <c r="Q122"/>
  <c r="H1562"/>
  <c r="E1563"/>
  <c r="M1168"/>
  <c r="H1168"/>
  <c r="Q1173"/>
  <c r="V1168"/>
  <c r="C1173"/>
  <c r="S1168"/>
  <c r="P1168"/>
  <c r="F1173"/>
  <c r="E1168"/>
  <c r="P927"/>
  <c r="V927"/>
  <c r="N932"/>
  <c r="H36" i="5"/>
  <c r="N692" i="56"/>
  <c r="P692" s="1"/>
  <c r="I63" i="53"/>
  <c r="D63" s="1"/>
  <c r="M687" i="56"/>
  <c r="M688"/>
  <c r="I99" i="1"/>
  <c r="D99" s="1"/>
  <c r="C99" s="1"/>
  <c r="E567" i="56"/>
  <c r="F572"/>
  <c r="H572" s="1"/>
  <c r="I2627" i="1"/>
  <c r="D2627" s="1"/>
  <c r="S567" i="56"/>
  <c r="Q572"/>
  <c r="S572" s="1"/>
  <c r="I98" i="53"/>
  <c r="D98" s="1"/>
  <c r="C98" s="1"/>
  <c r="A98" s="1"/>
  <c r="I12"/>
  <c r="D12" s="1"/>
  <c r="C12" s="1"/>
  <c r="A12" s="1"/>
  <c r="I128" i="1"/>
  <c r="D128" s="1"/>
  <c r="P567" i="56"/>
  <c r="V567"/>
  <c r="H567"/>
  <c r="M627"/>
  <c r="E627"/>
  <c r="S627"/>
  <c r="L64" i="5"/>
  <c r="T17"/>
  <c r="V627" i="56"/>
  <c r="T632"/>
  <c r="F632"/>
  <c r="I97" i="1"/>
  <c r="D97" s="1"/>
  <c r="I2636"/>
  <c r="D2636" s="1"/>
  <c r="I47"/>
  <c r="D47" s="1"/>
  <c r="I143" i="53"/>
  <c r="D143" s="1"/>
  <c r="C143" s="1"/>
  <c r="A143" s="1"/>
  <c r="I2646" i="1"/>
  <c r="D2646" s="1"/>
  <c r="C2646" s="1"/>
  <c r="I2645"/>
  <c r="D2645" s="1"/>
  <c r="V657" i="56"/>
  <c r="N662"/>
  <c r="C662"/>
  <c r="U34" i="5"/>
  <c r="Z63"/>
  <c r="T662" i="56"/>
  <c r="P25" i="5"/>
  <c r="L23"/>
  <c r="E657" i="56"/>
  <c r="I23" i="53"/>
  <c r="D23" s="1"/>
  <c r="C23" s="1"/>
  <c r="A23" s="1"/>
  <c r="I34"/>
  <c r="D34" s="1"/>
  <c r="I86"/>
  <c r="D86" s="1"/>
  <c r="C86" s="1"/>
  <c r="A86" s="1"/>
  <c r="I82" i="1"/>
  <c r="D82" s="1"/>
  <c r="I95" i="53"/>
  <c r="D95" s="1"/>
  <c r="C95" s="1"/>
  <c r="A95" s="1"/>
  <c r="I110" i="1"/>
  <c r="D110" s="1"/>
  <c r="I80"/>
  <c r="D80" s="1"/>
  <c r="I2629"/>
  <c r="D2629" s="1"/>
  <c r="I73"/>
  <c r="D73" s="1"/>
  <c r="I14"/>
  <c r="D14" s="1"/>
  <c r="C14" s="1"/>
  <c r="Q662" i="56"/>
  <c r="Z34" i="5"/>
  <c r="Y25"/>
  <c r="I36" i="53"/>
  <c r="D36" s="1"/>
  <c r="C36" s="1"/>
  <c r="A36" s="1"/>
  <c r="I54"/>
  <c r="D54" s="1"/>
  <c r="C54" s="1"/>
  <c r="A54" s="1"/>
  <c r="I89"/>
  <c r="D89" s="1"/>
  <c r="C89" s="1"/>
  <c r="A89" s="1"/>
  <c r="I148"/>
  <c r="D148" s="1"/>
  <c r="C148" s="1"/>
  <c r="A148" s="1"/>
  <c r="I79"/>
  <c r="D79" s="1"/>
  <c r="B79" s="1"/>
  <c r="I68" i="1"/>
  <c r="D68" s="1"/>
  <c r="I34"/>
  <c r="D34" s="1"/>
  <c r="I2642" i="53"/>
  <c r="D2642" s="1"/>
  <c r="C2642" s="1"/>
  <c r="A2642" s="1"/>
  <c r="I2637"/>
  <c r="D2637" s="1"/>
  <c r="C2637" s="1"/>
  <c r="A2637" s="1"/>
  <c r="M657" i="56"/>
  <c r="I50" i="5"/>
  <c r="T58"/>
  <c r="I29" i="53"/>
  <c r="D29" s="1"/>
  <c r="C29" s="1"/>
  <c r="A29" s="1"/>
  <c r="I22"/>
  <c r="D22" s="1"/>
  <c r="C22" s="1"/>
  <c r="A22" s="1"/>
  <c r="I77"/>
  <c r="D77" s="1"/>
  <c r="C77" s="1"/>
  <c r="A77" s="1"/>
  <c r="I130"/>
  <c r="D130" s="1"/>
  <c r="C130" s="1"/>
  <c r="A130" s="1"/>
  <c r="I84"/>
  <c r="D84" s="1"/>
  <c r="C84" s="1"/>
  <c r="A84" s="1"/>
  <c r="I55" i="1"/>
  <c r="D55" s="1"/>
  <c r="I113"/>
  <c r="D113" s="1"/>
  <c r="C113" s="1"/>
  <c r="I144"/>
  <c r="D144" s="1"/>
  <c r="I2641" i="53"/>
  <c r="D2641" s="1"/>
  <c r="C2641" s="1"/>
  <c r="A2641" s="1"/>
  <c r="I2643" i="1"/>
  <c r="D2643" s="1"/>
  <c r="H657" i="56"/>
  <c r="M1593"/>
  <c r="P1592"/>
  <c r="Q1597"/>
  <c r="V1593"/>
  <c r="I56" i="53"/>
  <c r="D56" s="1"/>
  <c r="C56" s="1"/>
  <c r="A56" s="1"/>
  <c r="I7"/>
  <c r="D7" s="1"/>
  <c r="I14"/>
  <c r="D14" s="1"/>
  <c r="C14" s="1"/>
  <c r="A14" s="1"/>
  <c r="I142"/>
  <c r="D142" s="1"/>
  <c r="C142" s="1"/>
  <c r="A142" s="1"/>
  <c r="I141"/>
  <c r="D141" s="1"/>
  <c r="C141" s="1"/>
  <c r="A141" s="1"/>
  <c r="I100"/>
  <c r="D100" s="1"/>
  <c r="C100" s="1"/>
  <c r="A100" s="1"/>
  <c r="I21" i="1"/>
  <c r="D21" s="1"/>
  <c r="I132" i="53"/>
  <c r="D132" s="1"/>
  <c r="C132" s="1"/>
  <c r="A132" s="1"/>
  <c r="I127"/>
  <c r="D127" s="1"/>
  <c r="B127" s="1"/>
  <c r="I150" i="1"/>
  <c r="D150" s="1"/>
  <c r="C150" s="1"/>
  <c r="I81"/>
  <c r="D81" s="1"/>
  <c r="I145"/>
  <c r="D145" s="1"/>
  <c r="I112"/>
  <c r="D112" s="1"/>
  <c r="C112" s="1"/>
  <c r="I147"/>
  <c r="D147" s="1"/>
  <c r="C147" s="1"/>
  <c r="I75"/>
  <c r="D75" s="1"/>
  <c r="C75" s="1"/>
  <c r="I36"/>
  <c r="D36" s="1"/>
  <c r="I2636" i="53"/>
  <c r="D2636" s="1"/>
  <c r="C2636" s="1"/>
  <c r="A2636" s="1"/>
  <c r="I49" i="1"/>
  <c r="D49" s="1"/>
  <c r="I76"/>
  <c r="D76" s="1"/>
  <c r="C76" s="1"/>
  <c r="I2639" i="53"/>
  <c r="D2639" s="1"/>
  <c r="C2639" s="1"/>
  <c r="A2639" s="1"/>
  <c r="I62" i="1"/>
  <c r="D62" s="1"/>
  <c r="C62" s="1"/>
  <c r="I39" i="53"/>
  <c r="D39" s="1"/>
  <c r="C39" s="1"/>
  <c r="A39" s="1"/>
  <c r="I45"/>
  <c r="D45" s="1"/>
  <c r="C45" s="1"/>
  <c r="A45" s="1"/>
  <c r="I52"/>
  <c r="D52" s="1"/>
  <c r="C52" s="1"/>
  <c r="A52" s="1"/>
  <c r="I62"/>
  <c r="D62" s="1"/>
  <c r="C62" s="1"/>
  <c r="A62" s="1"/>
  <c r="I76"/>
  <c r="D76" s="1"/>
  <c r="C76" s="1"/>
  <c r="A76" s="1"/>
  <c r="I93"/>
  <c r="D93" s="1"/>
  <c r="C93" s="1"/>
  <c r="A93" s="1"/>
  <c r="I115" i="1"/>
  <c r="D115" s="1"/>
  <c r="I114"/>
  <c r="D114" s="1"/>
  <c r="C114" s="1"/>
  <c r="I108" i="53"/>
  <c r="D108" s="1"/>
  <c r="C108" s="1"/>
  <c r="A108" s="1"/>
  <c r="I111"/>
  <c r="D111" s="1"/>
  <c r="C111" s="1"/>
  <c r="A111" s="1"/>
  <c r="I103" i="1"/>
  <c r="D103" s="1"/>
  <c r="I33"/>
  <c r="D33" s="1"/>
  <c r="I129"/>
  <c r="D129" s="1"/>
  <c r="I96"/>
  <c r="D96" s="1"/>
  <c r="I131"/>
  <c r="D131" s="1"/>
  <c r="I27"/>
  <c r="D27" s="1"/>
  <c r="C27" s="1"/>
  <c r="I70" i="53"/>
  <c r="D70" s="1"/>
  <c r="C70" s="1"/>
  <c r="A70" s="1"/>
  <c r="I25" i="1"/>
  <c r="D25" s="1"/>
  <c r="I2638"/>
  <c r="D2638" s="1"/>
  <c r="I28"/>
  <c r="D28" s="1"/>
  <c r="C28" s="1"/>
  <c r="I2623" i="53"/>
  <c r="D2623" s="1"/>
  <c r="I38" i="1"/>
  <c r="D38" s="1"/>
  <c r="C38" s="1"/>
  <c r="V1592" i="56"/>
  <c r="I19" i="53"/>
  <c r="D19" s="1"/>
  <c r="B19" s="1"/>
  <c r="I24"/>
  <c r="D24" s="1"/>
  <c r="I64"/>
  <c r="D64" s="1"/>
  <c r="C64" s="1"/>
  <c r="A64" s="1"/>
  <c r="I40"/>
  <c r="D40" s="1"/>
  <c r="C40" s="1"/>
  <c r="A40" s="1"/>
  <c r="I49"/>
  <c r="D49" s="1"/>
  <c r="C49" s="1"/>
  <c r="A49" s="1"/>
  <c r="I31"/>
  <c r="D31" s="1"/>
  <c r="C31" s="1"/>
  <c r="A31" s="1"/>
  <c r="I59"/>
  <c r="D59" s="1"/>
  <c r="I18"/>
  <c r="D18" s="1"/>
  <c r="C18" s="1"/>
  <c r="A18" s="1"/>
  <c r="I26"/>
  <c r="D26" s="1"/>
  <c r="C26" s="1"/>
  <c r="A26" s="1"/>
  <c r="I33"/>
  <c r="D33" s="1"/>
  <c r="C33" s="1"/>
  <c r="A33" s="1"/>
  <c r="I66"/>
  <c r="D66" s="1"/>
  <c r="C66" s="1"/>
  <c r="A66" s="1"/>
  <c r="I1550"/>
  <c r="D1550" s="1"/>
  <c r="C1550" s="1"/>
  <c r="A1550" s="1"/>
  <c r="I145"/>
  <c r="D145" s="1"/>
  <c r="C145" s="1"/>
  <c r="A145" s="1"/>
  <c r="I150"/>
  <c r="D150" s="1"/>
  <c r="C150" s="1"/>
  <c r="A150" s="1"/>
  <c r="I110"/>
  <c r="D110" s="1"/>
  <c r="C110" s="1"/>
  <c r="A110" s="1"/>
  <c r="I133"/>
  <c r="D133" s="1"/>
  <c r="C133" s="1"/>
  <c r="A133" s="1"/>
  <c r="I134"/>
  <c r="D134" s="1"/>
  <c r="C134" s="1"/>
  <c r="A134" s="1"/>
  <c r="I125"/>
  <c r="D125" s="1"/>
  <c r="C125" s="1"/>
  <c r="A125" s="1"/>
  <c r="I90"/>
  <c r="D90" s="1"/>
  <c r="C90" s="1"/>
  <c r="A90" s="1"/>
  <c r="I122"/>
  <c r="D122" s="1"/>
  <c r="I91" i="1"/>
  <c r="D91" s="1"/>
  <c r="I88" i="53"/>
  <c r="D88" s="1"/>
  <c r="C88" s="1"/>
  <c r="A88" s="1"/>
  <c r="I136"/>
  <c r="D136" s="1"/>
  <c r="C136" s="1"/>
  <c r="A136" s="1"/>
  <c r="I56" i="1"/>
  <c r="D56" s="1"/>
  <c r="I106"/>
  <c r="D106" s="1"/>
  <c r="I7"/>
  <c r="D7" s="1"/>
  <c r="I83"/>
  <c r="D83" s="1"/>
  <c r="I142"/>
  <c r="D142" s="1"/>
  <c r="I104" i="53"/>
  <c r="D104" s="1"/>
  <c r="C104" s="1"/>
  <c r="A104" s="1"/>
  <c r="I128"/>
  <c r="D128" s="1"/>
  <c r="C128" s="1"/>
  <c r="A128" s="1"/>
  <c r="I75"/>
  <c r="D75" s="1"/>
  <c r="C75" s="1"/>
  <c r="A75" s="1"/>
  <c r="I91"/>
  <c r="D91" s="1"/>
  <c r="C91" s="1"/>
  <c r="A91" s="1"/>
  <c r="I107"/>
  <c r="D107" s="1"/>
  <c r="C107" s="1"/>
  <c r="A107" s="1"/>
  <c r="I123"/>
  <c r="D123" s="1"/>
  <c r="C123" s="1"/>
  <c r="A123" s="1"/>
  <c r="I139"/>
  <c r="D139" s="1"/>
  <c r="B139" s="1"/>
  <c r="I31" i="1"/>
  <c r="D31" s="1"/>
  <c r="I95"/>
  <c r="D95" s="1"/>
  <c r="I134"/>
  <c r="D134" s="1"/>
  <c r="I44"/>
  <c r="D44" s="1"/>
  <c r="I102"/>
  <c r="D102" s="1"/>
  <c r="C102" s="1"/>
  <c r="I146"/>
  <c r="D146" s="1"/>
  <c r="I69"/>
  <c r="D69" s="1"/>
  <c r="I93"/>
  <c r="D93" s="1"/>
  <c r="I109"/>
  <c r="D109" s="1"/>
  <c r="I125"/>
  <c r="D125" s="1"/>
  <c r="C125" s="1"/>
  <c r="I141"/>
  <c r="D141" s="1"/>
  <c r="I22"/>
  <c r="D22" s="1"/>
  <c r="I70"/>
  <c r="D70" s="1"/>
  <c r="I92"/>
  <c r="D92" s="1"/>
  <c r="I108"/>
  <c r="D108" s="1"/>
  <c r="I124"/>
  <c r="D124" s="1"/>
  <c r="C124" s="1"/>
  <c r="I140"/>
  <c r="D140" s="1"/>
  <c r="I127"/>
  <c r="D127" s="1"/>
  <c r="I143"/>
  <c r="D143" s="1"/>
  <c r="I2634" i="53"/>
  <c r="D2634" s="1"/>
  <c r="C2634" s="1"/>
  <c r="A2634" s="1"/>
  <c r="I15" i="1"/>
  <c r="D15" s="1"/>
  <c r="C15" s="1"/>
  <c r="I63"/>
  <c r="D63" s="1"/>
  <c r="C63" s="1"/>
  <c r="I2642"/>
  <c r="D2642" s="1"/>
  <c r="I2633" i="53"/>
  <c r="D2633" s="1"/>
  <c r="C2633" s="1"/>
  <c r="A2633" s="1"/>
  <c r="I24" i="1"/>
  <c r="D24" s="1"/>
  <c r="I72"/>
  <c r="D72" s="1"/>
  <c r="I74" i="53"/>
  <c r="D74" s="1"/>
  <c r="C74" s="1"/>
  <c r="A74" s="1"/>
  <c r="I2632"/>
  <c r="D2632" s="1"/>
  <c r="C2632" s="1"/>
  <c r="A2632" s="1"/>
  <c r="I29" i="1"/>
  <c r="D29" s="1"/>
  <c r="C29" s="1"/>
  <c r="I53"/>
  <c r="D53" s="1"/>
  <c r="C53" s="1"/>
  <c r="I77"/>
  <c r="D77" s="1"/>
  <c r="C77" s="1"/>
  <c r="I2632"/>
  <c r="D2632" s="1"/>
  <c r="I2638" i="53"/>
  <c r="D2638" s="1"/>
  <c r="C2638" s="1"/>
  <c r="A2638" s="1"/>
  <c r="I35" i="1"/>
  <c r="D35" s="1"/>
  <c r="I2630"/>
  <c r="D2630" s="1"/>
  <c r="I2629" i="53"/>
  <c r="D2629" s="1"/>
  <c r="C2629" s="1"/>
  <c r="A2629" s="1"/>
  <c r="I16" i="1"/>
  <c r="D16" s="1"/>
  <c r="C16" s="1"/>
  <c r="I64"/>
  <c r="D64" s="1"/>
  <c r="C64" s="1"/>
  <c r="I2641"/>
  <c r="D2641" s="1"/>
  <c r="I71" i="53"/>
  <c r="D71" s="1"/>
  <c r="C71" s="1"/>
  <c r="A71" s="1"/>
  <c r="I2635"/>
  <c r="D2635" s="1"/>
  <c r="C2635" s="1"/>
  <c r="A2635" s="1"/>
  <c r="I18" i="1"/>
  <c r="D18" s="1"/>
  <c r="I42"/>
  <c r="D42" s="1"/>
  <c r="C42" s="1"/>
  <c r="I66"/>
  <c r="D66" s="1"/>
  <c r="C66" s="1"/>
  <c r="I2623"/>
  <c r="D2623" s="1"/>
  <c r="I2639"/>
  <c r="D2639" s="1"/>
  <c r="T40" i="5"/>
  <c r="X61"/>
  <c r="X63"/>
  <c r="M25"/>
  <c r="I15" i="53"/>
  <c r="D15" s="1"/>
  <c r="C15" s="1"/>
  <c r="A15" s="1"/>
  <c r="I43"/>
  <c r="D43" s="1"/>
  <c r="I8"/>
  <c r="D8" s="1"/>
  <c r="C8" s="1"/>
  <c r="A8" s="1"/>
  <c r="I48"/>
  <c r="D48" s="1"/>
  <c r="C48" s="1"/>
  <c r="A48" s="1"/>
  <c r="I13"/>
  <c r="D13" s="1"/>
  <c r="C13" s="1"/>
  <c r="A13" s="1"/>
  <c r="I21"/>
  <c r="D21" s="1"/>
  <c r="C21" s="1"/>
  <c r="A21" s="1"/>
  <c r="I53"/>
  <c r="D53" s="1"/>
  <c r="C53" s="1"/>
  <c r="A53" s="1"/>
  <c r="I61"/>
  <c r="D61" s="1"/>
  <c r="C61" s="1"/>
  <c r="A61" s="1"/>
  <c r="I27"/>
  <c r="D27" s="1"/>
  <c r="I55"/>
  <c r="D55" s="1"/>
  <c r="I20"/>
  <c r="D20" s="1"/>
  <c r="I60"/>
  <c r="D60" s="1"/>
  <c r="C60" s="1"/>
  <c r="A60" s="1"/>
  <c r="I30"/>
  <c r="D30" s="1"/>
  <c r="C30" s="1"/>
  <c r="A30" s="1"/>
  <c r="I37"/>
  <c r="D37" s="1"/>
  <c r="C37" s="1"/>
  <c r="A37" s="1"/>
  <c r="I46"/>
  <c r="D46" s="1"/>
  <c r="C46" s="1"/>
  <c r="A46" s="1"/>
  <c r="I113"/>
  <c r="D113" s="1"/>
  <c r="C113" s="1"/>
  <c r="A113" s="1"/>
  <c r="I126"/>
  <c r="D126" s="1"/>
  <c r="C126" s="1"/>
  <c r="A126" s="1"/>
  <c r="I137"/>
  <c r="D137" s="1"/>
  <c r="C137" s="1"/>
  <c r="A137" s="1"/>
  <c r="I109"/>
  <c r="D109" s="1"/>
  <c r="C109" s="1"/>
  <c r="A109" s="1"/>
  <c r="I121"/>
  <c r="D121" s="1"/>
  <c r="C121" s="1"/>
  <c r="A121" s="1"/>
  <c r="I118"/>
  <c r="D118" s="1"/>
  <c r="C118" s="1"/>
  <c r="A118" s="1"/>
  <c r="I117"/>
  <c r="D117" s="1"/>
  <c r="C117" s="1"/>
  <c r="A117" s="1"/>
  <c r="I82"/>
  <c r="D82" s="1"/>
  <c r="I114"/>
  <c r="D114" s="1"/>
  <c r="C114" s="1"/>
  <c r="A114" s="1"/>
  <c r="I146"/>
  <c r="D146" s="1"/>
  <c r="C146" s="1"/>
  <c r="A146" s="1"/>
  <c r="I80"/>
  <c r="D80" s="1"/>
  <c r="C80" s="1"/>
  <c r="A80" s="1"/>
  <c r="I124"/>
  <c r="D124" s="1"/>
  <c r="C124" s="1"/>
  <c r="A124" s="1"/>
  <c r="I32" i="1"/>
  <c r="D32" s="1"/>
  <c r="I98"/>
  <c r="D98" s="1"/>
  <c r="C98" s="1"/>
  <c r="C97" s="1"/>
  <c r="I138"/>
  <c r="D138" s="1"/>
  <c r="C138" s="1"/>
  <c r="I67"/>
  <c r="D67" s="1"/>
  <c r="I126"/>
  <c r="D126" s="1"/>
  <c r="C126" s="1"/>
  <c r="I96" i="53"/>
  <c r="D96" s="1"/>
  <c r="C96" s="1"/>
  <c r="A96" s="1"/>
  <c r="I120"/>
  <c r="D120" s="1"/>
  <c r="C120" s="1"/>
  <c r="A120" s="1"/>
  <c r="I144"/>
  <c r="D144" s="1"/>
  <c r="C144" s="1"/>
  <c r="A144" s="1"/>
  <c r="I87"/>
  <c r="D87" s="1"/>
  <c r="C87" s="1"/>
  <c r="A87" s="1"/>
  <c r="I103"/>
  <c r="D103" s="1"/>
  <c r="C103" s="1"/>
  <c r="A103" s="1"/>
  <c r="I119"/>
  <c r="D119" s="1"/>
  <c r="C119" s="1"/>
  <c r="A119" s="1"/>
  <c r="I135"/>
  <c r="D135" s="1"/>
  <c r="C135" s="1"/>
  <c r="A135" s="1"/>
  <c r="I8" i="1"/>
  <c r="D8" s="1"/>
  <c r="I87"/>
  <c r="D87" s="1"/>
  <c r="C87" s="1"/>
  <c r="I119"/>
  <c r="D119" s="1"/>
  <c r="I20"/>
  <c r="D20" s="1"/>
  <c r="I94"/>
  <c r="D94" s="1"/>
  <c r="I130"/>
  <c r="D130" s="1"/>
  <c r="I57"/>
  <c r="D57" s="1"/>
  <c r="I89"/>
  <c r="D89" s="1"/>
  <c r="C89" s="1"/>
  <c r="I105"/>
  <c r="D105" s="1"/>
  <c r="I121"/>
  <c r="D121" s="1"/>
  <c r="I137"/>
  <c r="D137" s="1"/>
  <c r="C137" s="1"/>
  <c r="I10"/>
  <c r="D10" s="1"/>
  <c r="I58"/>
  <c r="D58" s="1"/>
  <c r="I88"/>
  <c r="D88" s="1"/>
  <c r="C88" s="1"/>
  <c r="I104"/>
  <c r="D104" s="1"/>
  <c r="I120"/>
  <c r="D120" s="1"/>
  <c r="I136"/>
  <c r="D136" s="1"/>
  <c r="C136" s="1"/>
  <c r="I123"/>
  <c r="D123" s="1"/>
  <c r="C123" s="1"/>
  <c r="I139"/>
  <c r="D139" s="1"/>
  <c r="I2626" i="53"/>
  <c r="D2626" s="1"/>
  <c r="C2626" s="1"/>
  <c r="A2626" s="1"/>
  <c r="I51" i="1"/>
  <c r="D51" s="1"/>
  <c r="C51" s="1"/>
  <c r="I2634"/>
  <c r="D2634" s="1"/>
  <c r="C2634" s="1"/>
  <c r="I2625" i="53"/>
  <c r="D2625" s="1"/>
  <c r="C2625" s="1"/>
  <c r="A2625" s="1"/>
  <c r="I12" i="1"/>
  <c r="D12" s="1"/>
  <c r="I60"/>
  <c r="D60" s="1"/>
  <c r="I2628" i="53"/>
  <c r="D2628" s="1"/>
  <c r="C2628" s="1"/>
  <c r="A2628" s="1"/>
  <c r="I2644"/>
  <c r="D2644" s="1"/>
  <c r="C2644" s="1"/>
  <c r="A2644" s="1"/>
  <c r="I13" i="1"/>
  <c r="D13" s="1"/>
  <c r="I37"/>
  <c r="D37" s="1"/>
  <c r="I61"/>
  <c r="D61" s="1"/>
  <c r="I2628"/>
  <c r="D2628" s="1"/>
  <c r="I2644"/>
  <c r="D2644" s="1"/>
  <c r="I2630" i="53"/>
  <c r="D2630" s="1"/>
  <c r="C2630" s="1"/>
  <c r="A2630" s="1"/>
  <c r="I23" i="1"/>
  <c r="D23" s="1"/>
  <c r="I71"/>
  <c r="D71" s="1"/>
  <c r="I69" i="53"/>
  <c r="D69" s="1"/>
  <c r="C69" s="1"/>
  <c r="A69" s="1"/>
  <c r="I52" i="1"/>
  <c r="D52" s="1"/>
  <c r="C52" s="1"/>
  <c r="I2633"/>
  <c r="D2633" s="1"/>
  <c r="C2633" s="1"/>
  <c r="I67" i="53"/>
  <c r="D67" s="1"/>
  <c r="B67" s="1"/>
  <c r="I2631"/>
  <c r="D2631" s="1"/>
  <c r="C2631" s="1"/>
  <c r="A2631" s="1"/>
  <c r="I26" i="1"/>
  <c r="D26" s="1"/>
  <c r="B30" s="1"/>
  <c r="I50"/>
  <c r="D50" s="1"/>
  <c r="C50" s="1"/>
  <c r="C49" s="1"/>
  <c r="I74"/>
  <c r="D74" s="1"/>
  <c r="C74" s="1"/>
  <c r="I2635"/>
  <c r="D2635" s="1"/>
  <c r="I47" i="53"/>
  <c r="D47" s="1"/>
  <c r="C47" s="1"/>
  <c r="A47" s="1"/>
  <c r="I9"/>
  <c r="D9" s="1"/>
  <c r="C9" s="1"/>
  <c r="A9" s="1"/>
  <c r="I57"/>
  <c r="D57" s="1"/>
  <c r="C57" s="1"/>
  <c r="A57" s="1"/>
  <c r="I35"/>
  <c r="D35" s="1"/>
  <c r="C35" s="1"/>
  <c r="A35" s="1"/>
  <c r="I129"/>
  <c r="D129" s="1"/>
  <c r="C129" s="1"/>
  <c r="A129" s="1"/>
  <c r="F37" i="5"/>
  <c r="E63"/>
  <c r="I38" i="53"/>
  <c r="D38" s="1"/>
  <c r="C38" s="1"/>
  <c r="A38" s="1"/>
  <c r="I16"/>
  <c r="D16" s="1"/>
  <c r="C16" s="1"/>
  <c r="A16" s="1"/>
  <c r="I42"/>
  <c r="D42" s="1"/>
  <c r="C42" s="1"/>
  <c r="A42" s="1"/>
  <c r="I17"/>
  <c r="D17" s="1"/>
  <c r="C17" s="1"/>
  <c r="A17" s="1"/>
  <c r="I25"/>
  <c r="D25" s="1"/>
  <c r="C25" s="1"/>
  <c r="A25" s="1"/>
  <c r="I32"/>
  <c r="D32" s="1"/>
  <c r="C32" s="1"/>
  <c r="A32" s="1"/>
  <c r="I65"/>
  <c r="D65" s="1"/>
  <c r="C65" s="1"/>
  <c r="A65" s="1"/>
  <c r="I11"/>
  <c r="D11" s="1"/>
  <c r="I51"/>
  <c r="D51" s="1"/>
  <c r="C51" s="1"/>
  <c r="A51" s="1"/>
  <c r="I28"/>
  <c r="D28" s="1"/>
  <c r="I44"/>
  <c r="D44" s="1"/>
  <c r="C44" s="1"/>
  <c r="A44" s="1"/>
  <c r="I10"/>
  <c r="D10" s="1"/>
  <c r="C10" s="1"/>
  <c r="A10" s="1"/>
  <c r="I41"/>
  <c r="D41" s="1"/>
  <c r="C41" s="1"/>
  <c r="A41" s="1"/>
  <c r="I50"/>
  <c r="D50" s="1"/>
  <c r="C50" s="1"/>
  <c r="A50" s="1"/>
  <c r="I58"/>
  <c r="D58" s="1"/>
  <c r="C58" s="1"/>
  <c r="A58" s="1"/>
  <c r="I81"/>
  <c r="D81" s="1"/>
  <c r="C81" s="1"/>
  <c r="A81" s="1"/>
  <c r="I94"/>
  <c r="D94" s="1"/>
  <c r="C94" s="1"/>
  <c r="A94" s="1"/>
  <c r="I105"/>
  <c r="D105" s="1"/>
  <c r="C105" s="1"/>
  <c r="A105" s="1"/>
  <c r="I85"/>
  <c r="D85" s="1"/>
  <c r="C85" s="1"/>
  <c r="A85" s="1"/>
  <c r="I97"/>
  <c r="D97" s="1"/>
  <c r="C97" s="1"/>
  <c r="A97" s="1"/>
  <c r="I102"/>
  <c r="D102" s="1"/>
  <c r="C102" s="1"/>
  <c r="A102" s="1"/>
  <c r="I101"/>
  <c r="D101" s="1"/>
  <c r="C101" s="1"/>
  <c r="A101" s="1"/>
  <c r="I149"/>
  <c r="D149" s="1"/>
  <c r="C149" s="1"/>
  <c r="A149" s="1"/>
  <c r="I106"/>
  <c r="D106" s="1"/>
  <c r="C106" s="1"/>
  <c r="A106" s="1"/>
  <c r="I138"/>
  <c r="D138" s="1"/>
  <c r="C138" s="1"/>
  <c r="A138" s="1"/>
  <c r="I78"/>
  <c r="D78" s="1"/>
  <c r="C78" s="1"/>
  <c r="A78" s="1"/>
  <c r="I112"/>
  <c r="D112" s="1"/>
  <c r="C112" s="1"/>
  <c r="A112" s="1"/>
  <c r="I19" i="1"/>
  <c r="D19" s="1"/>
  <c r="I90"/>
  <c r="D90" s="1"/>
  <c r="C90" s="1"/>
  <c r="I122"/>
  <c r="D122" s="1"/>
  <c r="I43"/>
  <c r="D43" s="1"/>
  <c r="I107"/>
  <c r="D107" s="1"/>
  <c r="I92" i="53"/>
  <c r="D92" s="1"/>
  <c r="C92" s="1"/>
  <c r="A92" s="1"/>
  <c r="I116"/>
  <c r="D116" s="1"/>
  <c r="C116" s="1"/>
  <c r="A116" s="1"/>
  <c r="I140"/>
  <c r="D140" s="1"/>
  <c r="C140" s="1"/>
  <c r="A140" s="1"/>
  <c r="I83"/>
  <c r="D83" s="1"/>
  <c r="C83" s="1"/>
  <c r="A83" s="1"/>
  <c r="I99"/>
  <c r="D99" s="1"/>
  <c r="C99" s="1"/>
  <c r="A99" s="1"/>
  <c r="I115"/>
  <c r="D115" s="1"/>
  <c r="C115" s="1"/>
  <c r="A115" s="1"/>
  <c r="I131"/>
  <c r="D131" s="1"/>
  <c r="C131" s="1"/>
  <c r="A131" s="1"/>
  <c r="I147"/>
  <c r="D147" s="1"/>
  <c r="C147" s="1"/>
  <c r="A147" s="1"/>
  <c r="I79" i="1"/>
  <c r="D79" s="1"/>
  <c r="I111"/>
  <c r="D111" s="1"/>
  <c r="C111" s="1"/>
  <c r="I9"/>
  <c r="D9" s="1"/>
  <c r="I86"/>
  <c r="D86" s="1"/>
  <c r="I118"/>
  <c r="D118" s="1"/>
  <c r="I45"/>
  <c r="D45" s="1"/>
  <c r="I85"/>
  <c r="D85" s="1"/>
  <c r="I101"/>
  <c r="D101" s="1"/>
  <c r="C101" s="1"/>
  <c r="I117"/>
  <c r="D117" s="1"/>
  <c r="I133"/>
  <c r="D133" s="1"/>
  <c r="I149"/>
  <c r="D149" s="1"/>
  <c r="C149" s="1"/>
  <c r="I46"/>
  <c r="D46" s="1"/>
  <c r="I84"/>
  <c r="D84" s="1"/>
  <c r="I100"/>
  <c r="D100" s="1"/>
  <c r="C100" s="1"/>
  <c r="I116"/>
  <c r="D116" s="1"/>
  <c r="I132"/>
  <c r="D132" s="1"/>
  <c r="I148"/>
  <c r="D148" s="1"/>
  <c r="C148" s="1"/>
  <c r="I135"/>
  <c r="D135" s="1"/>
  <c r="C135" s="1"/>
  <c r="I72" i="53"/>
  <c r="D72" s="1"/>
  <c r="C72" s="1"/>
  <c r="A72" s="1"/>
  <c r="I2646"/>
  <c r="D2646" s="1"/>
  <c r="C2646" s="1"/>
  <c r="A2646" s="1"/>
  <c r="I39" i="1"/>
  <c r="D39" s="1"/>
  <c r="C39" s="1"/>
  <c r="I2626"/>
  <c r="D2626" s="1"/>
  <c r="I73" i="53"/>
  <c r="D73" s="1"/>
  <c r="C73" s="1"/>
  <c r="A73" s="1"/>
  <c r="I48" i="1"/>
  <c r="D48" s="1"/>
  <c r="I2637"/>
  <c r="D2637" s="1"/>
  <c r="I2624" i="53"/>
  <c r="D2624" s="1"/>
  <c r="C2624" s="1"/>
  <c r="A2624" s="1"/>
  <c r="I2640"/>
  <c r="D2640" s="1"/>
  <c r="C2640" s="1"/>
  <c r="A2640" s="1"/>
  <c r="I17" i="1"/>
  <c r="D17" s="1"/>
  <c r="C17" s="1"/>
  <c r="I41"/>
  <c r="D41" s="1"/>
  <c r="C41" s="1"/>
  <c r="I65"/>
  <c r="D65" s="1"/>
  <c r="C65" s="1"/>
  <c r="I2624"/>
  <c r="D2624" s="1"/>
  <c r="I2640"/>
  <c r="D2640" s="1"/>
  <c r="I68" i="53"/>
  <c r="D68" s="1"/>
  <c r="C68" s="1"/>
  <c r="A68" s="1"/>
  <c r="I11" i="1"/>
  <c r="D11" s="1"/>
  <c r="I59"/>
  <c r="D59" s="1"/>
  <c r="I2645" i="53"/>
  <c r="D2645" s="1"/>
  <c r="C2645" s="1"/>
  <c r="A2645" s="1"/>
  <c r="I40" i="1"/>
  <c r="D40" s="1"/>
  <c r="C40" s="1"/>
  <c r="I2625"/>
  <c r="D2625" s="1"/>
  <c r="I2627" i="53"/>
  <c r="D2627" s="1"/>
  <c r="C2627" s="1"/>
  <c r="A2627" s="1"/>
  <c r="I2643"/>
  <c r="D2643" s="1"/>
  <c r="C2643" s="1"/>
  <c r="A2643" s="1"/>
  <c r="I30" i="1"/>
  <c r="D30" s="1"/>
  <c r="C30" s="1"/>
  <c r="I54"/>
  <c r="D54" s="1"/>
  <c r="C54" s="1"/>
  <c r="I78"/>
  <c r="D78" s="1"/>
  <c r="C78" s="1"/>
  <c r="N1083" i="56"/>
  <c r="V1078"/>
  <c r="I3387" i="53"/>
  <c r="D3387" s="1"/>
  <c r="C3387" s="1"/>
  <c r="A3387" s="1"/>
  <c r="H1472" i="56"/>
  <c r="E1472"/>
  <c r="C1477"/>
  <c r="S1472"/>
  <c r="H41" i="5"/>
  <c r="I36"/>
  <c r="U61"/>
  <c r="R25"/>
  <c r="N64"/>
  <c r="V40"/>
  <c r="T63"/>
  <c r="I41"/>
  <c r="U58"/>
  <c r="X58"/>
  <c r="H37"/>
  <c r="R40"/>
  <c r="P64"/>
  <c r="D36"/>
  <c r="J36"/>
  <c r="N1597" i="56"/>
  <c r="M1592"/>
  <c r="U40" i="5"/>
  <c r="M40"/>
  <c r="D63"/>
  <c r="H38"/>
  <c r="E41"/>
  <c r="V34"/>
  <c r="J63"/>
  <c r="M58"/>
  <c r="N40"/>
  <c r="L25"/>
  <c r="M34"/>
  <c r="J50"/>
  <c r="E37"/>
  <c r="I2030" i="53"/>
  <c r="D2030" s="1"/>
  <c r="C2030" s="1"/>
  <c r="A2030" s="1"/>
  <c r="I3495"/>
  <c r="D3495" s="1"/>
  <c r="C3495" s="1"/>
  <c r="A3495" s="1"/>
  <c r="I2608"/>
  <c r="D2608" s="1"/>
  <c r="C2608" s="1"/>
  <c r="A2608" s="1"/>
  <c r="X25" i="5"/>
  <c r="D41"/>
  <c r="J37"/>
  <c r="H50"/>
  <c r="N34"/>
  <c r="V63"/>
  <c r="T61"/>
  <c r="M64"/>
  <c r="Z61"/>
  <c r="L34"/>
  <c r="V64"/>
  <c r="U25"/>
  <c r="I38"/>
  <c r="P63"/>
  <c r="I2455" i="53"/>
  <c r="D2455" s="1"/>
  <c r="B2455" s="1"/>
  <c r="T1597" i="56"/>
  <c r="Z25" i="5"/>
  <c r="T64"/>
  <c r="Q64"/>
  <c r="J35"/>
  <c r="Z58"/>
  <c r="P58"/>
  <c r="D35"/>
  <c r="U64"/>
  <c r="I37"/>
  <c r="H35"/>
  <c r="Q34"/>
  <c r="V58"/>
  <c r="E35"/>
  <c r="N58"/>
  <c r="R64"/>
  <c r="R58"/>
  <c r="Y34"/>
  <c r="E38"/>
  <c r="F36"/>
  <c r="N25"/>
  <c r="L58"/>
  <c r="D37"/>
  <c r="Q40"/>
  <c r="T25"/>
  <c r="V25"/>
  <c r="F41"/>
  <c r="J38"/>
  <c r="P40"/>
  <c r="Q25"/>
  <c r="I1050" i="53"/>
  <c r="D1050" s="1"/>
  <c r="C1050" s="1"/>
  <c r="A1050" s="1"/>
  <c r="I1975"/>
  <c r="D1975" s="1"/>
  <c r="C1975" s="1"/>
  <c r="A1975" s="1"/>
  <c r="I3370"/>
  <c r="D3370" s="1"/>
  <c r="C3370" s="1"/>
  <c r="A3370" s="1"/>
  <c r="S1592" i="56"/>
  <c r="Z40" i="5"/>
  <c r="I35"/>
  <c r="D38"/>
  <c r="X64"/>
  <c r="P34"/>
  <c r="H63"/>
  <c r="X40"/>
  <c r="F63"/>
  <c r="T34"/>
  <c r="R34"/>
  <c r="Y61"/>
  <c r="X34"/>
  <c r="Y58"/>
  <c r="F38"/>
  <c r="I63"/>
  <c r="J41"/>
  <c r="Y64"/>
  <c r="V61"/>
  <c r="R63"/>
  <c r="Z64"/>
  <c r="U63"/>
  <c r="L40"/>
  <c r="F35"/>
  <c r="Q58"/>
  <c r="Y63"/>
  <c r="E36"/>
  <c r="Y40"/>
  <c r="AA40" s="1"/>
  <c r="Q63"/>
  <c r="I1938" i="53"/>
  <c r="D1938" s="1"/>
  <c r="C1938" s="1"/>
  <c r="A1938" s="1"/>
  <c r="I1293"/>
  <c r="D1293" s="1"/>
  <c r="C1293" s="1"/>
  <c r="A1293" s="1"/>
  <c r="P657" i="56"/>
  <c r="F662"/>
  <c r="I1119" i="53"/>
  <c r="D1119" s="1"/>
  <c r="C1119" s="1"/>
  <c r="A1119" s="1"/>
  <c r="I1334"/>
  <c r="D1334" s="1"/>
  <c r="C1334" s="1"/>
  <c r="A1334" s="1"/>
  <c r="I2555"/>
  <c r="D2555" s="1"/>
  <c r="C2555" s="1"/>
  <c r="A2555" s="1"/>
  <c r="I2065"/>
  <c r="D2065" s="1"/>
  <c r="C2065" s="1"/>
  <c r="A2065" s="1"/>
  <c r="I1563"/>
  <c r="D1563" s="1"/>
  <c r="C1563" s="1"/>
  <c r="A1563" s="1"/>
  <c r="I1020" i="1"/>
  <c r="D1020" s="1"/>
  <c r="C1020" s="1"/>
  <c r="I2449" i="53"/>
  <c r="D2449" s="1"/>
  <c r="C2449" s="1"/>
  <c r="A2449" s="1"/>
  <c r="I2240"/>
  <c r="D2240" s="1"/>
  <c r="C2240" s="1"/>
  <c r="A2240" s="1"/>
  <c r="I3222" i="1"/>
  <c r="D3222" s="1"/>
  <c r="C3222" s="1"/>
  <c r="I966"/>
  <c r="D966" s="1"/>
  <c r="C966" s="1"/>
  <c r="I1136" i="53"/>
  <c r="D1136" s="1"/>
  <c r="C1136" s="1"/>
  <c r="A1136" s="1"/>
  <c r="I1402"/>
  <c r="D1402" s="1"/>
  <c r="C1402" s="1"/>
  <c r="A1402" s="1"/>
  <c r="I2235"/>
  <c r="D2235" s="1"/>
  <c r="C2235" s="1"/>
  <c r="A2235" s="1"/>
  <c r="I1735"/>
  <c r="D1735" s="1"/>
  <c r="C1735" s="1"/>
  <c r="A1735" s="1"/>
  <c r="I1340"/>
  <c r="D1340" s="1"/>
  <c r="C1340" s="1"/>
  <c r="A1340" s="1"/>
  <c r="I2069"/>
  <c r="D2069" s="1"/>
  <c r="C2069" s="1"/>
  <c r="A2069" s="1"/>
  <c r="I3257"/>
  <c r="D3257" s="1"/>
  <c r="C3257" s="1"/>
  <c r="A3257" s="1"/>
  <c r="I1756"/>
  <c r="D1756" s="1"/>
  <c r="C1756" s="1"/>
  <c r="A1756" s="1"/>
  <c r="I1288" i="1"/>
  <c r="D1288" s="1"/>
  <c r="I2597"/>
  <c r="D2597" s="1"/>
  <c r="I1958" i="53"/>
  <c r="D1958" s="1"/>
  <c r="C1958" s="1"/>
  <c r="A1958" s="1"/>
  <c r="I1037"/>
  <c r="D1037" s="1"/>
  <c r="C1037" s="1"/>
  <c r="A1037" s="1"/>
  <c r="I1753"/>
  <c r="D1753" s="1"/>
  <c r="C1753" s="1"/>
  <c r="A1753" s="1"/>
  <c r="I1490"/>
  <c r="D1490" s="1"/>
  <c r="C1490" s="1"/>
  <c r="A1490" s="1"/>
  <c r="I1216"/>
  <c r="D1216" s="1"/>
  <c r="C1216" s="1"/>
  <c r="A1216" s="1"/>
  <c r="I1647"/>
  <c r="D1647" s="1"/>
  <c r="C1647" s="1"/>
  <c r="A1647" s="1"/>
  <c r="I2482"/>
  <c r="D2482" s="1"/>
  <c r="C2482" s="1"/>
  <c r="A2482" s="1"/>
  <c r="I1420"/>
  <c r="D1420" s="1"/>
  <c r="C1420" s="1"/>
  <c r="A1420" s="1"/>
  <c r="I1064" i="1"/>
  <c r="D1064" s="1"/>
  <c r="I2488"/>
  <c r="D2488" s="1"/>
  <c r="I637" i="53"/>
  <c r="D637" s="1"/>
  <c r="C637" s="1"/>
  <c r="A637" s="1"/>
  <c r="I1072"/>
  <c r="D1072" s="1"/>
  <c r="C1072" s="1"/>
  <c r="A1072" s="1"/>
  <c r="I1079"/>
  <c r="D1079" s="1"/>
  <c r="C1079" s="1"/>
  <c r="A1079" s="1"/>
  <c r="I1391"/>
  <c r="D1391" s="1"/>
  <c r="C1391" s="1"/>
  <c r="A1391" s="1"/>
  <c r="I1247"/>
  <c r="D1247" s="1"/>
  <c r="C1247" s="1"/>
  <c r="A1247" s="1"/>
  <c r="I1245"/>
  <c r="D1245" s="1"/>
  <c r="C1245" s="1"/>
  <c r="A1245" s="1"/>
  <c r="I1290"/>
  <c r="D1290" s="1"/>
  <c r="C1290" s="1"/>
  <c r="A1290" s="1"/>
  <c r="I1491"/>
  <c r="D1491" s="1"/>
  <c r="C1491" s="1"/>
  <c r="A1491" s="1"/>
  <c r="I1721"/>
  <c r="D1721" s="1"/>
  <c r="C1721" s="1"/>
  <c r="A1721" s="1"/>
  <c r="I2195"/>
  <c r="D2195" s="1"/>
  <c r="C2195" s="1"/>
  <c r="A2195" s="1"/>
  <c r="I2475"/>
  <c r="D2475" s="1"/>
  <c r="C2475" s="1"/>
  <c r="A2475" s="1"/>
  <c r="I3355"/>
  <c r="D3355" s="1"/>
  <c r="B3355" s="1"/>
  <c r="I1437"/>
  <c r="D1437" s="1"/>
  <c r="C1437" s="1"/>
  <c r="A1437" s="1"/>
  <c r="I1703"/>
  <c r="D1703" s="1"/>
  <c r="C1703" s="1"/>
  <c r="A1703" s="1"/>
  <c r="I1977"/>
  <c r="D1977" s="1"/>
  <c r="C1977" s="1"/>
  <c r="A1977" s="1"/>
  <c r="I2321"/>
  <c r="D2321" s="1"/>
  <c r="C2321" s="1"/>
  <c r="A2321" s="1"/>
  <c r="I1192"/>
  <c r="D1192" s="1"/>
  <c r="C1192" s="1"/>
  <c r="A1192" s="1"/>
  <c r="I1316"/>
  <c r="D1316" s="1"/>
  <c r="C1316" s="1"/>
  <c r="A1316" s="1"/>
  <c r="I1494"/>
  <c r="D1494" s="1"/>
  <c r="C1494" s="1"/>
  <c r="A1494" s="1"/>
  <c r="I1851"/>
  <c r="D1851" s="1"/>
  <c r="C1851" s="1"/>
  <c r="A1851" s="1"/>
  <c r="I3063"/>
  <c r="D3063" s="1"/>
  <c r="C3063" s="1"/>
  <c r="A3063" s="1"/>
  <c r="I1893"/>
  <c r="D1893" s="1"/>
  <c r="C1893" s="1"/>
  <c r="A1893" s="1"/>
  <c r="I3237"/>
  <c r="D3237" s="1"/>
  <c r="C3237" s="1"/>
  <c r="A3237" s="1"/>
  <c r="I1910"/>
  <c r="D1910" s="1"/>
  <c r="C1910" s="1"/>
  <c r="A1910" s="1"/>
  <c r="I2370"/>
  <c r="D2370" s="1"/>
  <c r="C2370" s="1"/>
  <c r="A2370" s="1"/>
  <c r="I3178"/>
  <c r="D3178" s="1"/>
  <c r="C3178" s="1"/>
  <c r="A3178" s="1"/>
  <c r="I1557" i="1"/>
  <c r="D1557" s="1"/>
  <c r="I3153" i="53"/>
  <c r="D3153" s="1"/>
  <c r="C3153" s="1"/>
  <c r="A3153" s="1"/>
  <c r="I1765" i="1"/>
  <c r="D1765" s="1"/>
  <c r="I1700" i="53"/>
  <c r="D1700" s="1"/>
  <c r="C1700" s="1"/>
  <c r="A1700" s="1"/>
  <c r="I2184"/>
  <c r="D2184" s="1"/>
  <c r="C2184" s="1"/>
  <c r="A2184" s="1"/>
  <c r="I2448"/>
  <c r="D2448" s="1"/>
  <c r="C2448" s="1"/>
  <c r="A2448" s="1"/>
  <c r="I3412"/>
  <c r="D3412" s="1"/>
  <c r="C3412" s="1"/>
  <c r="A3412" s="1"/>
  <c r="I1164" i="1"/>
  <c r="D1164" s="1"/>
  <c r="I2216"/>
  <c r="D2216" s="1"/>
  <c r="I3266" i="53"/>
  <c r="D3266" s="1"/>
  <c r="C3266" s="1"/>
  <c r="A3266" s="1"/>
  <c r="I1932" i="1"/>
  <c r="D1932" s="1"/>
  <c r="I3224"/>
  <c r="D3224" s="1"/>
  <c r="I1966" i="53"/>
  <c r="D1966" s="1"/>
  <c r="I1035"/>
  <c r="D1035" s="1"/>
  <c r="C1035" s="1"/>
  <c r="A1035" s="1"/>
  <c r="I1217"/>
  <c r="D1217" s="1"/>
  <c r="C1217" s="1"/>
  <c r="A1217" s="1"/>
  <c r="I1138"/>
  <c r="D1138" s="1"/>
  <c r="C1138" s="1"/>
  <c r="A1138" s="1"/>
  <c r="I1165"/>
  <c r="D1165" s="1"/>
  <c r="C1165" s="1"/>
  <c r="A1165" s="1"/>
  <c r="I1250"/>
  <c r="D1250" s="1"/>
  <c r="C1250" s="1"/>
  <c r="A1250" s="1"/>
  <c r="I1433"/>
  <c r="D1433" s="1"/>
  <c r="C1433" s="1"/>
  <c r="A1433" s="1"/>
  <c r="I1662"/>
  <c r="D1662" s="1"/>
  <c r="C1662" s="1"/>
  <c r="A1662" s="1"/>
  <c r="I2083"/>
  <c r="D2083" s="1"/>
  <c r="B2083" s="1"/>
  <c r="I2363"/>
  <c r="D2363" s="1"/>
  <c r="C2363" s="1"/>
  <c r="A2363" s="1"/>
  <c r="I3183"/>
  <c r="D3183" s="1"/>
  <c r="C3183" s="1"/>
  <c r="A3183" s="1"/>
  <c r="I1378"/>
  <c r="D1378" s="1"/>
  <c r="C1378" s="1"/>
  <c r="A1378" s="1"/>
  <c r="I1618"/>
  <c r="D1618" s="1"/>
  <c r="C1618" s="1"/>
  <c r="A1618" s="1"/>
  <c r="I1858"/>
  <c r="D1858" s="1"/>
  <c r="C1858" s="1"/>
  <c r="A1858" s="1"/>
  <c r="I2233"/>
  <c r="D2233" s="1"/>
  <c r="C2233" s="1"/>
  <c r="A2233" s="1"/>
  <c r="I3195"/>
  <c r="D3195" s="1"/>
  <c r="C3195" s="1"/>
  <c r="A3195" s="1"/>
  <c r="I1288"/>
  <c r="D1288" s="1"/>
  <c r="C1288" s="1"/>
  <c r="A1288" s="1"/>
  <c r="I1425"/>
  <c r="D1425" s="1"/>
  <c r="C1425" s="1"/>
  <c r="A1425" s="1"/>
  <c r="I1638"/>
  <c r="D1638" s="1"/>
  <c r="C1638" s="1"/>
  <c r="A1638" s="1"/>
  <c r="I2467"/>
  <c r="D2467" s="1"/>
  <c r="I1845"/>
  <c r="D1845" s="1"/>
  <c r="C1845" s="1"/>
  <c r="A1845" s="1"/>
  <c r="I2349"/>
  <c r="D2349" s="1"/>
  <c r="C2349" s="1"/>
  <c r="A2349" s="1"/>
  <c r="I2490" i="1"/>
  <c r="D2490" s="1"/>
  <c r="C2490" s="1"/>
  <c r="I2254" i="53"/>
  <c r="D2254" s="1"/>
  <c r="C2254" s="1"/>
  <c r="A2254" s="1"/>
  <c r="I2666"/>
  <c r="D2666" s="1"/>
  <c r="C2666" s="1"/>
  <c r="A2666" s="1"/>
  <c r="I1301" i="1"/>
  <c r="D1301" s="1"/>
  <c r="I3037" i="53"/>
  <c r="D3037" s="1"/>
  <c r="C3037" s="1"/>
  <c r="A3037" s="1"/>
  <c r="I1377" i="1"/>
  <c r="D1377" s="1"/>
  <c r="I1616" i="53"/>
  <c r="D1616" s="1"/>
  <c r="C1616" s="1"/>
  <c r="A1616" s="1"/>
  <c r="I2028"/>
  <c r="D2028" s="1"/>
  <c r="C2028" s="1"/>
  <c r="A2028" s="1"/>
  <c r="I2332"/>
  <c r="D2332" s="1"/>
  <c r="C2332" s="1"/>
  <c r="A2332" s="1"/>
  <c r="I3160"/>
  <c r="D3160" s="1"/>
  <c r="C3160" s="1"/>
  <c r="A3160" s="1"/>
  <c r="I2250" i="1"/>
  <c r="D2250" s="1"/>
  <c r="B2250" s="1"/>
  <c r="I1660"/>
  <c r="D1660" s="1"/>
  <c r="I2213"/>
  <c r="D2213" s="1"/>
  <c r="C2213" s="1"/>
  <c r="I1666"/>
  <c r="D1666" s="1"/>
  <c r="I2142"/>
  <c r="D2142" s="1"/>
  <c r="C2142" s="1"/>
  <c r="I1952" i="53"/>
  <c r="D1952" s="1"/>
  <c r="C1952" s="1"/>
  <c r="A1952" s="1"/>
  <c r="I1971"/>
  <c r="D1971" s="1"/>
  <c r="I1227"/>
  <c r="D1227" s="1"/>
  <c r="C1227" s="1"/>
  <c r="A1227" s="1"/>
  <c r="I1179"/>
  <c r="D1179" s="1"/>
  <c r="C1179" s="1"/>
  <c r="A1179" s="1"/>
  <c r="I1094"/>
  <c r="D1094" s="1"/>
  <c r="C1094" s="1"/>
  <c r="A1094" s="1"/>
  <c r="I1101"/>
  <c r="D1101" s="1"/>
  <c r="C1101" s="1"/>
  <c r="A1101" s="1"/>
  <c r="I1206"/>
  <c r="D1206" s="1"/>
  <c r="C1206" s="1"/>
  <c r="A1206" s="1"/>
  <c r="I1379"/>
  <c r="D1379" s="1"/>
  <c r="C1379" s="1"/>
  <c r="A1379" s="1"/>
  <c r="I1603"/>
  <c r="D1603" s="1"/>
  <c r="I1833"/>
  <c r="D1833" s="1"/>
  <c r="C1833" s="1"/>
  <c r="A1833" s="1"/>
  <c r="I2323"/>
  <c r="D2323" s="1"/>
  <c r="C2323" s="1"/>
  <c r="A2323" s="1"/>
  <c r="I3023"/>
  <c r="D3023" s="1"/>
  <c r="C3023" s="1"/>
  <c r="A3023" s="1"/>
  <c r="I1333"/>
  <c r="D1333" s="1"/>
  <c r="C1333" s="1"/>
  <c r="A1333" s="1"/>
  <c r="I1559"/>
  <c r="D1559" s="1"/>
  <c r="C1559" s="1"/>
  <c r="A1559" s="1"/>
  <c r="I1783"/>
  <c r="D1783" s="1"/>
  <c r="B1783" s="1"/>
  <c r="I2153"/>
  <c r="D2153" s="1"/>
  <c r="C2153" s="1"/>
  <c r="A2153" s="1"/>
  <c r="I2599"/>
  <c r="D2599" s="1"/>
  <c r="B2599" s="1"/>
  <c r="I1252"/>
  <c r="D1252" s="1"/>
  <c r="C1252" s="1"/>
  <c r="A1252" s="1"/>
  <c r="I1368"/>
  <c r="D1368" s="1"/>
  <c r="C1368" s="1"/>
  <c r="A1368" s="1"/>
  <c r="I1601"/>
  <c r="D1601" s="1"/>
  <c r="C1601" s="1"/>
  <c r="A1601" s="1"/>
  <c r="I2287"/>
  <c r="D2287" s="1"/>
  <c r="B2287" s="1"/>
  <c r="I1717"/>
  <c r="D1717" s="1"/>
  <c r="C1717" s="1"/>
  <c r="A1717" s="1"/>
  <c r="I2269"/>
  <c r="D2269" s="1"/>
  <c r="C2269" s="1"/>
  <c r="A2269" s="1"/>
  <c r="I1909" i="1"/>
  <c r="D1909" s="1"/>
  <c r="I2142" i="53"/>
  <c r="D2142" s="1"/>
  <c r="C2142" s="1"/>
  <c r="A2142" s="1"/>
  <c r="I2570"/>
  <c r="D2570" s="1"/>
  <c r="C2570" s="1"/>
  <c r="A2570" s="1"/>
  <c r="I1051" i="1"/>
  <c r="D1051" s="1"/>
  <c r="I2613" i="53"/>
  <c r="D2613" s="1"/>
  <c r="C2613" s="1"/>
  <c r="A2613" s="1"/>
  <c r="I3472"/>
  <c r="D3472" s="1"/>
  <c r="C3472" s="1"/>
  <c r="A3472" s="1"/>
  <c r="I1476"/>
  <c r="D1476" s="1"/>
  <c r="C1476" s="1"/>
  <c r="A1476" s="1"/>
  <c r="I1884"/>
  <c r="D1884" s="1"/>
  <c r="C1884" s="1"/>
  <c r="A1884" s="1"/>
  <c r="I2280"/>
  <c r="D2280" s="1"/>
  <c r="C2280" s="1"/>
  <c r="A2280" s="1"/>
  <c r="I2688"/>
  <c r="D2688" s="1"/>
  <c r="C2688" s="1"/>
  <c r="A2688" s="1"/>
  <c r="I1469" i="1"/>
  <c r="D1469" s="1"/>
  <c r="I1536"/>
  <c r="D1536" s="1"/>
  <c r="I1439"/>
  <c r="D1439" s="1"/>
  <c r="I1434"/>
  <c r="D1434" s="1"/>
  <c r="C1434" s="1"/>
  <c r="I3460"/>
  <c r="D3460" s="1"/>
  <c r="C3460" s="1"/>
  <c r="I3323"/>
  <c r="D3323" s="1"/>
  <c r="I3341"/>
  <c r="D3341" s="1"/>
  <c r="I233"/>
  <c r="D233" s="1"/>
  <c r="I508"/>
  <c r="D508" s="1"/>
  <c r="C508" s="1"/>
  <c r="I830"/>
  <c r="D830" s="1"/>
  <c r="I2864" i="53"/>
  <c r="D2864" s="1"/>
  <c r="C2864" s="1"/>
  <c r="A2864" s="1"/>
  <c r="I882" i="1"/>
  <c r="D882" s="1"/>
  <c r="C882" s="1"/>
  <c r="I173"/>
  <c r="D173" s="1"/>
  <c r="C173" s="1"/>
  <c r="I826" i="53"/>
  <c r="D826" s="1"/>
  <c r="C826" s="1"/>
  <c r="A826" s="1"/>
  <c r="I694"/>
  <c r="D694" s="1"/>
  <c r="C694" s="1"/>
  <c r="A694" s="1"/>
  <c r="I566"/>
  <c r="D566" s="1"/>
  <c r="C566" s="1"/>
  <c r="A566" s="1"/>
  <c r="I294" i="1"/>
  <c r="D294" s="1"/>
  <c r="I2861" i="53"/>
  <c r="D2861" s="1"/>
  <c r="C2861" s="1"/>
  <c r="A2861" s="1"/>
  <c r="I835"/>
  <c r="D835" s="1"/>
  <c r="I647"/>
  <c r="D647" s="1"/>
  <c r="C647" s="1"/>
  <c r="A647" s="1"/>
  <c r="I471"/>
  <c r="D471" s="1"/>
  <c r="C471" s="1"/>
  <c r="A471" s="1"/>
  <c r="I251"/>
  <c r="D251" s="1"/>
  <c r="C251" s="1"/>
  <c r="A251" s="1"/>
  <c r="I712"/>
  <c r="D712" s="1"/>
  <c r="C712" s="1"/>
  <c r="A712" s="1"/>
  <c r="I460"/>
  <c r="D460" s="1"/>
  <c r="C460" s="1"/>
  <c r="A460" s="1"/>
  <c r="I296"/>
  <c r="D296" s="1"/>
  <c r="C296" s="1"/>
  <c r="A296" s="1"/>
  <c r="I475" i="1"/>
  <c r="D475" s="1"/>
  <c r="I919" i="53"/>
  <c r="D919" s="1"/>
  <c r="I2841"/>
  <c r="D2841" s="1"/>
  <c r="C2841" s="1"/>
  <c r="A2841" s="1"/>
  <c r="I888"/>
  <c r="D888" s="1"/>
  <c r="C888" s="1"/>
  <c r="A888" s="1"/>
  <c r="I744"/>
  <c r="D744" s="1"/>
  <c r="C744" s="1"/>
  <c r="A744" s="1"/>
  <c r="I268"/>
  <c r="D268" s="1"/>
  <c r="C268" s="1"/>
  <c r="A268" s="1"/>
  <c r="I624" i="1"/>
  <c r="D624" s="1"/>
  <c r="I962" i="53"/>
  <c r="D962" s="1"/>
  <c r="C962" s="1"/>
  <c r="A962" s="1"/>
  <c r="I761"/>
  <c r="D761" s="1"/>
  <c r="C761" s="1"/>
  <c r="A761" s="1"/>
  <c r="I490"/>
  <c r="D490" s="1"/>
  <c r="C490" s="1"/>
  <c r="A490" s="1"/>
  <c r="I242"/>
  <c r="D242" s="1"/>
  <c r="C242" s="1"/>
  <c r="A242" s="1"/>
  <c r="I170"/>
  <c r="D170" s="1"/>
  <c r="C170" s="1"/>
  <c r="A170" s="1"/>
  <c r="I237"/>
  <c r="D237" s="1"/>
  <c r="C237" s="1"/>
  <c r="A237" s="1"/>
  <c r="I157"/>
  <c r="D157" s="1"/>
  <c r="C157" s="1"/>
  <c r="A157" s="1"/>
  <c r="I613"/>
  <c r="D613" s="1"/>
  <c r="C613" s="1"/>
  <c r="A613" s="1"/>
  <c r="I313"/>
  <c r="D313" s="1"/>
  <c r="C313" s="1"/>
  <c r="A313" s="1"/>
  <c r="I153"/>
  <c r="D153" s="1"/>
  <c r="C153" s="1"/>
  <c r="A153" s="1"/>
  <c r="I845"/>
  <c r="D845" s="1"/>
  <c r="C845" s="1"/>
  <c r="A845" s="1"/>
  <c r="I733"/>
  <c r="D733" s="1"/>
  <c r="C733" s="1"/>
  <c r="A733" s="1"/>
  <c r="I653"/>
  <c r="D653" s="1"/>
  <c r="C653" s="1"/>
  <c r="A653" s="1"/>
  <c r="I541"/>
  <c r="D541" s="1"/>
  <c r="C541" s="1"/>
  <c r="A541" s="1"/>
  <c r="I493"/>
  <c r="D493" s="1"/>
  <c r="C493" s="1"/>
  <c r="A493" s="1"/>
  <c r="I445"/>
  <c r="D445" s="1"/>
  <c r="C445" s="1"/>
  <c r="A445" s="1"/>
  <c r="I397"/>
  <c r="D397" s="1"/>
  <c r="C397" s="1"/>
  <c r="A397" s="1"/>
  <c r="I206"/>
  <c r="D206" s="1"/>
  <c r="C206" s="1"/>
  <c r="A206" s="1"/>
  <c r="I521"/>
  <c r="D521" s="1"/>
  <c r="C521" s="1"/>
  <c r="A521" s="1"/>
  <c r="I425"/>
  <c r="D425" s="1"/>
  <c r="C425" s="1"/>
  <c r="A425" s="1"/>
  <c r="I169"/>
  <c r="D169" s="1"/>
  <c r="C169" s="1"/>
  <c r="A169" s="1"/>
  <c r="I833"/>
  <c r="D833" s="1"/>
  <c r="C833" s="1"/>
  <c r="A833" s="1"/>
  <c r="I625"/>
  <c r="D625" s="1"/>
  <c r="C625" s="1"/>
  <c r="A625" s="1"/>
  <c r="I577"/>
  <c r="D577" s="1"/>
  <c r="C577" s="1"/>
  <c r="A577" s="1"/>
  <c r="I510"/>
  <c r="D510" s="1"/>
  <c r="C510" s="1"/>
  <c r="A510" s="1"/>
  <c r="I486"/>
  <c r="D486" s="1"/>
  <c r="C486" s="1"/>
  <c r="A486" s="1"/>
  <c r="I462"/>
  <c r="D462" s="1"/>
  <c r="C462" s="1"/>
  <c r="A462" s="1"/>
  <c r="I422"/>
  <c r="D422" s="1"/>
  <c r="C422" s="1"/>
  <c r="A422" s="1"/>
  <c r="I382"/>
  <c r="D382" s="1"/>
  <c r="C382" s="1"/>
  <c r="A382" s="1"/>
  <c r="I310"/>
  <c r="D310" s="1"/>
  <c r="C310" s="1"/>
  <c r="A310" s="1"/>
  <c r="I286"/>
  <c r="D286" s="1"/>
  <c r="C286" s="1"/>
  <c r="A286" s="1"/>
  <c r="I741"/>
  <c r="D741" s="1"/>
  <c r="C741" s="1"/>
  <c r="A741" s="1"/>
  <c r="I417"/>
  <c r="D417" s="1"/>
  <c r="C417" s="1"/>
  <c r="A417" s="1"/>
  <c r="I265"/>
  <c r="D265" s="1"/>
  <c r="C265" s="1"/>
  <c r="A265" s="1"/>
  <c r="I177"/>
  <c r="D177" s="1"/>
  <c r="C177" s="1"/>
  <c r="A177" s="1"/>
  <c r="I3491"/>
  <c r="D3491" s="1"/>
  <c r="C3491" s="1"/>
  <c r="A3491" s="1"/>
  <c r="I3487"/>
  <c r="D3487" s="1"/>
  <c r="C3487" s="1"/>
  <c r="A3487" s="1"/>
  <c r="I3498"/>
  <c r="D3498" s="1"/>
  <c r="C3498" s="1"/>
  <c r="A3498" s="1"/>
  <c r="I3489"/>
  <c r="D3489" s="1"/>
  <c r="C3489" s="1"/>
  <c r="A3489" s="1"/>
  <c r="I3481"/>
  <c r="D3481" s="1"/>
  <c r="C3481" s="1"/>
  <c r="A3481" s="1"/>
  <c r="I3496"/>
  <c r="D3496" s="1"/>
  <c r="C3496" s="1"/>
  <c r="A3496" s="1"/>
  <c r="I3491" i="1"/>
  <c r="D3491" s="1"/>
  <c r="I3479"/>
  <c r="D3479" s="1"/>
  <c r="I3463"/>
  <c r="D3463" s="1"/>
  <c r="I3447"/>
  <c r="D3447" s="1"/>
  <c r="I3435"/>
  <c r="D3435" s="1"/>
  <c r="I3419"/>
  <c r="D3419" s="1"/>
  <c r="I3391"/>
  <c r="D3391" s="1"/>
  <c r="I3379"/>
  <c r="D3379" s="1"/>
  <c r="I3367"/>
  <c r="D3367" s="1"/>
  <c r="I3303"/>
  <c r="D3303" s="1"/>
  <c r="I3291"/>
  <c r="D3291" s="1"/>
  <c r="I3279"/>
  <c r="D3279" s="1"/>
  <c r="I3259"/>
  <c r="D3259" s="1"/>
  <c r="I3247"/>
  <c r="D3247" s="1"/>
  <c r="I3235"/>
  <c r="D3235" s="1"/>
  <c r="I3219"/>
  <c r="D3219" s="1"/>
  <c r="I3207"/>
  <c r="D3207" s="1"/>
  <c r="I3187"/>
  <c r="D3187" s="1"/>
  <c r="I3175"/>
  <c r="D3175" s="1"/>
  <c r="I3155"/>
  <c r="D3155" s="1"/>
  <c r="I3143"/>
  <c r="D3143" s="1"/>
  <c r="I3135"/>
  <c r="D3135" s="1"/>
  <c r="I3099"/>
  <c r="D3099" s="1"/>
  <c r="I3087"/>
  <c r="D3087" s="1"/>
  <c r="I3067"/>
  <c r="D3067" s="1"/>
  <c r="I3055"/>
  <c r="D3055" s="1"/>
  <c r="I3043"/>
  <c r="D3043" s="1"/>
  <c r="I3031"/>
  <c r="D3031" s="1"/>
  <c r="I3015"/>
  <c r="D3015" s="1"/>
  <c r="I3003"/>
  <c r="D3003" s="1"/>
  <c r="I2991"/>
  <c r="D2991" s="1"/>
  <c r="I2767"/>
  <c r="D2767" s="1"/>
  <c r="I2731"/>
  <c r="D2731" s="1"/>
  <c r="I2719"/>
  <c r="D2719" s="1"/>
  <c r="I2679"/>
  <c r="D2679" s="1"/>
  <c r="I2667"/>
  <c r="D2667" s="1"/>
  <c r="I2647"/>
  <c r="D2647" s="1"/>
  <c r="I2611"/>
  <c r="D2611" s="1"/>
  <c r="I2587"/>
  <c r="D2587" s="1"/>
  <c r="I2575"/>
  <c r="D2575" s="1"/>
  <c r="I2555"/>
  <c r="D2555" s="1"/>
  <c r="I2543"/>
  <c r="D2543" s="1"/>
  <c r="I2531"/>
  <c r="D2531" s="1"/>
  <c r="I2519"/>
  <c r="D2519" s="1"/>
  <c r="I2507"/>
  <c r="D2507" s="1"/>
  <c r="I2491"/>
  <c r="D2491" s="1"/>
  <c r="I2471"/>
  <c r="D2471" s="1"/>
  <c r="I2459"/>
  <c r="D2459" s="1"/>
  <c r="I2447"/>
  <c r="D2447" s="1"/>
  <c r="I2427"/>
  <c r="D2427" s="1"/>
  <c r="I2411"/>
  <c r="D2411" s="1"/>
  <c r="I2391"/>
  <c r="D2391" s="1"/>
  <c r="I2379"/>
  <c r="D2379" s="1"/>
  <c r="I2367"/>
  <c r="D2367" s="1"/>
  <c r="I2355"/>
  <c r="D2355" s="1"/>
  <c r="I2323"/>
  <c r="D2323" s="1"/>
  <c r="I2311"/>
  <c r="D2311" s="1"/>
  <c r="I2271"/>
  <c r="D2271" s="1"/>
  <c r="I2259"/>
  <c r="D2259" s="1"/>
  <c r="I2247"/>
  <c r="D2247" s="1"/>
  <c r="I2235"/>
  <c r="D2235" s="1"/>
  <c r="I2223"/>
  <c r="D2223" s="1"/>
  <c r="I2211"/>
  <c r="D2211" s="1"/>
  <c r="I3481"/>
  <c r="D3481" s="1"/>
  <c r="I3469"/>
  <c r="D3469" s="1"/>
  <c r="I3457"/>
  <c r="D3457" s="1"/>
  <c r="I3437"/>
  <c r="D3437" s="1"/>
  <c r="I3425"/>
  <c r="D3425" s="1"/>
  <c r="I3405"/>
  <c r="D3405" s="1"/>
  <c r="I3393"/>
  <c r="D3393" s="1"/>
  <c r="I3357"/>
  <c r="D3357" s="1"/>
  <c r="I3297"/>
  <c r="D3297" s="1"/>
  <c r="I3277"/>
  <c r="D3277" s="1"/>
  <c r="I3265"/>
  <c r="D3265" s="1"/>
  <c r="I3249"/>
  <c r="D3249" s="1"/>
  <c r="I3229"/>
  <c r="D3229" s="1"/>
  <c r="I3217"/>
  <c r="D3217" s="1"/>
  <c r="I3205"/>
  <c r="D3205" s="1"/>
  <c r="I3185"/>
  <c r="D3185" s="1"/>
  <c r="I3173"/>
  <c r="D3173" s="1"/>
  <c r="I3161"/>
  <c r="D3161" s="1"/>
  <c r="I3117"/>
  <c r="D3117" s="1"/>
  <c r="I3113"/>
  <c r="D3113" s="1"/>
  <c r="I3105"/>
  <c r="D3105" s="1"/>
  <c r="I3093"/>
  <c r="D3093" s="1"/>
  <c r="I3081"/>
  <c r="D3081" s="1"/>
  <c r="I3061"/>
  <c r="D3061" s="1"/>
  <c r="I3049"/>
  <c r="D3049" s="1"/>
  <c r="I852"/>
  <c r="D852" s="1"/>
  <c r="I293"/>
  <c r="D293" s="1"/>
  <c r="I572"/>
  <c r="D572" s="1"/>
  <c r="C572" s="1"/>
  <c r="I2896" i="53"/>
  <c r="D2896" s="1"/>
  <c r="C2896" s="1"/>
  <c r="A2896" s="1"/>
  <c r="I2908" i="1"/>
  <c r="D2908" s="1"/>
  <c r="I234"/>
  <c r="D234" s="1"/>
  <c r="I210"/>
  <c r="D210" s="1"/>
  <c r="C210" s="1"/>
  <c r="I850" i="53"/>
  <c r="D850" s="1"/>
  <c r="C850" s="1"/>
  <c r="A850" s="1"/>
  <c r="I718"/>
  <c r="D718" s="1"/>
  <c r="C718" s="1"/>
  <c r="A718" s="1"/>
  <c r="I590"/>
  <c r="D590" s="1"/>
  <c r="C590" s="1"/>
  <c r="A590" s="1"/>
  <c r="I422" i="1"/>
  <c r="D422" s="1"/>
  <c r="I2919" i="53"/>
  <c r="D2919" s="1"/>
  <c r="C2919" s="1"/>
  <c r="A2919" s="1"/>
  <c r="I927"/>
  <c r="D927" s="1"/>
  <c r="C927" s="1"/>
  <c r="A927" s="1"/>
  <c r="I663"/>
  <c r="D663" s="1"/>
  <c r="C663" s="1"/>
  <c r="A663" s="1"/>
  <c r="I495"/>
  <c r="D495" s="1"/>
  <c r="C495" s="1"/>
  <c r="A495" s="1"/>
  <c r="I311"/>
  <c r="D311" s="1"/>
  <c r="C311" s="1"/>
  <c r="A311" s="1"/>
  <c r="I496"/>
  <c r="D496" s="1"/>
  <c r="C496" s="1"/>
  <c r="A496" s="1"/>
  <c r="I344"/>
  <c r="D344" s="1"/>
  <c r="C344" s="1"/>
  <c r="A344" s="1"/>
  <c r="I168"/>
  <c r="D168" s="1"/>
  <c r="C168" s="1"/>
  <c r="A168" s="1"/>
  <c r="I646" i="1"/>
  <c r="D646" s="1"/>
  <c r="I941" i="53"/>
  <c r="D941" s="1"/>
  <c r="C941" s="1"/>
  <c r="A941" s="1"/>
  <c r="I555" i="1"/>
  <c r="D555" s="1"/>
  <c r="C555" s="1"/>
  <c r="I2857" i="53"/>
  <c r="D2857" s="1"/>
  <c r="C2857" s="1"/>
  <c r="A2857" s="1"/>
  <c r="I1003"/>
  <c r="D1003" s="1"/>
  <c r="I768"/>
  <c r="D768" s="1"/>
  <c r="C768" s="1"/>
  <c r="A768" s="1"/>
  <c r="I360"/>
  <c r="D360" s="1"/>
  <c r="C360" s="1"/>
  <c r="A360" s="1"/>
  <c r="I2938"/>
  <c r="D2938" s="1"/>
  <c r="C2938" s="1"/>
  <c r="A2938" s="1"/>
  <c r="I989"/>
  <c r="D989" s="1"/>
  <c r="C989" s="1"/>
  <c r="A989" s="1"/>
  <c r="I809"/>
  <c r="D809" s="1"/>
  <c r="C809" s="1"/>
  <c r="A809" s="1"/>
  <c r="I514"/>
  <c r="D514" s="1"/>
  <c r="C514" s="1"/>
  <c r="A514" s="1"/>
  <c r="I338"/>
  <c r="D338" s="1"/>
  <c r="C338" s="1"/>
  <c r="A338" s="1"/>
  <c r="I290"/>
  <c r="D290" s="1"/>
  <c r="C290" s="1"/>
  <c r="A290" s="1"/>
  <c r="I285"/>
  <c r="D285" s="1"/>
  <c r="C285" s="1"/>
  <c r="A285" s="1"/>
  <c r="I189"/>
  <c r="D189" s="1"/>
  <c r="C189" s="1"/>
  <c r="A189" s="1"/>
  <c r="I629"/>
  <c r="D629" s="1"/>
  <c r="C629" s="1"/>
  <c r="A629" s="1"/>
  <c r="I449"/>
  <c r="D449" s="1"/>
  <c r="C449" s="1"/>
  <c r="A449" s="1"/>
  <c r="I337"/>
  <c r="D337" s="1"/>
  <c r="C337" s="1"/>
  <c r="A337" s="1"/>
  <c r="I781"/>
  <c r="D781" s="1"/>
  <c r="C781" s="1"/>
  <c r="A781" s="1"/>
  <c r="I669"/>
  <c r="D669" s="1"/>
  <c r="C669" s="1"/>
  <c r="A669" s="1"/>
  <c r="I589"/>
  <c r="D589" s="1"/>
  <c r="C589" s="1"/>
  <c r="A589" s="1"/>
  <c r="I509"/>
  <c r="D509" s="1"/>
  <c r="C509" s="1"/>
  <c r="A509" s="1"/>
  <c r="I457"/>
  <c r="D457" s="1"/>
  <c r="C457" s="1"/>
  <c r="A457" s="1"/>
  <c r="I361"/>
  <c r="D361" s="1"/>
  <c r="C361" s="1"/>
  <c r="A361" s="1"/>
  <c r="I673"/>
  <c r="D673" s="1"/>
  <c r="C673" s="1"/>
  <c r="A673" s="1"/>
  <c r="I593"/>
  <c r="D593" s="1"/>
  <c r="C593" s="1"/>
  <c r="A593" s="1"/>
  <c r="I545"/>
  <c r="D545" s="1"/>
  <c r="C545" s="1"/>
  <c r="A545" s="1"/>
  <c r="I494"/>
  <c r="D494" s="1"/>
  <c r="C494" s="1"/>
  <c r="A494" s="1"/>
  <c r="I430"/>
  <c r="D430" s="1"/>
  <c r="C430" s="1"/>
  <c r="A430" s="1"/>
  <c r="I406"/>
  <c r="D406" s="1"/>
  <c r="C406" s="1"/>
  <c r="A406" s="1"/>
  <c r="I334"/>
  <c r="D334" s="1"/>
  <c r="C334" s="1"/>
  <c r="A334" s="1"/>
  <c r="I294"/>
  <c r="D294" s="1"/>
  <c r="C294" s="1"/>
  <c r="A294" s="1"/>
  <c r="I182"/>
  <c r="D182" s="1"/>
  <c r="C182" s="1"/>
  <c r="A182" s="1"/>
  <c r="I821"/>
  <c r="D821" s="1"/>
  <c r="C821" s="1"/>
  <c r="A821" s="1"/>
  <c r="I597"/>
  <c r="D597" s="1"/>
  <c r="C597" s="1"/>
  <c r="A597" s="1"/>
  <c r="I353"/>
  <c r="D353" s="1"/>
  <c r="C353" s="1"/>
  <c r="A353" s="1"/>
  <c r="I209"/>
  <c r="D209" s="1"/>
  <c r="C209" s="1"/>
  <c r="A209" s="1"/>
  <c r="I3475"/>
  <c r="D3475" s="1"/>
  <c r="I3478"/>
  <c r="D3478" s="1"/>
  <c r="C3478" s="1"/>
  <c r="A3478" s="1"/>
  <c r="I3493"/>
  <c r="D3493" s="1"/>
  <c r="C3493" s="1"/>
  <c r="A3493" s="1"/>
  <c r="I3485"/>
  <c r="D3485" s="1"/>
  <c r="C3485" s="1"/>
  <c r="A3485" s="1"/>
  <c r="I3492"/>
  <c r="D3492" s="1"/>
  <c r="C3492" s="1"/>
  <c r="A3492" s="1"/>
  <c r="I3484"/>
  <c r="D3484" s="1"/>
  <c r="C3484" s="1"/>
  <c r="A3484" s="1"/>
  <c r="I3495" i="1"/>
  <c r="D3495" s="1"/>
  <c r="I3483"/>
  <c r="D3483" s="1"/>
  <c r="I3467"/>
  <c r="D3467" s="1"/>
  <c r="I3451"/>
  <c r="D3451" s="1"/>
  <c r="I3439"/>
  <c r="D3439" s="1"/>
  <c r="I3423"/>
  <c r="D3423" s="1"/>
  <c r="I3407"/>
  <c r="D3407" s="1"/>
  <c r="I3395"/>
  <c r="D3395" s="1"/>
  <c r="I3383"/>
  <c r="D3383" s="1"/>
  <c r="I3371"/>
  <c r="D3371" s="1"/>
  <c r="I3355"/>
  <c r="D3355" s="1"/>
  <c r="I3295"/>
  <c r="D3295" s="1"/>
  <c r="I3283"/>
  <c r="D3283" s="1"/>
  <c r="I3271"/>
  <c r="D3271" s="1"/>
  <c r="I3223"/>
  <c r="D3223" s="1"/>
  <c r="I3211"/>
  <c r="D3211" s="1"/>
  <c r="I3199"/>
  <c r="D3199" s="1"/>
  <c r="I3179"/>
  <c r="D3179" s="1"/>
  <c r="I3167"/>
  <c r="D3167" s="1"/>
  <c r="I3131"/>
  <c r="D3131" s="1"/>
  <c r="I3119"/>
  <c r="D3119" s="1"/>
  <c r="I3111"/>
  <c r="D3111" s="1"/>
  <c r="I3091"/>
  <c r="D3091" s="1"/>
  <c r="I3079"/>
  <c r="D3079" s="1"/>
  <c r="I3059"/>
  <c r="D3059" s="1"/>
  <c r="I3035"/>
  <c r="D3035" s="1"/>
  <c r="I3023"/>
  <c r="D3023" s="1"/>
  <c r="I2987"/>
  <c r="D2987" s="1"/>
  <c r="I2979"/>
  <c r="D2979" s="1"/>
  <c r="C2979" s="1"/>
  <c r="I2783"/>
  <c r="D2783" s="1"/>
  <c r="I2771"/>
  <c r="D2771" s="1"/>
  <c r="I2723"/>
  <c r="D2723" s="1"/>
  <c r="I2707"/>
  <c r="D2707" s="1"/>
  <c r="I2695"/>
  <c r="D2695" s="1"/>
  <c r="I2683"/>
  <c r="D2683" s="1"/>
  <c r="I2671"/>
  <c r="D2671" s="1"/>
  <c r="I2659"/>
  <c r="D2659" s="1"/>
  <c r="I2615"/>
  <c r="D2615" s="1"/>
  <c r="I2603"/>
  <c r="D2603" s="1"/>
  <c r="I2591"/>
  <c r="D2591" s="1"/>
  <c r="I2579"/>
  <c r="D2579" s="1"/>
  <c r="I2567"/>
  <c r="D2567" s="1"/>
  <c r="I2547"/>
  <c r="D2547" s="1"/>
  <c r="I2535"/>
  <c r="D2535" s="1"/>
  <c r="I2523"/>
  <c r="D2523" s="1"/>
  <c r="I2495"/>
  <c r="D2495" s="1"/>
  <c r="I2483"/>
  <c r="D2483" s="1"/>
  <c r="I2463"/>
  <c r="D2463" s="1"/>
  <c r="I2451"/>
  <c r="D2451" s="1"/>
  <c r="I2439"/>
  <c r="D2439" s="1"/>
  <c r="I2415"/>
  <c r="D2415" s="1"/>
  <c r="I2403"/>
  <c r="D2403" s="1"/>
  <c r="I2371"/>
  <c r="D2371" s="1"/>
  <c r="I2359"/>
  <c r="D2359" s="1"/>
  <c r="I2347"/>
  <c r="D2347" s="1"/>
  <c r="I2335"/>
  <c r="D2335" s="1"/>
  <c r="I2315"/>
  <c r="D2315" s="1"/>
  <c r="I2299"/>
  <c r="D2299" s="1"/>
  <c r="I2287"/>
  <c r="D2287" s="1"/>
  <c r="I2275"/>
  <c r="D2275" s="1"/>
  <c r="I2263"/>
  <c r="D2263" s="1"/>
  <c r="I2227"/>
  <c r="D2227" s="1"/>
  <c r="I2215"/>
  <c r="D2215" s="1"/>
  <c r="I2203"/>
  <c r="D2203" s="1"/>
  <c r="I3493"/>
  <c r="D3493" s="1"/>
  <c r="I3461"/>
  <c r="D3461" s="1"/>
  <c r="I3449"/>
  <c r="D3449" s="1"/>
  <c r="I3429"/>
  <c r="D3429" s="1"/>
  <c r="I3417"/>
  <c r="D3417" s="1"/>
  <c r="I3381"/>
  <c r="D3381" s="1"/>
  <c r="I3369"/>
  <c r="D3369" s="1"/>
  <c r="I3301"/>
  <c r="D3301" s="1"/>
  <c r="I3289"/>
  <c r="D3289" s="1"/>
  <c r="I3253"/>
  <c r="D3253" s="1"/>
  <c r="I3241"/>
  <c r="D3241" s="1"/>
  <c r="I3221"/>
  <c r="D3221" s="1"/>
  <c r="I3209"/>
  <c r="D3209" s="1"/>
  <c r="I3197"/>
  <c r="D3197" s="1"/>
  <c r="I3165"/>
  <c r="D3165" s="1"/>
  <c r="I3153"/>
  <c r="D3153" s="1"/>
  <c r="I3141"/>
  <c r="D3141" s="1"/>
  <c r="I3137"/>
  <c r="D3137" s="1"/>
  <c r="I3125"/>
  <c r="D3125" s="1"/>
  <c r="I3085"/>
  <c r="D3085" s="1"/>
  <c r="I3073"/>
  <c r="D3073" s="1"/>
  <c r="I3053"/>
  <c r="D3053" s="1"/>
  <c r="I513"/>
  <c r="D513" s="1"/>
  <c r="I215"/>
  <c r="D215" s="1"/>
  <c r="I243"/>
  <c r="D243" s="1"/>
  <c r="I960" i="53"/>
  <c r="D960" s="1"/>
  <c r="C960" s="1"/>
  <c r="A960" s="1"/>
  <c r="I882"/>
  <c r="D882" s="1"/>
  <c r="C882" s="1"/>
  <c r="A882" s="1"/>
  <c r="I650"/>
  <c r="D650" s="1"/>
  <c r="C650" s="1"/>
  <c r="A650" s="1"/>
  <c r="I1002"/>
  <c r="D1002" s="1"/>
  <c r="C1002" s="1"/>
  <c r="A1002" s="1"/>
  <c r="I579"/>
  <c r="D579" s="1"/>
  <c r="C579" s="1"/>
  <c r="A579" s="1"/>
  <c r="I532"/>
  <c r="D532" s="1"/>
  <c r="C532" s="1"/>
  <c r="A532" s="1"/>
  <c r="I204"/>
  <c r="D204" s="1"/>
  <c r="C204" s="1"/>
  <c r="A204" s="1"/>
  <c r="I2896" i="1"/>
  <c r="D2896" s="1"/>
  <c r="I2831" i="53"/>
  <c r="D2831" s="1"/>
  <c r="C2831" s="1"/>
  <c r="A2831" s="1"/>
  <c r="I2889"/>
  <c r="D2889" s="1"/>
  <c r="C2889" s="1"/>
  <c r="A2889" s="1"/>
  <c r="I796"/>
  <c r="D796" s="1"/>
  <c r="C796" s="1"/>
  <c r="A796" s="1"/>
  <c r="I466"/>
  <c r="D466" s="1"/>
  <c r="C466" s="1"/>
  <c r="A466" s="1"/>
  <c r="I218"/>
  <c r="D218" s="1"/>
  <c r="C218" s="1"/>
  <c r="A218" s="1"/>
  <c r="I213"/>
  <c r="D213" s="1"/>
  <c r="C213" s="1"/>
  <c r="A213" s="1"/>
  <c r="I693"/>
  <c r="D693" s="1"/>
  <c r="C693" s="1"/>
  <c r="A693" s="1"/>
  <c r="I401"/>
  <c r="D401" s="1"/>
  <c r="C401" s="1"/>
  <c r="A401" s="1"/>
  <c r="I717"/>
  <c r="D717" s="1"/>
  <c r="C717" s="1"/>
  <c r="A717" s="1"/>
  <c r="I525"/>
  <c r="D525" s="1"/>
  <c r="C525" s="1"/>
  <c r="A525" s="1"/>
  <c r="I437"/>
  <c r="D437" s="1"/>
  <c r="C437" s="1"/>
  <c r="A437" s="1"/>
  <c r="I489"/>
  <c r="D489" s="1"/>
  <c r="C489" s="1"/>
  <c r="A489" s="1"/>
  <c r="I801"/>
  <c r="D801" s="1"/>
  <c r="C801" s="1"/>
  <c r="A801" s="1"/>
  <c r="I518"/>
  <c r="D518" s="1"/>
  <c r="C518" s="1"/>
  <c r="A518" s="1"/>
  <c r="I470"/>
  <c r="D470" s="1"/>
  <c r="C470" s="1"/>
  <c r="A470" s="1"/>
  <c r="I414"/>
  <c r="D414" s="1"/>
  <c r="C414" s="1"/>
  <c r="A414" s="1"/>
  <c r="I342"/>
  <c r="D342" s="1"/>
  <c r="C342" s="1"/>
  <c r="A342" s="1"/>
  <c r="I321"/>
  <c r="D321" s="1"/>
  <c r="C321" s="1"/>
  <c r="A321" s="1"/>
  <c r="I3486"/>
  <c r="D3486" s="1"/>
  <c r="C3486" s="1"/>
  <c r="A3486" s="1"/>
  <c r="I3476"/>
  <c r="D3476" s="1"/>
  <c r="C3476" s="1"/>
  <c r="A3476" s="1"/>
  <c r="I3487" i="1"/>
  <c r="D3487" s="1"/>
  <c r="I3459"/>
  <c r="D3459" s="1"/>
  <c r="I3431"/>
  <c r="D3431" s="1"/>
  <c r="I3403"/>
  <c r="D3403" s="1"/>
  <c r="I3299"/>
  <c r="D3299" s="1"/>
  <c r="I3255"/>
  <c r="D3255" s="1"/>
  <c r="I3231"/>
  <c r="D3231" s="1"/>
  <c r="I3183"/>
  <c r="D3183" s="1"/>
  <c r="I3163"/>
  <c r="D3163" s="1"/>
  <c r="I3139"/>
  <c r="D3139" s="1"/>
  <c r="I3123"/>
  <c r="D3123" s="1"/>
  <c r="I3095"/>
  <c r="D3095" s="1"/>
  <c r="I3075"/>
  <c r="D3075" s="1"/>
  <c r="I3051"/>
  <c r="D3051" s="1"/>
  <c r="I3007"/>
  <c r="D3007" s="1"/>
  <c r="I2983"/>
  <c r="D2983" s="1"/>
  <c r="I2779"/>
  <c r="D2779" s="1"/>
  <c r="I2727"/>
  <c r="D2727" s="1"/>
  <c r="I2703"/>
  <c r="D2703" s="1"/>
  <c r="I2675"/>
  <c r="D2675" s="1"/>
  <c r="I2655"/>
  <c r="D2655" s="1"/>
  <c r="I2583"/>
  <c r="D2583" s="1"/>
  <c r="I2563"/>
  <c r="D2563" s="1"/>
  <c r="I2515"/>
  <c r="D2515" s="1"/>
  <c r="I2467"/>
  <c r="D2467" s="1"/>
  <c r="I2423"/>
  <c r="D2423" s="1"/>
  <c r="I2399"/>
  <c r="D2399" s="1"/>
  <c r="I2375"/>
  <c r="D2375" s="1"/>
  <c r="I2331"/>
  <c r="D2331" s="1"/>
  <c r="I2307"/>
  <c r="D2307" s="1"/>
  <c r="I2283"/>
  <c r="D2283" s="1"/>
  <c r="I2255"/>
  <c r="D2255" s="1"/>
  <c r="I2231"/>
  <c r="D2231" s="1"/>
  <c r="I3489"/>
  <c r="D3489" s="1"/>
  <c r="I3465"/>
  <c r="D3465" s="1"/>
  <c r="I3445"/>
  <c r="D3445" s="1"/>
  <c r="I3401"/>
  <c r="D3401" s="1"/>
  <c r="I3377"/>
  <c r="D3377" s="1"/>
  <c r="I3305"/>
  <c r="D3305" s="1"/>
  <c r="I3285"/>
  <c r="D3285" s="1"/>
  <c r="I3261"/>
  <c r="D3261" s="1"/>
  <c r="I3237"/>
  <c r="D3237" s="1"/>
  <c r="I3193"/>
  <c r="D3193" s="1"/>
  <c r="I3169"/>
  <c r="D3169" s="1"/>
  <c r="I3149"/>
  <c r="D3149" s="1"/>
  <c r="I3101"/>
  <c r="D3101" s="1"/>
  <c r="I3057"/>
  <c r="D3057" s="1"/>
  <c r="I3041"/>
  <c r="D3041" s="1"/>
  <c r="I3029"/>
  <c r="D3029" s="1"/>
  <c r="I3017"/>
  <c r="D3017" s="1"/>
  <c r="I2993"/>
  <c r="D2993" s="1"/>
  <c r="I2981"/>
  <c r="D2981" s="1"/>
  <c r="I2781"/>
  <c r="D2781" s="1"/>
  <c r="I2737"/>
  <c r="D2737" s="1"/>
  <c r="I2725"/>
  <c r="D2725" s="1"/>
  <c r="I2713"/>
  <c r="D2713" s="1"/>
  <c r="I2697"/>
  <c r="D2697" s="1"/>
  <c r="I2681"/>
  <c r="D2681" s="1"/>
  <c r="I2657"/>
  <c r="D2657" s="1"/>
  <c r="I2617"/>
  <c r="D2617" s="1"/>
  <c r="I2605"/>
  <c r="D2605" s="1"/>
  <c r="I2589"/>
  <c r="D2589" s="1"/>
  <c r="I2577"/>
  <c r="D2577" s="1"/>
  <c r="I2561"/>
  <c r="D2561" s="1"/>
  <c r="I2549"/>
  <c r="D2549" s="1"/>
  <c r="I2533"/>
  <c r="D2533" s="1"/>
  <c r="I2517"/>
  <c r="D2517" s="1"/>
  <c r="I2501"/>
  <c r="D2501" s="1"/>
  <c r="I2481"/>
  <c r="D2481" s="1"/>
  <c r="I2469"/>
  <c r="D2469" s="1"/>
  <c r="I2453"/>
  <c r="D2453" s="1"/>
  <c r="I2441"/>
  <c r="D2441" s="1"/>
  <c r="I2421"/>
  <c r="D2421" s="1"/>
  <c r="I2409"/>
  <c r="D2409" s="1"/>
  <c r="I2377"/>
  <c r="D2377" s="1"/>
  <c r="I2365"/>
  <c r="D2365" s="1"/>
  <c r="I3490"/>
  <c r="D3490" s="1"/>
  <c r="I3474"/>
  <c r="D3474" s="1"/>
  <c r="I3462"/>
  <c r="D3462" s="1"/>
  <c r="I3454"/>
  <c r="D3454" s="1"/>
  <c r="I3442"/>
  <c r="D3442" s="1"/>
  <c r="I3430"/>
  <c r="D3430" s="1"/>
  <c r="I3398"/>
  <c r="D3398" s="1"/>
  <c r="I3386"/>
  <c r="D3386" s="1"/>
  <c r="I3374"/>
  <c r="D3374" s="1"/>
  <c r="I3362"/>
  <c r="D3362" s="1"/>
  <c r="I3302"/>
  <c r="D3302" s="1"/>
  <c r="I3270"/>
  <c r="D3270" s="1"/>
  <c r="I3420"/>
  <c r="D3420" s="1"/>
  <c r="I3372"/>
  <c r="D3372" s="1"/>
  <c r="I3256"/>
  <c r="D3256" s="1"/>
  <c r="I3232"/>
  <c r="D3232" s="1"/>
  <c r="I3200"/>
  <c r="D3200" s="1"/>
  <c r="I3176"/>
  <c r="D3176" s="1"/>
  <c r="I3152"/>
  <c r="D3152" s="1"/>
  <c r="I3138"/>
  <c r="D3138" s="1"/>
  <c r="I3096"/>
  <c r="D3096" s="1"/>
  <c r="I3072"/>
  <c r="D3072" s="1"/>
  <c r="I3002"/>
  <c r="D3002" s="1"/>
  <c r="I2978"/>
  <c r="D2978" s="1"/>
  <c r="I2724"/>
  <c r="D2724" s="1"/>
  <c r="I2684"/>
  <c r="D2684" s="1"/>
  <c r="I2660"/>
  <c r="D2660" s="1"/>
  <c r="I2596"/>
  <c r="D2596" s="1"/>
  <c r="I2572"/>
  <c r="D2572" s="1"/>
  <c r="I2500"/>
  <c r="D2500" s="1"/>
  <c r="I2452"/>
  <c r="D2452" s="1"/>
  <c r="I2428"/>
  <c r="D2428" s="1"/>
  <c r="I2404"/>
  <c r="D2404" s="1"/>
  <c r="I2380"/>
  <c r="D2380" s="1"/>
  <c r="I2356"/>
  <c r="D2356" s="1"/>
  <c r="I2310"/>
  <c r="D2310" s="1"/>
  <c r="I2294"/>
  <c r="D2294" s="1"/>
  <c r="I2278"/>
  <c r="D2278" s="1"/>
  <c r="I2262"/>
  <c r="D2262" s="1"/>
  <c r="I2246"/>
  <c r="D2246" s="1"/>
  <c r="I2230"/>
  <c r="D2230" s="1"/>
  <c r="I2214"/>
  <c r="D2214" s="1"/>
  <c r="I2204"/>
  <c r="D2204" s="1"/>
  <c r="I2190"/>
  <c r="D2190" s="1"/>
  <c r="I2154"/>
  <c r="D2154" s="1"/>
  <c r="I2130"/>
  <c r="D2130" s="1"/>
  <c r="I2118"/>
  <c r="D2118" s="1"/>
  <c r="I2094"/>
  <c r="D2094" s="1"/>
  <c r="I2082"/>
  <c r="D2082" s="1"/>
  <c r="I2050"/>
  <c r="D2050" s="1"/>
  <c r="I2038"/>
  <c r="D2038" s="1"/>
  <c r="I2026"/>
  <c r="D2026" s="1"/>
  <c r="I2014"/>
  <c r="D2014" s="1"/>
  <c r="I1994"/>
  <c r="D1994" s="1"/>
  <c r="I1982"/>
  <c r="D1982" s="1"/>
  <c r="I1950"/>
  <c r="D1950" s="1"/>
  <c r="I1938"/>
  <c r="D1938" s="1"/>
  <c r="I1926"/>
  <c r="D1926" s="1"/>
  <c r="I1902"/>
  <c r="D1902" s="1"/>
  <c r="I1890"/>
  <c r="D1890" s="1"/>
  <c r="I1866"/>
  <c r="D1866" s="1"/>
  <c r="I1854"/>
  <c r="D1854" s="1"/>
  <c r="I1818"/>
  <c r="D1818" s="1"/>
  <c r="I1806"/>
  <c r="D1806" s="1"/>
  <c r="I1794"/>
  <c r="D1794" s="1"/>
  <c r="I1770"/>
  <c r="D1770" s="1"/>
  <c r="I1758"/>
  <c r="D1758" s="1"/>
  <c r="I1738"/>
  <c r="D1738" s="1"/>
  <c r="I1726"/>
  <c r="D1726" s="1"/>
  <c r="I3424"/>
  <c r="D3424" s="1"/>
  <c r="I3376"/>
  <c r="D3376" s="1"/>
  <c r="I3280"/>
  <c r="D3280" s="1"/>
  <c r="I3250"/>
  <c r="D3250" s="1"/>
  <c r="I2930"/>
  <c r="D2930" s="1"/>
  <c r="I652"/>
  <c r="D652" s="1"/>
  <c r="C652" s="1"/>
  <c r="I531"/>
  <c r="D531" s="1"/>
  <c r="C531" s="1"/>
  <c r="I2796" i="53"/>
  <c r="D2796" s="1"/>
  <c r="C2796" s="1"/>
  <c r="A2796" s="1"/>
  <c r="I666"/>
  <c r="D666" s="1"/>
  <c r="C666" s="1"/>
  <c r="A666" s="1"/>
  <c r="I2757"/>
  <c r="D2757" s="1"/>
  <c r="C2757" s="1"/>
  <c r="A2757" s="1"/>
  <c r="I599"/>
  <c r="D599" s="1"/>
  <c r="C599" s="1"/>
  <c r="A599" s="1"/>
  <c r="I568"/>
  <c r="D568" s="1"/>
  <c r="C568" s="1"/>
  <c r="A568" s="1"/>
  <c r="I276"/>
  <c r="D276" s="1"/>
  <c r="C276" s="1"/>
  <c r="A276" s="1"/>
  <c r="I2895"/>
  <c r="D2895" s="1"/>
  <c r="C2895" s="1"/>
  <c r="A2895" s="1"/>
  <c r="I3322"/>
  <c r="D3322" s="1"/>
  <c r="C3322" s="1"/>
  <c r="A3322" s="1"/>
  <c r="I856"/>
  <c r="D856" s="1"/>
  <c r="C856" s="1"/>
  <c r="A856" s="1"/>
  <c r="I196"/>
  <c r="D196" s="1"/>
  <c r="C196" s="1"/>
  <c r="A196" s="1"/>
  <c r="I2765"/>
  <c r="D2765" s="1"/>
  <c r="C2765" s="1"/>
  <c r="A2765" s="1"/>
  <c r="I537"/>
  <c r="D537" s="1"/>
  <c r="C537" s="1"/>
  <c r="A537" s="1"/>
  <c r="I306"/>
  <c r="D306" s="1"/>
  <c r="C306" s="1"/>
  <c r="A306" s="1"/>
  <c r="I190"/>
  <c r="D190" s="1"/>
  <c r="C190" s="1"/>
  <c r="A190" s="1"/>
  <c r="I201"/>
  <c r="D201" s="1"/>
  <c r="C201" s="1"/>
  <c r="A201" s="1"/>
  <c r="I797"/>
  <c r="D797" s="1"/>
  <c r="C797" s="1"/>
  <c r="A797" s="1"/>
  <c r="I605"/>
  <c r="D605" s="1"/>
  <c r="C605" s="1"/>
  <c r="A605" s="1"/>
  <c r="I469"/>
  <c r="D469" s="1"/>
  <c r="C469" s="1"/>
  <c r="A469" s="1"/>
  <c r="I293"/>
  <c r="D293" s="1"/>
  <c r="C293" s="1"/>
  <c r="A293" s="1"/>
  <c r="I174"/>
  <c r="D174" s="1"/>
  <c r="C174" s="1"/>
  <c r="A174" s="1"/>
  <c r="I581"/>
  <c r="D581" s="1"/>
  <c r="C581" s="1"/>
  <c r="A581" s="1"/>
  <c r="I393"/>
  <c r="D393" s="1"/>
  <c r="C393" s="1"/>
  <c r="A393" s="1"/>
  <c r="I817"/>
  <c r="D817" s="1"/>
  <c r="C817" s="1"/>
  <c r="A817" s="1"/>
  <c r="I609"/>
  <c r="D609" s="1"/>
  <c r="C609" s="1"/>
  <c r="A609" s="1"/>
  <c r="I529"/>
  <c r="D529" s="1"/>
  <c r="C529" s="1"/>
  <c r="A529" s="1"/>
  <c r="I478"/>
  <c r="D478" s="1"/>
  <c r="C478" s="1"/>
  <c r="A478" s="1"/>
  <c r="I374"/>
  <c r="D374" s="1"/>
  <c r="C374" s="1"/>
  <c r="A374" s="1"/>
  <c r="I302"/>
  <c r="D302" s="1"/>
  <c r="C302" s="1"/>
  <c r="A302" s="1"/>
  <c r="I385"/>
  <c r="D385" s="1"/>
  <c r="C385" s="1"/>
  <c r="A385" s="1"/>
  <c r="I3483"/>
  <c r="D3483" s="1"/>
  <c r="C3483" s="1"/>
  <c r="A3483" s="1"/>
  <c r="I3482"/>
  <c r="D3482" s="1"/>
  <c r="C3482" s="1"/>
  <c r="A3482" s="1"/>
  <c r="I3488"/>
  <c r="D3488" s="1"/>
  <c r="C3488" s="1"/>
  <c r="A3488" s="1"/>
  <c r="I1936"/>
  <c r="D1936" s="1"/>
  <c r="C1936" s="1"/>
  <c r="A1936" s="1"/>
  <c r="I3471" i="1"/>
  <c r="D3471" s="1"/>
  <c r="I3411"/>
  <c r="D3411" s="1"/>
  <c r="I3359"/>
  <c r="D3359" s="1"/>
  <c r="I3263"/>
  <c r="D3263" s="1"/>
  <c r="I3239"/>
  <c r="D3239" s="1"/>
  <c r="I3215"/>
  <c r="D3215" s="1"/>
  <c r="I3191"/>
  <c r="D3191" s="1"/>
  <c r="I3171"/>
  <c r="D3171" s="1"/>
  <c r="I3147"/>
  <c r="D3147" s="1"/>
  <c r="I3127"/>
  <c r="D3127" s="1"/>
  <c r="I3103"/>
  <c r="D3103" s="1"/>
  <c r="I3083"/>
  <c r="D3083" s="1"/>
  <c r="I3011"/>
  <c r="D3011" s="1"/>
  <c r="I2787"/>
  <c r="D2787" s="1"/>
  <c r="I2735"/>
  <c r="D2735" s="1"/>
  <c r="I2711"/>
  <c r="D2711" s="1"/>
  <c r="I2687"/>
  <c r="D2687" s="1"/>
  <c r="I2663"/>
  <c r="D2663" s="1"/>
  <c r="I2595"/>
  <c r="D2595" s="1"/>
  <c r="I2571"/>
  <c r="D2571" s="1"/>
  <c r="I2527"/>
  <c r="D2527" s="1"/>
  <c r="I2499"/>
  <c r="D2499" s="1"/>
  <c r="I2475"/>
  <c r="D2475" s="1"/>
  <c r="I2455"/>
  <c r="D2455" s="1"/>
  <c r="I2431"/>
  <c r="D2431" s="1"/>
  <c r="I2407"/>
  <c r="D2407" s="1"/>
  <c r="I2383"/>
  <c r="D2383" s="1"/>
  <c r="I2339"/>
  <c r="D2339" s="1"/>
  <c r="I2291"/>
  <c r="D2291" s="1"/>
  <c r="I2267"/>
  <c r="D2267" s="1"/>
  <c r="I2239"/>
  <c r="D2239" s="1"/>
  <c r="I2219"/>
  <c r="D2219" s="1"/>
  <c r="I3497"/>
  <c r="D3497" s="1"/>
  <c r="I3473"/>
  <c r="D3473" s="1"/>
  <c r="I3453"/>
  <c r="D3453" s="1"/>
  <c r="I3409"/>
  <c r="D3409" s="1"/>
  <c r="I3385"/>
  <c r="D3385" s="1"/>
  <c r="I3361"/>
  <c r="D3361" s="1"/>
  <c r="I3293"/>
  <c r="D3293" s="1"/>
  <c r="I3269"/>
  <c r="D3269" s="1"/>
  <c r="I3245"/>
  <c r="D3245" s="1"/>
  <c r="I3201"/>
  <c r="D3201" s="1"/>
  <c r="I3177"/>
  <c r="D3177" s="1"/>
  <c r="I3157"/>
  <c r="D3157" s="1"/>
  <c r="I3133"/>
  <c r="D3133" s="1"/>
  <c r="I3109"/>
  <c r="D3109" s="1"/>
  <c r="I3065"/>
  <c r="D3065" s="1"/>
  <c r="I3045"/>
  <c r="D3045" s="1"/>
  <c r="I3033"/>
  <c r="D3033" s="1"/>
  <c r="I3021"/>
  <c r="D3021" s="1"/>
  <c r="I3005"/>
  <c r="D3005" s="1"/>
  <c r="I2977"/>
  <c r="D2977" s="1"/>
  <c r="I2785"/>
  <c r="D2785" s="1"/>
  <c r="I2773"/>
  <c r="D2773" s="1"/>
  <c r="I2729"/>
  <c r="D2729" s="1"/>
  <c r="I2717"/>
  <c r="D2717" s="1"/>
  <c r="I2701"/>
  <c r="D2701" s="1"/>
  <c r="I2685"/>
  <c r="D2685" s="1"/>
  <c r="I2673"/>
  <c r="D2673" s="1"/>
  <c r="I2661"/>
  <c r="D2661" s="1"/>
  <c r="I2621"/>
  <c r="D2621" s="1"/>
  <c r="I2593"/>
  <c r="D2593" s="1"/>
  <c r="I2565"/>
  <c r="D2565" s="1"/>
  <c r="I2553"/>
  <c r="D2553" s="1"/>
  <c r="I2537"/>
  <c r="D2537" s="1"/>
  <c r="I2521"/>
  <c r="D2521" s="1"/>
  <c r="I2505"/>
  <c r="D2505" s="1"/>
  <c r="I2493"/>
  <c r="D2493" s="1"/>
  <c r="I2473"/>
  <c r="D2473" s="1"/>
  <c r="I2457"/>
  <c r="D2457" s="1"/>
  <c r="I2445"/>
  <c r="D2445" s="1"/>
  <c r="I2433"/>
  <c r="D2433" s="1"/>
  <c r="I2413"/>
  <c r="D2413" s="1"/>
  <c r="I2401"/>
  <c r="D2401" s="1"/>
  <c r="I2389"/>
  <c r="D2389" s="1"/>
  <c r="I2369"/>
  <c r="D2369" s="1"/>
  <c r="I2357"/>
  <c r="D2357" s="1"/>
  <c r="I3498"/>
  <c r="D3498" s="1"/>
  <c r="I3478"/>
  <c r="D3478" s="1"/>
  <c r="I3466"/>
  <c r="D3466" s="1"/>
  <c r="I3434"/>
  <c r="D3434" s="1"/>
  <c r="I3422"/>
  <c r="D3422" s="1"/>
  <c r="I3402"/>
  <c r="D3402" s="1"/>
  <c r="I3390"/>
  <c r="D3390" s="1"/>
  <c r="I3378"/>
  <c r="D3378" s="1"/>
  <c r="I3306"/>
  <c r="D3306" s="1"/>
  <c r="I3294"/>
  <c r="D3294" s="1"/>
  <c r="I3286"/>
  <c r="D3286" s="1"/>
  <c r="I3274"/>
  <c r="D3274" s="1"/>
  <c r="I3468"/>
  <c r="D3468" s="1"/>
  <c r="I3388"/>
  <c r="D3388" s="1"/>
  <c r="I3292"/>
  <c r="D3292" s="1"/>
  <c r="I3240"/>
  <c r="D3240" s="1"/>
  <c r="I3208"/>
  <c r="D3208" s="1"/>
  <c r="I3184"/>
  <c r="D3184" s="1"/>
  <c r="I3160"/>
  <c r="D3160" s="1"/>
  <c r="I3130"/>
  <c r="D3130" s="1"/>
  <c r="I3104"/>
  <c r="D3104" s="1"/>
  <c r="I3080"/>
  <c r="D3080" s="1"/>
  <c r="I3056"/>
  <c r="D3056" s="1"/>
  <c r="I3032"/>
  <c r="D3032" s="1"/>
  <c r="I3018"/>
  <c r="D3018" s="1"/>
  <c r="I2994"/>
  <c r="D2994" s="1"/>
  <c r="I2780"/>
  <c r="D2780" s="1"/>
  <c r="I2732"/>
  <c r="D2732" s="1"/>
  <c r="I2708"/>
  <c r="D2708" s="1"/>
  <c r="I2668"/>
  <c r="D2668" s="1"/>
  <c r="I2620"/>
  <c r="D2620" s="1"/>
  <c r="I2548"/>
  <c r="D2548" s="1"/>
  <c r="I2524"/>
  <c r="D2524" s="1"/>
  <c r="I2476"/>
  <c r="D2476" s="1"/>
  <c r="I2436"/>
  <c r="D2436" s="1"/>
  <c r="I2412"/>
  <c r="D2412" s="1"/>
  <c r="I2364"/>
  <c r="D2364" s="1"/>
  <c r="I2342"/>
  <c r="D2342" s="1"/>
  <c r="I2326"/>
  <c r="D2326" s="1"/>
  <c r="I2300"/>
  <c r="D2300" s="1"/>
  <c r="I2252"/>
  <c r="D2252" s="1"/>
  <c r="I2236"/>
  <c r="D2236" s="1"/>
  <c r="I2220"/>
  <c r="D2220" s="1"/>
  <c r="I2194"/>
  <c r="D2194" s="1"/>
  <c r="I2182"/>
  <c r="D2182" s="1"/>
  <c r="I2170"/>
  <c r="D2170" s="1"/>
  <c r="I2158"/>
  <c r="D2158" s="1"/>
  <c r="I2146"/>
  <c r="D2146" s="1"/>
  <c r="I2134"/>
  <c r="D2134" s="1"/>
  <c r="I2106"/>
  <c r="D2106" s="1"/>
  <c r="I2098"/>
  <c r="D2098" s="1"/>
  <c r="I2086"/>
  <c r="D2086" s="1"/>
  <c r="I2074"/>
  <c r="D2074" s="1"/>
  <c r="I2062"/>
  <c r="D2062" s="1"/>
  <c r="I2018"/>
  <c r="D2018" s="1"/>
  <c r="I2006"/>
  <c r="D2006" s="1"/>
  <c r="I1986"/>
  <c r="D1986" s="1"/>
  <c r="I1974"/>
  <c r="D1974" s="1"/>
  <c r="I1962"/>
  <c r="D1962" s="1"/>
  <c r="I1942"/>
  <c r="D1942" s="1"/>
  <c r="I1914"/>
  <c r="D1914" s="1"/>
  <c r="I1894"/>
  <c r="D1894" s="1"/>
  <c r="I1882"/>
  <c r="D1882" s="1"/>
  <c r="I1870"/>
  <c r="D1870" s="1"/>
  <c r="I1858"/>
  <c r="D1858" s="1"/>
  <c r="I1846"/>
  <c r="D1846" s="1"/>
  <c r="I1834"/>
  <c r="D1834" s="1"/>
  <c r="I1822"/>
  <c r="D1822" s="1"/>
  <c r="I1810"/>
  <c r="D1810" s="1"/>
  <c r="I1798"/>
  <c r="D1798" s="1"/>
  <c r="I1782"/>
  <c r="D1782" s="1"/>
  <c r="I1762"/>
  <c r="D1762" s="1"/>
  <c r="I1750"/>
  <c r="D1750" s="1"/>
  <c r="I1730"/>
  <c r="D1730" s="1"/>
  <c r="I1718"/>
  <c r="D1718" s="1"/>
  <c r="I3488"/>
  <c r="D3488" s="1"/>
  <c r="I3440"/>
  <c r="D3440" s="1"/>
  <c r="I3392"/>
  <c r="D3392" s="1"/>
  <c r="I3258"/>
  <c r="D3258" s="1"/>
  <c r="I3234"/>
  <c r="D3234" s="1"/>
  <c r="I3210"/>
  <c r="D3210" s="1"/>
  <c r="I3194"/>
  <c r="D3194" s="1"/>
  <c r="I3178"/>
  <c r="D3178" s="1"/>
  <c r="I3154"/>
  <c r="D3154" s="1"/>
  <c r="I3098"/>
  <c r="D3098" s="1"/>
  <c r="I3074"/>
  <c r="D3074" s="1"/>
  <c r="I3034"/>
  <c r="D3034" s="1"/>
  <c r="I3016"/>
  <c r="D3016" s="1"/>
  <c r="I2992"/>
  <c r="D2992" s="1"/>
  <c r="I2742"/>
  <c r="D2742" s="1"/>
  <c r="I2694"/>
  <c r="D2694" s="1"/>
  <c r="I2654"/>
  <c r="D2654" s="1"/>
  <c r="I2606"/>
  <c r="D2606" s="1"/>
  <c r="I2566"/>
  <c r="D2566" s="1"/>
  <c r="I2542"/>
  <c r="D2542" s="1"/>
  <c r="I2518"/>
  <c r="D2518" s="1"/>
  <c r="I2494"/>
  <c r="D2494" s="1"/>
  <c r="I2454"/>
  <c r="D2454" s="1"/>
  <c r="I2430"/>
  <c r="D2430" s="1"/>
  <c r="I2414"/>
  <c r="D2414" s="1"/>
  <c r="I3492"/>
  <c r="D3492" s="1"/>
  <c r="I3444"/>
  <c r="D3444" s="1"/>
  <c r="I3396"/>
  <c r="D3396" s="1"/>
  <c r="I3300"/>
  <c r="D3300" s="1"/>
  <c r="I3244"/>
  <c r="D3244" s="1"/>
  <c r="I3220"/>
  <c r="D3220" s="1"/>
  <c r="I3180"/>
  <c r="D3180" s="1"/>
  <c r="I3148"/>
  <c r="D3148" s="1"/>
  <c r="I3100"/>
  <c r="D3100" s="1"/>
  <c r="I3060"/>
  <c r="D3060" s="1"/>
  <c r="I3036"/>
  <c r="D3036" s="1"/>
  <c r="I3006"/>
  <c r="D3006" s="1"/>
  <c r="I2982"/>
  <c r="D2982" s="1"/>
  <c r="I2768"/>
  <c r="D2768" s="1"/>
  <c r="I2680"/>
  <c r="D2680" s="1"/>
  <c r="I2608"/>
  <c r="D2608" s="1"/>
  <c r="I2584"/>
  <c r="D2584" s="1"/>
  <c r="I2560"/>
  <c r="D2560" s="1"/>
  <c r="I2536"/>
  <c r="D2536" s="1"/>
  <c r="I2318"/>
  <c r="D2318" s="1"/>
  <c r="I2302"/>
  <c r="D2302" s="1"/>
  <c r="I2286"/>
  <c r="D2286" s="1"/>
  <c r="I2270"/>
  <c r="D2270" s="1"/>
  <c r="I2260"/>
  <c r="D2260" s="1"/>
  <c r="I2249"/>
  <c r="D2249" s="1"/>
  <c r="I2238"/>
  <c r="D2238" s="1"/>
  <c r="I2228"/>
  <c r="D2228" s="1"/>
  <c r="I2217"/>
  <c r="D2217" s="1"/>
  <c r="I2206"/>
  <c r="D2206" s="1"/>
  <c r="I2196"/>
  <c r="D2196" s="1"/>
  <c r="I2188"/>
  <c r="D2188" s="1"/>
  <c r="I2180"/>
  <c r="D2180" s="1"/>
  <c r="I2172"/>
  <c r="D2172" s="1"/>
  <c r="I2164"/>
  <c r="D2164" s="1"/>
  <c r="I353"/>
  <c r="D353" s="1"/>
  <c r="C353" s="1"/>
  <c r="I742" i="53"/>
  <c r="D742" s="1"/>
  <c r="C742" s="1"/>
  <c r="A742" s="1"/>
  <c r="I2969"/>
  <c r="D2969" s="1"/>
  <c r="C2969" s="1"/>
  <c r="A2969" s="1"/>
  <c r="I327"/>
  <c r="D327" s="1"/>
  <c r="C327" s="1"/>
  <c r="A327" s="1"/>
  <c r="I2798" i="1"/>
  <c r="D2798" s="1"/>
  <c r="I640" i="53"/>
  <c r="D640" s="1"/>
  <c r="C640" s="1"/>
  <c r="A640" s="1"/>
  <c r="I206" i="1"/>
  <c r="D206" s="1"/>
  <c r="I2890" i="53"/>
  <c r="D2890" s="1"/>
  <c r="C2890" s="1"/>
  <c r="A2890" s="1"/>
  <c r="I322"/>
  <c r="D322" s="1"/>
  <c r="C322" s="1"/>
  <c r="A322" s="1"/>
  <c r="I377"/>
  <c r="D377" s="1"/>
  <c r="C377" s="1"/>
  <c r="A377" s="1"/>
  <c r="I485"/>
  <c r="D485" s="1"/>
  <c r="C485" s="1"/>
  <c r="A485" s="1"/>
  <c r="I837"/>
  <c r="D837" s="1"/>
  <c r="C837" s="1"/>
  <c r="A837" s="1"/>
  <c r="I446"/>
  <c r="D446" s="1"/>
  <c r="C446" s="1"/>
  <c r="A446" s="1"/>
  <c r="I326"/>
  <c r="D326" s="1"/>
  <c r="C326" s="1"/>
  <c r="A326" s="1"/>
  <c r="I645"/>
  <c r="D645" s="1"/>
  <c r="C645" s="1"/>
  <c r="A645" s="1"/>
  <c r="I3490"/>
  <c r="D3490" s="1"/>
  <c r="C3490" s="1"/>
  <c r="A3490" s="1"/>
  <c r="I3427" i="1"/>
  <c r="D3427" s="1"/>
  <c r="I3375"/>
  <c r="D3375" s="1"/>
  <c r="I3275"/>
  <c r="D3275" s="1"/>
  <c r="I3227"/>
  <c r="D3227" s="1"/>
  <c r="I3047"/>
  <c r="D3047" s="1"/>
  <c r="I2999"/>
  <c r="D2999" s="1"/>
  <c r="I2775"/>
  <c r="D2775" s="1"/>
  <c r="I2699"/>
  <c r="D2699" s="1"/>
  <c r="I2651"/>
  <c r="D2651" s="1"/>
  <c r="I2539"/>
  <c r="D2539" s="1"/>
  <c r="I2487"/>
  <c r="D2487" s="1"/>
  <c r="I2443"/>
  <c r="D2443" s="1"/>
  <c r="I2395"/>
  <c r="D2395" s="1"/>
  <c r="I2351"/>
  <c r="D2351" s="1"/>
  <c r="I2303"/>
  <c r="D2303" s="1"/>
  <c r="I2251"/>
  <c r="D2251" s="1"/>
  <c r="I2207"/>
  <c r="D2207" s="1"/>
  <c r="I3421"/>
  <c r="D3421" s="1"/>
  <c r="I3373"/>
  <c r="D3373" s="1"/>
  <c r="I3281"/>
  <c r="D3281" s="1"/>
  <c r="I3233"/>
  <c r="D3233" s="1"/>
  <c r="I3189"/>
  <c r="D3189" s="1"/>
  <c r="I3145"/>
  <c r="D3145" s="1"/>
  <c r="I3097"/>
  <c r="D3097" s="1"/>
  <c r="I2997"/>
  <c r="D2997" s="1"/>
  <c r="I2973"/>
  <c r="D2973" s="1"/>
  <c r="I2733"/>
  <c r="D2733" s="1"/>
  <c r="I2709"/>
  <c r="D2709" s="1"/>
  <c r="I2653"/>
  <c r="D2653" s="1"/>
  <c r="I2601"/>
  <c r="D2601" s="1"/>
  <c r="I2573"/>
  <c r="D2573" s="1"/>
  <c r="I2545"/>
  <c r="D2545" s="1"/>
  <c r="I2513"/>
  <c r="D2513" s="1"/>
  <c r="I2489"/>
  <c r="D2489" s="1"/>
  <c r="I2465"/>
  <c r="D2465" s="1"/>
  <c r="I2417"/>
  <c r="D2417" s="1"/>
  <c r="I2397"/>
  <c r="D2397" s="1"/>
  <c r="I2373"/>
  <c r="D2373" s="1"/>
  <c r="I2353"/>
  <c r="D2353" s="1"/>
  <c r="I3486"/>
  <c r="D3486" s="1"/>
  <c r="I3438"/>
  <c r="D3438" s="1"/>
  <c r="I3418"/>
  <c r="D3418" s="1"/>
  <c r="I3394"/>
  <c r="D3394" s="1"/>
  <c r="I3370"/>
  <c r="D3370" s="1"/>
  <c r="I3282"/>
  <c r="D3282" s="1"/>
  <c r="I3452"/>
  <c r="D3452" s="1"/>
  <c r="I3248"/>
  <c r="D3248" s="1"/>
  <c r="I3192"/>
  <c r="D3192" s="1"/>
  <c r="I3088"/>
  <c r="D3088" s="1"/>
  <c r="I3048"/>
  <c r="D3048" s="1"/>
  <c r="I2772"/>
  <c r="D2772" s="1"/>
  <c r="I2700"/>
  <c r="D2700" s="1"/>
  <c r="I2588"/>
  <c r="D2588" s="1"/>
  <c r="I2540"/>
  <c r="D2540" s="1"/>
  <c r="I2492"/>
  <c r="D2492" s="1"/>
  <c r="I2444"/>
  <c r="D2444" s="1"/>
  <c r="I2396"/>
  <c r="D2396" s="1"/>
  <c r="I2321"/>
  <c r="D2321" s="1"/>
  <c r="I2289"/>
  <c r="D2289" s="1"/>
  <c r="I2257"/>
  <c r="D2257" s="1"/>
  <c r="I2225"/>
  <c r="D2225" s="1"/>
  <c r="I2198"/>
  <c r="D2198" s="1"/>
  <c r="I2178"/>
  <c r="D2178" s="1"/>
  <c r="I2126"/>
  <c r="D2126" s="1"/>
  <c r="I2058"/>
  <c r="D2058" s="1"/>
  <c r="I2034"/>
  <c r="D2034" s="1"/>
  <c r="I1990"/>
  <c r="D1990" s="1"/>
  <c r="I1970"/>
  <c r="D1970" s="1"/>
  <c r="I1946"/>
  <c r="D1946" s="1"/>
  <c r="I1922"/>
  <c r="D1922" s="1"/>
  <c r="I1898"/>
  <c r="D1898" s="1"/>
  <c r="I1878"/>
  <c r="D1878" s="1"/>
  <c r="I1830"/>
  <c r="D1830" s="1"/>
  <c r="I1802"/>
  <c r="D1802" s="1"/>
  <c r="I1778"/>
  <c r="D1778" s="1"/>
  <c r="I1734"/>
  <c r="D1734" s="1"/>
  <c r="I1714"/>
  <c r="D1714" s="1"/>
  <c r="I3266"/>
  <c r="D3266" s="1"/>
  <c r="I3226"/>
  <c r="D3226" s="1"/>
  <c r="I3146"/>
  <c r="D3146" s="1"/>
  <c r="I3114"/>
  <c r="D3114" s="1"/>
  <c r="I3082"/>
  <c r="D3082" s="1"/>
  <c r="I3050"/>
  <c r="D3050" s="1"/>
  <c r="I2984"/>
  <c r="D2984" s="1"/>
  <c r="I2782"/>
  <c r="D2782" s="1"/>
  <c r="I2734"/>
  <c r="D2734" s="1"/>
  <c r="I2702"/>
  <c r="D2702" s="1"/>
  <c r="I2670"/>
  <c r="D2670" s="1"/>
  <c r="I2590"/>
  <c r="D2590" s="1"/>
  <c r="I2558"/>
  <c r="D2558" s="1"/>
  <c r="I2526"/>
  <c r="D2526" s="1"/>
  <c r="I2502"/>
  <c r="D2502" s="1"/>
  <c r="I2470"/>
  <c r="D2470" s="1"/>
  <c r="I2422"/>
  <c r="D2422" s="1"/>
  <c r="I3476"/>
  <c r="D3476" s="1"/>
  <c r="I3428"/>
  <c r="D3428" s="1"/>
  <c r="I3364"/>
  <c r="D3364" s="1"/>
  <c r="I3260"/>
  <c r="D3260" s="1"/>
  <c r="I3204"/>
  <c r="D3204" s="1"/>
  <c r="I3172"/>
  <c r="D3172" s="1"/>
  <c r="I3140"/>
  <c r="D3140" s="1"/>
  <c r="I3108"/>
  <c r="D3108" s="1"/>
  <c r="I3076"/>
  <c r="D3076" s="1"/>
  <c r="I3020"/>
  <c r="D3020" s="1"/>
  <c r="I2990"/>
  <c r="D2990" s="1"/>
  <c r="I2784"/>
  <c r="D2784" s="1"/>
  <c r="I2728"/>
  <c r="D2728" s="1"/>
  <c r="I2696"/>
  <c r="D2696" s="1"/>
  <c r="I2664"/>
  <c r="D2664" s="1"/>
  <c r="I2576"/>
  <c r="D2576" s="1"/>
  <c r="I2520"/>
  <c r="D2520" s="1"/>
  <c r="I2496"/>
  <c r="D2496" s="1"/>
  <c r="I2456"/>
  <c r="D2456" s="1"/>
  <c r="I2432"/>
  <c r="D2432" s="1"/>
  <c r="I2392"/>
  <c r="D2392" s="1"/>
  <c r="I2368"/>
  <c r="D2368" s="1"/>
  <c r="C2368" s="1"/>
  <c r="I2345"/>
  <c r="D2345" s="1"/>
  <c r="I2324"/>
  <c r="D2324" s="1"/>
  <c r="I2297"/>
  <c r="D2297" s="1"/>
  <c r="I2276"/>
  <c r="D2276" s="1"/>
  <c r="I2233"/>
  <c r="D2233" s="1"/>
  <c r="I2192"/>
  <c r="D2192" s="1"/>
  <c r="I2160"/>
  <c r="D2160" s="1"/>
  <c r="I2152"/>
  <c r="D2152" s="1"/>
  <c r="I2144"/>
  <c r="D2144" s="1"/>
  <c r="I2136"/>
  <c r="D2136" s="1"/>
  <c r="I2128"/>
  <c r="D2128" s="1"/>
  <c r="I2120"/>
  <c r="D2120" s="1"/>
  <c r="I2112"/>
  <c r="D2112" s="1"/>
  <c r="I2104"/>
  <c r="D2104" s="1"/>
  <c r="I2092"/>
  <c r="D2092" s="1"/>
  <c r="I2080"/>
  <c r="D2080" s="1"/>
  <c r="I2072"/>
  <c r="D2072" s="1"/>
  <c r="I2064"/>
  <c r="D2064" s="1"/>
  <c r="I2056"/>
  <c r="D2056" s="1"/>
  <c r="I2040"/>
  <c r="D2040" s="1"/>
  <c r="I2028"/>
  <c r="D2028" s="1"/>
  <c r="I2020"/>
  <c r="D2020" s="1"/>
  <c r="I2012"/>
  <c r="D2012" s="1"/>
  <c r="I2004"/>
  <c r="D2004" s="1"/>
  <c r="I1996"/>
  <c r="D1996" s="1"/>
  <c r="I1976"/>
  <c r="D1976" s="1"/>
  <c r="I1960"/>
  <c r="D1960" s="1"/>
  <c r="I1948"/>
  <c r="D1948" s="1"/>
  <c r="I1924"/>
  <c r="D1924" s="1"/>
  <c r="I1904"/>
  <c r="D1904" s="1"/>
  <c r="I1880"/>
  <c r="D1880" s="1"/>
  <c r="I1868"/>
  <c r="D1868" s="1"/>
  <c r="I1852"/>
  <c r="D1852" s="1"/>
  <c r="I1832"/>
  <c r="D1832" s="1"/>
  <c r="I1820"/>
  <c r="D1820" s="1"/>
  <c r="I1800"/>
  <c r="D1800" s="1"/>
  <c r="I1788"/>
  <c r="D1788" s="1"/>
  <c r="I1768"/>
  <c r="D1768" s="1"/>
  <c r="I1756"/>
  <c r="D1756" s="1"/>
  <c r="I1736"/>
  <c r="D1736" s="1"/>
  <c r="I1724"/>
  <c r="D1724" s="1"/>
  <c r="I1704"/>
  <c r="D1704" s="1"/>
  <c r="I1692"/>
  <c r="D1692" s="1"/>
  <c r="I3384"/>
  <c r="D3384" s="1"/>
  <c r="I3206"/>
  <c r="D3206" s="1"/>
  <c r="I2972"/>
  <c r="D2972" s="1"/>
  <c r="I2682"/>
  <c r="D2682" s="1"/>
  <c r="I2562"/>
  <c r="D2562" s="1"/>
  <c r="I2466"/>
  <c r="D2466" s="1"/>
  <c r="I2402"/>
  <c r="D2402" s="1"/>
  <c r="I2366"/>
  <c r="D2366" s="1"/>
  <c r="I2338"/>
  <c r="D2338" s="1"/>
  <c r="I2317"/>
  <c r="D2317" s="1"/>
  <c r="I2296"/>
  <c r="D2296" s="1"/>
  <c r="I2274"/>
  <c r="D2274" s="1"/>
  <c r="I2253"/>
  <c r="D2253" s="1"/>
  <c r="I2221"/>
  <c r="D2221" s="1"/>
  <c r="I2191"/>
  <c r="D2191" s="1"/>
  <c r="I2167"/>
  <c r="D2167" s="1"/>
  <c r="I2119"/>
  <c r="D2119" s="1"/>
  <c r="I2079"/>
  <c r="D2079" s="1"/>
  <c r="I2031"/>
  <c r="D2031" s="1"/>
  <c r="I1991"/>
  <c r="D1991" s="1"/>
  <c r="I1975"/>
  <c r="D1975" s="1"/>
  <c r="I1951"/>
  <c r="D1951" s="1"/>
  <c r="I1927"/>
  <c r="D1927" s="1"/>
  <c r="I1903"/>
  <c r="D1903" s="1"/>
  <c r="I1855"/>
  <c r="D1855" s="1"/>
  <c r="I1815"/>
  <c r="D1815" s="1"/>
  <c r="I1767"/>
  <c r="D1767" s="1"/>
  <c r="I1743"/>
  <c r="D1743" s="1"/>
  <c r="I1719"/>
  <c r="D1719" s="1"/>
  <c r="I1699"/>
  <c r="D1699" s="1"/>
  <c r="I1683"/>
  <c r="D1683" s="1"/>
  <c r="I1670"/>
  <c r="D1670" s="1"/>
  <c r="I1638"/>
  <c r="D1638" s="1"/>
  <c r="I1626"/>
  <c r="D1626" s="1"/>
  <c r="I1606"/>
  <c r="D1606" s="1"/>
  <c r="I1594"/>
  <c r="D1594" s="1"/>
  <c r="I1574"/>
  <c r="D1574" s="1"/>
  <c r="I1562"/>
  <c r="D1562" s="1"/>
  <c r="I1542"/>
  <c r="D1542" s="1"/>
  <c r="I1530"/>
  <c r="D1530" s="1"/>
  <c r="I1510"/>
  <c r="D1510" s="1"/>
  <c r="I1498"/>
  <c r="D1498" s="1"/>
  <c r="I1486"/>
  <c r="D1486" s="1"/>
  <c r="I1474"/>
  <c r="D1474" s="1"/>
  <c r="I1462"/>
  <c r="D1462" s="1"/>
  <c r="I1438"/>
  <c r="D1438" s="1"/>
  <c r="I1366"/>
  <c r="D1366" s="1"/>
  <c r="I1342"/>
  <c r="D1342" s="1"/>
  <c r="I1266"/>
  <c r="D1266" s="1"/>
  <c r="I1242"/>
  <c r="D1242" s="1"/>
  <c r="I1230"/>
  <c r="D1230" s="1"/>
  <c r="I1210"/>
  <c r="D1210" s="1"/>
  <c r="I1198"/>
  <c r="D1198" s="1"/>
  <c r="I1134"/>
  <c r="D1134" s="1"/>
  <c r="I1122"/>
  <c r="D1122" s="1"/>
  <c r="I1110"/>
  <c r="D1110" s="1"/>
  <c r="I1098"/>
  <c r="D1098" s="1"/>
  <c r="I1086"/>
  <c r="D1086" s="1"/>
  <c r="I1074"/>
  <c r="D1074" s="1"/>
  <c r="I1050"/>
  <c r="D1050" s="1"/>
  <c r="I1042"/>
  <c r="D1042" s="1"/>
  <c r="I1034"/>
  <c r="D1034" s="1"/>
  <c r="I1022"/>
  <c r="D1022" s="1"/>
  <c r="I3374" i="53"/>
  <c r="D3374" s="1"/>
  <c r="C3374" s="1"/>
  <c r="A3374" s="1"/>
  <c r="I3362"/>
  <c r="D3362" s="1"/>
  <c r="C3362" s="1"/>
  <c r="A3362" s="1"/>
  <c r="I3458"/>
  <c r="D3458" s="1"/>
  <c r="C3458" s="1"/>
  <c r="A3458" s="1"/>
  <c r="I3438"/>
  <c r="D3438" s="1"/>
  <c r="C3438" s="1"/>
  <c r="A3438" s="1"/>
  <c r="I3430"/>
  <c r="D3430" s="1"/>
  <c r="C3430" s="1"/>
  <c r="A3430" s="1"/>
  <c r="I3418"/>
  <c r="D3418" s="1"/>
  <c r="C3418" s="1"/>
  <c r="A3418" s="1"/>
  <c r="I3394"/>
  <c r="D3394" s="1"/>
  <c r="C3394" s="1"/>
  <c r="A3394" s="1"/>
  <c r="I3302"/>
  <c r="D3302" s="1"/>
  <c r="C3302" s="1"/>
  <c r="A3302" s="1"/>
  <c r="I3294"/>
  <c r="D3294" s="1"/>
  <c r="C3294" s="1"/>
  <c r="A3294" s="1"/>
  <c r="I3282"/>
  <c r="D3282" s="1"/>
  <c r="C3282" s="1"/>
  <c r="A3282" s="1"/>
  <c r="I3262"/>
  <c r="D3262" s="1"/>
  <c r="C3262" s="1"/>
  <c r="A3262" s="1"/>
  <c r="I3238"/>
  <c r="D3238" s="1"/>
  <c r="C3238" s="1"/>
  <c r="A3238" s="1"/>
  <c r="I3246" i="1"/>
  <c r="D3246" s="1"/>
  <c r="I3150"/>
  <c r="D3150" s="1"/>
  <c r="I3054"/>
  <c r="D3054" s="1"/>
  <c r="I2778"/>
  <c r="D2778" s="1"/>
  <c r="I2658"/>
  <c r="D2658" s="1"/>
  <c r="I2538"/>
  <c r="D2538" s="1"/>
  <c r="I1327"/>
  <c r="D1327" s="1"/>
  <c r="I1307"/>
  <c r="D1307" s="1"/>
  <c r="I1283"/>
  <c r="D1283" s="1"/>
  <c r="I1271"/>
  <c r="D1271" s="1"/>
  <c r="I1259"/>
  <c r="D1259" s="1"/>
  <c r="I1247"/>
  <c r="D1247" s="1"/>
  <c r="I1235"/>
  <c r="D1235" s="1"/>
  <c r="I1223"/>
  <c r="D1223" s="1"/>
  <c r="I1199"/>
  <c r="D1199" s="1"/>
  <c r="I1179"/>
  <c r="D1179" s="1"/>
  <c r="I1155"/>
  <c r="D1155" s="1"/>
  <c r="I1143"/>
  <c r="D1143" s="1"/>
  <c r="I1131"/>
  <c r="D1131" s="1"/>
  <c r="I1119"/>
  <c r="D1119" s="1"/>
  <c r="I1107"/>
  <c r="D1107" s="1"/>
  <c r="I1095"/>
  <c r="D1095" s="1"/>
  <c r="I2418"/>
  <c r="D2418" s="1"/>
  <c r="I2358"/>
  <c r="D2358" s="1"/>
  <c r="I2322"/>
  <c r="D2322" s="1"/>
  <c r="I2290"/>
  <c r="D2290" s="1"/>
  <c r="I2226"/>
  <c r="D2226" s="1"/>
  <c r="I2179"/>
  <c r="D2179" s="1"/>
  <c r="I2131"/>
  <c r="D2131" s="1"/>
  <c r="I2107"/>
  <c r="D2107" s="1"/>
  <c r="I2083"/>
  <c r="D2083" s="1"/>
  <c r="I2059"/>
  <c r="D2059" s="1"/>
  <c r="I2035"/>
  <c r="D2035" s="1"/>
  <c r="I2011"/>
  <c r="D2011" s="1"/>
  <c r="I1963"/>
  <c r="D1963" s="1"/>
  <c r="I1923"/>
  <c r="D1923" s="1"/>
  <c r="I1875"/>
  <c r="D1875" s="1"/>
  <c r="I771"/>
  <c r="D771" s="1"/>
  <c r="I319"/>
  <c r="D319" s="1"/>
  <c r="C319" s="1"/>
  <c r="I786" i="53"/>
  <c r="D786" s="1"/>
  <c r="C786" s="1"/>
  <c r="A786" s="1"/>
  <c r="I3342"/>
  <c r="D3342" s="1"/>
  <c r="C3342" s="1"/>
  <c r="A3342" s="1"/>
  <c r="I439"/>
  <c r="D439" s="1"/>
  <c r="I376"/>
  <c r="D376" s="1"/>
  <c r="C376" s="1"/>
  <c r="A376" s="1"/>
  <c r="I2793"/>
  <c r="D2793" s="1"/>
  <c r="C2793" s="1"/>
  <c r="A2793" s="1"/>
  <c r="I390" i="1"/>
  <c r="D390" s="1"/>
  <c r="I3318" i="53"/>
  <c r="D3318" s="1"/>
  <c r="C3318" s="1"/>
  <c r="A3318" s="1"/>
  <c r="I362"/>
  <c r="D362" s="1"/>
  <c r="C362" s="1"/>
  <c r="A362" s="1"/>
  <c r="I513"/>
  <c r="D513" s="1"/>
  <c r="C513" s="1"/>
  <c r="A513" s="1"/>
  <c r="I517"/>
  <c r="D517" s="1"/>
  <c r="C517" s="1"/>
  <c r="A517" s="1"/>
  <c r="I641"/>
  <c r="D641" s="1"/>
  <c r="C641" s="1"/>
  <c r="A641" s="1"/>
  <c r="I390"/>
  <c r="D390" s="1"/>
  <c r="C390" s="1"/>
  <c r="A390" s="1"/>
  <c r="I278"/>
  <c r="D278" s="1"/>
  <c r="C278" s="1"/>
  <c r="A278" s="1"/>
  <c r="I233"/>
  <c r="D233" s="1"/>
  <c r="C233" s="1"/>
  <c r="A233" s="1"/>
  <c r="I3479"/>
  <c r="D3479" s="1"/>
  <c r="C3479" s="1"/>
  <c r="A3479" s="1"/>
  <c r="I3477"/>
  <c r="D3477" s="1"/>
  <c r="C3477" s="1"/>
  <c r="A3477" s="1"/>
  <c r="I1933"/>
  <c r="D1933" s="1"/>
  <c r="C1933" s="1"/>
  <c r="A1933" s="1"/>
  <c r="I3443" i="1"/>
  <c r="D3443" s="1"/>
  <c r="I3387"/>
  <c r="D3387" s="1"/>
  <c r="I3287"/>
  <c r="D3287" s="1"/>
  <c r="I3243"/>
  <c r="D3243" s="1"/>
  <c r="I3195"/>
  <c r="D3195" s="1"/>
  <c r="I3151"/>
  <c r="D3151" s="1"/>
  <c r="I3107"/>
  <c r="D3107" s="1"/>
  <c r="I3063"/>
  <c r="D3063" s="1"/>
  <c r="I3019"/>
  <c r="D3019" s="1"/>
  <c r="I2971"/>
  <c r="D2971" s="1"/>
  <c r="I2715"/>
  <c r="D2715" s="1"/>
  <c r="I2599"/>
  <c r="D2599" s="1"/>
  <c r="I2551"/>
  <c r="D2551" s="1"/>
  <c r="I2503"/>
  <c r="D2503" s="1"/>
  <c r="I2363"/>
  <c r="D2363" s="1"/>
  <c r="I2319"/>
  <c r="D2319" s="1"/>
  <c r="I3477"/>
  <c r="D3477" s="1"/>
  <c r="I3433"/>
  <c r="D3433" s="1"/>
  <c r="I3389"/>
  <c r="D3389" s="1"/>
  <c r="I3069"/>
  <c r="D3069" s="1"/>
  <c r="I3037"/>
  <c r="D3037" s="1"/>
  <c r="I3013"/>
  <c r="D3013" s="1"/>
  <c r="I2989"/>
  <c r="D2989" s="1"/>
  <c r="I2741"/>
  <c r="D2741" s="1"/>
  <c r="I2721"/>
  <c r="D2721" s="1"/>
  <c r="I2689"/>
  <c r="D2689" s="1"/>
  <c r="I2665"/>
  <c r="D2665" s="1"/>
  <c r="I2609"/>
  <c r="D2609" s="1"/>
  <c r="I2581"/>
  <c r="D2581" s="1"/>
  <c r="I2557"/>
  <c r="D2557" s="1"/>
  <c r="I2525"/>
  <c r="D2525" s="1"/>
  <c r="I2497"/>
  <c r="D2497" s="1"/>
  <c r="I2425"/>
  <c r="D2425" s="1"/>
  <c r="I2405"/>
  <c r="D2405" s="1"/>
  <c r="I2381"/>
  <c r="D2381" s="1"/>
  <c r="I2361"/>
  <c r="D2361" s="1"/>
  <c r="I3446"/>
  <c r="D3446" s="1"/>
  <c r="I3406"/>
  <c r="D3406" s="1"/>
  <c r="I3290"/>
  <c r="D3290" s="1"/>
  <c r="I3484"/>
  <c r="D3484" s="1"/>
  <c r="I3264"/>
  <c r="D3264" s="1"/>
  <c r="I3216"/>
  <c r="D3216" s="1"/>
  <c r="I3112"/>
  <c r="D3112" s="1"/>
  <c r="I3064"/>
  <c r="D3064" s="1"/>
  <c r="I3010"/>
  <c r="D3010" s="1"/>
  <c r="I2788"/>
  <c r="D2788" s="1"/>
  <c r="I2716"/>
  <c r="D2716" s="1"/>
  <c r="I2604"/>
  <c r="D2604" s="1"/>
  <c r="I2556"/>
  <c r="D2556" s="1"/>
  <c r="I2508"/>
  <c r="D2508" s="1"/>
  <c r="I2460"/>
  <c r="D2460" s="1"/>
  <c r="I2332"/>
  <c r="D2332" s="1"/>
  <c r="I2268"/>
  <c r="D2268" s="1"/>
  <c r="I2241"/>
  <c r="D2241" s="1"/>
  <c r="I2209"/>
  <c r="D2209" s="1"/>
  <c r="I2186"/>
  <c r="D2186" s="1"/>
  <c r="I2162"/>
  <c r="D2162" s="1"/>
  <c r="I2138"/>
  <c r="D2138" s="1"/>
  <c r="I2110"/>
  <c r="D2110" s="1"/>
  <c r="I2066"/>
  <c r="D2066" s="1"/>
  <c r="I2042"/>
  <c r="D2042" s="1"/>
  <c r="I1998"/>
  <c r="D1998" s="1"/>
  <c r="I1954"/>
  <c r="D1954" s="1"/>
  <c r="I1930"/>
  <c r="D1930" s="1"/>
  <c r="I1906"/>
  <c r="D1906" s="1"/>
  <c r="I1886"/>
  <c r="D1886" s="1"/>
  <c r="I1838"/>
  <c r="D1838" s="1"/>
  <c r="I1814"/>
  <c r="D1814" s="1"/>
  <c r="I1786"/>
  <c r="D1786" s="1"/>
  <c r="I1742"/>
  <c r="D1742" s="1"/>
  <c r="I1722"/>
  <c r="D1722" s="1"/>
  <c r="I3456"/>
  <c r="D3456" s="1"/>
  <c r="I3296"/>
  <c r="D3296" s="1"/>
  <c r="I3242"/>
  <c r="D3242" s="1"/>
  <c r="I3186"/>
  <c r="D3186" s="1"/>
  <c r="I3120"/>
  <c r="D3120" s="1"/>
  <c r="I3058"/>
  <c r="D3058" s="1"/>
  <c r="I3026"/>
  <c r="D3026" s="1"/>
  <c r="I2790"/>
  <c r="D2790" s="1"/>
  <c r="I2710"/>
  <c r="D2710" s="1"/>
  <c r="I2678"/>
  <c r="D2678" s="1"/>
  <c r="I2622"/>
  <c r="D2622" s="1"/>
  <c r="I2598"/>
  <c r="D2598" s="1"/>
  <c r="I2534"/>
  <c r="D2534" s="1"/>
  <c r="I2478"/>
  <c r="D2478" s="1"/>
  <c r="I2446"/>
  <c r="D2446" s="1"/>
  <c r="I3268"/>
  <c r="D3268" s="1"/>
  <c r="I3236"/>
  <c r="D3236" s="1"/>
  <c r="I3212"/>
  <c r="D3212" s="1"/>
  <c r="I3126"/>
  <c r="D3126" s="1"/>
  <c r="I3084"/>
  <c r="D3084" s="1"/>
  <c r="I3052"/>
  <c r="D3052" s="1"/>
  <c r="I3028"/>
  <c r="D3028" s="1"/>
  <c r="I2736"/>
  <c r="D2736" s="1"/>
  <c r="I2704"/>
  <c r="D2704" s="1"/>
  <c r="I2672"/>
  <c r="D2672" s="1"/>
  <c r="I2616"/>
  <c r="D2616" s="1"/>
  <c r="I2592"/>
  <c r="D2592" s="1"/>
  <c r="I2552"/>
  <c r="D2552" s="1"/>
  <c r="I2504"/>
  <c r="D2504" s="1"/>
  <c r="I2480"/>
  <c r="D2480" s="1"/>
  <c r="I2440"/>
  <c r="D2440" s="1"/>
  <c r="I2416"/>
  <c r="D2416" s="1"/>
  <c r="I2376"/>
  <c r="D2376" s="1"/>
  <c r="I2352"/>
  <c r="D2352" s="1"/>
  <c r="I2329"/>
  <c r="D2329" s="1"/>
  <c r="I2308"/>
  <c r="D2308" s="1"/>
  <c r="I2281"/>
  <c r="D2281" s="1"/>
  <c r="I2265"/>
  <c r="D2265" s="1"/>
  <c r="I2222"/>
  <c r="D2222" s="1"/>
  <c r="I2184"/>
  <c r="D2184" s="1"/>
  <c r="I2096"/>
  <c r="D2096" s="1"/>
  <c r="I2084"/>
  <c r="D2084" s="1"/>
  <c r="I1988"/>
  <c r="D1988" s="1"/>
  <c r="I1964"/>
  <c r="D1964" s="1"/>
  <c r="I1952"/>
  <c r="D1952" s="1"/>
  <c r="I1940"/>
  <c r="D1940" s="1"/>
  <c r="I1928"/>
  <c r="D1928" s="1"/>
  <c r="I1916"/>
  <c r="D1916" s="1"/>
  <c r="I1892"/>
  <c r="D1892" s="1"/>
  <c r="I1872"/>
  <c r="D1872" s="1"/>
  <c r="I1856"/>
  <c r="D1856" s="1"/>
  <c r="I1844"/>
  <c r="D1844" s="1"/>
  <c r="I1824"/>
  <c r="D1824" s="1"/>
  <c r="I1812"/>
  <c r="D1812" s="1"/>
  <c r="I1792"/>
  <c r="D1792" s="1"/>
  <c r="I1780"/>
  <c r="D1780" s="1"/>
  <c r="I1760"/>
  <c r="D1760" s="1"/>
  <c r="I1748"/>
  <c r="D1748" s="1"/>
  <c r="I1728"/>
  <c r="D1728" s="1"/>
  <c r="I1716"/>
  <c r="D1716" s="1"/>
  <c r="I1696"/>
  <c r="D1696" s="1"/>
  <c r="I1684"/>
  <c r="D1684" s="1"/>
  <c r="I3238"/>
  <c r="D3238" s="1"/>
  <c r="I3142"/>
  <c r="D3142" s="1"/>
  <c r="I2714"/>
  <c r="D2714" s="1"/>
  <c r="I2232"/>
  <c r="D2232" s="1"/>
  <c r="I2200"/>
  <c r="D2200" s="1"/>
  <c r="I2175"/>
  <c r="D2175" s="1"/>
  <c r="I2151"/>
  <c r="D2151" s="1"/>
  <c r="I2127"/>
  <c r="D2127" s="1"/>
  <c r="I2103"/>
  <c r="D2103" s="1"/>
  <c r="I2055"/>
  <c r="D2055" s="1"/>
  <c r="I2039"/>
  <c r="D2039" s="1"/>
  <c r="I2015"/>
  <c r="D2015" s="1"/>
  <c r="I1959"/>
  <c r="D1959" s="1"/>
  <c r="I1935"/>
  <c r="D1935" s="1"/>
  <c r="I1911"/>
  <c r="D1911" s="1"/>
  <c r="I1887"/>
  <c r="D1887" s="1"/>
  <c r="I1863"/>
  <c r="D1863" s="1"/>
  <c r="I1839"/>
  <c r="D1839" s="1"/>
  <c r="I1791"/>
  <c r="D1791" s="1"/>
  <c r="I1751"/>
  <c r="D1751" s="1"/>
  <c r="I1705"/>
  <c r="D1705" s="1"/>
  <c r="I1689"/>
  <c r="D1689" s="1"/>
  <c r="I1674"/>
  <c r="D1674" s="1"/>
  <c r="I1662"/>
  <c r="D1662" s="1"/>
  <c r="I1650"/>
  <c r="D1650" s="1"/>
  <c r="I1630"/>
  <c r="D1630" s="1"/>
  <c r="I1618"/>
  <c r="D1618" s="1"/>
  <c r="I1598"/>
  <c r="D1598" s="1"/>
  <c r="I1586"/>
  <c r="D1586" s="1"/>
  <c r="I1566"/>
  <c r="D1566" s="1"/>
  <c r="I1554"/>
  <c r="D1554" s="1"/>
  <c r="I1534"/>
  <c r="D1534" s="1"/>
  <c r="I1522"/>
  <c r="D1522" s="1"/>
  <c r="I1502"/>
  <c r="D1502" s="1"/>
  <c r="I1490"/>
  <c r="D1490" s="1"/>
  <c r="I1478"/>
  <c r="D1478" s="1"/>
  <c r="I1466"/>
  <c r="D1466" s="1"/>
  <c r="I1454"/>
  <c r="D1454" s="1"/>
  <c r="I1442"/>
  <c r="D1442" s="1"/>
  <c r="I1430"/>
  <c r="D1430" s="1"/>
  <c r="I1418"/>
  <c r="D1418" s="1"/>
  <c r="I1410"/>
  <c r="D1410" s="1"/>
  <c r="I1402"/>
  <c r="D1402" s="1"/>
  <c r="I1394"/>
  <c r="D1394" s="1"/>
  <c r="I1386"/>
  <c r="D1386" s="1"/>
  <c r="I1378"/>
  <c r="D1378" s="1"/>
  <c r="I1354"/>
  <c r="D1354" s="1"/>
  <c r="I1334"/>
  <c r="D1334" s="1"/>
  <c r="I1326"/>
  <c r="D1326" s="1"/>
  <c r="I1318"/>
  <c r="D1318" s="1"/>
  <c r="I1310"/>
  <c r="D1310" s="1"/>
  <c r="I1302"/>
  <c r="D1302" s="1"/>
  <c r="I1294"/>
  <c r="D1294" s="1"/>
  <c r="I1286"/>
  <c r="D1286" s="1"/>
  <c r="I1278"/>
  <c r="D1278" s="1"/>
  <c r="I1270"/>
  <c r="D1270" s="1"/>
  <c r="I1254"/>
  <c r="D1254" s="1"/>
  <c r="I1234"/>
  <c r="D1234" s="1"/>
  <c r="I1222"/>
  <c r="D1222" s="1"/>
  <c r="I1202"/>
  <c r="D1202" s="1"/>
  <c r="I1190"/>
  <c r="D1190" s="1"/>
  <c r="I1174"/>
  <c r="D1174" s="1"/>
  <c r="I1166"/>
  <c r="D1166" s="1"/>
  <c r="I1158"/>
  <c r="D1158" s="1"/>
  <c r="I1146"/>
  <c r="D1146" s="1"/>
  <c r="I1126"/>
  <c r="D1126" s="1"/>
  <c r="I1102"/>
  <c r="D1102" s="1"/>
  <c r="I1090"/>
  <c r="D1090" s="1"/>
  <c r="I1078"/>
  <c r="D1078" s="1"/>
  <c r="I1066"/>
  <c r="D1066" s="1"/>
  <c r="I1054"/>
  <c r="D1054" s="1"/>
  <c r="I1026"/>
  <c r="D1026" s="1"/>
  <c r="I3378" i="53"/>
  <c r="D3378" s="1"/>
  <c r="C3378" s="1"/>
  <c r="A3378" s="1"/>
  <c r="I3474"/>
  <c r="D3474" s="1"/>
  <c r="C3474" s="1"/>
  <c r="A3474" s="1"/>
  <c r="I3454"/>
  <c r="D3454" s="1"/>
  <c r="I3446"/>
  <c r="D3446" s="1"/>
  <c r="C3446" s="1"/>
  <c r="A3446" s="1"/>
  <c r="I3434"/>
  <c r="D3434" s="1"/>
  <c r="C3434" s="1"/>
  <c r="A3434" s="1"/>
  <c r="I3410"/>
  <c r="D3410" s="1"/>
  <c r="C3410" s="1"/>
  <c r="A3410" s="1"/>
  <c r="I3390"/>
  <c r="D3390" s="1"/>
  <c r="C3390" s="1"/>
  <c r="A3390" s="1"/>
  <c r="I3382"/>
  <c r="D3382" s="1"/>
  <c r="C3382" s="1"/>
  <c r="A3382" s="1"/>
  <c r="I3298"/>
  <c r="D3298" s="1"/>
  <c r="C3298" s="1"/>
  <c r="A3298" s="1"/>
  <c r="I3274"/>
  <c r="D3274" s="1"/>
  <c r="C3274" s="1"/>
  <c r="A3274" s="1"/>
  <c r="I3254"/>
  <c r="D3254" s="1"/>
  <c r="C3254" s="1"/>
  <c r="A3254" s="1"/>
  <c r="I3234"/>
  <c r="D3234" s="1"/>
  <c r="C3234" s="1"/>
  <c r="A3234" s="1"/>
  <c r="I3464" i="1"/>
  <c r="D3464" s="1"/>
  <c r="I3182"/>
  <c r="D3182" s="1"/>
  <c r="I2988"/>
  <c r="D2988" s="1"/>
  <c r="I2690"/>
  <c r="D2690" s="1"/>
  <c r="I2570"/>
  <c r="D2570" s="1"/>
  <c r="I2506"/>
  <c r="D2506" s="1"/>
  <c r="I2442"/>
  <c r="D2442" s="1"/>
  <c r="I2386"/>
  <c r="D2386" s="1"/>
  <c r="I2354"/>
  <c r="D2354" s="1"/>
  <c r="I2330"/>
  <c r="D2330" s="1"/>
  <c r="I2309"/>
  <c r="D2309" s="1"/>
  <c r="I2288"/>
  <c r="D2288" s="1"/>
  <c r="I2266"/>
  <c r="D2266" s="1"/>
  <c r="I2245"/>
  <c r="D2245" s="1"/>
  <c r="I2224"/>
  <c r="D2224" s="1"/>
  <c r="I2202"/>
  <c r="D2202" s="1"/>
  <c r="I2185"/>
  <c r="D2185" s="1"/>
  <c r="I2169"/>
  <c r="D2169" s="1"/>
  <c r="I2153"/>
  <c r="D2153" s="1"/>
  <c r="I2137"/>
  <c r="D2137" s="1"/>
  <c r="I2121"/>
  <c r="D2121" s="1"/>
  <c r="I2105"/>
  <c r="D2105" s="1"/>
  <c r="I2089"/>
  <c r="D2089" s="1"/>
  <c r="I2073"/>
  <c r="D2073" s="1"/>
  <c r="I2057"/>
  <c r="D2057" s="1"/>
  <c r="I2041"/>
  <c r="D2041" s="1"/>
  <c r="I2025"/>
  <c r="D2025" s="1"/>
  <c r="I2009"/>
  <c r="D2009" s="1"/>
  <c r="I1993"/>
  <c r="D1993" s="1"/>
  <c r="I1977"/>
  <c r="D1977" s="1"/>
  <c r="I1961"/>
  <c r="D1961" s="1"/>
  <c r="I1945"/>
  <c r="D1945" s="1"/>
  <c r="I1929"/>
  <c r="D1929" s="1"/>
  <c r="I1913"/>
  <c r="D1913" s="1"/>
  <c r="I1897"/>
  <c r="D1897" s="1"/>
  <c r="I1881"/>
  <c r="D1881" s="1"/>
  <c r="I1865"/>
  <c r="D1865" s="1"/>
  <c r="I1849"/>
  <c r="D1849" s="1"/>
  <c r="I1833"/>
  <c r="D1833" s="1"/>
  <c r="I1817"/>
  <c r="D1817" s="1"/>
  <c r="I1801"/>
  <c r="D1801" s="1"/>
  <c r="I1785"/>
  <c r="D1785" s="1"/>
  <c r="I1769"/>
  <c r="D1769" s="1"/>
  <c r="I1753"/>
  <c r="D1753" s="1"/>
  <c r="I1737"/>
  <c r="D1737" s="1"/>
  <c r="I1721"/>
  <c r="D1721" s="1"/>
  <c r="I1706"/>
  <c r="D1706" s="1"/>
  <c r="I1695"/>
  <c r="D1695" s="1"/>
  <c r="I1685"/>
  <c r="D1685" s="1"/>
  <c r="I1675"/>
  <c r="D1675" s="1"/>
  <c r="I1667"/>
  <c r="D1667" s="1"/>
  <c r="I1659"/>
  <c r="D1659" s="1"/>
  <c r="I1651"/>
  <c r="D1651" s="1"/>
  <c r="I1643"/>
  <c r="D1643" s="1"/>
  <c r="I1635"/>
  <c r="D1635" s="1"/>
  <c r="I1627"/>
  <c r="D1627" s="1"/>
  <c r="I1619"/>
  <c r="D1619" s="1"/>
  <c r="I1611"/>
  <c r="D1611" s="1"/>
  <c r="I1603"/>
  <c r="D1603" s="1"/>
  <c r="I1595"/>
  <c r="D1595" s="1"/>
  <c r="I1587"/>
  <c r="D1587" s="1"/>
  <c r="I1579"/>
  <c r="D1579" s="1"/>
  <c r="I1571"/>
  <c r="D1571" s="1"/>
  <c r="I1563"/>
  <c r="D1563" s="1"/>
  <c r="I1555"/>
  <c r="D1555" s="1"/>
  <c r="I1547"/>
  <c r="D1547" s="1"/>
  <c r="I1539"/>
  <c r="D1539" s="1"/>
  <c r="I1531"/>
  <c r="D1531" s="1"/>
  <c r="I1523"/>
  <c r="D1523" s="1"/>
  <c r="I1515"/>
  <c r="D1515" s="1"/>
  <c r="I1507"/>
  <c r="D1507" s="1"/>
  <c r="I1499"/>
  <c r="D1499" s="1"/>
  <c r="I1491"/>
  <c r="D1491" s="1"/>
  <c r="I1483"/>
  <c r="D1483" s="1"/>
  <c r="I1475"/>
  <c r="D1475" s="1"/>
  <c r="I1467"/>
  <c r="D1467" s="1"/>
  <c r="I1459"/>
  <c r="D1459" s="1"/>
  <c r="I1451"/>
  <c r="D1451" s="1"/>
  <c r="I1443"/>
  <c r="D1443" s="1"/>
  <c r="I1435"/>
  <c r="D1435" s="1"/>
  <c r="I1427"/>
  <c r="D1427" s="1"/>
  <c r="I1419"/>
  <c r="D1419" s="1"/>
  <c r="I1411"/>
  <c r="D1411" s="1"/>
  <c r="I1403"/>
  <c r="D1403" s="1"/>
  <c r="I1395"/>
  <c r="D1395" s="1"/>
  <c r="I1387"/>
  <c r="D1387" s="1"/>
  <c r="I1379"/>
  <c r="D1379" s="1"/>
  <c r="I1371"/>
  <c r="D1371" s="1"/>
  <c r="I1363"/>
  <c r="D1363" s="1"/>
  <c r="I1355"/>
  <c r="D1355" s="1"/>
  <c r="I1343"/>
  <c r="D1343" s="1"/>
  <c r="I1331"/>
  <c r="D1331" s="1"/>
  <c r="I1319"/>
  <c r="D1319" s="1"/>
  <c r="I1295"/>
  <c r="D1295" s="1"/>
  <c r="I1275"/>
  <c r="D1275" s="1"/>
  <c r="I1251"/>
  <c r="D1251" s="1"/>
  <c r="I1239"/>
  <c r="D1239" s="1"/>
  <c r="I1227"/>
  <c r="D1227" s="1"/>
  <c r="I1215"/>
  <c r="D1215" s="1"/>
  <c r="I614"/>
  <c r="D614" s="1"/>
  <c r="C614" s="1"/>
  <c r="I412" i="53"/>
  <c r="D412" s="1"/>
  <c r="C412" s="1"/>
  <c r="A412" s="1"/>
  <c r="I704" i="1"/>
  <c r="D704" s="1"/>
  <c r="I194" i="53"/>
  <c r="D194" s="1"/>
  <c r="C194" s="1"/>
  <c r="A194" s="1"/>
  <c r="I309"/>
  <c r="D309" s="1"/>
  <c r="C309" s="1"/>
  <c r="A309" s="1"/>
  <c r="I389"/>
  <c r="D389" s="1"/>
  <c r="C389" s="1"/>
  <c r="A389" s="1"/>
  <c r="I561"/>
  <c r="D561" s="1"/>
  <c r="C561" s="1"/>
  <c r="A561" s="1"/>
  <c r="I318"/>
  <c r="D318" s="1"/>
  <c r="C318" s="1"/>
  <c r="A318" s="1"/>
  <c r="I3363" i="1"/>
  <c r="D3363" s="1"/>
  <c r="I3039"/>
  <c r="D3039" s="1"/>
  <c r="I2739"/>
  <c r="D2739" s="1"/>
  <c r="I2619"/>
  <c r="D2619" s="1"/>
  <c r="I2435"/>
  <c r="D2435" s="1"/>
  <c r="I2343"/>
  <c r="D2343" s="1"/>
  <c r="I2243"/>
  <c r="D2243" s="1"/>
  <c r="I3365"/>
  <c r="D3365" s="1"/>
  <c r="I3225"/>
  <c r="D3225" s="1"/>
  <c r="I3129"/>
  <c r="D3129" s="1"/>
  <c r="I3001"/>
  <c r="D3001" s="1"/>
  <c r="I2777"/>
  <c r="D2777" s="1"/>
  <c r="I2705"/>
  <c r="D2705" s="1"/>
  <c r="I2649"/>
  <c r="D2649" s="1"/>
  <c r="I2569"/>
  <c r="D2569" s="1"/>
  <c r="I2509"/>
  <c r="D2509" s="1"/>
  <c r="I2461"/>
  <c r="D2461" s="1"/>
  <c r="I3482"/>
  <c r="D3482" s="1"/>
  <c r="I3298"/>
  <c r="D3298" s="1"/>
  <c r="I3436"/>
  <c r="D3436" s="1"/>
  <c r="I3144"/>
  <c r="D3144" s="1"/>
  <c r="I3040"/>
  <c r="D3040" s="1"/>
  <c r="I2740"/>
  <c r="D2740" s="1"/>
  <c r="I2652"/>
  <c r="D2652" s="1"/>
  <c r="I2532"/>
  <c r="D2532" s="1"/>
  <c r="I2348"/>
  <c r="D2348" s="1"/>
  <c r="I2284"/>
  <c r="D2284" s="1"/>
  <c r="I2174"/>
  <c r="D2174" s="1"/>
  <c r="I2122"/>
  <c r="D2122" s="1"/>
  <c r="I2078"/>
  <c r="D2078" s="1"/>
  <c r="I2030"/>
  <c r="D2030" s="1"/>
  <c r="I1850"/>
  <c r="D1850" s="1"/>
  <c r="I1754"/>
  <c r="D1754" s="1"/>
  <c r="I1710"/>
  <c r="D1710" s="1"/>
  <c r="I3202"/>
  <c r="D3202" s="1"/>
  <c r="I3128"/>
  <c r="D3128" s="1"/>
  <c r="I3008"/>
  <c r="D3008" s="1"/>
  <c r="I2614"/>
  <c r="D2614" s="1"/>
  <c r="I2550"/>
  <c r="D2550" s="1"/>
  <c r="I2438"/>
  <c r="D2438" s="1"/>
  <c r="I3228"/>
  <c r="D3228" s="1"/>
  <c r="I3164"/>
  <c r="D3164" s="1"/>
  <c r="I3044"/>
  <c r="D3044" s="1"/>
  <c r="I2720"/>
  <c r="D2720" s="1"/>
  <c r="I2656"/>
  <c r="D2656" s="1"/>
  <c r="I2568"/>
  <c r="D2568" s="1"/>
  <c r="I2512"/>
  <c r="D2512" s="1"/>
  <c r="I2472"/>
  <c r="D2472" s="1"/>
  <c r="I2384"/>
  <c r="D2384" s="1"/>
  <c r="I2340"/>
  <c r="D2340" s="1"/>
  <c r="I2201"/>
  <c r="D2201" s="1"/>
  <c r="I2036"/>
  <c r="D2036" s="1"/>
  <c r="I1984"/>
  <c r="D1984" s="1"/>
  <c r="I1956"/>
  <c r="D1956" s="1"/>
  <c r="I1936"/>
  <c r="D1936" s="1"/>
  <c r="I1912"/>
  <c r="D1912" s="1"/>
  <c r="I1888"/>
  <c r="D1888" s="1"/>
  <c r="I1864"/>
  <c r="D1864" s="1"/>
  <c r="I1840"/>
  <c r="D1840" s="1"/>
  <c r="I1796"/>
  <c r="D1796" s="1"/>
  <c r="I1776"/>
  <c r="D1776" s="1"/>
  <c r="I1732"/>
  <c r="D1732" s="1"/>
  <c r="I1712"/>
  <c r="D1712" s="1"/>
  <c r="I3272"/>
  <c r="D3272" s="1"/>
  <c r="I3110"/>
  <c r="D3110" s="1"/>
  <c r="I2770"/>
  <c r="D2770" s="1"/>
  <c r="I2530"/>
  <c r="D2530" s="1"/>
  <c r="I2382"/>
  <c r="D2382" s="1"/>
  <c r="I2242"/>
  <c r="D2242" s="1"/>
  <c r="I2183"/>
  <c r="D2183" s="1"/>
  <c r="I2143"/>
  <c r="D2143" s="1"/>
  <c r="I2095"/>
  <c r="D2095" s="1"/>
  <c r="I2047"/>
  <c r="D2047" s="1"/>
  <c r="I2007"/>
  <c r="D2007" s="1"/>
  <c r="I1967"/>
  <c r="D1967" s="1"/>
  <c r="I1919"/>
  <c r="D1919" s="1"/>
  <c r="I1879"/>
  <c r="D1879" s="1"/>
  <c r="I1831"/>
  <c r="D1831" s="1"/>
  <c r="I1783"/>
  <c r="D1783" s="1"/>
  <c r="I1735"/>
  <c r="D1735" s="1"/>
  <c r="I1646"/>
  <c r="D1646" s="1"/>
  <c r="I1602"/>
  <c r="D1602" s="1"/>
  <c r="I1582"/>
  <c r="D1582" s="1"/>
  <c r="I1538"/>
  <c r="D1538" s="1"/>
  <c r="I1518"/>
  <c r="D1518" s="1"/>
  <c r="I1494"/>
  <c r="D1494" s="1"/>
  <c r="I1470"/>
  <c r="D1470" s="1"/>
  <c r="I1450"/>
  <c r="D1450" s="1"/>
  <c r="I1426"/>
  <c r="D1426" s="1"/>
  <c r="I1406"/>
  <c r="D1406" s="1"/>
  <c r="I1390"/>
  <c r="D1390" s="1"/>
  <c r="I1374"/>
  <c r="D1374" s="1"/>
  <c r="I1350"/>
  <c r="D1350" s="1"/>
  <c r="I1330"/>
  <c r="D1330" s="1"/>
  <c r="I1314"/>
  <c r="D1314" s="1"/>
  <c r="I1298"/>
  <c r="D1298" s="1"/>
  <c r="I1282"/>
  <c r="D1282" s="1"/>
  <c r="I1262"/>
  <c r="D1262" s="1"/>
  <c r="I1238"/>
  <c r="D1238" s="1"/>
  <c r="I1218"/>
  <c r="D1218" s="1"/>
  <c r="I1178"/>
  <c r="D1178" s="1"/>
  <c r="I1162"/>
  <c r="D1162" s="1"/>
  <c r="I1142"/>
  <c r="D1142" s="1"/>
  <c r="I1118"/>
  <c r="D1118" s="1"/>
  <c r="I1030"/>
  <c r="D1030" s="1"/>
  <c r="I3358" i="53"/>
  <c r="D3358" s="1"/>
  <c r="C3358" s="1"/>
  <c r="A3358" s="1"/>
  <c r="I3466"/>
  <c r="D3466" s="1"/>
  <c r="C3466" s="1"/>
  <c r="A3466" s="1"/>
  <c r="I3422"/>
  <c r="D3422" s="1"/>
  <c r="C3422" s="1"/>
  <c r="A3422" s="1"/>
  <c r="I3306"/>
  <c r="D3306" s="1"/>
  <c r="C3306" s="1"/>
  <c r="A3306" s="1"/>
  <c r="I3278"/>
  <c r="D3278" s="1"/>
  <c r="C3278" s="1"/>
  <c r="A3278" s="1"/>
  <c r="I3258"/>
  <c r="D3258" s="1"/>
  <c r="C3258" s="1"/>
  <c r="A3258" s="1"/>
  <c r="I3246"/>
  <c r="D3246" s="1"/>
  <c r="C3246" s="1"/>
  <c r="A3246" s="1"/>
  <c r="I3214" i="1"/>
  <c r="D3214" s="1"/>
  <c r="I3022"/>
  <c r="D3022" s="1"/>
  <c r="I2602"/>
  <c r="D2602" s="1"/>
  <c r="I2474"/>
  <c r="D2474" s="1"/>
  <c r="I2370"/>
  <c r="D2370" s="1"/>
  <c r="I2320"/>
  <c r="D2320" s="1"/>
  <c r="I2277"/>
  <c r="D2277" s="1"/>
  <c r="I2234"/>
  <c r="D2234" s="1"/>
  <c r="I2193"/>
  <c r="D2193" s="1"/>
  <c r="I2161"/>
  <c r="D2161" s="1"/>
  <c r="I2129"/>
  <c r="D2129" s="1"/>
  <c r="I2097"/>
  <c r="D2097" s="1"/>
  <c r="I2065"/>
  <c r="D2065" s="1"/>
  <c r="I2033"/>
  <c r="D2033" s="1"/>
  <c r="I2001"/>
  <c r="D2001" s="1"/>
  <c r="I1969"/>
  <c r="D1969" s="1"/>
  <c r="I1937"/>
  <c r="D1937" s="1"/>
  <c r="I1905"/>
  <c r="D1905" s="1"/>
  <c r="I1873"/>
  <c r="D1873" s="1"/>
  <c r="I1841"/>
  <c r="D1841" s="1"/>
  <c r="I1809"/>
  <c r="D1809" s="1"/>
  <c r="I1777"/>
  <c r="D1777" s="1"/>
  <c r="I1745"/>
  <c r="D1745" s="1"/>
  <c r="I1713"/>
  <c r="D1713" s="1"/>
  <c r="I1690"/>
  <c r="D1690" s="1"/>
  <c r="I1671"/>
  <c r="D1671" s="1"/>
  <c r="I1655"/>
  <c r="D1655" s="1"/>
  <c r="I1639"/>
  <c r="D1639" s="1"/>
  <c r="I1623"/>
  <c r="D1623" s="1"/>
  <c r="I1607"/>
  <c r="D1607" s="1"/>
  <c r="I1591"/>
  <c r="D1591" s="1"/>
  <c r="I1575"/>
  <c r="D1575" s="1"/>
  <c r="I1559"/>
  <c r="D1559" s="1"/>
  <c r="I1543"/>
  <c r="D1543" s="1"/>
  <c r="I1527"/>
  <c r="D1527" s="1"/>
  <c r="I1511"/>
  <c r="D1511" s="1"/>
  <c r="I1495"/>
  <c r="D1495" s="1"/>
  <c r="I1479"/>
  <c r="D1479" s="1"/>
  <c r="I1463"/>
  <c r="D1463" s="1"/>
  <c r="I1447"/>
  <c r="D1447" s="1"/>
  <c r="I1431"/>
  <c r="D1431" s="1"/>
  <c r="I1415"/>
  <c r="D1415" s="1"/>
  <c r="I1399"/>
  <c r="D1399" s="1"/>
  <c r="I1383"/>
  <c r="D1383" s="1"/>
  <c r="I1367"/>
  <c r="D1367" s="1"/>
  <c r="I1351"/>
  <c r="D1351" s="1"/>
  <c r="I1303"/>
  <c r="D1303" s="1"/>
  <c r="I1279"/>
  <c r="D1279" s="1"/>
  <c r="I1255"/>
  <c r="D1255" s="1"/>
  <c r="I1231"/>
  <c r="D1231" s="1"/>
  <c r="I1211"/>
  <c r="D1211" s="1"/>
  <c r="I1195"/>
  <c r="D1195" s="1"/>
  <c r="I1163"/>
  <c r="D1163" s="1"/>
  <c r="I1087"/>
  <c r="D1087" s="1"/>
  <c r="I3304"/>
  <c r="D3304" s="1"/>
  <c r="I3116"/>
  <c r="D3116" s="1"/>
  <c r="I3030"/>
  <c r="D3030" s="1"/>
  <c r="I2666"/>
  <c r="D2666" s="1"/>
  <c r="I2546"/>
  <c r="D2546" s="1"/>
  <c r="I2450"/>
  <c r="D2450" s="1"/>
  <c r="I2374"/>
  <c r="D2374" s="1"/>
  <c r="I2312"/>
  <c r="D2312" s="1"/>
  <c r="I2280"/>
  <c r="D2280" s="1"/>
  <c r="I2237"/>
  <c r="D2237" s="1"/>
  <c r="I2195"/>
  <c r="D2195" s="1"/>
  <c r="I2163"/>
  <c r="D2163" s="1"/>
  <c r="I2099"/>
  <c r="D2099" s="1"/>
  <c r="I2043"/>
  <c r="D2043" s="1"/>
  <c r="I1979"/>
  <c r="D1979" s="1"/>
  <c r="I1947"/>
  <c r="D1947" s="1"/>
  <c r="I1915"/>
  <c r="D1915" s="1"/>
  <c r="I1883"/>
  <c r="D1883" s="1"/>
  <c r="I1859"/>
  <c r="D1859" s="1"/>
  <c r="I1811"/>
  <c r="D1811" s="1"/>
  <c r="I1787"/>
  <c r="D1787" s="1"/>
  <c r="I1763"/>
  <c r="D1763" s="1"/>
  <c r="I1739"/>
  <c r="D1739" s="1"/>
  <c r="I1715"/>
  <c r="D1715" s="1"/>
  <c r="I1697"/>
  <c r="D1697" s="1"/>
  <c r="I1668"/>
  <c r="D1668" s="1"/>
  <c r="I1648"/>
  <c r="D1648" s="1"/>
  <c r="I1624"/>
  <c r="D1624" s="1"/>
  <c r="I1612"/>
  <c r="D1612" s="1"/>
  <c r="I1600"/>
  <c r="D1600" s="1"/>
  <c r="I1588"/>
  <c r="D1588" s="1"/>
  <c r="I1576"/>
  <c r="D1576" s="1"/>
  <c r="I1564"/>
  <c r="D1564" s="1"/>
  <c r="I1540"/>
  <c r="D1540" s="1"/>
  <c r="I1520"/>
  <c r="D1520" s="1"/>
  <c r="I1496"/>
  <c r="D1496" s="1"/>
  <c r="I1484"/>
  <c r="D1484" s="1"/>
  <c r="I1472"/>
  <c r="D1472" s="1"/>
  <c r="I1460"/>
  <c r="D1460" s="1"/>
  <c r="I1448"/>
  <c r="D1448" s="1"/>
  <c r="I1436"/>
  <c r="D1436" s="1"/>
  <c r="I1412"/>
  <c r="D1412" s="1"/>
  <c r="I1392"/>
  <c r="D1392" s="1"/>
  <c r="I1368"/>
  <c r="D1368" s="1"/>
  <c r="I1356"/>
  <c r="D1356" s="1"/>
  <c r="I1344"/>
  <c r="D1344" s="1"/>
  <c r="I1332"/>
  <c r="D1332" s="1"/>
  <c r="I1320"/>
  <c r="D1320" s="1"/>
  <c r="I1308"/>
  <c r="D1308" s="1"/>
  <c r="I1284"/>
  <c r="D1284" s="1"/>
  <c r="I1264"/>
  <c r="D1264" s="1"/>
  <c r="I1240"/>
  <c r="D1240" s="1"/>
  <c r="I1228"/>
  <c r="D1228" s="1"/>
  <c r="I1216"/>
  <c r="D1216" s="1"/>
  <c r="I1204"/>
  <c r="D1204" s="1"/>
  <c r="I1192"/>
  <c r="D1192" s="1"/>
  <c r="I1180"/>
  <c r="D1180" s="1"/>
  <c r="I1156"/>
  <c r="D1156" s="1"/>
  <c r="I1136"/>
  <c r="D1136" s="1"/>
  <c r="I1112"/>
  <c r="D1112" s="1"/>
  <c r="I1100"/>
  <c r="D1100" s="1"/>
  <c r="I1088"/>
  <c r="D1088" s="1"/>
  <c r="I1076"/>
  <c r="D1076" s="1"/>
  <c r="I2996"/>
  <c r="D2996" s="1"/>
  <c r="I2394"/>
  <c r="D2394" s="1"/>
  <c r="I2141"/>
  <c r="D2141" s="1"/>
  <c r="I1981"/>
  <c r="D1981" s="1"/>
  <c r="I1789"/>
  <c r="D1789" s="1"/>
  <c r="I1698"/>
  <c r="D1698" s="1"/>
  <c r="I1645"/>
  <c r="D1645" s="1"/>
  <c r="I1597"/>
  <c r="D1597" s="1"/>
  <c r="I1549"/>
  <c r="D1549" s="1"/>
  <c r="I1501"/>
  <c r="D1501" s="1"/>
  <c r="I1405"/>
  <c r="D1405" s="1"/>
  <c r="I1325"/>
  <c r="D1325" s="1"/>
  <c r="I1261"/>
  <c r="D1261" s="1"/>
  <c r="I1213"/>
  <c r="D1213" s="1"/>
  <c r="I1165"/>
  <c r="D1165" s="1"/>
  <c r="I1075"/>
  <c r="D1075" s="1"/>
  <c r="I1053"/>
  <c r="D1053" s="1"/>
  <c r="I1037"/>
  <c r="D1037" s="1"/>
  <c r="I3356" i="53"/>
  <c r="D3356" s="1"/>
  <c r="I3465"/>
  <c r="D3465" s="1"/>
  <c r="C3465" s="1"/>
  <c r="A3465" s="1"/>
  <c r="I3396"/>
  <c r="D3396" s="1"/>
  <c r="C3396" s="1"/>
  <c r="A3396" s="1"/>
  <c r="I3385"/>
  <c r="D3385" s="1"/>
  <c r="C3385" s="1"/>
  <c r="A3385" s="1"/>
  <c r="I3303"/>
  <c r="D3303" s="1"/>
  <c r="C3303" s="1"/>
  <c r="A3303" s="1"/>
  <c r="I3281"/>
  <c r="D3281" s="1"/>
  <c r="C3281" s="1"/>
  <c r="A3281" s="1"/>
  <c r="I3265"/>
  <c r="D3265" s="1"/>
  <c r="C3265" s="1"/>
  <c r="A3265" s="1"/>
  <c r="I3260"/>
  <c r="D3260" s="1"/>
  <c r="C3260" s="1"/>
  <c r="A3260" s="1"/>
  <c r="I3255"/>
  <c r="D3255" s="1"/>
  <c r="C3255" s="1"/>
  <c r="A3255" s="1"/>
  <c r="I3249"/>
  <c r="D3249" s="1"/>
  <c r="C3249" s="1"/>
  <c r="A3249" s="1"/>
  <c r="I3244"/>
  <c r="D3244" s="1"/>
  <c r="C3244" s="1"/>
  <c r="A3244" s="1"/>
  <c r="I3239"/>
  <c r="D3239" s="1"/>
  <c r="C3239" s="1"/>
  <c r="A3239" s="1"/>
  <c r="I3233"/>
  <c r="D3233" s="1"/>
  <c r="C3233" s="1"/>
  <c r="A3233" s="1"/>
  <c r="I3228"/>
  <c r="D3228" s="1"/>
  <c r="C3228" s="1"/>
  <c r="A3228" s="1"/>
  <c r="I3224"/>
  <c r="D3224" s="1"/>
  <c r="I3220"/>
  <c r="D3220" s="1"/>
  <c r="C3220" s="1"/>
  <c r="A3220" s="1"/>
  <c r="I3216"/>
  <c r="D3216" s="1"/>
  <c r="C3216" s="1"/>
  <c r="A3216" s="1"/>
  <c r="I3212"/>
  <c r="D3212" s="1"/>
  <c r="C3212" s="1"/>
  <c r="A3212" s="1"/>
  <c r="I3208"/>
  <c r="D3208" s="1"/>
  <c r="C3208" s="1"/>
  <c r="A3208" s="1"/>
  <c r="I3204"/>
  <c r="D3204" s="1"/>
  <c r="C3204" s="1"/>
  <c r="A3204" s="1"/>
  <c r="I3200"/>
  <c r="D3200" s="1"/>
  <c r="C3200" s="1"/>
  <c r="A3200" s="1"/>
  <c r="I3196"/>
  <c r="D3196" s="1"/>
  <c r="C3196" s="1"/>
  <c r="A3196" s="1"/>
  <c r="I3192"/>
  <c r="D3192" s="1"/>
  <c r="C3192" s="1"/>
  <c r="A3192" s="1"/>
  <c r="I3188"/>
  <c r="D3188" s="1"/>
  <c r="I3184"/>
  <c r="D3184" s="1"/>
  <c r="C3184" s="1"/>
  <c r="A3184" s="1"/>
  <c r="I3180"/>
  <c r="D3180" s="1"/>
  <c r="C3180" s="1"/>
  <c r="A3180" s="1"/>
  <c r="I3176"/>
  <c r="D3176" s="1"/>
  <c r="C3176" s="1"/>
  <c r="A3176" s="1"/>
  <c r="I3164"/>
  <c r="D3164" s="1"/>
  <c r="C3164" s="1"/>
  <c r="A3164" s="1"/>
  <c r="I3152"/>
  <c r="D3152" s="1"/>
  <c r="C3152" s="1"/>
  <c r="A3152" s="1"/>
  <c r="I3144"/>
  <c r="D3144" s="1"/>
  <c r="C3144" s="1"/>
  <c r="A3144" s="1"/>
  <c r="I3136"/>
  <c r="D3136" s="1"/>
  <c r="C3136" s="1"/>
  <c r="A3136" s="1"/>
  <c r="I3128"/>
  <c r="D3128" s="1"/>
  <c r="C3128" s="1"/>
  <c r="A3128" s="1"/>
  <c r="I3120"/>
  <c r="D3120" s="1"/>
  <c r="C3120" s="1"/>
  <c r="A3120" s="1"/>
  <c r="I3112"/>
  <c r="D3112" s="1"/>
  <c r="C3112" s="1"/>
  <c r="A3112" s="1"/>
  <c r="I3104"/>
  <c r="D3104" s="1"/>
  <c r="C3104" s="1"/>
  <c r="A3104" s="1"/>
  <c r="I3096"/>
  <c r="D3096" s="1"/>
  <c r="C3096" s="1"/>
  <c r="A3096" s="1"/>
  <c r="I3088"/>
  <c r="D3088" s="1"/>
  <c r="C3088" s="1"/>
  <c r="A3088" s="1"/>
  <c r="I3080"/>
  <c r="D3080" s="1"/>
  <c r="I3072"/>
  <c r="D3072" s="1"/>
  <c r="C3072" s="1"/>
  <c r="A3072" s="1"/>
  <c r="I3056"/>
  <c r="D3056" s="1"/>
  <c r="C3056" s="1"/>
  <c r="A3056" s="1"/>
  <c r="I3040"/>
  <c r="D3040" s="1"/>
  <c r="C3040" s="1"/>
  <c r="A3040" s="1"/>
  <c r="I3028"/>
  <c r="D3028" s="1"/>
  <c r="C3028" s="1"/>
  <c r="A3028" s="1"/>
  <c r="I2992"/>
  <c r="D2992" s="1"/>
  <c r="C2992" s="1"/>
  <c r="A2992" s="1"/>
  <c r="I2972"/>
  <c r="D2972" s="1"/>
  <c r="I2776"/>
  <c r="D2776" s="1"/>
  <c r="C2776" s="1"/>
  <c r="A2776" s="1"/>
  <c r="I2736"/>
  <c r="D2736" s="1"/>
  <c r="C2736" s="1"/>
  <c r="A2736" s="1"/>
  <c r="I2716"/>
  <c r="D2716" s="1"/>
  <c r="C2716" s="1"/>
  <c r="A2716" s="1"/>
  <c r="I2700"/>
  <c r="D2700" s="1"/>
  <c r="C2700" s="1"/>
  <c r="A2700" s="1"/>
  <c r="I2652"/>
  <c r="D2652" s="1"/>
  <c r="C2652" s="1"/>
  <c r="A2652" s="1"/>
  <c r="I2612"/>
  <c r="D2612" s="1"/>
  <c r="I2600"/>
  <c r="D2600" s="1"/>
  <c r="C2600" s="1"/>
  <c r="A2600" s="1"/>
  <c r="I2592"/>
  <c r="D2592" s="1"/>
  <c r="C2592" s="1"/>
  <c r="A2592" s="1"/>
  <c r="I2584"/>
  <c r="D2584" s="1"/>
  <c r="C2584" s="1"/>
  <c r="A2584" s="1"/>
  <c r="I2576"/>
  <c r="D2576" s="1"/>
  <c r="C2576" s="1"/>
  <c r="A2576" s="1"/>
  <c r="I2568"/>
  <c r="D2568" s="1"/>
  <c r="C2568" s="1"/>
  <c r="A2568" s="1"/>
  <c r="I2560"/>
  <c r="D2560" s="1"/>
  <c r="C2560" s="1"/>
  <c r="A2560" s="1"/>
  <c r="I2552"/>
  <c r="D2552" s="1"/>
  <c r="I2512"/>
  <c r="D2512" s="1"/>
  <c r="C2512" s="1"/>
  <c r="A2512" s="1"/>
  <c r="I2480"/>
  <c r="D2480" s="1"/>
  <c r="I2424"/>
  <c r="D2424" s="1"/>
  <c r="C2424" s="1"/>
  <c r="A2424" s="1"/>
  <c r="I2408"/>
  <c r="D2408" s="1"/>
  <c r="I2344"/>
  <c r="D2344" s="1"/>
  <c r="C2344" s="1"/>
  <c r="A2344" s="1"/>
  <c r="I2328"/>
  <c r="D2328" s="1"/>
  <c r="C2328" s="1"/>
  <c r="A2328" s="1"/>
  <c r="I2308"/>
  <c r="D2308" s="1"/>
  <c r="C2308" s="1"/>
  <c r="A2308" s="1"/>
  <c r="I2300"/>
  <c r="D2300" s="1"/>
  <c r="C2300" s="1"/>
  <c r="A2300" s="1"/>
  <c r="I2288"/>
  <c r="D2288" s="1"/>
  <c r="I2260"/>
  <c r="D2260" s="1"/>
  <c r="C2260" s="1"/>
  <c r="A2260" s="1"/>
  <c r="I2244"/>
  <c r="D2244" s="1"/>
  <c r="C2244" s="1"/>
  <c r="A2244" s="1"/>
  <c r="I2236"/>
  <c r="D2236" s="1"/>
  <c r="C2236" s="1"/>
  <c r="A2236" s="1"/>
  <c r="I2228"/>
  <c r="D2228" s="1"/>
  <c r="C2228" s="1"/>
  <c r="A2228" s="1"/>
  <c r="I2220"/>
  <c r="D2220" s="1"/>
  <c r="C2220" s="1"/>
  <c r="A2220" s="1"/>
  <c r="I2212"/>
  <c r="D2212" s="1"/>
  <c r="C2212" s="1"/>
  <c r="A2212" s="1"/>
  <c r="I2204"/>
  <c r="D2204" s="1"/>
  <c r="C2204" s="1"/>
  <c r="A2204" s="1"/>
  <c r="I2196"/>
  <c r="D2196" s="1"/>
  <c r="C2196" s="1"/>
  <c r="A2196" s="1"/>
  <c r="I2188"/>
  <c r="D2188" s="1"/>
  <c r="C2188" s="1"/>
  <c r="A2188" s="1"/>
  <c r="I2180"/>
  <c r="D2180" s="1"/>
  <c r="I2172"/>
  <c r="D2172" s="1"/>
  <c r="C2172" s="1"/>
  <c r="A2172" s="1"/>
  <c r="I2164"/>
  <c r="D2164" s="1"/>
  <c r="C2164" s="1"/>
  <c r="A2164" s="1"/>
  <c r="I2152"/>
  <c r="D2152" s="1"/>
  <c r="C2152" s="1"/>
  <c r="A2152" s="1"/>
  <c r="I2140"/>
  <c r="D2140" s="1"/>
  <c r="C2140" s="1"/>
  <c r="A2140" s="1"/>
  <c r="I2128"/>
  <c r="D2128" s="1"/>
  <c r="C2128" s="1"/>
  <c r="A2128" s="1"/>
  <c r="I2124"/>
  <c r="D2124" s="1"/>
  <c r="C2124" s="1"/>
  <c r="A2124" s="1"/>
  <c r="I2120"/>
  <c r="D2120" s="1"/>
  <c r="I2108"/>
  <c r="D2108" s="1"/>
  <c r="C2108" s="1"/>
  <c r="A2108" s="1"/>
  <c r="I2096"/>
  <c r="D2096" s="1"/>
  <c r="I2088"/>
  <c r="D2088" s="1"/>
  <c r="C2088" s="1"/>
  <c r="A2088" s="1"/>
  <c r="I2080"/>
  <c r="D2080" s="1"/>
  <c r="C2080" s="1"/>
  <c r="A2080" s="1"/>
  <c r="I2072"/>
  <c r="D2072" s="1"/>
  <c r="C2072" s="1"/>
  <c r="A2072" s="1"/>
  <c r="I2060"/>
  <c r="D2060" s="1"/>
  <c r="C2060" s="1"/>
  <c r="A2060" s="1"/>
  <c r="I2020"/>
  <c r="D2020" s="1"/>
  <c r="C2020" s="1"/>
  <c r="A2020" s="1"/>
  <c r="I2004"/>
  <c r="D2004" s="1"/>
  <c r="C2004" s="1"/>
  <c r="A2004" s="1"/>
  <c r="I1920"/>
  <c r="D1920" s="1"/>
  <c r="C1920" s="1"/>
  <c r="A1920" s="1"/>
  <c r="I1912"/>
  <c r="D1912" s="1"/>
  <c r="C1912" s="1"/>
  <c r="A1912" s="1"/>
  <c r="I1880"/>
  <c r="D1880" s="1"/>
  <c r="I1848"/>
  <c r="D1848" s="1"/>
  <c r="C1848" s="1"/>
  <c r="A1848" s="1"/>
  <c r="I1816"/>
  <c r="D1816" s="1"/>
  <c r="C1816" s="1"/>
  <c r="A1816" s="1"/>
  <c r="I1788"/>
  <c r="D1788" s="1"/>
  <c r="C1788" s="1"/>
  <c r="A1788" s="1"/>
  <c r="I1780"/>
  <c r="D1780" s="1"/>
  <c r="C1780" s="1"/>
  <c r="A1780" s="1"/>
  <c r="I1776"/>
  <c r="D1776" s="1"/>
  <c r="C1776" s="1"/>
  <c r="A1776" s="1"/>
  <c r="I1772"/>
  <c r="D1772" s="1"/>
  <c r="C1772" s="1"/>
  <c r="A1772" s="1"/>
  <c r="I1768"/>
  <c r="D1768" s="1"/>
  <c r="C1768" s="1"/>
  <c r="A1768" s="1"/>
  <c r="I1764"/>
  <c r="D1764" s="1"/>
  <c r="C1764" s="1"/>
  <c r="A1764" s="1"/>
  <c r="I1760"/>
  <c r="D1760" s="1"/>
  <c r="I1748"/>
  <c r="D1748" s="1"/>
  <c r="I1692"/>
  <c r="D1692" s="1"/>
  <c r="C1692" s="1"/>
  <c r="A1692" s="1"/>
  <c r="I1684"/>
  <c r="D1684" s="1"/>
  <c r="C1684" s="1"/>
  <c r="A1684" s="1"/>
  <c r="I1676"/>
  <c r="D1676" s="1"/>
  <c r="C1676" s="1"/>
  <c r="A1676" s="1"/>
  <c r="I1664"/>
  <c r="D1664" s="1"/>
  <c r="C1664" s="1"/>
  <c r="A1664" s="1"/>
  <c r="I1652"/>
  <c r="D1652" s="1"/>
  <c r="C1652" s="1"/>
  <c r="A1652" s="1"/>
  <c r="I1584"/>
  <c r="D1584" s="1"/>
  <c r="C1584" s="1"/>
  <c r="A1584" s="1"/>
  <c r="I1576"/>
  <c r="D1576" s="1"/>
  <c r="C1576" s="1"/>
  <c r="A1576" s="1"/>
  <c r="I1568"/>
  <c r="D1568" s="1"/>
  <c r="I1560"/>
  <c r="D1560" s="1"/>
  <c r="C1560" s="1"/>
  <c r="A1560" s="1"/>
  <c r="I1552"/>
  <c r="D1552" s="1"/>
  <c r="C1552" s="1"/>
  <c r="A1552" s="1"/>
  <c r="I1544"/>
  <c r="D1544" s="1"/>
  <c r="C1544" s="1"/>
  <c r="A1544" s="1"/>
  <c r="I1508"/>
  <c r="D1508" s="1"/>
  <c r="I1472"/>
  <c r="D1472" s="1"/>
  <c r="I1456"/>
  <c r="D1456" s="1"/>
  <c r="C1456" s="1"/>
  <c r="A1456" s="1"/>
  <c r="I1440"/>
  <c r="D1440" s="1"/>
  <c r="C1440" s="1"/>
  <c r="A1440" s="1"/>
  <c r="I1392"/>
  <c r="D1392" s="1"/>
  <c r="C1392" s="1"/>
  <c r="A1392" s="1"/>
  <c r="I2304" i="1"/>
  <c r="D2304" s="1"/>
  <c r="I2085"/>
  <c r="D2085" s="1"/>
  <c r="I1925"/>
  <c r="D1925" s="1"/>
  <c r="I1733"/>
  <c r="D1733" s="1"/>
  <c r="I1665"/>
  <c r="D1665" s="1"/>
  <c r="I1601"/>
  <c r="D1601" s="1"/>
  <c r="I1505"/>
  <c r="D1505" s="1"/>
  <c r="I1457"/>
  <c r="D1457" s="1"/>
  <c r="I1409"/>
  <c r="D1409" s="1"/>
  <c r="I1329"/>
  <c r="D1329" s="1"/>
  <c r="I1281"/>
  <c r="D1281" s="1"/>
  <c r="I1201"/>
  <c r="D1201" s="1"/>
  <c r="I1153"/>
  <c r="D1153" s="1"/>
  <c r="I1077"/>
  <c r="D1077" s="1"/>
  <c r="I1060"/>
  <c r="D1060" s="1"/>
  <c r="I1033"/>
  <c r="D1033" s="1"/>
  <c r="I3357" i="53"/>
  <c r="D3357" s="1"/>
  <c r="C3357" s="1"/>
  <c r="A3357" s="1"/>
  <c r="I3451"/>
  <c r="D3451" s="1"/>
  <c r="I3419"/>
  <c r="D3419" s="1"/>
  <c r="C3419" s="1"/>
  <c r="A3419" s="1"/>
  <c r="I3397"/>
  <c r="D3397" s="1"/>
  <c r="C3397" s="1"/>
  <c r="A3397" s="1"/>
  <c r="I3381"/>
  <c r="D3381" s="1"/>
  <c r="C3381" s="1"/>
  <c r="A3381" s="1"/>
  <c r="I3293"/>
  <c r="D3293" s="1"/>
  <c r="C3293" s="1"/>
  <c r="A3293" s="1"/>
  <c r="I3277"/>
  <c r="D3277" s="1"/>
  <c r="C3277" s="1"/>
  <c r="A3277" s="1"/>
  <c r="I3245"/>
  <c r="D3245" s="1"/>
  <c r="C3245" s="1"/>
  <c r="A3245" s="1"/>
  <c r="I3229"/>
  <c r="D3229" s="1"/>
  <c r="C3229" s="1"/>
  <c r="A3229" s="1"/>
  <c r="I3217"/>
  <c r="D3217" s="1"/>
  <c r="C3217" s="1"/>
  <c r="A3217" s="1"/>
  <c r="I3209"/>
  <c r="D3209" s="1"/>
  <c r="C3209" s="1"/>
  <c r="A3209" s="1"/>
  <c r="I3181"/>
  <c r="D3181" s="1"/>
  <c r="C3181" s="1"/>
  <c r="A3181" s="1"/>
  <c r="I3157"/>
  <c r="D3157" s="1"/>
  <c r="C3157" s="1"/>
  <c r="A3157" s="1"/>
  <c r="I3133"/>
  <c r="D3133" s="1"/>
  <c r="C3133" s="1"/>
  <c r="A3133" s="1"/>
  <c r="I3105"/>
  <c r="D3105" s="1"/>
  <c r="C3105" s="1"/>
  <c r="A3105" s="1"/>
  <c r="I3097"/>
  <c r="D3097" s="1"/>
  <c r="C3097" s="1"/>
  <c r="A3097" s="1"/>
  <c r="I3069"/>
  <c r="D3069" s="1"/>
  <c r="I3057"/>
  <c r="D3057" s="1"/>
  <c r="I3049"/>
  <c r="D3049" s="1"/>
  <c r="C3049" s="1"/>
  <c r="A3049" s="1"/>
  <c r="I3041"/>
  <c r="D3041" s="1"/>
  <c r="C3041" s="1"/>
  <c r="A3041" s="1"/>
  <c r="I3021"/>
  <c r="D3021" s="1"/>
  <c r="C3021" s="1"/>
  <c r="A3021" s="1"/>
  <c r="I3013"/>
  <c r="D3013" s="1"/>
  <c r="C3013" s="1"/>
  <c r="A3013" s="1"/>
  <c r="I2989"/>
  <c r="D2989" s="1"/>
  <c r="C2989" s="1"/>
  <c r="A2989" s="1"/>
  <c r="I2733"/>
  <c r="D2733" s="1"/>
  <c r="C2733" s="1"/>
  <c r="A2733" s="1"/>
  <c r="I2709"/>
  <c r="D2709" s="1"/>
  <c r="C2709" s="1"/>
  <c r="A2709" s="1"/>
  <c r="I2697"/>
  <c r="D2697" s="1"/>
  <c r="C2697" s="1"/>
  <c r="A2697" s="1"/>
  <c r="I2689"/>
  <c r="D2689" s="1"/>
  <c r="C2689" s="1"/>
  <c r="A2689" s="1"/>
  <c r="I2673"/>
  <c r="D2673" s="1"/>
  <c r="C2673" s="1"/>
  <c r="A2673" s="1"/>
  <c r="I2661"/>
  <c r="D2661" s="1"/>
  <c r="C2661" s="1"/>
  <c r="A2661" s="1"/>
  <c r="I2649"/>
  <c r="D2649" s="1"/>
  <c r="C2649" s="1"/>
  <c r="A2649" s="1"/>
  <c r="I2597"/>
  <c r="D2597" s="1"/>
  <c r="C2597" s="1"/>
  <c r="A2597" s="1"/>
  <c r="I2585"/>
  <c r="D2585" s="1"/>
  <c r="C2585" s="1"/>
  <c r="A2585" s="1"/>
  <c r="I2573"/>
  <c r="D2573" s="1"/>
  <c r="C2573" s="1"/>
  <c r="A2573" s="1"/>
  <c r="I2561"/>
  <c r="D2561" s="1"/>
  <c r="C2561" s="1"/>
  <c r="A2561" s="1"/>
  <c r="I2549"/>
  <c r="D2549" s="1"/>
  <c r="C2549" s="1"/>
  <c r="A2549" s="1"/>
  <c r="I2537"/>
  <c r="D2537" s="1"/>
  <c r="C2537" s="1"/>
  <c r="A2537" s="1"/>
  <c r="I2529"/>
  <c r="D2529" s="1"/>
  <c r="C2529" s="1"/>
  <c r="A2529" s="1"/>
  <c r="I2513"/>
  <c r="D2513" s="1"/>
  <c r="C2513" s="1"/>
  <c r="A2513" s="1"/>
  <c r="I2501"/>
  <c r="D2501" s="1"/>
  <c r="C2501" s="1"/>
  <c r="A2501" s="1"/>
  <c r="I2485"/>
  <c r="D2485" s="1"/>
  <c r="C2485" s="1"/>
  <c r="A2485" s="1"/>
  <c r="I2473"/>
  <c r="D2473" s="1"/>
  <c r="C2473" s="1"/>
  <c r="A2473" s="1"/>
  <c r="I2461"/>
  <c r="D2461" s="1"/>
  <c r="C2461" s="1"/>
  <c r="A2461" s="1"/>
  <c r="I2441"/>
  <c r="D2441" s="1"/>
  <c r="C2441" s="1"/>
  <c r="A2441" s="1"/>
  <c r="I2429"/>
  <c r="D2429" s="1"/>
  <c r="C2429" s="1"/>
  <c r="A2429" s="1"/>
  <c r="I3070" i="1"/>
  <c r="D3070" s="1"/>
  <c r="I2458"/>
  <c r="D2458" s="1"/>
  <c r="I2272"/>
  <c r="D2272" s="1"/>
  <c r="I2029"/>
  <c r="D2029" s="1"/>
  <c r="I1933"/>
  <c r="D1933" s="1"/>
  <c r="I1837"/>
  <c r="D1837" s="1"/>
  <c r="I1741"/>
  <c r="D1741" s="1"/>
  <c r="I1317"/>
  <c r="D1317" s="1"/>
  <c r="I1269"/>
  <c r="D1269" s="1"/>
  <c r="I1189"/>
  <c r="D1189" s="1"/>
  <c r="I1141"/>
  <c r="D1141" s="1"/>
  <c r="I1072"/>
  <c r="D1072" s="1"/>
  <c r="I1056"/>
  <c r="D1056" s="1"/>
  <c r="I3375" i="53"/>
  <c r="D3375" s="1"/>
  <c r="C3375" s="1"/>
  <c r="A3375" s="1"/>
  <c r="I3468"/>
  <c r="D3468" s="1"/>
  <c r="C3468" s="1"/>
  <c r="A3468" s="1"/>
  <c r="I3441"/>
  <c r="D3441" s="1"/>
  <c r="C3441" s="1"/>
  <c r="A3441" s="1"/>
  <c r="I3425"/>
  <c r="D3425" s="1"/>
  <c r="C3425" s="1"/>
  <c r="A3425" s="1"/>
  <c r="I3409"/>
  <c r="D3409" s="1"/>
  <c r="C3409" s="1"/>
  <c r="A3409" s="1"/>
  <c r="I3383"/>
  <c r="D3383" s="1"/>
  <c r="C3383" s="1"/>
  <c r="A3383" s="1"/>
  <c r="I3295"/>
  <c r="D3295" s="1"/>
  <c r="I3284"/>
  <c r="D3284" s="1"/>
  <c r="I3268"/>
  <c r="D3268" s="1"/>
  <c r="C3268" s="1"/>
  <c r="A3268" s="1"/>
  <c r="I3241"/>
  <c r="D3241" s="1"/>
  <c r="C3241" s="1"/>
  <c r="A3241" s="1"/>
  <c r="I3218"/>
  <c r="D3218" s="1"/>
  <c r="C3218" s="1"/>
  <c r="A3218" s="1"/>
  <c r="I3206"/>
  <c r="D3206" s="1"/>
  <c r="C3206" s="1"/>
  <c r="A3206" s="1"/>
  <c r="I3186"/>
  <c r="D3186" s="1"/>
  <c r="C3186" s="1"/>
  <c r="A3186" s="1"/>
  <c r="I3174"/>
  <c r="D3174" s="1"/>
  <c r="C3174" s="1"/>
  <c r="A3174" s="1"/>
  <c r="I3162"/>
  <c r="D3162" s="1"/>
  <c r="C3162" s="1"/>
  <c r="A3162" s="1"/>
  <c r="I3150"/>
  <c r="D3150" s="1"/>
  <c r="C3150" s="1"/>
  <c r="A3150" s="1"/>
  <c r="I3138"/>
  <c r="D3138" s="1"/>
  <c r="C3138" s="1"/>
  <c r="A3138" s="1"/>
  <c r="I3118"/>
  <c r="D3118" s="1"/>
  <c r="C3118" s="1"/>
  <c r="A3118" s="1"/>
  <c r="I3098"/>
  <c r="D3098" s="1"/>
  <c r="C3098" s="1"/>
  <c r="A3098" s="1"/>
  <c r="I3086"/>
  <c r="D3086" s="1"/>
  <c r="C3086" s="1"/>
  <c r="A3086" s="1"/>
  <c r="I3066"/>
  <c r="D3066" s="1"/>
  <c r="C3066" s="1"/>
  <c r="A3066" s="1"/>
  <c r="I3054"/>
  <c r="D3054" s="1"/>
  <c r="C3054" s="1"/>
  <c r="A3054" s="1"/>
  <c r="I3034"/>
  <c r="D3034" s="1"/>
  <c r="C3034" s="1"/>
  <c r="A3034" s="1"/>
  <c r="I3022"/>
  <c r="D3022" s="1"/>
  <c r="C3022" s="1"/>
  <c r="A3022" s="1"/>
  <c r="I3002"/>
  <c r="D3002" s="1"/>
  <c r="C3002" s="1"/>
  <c r="A3002" s="1"/>
  <c r="I2990"/>
  <c r="D2990" s="1"/>
  <c r="C2990" s="1"/>
  <c r="A2990" s="1"/>
  <c r="I2978"/>
  <c r="D2978" s="1"/>
  <c r="C2978" s="1"/>
  <c r="A2978" s="1"/>
  <c r="I2778"/>
  <c r="D2778" s="1"/>
  <c r="C2778" s="1"/>
  <c r="A2778" s="1"/>
  <c r="I2742"/>
  <c r="D2742" s="1"/>
  <c r="C2742" s="1"/>
  <c r="A2742" s="1"/>
  <c r="I2722"/>
  <c r="D2722" s="1"/>
  <c r="C2722" s="1"/>
  <c r="A2722" s="1"/>
  <c r="I2710"/>
  <c r="D2710" s="1"/>
  <c r="C2710" s="1"/>
  <c r="A2710" s="1"/>
  <c r="I2690"/>
  <c r="D2690" s="1"/>
  <c r="C2690" s="1"/>
  <c r="A2690" s="1"/>
  <c r="I2678"/>
  <c r="D2678" s="1"/>
  <c r="C2678" s="1"/>
  <c r="A2678" s="1"/>
  <c r="I2658"/>
  <c r="D2658" s="1"/>
  <c r="C2658" s="1"/>
  <c r="A2658" s="1"/>
  <c r="I2622"/>
  <c r="D2622" s="1"/>
  <c r="C2622" s="1"/>
  <c r="A2622" s="1"/>
  <c r="I2602"/>
  <c r="D2602" s="1"/>
  <c r="C2602" s="1"/>
  <c r="A2602" s="1"/>
  <c r="I2594"/>
  <c r="D2594" s="1"/>
  <c r="C2594" s="1"/>
  <c r="A2594" s="1"/>
  <c r="I2586"/>
  <c r="D2586" s="1"/>
  <c r="C2586" s="1"/>
  <c r="A2586" s="1"/>
  <c r="I2578"/>
  <c r="D2578" s="1"/>
  <c r="C2578" s="1"/>
  <c r="A2578" s="1"/>
  <c r="I2562"/>
  <c r="D2562" s="1"/>
  <c r="C2562" s="1"/>
  <c r="A2562" s="1"/>
  <c r="I2546"/>
  <c r="D2546" s="1"/>
  <c r="C2546" s="1"/>
  <c r="A2546" s="1"/>
  <c r="I2530"/>
  <c r="D2530" s="1"/>
  <c r="C2530" s="1"/>
  <c r="A2530" s="1"/>
  <c r="I2514"/>
  <c r="D2514" s="1"/>
  <c r="C2514" s="1"/>
  <c r="A2514" s="1"/>
  <c r="I2490"/>
  <c r="D2490" s="1"/>
  <c r="C2490" s="1"/>
  <c r="A2490" s="1"/>
  <c r="I2474"/>
  <c r="D2474" s="1"/>
  <c r="C2474" s="1"/>
  <c r="A2474" s="1"/>
  <c r="I2458"/>
  <c r="D2458" s="1"/>
  <c r="I2442"/>
  <c r="D2442" s="1"/>
  <c r="C2442" s="1"/>
  <c r="A2442" s="1"/>
  <c r="I2426"/>
  <c r="D2426" s="1"/>
  <c r="C2426" s="1"/>
  <c r="A2426" s="1"/>
  <c r="I2410"/>
  <c r="D2410" s="1"/>
  <c r="C2410" s="1"/>
  <c r="A2410" s="1"/>
  <c r="I2394"/>
  <c r="D2394" s="1"/>
  <c r="C2394" s="1"/>
  <c r="A2394" s="1"/>
  <c r="I2378"/>
  <c r="D2378" s="1"/>
  <c r="C2378" s="1"/>
  <c r="A2378" s="1"/>
  <c r="I2362"/>
  <c r="D2362" s="1"/>
  <c r="C2362" s="1"/>
  <c r="A2362" s="1"/>
  <c r="I2346"/>
  <c r="D2346" s="1"/>
  <c r="C2346" s="1"/>
  <c r="A2346" s="1"/>
  <c r="I2330"/>
  <c r="D2330" s="1"/>
  <c r="C2330" s="1"/>
  <c r="A2330" s="1"/>
  <c r="I2314"/>
  <c r="D2314" s="1"/>
  <c r="C2314" s="1"/>
  <c r="A2314" s="1"/>
  <c r="I2298"/>
  <c r="D2298" s="1"/>
  <c r="C2298" s="1"/>
  <c r="A2298" s="1"/>
  <c r="I2282"/>
  <c r="D2282" s="1"/>
  <c r="C2282" s="1"/>
  <c r="A2282" s="1"/>
  <c r="I2266"/>
  <c r="D2266" s="1"/>
  <c r="C2266" s="1"/>
  <c r="A2266" s="1"/>
  <c r="I2250"/>
  <c r="D2250" s="1"/>
  <c r="C2250" s="1"/>
  <c r="A2250" s="1"/>
  <c r="I2234"/>
  <c r="D2234" s="1"/>
  <c r="C2234" s="1"/>
  <c r="A2234" s="1"/>
  <c r="I2218"/>
  <c r="D2218" s="1"/>
  <c r="C2218" s="1"/>
  <c r="A2218" s="1"/>
  <c r="I2202"/>
  <c r="D2202" s="1"/>
  <c r="C2202" s="1"/>
  <c r="A2202" s="1"/>
  <c r="I2186"/>
  <c r="D2186" s="1"/>
  <c r="C2186" s="1"/>
  <c r="A2186" s="1"/>
  <c r="I2170"/>
  <c r="D2170" s="1"/>
  <c r="C2170" s="1"/>
  <c r="A2170" s="1"/>
  <c r="I2154"/>
  <c r="D2154" s="1"/>
  <c r="C2154" s="1"/>
  <c r="A2154" s="1"/>
  <c r="I2138"/>
  <c r="D2138" s="1"/>
  <c r="C2138" s="1"/>
  <c r="A2138" s="1"/>
  <c r="I2122"/>
  <c r="D2122" s="1"/>
  <c r="C2122" s="1"/>
  <c r="A2122" s="1"/>
  <c r="I2106"/>
  <c r="D2106" s="1"/>
  <c r="C2106" s="1"/>
  <c r="A2106" s="1"/>
  <c r="I2090"/>
  <c r="D2090" s="1"/>
  <c r="C2090" s="1"/>
  <c r="A2090" s="1"/>
  <c r="I2074"/>
  <c r="D2074" s="1"/>
  <c r="C2074" s="1"/>
  <c r="A2074" s="1"/>
  <c r="I2058"/>
  <c r="D2058" s="1"/>
  <c r="C2058" s="1"/>
  <c r="A2058" s="1"/>
  <c r="I2042"/>
  <c r="D2042" s="1"/>
  <c r="C2042" s="1"/>
  <c r="A2042" s="1"/>
  <c r="I2026"/>
  <c r="D2026" s="1"/>
  <c r="C2026" s="1"/>
  <c r="A2026" s="1"/>
  <c r="I2010"/>
  <c r="I2711"/>
  <c r="D2711" s="1"/>
  <c r="C2711" s="1"/>
  <c r="A2711" s="1"/>
  <c r="I2647"/>
  <c r="D2647" s="1"/>
  <c r="I2559"/>
  <c r="D2559" s="1"/>
  <c r="C2559" s="1"/>
  <c r="A2559" s="1"/>
  <c r="I2495"/>
  <c r="D2495" s="1"/>
  <c r="C2495" s="1"/>
  <c r="A2495" s="1"/>
  <c r="I2431"/>
  <c r="D2431" s="1"/>
  <c r="I2221"/>
  <c r="D2221" s="1"/>
  <c r="C2221" s="1"/>
  <c r="A2221" s="1"/>
  <c r="I2189"/>
  <c r="D2189" s="1"/>
  <c r="C2189" s="1"/>
  <c r="A2189" s="1"/>
  <c r="I2157"/>
  <c r="D2157" s="1"/>
  <c r="I2029"/>
  <c r="D2029" s="1"/>
  <c r="C2029" s="1"/>
  <c r="A2029" s="1"/>
  <c r="I1997"/>
  <c r="D1997" s="1"/>
  <c r="C1997" s="1"/>
  <c r="A1997" s="1"/>
  <c r="I1917"/>
  <c r="D1917" s="1"/>
  <c r="C1917" s="1"/>
  <c r="A1917" s="1"/>
  <c r="I1885"/>
  <c r="D1885" s="1"/>
  <c r="C1885" s="1"/>
  <c r="A1885" s="1"/>
  <c r="I1861"/>
  <c r="D1861" s="1"/>
  <c r="C1861" s="1"/>
  <c r="A1861" s="1"/>
  <c r="I1839"/>
  <c r="D1839" s="1"/>
  <c r="C1839" s="1"/>
  <c r="A1839" s="1"/>
  <c r="I1818"/>
  <c r="D1818" s="1"/>
  <c r="C1818" s="1"/>
  <c r="A1818" s="1"/>
  <c r="I1797"/>
  <c r="D1797" s="1"/>
  <c r="C1797" s="1"/>
  <c r="A1797" s="1"/>
  <c r="I1775"/>
  <c r="D1775" s="1"/>
  <c r="C1775" s="1"/>
  <c r="A1775" s="1"/>
  <c r="I1754"/>
  <c r="D1754" s="1"/>
  <c r="C1754" s="1"/>
  <c r="A1754" s="1"/>
  <c r="I1733"/>
  <c r="D1733" s="1"/>
  <c r="C1733" s="1"/>
  <c r="A1733" s="1"/>
  <c r="I1711"/>
  <c r="D1711" s="1"/>
  <c r="I1695"/>
  <c r="D1695" s="1"/>
  <c r="C1695" s="1"/>
  <c r="A1695" s="1"/>
  <c r="I1674"/>
  <c r="D1674" s="1"/>
  <c r="C1674" s="1"/>
  <c r="A1674" s="1"/>
  <c r="I1642"/>
  <c r="D1642" s="1"/>
  <c r="I1621"/>
  <c r="D1621" s="1"/>
  <c r="C1621" s="1"/>
  <c r="A1621" s="1"/>
  <c r="I1594"/>
  <c r="D1594" s="1"/>
  <c r="C1594" s="1"/>
  <c r="A1594" s="1"/>
  <c r="I1573"/>
  <c r="D1573" s="1"/>
  <c r="C1573" s="1"/>
  <c r="A1573" s="1"/>
  <c r="I1551"/>
  <c r="D1551" s="1"/>
  <c r="C1551" s="1"/>
  <c r="A1551" s="1"/>
  <c r="I1525"/>
  <c r="D1525" s="1"/>
  <c r="C1525" s="1"/>
  <c r="A1525" s="1"/>
  <c r="I1503"/>
  <c r="D1503" s="1"/>
  <c r="C1503" s="1"/>
  <c r="A1503" s="1"/>
  <c r="I1482"/>
  <c r="D1482" s="1"/>
  <c r="C1482" s="1"/>
  <c r="A1482" s="1"/>
  <c r="I1450"/>
  <c r="D1450" s="1"/>
  <c r="C1450" s="1"/>
  <c r="A1450" s="1"/>
  <c r="I1429"/>
  <c r="D1429" s="1"/>
  <c r="C1429" s="1"/>
  <c r="A1429" s="1"/>
  <c r="I3264"/>
  <c r="D3264" s="1"/>
  <c r="C3264" s="1"/>
  <c r="A3264" s="1"/>
  <c r="I3111"/>
  <c r="D3111" s="1"/>
  <c r="C3111" s="1"/>
  <c r="A3111" s="1"/>
  <c r="I3079"/>
  <c r="D3079" s="1"/>
  <c r="I3031"/>
  <c r="D3031" s="1"/>
  <c r="I2771"/>
  <c r="D2771" s="1"/>
  <c r="C2771" s="1"/>
  <c r="A2771" s="1"/>
  <c r="I2699"/>
  <c r="D2699" s="1"/>
  <c r="C2699" s="1"/>
  <c r="A2699" s="1"/>
  <c r="I2667"/>
  <c r="D2667" s="1"/>
  <c r="C2667" s="1"/>
  <c r="A2667" s="1"/>
  <c r="I2483"/>
  <c r="D2483" s="1"/>
  <c r="C2483" s="1"/>
  <c r="A2483" s="1"/>
  <c r="I2415"/>
  <c r="D2415" s="1"/>
  <c r="C2415" s="1"/>
  <c r="A2415" s="1"/>
  <c r="I2383"/>
  <c r="D2383" s="1"/>
  <c r="I2359"/>
  <c r="D2359" s="1"/>
  <c r="I2343"/>
  <c r="D2343" s="1"/>
  <c r="C2343" s="1"/>
  <c r="A2343" s="1"/>
  <c r="I2311"/>
  <c r="D2311" s="1"/>
  <c r="I2295"/>
  <c r="D2295" s="1"/>
  <c r="C2295" s="1"/>
  <c r="A2295" s="1"/>
  <c r="I2263"/>
  <c r="D2263" s="1"/>
  <c r="I2231"/>
  <c r="D2231" s="1"/>
  <c r="C2231" s="1"/>
  <c r="A2231" s="1"/>
  <c r="I2199"/>
  <c r="D2199" s="1"/>
  <c r="C2199" s="1"/>
  <c r="A2199" s="1"/>
  <c r="I2175"/>
  <c r="D2175" s="1"/>
  <c r="C2175" s="1"/>
  <c r="A2175" s="1"/>
  <c r="I2159"/>
  <c r="D2159" s="1"/>
  <c r="C2159" s="1"/>
  <c r="A2159" s="1"/>
  <c r="I2135"/>
  <c r="D2135" s="1"/>
  <c r="C2135" s="1"/>
  <c r="A2135" s="1"/>
  <c r="I2119"/>
  <c r="D2119" s="1"/>
  <c r="I2103"/>
  <c r="D2103" s="1"/>
  <c r="C2103" s="1"/>
  <c r="A2103" s="1"/>
  <c r="I2079"/>
  <c r="D2079" s="1"/>
  <c r="C2079" s="1"/>
  <c r="A2079" s="1"/>
  <c r="I2063"/>
  <c r="D2063" s="1"/>
  <c r="C2063" s="1"/>
  <c r="A2063" s="1"/>
  <c r="I2039"/>
  <c r="D2039" s="1"/>
  <c r="C2039" s="1"/>
  <c r="A2039" s="1"/>
  <c r="I2023"/>
  <c r="D2023" s="1"/>
  <c r="I1983"/>
  <c r="D1983" s="1"/>
  <c r="C1983" s="1"/>
  <c r="A1983" s="1"/>
  <c r="I1919"/>
  <c r="D1919" s="1"/>
  <c r="C1919" s="1"/>
  <c r="A1919" s="1"/>
  <c r="I1879"/>
  <c r="D1879" s="1"/>
  <c r="I1841"/>
  <c r="D1841" s="1"/>
  <c r="C1841" s="1"/>
  <c r="A1841" s="1"/>
  <c r="I1809"/>
  <c r="D1809" s="1"/>
  <c r="I1787"/>
  <c r="D1787" s="1"/>
  <c r="C1787" s="1"/>
  <c r="A1787" s="1"/>
  <c r="I1771"/>
  <c r="D1771" s="1"/>
  <c r="I1761"/>
  <c r="D1761" s="1"/>
  <c r="I1750"/>
  <c r="D1750" s="1"/>
  <c r="I1734"/>
  <c r="D1734" s="1"/>
  <c r="C1734" s="1"/>
  <c r="A1734" s="1"/>
  <c r="I1707"/>
  <c r="D1707" s="1"/>
  <c r="C1707" s="1"/>
  <c r="A1707" s="1"/>
  <c r="I1697"/>
  <c r="D1697" s="1"/>
  <c r="C1697" s="1"/>
  <c r="A1697" s="1"/>
  <c r="I1675"/>
  <c r="D1675" s="1"/>
  <c r="I735"/>
  <c r="D735" s="1"/>
  <c r="C735" s="1"/>
  <c r="A735" s="1"/>
  <c r="I713"/>
  <c r="D713" s="1"/>
  <c r="C713" s="1"/>
  <c r="A713" s="1"/>
  <c r="I677"/>
  <c r="D677" s="1"/>
  <c r="C677" s="1"/>
  <c r="A677" s="1"/>
  <c r="I398"/>
  <c r="D398" s="1"/>
  <c r="C398" s="1"/>
  <c r="A398" s="1"/>
  <c r="I3494"/>
  <c r="D3494" s="1"/>
  <c r="C3494" s="1"/>
  <c r="A3494" s="1"/>
  <c r="I3480"/>
  <c r="D3480" s="1"/>
  <c r="C3480" s="1"/>
  <c r="A3480" s="1"/>
  <c r="I3071" i="1"/>
  <c r="D3071" s="1"/>
  <c r="I2327"/>
  <c r="D2327" s="1"/>
  <c r="I2199"/>
  <c r="D2199" s="1"/>
  <c r="I3397"/>
  <c r="D3397" s="1"/>
  <c r="I3213"/>
  <c r="D3213" s="1"/>
  <c r="I3089"/>
  <c r="D3089" s="1"/>
  <c r="I3009"/>
  <c r="D3009" s="1"/>
  <c r="I2769"/>
  <c r="D2769" s="1"/>
  <c r="I2677"/>
  <c r="D2677" s="1"/>
  <c r="I2585"/>
  <c r="D2585" s="1"/>
  <c r="I2437"/>
  <c r="D2437" s="1"/>
  <c r="I2385"/>
  <c r="D2385" s="1"/>
  <c r="I3470"/>
  <c r="D3470" s="1"/>
  <c r="I3414"/>
  <c r="D3414" s="1"/>
  <c r="I3358"/>
  <c r="D3358" s="1"/>
  <c r="I3404"/>
  <c r="D3404" s="1"/>
  <c r="I2580"/>
  <c r="D2580" s="1"/>
  <c r="I2468"/>
  <c r="D2468" s="1"/>
  <c r="I2337"/>
  <c r="D2337" s="1"/>
  <c r="I2114"/>
  <c r="D2114" s="1"/>
  <c r="I2054"/>
  <c r="D2054" s="1"/>
  <c r="I2002"/>
  <c r="D2002" s="1"/>
  <c r="I1934"/>
  <c r="D1934" s="1"/>
  <c r="I1874"/>
  <c r="D1874" s="1"/>
  <c r="I1746"/>
  <c r="D1746" s="1"/>
  <c r="I3408"/>
  <c r="D3408" s="1"/>
  <c r="I3218"/>
  <c r="D3218" s="1"/>
  <c r="I3136"/>
  <c r="D3136" s="1"/>
  <c r="I3042"/>
  <c r="D3042" s="1"/>
  <c r="I2976"/>
  <c r="D2976" s="1"/>
  <c r="I2686"/>
  <c r="D2686" s="1"/>
  <c r="I2582"/>
  <c r="D2582" s="1"/>
  <c r="I2510"/>
  <c r="D2510" s="1"/>
  <c r="I3412"/>
  <c r="D3412" s="1"/>
  <c r="I3156"/>
  <c r="D3156" s="1"/>
  <c r="I3068"/>
  <c r="D3068" s="1"/>
  <c r="I2998"/>
  <c r="D2998" s="1"/>
  <c r="I2712"/>
  <c r="D2712" s="1"/>
  <c r="I2600"/>
  <c r="D2600" s="1"/>
  <c r="I2528"/>
  <c r="D2528" s="1"/>
  <c r="I2464"/>
  <c r="D2464" s="1"/>
  <c r="I2408"/>
  <c r="D2408" s="1"/>
  <c r="I2360"/>
  <c r="D2360" s="1"/>
  <c r="I2292"/>
  <c r="D2292" s="1"/>
  <c r="I2244"/>
  <c r="D2244" s="1"/>
  <c r="I2212"/>
  <c r="D2212" s="1"/>
  <c r="I2176"/>
  <c r="D2176" s="1"/>
  <c r="I2132"/>
  <c r="D2132" s="1"/>
  <c r="I2108"/>
  <c r="D2108" s="1"/>
  <c r="I2060"/>
  <c r="D2060" s="1"/>
  <c r="I2032"/>
  <c r="D2032" s="1"/>
  <c r="I1992"/>
  <c r="D1992" s="1"/>
  <c r="I1896"/>
  <c r="D1896" s="1"/>
  <c r="I1860"/>
  <c r="D1860" s="1"/>
  <c r="I1828"/>
  <c r="D1828" s="1"/>
  <c r="I1804"/>
  <c r="D1804" s="1"/>
  <c r="I1772"/>
  <c r="D1772" s="1"/>
  <c r="I1744"/>
  <c r="D1744" s="1"/>
  <c r="I1720"/>
  <c r="D1720" s="1"/>
  <c r="I1688"/>
  <c r="D1688" s="1"/>
  <c r="I3012"/>
  <c r="D3012" s="1"/>
  <c r="I2498"/>
  <c r="D2498" s="1"/>
  <c r="I2306"/>
  <c r="D2306" s="1"/>
  <c r="I2111"/>
  <c r="D2111" s="1"/>
  <c r="I1983"/>
  <c r="D1983" s="1"/>
  <c r="I1943"/>
  <c r="D1943" s="1"/>
  <c r="I1871"/>
  <c r="D1871" s="1"/>
  <c r="I1807"/>
  <c r="D1807" s="1"/>
  <c r="I1694"/>
  <c r="D1694" s="1"/>
  <c r="I1658"/>
  <c r="D1658" s="1"/>
  <c r="I1570"/>
  <c r="D1570" s="1"/>
  <c r="I1546"/>
  <c r="D1546" s="1"/>
  <c r="I1514"/>
  <c r="D1514" s="1"/>
  <c r="I1458"/>
  <c r="D1458" s="1"/>
  <c r="I1422"/>
  <c r="D1422" s="1"/>
  <c r="I1398"/>
  <c r="D1398" s="1"/>
  <c r="I1346"/>
  <c r="D1346" s="1"/>
  <c r="I1322"/>
  <c r="D1322" s="1"/>
  <c r="I1250"/>
  <c r="D1250" s="1"/>
  <c r="I1226"/>
  <c r="D1226" s="1"/>
  <c r="I1194"/>
  <c r="D1194" s="1"/>
  <c r="I1170"/>
  <c r="D1170" s="1"/>
  <c r="I1150"/>
  <c r="D1150" s="1"/>
  <c r="I1114"/>
  <c r="D1114" s="1"/>
  <c r="I1082"/>
  <c r="D1082" s="1"/>
  <c r="I1058"/>
  <c r="D1058" s="1"/>
  <c r="I3366" i="53"/>
  <c r="D3366" s="1"/>
  <c r="C3366" s="1"/>
  <c r="A3366" s="1"/>
  <c r="I3470"/>
  <c r="D3470" s="1"/>
  <c r="C3470" s="1"/>
  <c r="A3470" s="1"/>
  <c r="I3450"/>
  <c r="D3450" s="1"/>
  <c r="C3450" s="1"/>
  <c r="A3450" s="1"/>
  <c r="I3288" i="1"/>
  <c r="D3288" s="1"/>
  <c r="I2256"/>
  <c r="D2256" s="1"/>
  <c r="I2113"/>
  <c r="D2113" s="1"/>
  <c r="I1985"/>
  <c r="D1985" s="1"/>
  <c r="I1857"/>
  <c r="D1857" s="1"/>
  <c r="I1729"/>
  <c r="D1729" s="1"/>
  <c r="I1647"/>
  <c r="D1647" s="1"/>
  <c r="I1583"/>
  <c r="D1583" s="1"/>
  <c r="I1519"/>
  <c r="D1519" s="1"/>
  <c r="I1455"/>
  <c r="D1455" s="1"/>
  <c r="I1391"/>
  <c r="D1391" s="1"/>
  <c r="I1347"/>
  <c r="D1347" s="1"/>
  <c r="I1315"/>
  <c r="D1315" s="1"/>
  <c r="I1287"/>
  <c r="D1287" s="1"/>
  <c r="I1175"/>
  <c r="D1175" s="1"/>
  <c r="I1135"/>
  <c r="D1135" s="1"/>
  <c r="I1115"/>
  <c r="D1115" s="1"/>
  <c r="I3416"/>
  <c r="D3416" s="1"/>
  <c r="I3190"/>
  <c r="D3190" s="1"/>
  <c r="I2786"/>
  <c r="D2786" s="1"/>
  <c r="I2610"/>
  <c r="D2610" s="1"/>
  <c r="I2514"/>
  <c r="D2514" s="1"/>
  <c r="I2258"/>
  <c r="D2258" s="1"/>
  <c r="I2205"/>
  <c r="D2205" s="1"/>
  <c r="I2155"/>
  <c r="D2155" s="1"/>
  <c r="I2075"/>
  <c r="D2075" s="1"/>
  <c r="I2027"/>
  <c r="D2027" s="1"/>
  <c r="I1995"/>
  <c r="D1995" s="1"/>
  <c r="I1955"/>
  <c r="D1955" s="1"/>
  <c r="I1907"/>
  <c r="D1907" s="1"/>
  <c r="I1867"/>
  <c r="D1867" s="1"/>
  <c r="I1835"/>
  <c r="D1835" s="1"/>
  <c r="I1803"/>
  <c r="D1803" s="1"/>
  <c r="I1771"/>
  <c r="D1771" s="1"/>
  <c r="I1747"/>
  <c r="D1747" s="1"/>
  <c r="I1707"/>
  <c r="D1707" s="1"/>
  <c r="I1691"/>
  <c r="D1691" s="1"/>
  <c r="I1672"/>
  <c r="D1672" s="1"/>
  <c r="I1656"/>
  <c r="D1656" s="1"/>
  <c r="I1640"/>
  <c r="D1640" s="1"/>
  <c r="I1608"/>
  <c r="D1608" s="1"/>
  <c r="I1580"/>
  <c r="D1580" s="1"/>
  <c r="I1548"/>
  <c r="D1548" s="1"/>
  <c r="I1532"/>
  <c r="D1532" s="1"/>
  <c r="I1516"/>
  <c r="D1516" s="1"/>
  <c r="I1500"/>
  <c r="D1500" s="1"/>
  <c r="I1488"/>
  <c r="D1488" s="1"/>
  <c r="I1468"/>
  <c r="D1468" s="1"/>
  <c r="I1456"/>
  <c r="D1456" s="1"/>
  <c r="I1440"/>
  <c r="D1440" s="1"/>
  <c r="I1424"/>
  <c r="D1424" s="1"/>
  <c r="I1408"/>
  <c r="D1408" s="1"/>
  <c r="I1376"/>
  <c r="D1376" s="1"/>
  <c r="I1300"/>
  <c r="D1300" s="1"/>
  <c r="I1268"/>
  <c r="D1268" s="1"/>
  <c r="I1252"/>
  <c r="D1252" s="1"/>
  <c r="I1236"/>
  <c r="D1236" s="1"/>
  <c r="I1220"/>
  <c r="D1220" s="1"/>
  <c r="I1208"/>
  <c r="D1208" s="1"/>
  <c r="I1188"/>
  <c r="D1188" s="1"/>
  <c r="I1176"/>
  <c r="D1176" s="1"/>
  <c r="I1160"/>
  <c r="D1160" s="1"/>
  <c r="I1144"/>
  <c r="D1144" s="1"/>
  <c r="I1128"/>
  <c r="D1128" s="1"/>
  <c r="I1096"/>
  <c r="D1096" s="1"/>
  <c r="I3132"/>
  <c r="D3132" s="1"/>
  <c r="I2208"/>
  <c r="D2208" s="1"/>
  <c r="I2077"/>
  <c r="D2077" s="1"/>
  <c r="I1949"/>
  <c r="D1949" s="1"/>
  <c r="I1821"/>
  <c r="D1821" s="1"/>
  <c r="I1725"/>
  <c r="D1725" s="1"/>
  <c r="I1629"/>
  <c r="D1629" s="1"/>
  <c r="I1581"/>
  <c r="D1581" s="1"/>
  <c r="I1517"/>
  <c r="D1517" s="1"/>
  <c r="I1453"/>
  <c r="D1453" s="1"/>
  <c r="I1389"/>
  <c r="D1389" s="1"/>
  <c r="I1245"/>
  <c r="D1245" s="1"/>
  <c r="I1197"/>
  <c r="D1197" s="1"/>
  <c r="I1117"/>
  <c r="D1117" s="1"/>
  <c r="I1069"/>
  <c r="D1069" s="1"/>
  <c r="I1032"/>
  <c r="D1032" s="1"/>
  <c r="I1016"/>
  <c r="D1016" s="1"/>
  <c r="I3367" i="53"/>
  <c r="D3367" s="1"/>
  <c r="I3444"/>
  <c r="D3444" s="1"/>
  <c r="C3444" s="1"/>
  <c r="A3444" s="1"/>
  <c r="I3407"/>
  <c r="D3407" s="1"/>
  <c r="C3407" s="1"/>
  <c r="A3407" s="1"/>
  <c r="I3380"/>
  <c r="D3380" s="1"/>
  <c r="C3380" s="1"/>
  <c r="A3380" s="1"/>
  <c r="I3292"/>
  <c r="D3292" s="1"/>
  <c r="C3292" s="1"/>
  <c r="A3292" s="1"/>
  <c r="I3276"/>
  <c r="D3276" s="1"/>
  <c r="C3276" s="1"/>
  <c r="A3276" s="1"/>
  <c r="I3172"/>
  <c r="D3172" s="1"/>
  <c r="C3172" s="1"/>
  <c r="A3172" s="1"/>
  <c r="I3140"/>
  <c r="D3140" s="1"/>
  <c r="I3108"/>
  <c r="D3108" s="1"/>
  <c r="C3108" s="1"/>
  <c r="A3108" s="1"/>
  <c r="I3068"/>
  <c r="D3068" s="1"/>
  <c r="I3060"/>
  <c r="D3060" s="1"/>
  <c r="C3060" s="1"/>
  <c r="A3060" s="1"/>
  <c r="I3032"/>
  <c r="D3032" s="1"/>
  <c r="C3032" s="1"/>
  <c r="A3032" s="1"/>
  <c r="I3020"/>
  <c r="D3020" s="1"/>
  <c r="I3008"/>
  <c r="D3008" s="1"/>
  <c r="I3000"/>
  <c r="D3000" s="1"/>
  <c r="C3000" s="1"/>
  <c r="A3000" s="1"/>
  <c r="I2988"/>
  <c r="D2988" s="1"/>
  <c r="C2988" s="1"/>
  <c r="A2988" s="1"/>
  <c r="I2976"/>
  <c r="D2976" s="1"/>
  <c r="C2976" s="1"/>
  <c r="A2976" s="1"/>
  <c r="I2788"/>
  <c r="D2788" s="1"/>
  <c r="C2788" s="1"/>
  <c r="A2788" s="1"/>
  <c r="I2780"/>
  <c r="D2780" s="1"/>
  <c r="I2768"/>
  <c r="D2768" s="1"/>
  <c r="I2720"/>
  <c r="D2720" s="1"/>
  <c r="I2708"/>
  <c r="D2708" s="1"/>
  <c r="C2708" s="1"/>
  <c r="A2708" s="1"/>
  <c r="I2696"/>
  <c r="D2696" s="1"/>
  <c r="I2684"/>
  <c r="D2684" s="1"/>
  <c r="C2684" s="1"/>
  <c r="A2684" s="1"/>
  <c r="I2664"/>
  <c r="D2664" s="1"/>
  <c r="C2664" s="1"/>
  <c r="A2664" s="1"/>
  <c r="I2616"/>
  <c r="D2616" s="1"/>
  <c r="C2616" s="1"/>
  <c r="A2616" s="1"/>
  <c r="I2580"/>
  <c r="D2580" s="1"/>
  <c r="C2580" s="1"/>
  <c r="A2580" s="1"/>
  <c r="I2548"/>
  <c r="D2548" s="1"/>
  <c r="C2548" s="1"/>
  <c r="A2548" s="1"/>
  <c r="I2536"/>
  <c r="D2536" s="1"/>
  <c r="C2536" s="1"/>
  <c r="A2536" s="1"/>
  <c r="I2528"/>
  <c r="D2528" s="1"/>
  <c r="C2528" s="1"/>
  <c r="A2528" s="1"/>
  <c r="I2504"/>
  <c r="D2504" s="1"/>
  <c r="I2496"/>
  <c r="D2496" s="1"/>
  <c r="C2496" s="1"/>
  <c r="A2496" s="1"/>
  <c r="I2460"/>
  <c r="D2460" s="1"/>
  <c r="C2460" s="1"/>
  <c r="A2460" s="1"/>
  <c r="I2400"/>
  <c r="D2400" s="1"/>
  <c r="C2400" s="1"/>
  <c r="A2400" s="1"/>
  <c r="I2384"/>
  <c r="D2384" s="1"/>
  <c r="C2384" s="1"/>
  <c r="A2384" s="1"/>
  <c r="I2368"/>
  <c r="D2368" s="1"/>
  <c r="C2368" s="1"/>
  <c r="A2368" s="1"/>
  <c r="I2352"/>
  <c r="D2352" s="1"/>
  <c r="C2352" s="1"/>
  <c r="A2352" s="1"/>
  <c r="I2336"/>
  <c r="D2336" s="1"/>
  <c r="I2316"/>
  <c r="D2316" s="1"/>
  <c r="C2316" s="1"/>
  <c r="A2316" s="1"/>
  <c r="I2296"/>
  <c r="D2296" s="1"/>
  <c r="C2296" s="1"/>
  <c r="A2296" s="1"/>
  <c r="I2272"/>
  <c r="D2272" s="1"/>
  <c r="C2272" s="1"/>
  <c r="A2272" s="1"/>
  <c r="I2248"/>
  <c r="D2248" s="1"/>
  <c r="C2248" s="1"/>
  <c r="A2248" s="1"/>
  <c r="I2216"/>
  <c r="D2216" s="1"/>
  <c r="I2156"/>
  <c r="D2156" s="1"/>
  <c r="I2148"/>
  <c r="D2148" s="1"/>
  <c r="C2148" s="1"/>
  <c r="A2148" s="1"/>
  <c r="I2136"/>
  <c r="D2136" s="1"/>
  <c r="C2136" s="1"/>
  <c r="A2136" s="1"/>
  <c r="I2112"/>
  <c r="D2112" s="1"/>
  <c r="C2112" s="1"/>
  <c r="A2112" s="1"/>
  <c r="I2100"/>
  <c r="D2100" s="1"/>
  <c r="C2100" s="1"/>
  <c r="A2100" s="1"/>
  <c r="I2092"/>
  <c r="D2092" s="1"/>
  <c r="C2092" s="1"/>
  <c r="A2092" s="1"/>
  <c r="I2068"/>
  <c r="D2068" s="1"/>
  <c r="C2068" s="1"/>
  <c r="A2068" s="1"/>
  <c r="I2040"/>
  <c r="D2040" s="1"/>
  <c r="C2040" s="1"/>
  <c r="A2040" s="1"/>
  <c r="I2008"/>
  <c r="D2008" s="1"/>
  <c r="C2008" s="1"/>
  <c r="A2008" s="1"/>
  <c r="I2000"/>
  <c r="D2000" s="1"/>
  <c r="I1988"/>
  <c r="D1988" s="1"/>
  <c r="I1976"/>
  <c r="D1976" s="1"/>
  <c r="C1976" s="1"/>
  <c r="A1976" s="1"/>
  <c r="I1900"/>
  <c r="D1900" s="1"/>
  <c r="I1892"/>
  <c r="D1892" s="1"/>
  <c r="I1876"/>
  <c r="D1876" s="1"/>
  <c r="C1876" s="1"/>
  <c r="A1876" s="1"/>
  <c r="I1840"/>
  <c r="D1840" s="1"/>
  <c r="C1840" s="1"/>
  <c r="A1840" s="1"/>
  <c r="I1832"/>
  <c r="D1832" s="1"/>
  <c r="C1832" s="1"/>
  <c r="A1832" s="1"/>
  <c r="I1824"/>
  <c r="D1824" s="1"/>
  <c r="C1824" s="1"/>
  <c r="A1824" s="1"/>
  <c r="I1744"/>
  <c r="D1744" s="1"/>
  <c r="C1744" s="1"/>
  <c r="A1744" s="1"/>
  <c r="I1724"/>
  <c r="D1724" s="1"/>
  <c r="C1724" s="1"/>
  <c r="A1724" s="1"/>
  <c r="I1712"/>
  <c r="D1712" s="1"/>
  <c r="I1704"/>
  <c r="D1704" s="1"/>
  <c r="C1704" s="1"/>
  <c r="A1704" s="1"/>
  <c r="I1656"/>
  <c r="D1656" s="1"/>
  <c r="C1656" s="1"/>
  <c r="A1656" s="1"/>
  <c r="I1648"/>
  <c r="D1648" s="1"/>
  <c r="C1648" s="1"/>
  <c r="A1648" s="1"/>
  <c r="I1636"/>
  <c r="D1636" s="1"/>
  <c r="C1636" s="1"/>
  <c r="A1636" s="1"/>
  <c r="I1620"/>
  <c r="D1620" s="1"/>
  <c r="C1620" s="1"/>
  <c r="A1620" s="1"/>
  <c r="I1604"/>
  <c r="D1604" s="1"/>
  <c r="C1604" s="1"/>
  <c r="A1604" s="1"/>
  <c r="I1572"/>
  <c r="D1572" s="1"/>
  <c r="C1572" s="1"/>
  <c r="A1572" s="1"/>
  <c r="I1564"/>
  <c r="D1564" s="1"/>
  <c r="C1564" s="1"/>
  <c r="A1564" s="1"/>
  <c r="I1540"/>
  <c r="D1540" s="1"/>
  <c r="C1540" s="1"/>
  <c r="A1540" s="1"/>
  <c r="I1532"/>
  <c r="D1532" s="1"/>
  <c r="I1512"/>
  <c r="D1512" s="1"/>
  <c r="C1512" s="1"/>
  <c r="A1512" s="1"/>
  <c r="I1496"/>
  <c r="D1496" s="1"/>
  <c r="I1464"/>
  <c r="D1464" s="1"/>
  <c r="C1464" s="1"/>
  <c r="A1464" s="1"/>
  <c r="I1452"/>
  <c r="D1452" s="1"/>
  <c r="C1452" s="1"/>
  <c r="A1452" s="1"/>
  <c r="I1432"/>
  <c r="D1432" s="1"/>
  <c r="C1432" s="1"/>
  <c r="A1432" s="1"/>
  <c r="I1424"/>
  <c r="D1424" s="1"/>
  <c r="I1412"/>
  <c r="D1412" s="1"/>
  <c r="I1400"/>
  <c r="D1400" s="1"/>
  <c r="C1400" s="1"/>
  <c r="A1400" s="1"/>
  <c r="I1388"/>
  <c r="D1388" s="1"/>
  <c r="I3166" i="1"/>
  <c r="D3166" s="1"/>
  <c r="I2554"/>
  <c r="D2554" s="1"/>
  <c r="I2261"/>
  <c r="D2261" s="1"/>
  <c r="I2117"/>
  <c r="D2117" s="1"/>
  <c r="I1989"/>
  <c r="D1989" s="1"/>
  <c r="I1861"/>
  <c r="D1861" s="1"/>
  <c r="I1649"/>
  <c r="D1649" s="1"/>
  <c r="I1585"/>
  <c r="D1585" s="1"/>
  <c r="I1521"/>
  <c r="D1521" s="1"/>
  <c r="I1441"/>
  <c r="D1441" s="1"/>
  <c r="I1345"/>
  <c r="D1345" s="1"/>
  <c r="I1265"/>
  <c r="D1265" s="1"/>
  <c r="I1217"/>
  <c r="D1217" s="1"/>
  <c r="I1169"/>
  <c r="D1169" s="1"/>
  <c r="I1105"/>
  <c r="D1105" s="1"/>
  <c r="I1049"/>
  <c r="D1049" s="1"/>
  <c r="I1028"/>
  <c r="D1028" s="1"/>
  <c r="I3467" i="53"/>
  <c r="D3467" s="1"/>
  <c r="C3467" s="1"/>
  <c r="A3467" s="1"/>
  <c r="I3435"/>
  <c r="D3435" s="1"/>
  <c r="C3435" s="1"/>
  <c r="A3435" s="1"/>
  <c r="I3403"/>
  <c r="D3403" s="1"/>
  <c r="I3288"/>
  <c r="D3288" s="1"/>
  <c r="C3288" s="1"/>
  <c r="A3288" s="1"/>
  <c r="I3267"/>
  <c r="D3267" s="1"/>
  <c r="C3267" s="1"/>
  <c r="A3267" s="1"/>
  <c r="I3185"/>
  <c r="D3185" s="1"/>
  <c r="C3185" s="1"/>
  <c r="A3185" s="1"/>
  <c r="I3173"/>
  <c r="D3173" s="1"/>
  <c r="C3173" s="1"/>
  <c r="A3173" s="1"/>
  <c r="I3165"/>
  <c r="D3165" s="1"/>
  <c r="C3165" s="1"/>
  <c r="A3165" s="1"/>
  <c r="I3129"/>
  <c r="D3129" s="1"/>
  <c r="C3129" s="1"/>
  <c r="A3129" s="1"/>
  <c r="I3113"/>
  <c r="D3113" s="1"/>
  <c r="C3113" s="1"/>
  <c r="A3113" s="1"/>
  <c r="I3089"/>
  <c r="D3089" s="1"/>
  <c r="C3089" s="1"/>
  <c r="A3089" s="1"/>
  <c r="I3061"/>
  <c r="D3061" s="1"/>
  <c r="C3061" s="1"/>
  <c r="A3061" s="1"/>
  <c r="I3033"/>
  <c r="D3033" s="1"/>
  <c r="C3033" s="1"/>
  <c r="A3033" s="1"/>
  <c r="I2997"/>
  <c r="D2997" s="1"/>
  <c r="C2997" s="1"/>
  <c r="A2997" s="1"/>
  <c r="I2977"/>
  <c r="D2977" s="1"/>
  <c r="C2977" s="1"/>
  <c r="A2977" s="1"/>
  <c r="I2789"/>
  <c r="D2789" s="1"/>
  <c r="C2789" s="1"/>
  <c r="A2789" s="1"/>
  <c r="I2777"/>
  <c r="D2777" s="1"/>
  <c r="C2777" s="1"/>
  <c r="A2777" s="1"/>
  <c r="I2729"/>
  <c r="D2729" s="1"/>
  <c r="C2729" s="1"/>
  <c r="A2729" s="1"/>
  <c r="I2717"/>
  <c r="D2717" s="1"/>
  <c r="C2717" s="1"/>
  <c r="A2717" s="1"/>
  <c r="I2681"/>
  <c r="D2681" s="1"/>
  <c r="C2681" s="1"/>
  <c r="A2681" s="1"/>
  <c r="I2665"/>
  <c r="D2665" s="1"/>
  <c r="C2665" s="1"/>
  <c r="A2665" s="1"/>
  <c r="I2621"/>
  <c r="D2621" s="1"/>
  <c r="C2621" s="1"/>
  <c r="A2621" s="1"/>
  <c r="I2605"/>
  <c r="D2605" s="1"/>
  <c r="C2605" s="1"/>
  <c r="A2605" s="1"/>
  <c r="I2589"/>
  <c r="D2589" s="1"/>
  <c r="C2589" s="1"/>
  <c r="A2589" s="1"/>
  <c r="I2569"/>
  <c r="D2569" s="1"/>
  <c r="C2569" s="1"/>
  <c r="A2569" s="1"/>
  <c r="I2481"/>
  <c r="D2481" s="1"/>
  <c r="C2481" s="1"/>
  <c r="A2481" s="1"/>
  <c r="I2453"/>
  <c r="D2453" s="1"/>
  <c r="C2453" s="1"/>
  <c r="A2453" s="1"/>
  <c r="I2437"/>
  <c r="D2437" s="1"/>
  <c r="C2437" s="1"/>
  <c r="A2437" s="1"/>
  <c r="I3432" i="1"/>
  <c r="D3432" s="1"/>
  <c r="I2586"/>
  <c r="D2586" s="1"/>
  <c r="I2229"/>
  <c r="D2229" s="1"/>
  <c r="I2093"/>
  <c r="D2093" s="1"/>
  <c r="I1965"/>
  <c r="D1965" s="1"/>
  <c r="I1805"/>
  <c r="D1805" s="1"/>
  <c r="I1687"/>
  <c r="D1687" s="1"/>
  <c r="I1637"/>
  <c r="D1637" s="1"/>
  <c r="I1589"/>
  <c r="D1589" s="1"/>
  <c r="I1509"/>
  <c r="D1509" s="1"/>
  <c r="I1461"/>
  <c r="D1461" s="1"/>
  <c r="I1381"/>
  <c r="D1381" s="1"/>
  <c r="I1079"/>
  <c r="D1079" s="1"/>
  <c r="I1061"/>
  <c r="D1061" s="1"/>
  <c r="I1040"/>
  <c r="D1040" s="1"/>
  <c r="I1024"/>
  <c r="D1024" s="1"/>
  <c r="I3364" i="53"/>
  <c r="D3364" s="1"/>
  <c r="C3364" s="1"/>
  <c r="A3364" s="1"/>
  <c r="I3463"/>
  <c r="D3463" s="1"/>
  <c r="I3447"/>
  <c r="D3447" s="1"/>
  <c r="C3447" s="1"/>
  <c r="A3447" s="1"/>
  <c r="I3431"/>
  <c r="D3431" s="1"/>
  <c r="C3431" s="1"/>
  <c r="A3431" s="1"/>
  <c r="I3404"/>
  <c r="D3404" s="1"/>
  <c r="C3404" s="1"/>
  <c r="A3404" s="1"/>
  <c r="I3388"/>
  <c r="D3388" s="1"/>
  <c r="C3388" s="1"/>
  <c r="A3388" s="1"/>
  <c r="I3300"/>
  <c r="D3300" s="1"/>
  <c r="C3300" s="1"/>
  <c r="A3300" s="1"/>
  <c r="I3279"/>
  <c r="D3279" s="1"/>
  <c r="C3279" s="1"/>
  <c r="A3279" s="1"/>
  <c r="I3263"/>
  <c r="D3263" s="1"/>
  <c r="C3263" s="1"/>
  <c r="A3263" s="1"/>
  <c r="I3226"/>
  <c r="D3226" s="1"/>
  <c r="C3226" s="1"/>
  <c r="A3226" s="1"/>
  <c r="I3198"/>
  <c r="D3198" s="1"/>
  <c r="C3198" s="1"/>
  <c r="A3198" s="1"/>
  <c r="I3182"/>
  <c r="D3182" s="1"/>
  <c r="C3182" s="1"/>
  <c r="A3182" s="1"/>
  <c r="I3170"/>
  <c r="D3170" s="1"/>
  <c r="C3170" s="1"/>
  <c r="A3170" s="1"/>
  <c r="I3154"/>
  <c r="D3154" s="1"/>
  <c r="C3154" s="1"/>
  <c r="A3154" s="1"/>
  <c r="I3110"/>
  <c r="D3110" s="1"/>
  <c r="C3110" s="1"/>
  <c r="A3110" s="1"/>
  <c r="I3094"/>
  <c r="D3094" s="1"/>
  <c r="C3094" s="1"/>
  <c r="A3094" s="1"/>
  <c r="I3082"/>
  <c r="D3082" s="1"/>
  <c r="C3082" s="1"/>
  <c r="A3082" s="1"/>
  <c r="I3038"/>
  <c r="D3038" s="1"/>
  <c r="C3038" s="1"/>
  <c r="A3038" s="1"/>
  <c r="I3026"/>
  <c r="D3026" s="1"/>
  <c r="C3026" s="1"/>
  <c r="A3026" s="1"/>
  <c r="I3010"/>
  <c r="D3010" s="1"/>
  <c r="C3010" s="1"/>
  <c r="A3010" s="1"/>
  <c r="I2982"/>
  <c r="D2982" s="1"/>
  <c r="C2982" s="1"/>
  <c r="A2982" s="1"/>
  <c r="I2786"/>
  <c r="D2786" s="1"/>
  <c r="C2786" s="1"/>
  <c r="A2786" s="1"/>
  <c r="I2734"/>
  <c r="D2734" s="1"/>
  <c r="C2734" s="1"/>
  <c r="A2734" s="1"/>
  <c r="I2718"/>
  <c r="D2718" s="1"/>
  <c r="C2718" s="1"/>
  <c r="A2718" s="1"/>
  <c r="I2706"/>
  <c r="D2706" s="1"/>
  <c r="C2706" s="1"/>
  <c r="A2706" s="1"/>
  <c r="I2662"/>
  <c r="D2662" s="1"/>
  <c r="C2662" s="1"/>
  <c r="A2662" s="1"/>
  <c r="I2650"/>
  <c r="D2650" s="1"/>
  <c r="C2650" s="1"/>
  <c r="A2650" s="1"/>
  <c r="I2610"/>
  <c r="D2610" s="1"/>
  <c r="C2610" s="1"/>
  <c r="A2610" s="1"/>
  <c r="I2598"/>
  <c r="D2598" s="1"/>
  <c r="C2598" s="1"/>
  <c r="A2598" s="1"/>
  <c r="I2574"/>
  <c r="D2574" s="1"/>
  <c r="C2574" s="1"/>
  <c r="A2574" s="1"/>
  <c r="I2554"/>
  <c r="D2554" s="1"/>
  <c r="I2534"/>
  <c r="D2534" s="1"/>
  <c r="C2534" s="1"/>
  <c r="A2534" s="1"/>
  <c r="I2510"/>
  <c r="D2510" s="1"/>
  <c r="C2510" s="1"/>
  <c r="A2510" s="1"/>
  <c r="I2498"/>
  <c r="D2498" s="1"/>
  <c r="C2498" s="1"/>
  <c r="A2498" s="1"/>
  <c r="I2470"/>
  <c r="D2470" s="1"/>
  <c r="C2470" s="1"/>
  <c r="A2470" s="1"/>
  <c r="I2450"/>
  <c r="D2450" s="1"/>
  <c r="C2450" s="1"/>
  <c r="A2450" s="1"/>
  <c r="I2430"/>
  <c r="D2430" s="1"/>
  <c r="C2430" s="1"/>
  <c r="A2430" s="1"/>
  <c r="I2406"/>
  <c r="D2406" s="1"/>
  <c r="C2406" s="1"/>
  <c r="A2406" s="1"/>
  <c r="I2386"/>
  <c r="D2386" s="1"/>
  <c r="C2386" s="1"/>
  <c r="A2386" s="1"/>
  <c r="I2366"/>
  <c r="D2366" s="1"/>
  <c r="C2366" s="1"/>
  <c r="A2366" s="1"/>
  <c r="I2342"/>
  <c r="D2342" s="1"/>
  <c r="C2342" s="1"/>
  <c r="A2342" s="1"/>
  <c r="I2322"/>
  <c r="D2322" s="1"/>
  <c r="C2322" s="1"/>
  <c r="A2322" s="1"/>
  <c r="I2302"/>
  <c r="D2302" s="1"/>
  <c r="C2302" s="1"/>
  <c r="A2302" s="1"/>
  <c r="I2278"/>
  <c r="D2278" s="1"/>
  <c r="I2258"/>
  <c r="D2258" s="1"/>
  <c r="C2258" s="1"/>
  <c r="A2258" s="1"/>
  <c r="I2238"/>
  <c r="D2238" s="1"/>
  <c r="C2238" s="1"/>
  <c r="A2238" s="1"/>
  <c r="I2214"/>
  <c r="D2214" s="1"/>
  <c r="C2214" s="1"/>
  <c r="A2214" s="1"/>
  <c r="I2194"/>
  <c r="D2194" s="1"/>
  <c r="C2194" s="1"/>
  <c r="A2194" s="1"/>
  <c r="I2174"/>
  <c r="D2174" s="1"/>
  <c r="C2174" s="1"/>
  <c r="A2174" s="1"/>
  <c r="I2150"/>
  <c r="D2150" s="1"/>
  <c r="C2150" s="1"/>
  <c r="A2150" s="1"/>
  <c r="I2130"/>
  <c r="D2130" s="1"/>
  <c r="C2130" s="1"/>
  <c r="A2130" s="1"/>
  <c r="I2110"/>
  <c r="D2110" s="1"/>
  <c r="C2110" s="1"/>
  <c r="A2110" s="1"/>
  <c r="I2086"/>
  <c r="D2086" s="1"/>
  <c r="C2086" s="1"/>
  <c r="A2086" s="1"/>
  <c r="I2066"/>
  <c r="D2066" s="1"/>
  <c r="C2066" s="1"/>
  <c r="A2066" s="1"/>
  <c r="I2046"/>
  <c r="D2046" s="1"/>
  <c r="C2046" s="1"/>
  <c r="A2046" s="1"/>
  <c r="I2022"/>
  <c r="D2022" s="1"/>
  <c r="C2022" s="1"/>
  <c r="A2022" s="1"/>
  <c r="I1994"/>
  <c r="D1994" s="1"/>
  <c r="C1994" s="1"/>
  <c r="A1994" s="1"/>
  <c r="I1982"/>
  <c r="D1982" s="1"/>
  <c r="C1982" s="1"/>
  <c r="A1982" s="1"/>
  <c r="I1914"/>
  <c r="D1914" s="1"/>
  <c r="C1914" s="1"/>
  <c r="A1914" s="1"/>
  <c r="I1902"/>
  <c r="D1902" s="1"/>
  <c r="C1902" s="1"/>
  <c r="A1902" s="1"/>
  <c r="I1882"/>
  <c r="D1882" s="1"/>
  <c r="C1882" s="1"/>
  <c r="A1882" s="1"/>
  <c r="I3230" i="1"/>
  <c r="D3230" s="1"/>
  <c r="I2378"/>
  <c r="D2378" s="1"/>
  <c r="I2240"/>
  <c r="D2240" s="1"/>
  <c r="I2069"/>
  <c r="D2069" s="1"/>
  <c r="I1973"/>
  <c r="D1973" s="1"/>
  <c r="I1813"/>
  <c r="D1813" s="1"/>
  <c r="I1717"/>
  <c r="D1717" s="1"/>
  <c r="I1625"/>
  <c r="D1625" s="1"/>
  <c r="I1577"/>
  <c r="D1577" s="1"/>
  <c r="I1497"/>
  <c r="D1497" s="1"/>
  <c r="I1449"/>
  <c r="D1449" s="1"/>
  <c r="I1369"/>
  <c r="D1369" s="1"/>
  <c r="I1321"/>
  <c r="D1321" s="1"/>
  <c r="I1241"/>
  <c r="D1241" s="1"/>
  <c r="I1193"/>
  <c r="D1193" s="1"/>
  <c r="I1113"/>
  <c r="D1113" s="1"/>
  <c r="I1073"/>
  <c r="D1073" s="1"/>
  <c r="I1047"/>
  <c r="D1047" s="1"/>
  <c r="I1031"/>
  <c r="D1031" s="1"/>
  <c r="I3459" i="53"/>
  <c r="D3459" s="1"/>
  <c r="C3459" s="1"/>
  <c r="A3459" s="1"/>
  <c r="I3395"/>
  <c r="D3395" s="1"/>
  <c r="C3395" s="1"/>
  <c r="A3395" s="1"/>
  <c r="I3219"/>
  <c r="D3219" s="1"/>
  <c r="C3219" s="1"/>
  <c r="A3219" s="1"/>
  <c r="I3171"/>
  <c r="D3171" s="1"/>
  <c r="C3171" s="1"/>
  <c r="A3171" s="1"/>
  <c r="I3091"/>
  <c r="D3091" s="1"/>
  <c r="I3043"/>
  <c r="D3043" s="1"/>
  <c r="I2783"/>
  <c r="D2783" s="1"/>
  <c r="C2783" s="1"/>
  <c r="A2783" s="1"/>
  <c r="I2695"/>
  <c r="D2695" s="1"/>
  <c r="I2591"/>
  <c r="D2591" s="1"/>
  <c r="C2591" s="1"/>
  <c r="A2591" s="1"/>
  <c r="I2511"/>
  <c r="D2511" s="1"/>
  <c r="C2511" s="1"/>
  <c r="A2511" s="1"/>
  <c r="I2421"/>
  <c r="D2421" s="1"/>
  <c r="I2381"/>
  <c r="D2381" s="1"/>
  <c r="C2381" s="1"/>
  <c r="A2381" s="1"/>
  <c r="I2357"/>
  <c r="D2357" s="1"/>
  <c r="C2357" s="1"/>
  <c r="A2357" s="1"/>
  <c r="I2317"/>
  <c r="D2317" s="1"/>
  <c r="C2317" s="1"/>
  <c r="A2317" s="1"/>
  <c r="I2293"/>
  <c r="D2293" s="1"/>
  <c r="C2293" s="1"/>
  <c r="A2293" s="1"/>
  <c r="I2253"/>
  <c r="D2253" s="1"/>
  <c r="C2253" s="1"/>
  <c r="A2253" s="1"/>
  <c r="I2213"/>
  <c r="D2213" s="1"/>
  <c r="C2213" s="1"/>
  <c r="A2213" s="1"/>
  <c r="I2173"/>
  <c r="D2173" s="1"/>
  <c r="C2173" s="1"/>
  <c r="A2173" s="1"/>
  <c r="I2141"/>
  <c r="D2141" s="1"/>
  <c r="C2141" s="1"/>
  <c r="A2141" s="1"/>
  <c r="I2117"/>
  <c r="D2117" s="1"/>
  <c r="C2117" s="1"/>
  <c r="A2117" s="1"/>
  <c r="I2077"/>
  <c r="D2077" s="1"/>
  <c r="C2077" s="1"/>
  <c r="A2077" s="1"/>
  <c r="I2053"/>
  <c r="D2053" s="1"/>
  <c r="C2053" s="1"/>
  <c r="A2053" s="1"/>
  <c r="I2013"/>
  <c r="D2013" s="1"/>
  <c r="C2013" s="1"/>
  <c r="A2013" s="1"/>
  <c r="I1925"/>
  <c r="D1925" s="1"/>
  <c r="C1925" s="1"/>
  <c r="A1925" s="1"/>
  <c r="I1871"/>
  <c r="D1871" s="1"/>
  <c r="C1871" s="1"/>
  <c r="A1871" s="1"/>
  <c r="I1829"/>
  <c r="D1829" s="1"/>
  <c r="C1829" s="1"/>
  <c r="A1829" s="1"/>
  <c r="I1802"/>
  <c r="D1802" s="1"/>
  <c r="C1802" s="1"/>
  <c r="A1802" s="1"/>
  <c r="I1770"/>
  <c r="D1770" s="1"/>
  <c r="C1770" s="1"/>
  <c r="A1770" s="1"/>
  <c r="I1722"/>
  <c r="D1722" s="1"/>
  <c r="C1722" s="1"/>
  <c r="A1722" s="1"/>
  <c r="I1690"/>
  <c r="D1690" s="1"/>
  <c r="C1690" s="1"/>
  <c r="A1690" s="1"/>
  <c r="I1663"/>
  <c r="D1663" s="1"/>
  <c r="I1631"/>
  <c r="D1631" s="1"/>
  <c r="C1631" s="1"/>
  <c r="A1631" s="1"/>
  <c r="I1610"/>
  <c r="D1610" s="1"/>
  <c r="C1610" s="1"/>
  <c r="A1610" s="1"/>
  <c r="I1583"/>
  <c r="D1583" s="1"/>
  <c r="C1583" s="1"/>
  <c r="A1583" s="1"/>
  <c r="I1535"/>
  <c r="D1535" s="1"/>
  <c r="C1535" s="1"/>
  <c r="A1535" s="1"/>
  <c r="I1509"/>
  <c r="D1509" s="1"/>
  <c r="C1509" s="1"/>
  <c r="A1509" s="1"/>
  <c r="I1477"/>
  <c r="D1477" s="1"/>
  <c r="C1477" s="1"/>
  <c r="A1477" s="1"/>
  <c r="I1461"/>
  <c r="D1461" s="1"/>
  <c r="C1461" s="1"/>
  <c r="A1461" s="1"/>
  <c r="I1423"/>
  <c r="D1423" s="1"/>
  <c r="I3285"/>
  <c r="D3285" s="1"/>
  <c r="C3285" s="1"/>
  <c r="A3285" s="1"/>
  <c r="I3191"/>
  <c r="D3191" s="1"/>
  <c r="C3191" s="1"/>
  <c r="A3191" s="1"/>
  <c r="I3143"/>
  <c r="D3143" s="1"/>
  <c r="C3143" s="1"/>
  <c r="A3143" s="1"/>
  <c r="I3015"/>
  <c r="D3015" s="1"/>
  <c r="C3015" s="1"/>
  <c r="A3015" s="1"/>
  <c r="I2651"/>
  <c r="D2651" s="1"/>
  <c r="C2651" s="1"/>
  <c r="A2651" s="1"/>
  <c r="I2515"/>
  <c r="D2515" s="1"/>
  <c r="I2435"/>
  <c r="D2435" s="1"/>
  <c r="C2435" s="1"/>
  <c r="A2435" s="1"/>
  <c r="I2335"/>
  <c r="D2335" s="1"/>
  <c r="I2319"/>
  <c r="D2319" s="1"/>
  <c r="C2319" s="1"/>
  <c r="A2319" s="1"/>
  <c r="I2271"/>
  <c r="D2271" s="1"/>
  <c r="C2271" s="1"/>
  <c r="A2271" s="1"/>
  <c r="I2223"/>
  <c r="D2223" s="1"/>
  <c r="C2223" s="1"/>
  <c r="A2223" s="1"/>
  <c r="I2183"/>
  <c r="D2183" s="1"/>
  <c r="C2183" s="1"/>
  <c r="A2183" s="1"/>
  <c r="I2111"/>
  <c r="D2111" s="1"/>
  <c r="C2111" s="1"/>
  <c r="A2111" s="1"/>
  <c r="I2055"/>
  <c r="D2055" s="1"/>
  <c r="C2055" s="1"/>
  <c r="A2055" s="1"/>
  <c r="I2031"/>
  <c r="D2031" s="1"/>
  <c r="C2031" s="1"/>
  <c r="A2031" s="1"/>
  <c r="I2007"/>
  <c r="D2007" s="1"/>
  <c r="C2007" s="1"/>
  <c r="A2007" s="1"/>
  <c r="I1911"/>
  <c r="D1911" s="1"/>
  <c r="C1911" s="1"/>
  <c r="A1911" s="1"/>
  <c r="I1862"/>
  <c r="D1862" s="1"/>
  <c r="I1830"/>
  <c r="D1830" s="1"/>
  <c r="C1830" s="1"/>
  <c r="A1830" s="1"/>
  <c r="I1803"/>
  <c r="D1803" s="1"/>
  <c r="C1803" s="1"/>
  <c r="A1803" s="1"/>
  <c r="I1793"/>
  <c r="D1793" s="1"/>
  <c r="C1793" s="1"/>
  <c r="A1793" s="1"/>
  <c r="I1782"/>
  <c r="D1782" s="1"/>
  <c r="C1782" s="1"/>
  <c r="A1782" s="1"/>
  <c r="I1755"/>
  <c r="D1755" s="1"/>
  <c r="C1755" s="1"/>
  <c r="A1755" s="1"/>
  <c r="I1739"/>
  <c r="D1739" s="1"/>
  <c r="C1739" s="1"/>
  <c r="A1739" s="1"/>
  <c r="I1713"/>
  <c r="D1713" s="1"/>
  <c r="I1702"/>
  <c r="D1702" s="1"/>
  <c r="C1702" s="1"/>
  <c r="A1702" s="1"/>
  <c r="I1681"/>
  <c r="D1681" s="1"/>
  <c r="C1681" s="1"/>
  <c r="A1681" s="1"/>
  <c r="I1654"/>
  <c r="D1654" s="1"/>
  <c r="C1654" s="1"/>
  <c r="A1654" s="1"/>
  <c r="I1633"/>
  <c r="D1633" s="1"/>
  <c r="C1633" s="1"/>
  <c r="A1633" s="1"/>
  <c r="I1606"/>
  <c r="D1606" s="1"/>
  <c r="C1606" s="1"/>
  <c r="A1606" s="1"/>
  <c r="I1590"/>
  <c r="D1590" s="1"/>
  <c r="C1590" s="1"/>
  <c r="A1590" s="1"/>
  <c r="I1574"/>
  <c r="D1574" s="1"/>
  <c r="C1574" s="1"/>
  <c r="A1574" s="1"/>
  <c r="I1558"/>
  <c r="D1558" s="1"/>
  <c r="C1558" s="1"/>
  <c r="A1558" s="1"/>
  <c r="I1531"/>
  <c r="D1531" s="1"/>
  <c r="I1462"/>
  <c r="D1462" s="1"/>
  <c r="C1462" s="1"/>
  <c r="A1462" s="1"/>
  <c r="I1446"/>
  <c r="D1446" s="1"/>
  <c r="C1446" s="1"/>
  <c r="A1446" s="1"/>
  <c r="I1419"/>
  <c r="D1419" s="1"/>
  <c r="C1419" s="1"/>
  <c r="A1419" s="1"/>
  <c r="I1409"/>
  <c r="D1409" s="1"/>
  <c r="C1409" s="1"/>
  <c r="A1409" s="1"/>
  <c r="I1398"/>
  <c r="D1398" s="1"/>
  <c r="C1398" s="1"/>
  <c r="A1398" s="1"/>
  <c r="I1387"/>
  <c r="D1387" s="1"/>
  <c r="I1377"/>
  <c r="D1377" s="1"/>
  <c r="C1377" s="1"/>
  <c r="A1377" s="1"/>
  <c r="I1364"/>
  <c r="D1364" s="1"/>
  <c r="I1356"/>
  <c r="D1356" s="1"/>
  <c r="C1356" s="1"/>
  <c r="A1356" s="1"/>
  <c r="I1348"/>
  <c r="D1348" s="1"/>
  <c r="C1348" s="1"/>
  <c r="A1348" s="1"/>
  <c r="I1336"/>
  <c r="D1336" s="1"/>
  <c r="C1336" s="1"/>
  <c r="A1336" s="1"/>
  <c r="I1308"/>
  <c r="D1308" s="1"/>
  <c r="C1308" s="1"/>
  <c r="A1308" s="1"/>
  <c r="I1296"/>
  <c r="D1296" s="1"/>
  <c r="C1296" s="1"/>
  <c r="A1296" s="1"/>
  <c r="I1284"/>
  <c r="D1284" s="1"/>
  <c r="C1284" s="1"/>
  <c r="A1284" s="1"/>
  <c r="I1272"/>
  <c r="D1272" s="1"/>
  <c r="C1272" s="1"/>
  <c r="A1272" s="1"/>
  <c r="I1244"/>
  <c r="D1244" s="1"/>
  <c r="C1244" s="1"/>
  <c r="A1244" s="1"/>
  <c r="I1224"/>
  <c r="D1224" s="1"/>
  <c r="C1224" s="1"/>
  <c r="A1224" s="1"/>
  <c r="I1204"/>
  <c r="D1204" s="1"/>
  <c r="C1204" s="1"/>
  <c r="A1204" s="1"/>
  <c r="I1196"/>
  <c r="D1196" s="1"/>
  <c r="I1188"/>
  <c r="D1188" s="1"/>
  <c r="C1188" s="1"/>
  <c r="A1188" s="1"/>
  <c r="I3371"/>
  <c r="D3371" s="1"/>
  <c r="C3371" s="1"/>
  <c r="A3371" s="1"/>
  <c r="I3427"/>
  <c r="D3427" s="1"/>
  <c r="I3384"/>
  <c r="D3384" s="1"/>
  <c r="C3384" s="1"/>
  <c r="A3384" s="1"/>
  <c r="I3147"/>
  <c r="D3147" s="1"/>
  <c r="C3147" s="1"/>
  <c r="A3147" s="1"/>
  <c r="I3131"/>
  <c r="D3131" s="1"/>
  <c r="C3131" s="1"/>
  <c r="A3131" s="1"/>
  <c r="I3115"/>
  <c r="D3115" s="1"/>
  <c r="I3035"/>
  <c r="D3035" s="1"/>
  <c r="C3035" s="1"/>
  <c r="A3035" s="1"/>
  <c r="I3003"/>
  <c r="D3003" s="1"/>
  <c r="C3003" s="1"/>
  <c r="A3003" s="1"/>
  <c r="I2703"/>
  <c r="D2703" s="1"/>
  <c r="C2703" s="1"/>
  <c r="A2703" s="1"/>
  <c r="I2615"/>
  <c r="D2615" s="1"/>
  <c r="C2615" s="1"/>
  <c r="A2615" s="1"/>
  <c r="I2567"/>
  <c r="D2567" s="1"/>
  <c r="C2567" s="1"/>
  <c r="A2567" s="1"/>
  <c r="I2519"/>
  <c r="D2519" s="1"/>
  <c r="C2519" s="1"/>
  <c r="A2519" s="1"/>
  <c r="I2425"/>
  <c r="D2425" s="1"/>
  <c r="C2425" s="1"/>
  <c r="A2425" s="1"/>
  <c r="I2401"/>
  <c r="D2401" s="1"/>
  <c r="C2401" s="1"/>
  <c r="A2401" s="1"/>
  <c r="I2369"/>
  <c r="D2369" s="1"/>
  <c r="C2369" s="1"/>
  <c r="A2369" s="1"/>
  <c r="I2337"/>
  <c r="D2337" s="1"/>
  <c r="C2337" s="1"/>
  <c r="A2337" s="1"/>
  <c r="I2305"/>
  <c r="D2305" s="1"/>
  <c r="C2305" s="1"/>
  <c r="A2305" s="1"/>
  <c r="I2273"/>
  <c r="D2273" s="1"/>
  <c r="C2273" s="1"/>
  <c r="A2273" s="1"/>
  <c r="I2241"/>
  <c r="D2241" s="1"/>
  <c r="C2241" s="1"/>
  <c r="A2241" s="1"/>
  <c r="I2209"/>
  <c r="D2209" s="1"/>
  <c r="C2209" s="1"/>
  <c r="A2209" s="1"/>
  <c r="I2177"/>
  <c r="D2177" s="1"/>
  <c r="C2177" s="1"/>
  <c r="A2177" s="1"/>
  <c r="I2145"/>
  <c r="D2145" s="1"/>
  <c r="C2145" s="1"/>
  <c r="A2145" s="1"/>
  <c r="I2113"/>
  <c r="D2113" s="1"/>
  <c r="C2113" s="1"/>
  <c r="A2113" s="1"/>
  <c r="I2081"/>
  <c r="D2081" s="1"/>
  <c r="C2081" s="1"/>
  <c r="A2081" s="1"/>
  <c r="I2049"/>
  <c r="D2049" s="1"/>
  <c r="C2049" s="1"/>
  <c r="A2049" s="1"/>
  <c r="I2017"/>
  <c r="D2017" s="1"/>
  <c r="C2017" s="1"/>
  <c r="A2017" s="1"/>
  <c r="I1985"/>
  <c r="D1985" s="1"/>
  <c r="C1985" s="1"/>
  <c r="A1985" s="1"/>
  <c r="I1905"/>
  <c r="D1905" s="1"/>
  <c r="I1874"/>
  <c r="D1874" s="1"/>
  <c r="C1874" s="1"/>
  <c r="A1874" s="1"/>
  <c r="I1853"/>
  <c r="D1853" s="1"/>
  <c r="C1853" s="1"/>
  <c r="A1853" s="1"/>
  <c r="I1831"/>
  <c r="D1831" s="1"/>
  <c r="I1773"/>
  <c r="D1773" s="1"/>
  <c r="C1773" s="1"/>
  <c r="A1773" s="1"/>
  <c r="I1751"/>
  <c r="D1751" s="1"/>
  <c r="C1751" s="1"/>
  <c r="A1751" s="1"/>
  <c r="I1730"/>
  <c r="D1730" s="1"/>
  <c r="C1730" s="1"/>
  <c r="A1730" s="1"/>
  <c r="I1719"/>
  <c r="D1719" s="1"/>
  <c r="C1719" s="1"/>
  <c r="A1719" s="1"/>
  <c r="I1709"/>
  <c r="D1709" s="1"/>
  <c r="C1709" s="1"/>
  <c r="A1709" s="1"/>
  <c r="I1698"/>
  <c r="D1698" s="1"/>
  <c r="C1698" s="1"/>
  <c r="A1698" s="1"/>
  <c r="I1687"/>
  <c r="D1687" s="1"/>
  <c r="I1677"/>
  <c r="D1677" s="1"/>
  <c r="C1677" s="1"/>
  <c r="A1677" s="1"/>
  <c r="I1666"/>
  <c r="D1666" s="1"/>
  <c r="C1666" s="1"/>
  <c r="A1666" s="1"/>
  <c r="I1655"/>
  <c r="D1655" s="1"/>
  <c r="C1655" s="1"/>
  <c r="A1655" s="1"/>
  <c r="I1645"/>
  <c r="D1645" s="1"/>
  <c r="C1645" s="1"/>
  <c r="A1645" s="1"/>
  <c r="I1634"/>
  <c r="D1634" s="1"/>
  <c r="C1634" s="1"/>
  <c r="A1634" s="1"/>
  <c r="I1623"/>
  <c r="D1623" s="1"/>
  <c r="C1623" s="1"/>
  <c r="A1623" s="1"/>
  <c r="I1613"/>
  <c r="D1613" s="1"/>
  <c r="C1613" s="1"/>
  <c r="A1613" s="1"/>
  <c r="I1602"/>
  <c r="D1602" s="1"/>
  <c r="C1602" s="1"/>
  <c r="A1602" s="1"/>
  <c r="I1591"/>
  <c r="D1591" s="1"/>
  <c r="I1581"/>
  <c r="D1581" s="1"/>
  <c r="C1581" s="1"/>
  <c r="A1581" s="1"/>
  <c r="I1570"/>
  <c r="D1570" s="1"/>
  <c r="C1570" s="1"/>
  <c r="A1570" s="1"/>
  <c r="I1554"/>
  <c r="D1554" s="1"/>
  <c r="C1554" s="1"/>
  <c r="A1554" s="1"/>
  <c r="I1474"/>
  <c r="D1474" s="1"/>
  <c r="C1474" s="1"/>
  <c r="A1474" s="1"/>
  <c r="I1453"/>
  <c r="D1453" s="1"/>
  <c r="C1453" s="1"/>
  <c r="A1453" s="1"/>
  <c r="I1431"/>
  <c r="D1431" s="1"/>
  <c r="C1431" s="1"/>
  <c r="A1431" s="1"/>
  <c r="I1410"/>
  <c r="D1410" s="1"/>
  <c r="C1410" s="1"/>
  <c r="A1410" s="1"/>
  <c r="I1389"/>
  <c r="D1389" s="1"/>
  <c r="C1389" s="1"/>
  <c r="A1389" s="1"/>
  <c r="I1369"/>
  <c r="D1369" s="1"/>
  <c r="C1369" s="1"/>
  <c r="A1369" s="1"/>
  <c r="I1353"/>
  <c r="D1353" s="1"/>
  <c r="I1337"/>
  <c r="D1337" s="1"/>
  <c r="C1337" s="1"/>
  <c r="A1337" s="1"/>
  <c r="I1321"/>
  <c r="D1321" s="1"/>
  <c r="C1321" s="1"/>
  <c r="A1321" s="1"/>
  <c r="I1305"/>
  <c r="D1305" s="1"/>
  <c r="I1289"/>
  <c r="D1289" s="1"/>
  <c r="C1289" s="1"/>
  <c r="A1289" s="1"/>
  <c r="I1273"/>
  <c r="D1273" s="1"/>
  <c r="C1273" s="1"/>
  <c r="A1273" s="1"/>
  <c r="I1257"/>
  <c r="D1257" s="1"/>
  <c r="C1257" s="1"/>
  <c r="A1257" s="1"/>
  <c r="I3432"/>
  <c r="D3432" s="1"/>
  <c r="C3432" s="1"/>
  <c r="A3432" s="1"/>
  <c r="I3275"/>
  <c r="D3275" s="1"/>
  <c r="C3275" s="1"/>
  <c r="A3275" s="1"/>
  <c r="I3199"/>
  <c r="D3199" s="1"/>
  <c r="I3135"/>
  <c r="D3135" s="1"/>
  <c r="C3135" s="1"/>
  <c r="A3135" s="1"/>
  <c r="I3071"/>
  <c r="D3071" s="1"/>
  <c r="C3071" s="1"/>
  <c r="A3071" s="1"/>
  <c r="I3007"/>
  <c r="D3007" s="1"/>
  <c r="I2739"/>
  <c r="D2739" s="1"/>
  <c r="C2739" s="1"/>
  <c r="A2739" s="1"/>
  <c r="I2123"/>
  <c r="D2123" s="1"/>
  <c r="C2123" s="1"/>
  <c r="A2123" s="1"/>
  <c r="I2091"/>
  <c r="D2091" s="1"/>
  <c r="C2091" s="1"/>
  <c r="A2091" s="1"/>
  <c r="I2067"/>
  <c r="D2067" s="1"/>
  <c r="C2067" s="1"/>
  <c r="A2067" s="1"/>
  <c r="I2051"/>
  <c r="D2051" s="1"/>
  <c r="C2051" s="1"/>
  <c r="A2051" s="1"/>
  <c r="I2035"/>
  <c r="D2035" s="1"/>
  <c r="I2011"/>
  <c r="I1995"/>
  <c r="D1995" s="1"/>
  <c r="C1995" s="1"/>
  <c r="A1995" s="1"/>
  <c r="I1915"/>
  <c r="D1915" s="1"/>
  <c r="I1883"/>
  <c r="D1883" s="1"/>
  <c r="C1883" s="1"/>
  <c r="A1883" s="1"/>
  <c r="I1870"/>
  <c r="D1870" s="1"/>
  <c r="C1870" s="1"/>
  <c r="A1870" s="1"/>
  <c r="I1849"/>
  <c r="D1849" s="1"/>
  <c r="C1849" s="1"/>
  <c r="A1849" s="1"/>
  <c r="I1827"/>
  <c r="D1827" s="1"/>
  <c r="C1827" s="1"/>
  <c r="A1827" s="1"/>
  <c r="I1806"/>
  <c r="D1806" s="1"/>
  <c r="C1806" s="1"/>
  <c r="A1806" s="1"/>
  <c r="I1737"/>
  <c r="D1737" s="1"/>
  <c r="C1737" s="1"/>
  <c r="A1737" s="1"/>
  <c r="I1715"/>
  <c r="D1715" s="1"/>
  <c r="C1715" s="1"/>
  <c r="A1715" s="1"/>
  <c r="I1694"/>
  <c r="D1694" s="1"/>
  <c r="C1694" s="1"/>
  <c r="A1694" s="1"/>
  <c r="I1673"/>
  <c r="D1673" s="1"/>
  <c r="C1673" s="1"/>
  <c r="A1673" s="1"/>
  <c r="I1651"/>
  <c r="D1651" s="1"/>
  <c r="I1630"/>
  <c r="D1630" s="1"/>
  <c r="C1630" s="1"/>
  <c r="A1630" s="1"/>
  <c r="I1609"/>
  <c r="D1609" s="1"/>
  <c r="C1609" s="1"/>
  <c r="A1609" s="1"/>
  <c r="I1587"/>
  <c r="D1587" s="1"/>
  <c r="C1587" s="1"/>
  <c r="A1587" s="1"/>
  <c r="I1566"/>
  <c r="D1566" s="1"/>
  <c r="C1566" s="1"/>
  <c r="A1566" s="1"/>
  <c r="I1545"/>
  <c r="D1545" s="1"/>
  <c r="C1545" s="1"/>
  <c r="A1545" s="1"/>
  <c r="I1523"/>
  <c r="D1523" s="1"/>
  <c r="C1523" s="1"/>
  <c r="A1523" s="1"/>
  <c r="I1502"/>
  <c r="D1502" s="1"/>
  <c r="C1502" s="1"/>
  <c r="A1502" s="1"/>
  <c r="I1481"/>
  <c r="D1481" s="1"/>
  <c r="C1481" s="1"/>
  <c r="A1481" s="1"/>
  <c r="I1459"/>
  <c r="D1459" s="1"/>
  <c r="I1438"/>
  <c r="D1438" s="1"/>
  <c r="I1417"/>
  <c r="D1417" s="1"/>
  <c r="C1417" s="1"/>
  <c r="A1417" s="1"/>
  <c r="I1395"/>
  <c r="D1395" s="1"/>
  <c r="C1395" s="1"/>
  <c r="A1395" s="1"/>
  <c r="I1374"/>
  <c r="D1374" s="1"/>
  <c r="C1374" s="1"/>
  <c r="A1374" s="1"/>
  <c r="I1358"/>
  <c r="D1358" s="1"/>
  <c r="C1358" s="1"/>
  <c r="A1358" s="1"/>
  <c r="I1342"/>
  <c r="D1342" s="1"/>
  <c r="C1342" s="1"/>
  <c r="A1342" s="1"/>
  <c r="I1326"/>
  <c r="D1326" s="1"/>
  <c r="C1326" s="1"/>
  <c r="A1326" s="1"/>
  <c r="I1310"/>
  <c r="D1310" s="1"/>
  <c r="C1310" s="1"/>
  <c r="A1310" s="1"/>
  <c r="I1294"/>
  <c r="D1294" s="1"/>
  <c r="C1294" s="1"/>
  <c r="A1294" s="1"/>
  <c r="I1278"/>
  <c r="D1278" s="1"/>
  <c r="C1278" s="1"/>
  <c r="A1278" s="1"/>
  <c r="I1262"/>
  <c r="D1262" s="1"/>
  <c r="C1262" s="1"/>
  <c r="A1262" s="1"/>
  <c r="I1246"/>
  <c r="D1246" s="1"/>
  <c r="C1246" s="1"/>
  <c r="A1246" s="1"/>
  <c r="I1230"/>
  <c r="D1230" s="1"/>
  <c r="C1230" s="1"/>
  <c r="A1230" s="1"/>
  <c r="I1214"/>
  <c r="D1214" s="1"/>
  <c r="C1214" s="1"/>
  <c r="A1214" s="1"/>
  <c r="I1198"/>
  <c r="D1198" s="1"/>
  <c r="C1198" s="1"/>
  <c r="A1198" s="1"/>
  <c r="I1182"/>
  <c r="D1182" s="1"/>
  <c r="C1182" s="1"/>
  <c r="A1182" s="1"/>
  <c r="I1166"/>
  <c r="D1166" s="1"/>
  <c r="C1166" s="1"/>
  <c r="A1166" s="1"/>
  <c r="I1347"/>
  <c r="D1347" s="1"/>
  <c r="C1347" s="1"/>
  <c r="A1347" s="1"/>
  <c r="I1283"/>
  <c r="D1283" s="1"/>
  <c r="C1283" s="1"/>
  <c r="A1283" s="1"/>
  <c r="I1237"/>
  <c r="D1237" s="1"/>
  <c r="C1237" s="1"/>
  <c r="A1237" s="1"/>
  <c r="I1205"/>
  <c r="D1205" s="1"/>
  <c r="C1205" s="1"/>
  <c r="A1205" s="1"/>
  <c r="I1176"/>
  <c r="D1176" s="1"/>
  <c r="C1176" s="1"/>
  <c r="A1176" s="1"/>
  <c r="I1161"/>
  <c r="D1161" s="1"/>
  <c r="C1161" s="1"/>
  <c r="A1161" s="1"/>
  <c r="I1153"/>
  <c r="D1153" s="1"/>
  <c r="C1153" s="1"/>
  <c r="A1153" s="1"/>
  <c r="I1145"/>
  <c r="D1145" s="1"/>
  <c r="C1145" s="1"/>
  <c r="A1145" s="1"/>
  <c r="I1137"/>
  <c r="D1137" s="1"/>
  <c r="I1129"/>
  <c r="D1129" s="1"/>
  <c r="C1129" s="1"/>
  <c r="A1129" s="1"/>
  <c r="I1121"/>
  <c r="D1121" s="1"/>
  <c r="C1121" s="1"/>
  <c r="A1121" s="1"/>
  <c r="I1113"/>
  <c r="D1113" s="1"/>
  <c r="C1113" s="1"/>
  <c r="A1113" s="1"/>
  <c r="I1105"/>
  <c r="D1105" s="1"/>
  <c r="C1105" s="1"/>
  <c r="A1105" s="1"/>
  <c r="I1097"/>
  <c r="D1097" s="1"/>
  <c r="C1097" s="1"/>
  <c r="A1097" s="1"/>
  <c r="I1089"/>
  <c r="D1089" s="1"/>
  <c r="C1089" s="1"/>
  <c r="A1089" s="1"/>
  <c r="I1081"/>
  <c r="D1081" s="1"/>
  <c r="C1081" s="1"/>
  <c r="A1081" s="1"/>
  <c r="I1073"/>
  <c r="D1073" s="1"/>
  <c r="C1073" s="1"/>
  <c r="A1073" s="1"/>
  <c r="I1065"/>
  <c r="D1065" s="1"/>
  <c r="C1065" s="1"/>
  <c r="A1065" s="1"/>
  <c r="I1057"/>
  <c r="D1057" s="1"/>
  <c r="C1057" s="1"/>
  <c r="A1057" s="1"/>
  <c r="I1049"/>
  <c r="D1049" s="1"/>
  <c r="C1049" s="1"/>
  <c r="A1049" s="1"/>
  <c r="I1041"/>
  <c r="D1041" s="1"/>
  <c r="C1041" s="1"/>
  <c r="A1041" s="1"/>
  <c r="I1033"/>
  <c r="D1033" s="1"/>
  <c r="C1033" s="1"/>
  <c r="A1033" s="1"/>
  <c r="I1025"/>
  <c r="D1025" s="1"/>
  <c r="C1025" s="1"/>
  <c r="A1025" s="1"/>
  <c r="I1017"/>
  <c r="D1017" s="1"/>
  <c r="C1017" s="1"/>
  <c r="A1017" s="1"/>
  <c r="I1386"/>
  <c r="D1386" s="1"/>
  <c r="C1386" s="1"/>
  <c r="A1386" s="1"/>
  <c r="I1351"/>
  <c r="D1351" s="1"/>
  <c r="I1319"/>
  <c r="D1319" s="1"/>
  <c r="C1319" s="1"/>
  <c r="A1319" s="1"/>
  <c r="I1287"/>
  <c r="D1287" s="1"/>
  <c r="C1287" s="1"/>
  <c r="A1287" s="1"/>
  <c r="I1255"/>
  <c r="D1255" s="1"/>
  <c r="I1231"/>
  <c r="D1231" s="1"/>
  <c r="I1199"/>
  <c r="D1199" s="1"/>
  <c r="C1199" s="1"/>
  <c r="A1199" s="1"/>
  <c r="I1183"/>
  <c r="D1183" s="1"/>
  <c r="I1167"/>
  <c r="D1167" s="1"/>
  <c r="C1167" s="1"/>
  <c r="A1167" s="1"/>
  <c r="I1150"/>
  <c r="D1150" s="1"/>
  <c r="I1134"/>
  <c r="D1134" s="1"/>
  <c r="C1134" s="1"/>
  <c r="A1134" s="1"/>
  <c r="I1118"/>
  <c r="D1118" s="1"/>
  <c r="C1118" s="1"/>
  <c r="A1118" s="1"/>
  <c r="I1102"/>
  <c r="D1102" s="1"/>
  <c r="C1102" s="1"/>
  <c r="A1102" s="1"/>
  <c r="I1086"/>
  <c r="D1086" s="1"/>
  <c r="C1086" s="1"/>
  <c r="A1086" s="1"/>
  <c r="I1070"/>
  <c r="D1070" s="1"/>
  <c r="C1070" s="1"/>
  <c r="A1070" s="1"/>
  <c r="I1054"/>
  <c r="D1054" s="1"/>
  <c r="C1054" s="1"/>
  <c r="A1054" s="1"/>
  <c r="I1038"/>
  <c r="D1038" s="1"/>
  <c r="C1038" s="1"/>
  <c r="A1038" s="1"/>
  <c r="I1022"/>
  <c r="D1022" s="1"/>
  <c r="C1022" s="1"/>
  <c r="A1022" s="1"/>
  <c r="I1371"/>
  <c r="D1371" s="1"/>
  <c r="C1371" s="1"/>
  <c r="A1371" s="1"/>
  <c r="I1139"/>
  <c r="D1139" s="1"/>
  <c r="C1139" s="1"/>
  <c r="A1139" s="1"/>
  <c r="I1123"/>
  <c r="D1123" s="1"/>
  <c r="I1107"/>
  <c r="D1107" s="1"/>
  <c r="C1107" s="1"/>
  <c r="A1107" s="1"/>
  <c r="I1091"/>
  <c r="D1091" s="1"/>
  <c r="C1091" s="1"/>
  <c r="A1091" s="1"/>
  <c r="I1075"/>
  <c r="D1075" s="1"/>
  <c r="I1059"/>
  <c r="D1059" s="1"/>
  <c r="C1059" s="1"/>
  <c r="A1059" s="1"/>
  <c r="I1043"/>
  <c r="D1043" s="1"/>
  <c r="C1043" s="1"/>
  <c r="A1043" s="1"/>
  <c r="I1027"/>
  <c r="D1027" s="1"/>
  <c r="I1418"/>
  <c r="D1418" s="1"/>
  <c r="C1418" s="1"/>
  <c r="A1418" s="1"/>
  <c r="I1375"/>
  <c r="D1375" s="1"/>
  <c r="I1343"/>
  <c r="D1343" s="1"/>
  <c r="C1343" s="1"/>
  <c r="A1343" s="1"/>
  <c r="I1311"/>
  <c r="D1311" s="1"/>
  <c r="C1311" s="1"/>
  <c r="A1311" s="1"/>
  <c r="I1279"/>
  <c r="D1279" s="1"/>
  <c r="I1251"/>
  <c r="D1251" s="1"/>
  <c r="C1251" s="1"/>
  <c r="A1251" s="1"/>
  <c r="I1235"/>
  <c r="D1235" s="1"/>
  <c r="C1235" s="1"/>
  <c r="A1235" s="1"/>
  <c r="I1219"/>
  <c r="D1219" s="1"/>
  <c r="I1203"/>
  <c r="D1203" s="1"/>
  <c r="C1203" s="1"/>
  <c r="A1203" s="1"/>
  <c r="I1187"/>
  <c r="D1187" s="1"/>
  <c r="C1187" s="1"/>
  <c r="A1187" s="1"/>
  <c r="I1175"/>
  <c r="D1175" s="1"/>
  <c r="C1175" s="1"/>
  <c r="A1175" s="1"/>
  <c r="I1164"/>
  <c r="D1164" s="1"/>
  <c r="C1164" s="1"/>
  <c r="A1164" s="1"/>
  <c r="I1156"/>
  <c r="D1156" s="1"/>
  <c r="C1156" s="1"/>
  <c r="A1156" s="1"/>
  <c r="I1148"/>
  <c r="D1148" s="1"/>
  <c r="I1140"/>
  <c r="D1140" s="1"/>
  <c r="C1140" s="1"/>
  <c r="A1140" s="1"/>
  <c r="I1132"/>
  <c r="D1132" s="1"/>
  <c r="C1132" s="1"/>
  <c r="A1132" s="1"/>
  <c r="I1124"/>
  <c r="D1124" s="1"/>
  <c r="I1116"/>
  <c r="D1116" s="1"/>
  <c r="C1116" s="1"/>
  <c r="A1116" s="1"/>
  <c r="I1108"/>
  <c r="D1108" s="1"/>
  <c r="C1108" s="1"/>
  <c r="A1108" s="1"/>
  <c r="I1100"/>
  <c r="D1100" s="1"/>
  <c r="I1092"/>
  <c r="D1092" s="1"/>
  <c r="C1092" s="1"/>
  <c r="A1092" s="1"/>
  <c r="I1084"/>
  <c r="D1084" s="1"/>
  <c r="C1084" s="1"/>
  <c r="A1084" s="1"/>
  <c r="I1076"/>
  <c r="D1076" s="1"/>
  <c r="I1068"/>
  <c r="D1068" s="1"/>
  <c r="C1068" s="1"/>
  <c r="A1068" s="1"/>
  <c r="I1060"/>
  <c r="D1060" s="1"/>
  <c r="C1060" s="1"/>
  <c r="A1060" s="1"/>
  <c r="I1052"/>
  <c r="D1052" s="1"/>
  <c r="C1052" s="1"/>
  <c r="A1052" s="1"/>
  <c r="I1044"/>
  <c r="D1044" s="1"/>
  <c r="C1044" s="1"/>
  <c r="A1044" s="1"/>
  <c r="I1032"/>
  <c r="D1032" s="1"/>
  <c r="C1032" s="1"/>
  <c r="A1032" s="1"/>
  <c r="I1024"/>
  <c r="D1024" s="1"/>
  <c r="C1024" s="1"/>
  <c r="A1024" s="1"/>
  <c r="I1016"/>
  <c r="D1016" s="1"/>
  <c r="C1016" s="1"/>
  <c r="A1016" s="1"/>
  <c r="I1954"/>
  <c r="D1954" s="1"/>
  <c r="C1954" s="1"/>
  <c r="A1954" s="1"/>
  <c r="I1942"/>
  <c r="D1942" s="1"/>
  <c r="C1942" s="1"/>
  <c r="A1942" s="1"/>
  <c r="I1934"/>
  <c r="D1934" s="1"/>
  <c r="C1934" s="1"/>
  <c r="A1934" s="1"/>
  <c r="I1937"/>
  <c r="D1937" s="1"/>
  <c r="C1937" s="1"/>
  <c r="A1937" s="1"/>
  <c r="I1967"/>
  <c r="D1967" s="1"/>
  <c r="C1967" s="1"/>
  <c r="A1967" s="1"/>
  <c r="I1969"/>
  <c r="D1969" s="1"/>
  <c r="C1969" s="1"/>
  <c r="A1969" s="1"/>
  <c r="I1965"/>
  <c r="D1965" s="1"/>
  <c r="C1965" s="1"/>
  <c r="A1965" s="1"/>
  <c r="I1960"/>
  <c r="D1960" s="1"/>
  <c r="C1960" s="1"/>
  <c r="A1960" s="1"/>
  <c r="I1962"/>
  <c r="D1962" s="1"/>
  <c r="C1962" s="1"/>
  <c r="A1962" s="1"/>
  <c r="I1944"/>
  <c r="D1944" s="1"/>
  <c r="C1944" s="1"/>
  <c r="A1944" s="1"/>
  <c r="I1950"/>
  <c r="D1950" s="1"/>
  <c r="C1950" s="1"/>
  <c r="A1950" s="1"/>
  <c r="I970" i="1"/>
  <c r="D970" s="1"/>
  <c r="I2814" i="53"/>
  <c r="D2814" s="1"/>
  <c r="C2814" s="1"/>
  <c r="A2814" s="1"/>
  <c r="I421"/>
  <c r="D421" s="1"/>
  <c r="C421" s="1"/>
  <c r="A421" s="1"/>
  <c r="I502"/>
  <c r="D502" s="1"/>
  <c r="C502" s="1"/>
  <c r="A502" s="1"/>
  <c r="I3497"/>
  <c r="D3497" s="1"/>
  <c r="C3497" s="1"/>
  <c r="A3497" s="1"/>
  <c r="I3415" i="1"/>
  <c r="D3415" s="1"/>
  <c r="I3251"/>
  <c r="D3251" s="1"/>
  <c r="I3115"/>
  <c r="D3115" s="1"/>
  <c r="I2995"/>
  <c r="D2995" s="1"/>
  <c r="I2511"/>
  <c r="D2511" s="1"/>
  <c r="I2387"/>
  <c r="D2387" s="1"/>
  <c r="I2279"/>
  <c r="D2279" s="1"/>
  <c r="I3441"/>
  <c r="D3441" s="1"/>
  <c r="I3273"/>
  <c r="D3273" s="1"/>
  <c r="I2613"/>
  <c r="D2613" s="1"/>
  <c r="I2541"/>
  <c r="D2541" s="1"/>
  <c r="I2477"/>
  <c r="D2477" s="1"/>
  <c r="I2349"/>
  <c r="D2349" s="1"/>
  <c r="I3450"/>
  <c r="D3450" s="1"/>
  <c r="I3382"/>
  <c r="D3382" s="1"/>
  <c r="I3278"/>
  <c r="D3278" s="1"/>
  <c r="I3276"/>
  <c r="D3276" s="1"/>
  <c r="I3122"/>
  <c r="D3122" s="1"/>
  <c r="I2986"/>
  <c r="D2986" s="1"/>
  <c r="I2676"/>
  <c r="D2676" s="1"/>
  <c r="I2516"/>
  <c r="D2516" s="1"/>
  <c r="I2388"/>
  <c r="D2388" s="1"/>
  <c r="I2305"/>
  <c r="D2305" s="1"/>
  <c r="I2150"/>
  <c r="D2150" s="1"/>
  <c r="I2090"/>
  <c r="D2090" s="1"/>
  <c r="I2022"/>
  <c r="D2022" s="1"/>
  <c r="I1966"/>
  <c r="D1966" s="1"/>
  <c r="I1910"/>
  <c r="D1910" s="1"/>
  <c r="I1842"/>
  <c r="D1842" s="1"/>
  <c r="I1774"/>
  <c r="D1774" s="1"/>
  <c r="I3170"/>
  <c r="D3170" s="1"/>
  <c r="I3090"/>
  <c r="D3090" s="1"/>
  <c r="I3000"/>
  <c r="D3000" s="1"/>
  <c r="I2726"/>
  <c r="D2726" s="1"/>
  <c r="I2462"/>
  <c r="D2462" s="1"/>
  <c r="I2398"/>
  <c r="D2398" s="1"/>
  <c r="I3284"/>
  <c r="D3284" s="1"/>
  <c r="I3196"/>
  <c r="D3196" s="1"/>
  <c r="I3118"/>
  <c r="D3118" s="1"/>
  <c r="I2776"/>
  <c r="D2776" s="1"/>
  <c r="I2140"/>
  <c r="D2140" s="1"/>
  <c r="I2100"/>
  <c r="D2100" s="1"/>
  <c r="I2068"/>
  <c r="D2068" s="1"/>
  <c r="I2048"/>
  <c r="D2048" s="1"/>
  <c r="I2024"/>
  <c r="D2024" s="1"/>
  <c r="I2000"/>
  <c r="D2000" s="1"/>
  <c r="I1972"/>
  <c r="D1972" s="1"/>
  <c r="I1944"/>
  <c r="D1944" s="1"/>
  <c r="I1908"/>
  <c r="D1908" s="1"/>
  <c r="I1876"/>
  <c r="D1876" s="1"/>
  <c r="I1848"/>
  <c r="D1848" s="1"/>
  <c r="I1816"/>
  <c r="D1816" s="1"/>
  <c r="I1700"/>
  <c r="D1700" s="1"/>
  <c r="I3448"/>
  <c r="D3448" s="1"/>
  <c r="I3078"/>
  <c r="D3078" s="1"/>
  <c r="I2650"/>
  <c r="D2650" s="1"/>
  <c r="I2434"/>
  <c r="D2434" s="1"/>
  <c r="I2328"/>
  <c r="D2328" s="1"/>
  <c r="I2210"/>
  <c r="D2210" s="1"/>
  <c r="I2135"/>
  <c r="D2135" s="1"/>
  <c r="I2071"/>
  <c r="D2071" s="1"/>
  <c r="I2023"/>
  <c r="D2023" s="1"/>
  <c r="I1847"/>
  <c r="D1847" s="1"/>
  <c r="I1775"/>
  <c r="D1775" s="1"/>
  <c r="I1711"/>
  <c r="D1711" s="1"/>
  <c r="I1642"/>
  <c r="D1642" s="1"/>
  <c r="I1614"/>
  <c r="D1614" s="1"/>
  <c r="I1590"/>
  <c r="D1590" s="1"/>
  <c r="I1558"/>
  <c r="D1558" s="1"/>
  <c r="I1362"/>
  <c r="D1362" s="1"/>
  <c r="I1290"/>
  <c r="D1290" s="1"/>
  <c r="I1206"/>
  <c r="D1206" s="1"/>
  <c r="I1182"/>
  <c r="D1182" s="1"/>
  <c r="I1130"/>
  <c r="D1130" s="1"/>
  <c r="I1070"/>
  <c r="D1070" s="1"/>
  <c r="I1038"/>
  <c r="D1038" s="1"/>
  <c r="I1018"/>
  <c r="D1018" s="1"/>
  <c r="I3402" i="53"/>
  <c r="D3402" s="1"/>
  <c r="C3402" s="1"/>
  <c r="A3402" s="1"/>
  <c r="I3386"/>
  <c r="D3386" s="1"/>
  <c r="C3386" s="1"/>
  <c r="A3386" s="1"/>
  <c r="I3290"/>
  <c r="D3290" s="1"/>
  <c r="C3290" s="1"/>
  <c r="A3290" s="1"/>
  <c r="I3270"/>
  <c r="D3270" s="1"/>
  <c r="C3270" s="1"/>
  <c r="A3270" s="1"/>
  <c r="I3250"/>
  <c r="D3250" s="1"/>
  <c r="C3250" s="1"/>
  <c r="A3250" s="1"/>
  <c r="I3230"/>
  <c r="D3230" s="1"/>
  <c r="C3230" s="1"/>
  <c r="A3230" s="1"/>
  <c r="I3124" i="1"/>
  <c r="D3124" s="1"/>
  <c r="I2722"/>
  <c r="D2722" s="1"/>
  <c r="I2341"/>
  <c r="D2341" s="1"/>
  <c r="I2177"/>
  <c r="D2177" s="1"/>
  <c r="I2049"/>
  <c r="D2049" s="1"/>
  <c r="I1921"/>
  <c r="D1921" s="1"/>
  <c r="I1793"/>
  <c r="D1793" s="1"/>
  <c r="I1679"/>
  <c r="D1679" s="1"/>
  <c r="I1615"/>
  <c r="D1615" s="1"/>
  <c r="I1551"/>
  <c r="D1551" s="1"/>
  <c r="I1487"/>
  <c r="D1487" s="1"/>
  <c r="I1423"/>
  <c r="D1423" s="1"/>
  <c r="I1359"/>
  <c r="D1359" s="1"/>
  <c r="I1335"/>
  <c r="D1335" s="1"/>
  <c r="I1299"/>
  <c r="D1299" s="1"/>
  <c r="I1267"/>
  <c r="D1267" s="1"/>
  <c r="I1243"/>
  <c r="D1243" s="1"/>
  <c r="I1207"/>
  <c r="D1207" s="1"/>
  <c r="I1187"/>
  <c r="D1187" s="1"/>
  <c r="I1167"/>
  <c r="D1167" s="1"/>
  <c r="I1147"/>
  <c r="D1147" s="1"/>
  <c r="I1103"/>
  <c r="D1103" s="1"/>
  <c r="I1083"/>
  <c r="D1083" s="1"/>
  <c r="I3254"/>
  <c r="D3254" s="1"/>
  <c r="I2698"/>
  <c r="D2698" s="1"/>
  <c r="I2578"/>
  <c r="D2578" s="1"/>
  <c r="I2344"/>
  <c r="D2344" s="1"/>
  <c r="I2139"/>
  <c r="D2139" s="1"/>
  <c r="I2091"/>
  <c r="D2091" s="1"/>
  <c r="I2019"/>
  <c r="D2019" s="1"/>
  <c r="I1971"/>
  <c r="D1971" s="1"/>
  <c r="I1931"/>
  <c r="D1931" s="1"/>
  <c r="I1891"/>
  <c r="D1891" s="1"/>
  <c r="I1851"/>
  <c r="D1851" s="1"/>
  <c r="I1819"/>
  <c r="D1819" s="1"/>
  <c r="I1795"/>
  <c r="D1795" s="1"/>
  <c r="I1755"/>
  <c r="D1755" s="1"/>
  <c r="I1731"/>
  <c r="D1731" s="1"/>
  <c r="I1702"/>
  <c r="D1702" s="1"/>
  <c r="I1681"/>
  <c r="D1681" s="1"/>
  <c r="I1664"/>
  <c r="D1664" s="1"/>
  <c r="I1632"/>
  <c r="D1632" s="1"/>
  <c r="I1556"/>
  <c r="D1556" s="1"/>
  <c r="I1524"/>
  <c r="D1524" s="1"/>
  <c r="I1508"/>
  <c r="D1508" s="1"/>
  <c r="I1492"/>
  <c r="D1492" s="1"/>
  <c r="I1476"/>
  <c r="D1476" s="1"/>
  <c r="I1464"/>
  <c r="D1464" s="1"/>
  <c r="I1444"/>
  <c r="D1444" s="1"/>
  <c r="I1432"/>
  <c r="D1432" s="1"/>
  <c r="I1416"/>
  <c r="D1416" s="1"/>
  <c r="I1400"/>
  <c r="D1400" s="1"/>
  <c r="I1384"/>
  <c r="D1384" s="1"/>
  <c r="I1352"/>
  <c r="D1352" s="1"/>
  <c r="I1324"/>
  <c r="D1324" s="1"/>
  <c r="I1292"/>
  <c r="D1292" s="1"/>
  <c r="I1276"/>
  <c r="D1276" s="1"/>
  <c r="I1260"/>
  <c r="D1260" s="1"/>
  <c r="I1244"/>
  <c r="D1244" s="1"/>
  <c r="I1232"/>
  <c r="D1232" s="1"/>
  <c r="I1212"/>
  <c r="D1212" s="1"/>
  <c r="I1200"/>
  <c r="D1200" s="1"/>
  <c r="I1184"/>
  <c r="D1184" s="1"/>
  <c r="I1168"/>
  <c r="D1168" s="1"/>
  <c r="I1152"/>
  <c r="D1152" s="1"/>
  <c r="I1120"/>
  <c r="D1120" s="1"/>
  <c r="I2293"/>
  <c r="D2293" s="1"/>
  <c r="I2013"/>
  <c r="D2013" s="1"/>
  <c r="I1885"/>
  <c r="D1885" s="1"/>
  <c r="I1757"/>
  <c r="D1757" s="1"/>
  <c r="I1661"/>
  <c r="D1661" s="1"/>
  <c r="I1613"/>
  <c r="D1613" s="1"/>
  <c r="I1533"/>
  <c r="D1533" s="1"/>
  <c r="I1485"/>
  <c r="D1485" s="1"/>
  <c r="I1421"/>
  <c r="D1421" s="1"/>
  <c r="C1421" s="1"/>
  <c r="I1357"/>
  <c r="D1357" s="1"/>
  <c r="I1293"/>
  <c r="D1293" s="1"/>
  <c r="I1014"/>
  <c r="D1014" s="1"/>
  <c r="C1014" s="1"/>
  <c r="I420" i="53"/>
  <c r="D420" s="1"/>
  <c r="C420" s="1"/>
  <c r="A420" s="1"/>
  <c r="I889"/>
  <c r="D889" s="1"/>
  <c r="C889" s="1"/>
  <c r="A889" s="1"/>
  <c r="I657"/>
  <c r="D657" s="1"/>
  <c r="C657" s="1"/>
  <c r="A657" s="1"/>
  <c r="I3203" i="1"/>
  <c r="D3203" s="1"/>
  <c r="I2975"/>
  <c r="D2975" s="1"/>
  <c r="I2479"/>
  <c r="D2479" s="1"/>
  <c r="I3257"/>
  <c r="D3257" s="1"/>
  <c r="I3025"/>
  <c r="D3025" s="1"/>
  <c r="I2693"/>
  <c r="D2693" s="1"/>
  <c r="I2529"/>
  <c r="D2529" s="1"/>
  <c r="I2393"/>
  <c r="D2393" s="1"/>
  <c r="I3426"/>
  <c r="D3426" s="1"/>
  <c r="I2612"/>
  <c r="D2612" s="1"/>
  <c r="I2372"/>
  <c r="D2372" s="1"/>
  <c r="I2070"/>
  <c r="D2070" s="1"/>
  <c r="I1958"/>
  <c r="D1958" s="1"/>
  <c r="I1826"/>
  <c r="D1826" s="1"/>
  <c r="I3472"/>
  <c r="D3472" s="1"/>
  <c r="I3162"/>
  <c r="D3162" s="1"/>
  <c r="I3252"/>
  <c r="D3252" s="1"/>
  <c r="I3092"/>
  <c r="D3092" s="1"/>
  <c r="I2544"/>
  <c r="D2544" s="1"/>
  <c r="I2424"/>
  <c r="D2424" s="1"/>
  <c r="I2313"/>
  <c r="D2313" s="1"/>
  <c r="I2156"/>
  <c r="D2156" s="1"/>
  <c r="I2116"/>
  <c r="D2116" s="1"/>
  <c r="I2016"/>
  <c r="D2016" s="1"/>
  <c r="I1968"/>
  <c r="D1968" s="1"/>
  <c r="I1900"/>
  <c r="D1900" s="1"/>
  <c r="I1836"/>
  <c r="D1836" s="1"/>
  <c r="I1784"/>
  <c r="D1784" s="1"/>
  <c r="I2594"/>
  <c r="D2594" s="1"/>
  <c r="I2063"/>
  <c r="D2063" s="1"/>
  <c r="I1823"/>
  <c r="D1823" s="1"/>
  <c r="I1634"/>
  <c r="D1634" s="1"/>
  <c r="I1578"/>
  <c r="D1578" s="1"/>
  <c r="I1526"/>
  <c r="D1526" s="1"/>
  <c r="I1358"/>
  <c r="D1358" s="1"/>
  <c r="C1358" s="1"/>
  <c r="I1306"/>
  <c r="D1306" s="1"/>
  <c r="I1258"/>
  <c r="D1258" s="1"/>
  <c r="I1154"/>
  <c r="D1154" s="1"/>
  <c r="I1094"/>
  <c r="D1094" s="1"/>
  <c r="I3398" i="53"/>
  <c r="D3398" s="1"/>
  <c r="C3398" s="1"/>
  <c r="A3398" s="1"/>
  <c r="I3286"/>
  <c r="D3286" s="1"/>
  <c r="C3286" s="1"/>
  <c r="A3286" s="1"/>
  <c r="I3242"/>
  <c r="D3242" s="1"/>
  <c r="C3242" s="1"/>
  <c r="A3242" s="1"/>
  <c r="I3086" i="1"/>
  <c r="D3086" s="1"/>
  <c r="I2410"/>
  <c r="D2410" s="1"/>
  <c r="I2081"/>
  <c r="D2081" s="1"/>
  <c r="I1825"/>
  <c r="D1825" s="1"/>
  <c r="I1631"/>
  <c r="D1631" s="1"/>
  <c r="I1503"/>
  <c r="D1503" s="1"/>
  <c r="I1375"/>
  <c r="D1375" s="1"/>
  <c r="I1323"/>
  <c r="D1323" s="1"/>
  <c r="I1263"/>
  <c r="D1263" s="1"/>
  <c r="I1203"/>
  <c r="D1203" s="1"/>
  <c r="I1159"/>
  <c r="D1159" s="1"/>
  <c r="I1123"/>
  <c r="D1123" s="1"/>
  <c r="I3480"/>
  <c r="D3480" s="1"/>
  <c r="I3094"/>
  <c r="D3094" s="1"/>
  <c r="I2390"/>
  <c r="D2390" s="1"/>
  <c r="I2269"/>
  <c r="D2269" s="1"/>
  <c r="I2171"/>
  <c r="D2171" s="1"/>
  <c r="I2003"/>
  <c r="D2003" s="1"/>
  <c r="I1843"/>
  <c r="D1843" s="1"/>
  <c r="I1779"/>
  <c r="D1779" s="1"/>
  <c r="I1723"/>
  <c r="D1723" s="1"/>
  <c r="I1676"/>
  <c r="D1676" s="1"/>
  <c r="I1644"/>
  <c r="D1644" s="1"/>
  <c r="I1616"/>
  <c r="D1616" s="1"/>
  <c r="I1584"/>
  <c r="D1584" s="1"/>
  <c r="I1552"/>
  <c r="D1552" s="1"/>
  <c r="I1428"/>
  <c r="D1428" s="1"/>
  <c r="I1396"/>
  <c r="D1396" s="1"/>
  <c r="I1364"/>
  <c r="D1364" s="1"/>
  <c r="I1336"/>
  <c r="D1336" s="1"/>
  <c r="I1304"/>
  <c r="D1304" s="1"/>
  <c r="I1272"/>
  <c r="D1272" s="1"/>
  <c r="I1148"/>
  <c r="D1148" s="1"/>
  <c r="I1116"/>
  <c r="D1116" s="1"/>
  <c r="I1084"/>
  <c r="D1084" s="1"/>
  <c r="I2522"/>
  <c r="D2522" s="1"/>
  <c r="I2109"/>
  <c r="D2109" s="1"/>
  <c r="I1853"/>
  <c r="D1853" s="1"/>
  <c r="I1277"/>
  <c r="D1277" s="1"/>
  <c r="I1181"/>
  <c r="D1181" s="1"/>
  <c r="I1085"/>
  <c r="D1085" s="1"/>
  <c r="I1048"/>
  <c r="D1048" s="1"/>
  <c r="I1027"/>
  <c r="D1027" s="1"/>
  <c r="I3377" i="53"/>
  <c r="D3377" s="1"/>
  <c r="C3377" s="1"/>
  <c r="A3377" s="1"/>
  <c r="I3433"/>
  <c r="D3433" s="1"/>
  <c r="C3433" s="1"/>
  <c r="A3433" s="1"/>
  <c r="I3417"/>
  <c r="D3417" s="1"/>
  <c r="C3417" s="1"/>
  <c r="A3417" s="1"/>
  <c r="I3287"/>
  <c r="D3287" s="1"/>
  <c r="C3287" s="1"/>
  <c r="A3287" s="1"/>
  <c r="I3168"/>
  <c r="D3168" s="1"/>
  <c r="C3168" s="1"/>
  <c r="A3168" s="1"/>
  <c r="I3124"/>
  <c r="D3124" s="1"/>
  <c r="C3124" s="1"/>
  <c r="A3124" s="1"/>
  <c r="I3084"/>
  <c r="D3084" s="1"/>
  <c r="C3084" s="1"/>
  <c r="A3084" s="1"/>
  <c r="I3016"/>
  <c r="D3016" s="1"/>
  <c r="C3016" s="1"/>
  <c r="A3016" s="1"/>
  <c r="I2668"/>
  <c r="D2668" s="1"/>
  <c r="C2668" s="1"/>
  <c r="A2668" s="1"/>
  <c r="I2648"/>
  <c r="D2648" s="1"/>
  <c r="I2604"/>
  <c r="D2604" s="1"/>
  <c r="C2604" s="1"/>
  <c r="A2604" s="1"/>
  <c r="I2532"/>
  <c r="D2532" s="1"/>
  <c r="C2532" s="1"/>
  <c r="A2532" s="1"/>
  <c r="I2516"/>
  <c r="D2516" s="1"/>
  <c r="I2500"/>
  <c r="D2500" s="1"/>
  <c r="C2500" s="1"/>
  <c r="A2500" s="1"/>
  <c r="I2468"/>
  <c r="D2468" s="1"/>
  <c r="C2468" s="1"/>
  <c r="A2468" s="1"/>
  <c r="I2440"/>
  <c r="D2440" s="1"/>
  <c r="C2440" s="1"/>
  <c r="A2440" s="1"/>
  <c r="I2428"/>
  <c r="D2428" s="1"/>
  <c r="C2428" s="1"/>
  <c r="A2428" s="1"/>
  <c r="I2412"/>
  <c r="D2412" s="1"/>
  <c r="C2412" s="1"/>
  <c r="A2412" s="1"/>
  <c r="I2380"/>
  <c r="D2380" s="1"/>
  <c r="C2380" s="1"/>
  <c r="A2380" s="1"/>
  <c r="I2372"/>
  <c r="D2372" s="1"/>
  <c r="I2340"/>
  <c r="D2340" s="1"/>
  <c r="C2340" s="1"/>
  <c r="A2340" s="1"/>
  <c r="I2312"/>
  <c r="D2312" s="1"/>
  <c r="I2284"/>
  <c r="D2284" s="1"/>
  <c r="C2284" s="1"/>
  <c r="A2284" s="1"/>
  <c r="I2276"/>
  <c r="D2276" s="1"/>
  <c r="C2276" s="1"/>
  <c r="A2276" s="1"/>
  <c r="I2232"/>
  <c r="D2232" s="1"/>
  <c r="C2232" s="1"/>
  <c r="A2232" s="1"/>
  <c r="I2116"/>
  <c r="D2116" s="1"/>
  <c r="C2116" s="1"/>
  <c r="A2116" s="1"/>
  <c r="I2104"/>
  <c r="D2104" s="1"/>
  <c r="C2104" s="1"/>
  <c r="A2104" s="1"/>
  <c r="I2076"/>
  <c r="D2076" s="1"/>
  <c r="C2076" s="1"/>
  <c r="A2076" s="1"/>
  <c r="I2048"/>
  <c r="D2048" s="1"/>
  <c r="C2048" s="1"/>
  <c r="A2048" s="1"/>
  <c r="I1996"/>
  <c r="D1996" s="1"/>
  <c r="C1996" s="1"/>
  <c r="A1996" s="1"/>
  <c r="I1924"/>
  <c r="D1924" s="1"/>
  <c r="C1924" s="1"/>
  <c r="A1924" s="1"/>
  <c r="I1916"/>
  <c r="D1916" s="1"/>
  <c r="I1868"/>
  <c r="D1868" s="1"/>
  <c r="I1856"/>
  <c r="D1856" s="1"/>
  <c r="I1820"/>
  <c r="D1820" s="1"/>
  <c r="C1820" s="1"/>
  <c r="A1820" s="1"/>
  <c r="I1812"/>
  <c r="D1812" s="1"/>
  <c r="C1812" s="1"/>
  <c r="A1812" s="1"/>
  <c r="I1800"/>
  <c r="D1800" s="1"/>
  <c r="C1800" s="1"/>
  <c r="A1800" s="1"/>
  <c r="I1784"/>
  <c r="D1784" s="1"/>
  <c r="I1736"/>
  <c r="D1736" s="1"/>
  <c r="C1736" s="1"/>
  <c r="A1736" s="1"/>
  <c r="I1720"/>
  <c r="D1720" s="1"/>
  <c r="C1720" s="1"/>
  <c r="A1720" s="1"/>
  <c r="I1708"/>
  <c r="D1708" s="1"/>
  <c r="C1708" s="1"/>
  <c r="A1708" s="1"/>
  <c r="I1680"/>
  <c r="D1680" s="1"/>
  <c r="C1680" s="1"/>
  <c r="A1680" s="1"/>
  <c r="I1644"/>
  <c r="D1644" s="1"/>
  <c r="C1644" s="1"/>
  <c r="A1644" s="1"/>
  <c r="I1612"/>
  <c r="D1612" s="1"/>
  <c r="C1612" s="1"/>
  <c r="A1612" s="1"/>
  <c r="I1588"/>
  <c r="D1588" s="1"/>
  <c r="C1588" s="1"/>
  <c r="A1588" s="1"/>
  <c r="I1580"/>
  <c r="D1580" s="1"/>
  <c r="C1580" s="1"/>
  <c r="A1580" s="1"/>
  <c r="I1520"/>
  <c r="D1520" s="1"/>
  <c r="I1480"/>
  <c r="D1480" s="1"/>
  <c r="C1480" s="1"/>
  <c r="A1480" s="1"/>
  <c r="I1428"/>
  <c r="D1428" s="1"/>
  <c r="C1428" s="1"/>
  <c r="A1428" s="1"/>
  <c r="I1396"/>
  <c r="D1396" s="1"/>
  <c r="C1396" s="1"/>
  <c r="A1396" s="1"/>
  <c r="I1384"/>
  <c r="D1384" s="1"/>
  <c r="C1384" s="1"/>
  <c r="A1384" s="1"/>
  <c r="I2426" i="1"/>
  <c r="D2426" s="1"/>
  <c r="I2181"/>
  <c r="D2181" s="1"/>
  <c r="I2021"/>
  <c r="D2021" s="1"/>
  <c r="I1829"/>
  <c r="D1829" s="1"/>
  <c r="I1489"/>
  <c r="D1489" s="1"/>
  <c r="I1425"/>
  <c r="D1425" s="1"/>
  <c r="I1185"/>
  <c r="D1185" s="1"/>
  <c r="I1121"/>
  <c r="D1121" s="1"/>
  <c r="I1065"/>
  <c r="D1065" s="1"/>
  <c r="I1044"/>
  <c r="D1044" s="1"/>
  <c r="I3373" i="53"/>
  <c r="D3373" s="1"/>
  <c r="C3373" s="1"/>
  <c r="A3373" s="1"/>
  <c r="I3461"/>
  <c r="D3461" s="1"/>
  <c r="C3461" s="1"/>
  <c r="A3461" s="1"/>
  <c r="I3440"/>
  <c r="D3440" s="1"/>
  <c r="C3440" s="1"/>
  <c r="A3440" s="1"/>
  <c r="I3413"/>
  <c r="D3413" s="1"/>
  <c r="C3413" s="1"/>
  <c r="A3413" s="1"/>
  <c r="I3283"/>
  <c r="D3283" s="1"/>
  <c r="I3256"/>
  <c r="D3256" s="1"/>
  <c r="C3256" s="1"/>
  <c r="A3256" s="1"/>
  <c r="I3225"/>
  <c r="D3225" s="1"/>
  <c r="C3225" s="1"/>
  <c r="A3225" s="1"/>
  <c r="I3205"/>
  <c r="D3205" s="1"/>
  <c r="C3205" s="1"/>
  <c r="A3205" s="1"/>
  <c r="I3193"/>
  <c r="D3193" s="1"/>
  <c r="C3193" s="1"/>
  <c r="A3193" s="1"/>
  <c r="I3177"/>
  <c r="D3177" s="1"/>
  <c r="I3161"/>
  <c r="D3161" s="1"/>
  <c r="C3161" s="1"/>
  <c r="A3161" s="1"/>
  <c r="I3145"/>
  <c r="D3145" s="1"/>
  <c r="C3145" s="1"/>
  <c r="A3145" s="1"/>
  <c r="I3109"/>
  <c r="D3109" s="1"/>
  <c r="C3109" s="1"/>
  <c r="A3109" s="1"/>
  <c r="I3093"/>
  <c r="D3093" s="1"/>
  <c r="C3093" s="1"/>
  <c r="A3093" s="1"/>
  <c r="I3081"/>
  <c r="D3081" s="1"/>
  <c r="C3081" s="1"/>
  <c r="A3081" s="1"/>
  <c r="I3045"/>
  <c r="D3045" s="1"/>
  <c r="C3045" s="1"/>
  <c r="A3045" s="1"/>
  <c r="I3001"/>
  <c r="D3001" s="1"/>
  <c r="C3001" s="1"/>
  <c r="A3001" s="1"/>
  <c r="I2985"/>
  <c r="D2985" s="1"/>
  <c r="C2985" s="1"/>
  <c r="A2985" s="1"/>
  <c r="I2973"/>
  <c r="D2973" s="1"/>
  <c r="C2973" s="1"/>
  <c r="A2973" s="1"/>
  <c r="I2781"/>
  <c r="D2781" s="1"/>
  <c r="C2781" s="1"/>
  <c r="A2781" s="1"/>
  <c r="I2741"/>
  <c r="D2741" s="1"/>
  <c r="C2741" s="1"/>
  <c r="A2741" s="1"/>
  <c r="I2725"/>
  <c r="D2725" s="1"/>
  <c r="C2725" s="1"/>
  <c r="A2725" s="1"/>
  <c r="I2693"/>
  <c r="D2693" s="1"/>
  <c r="C2693" s="1"/>
  <c r="A2693" s="1"/>
  <c r="I2669"/>
  <c r="D2669" s="1"/>
  <c r="C2669" s="1"/>
  <c r="A2669" s="1"/>
  <c r="I2601"/>
  <c r="D2601" s="1"/>
  <c r="C2601" s="1"/>
  <c r="A2601" s="1"/>
  <c r="I2557"/>
  <c r="D2557" s="1"/>
  <c r="C2557" s="1"/>
  <c r="A2557" s="1"/>
  <c r="I2525"/>
  <c r="D2525" s="1"/>
  <c r="C2525" s="1"/>
  <c r="A2525" s="1"/>
  <c r="I2505"/>
  <c r="D2505" s="1"/>
  <c r="C2505" s="1"/>
  <c r="A2505" s="1"/>
  <c r="I2477"/>
  <c r="D2477" s="1"/>
  <c r="C2477" s="1"/>
  <c r="A2477" s="1"/>
  <c r="I3198" i="1"/>
  <c r="D3198" s="1"/>
  <c r="I2314"/>
  <c r="D2314" s="1"/>
  <c r="I2125"/>
  <c r="D2125" s="1"/>
  <c r="I1901"/>
  <c r="D1901" s="1"/>
  <c r="I1525"/>
  <c r="D1525" s="1"/>
  <c r="I1477"/>
  <c r="D1477" s="1"/>
  <c r="I1413"/>
  <c r="D1413" s="1"/>
  <c r="I1349"/>
  <c r="D1349" s="1"/>
  <c r="I1253"/>
  <c r="D1253" s="1"/>
  <c r="I1173"/>
  <c r="D1173" s="1"/>
  <c r="I1109"/>
  <c r="D1109" s="1"/>
  <c r="I1035"/>
  <c r="D1035" s="1"/>
  <c r="I3420" i="53"/>
  <c r="D3420" s="1"/>
  <c r="C3420" s="1"/>
  <c r="A3420" s="1"/>
  <c r="I3393"/>
  <c r="D3393" s="1"/>
  <c r="C3393" s="1"/>
  <c r="A3393" s="1"/>
  <c r="I3273"/>
  <c r="D3273" s="1"/>
  <c r="C3273" s="1"/>
  <c r="A3273" s="1"/>
  <c r="I3247"/>
  <c r="D3247" s="1"/>
  <c r="I3222"/>
  <c r="D3222" s="1"/>
  <c r="C3222" s="1"/>
  <c r="A3222" s="1"/>
  <c r="I3166"/>
  <c r="D3166" s="1"/>
  <c r="I3126"/>
  <c r="D3126" s="1"/>
  <c r="C3126" s="1"/>
  <c r="A3126" s="1"/>
  <c r="I3106"/>
  <c r="D3106" s="1"/>
  <c r="C3106" s="1"/>
  <c r="A3106" s="1"/>
  <c r="I3090"/>
  <c r="D3090" s="1"/>
  <c r="C3090" s="1"/>
  <c r="A3090" s="1"/>
  <c r="I3070"/>
  <c r="D3070" s="1"/>
  <c r="I3050"/>
  <c r="D3050" s="1"/>
  <c r="C3050" s="1"/>
  <c r="A3050" s="1"/>
  <c r="I3030"/>
  <c r="D3030" s="1"/>
  <c r="C3030" s="1"/>
  <c r="A3030" s="1"/>
  <c r="I3014"/>
  <c r="D3014" s="1"/>
  <c r="C3014" s="1"/>
  <c r="A3014" s="1"/>
  <c r="I2994"/>
  <c r="D2994" s="1"/>
  <c r="C2994" s="1"/>
  <c r="A2994" s="1"/>
  <c r="I2974"/>
  <c r="D2974" s="1"/>
  <c r="C2974" s="1"/>
  <c r="A2974" s="1"/>
  <c r="I2774"/>
  <c r="D2774" s="1"/>
  <c r="C2774" s="1"/>
  <c r="A2774" s="1"/>
  <c r="I2730"/>
  <c r="D2730" s="1"/>
  <c r="C2730" s="1"/>
  <c r="A2730" s="1"/>
  <c r="I2714"/>
  <c r="D2714" s="1"/>
  <c r="C2714" s="1"/>
  <c r="A2714" s="1"/>
  <c r="I2694"/>
  <c r="D2694" s="1"/>
  <c r="C2694" s="1"/>
  <c r="A2694" s="1"/>
  <c r="I2674"/>
  <c r="D2674" s="1"/>
  <c r="C2674" s="1"/>
  <c r="A2674" s="1"/>
  <c r="I2654"/>
  <c r="D2654" s="1"/>
  <c r="C2654" s="1"/>
  <c r="A2654" s="1"/>
  <c r="I2614"/>
  <c r="D2614" s="1"/>
  <c r="C2614" s="1"/>
  <c r="A2614" s="1"/>
  <c r="I2582"/>
  <c r="D2582" s="1"/>
  <c r="C2582" s="1"/>
  <c r="A2582" s="1"/>
  <c r="I2558"/>
  <c r="D2558" s="1"/>
  <c r="C2558" s="1"/>
  <c r="A2558" s="1"/>
  <c r="I2526"/>
  <c r="D2526" s="1"/>
  <c r="C2526" s="1"/>
  <c r="A2526" s="1"/>
  <c r="I2502"/>
  <c r="D2502" s="1"/>
  <c r="C2502" s="1"/>
  <c r="A2502" s="1"/>
  <c r="I2466"/>
  <c r="D2466" s="1"/>
  <c r="C2466" s="1"/>
  <c r="A2466" s="1"/>
  <c r="I2438"/>
  <c r="D2438" s="1"/>
  <c r="C2438" s="1"/>
  <c r="A2438" s="1"/>
  <c r="I2414"/>
  <c r="D2414" s="1"/>
  <c r="C2414" s="1"/>
  <c r="A2414" s="1"/>
  <c r="I2382"/>
  <c r="D2382" s="1"/>
  <c r="C2382" s="1"/>
  <c r="A2382" s="1"/>
  <c r="I2354"/>
  <c r="D2354" s="1"/>
  <c r="C2354" s="1"/>
  <c r="A2354" s="1"/>
  <c r="I2326"/>
  <c r="D2326" s="1"/>
  <c r="C2326" s="1"/>
  <c r="A2326" s="1"/>
  <c r="I2294"/>
  <c r="D2294" s="1"/>
  <c r="C2294" s="1"/>
  <c r="A2294" s="1"/>
  <c r="I2270"/>
  <c r="D2270" s="1"/>
  <c r="C2270" s="1"/>
  <c r="A2270" s="1"/>
  <c r="I2242"/>
  <c r="D2242" s="1"/>
  <c r="C2242" s="1"/>
  <c r="A2242" s="1"/>
  <c r="I2210"/>
  <c r="D2210" s="1"/>
  <c r="C2210" s="1"/>
  <c r="A2210" s="1"/>
  <c r="I2182"/>
  <c r="D2182" s="1"/>
  <c r="C2182" s="1"/>
  <c r="A2182" s="1"/>
  <c r="I2158"/>
  <c r="D2158" s="1"/>
  <c r="C2158" s="1"/>
  <c r="A2158" s="1"/>
  <c r="I2126"/>
  <c r="D2126" s="1"/>
  <c r="C2126" s="1"/>
  <c r="A2126" s="1"/>
  <c r="I2098"/>
  <c r="D2098" s="1"/>
  <c r="C2098" s="1"/>
  <c r="A2098" s="1"/>
  <c r="I2070"/>
  <c r="D2070" s="1"/>
  <c r="C2070" s="1"/>
  <c r="A2070" s="1"/>
  <c r="I2038"/>
  <c r="D2038" s="1"/>
  <c r="C2038" s="1"/>
  <c r="A2038" s="1"/>
  <c r="I2014"/>
  <c r="D2014" s="1"/>
  <c r="C2014" s="1"/>
  <c r="A2014" s="1"/>
  <c r="I1918"/>
  <c r="D1918" s="1"/>
  <c r="C1918" s="1"/>
  <c r="A1918" s="1"/>
  <c r="I1906"/>
  <c r="D1906" s="1"/>
  <c r="I1890"/>
  <c r="D1890" s="1"/>
  <c r="C1890" s="1"/>
  <c r="A1890" s="1"/>
  <c r="I2980" i="1"/>
  <c r="D2980" s="1"/>
  <c r="C2980" s="1"/>
  <c r="I2325"/>
  <c r="D2325" s="1"/>
  <c r="I2197"/>
  <c r="D2197" s="1"/>
  <c r="I1845"/>
  <c r="D1845" s="1"/>
  <c r="I1749"/>
  <c r="D1749" s="1"/>
  <c r="I1657"/>
  <c r="D1657" s="1"/>
  <c r="I1545"/>
  <c r="D1545" s="1"/>
  <c r="I1481"/>
  <c r="D1481" s="1"/>
  <c r="I1433"/>
  <c r="D1433" s="1"/>
  <c r="I1257"/>
  <c r="D1257" s="1"/>
  <c r="I1209"/>
  <c r="D1209" s="1"/>
  <c r="I1145"/>
  <c r="D1145" s="1"/>
  <c r="I1063"/>
  <c r="D1063" s="1"/>
  <c r="I1041"/>
  <c r="D1041" s="1"/>
  <c r="I683" i="53"/>
  <c r="D683" s="1"/>
  <c r="C683" s="1"/>
  <c r="A683" s="1"/>
  <c r="I217"/>
  <c r="D217" s="1"/>
  <c r="C217" s="1"/>
  <c r="A217" s="1"/>
  <c r="I289"/>
  <c r="D289" s="1"/>
  <c r="C289" s="1"/>
  <c r="A289" s="1"/>
  <c r="I3267" i="1"/>
  <c r="D3267" s="1"/>
  <c r="I3027"/>
  <c r="D3027" s="1"/>
  <c r="I2559"/>
  <c r="D2559" s="1"/>
  <c r="I2295"/>
  <c r="D2295" s="1"/>
  <c r="I3077"/>
  <c r="D3077" s="1"/>
  <c r="I2429"/>
  <c r="D2429" s="1"/>
  <c r="I3458"/>
  <c r="D3458" s="1"/>
  <c r="I3168"/>
  <c r="D3168" s="1"/>
  <c r="I2692"/>
  <c r="D2692" s="1"/>
  <c r="I2420"/>
  <c r="D2420" s="1"/>
  <c r="I2102"/>
  <c r="D2102" s="1"/>
  <c r="I1978"/>
  <c r="D1978" s="1"/>
  <c r="I1862"/>
  <c r="D1862" s="1"/>
  <c r="I2662"/>
  <c r="D2662" s="1"/>
  <c r="I2486"/>
  <c r="D2486" s="1"/>
  <c r="I3380"/>
  <c r="D3380" s="1"/>
  <c r="I3134"/>
  <c r="D3134" s="1"/>
  <c r="I2974"/>
  <c r="D2974" s="1"/>
  <c r="I2448"/>
  <c r="D2448" s="1"/>
  <c r="I2334"/>
  <c r="D2334" s="1"/>
  <c r="I2168"/>
  <c r="D2168" s="1"/>
  <c r="I2124"/>
  <c r="D2124" s="1"/>
  <c r="I2076"/>
  <c r="D2076" s="1"/>
  <c r="I1980"/>
  <c r="D1980" s="1"/>
  <c r="I1920"/>
  <c r="D1920" s="1"/>
  <c r="I1740"/>
  <c r="D1740" s="1"/>
  <c r="I1680"/>
  <c r="D1680" s="1"/>
  <c r="I2350"/>
  <c r="D2350" s="1"/>
  <c r="I2087"/>
  <c r="D2087" s="1"/>
  <c r="I1727"/>
  <c r="D1727" s="1"/>
  <c r="I1654"/>
  <c r="D1654" s="1"/>
  <c r="I1482"/>
  <c r="D1482" s="1"/>
  <c r="I1414"/>
  <c r="D1414" s="1"/>
  <c r="I1370"/>
  <c r="D1370" s="1"/>
  <c r="I1274"/>
  <c r="D1274" s="1"/>
  <c r="I1214"/>
  <c r="D1214" s="1"/>
  <c r="I1106"/>
  <c r="D1106" s="1"/>
  <c r="I1046"/>
  <c r="D1046" s="1"/>
  <c r="I3442" i="53"/>
  <c r="D3442" s="1"/>
  <c r="C3442" s="1"/>
  <c r="A3442" s="1"/>
  <c r="I3406"/>
  <c r="D3406" s="1"/>
  <c r="C3406" s="1"/>
  <c r="A3406" s="1"/>
  <c r="I2298" i="1"/>
  <c r="D2298" s="1"/>
  <c r="I2017"/>
  <c r="D2017" s="1"/>
  <c r="I1761"/>
  <c r="D1761" s="1"/>
  <c r="I1599"/>
  <c r="D1599" s="1"/>
  <c r="I1471"/>
  <c r="D1471" s="1"/>
  <c r="I1339"/>
  <c r="D1339" s="1"/>
  <c r="I1219"/>
  <c r="D1219" s="1"/>
  <c r="I1171"/>
  <c r="D1171" s="1"/>
  <c r="I1127"/>
  <c r="D1127" s="1"/>
  <c r="I1091"/>
  <c r="D1091" s="1"/>
  <c r="I3158"/>
  <c r="D3158" s="1"/>
  <c r="I2730"/>
  <c r="D2730" s="1"/>
  <c r="I2482"/>
  <c r="D2482" s="1"/>
  <c r="I2301"/>
  <c r="D2301" s="1"/>
  <c r="I2187"/>
  <c r="D2187" s="1"/>
  <c r="I2115"/>
  <c r="D2115" s="1"/>
  <c r="I1939"/>
  <c r="D1939" s="1"/>
  <c r="I1686"/>
  <c r="D1686" s="1"/>
  <c r="I1652"/>
  <c r="D1652" s="1"/>
  <c r="I1620"/>
  <c r="D1620" s="1"/>
  <c r="I1592"/>
  <c r="D1592" s="1"/>
  <c r="I1560"/>
  <c r="D1560" s="1"/>
  <c r="I1528"/>
  <c r="D1528" s="1"/>
  <c r="I1404"/>
  <c r="D1404" s="1"/>
  <c r="I1372"/>
  <c r="D1372" s="1"/>
  <c r="I1340"/>
  <c r="D1340" s="1"/>
  <c r="I1312"/>
  <c r="D1312" s="1"/>
  <c r="I1280"/>
  <c r="D1280" s="1"/>
  <c r="I1248"/>
  <c r="D1248" s="1"/>
  <c r="I1124"/>
  <c r="D1124" s="1"/>
  <c r="I1092"/>
  <c r="D1092" s="1"/>
  <c r="I2674"/>
  <c r="D2674" s="1"/>
  <c r="I2173"/>
  <c r="D2173" s="1"/>
  <c r="I1917"/>
  <c r="D1917" s="1"/>
  <c r="I1677"/>
  <c r="D1677" s="1"/>
  <c r="I1565"/>
  <c r="D1565" s="1"/>
  <c r="I1437"/>
  <c r="D1437" s="1"/>
  <c r="I1309"/>
  <c r="D1309" s="1"/>
  <c r="I1101"/>
  <c r="D1101" s="1"/>
  <c r="I1059"/>
  <c r="D1059" s="1"/>
  <c r="I3455" i="53"/>
  <c r="D3455" s="1"/>
  <c r="I3423"/>
  <c r="D3423" s="1"/>
  <c r="C3423" s="1"/>
  <c r="A3423" s="1"/>
  <c r="I3401"/>
  <c r="D3401" s="1"/>
  <c r="C3401" s="1"/>
  <c r="A3401" s="1"/>
  <c r="I3391"/>
  <c r="D3391" s="1"/>
  <c r="I3271"/>
  <c r="D3271" s="1"/>
  <c r="I3156"/>
  <c r="D3156" s="1"/>
  <c r="C3156" s="1"/>
  <c r="A3156" s="1"/>
  <c r="I3100"/>
  <c r="D3100" s="1"/>
  <c r="C3100" s="1"/>
  <c r="A3100" s="1"/>
  <c r="I3052"/>
  <c r="D3052" s="1"/>
  <c r="C3052" s="1"/>
  <c r="A3052" s="1"/>
  <c r="I3004"/>
  <c r="D3004" s="1"/>
  <c r="C3004" s="1"/>
  <c r="A3004" s="1"/>
  <c r="I2784"/>
  <c r="D2784" s="1"/>
  <c r="C2784" s="1"/>
  <c r="A2784" s="1"/>
  <c r="I2772"/>
  <c r="D2772" s="1"/>
  <c r="C2772" s="1"/>
  <c r="A2772" s="1"/>
  <c r="I2728"/>
  <c r="D2728" s="1"/>
  <c r="C2728" s="1"/>
  <c r="A2728" s="1"/>
  <c r="I2712"/>
  <c r="D2712" s="1"/>
  <c r="C2712" s="1"/>
  <c r="A2712" s="1"/>
  <c r="I2680"/>
  <c r="D2680" s="1"/>
  <c r="C2680" s="1"/>
  <c r="A2680" s="1"/>
  <c r="I2564"/>
  <c r="D2564" s="1"/>
  <c r="I2520"/>
  <c r="D2520" s="1"/>
  <c r="C2520" s="1"/>
  <c r="A2520" s="1"/>
  <c r="I2484"/>
  <c r="D2484" s="1"/>
  <c r="C2484" s="1"/>
  <c r="A2484" s="1"/>
  <c r="I2472"/>
  <c r="D2472" s="1"/>
  <c r="C2472" s="1"/>
  <c r="A2472" s="1"/>
  <c r="I2456"/>
  <c r="D2456" s="1"/>
  <c r="C2456" s="1"/>
  <c r="A2456" s="1"/>
  <c r="I2444"/>
  <c r="D2444" s="1"/>
  <c r="I2432"/>
  <c r="D2432" s="1"/>
  <c r="I2416"/>
  <c r="D2416" s="1"/>
  <c r="C2416" s="1"/>
  <c r="A2416" s="1"/>
  <c r="I2396"/>
  <c r="D2396" s="1"/>
  <c r="C2396" s="1"/>
  <c r="A2396" s="1"/>
  <c r="I2388"/>
  <c r="D2388" s="1"/>
  <c r="C2388" s="1"/>
  <c r="A2388" s="1"/>
  <c r="I2360"/>
  <c r="D2360" s="1"/>
  <c r="I2304"/>
  <c r="D2304" s="1"/>
  <c r="C2304" s="1"/>
  <c r="A2304" s="1"/>
  <c r="I2264"/>
  <c r="D2264" s="1"/>
  <c r="I2252"/>
  <c r="D2252" s="1"/>
  <c r="I2208"/>
  <c r="D2208" s="1"/>
  <c r="C2208" s="1"/>
  <c r="A2208" s="1"/>
  <c r="I2192"/>
  <c r="D2192" s="1"/>
  <c r="I2176"/>
  <c r="D2176" s="1"/>
  <c r="C2176" s="1"/>
  <c r="A2176" s="1"/>
  <c r="I2168"/>
  <c r="D2168" s="1"/>
  <c r="I2144"/>
  <c r="D2144" s="1"/>
  <c r="C2144" s="1"/>
  <c r="A2144" s="1"/>
  <c r="I2064"/>
  <c r="D2064" s="1"/>
  <c r="C2064" s="1"/>
  <c r="A2064" s="1"/>
  <c r="I2052"/>
  <c r="D2052" s="1"/>
  <c r="C2052" s="1"/>
  <c r="A2052" s="1"/>
  <c r="I2036"/>
  <c r="D2036" s="1"/>
  <c r="C2036" s="1"/>
  <c r="A2036" s="1"/>
  <c r="I2024"/>
  <c r="D2024" s="1"/>
  <c r="C2024" s="1"/>
  <c r="A2024" s="1"/>
  <c r="I2012"/>
  <c r="D2012" s="1"/>
  <c r="I1984"/>
  <c r="D1984" s="1"/>
  <c r="C1984" s="1"/>
  <c r="A1984" s="1"/>
  <c r="I1904"/>
  <c r="D1904" s="1"/>
  <c r="I1860"/>
  <c r="D1860" s="1"/>
  <c r="I1836"/>
  <c r="D1836" s="1"/>
  <c r="C1836" s="1"/>
  <c r="A1836" s="1"/>
  <c r="I1792"/>
  <c r="D1792" s="1"/>
  <c r="C1792" s="1"/>
  <c r="A1792" s="1"/>
  <c r="I1752"/>
  <c r="D1752" s="1"/>
  <c r="C1752" s="1"/>
  <c r="A1752" s="1"/>
  <c r="I1696"/>
  <c r="D1696" s="1"/>
  <c r="C1696" s="1"/>
  <c r="A1696" s="1"/>
  <c r="I1688"/>
  <c r="D1688" s="1"/>
  <c r="C1688" s="1"/>
  <c r="A1688" s="1"/>
  <c r="I1672"/>
  <c r="D1672" s="1"/>
  <c r="C1672" s="1"/>
  <c r="A1672" s="1"/>
  <c r="I1660"/>
  <c r="D1660" s="1"/>
  <c r="C1660" s="1"/>
  <c r="A1660" s="1"/>
  <c r="I1628"/>
  <c r="D1628" s="1"/>
  <c r="C1628" s="1"/>
  <c r="A1628" s="1"/>
  <c r="I1600"/>
  <c r="D1600" s="1"/>
  <c r="C1600" s="1"/>
  <c r="A1600" s="1"/>
  <c r="I1592"/>
  <c r="D1592" s="1"/>
  <c r="C1592" s="1"/>
  <c r="A1592" s="1"/>
  <c r="I1536"/>
  <c r="D1536" s="1"/>
  <c r="C1536" s="1"/>
  <c r="A1536" s="1"/>
  <c r="I1524"/>
  <c r="D1524" s="1"/>
  <c r="C1524" s="1"/>
  <c r="A1524" s="1"/>
  <c r="I1500"/>
  <c r="D1500" s="1"/>
  <c r="C1500" s="1"/>
  <c r="A1500" s="1"/>
  <c r="I1484"/>
  <c r="D1484" s="1"/>
  <c r="I1444"/>
  <c r="D1444" s="1"/>
  <c r="C1444" s="1"/>
  <c r="A1444" s="1"/>
  <c r="I1416"/>
  <c r="D1416" s="1"/>
  <c r="C1416" s="1"/>
  <c r="A1416" s="1"/>
  <c r="I1404"/>
  <c r="D1404" s="1"/>
  <c r="C1404" s="1"/>
  <c r="A1404" s="1"/>
  <c r="I3368" i="1"/>
  <c r="D3368" s="1"/>
  <c r="I2706"/>
  <c r="D2706" s="1"/>
  <c r="I2218"/>
  <c r="D2218" s="1"/>
  <c r="I2053"/>
  <c r="D2053" s="1"/>
  <c r="I1893"/>
  <c r="D1893" s="1"/>
  <c r="I1703"/>
  <c r="D1703" s="1"/>
  <c r="I1617"/>
  <c r="D1617" s="1"/>
  <c r="I1537"/>
  <c r="D1537" s="1"/>
  <c r="I1361"/>
  <c r="D1361" s="1"/>
  <c r="I1297"/>
  <c r="D1297" s="1"/>
  <c r="I1137"/>
  <c r="D1137" s="1"/>
  <c r="I1071"/>
  <c r="D1071" s="1"/>
  <c r="I1017"/>
  <c r="D1017" s="1"/>
  <c r="I3445" i="53"/>
  <c r="D3445" s="1"/>
  <c r="C3445" s="1"/>
  <c r="A3445" s="1"/>
  <c r="I3261"/>
  <c r="D3261" s="1"/>
  <c r="C3261" s="1"/>
  <c r="A3261" s="1"/>
  <c r="I3235"/>
  <c r="D3235" s="1"/>
  <c r="I3213"/>
  <c r="D3213" s="1"/>
  <c r="C3213" s="1"/>
  <c r="A3213" s="1"/>
  <c r="I3197"/>
  <c r="D3197" s="1"/>
  <c r="C3197" s="1"/>
  <c r="A3197" s="1"/>
  <c r="I3149"/>
  <c r="D3149" s="1"/>
  <c r="C3149" s="1"/>
  <c r="A3149" s="1"/>
  <c r="I3117"/>
  <c r="D3117" s="1"/>
  <c r="C3117" s="1"/>
  <c r="A3117" s="1"/>
  <c r="I3085"/>
  <c r="D3085" s="1"/>
  <c r="C3085" s="1"/>
  <c r="A3085" s="1"/>
  <c r="I3073"/>
  <c r="D3073" s="1"/>
  <c r="C3073" s="1"/>
  <c r="A3073" s="1"/>
  <c r="I3005"/>
  <c r="D3005" s="1"/>
  <c r="C3005" s="1"/>
  <c r="A3005" s="1"/>
  <c r="I2785"/>
  <c r="D2785" s="1"/>
  <c r="C2785" s="1"/>
  <c r="A2785" s="1"/>
  <c r="I2769"/>
  <c r="D2769" s="1"/>
  <c r="I2713"/>
  <c r="D2713" s="1"/>
  <c r="C2713" s="1"/>
  <c r="A2713" s="1"/>
  <c r="I2701"/>
  <c r="D2701" s="1"/>
  <c r="C2701" s="1"/>
  <c r="A2701" s="1"/>
  <c r="I2677"/>
  <c r="D2677" s="1"/>
  <c r="C2677" s="1"/>
  <c r="A2677" s="1"/>
  <c r="I2653"/>
  <c r="D2653" s="1"/>
  <c r="C2653" s="1"/>
  <c r="A2653" s="1"/>
  <c r="I2609"/>
  <c r="D2609" s="1"/>
  <c r="C2609" s="1"/>
  <c r="A2609" s="1"/>
  <c r="I2581"/>
  <c r="D2581" s="1"/>
  <c r="C2581" s="1"/>
  <c r="A2581" s="1"/>
  <c r="I2565"/>
  <c r="D2565" s="1"/>
  <c r="C2565" s="1"/>
  <c r="A2565" s="1"/>
  <c r="I2541"/>
  <c r="D2541" s="1"/>
  <c r="I2509"/>
  <c r="D2509" s="1"/>
  <c r="C2509" s="1"/>
  <c r="A2509" s="1"/>
  <c r="I2489"/>
  <c r="D2489" s="1"/>
  <c r="C2489" s="1"/>
  <c r="A2489" s="1"/>
  <c r="I2465"/>
  <c r="D2465" s="1"/>
  <c r="C2465" s="1"/>
  <c r="A2465" s="1"/>
  <c r="I2445"/>
  <c r="D2445" s="1"/>
  <c r="C2445" s="1"/>
  <c r="A2445" s="1"/>
  <c r="I2362" i="1"/>
  <c r="D2362" s="1"/>
  <c r="I2157"/>
  <c r="D2157" s="1"/>
  <c r="I1997"/>
  <c r="D1997" s="1"/>
  <c r="I1773"/>
  <c r="D1773" s="1"/>
  <c r="I1653"/>
  <c r="D1653" s="1"/>
  <c r="I1605"/>
  <c r="D1605" s="1"/>
  <c r="I1541"/>
  <c r="D1541" s="1"/>
  <c r="I1429"/>
  <c r="D1429" s="1"/>
  <c r="I1365"/>
  <c r="D1365" s="1"/>
  <c r="I1285"/>
  <c r="D1285" s="1"/>
  <c r="I1205"/>
  <c r="D1205" s="1"/>
  <c r="I1125"/>
  <c r="D1125" s="1"/>
  <c r="I1067"/>
  <c r="D1067" s="1"/>
  <c r="I1045"/>
  <c r="D1045" s="1"/>
  <c r="I1019"/>
  <c r="D1019" s="1"/>
  <c r="I3473" i="53"/>
  <c r="D3473" s="1"/>
  <c r="C3473" s="1"/>
  <c r="A3473" s="1"/>
  <c r="I3452"/>
  <c r="D3452" s="1"/>
  <c r="I3399"/>
  <c r="D3399" s="1"/>
  <c r="C3399" s="1"/>
  <c r="A3399" s="1"/>
  <c r="I3252"/>
  <c r="D3252" s="1"/>
  <c r="C3252" s="1"/>
  <c r="A3252" s="1"/>
  <c r="I3231"/>
  <c r="D3231" s="1"/>
  <c r="C3231" s="1"/>
  <c r="A3231" s="1"/>
  <c r="I3210"/>
  <c r="D3210" s="1"/>
  <c r="C3210" s="1"/>
  <c r="A3210" s="1"/>
  <c r="I3190"/>
  <c r="D3190" s="1"/>
  <c r="C3190" s="1"/>
  <c r="A3190" s="1"/>
  <c r="I3146"/>
  <c r="D3146" s="1"/>
  <c r="C3146" s="1"/>
  <c r="A3146" s="1"/>
  <c r="I3130"/>
  <c r="D3130" s="1"/>
  <c r="C3130" s="1"/>
  <c r="A3130" s="1"/>
  <c r="I3114"/>
  <c r="D3114" s="1"/>
  <c r="C3114" s="1"/>
  <c r="A3114" s="1"/>
  <c r="I3074"/>
  <c r="D3074" s="1"/>
  <c r="C3074" s="1"/>
  <c r="A3074" s="1"/>
  <c r="I3058"/>
  <c r="D3058" s="1"/>
  <c r="C3058" s="1"/>
  <c r="A3058" s="1"/>
  <c r="I3018"/>
  <c r="D3018" s="1"/>
  <c r="C3018" s="1"/>
  <c r="A3018" s="1"/>
  <c r="I2998"/>
  <c r="D2998" s="1"/>
  <c r="C2998" s="1"/>
  <c r="A2998" s="1"/>
  <c r="I2738"/>
  <c r="D2738" s="1"/>
  <c r="C2738" s="1"/>
  <c r="A2738" s="1"/>
  <c r="I2698"/>
  <c r="D2698" s="1"/>
  <c r="C2698" s="1"/>
  <c r="A2698" s="1"/>
  <c r="I2682"/>
  <c r="D2682" s="1"/>
  <c r="C2682" s="1"/>
  <c r="A2682" s="1"/>
  <c r="I2618"/>
  <c r="D2618" s="1"/>
  <c r="C2618" s="1"/>
  <c r="A2618" s="1"/>
  <c r="I2566"/>
  <c r="D2566" s="1"/>
  <c r="C2566" s="1"/>
  <c r="A2566" s="1"/>
  <c r="I2538"/>
  <c r="D2538" s="1"/>
  <c r="C2538" s="1"/>
  <c r="A2538" s="1"/>
  <c r="I2506"/>
  <c r="D2506" s="1"/>
  <c r="C2506" s="1"/>
  <c r="A2506" s="1"/>
  <c r="I2494"/>
  <c r="D2494" s="1"/>
  <c r="C2494" s="1"/>
  <c r="A2494" s="1"/>
  <c r="I2478"/>
  <c r="D2478" s="1"/>
  <c r="C2478" s="1"/>
  <c r="A2478" s="1"/>
  <c r="I2446"/>
  <c r="D2446" s="1"/>
  <c r="C2446" s="1"/>
  <c r="A2446" s="1"/>
  <c r="I2418"/>
  <c r="D2418" s="1"/>
  <c r="C2418" s="1"/>
  <c r="A2418" s="1"/>
  <c r="I2390"/>
  <c r="D2390" s="1"/>
  <c r="C2390" s="1"/>
  <c r="A2390" s="1"/>
  <c r="I2358"/>
  <c r="D2358" s="1"/>
  <c r="C2358" s="1"/>
  <c r="A2358" s="1"/>
  <c r="I2334"/>
  <c r="D2334" s="1"/>
  <c r="C2334" s="1"/>
  <c r="A2334" s="1"/>
  <c r="I2306"/>
  <c r="D2306" s="1"/>
  <c r="C2306" s="1"/>
  <c r="A2306" s="1"/>
  <c r="I2274"/>
  <c r="D2274" s="1"/>
  <c r="C2274" s="1"/>
  <c r="A2274" s="1"/>
  <c r="I2246"/>
  <c r="D2246" s="1"/>
  <c r="C2246" s="1"/>
  <c r="A2246" s="1"/>
  <c r="I2222"/>
  <c r="D2222" s="1"/>
  <c r="C2222" s="1"/>
  <c r="A2222" s="1"/>
  <c r="I2190"/>
  <c r="D2190" s="1"/>
  <c r="C2190" s="1"/>
  <c r="A2190" s="1"/>
  <c r="I2162"/>
  <c r="D2162" s="1"/>
  <c r="C2162" s="1"/>
  <c r="A2162" s="1"/>
  <c r="I2134"/>
  <c r="D2134" s="1"/>
  <c r="C2134" s="1"/>
  <c r="A2134" s="1"/>
  <c r="I2102"/>
  <c r="D2102" s="1"/>
  <c r="C2102" s="1"/>
  <c r="A2102" s="1"/>
  <c r="I2078"/>
  <c r="D2078" s="1"/>
  <c r="C2078" s="1"/>
  <c r="A2078" s="1"/>
  <c r="I2050"/>
  <c r="D2050" s="1"/>
  <c r="C2050" s="1"/>
  <c r="A2050" s="1"/>
  <c r="I2018"/>
  <c r="D2018" s="1"/>
  <c r="C2018" s="1"/>
  <c r="A2018" s="1"/>
  <c r="I1998"/>
  <c r="D1998" s="1"/>
  <c r="C1998" s="1"/>
  <c r="A1998" s="1"/>
  <c r="I1986"/>
  <c r="D1986" s="1"/>
  <c r="C1986" s="1"/>
  <c r="A1986" s="1"/>
  <c r="I1922"/>
  <c r="D1922" s="1"/>
  <c r="C1922" s="1"/>
  <c r="A1922" s="1"/>
  <c r="I1894"/>
  <c r="D1894" s="1"/>
  <c r="C1894" s="1"/>
  <c r="A1894" s="1"/>
  <c r="I1878"/>
  <c r="D1878" s="1"/>
  <c r="C1878" s="1"/>
  <c r="A1878" s="1"/>
  <c r="I3102" i="1"/>
  <c r="D3102" s="1"/>
  <c r="I2101"/>
  <c r="D2101" s="1"/>
  <c r="I2005"/>
  <c r="D2005" s="1"/>
  <c r="I1877"/>
  <c r="D1877" s="1"/>
  <c r="I1673"/>
  <c r="D1673" s="1"/>
  <c r="I1609"/>
  <c r="D1609" s="1"/>
  <c r="I1561"/>
  <c r="D1561" s="1"/>
  <c r="I1385"/>
  <c r="D1385" s="1"/>
  <c r="I1337"/>
  <c r="D1337" s="1"/>
  <c r="I1273"/>
  <c r="D1273" s="1"/>
  <c r="I1161"/>
  <c r="D1161" s="1"/>
  <c r="I1097"/>
  <c r="D1097" s="1"/>
  <c r="I1068"/>
  <c r="D1068" s="1"/>
  <c r="I3360" i="53"/>
  <c r="D3360" s="1"/>
  <c r="C3360" s="1"/>
  <c r="A3360" s="1"/>
  <c r="I3416"/>
  <c r="D3416" s="1"/>
  <c r="C3416" s="1"/>
  <c r="A3416" s="1"/>
  <c r="I3259"/>
  <c r="D3259" s="1"/>
  <c r="I3139"/>
  <c r="D3139" s="1"/>
  <c r="I3075"/>
  <c r="D3075" s="1"/>
  <c r="C3075" s="1"/>
  <c r="A3075" s="1"/>
  <c r="I3027"/>
  <c r="D3027" s="1"/>
  <c r="C3027" s="1"/>
  <c r="A3027" s="1"/>
  <c r="I2679"/>
  <c r="D2679" s="1"/>
  <c r="C2679" s="1"/>
  <c r="A2679" s="1"/>
  <c r="I2543"/>
  <c r="D2543" s="1"/>
  <c r="C2543" s="1"/>
  <c r="A2543" s="1"/>
  <c r="I2447"/>
  <c r="D2447" s="1"/>
  <c r="C2447" s="1"/>
  <c r="A2447" s="1"/>
  <c r="I2397"/>
  <c r="D2397" s="1"/>
  <c r="C2397" s="1"/>
  <c r="A2397" s="1"/>
  <c r="I2341"/>
  <c r="D2341" s="1"/>
  <c r="C2341" s="1"/>
  <c r="A2341" s="1"/>
  <c r="I2309"/>
  <c r="D2309" s="1"/>
  <c r="C2309" s="1"/>
  <c r="A2309" s="1"/>
  <c r="I2285"/>
  <c r="D2285" s="1"/>
  <c r="C2285" s="1"/>
  <c r="A2285" s="1"/>
  <c r="I2205"/>
  <c r="D2205" s="1"/>
  <c r="C2205" s="1"/>
  <c r="A2205" s="1"/>
  <c r="I2149"/>
  <c r="D2149" s="1"/>
  <c r="C2149" s="1"/>
  <c r="A2149" s="1"/>
  <c r="I2125"/>
  <c r="D2125" s="1"/>
  <c r="C2125" s="1"/>
  <c r="A2125" s="1"/>
  <c r="I2093"/>
  <c r="D2093" s="1"/>
  <c r="C2093" s="1"/>
  <c r="A2093" s="1"/>
  <c r="I2021"/>
  <c r="D2021" s="1"/>
  <c r="C2021" s="1"/>
  <c r="A2021" s="1"/>
  <c r="I1909"/>
  <c r="D1909" s="1"/>
  <c r="C1909" s="1"/>
  <c r="A1909" s="1"/>
  <c r="I1877"/>
  <c r="D1877" s="1"/>
  <c r="C1877" s="1"/>
  <c r="A1877" s="1"/>
  <c r="I1850"/>
  <c r="D1850" s="1"/>
  <c r="C1850" s="1"/>
  <c r="A1850" s="1"/>
  <c r="I1813"/>
  <c r="D1813" s="1"/>
  <c r="C1813" s="1"/>
  <c r="A1813" s="1"/>
  <c r="I1781"/>
  <c r="D1781" s="1"/>
  <c r="C1781" s="1"/>
  <c r="A1781" s="1"/>
  <c r="I1749"/>
  <c r="D1749" s="1"/>
  <c r="I1679"/>
  <c r="D1679" s="1"/>
  <c r="C1679" s="1"/>
  <c r="A1679" s="1"/>
  <c r="I1653"/>
  <c r="D1653" s="1"/>
  <c r="C1653" s="1"/>
  <c r="A1653" s="1"/>
  <c r="I1626"/>
  <c r="D1626" s="1"/>
  <c r="C1626" s="1"/>
  <c r="A1626" s="1"/>
  <c r="I1615"/>
  <c r="D1615" s="1"/>
  <c r="I1578"/>
  <c r="D1578" s="1"/>
  <c r="C1578" s="1"/>
  <c r="A1578" s="1"/>
  <c r="I1541"/>
  <c r="D1541" s="1"/>
  <c r="C1541" s="1"/>
  <c r="A1541" s="1"/>
  <c r="I1498"/>
  <c r="D1498" s="1"/>
  <c r="C1498" s="1"/>
  <c r="A1498" s="1"/>
  <c r="I1466"/>
  <c r="D1466" s="1"/>
  <c r="C1466" s="1"/>
  <c r="A1466" s="1"/>
  <c r="I1439"/>
  <c r="D1439" s="1"/>
  <c r="C1439" s="1"/>
  <c r="A1439" s="1"/>
  <c r="I3400"/>
  <c r="D3400" s="1"/>
  <c r="C3400" s="1"/>
  <c r="A3400" s="1"/>
  <c r="I3223"/>
  <c r="D3223" s="1"/>
  <c r="I3159"/>
  <c r="D3159" s="1"/>
  <c r="C3159" s="1"/>
  <c r="A3159" s="1"/>
  <c r="I2999"/>
  <c r="D2999" s="1"/>
  <c r="C2999" s="1"/>
  <c r="A2999" s="1"/>
  <c r="I2715"/>
  <c r="D2715" s="1"/>
  <c r="C2715" s="1"/>
  <c r="A2715" s="1"/>
  <c r="I2611"/>
  <c r="D2611" s="1"/>
  <c r="I2547"/>
  <c r="D2547" s="1"/>
  <c r="C2547" s="1"/>
  <c r="A2547" s="1"/>
  <c r="I2423"/>
  <c r="D2423" s="1"/>
  <c r="C2423" s="1"/>
  <c r="A2423" s="1"/>
  <c r="I2351"/>
  <c r="D2351" s="1"/>
  <c r="C2351" s="1"/>
  <c r="A2351" s="1"/>
  <c r="I2279"/>
  <c r="D2279" s="1"/>
  <c r="C2279" s="1"/>
  <c r="A2279" s="1"/>
  <c r="I2215"/>
  <c r="D2215" s="1"/>
  <c r="I2143"/>
  <c r="D2143" s="1"/>
  <c r="I2071"/>
  <c r="D2071" s="1"/>
  <c r="I1999"/>
  <c r="D1999" s="1"/>
  <c r="I1887"/>
  <c r="D1887" s="1"/>
  <c r="C1887" s="1"/>
  <c r="A1887" s="1"/>
  <c r="I1814"/>
  <c r="D1814" s="1"/>
  <c r="C1814" s="1"/>
  <c r="A1814" s="1"/>
  <c r="I1729"/>
  <c r="D1729" s="1"/>
  <c r="C1729" s="1"/>
  <c r="A1729" s="1"/>
  <c r="I1686"/>
  <c r="D1686" s="1"/>
  <c r="C1686" s="1"/>
  <c r="A1686" s="1"/>
  <c r="I3399" i="1"/>
  <c r="D3399" s="1"/>
  <c r="I2607"/>
  <c r="D2607" s="1"/>
  <c r="I3413"/>
  <c r="D3413" s="1"/>
  <c r="I2789"/>
  <c r="D2789" s="1"/>
  <c r="I2449"/>
  <c r="D2449" s="1"/>
  <c r="I3366"/>
  <c r="D3366" s="1"/>
  <c r="I2273"/>
  <c r="D2273" s="1"/>
  <c r="I2010"/>
  <c r="D2010" s="1"/>
  <c r="I1766"/>
  <c r="D1766" s="1"/>
  <c r="I3066"/>
  <c r="D3066" s="1"/>
  <c r="I3188"/>
  <c r="D3188" s="1"/>
  <c r="I2648"/>
  <c r="D2648" s="1"/>
  <c r="I2088"/>
  <c r="D2088" s="1"/>
  <c r="I1752"/>
  <c r="D1752" s="1"/>
  <c r="I3046"/>
  <c r="D3046" s="1"/>
  <c r="I2264"/>
  <c r="D2264" s="1"/>
  <c r="I1999"/>
  <c r="D1999" s="1"/>
  <c r="I1759"/>
  <c r="D1759" s="1"/>
  <c r="I1610"/>
  <c r="D1610" s="1"/>
  <c r="I1382"/>
  <c r="D1382" s="1"/>
  <c r="I1062"/>
  <c r="D1062" s="1"/>
  <c r="I3400"/>
  <c r="D3400" s="1"/>
  <c r="I1953"/>
  <c r="D1953" s="1"/>
  <c r="I1567"/>
  <c r="D1567" s="1"/>
  <c r="I1291"/>
  <c r="D1291" s="1"/>
  <c r="I1183"/>
  <c r="D1183" s="1"/>
  <c r="I1099"/>
  <c r="D1099" s="1"/>
  <c r="I3004"/>
  <c r="D3004" s="1"/>
  <c r="I2333"/>
  <c r="D2333" s="1"/>
  <c r="I2123"/>
  <c r="D2123" s="1"/>
  <c r="I1628"/>
  <c r="D1628" s="1"/>
  <c r="I1568"/>
  <c r="D1568" s="1"/>
  <c r="I1504"/>
  <c r="D1504" s="1"/>
  <c r="I1380"/>
  <c r="D1380" s="1"/>
  <c r="I1316"/>
  <c r="D1316" s="1"/>
  <c r="I1256"/>
  <c r="D1256" s="1"/>
  <c r="I1196"/>
  <c r="D1196" s="1"/>
  <c r="I1132"/>
  <c r="D1132" s="1"/>
  <c r="I3262"/>
  <c r="D3262" s="1"/>
  <c r="I1341"/>
  <c r="D1341" s="1"/>
  <c r="I1133"/>
  <c r="D1133" s="1"/>
  <c r="I3372" i="53"/>
  <c r="D3372" s="1"/>
  <c r="C3372" s="1"/>
  <c r="A3372" s="1"/>
  <c r="I3460"/>
  <c r="D3460" s="1"/>
  <c r="C3460" s="1"/>
  <c r="A3460" s="1"/>
  <c r="I3428"/>
  <c r="D3428" s="1"/>
  <c r="C3428" s="1"/>
  <c r="A3428" s="1"/>
  <c r="I3116"/>
  <c r="D3116" s="1"/>
  <c r="C3116" s="1"/>
  <c r="A3116" s="1"/>
  <c r="I3064"/>
  <c r="D3064" s="1"/>
  <c r="C3064" s="1"/>
  <c r="A3064" s="1"/>
  <c r="I3044"/>
  <c r="D3044" s="1"/>
  <c r="I2732"/>
  <c r="D2732" s="1"/>
  <c r="I2672"/>
  <c r="D2672" s="1"/>
  <c r="I2540"/>
  <c r="D2540" s="1"/>
  <c r="C2540" s="1"/>
  <c r="A2540" s="1"/>
  <c r="I2508"/>
  <c r="D2508" s="1"/>
  <c r="C2508" s="1"/>
  <c r="A2508" s="1"/>
  <c r="I2488"/>
  <c r="D2488" s="1"/>
  <c r="C2488" s="1"/>
  <c r="A2488" s="1"/>
  <c r="I2464"/>
  <c r="D2464" s="1"/>
  <c r="C2464" s="1"/>
  <c r="A2464" s="1"/>
  <c r="I2404"/>
  <c r="D2404" s="1"/>
  <c r="C2404" s="1"/>
  <c r="A2404" s="1"/>
  <c r="I2376"/>
  <c r="D2376" s="1"/>
  <c r="C2376" s="1"/>
  <c r="A2376" s="1"/>
  <c r="I2348"/>
  <c r="D2348" s="1"/>
  <c r="I2320"/>
  <c r="D2320" s="1"/>
  <c r="C2320" s="1"/>
  <c r="A2320" s="1"/>
  <c r="I2292"/>
  <c r="D2292" s="1"/>
  <c r="C2292" s="1"/>
  <c r="A2292" s="1"/>
  <c r="I2224"/>
  <c r="D2224" s="1"/>
  <c r="C2224" s="1"/>
  <c r="A2224" s="1"/>
  <c r="I2044"/>
  <c r="D2044" s="1"/>
  <c r="C2044" s="1"/>
  <c r="A2044" s="1"/>
  <c r="I1896"/>
  <c r="D1896" s="1"/>
  <c r="C1896" s="1"/>
  <c r="A1896" s="1"/>
  <c r="I1872"/>
  <c r="D1872" s="1"/>
  <c r="C1872" s="1"/>
  <c r="A1872" s="1"/>
  <c r="I1828"/>
  <c r="D1828" s="1"/>
  <c r="C1828" s="1"/>
  <c r="A1828" s="1"/>
  <c r="I1804"/>
  <c r="D1804" s="1"/>
  <c r="C1804" s="1"/>
  <c r="A1804" s="1"/>
  <c r="I1740"/>
  <c r="D1740" s="1"/>
  <c r="C1740" s="1"/>
  <c r="A1740" s="1"/>
  <c r="I1716"/>
  <c r="D1716" s="1"/>
  <c r="C1716" s="1"/>
  <c r="A1716" s="1"/>
  <c r="I1608"/>
  <c r="D1608" s="1"/>
  <c r="C1608" s="1"/>
  <c r="A1608" s="1"/>
  <c r="I1516"/>
  <c r="D1516" s="1"/>
  <c r="C1516" s="1"/>
  <c r="A1516" s="1"/>
  <c r="I1488"/>
  <c r="D1488" s="1"/>
  <c r="C1488" s="1"/>
  <c r="A1488" s="1"/>
  <c r="I1460"/>
  <c r="D1460" s="1"/>
  <c r="C1460" s="1"/>
  <c r="A1460" s="1"/>
  <c r="I1408"/>
  <c r="D1408" s="1"/>
  <c r="C1408" s="1"/>
  <c r="A1408" s="1"/>
  <c r="I1376"/>
  <c r="D1376" s="1"/>
  <c r="C1376" s="1"/>
  <c r="A1376" s="1"/>
  <c r="I1633" i="1"/>
  <c r="D1633" s="1"/>
  <c r="I1313"/>
  <c r="D1313" s="1"/>
  <c r="I1055"/>
  <c r="D1055" s="1"/>
  <c r="I3363" i="53"/>
  <c r="D3363" s="1"/>
  <c r="C3363" s="1"/>
  <c r="A3363" s="1"/>
  <c r="I3299"/>
  <c r="D3299" s="1"/>
  <c r="C3299" s="1"/>
  <c r="A3299" s="1"/>
  <c r="I3240"/>
  <c r="D3240" s="1"/>
  <c r="C3240" s="1"/>
  <c r="A3240" s="1"/>
  <c r="I3201"/>
  <c r="D3201" s="1"/>
  <c r="C3201" s="1"/>
  <c r="A3201" s="1"/>
  <c r="I3169"/>
  <c r="D3169" s="1"/>
  <c r="C3169" s="1"/>
  <c r="A3169" s="1"/>
  <c r="I3137"/>
  <c r="D3137" s="1"/>
  <c r="C3137" s="1"/>
  <c r="A3137" s="1"/>
  <c r="I3101"/>
  <c r="D3101" s="1"/>
  <c r="C3101" s="1"/>
  <c r="A3101" s="1"/>
  <c r="I3025"/>
  <c r="D3025" s="1"/>
  <c r="C3025" s="1"/>
  <c r="A3025" s="1"/>
  <c r="I2657"/>
  <c r="D2657" s="1"/>
  <c r="C2657" s="1"/>
  <c r="A2657" s="1"/>
  <c r="I2593"/>
  <c r="D2593" s="1"/>
  <c r="C2593" s="1"/>
  <c r="A2593" s="1"/>
  <c r="I2545"/>
  <c r="D2545" s="1"/>
  <c r="C2545" s="1"/>
  <c r="A2545" s="1"/>
  <c r="I2517"/>
  <c r="D2517" s="1"/>
  <c r="I2469"/>
  <c r="D2469" s="1"/>
  <c r="C2469" s="1"/>
  <c r="A2469" s="1"/>
  <c r="I2433"/>
  <c r="D2433" s="1"/>
  <c r="I2189" i="1"/>
  <c r="D2189" s="1"/>
  <c r="I1869"/>
  <c r="D1869" s="1"/>
  <c r="I1493"/>
  <c r="D1493" s="1"/>
  <c r="I1221"/>
  <c r="D1221" s="1"/>
  <c r="I1029"/>
  <c r="D1029" s="1"/>
  <c r="I3457" i="53"/>
  <c r="D3457" s="1"/>
  <c r="C3457" s="1"/>
  <c r="A3457" s="1"/>
  <c r="I3236"/>
  <c r="D3236" s="1"/>
  <c r="C3236" s="1"/>
  <c r="A3236" s="1"/>
  <c r="I3194"/>
  <c r="D3194" s="1"/>
  <c r="C3194" s="1"/>
  <c r="A3194" s="1"/>
  <c r="I3078"/>
  <c r="D3078" s="1"/>
  <c r="C3078" s="1"/>
  <c r="A3078" s="1"/>
  <c r="I3042"/>
  <c r="D3042" s="1"/>
  <c r="C3042" s="1"/>
  <c r="A3042" s="1"/>
  <c r="I2782"/>
  <c r="D2782" s="1"/>
  <c r="C2782" s="1"/>
  <c r="A2782" s="1"/>
  <c r="I2590"/>
  <c r="D2590" s="1"/>
  <c r="C2590" s="1"/>
  <c r="A2590" s="1"/>
  <c r="I2542"/>
  <c r="D2542" s="1"/>
  <c r="C2542" s="1"/>
  <c r="A2542" s="1"/>
  <c r="I2454"/>
  <c r="D2454" s="1"/>
  <c r="C2454" s="1"/>
  <c r="A2454" s="1"/>
  <c r="I2398"/>
  <c r="D2398" s="1"/>
  <c r="C2398" s="1"/>
  <c r="A2398" s="1"/>
  <c r="I2338"/>
  <c r="D2338" s="1"/>
  <c r="C2338" s="1"/>
  <c r="A2338" s="1"/>
  <c r="I2286"/>
  <c r="D2286" s="1"/>
  <c r="C2286" s="1"/>
  <c r="A2286" s="1"/>
  <c r="I2226"/>
  <c r="D2226" s="1"/>
  <c r="C2226" s="1"/>
  <c r="A2226" s="1"/>
  <c r="I2166"/>
  <c r="D2166" s="1"/>
  <c r="C2166" s="1"/>
  <c r="A2166" s="1"/>
  <c r="I2114"/>
  <c r="D2114" s="1"/>
  <c r="C2114" s="1"/>
  <c r="A2114" s="1"/>
  <c r="I2054"/>
  <c r="D2054" s="1"/>
  <c r="C2054" s="1"/>
  <c r="A2054" s="1"/>
  <c r="I2002"/>
  <c r="D2002" s="1"/>
  <c r="C2002" s="1"/>
  <c r="A2002" s="1"/>
  <c r="I1926"/>
  <c r="D1926" s="1"/>
  <c r="C1926" s="1"/>
  <c r="A1926" s="1"/>
  <c r="I1898"/>
  <c r="D1898" s="1"/>
  <c r="C1898" s="1"/>
  <c r="A1898" s="1"/>
  <c r="I2282" i="1"/>
  <c r="D2282" s="1"/>
  <c r="I1781"/>
  <c r="D1781" s="1"/>
  <c r="I1513"/>
  <c r="D1513" s="1"/>
  <c r="I1401"/>
  <c r="D1401" s="1"/>
  <c r="I1289"/>
  <c r="D1289" s="1"/>
  <c r="I1177"/>
  <c r="D1177" s="1"/>
  <c r="I1036"/>
  <c r="D1036" s="1"/>
  <c r="I3301" i="53"/>
  <c r="D3301" s="1"/>
  <c r="C3301" s="1"/>
  <c r="A3301" s="1"/>
  <c r="I3203"/>
  <c r="D3203" s="1"/>
  <c r="C3203" s="1"/>
  <c r="A3203" s="1"/>
  <c r="I3123"/>
  <c r="D3123" s="1"/>
  <c r="C3123" s="1"/>
  <c r="A3123" s="1"/>
  <c r="I3059"/>
  <c r="D3059" s="1"/>
  <c r="C3059" s="1"/>
  <c r="A3059" s="1"/>
  <c r="I2979"/>
  <c r="D2979" s="1"/>
  <c r="C2979" s="1"/>
  <c r="A2979" s="1"/>
  <c r="I2663"/>
  <c r="D2663" s="1"/>
  <c r="C2663" s="1"/>
  <c r="A2663" s="1"/>
  <c r="I2479"/>
  <c r="D2479" s="1"/>
  <c r="I2405"/>
  <c r="D2405" s="1"/>
  <c r="C2405" s="1"/>
  <c r="A2405" s="1"/>
  <c r="I2365"/>
  <c r="D2365" s="1"/>
  <c r="C2365" s="1"/>
  <c r="A2365" s="1"/>
  <c r="I2325"/>
  <c r="D2325" s="1"/>
  <c r="C2325" s="1"/>
  <c r="A2325" s="1"/>
  <c r="I2245"/>
  <c r="D2245" s="1"/>
  <c r="C2245" s="1"/>
  <c r="A2245" s="1"/>
  <c r="I2181"/>
  <c r="D2181" s="1"/>
  <c r="C2181" s="1"/>
  <c r="A2181" s="1"/>
  <c r="I2085"/>
  <c r="D2085" s="1"/>
  <c r="C2085" s="1"/>
  <c r="A2085" s="1"/>
  <c r="I2045"/>
  <c r="D2045" s="1"/>
  <c r="C2045" s="1"/>
  <c r="A2045" s="1"/>
  <c r="I1981"/>
  <c r="D1981" s="1"/>
  <c r="C1981" s="1"/>
  <c r="A1981" s="1"/>
  <c r="I1823"/>
  <c r="D1823" s="1"/>
  <c r="C1823" s="1"/>
  <c r="A1823" s="1"/>
  <c r="I1765"/>
  <c r="D1765" s="1"/>
  <c r="C1765" s="1"/>
  <c r="A1765" s="1"/>
  <c r="I1743"/>
  <c r="D1743" s="1"/>
  <c r="C1743" s="1"/>
  <c r="A1743" s="1"/>
  <c r="I1727"/>
  <c r="D1727" s="1"/>
  <c r="C1727" s="1"/>
  <c r="A1727" s="1"/>
  <c r="I1706"/>
  <c r="D1706" s="1"/>
  <c r="C1706" s="1"/>
  <c r="A1706" s="1"/>
  <c r="I1658"/>
  <c r="D1658" s="1"/>
  <c r="C1658" s="1"/>
  <c r="A1658" s="1"/>
  <c r="I1599"/>
  <c r="D1599" s="1"/>
  <c r="C1599" s="1"/>
  <c r="A1599" s="1"/>
  <c r="I1557"/>
  <c r="D1557" s="1"/>
  <c r="C1557" s="1"/>
  <c r="A1557" s="1"/>
  <c r="I1530"/>
  <c r="D1530" s="1"/>
  <c r="C1530" s="1"/>
  <c r="A1530" s="1"/>
  <c r="I1487"/>
  <c r="D1487" s="1"/>
  <c r="C1487" s="1"/>
  <c r="A1487" s="1"/>
  <c r="I1455"/>
  <c r="D1455" s="1"/>
  <c r="C1455" s="1"/>
  <c r="A1455" s="1"/>
  <c r="I3421"/>
  <c r="D3421" s="1"/>
  <c r="C3421" s="1"/>
  <c r="A3421" s="1"/>
  <c r="I3207"/>
  <c r="D3207" s="1"/>
  <c r="C3207" s="1"/>
  <c r="A3207" s="1"/>
  <c r="I2579"/>
  <c r="D2579" s="1"/>
  <c r="C2579" s="1"/>
  <c r="A2579" s="1"/>
  <c r="I2407"/>
  <c r="D2407" s="1"/>
  <c r="I2375"/>
  <c r="D2375" s="1"/>
  <c r="C2375" s="1"/>
  <c r="A2375" s="1"/>
  <c r="I2247"/>
  <c r="D2247" s="1"/>
  <c r="C2247" s="1"/>
  <c r="A2247" s="1"/>
  <c r="I2127"/>
  <c r="D2127" s="1"/>
  <c r="C2127" s="1"/>
  <c r="A2127" s="1"/>
  <c r="I2087"/>
  <c r="D2087" s="1"/>
  <c r="C2087" s="1"/>
  <c r="A2087" s="1"/>
  <c r="I2047"/>
  <c r="D2047" s="1"/>
  <c r="I1991"/>
  <c r="D1991" s="1"/>
  <c r="C1991" s="1"/>
  <c r="A1991" s="1"/>
  <c r="I1903"/>
  <c r="D1903" s="1"/>
  <c r="I1867"/>
  <c r="D1867" s="1"/>
  <c r="I1835"/>
  <c r="D1835" s="1"/>
  <c r="C1835" s="1"/>
  <c r="A1835" s="1"/>
  <c r="I1798"/>
  <c r="D1798" s="1"/>
  <c r="C1798" s="1"/>
  <c r="A1798" s="1"/>
  <c r="I1777"/>
  <c r="D1777" s="1"/>
  <c r="C1777" s="1"/>
  <c r="A1777" s="1"/>
  <c r="I1718"/>
  <c r="D1718" s="1"/>
  <c r="C1718" s="1"/>
  <c r="A1718" s="1"/>
  <c r="I1691"/>
  <c r="D1691" s="1"/>
  <c r="C1691" s="1"/>
  <c r="A1691" s="1"/>
  <c r="I1659"/>
  <c r="D1659" s="1"/>
  <c r="C1659" s="1"/>
  <c r="A1659" s="1"/>
  <c r="I1649"/>
  <c r="D1649" s="1"/>
  <c r="C1649" s="1"/>
  <c r="A1649" s="1"/>
  <c r="I1627"/>
  <c r="D1627" s="1"/>
  <c r="I1611"/>
  <c r="D1611" s="1"/>
  <c r="C1611" s="1"/>
  <c r="A1611" s="1"/>
  <c r="I1595"/>
  <c r="D1595" s="1"/>
  <c r="C1595" s="1"/>
  <c r="A1595" s="1"/>
  <c r="I1569"/>
  <c r="D1569" s="1"/>
  <c r="C1569" s="1"/>
  <c r="A1569" s="1"/>
  <c r="I1553"/>
  <c r="D1553" s="1"/>
  <c r="C1553" s="1"/>
  <c r="A1553" s="1"/>
  <c r="I1515"/>
  <c r="D1515" s="1"/>
  <c r="C1515" s="1"/>
  <c r="A1515" s="1"/>
  <c r="I1489"/>
  <c r="D1489" s="1"/>
  <c r="C1489" s="1"/>
  <c r="A1489" s="1"/>
  <c r="I1473"/>
  <c r="D1473" s="1"/>
  <c r="C1473" s="1"/>
  <c r="A1473" s="1"/>
  <c r="I1435"/>
  <c r="D1435" s="1"/>
  <c r="I1403"/>
  <c r="D1403" s="1"/>
  <c r="C1403" s="1"/>
  <c r="A1403" s="1"/>
  <c r="I1372"/>
  <c r="D1372" s="1"/>
  <c r="C1372" s="1"/>
  <c r="A1372" s="1"/>
  <c r="I1360"/>
  <c r="D1360" s="1"/>
  <c r="C1360" s="1"/>
  <c r="A1360" s="1"/>
  <c r="I1332"/>
  <c r="D1332" s="1"/>
  <c r="C1332" s="1"/>
  <c r="A1332" s="1"/>
  <c r="I1320"/>
  <c r="D1320" s="1"/>
  <c r="C1320" s="1"/>
  <c r="A1320" s="1"/>
  <c r="I1312"/>
  <c r="D1312" s="1"/>
  <c r="C1312" s="1"/>
  <c r="A1312" s="1"/>
  <c r="I1292"/>
  <c r="D1292" s="1"/>
  <c r="C1292" s="1"/>
  <c r="A1292" s="1"/>
  <c r="I1276"/>
  <c r="D1276" s="1"/>
  <c r="C1276" s="1"/>
  <c r="A1276" s="1"/>
  <c r="I1260"/>
  <c r="D1260" s="1"/>
  <c r="C1260" s="1"/>
  <c r="A1260" s="1"/>
  <c r="I1248"/>
  <c r="D1248" s="1"/>
  <c r="C1248" s="1"/>
  <c r="A1248" s="1"/>
  <c r="I1208"/>
  <c r="D1208" s="1"/>
  <c r="C1208" s="1"/>
  <c r="A1208" s="1"/>
  <c r="I3448"/>
  <c r="D3448" s="1"/>
  <c r="C3448" s="1"/>
  <c r="A3448" s="1"/>
  <c r="I3227"/>
  <c r="D3227" s="1"/>
  <c r="C3227" s="1"/>
  <c r="A3227" s="1"/>
  <c r="I3163"/>
  <c r="D3163" s="1"/>
  <c r="I3051"/>
  <c r="D3051" s="1"/>
  <c r="C3051" s="1"/>
  <c r="A3051" s="1"/>
  <c r="I2655"/>
  <c r="D2655" s="1"/>
  <c r="C2655" s="1"/>
  <c r="A2655" s="1"/>
  <c r="I2487"/>
  <c r="D2487" s="1"/>
  <c r="C2487" s="1"/>
  <c r="A2487" s="1"/>
  <c r="I2439"/>
  <c r="D2439" s="1"/>
  <c r="C2439" s="1"/>
  <c r="A2439" s="1"/>
  <c r="I2409"/>
  <c r="D2409" s="1"/>
  <c r="C2409" s="1"/>
  <c r="A2409" s="1"/>
  <c r="I2385"/>
  <c r="D2385" s="1"/>
  <c r="C2385" s="1"/>
  <c r="A2385" s="1"/>
  <c r="I2345"/>
  <c r="D2345" s="1"/>
  <c r="C2345" s="1"/>
  <c r="A2345" s="1"/>
  <c r="I2297"/>
  <c r="D2297" s="1"/>
  <c r="C2297" s="1"/>
  <c r="A2297" s="1"/>
  <c r="I2257"/>
  <c r="D2257" s="1"/>
  <c r="C2257" s="1"/>
  <c r="A2257" s="1"/>
  <c r="I2217"/>
  <c r="D2217" s="1"/>
  <c r="I2169"/>
  <c r="D2169" s="1"/>
  <c r="I2129"/>
  <c r="D2129" s="1"/>
  <c r="C2129" s="1"/>
  <c r="A2129" s="1"/>
  <c r="I2089"/>
  <c r="D2089" s="1"/>
  <c r="C2089" s="1"/>
  <c r="A2089" s="1"/>
  <c r="I2041"/>
  <c r="D2041" s="1"/>
  <c r="C2041" s="1"/>
  <c r="A2041" s="1"/>
  <c r="I2001"/>
  <c r="D2001" s="1"/>
  <c r="C2001" s="1"/>
  <c r="A2001" s="1"/>
  <c r="I1913"/>
  <c r="D1913" s="1"/>
  <c r="C1913" s="1"/>
  <c r="A1913" s="1"/>
  <c r="I1869"/>
  <c r="D1869" s="1"/>
  <c r="C1869" s="1"/>
  <c r="A1869" s="1"/>
  <c r="I1842"/>
  <c r="D1842" s="1"/>
  <c r="C1842" s="1"/>
  <c r="A1842" s="1"/>
  <c r="I1821"/>
  <c r="D1821" s="1"/>
  <c r="C1821" s="1"/>
  <c r="A1821" s="1"/>
  <c r="I1805"/>
  <c r="D1805" s="1"/>
  <c r="C1805" s="1"/>
  <c r="A1805" s="1"/>
  <c r="I1778"/>
  <c r="D1778" s="1"/>
  <c r="C1778" s="1"/>
  <c r="A1778" s="1"/>
  <c r="I1746"/>
  <c r="D1746" s="1"/>
  <c r="C1746" s="1"/>
  <c r="A1746" s="1"/>
  <c r="I1725"/>
  <c r="D1725" s="1"/>
  <c r="C1725" s="1"/>
  <c r="A1725" s="1"/>
  <c r="I1682"/>
  <c r="D1682" s="1"/>
  <c r="C1682" s="1"/>
  <c r="A1682" s="1"/>
  <c r="I1639"/>
  <c r="D1639" s="1"/>
  <c r="I1597"/>
  <c r="D1597" s="1"/>
  <c r="C1597" s="1"/>
  <c r="A1597" s="1"/>
  <c r="I1543"/>
  <c r="D1543" s="1"/>
  <c r="I1527"/>
  <c r="D1527" s="1"/>
  <c r="C1527" s="1"/>
  <c r="A1527" s="1"/>
  <c r="I1511"/>
  <c r="D1511" s="1"/>
  <c r="C1511" s="1"/>
  <c r="A1511" s="1"/>
  <c r="I1479"/>
  <c r="D1479" s="1"/>
  <c r="C1479" s="1"/>
  <c r="A1479" s="1"/>
  <c r="I1447"/>
  <c r="D1447" s="1"/>
  <c r="I1421"/>
  <c r="D1421" s="1"/>
  <c r="C1421" s="1"/>
  <c r="A1421" s="1"/>
  <c r="I1394"/>
  <c r="D1394" s="1"/>
  <c r="C1394" s="1"/>
  <c r="A1394" s="1"/>
  <c r="I1365"/>
  <c r="D1365" s="1"/>
  <c r="C1365" s="1"/>
  <c r="A1365" s="1"/>
  <c r="I1345"/>
  <c r="D1345" s="1"/>
  <c r="C1345" s="1"/>
  <c r="A1345" s="1"/>
  <c r="I1325"/>
  <c r="D1325" s="1"/>
  <c r="C1325" s="1"/>
  <c r="A1325" s="1"/>
  <c r="I1301"/>
  <c r="D1301" s="1"/>
  <c r="C1301" s="1"/>
  <c r="A1301" s="1"/>
  <c r="I1281"/>
  <c r="D1281" s="1"/>
  <c r="C1281" s="1"/>
  <c r="A1281" s="1"/>
  <c r="I1261"/>
  <c r="D1261" s="1"/>
  <c r="C1261" s="1"/>
  <c r="A1261" s="1"/>
  <c r="I3411"/>
  <c r="D3411" s="1"/>
  <c r="C3411" s="1"/>
  <c r="A3411" s="1"/>
  <c r="I3232"/>
  <c r="D3232" s="1"/>
  <c r="C3232" s="1"/>
  <c r="A3232" s="1"/>
  <c r="I3151"/>
  <c r="D3151" s="1"/>
  <c r="I3055"/>
  <c r="D3055" s="1"/>
  <c r="I2975"/>
  <c r="D2975" s="1"/>
  <c r="C2975" s="1"/>
  <c r="A2975" s="1"/>
  <c r="I2691"/>
  <c r="D2691" s="1"/>
  <c r="C2691" s="1"/>
  <c r="A2691" s="1"/>
  <c r="I2619"/>
  <c r="D2619" s="1"/>
  <c r="C2619" s="1"/>
  <c r="A2619" s="1"/>
  <c r="I2539"/>
  <c r="D2539" s="1"/>
  <c r="I2491"/>
  <c r="D2491" s="1"/>
  <c r="I2419"/>
  <c r="D2419" s="1"/>
  <c r="I2395"/>
  <c r="D2395" s="1"/>
  <c r="I2355"/>
  <c r="D2355" s="1"/>
  <c r="C2355" s="1"/>
  <c r="A2355" s="1"/>
  <c r="I2331"/>
  <c r="D2331" s="1"/>
  <c r="C2331" s="1"/>
  <c r="A2331" s="1"/>
  <c r="I2291"/>
  <c r="D2291" s="1"/>
  <c r="C2291" s="1"/>
  <c r="A2291" s="1"/>
  <c r="I2267"/>
  <c r="D2267" s="1"/>
  <c r="C2267" s="1"/>
  <c r="A2267" s="1"/>
  <c r="I2227"/>
  <c r="D2227" s="1"/>
  <c r="I2203"/>
  <c r="D2203" s="1"/>
  <c r="I2163"/>
  <c r="D2163" s="1"/>
  <c r="C2163" s="1"/>
  <c r="A2163" s="1"/>
  <c r="I2139"/>
  <c r="D2139" s="1"/>
  <c r="C2139" s="1"/>
  <c r="A2139" s="1"/>
  <c r="I2107"/>
  <c r="D2107" s="1"/>
  <c r="I2027"/>
  <c r="D2027" s="1"/>
  <c r="C2027" s="1"/>
  <c r="A2027" s="1"/>
  <c r="I1899"/>
  <c r="D1899" s="1"/>
  <c r="C1899" s="1"/>
  <c r="A1899" s="1"/>
  <c r="I1875"/>
  <c r="D1875" s="1"/>
  <c r="C1875" s="1"/>
  <c r="A1875" s="1"/>
  <c r="I1843"/>
  <c r="D1843" s="1"/>
  <c r="I1817"/>
  <c r="D1817" s="1"/>
  <c r="C1817" s="1"/>
  <c r="A1817" s="1"/>
  <c r="I1790"/>
  <c r="D1790" s="1"/>
  <c r="C1790" s="1"/>
  <c r="A1790" s="1"/>
  <c r="I1774"/>
  <c r="D1774" s="1"/>
  <c r="C1774" s="1"/>
  <c r="A1774" s="1"/>
  <c r="I1747"/>
  <c r="D1747" s="1"/>
  <c r="I1731"/>
  <c r="D1731" s="1"/>
  <c r="C1731" s="1"/>
  <c r="A1731" s="1"/>
  <c r="I1705"/>
  <c r="D1705" s="1"/>
  <c r="C1705" s="1"/>
  <c r="A1705" s="1"/>
  <c r="I1678"/>
  <c r="D1678" s="1"/>
  <c r="C1678" s="1"/>
  <c r="A1678" s="1"/>
  <c r="I1646"/>
  <c r="D1646" s="1"/>
  <c r="C1646" s="1"/>
  <c r="A1646" s="1"/>
  <c r="I1619"/>
  <c r="D1619" s="1"/>
  <c r="C1619" s="1"/>
  <c r="A1619" s="1"/>
  <c r="I1593"/>
  <c r="D1593" s="1"/>
  <c r="C1593" s="1"/>
  <c r="A1593" s="1"/>
  <c r="I1561"/>
  <c r="D1561" s="1"/>
  <c r="C1561" s="1"/>
  <c r="A1561" s="1"/>
  <c r="I1534"/>
  <c r="D1534" s="1"/>
  <c r="C1534" s="1"/>
  <c r="A1534" s="1"/>
  <c r="I1507"/>
  <c r="D1507" s="1"/>
  <c r="I1475"/>
  <c r="D1475" s="1"/>
  <c r="C1475" s="1"/>
  <c r="A1475" s="1"/>
  <c r="I1449"/>
  <c r="D1449" s="1"/>
  <c r="C1449" s="1"/>
  <c r="A1449" s="1"/>
  <c r="I1422"/>
  <c r="D1422" s="1"/>
  <c r="C1422" s="1"/>
  <c r="A1422" s="1"/>
  <c r="I1390"/>
  <c r="D1390" s="1"/>
  <c r="C1390" s="1"/>
  <c r="A1390" s="1"/>
  <c r="I1366"/>
  <c r="D1366" s="1"/>
  <c r="C1366" s="1"/>
  <c r="A1366" s="1"/>
  <c r="I1346"/>
  <c r="D1346" s="1"/>
  <c r="C1346" s="1"/>
  <c r="A1346" s="1"/>
  <c r="I1322"/>
  <c r="D1322" s="1"/>
  <c r="C1322" s="1"/>
  <c r="A1322" s="1"/>
  <c r="I1302"/>
  <c r="D1302" s="1"/>
  <c r="C1302" s="1"/>
  <c r="A1302" s="1"/>
  <c r="I1282"/>
  <c r="D1282" s="1"/>
  <c r="C1282" s="1"/>
  <c r="A1282" s="1"/>
  <c r="I1258"/>
  <c r="D1258" s="1"/>
  <c r="C1258" s="1"/>
  <c r="A1258" s="1"/>
  <c r="I1238"/>
  <c r="D1238" s="1"/>
  <c r="C1238" s="1"/>
  <c r="A1238" s="1"/>
  <c r="I1218"/>
  <c r="D1218" s="1"/>
  <c r="C1218" s="1"/>
  <c r="A1218" s="1"/>
  <c r="I1194"/>
  <c r="D1194" s="1"/>
  <c r="C1194" s="1"/>
  <c r="A1194" s="1"/>
  <c r="I1174"/>
  <c r="D1174" s="1"/>
  <c r="C1174" s="1"/>
  <c r="A1174" s="1"/>
  <c r="I1363"/>
  <c r="D1363" s="1"/>
  <c r="I1267"/>
  <c r="D1267" s="1"/>
  <c r="C1267" s="1"/>
  <c r="A1267" s="1"/>
  <c r="I1221"/>
  <c r="D1221" s="1"/>
  <c r="C1221" s="1"/>
  <c r="A1221" s="1"/>
  <c r="I1181"/>
  <c r="D1181" s="1"/>
  <c r="C1181" s="1"/>
  <c r="A1181" s="1"/>
  <c r="I1149"/>
  <c r="D1149" s="1"/>
  <c r="I1117"/>
  <c r="D1117" s="1"/>
  <c r="C1117" s="1"/>
  <c r="A1117" s="1"/>
  <c r="I1085"/>
  <c r="D1085" s="1"/>
  <c r="C1085" s="1"/>
  <c r="A1085" s="1"/>
  <c r="I1053"/>
  <c r="D1053" s="1"/>
  <c r="C1053" s="1"/>
  <c r="A1053" s="1"/>
  <c r="I1021"/>
  <c r="D1021" s="1"/>
  <c r="C1021" s="1"/>
  <c r="A1021" s="1"/>
  <c r="I1303"/>
  <c r="D1303" s="1"/>
  <c r="I1223"/>
  <c r="D1223" s="1"/>
  <c r="C1223" s="1"/>
  <c r="A1223" s="1"/>
  <c r="I1191"/>
  <c r="D1191" s="1"/>
  <c r="C1191" s="1"/>
  <c r="A1191" s="1"/>
  <c r="I1172"/>
  <c r="D1172" s="1"/>
  <c r="C1172" s="1"/>
  <c r="A1172" s="1"/>
  <c r="I1146"/>
  <c r="D1146" s="1"/>
  <c r="C1146" s="1"/>
  <c r="A1146" s="1"/>
  <c r="I1126"/>
  <c r="D1126" s="1"/>
  <c r="C1126" s="1"/>
  <c r="A1126" s="1"/>
  <c r="I1106"/>
  <c r="D1106" s="1"/>
  <c r="C1106" s="1"/>
  <c r="A1106" s="1"/>
  <c r="I1082"/>
  <c r="D1082" s="1"/>
  <c r="C1082" s="1"/>
  <c r="A1082" s="1"/>
  <c r="I1062"/>
  <c r="D1062" s="1"/>
  <c r="C1062" s="1"/>
  <c r="A1062" s="1"/>
  <c r="I1042"/>
  <c r="D1042" s="1"/>
  <c r="C1042" s="1"/>
  <c r="A1042" s="1"/>
  <c r="I1018"/>
  <c r="D1018" s="1"/>
  <c r="C1018" s="1"/>
  <c r="A1018" s="1"/>
  <c r="I1339"/>
  <c r="D1339" s="1"/>
  <c r="I1291"/>
  <c r="D1291" s="1"/>
  <c r="I1249"/>
  <c r="D1249" s="1"/>
  <c r="C1249" s="1"/>
  <c r="A1249" s="1"/>
  <c r="I1209"/>
  <c r="D1209" s="1"/>
  <c r="C1209" s="1"/>
  <c r="A1209" s="1"/>
  <c r="I1185"/>
  <c r="D1185" s="1"/>
  <c r="C1185" s="1"/>
  <c r="A1185" s="1"/>
  <c r="I1159"/>
  <c r="D1159" s="1"/>
  <c r="I1147"/>
  <c r="D1147" s="1"/>
  <c r="I1131"/>
  <c r="D1131" s="1"/>
  <c r="C1131" s="1"/>
  <c r="A1131" s="1"/>
  <c r="I1111"/>
  <c r="D1111" s="1"/>
  <c r="I1087"/>
  <c r="D1087" s="1"/>
  <c r="I1067"/>
  <c r="D1067" s="1"/>
  <c r="C1067" s="1"/>
  <c r="A1067" s="1"/>
  <c r="I1047"/>
  <c r="D1047" s="1"/>
  <c r="C1047" s="1"/>
  <c r="A1047" s="1"/>
  <c r="I1023"/>
  <c r="D1023" s="1"/>
  <c r="C1023" s="1"/>
  <c r="A1023" s="1"/>
  <c r="I1397"/>
  <c r="D1397" s="1"/>
  <c r="C1397" s="1"/>
  <c r="A1397" s="1"/>
  <c r="I1263"/>
  <c r="D1263" s="1"/>
  <c r="C1263" s="1"/>
  <c r="A1263" s="1"/>
  <c r="I1195"/>
  <c r="D1195" s="1"/>
  <c r="I1152"/>
  <c r="D1152" s="1"/>
  <c r="C1152" s="1"/>
  <c r="A1152" s="1"/>
  <c r="I1120"/>
  <c r="D1120" s="1"/>
  <c r="C1120" s="1"/>
  <c r="A1120" s="1"/>
  <c r="I1088"/>
  <c r="D1088" s="1"/>
  <c r="C1088" s="1"/>
  <c r="A1088" s="1"/>
  <c r="I1056"/>
  <c r="D1056" s="1"/>
  <c r="C1056" s="1"/>
  <c r="A1056" s="1"/>
  <c r="I1020"/>
  <c r="D1020" s="1"/>
  <c r="C1020" s="1"/>
  <c r="A1020" s="1"/>
  <c r="I1929"/>
  <c r="D1929" s="1"/>
  <c r="C1929" s="1"/>
  <c r="A1929" s="1"/>
  <c r="I1948"/>
  <c r="D1948" s="1"/>
  <c r="C1948" s="1"/>
  <c r="A1948" s="1"/>
  <c r="I1928"/>
  <c r="D1928" s="1"/>
  <c r="I3455" i="1"/>
  <c r="D3455" s="1"/>
  <c r="I2691"/>
  <c r="D2691" s="1"/>
  <c r="I3485"/>
  <c r="D3485" s="1"/>
  <c r="C3485" s="1"/>
  <c r="I2985"/>
  <c r="D2985" s="1"/>
  <c r="I2485"/>
  <c r="D2485" s="1"/>
  <c r="I3410"/>
  <c r="D3410" s="1"/>
  <c r="I3024"/>
  <c r="D3024" s="1"/>
  <c r="I2316"/>
  <c r="D2316" s="1"/>
  <c r="I2046"/>
  <c r="D2046" s="1"/>
  <c r="I1790"/>
  <c r="D1790" s="1"/>
  <c r="I3106"/>
  <c r="D3106" s="1"/>
  <c r="I2574"/>
  <c r="D2574" s="1"/>
  <c r="I2688"/>
  <c r="D2688" s="1"/>
  <c r="I2400"/>
  <c r="D2400" s="1"/>
  <c r="I2008"/>
  <c r="D2008" s="1"/>
  <c r="I1884"/>
  <c r="D1884" s="1"/>
  <c r="I1764"/>
  <c r="D1764" s="1"/>
  <c r="I3174"/>
  <c r="D3174" s="1"/>
  <c r="I2285"/>
  <c r="D2285" s="1"/>
  <c r="I1799"/>
  <c r="D1799" s="1"/>
  <c r="I1622"/>
  <c r="D1622" s="1"/>
  <c r="I1506"/>
  <c r="D1506" s="1"/>
  <c r="I1186"/>
  <c r="D1186" s="1"/>
  <c r="I3462" i="53"/>
  <c r="D3462" s="1"/>
  <c r="C3462" s="1"/>
  <c r="A3462" s="1"/>
  <c r="I2145" i="1"/>
  <c r="D2145" s="1"/>
  <c r="I1663"/>
  <c r="D1663" s="1"/>
  <c r="I1407"/>
  <c r="D1407" s="1"/>
  <c r="I1311"/>
  <c r="D1311" s="1"/>
  <c r="I1191"/>
  <c r="D1191" s="1"/>
  <c r="I1111"/>
  <c r="D1111" s="1"/>
  <c r="I3062"/>
  <c r="D3062" s="1"/>
  <c r="I2147"/>
  <c r="D2147" s="1"/>
  <c r="I1987"/>
  <c r="D1987" s="1"/>
  <c r="I1827"/>
  <c r="D1827" s="1"/>
  <c r="I1636"/>
  <c r="D1636" s="1"/>
  <c r="I1572"/>
  <c r="D1572" s="1"/>
  <c r="I1512"/>
  <c r="D1512" s="1"/>
  <c r="I1452"/>
  <c r="D1452" s="1"/>
  <c r="I1388"/>
  <c r="D1388" s="1"/>
  <c r="I1328"/>
  <c r="D1328" s="1"/>
  <c r="I1140"/>
  <c r="D1140" s="1"/>
  <c r="I1080"/>
  <c r="D1080" s="1"/>
  <c r="I2045"/>
  <c r="D2045" s="1"/>
  <c r="I1373"/>
  <c r="D1373" s="1"/>
  <c r="I1149"/>
  <c r="D1149" s="1"/>
  <c r="I1043"/>
  <c r="D1043" s="1"/>
  <c r="I3471" i="53"/>
  <c r="D3471" s="1"/>
  <c r="C3471" s="1"/>
  <c r="A3471" s="1"/>
  <c r="I3148"/>
  <c r="D3148" s="1"/>
  <c r="C3148" s="1"/>
  <c r="A3148" s="1"/>
  <c r="I3092"/>
  <c r="D3092" s="1"/>
  <c r="C3092" s="1"/>
  <c r="A3092" s="1"/>
  <c r="I3048"/>
  <c r="D3048" s="1"/>
  <c r="C3048" s="1"/>
  <c r="A3048" s="1"/>
  <c r="I3024"/>
  <c r="D3024" s="1"/>
  <c r="C3024" s="1"/>
  <c r="A3024" s="1"/>
  <c r="I2996"/>
  <c r="D2996" s="1"/>
  <c r="C2996" s="1"/>
  <c r="A2996" s="1"/>
  <c r="I2740"/>
  <c r="D2740" s="1"/>
  <c r="C2740" s="1"/>
  <c r="A2740" s="1"/>
  <c r="I2704"/>
  <c r="D2704" s="1"/>
  <c r="C2704" s="1"/>
  <c r="A2704" s="1"/>
  <c r="I2676"/>
  <c r="D2676" s="1"/>
  <c r="C2676" s="1"/>
  <c r="A2676" s="1"/>
  <c r="I2620"/>
  <c r="D2620" s="1"/>
  <c r="C2620" s="1"/>
  <c r="A2620" s="1"/>
  <c r="I2596"/>
  <c r="D2596" s="1"/>
  <c r="C2596" s="1"/>
  <c r="A2596" s="1"/>
  <c r="I2572"/>
  <c r="D2572" s="1"/>
  <c r="C2572" s="1"/>
  <c r="A2572" s="1"/>
  <c r="I2544"/>
  <c r="D2544" s="1"/>
  <c r="C2544" s="1"/>
  <c r="A2544" s="1"/>
  <c r="I2492"/>
  <c r="D2492" s="1"/>
  <c r="I2436"/>
  <c r="D2436" s="1"/>
  <c r="C2436" s="1"/>
  <c r="A2436" s="1"/>
  <c r="I2392"/>
  <c r="D2392" s="1"/>
  <c r="C2392" s="1"/>
  <c r="A2392" s="1"/>
  <c r="I2364"/>
  <c r="D2364" s="1"/>
  <c r="C2364" s="1"/>
  <c r="A2364" s="1"/>
  <c r="I2324"/>
  <c r="D2324" s="1"/>
  <c r="I2256"/>
  <c r="D2256" s="1"/>
  <c r="C2256" s="1"/>
  <c r="A2256" s="1"/>
  <c r="I2200"/>
  <c r="D2200" s="1"/>
  <c r="C2200" s="1"/>
  <c r="A2200" s="1"/>
  <c r="I2016"/>
  <c r="D2016" s="1"/>
  <c r="C2016" s="1"/>
  <c r="A2016" s="1"/>
  <c r="I1992"/>
  <c r="D1992" s="1"/>
  <c r="C1992" s="1"/>
  <c r="A1992" s="1"/>
  <c r="I1852"/>
  <c r="D1852" s="1"/>
  <c r="C1852" s="1"/>
  <c r="A1852" s="1"/>
  <c r="I1808"/>
  <c r="D1808" s="1"/>
  <c r="I1668"/>
  <c r="D1668" s="1"/>
  <c r="C1668" s="1"/>
  <c r="A1668" s="1"/>
  <c r="I1640"/>
  <c r="D1640" s="1"/>
  <c r="I1624"/>
  <c r="D1624" s="1"/>
  <c r="C1624" s="1"/>
  <c r="A1624" s="1"/>
  <c r="I1596"/>
  <c r="D1596" s="1"/>
  <c r="C1596" s="1"/>
  <c r="A1596" s="1"/>
  <c r="I1548"/>
  <c r="D1548" s="1"/>
  <c r="C1548" s="1"/>
  <c r="A1548" s="1"/>
  <c r="I1492"/>
  <c r="D1492" s="1"/>
  <c r="C1492" s="1"/>
  <c r="A1492" s="1"/>
  <c r="I1468"/>
  <c r="D1468" s="1"/>
  <c r="C1468" s="1"/>
  <c r="A1468" s="1"/>
  <c r="I1436"/>
  <c r="D1436" s="1"/>
  <c r="I1380"/>
  <c r="D1380" s="1"/>
  <c r="C1380" s="1"/>
  <c r="A1380" s="1"/>
  <c r="I2346" i="1"/>
  <c r="D2346" s="1"/>
  <c r="I1957"/>
  <c r="D1957" s="1"/>
  <c r="I1682"/>
  <c r="D1682" s="1"/>
  <c r="I1473"/>
  <c r="D1473" s="1"/>
  <c r="I3368" i="53"/>
  <c r="D3368" s="1"/>
  <c r="C3368" s="1"/>
  <c r="A3368" s="1"/>
  <c r="I3456"/>
  <c r="D3456" s="1"/>
  <c r="C3456" s="1"/>
  <c r="A3456" s="1"/>
  <c r="I3408"/>
  <c r="D3408" s="1"/>
  <c r="C3408" s="1"/>
  <c r="A3408" s="1"/>
  <c r="I3304"/>
  <c r="D3304" s="1"/>
  <c r="C3304" s="1"/>
  <c r="A3304" s="1"/>
  <c r="I3251"/>
  <c r="D3251" s="1"/>
  <c r="C3251" s="1"/>
  <c r="A3251" s="1"/>
  <c r="I3141"/>
  <c r="D3141" s="1"/>
  <c r="C3141" s="1"/>
  <c r="A3141" s="1"/>
  <c r="I3077"/>
  <c r="D3077" s="1"/>
  <c r="C3077" s="1"/>
  <c r="A3077" s="1"/>
  <c r="I3053"/>
  <c r="D3053" s="1"/>
  <c r="C3053" s="1"/>
  <c r="A3053" s="1"/>
  <c r="I3029"/>
  <c r="D3029" s="1"/>
  <c r="C3029" s="1"/>
  <c r="A3029" s="1"/>
  <c r="I2993"/>
  <c r="D2993" s="1"/>
  <c r="C2993" s="1"/>
  <c r="A2993" s="1"/>
  <c r="I2737"/>
  <c r="D2737" s="1"/>
  <c r="C2737" s="1"/>
  <c r="A2737" s="1"/>
  <c r="I2705"/>
  <c r="D2705" s="1"/>
  <c r="C2705" s="1"/>
  <c r="A2705" s="1"/>
  <c r="I2553"/>
  <c r="D2553" s="1"/>
  <c r="I2521"/>
  <c r="D2521" s="1"/>
  <c r="C2521" s="1"/>
  <c r="A2521" s="1"/>
  <c r="I1621" i="1"/>
  <c r="D1621" s="1"/>
  <c r="I1397"/>
  <c r="D1397" s="1"/>
  <c r="I1237"/>
  <c r="D1237" s="1"/>
  <c r="I1093"/>
  <c r="D1093" s="1"/>
  <c r="I3415" i="53"/>
  <c r="D3415" s="1"/>
  <c r="I3289"/>
  <c r="D3289" s="1"/>
  <c r="C3289" s="1"/>
  <c r="A3289" s="1"/>
  <c r="I3202"/>
  <c r="D3202" s="1"/>
  <c r="C3202" s="1"/>
  <c r="A3202" s="1"/>
  <c r="I3158"/>
  <c r="D3158" s="1"/>
  <c r="C3158" s="1"/>
  <c r="A3158" s="1"/>
  <c r="I3122"/>
  <c r="D3122" s="1"/>
  <c r="C3122" s="1"/>
  <c r="A3122" s="1"/>
  <c r="I3046"/>
  <c r="D3046" s="1"/>
  <c r="C3046" s="1"/>
  <c r="A3046" s="1"/>
  <c r="I3006"/>
  <c r="D3006" s="1"/>
  <c r="C3006" s="1"/>
  <c r="A3006" s="1"/>
  <c r="I2790"/>
  <c r="D2790" s="1"/>
  <c r="C2790" s="1"/>
  <c r="A2790" s="1"/>
  <c r="I2726"/>
  <c r="D2726" s="1"/>
  <c r="C2726" s="1"/>
  <c r="A2726" s="1"/>
  <c r="I2686"/>
  <c r="D2686" s="1"/>
  <c r="C2686" s="1"/>
  <c r="A2686" s="1"/>
  <c r="I2550"/>
  <c r="D2550" s="1"/>
  <c r="C2550" s="1"/>
  <c r="A2550" s="1"/>
  <c r="I2462"/>
  <c r="D2462" s="1"/>
  <c r="C2462" s="1"/>
  <c r="A2462" s="1"/>
  <c r="I2402"/>
  <c r="D2402" s="1"/>
  <c r="C2402" s="1"/>
  <c r="A2402" s="1"/>
  <c r="I2350"/>
  <c r="D2350" s="1"/>
  <c r="C2350" s="1"/>
  <c r="A2350" s="1"/>
  <c r="I2290"/>
  <c r="D2290" s="1"/>
  <c r="C2290" s="1"/>
  <c r="A2290" s="1"/>
  <c r="I2230"/>
  <c r="D2230" s="1"/>
  <c r="C2230" s="1"/>
  <c r="A2230" s="1"/>
  <c r="I2178"/>
  <c r="D2178" s="1"/>
  <c r="C2178" s="1"/>
  <c r="A2178" s="1"/>
  <c r="I2118"/>
  <c r="D2118" s="1"/>
  <c r="C2118" s="1"/>
  <c r="A2118" s="1"/>
  <c r="I2062"/>
  <c r="D2062" s="1"/>
  <c r="C2062" s="1"/>
  <c r="A2062" s="1"/>
  <c r="I2006"/>
  <c r="D2006" s="1"/>
  <c r="C2006" s="1"/>
  <c r="A2006" s="1"/>
  <c r="I1978"/>
  <c r="D1978" s="1"/>
  <c r="C1978" s="1"/>
  <c r="A1978" s="1"/>
  <c r="I3496" i="1"/>
  <c r="D3496" s="1"/>
  <c r="I2037"/>
  <c r="D2037" s="1"/>
  <c r="I1641"/>
  <c r="D1641" s="1"/>
  <c r="I1529"/>
  <c r="D1529" s="1"/>
  <c r="I1417"/>
  <c r="D1417" s="1"/>
  <c r="I1305"/>
  <c r="D1305" s="1"/>
  <c r="I1081"/>
  <c r="D1081" s="1"/>
  <c r="I1015"/>
  <c r="D1015" s="1"/>
  <c r="I3155" i="53"/>
  <c r="D3155" s="1"/>
  <c r="C3155" s="1"/>
  <c r="A3155" s="1"/>
  <c r="I2995"/>
  <c r="D2995" s="1"/>
  <c r="I2727"/>
  <c r="D2727" s="1"/>
  <c r="C2727" s="1"/>
  <c r="A2727" s="1"/>
  <c r="I2527"/>
  <c r="D2527" s="1"/>
  <c r="I2413"/>
  <c r="D2413" s="1"/>
  <c r="C2413" s="1"/>
  <c r="A2413" s="1"/>
  <c r="I2373"/>
  <c r="D2373" s="1"/>
  <c r="C2373" s="1"/>
  <c r="A2373" s="1"/>
  <c r="I2333"/>
  <c r="D2333" s="1"/>
  <c r="C2333" s="1"/>
  <c r="A2333" s="1"/>
  <c r="I2301"/>
  <c r="D2301" s="1"/>
  <c r="C2301" s="1"/>
  <c r="A2301" s="1"/>
  <c r="I2261"/>
  <c r="D2261" s="1"/>
  <c r="C2261" s="1"/>
  <c r="A2261" s="1"/>
  <c r="I2197"/>
  <c r="D2197" s="1"/>
  <c r="C2197" s="1"/>
  <c r="A2197" s="1"/>
  <c r="I2133"/>
  <c r="D2133" s="1"/>
  <c r="C2133" s="1"/>
  <c r="A2133" s="1"/>
  <c r="I2101"/>
  <c r="D2101" s="1"/>
  <c r="C2101" s="1"/>
  <c r="A2101" s="1"/>
  <c r="I2061"/>
  <c r="D2061" s="1"/>
  <c r="I1989"/>
  <c r="D1989" s="1"/>
  <c r="C1989" s="1"/>
  <c r="A1989" s="1"/>
  <c r="I1834"/>
  <c r="D1834" s="1"/>
  <c r="C1834" s="1"/>
  <c r="A1834" s="1"/>
  <c r="I1786"/>
  <c r="D1786" s="1"/>
  <c r="C1786" s="1"/>
  <c r="A1786" s="1"/>
  <c r="I1669"/>
  <c r="D1669" s="1"/>
  <c r="C1669" s="1"/>
  <c r="A1669" s="1"/>
  <c r="I1605"/>
  <c r="D1605" s="1"/>
  <c r="C1605" s="1"/>
  <c r="A1605" s="1"/>
  <c r="I1562"/>
  <c r="D1562" s="1"/>
  <c r="C1562" s="1"/>
  <c r="A1562" s="1"/>
  <c r="I1546"/>
  <c r="D1546" s="1"/>
  <c r="C1546" s="1"/>
  <c r="A1546" s="1"/>
  <c r="I1493"/>
  <c r="D1493" s="1"/>
  <c r="C1493" s="1"/>
  <c r="A1493" s="1"/>
  <c r="I1445"/>
  <c r="D1445" s="1"/>
  <c r="C1445" s="1"/>
  <c r="A1445" s="1"/>
  <c r="I3443"/>
  <c r="D3443" s="1"/>
  <c r="C3443" s="1"/>
  <c r="A3443" s="1"/>
  <c r="I3243"/>
  <c r="D3243" s="1"/>
  <c r="C3243" s="1"/>
  <c r="A3243" s="1"/>
  <c r="I3127"/>
  <c r="D3127" s="1"/>
  <c r="I3047"/>
  <c r="D3047" s="1"/>
  <c r="C3047" s="1"/>
  <c r="A3047" s="1"/>
  <c r="I2731"/>
  <c r="D2731" s="1"/>
  <c r="I2595"/>
  <c r="D2595" s="1"/>
  <c r="C2595" s="1"/>
  <c r="A2595" s="1"/>
  <c r="I2499"/>
  <c r="D2499" s="1"/>
  <c r="C2499" s="1"/>
  <c r="A2499" s="1"/>
  <c r="I2451"/>
  <c r="D2451" s="1"/>
  <c r="C2451" s="1"/>
  <c r="A2451" s="1"/>
  <c r="I2255"/>
  <c r="D2255" s="1"/>
  <c r="C2255" s="1"/>
  <c r="A2255" s="1"/>
  <c r="I2191"/>
  <c r="D2191" s="1"/>
  <c r="I2151"/>
  <c r="D2151" s="1"/>
  <c r="C2151" s="1"/>
  <c r="A2151" s="1"/>
  <c r="I2095"/>
  <c r="D2095" s="1"/>
  <c r="I2015"/>
  <c r="D2015" s="1"/>
  <c r="C2015" s="1"/>
  <c r="A2015" s="1"/>
  <c r="I1846"/>
  <c r="D1846" s="1"/>
  <c r="C1846" s="1"/>
  <c r="A1846" s="1"/>
  <c r="I1723"/>
  <c r="D1723" s="1"/>
  <c r="I1665"/>
  <c r="D1665" s="1"/>
  <c r="C1665" s="1"/>
  <c r="A1665" s="1"/>
  <c r="I1617"/>
  <c r="D1617" s="1"/>
  <c r="C1617" s="1"/>
  <c r="A1617" s="1"/>
  <c r="I1579"/>
  <c r="D1579" s="1"/>
  <c r="I1537"/>
  <c r="D1537" s="1"/>
  <c r="C1537" s="1"/>
  <c r="A1537" s="1"/>
  <c r="I1521"/>
  <c r="D1521" s="1"/>
  <c r="I1505"/>
  <c r="D1505" s="1"/>
  <c r="C1505" s="1"/>
  <c r="A1505" s="1"/>
  <c r="I1478"/>
  <c r="D1478" s="1"/>
  <c r="C1478" s="1"/>
  <c r="A1478" s="1"/>
  <c r="I1457"/>
  <c r="D1457" s="1"/>
  <c r="C1457" s="1"/>
  <c r="A1457" s="1"/>
  <c r="I1441"/>
  <c r="D1441" s="1"/>
  <c r="C1441" s="1"/>
  <c r="A1441" s="1"/>
  <c r="I1393"/>
  <c r="D1393" s="1"/>
  <c r="C1393" s="1"/>
  <c r="A1393" s="1"/>
  <c r="I1352"/>
  <c r="D1352" s="1"/>
  <c r="I1300"/>
  <c r="D1300" s="1"/>
  <c r="C1300" s="1"/>
  <c r="A1300" s="1"/>
  <c r="I1280"/>
  <c r="D1280" s="1"/>
  <c r="C1280" s="1"/>
  <c r="A1280" s="1"/>
  <c r="I1264"/>
  <c r="D1264" s="1"/>
  <c r="C1264" s="1"/>
  <c r="A1264" s="1"/>
  <c r="I1236"/>
  <c r="D1236" s="1"/>
  <c r="C1236" s="1"/>
  <c r="A1236" s="1"/>
  <c r="I1228"/>
  <c r="D1228" s="1"/>
  <c r="C1228" s="1"/>
  <c r="A1228" s="1"/>
  <c r="I1212"/>
  <c r="D1212" s="1"/>
  <c r="C1212" s="1"/>
  <c r="A1212" s="1"/>
  <c r="I1200"/>
  <c r="D1200" s="1"/>
  <c r="C1200" s="1"/>
  <c r="A1200" s="1"/>
  <c r="I3469"/>
  <c r="D3469" s="1"/>
  <c r="C3469" s="1"/>
  <c r="A3469" s="1"/>
  <c r="I3405"/>
  <c r="D3405" s="1"/>
  <c r="C3405" s="1"/>
  <c r="A3405" s="1"/>
  <c r="I3248"/>
  <c r="D3248" s="1"/>
  <c r="C3248" s="1"/>
  <c r="A3248" s="1"/>
  <c r="I3179"/>
  <c r="D3179" s="1"/>
  <c r="C3179" s="1"/>
  <c r="A3179" s="1"/>
  <c r="I3067"/>
  <c r="D3067" s="1"/>
  <c r="I3019"/>
  <c r="D3019" s="1"/>
  <c r="I2775"/>
  <c r="D2775" s="1"/>
  <c r="C2775" s="1"/>
  <c r="A2775" s="1"/>
  <c r="I2719"/>
  <c r="D2719" s="1"/>
  <c r="I2671"/>
  <c r="D2671" s="1"/>
  <c r="I2583"/>
  <c r="D2583" s="1"/>
  <c r="C2583" s="1"/>
  <c r="A2583" s="1"/>
  <c r="I2503"/>
  <c r="D2503" s="1"/>
  <c r="I2393"/>
  <c r="D2393" s="1"/>
  <c r="C2393" s="1"/>
  <c r="A2393" s="1"/>
  <c r="I2353"/>
  <c r="D2353" s="1"/>
  <c r="C2353" s="1"/>
  <c r="A2353" s="1"/>
  <c r="I2313"/>
  <c r="D2313" s="1"/>
  <c r="I2265"/>
  <c r="D2265" s="1"/>
  <c r="C2265" s="1"/>
  <c r="A2265" s="1"/>
  <c r="I2225"/>
  <c r="D2225" s="1"/>
  <c r="C2225" s="1"/>
  <c r="A2225" s="1"/>
  <c r="I2185"/>
  <c r="D2185" s="1"/>
  <c r="C2185" s="1"/>
  <c r="A2185" s="1"/>
  <c r="I2137"/>
  <c r="D2137" s="1"/>
  <c r="C2137" s="1"/>
  <c r="A2137" s="1"/>
  <c r="I2097"/>
  <c r="D2097" s="1"/>
  <c r="I2057"/>
  <c r="D2057" s="1"/>
  <c r="C2057" s="1"/>
  <c r="A2057" s="1"/>
  <c r="I2009"/>
  <c r="D2009" s="1"/>
  <c r="C2009" s="1"/>
  <c r="A2009" s="1"/>
  <c r="I1921"/>
  <c r="D1921" s="1"/>
  <c r="C1921" s="1"/>
  <c r="A1921" s="1"/>
  <c r="I1881"/>
  <c r="D1881" s="1"/>
  <c r="I1847"/>
  <c r="D1847" s="1"/>
  <c r="C1847" s="1"/>
  <c r="A1847" s="1"/>
  <c r="I1810"/>
  <c r="D1810" s="1"/>
  <c r="C1810" s="1"/>
  <c r="A1810" s="1"/>
  <c r="I1794"/>
  <c r="D1794" s="1"/>
  <c r="C1794" s="1"/>
  <c r="A1794" s="1"/>
  <c r="I1757"/>
  <c r="D1757" s="1"/>
  <c r="C1757" s="1"/>
  <c r="A1757" s="1"/>
  <c r="I1714"/>
  <c r="D1714" s="1"/>
  <c r="C1714" s="1"/>
  <c r="A1714" s="1"/>
  <c r="I1671"/>
  <c r="D1671" s="1"/>
  <c r="C1671" s="1"/>
  <c r="A1671" s="1"/>
  <c r="I1629"/>
  <c r="D1629" s="1"/>
  <c r="C1629" s="1"/>
  <c r="A1629" s="1"/>
  <c r="I1586"/>
  <c r="D1586" s="1"/>
  <c r="C1586" s="1"/>
  <c r="A1586" s="1"/>
  <c r="I1549"/>
  <c r="D1549" s="1"/>
  <c r="C1549" s="1"/>
  <c r="A1549" s="1"/>
  <c r="I1517"/>
  <c r="D1517" s="1"/>
  <c r="C1517" s="1"/>
  <c r="A1517" s="1"/>
  <c r="I1501"/>
  <c r="D1501" s="1"/>
  <c r="C1501" s="1"/>
  <c r="A1501" s="1"/>
  <c r="I1485"/>
  <c r="D1485" s="1"/>
  <c r="I1458"/>
  <c r="D1458" s="1"/>
  <c r="C1458" s="1"/>
  <c r="A1458" s="1"/>
  <c r="I1426"/>
  <c r="D1426" s="1"/>
  <c r="C1426" s="1"/>
  <c r="A1426" s="1"/>
  <c r="I1399"/>
  <c r="D1399" s="1"/>
  <c r="I1373"/>
  <c r="D1373" s="1"/>
  <c r="C1373" s="1"/>
  <c r="A1373" s="1"/>
  <c r="I1349"/>
  <c r="D1349" s="1"/>
  <c r="C1349" s="1"/>
  <c r="A1349" s="1"/>
  <c r="I1329"/>
  <c r="D1329" s="1"/>
  <c r="C1329" s="1"/>
  <c r="A1329" s="1"/>
  <c r="I1309"/>
  <c r="D1309" s="1"/>
  <c r="C1309" s="1"/>
  <c r="A1309" s="1"/>
  <c r="I1285"/>
  <c r="D1285" s="1"/>
  <c r="C1285" s="1"/>
  <c r="A1285" s="1"/>
  <c r="I1265"/>
  <c r="D1265" s="1"/>
  <c r="C1265" s="1"/>
  <c r="A1265" s="1"/>
  <c r="I3453"/>
  <c r="D3453" s="1"/>
  <c r="I3253"/>
  <c r="D3253" s="1"/>
  <c r="C3253" s="1"/>
  <c r="A3253" s="1"/>
  <c r="I3167"/>
  <c r="D3167" s="1"/>
  <c r="C3167" s="1"/>
  <c r="A3167" s="1"/>
  <c r="I3087"/>
  <c r="D3087" s="1"/>
  <c r="C3087" s="1"/>
  <c r="A3087" s="1"/>
  <c r="I2991"/>
  <c r="D2991" s="1"/>
  <c r="C2991" s="1"/>
  <c r="A2991" s="1"/>
  <c r="I2707"/>
  <c r="D2707" s="1"/>
  <c r="B2707" s="1"/>
  <c r="I2659"/>
  <c r="D2659" s="1"/>
  <c r="I2587"/>
  <c r="D2587" s="1"/>
  <c r="I2507"/>
  <c r="D2507" s="1"/>
  <c r="C2507" s="1"/>
  <c r="A2507" s="1"/>
  <c r="I2459"/>
  <c r="D2459" s="1"/>
  <c r="I2403"/>
  <c r="D2403" s="1"/>
  <c r="C2403" s="1"/>
  <c r="A2403" s="1"/>
  <c r="I2379"/>
  <c r="D2379" s="1"/>
  <c r="C2379" s="1"/>
  <c r="A2379" s="1"/>
  <c r="I2339"/>
  <c r="D2339" s="1"/>
  <c r="C2339" s="1"/>
  <c r="A2339" s="1"/>
  <c r="I2315"/>
  <c r="D2315" s="1"/>
  <c r="C2315" s="1"/>
  <c r="A2315" s="1"/>
  <c r="I2275"/>
  <c r="D2275" s="1"/>
  <c r="I2251"/>
  <c r="D2251" s="1"/>
  <c r="I2211"/>
  <c r="D2211" s="1"/>
  <c r="C2211" s="1"/>
  <c r="A2211" s="1"/>
  <c r="I2187"/>
  <c r="D2187" s="1"/>
  <c r="C2187" s="1"/>
  <c r="A2187" s="1"/>
  <c r="I2147"/>
  <c r="D2147" s="1"/>
  <c r="C2147" s="1"/>
  <c r="A2147" s="1"/>
  <c r="I2115"/>
  <c r="D2115" s="1"/>
  <c r="C2115" s="1"/>
  <c r="A2115" s="1"/>
  <c r="I2075"/>
  <c r="D2075" s="1"/>
  <c r="C2075" s="1"/>
  <c r="A2075" s="1"/>
  <c r="I1987"/>
  <c r="D1987" s="1"/>
  <c r="I1907"/>
  <c r="D1907" s="1"/>
  <c r="C1907" s="1"/>
  <c r="A1907" s="1"/>
  <c r="I1854"/>
  <c r="D1854" s="1"/>
  <c r="C1854" s="1"/>
  <c r="A1854" s="1"/>
  <c r="I1822"/>
  <c r="D1822" s="1"/>
  <c r="C1822" s="1"/>
  <c r="A1822" s="1"/>
  <c r="I1795"/>
  <c r="D1795" s="1"/>
  <c r="I1779"/>
  <c r="D1779" s="1"/>
  <c r="C1779" s="1"/>
  <c r="A1779" s="1"/>
  <c r="I1763"/>
  <c r="D1763" s="1"/>
  <c r="C1763" s="1"/>
  <c r="A1763" s="1"/>
  <c r="I1710"/>
  <c r="D1710" s="1"/>
  <c r="C1710" s="1"/>
  <c r="A1710" s="1"/>
  <c r="I1683"/>
  <c r="D1683" s="1"/>
  <c r="C1683" s="1"/>
  <c r="A1683" s="1"/>
  <c r="I1657"/>
  <c r="D1657" s="1"/>
  <c r="C1657" s="1"/>
  <c r="A1657" s="1"/>
  <c r="I1625"/>
  <c r="D1625" s="1"/>
  <c r="C1625" s="1"/>
  <c r="A1625" s="1"/>
  <c r="I1598"/>
  <c r="D1598" s="1"/>
  <c r="C1598" s="1"/>
  <c r="A1598" s="1"/>
  <c r="I1571"/>
  <c r="D1571" s="1"/>
  <c r="C1571" s="1"/>
  <c r="A1571" s="1"/>
  <c r="I1539"/>
  <c r="D1539" s="1"/>
  <c r="C1539" s="1"/>
  <c r="A1539" s="1"/>
  <c r="I1513"/>
  <c r="D1513" s="1"/>
  <c r="C1513" s="1"/>
  <c r="A1513" s="1"/>
  <c r="I1486"/>
  <c r="D1486" s="1"/>
  <c r="C1486" s="1"/>
  <c r="A1486" s="1"/>
  <c r="I1454"/>
  <c r="D1454" s="1"/>
  <c r="C1454" s="1"/>
  <c r="A1454" s="1"/>
  <c r="I1427"/>
  <c r="D1427" s="1"/>
  <c r="C1427" s="1"/>
  <c r="A1427" s="1"/>
  <c r="I1401"/>
  <c r="D1401" s="1"/>
  <c r="C1401" s="1"/>
  <c r="A1401" s="1"/>
  <c r="I1370"/>
  <c r="D1370" s="1"/>
  <c r="C1370" s="1"/>
  <c r="A1370" s="1"/>
  <c r="I1350"/>
  <c r="D1350" s="1"/>
  <c r="C1350" s="1"/>
  <c r="A1350" s="1"/>
  <c r="I1330"/>
  <c r="D1330" s="1"/>
  <c r="C1330" s="1"/>
  <c r="A1330" s="1"/>
  <c r="I1306"/>
  <c r="D1306" s="1"/>
  <c r="C1306" s="1"/>
  <c r="A1306" s="1"/>
  <c r="I1286"/>
  <c r="D1286" s="1"/>
  <c r="C1286" s="1"/>
  <c r="A1286" s="1"/>
  <c r="I1266"/>
  <c r="D1266" s="1"/>
  <c r="C1266" s="1"/>
  <c r="A1266" s="1"/>
  <c r="I1242"/>
  <c r="D1242" s="1"/>
  <c r="C1242" s="1"/>
  <c r="A1242" s="1"/>
  <c r="I1222"/>
  <c r="D1222" s="1"/>
  <c r="C1222" s="1"/>
  <c r="A1222" s="1"/>
  <c r="I1202"/>
  <c r="D1202" s="1"/>
  <c r="C1202" s="1"/>
  <c r="A1202" s="1"/>
  <c r="I1178"/>
  <c r="D1178" s="1"/>
  <c r="C1178" s="1"/>
  <c r="A1178" s="1"/>
  <c r="I1381"/>
  <c r="D1381" s="1"/>
  <c r="C1381" s="1"/>
  <c r="A1381" s="1"/>
  <c r="I1299"/>
  <c r="D1299" s="1"/>
  <c r="C1299" s="1"/>
  <c r="A1299" s="1"/>
  <c r="I1229"/>
  <c r="D1229" s="1"/>
  <c r="C1229" s="1"/>
  <c r="A1229" s="1"/>
  <c r="I1189"/>
  <c r="D1189" s="1"/>
  <c r="C1189" s="1"/>
  <c r="A1189" s="1"/>
  <c r="I1141"/>
  <c r="D1141" s="1"/>
  <c r="C1141" s="1"/>
  <c r="A1141" s="1"/>
  <c r="I1109"/>
  <c r="D1109" s="1"/>
  <c r="C1109" s="1"/>
  <c r="A1109" s="1"/>
  <c r="I1077"/>
  <c r="D1077" s="1"/>
  <c r="C1077" s="1"/>
  <c r="A1077" s="1"/>
  <c r="I1045"/>
  <c r="D1045" s="1"/>
  <c r="C1045" s="1"/>
  <c r="A1045" s="1"/>
  <c r="I1407"/>
  <c r="D1407" s="1"/>
  <c r="C1407" s="1"/>
  <c r="A1407" s="1"/>
  <c r="I1271"/>
  <c r="D1271" s="1"/>
  <c r="C1271" s="1"/>
  <c r="A1271" s="1"/>
  <c r="I1239"/>
  <c r="D1239" s="1"/>
  <c r="C1239" s="1"/>
  <c r="A1239" s="1"/>
  <c r="I1177"/>
  <c r="D1177" s="1"/>
  <c r="C1177" s="1"/>
  <c r="A1177" s="1"/>
  <c r="I1154"/>
  <c r="D1154" s="1"/>
  <c r="C1154" s="1"/>
  <c r="A1154" s="1"/>
  <c r="I1130"/>
  <c r="D1130" s="1"/>
  <c r="C1130" s="1"/>
  <c r="A1130" s="1"/>
  <c r="I1110"/>
  <c r="D1110" s="1"/>
  <c r="C1110" s="1"/>
  <c r="A1110" s="1"/>
  <c r="I1090"/>
  <c r="D1090" s="1"/>
  <c r="C1090" s="1"/>
  <c r="A1090" s="1"/>
  <c r="I1066"/>
  <c r="D1066" s="1"/>
  <c r="C1066" s="1"/>
  <c r="A1066" s="1"/>
  <c r="I1046"/>
  <c r="D1046" s="1"/>
  <c r="C1046" s="1"/>
  <c r="A1046" s="1"/>
  <c r="I1026"/>
  <c r="D1026" s="1"/>
  <c r="C1026" s="1"/>
  <c r="A1026" s="1"/>
  <c r="I1355"/>
  <c r="D1355" s="1"/>
  <c r="C1355" s="1"/>
  <c r="A1355" s="1"/>
  <c r="I1259"/>
  <c r="D1259" s="1"/>
  <c r="C1259" s="1"/>
  <c r="A1259" s="1"/>
  <c r="I1233"/>
  <c r="D1233" s="1"/>
  <c r="C1233" s="1"/>
  <c r="A1233" s="1"/>
  <c r="I1193"/>
  <c r="D1193" s="1"/>
  <c r="C1193" s="1"/>
  <c r="A1193" s="1"/>
  <c r="I1173"/>
  <c r="D1173" s="1"/>
  <c r="C1173" s="1"/>
  <c r="A1173" s="1"/>
  <c r="I1151"/>
  <c r="D1151" s="1"/>
  <c r="C1151" s="1"/>
  <c r="A1151" s="1"/>
  <c r="I1135"/>
  <c r="D1135" s="1"/>
  <c r="I1115"/>
  <c r="D1115" s="1"/>
  <c r="C1115" s="1"/>
  <c r="A1115" s="1"/>
  <c r="I1095"/>
  <c r="D1095" s="1"/>
  <c r="C1095" s="1"/>
  <c r="A1095" s="1"/>
  <c r="I1071"/>
  <c r="D1071" s="1"/>
  <c r="C1071" s="1"/>
  <c r="A1071" s="1"/>
  <c r="I1051"/>
  <c r="D1051" s="1"/>
  <c r="I1031"/>
  <c r="D1031" s="1"/>
  <c r="C1031" s="1"/>
  <c r="A1031" s="1"/>
  <c r="I1359"/>
  <c r="D1359" s="1"/>
  <c r="C1359" s="1"/>
  <c r="A1359" s="1"/>
  <c r="I1243"/>
  <c r="D1243" s="1"/>
  <c r="I1180"/>
  <c r="D1180" s="1"/>
  <c r="C1180" s="1"/>
  <c r="A1180" s="1"/>
  <c r="I1144"/>
  <c r="D1144" s="1"/>
  <c r="C1144" s="1"/>
  <c r="A1144" s="1"/>
  <c r="I1112"/>
  <c r="D1112" s="1"/>
  <c r="I1080"/>
  <c r="D1080" s="1"/>
  <c r="C1080" s="1"/>
  <c r="A1080" s="1"/>
  <c r="I1048"/>
  <c r="D1048" s="1"/>
  <c r="C1048" s="1"/>
  <c r="A1048" s="1"/>
  <c r="I1927"/>
  <c r="D1927" s="1"/>
  <c r="I1972"/>
  <c r="D1972" s="1"/>
  <c r="C1972" s="1"/>
  <c r="A1972" s="1"/>
  <c r="I1939"/>
  <c r="D1939" s="1"/>
  <c r="I1941"/>
  <c r="D1941" s="1"/>
  <c r="I1932"/>
  <c r="D1932" s="1"/>
  <c r="C1932" s="1"/>
  <c r="A1932" s="1"/>
  <c r="I1968"/>
  <c r="D1968" s="1"/>
  <c r="C1968" s="1"/>
  <c r="A1968" s="1"/>
  <c r="I1973"/>
  <c r="D1973" s="1"/>
  <c r="C1973" s="1"/>
  <c r="A1973" s="1"/>
  <c r="I1963"/>
  <c r="D1963" s="1"/>
  <c r="I1956"/>
  <c r="D1956" s="1"/>
  <c r="C1956" s="1"/>
  <c r="A1956" s="1"/>
  <c r="I1959"/>
  <c r="D1959" s="1"/>
  <c r="C1959" s="1"/>
  <c r="A1959" s="1"/>
  <c r="I1961"/>
  <c r="D1961" s="1"/>
  <c r="C1961" s="1"/>
  <c r="A1961" s="1"/>
  <c r="I1953"/>
  <c r="D1953" s="1"/>
  <c r="C1953" s="1"/>
  <c r="A1953" s="1"/>
  <c r="I1946"/>
  <c r="D1946" s="1"/>
  <c r="C1946" s="1"/>
  <c r="A1946" s="1"/>
  <c r="I1949"/>
  <c r="D1949" s="1"/>
  <c r="C1949" s="1"/>
  <c r="A1949" s="1"/>
  <c r="P1292" i="56"/>
  <c r="B41" i="1"/>
  <c r="C122" i="53"/>
  <c r="A122" s="1"/>
  <c r="I1947"/>
  <c r="D1947" s="1"/>
  <c r="C1947" s="1"/>
  <c r="A1947" s="1"/>
  <c r="I1955"/>
  <c r="D1955" s="1"/>
  <c r="C1955" s="1"/>
  <c r="A1955" s="1"/>
  <c r="I1935"/>
  <c r="D1935" s="1"/>
  <c r="C1935" s="1"/>
  <c r="A1935" s="1"/>
  <c r="I1931"/>
  <c r="D1931" s="1"/>
  <c r="C1931" s="1"/>
  <c r="A1931" s="1"/>
  <c r="I1957"/>
  <c r="D1957" s="1"/>
  <c r="C1957" s="1"/>
  <c r="A1957" s="1"/>
  <c r="I1040"/>
  <c r="D1040" s="1"/>
  <c r="I1064"/>
  <c r="D1064" s="1"/>
  <c r="C1064" s="1"/>
  <c r="A1064" s="1"/>
  <c r="I1128"/>
  <c r="D1128" s="1"/>
  <c r="C1128" s="1"/>
  <c r="A1128" s="1"/>
  <c r="I1211"/>
  <c r="D1211" s="1"/>
  <c r="C1211" s="1"/>
  <c r="A1211" s="1"/>
  <c r="I1019"/>
  <c r="D1019" s="1"/>
  <c r="C1019" s="1"/>
  <c r="A1019" s="1"/>
  <c r="I1063"/>
  <c r="D1063" s="1"/>
  <c r="B1063" s="1"/>
  <c r="I1103"/>
  <c r="D1103" s="1"/>
  <c r="C1103" s="1"/>
  <c r="A1103" s="1"/>
  <c r="I1168"/>
  <c r="D1168" s="1"/>
  <c r="C1168" s="1"/>
  <c r="A1168" s="1"/>
  <c r="I1201"/>
  <c r="D1201" s="1"/>
  <c r="C1201" s="1"/>
  <c r="A1201" s="1"/>
  <c r="I1323"/>
  <c r="D1323" s="1"/>
  <c r="C1323" s="1"/>
  <c r="A1323" s="1"/>
  <c r="I1034"/>
  <c r="D1034" s="1"/>
  <c r="C1034" s="1"/>
  <c r="A1034" s="1"/>
  <c r="I1078"/>
  <c r="D1078" s="1"/>
  <c r="C1078" s="1"/>
  <c r="A1078" s="1"/>
  <c r="I1122"/>
  <c r="D1122" s="1"/>
  <c r="C1122" s="1"/>
  <c r="A1122" s="1"/>
  <c r="I1162"/>
  <c r="D1162" s="1"/>
  <c r="C1162" s="1"/>
  <c r="A1162" s="1"/>
  <c r="I1215"/>
  <c r="D1215" s="1"/>
  <c r="C1215" s="1"/>
  <c r="A1215" s="1"/>
  <c r="I1029"/>
  <c r="D1029" s="1"/>
  <c r="I1093"/>
  <c r="D1093" s="1"/>
  <c r="C1093" s="1"/>
  <c r="A1093" s="1"/>
  <c r="I1157"/>
  <c r="D1157" s="1"/>
  <c r="C1157" s="1"/>
  <c r="A1157" s="1"/>
  <c r="I1213"/>
  <c r="D1213" s="1"/>
  <c r="C1213" s="1"/>
  <c r="A1213" s="1"/>
  <c r="I1331"/>
  <c r="D1331" s="1"/>
  <c r="C1331" s="1"/>
  <c r="A1331" s="1"/>
  <c r="I1190"/>
  <c r="D1190" s="1"/>
  <c r="C1190" s="1"/>
  <c r="A1190" s="1"/>
  <c r="I1234"/>
  <c r="D1234" s="1"/>
  <c r="C1234" s="1"/>
  <c r="A1234" s="1"/>
  <c r="I1274"/>
  <c r="D1274" s="1"/>
  <c r="C1274" s="1"/>
  <c r="A1274" s="1"/>
  <c r="I1318"/>
  <c r="D1318" s="1"/>
  <c r="C1318" s="1"/>
  <c r="A1318" s="1"/>
  <c r="I1362"/>
  <c r="D1362" s="1"/>
  <c r="C1362" s="1"/>
  <c r="A1362" s="1"/>
  <c r="I1411"/>
  <c r="D1411" s="1"/>
  <c r="I1470"/>
  <c r="D1470" s="1"/>
  <c r="C1470" s="1"/>
  <c r="A1470" s="1"/>
  <c r="I1529"/>
  <c r="D1529" s="1"/>
  <c r="C1529" s="1"/>
  <c r="A1529" s="1"/>
  <c r="I1582"/>
  <c r="D1582" s="1"/>
  <c r="C1582" s="1"/>
  <c r="A1582" s="1"/>
  <c r="I1641"/>
  <c r="D1641" s="1"/>
  <c r="I1699"/>
  <c r="D1699" s="1"/>
  <c r="I1742"/>
  <c r="D1742" s="1"/>
  <c r="C1742" s="1"/>
  <c r="A1742" s="1"/>
  <c r="I1811"/>
  <c r="D1811" s="1"/>
  <c r="C1811" s="1"/>
  <c r="A1811" s="1"/>
  <c r="I1865"/>
  <c r="D1865" s="1"/>
  <c r="C1865" s="1"/>
  <c r="A1865" s="1"/>
  <c r="I1979"/>
  <c r="D1979" s="1"/>
  <c r="C1979" s="1"/>
  <c r="A1979" s="1"/>
  <c r="I2019"/>
  <c r="D2019" s="1"/>
  <c r="C2019" s="1"/>
  <c r="A2019" s="1"/>
  <c r="I2179"/>
  <c r="D2179" s="1"/>
  <c r="I2219"/>
  <c r="D2219" s="1"/>
  <c r="C2219" s="1"/>
  <c r="A2219" s="1"/>
  <c r="I2307"/>
  <c r="D2307" s="1"/>
  <c r="C2307" s="1"/>
  <c r="A2307" s="1"/>
  <c r="I2347"/>
  <c r="D2347" s="1"/>
  <c r="I2443"/>
  <c r="D2443" s="1"/>
  <c r="I2523"/>
  <c r="D2523" s="1"/>
  <c r="C2523" s="1"/>
  <c r="A2523" s="1"/>
  <c r="I2779"/>
  <c r="D2779" s="1"/>
  <c r="I3119"/>
  <c r="D3119" s="1"/>
  <c r="C3119" s="1"/>
  <c r="A3119" s="1"/>
  <c r="I3389"/>
  <c r="D3389" s="1"/>
  <c r="C3389" s="1"/>
  <c r="A3389" s="1"/>
  <c r="I1277"/>
  <c r="D1277" s="1"/>
  <c r="C1277" s="1"/>
  <c r="A1277" s="1"/>
  <c r="I1317"/>
  <c r="D1317" s="1"/>
  <c r="C1317" s="1"/>
  <c r="A1317" s="1"/>
  <c r="I1361"/>
  <c r="D1361" s="1"/>
  <c r="C1361" s="1"/>
  <c r="A1361" s="1"/>
  <c r="I1415"/>
  <c r="D1415" s="1"/>
  <c r="C1415" s="1"/>
  <c r="A1415" s="1"/>
  <c r="I1469"/>
  <c r="D1469" s="1"/>
  <c r="C1469" s="1"/>
  <c r="A1469" s="1"/>
  <c r="I1538"/>
  <c r="D1538" s="1"/>
  <c r="C1538" s="1"/>
  <c r="A1538" s="1"/>
  <c r="I1607"/>
  <c r="D1607" s="1"/>
  <c r="C1607" s="1"/>
  <c r="A1607" s="1"/>
  <c r="I1693"/>
  <c r="D1693" s="1"/>
  <c r="C1693" s="1"/>
  <c r="A1693" s="1"/>
  <c r="I1767"/>
  <c r="D1767" s="1"/>
  <c r="C1767" s="1"/>
  <c r="A1767" s="1"/>
  <c r="I1837"/>
  <c r="D1837" s="1"/>
  <c r="C1837" s="1"/>
  <c r="A1837" s="1"/>
  <c r="I1897"/>
  <c r="D1897" s="1"/>
  <c r="C1897" s="1"/>
  <c r="A1897" s="1"/>
  <c r="I2033"/>
  <c r="D2033" s="1"/>
  <c r="C2033" s="1"/>
  <c r="A2033" s="1"/>
  <c r="I2121"/>
  <c r="D2121" s="1"/>
  <c r="C2121" s="1"/>
  <c r="A2121" s="1"/>
  <c r="I2201"/>
  <c r="D2201" s="1"/>
  <c r="C2201" s="1"/>
  <c r="A2201" s="1"/>
  <c r="I2289"/>
  <c r="D2289" s="1"/>
  <c r="C2289" s="1"/>
  <c r="A2289" s="1"/>
  <c r="I2377"/>
  <c r="D2377" s="1"/>
  <c r="C2377" s="1"/>
  <c r="A2377" s="1"/>
  <c r="I2551"/>
  <c r="D2551" s="1"/>
  <c r="I2987"/>
  <c r="D2987" s="1"/>
  <c r="C2987" s="1"/>
  <c r="A2987" s="1"/>
  <c r="I3099"/>
  <c r="D3099" s="1"/>
  <c r="C3099" s="1"/>
  <c r="A3099" s="1"/>
  <c r="I3291"/>
  <c r="D3291" s="1"/>
  <c r="C3291" s="1"/>
  <c r="A3291" s="1"/>
  <c r="I1184"/>
  <c r="D1184" s="1"/>
  <c r="I1232"/>
  <c r="D1232" s="1"/>
  <c r="I1328"/>
  <c r="D1328" s="1"/>
  <c r="C1328" s="1"/>
  <c r="A1328" s="1"/>
  <c r="I1414"/>
  <c r="D1414" s="1"/>
  <c r="C1414" s="1"/>
  <c r="A1414" s="1"/>
  <c r="I1451"/>
  <c r="D1451" s="1"/>
  <c r="C1451" s="1"/>
  <c r="A1451" s="1"/>
  <c r="I1483"/>
  <c r="D1483" s="1"/>
  <c r="I1547"/>
  <c r="D1547" s="1"/>
  <c r="C1547" s="1"/>
  <c r="A1547" s="1"/>
  <c r="I1825"/>
  <c r="D1825" s="1"/>
  <c r="C1825" s="1"/>
  <c r="A1825" s="1"/>
  <c r="I1895"/>
  <c r="D1895" s="1"/>
  <c r="C1895" s="1"/>
  <c r="A1895" s="1"/>
  <c r="I2239"/>
  <c r="D2239" s="1"/>
  <c r="I2327"/>
  <c r="D2327" s="1"/>
  <c r="C2327" s="1"/>
  <c r="A2327" s="1"/>
  <c r="I2399"/>
  <c r="D2399" s="1"/>
  <c r="C2399" s="1"/>
  <c r="A2399" s="1"/>
  <c r="I2563"/>
  <c r="D2563" s="1"/>
  <c r="I2983"/>
  <c r="D2983" s="1"/>
  <c r="I3365"/>
  <c r="D3365" s="1"/>
  <c r="C3365" s="1"/>
  <c r="A3365" s="1"/>
  <c r="I1519"/>
  <c r="D1519" s="1"/>
  <c r="I1589"/>
  <c r="D1589" s="1"/>
  <c r="C1589" s="1"/>
  <c r="A1589" s="1"/>
  <c r="I1637"/>
  <c r="D1637" s="1"/>
  <c r="C1637" s="1"/>
  <c r="A1637" s="1"/>
  <c r="I1701"/>
  <c r="D1701" s="1"/>
  <c r="C1701" s="1"/>
  <c r="A1701" s="1"/>
  <c r="I1738"/>
  <c r="D1738" s="1"/>
  <c r="C1738" s="1"/>
  <c r="A1738" s="1"/>
  <c r="I1807"/>
  <c r="D1807" s="1"/>
  <c r="I2037"/>
  <c r="D2037" s="1"/>
  <c r="C2037" s="1"/>
  <c r="A2037" s="1"/>
  <c r="I2237"/>
  <c r="D2237" s="1"/>
  <c r="C2237" s="1"/>
  <c r="A2237" s="1"/>
  <c r="I2389"/>
  <c r="D2389" s="1"/>
  <c r="C2389" s="1"/>
  <c r="A2389" s="1"/>
  <c r="I2607"/>
  <c r="D2607" s="1"/>
  <c r="C2607" s="1"/>
  <c r="A2607" s="1"/>
  <c r="I3187"/>
  <c r="D3187" s="1"/>
  <c r="I3437"/>
  <c r="D3437" s="1"/>
  <c r="C3437" s="1"/>
  <c r="A3437" s="1"/>
  <c r="I1057" i="1"/>
  <c r="D1057" s="1"/>
  <c r="I2165"/>
  <c r="D2165" s="1"/>
  <c r="I1886" i="53"/>
  <c r="D1886" s="1"/>
  <c r="C1886" s="1"/>
  <c r="A1886" s="1"/>
  <c r="I1990"/>
  <c r="D1990" s="1"/>
  <c r="C1990" s="1"/>
  <c r="A1990" s="1"/>
  <c r="I2094"/>
  <c r="D2094" s="1"/>
  <c r="C2094" s="1"/>
  <c r="A2094" s="1"/>
  <c r="I2206"/>
  <c r="D2206" s="1"/>
  <c r="C2206" s="1"/>
  <c r="A2206" s="1"/>
  <c r="I2318"/>
  <c r="D2318" s="1"/>
  <c r="C2318" s="1"/>
  <c r="A2318" s="1"/>
  <c r="I2434"/>
  <c r="D2434" s="1"/>
  <c r="I2522"/>
  <c r="D2522" s="1"/>
  <c r="C2522" s="1"/>
  <c r="A2522" s="1"/>
  <c r="I2606"/>
  <c r="D2606" s="1"/>
  <c r="C2606" s="1"/>
  <c r="A2606" s="1"/>
  <c r="I3062"/>
  <c r="D3062" s="1"/>
  <c r="C3062" s="1"/>
  <c r="A3062" s="1"/>
  <c r="I3142"/>
  <c r="D3142" s="1"/>
  <c r="I3369"/>
  <c r="D3369" s="1"/>
  <c r="C3369" s="1"/>
  <c r="A3369" s="1"/>
  <c r="I1709" i="1"/>
  <c r="D1709" s="1"/>
  <c r="I2738"/>
  <c r="D2738" s="1"/>
  <c r="I2497" i="53"/>
  <c r="D2497" s="1"/>
  <c r="C2497" s="1"/>
  <c r="A2497" s="1"/>
  <c r="I2577"/>
  <c r="D2577" s="1"/>
  <c r="C2577" s="1"/>
  <c r="A2577" s="1"/>
  <c r="I2773"/>
  <c r="D2773" s="1"/>
  <c r="C2773" s="1"/>
  <c r="A2773" s="1"/>
  <c r="I3017"/>
  <c r="D3017" s="1"/>
  <c r="C3017" s="1"/>
  <c r="A3017" s="1"/>
  <c r="I3065"/>
  <c r="D3065" s="1"/>
  <c r="C3065" s="1"/>
  <c r="A3065" s="1"/>
  <c r="I3125"/>
  <c r="D3125" s="1"/>
  <c r="C3125" s="1"/>
  <c r="A3125" s="1"/>
  <c r="I3189"/>
  <c r="D3189" s="1"/>
  <c r="I3272"/>
  <c r="D3272" s="1"/>
  <c r="I3429"/>
  <c r="D3429" s="1"/>
  <c r="C3429" s="1"/>
  <c r="A3429" s="1"/>
  <c r="I1039" i="1"/>
  <c r="D1039" s="1"/>
  <c r="I1249"/>
  <c r="D1249" s="1"/>
  <c r="I1569"/>
  <c r="D1569" s="1"/>
  <c r="I2149"/>
  <c r="D2149" s="1"/>
  <c r="I1632" i="53"/>
  <c r="D1632" s="1"/>
  <c r="C1632" s="1"/>
  <c r="A1632" s="1"/>
  <c r="I1732"/>
  <c r="D1732" s="1"/>
  <c r="C1732" s="1"/>
  <c r="A1732" s="1"/>
  <c r="I1864"/>
  <c r="D1864" s="1"/>
  <c r="C1864" s="1"/>
  <c r="A1864" s="1"/>
  <c r="I2056"/>
  <c r="D2056" s="1"/>
  <c r="C2056" s="1"/>
  <c r="A2056" s="1"/>
  <c r="I2160"/>
  <c r="D2160" s="1"/>
  <c r="C2160" s="1"/>
  <c r="A2160" s="1"/>
  <c r="I2268"/>
  <c r="D2268" s="1"/>
  <c r="C2268" s="1"/>
  <c r="A2268" s="1"/>
  <c r="I2356"/>
  <c r="D2356" s="1"/>
  <c r="C2356" s="1"/>
  <c r="A2356" s="1"/>
  <c r="I2476"/>
  <c r="D2476" s="1"/>
  <c r="C2476" s="1"/>
  <c r="A2476" s="1"/>
  <c r="I2588"/>
  <c r="D2588" s="1"/>
  <c r="I2660"/>
  <c r="D2660" s="1"/>
  <c r="I2724"/>
  <c r="D2724" s="1"/>
  <c r="C2724" s="1"/>
  <c r="A2724" s="1"/>
  <c r="I2984"/>
  <c r="D2984" s="1"/>
  <c r="C2984" s="1"/>
  <c r="A2984" s="1"/>
  <c r="I3076"/>
  <c r="D3076" s="1"/>
  <c r="C3076" s="1"/>
  <c r="A3076" s="1"/>
  <c r="I3449"/>
  <c r="D3449" s="1"/>
  <c r="C3449" s="1"/>
  <c r="A3449" s="1"/>
  <c r="I1108" i="1"/>
  <c r="D1108" s="1"/>
  <c r="I1360"/>
  <c r="D1360" s="1"/>
  <c r="I1480"/>
  <c r="D1480" s="1"/>
  <c r="I1604"/>
  <c r="D1604" s="1"/>
  <c r="I2067"/>
  <c r="D2067" s="1"/>
  <c r="I1151"/>
  <c r="D1151" s="1"/>
  <c r="I1535"/>
  <c r="D1535" s="1"/>
  <c r="I3426" i="53"/>
  <c r="D3426" s="1"/>
  <c r="C3426" s="1"/>
  <c r="A3426" s="1"/>
  <c r="I1138" i="1"/>
  <c r="D1138" s="1"/>
  <c r="I1338"/>
  <c r="D1338" s="1"/>
  <c r="I2052"/>
  <c r="D2052" s="1"/>
  <c r="I2774"/>
  <c r="D2774" s="1"/>
  <c r="I1918"/>
  <c r="D1918" s="1"/>
  <c r="I2564"/>
  <c r="D2564" s="1"/>
  <c r="I3181"/>
  <c r="D3181" s="1"/>
  <c r="I3159"/>
  <c r="D3159" s="1"/>
  <c r="I438" i="53"/>
  <c r="D438" s="1"/>
  <c r="C438" s="1"/>
  <c r="A438" s="1"/>
  <c r="I543" i="1"/>
  <c r="D543" s="1"/>
  <c r="C543" s="1"/>
  <c r="I151"/>
  <c r="D151" s="1"/>
  <c r="C1783" i="53"/>
  <c r="A1783" s="1"/>
  <c r="C2467"/>
  <c r="A2467" s="1"/>
  <c r="B2467"/>
  <c r="C2250" i="1"/>
  <c r="B54"/>
  <c r="C18"/>
  <c r="C26"/>
  <c r="C25" s="1"/>
  <c r="V1292" i="56"/>
  <c r="T1297"/>
  <c r="B15" i="1"/>
  <c r="C2083" i="53"/>
  <c r="A2083" s="1"/>
  <c r="B40" i="1"/>
  <c r="I1945" i="53"/>
  <c r="D1945" s="1"/>
  <c r="C1945" s="1"/>
  <c r="A1945" s="1"/>
  <c r="I1951"/>
  <c r="D1951" s="1"/>
  <c r="I1964"/>
  <c r="D1964" s="1"/>
  <c r="I1970"/>
  <c r="D1970" s="1"/>
  <c r="C1970" s="1"/>
  <c r="A1970" s="1"/>
  <c r="I1940"/>
  <c r="D1940" s="1"/>
  <c r="I1036"/>
  <c r="D1036" s="1"/>
  <c r="C1036" s="1"/>
  <c r="A1036" s="1"/>
  <c r="I1104"/>
  <c r="D1104" s="1"/>
  <c r="C1104" s="1"/>
  <c r="A1104" s="1"/>
  <c r="I1169"/>
  <c r="D1169" s="1"/>
  <c r="C1169" s="1"/>
  <c r="A1169" s="1"/>
  <c r="I1327"/>
  <c r="D1327" s="1"/>
  <c r="I1015"/>
  <c r="D1015" s="1"/>
  <c r="C1015" s="1"/>
  <c r="A1015" s="1"/>
  <c r="I1055"/>
  <c r="D1055" s="1"/>
  <c r="C1055" s="1"/>
  <c r="A1055" s="1"/>
  <c r="I1099"/>
  <c r="D1099" s="1"/>
  <c r="I1143"/>
  <c r="D1143" s="1"/>
  <c r="C1143" s="1"/>
  <c r="A1143" s="1"/>
  <c r="I1163"/>
  <c r="D1163" s="1"/>
  <c r="C1163" s="1"/>
  <c r="A1163" s="1"/>
  <c r="I1241"/>
  <c r="D1241" s="1"/>
  <c r="C1241" s="1"/>
  <c r="A1241" s="1"/>
  <c r="I1307"/>
  <c r="D1307" s="1"/>
  <c r="C1307" s="1"/>
  <c r="A1307" s="1"/>
  <c r="I1030"/>
  <c r="D1030" s="1"/>
  <c r="C1030" s="1"/>
  <c r="A1030" s="1"/>
  <c r="I1074"/>
  <c r="D1074" s="1"/>
  <c r="C1074" s="1"/>
  <c r="A1074" s="1"/>
  <c r="I1114"/>
  <c r="D1114" s="1"/>
  <c r="I1158"/>
  <c r="D1158" s="1"/>
  <c r="C1158" s="1"/>
  <c r="A1158" s="1"/>
  <c r="I1207"/>
  <c r="D1207" s="1"/>
  <c r="C1207" s="1"/>
  <c r="A1207" s="1"/>
  <c r="I1367"/>
  <c r="D1367" s="1"/>
  <c r="C1367" s="1"/>
  <c r="A1367" s="1"/>
  <c r="I1069"/>
  <c r="D1069" s="1"/>
  <c r="C1069" s="1"/>
  <c r="A1069" s="1"/>
  <c r="I1133"/>
  <c r="D1133" s="1"/>
  <c r="C1133" s="1"/>
  <c r="A1133" s="1"/>
  <c r="I1197"/>
  <c r="D1197" s="1"/>
  <c r="C1197" s="1"/>
  <c r="A1197" s="1"/>
  <c r="I1315"/>
  <c r="D1315" s="1"/>
  <c r="I1186"/>
  <c r="D1186" s="1"/>
  <c r="C1186" s="1"/>
  <c r="A1186" s="1"/>
  <c r="I1226"/>
  <c r="D1226" s="1"/>
  <c r="C1226" s="1"/>
  <c r="A1226" s="1"/>
  <c r="I1270"/>
  <c r="D1270" s="1"/>
  <c r="C1270" s="1"/>
  <c r="A1270" s="1"/>
  <c r="I1314"/>
  <c r="D1314" s="1"/>
  <c r="C1314" s="1"/>
  <c r="A1314" s="1"/>
  <c r="I1354"/>
  <c r="D1354" s="1"/>
  <c r="I1406"/>
  <c r="D1406" s="1"/>
  <c r="C1406" s="1"/>
  <c r="A1406" s="1"/>
  <c r="I1465"/>
  <c r="D1465" s="1"/>
  <c r="C1465" s="1"/>
  <c r="A1465" s="1"/>
  <c r="I1518"/>
  <c r="D1518" s="1"/>
  <c r="C1518" s="1"/>
  <c r="A1518" s="1"/>
  <c r="I1577"/>
  <c r="D1577" s="1"/>
  <c r="C1577" s="1"/>
  <c r="A1577" s="1"/>
  <c r="I1635"/>
  <c r="D1635" s="1"/>
  <c r="C1635" s="1"/>
  <c r="A1635" s="1"/>
  <c r="I1689"/>
  <c r="D1689" s="1"/>
  <c r="C1689" s="1"/>
  <c r="A1689" s="1"/>
  <c r="I1769"/>
  <c r="D1769" s="1"/>
  <c r="C1769" s="1"/>
  <c r="A1769" s="1"/>
  <c r="I1801"/>
  <c r="D1801" s="1"/>
  <c r="C1801" s="1"/>
  <c r="A1801" s="1"/>
  <c r="I1859"/>
  <c r="D1859" s="1"/>
  <c r="C1859" s="1"/>
  <c r="A1859" s="1"/>
  <c r="I1923"/>
  <c r="D1923" s="1"/>
  <c r="C1923" s="1"/>
  <c r="A1923" s="1"/>
  <c r="I2003"/>
  <c r="D2003" s="1"/>
  <c r="C2003" s="1"/>
  <c r="A2003" s="1"/>
  <c r="I2059"/>
  <c r="D2059" s="1"/>
  <c r="I2131"/>
  <c r="D2131" s="1"/>
  <c r="I2171"/>
  <c r="D2171" s="1"/>
  <c r="C2171" s="1"/>
  <c r="A2171" s="1"/>
  <c r="I2259"/>
  <c r="D2259" s="1"/>
  <c r="C2259" s="1"/>
  <c r="A2259" s="1"/>
  <c r="I2299"/>
  <c r="D2299" s="1"/>
  <c r="I2387"/>
  <c r="D2387" s="1"/>
  <c r="C2387" s="1"/>
  <c r="A2387" s="1"/>
  <c r="I2427"/>
  <c r="D2427" s="1"/>
  <c r="C2427" s="1"/>
  <c r="A2427" s="1"/>
  <c r="I2603"/>
  <c r="D2603" s="1"/>
  <c r="C2603" s="1"/>
  <c r="A2603" s="1"/>
  <c r="I2723"/>
  <c r="D2723" s="1"/>
  <c r="C2723" s="1"/>
  <c r="A2723" s="1"/>
  <c r="I3103"/>
  <c r="D3103" s="1"/>
  <c r="I3296"/>
  <c r="D3296" s="1"/>
  <c r="I1269"/>
  <c r="D1269" s="1"/>
  <c r="C1269" s="1"/>
  <c r="A1269" s="1"/>
  <c r="I1313"/>
  <c r="D1313" s="1"/>
  <c r="C1313" s="1"/>
  <c r="A1313" s="1"/>
  <c r="I1357"/>
  <c r="D1357" s="1"/>
  <c r="C1357" s="1"/>
  <c r="A1357" s="1"/>
  <c r="I1405"/>
  <c r="D1405" s="1"/>
  <c r="C1405" s="1"/>
  <c r="A1405" s="1"/>
  <c r="I1463"/>
  <c r="D1463" s="1"/>
  <c r="C1463" s="1"/>
  <c r="A1463" s="1"/>
  <c r="I1506"/>
  <c r="D1506" s="1"/>
  <c r="C1506" s="1"/>
  <c r="A1506" s="1"/>
  <c r="I1533"/>
  <c r="D1533" s="1"/>
  <c r="I1575"/>
  <c r="D1575" s="1"/>
  <c r="C1575" s="1"/>
  <c r="A1575" s="1"/>
  <c r="I1661"/>
  <c r="D1661" s="1"/>
  <c r="C1661" s="1"/>
  <c r="A1661" s="1"/>
  <c r="I1762"/>
  <c r="D1762" s="1"/>
  <c r="C1762" s="1"/>
  <c r="A1762" s="1"/>
  <c r="I1799"/>
  <c r="D1799" s="1"/>
  <c r="C1799" s="1"/>
  <c r="A1799" s="1"/>
  <c r="I1826"/>
  <c r="D1826" s="1"/>
  <c r="C1826" s="1"/>
  <c r="A1826" s="1"/>
  <c r="I1889"/>
  <c r="D1889" s="1"/>
  <c r="C1889" s="1"/>
  <c r="A1889" s="1"/>
  <c r="I2025"/>
  <c r="D2025" s="1"/>
  <c r="C2025" s="1"/>
  <c r="A2025" s="1"/>
  <c r="I2105"/>
  <c r="D2105" s="1"/>
  <c r="C2105" s="1"/>
  <c r="A2105" s="1"/>
  <c r="I2193"/>
  <c r="D2193" s="1"/>
  <c r="C2193" s="1"/>
  <c r="A2193" s="1"/>
  <c r="I2281"/>
  <c r="D2281" s="1"/>
  <c r="C2281" s="1"/>
  <c r="A2281" s="1"/>
  <c r="I2361"/>
  <c r="D2361" s="1"/>
  <c r="C2361" s="1"/>
  <c r="A2361" s="1"/>
  <c r="I2417"/>
  <c r="D2417" s="1"/>
  <c r="C2417" s="1"/>
  <c r="A2417" s="1"/>
  <c r="I2535"/>
  <c r="D2535" s="1"/>
  <c r="C2535" s="1"/>
  <c r="A2535" s="1"/>
  <c r="I2687"/>
  <c r="D2687" s="1"/>
  <c r="C2687" s="1"/>
  <c r="A2687" s="1"/>
  <c r="I2971"/>
  <c r="D2971" s="1"/>
  <c r="I3083"/>
  <c r="D3083" s="1"/>
  <c r="C3083" s="1"/>
  <c r="A3083" s="1"/>
  <c r="I3269"/>
  <c r="D3269" s="1"/>
  <c r="C3269" s="1"/>
  <c r="A3269" s="1"/>
  <c r="I1268"/>
  <c r="D1268" s="1"/>
  <c r="C1268" s="1"/>
  <c r="A1268" s="1"/>
  <c r="I1304"/>
  <c r="D1304" s="1"/>
  <c r="I1324"/>
  <c r="D1324" s="1"/>
  <c r="C1324" s="1"/>
  <c r="A1324" s="1"/>
  <c r="I1382"/>
  <c r="D1382" s="1"/>
  <c r="C1382" s="1"/>
  <c r="A1382" s="1"/>
  <c r="I1510"/>
  <c r="D1510" s="1"/>
  <c r="C1510" s="1"/>
  <c r="A1510" s="1"/>
  <c r="I1542"/>
  <c r="D1542" s="1"/>
  <c r="C1542" s="1"/>
  <c r="A1542" s="1"/>
  <c r="I1585"/>
  <c r="D1585" s="1"/>
  <c r="C1585" s="1"/>
  <c r="A1585" s="1"/>
  <c r="I1622"/>
  <c r="D1622" s="1"/>
  <c r="C1622" s="1"/>
  <c r="A1622" s="1"/>
  <c r="I1766"/>
  <c r="D1766" s="1"/>
  <c r="C1766" s="1"/>
  <c r="A1766" s="1"/>
  <c r="I1819"/>
  <c r="D1819" s="1"/>
  <c r="I1873"/>
  <c r="D1873" s="1"/>
  <c r="C1873" s="1"/>
  <c r="A1873" s="1"/>
  <c r="I2207"/>
  <c r="D2207" s="1"/>
  <c r="C2207" s="1"/>
  <c r="A2207" s="1"/>
  <c r="I2391"/>
  <c r="D2391" s="1"/>
  <c r="C2391" s="1"/>
  <c r="A2391" s="1"/>
  <c r="I2531"/>
  <c r="D2531" s="1"/>
  <c r="C2531" s="1"/>
  <c r="A2531" s="1"/>
  <c r="I2787"/>
  <c r="D2787" s="1"/>
  <c r="C2787" s="1"/>
  <c r="A2787" s="1"/>
  <c r="I3175"/>
  <c r="D3175" s="1"/>
  <c r="I3464"/>
  <c r="D3464" s="1"/>
  <c r="C3464" s="1"/>
  <c r="A3464" s="1"/>
  <c r="I1514"/>
  <c r="D1514" s="1"/>
  <c r="C1514" s="1"/>
  <c r="A1514" s="1"/>
  <c r="I1567"/>
  <c r="D1567" s="1"/>
  <c r="I1685"/>
  <c r="D1685" s="1"/>
  <c r="C1685" s="1"/>
  <c r="A1685" s="1"/>
  <c r="I1791"/>
  <c r="D1791" s="1"/>
  <c r="C1791" s="1"/>
  <c r="A1791" s="1"/>
  <c r="I1866"/>
  <c r="D1866" s="1"/>
  <c r="C1866" s="1"/>
  <c r="A1866" s="1"/>
  <c r="I2005"/>
  <c r="D2005" s="1"/>
  <c r="C2005" s="1"/>
  <c r="A2005" s="1"/>
  <c r="I2109"/>
  <c r="D2109" s="1"/>
  <c r="I2229"/>
  <c r="D2229" s="1"/>
  <c r="C2229" s="1"/>
  <c r="A2229" s="1"/>
  <c r="I2575"/>
  <c r="D2575" s="1"/>
  <c r="I3011"/>
  <c r="D3011" s="1"/>
  <c r="C3011" s="1"/>
  <c r="A3011" s="1"/>
  <c r="I1052" i="1"/>
  <c r="D1052" s="1"/>
  <c r="I1225"/>
  <c r="D1225" s="1"/>
  <c r="I1465"/>
  <c r="D1465" s="1"/>
  <c r="I1693"/>
  <c r="D1693" s="1"/>
  <c r="I2133"/>
  <c r="D2133" s="1"/>
  <c r="I2082" i="53"/>
  <c r="D2082" s="1"/>
  <c r="C2082" s="1"/>
  <c r="A2082" s="1"/>
  <c r="I2198"/>
  <c r="D2198" s="1"/>
  <c r="C2198" s="1"/>
  <c r="A2198" s="1"/>
  <c r="I2310"/>
  <c r="D2310" s="1"/>
  <c r="C2310" s="1"/>
  <c r="A2310" s="1"/>
  <c r="I2422"/>
  <c r="D2422" s="1"/>
  <c r="I2518"/>
  <c r="D2518" s="1"/>
  <c r="C2518" s="1"/>
  <c r="A2518" s="1"/>
  <c r="I2702"/>
  <c r="D2702" s="1"/>
  <c r="C2702" s="1"/>
  <c r="A2702" s="1"/>
  <c r="I2986"/>
  <c r="D2986" s="1"/>
  <c r="C2986" s="1"/>
  <c r="A2986" s="1"/>
  <c r="I3134"/>
  <c r="D3134" s="1"/>
  <c r="C3134" s="1"/>
  <c r="A3134" s="1"/>
  <c r="I3214"/>
  <c r="D3214" s="1"/>
  <c r="C3214" s="1"/>
  <c r="A3214" s="1"/>
  <c r="I3305"/>
  <c r="D3305" s="1"/>
  <c r="C3305" s="1"/>
  <c r="A3305" s="1"/>
  <c r="I3359"/>
  <c r="D3359" s="1"/>
  <c r="C3359" s="1"/>
  <c r="A3359" s="1"/>
  <c r="I1157" i="1"/>
  <c r="D1157" s="1"/>
  <c r="I1445"/>
  <c r="D1445" s="1"/>
  <c r="I1669"/>
  <c r="D1669" s="1"/>
  <c r="I2493" i="53"/>
  <c r="D2493" s="1"/>
  <c r="C2493" s="1"/>
  <c r="A2493" s="1"/>
  <c r="I2685"/>
  <c r="D2685" s="1"/>
  <c r="I3009"/>
  <c r="D3009" s="1"/>
  <c r="C3009" s="1"/>
  <c r="A3009" s="1"/>
  <c r="I3121"/>
  <c r="D3121" s="1"/>
  <c r="C3121" s="1"/>
  <c r="A3121" s="1"/>
  <c r="I3424"/>
  <c r="D3424" s="1"/>
  <c r="C3424" s="1"/>
  <c r="A3424" s="1"/>
  <c r="I1023" i="1"/>
  <c r="D1023" s="1"/>
  <c r="I1233"/>
  <c r="D1233" s="1"/>
  <c r="I1553"/>
  <c r="D1553" s="1"/>
  <c r="I1448" i="53"/>
  <c r="D1448" s="1"/>
  <c r="C1448" s="1"/>
  <c r="A1448" s="1"/>
  <c r="I1504"/>
  <c r="D1504" s="1"/>
  <c r="C1504" s="1"/>
  <c r="A1504" s="1"/>
  <c r="I1556"/>
  <c r="D1556" s="1"/>
  <c r="C1556" s="1"/>
  <c r="A1556" s="1"/>
  <c r="I1728"/>
  <c r="D1728" s="1"/>
  <c r="C1728" s="1"/>
  <c r="A1728" s="1"/>
  <c r="I1908"/>
  <c r="D1908" s="1"/>
  <c r="C1908" s="1"/>
  <c r="A1908" s="1"/>
  <c r="I2420"/>
  <c r="D2420" s="1"/>
  <c r="I2524"/>
  <c r="D2524" s="1"/>
  <c r="C2524" s="1"/>
  <c r="A2524" s="1"/>
  <c r="I2656"/>
  <c r="D2656" s="1"/>
  <c r="C2656" s="1"/>
  <c r="A2656" s="1"/>
  <c r="I2980"/>
  <c r="D2980" s="1"/>
  <c r="C2980" s="1"/>
  <c r="A2980" s="1"/>
  <c r="I3036"/>
  <c r="D3036" s="1"/>
  <c r="C3036" s="1"/>
  <c r="A3036" s="1"/>
  <c r="I3132"/>
  <c r="D3132" s="1"/>
  <c r="C3132" s="1"/>
  <c r="A3132" s="1"/>
  <c r="I3297"/>
  <c r="D3297" s="1"/>
  <c r="C3297" s="1"/>
  <c r="A3297" s="1"/>
  <c r="I3439"/>
  <c r="D3439" s="1"/>
  <c r="I1021" i="1"/>
  <c r="D1021" s="1"/>
  <c r="I1229"/>
  <c r="D1229" s="1"/>
  <c r="I1104"/>
  <c r="D1104" s="1"/>
  <c r="I1224"/>
  <c r="D1224" s="1"/>
  <c r="I1348"/>
  <c r="D1348" s="1"/>
  <c r="I1596"/>
  <c r="D1596" s="1"/>
  <c r="I2051"/>
  <c r="D2051" s="1"/>
  <c r="I1139"/>
  <c r="D1139" s="1"/>
  <c r="I1701"/>
  <c r="D1701" s="1"/>
  <c r="I3414" i="53"/>
  <c r="D3414" s="1"/>
  <c r="C3414" s="1"/>
  <c r="A3414" s="1"/>
  <c r="I1550" i="1"/>
  <c r="D1550" s="1"/>
  <c r="I1895"/>
  <c r="D1895" s="1"/>
  <c r="I1808"/>
  <c r="D1808" s="1"/>
  <c r="I2044"/>
  <c r="D2044" s="1"/>
  <c r="I2254"/>
  <c r="D2254" s="1"/>
  <c r="I3014"/>
  <c r="D3014" s="1"/>
  <c r="I2718"/>
  <c r="D2718" s="1"/>
  <c r="I2484"/>
  <c r="D2484" s="1"/>
  <c r="I3494"/>
  <c r="D3494" s="1"/>
  <c r="I3121"/>
  <c r="D3121" s="1"/>
  <c r="C3355" i="53"/>
  <c r="A3355" s="1"/>
  <c r="C122" i="1"/>
  <c r="C121" s="1"/>
  <c r="E1292" i="56"/>
  <c r="S1292"/>
  <c r="I1943" i="53"/>
  <c r="D1943" s="1"/>
  <c r="C1943" s="1"/>
  <c r="A1943" s="1"/>
  <c r="I1974"/>
  <c r="D1974" s="1"/>
  <c r="C1974" s="1"/>
  <c r="A1974" s="1"/>
  <c r="I1930"/>
  <c r="D1930" s="1"/>
  <c r="C1930" s="1"/>
  <c r="A1930" s="1"/>
  <c r="I1028"/>
  <c r="D1028" s="1"/>
  <c r="C1028" s="1"/>
  <c r="A1028" s="1"/>
  <c r="I1096"/>
  <c r="D1096" s="1"/>
  <c r="C1096" s="1"/>
  <c r="A1096" s="1"/>
  <c r="I1160"/>
  <c r="D1160" s="1"/>
  <c r="I1295"/>
  <c r="D1295" s="1"/>
  <c r="C1295" s="1"/>
  <c r="A1295" s="1"/>
  <c r="I1039"/>
  <c r="D1039" s="1"/>
  <c r="I1083"/>
  <c r="D1083" s="1"/>
  <c r="C1083" s="1"/>
  <c r="A1083" s="1"/>
  <c r="I1127"/>
  <c r="D1127" s="1"/>
  <c r="C1127" s="1"/>
  <c r="A1127" s="1"/>
  <c r="I1155"/>
  <c r="D1155" s="1"/>
  <c r="C1155" s="1"/>
  <c r="A1155" s="1"/>
  <c r="I1225"/>
  <c r="D1225" s="1"/>
  <c r="C1225" s="1"/>
  <c r="A1225" s="1"/>
  <c r="I1275"/>
  <c r="D1275" s="1"/>
  <c r="C1275" s="1"/>
  <c r="A1275" s="1"/>
  <c r="I1413"/>
  <c r="D1413" s="1"/>
  <c r="C1413" s="1"/>
  <c r="A1413" s="1"/>
  <c r="I1058"/>
  <c r="D1058" s="1"/>
  <c r="C1058" s="1"/>
  <c r="A1058" s="1"/>
  <c r="I1098"/>
  <c r="D1098" s="1"/>
  <c r="C1098" s="1"/>
  <c r="A1098" s="1"/>
  <c r="I1142"/>
  <c r="D1142" s="1"/>
  <c r="C1142" s="1"/>
  <c r="A1142" s="1"/>
  <c r="I1335"/>
  <c r="D1335" s="1"/>
  <c r="C1335" s="1"/>
  <c r="A1335" s="1"/>
  <c r="I1061"/>
  <c r="D1061" s="1"/>
  <c r="C1061" s="1"/>
  <c r="A1061" s="1"/>
  <c r="I1125"/>
  <c r="D1125" s="1"/>
  <c r="I1171"/>
  <c r="D1171" s="1"/>
  <c r="C1171" s="1"/>
  <c r="A1171" s="1"/>
  <c r="I1253"/>
  <c r="D1253" s="1"/>
  <c r="C1253" s="1"/>
  <c r="A1253" s="1"/>
  <c r="I1170"/>
  <c r="D1170" s="1"/>
  <c r="C1170" s="1"/>
  <c r="A1170" s="1"/>
  <c r="I1210"/>
  <c r="D1210" s="1"/>
  <c r="C1210" s="1"/>
  <c r="A1210" s="1"/>
  <c r="I1254"/>
  <c r="D1254" s="1"/>
  <c r="C1254" s="1"/>
  <c r="A1254" s="1"/>
  <c r="I1298"/>
  <c r="D1298" s="1"/>
  <c r="C1298" s="1"/>
  <c r="A1298" s="1"/>
  <c r="I1338"/>
  <c r="D1338" s="1"/>
  <c r="C1338" s="1"/>
  <c r="A1338" s="1"/>
  <c r="I1385"/>
  <c r="D1385" s="1"/>
  <c r="C1385" s="1"/>
  <c r="A1385" s="1"/>
  <c r="I1443"/>
  <c r="D1443" s="1"/>
  <c r="C1443" s="1"/>
  <c r="A1443" s="1"/>
  <c r="I1497"/>
  <c r="D1497" s="1"/>
  <c r="C1497" s="1"/>
  <c r="A1497" s="1"/>
  <c r="I1555"/>
  <c r="D1555" s="1"/>
  <c r="I1614"/>
  <c r="D1614" s="1"/>
  <c r="C1614" s="1"/>
  <c r="A1614" s="1"/>
  <c r="I1667"/>
  <c r="D1667" s="1"/>
  <c r="C1667" s="1"/>
  <c r="A1667" s="1"/>
  <c r="I1726"/>
  <c r="D1726" s="1"/>
  <c r="C1726" s="1"/>
  <c r="A1726" s="1"/>
  <c r="I1758"/>
  <c r="D1758" s="1"/>
  <c r="C1758" s="1"/>
  <c r="A1758" s="1"/>
  <c r="I1785"/>
  <c r="D1785" s="1"/>
  <c r="C1785" s="1"/>
  <c r="A1785" s="1"/>
  <c r="I1838"/>
  <c r="D1838" s="1"/>
  <c r="C1838" s="1"/>
  <c r="A1838" s="1"/>
  <c r="I1891"/>
  <c r="D1891" s="1"/>
  <c r="I2043"/>
  <c r="D2043" s="1"/>
  <c r="C2043" s="1"/>
  <c r="A2043" s="1"/>
  <c r="I2099"/>
  <c r="D2099" s="1"/>
  <c r="C2099" s="1"/>
  <c r="A2099" s="1"/>
  <c r="I2155"/>
  <c r="D2155" s="1"/>
  <c r="I2243"/>
  <c r="D2243" s="1"/>
  <c r="C2243" s="1"/>
  <c r="A2243" s="1"/>
  <c r="I2283"/>
  <c r="D2283" s="1"/>
  <c r="C2283" s="1"/>
  <c r="A2283" s="1"/>
  <c r="I2371"/>
  <c r="D2371" s="1"/>
  <c r="I2411"/>
  <c r="D2411" s="1"/>
  <c r="C2411" s="1"/>
  <c r="A2411" s="1"/>
  <c r="I2571"/>
  <c r="D2571" s="1"/>
  <c r="C2571" s="1"/>
  <c r="A2571" s="1"/>
  <c r="I2675"/>
  <c r="D2675" s="1"/>
  <c r="C2675" s="1"/>
  <c r="A2675" s="1"/>
  <c r="I3039"/>
  <c r="D3039" s="1"/>
  <c r="C3039" s="1"/>
  <c r="A3039" s="1"/>
  <c r="I3215"/>
  <c r="D3215" s="1"/>
  <c r="C3215" s="1"/>
  <c r="A3215" s="1"/>
  <c r="I3376"/>
  <c r="D3376" s="1"/>
  <c r="C3376" s="1"/>
  <c r="A3376" s="1"/>
  <c r="I1297"/>
  <c r="D1297" s="1"/>
  <c r="C1297" s="1"/>
  <c r="A1297" s="1"/>
  <c r="I1341"/>
  <c r="D1341" s="1"/>
  <c r="I1383"/>
  <c r="D1383" s="1"/>
  <c r="C1383" s="1"/>
  <c r="A1383" s="1"/>
  <c r="I1442"/>
  <c r="D1442" s="1"/>
  <c r="C1442" s="1"/>
  <c r="A1442" s="1"/>
  <c r="I1495"/>
  <c r="D1495" s="1"/>
  <c r="I1522"/>
  <c r="D1522" s="1"/>
  <c r="C1522" s="1"/>
  <c r="A1522" s="1"/>
  <c r="I1565"/>
  <c r="D1565" s="1"/>
  <c r="C1565" s="1"/>
  <c r="A1565" s="1"/>
  <c r="I1650"/>
  <c r="D1650" s="1"/>
  <c r="C1650" s="1"/>
  <c r="A1650" s="1"/>
  <c r="I1741"/>
  <c r="D1741" s="1"/>
  <c r="C1741" s="1"/>
  <c r="A1741" s="1"/>
  <c r="I1789"/>
  <c r="D1789" s="1"/>
  <c r="C1789" s="1"/>
  <c r="A1789" s="1"/>
  <c r="I1815"/>
  <c r="D1815" s="1"/>
  <c r="C1815" s="1"/>
  <c r="A1815" s="1"/>
  <c r="I1863"/>
  <c r="D1863" s="1"/>
  <c r="C1863" s="1"/>
  <c r="A1863" s="1"/>
  <c r="I1993"/>
  <c r="D1993" s="1"/>
  <c r="C1993" s="1"/>
  <c r="A1993" s="1"/>
  <c r="I2073"/>
  <c r="D2073" s="1"/>
  <c r="C2073" s="1"/>
  <c r="A2073" s="1"/>
  <c r="I2161"/>
  <c r="D2161" s="1"/>
  <c r="C2161" s="1"/>
  <c r="A2161" s="1"/>
  <c r="I2249"/>
  <c r="D2249" s="1"/>
  <c r="C2249" s="1"/>
  <c r="A2249" s="1"/>
  <c r="I2329"/>
  <c r="D2329" s="1"/>
  <c r="C2329" s="1"/>
  <c r="A2329" s="1"/>
  <c r="I2471"/>
  <c r="D2471" s="1"/>
  <c r="C2471" s="1"/>
  <c r="A2471" s="1"/>
  <c r="I2735"/>
  <c r="D2735" s="1"/>
  <c r="C2735" s="1"/>
  <c r="A2735" s="1"/>
  <c r="I3211"/>
  <c r="D3211" s="1"/>
  <c r="I1220"/>
  <c r="D1220" s="1"/>
  <c r="C1220" s="1"/>
  <c r="A1220" s="1"/>
  <c r="I1240"/>
  <c r="D1240" s="1"/>
  <c r="C1240" s="1"/>
  <c r="A1240" s="1"/>
  <c r="I1256"/>
  <c r="D1256" s="1"/>
  <c r="I1344"/>
  <c r="D1344" s="1"/>
  <c r="C1344" s="1"/>
  <c r="A1344" s="1"/>
  <c r="I1430"/>
  <c r="D1430" s="1"/>
  <c r="C1430" s="1"/>
  <c r="A1430" s="1"/>
  <c r="I1467"/>
  <c r="D1467" s="1"/>
  <c r="C1467" s="1"/>
  <c r="A1467" s="1"/>
  <c r="I1499"/>
  <c r="D1499" s="1"/>
  <c r="C1499" s="1"/>
  <c r="A1499" s="1"/>
  <c r="I1526"/>
  <c r="D1526" s="1"/>
  <c r="C1526" s="1"/>
  <c r="A1526" s="1"/>
  <c r="I1643"/>
  <c r="D1643" s="1"/>
  <c r="C1643" s="1"/>
  <c r="A1643" s="1"/>
  <c r="I1670"/>
  <c r="D1670" s="1"/>
  <c r="C1670" s="1"/>
  <c r="A1670" s="1"/>
  <c r="I1745"/>
  <c r="D1745" s="1"/>
  <c r="C1745" s="1"/>
  <c r="A1745" s="1"/>
  <c r="I1857"/>
  <c r="D1857" s="1"/>
  <c r="I2167"/>
  <c r="D2167" s="1"/>
  <c r="I2303"/>
  <c r="D2303" s="1"/>
  <c r="C2303" s="1"/>
  <c r="A2303" s="1"/>
  <c r="I2367"/>
  <c r="D2367" s="1"/>
  <c r="C2367" s="1"/>
  <c r="A2367" s="1"/>
  <c r="I2683"/>
  <c r="D2683" s="1"/>
  <c r="I3095"/>
  <c r="D3095" s="1"/>
  <c r="C3095" s="1"/>
  <c r="A3095" s="1"/>
  <c r="I3379"/>
  <c r="D3379" s="1"/>
  <c r="I1434"/>
  <c r="D1434" s="1"/>
  <c r="C1434" s="1"/>
  <c r="A1434" s="1"/>
  <c r="I1471"/>
  <c r="D1471" s="1"/>
  <c r="I1759"/>
  <c r="D1759" s="1"/>
  <c r="I1855"/>
  <c r="D1855" s="1"/>
  <c r="I1901"/>
  <c r="D1901" s="1"/>
  <c r="C1901" s="1"/>
  <c r="A1901" s="1"/>
  <c r="I2165"/>
  <c r="D2165" s="1"/>
  <c r="C2165" s="1"/>
  <c r="A2165" s="1"/>
  <c r="I2277"/>
  <c r="D2277" s="1"/>
  <c r="I2463"/>
  <c r="D2463" s="1"/>
  <c r="C2463" s="1"/>
  <c r="A2463" s="1"/>
  <c r="I2767"/>
  <c r="D2767" s="1"/>
  <c r="I3107"/>
  <c r="D3107" s="1"/>
  <c r="C3107" s="1"/>
  <c r="A3107" s="1"/>
  <c r="I3280"/>
  <c r="D3280" s="1"/>
  <c r="C3280" s="1"/>
  <c r="A3280" s="1"/>
  <c r="I1025" i="1"/>
  <c r="D1025" s="1"/>
  <c r="I1129"/>
  <c r="D1129" s="1"/>
  <c r="I1353"/>
  <c r="D1353" s="1"/>
  <c r="I1593"/>
  <c r="D1593" s="1"/>
  <c r="I1941"/>
  <c r="D1941" s="1"/>
  <c r="I2618"/>
  <c r="D2618" s="1"/>
  <c r="I2034" i="53"/>
  <c r="D2034" s="1"/>
  <c r="C2034" s="1"/>
  <c r="A2034" s="1"/>
  <c r="I2146"/>
  <c r="D2146" s="1"/>
  <c r="C2146" s="1"/>
  <c r="A2146" s="1"/>
  <c r="I2262"/>
  <c r="D2262" s="1"/>
  <c r="C2262" s="1"/>
  <c r="A2262" s="1"/>
  <c r="I2374"/>
  <c r="D2374" s="1"/>
  <c r="C2374" s="1"/>
  <c r="A2374" s="1"/>
  <c r="I2486"/>
  <c r="D2486" s="1"/>
  <c r="C2486" s="1"/>
  <c r="A2486" s="1"/>
  <c r="I2670"/>
  <c r="D2670" s="1"/>
  <c r="C2670" s="1"/>
  <c r="A2670" s="1"/>
  <c r="I2770"/>
  <c r="D2770" s="1"/>
  <c r="I3102"/>
  <c r="D3102" s="1"/>
  <c r="C3102" s="1"/>
  <c r="A3102" s="1"/>
  <c r="I3436"/>
  <c r="D3436" s="1"/>
  <c r="C3436" s="1"/>
  <c r="A3436" s="1"/>
  <c r="I1333" i="1"/>
  <c r="D1333" s="1"/>
  <c r="I1573"/>
  <c r="D1573" s="1"/>
  <c r="I2061"/>
  <c r="D2061" s="1"/>
  <c r="I2457" i="53"/>
  <c r="D2457" s="1"/>
  <c r="C2457" s="1"/>
  <c r="A2457" s="1"/>
  <c r="I2533"/>
  <c r="D2533" s="1"/>
  <c r="C2533" s="1"/>
  <c r="A2533" s="1"/>
  <c r="I2617"/>
  <c r="D2617" s="1"/>
  <c r="C2617" s="1"/>
  <c r="A2617" s="1"/>
  <c r="I2721"/>
  <c r="D2721" s="1"/>
  <c r="C2721" s="1"/>
  <c r="A2721" s="1"/>
  <c r="I2981"/>
  <c r="D2981" s="1"/>
  <c r="C2981" s="1"/>
  <c r="A2981" s="1"/>
  <c r="I3221"/>
  <c r="D3221" s="1"/>
  <c r="C3221" s="1"/>
  <c r="A3221" s="1"/>
  <c r="I3392"/>
  <c r="D3392" s="1"/>
  <c r="I1089" i="1"/>
  <c r="D1089" s="1"/>
  <c r="I1393"/>
  <c r="D1393" s="1"/>
  <c r="I1797"/>
  <c r="D1797" s="1"/>
  <c r="I3038"/>
  <c r="D3038" s="1"/>
  <c r="I1528" i="53"/>
  <c r="D1528" s="1"/>
  <c r="C1528" s="1"/>
  <c r="A1528" s="1"/>
  <c r="I1796"/>
  <c r="D1796" s="1"/>
  <c r="I1844"/>
  <c r="D1844" s="1"/>
  <c r="C1844" s="1"/>
  <c r="A1844" s="1"/>
  <c r="I1888"/>
  <c r="D1888" s="1"/>
  <c r="C1888" s="1"/>
  <c r="A1888" s="1"/>
  <c r="I1980"/>
  <c r="D1980" s="1"/>
  <c r="C1980" s="1"/>
  <c r="A1980" s="1"/>
  <c r="I2032"/>
  <c r="D2032" s="1"/>
  <c r="C2032" s="1"/>
  <c r="A2032" s="1"/>
  <c r="I2084"/>
  <c r="D2084" s="1"/>
  <c r="I2132"/>
  <c r="D2132" s="1"/>
  <c r="C2132" s="1"/>
  <c r="A2132" s="1"/>
  <c r="I2452"/>
  <c r="D2452" s="1"/>
  <c r="C2452" s="1"/>
  <c r="A2452" s="1"/>
  <c r="I2556"/>
  <c r="D2556" s="1"/>
  <c r="C2556" s="1"/>
  <c r="A2556" s="1"/>
  <c r="I2692"/>
  <c r="D2692" s="1"/>
  <c r="C2692" s="1"/>
  <c r="A2692" s="1"/>
  <c r="I3012"/>
  <c r="D3012" s="1"/>
  <c r="C3012" s="1"/>
  <c r="A3012" s="1"/>
  <c r="I3361"/>
  <c r="D3361" s="1"/>
  <c r="C3361" s="1"/>
  <c r="A3361" s="1"/>
  <c r="I2336" i="1"/>
  <c r="D2336" s="1"/>
  <c r="I1172"/>
  <c r="D1172" s="1"/>
  <c r="I1296"/>
  <c r="D1296" s="1"/>
  <c r="I1420"/>
  <c r="D1420" s="1"/>
  <c r="I1544"/>
  <c r="D1544" s="1"/>
  <c r="I1899"/>
  <c r="D1899" s="1"/>
  <c r="I2248"/>
  <c r="D2248" s="1"/>
  <c r="I1889"/>
  <c r="D1889" s="1"/>
  <c r="I1246"/>
  <c r="D1246" s="1"/>
  <c r="I1446"/>
  <c r="D1446" s="1"/>
  <c r="I1678"/>
  <c r="D1678" s="1"/>
  <c r="I2159"/>
  <c r="D2159" s="1"/>
  <c r="I1708"/>
  <c r="D1708" s="1"/>
  <c r="I2148"/>
  <c r="D2148" s="1"/>
  <c r="I2406"/>
  <c r="D2406" s="1"/>
  <c r="I3360"/>
  <c r="D3360" s="1"/>
  <c r="I2166"/>
  <c r="D2166" s="1"/>
  <c r="I3356"/>
  <c r="D3356" s="1"/>
  <c r="I2669"/>
  <c r="D2669" s="1"/>
  <c r="I2419"/>
  <c r="D2419" s="1"/>
  <c r="B137"/>
  <c r="X23" i="5"/>
  <c r="Z17"/>
  <c r="U23"/>
  <c r="Y23"/>
  <c r="Z19"/>
  <c r="F14"/>
  <c r="T19"/>
  <c r="J14"/>
  <c r="T23"/>
  <c r="R23"/>
  <c r="U17"/>
  <c r="V44"/>
  <c r="N23"/>
  <c r="V17"/>
  <c r="V23"/>
  <c r="Y17"/>
  <c r="Z23"/>
  <c r="Z44"/>
  <c r="V19"/>
  <c r="U19"/>
  <c r="I14"/>
  <c r="N17"/>
  <c r="M17"/>
  <c r="P17"/>
  <c r="R17"/>
  <c r="Q23"/>
  <c r="P23"/>
  <c r="Q17"/>
  <c r="M23"/>
  <c r="L17"/>
  <c r="X17"/>
  <c r="E14"/>
  <c r="X19"/>
  <c r="H14"/>
  <c r="D14"/>
  <c r="Y19"/>
  <c r="C27" i="53"/>
  <c r="A27" s="1"/>
  <c r="C55"/>
  <c r="A55" s="1"/>
  <c r="B55"/>
  <c r="B56" s="1"/>
  <c r="B57" s="1"/>
  <c r="B58" s="1"/>
  <c r="B59" s="1"/>
  <c r="B60" s="1"/>
  <c r="B61" s="1"/>
  <c r="B62" s="1"/>
  <c r="B63" s="1"/>
  <c r="B64" s="1"/>
  <c r="B65" s="1"/>
  <c r="B66" s="1"/>
  <c r="C20"/>
  <c r="A20" s="1"/>
  <c r="C1966"/>
  <c r="A1966" s="1"/>
  <c r="C43"/>
  <c r="A43" s="1"/>
  <c r="B43"/>
  <c r="B44" s="1"/>
  <c r="B45" s="1"/>
  <c r="B46" s="1"/>
  <c r="B47" s="1"/>
  <c r="B48" s="1"/>
  <c r="B49" s="1"/>
  <c r="B50" s="1"/>
  <c r="B51" s="1"/>
  <c r="B52" s="1"/>
  <c r="B53" s="1"/>
  <c r="B54" s="1"/>
  <c r="C11"/>
  <c r="A11" s="1"/>
  <c r="C28"/>
  <c r="A28" s="1"/>
  <c r="C82"/>
  <c r="A82" s="1"/>
  <c r="B7"/>
  <c r="B8" s="1"/>
  <c r="B9" s="1"/>
  <c r="B10" s="1"/>
  <c r="B11" s="1"/>
  <c r="B12" s="1"/>
  <c r="B13" s="1"/>
  <c r="B14" s="1"/>
  <c r="B15" s="1"/>
  <c r="B16" s="1"/>
  <c r="B17" s="1"/>
  <c r="B18" s="1"/>
  <c r="C7"/>
  <c r="A7" s="1"/>
  <c r="C34"/>
  <c r="A34" s="1"/>
  <c r="C63"/>
  <c r="A63" s="1"/>
  <c r="C24"/>
  <c r="A24" s="1"/>
  <c r="C59"/>
  <c r="A59" s="1"/>
  <c r="C1971"/>
  <c r="A1971" s="1"/>
  <c r="C2822"/>
  <c r="A2822" s="1"/>
  <c r="I3343" i="1"/>
  <c r="D3343" s="1"/>
  <c r="I3327"/>
  <c r="D3327" s="1"/>
  <c r="I3315"/>
  <c r="D3315" s="1"/>
  <c r="I2963"/>
  <c r="D2963" s="1"/>
  <c r="I2955"/>
  <c r="D2955" s="1"/>
  <c r="I2939"/>
  <c r="D2939" s="1"/>
  <c r="I2923"/>
  <c r="D2923" s="1"/>
  <c r="I2919"/>
  <c r="D2919" s="1"/>
  <c r="I2903"/>
  <c r="D2903" s="1"/>
  <c r="I2899"/>
  <c r="D2899" s="1"/>
  <c r="I2895"/>
  <c r="D2895" s="1"/>
  <c r="I2883"/>
  <c r="D2883" s="1"/>
  <c r="I2867"/>
  <c r="D2867" s="1"/>
  <c r="I2851"/>
  <c r="D2851" s="1"/>
  <c r="I2843"/>
  <c r="D2843" s="1"/>
  <c r="I2830"/>
  <c r="D2830" s="1"/>
  <c r="I2811"/>
  <c r="D2811" s="1"/>
  <c r="I2799"/>
  <c r="D2799" s="1"/>
  <c r="I2791"/>
  <c r="D2791" s="1"/>
  <c r="I2759"/>
  <c r="D2759" s="1"/>
  <c r="I2751"/>
  <c r="D2751" s="1"/>
  <c r="I999"/>
  <c r="D999" s="1"/>
  <c r="I983"/>
  <c r="D983" s="1"/>
  <c r="I951"/>
  <c r="D951" s="1"/>
  <c r="I915"/>
  <c r="D915" s="1"/>
  <c r="I875"/>
  <c r="D875" s="1"/>
  <c r="I851"/>
  <c r="D851" s="1"/>
  <c r="I839"/>
  <c r="D839" s="1"/>
  <c r="I823"/>
  <c r="D823" s="1"/>
  <c r="I811"/>
  <c r="D811" s="1"/>
  <c r="I803"/>
  <c r="D803" s="1"/>
  <c r="I791"/>
  <c r="D791" s="1"/>
  <c r="I739"/>
  <c r="D739" s="1"/>
  <c r="I3352"/>
  <c r="D3352" s="1"/>
  <c r="I3332"/>
  <c r="D3332" s="1"/>
  <c r="I3308"/>
  <c r="D3308" s="1"/>
  <c r="I2970"/>
  <c r="D2970" s="1"/>
  <c r="I2958"/>
  <c r="D2958" s="1"/>
  <c r="I2942"/>
  <c r="D2942" s="1"/>
  <c r="I2894"/>
  <c r="D2894" s="1"/>
  <c r="I2870"/>
  <c r="D2870" s="1"/>
  <c r="I2862"/>
  <c r="D2862" s="1"/>
  <c r="I2833"/>
  <c r="D2833" s="1"/>
  <c r="I2800"/>
  <c r="D2800" s="1"/>
  <c r="I2792"/>
  <c r="D2792" s="1"/>
  <c r="I2756"/>
  <c r="D2756" s="1"/>
  <c r="I2744"/>
  <c r="D2744" s="1"/>
  <c r="I1004"/>
  <c r="D1004" s="1"/>
  <c r="I996"/>
  <c r="D996" s="1"/>
  <c r="I988"/>
  <c r="D988" s="1"/>
  <c r="I972"/>
  <c r="D972" s="1"/>
  <c r="I964"/>
  <c r="D964" s="1"/>
  <c r="I928"/>
  <c r="D928" s="1"/>
  <c r="I916"/>
  <c r="D916" s="1"/>
  <c r="I904"/>
  <c r="D904" s="1"/>
  <c r="I892"/>
  <c r="D892" s="1"/>
  <c r="I876"/>
  <c r="D876" s="1"/>
  <c r="I860"/>
  <c r="D860" s="1"/>
  <c r="I836"/>
  <c r="D836" s="1"/>
  <c r="I824"/>
  <c r="D824" s="1"/>
  <c r="I812"/>
  <c r="D812" s="1"/>
  <c r="I800"/>
  <c r="D800" s="1"/>
  <c r="I788"/>
  <c r="D788" s="1"/>
  <c r="I776"/>
  <c r="D776" s="1"/>
  <c r="I768"/>
  <c r="D768" s="1"/>
  <c r="I756"/>
  <c r="D756" s="1"/>
  <c r="I728"/>
  <c r="D728" s="1"/>
  <c r="I3349"/>
  <c r="D3349" s="1"/>
  <c r="I3333"/>
  <c r="D3333" s="1"/>
  <c r="I3317"/>
  <c r="D3317" s="1"/>
  <c r="I2941"/>
  <c r="D2941" s="1"/>
  <c r="I2925"/>
  <c r="D2925" s="1"/>
  <c r="I2865"/>
  <c r="D2865" s="1"/>
  <c r="I2873"/>
  <c r="D2873" s="1"/>
  <c r="I2857"/>
  <c r="D2857" s="1"/>
  <c r="I2849"/>
  <c r="D2849" s="1"/>
  <c r="I2841"/>
  <c r="D2841" s="1"/>
  <c r="I2832"/>
  <c r="D2832" s="1"/>
  <c r="I2813"/>
  <c r="D2813" s="1"/>
  <c r="I2757"/>
  <c r="D2757" s="1"/>
  <c r="I1005"/>
  <c r="D1005" s="1"/>
  <c r="I985"/>
  <c r="D985" s="1"/>
  <c r="I977"/>
  <c r="D977" s="1"/>
  <c r="I961"/>
  <c r="D961" s="1"/>
  <c r="I949"/>
  <c r="D949" s="1"/>
  <c r="I937"/>
  <c r="D937" s="1"/>
  <c r="I925"/>
  <c r="D925" s="1"/>
  <c r="I913"/>
  <c r="D913" s="1"/>
  <c r="I901"/>
  <c r="D901" s="1"/>
  <c r="I889"/>
  <c r="D889" s="1"/>
  <c r="I877"/>
  <c r="D877" s="1"/>
  <c r="I865"/>
  <c r="D865" s="1"/>
  <c r="I857"/>
  <c r="D857" s="1"/>
  <c r="I845"/>
  <c r="D845" s="1"/>
  <c r="I833"/>
  <c r="D833" s="1"/>
  <c r="I813"/>
  <c r="D813" s="1"/>
  <c r="I793"/>
  <c r="D793" s="1"/>
  <c r="I785"/>
  <c r="D785" s="1"/>
  <c r="I777"/>
  <c r="D777" s="1"/>
  <c r="I765"/>
  <c r="D765" s="1"/>
  <c r="I757"/>
  <c r="D757" s="1"/>
  <c r="I737"/>
  <c r="D737" s="1"/>
  <c r="I729"/>
  <c r="D729" s="1"/>
  <c r="I717"/>
  <c r="D717" s="1"/>
  <c r="I709"/>
  <c r="D709" s="1"/>
  <c r="I697"/>
  <c r="D697" s="1"/>
  <c r="I689"/>
  <c r="D689" s="1"/>
  <c r="I681"/>
  <c r="D681" s="1"/>
  <c r="I669"/>
  <c r="D669" s="1"/>
  <c r="I661"/>
  <c r="D661" s="1"/>
  <c r="I637"/>
  <c r="D637" s="1"/>
  <c r="I613"/>
  <c r="D613" s="1"/>
  <c r="I597"/>
  <c r="D597" s="1"/>
  <c r="I585"/>
  <c r="D585" s="1"/>
  <c r="I573"/>
  <c r="D573" s="1"/>
  <c r="I557"/>
  <c r="D557" s="1"/>
  <c r="I517"/>
  <c r="D517" s="1"/>
  <c r="I509"/>
  <c r="D509" s="1"/>
  <c r="I493"/>
  <c r="D493" s="1"/>
  <c r="I481"/>
  <c r="D481" s="1"/>
  <c r="I469"/>
  <c r="D469" s="1"/>
  <c r="I437"/>
  <c r="D437" s="1"/>
  <c r="I425"/>
  <c r="D425" s="1"/>
  <c r="I417"/>
  <c r="D417" s="1"/>
  <c r="I381"/>
  <c r="D381" s="1"/>
  <c r="I373"/>
  <c r="D373" s="1"/>
  <c r="I337"/>
  <c r="D337" s="1"/>
  <c r="I329"/>
  <c r="D329" s="1"/>
  <c r="I3347"/>
  <c r="D3347" s="1"/>
  <c r="I3331"/>
  <c r="D3331" s="1"/>
  <c r="I3311"/>
  <c r="D3311" s="1"/>
  <c r="I2959"/>
  <c r="D2959" s="1"/>
  <c r="I2927"/>
  <c r="D2927" s="1"/>
  <c r="I2915"/>
  <c r="D2915" s="1"/>
  <c r="I2855"/>
  <c r="D2855" s="1"/>
  <c r="I2847"/>
  <c r="D2847" s="1"/>
  <c r="I2807"/>
  <c r="D2807" s="1"/>
  <c r="I2795"/>
  <c r="D2795" s="1"/>
  <c r="I2747"/>
  <c r="D2747" s="1"/>
  <c r="I1007"/>
  <c r="D1007" s="1"/>
  <c r="I987"/>
  <c r="D987" s="1"/>
  <c r="I967"/>
  <c r="D967" s="1"/>
  <c r="I939"/>
  <c r="D939" s="1"/>
  <c r="I927"/>
  <c r="D927" s="1"/>
  <c r="I911"/>
  <c r="D911" s="1"/>
  <c r="I899"/>
  <c r="D899" s="1"/>
  <c r="I887"/>
  <c r="D887" s="1"/>
  <c r="I871"/>
  <c r="D871" s="1"/>
  <c r="I855"/>
  <c r="D855" s="1"/>
  <c r="I835"/>
  <c r="D835" s="1"/>
  <c r="I819"/>
  <c r="D819" s="1"/>
  <c r="I787"/>
  <c r="D787" s="1"/>
  <c r="I763"/>
  <c r="D763" s="1"/>
  <c r="I751"/>
  <c r="D751" s="1"/>
  <c r="I735"/>
  <c r="D735" s="1"/>
  <c r="I3348"/>
  <c r="D3348" s="1"/>
  <c r="I3336"/>
  <c r="D3336" s="1"/>
  <c r="I3320"/>
  <c r="D3320" s="1"/>
  <c r="I2962"/>
  <c r="D2962" s="1"/>
  <c r="I2954"/>
  <c r="D2954" s="1"/>
  <c r="I2938"/>
  <c r="D2938" s="1"/>
  <c r="I2934"/>
  <c r="D2934" s="1"/>
  <c r="I2902"/>
  <c r="D2902" s="1"/>
  <c r="I2882"/>
  <c r="D2882" s="1"/>
  <c r="I2866"/>
  <c r="D2866" s="1"/>
  <c r="I2848"/>
  <c r="D2848" s="1"/>
  <c r="I2812"/>
  <c r="D2812" s="1"/>
  <c r="I2748"/>
  <c r="D2748" s="1"/>
  <c r="I992"/>
  <c r="D992" s="1"/>
  <c r="I976"/>
  <c r="D976" s="1"/>
  <c r="I960"/>
  <c r="D960" s="1"/>
  <c r="I932"/>
  <c r="D932" s="1"/>
  <c r="I880"/>
  <c r="D880" s="1"/>
  <c r="I856"/>
  <c r="D856" s="1"/>
  <c r="I840"/>
  <c r="D840" s="1"/>
  <c r="I828"/>
  <c r="D828" s="1"/>
  <c r="I808"/>
  <c r="D808" s="1"/>
  <c r="I780"/>
  <c r="D780" s="1"/>
  <c r="I764"/>
  <c r="D764" s="1"/>
  <c r="I752"/>
  <c r="D752" s="1"/>
  <c r="I732"/>
  <c r="D732" s="1"/>
  <c r="I3337"/>
  <c r="D3337" s="1"/>
  <c r="I3313"/>
  <c r="D3313" s="1"/>
  <c r="I2969"/>
  <c r="D2969" s="1"/>
  <c r="I2937"/>
  <c r="D2937" s="1"/>
  <c r="I2929"/>
  <c r="D2929" s="1"/>
  <c r="I2905"/>
  <c r="D2905" s="1"/>
  <c r="I2893"/>
  <c r="D2893" s="1"/>
  <c r="I2861"/>
  <c r="D2861" s="1"/>
  <c r="I2797"/>
  <c r="D2797" s="1"/>
  <c r="I1013"/>
  <c r="D1013" s="1"/>
  <c r="I997"/>
  <c r="D997" s="1"/>
  <c r="I969"/>
  <c r="D969" s="1"/>
  <c r="I933"/>
  <c r="D933" s="1"/>
  <c r="I905"/>
  <c r="D905" s="1"/>
  <c r="I869"/>
  <c r="D869" s="1"/>
  <c r="I841"/>
  <c r="D841" s="1"/>
  <c r="I829"/>
  <c r="D829" s="1"/>
  <c r="I817"/>
  <c r="D817" s="1"/>
  <c r="I801"/>
  <c r="D801" s="1"/>
  <c r="I789"/>
  <c r="D789" s="1"/>
  <c r="I741"/>
  <c r="D741" s="1"/>
  <c r="I725"/>
  <c r="D725" s="1"/>
  <c r="I713"/>
  <c r="D713" s="1"/>
  <c r="I701"/>
  <c r="D701" s="1"/>
  <c r="I677"/>
  <c r="D677" s="1"/>
  <c r="I657"/>
  <c r="D657" s="1"/>
  <c r="I605"/>
  <c r="D605" s="1"/>
  <c r="I593"/>
  <c r="D593" s="1"/>
  <c r="I581"/>
  <c r="D581" s="1"/>
  <c r="I553"/>
  <c r="D553" s="1"/>
  <c r="I545"/>
  <c r="D545" s="1"/>
  <c r="I533"/>
  <c r="D533" s="1"/>
  <c r="I525"/>
  <c r="D525" s="1"/>
  <c r="I485"/>
  <c r="D485" s="1"/>
  <c r="I473"/>
  <c r="D473" s="1"/>
  <c r="I453"/>
  <c r="D453" s="1"/>
  <c r="I441"/>
  <c r="I429"/>
  <c r="D429" s="1"/>
  <c r="I393"/>
  <c r="D393" s="1"/>
  <c r="I369"/>
  <c r="D369" s="1"/>
  <c r="I333"/>
  <c r="D333" s="1"/>
  <c r="I321"/>
  <c r="D321" s="1"/>
  <c r="I313"/>
  <c r="D313" s="1"/>
  <c r="I305"/>
  <c r="D305" s="1"/>
  <c r="I297"/>
  <c r="D297" s="1"/>
  <c r="I289"/>
  <c r="D289" s="1"/>
  <c r="I281"/>
  <c r="D281" s="1"/>
  <c r="I237"/>
  <c r="D237" s="1"/>
  <c r="I3342"/>
  <c r="D3342" s="1"/>
  <c r="I2900"/>
  <c r="D2900" s="1"/>
  <c r="I2762"/>
  <c r="D2762" s="1"/>
  <c r="I1002"/>
  <c r="D1002" s="1"/>
  <c r="I954"/>
  <c r="D954" s="1"/>
  <c r="I890"/>
  <c r="D890" s="1"/>
  <c r="I858"/>
  <c r="D858" s="1"/>
  <c r="I826"/>
  <c r="D826" s="1"/>
  <c r="I794"/>
  <c r="D794" s="1"/>
  <c r="I722"/>
  <c r="D722" s="1"/>
  <c r="I706"/>
  <c r="D706" s="1"/>
  <c r="I695"/>
  <c r="D695" s="1"/>
  <c r="I668"/>
  <c r="D668" s="1"/>
  <c r="I642"/>
  <c r="D642" s="1"/>
  <c r="I631"/>
  <c r="D631" s="1"/>
  <c r="I620"/>
  <c r="D620" s="1"/>
  <c r="I610"/>
  <c r="D610" s="1"/>
  <c r="I599"/>
  <c r="D599" s="1"/>
  <c r="I583"/>
  <c r="D583" s="1"/>
  <c r="I567"/>
  <c r="D567" s="1"/>
  <c r="I546"/>
  <c r="D546" s="1"/>
  <c r="D535"/>
  <c r="I503"/>
  <c r="D503" s="1"/>
  <c r="I482"/>
  <c r="D482" s="1"/>
  <c r="I439"/>
  <c r="D439" s="1"/>
  <c r="I428"/>
  <c r="D428" s="1"/>
  <c r="I418"/>
  <c r="D418" s="1"/>
  <c r="I386"/>
  <c r="D386" s="1"/>
  <c r="I370"/>
  <c r="D370" s="1"/>
  <c r="I354"/>
  <c r="D354" s="1"/>
  <c r="I343"/>
  <c r="D343" s="1"/>
  <c r="I306"/>
  <c r="D306" s="1"/>
  <c r="I284"/>
  <c r="D284" s="1"/>
  <c r="I274"/>
  <c r="D274" s="1"/>
  <c r="I252"/>
  <c r="D252" s="1"/>
  <c r="I211"/>
  <c r="D211" s="1"/>
  <c r="I175"/>
  <c r="D175" s="1"/>
  <c r="I167"/>
  <c r="D167" s="1"/>
  <c r="I2936"/>
  <c r="D2936" s="1"/>
  <c r="I2888"/>
  <c r="D2888" s="1"/>
  <c r="I2850"/>
  <c r="D2850" s="1"/>
  <c r="I1006"/>
  <c r="D1006" s="1"/>
  <c r="I926"/>
  <c r="D926" s="1"/>
  <c r="I798"/>
  <c r="D798" s="1"/>
  <c r="I723"/>
  <c r="D723" s="1"/>
  <c r="I696"/>
  <c r="D696" s="1"/>
  <c r="I686"/>
  <c r="D686" s="1"/>
  <c r="I659"/>
  <c r="D659" s="1"/>
  <c r="I643"/>
  <c r="D643" s="1"/>
  <c r="I627"/>
  <c r="D627" s="1"/>
  <c r="I595"/>
  <c r="D595" s="1"/>
  <c r="I584"/>
  <c r="D584" s="1"/>
  <c r="I547"/>
  <c r="D547" s="1"/>
  <c r="I536"/>
  <c r="D536" s="1"/>
  <c r="I526"/>
  <c r="D526" s="1"/>
  <c r="I515"/>
  <c r="D515" s="1"/>
  <c r="I488"/>
  <c r="D488" s="1"/>
  <c r="I467"/>
  <c r="D467" s="1"/>
  <c r="I414"/>
  <c r="D414" s="1"/>
  <c r="I382"/>
  <c r="D382" s="1"/>
  <c r="I371"/>
  <c r="D371" s="1"/>
  <c r="I355"/>
  <c r="D355" s="1"/>
  <c r="I323"/>
  <c r="D323" s="1"/>
  <c r="I270"/>
  <c r="D270" s="1"/>
  <c r="I228"/>
  <c r="D228" s="1"/>
  <c r="I220"/>
  <c r="D220" s="1"/>
  <c r="I212"/>
  <c r="D212" s="1"/>
  <c r="I192"/>
  <c r="D192" s="1"/>
  <c r="I184"/>
  <c r="D184" s="1"/>
  <c r="I164"/>
  <c r="D164" s="1"/>
  <c r="I3344" i="53"/>
  <c r="D3344" s="1"/>
  <c r="I3328"/>
  <c r="D3328" s="1"/>
  <c r="I3312"/>
  <c r="D3312" s="1"/>
  <c r="I2944"/>
  <c r="D2944" s="1"/>
  <c r="I2916"/>
  <c r="D2916" s="1"/>
  <c r="I2912"/>
  <c r="D2912" s="1"/>
  <c r="I2844"/>
  <c r="D2844" s="1"/>
  <c r="I2840"/>
  <c r="D2840" s="1"/>
  <c r="I2836"/>
  <c r="D2836" s="1"/>
  <c r="I2832"/>
  <c r="D2832" s="1"/>
  <c r="I2792"/>
  <c r="D2792" s="1"/>
  <c r="I2752"/>
  <c r="D2752" s="1"/>
  <c r="I2748"/>
  <c r="D2748" s="1"/>
  <c r="I1000"/>
  <c r="D1000" s="1"/>
  <c r="I984"/>
  <c r="D984" s="1"/>
  <c r="I968"/>
  <c r="D968" s="1"/>
  <c r="I948"/>
  <c r="D948" s="1"/>
  <c r="I928"/>
  <c r="D928" s="1"/>
  <c r="I912"/>
  <c r="D912" s="1"/>
  <c r="I3318" i="1"/>
  <c r="D3318" s="1"/>
  <c r="I2794"/>
  <c r="D2794" s="1"/>
  <c r="I946"/>
  <c r="D946" s="1"/>
  <c r="I898"/>
  <c r="D898" s="1"/>
  <c r="I818"/>
  <c r="D818" s="1"/>
  <c r="I770"/>
  <c r="D770" s="1"/>
  <c r="I719"/>
  <c r="D719" s="1"/>
  <c r="I682"/>
  <c r="D682" s="1"/>
  <c r="I671"/>
  <c r="D671" s="1"/>
  <c r="I650"/>
  <c r="D650" s="1"/>
  <c r="I612"/>
  <c r="D612" s="1"/>
  <c r="I602"/>
  <c r="D602" s="1"/>
  <c r="I575"/>
  <c r="D575" s="1"/>
  <c r="I564"/>
  <c r="D564" s="1"/>
  <c r="I532"/>
  <c r="D532" s="1"/>
  <c r="I511"/>
  <c r="D511" s="1"/>
  <c r="I500"/>
  <c r="D500" s="1"/>
  <c r="I479"/>
  <c r="D479" s="1"/>
  <c r="I463"/>
  <c r="D463" s="1"/>
  <c r="I452"/>
  <c r="D452" s="1"/>
  <c r="I442"/>
  <c r="D442" s="1"/>
  <c r="I431"/>
  <c r="D431" s="1"/>
  <c r="I420"/>
  <c r="D420" s="1"/>
  <c r="I410"/>
  <c r="D410" s="1"/>
  <c r="I394"/>
  <c r="D394" s="1"/>
  <c r="I383"/>
  <c r="D383" s="1"/>
  <c r="I367"/>
  <c r="D367" s="1"/>
  <c r="I356"/>
  <c r="D356" s="1"/>
  <c r="I335"/>
  <c r="D335" s="1"/>
  <c r="I324"/>
  <c r="D324" s="1"/>
  <c r="I308"/>
  <c r="D308" s="1"/>
  <c r="I298"/>
  <c r="D298" s="1"/>
  <c r="I287"/>
  <c r="D287" s="1"/>
  <c r="I266"/>
  <c r="D266" s="1"/>
  <c r="I250"/>
  <c r="D250" s="1"/>
  <c r="I239"/>
  <c r="D239" s="1"/>
  <c r="I229"/>
  <c r="D229" s="1"/>
  <c r="I221"/>
  <c r="D221" s="1"/>
  <c r="I213"/>
  <c r="D213" s="1"/>
  <c r="I205"/>
  <c r="D205" s="1"/>
  <c r="I197"/>
  <c r="D197" s="1"/>
  <c r="I189"/>
  <c r="D189" s="1"/>
  <c r="I157"/>
  <c r="D157" s="1"/>
  <c r="I2904"/>
  <c r="D2904" s="1"/>
  <c r="I950"/>
  <c r="D950" s="1"/>
  <c r="I758"/>
  <c r="D758" s="1"/>
  <c r="I694"/>
  <c r="D694" s="1"/>
  <c r="I651"/>
  <c r="D651" s="1"/>
  <c r="I566"/>
  <c r="D566" s="1"/>
  <c r="I502"/>
  <c r="D502" s="1"/>
  <c r="I459"/>
  <c r="D459" s="1"/>
  <c r="I374"/>
  <c r="D374" s="1"/>
  <c r="I310"/>
  <c r="D310" s="1"/>
  <c r="I246"/>
  <c r="D246" s="1"/>
  <c r="I194"/>
  <c r="D194" s="1"/>
  <c r="I162"/>
  <c r="D162" s="1"/>
  <c r="I3314" i="53"/>
  <c r="D3314" s="1"/>
  <c r="I2945"/>
  <c r="D2945" s="1"/>
  <c r="I2918"/>
  <c r="D2918" s="1"/>
  <c r="I2886"/>
  <c r="D2886" s="1"/>
  <c r="I2843"/>
  <c r="D2843" s="1"/>
  <c r="I2838"/>
  <c r="D2838" s="1"/>
  <c r="I2833"/>
  <c r="D2833" s="1"/>
  <c r="I2761"/>
  <c r="D2761" s="1"/>
  <c r="I2750"/>
  <c r="D2750" s="1"/>
  <c r="I2745"/>
  <c r="D2745" s="1"/>
  <c r="I1011"/>
  <c r="D1011" s="1"/>
  <c r="I974"/>
  <c r="D974" s="1"/>
  <c r="I3339" i="1"/>
  <c r="D3339" s="1"/>
  <c r="I2951"/>
  <c r="D2951" s="1"/>
  <c r="I2875"/>
  <c r="D2875" s="1"/>
  <c r="I2838"/>
  <c r="D2838" s="1"/>
  <c r="I2755"/>
  <c r="D2755" s="1"/>
  <c r="I1011"/>
  <c r="D1011" s="1"/>
  <c r="I979"/>
  <c r="D979" s="1"/>
  <c r="I963"/>
  <c r="D963" s="1"/>
  <c r="I943"/>
  <c r="D943" s="1"/>
  <c r="I923"/>
  <c r="D923" s="1"/>
  <c r="I903"/>
  <c r="D903" s="1"/>
  <c r="I891"/>
  <c r="D891" s="1"/>
  <c r="I867"/>
  <c r="D867" s="1"/>
  <c r="I843"/>
  <c r="D843" s="1"/>
  <c r="I799"/>
  <c r="D799" s="1"/>
  <c r="I779"/>
  <c r="D779" s="1"/>
  <c r="I747"/>
  <c r="D747" s="1"/>
  <c r="I727"/>
  <c r="D727" s="1"/>
  <c r="I3312"/>
  <c r="D3312" s="1"/>
  <c r="I2950"/>
  <c r="D2950" s="1"/>
  <c r="I2946"/>
  <c r="D2946" s="1"/>
  <c r="I2918"/>
  <c r="D2918" s="1"/>
  <c r="I2890"/>
  <c r="D2890" s="1"/>
  <c r="I2829"/>
  <c r="D2829" s="1"/>
  <c r="I2804"/>
  <c r="D2804" s="1"/>
  <c r="I2764"/>
  <c r="D2764" s="1"/>
  <c r="I980"/>
  <c r="D980" s="1"/>
  <c r="I956"/>
  <c r="D956" s="1"/>
  <c r="I940"/>
  <c r="D940" s="1"/>
  <c r="I920"/>
  <c r="D920" s="1"/>
  <c r="I896"/>
  <c r="D896" s="1"/>
  <c r="I868"/>
  <c r="D868" s="1"/>
  <c r="I844"/>
  <c r="D844" s="1"/>
  <c r="I820"/>
  <c r="D820" s="1"/>
  <c r="I804"/>
  <c r="D804" s="1"/>
  <c r="I760"/>
  <c r="D760" s="1"/>
  <c r="I3353"/>
  <c r="D3353" s="1"/>
  <c r="I3325"/>
  <c r="D3325" s="1"/>
  <c r="I2965"/>
  <c r="D2965" s="1"/>
  <c r="I2933"/>
  <c r="D2933" s="1"/>
  <c r="I2901"/>
  <c r="D2901" s="1"/>
  <c r="I2885"/>
  <c r="D2885" s="1"/>
  <c r="I2828"/>
  <c r="D2828" s="1"/>
  <c r="I2809"/>
  <c r="D2809" s="1"/>
  <c r="I2793"/>
  <c r="D2793" s="1"/>
  <c r="I2749"/>
  <c r="D2749" s="1"/>
  <c r="I1001"/>
  <c r="D1001" s="1"/>
  <c r="I981"/>
  <c r="D981" s="1"/>
  <c r="I957"/>
  <c r="D957" s="1"/>
  <c r="I941"/>
  <c r="D941" s="1"/>
  <c r="I917"/>
  <c r="D917" s="1"/>
  <c r="I893"/>
  <c r="D893" s="1"/>
  <c r="I873"/>
  <c r="D873" s="1"/>
  <c r="I797"/>
  <c r="D797" s="1"/>
  <c r="I769"/>
  <c r="D769" s="1"/>
  <c r="I749"/>
  <c r="D749" s="1"/>
  <c r="I653"/>
  <c r="D653" s="1"/>
  <c r="I641"/>
  <c r="D641" s="1"/>
  <c r="I629"/>
  <c r="D629" s="1"/>
  <c r="I3319"/>
  <c r="D3319" s="1"/>
  <c r="I2967"/>
  <c r="D2967" s="1"/>
  <c r="I2943"/>
  <c r="D2943" s="1"/>
  <c r="I2911"/>
  <c r="D2911" s="1"/>
  <c r="I2891"/>
  <c r="D2891" s="1"/>
  <c r="I2863"/>
  <c r="D2863" s="1"/>
  <c r="I2834"/>
  <c r="D2834" s="1"/>
  <c r="I2743"/>
  <c r="D2743" s="1"/>
  <c r="I991"/>
  <c r="D991" s="1"/>
  <c r="I947"/>
  <c r="D947" s="1"/>
  <c r="I931"/>
  <c r="D931" s="1"/>
  <c r="I907"/>
  <c r="D907" s="1"/>
  <c r="I847"/>
  <c r="D847" s="1"/>
  <c r="I827"/>
  <c r="D827" s="1"/>
  <c r="I807"/>
  <c r="D807" s="1"/>
  <c r="I783"/>
  <c r="D783" s="1"/>
  <c r="I767"/>
  <c r="D767" s="1"/>
  <c r="I755"/>
  <c r="D755" s="1"/>
  <c r="I731"/>
  <c r="D731" s="1"/>
  <c r="I3340"/>
  <c r="D3340" s="1"/>
  <c r="I3316"/>
  <c r="D3316" s="1"/>
  <c r="I2914"/>
  <c r="D2914" s="1"/>
  <c r="I2910"/>
  <c r="D2910" s="1"/>
  <c r="I2878"/>
  <c r="D2878" s="1"/>
  <c r="I2858"/>
  <c r="D2858" s="1"/>
  <c r="I2840"/>
  <c r="D2840" s="1"/>
  <c r="I2808"/>
  <c r="D2808" s="1"/>
  <c r="I2752"/>
  <c r="D2752" s="1"/>
  <c r="I1000"/>
  <c r="D1000" s="1"/>
  <c r="I984"/>
  <c r="D984" s="1"/>
  <c r="I944"/>
  <c r="D944" s="1"/>
  <c r="I924"/>
  <c r="D924" s="1"/>
  <c r="I900"/>
  <c r="D900" s="1"/>
  <c r="I872"/>
  <c r="D872" s="1"/>
  <c r="I848"/>
  <c r="D848" s="1"/>
  <c r="I832"/>
  <c r="D832" s="1"/>
  <c r="I784"/>
  <c r="D784" s="1"/>
  <c r="I748"/>
  <c r="D748" s="1"/>
  <c r="I736"/>
  <c r="D736" s="1"/>
  <c r="I3329"/>
  <c r="D3329" s="1"/>
  <c r="I2961"/>
  <c r="D2961" s="1"/>
  <c r="I2957"/>
  <c r="D2957" s="1"/>
  <c r="I2921"/>
  <c r="D2921" s="1"/>
  <c r="I2889"/>
  <c r="D2889" s="1"/>
  <c r="I2881"/>
  <c r="D2881" s="1"/>
  <c r="I2869"/>
  <c r="D2869" s="1"/>
  <c r="I2753"/>
  <c r="D2753" s="1"/>
  <c r="I989"/>
  <c r="D989" s="1"/>
  <c r="I965"/>
  <c r="D965" s="1"/>
  <c r="I945"/>
  <c r="D945" s="1"/>
  <c r="I921"/>
  <c r="D921" s="1"/>
  <c r="I897"/>
  <c r="D897" s="1"/>
  <c r="I881"/>
  <c r="D881" s="1"/>
  <c r="I861"/>
  <c r="D861" s="1"/>
  <c r="I837"/>
  <c r="D837" s="1"/>
  <c r="I821"/>
  <c r="D821" s="1"/>
  <c r="I805"/>
  <c r="D805" s="1"/>
  <c r="I773"/>
  <c r="D773" s="1"/>
  <c r="I753"/>
  <c r="D753" s="1"/>
  <c r="I721"/>
  <c r="D721" s="1"/>
  <c r="I705"/>
  <c r="D705" s="1"/>
  <c r="I685"/>
  <c r="D685" s="1"/>
  <c r="I673"/>
  <c r="D673" s="1"/>
  <c r="I665"/>
  <c r="D665" s="1"/>
  <c r="I645"/>
  <c r="D645" s="1"/>
  <c r="I633"/>
  <c r="D633" s="1"/>
  <c r="I617"/>
  <c r="D617" s="1"/>
  <c r="I565"/>
  <c r="D565" s="1"/>
  <c r="I497"/>
  <c r="D497" s="1"/>
  <c r="I489"/>
  <c r="D489" s="1"/>
  <c r="I401"/>
  <c r="D401" s="1"/>
  <c r="I385"/>
  <c r="D385" s="1"/>
  <c r="I357"/>
  <c r="D357" s="1"/>
  <c r="I309"/>
  <c r="D309" s="1"/>
  <c r="I265"/>
  <c r="D265" s="1"/>
  <c r="I253"/>
  <c r="D253" s="1"/>
  <c r="I241"/>
  <c r="D241" s="1"/>
  <c r="I2948"/>
  <c r="D2948" s="1"/>
  <c r="I2884"/>
  <c r="D2884" s="1"/>
  <c r="I2835"/>
  <c r="D2835" s="1"/>
  <c r="I922"/>
  <c r="D922" s="1"/>
  <c r="I679"/>
  <c r="D679" s="1"/>
  <c r="I663"/>
  <c r="D663" s="1"/>
  <c r="I588"/>
  <c r="D588" s="1"/>
  <c r="I556"/>
  <c r="D556" s="1"/>
  <c r="I530"/>
  <c r="D530" s="1"/>
  <c r="I471"/>
  <c r="D471" s="1"/>
  <c r="I455"/>
  <c r="D455" s="1"/>
  <c r="I444"/>
  <c r="D444" s="1"/>
  <c r="I412"/>
  <c r="D412" s="1"/>
  <c r="I396"/>
  <c r="D396" s="1"/>
  <c r="I375"/>
  <c r="D375" s="1"/>
  <c r="I359"/>
  <c r="D359" s="1"/>
  <c r="I338"/>
  <c r="D338" s="1"/>
  <c r="I327"/>
  <c r="D327" s="1"/>
  <c r="I300"/>
  <c r="D300" s="1"/>
  <c r="I236"/>
  <c r="D236" s="1"/>
  <c r="I199"/>
  <c r="D199" s="1"/>
  <c r="I3346"/>
  <c r="D3346" s="1"/>
  <c r="I3314"/>
  <c r="D3314" s="1"/>
  <c r="I942"/>
  <c r="D942" s="1"/>
  <c r="I910"/>
  <c r="D910" s="1"/>
  <c r="I862"/>
  <c r="D862" s="1"/>
  <c r="I750"/>
  <c r="D750" s="1"/>
  <c r="I707"/>
  <c r="D707" s="1"/>
  <c r="I691"/>
  <c r="D691" s="1"/>
  <c r="I675"/>
  <c r="D675" s="1"/>
  <c r="I664"/>
  <c r="D664" s="1"/>
  <c r="I648"/>
  <c r="D648" s="1"/>
  <c r="I632"/>
  <c r="D632" s="1"/>
  <c r="I611"/>
  <c r="D611" s="1"/>
  <c r="I600"/>
  <c r="D600" s="1"/>
  <c r="I558"/>
  <c r="D558" s="1"/>
  <c r="I520"/>
  <c r="D520" s="1"/>
  <c r="I494"/>
  <c r="D494" s="1"/>
  <c r="I472"/>
  <c r="D472" s="1"/>
  <c r="I456"/>
  <c r="D456" s="1"/>
  <c r="I430"/>
  <c r="D430" s="1"/>
  <c r="I387"/>
  <c r="D387" s="1"/>
  <c r="I350"/>
  <c r="D350" s="1"/>
  <c r="I318"/>
  <c r="D318" s="1"/>
  <c r="I302"/>
  <c r="D302" s="1"/>
  <c r="I254"/>
  <c r="D254" s="1"/>
  <c r="I238"/>
  <c r="D238" s="1"/>
  <c r="I196"/>
  <c r="D196" s="1"/>
  <c r="I172"/>
  <c r="D172" s="1"/>
  <c r="I160"/>
  <c r="D160" s="1"/>
  <c r="I3348" i="53"/>
  <c r="D3348" s="1"/>
  <c r="I3324"/>
  <c r="D3324" s="1"/>
  <c r="I2968"/>
  <c r="D2968" s="1"/>
  <c r="I2960"/>
  <c r="D2960" s="1"/>
  <c r="I2936"/>
  <c r="D2936" s="1"/>
  <c r="I2928"/>
  <c r="D2928" s="1"/>
  <c r="I2920"/>
  <c r="D2920" s="1"/>
  <c r="I2908"/>
  <c r="D2908" s="1"/>
  <c r="I2900"/>
  <c r="D2900" s="1"/>
  <c r="I2876"/>
  <c r="D2876" s="1"/>
  <c r="I2860"/>
  <c r="D2860" s="1"/>
  <c r="I2808"/>
  <c r="D2808" s="1"/>
  <c r="I2764"/>
  <c r="D2764" s="1"/>
  <c r="I996"/>
  <c r="D996" s="1"/>
  <c r="I976"/>
  <c r="D976" s="1"/>
  <c r="I944"/>
  <c r="D944" s="1"/>
  <c r="I916"/>
  <c r="D916" s="1"/>
  <c r="I2924" i="1"/>
  <c r="D2924" s="1"/>
  <c r="I2876"/>
  <c r="D2876" s="1"/>
  <c r="I2827"/>
  <c r="D2827" s="1"/>
  <c r="I2754"/>
  <c r="D2754" s="1"/>
  <c r="I978"/>
  <c r="D978" s="1"/>
  <c r="I930"/>
  <c r="D930" s="1"/>
  <c r="I866"/>
  <c r="D866" s="1"/>
  <c r="I754"/>
  <c r="D754" s="1"/>
  <c r="I724"/>
  <c r="D724" s="1"/>
  <c r="I692"/>
  <c r="D692" s="1"/>
  <c r="I666"/>
  <c r="D666" s="1"/>
  <c r="I655"/>
  <c r="D655" s="1"/>
  <c r="I644"/>
  <c r="D644" s="1"/>
  <c r="I628"/>
  <c r="D628" s="1"/>
  <c r="I618"/>
  <c r="D618" s="1"/>
  <c r="I607"/>
  <c r="D607" s="1"/>
  <c r="I591"/>
  <c r="D591" s="1"/>
  <c r="I554"/>
  <c r="D554" s="1"/>
  <c r="I516"/>
  <c r="D516" s="1"/>
  <c r="I468"/>
  <c r="D468" s="1"/>
  <c r="I372"/>
  <c r="D372" s="1"/>
  <c r="I330"/>
  <c r="D330" s="1"/>
  <c r="I303"/>
  <c r="D303" s="1"/>
  <c r="I276"/>
  <c r="D276" s="1"/>
  <c r="I260"/>
  <c r="D260" s="1"/>
  <c r="I217"/>
  <c r="D217" s="1"/>
  <c r="I181"/>
  <c r="D181" s="1"/>
  <c r="I169"/>
  <c r="D169" s="1"/>
  <c r="I544"/>
  <c r="D544" s="1"/>
  <c r="I438"/>
  <c r="D438" s="1"/>
  <c r="I395"/>
  <c r="D395" s="1"/>
  <c r="I331"/>
  <c r="D331" s="1"/>
  <c r="I288"/>
  <c r="D288" s="1"/>
  <c r="I226"/>
  <c r="D226" s="1"/>
  <c r="I3351" i="53"/>
  <c r="D3351" s="1"/>
  <c r="I3341"/>
  <c r="D3341" s="1"/>
  <c r="I3330"/>
  <c r="D3330" s="1"/>
  <c r="I2967"/>
  <c r="D2967" s="1"/>
  <c r="I2913"/>
  <c r="D2913" s="1"/>
  <c r="I2902"/>
  <c r="D2902" s="1"/>
  <c r="I2891"/>
  <c r="D2891" s="1"/>
  <c r="I2875"/>
  <c r="D2875" s="1"/>
  <c r="I2865"/>
  <c r="D2865" s="1"/>
  <c r="I2854"/>
  <c r="D2854" s="1"/>
  <c r="I2795"/>
  <c r="D2795" s="1"/>
  <c r="I2755"/>
  <c r="D2755" s="1"/>
  <c r="I979"/>
  <c r="D979" s="1"/>
  <c r="I931"/>
  <c r="D931" s="1"/>
  <c r="I902"/>
  <c r="D902" s="1"/>
  <c r="I870"/>
  <c r="D870" s="1"/>
  <c r="I866"/>
  <c r="D866" s="1"/>
  <c r="I862"/>
  <c r="D862" s="1"/>
  <c r="I858"/>
  <c r="D858" s="1"/>
  <c r="I846"/>
  <c r="D846" s="1"/>
  <c r="I818"/>
  <c r="D818" s="1"/>
  <c r="I798"/>
  <c r="D798" s="1"/>
  <c r="I794"/>
  <c r="D794" s="1"/>
  <c r="I790"/>
  <c r="D790" s="1"/>
  <c r="I770"/>
  <c r="D770" s="1"/>
  <c r="I766"/>
  <c r="D766" s="1"/>
  <c r="I762"/>
  <c r="D762" s="1"/>
  <c r="I758"/>
  <c r="D758" s="1"/>
  <c r="I754"/>
  <c r="D754" s="1"/>
  <c r="I750"/>
  <c r="D750" s="1"/>
  <c r="I746"/>
  <c r="D746" s="1"/>
  <c r="I690"/>
  <c r="D690" s="1"/>
  <c r="I686"/>
  <c r="D686" s="1"/>
  <c r="I682"/>
  <c r="D682" s="1"/>
  <c r="I678"/>
  <c r="D678" s="1"/>
  <c r="I618"/>
  <c r="D618" s="1"/>
  <c r="I554"/>
  <c r="D554" s="1"/>
  <c r="I550"/>
  <c r="D550" s="1"/>
  <c r="I546"/>
  <c r="D546" s="1"/>
  <c r="I542"/>
  <c r="D542" s="1"/>
  <c r="I902" i="1"/>
  <c r="D902" s="1"/>
  <c r="I699"/>
  <c r="D699" s="1"/>
  <c r="I635"/>
  <c r="D635" s="1"/>
  <c r="I592"/>
  <c r="D592" s="1"/>
  <c r="I507"/>
  <c r="D507" s="1"/>
  <c r="I358"/>
  <c r="D358" s="1"/>
  <c r="I315"/>
  <c r="D315" s="1"/>
  <c r="I166"/>
  <c r="D166" s="1"/>
  <c r="I3326" i="53"/>
  <c r="D3326" s="1"/>
  <c r="I3321"/>
  <c r="D3321" s="1"/>
  <c r="I3315"/>
  <c r="D3315" s="1"/>
  <c r="I2935"/>
  <c r="D2935" s="1"/>
  <c r="I2914"/>
  <c r="D2914" s="1"/>
  <c r="I2909"/>
  <c r="D2909" s="1"/>
  <c r="I2903"/>
  <c r="D2903" s="1"/>
  <c r="I2839"/>
  <c r="D2839" s="1"/>
  <c r="I2950"/>
  <c r="D2950" s="1"/>
  <c r="I2813"/>
  <c r="D2813" s="1"/>
  <c r="I1007"/>
  <c r="D1007" s="1"/>
  <c r="I959"/>
  <c r="D959" s="1"/>
  <c r="I933"/>
  <c r="D933" s="1"/>
  <c r="I907"/>
  <c r="D907" s="1"/>
  <c r="I887"/>
  <c r="D887" s="1"/>
  <c r="I855"/>
  <c r="D855" s="1"/>
  <c r="I851"/>
  <c r="D851" s="1"/>
  <c r="I831"/>
  <c r="D831" s="1"/>
  <c r="I807"/>
  <c r="D807" s="1"/>
  <c r="I803"/>
  <c r="D803" s="1"/>
  <c r="I783"/>
  <c r="D783" s="1"/>
  <c r="I771"/>
  <c r="D771" s="1"/>
  <c r="I747"/>
  <c r="D747" s="1"/>
  <c r="I743"/>
  <c r="D743" s="1"/>
  <c r="I739"/>
  <c r="D739" s="1"/>
  <c r="I719"/>
  <c r="D719" s="1"/>
  <c r="I715"/>
  <c r="D715" s="1"/>
  <c r="I711"/>
  <c r="D711" s="1"/>
  <c r="I707"/>
  <c r="D707" s="1"/>
  <c r="I699"/>
  <c r="D699" s="1"/>
  <c r="I695"/>
  <c r="D695" s="1"/>
  <c r="I691"/>
  <c r="D691" s="1"/>
  <c r="I675"/>
  <c r="D675" s="1"/>
  <c r="I671"/>
  <c r="D671" s="1"/>
  <c r="I667"/>
  <c r="D667" s="1"/>
  <c r="I587"/>
  <c r="D587" s="1"/>
  <c r="I583"/>
  <c r="D583" s="1"/>
  <c r="I555"/>
  <c r="D555" s="1"/>
  <c r="I551"/>
  <c r="D551" s="1"/>
  <c r="I547"/>
  <c r="D547" s="1"/>
  <c r="I535"/>
  <c r="D535" s="1"/>
  <c r="I503"/>
  <c r="D503" s="1"/>
  <c r="I499"/>
  <c r="D499" s="1"/>
  <c r="I483"/>
  <c r="D483" s="1"/>
  <c r="I479"/>
  <c r="D479" s="1"/>
  <c r="I475"/>
  <c r="D475" s="1"/>
  <c r="I435"/>
  <c r="D435" s="1"/>
  <c r="I431"/>
  <c r="D431" s="1"/>
  <c r="I427"/>
  <c r="D427" s="1"/>
  <c r="I423"/>
  <c r="D423" s="1"/>
  <c r="I387"/>
  <c r="D387" s="1"/>
  <c r="I383"/>
  <c r="D383" s="1"/>
  <c r="I379"/>
  <c r="D379" s="1"/>
  <c r="I339"/>
  <c r="D339" s="1"/>
  <c r="I335"/>
  <c r="D335" s="1"/>
  <c r="I331"/>
  <c r="D331" s="1"/>
  <c r="I303"/>
  <c r="D303" s="1"/>
  <c r="I299"/>
  <c r="D299" s="1"/>
  <c r="I295"/>
  <c r="D295" s="1"/>
  <c r="I243"/>
  <c r="D243" s="1"/>
  <c r="I239"/>
  <c r="D239" s="1"/>
  <c r="I235"/>
  <c r="D235" s="1"/>
  <c r="I231"/>
  <c r="D231" s="1"/>
  <c r="I227"/>
  <c r="D227" s="1"/>
  <c r="I223"/>
  <c r="D223" s="1"/>
  <c r="I219"/>
  <c r="D219" s="1"/>
  <c r="I215"/>
  <c r="D215" s="1"/>
  <c r="I195"/>
  <c r="D195" s="1"/>
  <c r="I191"/>
  <c r="D191" s="1"/>
  <c r="I187"/>
  <c r="D187" s="1"/>
  <c r="I175"/>
  <c r="D175" s="1"/>
  <c r="I171"/>
  <c r="D171" s="1"/>
  <c r="I167"/>
  <c r="D167" s="1"/>
  <c r="I163"/>
  <c r="D163" s="1"/>
  <c r="I159"/>
  <c r="D159" s="1"/>
  <c r="I155"/>
  <c r="D155" s="1"/>
  <c r="I151"/>
  <c r="D151" s="1"/>
  <c r="I732"/>
  <c r="D732" s="1"/>
  <c r="I724"/>
  <c r="D724" s="1"/>
  <c r="I676"/>
  <c r="D676" s="1"/>
  <c r="I668"/>
  <c r="D668" s="1"/>
  <c r="I660"/>
  <c r="D660" s="1"/>
  <c r="I656"/>
  <c r="D656" s="1"/>
  <c r="I648"/>
  <c r="D648" s="1"/>
  <c r="I644"/>
  <c r="D644" s="1"/>
  <c r="I624"/>
  <c r="D624" s="1"/>
  <c r="I620"/>
  <c r="D620" s="1"/>
  <c r="I612"/>
  <c r="D612" s="1"/>
  <c r="I364"/>
  <c r="D364" s="1"/>
  <c r="I356"/>
  <c r="D356" s="1"/>
  <c r="I348"/>
  <c r="D348" s="1"/>
  <c r="I240"/>
  <c r="D240" s="1"/>
  <c r="I236"/>
  <c r="D236" s="1"/>
  <c r="I228"/>
  <c r="D228" s="1"/>
  <c r="I224"/>
  <c r="D224" s="1"/>
  <c r="I2814" i="1"/>
  <c r="D2814" s="1"/>
  <c r="I710"/>
  <c r="D710" s="1"/>
  <c r="I539"/>
  <c r="D539" s="1"/>
  <c r="I368"/>
  <c r="D368" s="1"/>
  <c r="I304"/>
  <c r="D304" s="1"/>
  <c r="I222"/>
  <c r="D222" s="1"/>
  <c r="I2961" i="53"/>
  <c r="D2961" s="1"/>
  <c r="I2917"/>
  <c r="D2917" s="1"/>
  <c r="I2901"/>
  <c r="D2901" s="1"/>
  <c r="I2858"/>
  <c r="D2858" s="1"/>
  <c r="I2810"/>
  <c r="D2810" s="1"/>
  <c r="I2799"/>
  <c r="D2799" s="1"/>
  <c r="I999"/>
  <c r="D999" s="1"/>
  <c r="I994"/>
  <c r="D994" s="1"/>
  <c r="I983"/>
  <c r="D983" s="1"/>
  <c r="I978"/>
  <c r="D978" s="1"/>
  <c r="I967"/>
  <c r="D967" s="1"/>
  <c r="I905"/>
  <c r="D905" s="1"/>
  <c r="I982" i="1"/>
  <c r="D982" s="1"/>
  <c r="I662"/>
  <c r="D662" s="1"/>
  <c r="I598"/>
  <c r="D598" s="1"/>
  <c r="I534"/>
  <c r="D534" s="1"/>
  <c r="I491"/>
  <c r="D491" s="1"/>
  <c r="I427"/>
  <c r="D427" s="1"/>
  <c r="I342"/>
  <c r="D342" s="1"/>
  <c r="I299"/>
  <c r="D299" s="1"/>
  <c r="I235"/>
  <c r="D235" s="1"/>
  <c r="I186"/>
  <c r="D186" s="1"/>
  <c r="I154"/>
  <c r="D154" s="1"/>
  <c r="I3354" i="53"/>
  <c r="D3354" s="1"/>
  <c r="I3349"/>
  <c r="D3349" s="1"/>
  <c r="I3343"/>
  <c r="D3343" s="1"/>
  <c r="I2970"/>
  <c r="D2970" s="1"/>
  <c r="I2965"/>
  <c r="D2965" s="1"/>
  <c r="I2921"/>
  <c r="D2921" s="1"/>
  <c r="I2915"/>
  <c r="D2915" s="1"/>
  <c r="I2951"/>
  <c r="D2951" s="1"/>
  <c r="I2747"/>
  <c r="D2747" s="1"/>
  <c r="I982"/>
  <c r="D982" s="1"/>
  <c r="I961"/>
  <c r="D961" s="1"/>
  <c r="I939"/>
  <c r="D939" s="1"/>
  <c r="I900"/>
  <c r="D900" s="1"/>
  <c r="I884"/>
  <c r="D884" s="1"/>
  <c r="I880"/>
  <c r="D880" s="1"/>
  <c r="I864"/>
  <c r="D864" s="1"/>
  <c r="I844"/>
  <c r="D844" s="1"/>
  <c r="I824"/>
  <c r="D824" s="1"/>
  <c r="I808"/>
  <c r="D808" s="1"/>
  <c r="I784"/>
  <c r="D784" s="1"/>
  <c r="I780"/>
  <c r="D780" s="1"/>
  <c r="I736"/>
  <c r="D736" s="1"/>
  <c r="I728"/>
  <c r="D728" s="1"/>
  <c r="I720"/>
  <c r="D720" s="1"/>
  <c r="I708"/>
  <c r="D708" s="1"/>
  <c r="I696"/>
  <c r="D696" s="1"/>
  <c r="I584"/>
  <c r="D584" s="1"/>
  <c r="I576"/>
  <c r="D576" s="1"/>
  <c r="I564"/>
  <c r="D564" s="1"/>
  <c r="I552"/>
  <c r="D552" s="1"/>
  <c r="I540"/>
  <c r="D540" s="1"/>
  <c r="I528"/>
  <c r="D528" s="1"/>
  <c r="I384"/>
  <c r="D384" s="1"/>
  <c r="I372"/>
  <c r="D372" s="1"/>
  <c r="I934" i="1"/>
  <c r="D934" s="1"/>
  <c r="I688"/>
  <c r="D688" s="1"/>
  <c r="I560"/>
  <c r="D560" s="1"/>
  <c r="I454"/>
  <c r="D454" s="1"/>
  <c r="I326"/>
  <c r="D326" s="1"/>
  <c r="I2863" i="53"/>
  <c r="D2863" s="1"/>
  <c r="I2847"/>
  <c r="D2847" s="1"/>
  <c r="I857"/>
  <c r="D857" s="1"/>
  <c r="I841"/>
  <c r="D841" s="1"/>
  <c r="I825"/>
  <c r="D825" s="1"/>
  <c r="I681"/>
  <c r="D681" s="1"/>
  <c r="I665"/>
  <c r="D665" s="1"/>
  <c r="I649"/>
  <c r="D649" s="1"/>
  <c r="I633"/>
  <c r="D633" s="1"/>
  <c r="I617"/>
  <c r="D617" s="1"/>
  <c r="I506"/>
  <c r="D506" s="1"/>
  <c r="I426"/>
  <c r="D426" s="1"/>
  <c r="I418"/>
  <c r="D418" s="1"/>
  <c r="I410"/>
  <c r="D410" s="1"/>
  <c r="I402"/>
  <c r="D402" s="1"/>
  <c r="I394"/>
  <c r="D394" s="1"/>
  <c r="I386"/>
  <c r="D386" s="1"/>
  <c r="I378"/>
  <c r="D378" s="1"/>
  <c r="I370"/>
  <c r="D370" s="1"/>
  <c r="I266"/>
  <c r="D266" s="1"/>
  <c r="I258"/>
  <c r="D258" s="1"/>
  <c r="I250"/>
  <c r="D250" s="1"/>
  <c r="I162"/>
  <c r="D162" s="1"/>
  <c r="I154"/>
  <c r="D154" s="1"/>
  <c r="I349"/>
  <c r="D349" s="1"/>
  <c r="I333"/>
  <c r="D333" s="1"/>
  <c r="I246"/>
  <c r="D246" s="1"/>
  <c r="I230"/>
  <c r="D230" s="1"/>
  <c r="I853"/>
  <c r="D853" s="1"/>
  <c r="I3351" i="1"/>
  <c r="D3351" s="1"/>
  <c r="I3307"/>
  <c r="D3307" s="1"/>
  <c r="I2931"/>
  <c r="D2931" s="1"/>
  <c r="I2763"/>
  <c r="D2763" s="1"/>
  <c r="I995"/>
  <c r="D995" s="1"/>
  <c r="I955"/>
  <c r="D955" s="1"/>
  <c r="I879"/>
  <c r="D879" s="1"/>
  <c r="I831"/>
  <c r="D831" s="1"/>
  <c r="I795"/>
  <c r="D795" s="1"/>
  <c r="I3324"/>
  <c r="D3324" s="1"/>
  <c r="I2906"/>
  <c r="D2906" s="1"/>
  <c r="I2844"/>
  <c r="D2844" s="1"/>
  <c r="I2796"/>
  <c r="D2796" s="1"/>
  <c r="I1008"/>
  <c r="D1008" s="1"/>
  <c r="I968"/>
  <c r="D968" s="1"/>
  <c r="I884"/>
  <c r="D884" s="1"/>
  <c r="I792"/>
  <c r="D792" s="1"/>
  <c r="I3309"/>
  <c r="D3309" s="1"/>
  <c r="I2845"/>
  <c r="D2845" s="1"/>
  <c r="I2801"/>
  <c r="D2801" s="1"/>
  <c r="I1009"/>
  <c r="D1009" s="1"/>
  <c r="I973"/>
  <c r="D973" s="1"/>
  <c r="I885"/>
  <c r="D885" s="1"/>
  <c r="I849"/>
  <c r="D849" s="1"/>
  <c r="I809"/>
  <c r="D809" s="1"/>
  <c r="I745"/>
  <c r="D745" s="1"/>
  <c r="I649"/>
  <c r="D649" s="1"/>
  <c r="I621"/>
  <c r="D621" s="1"/>
  <c r="I601"/>
  <c r="D601" s="1"/>
  <c r="I569"/>
  <c r="D569" s="1"/>
  <c r="I537"/>
  <c r="D537" s="1"/>
  <c r="I521"/>
  <c r="D521" s="1"/>
  <c r="I505"/>
  <c r="D505" s="1"/>
  <c r="I477"/>
  <c r="D477" s="1"/>
  <c r="I449"/>
  <c r="D449" s="1"/>
  <c r="I405"/>
  <c r="D405" s="1"/>
  <c r="I345"/>
  <c r="D345" s="1"/>
  <c r="I325"/>
  <c r="D325" s="1"/>
  <c r="I317"/>
  <c r="D317" s="1"/>
  <c r="I301"/>
  <c r="D301" s="1"/>
  <c r="I285"/>
  <c r="D285" s="1"/>
  <c r="I269"/>
  <c r="D269" s="1"/>
  <c r="I257"/>
  <c r="D257" s="1"/>
  <c r="I2892"/>
  <c r="D2892" s="1"/>
  <c r="I2802"/>
  <c r="D2802" s="1"/>
  <c r="I874"/>
  <c r="D874" s="1"/>
  <c r="I810"/>
  <c r="D810" s="1"/>
  <c r="I762"/>
  <c r="D762" s="1"/>
  <c r="I700"/>
  <c r="D700" s="1"/>
  <c r="I684"/>
  <c r="D684" s="1"/>
  <c r="I626"/>
  <c r="D626" s="1"/>
  <c r="I604"/>
  <c r="D604" s="1"/>
  <c r="I519"/>
  <c r="D519" s="1"/>
  <c r="I391"/>
  <c r="D391" s="1"/>
  <c r="I364"/>
  <c r="D364" s="1"/>
  <c r="I279"/>
  <c r="D279" s="1"/>
  <c r="I258"/>
  <c r="D258" s="1"/>
  <c r="I242"/>
  <c r="D242" s="1"/>
  <c r="I223"/>
  <c r="D223" s="1"/>
  <c r="I191"/>
  <c r="D191" s="1"/>
  <c r="I159"/>
  <c r="D159" s="1"/>
  <c r="I2968"/>
  <c r="D2968" s="1"/>
  <c r="I2806"/>
  <c r="D2806" s="1"/>
  <c r="I990"/>
  <c r="D990" s="1"/>
  <c r="I878"/>
  <c r="D878" s="1"/>
  <c r="I734"/>
  <c r="D734" s="1"/>
  <c r="I712"/>
  <c r="D712" s="1"/>
  <c r="I670"/>
  <c r="D670" s="1"/>
  <c r="I654"/>
  <c r="D654" s="1"/>
  <c r="I606"/>
  <c r="D606" s="1"/>
  <c r="I590"/>
  <c r="D590" s="1"/>
  <c r="I568"/>
  <c r="D568" s="1"/>
  <c r="I552"/>
  <c r="D552" s="1"/>
  <c r="I499"/>
  <c r="D499" s="1"/>
  <c r="I451"/>
  <c r="D451" s="1"/>
  <c r="I392"/>
  <c r="D392" s="1"/>
  <c r="I344"/>
  <c r="D344" s="1"/>
  <c r="I328"/>
  <c r="D328" s="1"/>
  <c r="I296"/>
  <c r="D296" s="1"/>
  <c r="I275"/>
  <c r="D275" s="1"/>
  <c r="I180"/>
  <c r="D180" s="1"/>
  <c r="I3340" i="53"/>
  <c r="D3340" s="1"/>
  <c r="I3316"/>
  <c r="D3316" s="1"/>
  <c r="I2932"/>
  <c r="D2932" s="1"/>
  <c r="I2892"/>
  <c r="D2892" s="1"/>
  <c r="I2868"/>
  <c r="D2868" s="1"/>
  <c r="I2948"/>
  <c r="D2948" s="1"/>
  <c r="I2756"/>
  <c r="D2756" s="1"/>
  <c r="I992"/>
  <c r="D992" s="1"/>
  <c r="I964"/>
  <c r="D964" s="1"/>
  <c r="I952"/>
  <c r="D952" s="1"/>
  <c r="I932"/>
  <c r="D932" s="1"/>
  <c r="I3334" i="1"/>
  <c r="D3334" s="1"/>
  <c r="I2956"/>
  <c r="D2956" s="1"/>
  <c r="I2868"/>
  <c r="D2868" s="1"/>
  <c r="I2810"/>
  <c r="D2810" s="1"/>
  <c r="I994"/>
  <c r="D994" s="1"/>
  <c r="I914"/>
  <c r="D914" s="1"/>
  <c r="I834"/>
  <c r="D834" s="1"/>
  <c r="I786"/>
  <c r="D786" s="1"/>
  <c r="I703"/>
  <c r="D703" s="1"/>
  <c r="I676"/>
  <c r="D676" s="1"/>
  <c r="I596"/>
  <c r="D596" s="1"/>
  <c r="I580"/>
  <c r="D580" s="1"/>
  <c r="I484"/>
  <c r="D484" s="1"/>
  <c r="I458"/>
  <c r="D458" s="1"/>
  <c r="I436"/>
  <c r="D436" s="1"/>
  <c r="I399"/>
  <c r="D399" s="1"/>
  <c r="I340"/>
  <c r="D340" s="1"/>
  <c r="I292"/>
  <c r="D292" s="1"/>
  <c r="I201"/>
  <c r="D201" s="1"/>
  <c r="I185"/>
  <c r="D185" s="1"/>
  <c r="I165"/>
  <c r="D165" s="1"/>
  <c r="I2960"/>
  <c r="D2960" s="1"/>
  <c r="I822"/>
  <c r="D822" s="1"/>
  <c r="I608"/>
  <c r="D608" s="1"/>
  <c r="I480"/>
  <c r="D480" s="1"/>
  <c r="I3319" i="53"/>
  <c r="D3319" s="1"/>
  <c r="I2934"/>
  <c r="D2934" s="1"/>
  <c r="I2907"/>
  <c r="D2907" s="1"/>
  <c r="I2859"/>
  <c r="D2859" s="1"/>
  <c r="I2806"/>
  <c r="D2806" s="1"/>
  <c r="I985"/>
  <c r="D985" s="1"/>
  <c r="I915"/>
  <c r="D915" s="1"/>
  <c r="I854"/>
  <c r="D854" s="1"/>
  <c r="I2935" i="1"/>
  <c r="D2935" s="1"/>
  <c r="I2907"/>
  <c r="D2907" s="1"/>
  <c r="I2871"/>
  <c r="D2871" s="1"/>
  <c r="I2839"/>
  <c r="D2839" s="1"/>
  <c r="I1003"/>
  <c r="D1003" s="1"/>
  <c r="I959"/>
  <c r="D959" s="1"/>
  <c r="I919"/>
  <c r="D919" s="1"/>
  <c r="I883"/>
  <c r="D883" s="1"/>
  <c r="I759"/>
  <c r="D759" s="1"/>
  <c r="I3328"/>
  <c r="D3328" s="1"/>
  <c r="I2922"/>
  <c r="D2922" s="1"/>
  <c r="I2886"/>
  <c r="D2886" s="1"/>
  <c r="I1012"/>
  <c r="D1012" s="1"/>
  <c r="I936"/>
  <c r="D936" s="1"/>
  <c r="I888"/>
  <c r="D888" s="1"/>
  <c r="I796"/>
  <c r="D796" s="1"/>
  <c r="I3321"/>
  <c r="D3321" s="1"/>
  <c r="I2945"/>
  <c r="D2945" s="1"/>
  <c r="I2909"/>
  <c r="D2909" s="1"/>
  <c r="I2805"/>
  <c r="D2805" s="1"/>
  <c r="I2745"/>
  <c r="D2745" s="1"/>
  <c r="I929"/>
  <c r="D929" s="1"/>
  <c r="I853"/>
  <c r="D853" s="1"/>
  <c r="I781"/>
  <c r="D781" s="1"/>
  <c r="I625"/>
  <c r="D625" s="1"/>
  <c r="I609"/>
  <c r="D609" s="1"/>
  <c r="I541"/>
  <c r="D541" s="1"/>
  <c r="I457"/>
  <c r="D457" s="1"/>
  <c r="I433"/>
  <c r="D433" s="1"/>
  <c r="I409"/>
  <c r="D409" s="1"/>
  <c r="I389"/>
  <c r="D389" s="1"/>
  <c r="I365"/>
  <c r="D365" s="1"/>
  <c r="I349"/>
  <c r="D349" s="1"/>
  <c r="I273"/>
  <c r="D273" s="1"/>
  <c r="I245"/>
  <c r="D245" s="1"/>
  <c r="I3326"/>
  <c r="D3326" s="1"/>
  <c r="I2932"/>
  <c r="D2932" s="1"/>
  <c r="I2746"/>
  <c r="D2746" s="1"/>
  <c r="I938"/>
  <c r="D938" s="1"/>
  <c r="I842"/>
  <c r="D842" s="1"/>
  <c r="I730"/>
  <c r="D730" s="1"/>
  <c r="I647"/>
  <c r="D647" s="1"/>
  <c r="I540"/>
  <c r="D540" s="1"/>
  <c r="I524"/>
  <c r="D524" s="1"/>
  <c r="I492"/>
  <c r="D492" s="1"/>
  <c r="I476"/>
  <c r="D476" s="1"/>
  <c r="I460"/>
  <c r="D460" s="1"/>
  <c r="I423"/>
  <c r="D423" s="1"/>
  <c r="I402"/>
  <c r="D402" s="1"/>
  <c r="I322"/>
  <c r="D322" s="1"/>
  <c r="I290"/>
  <c r="D290" s="1"/>
  <c r="I263"/>
  <c r="D263" s="1"/>
  <c r="I227"/>
  <c r="D227" s="1"/>
  <c r="I207"/>
  <c r="D207" s="1"/>
  <c r="I195"/>
  <c r="D195" s="1"/>
  <c r="I179"/>
  <c r="D179" s="1"/>
  <c r="I163"/>
  <c r="D163" s="1"/>
  <c r="I2880"/>
  <c r="D2880" s="1"/>
  <c r="I2831"/>
  <c r="D2831" s="1"/>
  <c r="I2750"/>
  <c r="D2750" s="1"/>
  <c r="I814"/>
  <c r="D814" s="1"/>
  <c r="I718"/>
  <c r="D718" s="1"/>
  <c r="I638"/>
  <c r="D638" s="1"/>
  <c r="I574"/>
  <c r="D574" s="1"/>
  <c r="I504"/>
  <c r="D504" s="1"/>
  <c r="I435"/>
  <c r="D435" s="1"/>
  <c r="I419"/>
  <c r="D419" s="1"/>
  <c r="I398"/>
  <c r="D398" s="1"/>
  <c r="I376"/>
  <c r="D376" s="1"/>
  <c r="I360"/>
  <c r="D360" s="1"/>
  <c r="I280"/>
  <c r="D280" s="1"/>
  <c r="I259"/>
  <c r="D259" s="1"/>
  <c r="I232"/>
  <c r="D232" s="1"/>
  <c r="I216"/>
  <c r="D216" s="1"/>
  <c r="I200"/>
  <c r="D200" s="1"/>
  <c r="I168"/>
  <c r="D168" s="1"/>
  <c r="I3352" i="53"/>
  <c r="D3352" s="1"/>
  <c r="I3320"/>
  <c r="D3320" s="1"/>
  <c r="I2924"/>
  <c r="D2924" s="1"/>
  <c r="I2904"/>
  <c r="D2904" s="1"/>
  <c r="I2884"/>
  <c r="D2884" s="1"/>
  <c r="I2856"/>
  <c r="D2856" s="1"/>
  <c r="I2848"/>
  <c r="D2848" s="1"/>
  <c r="I2828"/>
  <c r="D2828" s="1"/>
  <c r="I2952"/>
  <c r="D2952" s="1"/>
  <c r="I2804"/>
  <c r="D2804" s="1"/>
  <c r="I2760"/>
  <c r="D2760" s="1"/>
  <c r="I2744"/>
  <c r="D2744" s="1"/>
  <c r="I1004"/>
  <c r="D1004" s="1"/>
  <c r="I972"/>
  <c r="D972" s="1"/>
  <c r="I956"/>
  <c r="D956" s="1"/>
  <c r="I3350" i="1"/>
  <c r="D3350" s="1"/>
  <c r="I2964"/>
  <c r="D2964" s="1"/>
  <c r="I1010"/>
  <c r="D1010" s="1"/>
  <c r="I850"/>
  <c r="D850" s="1"/>
  <c r="I802"/>
  <c r="D802" s="1"/>
  <c r="I708"/>
  <c r="D708" s="1"/>
  <c r="I687"/>
  <c r="D687" s="1"/>
  <c r="I634"/>
  <c r="D634" s="1"/>
  <c r="I623"/>
  <c r="D623" s="1"/>
  <c r="I559"/>
  <c r="D559" s="1"/>
  <c r="I538"/>
  <c r="D538" s="1"/>
  <c r="I522"/>
  <c r="D522" s="1"/>
  <c r="I490"/>
  <c r="D490" s="1"/>
  <c r="I378"/>
  <c r="D378" s="1"/>
  <c r="I314"/>
  <c r="D314" s="1"/>
  <c r="I255"/>
  <c r="D255" s="1"/>
  <c r="I153"/>
  <c r="D153" s="1"/>
  <c r="I886"/>
  <c r="D886" s="1"/>
  <c r="I672"/>
  <c r="D672" s="1"/>
  <c r="I416"/>
  <c r="D416" s="1"/>
  <c r="I267"/>
  <c r="D267" s="1"/>
  <c r="I3335" i="53"/>
  <c r="D3335" s="1"/>
  <c r="I2939"/>
  <c r="D2939" s="1"/>
  <c r="I2923"/>
  <c r="D2923" s="1"/>
  <c r="I2897"/>
  <c r="D2897" s="1"/>
  <c r="I2954"/>
  <c r="D2954" s="1"/>
  <c r="I2766"/>
  <c r="D2766" s="1"/>
  <c r="I1001"/>
  <c r="D1001" s="1"/>
  <c r="I969"/>
  <c r="D969" s="1"/>
  <c r="I958"/>
  <c r="D958" s="1"/>
  <c r="I947"/>
  <c r="D947" s="1"/>
  <c r="I921"/>
  <c r="D921" s="1"/>
  <c r="I910"/>
  <c r="D910" s="1"/>
  <c r="I898"/>
  <c r="D898" s="1"/>
  <c r="I890"/>
  <c r="D890" s="1"/>
  <c r="I838"/>
  <c r="D838" s="1"/>
  <c r="I2947" i="1"/>
  <c r="D2947" s="1"/>
  <c r="I2879"/>
  <c r="D2879" s="1"/>
  <c r="I2803"/>
  <c r="D2803" s="1"/>
  <c r="I971"/>
  <c r="D971" s="1"/>
  <c r="I895"/>
  <c r="D895" s="1"/>
  <c r="I743"/>
  <c r="D743" s="1"/>
  <c r="I2966"/>
  <c r="D2966" s="1"/>
  <c r="I2898"/>
  <c r="D2898" s="1"/>
  <c r="I2837"/>
  <c r="D2837" s="1"/>
  <c r="I908"/>
  <c r="D908" s="1"/>
  <c r="I816"/>
  <c r="D816" s="1"/>
  <c r="I740"/>
  <c r="D740" s="1"/>
  <c r="I2953"/>
  <c r="D2953" s="1"/>
  <c r="I2877"/>
  <c r="D2877" s="1"/>
  <c r="I2836"/>
  <c r="D2836" s="1"/>
  <c r="I909"/>
  <c r="D909" s="1"/>
  <c r="I825"/>
  <c r="D825" s="1"/>
  <c r="I589"/>
  <c r="D589" s="1"/>
  <c r="I561"/>
  <c r="D561" s="1"/>
  <c r="I529"/>
  <c r="D529" s="1"/>
  <c r="I501"/>
  <c r="D501" s="1"/>
  <c r="I461"/>
  <c r="D461" s="1"/>
  <c r="I413"/>
  <c r="D413" s="1"/>
  <c r="I277"/>
  <c r="D277" s="1"/>
  <c r="I249"/>
  <c r="D249" s="1"/>
  <c r="I2940"/>
  <c r="D2940" s="1"/>
  <c r="I778"/>
  <c r="D778" s="1"/>
  <c r="I711"/>
  <c r="D711" s="1"/>
  <c r="I636"/>
  <c r="D636" s="1"/>
  <c r="I594"/>
  <c r="D594" s="1"/>
  <c r="I562"/>
  <c r="D562" s="1"/>
  <c r="I498"/>
  <c r="D498" s="1"/>
  <c r="I380"/>
  <c r="D380" s="1"/>
  <c r="I311"/>
  <c r="D311" s="1"/>
  <c r="I268"/>
  <c r="D268" s="1"/>
  <c r="I231"/>
  <c r="D231" s="1"/>
  <c r="I2872"/>
  <c r="D2872" s="1"/>
  <c r="I974"/>
  <c r="D974" s="1"/>
  <c r="I846"/>
  <c r="D846" s="1"/>
  <c r="I680"/>
  <c r="D680" s="1"/>
  <c r="I462"/>
  <c r="D462" s="1"/>
  <c r="I424"/>
  <c r="D424" s="1"/>
  <c r="I291"/>
  <c r="D291" s="1"/>
  <c r="I248"/>
  <c r="D248" s="1"/>
  <c r="I208"/>
  <c r="D208" s="1"/>
  <c r="I176"/>
  <c r="D176" s="1"/>
  <c r="I3336" i="53"/>
  <c r="D3336" s="1"/>
  <c r="I2940"/>
  <c r="D2940" s="1"/>
  <c r="I2880"/>
  <c r="D2880" s="1"/>
  <c r="I2852"/>
  <c r="D2852" s="1"/>
  <c r="I2800"/>
  <c r="D2800" s="1"/>
  <c r="I1012"/>
  <c r="D1012" s="1"/>
  <c r="I924"/>
  <c r="D924" s="1"/>
  <c r="I2916" i="1"/>
  <c r="D2916" s="1"/>
  <c r="I698"/>
  <c r="D698" s="1"/>
  <c r="I660"/>
  <c r="D660" s="1"/>
  <c r="I548"/>
  <c r="D548" s="1"/>
  <c r="I474"/>
  <c r="D474" s="1"/>
  <c r="I388"/>
  <c r="D388" s="1"/>
  <c r="I351"/>
  <c r="D351" s="1"/>
  <c r="I244"/>
  <c r="D244" s="1"/>
  <c r="I177"/>
  <c r="D177" s="1"/>
  <c r="I715"/>
  <c r="D715" s="1"/>
  <c r="I3309" i="53"/>
  <c r="D3309" s="1"/>
  <c r="I2870"/>
  <c r="D2870" s="1"/>
  <c r="I2849"/>
  <c r="D2849" s="1"/>
  <c r="I2949"/>
  <c r="D2949" s="1"/>
  <c r="I937"/>
  <c r="D937" s="1"/>
  <c r="I874"/>
  <c r="D874" s="1"/>
  <c r="I834"/>
  <c r="D834" s="1"/>
  <c r="I806"/>
  <c r="D806" s="1"/>
  <c r="I734"/>
  <c r="D734" s="1"/>
  <c r="I710"/>
  <c r="D710" s="1"/>
  <c r="I702"/>
  <c r="D702" s="1"/>
  <c r="I674"/>
  <c r="D674" s="1"/>
  <c r="I658"/>
  <c r="D658" s="1"/>
  <c r="I642"/>
  <c r="D642" s="1"/>
  <c r="I626"/>
  <c r="D626" s="1"/>
  <c r="I614"/>
  <c r="D614" s="1"/>
  <c r="I598"/>
  <c r="D598" s="1"/>
  <c r="I582"/>
  <c r="D582" s="1"/>
  <c r="I574"/>
  <c r="D574" s="1"/>
  <c r="I538"/>
  <c r="D538" s="1"/>
  <c r="I3322" i="1"/>
  <c r="D3322" s="1"/>
  <c r="I678"/>
  <c r="D678" s="1"/>
  <c r="I528"/>
  <c r="D528" s="1"/>
  <c r="I486"/>
  <c r="D486" s="1"/>
  <c r="I443"/>
  <c r="D443" s="1"/>
  <c r="I379"/>
  <c r="D379" s="1"/>
  <c r="I336"/>
  <c r="D336" s="1"/>
  <c r="I272"/>
  <c r="D272" s="1"/>
  <c r="I3331" i="53"/>
  <c r="D3331" s="1"/>
  <c r="I2930"/>
  <c r="D2930" s="1"/>
  <c r="I2893"/>
  <c r="D2893" s="1"/>
  <c r="I2882"/>
  <c r="D2882" s="1"/>
  <c r="I2871"/>
  <c r="D2871" s="1"/>
  <c r="I2850"/>
  <c r="D2850" s="1"/>
  <c r="I2955"/>
  <c r="D2955" s="1"/>
  <c r="I2807"/>
  <c r="D2807" s="1"/>
  <c r="I2797"/>
  <c r="D2797" s="1"/>
  <c r="I2746"/>
  <c r="D2746" s="1"/>
  <c r="I991"/>
  <c r="D991" s="1"/>
  <c r="I981"/>
  <c r="D981" s="1"/>
  <c r="I970"/>
  <c r="D970" s="1"/>
  <c r="I954"/>
  <c r="D954" s="1"/>
  <c r="I903"/>
  <c r="D903" s="1"/>
  <c r="I895"/>
  <c r="D895" s="1"/>
  <c r="I875"/>
  <c r="D875" s="1"/>
  <c r="I815"/>
  <c r="D815" s="1"/>
  <c r="I795"/>
  <c r="D795" s="1"/>
  <c r="I779"/>
  <c r="D779" s="1"/>
  <c r="I755"/>
  <c r="D755" s="1"/>
  <c r="I727"/>
  <c r="D727" s="1"/>
  <c r="I659"/>
  <c r="D659" s="1"/>
  <c r="I639"/>
  <c r="D639" s="1"/>
  <c r="I627"/>
  <c r="D627" s="1"/>
  <c r="I615"/>
  <c r="D615" s="1"/>
  <c r="I567"/>
  <c r="D567" s="1"/>
  <c r="I543"/>
  <c r="D543" s="1"/>
  <c r="I523"/>
  <c r="D523" s="1"/>
  <c r="I515"/>
  <c r="D515" s="1"/>
  <c r="I487"/>
  <c r="D487" s="1"/>
  <c r="I459"/>
  <c r="D459" s="1"/>
  <c r="I451"/>
  <c r="D451" s="1"/>
  <c r="I419"/>
  <c r="D419" s="1"/>
  <c r="I407"/>
  <c r="D407" s="1"/>
  <c r="I395"/>
  <c r="D395" s="1"/>
  <c r="I371"/>
  <c r="D371" s="1"/>
  <c r="I283"/>
  <c r="D283" s="1"/>
  <c r="I275"/>
  <c r="D275" s="1"/>
  <c r="I259"/>
  <c r="D259" s="1"/>
  <c r="I207"/>
  <c r="D207" s="1"/>
  <c r="I179"/>
  <c r="D179" s="1"/>
  <c r="I700"/>
  <c r="D700" s="1"/>
  <c r="I688"/>
  <c r="D688" s="1"/>
  <c r="I636"/>
  <c r="D636" s="1"/>
  <c r="I604"/>
  <c r="D604" s="1"/>
  <c r="I580"/>
  <c r="D580" s="1"/>
  <c r="I556"/>
  <c r="D556" s="1"/>
  <c r="I544"/>
  <c r="D544" s="1"/>
  <c r="I520"/>
  <c r="D520" s="1"/>
  <c r="I484"/>
  <c r="D484" s="1"/>
  <c r="I448"/>
  <c r="D448" s="1"/>
  <c r="I424"/>
  <c r="D424" s="1"/>
  <c r="I388"/>
  <c r="D388" s="1"/>
  <c r="I332"/>
  <c r="D332" s="1"/>
  <c r="I308"/>
  <c r="D308" s="1"/>
  <c r="I264"/>
  <c r="D264" s="1"/>
  <c r="I216"/>
  <c r="D216" s="1"/>
  <c r="I180"/>
  <c r="D180" s="1"/>
  <c r="I156"/>
  <c r="D156" s="1"/>
  <c r="I998" i="1"/>
  <c r="D998" s="1"/>
  <c r="I667"/>
  <c r="D667" s="1"/>
  <c r="I603"/>
  <c r="D603" s="1"/>
  <c r="I518"/>
  <c r="D518" s="1"/>
  <c r="I2933" i="53"/>
  <c r="D2933" s="1"/>
  <c r="I2842"/>
  <c r="D2842" s="1"/>
  <c r="I2958"/>
  <c r="D2958" s="1"/>
  <c r="I2794"/>
  <c r="D2794" s="1"/>
  <c r="I2749"/>
  <c r="D2749" s="1"/>
  <c r="I935"/>
  <c r="D935" s="1"/>
  <c r="I925"/>
  <c r="D925" s="1"/>
  <c r="I909"/>
  <c r="D909" s="1"/>
  <c r="I893"/>
  <c r="D893" s="1"/>
  <c r="I877"/>
  <c r="D877" s="1"/>
  <c r="I2864" i="1"/>
  <c r="D2864" s="1"/>
  <c r="I854"/>
  <c r="D854" s="1"/>
  <c r="I619"/>
  <c r="D619" s="1"/>
  <c r="I448"/>
  <c r="D448" s="1"/>
  <c r="I384"/>
  <c r="D384" s="1"/>
  <c r="I320"/>
  <c r="D320" s="1"/>
  <c r="I278"/>
  <c r="D278" s="1"/>
  <c r="I3338" i="53"/>
  <c r="D3338" s="1"/>
  <c r="I3327"/>
  <c r="D3327" s="1"/>
  <c r="I3317"/>
  <c r="D3317" s="1"/>
  <c r="I2942"/>
  <c r="D2942" s="1"/>
  <c r="I2883"/>
  <c r="D2883" s="1"/>
  <c r="I2873"/>
  <c r="D2873" s="1"/>
  <c r="I2851"/>
  <c r="D2851" s="1"/>
  <c r="I2835"/>
  <c r="D2835" s="1"/>
  <c r="I2957"/>
  <c r="D2957" s="1"/>
  <c r="I2763"/>
  <c r="D2763" s="1"/>
  <c r="I966"/>
  <c r="D966" s="1"/>
  <c r="I934"/>
  <c r="D934" s="1"/>
  <c r="I892"/>
  <c r="D892" s="1"/>
  <c r="I860"/>
  <c r="D860" s="1"/>
  <c r="I852"/>
  <c r="D852" s="1"/>
  <c r="I832"/>
  <c r="D832" s="1"/>
  <c r="I820"/>
  <c r="D820" s="1"/>
  <c r="I800"/>
  <c r="D800" s="1"/>
  <c r="I792"/>
  <c r="D792" s="1"/>
  <c r="I764"/>
  <c r="D764" s="1"/>
  <c r="I756"/>
  <c r="D756" s="1"/>
  <c r="I628"/>
  <c r="D628" s="1"/>
  <c r="I608"/>
  <c r="D608" s="1"/>
  <c r="I456"/>
  <c r="D456" s="1"/>
  <c r="I352"/>
  <c r="D352" s="1"/>
  <c r="I300"/>
  <c r="D300" s="1"/>
  <c r="I256"/>
  <c r="D256" s="1"/>
  <c r="I184"/>
  <c r="D184" s="1"/>
  <c r="I2887" i="1"/>
  <c r="D2887" s="1"/>
  <c r="I975"/>
  <c r="D975" s="1"/>
  <c r="I815"/>
  <c r="D815" s="1"/>
  <c r="I912"/>
  <c r="D912" s="1"/>
  <c r="I744"/>
  <c r="D744" s="1"/>
  <c r="I2949"/>
  <c r="D2949" s="1"/>
  <c r="I2897"/>
  <c r="D2897" s="1"/>
  <c r="I993"/>
  <c r="D993" s="1"/>
  <c r="I761"/>
  <c r="D761" s="1"/>
  <c r="I693"/>
  <c r="D693" s="1"/>
  <c r="I465"/>
  <c r="D465" s="1"/>
  <c r="I421"/>
  <c r="D421" s="1"/>
  <c r="I377"/>
  <c r="D377" s="1"/>
  <c r="I341"/>
  <c r="D341" s="1"/>
  <c r="I3310"/>
  <c r="D3310" s="1"/>
  <c r="I906"/>
  <c r="D906" s="1"/>
  <c r="I716"/>
  <c r="D716" s="1"/>
  <c r="I674"/>
  <c r="D674" s="1"/>
  <c r="I466"/>
  <c r="D466" s="1"/>
  <c r="I434"/>
  <c r="D434" s="1"/>
  <c r="I348"/>
  <c r="D348" s="1"/>
  <c r="I316"/>
  <c r="D316" s="1"/>
  <c r="I203"/>
  <c r="D203" s="1"/>
  <c r="I171"/>
  <c r="D171" s="1"/>
  <c r="I2920"/>
  <c r="D2920" s="1"/>
  <c r="I894"/>
  <c r="D894" s="1"/>
  <c r="I766"/>
  <c r="D766" s="1"/>
  <c r="I702"/>
  <c r="D702" s="1"/>
  <c r="I616"/>
  <c r="D616" s="1"/>
  <c r="I579"/>
  <c r="D579" s="1"/>
  <c r="I542"/>
  <c r="D542" s="1"/>
  <c r="I510"/>
  <c r="D510" s="1"/>
  <c r="I478"/>
  <c r="D478" s="1"/>
  <c r="I440"/>
  <c r="D440" s="1"/>
  <c r="I403"/>
  <c r="D403" s="1"/>
  <c r="I334"/>
  <c r="D334" s="1"/>
  <c r="I307"/>
  <c r="D307" s="1"/>
  <c r="I188"/>
  <c r="D188" s="1"/>
  <c r="I152"/>
  <c r="D152" s="1"/>
  <c r="I2964" i="53"/>
  <c r="D2964" s="1"/>
  <c r="I2888"/>
  <c r="D2888" s="1"/>
  <c r="I2872"/>
  <c r="D2872" s="1"/>
  <c r="I980"/>
  <c r="D980" s="1"/>
  <c r="I936"/>
  <c r="D936" s="1"/>
  <c r="I2860" i="1"/>
  <c r="D2860" s="1"/>
  <c r="I962"/>
  <c r="D962" s="1"/>
  <c r="I714"/>
  <c r="D714" s="1"/>
  <c r="I639"/>
  <c r="D639" s="1"/>
  <c r="I570"/>
  <c r="D570" s="1"/>
  <c r="I527"/>
  <c r="D527" s="1"/>
  <c r="I495"/>
  <c r="D495" s="1"/>
  <c r="I447"/>
  <c r="D447" s="1"/>
  <c r="I404"/>
  <c r="D404" s="1"/>
  <c r="I193"/>
  <c r="D193" s="1"/>
  <c r="I161"/>
  <c r="D161" s="1"/>
  <c r="I587"/>
  <c r="D587" s="1"/>
  <c r="I178"/>
  <c r="D178" s="1"/>
  <c r="I3346" i="53"/>
  <c r="D3346" s="1"/>
  <c r="I3325"/>
  <c r="D3325" s="1"/>
  <c r="I2929"/>
  <c r="D2929" s="1"/>
  <c r="I2881"/>
  <c r="D2881" s="1"/>
  <c r="I2827"/>
  <c r="D2827" s="1"/>
  <c r="I2801"/>
  <c r="D2801" s="1"/>
  <c r="I990"/>
  <c r="D990" s="1"/>
  <c r="I963"/>
  <c r="D963" s="1"/>
  <c r="I942"/>
  <c r="D942" s="1"/>
  <c r="I894"/>
  <c r="D894" s="1"/>
  <c r="I878"/>
  <c r="D878" s="1"/>
  <c r="I842"/>
  <c r="D842" s="1"/>
  <c r="I830"/>
  <c r="D830" s="1"/>
  <c r="I810"/>
  <c r="D810" s="1"/>
  <c r="I802"/>
  <c r="D802" s="1"/>
  <c r="I774"/>
  <c r="D774" s="1"/>
  <c r="I730"/>
  <c r="D730" s="1"/>
  <c r="I698"/>
  <c r="D698" s="1"/>
  <c r="I670"/>
  <c r="D670" s="1"/>
  <c r="I662"/>
  <c r="D662" s="1"/>
  <c r="I654"/>
  <c r="D654" s="1"/>
  <c r="I638"/>
  <c r="D638" s="1"/>
  <c r="I622"/>
  <c r="D622" s="1"/>
  <c r="I610"/>
  <c r="D610" s="1"/>
  <c r="I594"/>
  <c r="D594" s="1"/>
  <c r="I578"/>
  <c r="D578" s="1"/>
  <c r="I570"/>
  <c r="D570" s="1"/>
  <c r="I562"/>
  <c r="D562" s="1"/>
  <c r="I534"/>
  <c r="D534" s="1"/>
  <c r="I2856" i="1"/>
  <c r="D2856" s="1"/>
  <c r="I774"/>
  <c r="D774" s="1"/>
  <c r="I464"/>
  <c r="D464" s="1"/>
  <c r="I400"/>
  <c r="D400" s="1"/>
  <c r="I214"/>
  <c r="D214" s="1"/>
  <c r="I182"/>
  <c r="D182" s="1"/>
  <c r="I3310" i="53"/>
  <c r="D3310" s="1"/>
  <c r="I2941"/>
  <c r="D2941" s="1"/>
  <c r="I2877"/>
  <c r="D2877" s="1"/>
  <c r="I2866"/>
  <c r="D2866" s="1"/>
  <c r="I2845"/>
  <c r="D2845" s="1"/>
  <c r="I2802"/>
  <c r="D2802" s="1"/>
  <c r="I2791"/>
  <c r="D2791" s="1"/>
  <c r="I965"/>
  <c r="D965" s="1"/>
  <c r="I911"/>
  <c r="D911" s="1"/>
  <c r="I899"/>
  <c r="D899" s="1"/>
  <c r="I879"/>
  <c r="D879" s="1"/>
  <c r="I871"/>
  <c r="D871" s="1"/>
  <c r="I839"/>
  <c r="D839" s="1"/>
  <c r="I827"/>
  <c r="D827" s="1"/>
  <c r="I819"/>
  <c r="D819" s="1"/>
  <c r="I811"/>
  <c r="D811" s="1"/>
  <c r="I799"/>
  <c r="D799" s="1"/>
  <c r="I791"/>
  <c r="D791" s="1"/>
  <c r="I775"/>
  <c r="D775" s="1"/>
  <c r="I763"/>
  <c r="D763" s="1"/>
  <c r="I751"/>
  <c r="D751" s="1"/>
  <c r="I723"/>
  <c r="D723" s="1"/>
  <c r="I687"/>
  <c r="D687" s="1"/>
  <c r="I679"/>
  <c r="D679" s="1"/>
  <c r="I655"/>
  <c r="D655" s="1"/>
  <c r="I635"/>
  <c r="D635" s="1"/>
  <c r="I623"/>
  <c r="D623" s="1"/>
  <c r="I611"/>
  <c r="D611" s="1"/>
  <c r="I603"/>
  <c r="D603" s="1"/>
  <c r="I575"/>
  <c r="D575" s="1"/>
  <c r="I563"/>
  <c r="D563" s="1"/>
  <c r="I539"/>
  <c r="D539" s="1"/>
  <c r="I511"/>
  <c r="D511" s="1"/>
  <c r="I415"/>
  <c r="D415" s="1"/>
  <c r="I403"/>
  <c r="D403" s="1"/>
  <c r="I363"/>
  <c r="D363" s="1"/>
  <c r="I351"/>
  <c r="D351" s="1"/>
  <c r="I323"/>
  <c r="D323" s="1"/>
  <c r="I271"/>
  <c r="D271" s="1"/>
  <c r="I255"/>
  <c r="D255" s="1"/>
  <c r="I203"/>
  <c r="D203" s="1"/>
  <c r="I680"/>
  <c r="D680" s="1"/>
  <c r="I600"/>
  <c r="D600" s="1"/>
  <c r="I572"/>
  <c r="D572" s="1"/>
  <c r="I548"/>
  <c r="D548" s="1"/>
  <c r="I536"/>
  <c r="D536" s="1"/>
  <c r="I512"/>
  <c r="D512" s="1"/>
  <c r="I500"/>
  <c r="D500" s="1"/>
  <c r="I476"/>
  <c r="D476" s="1"/>
  <c r="I440"/>
  <c r="D440" s="1"/>
  <c r="I416"/>
  <c r="D416" s="1"/>
  <c r="I380"/>
  <c r="D380" s="1"/>
  <c r="I368"/>
  <c r="D368" s="1"/>
  <c r="I324"/>
  <c r="D324" s="1"/>
  <c r="I304"/>
  <c r="D304" s="1"/>
  <c r="I284"/>
  <c r="D284" s="1"/>
  <c r="I260"/>
  <c r="D260" s="1"/>
  <c r="I212"/>
  <c r="D212" s="1"/>
  <c r="I176"/>
  <c r="D176" s="1"/>
  <c r="I152"/>
  <c r="D152" s="1"/>
  <c r="I432" i="1"/>
  <c r="D432" s="1"/>
  <c r="I240"/>
  <c r="D240" s="1"/>
  <c r="I174"/>
  <c r="D174" s="1"/>
  <c r="I3345" i="53"/>
  <c r="D3345" s="1"/>
  <c r="I3329"/>
  <c r="D3329" s="1"/>
  <c r="I3313"/>
  <c r="D3313" s="1"/>
  <c r="I2943"/>
  <c r="D2943" s="1"/>
  <c r="I2879"/>
  <c r="D2879" s="1"/>
  <c r="I2853"/>
  <c r="D2853" s="1"/>
  <c r="I2947"/>
  <c r="D2947" s="1"/>
  <c r="I2743"/>
  <c r="D2743" s="1"/>
  <c r="I957"/>
  <c r="D957" s="1"/>
  <c r="I885"/>
  <c r="D885" s="1"/>
  <c r="I873"/>
  <c r="D873" s="1"/>
  <c r="I861"/>
  <c r="D861" s="1"/>
  <c r="I2944" i="1"/>
  <c r="D2944" s="1"/>
  <c r="I918"/>
  <c r="D918" s="1"/>
  <c r="I726"/>
  <c r="D726" s="1"/>
  <c r="I640"/>
  <c r="D640" s="1"/>
  <c r="I576"/>
  <c r="D576" s="1"/>
  <c r="I470"/>
  <c r="D470" s="1"/>
  <c r="I406"/>
  <c r="D406" s="1"/>
  <c r="I202"/>
  <c r="D202" s="1"/>
  <c r="I170"/>
  <c r="D170" s="1"/>
  <c r="I3311" i="53"/>
  <c r="D3311" s="1"/>
  <c r="I2959"/>
  <c r="D2959" s="1"/>
  <c r="I2937"/>
  <c r="D2937" s="1"/>
  <c r="I2926"/>
  <c r="D2926" s="1"/>
  <c r="I2910"/>
  <c r="D2910" s="1"/>
  <c r="I2867"/>
  <c r="D2867" s="1"/>
  <c r="I2803"/>
  <c r="D2803" s="1"/>
  <c r="I2758"/>
  <c r="D2758" s="1"/>
  <c r="I1014"/>
  <c r="D1014" s="1"/>
  <c r="I977"/>
  <c r="D977" s="1"/>
  <c r="I945"/>
  <c r="D945" s="1"/>
  <c r="I929"/>
  <c r="D929" s="1"/>
  <c r="I918"/>
  <c r="D918" s="1"/>
  <c r="I896"/>
  <c r="D896" s="1"/>
  <c r="I868"/>
  <c r="D868" s="1"/>
  <c r="I836"/>
  <c r="D836" s="1"/>
  <c r="I828"/>
  <c r="D828" s="1"/>
  <c r="I804"/>
  <c r="D804" s="1"/>
  <c r="I788"/>
  <c r="D788" s="1"/>
  <c r="I776"/>
  <c r="D776" s="1"/>
  <c r="I760"/>
  <c r="D760" s="1"/>
  <c r="I752"/>
  <c r="D752" s="1"/>
  <c r="I684"/>
  <c r="D684" s="1"/>
  <c r="I596"/>
  <c r="D596" s="1"/>
  <c r="I516"/>
  <c r="D516" s="1"/>
  <c r="I492"/>
  <c r="D492" s="1"/>
  <c r="I444"/>
  <c r="D444" s="1"/>
  <c r="I340"/>
  <c r="D340" s="1"/>
  <c r="I292"/>
  <c r="D292" s="1"/>
  <c r="I244"/>
  <c r="D244" s="1"/>
  <c r="I172"/>
  <c r="D172" s="1"/>
  <c r="I2952" i="1"/>
  <c r="D2952" s="1"/>
  <c r="I158"/>
  <c r="D158" s="1"/>
  <c r="I3350" i="53"/>
  <c r="D3350" s="1"/>
  <c r="I2906"/>
  <c r="D2906" s="1"/>
  <c r="I2874"/>
  <c r="D2874" s="1"/>
  <c r="I2837"/>
  <c r="D2837" s="1"/>
  <c r="I2805"/>
  <c r="D2805" s="1"/>
  <c r="I2754"/>
  <c r="D2754" s="1"/>
  <c r="I914"/>
  <c r="D914" s="1"/>
  <c r="I869"/>
  <c r="D869" s="1"/>
  <c r="I793"/>
  <c r="D793" s="1"/>
  <c r="I729"/>
  <c r="D729" s="1"/>
  <c r="I697"/>
  <c r="D697" s="1"/>
  <c r="I585"/>
  <c r="D585" s="1"/>
  <c r="I553"/>
  <c r="D553" s="1"/>
  <c r="I522"/>
  <c r="D522" s="1"/>
  <c r="I498"/>
  <c r="D498" s="1"/>
  <c r="I482"/>
  <c r="D482" s="1"/>
  <c r="I450"/>
  <c r="D450" s="1"/>
  <c r="I434"/>
  <c r="D434" s="1"/>
  <c r="I346"/>
  <c r="D346" s="1"/>
  <c r="I314"/>
  <c r="D314" s="1"/>
  <c r="I298"/>
  <c r="D298" s="1"/>
  <c r="I282"/>
  <c r="D282" s="1"/>
  <c r="I210"/>
  <c r="D210" s="1"/>
  <c r="I357"/>
  <c r="D357" s="1"/>
  <c r="I325"/>
  <c r="D325" s="1"/>
  <c r="I277"/>
  <c r="D277" s="1"/>
  <c r="I245"/>
  <c r="D245" s="1"/>
  <c r="I197"/>
  <c r="D197" s="1"/>
  <c r="I222"/>
  <c r="D222" s="1"/>
  <c r="I158"/>
  <c r="D158" s="1"/>
  <c r="I565"/>
  <c r="D565" s="1"/>
  <c r="I533"/>
  <c r="D533" s="1"/>
  <c r="I305"/>
  <c r="D305" s="1"/>
  <c r="I281"/>
  <c r="D281" s="1"/>
  <c r="I273"/>
  <c r="D273" s="1"/>
  <c r="I257"/>
  <c r="D257" s="1"/>
  <c r="I241"/>
  <c r="D241" s="1"/>
  <c r="I573"/>
  <c r="D573" s="1"/>
  <c r="I501"/>
  <c r="D501" s="1"/>
  <c r="I373"/>
  <c r="D373" s="1"/>
  <c r="I365"/>
  <c r="D365" s="1"/>
  <c r="I341"/>
  <c r="D341" s="1"/>
  <c r="I205"/>
  <c r="D205" s="1"/>
  <c r="I181"/>
  <c r="D181" s="1"/>
  <c r="I165"/>
  <c r="D165" s="1"/>
  <c r="I3335" i="1"/>
  <c r="D3335" s="1"/>
  <c r="I2859"/>
  <c r="D2859" s="1"/>
  <c r="I935"/>
  <c r="D935" s="1"/>
  <c r="I775"/>
  <c r="D775" s="1"/>
  <c r="I2926"/>
  <c r="D2926" s="1"/>
  <c r="I2760"/>
  <c r="D2760" s="1"/>
  <c r="I864"/>
  <c r="D864" s="1"/>
  <c r="I3345"/>
  <c r="D3345" s="1"/>
  <c r="I2853"/>
  <c r="D2853" s="1"/>
  <c r="I953"/>
  <c r="D953" s="1"/>
  <c r="I577"/>
  <c r="D577" s="1"/>
  <c r="I445"/>
  <c r="D445" s="1"/>
  <c r="I361"/>
  <c r="D361" s="1"/>
  <c r="I986"/>
  <c r="D986" s="1"/>
  <c r="I746"/>
  <c r="D746" s="1"/>
  <c r="I658"/>
  <c r="D658" s="1"/>
  <c r="I578"/>
  <c r="D578" s="1"/>
  <c r="I514"/>
  <c r="D514" s="1"/>
  <c r="I450"/>
  <c r="D450" s="1"/>
  <c r="I295"/>
  <c r="D295" s="1"/>
  <c r="I219"/>
  <c r="D219" s="1"/>
  <c r="I155"/>
  <c r="D155" s="1"/>
  <c r="I2928"/>
  <c r="D2928" s="1"/>
  <c r="I622"/>
  <c r="D622" s="1"/>
  <c r="I483"/>
  <c r="D483" s="1"/>
  <c r="I408"/>
  <c r="D408" s="1"/>
  <c r="I339"/>
  <c r="D339" s="1"/>
  <c r="I264"/>
  <c r="D264" s="1"/>
  <c r="I3308" i="53"/>
  <c r="D3308" s="1"/>
  <c r="I988"/>
  <c r="D988" s="1"/>
  <c r="I415" i="1"/>
  <c r="D415" s="1"/>
  <c r="I271"/>
  <c r="D271" s="1"/>
  <c r="I2842"/>
  <c r="D2842" s="1"/>
  <c r="I523"/>
  <c r="D523" s="1"/>
  <c r="I926" i="53"/>
  <c r="D926" s="1"/>
  <c r="I886"/>
  <c r="D886" s="1"/>
  <c r="I722"/>
  <c r="D722" s="1"/>
  <c r="I706"/>
  <c r="D706" s="1"/>
  <c r="I630"/>
  <c r="D630" s="1"/>
  <c r="I602"/>
  <c r="D602" s="1"/>
  <c r="I526"/>
  <c r="D526" s="1"/>
  <c r="I2758" i="1"/>
  <c r="D2758" s="1"/>
  <c r="I720"/>
  <c r="D720" s="1"/>
  <c r="I198"/>
  <c r="D198" s="1"/>
  <c r="I3347" i="53"/>
  <c r="D3347" s="1"/>
  <c r="I2925"/>
  <c r="D2925" s="1"/>
  <c r="I2898"/>
  <c r="D2898" s="1"/>
  <c r="I2829"/>
  <c r="D2829" s="1"/>
  <c r="I2762"/>
  <c r="D2762" s="1"/>
  <c r="I1013"/>
  <c r="D1013" s="1"/>
  <c r="I986"/>
  <c r="D986" s="1"/>
  <c r="I938"/>
  <c r="D938" s="1"/>
  <c r="I859"/>
  <c r="D859" s="1"/>
  <c r="I759"/>
  <c r="D759" s="1"/>
  <c r="I651"/>
  <c r="D651" s="1"/>
  <c r="I527"/>
  <c r="D527" s="1"/>
  <c r="I455"/>
  <c r="D455" s="1"/>
  <c r="I443"/>
  <c r="D443" s="1"/>
  <c r="I411"/>
  <c r="D411" s="1"/>
  <c r="I399"/>
  <c r="D399" s="1"/>
  <c r="I367"/>
  <c r="D367" s="1"/>
  <c r="I355"/>
  <c r="D355" s="1"/>
  <c r="I343"/>
  <c r="D343" s="1"/>
  <c r="I315"/>
  <c r="D315" s="1"/>
  <c r="I287"/>
  <c r="D287" s="1"/>
  <c r="I263"/>
  <c r="D263" s="1"/>
  <c r="I183"/>
  <c r="D183" s="1"/>
  <c r="I716"/>
  <c r="D716" s="1"/>
  <c r="I692"/>
  <c r="D692" s="1"/>
  <c r="I632"/>
  <c r="D632" s="1"/>
  <c r="I588"/>
  <c r="D588" s="1"/>
  <c r="I464"/>
  <c r="D464" s="1"/>
  <c r="I428"/>
  <c r="D428" s="1"/>
  <c r="I392"/>
  <c r="D392" s="1"/>
  <c r="I316"/>
  <c r="D316" s="1"/>
  <c r="I248"/>
  <c r="D248" s="1"/>
  <c r="I188"/>
  <c r="D188" s="1"/>
  <c r="I3354" i="1"/>
  <c r="D3354" s="1"/>
  <c r="I283"/>
  <c r="D283" s="1"/>
  <c r="I3323" i="53"/>
  <c r="D3323" s="1"/>
  <c r="I2911"/>
  <c r="D2911" s="1"/>
  <c r="I2869"/>
  <c r="D2869" s="1"/>
  <c r="I1010"/>
  <c r="D1010" s="1"/>
  <c r="I951"/>
  <c r="D951" s="1"/>
  <c r="I3338" i="1"/>
  <c r="D3338" s="1"/>
  <c r="I512"/>
  <c r="D512" s="1"/>
  <c r="I218"/>
  <c r="D218" s="1"/>
  <c r="I2894" i="53"/>
  <c r="D2894" s="1"/>
  <c r="I2862"/>
  <c r="D2862" s="1"/>
  <c r="I2846"/>
  <c r="D2846" s="1"/>
  <c r="I2798"/>
  <c r="D2798" s="1"/>
  <c r="I1009"/>
  <c r="D1009" s="1"/>
  <c r="I987"/>
  <c r="D987" s="1"/>
  <c r="I950"/>
  <c r="D950" s="1"/>
  <c r="I923"/>
  <c r="D923" s="1"/>
  <c r="I904"/>
  <c r="D904" s="1"/>
  <c r="I872"/>
  <c r="D872" s="1"/>
  <c r="I840"/>
  <c r="D840" s="1"/>
  <c r="I812"/>
  <c r="D812" s="1"/>
  <c r="I772"/>
  <c r="D772" s="1"/>
  <c r="I748"/>
  <c r="D748" s="1"/>
  <c r="I652"/>
  <c r="D652" s="1"/>
  <c r="I504"/>
  <c r="D504" s="1"/>
  <c r="I432"/>
  <c r="D432" s="1"/>
  <c r="I280"/>
  <c r="D280" s="1"/>
  <c r="I208"/>
  <c r="D208" s="1"/>
  <c r="I806" i="1"/>
  <c r="D806" s="1"/>
  <c r="I496"/>
  <c r="D496" s="1"/>
  <c r="I262"/>
  <c r="D262" s="1"/>
  <c r="I3334" i="53"/>
  <c r="D3334" s="1"/>
  <c r="I2966"/>
  <c r="D2966" s="1"/>
  <c r="I2953"/>
  <c r="D2953" s="1"/>
  <c r="I1005"/>
  <c r="D1005" s="1"/>
  <c r="I973"/>
  <c r="D973" s="1"/>
  <c r="I901"/>
  <c r="D901" s="1"/>
  <c r="I777"/>
  <c r="D777" s="1"/>
  <c r="I745"/>
  <c r="D745" s="1"/>
  <c r="I569"/>
  <c r="D569" s="1"/>
  <c r="I474"/>
  <c r="D474" s="1"/>
  <c r="I458"/>
  <c r="D458" s="1"/>
  <c r="I354"/>
  <c r="D354" s="1"/>
  <c r="I274"/>
  <c r="D274" s="1"/>
  <c r="I226"/>
  <c r="D226" s="1"/>
  <c r="I178"/>
  <c r="D178" s="1"/>
  <c r="I261"/>
  <c r="D261" s="1"/>
  <c r="I173"/>
  <c r="D173" s="1"/>
  <c r="I198"/>
  <c r="D198" s="1"/>
  <c r="I805"/>
  <c r="D805" s="1"/>
  <c r="I757"/>
  <c r="D757" s="1"/>
  <c r="I497"/>
  <c r="D497" s="1"/>
  <c r="I465"/>
  <c r="D465" s="1"/>
  <c r="I433"/>
  <c r="D433" s="1"/>
  <c r="I369"/>
  <c r="D369" s="1"/>
  <c r="I185"/>
  <c r="D185" s="1"/>
  <c r="I829"/>
  <c r="D829" s="1"/>
  <c r="I765"/>
  <c r="D765" s="1"/>
  <c r="I701"/>
  <c r="D701" s="1"/>
  <c r="I477"/>
  <c r="D477" s="1"/>
  <c r="I461"/>
  <c r="D461" s="1"/>
  <c r="I429"/>
  <c r="D429" s="1"/>
  <c r="I413"/>
  <c r="D413" s="1"/>
  <c r="I381"/>
  <c r="D381" s="1"/>
  <c r="I253"/>
  <c r="D253" s="1"/>
  <c r="I661"/>
  <c r="D661" s="1"/>
  <c r="I249"/>
  <c r="D249" s="1"/>
  <c r="I225"/>
  <c r="D225" s="1"/>
  <c r="I193"/>
  <c r="D193" s="1"/>
  <c r="I849"/>
  <c r="D849" s="1"/>
  <c r="I737"/>
  <c r="D737" s="1"/>
  <c r="I721"/>
  <c r="D721" s="1"/>
  <c r="I705"/>
  <c r="D705" s="1"/>
  <c r="I689"/>
  <c r="D689" s="1"/>
  <c r="I350"/>
  <c r="D350" s="1"/>
  <c r="I238"/>
  <c r="D238" s="1"/>
  <c r="I214"/>
  <c r="D214" s="1"/>
  <c r="I505"/>
  <c r="D505" s="1"/>
  <c r="I473"/>
  <c r="D473" s="1"/>
  <c r="I441"/>
  <c r="D441" s="1"/>
  <c r="I859" i="1"/>
  <c r="D859" s="1"/>
  <c r="I3344"/>
  <c r="D3344" s="1"/>
  <c r="I2854"/>
  <c r="D2854" s="1"/>
  <c r="I948"/>
  <c r="D948" s="1"/>
  <c r="I772"/>
  <c r="D772" s="1"/>
  <c r="I2917"/>
  <c r="D2917" s="1"/>
  <c r="I2761"/>
  <c r="D2761" s="1"/>
  <c r="I549"/>
  <c r="D549" s="1"/>
  <c r="I261"/>
  <c r="D261" s="1"/>
  <c r="I2846"/>
  <c r="D2846" s="1"/>
  <c r="I690"/>
  <c r="D690" s="1"/>
  <c r="I615"/>
  <c r="D615" s="1"/>
  <c r="I407"/>
  <c r="D407" s="1"/>
  <c r="I247"/>
  <c r="D247" s="1"/>
  <c r="I183"/>
  <c r="D183" s="1"/>
  <c r="I3330"/>
  <c r="D3330" s="1"/>
  <c r="I958"/>
  <c r="D958" s="1"/>
  <c r="I563"/>
  <c r="D563" s="1"/>
  <c r="I286"/>
  <c r="D286" s="1"/>
  <c r="I204"/>
  <c r="D204" s="1"/>
  <c r="I3332" i="53"/>
  <c r="D3332" s="1"/>
  <c r="I2812"/>
  <c r="D2812" s="1"/>
  <c r="I1008"/>
  <c r="D1008" s="1"/>
  <c r="I920"/>
  <c r="D920" s="1"/>
  <c r="I738" i="1"/>
  <c r="D738" s="1"/>
  <c r="I586"/>
  <c r="D586" s="1"/>
  <c r="I506"/>
  <c r="D506" s="1"/>
  <c r="I426"/>
  <c r="D426" s="1"/>
  <c r="I346"/>
  <c r="D346" s="1"/>
  <c r="I282"/>
  <c r="D282" s="1"/>
  <c r="I209"/>
  <c r="D209" s="1"/>
  <c r="I630"/>
  <c r="D630" s="1"/>
  <c r="I352"/>
  <c r="D352" s="1"/>
  <c r="I995" i="53"/>
  <c r="D995" s="1"/>
  <c r="I814"/>
  <c r="D814" s="1"/>
  <c r="I778"/>
  <c r="D778" s="1"/>
  <c r="I726"/>
  <c r="D726" s="1"/>
  <c r="I634"/>
  <c r="D634" s="1"/>
  <c r="I606"/>
  <c r="D606" s="1"/>
  <c r="I558"/>
  <c r="D558" s="1"/>
  <c r="I530"/>
  <c r="D530" s="1"/>
  <c r="I2912" i="1"/>
  <c r="D2912" s="1"/>
  <c r="I838"/>
  <c r="D838" s="1"/>
  <c r="I656"/>
  <c r="D656" s="1"/>
  <c r="I550"/>
  <c r="D550" s="1"/>
  <c r="I230"/>
  <c r="D230" s="1"/>
  <c r="I3353" i="53"/>
  <c r="D3353" s="1"/>
  <c r="I2946"/>
  <c r="D2946" s="1"/>
  <c r="I2834"/>
  <c r="D2834" s="1"/>
  <c r="I943"/>
  <c r="D943" s="1"/>
  <c r="I917"/>
  <c r="D917" s="1"/>
  <c r="I883"/>
  <c r="D883" s="1"/>
  <c r="I863"/>
  <c r="D863" s="1"/>
  <c r="I843"/>
  <c r="D843" s="1"/>
  <c r="I823"/>
  <c r="D823" s="1"/>
  <c r="I787"/>
  <c r="D787" s="1"/>
  <c r="I767"/>
  <c r="D767" s="1"/>
  <c r="I631"/>
  <c r="D631" s="1"/>
  <c r="I619"/>
  <c r="D619" s="1"/>
  <c r="I607"/>
  <c r="D607" s="1"/>
  <c r="I591"/>
  <c r="D591" s="1"/>
  <c r="I571"/>
  <c r="D571" s="1"/>
  <c r="I559"/>
  <c r="D559" s="1"/>
  <c r="I531"/>
  <c r="D531" s="1"/>
  <c r="I507"/>
  <c r="D507" s="1"/>
  <c r="I463"/>
  <c r="D463" s="1"/>
  <c r="I447"/>
  <c r="D447" s="1"/>
  <c r="I359"/>
  <c r="D359" s="1"/>
  <c r="I347"/>
  <c r="D347" s="1"/>
  <c r="I319"/>
  <c r="D319" s="1"/>
  <c r="I291"/>
  <c r="D291" s="1"/>
  <c r="I267"/>
  <c r="D267" s="1"/>
  <c r="I199"/>
  <c r="D199" s="1"/>
  <c r="I592"/>
  <c r="D592" s="1"/>
  <c r="I508"/>
  <c r="D508" s="1"/>
  <c r="I472"/>
  <c r="D472" s="1"/>
  <c r="I436"/>
  <c r="D436" s="1"/>
  <c r="I400"/>
  <c r="D400" s="1"/>
  <c r="I320"/>
  <c r="D320" s="1"/>
  <c r="I252"/>
  <c r="D252" s="1"/>
  <c r="I192"/>
  <c r="D192" s="1"/>
  <c r="I742" i="1"/>
  <c r="D742" s="1"/>
  <c r="I347"/>
  <c r="D347" s="1"/>
  <c r="I190"/>
  <c r="D190" s="1"/>
  <c r="I2927" i="53"/>
  <c r="D2927" s="1"/>
  <c r="I2759"/>
  <c r="D2759" s="1"/>
  <c r="I930"/>
  <c r="D930" s="1"/>
  <c r="I897"/>
  <c r="D897" s="1"/>
  <c r="I790" i="1"/>
  <c r="D790" s="1"/>
  <c r="I363"/>
  <c r="D363" s="1"/>
  <c r="I256"/>
  <c r="D256" s="1"/>
  <c r="I3333" i="53"/>
  <c r="D3333" s="1"/>
  <c r="I2899"/>
  <c r="D2899" s="1"/>
  <c r="I2878"/>
  <c r="D2878" s="1"/>
  <c r="I2830"/>
  <c r="D2830" s="1"/>
  <c r="I993"/>
  <c r="D993" s="1"/>
  <c r="I955"/>
  <c r="D955" s="1"/>
  <c r="I908"/>
  <c r="D908" s="1"/>
  <c r="I876"/>
  <c r="D876" s="1"/>
  <c r="I848"/>
  <c r="D848" s="1"/>
  <c r="I816"/>
  <c r="D816" s="1"/>
  <c r="I664"/>
  <c r="D664" s="1"/>
  <c r="I616"/>
  <c r="D616" s="1"/>
  <c r="I468"/>
  <c r="D468" s="1"/>
  <c r="I396"/>
  <c r="D396" s="1"/>
  <c r="I312"/>
  <c r="D312" s="1"/>
  <c r="I220"/>
  <c r="D220" s="1"/>
  <c r="I2922"/>
  <c r="D2922" s="1"/>
  <c r="I946"/>
  <c r="D946" s="1"/>
  <c r="I881"/>
  <c r="D881" s="1"/>
  <c r="I601"/>
  <c r="D601" s="1"/>
  <c r="I442"/>
  <c r="D442" s="1"/>
  <c r="I330"/>
  <c r="D330" s="1"/>
  <c r="I234"/>
  <c r="D234" s="1"/>
  <c r="I202"/>
  <c r="D202" s="1"/>
  <c r="I186"/>
  <c r="D186" s="1"/>
  <c r="I301"/>
  <c r="D301" s="1"/>
  <c r="I221"/>
  <c r="D221" s="1"/>
  <c r="I166"/>
  <c r="D166" s="1"/>
  <c r="I789"/>
  <c r="D789" s="1"/>
  <c r="I725"/>
  <c r="D725" s="1"/>
  <c r="I481"/>
  <c r="D481" s="1"/>
  <c r="I409"/>
  <c r="D409" s="1"/>
  <c r="I345"/>
  <c r="D345" s="1"/>
  <c r="I161"/>
  <c r="D161" s="1"/>
  <c r="I813"/>
  <c r="D813" s="1"/>
  <c r="I749"/>
  <c r="D749" s="1"/>
  <c r="I685"/>
  <c r="D685" s="1"/>
  <c r="I621"/>
  <c r="D621" s="1"/>
  <c r="I557"/>
  <c r="D557" s="1"/>
  <c r="I453"/>
  <c r="D453" s="1"/>
  <c r="I405"/>
  <c r="D405" s="1"/>
  <c r="I317"/>
  <c r="D317" s="1"/>
  <c r="I269"/>
  <c r="D269" s="1"/>
  <c r="I229"/>
  <c r="D229" s="1"/>
  <c r="I773"/>
  <c r="D773" s="1"/>
  <c r="I709"/>
  <c r="D709" s="1"/>
  <c r="I329"/>
  <c r="D329" s="1"/>
  <c r="I297"/>
  <c r="D297" s="1"/>
  <c r="I785"/>
  <c r="D785" s="1"/>
  <c r="I769"/>
  <c r="D769" s="1"/>
  <c r="I753"/>
  <c r="D753" s="1"/>
  <c r="I454"/>
  <c r="D454" s="1"/>
  <c r="I366"/>
  <c r="D366" s="1"/>
  <c r="I358"/>
  <c r="D358" s="1"/>
  <c r="I270"/>
  <c r="D270" s="1"/>
  <c r="I262"/>
  <c r="D262" s="1"/>
  <c r="I254"/>
  <c r="D254" s="1"/>
  <c r="I549"/>
  <c r="D549" s="1"/>
  <c r="I863" i="1"/>
  <c r="D863" s="1"/>
  <c r="I2874"/>
  <c r="D2874" s="1"/>
  <c r="I952"/>
  <c r="D952" s="1"/>
  <c r="I2913"/>
  <c r="D2913" s="1"/>
  <c r="I2765"/>
  <c r="D2765" s="1"/>
  <c r="I733"/>
  <c r="D733" s="1"/>
  <c r="I397"/>
  <c r="D397" s="1"/>
  <c r="I2852"/>
  <c r="D2852" s="1"/>
  <c r="I551"/>
  <c r="D551" s="1"/>
  <c r="I487"/>
  <c r="D487" s="1"/>
  <c r="I332"/>
  <c r="D332" s="1"/>
  <c r="I187"/>
  <c r="D187" s="1"/>
  <c r="I2766"/>
  <c r="D2766" s="1"/>
  <c r="I782"/>
  <c r="D782" s="1"/>
  <c r="I446"/>
  <c r="D446" s="1"/>
  <c r="I366"/>
  <c r="D366" s="1"/>
  <c r="I312"/>
  <c r="D312" s="1"/>
  <c r="I224"/>
  <c r="D224" s="1"/>
  <c r="I156"/>
  <c r="D156" s="1"/>
  <c r="I2956" i="53"/>
  <c r="D2956" s="1"/>
  <c r="I940"/>
  <c r="D940" s="1"/>
  <c r="I362" i="1"/>
  <c r="D362" s="1"/>
  <c r="I225"/>
  <c r="D225" s="1"/>
  <c r="I2962" i="53"/>
  <c r="D2962" s="1"/>
  <c r="I2811"/>
  <c r="D2811" s="1"/>
  <c r="I1006"/>
  <c r="D1006" s="1"/>
  <c r="I953"/>
  <c r="D953" s="1"/>
  <c r="I906"/>
  <c r="D906" s="1"/>
  <c r="I822"/>
  <c r="D822" s="1"/>
  <c r="I782"/>
  <c r="D782" s="1"/>
  <c r="I738"/>
  <c r="D738" s="1"/>
  <c r="I714"/>
  <c r="D714" s="1"/>
  <c r="I646"/>
  <c r="D646" s="1"/>
  <c r="I586"/>
  <c r="D586" s="1"/>
  <c r="I571" i="1"/>
  <c r="D571" s="1"/>
  <c r="I251"/>
  <c r="D251" s="1"/>
  <c r="I3337" i="53"/>
  <c r="D3337" s="1"/>
  <c r="I2963"/>
  <c r="D2963" s="1"/>
  <c r="I2887"/>
  <c r="D2887" s="1"/>
  <c r="I2855"/>
  <c r="D2855" s="1"/>
  <c r="I2751"/>
  <c r="D2751" s="1"/>
  <c r="I997"/>
  <c r="D997" s="1"/>
  <c r="I975"/>
  <c r="D975" s="1"/>
  <c r="I949"/>
  <c r="D949" s="1"/>
  <c r="I922"/>
  <c r="D922" s="1"/>
  <c r="I891"/>
  <c r="D891" s="1"/>
  <c r="I867"/>
  <c r="D867" s="1"/>
  <c r="I847"/>
  <c r="D847" s="1"/>
  <c r="I731"/>
  <c r="D731" s="1"/>
  <c r="I703"/>
  <c r="D703" s="1"/>
  <c r="I643"/>
  <c r="D643" s="1"/>
  <c r="I595"/>
  <c r="D595" s="1"/>
  <c r="I519"/>
  <c r="D519" s="1"/>
  <c r="I491"/>
  <c r="D491" s="1"/>
  <c r="I467"/>
  <c r="D467" s="1"/>
  <c r="I391"/>
  <c r="D391" s="1"/>
  <c r="I375"/>
  <c r="D375" s="1"/>
  <c r="I307"/>
  <c r="D307" s="1"/>
  <c r="I279"/>
  <c r="D279" s="1"/>
  <c r="I247"/>
  <c r="D247" s="1"/>
  <c r="I211"/>
  <c r="D211" s="1"/>
  <c r="I704"/>
  <c r="D704" s="1"/>
  <c r="I560"/>
  <c r="D560" s="1"/>
  <c r="I524"/>
  <c r="D524" s="1"/>
  <c r="I488"/>
  <c r="D488" s="1"/>
  <c r="I452"/>
  <c r="D452" s="1"/>
  <c r="I404"/>
  <c r="D404" s="1"/>
  <c r="I336"/>
  <c r="D336" s="1"/>
  <c r="I288"/>
  <c r="D288" s="1"/>
  <c r="I272"/>
  <c r="D272" s="1"/>
  <c r="I200"/>
  <c r="D200" s="1"/>
  <c r="I164"/>
  <c r="D164" s="1"/>
  <c r="I870" i="1"/>
  <c r="D870" s="1"/>
  <c r="I582"/>
  <c r="D582" s="1"/>
  <c r="I411"/>
  <c r="D411" s="1"/>
  <c r="I3339" i="53"/>
  <c r="D3339" s="1"/>
  <c r="I3307"/>
  <c r="D3307" s="1"/>
  <c r="I2885"/>
  <c r="D2885" s="1"/>
  <c r="I865"/>
  <c r="D865" s="1"/>
  <c r="I683" i="1"/>
  <c r="D683" s="1"/>
  <c r="I2931" i="53"/>
  <c r="D2931" s="1"/>
  <c r="I2905"/>
  <c r="D2905" s="1"/>
  <c r="I2809"/>
  <c r="D2809" s="1"/>
  <c r="I2753"/>
  <c r="D2753" s="1"/>
  <c r="I998"/>
  <c r="D998" s="1"/>
  <c r="I971"/>
  <c r="D971" s="1"/>
  <c r="I913"/>
  <c r="D913" s="1"/>
  <c r="I740"/>
  <c r="D740" s="1"/>
  <c r="I672"/>
  <c r="D672" s="1"/>
  <c r="I480"/>
  <c r="D480" s="1"/>
  <c r="I408"/>
  <c r="D408" s="1"/>
  <c r="I328"/>
  <c r="D328" s="1"/>
  <c r="I232"/>
  <c r="D232" s="1"/>
  <c r="I160"/>
  <c r="D160" s="1"/>
  <c r="B2623"/>
  <c r="B2624" s="1"/>
  <c r="B2625" s="1"/>
  <c r="B2626" s="1"/>
  <c r="B2627" s="1"/>
  <c r="B2628" s="1"/>
  <c r="B2629" s="1"/>
  <c r="B2630" s="1"/>
  <c r="B2631" s="1"/>
  <c r="B2632" s="1"/>
  <c r="B2633" s="1"/>
  <c r="B2634" s="1"/>
  <c r="C2623"/>
  <c r="A2623" s="1"/>
  <c r="B1975" l="1"/>
  <c r="B1735"/>
  <c r="B27" i="1"/>
  <c r="B18"/>
  <c r="B26"/>
  <c r="B25" s="1"/>
  <c r="B24" s="1"/>
  <c r="B23" s="1"/>
  <c r="B22" s="1"/>
  <c r="B21" s="1"/>
  <c r="B20" s="1"/>
  <c r="B19" s="1"/>
  <c r="I48" i="5" s="1"/>
  <c r="B112" i="1"/>
  <c r="B53"/>
  <c r="C120"/>
  <c r="C119" s="1"/>
  <c r="C118" s="1"/>
  <c r="C117" s="1"/>
  <c r="C116" s="1"/>
  <c r="C115" s="1"/>
  <c r="R13" i="5" s="1"/>
  <c r="C24" i="1"/>
  <c r="C23" s="1"/>
  <c r="C22" s="1"/>
  <c r="C21" s="1"/>
  <c r="C20" s="1"/>
  <c r="C19" s="1"/>
  <c r="J48" i="5" s="1"/>
  <c r="B90" i="1"/>
  <c r="B50"/>
  <c r="B49" s="1"/>
  <c r="B48" s="1"/>
  <c r="B47" s="1"/>
  <c r="B46" s="1"/>
  <c r="B45" s="1"/>
  <c r="B44" s="1"/>
  <c r="B43" s="1"/>
  <c r="Q48" i="5" s="1"/>
  <c r="B101" i="1"/>
  <c r="B51"/>
  <c r="B28"/>
  <c r="C67" i="53"/>
  <c r="A67" s="1"/>
  <c r="B124" i="1"/>
  <c r="B111"/>
  <c r="B110" s="1"/>
  <c r="B109" s="1"/>
  <c r="B108" s="1"/>
  <c r="B107" s="1"/>
  <c r="B106" s="1"/>
  <c r="B105" s="1"/>
  <c r="B104" s="1"/>
  <c r="B103" s="1"/>
  <c r="M13" i="5" s="1"/>
  <c r="B147" i="1"/>
  <c r="B146" s="1"/>
  <c r="B145" s="1"/>
  <c r="B144" s="1"/>
  <c r="B143" s="1"/>
  <c r="B142" s="1"/>
  <c r="B141" s="1"/>
  <c r="B140" s="1"/>
  <c r="B139" s="1"/>
  <c r="Y13" i="5" s="1"/>
  <c r="C2826" i="1"/>
  <c r="C2825" s="1"/>
  <c r="C2824" s="1"/>
  <c r="C2823" s="1"/>
  <c r="C2822" s="1"/>
  <c r="C2821" s="1"/>
  <c r="C2820" s="1"/>
  <c r="C2819" s="1"/>
  <c r="C2818" s="1"/>
  <c r="C2817" s="1"/>
  <c r="C2816" s="1"/>
  <c r="C2815" s="1"/>
  <c r="B125"/>
  <c r="B52"/>
  <c r="B29"/>
  <c r="B2825"/>
  <c r="B2824" s="1"/>
  <c r="B2823" s="1"/>
  <c r="B2822" s="1"/>
  <c r="B2821" s="1"/>
  <c r="B2820" s="1"/>
  <c r="B2819" s="1"/>
  <c r="B2818" s="1"/>
  <c r="B2817" s="1"/>
  <c r="B2816" s="1"/>
  <c r="B2815" s="1"/>
  <c r="B74"/>
  <c r="B73" s="1"/>
  <c r="B72" s="1"/>
  <c r="B71" s="1"/>
  <c r="B70" s="1"/>
  <c r="B69" s="1"/>
  <c r="B68" s="1"/>
  <c r="B67" s="1"/>
  <c r="Y48" i="5" s="1"/>
  <c r="B100" i="1"/>
  <c r="B78"/>
  <c r="B149"/>
  <c r="B39"/>
  <c r="B87"/>
  <c r="B86" s="1"/>
  <c r="B85" s="1"/>
  <c r="B84" s="1"/>
  <c r="B83" s="1"/>
  <c r="B82" s="1"/>
  <c r="B81" s="1"/>
  <c r="B80" s="1"/>
  <c r="B79" s="1"/>
  <c r="E13" i="5" s="1"/>
  <c r="S17"/>
  <c r="B1064" i="53"/>
  <c r="B1065" s="1"/>
  <c r="B1066" s="1"/>
  <c r="B1067" s="1"/>
  <c r="B1068" s="1"/>
  <c r="B1069" s="1"/>
  <c r="B1070" s="1"/>
  <c r="B1071" s="1"/>
  <c r="B1072" s="1"/>
  <c r="B1073" s="1"/>
  <c r="B1074" s="1"/>
  <c r="B2815"/>
  <c r="B2816" s="1"/>
  <c r="B2817" s="1"/>
  <c r="B2818" s="1"/>
  <c r="B2819" s="1"/>
  <c r="B2820" s="1"/>
  <c r="B2821" s="1"/>
  <c r="B2822" s="1"/>
  <c r="B2823" s="1"/>
  <c r="B2824" s="1"/>
  <c r="B2825" s="1"/>
  <c r="B2826" s="1"/>
  <c r="C3475"/>
  <c r="A3475" s="1"/>
  <c r="O23" i="5"/>
  <c r="O40"/>
  <c r="C2455" i="53"/>
  <c r="A2455" s="1"/>
  <c r="C2599"/>
  <c r="A2599" s="1"/>
  <c r="W17" i="5"/>
  <c r="M572" i="56"/>
  <c r="V572"/>
  <c r="AA61" i="5"/>
  <c r="B2249" i="1"/>
  <c r="B1434"/>
  <c r="B1433" s="1"/>
  <c r="B1432" s="1"/>
  <c r="B1431" s="1"/>
  <c r="B1430" s="1"/>
  <c r="B1429" s="1"/>
  <c r="B1428" s="1"/>
  <c r="B1427" s="1"/>
  <c r="B1426" s="1"/>
  <c r="B1425" s="1"/>
  <c r="B1424" s="1"/>
  <c r="B1423" s="1"/>
  <c r="E60" i="5" s="1"/>
  <c r="B2490" i="1"/>
  <c r="B2489" s="1"/>
  <c r="B2488" s="1"/>
  <c r="B2487" s="1"/>
  <c r="B2486" s="1"/>
  <c r="B2485" s="1"/>
  <c r="B2484" s="1"/>
  <c r="B2483" s="1"/>
  <c r="B2482" s="1"/>
  <c r="B2481" s="1"/>
  <c r="B2480" s="1"/>
  <c r="B2479" s="1"/>
  <c r="E47" i="5" s="1"/>
  <c r="C1433" i="1"/>
  <c r="C1432" s="1"/>
  <c r="C1431" s="1"/>
  <c r="C1430" s="1"/>
  <c r="C1429" s="1"/>
  <c r="C1428" s="1"/>
  <c r="C1427" s="1"/>
  <c r="C1426" s="1"/>
  <c r="C1425" s="1"/>
  <c r="C1424" s="1"/>
  <c r="C1423" s="1"/>
  <c r="F60" i="5" s="1"/>
  <c r="K35"/>
  <c r="W34"/>
  <c r="K36"/>
  <c r="C48" i="1"/>
  <c r="C47" s="1"/>
  <c r="C46" s="1"/>
  <c r="C45" s="1"/>
  <c r="C44" s="1"/>
  <c r="C43" s="1"/>
  <c r="O64" i="5"/>
  <c r="B2635" i="53"/>
  <c r="AA63" i="5"/>
  <c r="C2645" i="1"/>
  <c r="C2644" s="1"/>
  <c r="C2643" s="1"/>
  <c r="C2642" s="1"/>
  <c r="C2641" s="1"/>
  <c r="C2640" s="1"/>
  <c r="C2639" s="1"/>
  <c r="C2638" s="1"/>
  <c r="C2637" s="1"/>
  <c r="C2636" s="1"/>
  <c r="C2635" s="1"/>
  <c r="J23" i="5" s="1"/>
  <c r="B91" i="53"/>
  <c r="B92" s="1"/>
  <c r="B93" s="1"/>
  <c r="B94" s="1"/>
  <c r="B95" s="1"/>
  <c r="B96" s="1"/>
  <c r="B97" s="1"/>
  <c r="B98" s="1"/>
  <c r="B99" s="1"/>
  <c r="B100" s="1"/>
  <c r="B101" s="1"/>
  <c r="B102" s="1"/>
  <c r="AA25" i="5"/>
  <c r="C127" i="53"/>
  <c r="A127" s="1"/>
  <c r="O25" i="5"/>
  <c r="C19" i="53"/>
  <c r="A19" s="1"/>
  <c r="B2323"/>
  <c r="B2324" s="1"/>
  <c r="B2325" s="1"/>
  <c r="B2326" s="1"/>
  <c r="B2327" s="1"/>
  <c r="B2328" s="1"/>
  <c r="B2329" s="1"/>
  <c r="B2330" s="1"/>
  <c r="B2331" s="1"/>
  <c r="B2332" s="1"/>
  <c r="B2333" s="1"/>
  <c r="B2334" s="1"/>
  <c r="B80"/>
  <c r="B81" s="1"/>
  <c r="B82" s="1"/>
  <c r="B83" s="1"/>
  <c r="B84" s="1"/>
  <c r="B85" s="1"/>
  <c r="B86" s="1"/>
  <c r="B87" s="1"/>
  <c r="B88" s="1"/>
  <c r="B89" s="1"/>
  <c r="B90" s="1"/>
  <c r="B2646" i="1"/>
  <c r="B2645" s="1"/>
  <c r="B2644" s="1"/>
  <c r="B2643" s="1"/>
  <c r="B2642" s="1"/>
  <c r="B2641" s="1"/>
  <c r="B2640" s="1"/>
  <c r="B2639" s="1"/>
  <c r="B2638" s="1"/>
  <c r="B2637" s="1"/>
  <c r="B2636" s="1"/>
  <c r="B2635" s="1"/>
  <c r="I23" i="5" s="1"/>
  <c r="C37" i="1"/>
  <c r="C36" s="1"/>
  <c r="C35" s="1"/>
  <c r="C34" s="1"/>
  <c r="C33" s="1"/>
  <c r="C32" s="1"/>
  <c r="C31" s="1"/>
  <c r="C73"/>
  <c r="C72" s="1"/>
  <c r="C71" s="1"/>
  <c r="C70" s="1"/>
  <c r="C69" s="1"/>
  <c r="C68" s="1"/>
  <c r="C67" s="1"/>
  <c r="C2249"/>
  <c r="W58" i="5"/>
  <c r="C13" i="1"/>
  <c r="C12" s="1"/>
  <c r="C11" s="1"/>
  <c r="C10" s="1"/>
  <c r="C9" s="1"/>
  <c r="C8" s="1"/>
  <c r="C7" s="1"/>
  <c r="F48" i="5" s="1"/>
  <c r="K50"/>
  <c r="C79" i="53"/>
  <c r="A79" s="1"/>
  <c r="C110" i="1"/>
  <c r="C109" s="1"/>
  <c r="C108" s="1"/>
  <c r="C107" s="1"/>
  <c r="C106" s="1"/>
  <c r="C105" s="1"/>
  <c r="C104" s="1"/>
  <c r="C103" s="1"/>
  <c r="N13" i="5" s="1"/>
  <c r="B123" i="1"/>
  <c r="B122" s="1"/>
  <c r="B121" s="1"/>
  <c r="B120" s="1"/>
  <c r="B119" s="1"/>
  <c r="B118" s="1"/>
  <c r="B117" s="1"/>
  <c r="B116" s="1"/>
  <c r="B115" s="1"/>
  <c r="Q13" i="5" s="1"/>
  <c r="C146" i="1"/>
  <c r="C145" s="1"/>
  <c r="C144" s="1"/>
  <c r="C143" s="1"/>
  <c r="C142" s="1"/>
  <c r="C141" s="1"/>
  <c r="C140" s="1"/>
  <c r="C139" s="1"/>
  <c r="B20" i="53"/>
  <c r="B21" s="1"/>
  <c r="B22" s="1"/>
  <c r="B23" s="1"/>
  <c r="S25" i="5"/>
  <c r="G63"/>
  <c r="B89" i="1"/>
  <c r="C2632"/>
  <c r="C2631" s="1"/>
  <c r="C2630" s="1"/>
  <c r="C2629" s="1"/>
  <c r="C2628" s="1"/>
  <c r="C2627" s="1"/>
  <c r="C2626" s="1"/>
  <c r="C2625" s="1"/>
  <c r="C2624" s="1"/>
  <c r="C2623" s="1"/>
  <c r="F23" i="5" s="1"/>
  <c r="C86" i="1"/>
  <c r="C85" s="1"/>
  <c r="C84" s="1"/>
  <c r="C83" s="1"/>
  <c r="C82" s="1"/>
  <c r="C81" s="1"/>
  <c r="C80" s="1"/>
  <c r="C79" s="1"/>
  <c r="C96"/>
  <c r="C95" s="1"/>
  <c r="C94" s="1"/>
  <c r="C93" s="1"/>
  <c r="C92" s="1"/>
  <c r="C91" s="1"/>
  <c r="W40" i="5"/>
  <c r="C139" i="53"/>
  <c r="A139" s="1"/>
  <c r="B113" i="1"/>
  <c r="B38"/>
  <c r="B37" s="1"/>
  <c r="B36" s="1"/>
  <c r="B35" s="1"/>
  <c r="B34" s="1"/>
  <c r="B33" s="1"/>
  <c r="B32" s="1"/>
  <c r="B31" s="1"/>
  <c r="M48" i="5" s="1"/>
  <c r="B65" i="1"/>
  <c r="B63"/>
  <c r="B126"/>
  <c r="B17"/>
  <c r="C61"/>
  <c r="C60" s="1"/>
  <c r="C59" s="1"/>
  <c r="C58" s="1"/>
  <c r="C57" s="1"/>
  <c r="C56" s="1"/>
  <c r="C55" s="1"/>
  <c r="V48" i="5" s="1"/>
  <c r="B135" i="1"/>
  <c r="B134" s="1"/>
  <c r="B133" s="1"/>
  <c r="B132" s="1"/>
  <c r="B131" s="1"/>
  <c r="B130" s="1"/>
  <c r="B129" s="1"/>
  <c r="B128" s="1"/>
  <c r="B127" s="1"/>
  <c r="U13" i="5" s="1"/>
  <c r="B114" i="1"/>
  <c r="B150"/>
  <c r="B76"/>
  <c r="C134"/>
  <c r="C133" s="1"/>
  <c r="C132" s="1"/>
  <c r="C131" s="1"/>
  <c r="C130" s="1"/>
  <c r="C129" s="1"/>
  <c r="C128" s="1"/>
  <c r="C127" s="1"/>
  <c r="V13" i="5" s="1"/>
  <c r="B16" i="1"/>
  <c r="B115" i="53"/>
  <c r="B116" s="1"/>
  <c r="B117" s="1"/>
  <c r="B118" s="1"/>
  <c r="B2636"/>
  <c r="B2637" s="1"/>
  <c r="B2638" s="1"/>
  <c r="B2639" s="1"/>
  <c r="B2640" s="1"/>
  <c r="B2641" s="1"/>
  <c r="B2642" s="1"/>
  <c r="B2643" s="1"/>
  <c r="B2644" s="1"/>
  <c r="B2645" s="1"/>
  <c r="B2646" s="1"/>
  <c r="B14" i="1"/>
  <c r="B13" s="1"/>
  <c r="B12" s="1"/>
  <c r="B11" s="1"/>
  <c r="B10" s="1"/>
  <c r="B9" s="1"/>
  <c r="B8" s="1"/>
  <c r="B7" s="1"/>
  <c r="E48" i="5" s="1"/>
  <c r="B138" i="1"/>
  <c r="B62"/>
  <c r="B61" s="1"/>
  <c r="B60" s="1"/>
  <c r="B59" s="1"/>
  <c r="B58" s="1"/>
  <c r="B57" s="1"/>
  <c r="B56" s="1"/>
  <c r="B55" s="1"/>
  <c r="U48" i="5" s="1"/>
  <c r="B102" i="1"/>
  <c r="B75"/>
  <c r="B2634"/>
  <c r="B2633" s="1"/>
  <c r="B2632" s="1"/>
  <c r="B2631" s="1"/>
  <c r="B2630" s="1"/>
  <c r="B2629" s="1"/>
  <c r="B2628" s="1"/>
  <c r="B2627" s="1"/>
  <c r="B2626" s="1"/>
  <c r="B2625" s="1"/>
  <c r="B2624" s="1"/>
  <c r="B2623" s="1"/>
  <c r="E23" i="5" s="1"/>
  <c r="B68" i="53"/>
  <c r="B69" s="1"/>
  <c r="B70" s="1"/>
  <c r="B71" s="1"/>
  <c r="B72" s="1"/>
  <c r="B73" s="1"/>
  <c r="B74" s="1"/>
  <c r="B75" s="1"/>
  <c r="B76" s="1"/>
  <c r="B77" s="1"/>
  <c r="B78" s="1"/>
  <c r="B42" i="1"/>
  <c r="B88"/>
  <c r="B99"/>
  <c r="B98" s="1"/>
  <c r="B97" s="1"/>
  <c r="B96" s="1"/>
  <c r="B95" s="1"/>
  <c r="B94" s="1"/>
  <c r="B93" s="1"/>
  <c r="B92" s="1"/>
  <c r="B91" s="1"/>
  <c r="I13" i="5" s="1"/>
  <c r="B136" i="1"/>
  <c r="B140" i="53"/>
  <c r="B141" s="1"/>
  <c r="B142" s="1"/>
  <c r="B143" s="1"/>
  <c r="B144" s="1"/>
  <c r="B145" s="1"/>
  <c r="B146" s="1"/>
  <c r="B147" s="1"/>
  <c r="B148" s="1"/>
  <c r="B149" s="1"/>
  <c r="B150" s="1"/>
  <c r="B64" i="1"/>
  <c r="B31" i="53"/>
  <c r="B32" s="1"/>
  <c r="B33" s="1"/>
  <c r="B34" s="1"/>
  <c r="B35" s="1"/>
  <c r="B36" s="1"/>
  <c r="B37" s="1"/>
  <c r="B38" s="1"/>
  <c r="B39" s="1"/>
  <c r="B40" s="1"/>
  <c r="B41" s="1"/>
  <c r="B42" s="1"/>
  <c r="B77" i="1"/>
  <c r="B103" i="53"/>
  <c r="B104" s="1"/>
  <c r="B105" s="1"/>
  <c r="B106" s="1"/>
  <c r="B107" s="1"/>
  <c r="B108" s="1"/>
  <c r="B109" s="1"/>
  <c r="B110" s="1"/>
  <c r="B111" s="1"/>
  <c r="B112" s="1"/>
  <c r="B113" s="1"/>
  <c r="B114" s="1"/>
  <c r="B148" i="1"/>
  <c r="B66"/>
  <c r="B128" i="53"/>
  <c r="B129" s="1"/>
  <c r="B130" s="1"/>
  <c r="B131" s="1"/>
  <c r="B132" s="1"/>
  <c r="B133" s="1"/>
  <c r="B134" s="1"/>
  <c r="B135" s="1"/>
  <c r="B136" s="1"/>
  <c r="B137" s="1"/>
  <c r="B138" s="1"/>
  <c r="G41" i="5"/>
  <c r="K37"/>
  <c r="W61"/>
  <c r="B2708" i="53"/>
  <c r="B2709" s="1"/>
  <c r="B2710" s="1"/>
  <c r="B2711" s="1"/>
  <c r="B2712" s="1"/>
  <c r="B2713" s="1"/>
  <c r="B2714" s="1"/>
  <c r="B2715" s="1"/>
  <c r="B2716" s="1"/>
  <c r="B2717" s="1"/>
  <c r="B2718" s="1"/>
  <c r="C1063"/>
  <c r="A1063" s="1"/>
  <c r="B2979" i="1"/>
  <c r="B2978" s="1"/>
  <c r="B2977" s="1"/>
  <c r="B2976" s="1"/>
  <c r="B2975" s="1"/>
  <c r="B2974" s="1"/>
  <c r="B2973" s="1"/>
  <c r="B2972" s="1"/>
  <c r="B2971" s="1"/>
  <c r="M37" i="5" s="1"/>
  <c r="S63"/>
  <c r="S64"/>
  <c r="C3459" i="1"/>
  <c r="K63" i="5"/>
  <c r="B2468" i="53"/>
  <c r="B2469" s="1"/>
  <c r="B2470" s="1"/>
  <c r="B2471" s="1"/>
  <c r="B2472" s="1"/>
  <c r="B2473" s="1"/>
  <c r="B2474" s="1"/>
  <c r="B2475" s="1"/>
  <c r="B2476" s="1"/>
  <c r="B2477" s="1"/>
  <c r="B2478" s="1"/>
  <c r="AA58" i="5"/>
  <c r="S40"/>
  <c r="S34"/>
  <c r="O34"/>
  <c r="K41"/>
  <c r="W64"/>
  <c r="K38"/>
  <c r="B1015" i="53"/>
  <c r="B1016" s="1"/>
  <c r="B1017" s="1"/>
  <c r="B1018" s="1"/>
  <c r="B1019" s="1"/>
  <c r="B1020" s="1"/>
  <c r="B1021" s="1"/>
  <c r="B1022" s="1"/>
  <c r="B1023" s="1"/>
  <c r="B1024" s="1"/>
  <c r="B1025" s="1"/>
  <c r="B1026" s="1"/>
  <c r="B1976"/>
  <c r="B1977" s="1"/>
  <c r="B2142" i="1"/>
  <c r="B1267" i="53"/>
  <c r="B1268" s="1"/>
  <c r="B1269" s="1"/>
  <c r="B1270" s="1"/>
  <c r="B1271" s="1"/>
  <c r="B1272" s="1"/>
  <c r="B1273" s="1"/>
  <c r="B1274" s="1"/>
  <c r="B1275" s="1"/>
  <c r="B1276" s="1"/>
  <c r="B1277" s="1"/>
  <c r="B1278" s="1"/>
  <c r="B2600"/>
  <c r="B2601" s="1"/>
  <c r="B2602" s="1"/>
  <c r="C2489" i="1"/>
  <c r="C2488" s="1"/>
  <c r="G36" i="5"/>
  <c r="O58"/>
  <c r="AA34"/>
  <c r="B3222" i="1"/>
  <c r="G35" i="5"/>
  <c r="B1207" i="53"/>
  <c r="B1208" s="1"/>
  <c r="B1209" s="1"/>
  <c r="B1210" s="1"/>
  <c r="B1211" s="1"/>
  <c r="B1212" s="1"/>
  <c r="B1213" s="1"/>
  <c r="B1214" s="1"/>
  <c r="B1215" s="1"/>
  <c r="B1216" s="1"/>
  <c r="B1217" s="1"/>
  <c r="B1218" s="1"/>
  <c r="W63" i="5"/>
  <c r="AA64"/>
  <c r="W25"/>
  <c r="B3460" i="1"/>
  <c r="B3459" s="1"/>
  <c r="B3458" s="1"/>
  <c r="B3457" s="1"/>
  <c r="B3456" s="1"/>
  <c r="B3455" s="1"/>
  <c r="B3454" s="1"/>
  <c r="B3453" s="1"/>
  <c r="B3452" s="1"/>
  <c r="B3451" s="1"/>
  <c r="U14" i="5" s="1"/>
  <c r="G37"/>
  <c r="B1736" i="53"/>
  <c r="B1737" s="1"/>
  <c r="B1738" s="1"/>
  <c r="B1739" s="1"/>
  <c r="B1740" s="1"/>
  <c r="B1741" s="1"/>
  <c r="B1742" s="1"/>
  <c r="B1743" s="1"/>
  <c r="B1744" s="1"/>
  <c r="B1745" s="1"/>
  <c r="B1746" s="1"/>
  <c r="C2707"/>
  <c r="A2707" s="1"/>
  <c r="B2213" i="1"/>
  <c r="G38" i="5"/>
  <c r="S58"/>
  <c r="C3221" i="1"/>
  <c r="C3220" s="1"/>
  <c r="C3219" s="1"/>
  <c r="C3218" s="1"/>
  <c r="C3217" s="1"/>
  <c r="C3216" s="1"/>
  <c r="C3215" s="1"/>
  <c r="C3214" s="1"/>
  <c r="C3213" s="1"/>
  <c r="C3212" s="1"/>
  <c r="C3211" s="1"/>
  <c r="N56" i="5" s="1"/>
  <c r="B2980" i="1"/>
  <c r="W23" i="5"/>
  <c r="C2287" i="53"/>
  <c r="A2287" s="1"/>
  <c r="B1020" i="1"/>
  <c r="C1051"/>
  <c r="B1051"/>
  <c r="Q61" i="5" s="1"/>
  <c r="B1171" i="53"/>
  <c r="B1172" s="1"/>
  <c r="B1173" s="1"/>
  <c r="B1174" s="1"/>
  <c r="B1175" s="1"/>
  <c r="B1176" s="1"/>
  <c r="B1177" s="1"/>
  <c r="B1178" s="1"/>
  <c r="B1179" s="1"/>
  <c r="B1180" s="1"/>
  <c r="B1181" s="1"/>
  <c r="B1182" s="1"/>
  <c r="C1603"/>
  <c r="A1603" s="1"/>
  <c r="B1603"/>
  <c r="S23" i="5"/>
  <c r="B2456" i="53"/>
  <c r="B2457" s="1"/>
  <c r="B2458" s="1"/>
  <c r="B2459" s="1"/>
  <c r="B2460" s="1"/>
  <c r="B2461" s="1"/>
  <c r="B2462" s="1"/>
  <c r="B2463" s="1"/>
  <c r="B2464" s="1"/>
  <c r="B2465" s="1"/>
  <c r="B2466" s="1"/>
  <c r="C2166" i="1"/>
  <c r="B2166"/>
  <c r="C1796" i="53"/>
  <c r="A1796" s="1"/>
  <c r="C2683"/>
  <c r="A2683" s="1"/>
  <c r="B2683"/>
  <c r="B2684" s="1"/>
  <c r="C3211"/>
  <c r="A3211" s="1"/>
  <c r="B3211"/>
  <c r="B3212" s="1"/>
  <c r="B3213" s="1"/>
  <c r="B3214" s="1"/>
  <c r="B3215" s="1"/>
  <c r="B3216" s="1"/>
  <c r="B3217" s="1"/>
  <c r="B3218" s="1"/>
  <c r="B3219" s="1"/>
  <c r="B3220" s="1"/>
  <c r="B3221" s="1"/>
  <c r="B3222" s="1"/>
  <c r="C1160"/>
  <c r="A1160" s="1"/>
  <c r="C1550" i="1"/>
  <c r="C1549" s="1"/>
  <c r="C1548" s="1"/>
  <c r="C1547" s="1"/>
  <c r="C1546" s="1"/>
  <c r="C1545" s="1"/>
  <c r="C1544" s="1"/>
  <c r="C1543" s="1"/>
  <c r="V20" i="5" s="1"/>
  <c r="B1550" i="1"/>
  <c r="B1549" s="1"/>
  <c r="B1548" s="1"/>
  <c r="B1547" s="1"/>
  <c r="B1546" s="1"/>
  <c r="B1545" s="1"/>
  <c r="B1544" s="1"/>
  <c r="B1543" s="1"/>
  <c r="U20" i="5" s="1"/>
  <c r="B2575" i="53"/>
  <c r="B2576" s="1"/>
  <c r="B2577" s="1"/>
  <c r="B2578" s="1"/>
  <c r="B2579" s="1"/>
  <c r="B2580" s="1"/>
  <c r="B2581" s="1"/>
  <c r="B2582" s="1"/>
  <c r="B2583" s="1"/>
  <c r="B2584" s="1"/>
  <c r="B2585" s="1"/>
  <c r="B2586" s="1"/>
  <c r="C2575"/>
  <c r="A2575" s="1"/>
  <c r="C2299"/>
  <c r="A2299" s="1"/>
  <c r="B2299"/>
  <c r="B2300" s="1"/>
  <c r="B2301" s="1"/>
  <c r="B2302" s="1"/>
  <c r="B2303" s="1"/>
  <c r="B2304" s="1"/>
  <c r="B2305" s="1"/>
  <c r="B2306" s="1"/>
  <c r="B2307" s="1"/>
  <c r="B2308" s="1"/>
  <c r="B2309" s="1"/>
  <c r="B2310" s="1"/>
  <c r="C1354"/>
  <c r="A1354" s="1"/>
  <c r="C1114"/>
  <c r="A1114" s="1"/>
  <c r="C1964"/>
  <c r="A1964" s="1"/>
  <c r="C1338" i="1"/>
  <c r="C1337" s="1"/>
  <c r="C1336" s="1"/>
  <c r="C1335" s="1"/>
  <c r="C1334" s="1"/>
  <c r="C1333" s="1"/>
  <c r="C1332" s="1"/>
  <c r="C1331" s="1"/>
  <c r="C1330" s="1"/>
  <c r="C1329" s="1"/>
  <c r="C1328" s="1"/>
  <c r="C1327" s="1"/>
  <c r="B1338"/>
  <c r="B1337" s="1"/>
  <c r="B1336" s="1"/>
  <c r="B1335" s="1"/>
  <c r="B1334" s="1"/>
  <c r="B1333" s="1"/>
  <c r="B1332" s="1"/>
  <c r="B1331" s="1"/>
  <c r="B1330" s="1"/>
  <c r="B1329" s="1"/>
  <c r="B1328" s="1"/>
  <c r="B1327" s="1"/>
  <c r="B1360"/>
  <c r="C1360"/>
  <c r="C2434" i="53"/>
  <c r="A2434" s="1"/>
  <c r="C2347"/>
  <c r="A2347" s="1"/>
  <c r="B2347"/>
  <c r="B2348" s="1"/>
  <c r="B2349" s="1"/>
  <c r="B2350" s="1"/>
  <c r="B2351" s="1"/>
  <c r="B2352" s="1"/>
  <c r="B2353" s="1"/>
  <c r="B2354" s="1"/>
  <c r="B2355" s="1"/>
  <c r="B2356" s="1"/>
  <c r="B2357" s="1"/>
  <c r="B2358" s="1"/>
  <c r="C1939"/>
  <c r="A1939" s="1"/>
  <c r="B1939"/>
  <c r="C1243"/>
  <c r="A1243" s="1"/>
  <c r="B1243"/>
  <c r="B1244" s="1"/>
  <c r="B1245" s="1"/>
  <c r="B1246" s="1"/>
  <c r="B1247" s="1"/>
  <c r="B1248" s="1"/>
  <c r="B1249" s="1"/>
  <c r="B1250" s="1"/>
  <c r="B1251" s="1"/>
  <c r="B1252" s="1"/>
  <c r="B1253" s="1"/>
  <c r="B1254" s="1"/>
  <c r="C2275"/>
  <c r="A2275" s="1"/>
  <c r="B2275"/>
  <c r="B2276" s="1"/>
  <c r="B2277" s="1"/>
  <c r="B2278" s="1"/>
  <c r="B2279" s="1"/>
  <c r="B2280" s="1"/>
  <c r="B2281" s="1"/>
  <c r="B2282" s="1"/>
  <c r="B2283" s="1"/>
  <c r="B2284" s="1"/>
  <c r="B2285" s="1"/>
  <c r="B2286" s="1"/>
  <c r="C2659"/>
  <c r="A2659" s="1"/>
  <c r="B2659"/>
  <c r="B2660" s="1"/>
  <c r="B2661" s="1"/>
  <c r="B2662" s="1"/>
  <c r="B2663" s="1"/>
  <c r="B2664" s="1"/>
  <c r="B2665" s="1"/>
  <c r="B2666" s="1"/>
  <c r="B2667" s="1"/>
  <c r="B2668" s="1"/>
  <c r="B2669" s="1"/>
  <c r="B2670" s="1"/>
  <c r="C1485"/>
  <c r="A1485" s="1"/>
  <c r="C1881"/>
  <c r="A1881" s="1"/>
  <c r="C2097"/>
  <c r="A2097" s="1"/>
  <c r="C2503"/>
  <c r="A2503" s="1"/>
  <c r="B2503"/>
  <c r="C1521"/>
  <c r="A1521" s="1"/>
  <c r="B2095"/>
  <c r="B2096" s="1"/>
  <c r="B2097" s="1"/>
  <c r="B2098" s="1"/>
  <c r="B2099" s="1"/>
  <c r="B2100" s="1"/>
  <c r="B2101" s="1"/>
  <c r="B2102" s="1"/>
  <c r="B2103" s="1"/>
  <c r="B2104" s="1"/>
  <c r="B2105" s="1"/>
  <c r="B2106" s="1"/>
  <c r="C2095"/>
  <c r="A2095" s="1"/>
  <c r="C2995"/>
  <c r="A2995" s="1"/>
  <c r="B2995"/>
  <c r="B2996" s="1"/>
  <c r="B2997" s="1"/>
  <c r="B2998" s="1"/>
  <c r="B2999" s="1"/>
  <c r="B3000" s="1"/>
  <c r="B3001" s="1"/>
  <c r="B3002" s="1"/>
  <c r="B3003" s="1"/>
  <c r="B3004" s="1"/>
  <c r="B3005" s="1"/>
  <c r="B3006" s="1"/>
  <c r="C2553"/>
  <c r="A2553" s="1"/>
  <c r="C2346" i="1"/>
  <c r="B2346"/>
  <c r="C1640" i="53"/>
  <c r="A1640" s="1"/>
  <c r="C2324"/>
  <c r="A2324" s="1"/>
  <c r="C2492"/>
  <c r="A2492" s="1"/>
  <c r="C1373" i="1"/>
  <c r="B1373"/>
  <c r="B2574"/>
  <c r="B2573" s="1"/>
  <c r="B2572" s="1"/>
  <c r="B2571" s="1"/>
  <c r="B2570" s="1"/>
  <c r="B2569" s="1"/>
  <c r="B2568" s="1"/>
  <c r="B2567" s="1"/>
  <c r="B2566" s="1"/>
  <c r="B2565" s="1"/>
  <c r="B2564" s="1"/>
  <c r="B2563" s="1"/>
  <c r="C2574"/>
  <c r="C2573" s="1"/>
  <c r="C2572" s="1"/>
  <c r="C2571" s="1"/>
  <c r="C2570" s="1"/>
  <c r="C2569" s="1"/>
  <c r="C2568" s="1"/>
  <c r="C2567" s="1"/>
  <c r="C2566" s="1"/>
  <c r="C2565" s="1"/>
  <c r="C2564" s="1"/>
  <c r="C2563" s="1"/>
  <c r="C1928" i="53"/>
  <c r="A1928" s="1"/>
  <c r="C1195"/>
  <c r="A1195" s="1"/>
  <c r="B1195"/>
  <c r="B1196" s="1"/>
  <c r="B1197" s="1"/>
  <c r="B1198" s="1"/>
  <c r="B1199" s="1"/>
  <c r="B1200" s="1"/>
  <c r="B1201" s="1"/>
  <c r="B1202" s="1"/>
  <c r="B1203" s="1"/>
  <c r="B1204" s="1"/>
  <c r="B1205" s="1"/>
  <c r="B1206" s="1"/>
  <c r="C2395"/>
  <c r="A2395" s="1"/>
  <c r="B2395"/>
  <c r="B2396" s="1"/>
  <c r="B2397" s="1"/>
  <c r="B2398" s="1"/>
  <c r="B2399" s="1"/>
  <c r="B2400" s="1"/>
  <c r="B2401" s="1"/>
  <c r="B2402" s="1"/>
  <c r="B2403" s="1"/>
  <c r="B2404" s="1"/>
  <c r="B2405" s="1"/>
  <c r="B2406" s="1"/>
  <c r="B3151"/>
  <c r="B3152" s="1"/>
  <c r="B3153" s="1"/>
  <c r="B3154" s="1"/>
  <c r="B3155" s="1"/>
  <c r="B3156" s="1"/>
  <c r="B3157" s="1"/>
  <c r="B3158" s="1"/>
  <c r="B3159" s="1"/>
  <c r="B3160" s="1"/>
  <c r="B3161" s="1"/>
  <c r="B3162" s="1"/>
  <c r="C3151"/>
  <c r="A3151" s="1"/>
  <c r="C2217"/>
  <c r="A2217" s="1"/>
  <c r="C1435"/>
  <c r="A1435" s="1"/>
  <c r="B1435"/>
  <c r="B1436" s="1"/>
  <c r="B1437" s="1"/>
  <c r="B1438" s="1"/>
  <c r="B1439" s="1"/>
  <c r="B1440" s="1"/>
  <c r="B1441" s="1"/>
  <c r="B1442" s="1"/>
  <c r="B1443" s="1"/>
  <c r="B1444" s="1"/>
  <c r="B1445" s="1"/>
  <c r="B1446" s="1"/>
  <c r="B1627"/>
  <c r="B1628" s="1"/>
  <c r="B1629" s="1"/>
  <c r="B1630" s="1"/>
  <c r="B1631" s="1"/>
  <c r="B1632" s="1"/>
  <c r="B1633" s="1"/>
  <c r="B1634" s="1"/>
  <c r="B1635" s="1"/>
  <c r="B1636" s="1"/>
  <c r="B1637" s="1"/>
  <c r="B1638" s="1"/>
  <c r="C1627"/>
  <c r="A1627" s="1"/>
  <c r="C1867"/>
  <c r="A1867" s="1"/>
  <c r="B1867"/>
  <c r="B1868" s="1"/>
  <c r="B1869" s="1"/>
  <c r="B1870" s="1"/>
  <c r="B1871" s="1"/>
  <c r="B1872" s="1"/>
  <c r="B1873" s="1"/>
  <c r="B1874" s="1"/>
  <c r="B1875" s="1"/>
  <c r="B1876" s="1"/>
  <c r="B1877" s="1"/>
  <c r="B1878" s="1"/>
  <c r="C2407"/>
  <c r="A2407" s="1"/>
  <c r="B2407"/>
  <c r="B2408" s="1"/>
  <c r="B2409" s="1"/>
  <c r="B2410" s="1"/>
  <c r="B2411" s="1"/>
  <c r="B2412" s="1"/>
  <c r="B2413" s="1"/>
  <c r="B2414" s="1"/>
  <c r="B2415" s="1"/>
  <c r="B2416" s="1"/>
  <c r="B2417" s="1"/>
  <c r="B2418" s="1"/>
  <c r="C1029" i="1"/>
  <c r="B1029"/>
  <c r="B2189"/>
  <c r="C2189"/>
  <c r="C1132"/>
  <c r="B1132"/>
  <c r="B1131" s="1"/>
  <c r="B1130" s="1"/>
  <c r="B1129" s="1"/>
  <c r="B1128" s="1"/>
  <c r="B1127" s="1"/>
  <c r="B1126" s="1"/>
  <c r="B1125" s="1"/>
  <c r="B1124" s="1"/>
  <c r="B1123" s="1"/>
  <c r="Y62" i="5" s="1"/>
  <c r="C3066" i="1"/>
  <c r="C3065" s="1"/>
  <c r="C3064" s="1"/>
  <c r="C3063" s="1"/>
  <c r="C3062" s="1"/>
  <c r="C3061" s="1"/>
  <c r="C3060" s="1"/>
  <c r="C3059" s="1"/>
  <c r="C3058" s="1"/>
  <c r="C3057" s="1"/>
  <c r="C3056" s="1"/>
  <c r="C3055" s="1"/>
  <c r="Z38" i="5" s="1"/>
  <c r="B3066" i="1"/>
  <c r="B3065" s="1"/>
  <c r="B3064" s="1"/>
  <c r="B3063" s="1"/>
  <c r="B3062" s="1"/>
  <c r="B3061" s="1"/>
  <c r="B3060" s="1"/>
  <c r="B3059" s="1"/>
  <c r="B3058" s="1"/>
  <c r="B3057" s="1"/>
  <c r="B3056" s="1"/>
  <c r="B3055" s="1"/>
  <c r="Y38" i="5" s="1"/>
  <c r="C3366" i="1"/>
  <c r="C3365" s="1"/>
  <c r="C3364" s="1"/>
  <c r="C3363" s="1"/>
  <c r="C3362" s="1"/>
  <c r="C3361" s="1"/>
  <c r="C3360" s="1"/>
  <c r="C3359" s="1"/>
  <c r="C3358" s="1"/>
  <c r="C3357" s="1"/>
  <c r="C3356" s="1"/>
  <c r="C3355" s="1"/>
  <c r="F65" i="5" s="1"/>
  <c r="B3366" i="1"/>
  <c r="B3365" s="1"/>
  <c r="B3364" s="1"/>
  <c r="B3363" s="1"/>
  <c r="B3362" s="1"/>
  <c r="B3361" s="1"/>
  <c r="B3360" s="1"/>
  <c r="B3359" s="1"/>
  <c r="B3358" s="1"/>
  <c r="B3357" s="1"/>
  <c r="B3356" s="1"/>
  <c r="B3355" s="1"/>
  <c r="E65" i="5" s="1"/>
  <c r="C2143" i="53"/>
  <c r="A2143" s="1"/>
  <c r="B2143"/>
  <c r="B2144" s="1"/>
  <c r="B2145" s="1"/>
  <c r="B2146" s="1"/>
  <c r="B2147" s="1"/>
  <c r="B2148" s="1"/>
  <c r="B2149" s="1"/>
  <c r="B2150" s="1"/>
  <c r="B2151" s="1"/>
  <c r="B2152" s="1"/>
  <c r="B2153" s="1"/>
  <c r="B2154" s="1"/>
  <c r="C3452"/>
  <c r="A3452" s="1"/>
  <c r="C2706" i="1"/>
  <c r="B2706"/>
  <c r="B2705" s="1"/>
  <c r="B2704" s="1"/>
  <c r="B2703" s="1"/>
  <c r="B2702" s="1"/>
  <c r="B2701" s="1"/>
  <c r="B2700" s="1"/>
  <c r="B2699" s="1"/>
  <c r="B2698" s="1"/>
  <c r="B2697" s="1"/>
  <c r="B2696" s="1"/>
  <c r="B2695" s="1"/>
  <c r="E25" i="5" s="1"/>
  <c r="C1904" i="53"/>
  <c r="A1904" s="1"/>
  <c r="C2168"/>
  <c r="A2168" s="1"/>
  <c r="C2252"/>
  <c r="A2252" s="1"/>
  <c r="C2444"/>
  <c r="A2444" s="1"/>
  <c r="C3391"/>
  <c r="A3391" s="1"/>
  <c r="B3391"/>
  <c r="B3392" s="1"/>
  <c r="B3393" s="1"/>
  <c r="B3394" s="1"/>
  <c r="B3395" s="1"/>
  <c r="B3396" s="1"/>
  <c r="B3397" s="1"/>
  <c r="B3398" s="1"/>
  <c r="B3399" s="1"/>
  <c r="B3400" s="1"/>
  <c r="B3401" s="1"/>
  <c r="B3402" s="1"/>
  <c r="C1059" i="1"/>
  <c r="B1059"/>
  <c r="C1565"/>
  <c r="B1565"/>
  <c r="B2115"/>
  <c r="C2115"/>
  <c r="B2730"/>
  <c r="C2730"/>
  <c r="B1214"/>
  <c r="C1214"/>
  <c r="C1213" s="1"/>
  <c r="C1212" s="1"/>
  <c r="C1211" s="1"/>
  <c r="C1210" s="1"/>
  <c r="C1209" s="1"/>
  <c r="C1208" s="1"/>
  <c r="C1207" s="1"/>
  <c r="F28" i="5" s="1"/>
  <c r="C1482" i="1"/>
  <c r="C1481" s="1"/>
  <c r="C1480" s="1"/>
  <c r="C1479" s="1"/>
  <c r="C1478" s="1"/>
  <c r="C1477" s="1"/>
  <c r="C1476" s="1"/>
  <c r="C1475" s="1"/>
  <c r="C1474" s="1"/>
  <c r="C1473" s="1"/>
  <c r="C1472" s="1"/>
  <c r="C1471" s="1"/>
  <c r="V60" i="5" s="1"/>
  <c r="B1482" i="1"/>
  <c r="B1980"/>
  <c r="C1980"/>
  <c r="C2334"/>
  <c r="C2333" s="1"/>
  <c r="C2332" s="1"/>
  <c r="C2331" s="1"/>
  <c r="C2330" s="1"/>
  <c r="C2329" s="1"/>
  <c r="C2328" s="1"/>
  <c r="C2327" s="1"/>
  <c r="C2326" s="1"/>
  <c r="C2325" s="1"/>
  <c r="C2324" s="1"/>
  <c r="C2323" s="1"/>
  <c r="Z54" i="5" s="1"/>
  <c r="B2334" i="1"/>
  <c r="B1978"/>
  <c r="C1978"/>
  <c r="C1109"/>
  <c r="B1109"/>
  <c r="B1044"/>
  <c r="C1044"/>
  <c r="C1868" i="53"/>
  <c r="A1868" s="1"/>
  <c r="C2516"/>
  <c r="A2516" s="1"/>
  <c r="B1396" i="1"/>
  <c r="C1396"/>
  <c r="B1526"/>
  <c r="B1525" s="1"/>
  <c r="B1524" s="1"/>
  <c r="B1523" s="1"/>
  <c r="B1522" s="1"/>
  <c r="B1521" s="1"/>
  <c r="B1520" s="1"/>
  <c r="B1519" s="1"/>
  <c r="M20" i="5" s="1"/>
  <c r="C1526" i="1"/>
  <c r="B2063"/>
  <c r="C2063"/>
  <c r="C2344"/>
  <c r="C2343" s="1"/>
  <c r="C2342" s="1"/>
  <c r="C2341" s="1"/>
  <c r="C2340" s="1"/>
  <c r="C2339" s="1"/>
  <c r="C2338" s="1"/>
  <c r="C2337" s="1"/>
  <c r="C2336" s="1"/>
  <c r="C2335" s="1"/>
  <c r="F21" i="5" s="1"/>
  <c r="B2344" i="1"/>
  <c r="B2343" s="1"/>
  <c r="B2342" s="1"/>
  <c r="B2341" s="1"/>
  <c r="B2340" s="1"/>
  <c r="B2339" s="1"/>
  <c r="B2338" s="1"/>
  <c r="B2337" s="1"/>
  <c r="B2336" s="1"/>
  <c r="B2335" s="1"/>
  <c r="E21" i="5" s="1"/>
  <c r="C1793" i="1"/>
  <c r="B1793"/>
  <c r="B1362"/>
  <c r="C1362"/>
  <c r="C3448"/>
  <c r="B3448"/>
  <c r="B3447" s="1"/>
  <c r="B3446" s="1"/>
  <c r="B3445" s="1"/>
  <c r="B3444" s="1"/>
  <c r="B3443" s="1"/>
  <c r="B3442" s="1"/>
  <c r="B3441" s="1"/>
  <c r="B3440" s="1"/>
  <c r="B3439" s="1"/>
  <c r="Q14" i="5" s="1"/>
  <c r="C1876" i="1"/>
  <c r="B1876"/>
  <c r="C2022"/>
  <c r="C2021" s="1"/>
  <c r="C2020" s="1"/>
  <c r="C2019" s="1"/>
  <c r="C2018" s="1"/>
  <c r="C2017" s="1"/>
  <c r="C2016" s="1"/>
  <c r="C2015" s="1"/>
  <c r="C2014" s="1"/>
  <c r="C2013" s="1"/>
  <c r="C2012" s="1"/>
  <c r="C2011" s="1"/>
  <c r="B2022"/>
  <c r="B2021" s="1"/>
  <c r="B2020" s="1"/>
  <c r="B2019" s="1"/>
  <c r="B2018" s="1"/>
  <c r="B2017" s="1"/>
  <c r="B2016" s="1"/>
  <c r="B2015" s="1"/>
  <c r="B2014" s="1"/>
  <c r="B2013" s="1"/>
  <c r="B2012" s="1"/>
  <c r="B2011" s="1"/>
  <c r="C3450"/>
  <c r="B3450"/>
  <c r="C1100" i="53"/>
  <c r="A1100" s="1"/>
  <c r="C1219"/>
  <c r="A1219" s="1"/>
  <c r="B1219"/>
  <c r="B1220" s="1"/>
  <c r="B1221" s="1"/>
  <c r="B1222" s="1"/>
  <c r="B1223" s="1"/>
  <c r="B1224" s="1"/>
  <c r="B1225" s="1"/>
  <c r="B1226" s="1"/>
  <c r="B1227" s="1"/>
  <c r="B1228" s="1"/>
  <c r="B1229" s="1"/>
  <c r="B1230" s="1"/>
  <c r="B1027"/>
  <c r="B1028" s="1"/>
  <c r="B1029" s="1"/>
  <c r="B1030" s="1"/>
  <c r="B1031" s="1"/>
  <c r="B1032" s="1"/>
  <c r="B1033" s="1"/>
  <c r="B1034" s="1"/>
  <c r="B1035" s="1"/>
  <c r="B1036" s="1"/>
  <c r="B1037" s="1"/>
  <c r="B1038" s="1"/>
  <c r="C1027"/>
  <c r="A1027" s="1"/>
  <c r="C1459"/>
  <c r="A1459" s="1"/>
  <c r="B1459"/>
  <c r="B1460" s="1"/>
  <c r="B1461" s="1"/>
  <c r="B1462" s="1"/>
  <c r="B1463" s="1"/>
  <c r="B1464" s="1"/>
  <c r="B1465" s="1"/>
  <c r="B1466" s="1"/>
  <c r="B1467" s="1"/>
  <c r="B1468" s="1"/>
  <c r="B1469" s="1"/>
  <c r="B1470" s="1"/>
  <c r="B3007"/>
  <c r="B3008" s="1"/>
  <c r="B3009" s="1"/>
  <c r="B3010" s="1"/>
  <c r="B3011" s="1"/>
  <c r="B3012" s="1"/>
  <c r="B3013" s="1"/>
  <c r="B3014" s="1"/>
  <c r="B3015" s="1"/>
  <c r="B3016" s="1"/>
  <c r="B3017" s="1"/>
  <c r="B3018" s="1"/>
  <c r="C3007"/>
  <c r="A3007" s="1"/>
  <c r="C1353"/>
  <c r="A1353" s="1"/>
  <c r="C3043"/>
  <c r="A3043" s="1"/>
  <c r="B3043"/>
  <c r="B3044" s="1"/>
  <c r="B3045" s="1"/>
  <c r="B3046" s="1"/>
  <c r="B3047" s="1"/>
  <c r="B3048" s="1"/>
  <c r="B3049" s="1"/>
  <c r="B3050" s="1"/>
  <c r="B3051" s="1"/>
  <c r="B3052" s="1"/>
  <c r="B3053" s="1"/>
  <c r="B3054" s="1"/>
  <c r="C1073" i="1"/>
  <c r="B1073"/>
  <c r="B3463" i="53"/>
  <c r="B3464" s="1"/>
  <c r="B3465" s="1"/>
  <c r="B3466" s="1"/>
  <c r="B3467" s="1"/>
  <c r="B3468" s="1"/>
  <c r="B3469" s="1"/>
  <c r="B3470" s="1"/>
  <c r="B3471" s="1"/>
  <c r="B3472" s="1"/>
  <c r="B3473" s="1"/>
  <c r="B3474" s="1"/>
  <c r="B3475" s="1"/>
  <c r="B3476" s="1"/>
  <c r="B3477" s="1"/>
  <c r="B3478" s="1"/>
  <c r="B3479" s="1"/>
  <c r="B3480" s="1"/>
  <c r="B3481" s="1"/>
  <c r="B3482" s="1"/>
  <c r="B3483" s="1"/>
  <c r="B3484" s="1"/>
  <c r="B3485" s="1"/>
  <c r="B3486" s="1"/>
  <c r="B3487" s="1"/>
  <c r="B3488" s="1"/>
  <c r="B3489" s="1"/>
  <c r="B3490" s="1"/>
  <c r="B3491" s="1"/>
  <c r="B3492" s="1"/>
  <c r="B3493" s="1"/>
  <c r="B3494" s="1"/>
  <c r="B3495" s="1"/>
  <c r="B3496" s="1"/>
  <c r="B3497" s="1"/>
  <c r="B3498" s="1"/>
  <c r="C3463"/>
  <c r="A3463" s="1"/>
  <c r="B1061" i="1"/>
  <c r="C1061"/>
  <c r="B1805"/>
  <c r="C1805"/>
  <c r="C2586"/>
  <c r="C2585" s="1"/>
  <c r="C2584" s="1"/>
  <c r="C2583" s="1"/>
  <c r="C2582" s="1"/>
  <c r="C2581" s="1"/>
  <c r="C2580" s="1"/>
  <c r="C2579" s="1"/>
  <c r="C2578" s="1"/>
  <c r="C2577" s="1"/>
  <c r="C2576" s="1"/>
  <c r="C2575" s="1"/>
  <c r="B2586"/>
  <c r="B2585" s="1"/>
  <c r="B2584" s="1"/>
  <c r="B2583" s="1"/>
  <c r="B2582" s="1"/>
  <c r="B2581" s="1"/>
  <c r="B2580" s="1"/>
  <c r="B2579" s="1"/>
  <c r="B2578" s="1"/>
  <c r="B2577" s="1"/>
  <c r="B2576" s="1"/>
  <c r="B2575" s="1"/>
  <c r="C1532" i="53"/>
  <c r="A1532" s="1"/>
  <c r="C1988"/>
  <c r="A1988" s="1"/>
  <c r="C2336"/>
  <c r="A2336" s="1"/>
  <c r="C3008"/>
  <c r="A3008" s="1"/>
  <c r="C3068"/>
  <c r="A3068" s="1"/>
  <c r="C1252" i="1"/>
  <c r="B1252"/>
  <c r="C1408"/>
  <c r="B1408"/>
  <c r="B1995"/>
  <c r="C1995"/>
  <c r="C1985"/>
  <c r="B1985"/>
  <c r="C1194"/>
  <c r="B1194"/>
  <c r="B1193" s="1"/>
  <c r="B1192" s="1"/>
  <c r="B1191" s="1"/>
  <c r="B1190" s="1"/>
  <c r="B1189" s="1"/>
  <c r="B1188" s="1"/>
  <c r="B1187" s="1"/>
  <c r="B1186" s="1"/>
  <c r="B1185" s="1"/>
  <c r="B1184" s="1"/>
  <c r="B1183" s="1"/>
  <c r="U30" i="5" s="1"/>
  <c r="B1514" i="1"/>
  <c r="B1513" s="1"/>
  <c r="B1512" s="1"/>
  <c r="B1511" s="1"/>
  <c r="B1510" s="1"/>
  <c r="B1509" s="1"/>
  <c r="B1508" s="1"/>
  <c r="B1507" s="1"/>
  <c r="I20" i="5" s="1"/>
  <c r="C1514" i="1"/>
  <c r="C1513" s="1"/>
  <c r="C1512" s="1"/>
  <c r="C1511" s="1"/>
  <c r="C1510" s="1"/>
  <c r="C1509" s="1"/>
  <c r="C1508" s="1"/>
  <c r="C1507" s="1"/>
  <c r="J20" i="5" s="1"/>
  <c r="C1983" i="1"/>
  <c r="B1983"/>
  <c r="C2464"/>
  <c r="B2464"/>
  <c r="B2463" s="1"/>
  <c r="B2462" s="1"/>
  <c r="B2461" s="1"/>
  <c r="B2460" s="1"/>
  <c r="B2459" s="1"/>
  <c r="B2458" s="1"/>
  <c r="B2457" s="1"/>
  <c r="B2456" s="1"/>
  <c r="B2455" s="1"/>
  <c r="U46" i="5" s="1"/>
  <c r="C3042" i="1"/>
  <c r="C3041" s="1"/>
  <c r="C3040" s="1"/>
  <c r="C3039" s="1"/>
  <c r="C3038" s="1"/>
  <c r="C3037" s="1"/>
  <c r="C3036" s="1"/>
  <c r="C3035" s="1"/>
  <c r="C3034" s="1"/>
  <c r="C3033" s="1"/>
  <c r="C3032" s="1"/>
  <c r="C3031" s="1"/>
  <c r="R38" i="5" s="1"/>
  <c r="B3042" i="1"/>
  <c r="B3041" s="1"/>
  <c r="B3040" s="1"/>
  <c r="B3039" s="1"/>
  <c r="B3038" s="1"/>
  <c r="B3037" s="1"/>
  <c r="B3036" s="1"/>
  <c r="B3035" s="1"/>
  <c r="B3034" s="1"/>
  <c r="B3033" s="1"/>
  <c r="B3032" s="1"/>
  <c r="B3031" s="1"/>
  <c r="Q38" i="5" s="1"/>
  <c r="C1746" i="1"/>
  <c r="C1745" s="1"/>
  <c r="C1744" s="1"/>
  <c r="C1743" s="1"/>
  <c r="C1742" s="1"/>
  <c r="C1741" s="1"/>
  <c r="C1740" s="1"/>
  <c r="C1739" s="1"/>
  <c r="C1738" s="1"/>
  <c r="C1737" s="1"/>
  <c r="C1736" s="1"/>
  <c r="C1735" s="1"/>
  <c r="N12" i="5" s="1"/>
  <c r="B1746" i="1"/>
  <c r="B1745" s="1"/>
  <c r="B1744" s="1"/>
  <c r="B1743" s="1"/>
  <c r="B1742" s="1"/>
  <c r="B1741" s="1"/>
  <c r="B1740" s="1"/>
  <c r="B1739" s="1"/>
  <c r="B1738" s="1"/>
  <c r="B1737" s="1"/>
  <c r="B1736" s="1"/>
  <c r="B1735" s="1"/>
  <c r="M12" i="5" s="1"/>
  <c r="B2054" i="1"/>
  <c r="C2054"/>
  <c r="C1761" i="53"/>
  <c r="A1761" s="1"/>
  <c r="B2023"/>
  <c r="B2024" s="1"/>
  <c r="B2025" s="1"/>
  <c r="B2026" s="1"/>
  <c r="B2027" s="1"/>
  <c r="B2028" s="1"/>
  <c r="B2029" s="1"/>
  <c r="B2030" s="1"/>
  <c r="B2031" s="1"/>
  <c r="B2032" s="1"/>
  <c r="B2033" s="1"/>
  <c r="B2034" s="1"/>
  <c r="C2023"/>
  <c r="A2023" s="1"/>
  <c r="C2383"/>
  <c r="A2383" s="1"/>
  <c r="B2383"/>
  <c r="B2384" s="1"/>
  <c r="B2385" s="1"/>
  <c r="B2386" s="1"/>
  <c r="B2387" s="1"/>
  <c r="B2388" s="1"/>
  <c r="B2389" s="1"/>
  <c r="B2390" s="1"/>
  <c r="B2391" s="1"/>
  <c r="B2392" s="1"/>
  <c r="B2393" s="1"/>
  <c r="B2394" s="1"/>
  <c r="B2647"/>
  <c r="B2648" s="1"/>
  <c r="B2649" s="1"/>
  <c r="B2650" s="1"/>
  <c r="B2651" s="1"/>
  <c r="B2652" s="1"/>
  <c r="B2653" s="1"/>
  <c r="B2654" s="1"/>
  <c r="B2655" s="1"/>
  <c r="B2656" s="1"/>
  <c r="B2657" s="1"/>
  <c r="B2658" s="1"/>
  <c r="C2647"/>
  <c r="A2647" s="1"/>
  <c r="C3284"/>
  <c r="A3284" s="1"/>
  <c r="C1056" i="1"/>
  <c r="B1056"/>
  <c r="C3069" i="53"/>
  <c r="A3069" s="1"/>
  <c r="C1409" i="1"/>
  <c r="B1409"/>
  <c r="C1472" i="53"/>
  <c r="A1472" s="1"/>
  <c r="C2096"/>
  <c r="A2096" s="1"/>
  <c r="C2408"/>
  <c r="A2408" s="1"/>
  <c r="C2552"/>
  <c r="A2552" s="1"/>
  <c r="C3356"/>
  <c r="A3356" s="1"/>
  <c r="B3356"/>
  <c r="B3357" s="1"/>
  <c r="B3358" s="1"/>
  <c r="B3359" s="1"/>
  <c r="B3360" s="1"/>
  <c r="B3361" s="1"/>
  <c r="B3362" s="1"/>
  <c r="B3363" s="1"/>
  <c r="B3364" s="1"/>
  <c r="B3365" s="1"/>
  <c r="B3366" s="1"/>
  <c r="B2141" i="1"/>
  <c r="C2141"/>
  <c r="C1216"/>
  <c r="B1216"/>
  <c r="C1540"/>
  <c r="B1540"/>
  <c r="C1383"/>
  <c r="B1383"/>
  <c r="C1841"/>
  <c r="B1841"/>
  <c r="C1218"/>
  <c r="B1218"/>
  <c r="B1374"/>
  <c r="C1374"/>
  <c r="B1538"/>
  <c r="B1537" s="1"/>
  <c r="B1536" s="1"/>
  <c r="B1535" s="1"/>
  <c r="B1534" s="1"/>
  <c r="B1533" s="1"/>
  <c r="B1532" s="1"/>
  <c r="B1531" s="1"/>
  <c r="Q20" i="5" s="1"/>
  <c r="C1538" i="1"/>
  <c r="C1537" s="1"/>
  <c r="C1536" s="1"/>
  <c r="C1535" s="1"/>
  <c r="C1534" s="1"/>
  <c r="C1533" s="1"/>
  <c r="C1532" s="1"/>
  <c r="C1531" s="1"/>
  <c r="R20" i="5" s="1"/>
  <c r="C2382" i="1"/>
  <c r="B2382"/>
  <c r="B3436"/>
  <c r="B3435" s="1"/>
  <c r="B3434" s="1"/>
  <c r="B3433" s="1"/>
  <c r="B3432" s="1"/>
  <c r="B3431" s="1"/>
  <c r="B3430" s="1"/>
  <c r="B3429" s="1"/>
  <c r="B3428" s="1"/>
  <c r="B3427" s="1"/>
  <c r="M14" i="5" s="1"/>
  <c r="C3436" i="1"/>
  <c r="C3435" s="1"/>
  <c r="C3434" s="1"/>
  <c r="C3433" s="1"/>
  <c r="C3432" s="1"/>
  <c r="C3431" s="1"/>
  <c r="C3430" s="1"/>
  <c r="C3429" s="1"/>
  <c r="C3428" s="1"/>
  <c r="C3427" s="1"/>
  <c r="N14" i="5" s="1"/>
  <c r="C1251" i="1"/>
  <c r="B1251"/>
  <c r="C1371"/>
  <c r="B1371"/>
  <c r="B1563"/>
  <c r="C1563"/>
  <c r="C1817"/>
  <c r="B1817"/>
  <c r="C2202"/>
  <c r="B2202"/>
  <c r="C1026"/>
  <c r="B1026"/>
  <c r="C1158"/>
  <c r="C1157" s="1"/>
  <c r="C1156" s="1"/>
  <c r="C1155" s="1"/>
  <c r="C1154" s="1"/>
  <c r="C1153" s="1"/>
  <c r="C1152" s="1"/>
  <c r="C1151" s="1"/>
  <c r="C1150" s="1"/>
  <c r="C1149" s="1"/>
  <c r="C1148" s="1"/>
  <c r="C1147" s="1"/>
  <c r="J30" i="5" s="1"/>
  <c r="B1158" i="1"/>
  <c r="B1157" s="1"/>
  <c r="B1156" s="1"/>
  <c r="B1155" s="1"/>
  <c r="B1154" s="1"/>
  <c r="B1153" s="1"/>
  <c r="B1152" s="1"/>
  <c r="B1151" s="1"/>
  <c r="B1150" s="1"/>
  <c r="B1149" s="1"/>
  <c r="B1148" s="1"/>
  <c r="B1147" s="1"/>
  <c r="I30" i="5" s="1"/>
  <c r="C1302" i="1"/>
  <c r="C1301" s="1"/>
  <c r="C1300" s="1"/>
  <c r="C1299" s="1"/>
  <c r="C1298" s="1"/>
  <c r="C1297" s="1"/>
  <c r="C1296" s="1"/>
  <c r="C1295" s="1"/>
  <c r="C1294" s="1"/>
  <c r="C1293" s="1"/>
  <c r="C1292" s="1"/>
  <c r="C1291" s="1"/>
  <c r="B1302"/>
  <c r="B1301" s="1"/>
  <c r="B1300" s="1"/>
  <c r="B1299" s="1"/>
  <c r="B1298" s="1"/>
  <c r="B1297" s="1"/>
  <c r="B1296" s="1"/>
  <c r="B1295" s="1"/>
  <c r="B1294" s="1"/>
  <c r="B1293" s="1"/>
  <c r="B1292" s="1"/>
  <c r="B1291" s="1"/>
  <c r="C1394"/>
  <c r="C1393" s="1"/>
  <c r="C1392" s="1"/>
  <c r="C1391" s="1"/>
  <c r="C1390" s="1"/>
  <c r="C1389" s="1"/>
  <c r="C1388" s="1"/>
  <c r="C1387" s="1"/>
  <c r="R31" i="5" s="1"/>
  <c r="B1394" i="1"/>
  <c r="B1393" s="1"/>
  <c r="B1392" s="1"/>
  <c r="B1391" s="1"/>
  <c r="B1390" s="1"/>
  <c r="B1389" s="1"/>
  <c r="B1388" s="1"/>
  <c r="B1387" s="1"/>
  <c r="Q31" i="5" s="1"/>
  <c r="C1662" i="1"/>
  <c r="C1661" s="1"/>
  <c r="C1660" s="1"/>
  <c r="C1659" s="1"/>
  <c r="C1658" s="1"/>
  <c r="C1657" s="1"/>
  <c r="C1656" s="1"/>
  <c r="C1655" s="1"/>
  <c r="C1654" s="1"/>
  <c r="C1653" s="1"/>
  <c r="C1652" s="1"/>
  <c r="C1651" s="1"/>
  <c r="J43" i="5" s="1"/>
  <c r="B1662" i="1"/>
  <c r="B1661" s="1"/>
  <c r="B1660" s="1"/>
  <c r="B1659" s="1"/>
  <c r="B1658" s="1"/>
  <c r="B1657" s="1"/>
  <c r="B1656" s="1"/>
  <c r="B1655" s="1"/>
  <c r="B1654" s="1"/>
  <c r="B1653" s="1"/>
  <c r="B1652" s="1"/>
  <c r="B1651" s="1"/>
  <c r="I43" i="5" s="1"/>
  <c r="C2127" i="1"/>
  <c r="B2127"/>
  <c r="C2478"/>
  <c r="B2478"/>
  <c r="C390"/>
  <c r="C389" s="1"/>
  <c r="C388" s="1"/>
  <c r="C387" s="1"/>
  <c r="C386" s="1"/>
  <c r="C385" s="1"/>
  <c r="C384" s="1"/>
  <c r="C383" s="1"/>
  <c r="C382" s="1"/>
  <c r="C381" s="1"/>
  <c r="C380" s="1"/>
  <c r="C379" s="1"/>
  <c r="B390"/>
  <c r="B1875"/>
  <c r="C1875"/>
  <c r="B2322"/>
  <c r="B2321" s="1"/>
  <c r="B2320" s="1"/>
  <c r="B2319" s="1"/>
  <c r="B2318" s="1"/>
  <c r="B2317" s="1"/>
  <c r="B2316" s="1"/>
  <c r="B2315" s="1"/>
  <c r="B2314" s="1"/>
  <c r="B2313" s="1"/>
  <c r="B2312" s="1"/>
  <c r="B2311" s="1"/>
  <c r="U54" i="5" s="1"/>
  <c r="C2322" i="1"/>
  <c r="C2321" s="1"/>
  <c r="C2320" s="1"/>
  <c r="C2319" s="1"/>
  <c r="C2318" s="1"/>
  <c r="C2317" s="1"/>
  <c r="C2316" s="1"/>
  <c r="C2315" s="1"/>
  <c r="C2314" s="1"/>
  <c r="C2313" s="1"/>
  <c r="C2312" s="1"/>
  <c r="C2311" s="1"/>
  <c r="V54" i="5" s="1"/>
  <c r="C2658" i="1"/>
  <c r="C2657" s="1"/>
  <c r="C2656" s="1"/>
  <c r="C2655" s="1"/>
  <c r="C2654" s="1"/>
  <c r="C2653" s="1"/>
  <c r="C2652" s="1"/>
  <c r="C2651" s="1"/>
  <c r="C2650" s="1"/>
  <c r="C2649" s="1"/>
  <c r="C2648" s="1"/>
  <c r="C2647" s="1"/>
  <c r="B2658"/>
  <c r="B2657" s="1"/>
  <c r="B2656" s="1"/>
  <c r="B2655" s="1"/>
  <c r="B2654" s="1"/>
  <c r="B2653" s="1"/>
  <c r="B2652" s="1"/>
  <c r="B2651" s="1"/>
  <c r="B2650" s="1"/>
  <c r="B2649" s="1"/>
  <c r="B2648" s="1"/>
  <c r="B2647" s="1"/>
  <c r="B3246"/>
  <c r="B3245" s="1"/>
  <c r="B3244" s="1"/>
  <c r="B3243" s="1"/>
  <c r="B3242" s="1"/>
  <c r="B3241" s="1"/>
  <c r="B3240" s="1"/>
  <c r="B3239" s="1"/>
  <c r="B3238" s="1"/>
  <c r="B3237" s="1"/>
  <c r="B3236" s="1"/>
  <c r="B3235" s="1"/>
  <c r="U56" i="5" s="1"/>
  <c r="C3246" i="1"/>
  <c r="B1050"/>
  <c r="C1050"/>
  <c r="C1110"/>
  <c r="B1110"/>
  <c r="B1530"/>
  <c r="C1530"/>
  <c r="B1991"/>
  <c r="C1991"/>
  <c r="C2274"/>
  <c r="C2273" s="1"/>
  <c r="C2272" s="1"/>
  <c r="C2271" s="1"/>
  <c r="C2270" s="1"/>
  <c r="C2269" s="1"/>
  <c r="C2268" s="1"/>
  <c r="C2267" s="1"/>
  <c r="C2266" s="1"/>
  <c r="C2265" s="1"/>
  <c r="C2264" s="1"/>
  <c r="C2263" s="1"/>
  <c r="F54" i="5" s="1"/>
  <c r="B2274" i="1"/>
  <c r="B2273" s="1"/>
  <c r="B2272" s="1"/>
  <c r="B2271" s="1"/>
  <c r="B2270" s="1"/>
  <c r="B2269" s="1"/>
  <c r="B2268" s="1"/>
  <c r="B2267" s="1"/>
  <c r="B2266" s="1"/>
  <c r="B2265" s="1"/>
  <c r="B2264" s="1"/>
  <c r="B2263" s="1"/>
  <c r="E54" i="5" s="1"/>
  <c r="C2682" i="1"/>
  <c r="B2682"/>
  <c r="B2056"/>
  <c r="C2056"/>
  <c r="C2092"/>
  <c r="B2092"/>
  <c r="C2128"/>
  <c r="B2128"/>
  <c r="C2392"/>
  <c r="C2391" s="1"/>
  <c r="C2390" s="1"/>
  <c r="C2389" s="1"/>
  <c r="C2388" s="1"/>
  <c r="C2387" s="1"/>
  <c r="C2386" s="1"/>
  <c r="C2385" s="1"/>
  <c r="C2384" s="1"/>
  <c r="C2383" s="1"/>
  <c r="V21" i="5" s="1"/>
  <c r="B2392" i="1"/>
  <c r="B2728"/>
  <c r="C2728"/>
  <c r="B3076"/>
  <c r="C3076"/>
  <c r="C2526"/>
  <c r="C2525" s="1"/>
  <c r="C2524" s="1"/>
  <c r="C2523" s="1"/>
  <c r="C2522" s="1"/>
  <c r="C2521" s="1"/>
  <c r="C2520" s="1"/>
  <c r="C2519" s="1"/>
  <c r="C2518" s="1"/>
  <c r="C2517" s="1"/>
  <c r="C2516" s="1"/>
  <c r="C2515" s="1"/>
  <c r="B2526"/>
  <c r="B1990"/>
  <c r="C1990"/>
  <c r="C2178"/>
  <c r="B2178"/>
  <c r="C2465"/>
  <c r="B2465"/>
  <c r="B2982"/>
  <c r="C2982"/>
  <c r="C3100"/>
  <c r="B3100"/>
  <c r="C3492"/>
  <c r="C3491" s="1"/>
  <c r="C3490" s="1"/>
  <c r="C3489" s="1"/>
  <c r="C3488" s="1"/>
  <c r="C3487" s="1"/>
  <c r="B3492"/>
  <c r="B3491" s="1"/>
  <c r="B3490" s="1"/>
  <c r="B3489" s="1"/>
  <c r="B3488" s="1"/>
  <c r="B3487" s="1"/>
  <c r="C2992"/>
  <c r="B2992"/>
  <c r="C3210"/>
  <c r="C3209" s="1"/>
  <c r="C3208" s="1"/>
  <c r="C3207" s="1"/>
  <c r="C3206" s="1"/>
  <c r="C3205" s="1"/>
  <c r="C3204" s="1"/>
  <c r="C3203" s="1"/>
  <c r="C3202" s="1"/>
  <c r="C3201" s="1"/>
  <c r="C3200" s="1"/>
  <c r="C3199" s="1"/>
  <c r="J56" i="5" s="1"/>
  <c r="B3210" i="1"/>
  <c r="B3209" s="1"/>
  <c r="B3208" s="1"/>
  <c r="B3207" s="1"/>
  <c r="B3206" s="1"/>
  <c r="B3205" s="1"/>
  <c r="B3204" s="1"/>
  <c r="B3203" s="1"/>
  <c r="B3202" s="1"/>
  <c r="B3201" s="1"/>
  <c r="B3200" s="1"/>
  <c r="B3199" s="1"/>
  <c r="I56" i="5" s="1"/>
  <c r="C1914" i="1"/>
  <c r="B1914"/>
  <c r="B1986"/>
  <c r="C1986"/>
  <c r="B3018"/>
  <c r="C3018"/>
  <c r="B3306"/>
  <c r="B3305" s="1"/>
  <c r="B3304" s="1"/>
  <c r="B3303" s="1"/>
  <c r="B3302" s="1"/>
  <c r="B3301" s="1"/>
  <c r="B3300" s="1"/>
  <c r="B3299" s="1"/>
  <c r="B3298" s="1"/>
  <c r="B3297" s="1"/>
  <c r="B3296" s="1"/>
  <c r="B3295" s="1"/>
  <c r="I58" i="5" s="1"/>
  <c r="C3306" i="1"/>
  <c r="C3305" s="1"/>
  <c r="C3304" s="1"/>
  <c r="C3303" s="1"/>
  <c r="C3302" s="1"/>
  <c r="C3301" s="1"/>
  <c r="C3300" s="1"/>
  <c r="C3299" s="1"/>
  <c r="C3298" s="1"/>
  <c r="C3297" s="1"/>
  <c r="C3296" s="1"/>
  <c r="C3295" s="1"/>
  <c r="J58" i="5" s="1"/>
  <c r="C3498" i="1"/>
  <c r="B3498"/>
  <c r="C3473"/>
  <c r="B3473"/>
  <c r="C1758"/>
  <c r="C1757" s="1"/>
  <c r="C1756" s="1"/>
  <c r="C1755" s="1"/>
  <c r="C1754" s="1"/>
  <c r="C1753" s="1"/>
  <c r="C1752" s="1"/>
  <c r="C1751" s="1"/>
  <c r="C1750" s="1"/>
  <c r="C1749" s="1"/>
  <c r="C1748" s="1"/>
  <c r="C1747" s="1"/>
  <c r="R12" i="5" s="1"/>
  <c r="B1758" i="1"/>
  <c r="B1757" s="1"/>
  <c r="B1756" s="1"/>
  <c r="B1755" s="1"/>
  <c r="B1754" s="1"/>
  <c r="B1753" s="1"/>
  <c r="B1752" s="1"/>
  <c r="B1751" s="1"/>
  <c r="B1750" s="1"/>
  <c r="B1749" s="1"/>
  <c r="B1748" s="1"/>
  <c r="B1747" s="1"/>
  <c r="Q12" i="5" s="1"/>
  <c r="C1818" i="1"/>
  <c r="B1818"/>
  <c r="C1902"/>
  <c r="B1902"/>
  <c r="C1982"/>
  <c r="B1982"/>
  <c r="C2118"/>
  <c r="B2118"/>
  <c r="B2262"/>
  <c r="B2261" s="1"/>
  <c r="B2260" s="1"/>
  <c r="B2259" s="1"/>
  <c r="B2258" s="1"/>
  <c r="B2257" s="1"/>
  <c r="B2256" s="1"/>
  <c r="B2255" s="1"/>
  <c r="B2254" s="1"/>
  <c r="B2253" s="1"/>
  <c r="B2252" s="1"/>
  <c r="B2251" s="1"/>
  <c r="C2262"/>
  <c r="C2261" s="1"/>
  <c r="C2260" s="1"/>
  <c r="C2259" s="1"/>
  <c r="C2258" s="1"/>
  <c r="C2257" s="1"/>
  <c r="C2256" s="1"/>
  <c r="C2255" s="1"/>
  <c r="C2254" s="1"/>
  <c r="C2253" s="1"/>
  <c r="C2252" s="1"/>
  <c r="C2251" s="1"/>
  <c r="C2356"/>
  <c r="C2355" s="1"/>
  <c r="C2354" s="1"/>
  <c r="C2353" s="1"/>
  <c r="C2352" s="1"/>
  <c r="C2351" s="1"/>
  <c r="C2350" s="1"/>
  <c r="C2349" s="1"/>
  <c r="C2348" s="1"/>
  <c r="C2347" s="1"/>
  <c r="J21" i="5" s="1"/>
  <c r="B2356" i="1"/>
  <c r="B2355" s="1"/>
  <c r="B2354" s="1"/>
  <c r="B2353" s="1"/>
  <c r="B2352" s="1"/>
  <c r="B2351" s="1"/>
  <c r="B2350" s="1"/>
  <c r="B2349" s="1"/>
  <c r="B2348" s="1"/>
  <c r="B2347" s="1"/>
  <c r="I21" i="5" s="1"/>
  <c r="B2452" i="1"/>
  <c r="B2451" s="1"/>
  <c r="B2450" s="1"/>
  <c r="B2449" s="1"/>
  <c r="B2448" s="1"/>
  <c r="B2447" s="1"/>
  <c r="B2446" s="1"/>
  <c r="B2445" s="1"/>
  <c r="B2444" s="1"/>
  <c r="B2443" s="1"/>
  <c r="Q46" i="5" s="1"/>
  <c r="C2452" i="1"/>
  <c r="C2451" s="1"/>
  <c r="C2450" s="1"/>
  <c r="C2449" s="1"/>
  <c r="C2448" s="1"/>
  <c r="C2447" s="1"/>
  <c r="C2446" s="1"/>
  <c r="C2445" s="1"/>
  <c r="C2444" s="1"/>
  <c r="C2443" s="1"/>
  <c r="R46" i="5" s="1"/>
  <c r="C3462" i="1"/>
  <c r="B3462"/>
  <c r="C2453"/>
  <c r="B2453"/>
  <c r="C2993"/>
  <c r="B2993"/>
  <c r="C234"/>
  <c r="C233" s="1"/>
  <c r="C232" s="1"/>
  <c r="C231" s="1"/>
  <c r="C230" s="1"/>
  <c r="C229" s="1"/>
  <c r="C228" s="1"/>
  <c r="C227" s="1"/>
  <c r="C226" s="1"/>
  <c r="C225" s="1"/>
  <c r="C224" s="1"/>
  <c r="C223" s="1"/>
  <c r="B234"/>
  <c r="B233" s="1"/>
  <c r="B232" s="1"/>
  <c r="B231" s="1"/>
  <c r="B230" s="1"/>
  <c r="B229" s="1"/>
  <c r="B228" s="1"/>
  <c r="B227" s="1"/>
  <c r="B226" s="1"/>
  <c r="B225" s="1"/>
  <c r="B224" s="1"/>
  <c r="B223" s="1"/>
  <c r="E51" i="5" s="1"/>
  <c r="C2367" i="1"/>
  <c r="C2366" s="1"/>
  <c r="C2365" s="1"/>
  <c r="C2364" s="1"/>
  <c r="C2363" s="1"/>
  <c r="C2362" s="1"/>
  <c r="C2361" s="1"/>
  <c r="C2360" s="1"/>
  <c r="C2359" s="1"/>
  <c r="N21" i="5" s="1"/>
  <c r="C3003" i="1"/>
  <c r="C3002" s="1"/>
  <c r="C3001" s="1"/>
  <c r="C3000" s="1"/>
  <c r="C2999" s="1"/>
  <c r="C2998" s="1"/>
  <c r="C2997" s="1"/>
  <c r="C2996" s="1"/>
  <c r="C2995" s="1"/>
  <c r="V37" i="5" s="1"/>
  <c r="B3003" i="1"/>
  <c r="B3002" s="1"/>
  <c r="B3001" s="1"/>
  <c r="B3000" s="1"/>
  <c r="B2999" s="1"/>
  <c r="B2998" s="1"/>
  <c r="B2997" s="1"/>
  <c r="B2996" s="1"/>
  <c r="B2995" s="1"/>
  <c r="U37" i="5" s="1"/>
  <c r="C919" i="53"/>
  <c r="A919" s="1"/>
  <c r="B919"/>
  <c r="C835"/>
  <c r="A835" s="1"/>
  <c r="B835"/>
  <c r="O17" i="5"/>
  <c r="C2463" i="1"/>
  <c r="C2462" s="1"/>
  <c r="C2461" s="1"/>
  <c r="C2460" s="1"/>
  <c r="C2459" s="1"/>
  <c r="C2458" s="1"/>
  <c r="C2457" s="1"/>
  <c r="C2456" s="1"/>
  <c r="C2455" s="1"/>
  <c r="V46" i="5" s="1"/>
  <c r="B1471" i="53"/>
  <c r="B1472" s="1"/>
  <c r="B1473" s="1"/>
  <c r="B1474" s="1"/>
  <c r="B1475" s="1"/>
  <c r="B1476" s="1"/>
  <c r="B1477" s="1"/>
  <c r="B1478" s="1"/>
  <c r="B1479" s="1"/>
  <c r="B1480" s="1"/>
  <c r="B1481" s="1"/>
  <c r="B1482" s="1"/>
  <c r="C1471"/>
  <c r="A1471" s="1"/>
  <c r="C1857"/>
  <c r="A1857" s="1"/>
  <c r="B1891"/>
  <c r="C1891"/>
  <c r="A1891" s="1"/>
  <c r="C3494" i="1"/>
  <c r="B3494"/>
  <c r="C2051"/>
  <c r="B2051"/>
  <c r="C1553"/>
  <c r="B1553"/>
  <c r="C1819" i="53"/>
  <c r="A1819" s="1"/>
  <c r="B1819"/>
  <c r="B1820" s="1"/>
  <c r="B1821" s="1"/>
  <c r="B1822" s="1"/>
  <c r="B1823" s="1"/>
  <c r="B1824" s="1"/>
  <c r="B1825" s="1"/>
  <c r="B1826" s="1"/>
  <c r="B1827" s="1"/>
  <c r="B1828" s="1"/>
  <c r="B1829" s="1"/>
  <c r="B1830" s="1"/>
  <c r="C1304"/>
  <c r="A1304" s="1"/>
  <c r="C2971"/>
  <c r="A2971" s="1"/>
  <c r="B2971"/>
  <c r="C2059"/>
  <c r="A2059" s="1"/>
  <c r="B2059"/>
  <c r="B2060" s="1"/>
  <c r="B2061" s="1"/>
  <c r="B2062" s="1"/>
  <c r="B2063" s="1"/>
  <c r="B2064" s="1"/>
  <c r="B2065" s="1"/>
  <c r="B2066" s="1"/>
  <c r="B2067" s="1"/>
  <c r="B2068" s="1"/>
  <c r="B2069" s="1"/>
  <c r="B2070" s="1"/>
  <c r="C3142"/>
  <c r="A3142" s="1"/>
  <c r="C1029"/>
  <c r="A1029" s="1"/>
  <c r="B1446" i="1"/>
  <c r="B1445" s="1"/>
  <c r="B1444" s="1"/>
  <c r="B1443" s="1"/>
  <c r="B1442" s="1"/>
  <c r="B1441" s="1"/>
  <c r="B1440" s="1"/>
  <c r="B1439" s="1"/>
  <c r="B1438" s="1"/>
  <c r="B1437" s="1"/>
  <c r="B1436" s="1"/>
  <c r="B1435" s="1"/>
  <c r="I60" i="5" s="1"/>
  <c r="C1446" i="1"/>
  <c r="C1445" s="1"/>
  <c r="C1444" s="1"/>
  <c r="C1443" s="1"/>
  <c r="C1442" s="1"/>
  <c r="C1441" s="1"/>
  <c r="C1440" s="1"/>
  <c r="C1439" s="1"/>
  <c r="C1438" s="1"/>
  <c r="C1437" s="1"/>
  <c r="C1436" s="1"/>
  <c r="C1435" s="1"/>
  <c r="J60" i="5" s="1"/>
  <c r="C2084" i="53"/>
  <c r="A2084" s="1"/>
  <c r="B2084"/>
  <c r="B2085" s="1"/>
  <c r="B2086" s="1"/>
  <c r="B2087" s="1"/>
  <c r="B2088" s="1"/>
  <c r="B2089" s="1"/>
  <c r="B2090" s="1"/>
  <c r="B2091" s="1"/>
  <c r="B2092" s="1"/>
  <c r="B2093" s="1"/>
  <c r="B2094" s="1"/>
  <c r="C2277"/>
  <c r="A2277" s="1"/>
  <c r="B1759"/>
  <c r="B1760" s="1"/>
  <c r="B1761" s="1"/>
  <c r="B1762" s="1"/>
  <c r="B1763" s="1"/>
  <c r="B1764" s="1"/>
  <c r="B1765" s="1"/>
  <c r="B1766" s="1"/>
  <c r="B1767" s="1"/>
  <c r="B1768" s="1"/>
  <c r="B1769" s="1"/>
  <c r="B1770" s="1"/>
  <c r="C1759"/>
  <c r="A1759" s="1"/>
  <c r="B2167"/>
  <c r="B2168" s="1"/>
  <c r="B2169" s="1"/>
  <c r="B2170" s="1"/>
  <c r="B2171" s="1"/>
  <c r="B2172" s="1"/>
  <c r="B2173" s="1"/>
  <c r="B2174" s="1"/>
  <c r="B2175" s="1"/>
  <c r="B2176" s="1"/>
  <c r="B2177" s="1"/>
  <c r="B2178" s="1"/>
  <c r="C2167"/>
  <c r="A2167" s="1"/>
  <c r="B1495"/>
  <c r="B1496" s="1"/>
  <c r="B1497" s="1"/>
  <c r="B1498" s="1"/>
  <c r="B1499" s="1"/>
  <c r="B1500" s="1"/>
  <c r="B1501" s="1"/>
  <c r="B1502" s="1"/>
  <c r="B1503" s="1"/>
  <c r="B1504" s="1"/>
  <c r="B1505" s="1"/>
  <c r="B1506" s="1"/>
  <c r="C1495"/>
  <c r="A1495" s="1"/>
  <c r="C1555"/>
  <c r="A1555" s="1"/>
  <c r="B1555"/>
  <c r="B1556" s="1"/>
  <c r="B1557" s="1"/>
  <c r="B1558" s="1"/>
  <c r="B1559" s="1"/>
  <c r="B1560" s="1"/>
  <c r="B1561" s="1"/>
  <c r="B1562" s="1"/>
  <c r="B1563" s="1"/>
  <c r="B1564" s="1"/>
  <c r="B1565" s="1"/>
  <c r="B1566" s="1"/>
  <c r="C3439"/>
  <c r="A3439" s="1"/>
  <c r="B3439"/>
  <c r="B3440" s="1"/>
  <c r="B3441" s="1"/>
  <c r="B3442" s="1"/>
  <c r="B3443" s="1"/>
  <c r="B3444" s="1"/>
  <c r="B3445" s="1"/>
  <c r="B3446" s="1"/>
  <c r="B3447" s="1"/>
  <c r="B3448" s="1"/>
  <c r="B3449" s="1"/>
  <c r="B3450" s="1"/>
  <c r="C1567"/>
  <c r="A1567" s="1"/>
  <c r="B1567"/>
  <c r="B1568" s="1"/>
  <c r="B1569" s="1"/>
  <c r="B1570" s="1"/>
  <c r="B1571" s="1"/>
  <c r="B1572" s="1"/>
  <c r="B1573" s="1"/>
  <c r="B1574" s="1"/>
  <c r="B1575" s="1"/>
  <c r="B1576" s="1"/>
  <c r="B1577" s="1"/>
  <c r="B1578" s="1"/>
  <c r="C1533"/>
  <c r="A1533" s="1"/>
  <c r="B3103"/>
  <c r="B3104" s="1"/>
  <c r="B3105" s="1"/>
  <c r="B3106" s="1"/>
  <c r="B3107" s="1"/>
  <c r="B3108" s="1"/>
  <c r="B3109" s="1"/>
  <c r="B3110" s="1"/>
  <c r="B3111" s="1"/>
  <c r="B3112" s="1"/>
  <c r="B3113" s="1"/>
  <c r="B3114" s="1"/>
  <c r="C3103"/>
  <c r="A3103" s="1"/>
  <c r="C2131"/>
  <c r="A2131" s="1"/>
  <c r="B2131"/>
  <c r="B2132" s="1"/>
  <c r="B2133" s="1"/>
  <c r="B2134" s="1"/>
  <c r="B2135" s="1"/>
  <c r="B2136" s="1"/>
  <c r="B2137" s="1"/>
  <c r="B2138" s="1"/>
  <c r="B2139" s="1"/>
  <c r="B2140" s="1"/>
  <c r="B2141" s="1"/>
  <c r="B2142" s="1"/>
  <c r="C1099"/>
  <c r="A1099" s="1"/>
  <c r="B1099"/>
  <c r="B1100" s="1"/>
  <c r="B1101" s="1"/>
  <c r="B1102" s="1"/>
  <c r="B1103" s="1"/>
  <c r="B1104" s="1"/>
  <c r="B1105" s="1"/>
  <c r="B1106" s="1"/>
  <c r="B1107" s="1"/>
  <c r="B1108" s="1"/>
  <c r="B1109" s="1"/>
  <c r="B1110" s="1"/>
  <c r="C2052" i="1"/>
  <c r="B2052"/>
  <c r="C2588" i="53"/>
  <c r="A2588" s="1"/>
  <c r="C1039" i="1"/>
  <c r="B1039"/>
  <c r="M61" i="5" s="1"/>
  <c r="B1057" i="1"/>
  <c r="C1057"/>
  <c r="C1519" i="53"/>
  <c r="A1519" s="1"/>
  <c r="B1519"/>
  <c r="B1520" s="1"/>
  <c r="B1521" s="1"/>
  <c r="B1522" s="1"/>
  <c r="B1523" s="1"/>
  <c r="B1524" s="1"/>
  <c r="B1525" s="1"/>
  <c r="B1526" s="1"/>
  <c r="B1527" s="1"/>
  <c r="B1528" s="1"/>
  <c r="B1529" s="1"/>
  <c r="B1530" s="1"/>
  <c r="C2443"/>
  <c r="A2443" s="1"/>
  <c r="B2443"/>
  <c r="B2444" s="1"/>
  <c r="B2445" s="1"/>
  <c r="B2446" s="1"/>
  <c r="B2447" s="1"/>
  <c r="B2448" s="1"/>
  <c r="B2449" s="1"/>
  <c r="B2450" s="1"/>
  <c r="B2451" s="1"/>
  <c r="B2452" s="1"/>
  <c r="B2453" s="1"/>
  <c r="B2454" s="1"/>
  <c r="B2179"/>
  <c r="C2179"/>
  <c r="A2179" s="1"/>
  <c r="C1040"/>
  <c r="A1040" s="1"/>
  <c r="C1963"/>
  <c r="A1963" s="1"/>
  <c r="B1963"/>
  <c r="B1964" s="1"/>
  <c r="B1965" s="1"/>
  <c r="B1966" s="1"/>
  <c r="B1967" s="1"/>
  <c r="B1968" s="1"/>
  <c r="B1969" s="1"/>
  <c r="B1970" s="1"/>
  <c r="B1971" s="1"/>
  <c r="B1972" s="1"/>
  <c r="B1973" s="1"/>
  <c r="B1974" s="1"/>
  <c r="C1941"/>
  <c r="A1941" s="1"/>
  <c r="C1051"/>
  <c r="A1051" s="1"/>
  <c r="B1051"/>
  <c r="B1052" s="1"/>
  <c r="B1053" s="1"/>
  <c r="B1054" s="1"/>
  <c r="B1055" s="1"/>
  <c r="B1056" s="1"/>
  <c r="B1057" s="1"/>
  <c r="B1058" s="1"/>
  <c r="B1059" s="1"/>
  <c r="B1060" s="1"/>
  <c r="B1061" s="1"/>
  <c r="B1062" s="1"/>
  <c r="C1135"/>
  <c r="A1135" s="1"/>
  <c r="B1135"/>
  <c r="B1136" s="1"/>
  <c r="B1137" s="1"/>
  <c r="B1138" s="1"/>
  <c r="B1139" s="1"/>
  <c r="B1140" s="1"/>
  <c r="B1141" s="1"/>
  <c r="B1142" s="1"/>
  <c r="B1143" s="1"/>
  <c r="B1144" s="1"/>
  <c r="B1145" s="1"/>
  <c r="B1146" s="1"/>
  <c r="C2251"/>
  <c r="A2251" s="1"/>
  <c r="B2251"/>
  <c r="B2252" s="1"/>
  <c r="B2253" s="1"/>
  <c r="B2254" s="1"/>
  <c r="B2255" s="1"/>
  <c r="B2256" s="1"/>
  <c r="B2257" s="1"/>
  <c r="B2258" s="1"/>
  <c r="B2259" s="1"/>
  <c r="B2260" s="1"/>
  <c r="B2261" s="1"/>
  <c r="B2262" s="1"/>
  <c r="B2587"/>
  <c r="B2588" s="1"/>
  <c r="B2589" s="1"/>
  <c r="B2590" s="1"/>
  <c r="B2591" s="1"/>
  <c r="B2592" s="1"/>
  <c r="B2593" s="1"/>
  <c r="B2594" s="1"/>
  <c r="B2595" s="1"/>
  <c r="B2596" s="1"/>
  <c r="B2597" s="1"/>
  <c r="B2598" s="1"/>
  <c r="C2587"/>
  <c r="A2587" s="1"/>
  <c r="C2719"/>
  <c r="A2719" s="1"/>
  <c r="B2719"/>
  <c r="B2731"/>
  <c r="B2732" s="1"/>
  <c r="B2733" s="1"/>
  <c r="B2734" s="1"/>
  <c r="B2735" s="1"/>
  <c r="B2736" s="1"/>
  <c r="B2737" s="1"/>
  <c r="B2738" s="1"/>
  <c r="B2739" s="1"/>
  <c r="B2740" s="1"/>
  <c r="B2741" s="1"/>
  <c r="B2742" s="1"/>
  <c r="C2731"/>
  <c r="A2731" s="1"/>
  <c r="B1987" i="1"/>
  <c r="C1987"/>
  <c r="B2046"/>
  <c r="B2045" s="1"/>
  <c r="B2044" s="1"/>
  <c r="B2043" s="1"/>
  <c r="B2042" s="1"/>
  <c r="B2041" s="1"/>
  <c r="B2040" s="1"/>
  <c r="B2039" s="1"/>
  <c r="B2038" s="1"/>
  <c r="B2037" s="1"/>
  <c r="B2036" s="1"/>
  <c r="B2035" s="1"/>
  <c r="C2046"/>
  <c r="C2045" s="1"/>
  <c r="C2044" s="1"/>
  <c r="C2043" s="1"/>
  <c r="C2042" s="1"/>
  <c r="C2041" s="1"/>
  <c r="C2040" s="1"/>
  <c r="C2039" s="1"/>
  <c r="C2038" s="1"/>
  <c r="C2037" s="1"/>
  <c r="C2036" s="1"/>
  <c r="C2035" s="1"/>
  <c r="B1111" i="53"/>
  <c r="B1112" s="1"/>
  <c r="B1113" s="1"/>
  <c r="B1114" s="1"/>
  <c r="B1115" s="1"/>
  <c r="B1116" s="1"/>
  <c r="B1117" s="1"/>
  <c r="B1118" s="1"/>
  <c r="B1119" s="1"/>
  <c r="B1120" s="1"/>
  <c r="B1121" s="1"/>
  <c r="B1122" s="1"/>
  <c r="C1111"/>
  <c r="A1111" s="1"/>
  <c r="B1339"/>
  <c r="B1340" s="1"/>
  <c r="B1341" s="1"/>
  <c r="B1342" s="1"/>
  <c r="B1343" s="1"/>
  <c r="B1344" s="1"/>
  <c r="B1345" s="1"/>
  <c r="B1346" s="1"/>
  <c r="B1347" s="1"/>
  <c r="B1348" s="1"/>
  <c r="B1349" s="1"/>
  <c r="B1350" s="1"/>
  <c r="C1339"/>
  <c r="A1339" s="1"/>
  <c r="C1149"/>
  <c r="A1149" s="1"/>
  <c r="C1363"/>
  <c r="A1363" s="1"/>
  <c r="B1363"/>
  <c r="B1747"/>
  <c r="B1748" s="1"/>
  <c r="B1749" s="1"/>
  <c r="B1750" s="1"/>
  <c r="B1751" s="1"/>
  <c r="B1752" s="1"/>
  <c r="B1753" s="1"/>
  <c r="B1754" s="1"/>
  <c r="B1755" s="1"/>
  <c r="B1756" s="1"/>
  <c r="B1757" s="1"/>
  <c r="B1758" s="1"/>
  <c r="C1747"/>
  <c r="A1747" s="1"/>
  <c r="C1843"/>
  <c r="A1843" s="1"/>
  <c r="B1843"/>
  <c r="B1844" s="1"/>
  <c r="B1845" s="1"/>
  <c r="B1846" s="1"/>
  <c r="B1847" s="1"/>
  <c r="B1848" s="1"/>
  <c r="B1849" s="1"/>
  <c r="B1850" s="1"/>
  <c r="B1851" s="1"/>
  <c r="B1852" s="1"/>
  <c r="B1853" s="1"/>
  <c r="B1854" s="1"/>
  <c r="C2107"/>
  <c r="A2107" s="1"/>
  <c r="B2107"/>
  <c r="B2108" s="1"/>
  <c r="B2109" s="1"/>
  <c r="B2110" s="1"/>
  <c r="B2111" s="1"/>
  <c r="B2112" s="1"/>
  <c r="B2113" s="1"/>
  <c r="B2114" s="1"/>
  <c r="B2115" s="1"/>
  <c r="B2116" s="1"/>
  <c r="B2117" s="1"/>
  <c r="B2118" s="1"/>
  <c r="C2227"/>
  <c r="A2227" s="1"/>
  <c r="B2227"/>
  <c r="B2228" s="1"/>
  <c r="B2229" s="1"/>
  <c r="B2230" s="1"/>
  <c r="B2231" s="1"/>
  <c r="B2232" s="1"/>
  <c r="B2233" s="1"/>
  <c r="B2234" s="1"/>
  <c r="B2235" s="1"/>
  <c r="B2236" s="1"/>
  <c r="B2237" s="1"/>
  <c r="B2238" s="1"/>
  <c r="C2539"/>
  <c r="A2539" s="1"/>
  <c r="B2539"/>
  <c r="B2540" s="1"/>
  <c r="B2541" s="1"/>
  <c r="B2542" s="1"/>
  <c r="B2543" s="1"/>
  <c r="B2544" s="1"/>
  <c r="B2545" s="1"/>
  <c r="B2546" s="1"/>
  <c r="B2547" s="1"/>
  <c r="B2548" s="1"/>
  <c r="B2549" s="1"/>
  <c r="B2550" s="1"/>
  <c r="B3055"/>
  <c r="B3056" s="1"/>
  <c r="B3057" s="1"/>
  <c r="B3058" s="1"/>
  <c r="B3059" s="1"/>
  <c r="B3060" s="1"/>
  <c r="B3061" s="1"/>
  <c r="B3062" s="1"/>
  <c r="B3063" s="1"/>
  <c r="B3064" s="1"/>
  <c r="B3065" s="1"/>
  <c r="B3066" s="1"/>
  <c r="C3055"/>
  <c r="A3055" s="1"/>
  <c r="C1447"/>
  <c r="A1447" s="1"/>
  <c r="B1447"/>
  <c r="B1448" s="1"/>
  <c r="B1449" s="1"/>
  <c r="B1450" s="1"/>
  <c r="B1451" s="1"/>
  <c r="B1452" s="1"/>
  <c r="B1453" s="1"/>
  <c r="B1454" s="1"/>
  <c r="B1455" s="1"/>
  <c r="B1456" s="1"/>
  <c r="B1457" s="1"/>
  <c r="B1458" s="1"/>
  <c r="C1543"/>
  <c r="A1543" s="1"/>
  <c r="B1543"/>
  <c r="B1544" s="1"/>
  <c r="B1545" s="1"/>
  <c r="B1546" s="1"/>
  <c r="B1547" s="1"/>
  <c r="B1548" s="1"/>
  <c r="B1549" s="1"/>
  <c r="B1550" s="1"/>
  <c r="B1551" s="1"/>
  <c r="B1552" s="1"/>
  <c r="B1553" s="1"/>
  <c r="B1554" s="1"/>
  <c r="C2169"/>
  <c r="A2169" s="1"/>
  <c r="C2047"/>
  <c r="A2047" s="1"/>
  <c r="B2047"/>
  <c r="B2048" s="1"/>
  <c r="B2049" s="1"/>
  <c r="B2050" s="1"/>
  <c r="B2051" s="1"/>
  <c r="B2052" s="1"/>
  <c r="B2053" s="1"/>
  <c r="B2054" s="1"/>
  <c r="B2055" s="1"/>
  <c r="B2056" s="1"/>
  <c r="B2057" s="1"/>
  <c r="B2058" s="1"/>
  <c r="B2479"/>
  <c r="C2479"/>
  <c r="A2479" s="1"/>
  <c r="C2517"/>
  <c r="A2517" s="1"/>
  <c r="B1055" i="1"/>
  <c r="C1055"/>
  <c r="C3044" i="53"/>
  <c r="A3044" s="1"/>
  <c r="B2071"/>
  <c r="B2072" s="1"/>
  <c r="B2073" s="1"/>
  <c r="B2074" s="1"/>
  <c r="B2075" s="1"/>
  <c r="B2076" s="1"/>
  <c r="B2077" s="1"/>
  <c r="B2078" s="1"/>
  <c r="B2079" s="1"/>
  <c r="B2080" s="1"/>
  <c r="B2081" s="1"/>
  <c r="B2082" s="1"/>
  <c r="C2071"/>
  <c r="A2071" s="1"/>
  <c r="B1045" i="1"/>
  <c r="C1045"/>
  <c r="C1860" i="53"/>
  <c r="A1860" s="1"/>
  <c r="C2360"/>
  <c r="A2360" s="1"/>
  <c r="C2432"/>
  <c r="A2432" s="1"/>
  <c r="C3271"/>
  <c r="A3271" s="1"/>
  <c r="B3271"/>
  <c r="B3272" s="1"/>
  <c r="B3273" s="1"/>
  <c r="B3274" s="1"/>
  <c r="B3275" s="1"/>
  <c r="B3276" s="1"/>
  <c r="B3277" s="1"/>
  <c r="B3278" s="1"/>
  <c r="B3279" s="1"/>
  <c r="B3280" s="1"/>
  <c r="B3281" s="1"/>
  <c r="B3282" s="1"/>
  <c r="C3455"/>
  <c r="A3455" s="1"/>
  <c r="C1372" i="1"/>
  <c r="B1372"/>
  <c r="B2298"/>
  <c r="B2297" s="1"/>
  <c r="B2296" s="1"/>
  <c r="B2295" s="1"/>
  <c r="B2294" s="1"/>
  <c r="B2293" s="1"/>
  <c r="B2292" s="1"/>
  <c r="B2291" s="1"/>
  <c r="B2290" s="1"/>
  <c r="B2289" s="1"/>
  <c r="B2288" s="1"/>
  <c r="B2287" s="1"/>
  <c r="M54" i="5" s="1"/>
  <c r="C2298" i="1"/>
  <c r="C2297" s="1"/>
  <c r="C2296" s="1"/>
  <c r="C2295" s="1"/>
  <c r="C2294" s="1"/>
  <c r="C2293" s="1"/>
  <c r="C2292" s="1"/>
  <c r="C2291" s="1"/>
  <c r="C2290" s="1"/>
  <c r="C2289" s="1"/>
  <c r="C2288" s="1"/>
  <c r="C2287" s="1"/>
  <c r="N54" i="5" s="1"/>
  <c r="C3077" i="1"/>
  <c r="B3077"/>
  <c r="B1041"/>
  <c r="C1041"/>
  <c r="B3247" i="53"/>
  <c r="B3248" s="1"/>
  <c r="B3249" s="1"/>
  <c r="B3250" s="1"/>
  <c r="B3251" s="1"/>
  <c r="B3252" s="1"/>
  <c r="B3253" s="1"/>
  <c r="B3254" s="1"/>
  <c r="B3255" s="1"/>
  <c r="B3256" s="1"/>
  <c r="B3257" s="1"/>
  <c r="B3258" s="1"/>
  <c r="C3247"/>
  <c r="A3247" s="1"/>
  <c r="C1035" i="1"/>
  <c r="B1035"/>
  <c r="C1901"/>
  <c r="C1900" s="1"/>
  <c r="C1899" s="1"/>
  <c r="C1898" s="1"/>
  <c r="C1897" s="1"/>
  <c r="C1896" s="1"/>
  <c r="C1895" s="1"/>
  <c r="C1894" s="1"/>
  <c r="C1893" s="1"/>
  <c r="C1892" s="1"/>
  <c r="C1891" s="1"/>
  <c r="R22" i="5" s="1"/>
  <c r="B1901" i="1"/>
  <c r="B1900" s="1"/>
  <c r="B1899" s="1"/>
  <c r="B1898" s="1"/>
  <c r="B1897" s="1"/>
  <c r="B1896" s="1"/>
  <c r="B1895" s="1"/>
  <c r="B1894" s="1"/>
  <c r="B1893" s="1"/>
  <c r="B1892" s="1"/>
  <c r="B1891" s="1"/>
  <c r="Q22" i="5" s="1"/>
  <c r="B3283" i="53"/>
  <c r="B3284" s="1"/>
  <c r="B3285" s="1"/>
  <c r="B3286" s="1"/>
  <c r="B3287" s="1"/>
  <c r="B3288" s="1"/>
  <c r="B3289" s="1"/>
  <c r="B3290" s="1"/>
  <c r="B3291" s="1"/>
  <c r="B3292" s="1"/>
  <c r="B3293" s="1"/>
  <c r="B3294" s="1"/>
  <c r="C3283"/>
  <c r="A3283" s="1"/>
  <c r="C1784"/>
  <c r="A1784" s="1"/>
  <c r="B1784"/>
  <c r="B1785" s="1"/>
  <c r="B1786" s="1"/>
  <c r="B1787" s="1"/>
  <c r="B1788" s="1"/>
  <c r="B1789" s="1"/>
  <c r="B1790" s="1"/>
  <c r="B1791" s="1"/>
  <c r="B1792" s="1"/>
  <c r="B1793" s="1"/>
  <c r="B1794" s="1"/>
  <c r="C1856"/>
  <c r="A1856" s="1"/>
  <c r="C2312"/>
  <c r="A2312" s="1"/>
  <c r="C2648"/>
  <c r="A2648" s="1"/>
  <c r="C1085" i="1"/>
  <c r="B1085"/>
  <c r="C3480"/>
  <c r="C3479" s="1"/>
  <c r="C3478" s="1"/>
  <c r="C3477" s="1"/>
  <c r="C3476" s="1"/>
  <c r="C3475" s="1"/>
  <c r="B3480"/>
  <c r="B3479" s="1"/>
  <c r="B3478" s="1"/>
  <c r="B3477" s="1"/>
  <c r="B3476" s="1"/>
  <c r="B3475" s="1"/>
  <c r="C1263"/>
  <c r="B1263"/>
  <c r="C2116"/>
  <c r="B2116"/>
  <c r="C3472"/>
  <c r="B3472"/>
  <c r="C1357"/>
  <c r="C1356" s="1"/>
  <c r="C1355" s="1"/>
  <c r="C1354" s="1"/>
  <c r="C1353" s="1"/>
  <c r="C1352" s="1"/>
  <c r="C1351" s="1"/>
  <c r="F31" i="5" s="1"/>
  <c r="B2139" i="1"/>
  <c r="C2139"/>
  <c r="B2177"/>
  <c r="C2177"/>
  <c r="C1290"/>
  <c r="C1289" s="1"/>
  <c r="C1288" s="1"/>
  <c r="C1287" s="1"/>
  <c r="C1286" s="1"/>
  <c r="C1285" s="1"/>
  <c r="C1284" s="1"/>
  <c r="C1283" s="1"/>
  <c r="C1282" s="1"/>
  <c r="C1281" s="1"/>
  <c r="C1280" s="1"/>
  <c r="C1279" s="1"/>
  <c r="B1290"/>
  <c r="B1289" s="1"/>
  <c r="B1288" s="1"/>
  <c r="B1287" s="1"/>
  <c r="B1286" s="1"/>
  <c r="B1285" s="1"/>
  <c r="B1284" s="1"/>
  <c r="B1283" s="1"/>
  <c r="B1282" s="1"/>
  <c r="B1281" s="1"/>
  <c r="B1280" s="1"/>
  <c r="B1279" s="1"/>
  <c r="C1614"/>
  <c r="C1613" s="1"/>
  <c r="C1612" s="1"/>
  <c r="C1611" s="1"/>
  <c r="C1610" s="1"/>
  <c r="C1609" s="1"/>
  <c r="C1608" s="1"/>
  <c r="C1607" s="1"/>
  <c r="C1606" s="1"/>
  <c r="C1605" s="1"/>
  <c r="C1604" s="1"/>
  <c r="C1603" s="1"/>
  <c r="R52" i="5" s="1"/>
  <c r="B1614" i="1"/>
  <c r="B1613" s="1"/>
  <c r="B1612" s="1"/>
  <c r="B1611" s="1"/>
  <c r="B1610" s="1"/>
  <c r="B1609" s="1"/>
  <c r="B1608" s="1"/>
  <c r="B1607" s="1"/>
  <c r="B1606" s="1"/>
  <c r="B1605" s="1"/>
  <c r="B1604" s="1"/>
  <c r="B1603" s="1"/>
  <c r="Q52" i="5" s="1"/>
  <c r="C3078" i="1"/>
  <c r="B3078"/>
  <c r="B2068"/>
  <c r="C2068"/>
  <c r="C1124" i="53"/>
  <c r="A1124" s="1"/>
  <c r="C1279"/>
  <c r="A1279" s="1"/>
  <c r="B1279"/>
  <c r="B1280" s="1"/>
  <c r="B1281" s="1"/>
  <c r="B1282" s="1"/>
  <c r="B1283" s="1"/>
  <c r="B1284" s="1"/>
  <c r="B1285" s="1"/>
  <c r="B1286" s="1"/>
  <c r="B1287" s="1"/>
  <c r="B1288" s="1"/>
  <c r="B1289" s="1"/>
  <c r="B1290" s="1"/>
  <c r="B1075"/>
  <c r="C1075"/>
  <c r="A1075" s="1"/>
  <c r="B1183"/>
  <c r="B1184" s="1"/>
  <c r="B1185" s="1"/>
  <c r="B1186" s="1"/>
  <c r="B1187" s="1"/>
  <c r="B1188" s="1"/>
  <c r="B1189" s="1"/>
  <c r="B1190" s="1"/>
  <c r="B1191" s="1"/>
  <c r="B1192" s="1"/>
  <c r="B1193" s="1"/>
  <c r="B1194" s="1"/>
  <c r="C1183"/>
  <c r="A1183" s="1"/>
  <c r="C1438"/>
  <c r="A1438" s="1"/>
  <c r="B1915"/>
  <c r="C1915"/>
  <c r="A1915" s="1"/>
  <c r="B3199"/>
  <c r="B3200" s="1"/>
  <c r="B3201" s="1"/>
  <c r="B3202" s="1"/>
  <c r="B3203" s="1"/>
  <c r="B3204" s="1"/>
  <c r="B3205" s="1"/>
  <c r="B3206" s="1"/>
  <c r="B3207" s="1"/>
  <c r="B3208" s="1"/>
  <c r="B3209" s="1"/>
  <c r="B3210" s="1"/>
  <c r="C3199"/>
  <c r="A3199" s="1"/>
  <c r="B1687"/>
  <c r="B1688" s="1"/>
  <c r="B1689" s="1"/>
  <c r="B1690" s="1"/>
  <c r="B1691" s="1"/>
  <c r="B1692" s="1"/>
  <c r="B1693" s="1"/>
  <c r="B1694" s="1"/>
  <c r="B1695" s="1"/>
  <c r="B1696" s="1"/>
  <c r="B1697" s="1"/>
  <c r="B1698" s="1"/>
  <c r="C1687"/>
  <c r="A1687" s="1"/>
  <c r="C3115"/>
  <c r="A3115" s="1"/>
  <c r="B3115"/>
  <c r="B3116" s="1"/>
  <c r="B3117" s="1"/>
  <c r="B3118" s="1"/>
  <c r="B3119" s="1"/>
  <c r="B3120" s="1"/>
  <c r="B3121" s="1"/>
  <c r="B3122" s="1"/>
  <c r="B3123" s="1"/>
  <c r="B3124" s="1"/>
  <c r="B3125" s="1"/>
  <c r="B3126" s="1"/>
  <c r="C3427"/>
  <c r="A3427" s="1"/>
  <c r="B3427"/>
  <c r="B3428" s="1"/>
  <c r="B3429" s="1"/>
  <c r="B3430" s="1"/>
  <c r="B3431" s="1"/>
  <c r="B3432" s="1"/>
  <c r="B3433" s="1"/>
  <c r="B3434" s="1"/>
  <c r="B3435" s="1"/>
  <c r="B3436" s="1"/>
  <c r="B3437" s="1"/>
  <c r="B3438" s="1"/>
  <c r="C1387"/>
  <c r="A1387" s="1"/>
  <c r="B1387"/>
  <c r="B1388" s="1"/>
  <c r="B1389" s="1"/>
  <c r="B1390" s="1"/>
  <c r="B1391" s="1"/>
  <c r="B1392" s="1"/>
  <c r="B1393" s="1"/>
  <c r="B1394" s="1"/>
  <c r="B1395" s="1"/>
  <c r="B1396" s="1"/>
  <c r="B1397" s="1"/>
  <c r="B1398" s="1"/>
  <c r="C2335"/>
  <c r="A2335" s="1"/>
  <c r="B2335"/>
  <c r="B2336" s="1"/>
  <c r="B2337" s="1"/>
  <c r="B2338" s="1"/>
  <c r="B2339" s="1"/>
  <c r="B2340" s="1"/>
  <c r="B2341" s="1"/>
  <c r="B2342" s="1"/>
  <c r="B2343" s="1"/>
  <c r="B2344" s="1"/>
  <c r="B2345" s="1"/>
  <c r="B2346" s="1"/>
  <c r="B1423"/>
  <c r="B1424" s="1"/>
  <c r="B1425" s="1"/>
  <c r="B1426" s="1"/>
  <c r="B1427" s="1"/>
  <c r="B1428" s="1"/>
  <c r="B1429" s="1"/>
  <c r="B1430" s="1"/>
  <c r="B1431" s="1"/>
  <c r="B1432" s="1"/>
  <c r="B1433" s="1"/>
  <c r="B1434" s="1"/>
  <c r="C1423"/>
  <c r="A1423" s="1"/>
  <c r="B1663"/>
  <c r="B1664" s="1"/>
  <c r="B1665" s="1"/>
  <c r="B1666" s="1"/>
  <c r="B1667" s="1"/>
  <c r="B1668" s="1"/>
  <c r="B1669" s="1"/>
  <c r="B1670" s="1"/>
  <c r="B1671" s="1"/>
  <c r="B1672" s="1"/>
  <c r="B1673" s="1"/>
  <c r="B1674" s="1"/>
  <c r="C1663"/>
  <c r="A1663" s="1"/>
  <c r="C2421"/>
  <c r="A2421" s="1"/>
  <c r="C1047" i="1"/>
  <c r="B1047"/>
  <c r="C1241"/>
  <c r="B1241"/>
  <c r="C2554" i="53"/>
  <c r="A2554" s="1"/>
  <c r="B1040" i="1"/>
  <c r="C1040"/>
  <c r="C3403" i="53"/>
  <c r="A3403" s="1"/>
  <c r="B3403"/>
  <c r="B3404" s="1"/>
  <c r="B3405" s="1"/>
  <c r="B3406" s="1"/>
  <c r="B3407" s="1"/>
  <c r="B3408" s="1"/>
  <c r="B3409" s="1"/>
  <c r="B3410" s="1"/>
  <c r="B3411" s="1"/>
  <c r="B3412" s="1"/>
  <c r="B3413" s="1"/>
  <c r="B3414" s="1"/>
  <c r="B1049" i="1"/>
  <c r="C1049"/>
  <c r="C1265"/>
  <c r="B1265"/>
  <c r="B2117"/>
  <c r="C2117"/>
  <c r="C1388" i="53"/>
  <c r="A1388" s="1"/>
  <c r="C2216"/>
  <c r="A2216" s="1"/>
  <c r="C2504"/>
  <c r="A2504" s="1"/>
  <c r="B2504"/>
  <c r="B2505" s="1"/>
  <c r="B2506" s="1"/>
  <c r="B2507" s="1"/>
  <c r="B2508" s="1"/>
  <c r="B2509" s="1"/>
  <c r="B2510" s="1"/>
  <c r="B2511" s="1"/>
  <c r="B2512" s="1"/>
  <c r="B2513" s="1"/>
  <c r="B2514" s="1"/>
  <c r="C2696"/>
  <c r="A2696" s="1"/>
  <c r="C2780"/>
  <c r="A2780" s="1"/>
  <c r="B1032" i="1"/>
  <c r="C1032"/>
  <c r="B1096"/>
  <c r="B1095" s="1"/>
  <c r="B1094" s="1"/>
  <c r="B1093" s="1"/>
  <c r="B1092" s="1"/>
  <c r="B1091" s="1"/>
  <c r="B1090" s="1"/>
  <c r="B1089" s="1"/>
  <c r="B1088" s="1"/>
  <c r="B1087" s="1"/>
  <c r="M62" i="5" s="1"/>
  <c r="C1096" i="1"/>
  <c r="C1095" s="1"/>
  <c r="C1094" s="1"/>
  <c r="C1093" s="1"/>
  <c r="C1092" s="1"/>
  <c r="C1091" s="1"/>
  <c r="C1090" s="1"/>
  <c r="C1089" s="1"/>
  <c r="C1088" s="1"/>
  <c r="C1087" s="1"/>
  <c r="N62" i="5" s="1"/>
  <c r="C1516" i="1"/>
  <c r="B1516"/>
  <c r="C1803"/>
  <c r="C1802" s="1"/>
  <c r="C1801" s="1"/>
  <c r="C1800" s="1"/>
  <c r="C1799" s="1"/>
  <c r="C1798" s="1"/>
  <c r="C1797" s="1"/>
  <c r="C1796" s="1"/>
  <c r="C1795" s="1"/>
  <c r="J57" i="5" s="1"/>
  <c r="B1803" i="1"/>
  <c r="C2610"/>
  <c r="C2609" s="1"/>
  <c r="C2608" s="1"/>
  <c r="C2607" s="1"/>
  <c r="C2606" s="1"/>
  <c r="C2605" s="1"/>
  <c r="C2604" s="1"/>
  <c r="C2603" s="1"/>
  <c r="C2602" s="1"/>
  <c r="C2601" s="1"/>
  <c r="C2600" s="1"/>
  <c r="C2599" s="1"/>
  <c r="B2610"/>
  <c r="B1058"/>
  <c r="C1058"/>
  <c r="B1170"/>
  <c r="C1170"/>
  <c r="C1169" s="1"/>
  <c r="C1168" s="1"/>
  <c r="C1167" s="1"/>
  <c r="C1166" s="1"/>
  <c r="C1165" s="1"/>
  <c r="C1164" s="1"/>
  <c r="C1163" s="1"/>
  <c r="C1162" s="1"/>
  <c r="C1161" s="1"/>
  <c r="C1160" s="1"/>
  <c r="C1159" s="1"/>
  <c r="N30" i="5" s="1"/>
  <c r="B1458" i="1"/>
  <c r="B1457" s="1"/>
  <c r="B1456" s="1"/>
  <c r="B1455" s="1"/>
  <c r="B1454" s="1"/>
  <c r="B1453" s="1"/>
  <c r="B1452" s="1"/>
  <c r="B1451" s="1"/>
  <c r="B1450" s="1"/>
  <c r="B1449" s="1"/>
  <c r="B1448" s="1"/>
  <c r="B1447" s="1"/>
  <c r="M60" i="5" s="1"/>
  <c r="C1458" i="1"/>
  <c r="C1457" s="1"/>
  <c r="C1456" s="1"/>
  <c r="C1455" s="1"/>
  <c r="C1454" s="1"/>
  <c r="C1453" s="1"/>
  <c r="C1452" s="1"/>
  <c r="C1451" s="1"/>
  <c r="C1450" s="1"/>
  <c r="C1449" s="1"/>
  <c r="C1448" s="1"/>
  <c r="C1447" s="1"/>
  <c r="N60" i="5" s="1"/>
  <c r="C2060" i="1"/>
  <c r="B2060"/>
  <c r="B2212"/>
  <c r="B2211" s="1"/>
  <c r="B2210" s="1"/>
  <c r="B2209" s="1"/>
  <c r="B2208" s="1"/>
  <c r="B2207" s="1"/>
  <c r="B2206" s="1"/>
  <c r="B2205" s="1"/>
  <c r="B2204" s="1"/>
  <c r="B2203" s="1"/>
  <c r="Y53" i="5" s="1"/>
  <c r="C2212" i="1"/>
  <c r="C2211" s="1"/>
  <c r="C2210" s="1"/>
  <c r="C2209" s="1"/>
  <c r="C2208" s="1"/>
  <c r="C2207" s="1"/>
  <c r="C2206" s="1"/>
  <c r="C2205" s="1"/>
  <c r="C2204" s="1"/>
  <c r="C2203" s="1"/>
  <c r="Z53" i="5" s="1"/>
  <c r="B3414" i="1"/>
  <c r="B3413" s="1"/>
  <c r="B3412" s="1"/>
  <c r="B3411" s="1"/>
  <c r="B3410" s="1"/>
  <c r="B3409" s="1"/>
  <c r="B3408" s="1"/>
  <c r="B3407" s="1"/>
  <c r="B3406" s="1"/>
  <c r="B3405" s="1"/>
  <c r="B3404" s="1"/>
  <c r="B3403" s="1"/>
  <c r="U65" i="5" s="1"/>
  <c r="C3414" i="1"/>
  <c r="C3413" s="1"/>
  <c r="C3412" s="1"/>
  <c r="C3411" s="1"/>
  <c r="C3410" s="1"/>
  <c r="C3409" s="1"/>
  <c r="C3408" s="1"/>
  <c r="C3407" s="1"/>
  <c r="C3406" s="1"/>
  <c r="C3405" s="1"/>
  <c r="C3404" s="1"/>
  <c r="C3403" s="1"/>
  <c r="V65" i="5" s="1"/>
  <c r="B3089" i="1"/>
  <c r="C3089"/>
  <c r="B1675" i="53"/>
  <c r="B1676" s="1"/>
  <c r="B1677" s="1"/>
  <c r="B1678" s="1"/>
  <c r="B1679" s="1"/>
  <c r="B1680" s="1"/>
  <c r="B1681" s="1"/>
  <c r="B1682" s="1"/>
  <c r="B1683" s="1"/>
  <c r="B1684" s="1"/>
  <c r="B1685" s="1"/>
  <c r="B1686" s="1"/>
  <c r="C1675"/>
  <c r="A1675" s="1"/>
  <c r="C1750"/>
  <c r="A1750" s="1"/>
  <c r="C1809"/>
  <c r="A1809" s="1"/>
  <c r="C2263"/>
  <c r="A2263" s="1"/>
  <c r="B2263"/>
  <c r="B2264" s="1"/>
  <c r="B2265" s="1"/>
  <c r="B2266" s="1"/>
  <c r="B2267" s="1"/>
  <c r="B2268" s="1"/>
  <c r="B2269" s="1"/>
  <c r="B2270" s="1"/>
  <c r="B2271" s="1"/>
  <c r="B2272" s="1"/>
  <c r="B2273" s="1"/>
  <c r="B2274" s="1"/>
  <c r="B2359"/>
  <c r="B2360" s="1"/>
  <c r="B2361" s="1"/>
  <c r="B2362" s="1"/>
  <c r="B2363" s="1"/>
  <c r="B2364" s="1"/>
  <c r="B2365" s="1"/>
  <c r="B2366" s="1"/>
  <c r="B2367" s="1"/>
  <c r="B2368" s="1"/>
  <c r="B2369" s="1"/>
  <c r="B2370" s="1"/>
  <c r="C2359"/>
  <c r="A2359" s="1"/>
  <c r="C3079"/>
  <c r="A3079" s="1"/>
  <c r="B3079"/>
  <c r="B3080" s="1"/>
  <c r="B3081" s="1"/>
  <c r="B3082" s="1"/>
  <c r="B3083" s="1"/>
  <c r="B3084" s="1"/>
  <c r="B3085" s="1"/>
  <c r="B3086" s="1"/>
  <c r="B3087" s="1"/>
  <c r="B3088" s="1"/>
  <c r="B3089" s="1"/>
  <c r="B3090" s="1"/>
  <c r="C1642"/>
  <c r="A1642" s="1"/>
  <c r="C3057"/>
  <c r="A3057" s="1"/>
  <c r="C3451"/>
  <c r="A3451" s="1"/>
  <c r="B3451"/>
  <c r="B3452" s="1"/>
  <c r="B3453" s="1"/>
  <c r="B3454" s="1"/>
  <c r="B3455" s="1"/>
  <c r="B3456" s="1"/>
  <c r="B3457" s="1"/>
  <c r="B3458" s="1"/>
  <c r="B3459" s="1"/>
  <c r="B3460" s="1"/>
  <c r="B3461" s="1"/>
  <c r="B3462" s="1"/>
  <c r="C1880"/>
  <c r="A1880" s="1"/>
  <c r="C2288"/>
  <c r="A2288" s="1"/>
  <c r="B2288"/>
  <c r="B2289" s="1"/>
  <c r="B2290" s="1"/>
  <c r="B2291" s="1"/>
  <c r="B2292" s="1"/>
  <c r="B2293" s="1"/>
  <c r="B2294" s="1"/>
  <c r="B2295" s="1"/>
  <c r="B2296" s="1"/>
  <c r="B2297" s="1"/>
  <c r="B2298" s="1"/>
  <c r="C2612"/>
  <c r="A2612" s="1"/>
  <c r="C3080"/>
  <c r="A3080" s="1"/>
  <c r="B1981" i="1"/>
  <c r="C1981"/>
  <c r="C1264"/>
  <c r="B1264"/>
  <c r="B1979"/>
  <c r="C1979"/>
  <c r="C3030"/>
  <c r="C3029" s="1"/>
  <c r="C3028" s="1"/>
  <c r="C3027" s="1"/>
  <c r="C3026" s="1"/>
  <c r="C3025" s="1"/>
  <c r="C3024" s="1"/>
  <c r="C3023" s="1"/>
  <c r="C3022" s="1"/>
  <c r="C3021" s="1"/>
  <c r="C3020" s="1"/>
  <c r="C3019" s="1"/>
  <c r="N38" i="5" s="1"/>
  <c r="B3030" i="1"/>
  <c r="B3029" s="1"/>
  <c r="B3028" s="1"/>
  <c r="B3027" s="1"/>
  <c r="B3026" s="1"/>
  <c r="B3025" s="1"/>
  <c r="B3024" s="1"/>
  <c r="B3023" s="1"/>
  <c r="B3022" s="1"/>
  <c r="B3021" s="1"/>
  <c r="B3020" s="1"/>
  <c r="B3019" s="1"/>
  <c r="M38" i="5" s="1"/>
  <c r="B2065" i="1"/>
  <c r="C2065"/>
  <c r="B2370"/>
  <c r="C2370"/>
  <c r="C1030"/>
  <c r="B1030"/>
  <c r="C1350"/>
  <c r="C1349" s="1"/>
  <c r="C1348" s="1"/>
  <c r="C1347" s="1"/>
  <c r="C1346" s="1"/>
  <c r="C1345" s="1"/>
  <c r="C1344" s="1"/>
  <c r="C1343" s="1"/>
  <c r="C1342" s="1"/>
  <c r="C1341" s="1"/>
  <c r="C1340" s="1"/>
  <c r="C1339" s="1"/>
  <c r="B1350"/>
  <c r="B1349" s="1"/>
  <c r="B1348" s="1"/>
  <c r="B1347" s="1"/>
  <c r="B1346" s="1"/>
  <c r="B1345" s="1"/>
  <c r="B1344" s="1"/>
  <c r="B1343" s="1"/>
  <c r="B1342" s="1"/>
  <c r="B1341" s="1"/>
  <c r="B1340" s="1"/>
  <c r="B1339" s="1"/>
  <c r="B1518"/>
  <c r="C1518"/>
  <c r="C2047"/>
  <c r="B2047"/>
  <c r="B1984"/>
  <c r="C1984"/>
  <c r="C1239"/>
  <c r="B1239"/>
  <c r="C1395"/>
  <c r="B1395"/>
  <c r="B1865"/>
  <c r="C1865"/>
  <c r="B1993"/>
  <c r="C1993"/>
  <c r="B2057"/>
  <c r="C2057"/>
  <c r="C1146"/>
  <c r="C1145" s="1"/>
  <c r="C1144" s="1"/>
  <c r="C1143" s="1"/>
  <c r="C1142" s="1"/>
  <c r="C1141" s="1"/>
  <c r="C1140" s="1"/>
  <c r="C1139" s="1"/>
  <c r="C1138" s="1"/>
  <c r="C1137" s="1"/>
  <c r="C1136" s="1"/>
  <c r="C1135" s="1"/>
  <c r="F30" i="5" s="1"/>
  <c r="B1146" i="1"/>
  <c r="B1145" s="1"/>
  <c r="B1144" s="1"/>
  <c r="B1143" s="1"/>
  <c r="B1142" s="1"/>
  <c r="B1141" s="1"/>
  <c r="B1140" s="1"/>
  <c r="B1139" s="1"/>
  <c r="B1138" s="1"/>
  <c r="B1137" s="1"/>
  <c r="B1136" s="1"/>
  <c r="B1135" s="1"/>
  <c r="E30" i="5" s="1"/>
  <c r="C1254" i="1"/>
  <c r="B1254"/>
  <c r="C1326"/>
  <c r="C1325" s="1"/>
  <c r="C1324" s="1"/>
  <c r="C1323" s="1"/>
  <c r="C1322" s="1"/>
  <c r="C1321" s="1"/>
  <c r="C1320" s="1"/>
  <c r="C1319" s="1"/>
  <c r="C1318" s="1"/>
  <c r="C1317" s="1"/>
  <c r="C1316" s="1"/>
  <c r="C1315" s="1"/>
  <c r="B1326"/>
  <c r="B1325" s="1"/>
  <c r="B1324" s="1"/>
  <c r="B1323" s="1"/>
  <c r="B1322" s="1"/>
  <c r="B1321" s="1"/>
  <c r="B1320" s="1"/>
  <c r="B1319" s="1"/>
  <c r="B1318" s="1"/>
  <c r="B1317" s="1"/>
  <c r="B1316" s="1"/>
  <c r="B1315" s="1"/>
  <c r="C1386"/>
  <c r="B1386"/>
  <c r="B1418"/>
  <c r="B1417" s="1"/>
  <c r="B1416" s="1"/>
  <c r="B1415" s="1"/>
  <c r="B1414" s="1"/>
  <c r="B1413" s="1"/>
  <c r="B1412" s="1"/>
  <c r="B1411" s="1"/>
  <c r="Y31" i="5" s="1"/>
  <c r="C1418" i="1"/>
  <c r="C1417" s="1"/>
  <c r="C1416" s="1"/>
  <c r="C1415" s="1"/>
  <c r="C1414" s="1"/>
  <c r="C1413" s="1"/>
  <c r="C1412" s="1"/>
  <c r="C1411" s="1"/>
  <c r="Z31" i="5" s="1"/>
  <c r="C1650" i="1"/>
  <c r="C1649" s="1"/>
  <c r="C1648" s="1"/>
  <c r="C1647" s="1"/>
  <c r="C1646" s="1"/>
  <c r="C1645" s="1"/>
  <c r="C1644" s="1"/>
  <c r="C1643" s="1"/>
  <c r="C1642" s="1"/>
  <c r="C1641" s="1"/>
  <c r="C1640" s="1"/>
  <c r="C1639" s="1"/>
  <c r="B1650"/>
  <c r="B1649" s="1"/>
  <c r="B1648" s="1"/>
  <c r="B1647" s="1"/>
  <c r="B1646" s="1"/>
  <c r="B1645" s="1"/>
  <c r="B1644" s="1"/>
  <c r="B1643" s="1"/>
  <c r="B1642" s="1"/>
  <c r="B1641" s="1"/>
  <c r="B1640" s="1"/>
  <c r="B1639" s="1"/>
  <c r="E43" i="5" s="1"/>
  <c r="C1863" i="1"/>
  <c r="B1863"/>
  <c r="B1862" s="1"/>
  <c r="B1861" s="1"/>
  <c r="B1860" s="1"/>
  <c r="B1859" s="1"/>
  <c r="B1858" s="1"/>
  <c r="B1857" s="1"/>
  <c r="B1856" s="1"/>
  <c r="B1855" s="1"/>
  <c r="E22" i="5" s="1"/>
  <c r="C2103" i="1"/>
  <c r="B2103"/>
  <c r="C2200"/>
  <c r="C2199" s="1"/>
  <c r="C2198" s="1"/>
  <c r="C2197" s="1"/>
  <c r="C2196" s="1"/>
  <c r="C2195" s="1"/>
  <c r="C2194" s="1"/>
  <c r="C2193" s="1"/>
  <c r="C2192" s="1"/>
  <c r="C2191" s="1"/>
  <c r="V53" i="5" s="1"/>
  <c r="B2200" i="1"/>
  <c r="B2199" s="1"/>
  <c r="B2198" s="1"/>
  <c r="B2197" s="1"/>
  <c r="B2196" s="1"/>
  <c r="B2195" s="1"/>
  <c r="B2194" s="1"/>
  <c r="B2193" s="1"/>
  <c r="B2192" s="1"/>
  <c r="B2191" s="1"/>
  <c r="U53" i="5" s="1"/>
  <c r="B1792" i="1"/>
  <c r="C1792"/>
  <c r="B1988"/>
  <c r="C1988"/>
  <c r="C2440"/>
  <c r="C2439" s="1"/>
  <c r="C2438" s="1"/>
  <c r="C2437" s="1"/>
  <c r="C2436" s="1"/>
  <c r="C2435" s="1"/>
  <c r="C2434" s="1"/>
  <c r="C2433" s="1"/>
  <c r="C2432" s="1"/>
  <c r="C2431" s="1"/>
  <c r="N46" i="5" s="1"/>
  <c r="B2440" i="1"/>
  <c r="B2439" s="1"/>
  <c r="B2438" s="1"/>
  <c r="B2437" s="1"/>
  <c r="B2436" s="1"/>
  <c r="B2435" s="1"/>
  <c r="B2434" s="1"/>
  <c r="B2433" s="1"/>
  <c r="B2432" s="1"/>
  <c r="B2431" s="1"/>
  <c r="M46" i="5" s="1"/>
  <c r="B3126" i="1"/>
  <c r="B3125" s="1"/>
  <c r="B3124" s="1"/>
  <c r="B3123" s="1"/>
  <c r="B3122" s="1"/>
  <c r="B3121" s="1"/>
  <c r="B3120" s="1"/>
  <c r="B3119" s="1"/>
  <c r="B3118" s="1"/>
  <c r="B3117" s="1"/>
  <c r="B3116" s="1"/>
  <c r="B3115" s="1"/>
  <c r="E11" i="5" s="1"/>
  <c r="C3126" i="1"/>
  <c r="C3125" s="1"/>
  <c r="C3124" s="1"/>
  <c r="C3123" s="1"/>
  <c r="C3122" s="1"/>
  <c r="C3121" s="1"/>
  <c r="C3120" s="1"/>
  <c r="C3119" s="1"/>
  <c r="C3118" s="1"/>
  <c r="C3117" s="1"/>
  <c r="C3116" s="1"/>
  <c r="C3115" s="1"/>
  <c r="F11" i="5" s="1"/>
  <c r="B2622" i="1"/>
  <c r="B2621" s="1"/>
  <c r="B2620" s="1"/>
  <c r="B2619" s="1"/>
  <c r="B2618" s="1"/>
  <c r="B2617" s="1"/>
  <c r="B2616" s="1"/>
  <c r="B2615" s="1"/>
  <c r="B2614" s="1"/>
  <c r="B2613" s="1"/>
  <c r="B2612" s="1"/>
  <c r="B2611" s="1"/>
  <c r="C2622"/>
  <c r="C2621" s="1"/>
  <c r="C2620" s="1"/>
  <c r="C2619" s="1"/>
  <c r="C2618" s="1"/>
  <c r="C2617" s="1"/>
  <c r="C2616" s="1"/>
  <c r="C2615" s="1"/>
  <c r="C2614" s="1"/>
  <c r="C2613" s="1"/>
  <c r="C2612" s="1"/>
  <c r="C2611" s="1"/>
  <c r="C1998"/>
  <c r="B1998"/>
  <c r="B2138"/>
  <c r="B2137" s="1"/>
  <c r="B2136" s="1"/>
  <c r="B2135" s="1"/>
  <c r="B2134" s="1"/>
  <c r="B2133" s="1"/>
  <c r="B2132" s="1"/>
  <c r="B2131" s="1"/>
  <c r="Y39" i="5" s="1"/>
  <c r="C2138" i="1"/>
  <c r="C2137" s="1"/>
  <c r="C2136" s="1"/>
  <c r="C2135" s="1"/>
  <c r="C2134" s="1"/>
  <c r="C2133" s="1"/>
  <c r="C2132" s="1"/>
  <c r="C2131" s="1"/>
  <c r="Z39" i="5" s="1"/>
  <c r="B2405" i="1"/>
  <c r="C2405"/>
  <c r="B439" i="53"/>
  <c r="C439"/>
  <c r="A439" s="1"/>
  <c r="C2538" i="1"/>
  <c r="B2538"/>
  <c r="B2537" s="1"/>
  <c r="B2536" s="1"/>
  <c r="B2535" s="1"/>
  <c r="B2534" s="1"/>
  <c r="B2533" s="1"/>
  <c r="B2532" s="1"/>
  <c r="B2531" s="1"/>
  <c r="B2530" s="1"/>
  <c r="B2529" s="1"/>
  <c r="B2528" s="1"/>
  <c r="B2527" s="1"/>
  <c r="U47" i="5" s="1"/>
  <c r="B3150" i="1"/>
  <c r="C3150"/>
  <c r="C3149" s="1"/>
  <c r="C3148" s="1"/>
  <c r="C3147" s="1"/>
  <c r="C3146" s="1"/>
  <c r="C3145" s="1"/>
  <c r="C3144" s="1"/>
  <c r="C3143" s="1"/>
  <c r="C3142" s="1"/>
  <c r="C3141" s="1"/>
  <c r="C3140" s="1"/>
  <c r="C3139" s="1"/>
  <c r="N11" i="5" s="1"/>
  <c r="C1042" i="1"/>
  <c r="B1042"/>
  <c r="C1098"/>
  <c r="B1098"/>
  <c r="C1266"/>
  <c r="B1266"/>
  <c r="B1638"/>
  <c r="B1637" s="1"/>
  <c r="B1636" s="1"/>
  <c r="B1635" s="1"/>
  <c r="B1634" s="1"/>
  <c r="B1633" s="1"/>
  <c r="B1632" s="1"/>
  <c r="B1631" s="1"/>
  <c r="B1630" s="1"/>
  <c r="B1629" s="1"/>
  <c r="B1628" s="1"/>
  <c r="B1627" s="1"/>
  <c r="Y52" i="5" s="1"/>
  <c r="C1638" i="1"/>
  <c r="C1637" s="1"/>
  <c r="C1636" s="1"/>
  <c r="C1635" s="1"/>
  <c r="C1634" s="1"/>
  <c r="C1633" s="1"/>
  <c r="C1632" s="1"/>
  <c r="C1631" s="1"/>
  <c r="C1630" s="1"/>
  <c r="C1629" s="1"/>
  <c r="C1628" s="1"/>
  <c r="C1627" s="1"/>
  <c r="Z52" i="5" s="1"/>
  <c r="B1975" i="1"/>
  <c r="C1975"/>
  <c r="B2562"/>
  <c r="B2561" s="1"/>
  <c r="B2560" s="1"/>
  <c r="B2559" s="1"/>
  <c r="B2558" s="1"/>
  <c r="B2557" s="1"/>
  <c r="B2556" s="1"/>
  <c r="B2555" s="1"/>
  <c r="B2554" s="1"/>
  <c r="B2553" s="1"/>
  <c r="B2552" s="1"/>
  <c r="B2551" s="1"/>
  <c r="C2562"/>
  <c r="C2561" s="1"/>
  <c r="C2560" s="1"/>
  <c r="C2559" s="1"/>
  <c r="C2558" s="1"/>
  <c r="C2557" s="1"/>
  <c r="C2556" s="1"/>
  <c r="C2555" s="1"/>
  <c r="C2554" s="1"/>
  <c r="C2553" s="1"/>
  <c r="C2552" s="1"/>
  <c r="C2551" s="1"/>
  <c r="B2080"/>
  <c r="C2080"/>
  <c r="C2152"/>
  <c r="C2151" s="1"/>
  <c r="C2150" s="1"/>
  <c r="C2149" s="1"/>
  <c r="C2148" s="1"/>
  <c r="C2147" s="1"/>
  <c r="C2146" s="1"/>
  <c r="C2145" s="1"/>
  <c r="C2144" s="1"/>
  <c r="C2143" s="1"/>
  <c r="F53" i="5" s="1"/>
  <c r="B2152" i="1"/>
  <c r="B2151" s="1"/>
  <c r="B2150" s="1"/>
  <c r="B2149" s="1"/>
  <c r="B2148" s="1"/>
  <c r="B2147" s="1"/>
  <c r="B2146" s="1"/>
  <c r="B2145" s="1"/>
  <c r="B2144" s="1"/>
  <c r="B2143" s="1"/>
  <c r="E53" i="5" s="1"/>
  <c r="B2502" i="1"/>
  <c r="B2501" s="1"/>
  <c r="B2500" s="1"/>
  <c r="B2499" s="1"/>
  <c r="B2498" s="1"/>
  <c r="B2497" s="1"/>
  <c r="B2496" s="1"/>
  <c r="B2495" s="1"/>
  <c r="B2494" s="1"/>
  <c r="B2493" s="1"/>
  <c r="B2492" s="1"/>
  <c r="B2491" s="1"/>
  <c r="I47" i="5" s="1"/>
  <c r="C2502" i="1"/>
  <c r="C2501" s="1"/>
  <c r="C2500" s="1"/>
  <c r="C2499" s="1"/>
  <c r="C2498" s="1"/>
  <c r="C2497" s="1"/>
  <c r="C2496" s="1"/>
  <c r="C2495" s="1"/>
  <c r="C2494" s="1"/>
  <c r="C2493" s="1"/>
  <c r="C2492" s="1"/>
  <c r="C2491" s="1"/>
  <c r="J47" i="5" s="1"/>
  <c r="C2670" i="1"/>
  <c r="C2669" s="1"/>
  <c r="C2668" s="1"/>
  <c r="C2667" s="1"/>
  <c r="C2666" s="1"/>
  <c r="C2665" s="1"/>
  <c r="C2664" s="1"/>
  <c r="C2663" s="1"/>
  <c r="C2662" s="1"/>
  <c r="C2661" s="1"/>
  <c r="C2660" s="1"/>
  <c r="C2659" s="1"/>
  <c r="B2670"/>
  <c r="B2669" s="1"/>
  <c r="B2668" s="1"/>
  <c r="B2667" s="1"/>
  <c r="B2666" s="1"/>
  <c r="B2665" s="1"/>
  <c r="B2664" s="1"/>
  <c r="B2663" s="1"/>
  <c r="B2662" s="1"/>
  <c r="B2661" s="1"/>
  <c r="B2660" s="1"/>
  <c r="B2659" s="1"/>
  <c r="B1734"/>
  <c r="B1733" s="1"/>
  <c r="B1732" s="1"/>
  <c r="B1731" s="1"/>
  <c r="B1730" s="1"/>
  <c r="B1729" s="1"/>
  <c r="B1728" s="1"/>
  <c r="B1727" s="1"/>
  <c r="B1726" s="1"/>
  <c r="B1725" s="1"/>
  <c r="B1724" s="1"/>
  <c r="B1723" s="1"/>
  <c r="I12" i="5" s="1"/>
  <c r="C1734" i="1"/>
  <c r="C1733" s="1"/>
  <c r="C1878"/>
  <c r="B1878"/>
  <c r="C2126"/>
  <c r="C2125" s="1"/>
  <c r="C2124" s="1"/>
  <c r="C2123" s="1"/>
  <c r="C2122" s="1"/>
  <c r="C2121" s="1"/>
  <c r="C2120" s="1"/>
  <c r="C2119" s="1"/>
  <c r="V39" i="5" s="1"/>
  <c r="B2126" i="1"/>
  <c r="B2125" s="1"/>
  <c r="B2124" s="1"/>
  <c r="B2123" s="1"/>
  <c r="B2122" s="1"/>
  <c r="B2121" s="1"/>
  <c r="B2120" s="1"/>
  <c r="B2119" s="1"/>
  <c r="U39" i="5" s="1"/>
  <c r="B3486" i="1"/>
  <c r="C3486"/>
  <c r="B2417"/>
  <c r="C2417"/>
  <c r="B2164"/>
  <c r="B2163" s="1"/>
  <c r="B2162" s="1"/>
  <c r="B2161" s="1"/>
  <c r="B2160" s="1"/>
  <c r="B2159" s="1"/>
  <c r="B2158" s="1"/>
  <c r="B2157" s="1"/>
  <c r="B2156" s="1"/>
  <c r="B2155" s="1"/>
  <c r="I53" i="5" s="1"/>
  <c r="C2164" i="1"/>
  <c r="C2163" s="1"/>
  <c r="C2162" s="1"/>
  <c r="C2161" s="1"/>
  <c r="C2160" s="1"/>
  <c r="C2159" s="1"/>
  <c r="C2158" s="1"/>
  <c r="C2157" s="1"/>
  <c r="C2156" s="1"/>
  <c r="C2155" s="1"/>
  <c r="J53" i="5" s="1"/>
  <c r="C2238" i="1"/>
  <c r="C2237" s="1"/>
  <c r="C2236" s="1"/>
  <c r="C2235" s="1"/>
  <c r="C2234" s="1"/>
  <c r="C2233" s="1"/>
  <c r="C2232" s="1"/>
  <c r="C2231" s="1"/>
  <c r="C2230" s="1"/>
  <c r="C2229" s="1"/>
  <c r="C2228" s="1"/>
  <c r="C2227" s="1"/>
  <c r="B2238"/>
  <c r="B2237" s="1"/>
  <c r="B2236" s="1"/>
  <c r="B2235" s="1"/>
  <c r="B2234" s="1"/>
  <c r="B2233" s="1"/>
  <c r="B2232" s="1"/>
  <c r="B2231" s="1"/>
  <c r="B2230" s="1"/>
  <c r="B2229" s="1"/>
  <c r="B2228" s="1"/>
  <c r="B2227" s="1"/>
  <c r="C2286"/>
  <c r="B2286"/>
  <c r="B2285" s="1"/>
  <c r="B2284" s="1"/>
  <c r="B2283" s="1"/>
  <c r="B2282" s="1"/>
  <c r="B2281" s="1"/>
  <c r="B2280" s="1"/>
  <c r="B2279" s="1"/>
  <c r="B2278" s="1"/>
  <c r="B2277" s="1"/>
  <c r="B2276" s="1"/>
  <c r="B2275" s="1"/>
  <c r="I54" i="5" s="1"/>
  <c r="C2454" i="1"/>
  <c r="B2454"/>
  <c r="B2742"/>
  <c r="C2742"/>
  <c r="B1974"/>
  <c r="B1973" s="1"/>
  <c r="B1972" s="1"/>
  <c r="B1971" s="1"/>
  <c r="B1970" s="1"/>
  <c r="B1969" s="1"/>
  <c r="B1968" s="1"/>
  <c r="B1967" s="1"/>
  <c r="B1966" s="1"/>
  <c r="B1965" s="1"/>
  <c r="B1964" s="1"/>
  <c r="B1963" s="1"/>
  <c r="Q59" i="5" s="1"/>
  <c r="C1974" i="1"/>
  <c r="C1973" s="1"/>
  <c r="C1972" s="1"/>
  <c r="C1971" s="1"/>
  <c r="C1970" s="1"/>
  <c r="C1969" s="1"/>
  <c r="C1968" s="1"/>
  <c r="C1967" s="1"/>
  <c r="C1966" s="1"/>
  <c r="C1965" s="1"/>
  <c r="C1964" s="1"/>
  <c r="C1963" s="1"/>
  <c r="R59" i="5" s="1"/>
  <c r="B2062" i="1"/>
  <c r="C2062"/>
  <c r="C2106"/>
  <c r="B2106"/>
  <c r="C2476"/>
  <c r="B2476"/>
  <c r="B2475" s="1"/>
  <c r="B2474" s="1"/>
  <c r="B2473" s="1"/>
  <c r="B2472" s="1"/>
  <c r="B2471" s="1"/>
  <c r="B2470" s="1"/>
  <c r="B2469" s="1"/>
  <c r="B2468" s="1"/>
  <c r="B2467" s="1"/>
  <c r="Y46" i="5" s="1"/>
  <c r="C2994" i="1"/>
  <c r="B2994"/>
  <c r="C3294"/>
  <c r="C3293" s="1"/>
  <c r="C3292" s="1"/>
  <c r="C3291" s="1"/>
  <c r="C3290" s="1"/>
  <c r="C3289" s="1"/>
  <c r="C3288" s="1"/>
  <c r="C3287" s="1"/>
  <c r="C3286" s="1"/>
  <c r="C3285" s="1"/>
  <c r="C3284" s="1"/>
  <c r="C3283" s="1"/>
  <c r="F58" i="5" s="1"/>
  <c r="B3294" i="1"/>
  <c r="B3293" s="1"/>
  <c r="B3292" s="1"/>
  <c r="B3291" s="1"/>
  <c r="B3290" s="1"/>
  <c r="B3289" s="1"/>
  <c r="B3288" s="1"/>
  <c r="B3287" s="1"/>
  <c r="B3286" s="1"/>
  <c r="B3285" s="1"/>
  <c r="B3284" s="1"/>
  <c r="B3283" s="1"/>
  <c r="E58" i="5" s="1"/>
  <c r="C3402" i="1"/>
  <c r="C3401" s="1"/>
  <c r="C3400" s="1"/>
  <c r="C3399" s="1"/>
  <c r="C3398" s="1"/>
  <c r="C3397" s="1"/>
  <c r="C3396" s="1"/>
  <c r="C3395" s="1"/>
  <c r="C3394" s="1"/>
  <c r="C3393" s="1"/>
  <c r="C3392" s="1"/>
  <c r="C3391" s="1"/>
  <c r="R65" i="5" s="1"/>
  <c r="B3402" i="1"/>
  <c r="B3401" s="1"/>
  <c r="B3400" s="1"/>
  <c r="B3399" s="1"/>
  <c r="B3398" s="1"/>
  <c r="B3397" s="1"/>
  <c r="B3396" s="1"/>
  <c r="B3395" s="1"/>
  <c r="B3394" s="1"/>
  <c r="B3393" s="1"/>
  <c r="B3392" s="1"/>
  <c r="B3391" s="1"/>
  <c r="Q65" i="5" s="1"/>
  <c r="B2729" i="1"/>
  <c r="C2729"/>
  <c r="B3005"/>
  <c r="C3005"/>
  <c r="B1806"/>
  <c r="C1806"/>
  <c r="C1890"/>
  <c r="B1890"/>
  <c r="B1889" s="1"/>
  <c r="B1888" s="1"/>
  <c r="B1887" s="1"/>
  <c r="B1886" s="1"/>
  <c r="B1885" s="1"/>
  <c r="B1884" s="1"/>
  <c r="B1883" s="1"/>
  <c r="B1882" s="1"/>
  <c r="B1881" s="1"/>
  <c r="B1880" s="1"/>
  <c r="B1879" s="1"/>
  <c r="M22" i="5" s="1"/>
  <c r="B1950" i="1"/>
  <c r="B1949" s="1"/>
  <c r="B1948" s="1"/>
  <c r="B1947" s="1"/>
  <c r="B1946" s="1"/>
  <c r="B1945" s="1"/>
  <c r="B1944" s="1"/>
  <c r="B1943" s="1"/>
  <c r="B1942" s="1"/>
  <c r="B1941" s="1"/>
  <c r="B1940" s="1"/>
  <c r="B1939" s="1"/>
  <c r="I59" i="5" s="1"/>
  <c r="C1950" i="1"/>
  <c r="C1949" s="1"/>
  <c r="C1948" s="1"/>
  <c r="C1947" s="1"/>
  <c r="C1946" s="1"/>
  <c r="C1945" s="1"/>
  <c r="C1944" s="1"/>
  <c r="C1943" s="1"/>
  <c r="C1942" s="1"/>
  <c r="C1941" s="1"/>
  <c r="C1940" s="1"/>
  <c r="C1939" s="1"/>
  <c r="J59" i="5" s="1"/>
  <c r="B2094" i="1"/>
  <c r="C2094"/>
  <c r="B2190"/>
  <c r="C2190"/>
  <c r="C2310"/>
  <c r="B2310"/>
  <c r="B2309" s="1"/>
  <c r="B2308" s="1"/>
  <c r="B2307" s="1"/>
  <c r="B2306" s="1"/>
  <c r="B2305" s="1"/>
  <c r="B2304" s="1"/>
  <c r="B2303" s="1"/>
  <c r="B2302" s="1"/>
  <c r="B2301" s="1"/>
  <c r="B2300" s="1"/>
  <c r="B2299" s="1"/>
  <c r="Q54" i="5" s="1"/>
  <c r="B2428" i="1"/>
  <c r="B2427" s="1"/>
  <c r="B2426" s="1"/>
  <c r="B2425" s="1"/>
  <c r="B2424" s="1"/>
  <c r="B2423" s="1"/>
  <c r="B2422" s="1"/>
  <c r="B2421" s="1"/>
  <c r="B2420" s="1"/>
  <c r="B2419" s="1"/>
  <c r="I46" i="5" s="1"/>
  <c r="C2428" i="1"/>
  <c r="C2427" s="1"/>
  <c r="C2426" s="1"/>
  <c r="C2425" s="1"/>
  <c r="C2424" s="1"/>
  <c r="C2423" s="1"/>
  <c r="C2422" s="1"/>
  <c r="C2421" s="1"/>
  <c r="C2420" s="1"/>
  <c r="C2419" s="1"/>
  <c r="J46" i="5" s="1"/>
  <c r="C3138" i="1"/>
  <c r="B3138"/>
  <c r="B3137" s="1"/>
  <c r="B3136" s="1"/>
  <c r="B3135" s="1"/>
  <c r="B3134" s="1"/>
  <c r="B3133" s="1"/>
  <c r="B3132" s="1"/>
  <c r="B3131" s="1"/>
  <c r="B3130" s="1"/>
  <c r="B3129" s="1"/>
  <c r="B3128" s="1"/>
  <c r="B3127" s="1"/>
  <c r="I11" i="5" s="1"/>
  <c r="B3270" i="1"/>
  <c r="B3269" s="1"/>
  <c r="B3268" s="1"/>
  <c r="B3267" s="1"/>
  <c r="B3266" s="1"/>
  <c r="B3265" s="1"/>
  <c r="B3264" s="1"/>
  <c r="B3263" s="1"/>
  <c r="B3262" s="1"/>
  <c r="B3261" s="1"/>
  <c r="B3260" s="1"/>
  <c r="B3259" s="1"/>
  <c r="E64" i="5" s="1"/>
  <c r="C3270" i="1"/>
  <c r="C3269" s="1"/>
  <c r="C3268" s="1"/>
  <c r="C3267" s="1"/>
  <c r="C3266" s="1"/>
  <c r="C3265" s="1"/>
  <c r="C3264" s="1"/>
  <c r="C3263" s="1"/>
  <c r="C3262" s="1"/>
  <c r="C3261" s="1"/>
  <c r="C3260" s="1"/>
  <c r="C3259" s="1"/>
  <c r="F64" i="5" s="1"/>
  <c r="B2441" i="1"/>
  <c r="C2441"/>
  <c r="B2981"/>
  <c r="C2981"/>
  <c r="B3493"/>
  <c r="C3493"/>
  <c r="C3495"/>
  <c r="B3495"/>
  <c r="C3113"/>
  <c r="B3113"/>
  <c r="C3437"/>
  <c r="B3437"/>
  <c r="B2991"/>
  <c r="C2991"/>
  <c r="C2990" s="1"/>
  <c r="C2989" s="1"/>
  <c r="C2988" s="1"/>
  <c r="C2987" s="1"/>
  <c r="C2986" s="1"/>
  <c r="C2985" s="1"/>
  <c r="C2984" s="1"/>
  <c r="C2983" s="1"/>
  <c r="R37" i="5" s="1"/>
  <c r="B3099" i="1"/>
  <c r="B3098" s="1"/>
  <c r="B3097" s="1"/>
  <c r="B3096" s="1"/>
  <c r="B3095" s="1"/>
  <c r="B3094" s="1"/>
  <c r="B3093" s="1"/>
  <c r="B3092" s="1"/>
  <c r="B3091" s="1"/>
  <c r="U41" i="5" s="1"/>
  <c r="C3099" i="1"/>
  <c r="C3098" s="1"/>
  <c r="C3097" s="1"/>
  <c r="C3096" s="1"/>
  <c r="C3095" s="1"/>
  <c r="C3094" s="1"/>
  <c r="C3093" s="1"/>
  <c r="C3092" s="1"/>
  <c r="C3091" s="1"/>
  <c r="V41" i="5" s="1"/>
  <c r="B3485" i="1"/>
  <c r="AA19" i="5"/>
  <c r="G14"/>
  <c r="W19"/>
  <c r="AA17"/>
  <c r="AA23"/>
  <c r="B1978" i="53"/>
  <c r="B1979" s="1"/>
  <c r="B1980" s="1"/>
  <c r="B1981" s="1"/>
  <c r="B1982" s="1"/>
  <c r="B1983" s="1"/>
  <c r="B1984" s="1"/>
  <c r="B1985" s="1"/>
  <c r="B1986" s="1"/>
  <c r="B2248" i="1"/>
  <c r="B2247" s="1"/>
  <c r="B2246" s="1"/>
  <c r="B2245" s="1"/>
  <c r="B2244" s="1"/>
  <c r="B2243" s="1"/>
  <c r="B2242" s="1"/>
  <c r="B2241" s="1"/>
  <c r="B2240" s="1"/>
  <c r="B2239" s="1"/>
  <c r="C1862"/>
  <c r="C1861" s="1"/>
  <c r="C1860" s="1"/>
  <c r="C1859" s="1"/>
  <c r="C1858" s="1"/>
  <c r="C1857" s="1"/>
  <c r="C1856" s="1"/>
  <c r="C1855" s="1"/>
  <c r="F22" i="5" s="1"/>
  <c r="C2705" i="1"/>
  <c r="C2704" s="1"/>
  <c r="C2703" s="1"/>
  <c r="C2702" s="1"/>
  <c r="C2701" s="1"/>
  <c r="C2700" s="1"/>
  <c r="C2699" s="1"/>
  <c r="C2698" s="1"/>
  <c r="C2697" s="1"/>
  <c r="C2696" s="1"/>
  <c r="C2695" s="1"/>
  <c r="F25" i="5" s="1"/>
  <c r="C2475" i="1"/>
  <c r="C2474" s="1"/>
  <c r="C2473" s="1"/>
  <c r="C2472" s="1"/>
  <c r="C2471" s="1"/>
  <c r="C2470" s="1"/>
  <c r="C2469" s="1"/>
  <c r="C2468" s="1"/>
  <c r="C2467" s="1"/>
  <c r="Z46" i="5" s="1"/>
  <c r="C2978" i="1"/>
  <c r="C2977" s="1"/>
  <c r="C2976" s="1"/>
  <c r="C2975" s="1"/>
  <c r="C2974" s="1"/>
  <c r="C2973" s="1"/>
  <c r="C2972" s="1"/>
  <c r="C2971" s="1"/>
  <c r="N37" i="5" s="1"/>
  <c r="C2406" i="1"/>
  <c r="B2406"/>
  <c r="C3392" i="53"/>
  <c r="A3392" s="1"/>
  <c r="C2770"/>
  <c r="A2770" s="1"/>
  <c r="C1025" i="1"/>
  <c r="B1025"/>
  <c r="B1855" i="53"/>
  <c r="B1856" s="1"/>
  <c r="B1857" s="1"/>
  <c r="B1858" s="1"/>
  <c r="B1859" s="1"/>
  <c r="B1860" s="1"/>
  <c r="B1861" s="1"/>
  <c r="B1862" s="1"/>
  <c r="B1863" s="1"/>
  <c r="B1864" s="1"/>
  <c r="B1865" s="1"/>
  <c r="B1866" s="1"/>
  <c r="C1855"/>
  <c r="A1855" s="1"/>
  <c r="B3379"/>
  <c r="B3380" s="1"/>
  <c r="B3381" s="1"/>
  <c r="B3382" s="1"/>
  <c r="B3383" s="1"/>
  <c r="B3384" s="1"/>
  <c r="B3385" s="1"/>
  <c r="B3386" s="1"/>
  <c r="B3387" s="1"/>
  <c r="B3388" s="1"/>
  <c r="B3389" s="1"/>
  <c r="B3390" s="1"/>
  <c r="C3379"/>
  <c r="A3379" s="1"/>
  <c r="C1341"/>
  <c r="A1341" s="1"/>
  <c r="B2371"/>
  <c r="B2372" s="1"/>
  <c r="B2373" s="1"/>
  <c r="B2374" s="1"/>
  <c r="B2375" s="1"/>
  <c r="B2376" s="1"/>
  <c r="B2377" s="1"/>
  <c r="B2378" s="1"/>
  <c r="B2379" s="1"/>
  <c r="B2380" s="1"/>
  <c r="B2381" s="1"/>
  <c r="B2382" s="1"/>
  <c r="C2371"/>
  <c r="A2371" s="1"/>
  <c r="C1125"/>
  <c r="A1125" s="1"/>
  <c r="C1039"/>
  <c r="A1039" s="1"/>
  <c r="B1039"/>
  <c r="B1040" s="1"/>
  <c r="B1041" s="1"/>
  <c r="B1042" s="1"/>
  <c r="B1043" s="1"/>
  <c r="B1044" s="1"/>
  <c r="B1045" s="1"/>
  <c r="B1046" s="1"/>
  <c r="B1047" s="1"/>
  <c r="B1048" s="1"/>
  <c r="B1049" s="1"/>
  <c r="B1050" s="1"/>
  <c r="C2718" i="1"/>
  <c r="C2717" s="1"/>
  <c r="C2716" s="1"/>
  <c r="C2715" s="1"/>
  <c r="C2714" s="1"/>
  <c r="C2713" s="1"/>
  <c r="C2712" s="1"/>
  <c r="C2711" s="1"/>
  <c r="C2710" s="1"/>
  <c r="C2709" s="1"/>
  <c r="C2708" s="1"/>
  <c r="C2707" s="1"/>
  <c r="J25" i="5" s="1"/>
  <c r="B2718" i="1"/>
  <c r="B2717" s="1"/>
  <c r="B2716" s="1"/>
  <c r="B2715" s="1"/>
  <c r="B2714" s="1"/>
  <c r="B2713" s="1"/>
  <c r="B2712" s="1"/>
  <c r="B2711" s="1"/>
  <c r="B2710" s="1"/>
  <c r="B2709" s="1"/>
  <c r="B2708" s="1"/>
  <c r="B2707" s="1"/>
  <c r="I25" i="5" s="1"/>
  <c r="B1021" i="1"/>
  <c r="C1021"/>
  <c r="C2420" i="53"/>
  <c r="A2420" s="1"/>
  <c r="B1023" i="1"/>
  <c r="C1023"/>
  <c r="C2685" i="53"/>
  <c r="A2685" s="1"/>
  <c r="B2685"/>
  <c r="B2686" s="1"/>
  <c r="B2687" s="1"/>
  <c r="B2688" s="1"/>
  <c r="B2689" s="1"/>
  <c r="B2690" s="1"/>
  <c r="B2691" s="1"/>
  <c r="B2692" s="1"/>
  <c r="B2693" s="1"/>
  <c r="B2694" s="1"/>
  <c r="C2422"/>
  <c r="A2422" s="1"/>
  <c r="B1052" i="1"/>
  <c r="C1052"/>
  <c r="C2109" i="53"/>
  <c r="A2109" s="1"/>
  <c r="C3175"/>
  <c r="A3175" s="1"/>
  <c r="B3175"/>
  <c r="B3176" s="1"/>
  <c r="B3177" s="1"/>
  <c r="B3178" s="1"/>
  <c r="B3179" s="1"/>
  <c r="B3180" s="1"/>
  <c r="B3181" s="1"/>
  <c r="B3182" s="1"/>
  <c r="B3183" s="1"/>
  <c r="B3184" s="1"/>
  <c r="B3185" s="1"/>
  <c r="B3186" s="1"/>
  <c r="C3296"/>
  <c r="A3296" s="1"/>
  <c r="B1327"/>
  <c r="B1328" s="1"/>
  <c r="B1329" s="1"/>
  <c r="B1330" s="1"/>
  <c r="B1331" s="1"/>
  <c r="B1332" s="1"/>
  <c r="B1333" s="1"/>
  <c r="B1334" s="1"/>
  <c r="B1335" s="1"/>
  <c r="B1336" s="1"/>
  <c r="B1337" s="1"/>
  <c r="B1338" s="1"/>
  <c r="C1327"/>
  <c r="A1327" s="1"/>
  <c r="C1940"/>
  <c r="A1940" s="1"/>
  <c r="B1940"/>
  <c r="B1941" s="1"/>
  <c r="B1942" s="1"/>
  <c r="B1943" s="1"/>
  <c r="B1944" s="1"/>
  <c r="B1945" s="1"/>
  <c r="B1946" s="1"/>
  <c r="B1947" s="1"/>
  <c r="B1948" s="1"/>
  <c r="B1949" s="1"/>
  <c r="B1950" s="1"/>
  <c r="C2660"/>
  <c r="A2660" s="1"/>
  <c r="C3189"/>
  <c r="A3189" s="1"/>
  <c r="B2165" i="1"/>
  <c r="C2165"/>
  <c r="B1807" i="53"/>
  <c r="B1808" s="1"/>
  <c r="B1809" s="1"/>
  <c r="B1810" s="1"/>
  <c r="B1811" s="1"/>
  <c r="B1812" s="1"/>
  <c r="B1813" s="1"/>
  <c r="B1814" s="1"/>
  <c r="B1815" s="1"/>
  <c r="B1816" s="1"/>
  <c r="B1817" s="1"/>
  <c r="B1818" s="1"/>
  <c r="C1807"/>
  <c r="A1807" s="1"/>
  <c r="B2563"/>
  <c r="B2564" s="1"/>
  <c r="B2565" s="1"/>
  <c r="B2566" s="1"/>
  <c r="B2567" s="1"/>
  <c r="B2568" s="1"/>
  <c r="B2569" s="1"/>
  <c r="B2570" s="1"/>
  <c r="B2571" s="1"/>
  <c r="B2572" s="1"/>
  <c r="B2573" s="1"/>
  <c r="B2574" s="1"/>
  <c r="C2563"/>
  <c r="A2563" s="1"/>
  <c r="C1184"/>
  <c r="A1184" s="1"/>
  <c r="C2551"/>
  <c r="A2551" s="1"/>
  <c r="B2551"/>
  <c r="B2552" s="1"/>
  <c r="B2553" s="1"/>
  <c r="B2554" s="1"/>
  <c r="B2555" s="1"/>
  <c r="B2556" s="1"/>
  <c r="B2557" s="1"/>
  <c r="B2558" s="1"/>
  <c r="B2559" s="1"/>
  <c r="B2560" s="1"/>
  <c r="B2561" s="1"/>
  <c r="B2562" s="1"/>
  <c r="C1641"/>
  <c r="A1641" s="1"/>
  <c r="B1411"/>
  <c r="B1412" s="1"/>
  <c r="B1413" s="1"/>
  <c r="B1414" s="1"/>
  <c r="B1415" s="1"/>
  <c r="B1416" s="1"/>
  <c r="B1417" s="1"/>
  <c r="B1418" s="1"/>
  <c r="B1419" s="1"/>
  <c r="B1420" s="1"/>
  <c r="B1421" s="1"/>
  <c r="B1422" s="1"/>
  <c r="C1411"/>
  <c r="A1411" s="1"/>
  <c r="B1927"/>
  <c r="B1928" s="1"/>
  <c r="B1929" s="1"/>
  <c r="B1930" s="1"/>
  <c r="B1931" s="1"/>
  <c r="B1932" s="1"/>
  <c r="B1933" s="1"/>
  <c r="B1934" s="1"/>
  <c r="B1935" s="1"/>
  <c r="B1936" s="1"/>
  <c r="B1937" s="1"/>
  <c r="B1938" s="1"/>
  <c r="C1927"/>
  <c r="A1927" s="1"/>
  <c r="C3453"/>
  <c r="A3453" s="1"/>
  <c r="C2671"/>
  <c r="A2671" s="1"/>
  <c r="B2671"/>
  <c r="B2672" s="1"/>
  <c r="B2673" s="1"/>
  <c r="B2674" s="1"/>
  <c r="B2675" s="1"/>
  <c r="B2676" s="1"/>
  <c r="B2677" s="1"/>
  <c r="B2678" s="1"/>
  <c r="B2679" s="1"/>
  <c r="B2680" s="1"/>
  <c r="B2681" s="1"/>
  <c r="B2682" s="1"/>
  <c r="C3067"/>
  <c r="A3067" s="1"/>
  <c r="B3067"/>
  <c r="B3068" s="1"/>
  <c r="B3069" s="1"/>
  <c r="B3070" s="1"/>
  <c r="B3071" s="1"/>
  <c r="B3072" s="1"/>
  <c r="B3073" s="1"/>
  <c r="B3074" s="1"/>
  <c r="B3075" s="1"/>
  <c r="B3076" s="1"/>
  <c r="B3077" s="1"/>
  <c r="B3078" s="1"/>
  <c r="C1352"/>
  <c r="A1352" s="1"/>
  <c r="C1579"/>
  <c r="A1579" s="1"/>
  <c r="B1579"/>
  <c r="B1580" s="1"/>
  <c r="B1581" s="1"/>
  <c r="B1582" s="1"/>
  <c r="B1583" s="1"/>
  <c r="B1584" s="1"/>
  <c r="B1585" s="1"/>
  <c r="B1586" s="1"/>
  <c r="B1587" s="1"/>
  <c r="B1588" s="1"/>
  <c r="B1589" s="1"/>
  <c r="B1590" s="1"/>
  <c r="B2191"/>
  <c r="B2192" s="1"/>
  <c r="B2193" s="1"/>
  <c r="B2194" s="1"/>
  <c r="B2195" s="1"/>
  <c r="B2196" s="1"/>
  <c r="B2197" s="1"/>
  <c r="B2198" s="1"/>
  <c r="B2199" s="1"/>
  <c r="B2200" s="1"/>
  <c r="B2201" s="1"/>
  <c r="B2202" s="1"/>
  <c r="C2191"/>
  <c r="A2191" s="1"/>
  <c r="C2527"/>
  <c r="A2527" s="1"/>
  <c r="B2527"/>
  <c r="B2528" s="1"/>
  <c r="B2529" s="1"/>
  <c r="B2530" s="1"/>
  <c r="B2531" s="1"/>
  <c r="B2532" s="1"/>
  <c r="B2533" s="1"/>
  <c r="B2534" s="1"/>
  <c r="B2535" s="1"/>
  <c r="B2536" s="1"/>
  <c r="B2537" s="1"/>
  <c r="B2538" s="1"/>
  <c r="C1015" i="1"/>
  <c r="B1015"/>
  <c r="E61" i="5" s="1"/>
  <c r="B1529" i="1"/>
  <c r="C1529"/>
  <c r="C3415" i="53"/>
  <c r="A3415" s="1"/>
  <c r="B3415"/>
  <c r="B3416" s="1"/>
  <c r="B3417" s="1"/>
  <c r="B3418" s="1"/>
  <c r="B3419" s="1"/>
  <c r="B3420" s="1"/>
  <c r="B3421" s="1"/>
  <c r="B3422" s="1"/>
  <c r="B3423" s="1"/>
  <c r="B3424" s="1"/>
  <c r="B3425" s="1"/>
  <c r="B3426" s="1"/>
  <c r="C1436"/>
  <c r="A1436" s="1"/>
  <c r="C1808"/>
  <c r="A1808" s="1"/>
  <c r="C1043" i="1"/>
  <c r="B1043"/>
  <c r="B1827"/>
  <c r="B1826" s="1"/>
  <c r="B1825" s="1"/>
  <c r="B1824" s="1"/>
  <c r="B1823" s="1"/>
  <c r="B1822" s="1"/>
  <c r="B1821" s="1"/>
  <c r="B1820" s="1"/>
  <c r="B1819" s="1"/>
  <c r="Q57" i="5" s="1"/>
  <c r="C1827" i="1"/>
  <c r="C1826" s="1"/>
  <c r="C1825" s="1"/>
  <c r="C1824" s="1"/>
  <c r="C1823" s="1"/>
  <c r="C1822" s="1"/>
  <c r="C1821" s="1"/>
  <c r="C1820" s="1"/>
  <c r="C1819" s="1"/>
  <c r="R57" i="5" s="1"/>
  <c r="C1506" i="1"/>
  <c r="B1506"/>
  <c r="B3174"/>
  <c r="B3173" s="1"/>
  <c r="B3172" s="1"/>
  <c r="B3171" s="1"/>
  <c r="B3170" s="1"/>
  <c r="B3169" s="1"/>
  <c r="B3168" s="1"/>
  <c r="B3167" s="1"/>
  <c r="B3166" s="1"/>
  <c r="B3165" s="1"/>
  <c r="B3164" s="1"/>
  <c r="B3163" s="1"/>
  <c r="U11" i="5" s="1"/>
  <c r="C3174" i="1"/>
  <c r="C3173" s="1"/>
  <c r="C3172" s="1"/>
  <c r="C3171" s="1"/>
  <c r="C3170" s="1"/>
  <c r="C3169" s="1"/>
  <c r="C3168" s="1"/>
  <c r="C3167" s="1"/>
  <c r="C3166" s="1"/>
  <c r="C3165" s="1"/>
  <c r="C3164" s="1"/>
  <c r="C3163" s="1"/>
  <c r="V11" i="5" s="1"/>
  <c r="B1087" i="53"/>
  <c r="B1088" s="1"/>
  <c r="B1089" s="1"/>
  <c r="B1090" s="1"/>
  <c r="B1091" s="1"/>
  <c r="B1092" s="1"/>
  <c r="B1093" s="1"/>
  <c r="B1094" s="1"/>
  <c r="B1095" s="1"/>
  <c r="B1096" s="1"/>
  <c r="B1097" s="1"/>
  <c r="B1098" s="1"/>
  <c r="C1087"/>
  <c r="A1087" s="1"/>
  <c r="C1159"/>
  <c r="A1159" s="1"/>
  <c r="B1159"/>
  <c r="B1160" s="1"/>
  <c r="B1161" s="1"/>
  <c r="B1162" s="1"/>
  <c r="B1163" s="1"/>
  <c r="B1164" s="1"/>
  <c r="B1165" s="1"/>
  <c r="B1166" s="1"/>
  <c r="B1167" s="1"/>
  <c r="B1168" s="1"/>
  <c r="B1169" s="1"/>
  <c r="B1170" s="1"/>
  <c r="B1291"/>
  <c r="B1292" s="1"/>
  <c r="B1293" s="1"/>
  <c r="B1294" s="1"/>
  <c r="B1295" s="1"/>
  <c r="B1296" s="1"/>
  <c r="B1297" s="1"/>
  <c r="B1298" s="1"/>
  <c r="B1299" s="1"/>
  <c r="B1300" s="1"/>
  <c r="B1301" s="1"/>
  <c r="B1302" s="1"/>
  <c r="C1291"/>
  <c r="A1291" s="1"/>
  <c r="C1303"/>
  <c r="A1303" s="1"/>
  <c r="B1303"/>
  <c r="B1304" s="1"/>
  <c r="B1305" s="1"/>
  <c r="B1306" s="1"/>
  <c r="B1307" s="1"/>
  <c r="B1308" s="1"/>
  <c r="B1309" s="1"/>
  <c r="B1310" s="1"/>
  <c r="B1311" s="1"/>
  <c r="B1312" s="1"/>
  <c r="B1313" s="1"/>
  <c r="B1314" s="1"/>
  <c r="C1507"/>
  <c r="A1507" s="1"/>
  <c r="B1507"/>
  <c r="B1508" s="1"/>
  <c r="B1509" s="1"/>
  <c r="B1510" s="1"/>
  <c r="B1511" s="1"/>
  <c r="B1512" s="1"/>
  <c r="B1513" s="1"/>
  <c r="B1514" s="1"/>
  <c r="B1515" s="1"/>
  <c r="B1516" s="1"/>
  <c r="B1517" s="1"/>
  <c r="B1518" s="1"/>
  <c r="C2203"/>
  <c r="A2203" s="1"/>
  <c r="B2203"/>
  <c r="B2204" s="1"/>
  <c r="B2205" s="1"/>
  <c r="B2206" s="1"/>
  <c r="B2207" s="1"/>
  <c r="B2208" s="1"/>
  <c r="B2209" s="1"/>
  <c r="B2210" s="1"/>
  <c r="B2211" s="1"/>
  <c r="B2212" s="1"/>
  <c r="B2213" s="1"/>
  <c r="B2214" s="1"/>
  <c r="C2491"/>
  <c r="A2491" s="1"/>
  <c r="B2491"/>
  <c r="B2492" s="1"/>
  <c r="B2493" s="1"/>
  <c r="B2494" s="1"/>
  <c r="B2495" s="1"/>
  <c r="B2496" s="1"/>
  <c r="B2497" s="1"/>
  <c r="B2498" s="1"/>
  <c r="B2499" s="1"/>
  <c r="B2500" s="1"/>
  <c r="B2501" s="1"/>
  <c r="B2502" s="1"/>
  <c r="C3163"/>
  <c r="A3163" s="1"/>
  <c r="B3163"/>
  <c r="B3164" s="1"/>
  <c r="B3165" s="1"/>
  <c r="B3166" s="1"/>
  <c r="B3167" s="1"/>
  <c r="B3168" s="1"/>
  <c r="B3169" s="1"/>
  <c r="B3170" s="1"/>
  <c r="B3171" s="1"/>
  <c r="B3172" s="1"/>
  <c r="B3173" s="1"/>
  <c r="B3174" s="1"/>
  <c r="B1036" i="1"/>
  <c r="C1036"/>
  <c r="C2348" i="53"/>
  <c r="A2348" s="1"/>
  <c r="C2732"/>
  <c r="A2732" s="1"/>
  <c r="C3004" i="1"/>
  <c r="B3004"/>
  <c r="C1382"/>
  <c r="C1381" s="1"/>
  <c r="C1380" s="1"/>
  <c r="C1379" s="1"/>
  <c r="C1378" s="1"/>
  <c r="C1377" s="1"/>
  <c r="C1376" s="1"/>
  <c r="C1375" s="1"/>
  <c r="N31" i="5" s="1"/>
  <c r="B1382" i="1"/>
  <c r="B1381" s="1"/>
  <c r="B1380" s="1"/>
  <c r="B1379" s="1"/>
  <c r="B1378" s="1"/>
  <c r="B1377" s="1"/>
  <c r="B1376" s="1"/>
  <c r="B1375" s="1"/>
  <c r="M31" i="5" s="1"/>
  <c r="C2010" i="1"/>
  <c r="C2009" s="1"/>
  <c r="C2008" s="1"/>
  <c r="C2007" s="1"/>
  <c r="C2006" s="1"/>
  <c r="C2005" s="1"/>
  <c r="C2004" s="1"/>
  <c r="C2003" s="1"/>
  <c r="C2002" s="1"/>
  <c r="C2001" s="1"/>
  <c r="C2000" s="1"/>
  <c r="C1999" s="1"/>
  <c r="B2010"/>
  <c r="B2009" s="1"/>
  <c r="B2008" s="1"/>
  <c r="B2007" s="1"/>
  <c r="B2006" s="1"/>
  <c r="B2005" s="1"/>
  <c r="B2004" s="1"/>
  <c r="B2003" s="1"/>
  <c r="B2002" s="1"/>
  <c r="B2001" s="1"/>
  <c r="B2000" s="1"/>
  <c r="B1999" s="1"/>
  <c r="B1999" i="53"/>
  <c r="B2000" s="1"/>
  <c r="B2001" s="1"/>
  <c r="B2002" s="1"/>
  <c r="B2003" s="1"/>
  <c r="B2004" s="1"/>
  <c r="B2005" s="1"/>
  <c r="B2006" s="1"/>
  <c r="B2007" s="1"/>
  <c r="B2008" s="1"/>
  <c r="B2009" s="1"/>
  <c r="C1999"/>
  <c r="A1999" s="1"/>
  <c r="B2611"/>
  <c r="B2612" s="1"/>
  <c r="B2613" s="1"/>
  <c r="B2614" s="1"/>
  <c r="B2615" s="1"/>
  <c r="B2616" s="1"/>
  <c r="B2617" s="1"/>
  <c r="B2618" s="1"/>
  <c r="B2619" s="1"/>
  <c r="B2620" s="1"/>
  <c r="B2621" s="1"/>
  <c r="B2622" s="1"/>
  <c r="C2611"/>
  <c r="A2611" s="1"/>
  <c r="B3223"/>
  <c r="B3224" s="1"/>
  <c r="B3225" s="1"/>
  <c r="B3226" s="1"/>
  <c r="B3227" s="1"/>
  <c r="B3228" s="1"/>
  <c r="B3229" s="1"/>
  <c r="B3230" s="1"/>
  <c r="B3231" s="1"/>
  <c r="B3232" s="1"/>
  <c r="B3233" s="1"/>
  <c r="B3234" s="1"/>
  <c r="C3223"/>
  <c r="A3223" s="1"/>
  <c r="C3259"/>
  <c r="A3259" s="1"/>
  <c r="B3259"/>
  <c r="B3260" s="1"/>
  <c r="B3261" s="1"/>
  <c r="B3262" s="1"/>
  <c r="B3263" s="1"/>
  <c r="B3264" s="1"/>
  <c r="B3265" s="1"/>
  <c r="B3266" s="1"/>
  <c r="B3267" s="1"/>
  <c r="B3268" s="1"/>
  <c r="B3269" s="1"/>
  <c r="B3270" s="1"/>
  <c r="C1097" i="1"/>
  <c r="B1097"/>
  <c r="C1385"/>
  <c r="B1385"/>
  <c r="C1877"/>
  <c r="B1877"/>
  <c r="B1019"/>
  <c r="C1019"/>
  <c r="B1541"/>
  <c r="C1541"/>
  <c r="B1997"/>
  <c r="C1997"/>
  <c r="B3235" i="53"/>
  <c r="B3236" s="1"/>
  <c r="B3237" s="1"/>
  <c r="B3238" s="1"/>
  <c r="B3239" s="1"/>
  <c r="B3240" s="1"/>
  <c r="B3241" s="1"/>
  <c r="B3242" s="1"/>
  <c r="B3243" s="1"/>
  <c r="B3244" s="1"/>
  <c r="B3245" s="1"/>
  <c r="B3246" s="1"/>
  <c r="C3235"/>
  <c r="A3235" s="1"/>
  <c r="B2053" i="1"/>
  <c r="C2053"/>
  <c r="C2012" i="53"/>
  <c r="A2012" s="1"/>
  <c r="C2192"/>
  <c r="A2192" s="1"/>
  <c r="B1686" i="1"/>
  <c r="B1685" s="1"/>
  <c r="B1684" s="1"/>
  <c r="B1683" s="1"/>
  <c r="B1682" s="1"/>
  <c r="B1681" s="1"/>
  <c r="B1680" s="1"/>
  <c r="B1679" s="1"/>
  <c r="B1678" s="1"/>
  <c r="B1677" s="1"/>
  <c r="B1676" s="1"/>
  <c r="B1675" s="1"/>
  <c r="Q43" i="5" s="1"/>
  <c r="C1686" i="1"/>
  <c r="C1685" s="1"/>
  <c r="C1684" s="1"/>
  <c r="C1683" s="1"/>
  <c r="C1682" s="1"/>
  <c r="C1681" s="1"/>
  <c r="C1680" s="1"/>
  <c r="C1679" s="1"/>
  <c r="C1678" s="1"/>
  <c r="C1677" s="1"/>
  <c r="C1676" s="1"/>
  <c r="C1675" s="1"/>
  <c r="R43" i="5" s="1"/>
  <c r="C1046" i="1"/>
  <c r="B1046"/>
  <c r="C1370"/>
  <c r="C1369" s="1"/>
  <c r="C1368" s="1"/>
  <c r="C1367" s="1"/>
  <c r="C1366" s="1"/>
  <c r="C1365" s="1"/>
  <c r="C1364" s="1"/>
  <c r="C1363" s="1"/>
  <c r="J31" i="5" s="1"/>
  <c r="B1370" i="1"/>
  <c r="B1369" s="1"/>
  <c r="B1368" s="1"/>
  <c r="B1367" s="1"/>
  <c r="B1366" s="1"/>
  <c r="B1365" s="1"/>
  <c r="B1364" s="1"/>
  <c r="B1363" s="1"/>
  <c r="I31" i="5" s="1"/>
  <c r="C2429" i="1"/>
  <c r="B2429"/>
  <c r="C1906" i="53"/>
  <c r="A1906" s="1"/>
  <c r="C1253" i="1"/>
  <c r="B1253"/>
  <c r="C1525"/>
  <c r="C1524" s="1"/>
  <c r="C1523" s="1"/>
  <c r="C1522" s="1"/>
  <c r="C1521" s="1"/>
  <c r="C1520" s="1"/>
  <c r="C1519" s="1"/>
  <c r="N20" i="5" s="1"/>
  <c r="C3198" i="1"/>
  <c r="C3197" s="1"/>
  <c r="C3196" s="1"/>
  <c r="C3195" s="1"/>
  <c r="C3194" s="1"/>
  <c r="C3193" s="1"/>
  <c r="C3192" s="1"/>
  <c r="C3191" s="1"/>
  <c r="C3190" s="1"/>
  <c r="C3189" s="1"/>
  <c r="C3188" s="1"/>
  <c r="C3187" s="1"/>
  <c r="F56" i="5" s="1"/>
  <c r="B3198" i="1"/>
  <c r="B3197" s="1"/>
  <c r="B3196" s="1"/>
  <c r="B3195" s="1"/>
  <c r="B3194" s="1"/>
  <c r="B3193" s="1"/>
  <c r="B3192" s="1"/>
  <c r="B3191" s="1"/>
  <c r="B3190" s="1"/>
  <c r="B3189" s="1"/>
  <c r="B3188" s="1"/>
  <c r="B3187" s="1"/>
  <c r="E56" i="5" s="1"/>
  <c r="C3177" i="53"/>
  <c r="A3177" s="1"/>
  <c r="C1121" i="1"/>
  <c r="B1121"/>
  <c r="C1829"/>
  <c r="B1829"/>
  <c r="C1520" i="53"/>
  <c r="A1520" s="1"/>
  <c r="B1048" i="1"/>
  <c r="C1048"/>
  <c r="C1853"/>
  <c r="B1853"/>
  <c r="B1552"/>
  <c r="C1552"/>
  <c r="C1503"/>
  <c r="B1503"/>
  <c r="B3162"/>
  <c r="B3161" s="1"/>
  <c r="B3160" s="1"/>
  <c r="B3159" s="1"/>
  <c r="B3158" s="1"/>
  <c r="B3157" s="1"/>
  <c r="B3156" s="1"/>
  <c r="B3155" s="1"/>
  <c r="B3154" s="1"/>
  <c r="B3153" s="1"/>
  <c r="B3152" s="1"/>
  <c r="B3151" s="1"/>
  <c r="Q11" i="5" s="1"/>
  <c r="C3162" i="1"/>
  <c r="B2070"/>
  <c r="C2070"/>
  <c r="B2393"/>
  <c r="C2393"/>
  <c r="C1276"/>
  <c r="B1276"/>
  <c r="C1384"/>
  <c r="B1384"/>
  <c r="B2091"/>
  <c r="C2091"/>
  <c r="B1359"/>
  <c r="C1359"/>
  <c r="C2049"/>
  <c r="B2049"/>
  <c r="C1038"/>
  <c r="B1038"/>
  <c r="B1206"/>
  <c r="B1205" s="1"/>
  <c r="B1204" s="1"/>
  <c r="B1203" s="1"/>
  <c r="B1202" s="1"/>
  <c r="B1201" s="1"/>
  <c r="B1200" s="1"/>
  <c r="B1199" s="1"/>
  <c r="B1198" s="1"/>
  <c r="B1197" s="1"/>
  <c r="B1196" s="1"/>
  <c r="B1195" s="1"/>
  <c r="Y30" i="5" s="1"/>
  <c r="C1206" i="1"/>
  <c r="C1205" s="1"/>
  <c r="C1204" s="1"/>
  <c r="C1203" s="1"/>
  <c r="C1202" s="1"/>
  <c r="C1201" s="1"/>
  <c r="C1200" s="1"/>
  <c r="C1199" s="1"/>
  <c r="C1198" s="1"/>
  <c r="C1197" s="1"/>
  <c r="C1196" s="1"/>
  <c r="C1195" s="1"/>
  <c r="Z30" i="5" s="1"/>
  <c r="C1590" i="1"/>
  <c r="C1589" s="1"/>
  <c r="C1588" s="1"/>
  <c r="C1587" s="1"/>
  <c r="C1586" s="1"/>
  <c r="C1585" s="1"/>
  <c r="C1584" s="1"/>
  <c r="C1583" s="1"/>
  <c r="C1582" s="1"/>
  <c r="C1581" s="1"/>
  <c r="C1580" s="1"/>
  <c r="C1579" s="1"/>
  <c r="J52" i="5" s="1"/>
  <c r="B1590" i="1"/>
  <c r="B1589" s="1"/>
  <c r="B1588" s="1"/>
  <c r="B1587" s="1"/>
  <c r="B1586" s="1"/>
  <c r="B1585" s="1"/>
  <c r="B1584" s="1"/>
  <c r="B1583" s="1"/>
  <c r="B1582" s="1"/>
  <c r="B1581" s="1"/>
  <c r="B1580" s="1"/>
  <c r="B1579" s="1"/>
  <c r="I52" i="5" s="1"/>
  <c r="B1816" i="1"/>
  <c r="C1816"/>
  <c r="C2048"/>
  <c r="B2048"/>
  <c r="C3090"/>
  <c r="B3090"/>
  <c r="C2477"/>
  <c r="B2477"/>
  <c r="C1148" i="53"/>
  <c r="A1148" s="1"/>
  <c r="B1375"/>
  <c r="B1376" s="1"/>
  <c r="B1377" s="1"/>
  <c r="B1378" s="1"/>
  <c r="B1379" s="1"/>
  <c r="B1380" s="1"/>
  <c r="B1381" s="1"/>
  <c r="B1382" s="1"/>
  <c r="B1383" s="1"/>
  <c r="B1384" s="1"/>
  <c r="B1385" s="1"/>
  <c r="B1386" s="1"/>
  <c r="C1375"/>
  <c r="A1375" s="1"/>
  <c r="C1123"/>
  <c r="A1123" s="1"/>
  <c r="B1123"/>
  <c r="B1124" s="1"/>
  <c r="B1125" s="1"/>
  <c r="B1126" s="1"/>
  <c r="B1127" s="1"/>
  <c r="B1128" s="1"/>
  <c r="B1129" s="1"/>
  <c r="B1130" s="1"/>
  <c r="B1131" s="1"/>
  <c r="B1132" s="1"/>
  <c r="B1133" s="1"/>
  <c r="B1134" s="1"/>
  <c r="B1255"/>
  <c r="B1256" s="1"/>
  <c r="B1257" s="1"/>
  <c r="B1258" s="1"/>
  <c r="B1259" s="1"/>
  <c r="B1260" s="1"/>
  <c r="B1261" s="1"/>
  <c r="B1262" s="1"/>
  <c r="B1263" s="1"/>
  <c r="B1264" s="1"/>
  <c r="B1265" s="1"/>
  <c r="B1266" s="1"/>
  <c r="C1255"/>
  <c r="A1255" s="1"/>
  <c r="C1137"/>
  <c r="A1137" s="1"/>
  <c r="C2035"/>
  <c r="A2035" s="1"/>
  <c r="B2035"/>
  <c r="B2036" s="1"/>
  <c r="B2037" s="1"/>
  <c r="B2038" s="1"/>
  <c r="B2039" s="1"/>
  <c r="B2040" s="1"/>
  <c r="B2041" s="1"/>
  <c r="B2042" s="1"/>
  <c r="B2043" s="1"/>
  <c r="B2044" s="1"/>
  <c r="B2045" s="1"/>
  <c r="B2046" s="1"/>
  <c r="C1591"/>
  <c r="A1591" s="1"/>
  <c r="B1591"/>
  <c r="B1592" s="1"/>
  <c r="B1593" s="1"/>
  <c r="B1594" s="1"/>
  <c r="B1595" s="1"/>
  <c r="B1596" s="1"/>
  <c r="B1597" s="1"/>
  <c r="B1598" s="1"/>
  <c r="B1599" s="1"/>
  <c r="B1600" s="1"/>
  <c r="B1601" s="1"/>
  <c r="B1602" s="1"/>
  <c r="B1831"/>
  <c r="B1832" s="1"/>
  <c r="B1833" s="1"/>
  <c r="B1834" s="1"/>
  <c r="B1835" s="1"/>
  <c r="B1836" s="1"/>
  <c r="B1837" s="1"/>
  <c r="B1838" s="1"/>
  <c r="B1839" s="1"/>
  <c r="B1840" s="1"/>
  <c r="B1841" s="1"/>
  <c r="B1842" s="1"/>
  <c r="C1831"/>
  <c r="A1831" s="1"/>
  <c r="C1196"/>
  <c r="A1196" s="1"/>
  <c r="C1713"/>
  <c r="A1713" s="1"/>
  <c r="C2695"/>
  <c r="A2695" s="1"/>
  <c r="B2695"/>
  <c r="B2696" s="1"/>
  <c r="B2697" s="1"/>
  <c r="B2698" s="1"/>
  <c r="B2699" s="1"/>
  <c r="B2700" s="1"/>
  <c r="B2701" s="1"/>
  <c r="B2702" s="1"/>
  <c r="B2703" s="1"/>
  <c r="B2704" s="1"/>
  <c r="B2705" s="1"/>
  <c r="B2706" s="1"/>
  <c r="B1031" i="1"/>
  <c r="C1031"/>
  <c r="C1193"/>
  <c r="C1192" s="1"/>
  <c r="C1191" s="1"/>
  <c r="C1190" s="1"/>
  <c r="C1189" s="1"/>
  <c r="C1188" s="1"/>
  <c r="C1187" s="1"/>
  <c r="C1186" s="1"/>
  <c r="C1185" s="1"/>
  <c r="C1184" s="1"/>
  <c r="C1183" s="1"/>
  <c r="V30" i="5" s="1"/>
  <c r="C2278" i="53"/>
  <c r="A2278" s="1"/>
  <c r="B1024" i="1"/>
  <c r="C1024"/>
  <c r="C2093"/>
  <c r="B2093"/>
  <c r="C1028"/>
  <c r="B1028"/>
  <c r="B1217"/>
  <c r="C1217"/>
  <c r="B1989"/>
  <c r="C1989"/>
  <c r="C1424" i="53"/>
  <c r="A1424" s="1"/>
  <c r="C1496"/>
  <c r="A1496" s="1"/>
  <c r="C1712"/>
  <c r="A1712" s="1"/>
  <c r="C1900"/>
  <c r="A1900" s="1"/>
  <c r="C2156"/>
  <c r="A2156" s="1"/>
  <c r="C2768"/>
  <c r="A2768" s="1"/>
  <c r="C3140"/>
  <c r="A3140" s="1"/>
  <c r="B1016" i="1"/>
  <c r="C1016"/>
  <c r="C1517"/>
  <c r="B1517"/>
  <c r="C2514"/>
  <c r="C2513" s="1"/>
  <c r="C2512" s="1"/>
  <c r="C2511" s="1"/>
  <c r="C2510" s="1"/>
  <c r="C2509" s="1"/>
  <c r="C2508" s="1"/>
  <c r="C2507" s="1"/>
  <c r="C2506" s="1"/>
  <c r="C2505" s="1"/>
  <c r="C2504" s="1"/>
  <c r="C2503" s="1"/>
  <c r="N47" i="5" s="1"/>
  <c r="B2514" i="1"/>
  <c r="B2513" s="1"/>
  <c r="B2512" s="1"/>
  <c r="B2511" s="1"/>
  <c r="B2510" s="1"/>
  <c r="B2509" s="1"/>
  <c r="B2508" s="1"/>
  <c r="B2507" s="1"/>
  <c r="B2506" s="1"/>
  <c r="B2505" s="1"/>
  <c r="B2504" s="1"/>
  <c r="B2503" s="1"/>
  <c r="M47" i="5" s="1"/>
  <c r="B1250" i="1"/>
  <c r="B1249" s="1"/>
  <c r="B1248" s="1"/>
  <c r="B1247" s="1"/>
  <c r="B1246" s="1"/>
  <c r="B1245" s="1"/>
  <c r="B1244" s="1"/>
  <c r="B1243" s="1"/>
  <c r="Q28" i="5" s="1"/>
  <c r="C1250" i="1"/>
  <c r="C1249" s="1"/>
  <c r="C1248" s="1"/>
  <c r="C1247" s="1"/>
  <c r="C1246" s="1"/>
  <c r="C1245" s="1"/>
  <c r="C1244" s="1"/>
  <c r="C1243" s="1"/>
  <c r="R28" i="5" s="1"/>
  <c r="B1421" i="1"/>
  <c r="B1422"/>
  <c r="C1422"/>
  <c r="C1828"/>
  <c r="B1828"/>
  <c r="B2176"/>
  <c r="B2175" s="1"/>
  <c r="B2174" s="1"/>
  <c r="B2173" s="1"/>
  <c r="B2172" s="1"/>
  <c r="B2171" s="1"/>
  <c r="B2170" s="1"/>
  <c r="B2169" s="1"/>
  <c r="B2168" s="1"/>
  <c r="B2167" s="1"/>
  <c r="M53" i="5" s="1"/>
  <c r="C2176" i="1"/>
  <c r="C2175" s="1"/>
  <c r="C2174" s="1"/>
  <c r="C2173" s="1"/>
  <c r="C2172" s="1"/>
  <c r="C2171" s="1"/>
  <c r="C2170" s="1"/>
  <c r="C2169" s="1"/>
  <c r="C2168" s="1"/>
  <c r="C2167" s="1"/>
  <c r="N53" i="5" s="1"/>
  <c r="C3031" i="53"/>
  <c r="A3031" s="1"/>
  <c r="B3031"/>
  <c r="B3032" s="1"/>
  <c r="B3033" s="1"/>
  <c r="B3034" s="1"/>
  <c r="B3035" s="1"/>
  <c r="B3036" s="1"/>
  <c r="B3037" s="1"/>
  <c r="B3038" s="1"/>
  <c r="B3039" s="1"/>
  <c r="B3040" s="1"/>
  <c r="B3041" s="1"/>
  <c r="B3042" s="1"/>
  <c r="B1711"/>
  <c r="B1712" s="1"/>
  <c r="B1713" s="1"/>
  <c r="B1714" s="1"/>
  <c r="B1715" s="1"/>
  <c r="B1716" s="1"/>
  <c r="B1717" s="1"/>
  <c r="B1718" s="1"/>
  <c r="B1719" s="1"/>
  <c r="B1720" s="1"/>
  <c r="B1721" s="1"/>
  <c r="B1722" s="1"/>
  <c r="C1711"/>
  <c r="A1711" s="1"/>
  <c r="C2157"/>
  <c r="A2157" s="1"/>
  <c r="C2458"/>
  <c r="A2458" s="1"/>
  <c r="B1060" i="1"/>
  <c r="C1060"/>
  <c r="B1505"/>
  <c r="C1505"/>
  <c r="C1760" i="53"/>
  <c r="A1760" s="1"/>
  <c r="C2120"/>
  <c r="A2120" s="1"/>
  <c r="C2480"/>
  <c r="A2480" s="1"/>
  <c r="B2480"/>
  <c r="B2481" s="1"/>
  <c r="B2482" s="1"/>
  <c r="B2483" s="1"/>
  <c r="B2484" s="1"/>
  <c r="B2485" s="1"/>
  <c r="B2486" s="1"/>
  <c r="B2487" s="1"/>
  <c r="B2488" s="1"/>
  <c r="B2489" s="1"/>
  <c r="B2490" s="1"/>
  <c r="C3224"/>
  <c r="A3224" s="1"/>
  <c r="B1053" i="1"/>
  <c r="C1053"/>
  <c r="C1240"/>
  <c r="B1240"/>
  <c r="B1262"/>
  <c r="B1261" s="1"/>
  <c r="B1260" s="1"/>
  <c r="B1259" s="1"/>
  <c r="B1258" s="1"/>
  <c r="B1257" s="1"/>
  <c r="B1256" s="1"/>
  <c r="B1255" s="1"/>
  <c r="U28" i="5" s="1"/>
  <c r="C1262" i="1"/>
  <c r="C1261" s="1"/>
  <c r="C1260" s="1"/>
  <c r="C1259" s="1"/>
  <c r="C1258" s="1"/>
  <c r="C1257" s="1"/>
  <c r="C1256" s="1"/>
  <c r="C1255" s="1"/>
  <c r="V28" i="5" s="1"/>
  <c r="B1406" i="1"/>
  <c r="B1405" s="1"/>
  <c r="B1404" s="1"/>
  <c r="B1403" s="1"/>
  <c r="B1402" s="1"/>
  <c r="B1401" s="1"/>
  <c r="B1400" s="1"/>
  <c r="B1399" s="1"/>
  <c r="U31" i="5" s="1"/>
  <c r="C1406" i="1"/>
  <c r="C1405" s="1"/>
  <c r="C1404" s="1"/>
  <c r="C1403" s="1"/>
  <c r="C1402" s="1"/>
  <c r="C1401" s="1"/>
  <c r="C1400" s="1"/>
  <c r="C1399" s="1"/>
  <c r="V31" i="5" s="1"/>
  <c r="B1494" i="1"/>
  <c r="B1493" s="1"/>
  <c r="B1492" s="1"/>
  <c r="B1491" s="1"/>
  <c r="B1490" s="1"/>
  <c r="B1489" s="1"/>
  <c r="B1488" s="1"/>
  <c r="B1487" s="1"/>
  <c r="B1486" s="1"/>
  <c r="B1485" s="1"/>
  <c r="B1484" s="1"/>
  <c r="B1483" s="1"/>
  <c r="Y60" i="5" s="1"/>
  <c r="C1494" i="1"/>
  <c r="C1493" s="1"/>
  <c r="C1492" s="1"/>
  <c r="C1491" s="1"/>
  <c r="C1490" s="1"/>
  <c r="C1489" s="1"/>
  <c r="C1488" s="1"/>
  <c r="C1487" s="1"/>
  <c r="C1486" s="1"/>
  <c r="C1485" s="1"/>
  <c r="C1484" s="1"/>
  <c r="C1483" s="1"/>
  <c r="Z60" i="5" s="1"/>
  <c r="C1602" i="1"/>
  <c r="C1601" s="1"/>
  <c r="C1600" s="1"/>
  <c r="C1599" s="1"/>
  <c r="C1598" s="1"/>
  <c r="C1597" s="1"/>
  <c r="C1596" s="1"/>
  <c r="C1595" s="1"/>
  <c r="C1594" s="1"/>
  <c r="C1593" s="1"/>
  <c r="C1592" s="1"/>
  <c r="C1591" s="1"/>
  <c r="N52" i="5" s="1"/>
  <c r="B1602" i="1"/>
  <c r="B1601" s="1"/>
  <c r="B1600" s="1"/>
  <c r="B1599" s="1"/>
  <c r="B1598" s="1"/>
  <c r="B1597" s="1"/>
  <c r="B1596" s="1"/>
  <c r="B1595" s="1"/>
  <c r="B1594" s="1"/>
  <c r="B1593" s="1"/>
  <c r="B1592" s="1"/>
  <c r="B1591" s="1"/>
  <c r="M52" i="5" s="1"/>
  <c r="B1864" i="1"/>
  <c r="C1864"/>
  <c r="C1710"/>
  <c r="C1709" s="1"/>
  <c r="C1708" s="1"/>
  <c r="C1707" s="1"/>
  <c r="C1706" s="1"/>
  <c r="C1705" s="1"/>
  <c r="C1704" s="1"/>
  <c r="C1703" s="1"/>
  <c r="C1702" s="1"/>
  <c r="C1701" s="1"/>
  <c r="C1700" s="1"/>
  <c r="C1699" s="1"/>
  <c r="Z43" i="5" s="1"/>
  <c r="B1710" i="1"/>
  <c r="B1709" s="1"/>
  <c r="B1708" s="1"/>
  <c r="B1707" s="1"/>
  <c r="B1706" s="1"/>
  <c r="B1705" s="1"/>
  <c r="B1704" s="1"/>
  <c r="B1703" s="1"/>
  <c r="B1702" s="1"/>
  <c r="B1701" s="1"/>
  <c r="B1700" s="1"/>
  <c r="B1699" s="1"/>
  <c r="Y43" i="5" s="1"/>
  <c r="C2078" i="1"/>
  <c r="C2077" s="1"/>
  <c r="C2076" s="1"/>
  <c r="C2075" s="1"/>
  <c r="C2074" s="1"/>
  <c r="C2073" s="1"/>
  <c r="C2072" s="1"/>
  <c r="C2071" s="1"/>
  <c r="F39" i="5" s="1"/>
  <c r="B2078" i="1"/>
  <c r="B2077" s="1"/>
  <c r="B2076" s="1"/>
  <c r="B2075" s="1"/>
  <c r="B2074" s="1"/>
  <c r="B2073" s="1"/>
  <c r="B2072" s="1"/>
  <c r="B2071" s="1"/>
  <c r="E39" i="5" s="1"/>
  <c r="B3482" i="1"/>
  <c r="C3482"/>
  <c r="B1227"/>
  <c r="C1227"/>
  <c r="B1419"/>
  <c r="C1419"/>
  <c r="C1515"/>
  <c r="B1515"/>
  <c r="B1913"/>
  <c r="B1912" s="1"/>
  <c r="B1911" s="1"/>
  <c r="B1910" s="1"/>
  <c r="B1909" s="1"/>
  <c r="B1908" s="1"/>
  <c r="B1907" s="1"/>
  <c r="B1906" s="1"/>
  <c r="B1905" s="1"/>
  <c r="B1904" s="1"/>
  <c r="B1903" s="1"/>
  <c r="U22" i="5" s="1"/>
  <c r="C1913" i="1"/>
  <c r="C1912" s="1"/>
  <c r="C1911" s="1"/>
  <c r="C1910" s="1"/>
  <c r="C1909" s="1"/>
  <c r="C1908" s="1"/>
  <c r="C1907" s="1"/>
  <c r="C1906" s="1"/>
  <c r="C1905" s="1"/>
  <c r="C1904" s="1"/>
  <c r="C1903" s="1"/>
  <c r="V22" i="5" s="1"/>
  <c r="B1977" i="1"/>
  <c r="C1977"/>
  <c r="B2105"/>
  <c r="C2105"/>
  <c r="C1410"/>
  <c r="B1410"/>
  <c r="B1502"/>
  <c r="B1501" s="1"/>
  <c r="B1500" s="1"/>
  <c r="B1499" s="1"/>
  <c r="B1498" s="1"/>
  <c r="B1497" s="1"/>
  <c r="B1496" s="1"/>
  <c r="B1495" s="1"/>
  <c r="E20" i="5" s="1"/>
  <c r="C1502" i="1"/>
  <c r="C1501" s="1"/>
  <c r="C1500" s="1"/>
  <c r="C1499" s="1"/>
  <c r="C1498" s="1"/>
  <c r="C1497" s="1"/>
  <c r="C1496" s="1"/>
  <c r="C1495" s="1"/>
  <c r="F20" i="5" s="1"/>
  <c r="C1566" i="1"/>
  <c r="B1566"/>
  <c r="B1839"/>
  <c r="B1838" s="1"/>
  <c r="B1837" s="1"/>
  <c r="B1836" s="1"/>
  <c r="B1835" s="1"/>
  <c r="B1834" s="1"/>
  <c r="B1833" s="1"/>
  <c r="B1832" s="1"/>
  <c r="B1831" s="1"/>
  <c r="U57" i="5" s="1"/>
  <c r="C1839" i="1"/>
  <c r="C1838" s="1"/>
  <c r="C1837" s="1"/>
  <c r="C1836" s="1"/>
  <c r="C1835" s="1"/>
  <c r="C1834" s="1"/>
  <c r="C1833" s="1"/>
  <c r="C1832" s="1"/>
  <c r="C1831" s="1"/>
  <c r="V57" i="5" s="1"/>
  <c r="C2055" i="1"/>
  <c r="B2055"/>
  <c r="B2416"/>
  <c r="B2415" s="1"/>
  <c r="B2414" s="1"/>
  <c r="B2413" s="1"/>
  <c r="B2412" s="1"/>
  <c r="B2411" s="1"/>
  <c r="B2410" s="1"/>
  <c r="B2409" s="1"/>
  <c r="B2408" s="1"/>
  <c r="B2407" s="1"/>
  <c r="E46" i="5" s="1"/>
  <c r="C2416" i="1"/>
  <c r="B2598"/>
  <c r="B2597" s="1"/>
  <c r="B2596" s="1"/>
  <c r="B2595" s="1"/>
  <c r="B2594" s="1"/>
  <c r="B2593" s="1"/>
  <c r="B2592" s="1"/>
  <c r="B2591" s="1"/>
  <c r="B2590" s="1"/>
  <c r="B2589" s="1"/>
  <c r="B2588" s="1"/>
  <c r="B2587" s="1"/>
  <c r="C2598"/>
  <c r="C2597" s="1"/>
  <c r="C2596" s="1"/>
  <c r="C2595" s="1"/>
  <c r="C2594" s="1"/>
  <c r="C2593" s="1"/>
  <c r="C2592" s="1"/>
  <c r="C2591" s="1"/>
  <c r="C2590" s="1"/>
  <c r="C2589" s="1"/>
  <c r="C2588" s="1"/>
  <c r="C2587" s="1"/>
  <c r="C2790"/>
  <c r="C2789" s="1"/>
  <c r="C2788" s="1"/>
  <c r="C2787" s="1"/>
  <c r="C2786" s="1"/>
  <c r="C2785" s="1"/>
  <c r="C2784" s="1"/>
  <c r="C2783" s="1"/>
  <c r="C2782" s="1"/>
  <c r="C2781" s="1"/>
  <c r="C2780" s="1"/>
  <c r="C2779" s="1"/>
  <c r="B2790"/>
  <c r="B2789" s="1"/>
  <c r="B2788" s="1"/>
  <c r="B2787" s="1"/>
  <c r="B2786" s="1"/>
  <c r="B2785" s="1"/>
  <c r="B2784" s="1"/>
  <c r="B2783" s="1"/>
  <c r="B2782" s="1"/>
  <c r="B2781" s="1"/>
  <c r="B2780" s="1"/>
  <c r="B2779" s="1"/>
  <c r="C3186"/>
  <c r="C3185" s="1"/>
  <c r="C3184" s="1"/>
  <c r="C3183" s="1"/>
  <c r="C3182" s="1"/>
  <c r="C3181" s="1"/>
  <c r="C3180" s="1"/>
  <c r="C3179" s="1"/>
  <c r="C3178" s="1"/>
  <c r="C3177" s="1"/>
  <c r="C3176" s="1"/>
  <c r="C3175" s="1"/>
  <c r="B3186"/>
  <c r="B3185" s="1"/>
  <c r="B3184" s="1"/>
  <c r="B3183" s="1"/>
  <c r="B3182" s="1"/>
  <c r="B3181" s="1"/>
  <c r="B3180" s="1"/>
  <c r="B3179" s="1"/>
  <c r="B3178" s="1"/>
  <c r="B3177" s="1"/>
  <c r="B3176" s="1"/>
  <c r="B3175" s="1"/>
  <c r="Y11" i="5" s="1"/>
  <c r="B1722" i="1"/>
  <c r="B1721" s="1"/>
  <c r="B1720" s="1"/>
  <c r="B1719" s="1"/>
  <c r="B1718" s="1"/>
  <c r="B1717" s="1"/>
  <c r="B1716" s="1"/>
  <c r="B1715" s="1"/>
  <c r="B1714" s="1"/>
  <c r="B1713" s="1"/>
  <c r="B1712" s="1"/>
  <c r="B1711" s="1"/>
  <c r="E12" i="5" s="1"/>
  <c r="C1722" i="1"/>
  <c r="C1721" s="1"/>
  <c r="C1720" s="1"/>
  <c r="C1719" s="1"/>
  <c r="C1718" s="1"/>
  <c r="C1717" s="1"/>
  <c r="C1716" s="1"/>
  <c r="C1715" s="1"/>
  <c r="C1714" s="1"/>
  <c r="C1713" s="1"/>
  <c r="C1712" s="1"/>
  <c r="C1711" s="1"/>
  <c r="F12" i="5" s="1"/>
  <c r="C3112" i="1"/>
  <c r="B3112"/>
  <c r="B2381"/>
  <c r="C2381"/>
  <c r="B2525"/>
  <c r="B2524" s="1"/>
  <c r="B2523" s="1"/>
  <c r="B2522" s="1"/>
  <c r="B2521" s="1"/>
  <c r="B2520" s="1"/>
  <c r="B2519" s="1"/>
  <c r="B2518" s="1"/>
  <c r="B2517" s="1"/>
  <c r="B2516" s="1"/>
  <c r="B2515" s="1"/>
  <c r="Q47" i="5" s="1"/>
  <c r="B2226" i="1"/>
  <c r="B2225" s="1"/>
  <c r="B2224" s="1"/>
  <c r="B2223" s="1"/>
  <c r="B2222" s="1"/>
  <c r="B2221" s="1"/>
  <c r="B2220" s="1"/>
  <c r="B2219" s="1"/>
  <c r="B2218" s="1"/>
  <c r="B2217" s="1"/>
  <c r="B2216" s="1"/>
  <c r="B2215" s="1"/>
  <c r="C2226"/>
  <c r="C2225" s="1"/>
  <c r="C2224" s="1"/>
  <c r="C2223" s="1"/>
  <c r="C2222" s="1"/>
  <c r="C2221" s="1"/>
  <c r="C2220" s="1"/>
  <c r="C2219" s="1"/>
  <c r="C2218" s="1"/>
  <c r="C2217" s="1"/>
  <c r="C2216" s="1"/>
  <c r="C2215" s="1"/>
  <c r="C2418"/>
  <c r="B2418"/>
  <c r="B3054"/>
  <c r="B3053" s="1"/>
  <c r="B3052" s="1"/>
  <c r="B3051" s="1"/>
  <c r="B3050" s="1"/>
  <c r="B3049" s="1"/>
  <c r="B3048" s="1"/>
  <c r="B3047" s="1"/>
  <c r="B3046" s="1"/>
  <c r="B3045" s="1"/>
  <c r="B3044" s="1"/>
  <c r="B3043" s="1"/>
  <c r="U38" i="5" s="1"/>
  <c r="C3054" i="1"/>
  <c r="C3053" s="1"/>
  <c r="C3052" s="1"/>
  <c r="C3051" s="1"/>
  <c r="C3050" s="1"/>
  <c r="C3049" s="1"/>
  <c r="C3048" s="1"/>
  <c r="C3047" s="1"/>
  <c r="C3046" s="1"/>
  <c r="C3045" s="1"/>
  <c r="C3044" s="1"/>
  <c r="C3043" s="1"/>
  <c r="V38" i="5" s="1"/>
  <c r="C1034" i="1"/>
  <c r="B1034"/>
  <c r="B1086"/>
  <c r="C1086"/>
  <c r="B1134"/>
  <c r="C1134"/>
  <c r="B1242"/>
  <c r="C1242"/>
  <c r="C1562"/>
  <c r="C1561" s="1"/>
  <c r="C1560" s="1"/>
  <c r="C1559" s="1"/>
  <c r="C1558" s="1"/>
  <c r="C1557" s="1"/>
  <c r="C1556" s="1"/>
  <c r="C1555" s="1"/>
  <c r="Z20" i="5" s="1"/>
  <c r="B1562" i="1"/>
  <c r="B1561" s="1"/>
  <c r="B1560" s="1"/>
  <c r="B1559" s="1"/>
  <c r="B1558" s="1"/>
  <c r="B1557" s="1"/>
  <c r="B1556" s="1"/>
  <c r="B1555" s="1"/>
  <c r="Y20" i="5" s="1"/>
  <c r="C1626" i="1"/>
  <c r="C1625" s="1"/>
  <c r="C1624" s="1"/>
  <c r="C1623" s="1"/>
  <c r="C1622" s="1"/>
  <c r="C1621" s="1"/>
  <c r="C1620" s="1"/>
  <c r="C1619" s="1"/>
  <c r="C1618" s="1"/>
  <c r="C1617" s="1"/>
  <c r="C1616" s="1"/>
  <c r="C1615" s="1"/>
  <c r="V52" i="5" s="1"/>
  <c r="B1626" i="1"/>
  <c r="B1625" s="1"/>
  <c r="B1624" s="1"/>
  <c r="B1623" s="1"/>
  <c r="B1622" s="1"/>
  <c r="B1621" s="1"/>
  <c r="B1620" s="1"/>
  <c r="B1619" s="1"/>
  <c r="B1618" s="1"/>
  <c r="B1617" s="1"/>
  <c r="B1616" s="1"/>
  <c r="B1615" s="1"/>
  <c r="U52" i="5" s="1"/>
  <c r="B1815" i="1"/>
  <c r="C1815"/>
  <c r="C1814" s="1"/>
  <c r="C1813" s="1"/>
  <c r="C1812" s="1"/>
  <c r="C1811" s="1"/>
  <c r="C1810" s="1"/>
  <c r="C1809" s="1"/>
  <c r="C1808" s="1"/>
  <c r="C1807" s="1"/>
  <c r="N57" i="5" s="1"/>
  <c r="B2079" i="1"/>
  <c r="C2079"/>
  <c r="C2466"/>
  <c r="B2466"/>
  <c r="C1852"/>
  <c r="B1852"/>
  <c r="C1996"/>
  <c r="B1996"/>
  <c r="B2345"/>
  <c r="C2345"/>
  <c r="B3114"/>
  <c r="C3114"/>
  <c r="C1830"/>
  <c r="B1830"/>
  <c r="C2058"/>
  <c r="B2058"/>
  <c r="B3088"/>
  <c r="C3088"/>
  <c r="C3282"/>
  <c r="C3281" s="1"/>
  <c r="C3280" s="1"/>
  <c r="C3279" s="1"/>
  <c r="C3278" s="1"/>
  <c r="C3277" s="1"/>
  <c r="C3276" s="1"/>
  <c r="C3275" s="1"/>
  <c r="C3274" s="1"/>
  <c r="C3273" s="1"/>
  <c r="C3272" s="1"/>
  <c r="C3271" s="1"/>
  <c r="J64" i="5" s="1"/>
  <c r="B3282" i="1"/>
  <c r="B3281" s="1"/>
  <c r="B3280" s="1"/>
  <c r="B3279" s="1"/>
  <c r="B3278" s="1"/>
  <c r="B3277" s="1"/>
  <c r="B3276" s="1"/>
  <c r="B3275" s="1"/>
  <c r="B3274" s="1"/>
  <c r="B3273" s="1"/>
  <c r="B3272" s="1"/>
  <c r="B3271" s="1"/>
  <c r="I64" i="5" s="1"/>
  <c r="C3438" i="1"/>
  <c r="B3438"/>
  <c r="C2188"/>
  <c r="C2187" s="1"/>
  <c r="C2186" s="1"/>
  <c r="C2185" s="1"/>
  <c r="C2184" s="1"/>
  <c r="C2183" s="1"/>
  <c r="C2182" s="1"/>
  <c r="C2181" s="1"/>
  <c r="C2180" s="1"/>
  <c r="C2179" s="1"/>
  <c r="R53" i="5" s="1"/>
  <c r="B2188" i="1"/>
  <c r="B2187" s="1"/>
  <c r="B2186" s="1"/>
  <c r="B2185" s="1"/>
  <c r="B2184" s="1"/>
  <c r="B2183" s="1"/>
  <c r="B2182" s="1"/>
  <c r="B2181" s="1"/>
  <c r="B2180" s="1"/>
  <c r="B2179" s="1"/>
  <c r="Q53" i="5" s="1"/>
  <c r="C2430" i="1"/>
  <c r="B2430"/>
  <c r="B2694"/>
  <c r="B2693" s="1"/>
  <c r="B2692" s="1"/>
  <c r="B2691" s="1"/>
  <c r="B2690" s="1"/>
  <c r="B2689" s="1"/>
  <c r="B2688" s="1"/>
  <c r="B2687" s="1"/>
  <c r="B2686" s="1"/>
  <c r="B2685" s="1"/>
  <c r="B2684" s="1"/>
  <c r="B2683" s="1"/>
  <c r="C2694"/>
  <c r="C2693" s="1"/>
  <c r="C2692" s="1"/>
  <c r="C2691" s="1"/>
  <c r="C2690" s="1"/>
  <c r="C2689" s="1"/>
  <c r="C2688" s="1"/>
  <c r="C2687" s="1"/>
  <c r="C2686" s="1"/>
  <c r="C2685" s="1"/>
  <c r="C2684" s="1"/>
  <c r="C2683" s="1"/>
  <c r="B3258"/>
  <c r="B3257" s="1"/>
  <c r="B3256" s="1"/>
  <c r="B3255" s="1"/>
  <c r="B3254" s="1"/>
  <c r="B3253" s="1"/>
  <c r="B3252" s="1"/>
  <c r="B3251" s="1"/>
  <c r="B3250" s="1"/>
  <c r="B3249" s="1"/>
  <c r="B3248" s="1"/>
  <c r="B3247" s="1"/>
  <c r="Y56" i="5" s="1"/>
  <c r="C3258" i="1"/>
  <c r="C3257" s="1"/>
  <c r="C3256" s="1"/>
  <c r="C3255" s="1"/>
  <c r="C3254" s="1"/>
  <c r="C3253" s="1"/>
  <c r="C3252" s="1"/>
  <c r="C3251" s="1"/>
  <c r="C3250" s="1"/>
  <c r="C3249" s="1"/>
  <c r="C3248" s="1"/>
  <c r="C3247" s="1"/>
  <c r="Z56" i="5" s="1"/>
  <c r="C1782" i="1"/>
  <c r="C1781" s="1"/>
  <c r="C1780" s="1"/>
  <c r="C1779" s="1"/>
  <c r="C1778" s="1"/>
  <c r="C1777" s="1"/>
  <c r="C1776" s="1"/>
  <c r="C1775" s="1"/>
  <c r="C1774" s="1"/>
  <c r="C1773" s="1"/>
  <c r="C1772" s="1"/>
  <c r="C1771" s="1"/>
  <c r="B1782"/>
  <c r="B1781" s="1"/>
  <c r="B1780" s="1"/>
  <c r="B1779" s="1"/>
  <c r="B1778" s="1"/>
  <c r="B1777" s="1"/>
  <c r="B1776" s="1"/>
  <c r="B1775" s="1"/>
  <c r="B1774" s="1"/>
  <c r="B1773" s="1"/>
  <c r="B1772" s="1"/>
  <c r="B1771" s="1"/>
  <c r="Y12" i="5" s="1"/>
  <c r="B1962" i="1"/>
  <c r="B1961" s="1"/>
  <c r="B1960" s="1"/>
  <c r="B1959" s="1"/>
  <c r="B1958" s="1"/>
  <c r="B1957" s="1"/>
  <c r="B1956" s="1"/>
  <c r="B1955" s="1"/>
  <c r="B1954" s="1"/>
  <c r="B1953" s="1"/>
  <c r="B1952" s="1"/>
  <c r="B1951" s="1"/>
  <c r="M59" i="5" s="1"/>
  <c r="C1962" i="1"/>
  <c r="C1961" s="1"/>
  <c r="C1960" s="1"/>
  <c r="C1959" s="1"/>
  <c r="C1958" s="1"/>
  <c r="C1957" s="1"/>
  <c r="C1956" s="1"/>
  <c r="C1955" s="1"/>
  <c r="C1954" s="1"/>
  <c r="C1953" s="1"/>
  <c r="C1952" s="1"/>
  <c r="C1951" s="1"/>
  <c r="N59" i="5" s="1"/>
  <c r="C3390" i="1"/>
  <c r="C3389" s="1"/>
  <c r="C3388" s="1"/>
  <c r="C3387" s="1"/>
  <c r="C3386" s="1"/>
  <c r="C3385" s="1"/>
  <c r="C3384" s="1"/>
  <c r="C3383" s="1"/>
  <c r="C3382" s="1"/>
  <c r="C3381" s="1"/>
  <c r="C3380" s="1"/>
  <c r="C3379" s="1"/>
  <c r="N65" i="5" s="1"/>
  <c r="B3390" i="1"/>
  <c r="B3389" s="1"/>
  <c r="B3388" s="1"/>
  <c r="B3387" s="1"/>
  <c r="B3386" s="1"/>
  <c r="B3385" s="1"/>
  <c r="B3384" s="1"/>
  <c r="B3383" s="1"/>
  <c r="B3382" s="1"/>
  <c r="B3381" s="1"/>
  <c r="B3380" s="1"/>
  <c r="B3379" s="1"/>
  <c r="M65" i="5" s="1"/>
  <c r="B2369" i="1"/>
  <c r="C2369"/>
  <c r="C1794"/>
  <c r="B1794"/>
  <c r="B1866"/>
  <c r="C1866"/>
  <c r="B1938"/>
  <c r="B1937" s="1"/>
  <c r="B1936" s="1"/>
  <c r="B1935" s="1"/>
  <c r="B1934" s="1"/>
  <c r="B1933" s="1"/>
  <c r="B1932" s="1"/>
  <c r="B1931" s="1"/>
  <c r="B1930" s="1"/>
  <c r="B1929" s="1"/>
  <c r="B1928" s="1"/>
  <c r="B1927" s="1"/>
  <c r="E59" i="5" s="1"/>
  <c r="C1938" i="1"/>
  <c r="C1937" s="1"/>
  <c r="C1936" s="1"/>
  <c r="C1935" s="1"/>
  <c r="C1934" s="1"/>
  <c r="C1933" s="1"/>
  <c r="C1932" s="1"/>
  <c r="C1931" s="1"/>
  <c r="C1930" s="1"/>
  <c r="C1929" s="1"/>
  <c r="C1928" s="1"/>
  <c r="C1927" s="1"/>
  <c r="F59" i="5" s="1"/>
  <c r="C2082" i="1"/>
  <c r="B2082"/>
  <c r="B2154"/>
  <c r="C2154"/>
  <c r="B2404"/>
  <c r="B2403" s="1"/>
  <c r="B2402" s="1"/>
  <c r="B2401" s="1"/>
  <c r="B2400" s="1"/>
  <c r="B2399" s="1"/>
  <c r="B2398" s="1"/>
  <c r="B2397" s="1"/>
  <c r="B2396" s="1"/>
  <c r="B2395" s="1"/>
  <c r="Y21" i="5" s="1"/>
  <c r="C2404" i="1"/>
  <c r="C2403" s="1"/>
  <c r="C2402" s="1"/>
  <c r="C2401" s="1"/>
  <c r="C2400" s="1"/>
  <c r="C2399" s="1"/>
  <c r="C2398" s="1"/>
  <c r="C2397" s="1"/>
  <c r="C2396" s="1"/>
  <c r="C2395" s="1"/>
  <c r="Z21" i="5" s="1"/>
  <c r="B3149" i="1"/>
  <c r="B3148" s="1"/>
  <c r="B3147" s="1"/>
  <c r="B3146" s="1"/>
  <c r="B3145" s="1"/>
  <c r="B3144" s="1"/>
  <c r="B3143" s="1"/>
  <c r="B3142" s="1"/>
  <c r="B3141" s="1"/>
  <c r="B3140" s="1"/>
  <c r="B3139" s="1"/>
  <c r="M11" i="5" s="1"/>
  <c r="B3075" i="1"/>
  <c r="B3074" s="1"/>
  <c r="B3073" s="1"/>
  <c r="B3072" s="1"/>
  <c r="B3071" s="1"/>
  <c r="B3070" s="1"/>
  <c r="B3069" s="1"/>
  <c r="B3068" s="1"/>
  <c r="B3067" s="1"/>
  <c r="M41" i="5" s="1"/>
  <c r="C3075" i="1"/>
  <c r="C3074" s="1"/>
  <c r="C3073" s="1"/>
  <c r="C3072" s="1"/>
  <c r="C3071" s="1"/>
  <c r="C3070" s="1"/>
  <c r="C3069" s="1"/>
  <c r="C3068" s="1"/>
  <c r="C3067" s="1"/>
  <c r="N41" i="5" s="1"/>
  <c r="C3461" i="1"/>
  <c r="B3461"/>
  <c r="B3111"/>
  <c r="B3110" s="1"/>
  <c r="B3109" s="1"/>
  <c r="B3108" s="1"/>
  <c r="B3107" s="1"/>
  <c r="B3106" s="1"/>
  <c r="B3105" s="1"/>
  <c r="B3104" s="1"/>
  <c r="B3103" s="1"/>
  <c r="Y41" i="5" s="1"/>
  <c r="C3111" i="1"/>
  <c r="C3110" s="1"/>
  <c r="C3109" s="1"/>
  <c r="C3108" s="1"/>
  <c r="C3107" s="1"/>
  <c r="C3106" s="1"/>
  <c r="C3105" s="1"/>
  <c r="C3104" s="1"/>
  <c r="C3103" s="1"/>
  <c r="Z41" i="5" s="1"/>
  <c r="C3483" i="1"/>
  <c r="B3483"/>
  <c r="C1003" i="53"/>
  <c r="A1003" s="1"/>
  <c r="B1003"/>
  <c r="B1004" s="1"/>
  <c r="B1005" s="1"/>
  <c r="B1006" s="1"/>
  <c r="B1007" s="1"/>
  <c r="B1008" s="1"/>
  <c r="B1009" s="1"/>
  <c r="B1010" s="1"/>
  <c r="B1011" s="1"/>
  <c r="B1012" s="1"/>
  <c r="B1013" s="1"/>
  <c r="B1014" s="1"/>
  <c r="C3481" i="1"/>
  <c r="B3481"/>
  <c r="C3087"/>
  <c r="C3086" s="1"/>
  <c r="C3085" s="1"/>
  <c r="C3084" s="1"/>
  <c r="C3083" s="1"/>
  <c r="C3082" s="1"/>
  <c r="C3081" s="1"/>
  <c r="C3080" s="1"/>
  <c r="C3079" s="1"/>
  <c r="R41" i="5" s="1"/>
  <c r="B3087" i="1"/>
  <c r="B3086" s="1"/>
  <c r="B3085" s="1"/>
  <c r="B3084" s="1"/>
  <c r="B3083" s="1"/>
  <c r="B3082" s="1"/>
  <c r="B3081" s="1"/>
  <c r="B3080" s="1"/>
  <c r="B3079" s="1"/>
  <c r="Q41" i="5" s="1"/>
  <c r="C3447" i="1"/>
  <c r="C3446" s="1"/>
  <c r="C3445" s="1"/>
  <c r="C3444" s="1"/>
  <c r="C3443" s="1"/>
  <c r="C3442" s="1"/>
  <c r="C3441" s="1"/>
  <c r="C3440" s="1"/>
  <c r="C3439" s="1"/>
  <c r="R14" i="5" s="1"/>
  <c r="C294" i="1"/>
  <c r="C293" s="1"/>
  <c r="C292" s="1"/>
  <c r="C291" s="1"/>
  <c r="C290" s="1"/>
  <c r="C289" s="1"/>
  <c r="C288" s="1"/>
  <c r="C287" s="1"/>
  <c r="C286" s="1"/>
  <c r="C285" s="1"/>
  <c r="C284" s="1"/>
  <c r="C283" s="1"/>
  <c r="B294"/>
  <c r="B293" s="1"/>
  <c r="B292" s="1"/>
  <c r="B291" s="1"/>
  <c r="B290" s="1"/>
  <c r="B289" s="1"/>
  <c r="B288" s="1"/>
  <c r="B287" s="1"/>
  <c r="B286" s="1"/>
  <c r="B285" s="1"/>
  <c r="B284" s="1"/>
  <c r="B283" s="1"/>
  <c r="Y51" i="5" s="1"/>
  <c r="K14"/>
  <c r="C2248" i="1"/>
  <c r="C2247" s="1"/>
  <c r="C2246" s="1"/>
  <c r="C2245" s="1"/>
  <c r="C2244" s="1"/>
  <c r="C2243" s="1"/>
  <c r="C2242" s="1"/>
  <c r="C2241" s="1"/>
  <c r="C2240" s="1"/>
  <c r="C2239" s="1"/>
  <c r="B1358"/>
  <c r="B1357" s="1"/>
  <c r="B1356" s="1"/>
  <c r="B1355" s="1"/>
  <c r="B1354" s="1"/>
  <c r="B1353" s="1"/>
  <c r="B1352" s="1"/>
  <c r="B1351" s="1"/>
  <c r="E31" i="5" s="1"/>
  <c r="C1732" i="1"/>
  <c r="C1731" s="1"/>
  <c r="C1730" s="1"/>
  <c r="C1729" s="1"/>
  <c r="C1728" s="1"/>
  <c r="C1727" s="1"/>
  <c r="C1726" s="1"/>
  <c r="C1725" s="1"/>
  <c r="C1724" s="1"/>
  <c r="C1723" s="1"/>
  <c r="J12" i="5" s="1"/>
  <c r="C1131" i="1"/>
  <c r="C1130" s="1"/>
  <c r="C1129" s="1"/>
  <c r="C1128" s="1"/>
  <c r="C1127" s="1"/>
  <c r="C1126" s="1"/>
  <c r="C1125" s="1"/>
  <c r="C1124" s="1"/>
  <c r="C1123" s="1"/>
  <c r="Z62" i="5" s="1"/>
  <c r="B2990" i="1"/>
  <c r="B2989" s="1"/>
  <c r="B2988" s="1"/>
  <c r="B2987" s="1"/>
  <c r="B2986" s="1"/>
  <c r="B2985" s="1"/>
  <c r="B2984" s="1"/>
  <c r="B2983" s="1"/>
  <c r="Q37" i="5" s="1"/>
  <c r="C3137" i="1"/>
  <c r="C3136" s="1"/>
  <c r="C3135" s="1"/>
  <c r="C3134" s="1"/>
  <c r="C3133" s="1"/>
  <c r="C3132" s="1"/>
  <c r="C3131" s="1"/>
  <c r="C3130" s="1"/>
  <c r="C3129" s="1"/>
  <c r="C3128" s="1"/>
  <c r="C3127" s="1"/>
  <c r="J11" i="5" s="1"/>
  <c r="B2368" i="1"/>
  <c r="B2367" s="1"/>
  <c r="B2366" s="1"/>
  <c r="B2365" s="1"/>
  <c r="B2364" s="1"/>
  <c r="B2363" s="1"/>
  <c r="B2362" s="1"/>
  <c r="B2361" s="1"/>
  <c r="B2360" s="1"/>
  <c r="B2359" s="1"/>
  <c r="M21" i="5" s="1"/>
  <c r="B2391" i="1"/>
  <c r="B2390" s="1"/>
  <c r="B2389" s="1"/>
  <c r="B2388" s="1"/>
  <c r="B2387" s="1"/>
  <c r="B2386" s="1"/>
  <c r="B2385" s="1"/>
  <c r="B2384" s="1"/>
  <c r="B2383" s="1"/>
  <c r="U21" i="5" s="1"/>
  <c r="B3221" i="1"/>
  <c r="B3220" s="1"/>
  <c r="B3219" s="1"/>
  <c r="B3218" s="1"/>
  <c r="B3217" s="1"/>
  <c r="B3216" s="1"/>
  <c r="B3215" s="1"/>
  <c r="B3214" s="1"/>
  <c r="B3213" s="1"/>
  <c r="B3212" s="1"/>
  <c r="B3211" s="1"/>
  <c r="M56" i="5" s="1"/>
  <c r="C1420" i="1"/>
  <c r="B1420"/>
  <c r="B2061"/>
  <c r="C2061"/>
  <c r="B2767" i="53"/>
  <c r="B2768" s="1"/>
  <c r="B2769" s="1"/>
  <c r="B2770" s="1"/>
  <c r="B2771" s="1"/>
  <c r="B2772" s="1"/>
  <c r="B2773" s="1"/>
  <c r="B2774" s="1"/>
  <c r="B2775" s="1"/>
  <c r="B2776" s="1"/>
  <c r="B2777" s="1"/>
  <c r="B2778" s="1"/>
  <c r="C2767"/>
  <c r="A2767" s="1"/>
  <c r="C1256"/>
  <c r="A1256" s="1"/>
  <c r="B2155"/>
  <c r="B2156" s="1"/>
  <c r="B2157" s="1"/>
  <c r="B2158" s="1"/>
  <c r="B2159" s="1"/>
  <c r="B2160" s="1"/>
  <c r="B2161" s="1"/>
  <c r="B2162" s="1"/>
  <c r="B2163" s="1"/>
  <c r="B2164" s="1"/>
  <c r="B2165" s="1"/>
  <c r="B2166" s="1"/>
  <c r="C2155"/>
  <c r="A2155" s="1"/>
  <c r="C1229" i="1"/>
  <c r="B1229"/>
  <c r="C1315" i="53"/>
  <c r="A1315" s="1"/>
  <c r="B1315"/>
  <c r="B1316" s="1"/>
  <c r="B1317" s="1"/>
  <c r="B1318" s="1"/>
  <c r="B1319" s="1"/>
  <c r="B1320" s="1"/>
  <c r="B1321" s="1"/>
  <c r="B1322" s="1"/>
  <c r="B1323" s="1"/>
  <c r="B1324" s="1"/>
  <c r="B1325" s="1"/>
  <c r="B1326" s="1"/>
  <c r="C1951"/>
  <c r="A1951" s="1"/>
  <c r="B1951"/>
  <c r="B1952" s="1"/>
  <c r="B1953" s="1"/>
  <c r="B1954" s="1"/>
  <c r="B1955" s="1"/>
  <c r="B1956" s="1"/>
  <c r="B1957" s="1"/>
  <c r="B1958" s="1"/>
  <c r="B1959" s="1"/>
  <c r="B1960" s="1"/>
  <c r="B1961" s="1"/>
  <c r="B1962" s="1"/>
  <c r="B2067" i="1"/>
  <c r="C2067"/>
  <c r="B1108"/>
  <c r="B1107" s="1"/>
  <c r="B1106" s="1"/>
  <c r="B1105" s="1"/>
  <c r="B1104" s="1"/>
  <c r="B1103" s="1"/>
  <c r="B1102" s="1"/>
  <c r="B1101" s="1"/>
  <c r="B1100" s="1"/>
  <c r="B1099" s="1"/>
  <c r="Q62" i="5" s="1"/>
  <c r="C1108" i="1"/>
  <c r="C1107" s="1"/>
  <c r="C1106" s="1"/>
  <c r="C1105" s="1"/>
  <c r="C1104" s="1"/>
  <c r="C1103" s="1"/>
  <c r="C1102" s="1"/>
  <c r="C1101" s="1"/>
  <c r="C1100" s="1"/>
  <c r="C1099" s="1"/>
  <c r="R62" i="5" s="1"/>
  <c r="C3272" i="53"/>
  <c r="A3272" s="1"/>
  <c r="B3187"/>
  <c r="B3188" s="1"/>
  <c r="B3189" s="1"/>
  <c r="B3190" s="1"/>
  <c r="B3191" s="1"/>
  <c r="B3192" s="1"/>
  <c r="B3193" s="1"/>
  <c r="B3194" s="1"/>
  <c r="B3195" s="1"/>
  <c r="B3196" s="1"/>
  <c r="B3197" s="1"/>
  <c r="B3198" s="1"/>
  <c r="C3187"/>
  <c r="A3187" s="1"/>
  <c r="B2983"/>
  <c r="B2984" s="1"/>
  <c r="B2985" s="1"/>
  <c r="B2986" s="1"/>
  <c r="B2987" s="1"/>
  <c r="B2988" s="1"/>
  <c r="B2989" s="1"/>
  <c r="B2990" s="1"/>
  <c r="B2991" s="1"/>
  <c r="B2992" s="1"/>
  <c r="B2993" s="1"/>
  <c r="B2994" s="1"/>
  <c r="C2983"/>
  <c r="A2983" s="1"/>
  <c r="B2239"/>
  <c r="B2240" s="1"/>
  <c r="B2241" s="1"/>
  <c r="B2242" s="1"/>
  <c r="B2243" s="1"/>
  <c r="B2244" s="1"/>
  <c r="B2245" s="1"/>
  <c r="B2246" s="1"/>
  <c r="B2247" s="1"/>
  <c r="B2248" s="1"/>
  <c r="B2249" s="1"/>
  <c r="B2250" s="1"/>
  <c r="C2239"/>
  <c r="A2239" s="1"/>
  <c r="B1483"/>
  <c r="B1484" s="1"/>
  <c r="B1485" s="1"/>
  <c r="B1486" s="1"/>
  <c r="B1487" s="1"/>
  <c r="B1488" s="1"/>
  <c r="B1489" s="1"/>
  <c r="B1490" s="1"/>
  <c r="B1491" s="1"/>
  <c r="B1492" s="1"/>
  <c r="B1493" s="1"/>
  <c r="B1494" s="1"/>
  <c r="C1483"/>
  <c r="A1483" s="1"/>
  <c r="C1232"/>
  <c r="A1232" s="1"/>
  <c r="B2779"/>
  <c r="B2780" s="1"/>
  <c r="B2781" s="1"/>
  <c r="B2782" s="1"/>
  <c r="B2783" s="1"/>
  <c r="B2784" s="1"/>
  <c r="B2785" s="1"/>
  <c r="B2786" s="1"/>
  <c r="B2787" s="1"/>
  <c r="B2788" s="1"/>
  <c r="B2789" s="1"/>
  <c r="B2790" s="1"/>
  <c r="C2779"/>
  <c r="A2779" s="1"/>
  <c r="C1699"/>
  <c r="A1699" s="1"/>
  <c r="B1699"/>
  <c r="B1700" s="1"/>
  <c r="B1701" s="1"/>
  <c r="B1702" s="1"/>
  <c r="B1703" s="1"/>
  <c r="B1704" s="1"/>
  <c r="B1705" s="1"/>
  <c r="B1706" s="1"/>
  <c r="B1707" s="1"/>
  <c r="B1708" s="1"/>
  <c r="B1709" s="1"/>
  <c r="B1710" s="1"/>
  <c r="C1112"/>
  <c r="A1112" s="1"/>
  <c r="B1795"/>
  <c r="B1796" s="1"/>
  <c r="B1797" s="1"/>
  <c r="B1798" s="1"/>
  <c r="B1799" s="1"/>
  <c r="B1800" s="1"/>
  <c r="B1801" s="1"/>
  <c r="B1802" s="1"/>
  <c r="B1803" s="1"/>
  <c r="B1804" s="1"/>
  <c r="B1805" s="1"/>
  <c r="B1806" s="1"/>
  <c r="C1795"/>
  <c r="A1795" s="1"/>
  <c r="B1987"/>
  <c r="B1988" s="1"/>
  <c r="B1989" s="1"/>
  <c r="B1990" s="1"/>
  <c r="B1991" s="1"/>
  <c r="B1992" s="1"/>
  <c r="B1993" s="1"/>
  <c r="B1994" s="1"/>
  <c r="B1995" s="1"/>
  <c r="B1996" s="1"/>
  <c r="B1997" s="1"/>
  <c r="B1998" s="1"/>
  <c r="C1987"/>
  <c r="A1987" s="1"/>
  <c r="C2459"/>
  <c r="A2459" s="1"/>
  <c r="C1399"/>
  <c r="A1399" s="1"/>
  <c r="B1399"/>
  <c r="B1400" s="1"/>
  <c r="B1401" s="1"/>
  <c r="B1402" s="1"/>
  <c r="B1403" s="1"/>
  <c r="B1404" s="1"/>
  <c r="B1405" s="1"/>
  <c r="B1406" s="1"/>
  <c r="B1407" s="1"/>
  <c r="B1408" s="1"/>
  <c r="B1409" s="1"/>
  <c r="B1410" s="1"/>
  <c r="C2313"/>
  <c r="A2313" s="1"/>
  <c r="B3019"/>
  <c r="B3020" s="1"/>
  <c r="B3021" s="1"/>
  <c r="B3022" s="1"/>
  <c r="B3023" s="1"/>
  <c r="B3024" s="1"/>
  <c r="B3025" s="1"/>
  <c r="B3026" s="1"/>
  <c r="B3027" s="1"/>
  <c r="B3028" s="1"/>
  <c r="B3029" s="1"/>
  <c r="B3030" s="1"/>
  <c r="C3019"/>
  <c r="A3019" s="1"/>
  <c r="C1723"/>
  <c r="A1723" s="1"/>
  <c r="B1723"/>
  <c r="B1724" s="1"/>
  <c r="B1725" s="1"/>
  <c r="B1726" s="1"/>
  <c r="B1727" s="1"/>
  <c r="B1728" s="1"/>
  <c r="B1729" s="1"/>
  <c r="B1730" s="1"/>
  <c r="B1731" s="1"/>
  <c r="B1732" s="1"/>
  <c r="B1733" s="1"/>
  <c r="B1734" s="1"/>
  <c r="B3127"/>
  <c r="B3128" s="1"/>
  <c r="B3129" s="1"/>
  <c r="B3130" s="1"/>
  <c r="B3131" s="1"/>
  <c r="B3132" s="1"/>
  <c r="B3133" s="1"/>
  <c r="B3134" s="1"/>
  <c r="B3135" s="1"/>
  <c r="B3136" s="1"/>
  <c r="B3137" s="1"/>
  <c r="B3138" s="1"/>
  <c r="C3127"/>
  <c r="A3127" s="1"/>
  <c r="C2061"/>
  <c r="A2061" s="1"/>
  <c r="B3496" i="1"/>
  <c r="C3496"/>
  <c r="C1397"/>
  <c r="B1397"/>
  <c r="B1407"/>
  <c r="C1407"/>
  <c r="B1147" i="53"/>
  <c r="B1148" s="1"/>
  <c r="B1149" s="1"/>
  <c r="B1150" s="1"/>
  <c r="B1151" s="1"/>
  <c r="B1152" s="1"/>
  <c r="B1153" s="1"/>
  <c r="B1154" s="1"/>
  <c r="B1155" s="1"/>
  <c r="B1156" s="1"/>
  <c r="B1157" s="1"/>
  <c r="B1158" s="1"/>
  <c r="C1147"/>
  <c r="A1147" s="1"/>
  <c r="C2419"/>
  <c r="A2419" s="1"/>
  <c r="B2419"/>
  <c r="B2420" s="1"/>
  <c r="B2421" s="1"/>
  <c r="B2422" s="1"/>
  <c r="B2423" s="1"/>
  <c r="B2424" s="1"/>
  <c r="B2425" s="1"/>
  <c r="B2426" s="1"/>
  <c r="B2427" s="1"/>
  <c r="B2428" s="1"/>
  <c r="B2429" s="1"/>
  <c r="B2430" s="1"/>
  <c r="C1639"/>
  <c r="A1639" s="1"/>
  <c r="B1639"/>
  <c r="B1640" s="1"/>
  <c r="B1641" s="1"/>
  <c r="B1642" s="1"/>
  <c r="B1643" s="1"/>
  <c r="B1644" s="1"/>
  <c r="B1645" s="1"/>
  <c r="B1646" s="1"/>
  <c r="B1647" s="1"/>
  <c r="B1648" s="1"/>
  <c r="B1649" s="1"/>
  <c r="B1650" s="1"/>
  <c r="C1903"/>
  <c r="A1903" s="1"/>
  <c r="B1903"/>
  <c r="B1904" s="1"/>
  <c r="B1905" s="1"/>
  <c r="B1906" s="1"/>
  <c r="B1907" s="1"/>
  <c r="B1908" s="1"/>
  <c r="B1909" s="1"/>
  <c r="B1910" s="1"/>
  <c r="B1911" s="1"/>
  <c r="B1912" s="1"/>
  <c r="B1913" s="1"/>
  <c r="B1914" s="1"/>
  <c r="C2433"/>
  <c r="A2433" s="1"/>
  <c r="C2672"/>
  <c r="A2672" s="1"/>
  <c r="B1133" i="1"/>
  <c r="C1133"/>
  <c r="B1504"/>
  <c r="C1504"/>
  <c r="B1062"/>
  <c r="C1062"/>
  <c r="C2215" i="53"/>
  <c r="A2215" s="1"/>
  <c r="B2215"/>
  <c r="B2216" s="1"/>
  <c r="B2217" s="1"/>
  <c r="B2218" s="1"/>
  <c r="B2219" s="1"/>
  <c r="B2220" s="1"/>
  <c r="B2221" s="1"/>
  <c r="B2222" s="1"/>
  <c r="B2223" s="1"/>
  <c r="B2224" s="1"/>
  <c r="B2225" s="1"/>
  <c r="B2226" s="1"/>
  <c r="C1615"/>
  <c r="A1615" s="1"/>
  <c r="B1615"/>
  <c r="B1616" s="1"/>
  <c r="B1617" s="1"/>
  <c r="B1618" s="1"/>
  <c r="B1619" s="1"/>
  <c r="B1620" s="1"/>
  <c r="B1621" s="1"/>
  <c r="B1622" s="1"/>
  <c r="B1623" s="1"/>
  <c r="B1624" s="1"/>
  <c r="B1625" s="1"/>
  <c r="B1626" s="1"/>
  <c r="C1749"/>
  <c r="A1749" s="1"/>
  <c r="B3139"/>
  <c r="B3140" s="1"/>
  <c r="B3141" s="1"/>
  <c r="B3142" s="1"/>
  <c r="B3143" s="1"/>
  <c r="B3144" s="1"/>
  <c r="B3145" s="1"/>
  <c r="B3146" s="1"/>
  <c r="B3147" s="1"/>
  <c r="B3148" s="1"/>
  <c r="B3149" s="1"/>
  <c r="B3150" s="1"/>
  <c r="C3139"/>
  <c r="A3139" s="1"/>
  <c r="B3102" i="1"/>
  <c r="C3102"/>
  <c r="C2541" i="53"/>
  <c r="A2541" s="1"/>
  <c r="C2769"/>
  <c r="A2769" s="1"/>
  <c r="B1017" i="1"/>
  <c r="C1017"/>
  <c r="C1361"/>
  <c r="B1361"/>
  <c r="C1484" i="53"/>
  <c r="A1484" s="1"/>
  <c r="C2264"/>
  <c r="A2264" s="1"/>
  <c r="C2564"/>
  <c r="A2564" s="1"/>
  <c r="C1528" i="1"/>
  <c r="B1528"/>
  <c r="C1274"/>
  <c r="C1273" s="1"/>
  <c r="C1272" s="1"/>
  <c r="C1271" s="1"/>
  <c r="C1270" s="1"/>
  <c r="C1269" s="1"/>
  <c r="C1268" s="1"/>
  <c r="C1267" s="1"/>
  <c r="Z28" i="5" s="1"/>
  <c r="B1274" i="1"/>
  <c r="B1273" s="1"/>
  <c r="B1272" s="1"/>
  <c r="B1271" s="1"/>
  <c r="B1270" s="1"/>
  <c r="B1269" s="1"/>
  <c r="B1268" s="1"/>
  <c r="B1267" s="1"/>
  <c r="Y28" i="5" s="1"/>
  <c r="B2102" i="1"/>
  <c r="B2101" s="1"/>
  <c r="B2100" s="1"/>
  <c r="B2099" s="1"/>
  <c r="B2098" s="1"/>
  <c r="B2097" s="1"/>
  <c r="B2096" s="1"/>
  <c r="B2095" s="1"/>
  <c r="M39" i="5" s="1"/>
  <c r="C2102" i="1"/>
  <c r="C2101" s="1"/>
  <c r="C2100" s="1"/>
  <c r="C2099" s="1"/>
  <c r="C2098" s="1"/>
  <c r="C2097" s="1"/>
  <c r="C2096" s="1"/>
  <c r="C2095" s="1"/>
  <c r="N39" i="5" s="1"/>
  <c r="C3070" i="53"/>
  <c r="A3070" s="1"/>
  <c r="C3166"/>
  <c r="A3166" s="1"/>
  <c r="B1916"/>
  <c r="B1917" s="1"/>
  <c r="B1918" s="1"/>
  <c r="B1919" s="1"/>
  <c r="B1920" s="1"/>
  <c r="B1921" s="1"/>
  <c r="B1922" s="1"/>
  <c r="B1923" s="1"/>
  <c r="B1924" s="1"/>
  <c r="B1925" s="1"/>
  <c r="B1926" s="1"/>
  <c r="C1916"/>
  <c r="A1916" s="1"/>
  <c r="C2372"/>
  <c r="A2372" s="1"/>
  <c r="B1027" i="1"/>
  <c r="I61" i="5" s="1"/>
  <c r="C1027" i="1"/>
  <c r="C1277"/>
  <c r="B1277"/>
  <c r="C1084"/>
  <c r="C1083" s="1"/>
  <c r="C1082" s="1"/>
  <c r="C1081" s="1"/>
  <c r="C1080" s="1"/>
  <c r="C1079" s="1"/>
  <c r="C1078" s="1"/>
  <c r="C1077" s="1"/>
  <c r="C1076" s="1"/>
  <c r="C1075" s="1"/>
  <c r="J62" i="5" s="1"/>
  <c r="B1084" i="1"/>
  <c r="B1083" s="1"/>
  <c r="B1082" s="1"/>
  <c r="B1081" s="1"/>
  <c r="B1080" s="1"/>
  <c r="B1079" s="1"/>
  <c r="B1078" s="1"/>
  <c r="B1077" s="1"/>
  <c r="B1076" s="1"/>
  <c r="B1075" s="1"/>
  <c r="I62" i="5" s="1"/>
  <c r="C2081" i="1"/>
  <c r="B2081"/>
  <c r="B1578"/>
  <c r="B1577" s="1"/>
  <c r="B1576" s="1"/>
  <c r="B1575" s="1"/>
  <c r="B1574" s="1"/>
  <c r="B1573" s="1"/>
  <c r="B1572" s="1"/>
  <c r="B1571" s="1"/>
  <c r="B1570" s="1"/>
  <c r="B1569" s="1"/>
  <c r="B1568" s="1"/>
  <c r="B1567" s="1"/>
  <c r="E52" i="5" s="1"/>
  <c r="C1578" i="1"/>
  <c r="C1577" s="1"/>
  <c r="C1576" s="1"/>
  <c r="C1575" s="1"/>
  <c r="C1574" s="1"/>
  <c r="C1573" s="1"/>
  <c r="C1572" s="1"/>
  <c r="C1571" s="1"/>
  <c r="C1570" s="1"/>
  <c r="C1569" s="1"/>
  <c r="C1568" s="1"/>
  <c r="C1567" s="1"/>
  <c r="F52" i="5" s="1"/>
  <c r="C3426" i="1"/>
  <c r="C3425" s="1"/>
  <c r="C3424" s="1"/>
  <c r="C3423" s="1"/>
  <c r="C3422" s="1"/>
  <c r="C3421" s="1"/>
  <c r="C3420" s="1"/>
  <c r="C3419" s="1"/>
  <c r="C3418" s="1"/>
  <c r="C3417" s="1"/>
  <c r="C3416" s="1"/>
  <c r="C3415" s="1"/>
  <c r="Z65" i="5" s="1"/>
  <c r="B3426" i="1"/>
  <c r="B3425" s="1"/>
  <c r="B3424" s="1"/>
  <c r="B3423" s="1"/>
  <c r="B3422" s="1"/>
  <c r="B3421" s="1"/>
  <c r="B3420" s="1"/>
  <c r="B3419" s="1"/>
  <c r="B3418" s="1"/>
  <c r="B3417" s="1"/>
  <c r="B3416" s="1"/>
  <c r="B3415" s="1"/>
  <c r="Y65" i="5" s="1"/>
  <c r="C1120" i="1"/>
  <c r="C1119" s="1"/>
  <c r="C1118" s="1"/>
  <c r="C1117" s="1"/>
  <c r="C1116" s="1"/>
  <c r="C1115" s="1"/>
  <c r="C1114" s="1"/>
  <c r="C1113" s="1"/>
  <c r="C1112" s="1"/>
  <c r="C1111" s="1"/>
  <c r="V62" i="5" s="1"/>
  <c r="B1120" i="1"/>
  <c r="B1119" s="1"/>
  <c r="B1118" s="1"/>
  <c r="B1117" s="1"/>
  <c r="B1116" s="1"/>
  <c r="B1115" s="1"/>
  <c r="B1114" s="1"/>
  <c r="B1113" s="1"/>
  <c r="B1112" s="1"/>
  <c r="B1111" s="1"/>
  <c r="U62" i="5" s="1"/>
  <c r="C1851" i="1"/>
  <c r="C1850" s="1"/>
  <c r="C1849" s="1"/>
  <c r="C1848" s="1"/>
  <c r="C1847" s="1"/>
  <c r="C1846" s="1"/>
  <c r="C1845" s="1"/>
  <c r="C1844" s="1"/>
  <c r="C1843" s="1"/>
  <c r="Z57" i="5" s="1"/>
  <c r="B1851" i="1"/>
  <c r="B1850" s="1"/>
  <c r="B1849" s="1"/>
  <c r="B1848" s="1"/>
  <c r="B1847" s="1"/>
  <c r="B1846" s="1"/>
  <c r="B1845" s="1"/>
  <c r="B1844" s="1"/>
  <c r="B1843" s="1"/>
  <c r="Y57" i="5" s="1"/>
  <c r="B1551" i="1"/>
  <c r="C1551"/>
  <c r="C1018"/>
  <c r="B1018"/>
  <c r="C1182"/>
  <c r="C1181" s="1"/>
  <c r="C1180" s="1"/>
  <c r="C1179" s="1"/>
  <c r="C1178" s="1"/>
  <c r="C1177" s="1"/>
  <c r="C1176" s="1"/>
  <c r="C1175" s="1"/>
  <c r="C1174" s="1"/>
  <c r="C1173" s="1"/>
  <c r="C1172" s="1"/>
  <c r="C1171" s="1"/>
  <c r="R30" i="5" s="1"/>
  <c r="B1182" i="1"/>
  <c r="B1181" s="1"/>
  <c r="B1180" s="1"/>
  <c r="B1179" s="1"/>
  <c r="B1178" s="1"/>
  <c r="B1177" s="1"/>
  <c r="B1176" s="1"/>
  <c r="B1175" s="1"/>
  <c r="B1174" s="1"/>
  <c r="B1173" s="1"/>
  <c r="B1172" s="1"/>
  <c r="B1171" s="1"/>
  <c r="Q30" i="5" s="1"/>
  <c r="C2140" i="1"/>
  <c r="B2140"/>
  <c r="C1842"/>
  <c r="B1842"/>
  <c r="B2090"/>
  <c r="B2089" s="1"/>
  <c r="B2088" s="1"/>
  <c r="B2087" s="1"/>
  <c r="B2086" s="1"/>
  <c r="B2085" s="1"/>
  <c r="B2084" s="1"/>
  <c r="B2083" s="1"/>
  <c r="I39" i="5" s="1"/>
  <c r="C2090" i="1"/>
  <c r="C2089" s="1"/>
  <c r="C2088" s="1"/>
  <c r="C2087" s="1"/>
  <c r="C2086" s="1"/>
  <c r="C2085" s="1"/>
  <c r="C2084" s="1"/>
  <c r="C2083" s="1"/>
  <c r="J39" i="5" s="1"/>
  <c r="B1076" i="53"/>
  <c r="B1077" s="1"/>
  <c r="B1078" s="1"/>
  <c r="B1079" s="1"/>
  <c r="B1080" s="1"/>
  <c r="B1081" s="1"/>
  <c r="B1082" s="1"/>
  <c r="B1083" s="1"/>
  <c r="B1084" s="1"/>
  <c r="B1085" s="1"/>
  <c r="B1086" s="1"/>
  <c r="C1076"/>
  <c r="A1076" s="1"/>
  <c r="C1150"/>
  <c r="A1150" s="1"/>
  <c r="B1231"/>
  <c r="B1232" s="1"/>
  <c r="B1233" s="1"/>
  <c r="B1234" s="1"/>
  <c r="B1235" s="1"/>
  <c r="B1236" s="1"/>
  <c r="B1237" s="1"/>
  <c r="B1238" s="1"/>
  <c r="B1239" s="1"/>
  <c r="B1240" s="1"/>
  <c r="B1241" s="1"/>
  <c r="B1242" s="1"/>
  <c r="C1231"/>
  <c r="A1231" s="1"/>
  <c r="C1351"/>
  <c r="A1351" s="1"/>
  <c r="B1351"/>
  <c r="B1352" s="1"/>
  <c r="B1353" s="1"/>
  <c r="B1354" s="1"/>
  <c r="B1355" s="1"/>
  <c r="B1356" s="1"/>
  <c r="B1357" s="1"/>
  <c r="B1358" s="1"/>
  <c r="B1359" s="1"/>
  <c r="B1360" s="1"/>
  <c r="B1361" s="1"/>
  <c r="B1362" s="1"/>
  <c r="C1651"/>
  <c r="A1651" s="1"/>
  <c r="B1651"/>
  <c r="B1652" s="1"/>
  <c r="B1653" s="1"/>
  <c r="B1654" s="1"/>
  <c r="B1655" s="1"/>
  <c r="B1656" s="1"/>
  <c r="B1657" s="1"/>
  <c r="B1658" s="1"/>
  <c r="B1659" s="1"/>
  <c r="B1660" s="1"/>
  <c r="B1661" s="1"/>
  <c r="B1662" s="1"/>
  <c r="D2011"/>
  <c r="D2010"/>
  <c r="C2010" s="1"/>
  <c r="A2010" s="1"/>
  <c r="C1305"/>
  <c r="A1305" s="1"/>
  <c r="C1905"/>
  <c r="A1905" s="1"/>
  <c r="C1364"/>
  <c r="A1364" s="1"/>
  <c r="B1364"/>
  <c r="B1365" s="1"/>
  <c r="B1366" s="1"/>
  <c r="B1367" s="1"/>
  <c r="B1368" s="1"/>
  <c r="B1369" s="1"/>
  <c r="B1370" s="1"/>
  <c r="B1371" s="1"/>
  <c r="B1372" s="1"/>
  <c r="B1373" s="1"/>
  <c r="B1374" s="1"/>
  <c r="B1531"/>
  <c r="B1532" s="1"/>
  <c r="B1533" s="1"/>
  <c r="B1534" s="1"/>
  <c r="B1535" s="1"/>
  <c r="B1536" s="1"/>
  <c r="B1537" s="1"/>
  <c r="B1538" s="1"/>
  <c r="B1539" s="1"/>
  <c r="B1540" s="1"/>
  <c r="B1541" s="1"/>
  <c r="B1542" s="1"/>
  <c r="C1531"/>
  <c r="A1531" s="1"/>
  <c r="C1862"/>
  <c r="A1862" s="1"/>
  <c r="B2515"/>
  <c r="B2516" s="1"/>
  <c r="B2517" s="1"/>
  <c r="B2518" s="1"/>
  <c r="B2519" s="1"/>
  <c r="B2520" s="1"/>
  <c r="B2521" s="1"/>
  <c r="B2522" s="1"/>
  <c r="B2523" s="1"/>
  <c r="B2524" s="1"/>
  <c r="B2525" s="1"/>
  <c r="B2526" s="1"/>
  <c r="C2515"/>
  <c r="A2515" s="1"/>
  <c r="B3091"/>
  <c r="B3092" s="1"/>
  <c r="B3093" s="1"/>
  <c r="B3094" s="1"/>
  <c r="B3095" s="1"/>
  <c r="B3096" s="1"/>
  <c r="B3097" s="1"/>
  <c r="B3098" s="1"/>
  <c r="B3099" s="1"/>
  <c r="B3100" s="1"/>
  <c r="B3101" s="1"/>
  <c r="B3102" s="1"/>
  <c r="C3091"/>
  <c r="A3091" s="1"/>
  <c r="B2069" i="1"/>
  <c r="C2069"/>
  <c r="C1412" i="53"/>
  <c r="A1412" s="1"/>
  <c r="C1892"/>
  <c r="A1892" s="1"/>
  <c r="B1892"/>
  <c r="B1893" s="1"/>
  <c r="B1894" s="1"/>
  <c r="B1895" s="1"/>
  <c r="B1896" s="1"/>
  <c r="B1897" s="1"/>
  <c r="B1898" s="1"/>
  <c r="B1899" s="1"/>
  <c r="B1900" s="1"/>
  <c r="B1901" s="1"/>
  <c r="B1902" s="1"/>
  <c r="C2000"/>
  <c r="A2000" s="1"/>
  <c r="C2720"/>
  <c r="A2720" s="1"/>
  <c r="B2720"/>
  <c r="B2721" s="1"/>
  <c r="B2722" s="1"/>
  <c r="B2723" s="1"/>
  <c r="B2724" s="1"/>
  <c r="B2725" s="1"/>
  <c r="B2726" s="1"/>
  <c r="B2727" s="1"/>
  <c r="B2728" s="1"/>
  <c r="B2729" s="1"/>
  <c r="B2730" s="1"/>
  <c r="C3020"/>
  <c r="A3020" s="1"/>
  <c r="C3367"/>
  <c r="A3367" s="1"/>
  <c r="B3367"/>
  <c r="B3368" s="1"/>
  <c r="B3369" s="1"/>
  <c r="B3370" s="1"/>
  <c r="B3371" s="1"/>
  <c r="B3372" s="1"/>
  <c r="B3373" s="1"/>
  <c r="B3374" s="1"/>
  <c r="B3375" s="1"/>
  <c r="B3376" s="1"/>
  <c r="B3377" s="1"/>
  <c r="B3378" s="1"/>
  <c r="B1226" i="1"/>
  <c r="B1225" s="1"/>
  <c r="B1224" s="1"/>
  <c r="B1223" s="1"/>
  <c r="B1222" s="1"/>
  <c r="B1221" s="1"/>
  <c r="B1220" s="1"/>
  <c r="B1219" s="1"/>
  <c r="I28" i="5" s="1"/>
  <c r="C1226" i="1"/>
  <c r="C1225" s="1"/>
  <c r="C1224" s="1"/>
  <c r="C1223" s="1"/>
  <c r="C1222" s="1"/>
  <c r="C1221" s="1"/>
  <c r="C1220" s="1"/>
  <c r="C1219" s="1"/>
  <c r="J28" i="5" s="1"/>
  <c r="B1398" i="1"/>
  <c r="C1398"/>
  <c r="C1804"/>
  <c r="B1804"/>
  <c r="C1992"/>
  <c r="B1992"/>
  <c r="C1874"/>
  <c r="C1873" s="1"/>
  <c r="C1872" s="1"/>
  <c r="C1871" s="1"/>
  <c r="C1870" s="1"/>
  <c r="C1869" s="1"/>
  <c r="C1868" s="1"/>
  <c r="C1867" s="1"/>
  <c r="J22" i="5" s="1"/>
  <c r="B1874" i="1"/>
  <c r="B1873" s="1"/>
  <c r="B1872" s="1"/>
  <c r="B1871" s="1"/>
  <c r="B1870" s="1"/>
  <c r="B1869" s="1"/>
  <c r="B1868" s="1"/>
  <c r="B1867" s="1"/>
  <c r="I22" i="5" s="1"/>
  <c r="B2114" i="1"/>
  <c r="B2113" s="1"/>
  <c r="B2112" s="1"/>
  <c r="B2111" s="1"/>
  <c r="B2110" s="1"/>
  <c r="B2109" s="1"/>
  <c r="B2108" s="1"/>
  <c r="B2107" s="1"/>
  <c r="Q39" i="5" s="1"/>
  <c r="C2114" i="1"/>
  <c r="C2113" s="1"/>
  <c r="C2112" s="1"/>
  <c r="C2111" s="1"/>
  <c r="C2110" s="1"/>
  <c r="C2109" s="1"/>
  <c r="C2108" s="1"/>
  <c r="C2107" s="1"/>
  <c r="R39" i="5" s="1"/>
  <c r="B1771" i="53"/>
  <c r="B1772" s="1"/>
  <c r="B1773" s="1"/>
  <c r="B1774" s="1"/>
  <c r="B1775" s="1"/>
  <c r="B1776" s="1"/>
  <c r="B1777" s="1"/>
  <c r="B1778" s="1"/>
  <c r="B1779" s="1"/>
  <c r="B1780" s="1"/>
  <c r="B1781" s="1"/>
  <c r="B1782" s="1"/>
  <c r="C1771"/>
  <c r="A1771" s="1"/>
  <c r="C1879"/>
  <c r="A1879" s="1"/>
  <c r="B1879"/>
  <c r="B1880" s="1"/>
  <c r="B1881" s="1"/>
  <c r="B1882" s="1"/>
  <c r="B1883" s="1"/>
  <c r="B1884" s="1"/>
  <c r="B1885" s="1"/>
  <c r="B1886" s="1"/>
  <c r="B1887" s="1"/>
  <c r="B1888" s="1"/>
  <c r="B1889" s="1"/>
  <c r="B1890" s="1"/>
  <c r="C2119"/>
  <c r="A2119" s="1"/>
  <c r="B2119"/>
  <c r="B2120" s="1"/>
  <c r="B2121" s="1"/>
  <c r="B2122" s="1"/>
  <c r="B2123" s="1"/>
  <c r="B2124" s="1"/>
  <c r="B2125" s="1"/>
  <c r="B2126" s="1"/>
  <c r="B2127" s="1"/>
  <c r="B2128" s="1"/>
  <c r="B2129" s="1"/>
  <c r="B2130" s="1"/>
  <c r="B2311"/>
  <c r="B2312" s="1"/>
  <c r="B2313" s="1"/>
  <c r="B2314" s="1"/>
  <c r="B2315" s="1"/>
  <c r="B2316" s="1"/>
  <c r="B2317" s="1"/>
  <c r="B2318" s="1"/>
  <c r="B2319" s="1"/>
  <c r="B2320" s="1"/>
  <c r="B2321" s="1"/>
  <c r="B2322" s="1"/>
  <c r="C2311"/>
  <c r="A2311" s="1"/>
  <c r="B2431"/>
  <c r="B2432" s="1"/>
  <c r="B2433" s="1"/>
  <c r="B2434" s="1"/>
  <c r="B2435" s="1"/>
  <c r="B2436" s="1"/>
  <c r="B2437" s="1"/>
  <c r="B2438" s="1"/>
  <c r="B2439" s="1"/>
  <c r="B2440" s="1"/>
  <c r="B2441" s="1"/>
  <c r="B2442" s="1"/>
  <c r="C2431"/>
  <c r="A2431" s="1"/>
  <c r="B3295"/>
  <c r="B3296" s="1"/>
  <c r="B3297" s="1"/>
  <c r="B3298" s="1"/>
  <c r="B3299" s="1"/>
  <c r="B3300" s="1"/>
  <c r="B3301" s="1"/>
  <c r="B3302" s="1"/>
  <c r="B3303" s="1"/>
  <c r="B3304" s="1"/>
  <c r="B3305" s="1"/>
  <c r="B3306" s="1"/>
  <c r="C3295"/>
  <c r="A3295" s="1"/>
  <c r="B1072" i="1"/>
  <c r="B1071" s="1"/>
  <c r="B1070" s="1"/>
  <c r="B1069" s="1"/>
  <c r="B1068" s="1"/>
  <c r="B1067" s="1"/>
  <c r="B1066" s="1"/>
  <c r="B1065" s="1"/>
  <c r="B1064" s="1"/>
  <c r="B1063" s="1"/>
  <c r="E62" i="5" s="1"/>
  <c r="C1072" i="1"/>
  <c r="C1071" s="1"/>
  <c r="C1070" s="1"/>
  <c r="C1069" s="1"/>
  <c r="C1068" s="1"/>
  <c r="C1067" s="1"/>
  <c r="C1066" s="1"/>
  <c r="C1065" s="1"/>
  <c r="C1064" s="1"/>
  <c r="C1063" s="1"/>
  <c r="F62" i="5" s="1"/>
  <c r="C1033" i="1"/>
  <c r="B1033"/>
  <c r="C1508" i="53"/>
  <c r="A1508" s="1"/>
  <c r="C1568"/>
  <c r="A1568" s="1"/>
  <c r="C1748"/>
  <c r="A1748" s="1"/>
  <c r="C2180"/>
  <c r="A2180" s="1"/>
  <c r="B2180"/>
  <c r="B2181" s="1"/>
  <c r="B2182" s="1"/>
  <c r="B2183" s="1"/>
  <c r="B2184" s="1"/>
  <c r="B2185" s="1"/>
  <c r="B2186" s="1"/>
  <c r="B2187" s="1"/>
  <c r="B2188" s="1"/>
  <c r="B2189" s="1"/>
  <c r="B2190" s="1"/>
  <c r="C2972"/>
  <c r="A2972" s="1"/>
  <c r="B2972"/>
  <c r="B2973" s="1"/>
  <c r="B2974" s="1"/>
  <c r="B2975" s="1"/>
  <c r="B2976" s="1"/>
  <c r="B2977" s="1"/>
  <c r="B2978" s="1"/>
  <c r="B2979" s="1"/>
  <c r="B2980" s="1"/>
  <c r="B2981" s="1"/>
  <c r="B2982" s="1"/>
  <c r="C3188"/>
  <c r="A3188" s="1"/>
  <c r="C1037" i="1"/>
  <c r="B1037"/>
  <c r="C1698"/>
  <c r="C1697" s="1"/>
  <c r="C1696" s="1"/>
  <c r="C1695" s="1"/>
  <c r="C1694" s="1"/>
  <c r="C1693" s="1"/>
  <c r="C1692" s="1"/>
  <c r="C1691" s="1"/>
  <c r="C1690" s="1"/>
  <c r="C1689" s="1"/>
  <c r="C1688" s="1"/>
  <c r="C1687" s="1"/>
  <c r="V43" i="5" s="1"/>
  <c r="B1698" i="1"/>
  <c r="B1697" s="1"/>
  <c r="B1696" s="1"/>
  <c r="B1695" s="1"/>
  <c r="B1694" s="1"/>
  <c r="B1693" s="1"/>
  <c r="B1692" s="1"/>
  <c r="B1691" s="1"/>
  <c r="B1690" s="1"/>
  <c r="B1689" s="1"/>
  <c r="B1688" s="1"/>
  <c r="B1687" s="1"/>
  <c r="U43" i="5" s="1"/>
  <c r="B2394" i="1"/>
  <c r="C2394"/>
  <c r="C1228"/>
  <c r="B1228"/>
  <c r="C1564"/>
  <c r="B1564"/>
  <c r="C1527"/>
  <c r="B1527"/>
  <c r="C2129"/>
  <c r="B2129"/>
  <c r="C1238"/>
  <c r="C1237" s="1"/>
  <c r="C1236" s="1"/>
  <c r="C1235" s="1"/>
  <c r="C1234" s="1"/>
  <c r="C1233" s="1"/>
  <c r="C1232" s="1"/>
  <c r="C1231" s="1"/>
  <c r="N28" i="5" s="1"/>
  <c r="B1238" i="1"/>
  <c r="B1237" s="1"/>
  <c r="B1236" s="1"/>
  <c r="B1235" s="1"/>
  <c r="B1234" s="1"/>
  <c r="B1233" s="1"/>
  <c r="B1232" s="1"/>
  <c r="B1231" s="1"/>
  <c r="M28" i="5" s="1"/>
  <c r="B1314" i="1"/>
  <c r="B1313" s="1"/>
  <c r="B1312" s="1"/>
  <c r="B1311" s="1"/>
  <c r="B1310" s="1"/>
  <c r="B1309" s="1"/>
  <c r="B1308" s="1"/>
  <c r="B1307" s="1"/>
  <c r="B1306" s="1"/>
  <c r="B1305" s="1"/>
  <c r="B1304" s="1"/>
  <c r="B1303" s="1"/>
  <c r="C1314"/>
  <c r="C1313" s="1"/>
  <c r="C1312" s="1"/>
  <c r="C1311" s="1"/>
  <c r="C1310" s="1"/>
  <c r="C1309" s="1"/>
  <c r="C1308" s="1"/>
  <c r="C1307" s="1"/>
  <c r="C1306" s="1"/>
  <c r="C1305" s="1"/>
  <c r="C1304" s="1"/>
  <c r="C1303" s="1"/>
  <c r="C1470"/>
  <c r="C1469" s="1"/>
  <c r="C1468" s="1"/>
  <c r="C1467" s="1"/>
  <c r="C1466" s="1"/>
  <c r="C1465" s="1"/>
  <c r="C1464" s="1"/>
  <c r="C1463" s="1"/>
  <c r="C1462" s="1"/>
  <c r="C1461" s="1"/>
  <c r="C1460" s="1"/>
  <c r="C1459" s="1"/>
  <c r="R60" i="5" s="1"/>
  <c r="B1470" i="1"/>
  <c r="B1469" s="1"/>
  <c r="B1468" s="1"/>
  <c r="B1467" s="1"/>
  <c r="B1466" s="1"/>
  <c r="B1465" s="1"/>
  <c r="B1464" s="1"/>
  <c r="B1463" s="1"/>
  <c r="B1462" s="1"/>
  <c r="B1461" s="1"/>
  <c r="B1460" s="1"/>
  <c r="B1459" s="1"/>
  <c r="Q60" i="5" s="1"/>
  <c r="C1840" i="1"/>
  <c r="B1840"/>
  <c r="C2201"/>
  <c r="B2201"/>
  <c r="C2550"/>
  <c r="C2549" s="1"/>
  <c r="C2548" s="1"/>
  <c r="C2547" s="1"/>
  <c r="C2546" s="1"/>
  <c r="C2545" s="1"/>
  <c r="C2544" s="1"/>
  <c r="C2543" s="1"/>
  <c r="C2542" s="1"/>
  <c r="C2541" s="1"/>
  <c r="C2540" s="1"/>
  <c r="C2539" s="1"/>
  <c r="Z47" i="5" s="1"/>
  <c r="B2550" i="1"/>
  <c r="B2549" s="1"/>
  <c r="B2548" s="1"/>
  <c r="B2547" s="1"/>
  <c r="B2546" s="1"/>
  <c r="B2545" s="1"/>
  <c r="B2544" s="1"/>
  <c r="B2543" s="1"/>
  <c r="B2542" s="1"/>
  <c r="B2541" s="1"/>
  <c r="B2540" s="1"/>
  <c r="B2539" s="1"/>
  <c r="Y47" i="5" s="1"/>
  <c r="B2740" i="1"/>
  <c r="C2740"/>
  <c r="C2739"/>
  <c r="C2738" s="1"/>
  <c r="C2737" s="1"/>
  <c r="C2736" s="1"/>
  <c r="C2735" s="1"/>
  <c r="C2734" s="1"/>
  <c r="C2733" s="1"/>
  <c r="C2732" s="1"/>
  <c r="C2731" s="1"/>
  <c r="J40" i="5" s="1"/>
  <c r="B2739" i="1"/>
  <c r="B2738" s="1"/>
  <c r="B2737" s="1"/>
  <c r="B2736" s="1"/>
  <c r="B2735" s="1"/>
  <c r="B2734" s="1"/>
  <c r="B2733" s="1"/>
  <c r="B2732" s="1"/>
  <c r="B2731" s="1"/>
  <c r="I40" i="5" s="1"/>
  <c r="C1215" i="1"/>
  <c r="B1215"/>
  <c r="C1275"/>
  <c r="B1275"/>
  <c r="C1539"/>
  <c r="B1539"/>
  <c r="C2153"/>
  <c r="B2153"/>
  <c r="C2309"/>
  <c r="C2308" s="1"/>
  <c r="C2307" s="1"/>
  <c r="C2306" s="1"/>
  <c r="C2305" s="1"/>
  <c r="C2304" s="1"/>
  <c r="C2303" s="1"/>
  <c r="C2302" s="1"/>
  <c r="C2301" s="1"/>
  <c r="C2300" s="1"/>
  <c r="C2299" s="1"/>
  <c r="R54" i="5" s="1"/>
  <c r="B2442" i="1"/>
  <c r="C2442"/>
  <c r="C3454" i="53"/>
  <c r="A3454" s="1"/>
  <c r="B1054" i="1"/>
  <c r="C1054"/>
  <c r="C1278"/>
  <c r="B1278"/>
  <c r="C1554"/>
  <c r="B1554"/>
  <c r="B1674"/>
  <c r="B1673" s="1"/>
  <c r="B1672" s="1"/>
  <c r="B1671" s="1"/>
  <c r="B1670" s="1"/>
  <c r="B1669" s="1"/>
  <c r="B1668" s="1"/>
  <c r="B1667" s="1"/>
  <c r="B1666" s="1"/>
  <c r="B1665" s="1"/>
  <c r="B1664" s="1"/>
  <c r="B1663" s="1"/>
  <c r="M43" i="5" s="1"/>
  <c r="C1674" i="1"/>
  <c r="C1673" s="1"/>
  <c r="C1672" s="1"/>
  <c r="C1671" s="1"/>
  <c r="C1670" s="1"/>
  <c r="C1669" s="1"/>
  <c r="C1668" s="1"/>
  <c r="C1667" s="1"/>
  <c r="C1666" s="1"/>
  <c r="C1665" s="1"/>
  <c r="C1664" s="1"/>
  <c r="C1663" s="1"/>
  <c r="N43" i="5" s="1"/>
  <c r="B1791" i="1"/>
  <c r="B1790" s="1"/>
  <c r="B1789" s="1"/>
  <c r="B1788" s="1"/>
  <c r="B1787" s="1"/>
  <c r="B1786" s="1"/>
  <c r="B1785" s="1"/>
  <c r="B1784" s="1"/>
  <c r="B1783" s="1"/>
  <c r="E57" i="5" s="1"/>
  <c r="C1791" i="1"/>
  <c r="C1790" s="1"/>
  <c r="C1789" s="1"/>
  <c r="C1788" s="1"/>
  <c r="C1787" s="1"/>
  <c r="C1786" s="1"/>
  <c r="C1785" s="1"/>
  <c r="C1784" s="1"/>
  <c r="C1783" s="1"/>
  <c r="F57" i="5" s="1"/>
  <c r="B2066" i="1"/>
  <c r="C2066"/>
  <c r="B3484"/>
  <c r="C3484"/>
  <c r="B2609"/>
  <c r="B2608" s="1"/>
  <c r="B2607" s="1"/>
  <c r="B2606" s="1"/>
  <c r="B2605" s="1"/>
  <c r="B2604" s="1"/>
  <c r="B2603" s="1"/>
  <c r="B2602" s="1"/>
  <c r="B2601" s="1"/>
  <c r="B2600" s="1"/>
  <c r="B2599" s="1"/>
  <c r="B2741"/>
  <c r="C2741"/>
  <c r="C2059"/>
  <c r="B2059"/>
  <c r="B2358"/>
  <c r="C2358"/>
  <c r="B2778"/>
  <c r="B2777" s="1"/>
  <c r="B2776" s="1"/>
  <c r="B2775" s="1"/>
  <c r="B2774" s="1"/>
  <c r="B2773" s="1"/>
  <c r="B2772" s="1"/>
  <c r="B2771" s="1"/>
  <c r="B2770" s="1"/>
  <c r="B2769" s="1"/>
  <c r="B2768" s="1"/>
  <c r="B2767" s="1"/>
  <c r="C2778"/>
  <c r="C2777" s="1"/>
  <c r="C2776" s="1"/>
  <c r="C2775" s="1"/>
  <c r="C2774" s="1"/>
  <c r="C2773" s="1"/>
  <c r="C2772" s="1"/>
  <c r="C2771" s="1"/>
  <c r="C2770" s="1"/>
  <c r="C2769" s="1"/>
  <c r="C2768" s="1"/>
  <c r="C2767" s="1"/>
  <c r="C1022"/>
  <c r="B1022"/>
  <c r="C1074"/>
  <c r="B1074"/>
  <c r="C1122"/>
  <c r="B1122"/>
  <c r="B1230"/>
  <c r="C1230"/>
  <c r="B1542"/>
  <c r="C1542"/>
  <c r="C1976"/>
  <c r="B1976"/>
  <c r="C2064"/>
  <c r="B2064"/>
  <c r="B2104"/>
  <c r="C2104"/>
  <c r="C2034"/>
  <c r="C2033" s="1"/>
  <c r="C2032" s="1"/>
  <c r="C2031" s="1"/>
  <c r="C2030" s="1"/>
  <c r="C2029" s="1"/>
  <c r="C2028" s="1"/>
  <c r="C2027" s="1"/>
  <c r="C2026" s="1"/>
  <c r="C2025" s="1"/>
  <c r="C2024" s="1"/>
  <c r="C2023" s="1"/>
  <c r="B2034"/>
  <c r="B2033" s="1"/>
  <c r="B2032" s="1"/>
  <c r="B2031" s="1"/>
  <c r="B2030" s="1"/>
  <c r="B2029" s="1"/>
  <c r="B2028" s="1"/>
  <c r="B2027" s="1"/>
  <c r="B2026" s="1"/>
  <c r="B2025" s="1"/>
  <c r="B2024" s="1"/>
  <c r="B2023" s="1"/>
  <c r="C3006"/>
  <c r="B3006"/>
  <c r="B3016"/>
  <c r="C3016"/>
  <c r="C3234"/>
  <c r="C3233" s="1"/>
  <c r="C3232" s="1"/>
  <c r="C3231" s="1"/>
  <c r="C3230" s="1"/>
  <c r="C3229" s="1"/>
  <c r="C3228" s="1"/>
  <c r="C3227" s="1"/>
  <c r="C3226" s="1"/>
  <c r="C3225" s="1"/>
  <c r="C3224" s="1"/>
  <c r="C3223" s="1"/>
  <c r="R56" i="5" s="1"/>
  <c r="B3234" i="1"/>
  <c r="B3233" s="1"/>
  <c r="B3232" s="1"/>
  <c r="B3231" s="1"/>
  <c r="B3230" s="1"/>
  <c r="B3229" s="1"/>
  <c r="B3228" s="1"/>
  <c r="B3227" s="1"/>
  <c r="B3226" s="1"/>
  <c r="B3225" s="1"/>
  <c r="B3224" s="1"/>
  <c r="B3223" s="1"/>
  <c r="Q56" i="5" s="1"/>
  <c r="C3378" i="1"/>
  <c r="C3377" s="1"/>
  <c r="C3376" s="1"/>
  <c r="C3375" s="1"/>
  <c r="C3374" s="1"/>
  <c r="C3373" s="1"/>
  <c r="C3372" s="1"/>
  <c r="C3371" s="1"/>
  <c r="C3370" s="1"/>
  <c r="C3369" s="1"/>
  <c r="C3368" s="1"/>
  <c r="C3367" s="1"/>
  <c r="J65" i="5" s="1"/>
  <c r="B3378" i="1"/>
  <c r="B3377" s="1"/>
  <c r="B3376" s="1"/>
  <c r="B3375" s="1"/>
  <c r="B3374" s="1"/>
  <c r="B3373" s="1"/>
  <c r="B3372" s="1"/>
  <c r="B3371" s="1"/>
  <c r="B3370" s="1"/>
  <c r="B3369" s="1"/>
  <c r="B3368" s="1"/>
  <c r="B3367" s="1"/>
  <c r="I65" i="5" s="1"/>
  <c r="C2357" i="1"/>
  <c r="B2357"/>
  <c r="B3497"/>
  <c r="C3497"/>
  <c r="C3471"/>
  <c r="C3470" s="1"/>
  <c r="C3469" s="1"/>
  <c r="C3468" s="1"/>
  <c r="C3467" s="1"/>
  <c r="C3466" s="1"/>
  <c r="C3465" s="1"/>
  <c r="C3464" s="1"/>
  <c r="C3463" s="1"/>
  <c r="Z14" i="5" s="1"/>
  <c r="B3471" i="1"/>
  <c r="B3470" s="1"/>
  <c r="B3469" s="1"/>
  <c r="B3468" s="1"/>
  <c r="B3467" s="1"/>
  <c r="B3466" s="1"/>
  <c r="B3465" s="1"/>
  <c r="B3464" s="1"/>
  <c r="B3463" s="1"/>
  <c r="Y14" i="5" s="1"/>
  <c r="B1770" i="1"/>
  <c r="B1769" s="1"/>
  <c r="B1768" s="1"/>
  <c r="B1767" s="1"/>
  <c r="B1766" s="1"/>
  <c r="B1765" s="1"/>
  <c r="B1764" s="1"/>
  <c r="B1763" s="1"/>
  <c r="B1762" s="1"/>
  <c r="B1761" s="1"/>
  <c r="B1760" s="1"/>
  <c r="B1759" s="1"/>
  <c r="U12" i="5" s="1"/>
  <c r="C1770" i="1"/>
  <c r="C1769" s="1"/>
  <c r="C1768" s="1"/>
  <c r="C1767" s="1"/>
  <c r="C1766" s="1"/>
  <c r="C1765" s="1"/>
  <c r="C1764" s="1"/>
  <c r="C1763" s="1"/>
  <c r="C1762" s="1"/>
  <c r="C1761" s="1"/>
  <c r="C1760" s="1"/>
  <c r="C1759" s="1"/>
  <c r="V12" i="5" s="1"/>
  <c r="B1854" i="1"/>
  <c r="C1854"/>
  <c r="C1926"/>
  <c r="C1925" s="1"/>
  <c r="C1924" s="1"/>
  <c r="C1923" s="1"/>
  <c r="C1922" s="1"/>
  <c r="C1921" s="1"/>
  <c r="C1920" s="1"/>
  <c r="C1919" s="1"/>
  <c r="C1918" s="1"/>
  <c r="C1917" s="1"/>
  <c r="C1916" s="1"/>
  <c r="C1915" s="1"/>
  <c r="Z22" i="5" s="1"/>
  <c r="B1926" i="1"/>
  <c r="B1925" s="1"/>
  <c r="B1924" s="1"/>
  <c r="B1923" s="1"/>
  <c r="B1922" s="1"/>
  <c r="B1921" s="1"/>
  <c r="B1920" s="1"/>
  <c r="B1919" s="1"/>
  <c r="B1918" s="1"/>
  <c r="B1917" s="1"/>
  <c r="B1916" s="1"/>
  <c r="B1915" s="1"/>
  <c r="Y22" i="5" s="1"/>
  <c r="B1994" i="1"/>
  <c r="C1994"/>
  <c r="B2050"/>
  <c r="C2050"/>
  <c r="B2130"/>
  <c r="C2130"/>
  <c r="C2214"/>
  <c r="B2214"/>
  <c r="C2380"/>
  <c r="C2379" s="1"/>
  <c r="C2378" s="1"/>
  <c r="C2377" s="1"/>
  <c r="C2376" s="1"/>
  <c r="C2375" s="1"/>
  <c r="C2374" s="1"/>
  <c r="C2373" s="1"/>
  <c r="C2372" s="1"/>
  <c r="C2371" s="1"/>
  <c r="R21" i="5" s="1"/>
  <c r="B2380" i="1"/>
  <c r="B2379" s="1"/>
  <c r="B2378" s="1"/>
  <c r="B2377" s="1"/>
  <c r="B2376" s="1"/>
  <c r="B2375" s="1"/>
  <c r="B2374" s="1"/>
  <c r="B2373" s="1"/>
  <c r="B2372" s="1"/>
  <c r="B2371" s="1"/>
  <c r="Q21" i="5" s="1"/>
  <c r="C3474" i="1"/>
  <c r="B3474"/>
  <c r="C2681"/>
  <c r="C2680" s="1"/>
  <c r="C2679" s="1"/>
  <c r="C2678" s="1"/>
  <c r="C2677" s="1"/>
  <c r="C2676" s="1"/>
  <c r="C2675" s="1"/>
  <c r="C2674" s="1"/>
  <c r="C2673" s="1"/>
  <c r="C2672" s="1"/>
  <c r="C2671" s="1"/>
  <c r="B2681"/>
  <c r="B2680" s="1"/>
  <c r="B2679" s="1"/>
  <c r="B2678" s="1"/>
  <c r="B2677" s="1"/>
  <c r="B2676" s="1"/>
  <c r="B2675" s="1"/>
  <c r="B2674" s="1"/>
  <c r="B2673" s="1"/>
  <c r="B2672" s="1"/>
  <c r="B2671" s="1"/>
  <c r="B3017"/>
  <c r="C3017"/>
  <c r="C3101"/>
  <c r="B3101"/>
  <c r="C2727"/>
  <c r="C2726" s="1"/>
  <c r="C2725" s="1"/>
  <c r="C2724" s="1"/>
  <c r="C2723" s="1"/>
  <c r="C2722" s="1"/>
  <c r="C2721" s="1"/>
  <c r="C2720" s="1"/>
  <c r="C2719" s="1"/>
  <c r="F40" i="5" s="1"/>
  <c r="B2727" i="1"/>
  <c r="B2726" s="1"/>
  <c r="B2725" s="1"/>
  <c r="B2724" s="1"/>
  <c r="B2723" s="1"/>
  <c r="B2722" s="1"/>
  <c r="B2721" s="1"/>
  <c r="B2720" s="1"/>
  <c r="B2719" s="1"/>
  <c r="E40" i="5" s="1"/>
  <c r="C3449" i="1"/>
  <c r="B3449"/>
  <c r="C3161"/>
  <c r="C3160" s="1"/>
  <c r="C3159" s="1"/>
  <c r="C3158" s="1"/>
  <c r="C3157" s="1"/>
  <c r="C3156" s="1"/>
  <c r="C3155" s="1"/>
  <c r="C3154" s="1"/>
  <c r="C3153" s="1"/>
  <c r="C3152" s="1"/>
  <c r="C3151" s="1"/>
  <c r="R11" i="5" s="1"/>
  <c r="C3015" i="1"/>
  <c r="C3014" s="1"/>
  <c r="C3013" s="1"/>
  <c r="C3012" s="1"/>
  <c r="C3011" s="1"/>
  <c r="C3010" s="1"/>
  <c r="C3009" s="1"/>
  <c r="C3008" s="1"/>
  <c r="C3007" s="1"/>
  <c r="Z37" i="5" s="1"/>
  <c r="B3015" i="1"/>
  <c r="B3014" s="1"/>
  <c r="B3013" s="1"/>
  <c r="B3012" s="1"/>
  <c r="B3011" s="1"/>
  <c r="B3010" s="1"/>
  <c r="B3009" s="1"/>
  <c r="B3008" s="1"/>
  <c r="B3007" s="1"/>
  <c r="Y37" i="5" s="1"/>
  <c r="C1889" i="1"/>
  <c r="C1888" s="1"/>
  <c r="C1887" s="1"/>
  <c r="C1886" s="1"/>
  <c r="C1885" s="1"/>
  <c r="C1884" s="1"/>
  <c r="C1883" s="1"/>
  <c r="C1882" s="1"/>
  <c r="C1881" s="1"/>
  <c r="C1880" s="1"/>
  <c r="C1879" s="1"/>
  <c r="N22" i="5" s="1"/>
  <c r="B2603" i="53"/>
  <c r="B2604" s="1"/>
  <c r="B2605" s="1"/>
  <c r="B2606" s="1"/>
  <c r="B2607" s="1"/>
  <c r="B2608" s="1"/>
  <c r="B2609" s="1"/>
  <c r="B2610" s="1"/>
  <c r="C2285" i="1"/>
  <c r="C2284" s="1"/>
  <c r="C2283" s="1"/>
  <c r="C2282" s="1"/>
  <c r="C2281" s="1"/>
  <c r="C2280" s="1"/>
  <c r="C2279" s="1"/>
  <c r="C2278" s="1"/>
  <c r="C2277" s="1"/>
  <c r="C2276" s="1"/>
  <c r="C2275" s="1"/>
  <c r="J54" i="5" s="1"/>
  <c r="B2333" i="1"/>
  <c r="B2332" s="1"/>
  <c r="B2331" s="1"/>
  <c r="B2330" s="1"/>
  <c r="B2329" s="1"/>
  <c r="B2328" s="1"/>
  <c r="B2327" s="1"/>
  <c r="B2326" s="1"/>
  <c r="B2325" s="1"/>
  <c r="B2324" s="1"/>
  <c r="B2323" s="1"/>
  <c r="Y54" i="5" s="1"/>
  <c r="B1481" i="1"/>
  <c r="B1480" s="1"/>
  <c r="B1479" s="1"/>
  <c r="B1478" s="1"/>
  <c r="B1477" s="1"/>
  <c r="B1476" s="1"/>
  <c r="B1475" s="1"/>
  <c r="B1474" s="1"/>
  <c r="B1473" s="1"/>
  <c r="B1472" s="1"/>
  <c r="B1471" s="1"/>
  <c r="U60" i="5" s="1"/>
  <c r="B1169" i="1"/>
  <c r="B1168" s="1"/>
  <c r="B1167" s="1"/>
  <c r="B1166" s="1"/>
  <c r="B1165" s="1"/>
  <c r="B1164" s="1"/>
  <c r="B1163" s="1"/>
  <c r="B1162" s="1"/>
  <c r="B1161" s="1"/>
  <c r="B1160" s="1"/>
  <c r="B1159" s="1"/>
  <c r="M30" i="5" s="1"/>
  <c r="B1213" i="1"/>
  <c r="B1212" s="1"/>
  <c r="B1211" s="1"/>
  <c r="B1210" s="1"/>
  <c r="B1209" s="1"/>
  <c r="B1208" s="1"/>
  <c r="B1207" s="1"/>
  <c r="E28" i="5" s="1"/>
  <c r="B1814" i="1"/>
  <c r="B1813" s="1"/>
  <c r="B1812" s="1"/>
  <c r="B1811" s="1"/>
  <c r="B1810" s="1"/>
  <c r="B1809" s="1"/>
  <c r="B1808" s="1"/>
  <c r="B1807" s="1"/>
  <c r="M57" i="5" s="1"/>
  <c r="B1802" i="1"/>
  <c r="B1801" s="1"/>
  <c r="B1800" s="1"/>
  <c r="B1799" s="1"/>
  <c r="B1798" s="1"/>
  <c r="B1797" s="1"/>
  <c r="B1796" s="1"/>
  <c r="B1795" s="1"/>
  <c r="I57" i="5" s="1"/>
  <c r="C2487" i="1"/>
  <c r="C2486" s="1"/>
  <c r="C2485" s="1"/>
  <c r="C2484" s="1"/>
  <c r="C2483" s="1"/>
  <c r="C2482" s="1"/>
  <c r="C2481" s="1"/>
  <c r="C2480" s="1"/>
  <c r="C2479" s="1"/>
  <c r="F47" i="5" s="1"/>
  <c r="C2537" i="1"/>
  <c r="C2536" s="1"/>
  <c r="C2535" s="1"/>
  <c r="C2534" s="1"/>
  <c r="C2533" s="1"/>
  <c r="C2532" s="1"/>
  <c r="C2531" s="1"/>
  <c r="C2530" s="1"/>
  <c r="C2529" s="1"/>
  <c r="C2528" s="1"/>
  <c r="C2527" s="1"/>
  <c r="V47" i="5" s="1"/>
  <c r="C3245" i="1"/>
  <c r="C3244" s="1"/>
  <c r="C3243" s="1"/>
  <c r="C3242" s="1"/>
  <c r="C3241" s="1"/>
  <c r="C3240" s="1"/>
  <c r="C3239" s="1"/>
  <c r="C3238" s="1"/>
  <c r="C3237" s="1"/>
  <c r="C3236" s="1"/>
  <c r="C3235" s="1"/>
  <c r="V56" i="5" s="1"/>
  <c r="C3458" i="1"/>
  <c r="C3457" s="1"/>
  <c r="C3456" s="1"/>
  <c r="C3455" s="1"/>
  <c r="C3454" s="1"/>
  <c r="C3453" s="1"/>
  <c r="C3452" s="1"/>
  <c r="C3451" s="1"/>
  <c r="V14" i="5" s="1"/>
  <c r="C2415" i="1"/>
  <c r="C2414" s="1"/>
  <c r="C2413" s="1"/>
  <c r="C2412" s="1"/>
  <c r="C2411" s="1"/>
  <c r="C2410" s="1"/>
  <c r="C2409" s="1"/>
  <c r="C2408" s="1"/>
  <c r="C2407" s="1"/>
  <c r="F46" i="5" s="1"/>
  <c r="B1604" i="53"/>
  <c r="B1605" s="1"/>
  <c r="B1606" s="1"/>
  <c r="B1607" s="1"/>
  <c r="B1608" s="1"/>
  <c r="B1609" s="1"/>
  <c r="B1610" s="1"/>
  <c r="B1611" s="1"/>
  <c r="B1612" s="1"/>
  <c r="B1613" s="1"/>
  <c r="B1614" s="1"/>
  <c r="C913"/>
  <c r="A913" s="1"/>
  <c r="C467"/>
  <c r="A467" s="1"/>
  <c r="C160"/>
  <c r="A160" s="1"/>
  <c r="C480"/>
  <c r="A480" s="1"/>
  <c r="C971"/>
  <c r="A971" s="1"/>
  <c r="C2905"/>
  <c r="A2905" s="1"/>
  <c r="C2885"/>
  <c r="A2885" s="1"/>
  <c r="C582" i="1"/>
  <c r="B582"/>
  <c r="C272" i="53"/>
  <c r="A272" s="1"/>
  <c r="C452"/>
  <c r="A452" s="1"/>
  <c r="C704"/>
  <c r="A704" s="1"/>
  <c r="B307"/>
  <c r="B308" s="1"/>
  <c r="B309" s="1"/>
  <c r="B310" s="1"/>
  <c r="B311" s="1"/>
  <c r="B312" s="1"/>
  <c r="B313" s="1"/>
  <c r="B314" s="1"/>
  <c r="B315" s="1"/>
  <c r="B316" s="1"/>
  <c r="B317" s="1"/>
  <c r="B318" s="1"/>
  <c r="C307"/>
  <c r="A307" s="1"/>
  <c r="C491"/>
  <c r="A491" s="1"/>
  <c r="B703"/>
  <c r="B704" s="1"/>
  <c r="B705" s="1"/>
  <c r="B706" s="1"/>
  <c r="B707" s="1"/>
  <c r="B708" s="1"/>
  <c r="B709" s="1"/>
  <c r="B710" s="1"/>
  <c r="B711" s="1"/>
  <c r="B712" s="1"/>
  <c r="B713" s="1"/>
  <c r="B714" s="1"/>
  <c r="C703"/>
  <c r="A703" s="1"/>
  <c r="C891"/>
  <c r="A891" s="1"/>
  <c r="C997"/>
  <c r="A997" s="1"/>
  <c r="C2963"/>
  <c r="A2963" s="1"/>
  <c r="C586"/>
  <c r="A586" s="1"/>
  <c r="C782"/>
  <c r="A782" s="1"/>
  <c r="C1006"/>
  <c r="A1006" s="1"/>
  <c r="C408"/>
  <c r="A408" s="1"/>
  <c r="C2809"/>
  <c r="A2809" s="1"/>
  <c r="C200"/>
  <c r="A200" s="1"/>
  <c r="C404"/>
  <c r="A404" s="1"/>
  <c r="C560"/>
  <c r="A560" s="1"/>
  <c r="C279"/>
  <c r="A279" s="1"/>
  <c r="C975"/>
  <c r="A975" s="1"/>
  <c r="C2887"/>
  <c r="A2887" s="1"/>
  <c r="B2887"/>
  <c r="B2888" s="1"/>
  <c r="B2889" s="1"/>
  <c r="B2890" s="1"/>
  <c r="B2891" s="1"/>
  <c r="B2892" s="1"/>
  <c r="B2893" s="1"/>
  <c r="B2894" s="1"/>
  <c r="B2895" s="1"/>
  <c r="B2896" s="1"/>
  <c r="B2897" s="1"/>
  <c r="B2898" s="1"/>
  <c r="B571" i="1"/>
  <c r="B572"/>
  <c r="C571"/>
  <c r="C738" i="53"/>
  <c r="A738" s="1"/>
  <c r="C953"/>
  <c r="A953" s="1"/>
  <c r="C332" i="1"/>
  <c r="B332"/>
  <c r="B952"/>
  <c r="C952"/>
  <c r="C254" i="53"/>
  <c r="A254" s="1"/>
  <c r="C366"/>
  <c r="A366" s="1"/>
  <c r="C785"/>
  <c r="A785" s="1"/>
  <c r="C773"/>
  <c r="A773" s="1"/>
  <c r="C405"/>
  <c r="A405" s="1"/>
  <c r="C685"/>
  <c r="A685" s="1"/>
  <c r="C345"/>
  <c r="A345" s="1"/>
  <c r="C789"/>
  <c r="A789" s="1"/>
  <c r="C186"/>
  <c r="A186" s="1"/>
  <c r="C442"/>
  <c r="A442" s="1"/>
  <c r="C2922"/>
  <c r="A2922" s="1"/>
  <c r="C468"/>
  <c r="A468" s="1"/>
  <c r="C848"/>
  <c r="A848" s="1"/>
  <c r="C993"/>
  <c r="A993" s="1"/>
  <c r="C3333"/>
  <c r="A3333" s="1"/>
  <c r="C865"/>
  <c r="A865" s="1"/>
  <c r="C643"/>
  <c r="A643" s="1"/>
  <c r="B643"/>
  <c r="B644" s="1"/>
  <c r="B645" s="1"/>
  <c r="B646" s="1"/>
  <c r="B647" s="1"/>
  <c r="B648" s="1"/>
  <c r="B649" s="1"/>
  <c r="B650" s="1"/>
  <c r="B651" s="1"/>
  <c r="B652" s="1"/>
  <c r="B653" s="1"/>
  <c r="B654" s="1"/>
  <c r="C328"/>
  <c r="A328" s="1"/>
  <c r="C740"/>
  <c r="A740" s="1"/>
  <c r="C2753"/>
  <c r="A2753" s="1"/>
  <c r="C3339"/>
  <c r="A3339" s="1"/>
  <c r="C164"/>
  <c r="A164" s="1"/>
  <c r="C336"/>
  <c r="A336" s="1"/>
  <c r="C524"/>
  <c r="A524" s="1"/>
  <c r="B247"/>
  <c r="B248" s="1"/>
  <c r="B249" s="1"/>
  <c r="B250" s="1"/>
  <c r="B251" s="1"/>
  <c r="B252" s="1"/>
  <c r="B253" s="1"/>
  <c r="B254" s="1"/>
  <c r="B255" s="1"/>
  <c r="B256" s="1"/>
  <c r="B257" s="1"/>
  <c r="B258" s="1"/>
  <c r="C247"/>
  <c r="A247" s="1"/>
  <c r="B391"/>
  <c r="B392" s="1"/>
  <c r="B393" s="1"/>
  <c r="B394" s="1"/>
  <c r="B395" s="1"/>
  <c r="B396" s="1"/>
  <c r="B397" s="1"/>
  <c r="B398" s="1"/>
  <c r="B399" s="1"/>
  <c r="B400" s="1"/>
  <c r="B401" s="1"/>
  <c r="B402" s="1"/>
  <c r="C391"/>
  <c r="A391" s="1"/>
  <c r="B595"/>
  <c r="B596" s="1"/>
  <c r="B597" s="1"/>
  <c r="B598" s="1"/>
  <c r="B599" s="1"/>
  <c r="B600" s="1"/>
  <c r="B601" s="1"/>
  <c r="B602" s="1"/>
  <c r="B603" s="1"/>
  <c r="B604" s="1"/>
  <c r="B605" s="1"/>
  <c r="B606" s="1"/>
  <c r="C595"/>
  <c r="A595" s="1"/>
  <c r="C847"/>
  <c r="A847" s="1"/>
  <c r="B847"/>
  <c r="B848" s="1"/>
  <c r="B849" s="1"/>
  <c r="B850" s="1"/>
  <c r="B851" s="1"/>
  <c r="B852" s="1"/>
  <c r="B853" s="1"/>
  <c r="B854" s="1"/>
  <c r="B855" s="1"/>
  <c r="B856" s="1"/>
  <c r="B857" s="1"/>
  <c r="B858" s="1"/>
  <c r="C949"/>
  <c r="A949" s="1"/>
  <c r="C2855"/>
  <c r="A2855" s="1"/>
  <c r="C714"/>
  <c r="A714" s="1"/>
  <c r="C906"/>
  <c r="A906" s="1"/>
  <c r="C2962"/>
  <c r="A2962" s="1"/>
  <c r="C2956"/>
  <c r="A2956" s="1"/>
  <c r="C366" i="1"/>
  <c r="B366"/>
  <c r="C867" i="53"/>
  <c r="A867" s="1"/>
  <c r="C232"/>
  <c r="A232" s="1"/>
  <c r="C672"/>
  <c r="A672" s="1"/>
  <c r="C998"/>
  <c r="A998" s="1"/>
  <c r="C2931"/>
  <c r="A2931" s="1"/>
  <c r="B3307"/>
  <c r="B3308" s="1"/>
  <c r="B3309" s="1"/>
  <c r="B3310" s="1"/>
  <c r="B3311" s="1"/>
  <c r="B3312" s="1"/>
  <c r="B3313" s="1"/>
  <c r="B3314" s="1"/>
  <c r="B3315" s="1"/>
  <c r="B3316" s="1"/>
  <c r="B3317" s="1"/>
  <c r="B3318" s="1"/>
  <c r="C3307"/>
  <c r="A3307" s="1"/>
  <c r="C362" i="1"/>
  <c r="B362"/>
  <c r="C487"/>
  <c r="B487"/>
  <c r="B733"/>
  <c r="C733"/>
  <c r="C2874"/>
  <c r="B2874"/>
  <c r="C262" i="53"/>
  <c r="A262" s="1"/>
  <c r="C454"/>
  <c r="A454" s="1"/>
  <c r="C297"/>
  <c r="A297" s="1"/>
  <c r="C229"/>
  <c r="A229" s="1"/>
  <c r="C453"/>
  <c r="A453" s="1"/>
  <c r="C749"/>
  <c r="A749" s="1"/>
  <c r="C409"/>
  <c r="A409" s="1"/>
  <c r="C166"/>
  <c r="A166" s="1"/>
  <c r="C202"/>
  <c r="A202" s="1"/>
  <c r="C601"/>
  <c r="A601" s="1"/>
  <c r="C220"/>
  <c r="A220" s="1"/>
  <c r="C616"/>
  <c r="A616" s="1"/>
  <c r="C876"/>
  <c r="A876" s="1"/>
  <c r="C2830"/>
  <c r="A2830" s="1"/>
  <c r="C930"/>
  <c r="A930" s="1"/>
  <c r="C347" i="1"/>
  <c r="B347"/>
  <c r="C320" i="53"/>
  <c r="A320" s="1"/>
  <c r="C508"/>
  <c r="A508" s="1"/>
  <c r="C291"/>
  <c r="A291" s="1"/>
  <c r="C447"/>
  <c r="A447" s="1"/>
  <c r="B559"/>
  <c r="B560" s="1"/>
  <c r="B561" s="1"/>
  <c r="B562" s="1"/>
  <c r="B563" s="1"/>
  <c r="B564" s="1"/>
  <c r="B565" s="1"/>
  <c r="B566" s="1"/>
  <c r="B567" s="1"/>
  <c r="B568" s="1"/>
  <c r="B569" s="1"/>
  <c r="B570" s="1"/>
  <c r="C559"/>
  <c r="A559" s="1"/>
  <c r="B619"/>
  <c r="B620" s="1"/>
  <c r="B621" s="1"/>
  <c r="B622" s="1"/>
  <c r="B623" s="1"/>
  <c r="B624" s="1"/>
  <c r="B625" s="1"/>
  <c r="B626" s="1"/>
  <c r="B627" s="1"/>
  <c r="B628" s="1"/>
  <c r="B629" s="1"/>
  <c r="B630" s="1"/>
  <c r="C619"/>
  <c r="A619" s="1"/>
  <c r="B823"/>
  <c r="B824" s="1"/>
  <c r="B825" s="1"/>
  <c r="B826" s="1"/>
  <c r="B827" s="1"/>
  <c r="B828" s="1"/>
  <c r="B829" s="1"/>
  <c r="B830" s="1"/>
  <c r="B831" s="1"/>
  <c r="B832" s="1"/>
  <c r="B833" s="1"/>
  <c r="B834" s="1"/>
  <c r="C823"/>
  <c r="A823" s="1"/>
  <c r="C917"/>
  <c r="A917" s="1"/>
  <c r="C3353"/>
  <c r="A3353" s="1"/>
  <c r="C606"/>
  <c r="A606" s="1"/>
  <c r="C814"/>
  <c r="A814" s="1"/>
  <c r="C209" i="1"/>
  <c r="B209"/>
  <c r="C506"/>
  <c r="B506"/>
  <c r="C1008" i="53"/>
  <c r="A1008" s="1"/>
  <c r="C183" i="1"/>
  <c r="C182" s="1"/>
  <c r="C181" s="1"/>
  <c r="C180" s="1"/>
  <c r="C179" s="1"/>
  <c r="C178" s="1"/>
  <c r="C177" s="1"/>
  <c r="C176" s="1"/>
  <c r="C175" s="1"/>
  <c r="B183"/>
  <c r="B182" s="1"/>
  <c r="B181" s="1"/>
  <c r="B180" s="1"/>
  <c r="B179" s="1"/>
  <c r="B178" s="1"/>
  <c r="B177" s="1"/>
  <c r="B176" s="1"/>
  <c r="B175" s="1"/>
  <c r="M15" i="5" s="1"/>
  <c r="C690" i="1"/>
  <c r="B690"/>
  <c r="B689" s="1"/>
  <c r="B688" s="1"/>
  <c r="B687" s="1"/>
  <c r="B686" s="1"/>
  <c r="B685" s="1"/>
  <c r="B684" s="1"/>
  <c r="B683" s="1"/>
  <c r="B682" s="1"/>
  <c r="B681" s="1"/>
  <c r="B680" s="1"/>
  <c r="B679" s="1"/>
  <c r="M33" i="5" s="1"/>
  <c r="C473" i="53"/>
  <c r="A473" s="1"/>
  <c r="C350"/>
  <c r="A350" s="1"/>
  <c r="C737"/>
  <c r="A737" s="1"/>
  <c r="C249"/>
  <c r="A249" s="1"/>
  <c r="C413"/>
  <c r="A413" s="1"/>
  <c r="C701"/>
  <c r="A701" s="1"/>
  <c r="C369"/>
  <c r="A369" s="1"/>
  <c r="C757"/>
  <c r="A757" s="1"/>
  <c r="C261"/>
  <c r="A261" s="1"/>
  <c r="C354"/>
  <c r="A354" s="1"/>
  <c r="C745"/>
  <c r="A745" s="1"/>
  <c r="C1005"/>
  <c r="A1005" s="1"/>
  <c r="C280"/>
  <c r="A280" s="1"/>
  <c r="C748"/>
  <c r="A748" s="1"/>
  <c r="C872"/>
  <c r="A872" s="1"/>
  <c r="C987"/>
  <c r="A987" s="1"/>
  <c r="C2862"/>
  <c r="A2862" s="1"/>
  <c r="B2911"/>
  <c r="B2912" s="1"/>
  <c r="B2913" s="1"/>
  <c r="B2914" s="1"/>
  <c r="B2915" s="1"/>
  <c r="B2916" s="1"/>
  <c r="B2917" s="1"/>
  <c r="B2918" s="1"/>
  <c r="B2919" s="1"/>
  <c r="B2920" s="1"/>
  <c r="B2921" s="1"/>
  <c r="B2922" s="1"/>
  <c r="C2911"/>
  <c r="A2911" s="1"/>
  <c r="C188"/>
  <c r="A188" s="1"/>
  <c r="C428"/>
  <c r="A428" s="1"/>
  <c r="C692"/>
  <c r="A692" s="1"/>
  <c r="C287"/>
  <c r="A287" s="1"/>
  <c r="B367"/>
  <c r="B368" s="1"/>
  <c r="B369" s="1"/>
  <c r="B370" s="1"/>
  <c r="B371" s="1"/>
  <c r="B372" s="1"/>
  <c r="B373" s="1"/>
  <c r="B374" s="1"/>
  <c r="B375" s="1"/>
  <c r="B376" s="1"/>
  <c r="B377" s="1"/>
  <c r="B378" s="1"/>
  <c r="C367"/>
  <c r="A367" s="1"/>
  <c r="C455"/>
  <c r="A455" s="1"/>
  <c r="B859"/>
  <c r="B860" s="1"/>
  <c r="B861" s="1"/>
  <c r="B862" s="1"/>
  <c r="B863" s="1"/>
  <c r="B864" s="1"/>
  <c r="B865" s="1"/>
  <c r="B866" s="1"/>
  <c r="B867" s="1"/>
  <c r="B868" s="1"/>
  <c r="B869" s="1"/>
  <c r="B870" s="1"/>
  <c r="C859"/>
  <c r="A859" s="1"/>
  <c r="C2762"/>
  <c r="A2762" s="1"/>
  <c r="C3347"/>
  <c r="A3347" s="1"/>
  <c r="C526"/>
  <c r="A526" s="1"/>
  <c r="C722"/>
  <c r="A722" s="1"/>
  <c r="C3308"/>
  <c r="A3308" s="1"/>
  <c r="B219" i="1"/>
  <c r="B218" s="1"/>
  <c r="B217" s="1"/>
  <c r="B216" s="1"/>
  <c r="B215" s="1"/>
  <c r="B214" s="1"/>
  <c r="B213" s="1"/>
  <c r="B212" s="1"/>
  <c r="B211" s="1"/>
  <c r="Y15" i="5" s="1"/>
  <c r="C219" i="1"/>
  <c r="C218" s="1"/>
  <c r="C217" s="1"/>
  <c r="C216" s="1"/>
  <c r="C215" s="1"/>
  <c r="C214" s="1"/>
  <c r="C213" s="1"/>
  <c r="C212" s="1"/>
  <c r="C211" s="1"/>
  <c r="C578"/>
  <c r="B578"/>
  <c r="C361"/>
  <c r="B361"/>
  <c r="C341" i="53"/>
  <c r="A341" s="1"/>
  <c r="C573"/>
  <c r="A573" s="1"/>
  <c r="C281"/>
  <c r="A281" s="1"/>
  <c r="C158"/>
  <c r="A158" s="1"/>
  <c r="C277"/>
  <c r="A277" s="1"/>
  <c r="C282"/>
  <c r="A282" s="1"/>
  <c r="C434"/>
  <c r="A434" s="1"/>
  <c r="C522"/>
  <c r="A522" s="1"/>
  <c r="C729"/>
  <c r="A729" s="1"/>
  <c r="C2754"/>
  <c r="A2754" s="1"/>
  <c r="C2906"/>
  <c r="A2906" s="1"/>
  <c r="C172"/>
  <c r="A172" s="1"/>
  <c r="C444"/>
  <c r="A444" s="1"/>
  <c r="C684"/>
  <c r="A684" s="1"/>
  <c r="C788"/>
  <c r="A788" s="1"/>
  <c r="C868"/>
  <c r="A868" s="1"/>
  <c r="C945"/>
  <c r="A945" s="1"/>
  <c r="C2803"/>
  <c r="A2803" s="1"/>
  <c r="B2803"/>
  <c r="B2804" s="1"/>
  <c r="B2805" s="1"/>
  <c r="B2806" s="1"/>
  <c r="B2807" s="1"/>
  <c r="B2808" s="1"/>
  <c r="B2809" s="1"/>
  <c r="B2810" s="1"/>
  <c r="B2811" s="1"/>
  <c r="B2812" s="1"/>
  <c r="B2813" s="1"/>
  <c r="B2814" s="1"/>
  <c r="C2937"/>
  <c r="A2937" s="1"/>
  <c r="B640" i="1"/>
  <c r="C640"/>
  <c r="C861" i="53"/>
  <c r="A861" s="1"/>
  <c r="C2743"/>
  <c r="A2743" s="1"/>
  <c r="B2743"/>
  <c r="B2744" s="1"/>
  <c r="B2745" s="1"/>
  <c r="B2746" s="1"/>
  <c r="B2747" s="1"/>
  <c r="B2748" s="1"/>
  <c r="B2749" s="1"/>
  <c r="B2750" s="1"/>
  <c r="B2751" s="1"/>
  <c r="B2752" s="1"/>
  <c r="B2753" s="1"/>
  <c r="B2754" s="1"/>
  <c r="C2943"/>
  <c r="A2943" s="1"/>
  <c r="C174" i="1"/>
  <c r="B174"/>
  <c r="C176" i="53"/>
  <c r="A176" s="1"/>
  <c r="C304"/>
  <c r="A304" s="1"/>
  <c r="C416"/>
  <c r="A416" s="1"/>
  <c r="C512"/>
  <c r="A512" s="1"/>
  <c r="C600"/>
  <c r="A600" s="1"/>
  <c r="C271"/>
  <c r="A271" s="1"/>
  <c r="B271"/>
  <c r="B272" s="1"/>
  <c r="B273" s="1"/>
  <c r="B274" s="1"/>
  <c r="B275" s="1"/>
  <c r="B276" s="1"/>
  <c r="B277" s="1"/>
  <c r="B278" s="1"/>
  <c r="B279" s="1"/>
  <c r="B280" s="1"/>
  <c r="B281" s="1"/>
  <c r="B282" s="1"/>
  <c r="B403"/>
  <c r="B404" s="1"/>
  <c r="B405" s="1"/>
  <c r="B406" s="1"/>
  <c r="B407" s="1"/>
  <c r="B408" s="1"/>
  <c r="B409" s="1"/>
  <c r="B410" s="1"/>
  <c r="B411" s="1"/>
  <c r="B412" s="1"/>
  <c r="B413" s="1"/>
  <c r="B414" s="1"/>
  <c r="C403"/>
  <c r="A403" s="1"/>
  <c r="C563"/>
  <c r="A563" s="1"/>
  <c r="C623"/>
  <c r="A623" s="1"/>
  <c r="C687"/>
  <c r="A687" s="1"/>
  <c r="B775"/>
  <c r="B776" s="1"/>
  <c r="B777" s="1"/>
  <c r="B778" s="1"/>
  <c r="B779" s="1"/>
  <c r="B780" s="1"/>
  <c r="B781" s="1"/>
  <c r="B782" s="1"/>
  <c r="B783" s="1"/>
  <c r="B784" s="1"/>
  <c r="B785" s="1"/>
  <c r="B786" s="1"/>
  <c r="C775"/>
  <c r="A775" s="1"/>
  <c r="C819"/>
  <c r="A819" s="1"/>
  <c r="C879"/>
  <c r="A879" s="1"/>
  <c r="B2791"/>
  <c r="B2792" s="1"/>
  <c r="B2793" s="1"/>
  <c r="B2794" s="1"/>
  <c r="B2795" s="1"/>
  <c r="B2796" s="1"/>
  <c r="B2797" s="1"/>
  <c r="B2798" s="1"/>
  <c r="B2799" s="1"/>
  <c r="B2800" s="1"/>
  <c r="B2801" s="1"/>
  <c r="B2802" s="1"/>
  <c r="C2791"/>
  <c r="A2791" s="1"/>
  <c r="C2877"/>
  <c r="A2877" s="1"/>
  <c r="C578"/>
  <c r="A578" s="1"/>
  <c r="C638"/>
  <c r="A638" s="1"/>
  <c r="C698"/>
  <c r="A698" s="1"/>
  <c r="C810"/>
  <c r="A810" s="1"/>
  <c r="C894"/>
  <c r="A894" s="1"/>
  <c r="C2801"/>
  <c r="A2801" s="1"/>
  <c r="C3325"/>
  <c r="A3325" s="1"/>
  <c r="B161" i="1"/>
  <c r="C161"/>
  <c r="C495"/>
  <c r="B495"/>
  <c r="C714"/>
  <c r="C713" s="1"/>
  <c r="C712" s="1"/>
  <c r="C711" s="1"/>
  <c r="C710" s="1"/>
  <c r="C709" s="1"/>
  <c r="C708" s="1"/>
  <c r="C707" s="1"/>
  <c r="C706" s="1"/>
  <c r="C705" s="1"/>
  <c r="C704" s="1"/>
  <c r="C703" s="1"/>
  <c r="B714"/>
  <c r="B713" s="1"/>
  <c r="B712" s="1"/>
  <c r="B711" s="1"/>
  <c r="B710" s="1"/>
  <c r="B709" s="1"/>
  <c r="B708" s="1"/>
  <c r="B707" s="1"/>
  <c r="B706" s="1"/>
  <c r="B705" s="1"/>
  <c r="B704" s="1"/>
  <c r="B703" s="1"/>
  <c r="U33" i="5" s="1"/>
  <c r="C980" i="53"/>
  <c r="A980" s="1"/>
  <c r="C542" i="1"/>
  <c r="B542"/>
  <c r="C256" i="53"/>
  <c r="A256" s="1"/>
  <c r="C608"/>
  <c r="A608" s="1"/>
  <c r="C792"/>
  <c r="A792" s="1"/>
  <c r="C852"/>
  <c r="A852" s="1"/>
  <c r="C966"/>
  <c r="A966" s="1"/>
  <c r="B2851"/>
  <c r="B2852" s="1"/>
  <c r="B2853" s="1"/>
  <c r="B2854" s="1"/>
  <c r="B2855" s="1"/>
  <c r="B2856" s="1"/>
  <c r="B2857" s="1"/>
  <c r="B2858" s="1"/>
  <c r="B2859" s="1"/>
  <c r="B2860" s="1"/>
  <c r="B2861" s="1"/>
  <c r="B2862" s="1"/>
  <c r="C2851"/>
  <c r="A2851" s="1"/>
  <c r="C3317"/>
  <c r="A3317" s="1"/>
  <c r="C320" i="1"/>
  <c r="B319"/>
  <c r="B320"/>
  <c r="C909" i="53"/>
  <c r="A909" s="1"/>
  <c r="C2794"/>
  <c r="A2794" s="1"/>
  <c r="C518" i="1"/>
  <c r="C517" s="1"/>
  <c r="C516" s="1"/>
  <c r="C515" s="1"/>
  <c r="C514" s="1"/>
  <c r="C513" s="1"/>
  <c r="C512" s="1"/>
  <c r="C511" s="1"/>
  <c r="B518"/>
  <c r="B517" s="1"/>
  <c r="B516" s="1"/>
  <c r="B515" s="1"/>
  <c r="B514" s="1"/>
  <c r="B513" s="1"/>
  <c r="B512" s="1"/>
  <c r="B511" s="1"/>
  <c r="E32" i="5" s="1"/>
  <c r="C156" i="53"/>
  <c r="A156" s="1"/>
  <c r="C308"/>
  <c r="A308" s="1"/>
  <c r="C448"/>
  <c r="A448" s="1"/>
  <c r="C556"/>
  <c r="A556" s="1"/>
  <c r="C688"/>
  <c r="A688" s="1"/>
  <c r="C259"/>
  <c r="A259" s="1"/>
  <c r="B259"/>
  <c r="B260" s="1"/>
  <c r="B261" s="1"/>
  <c r="B262" s="1"/>
  <c r="B263" s="1"/>
  <c r="B264" s="1"/>
  <c r="B265" s="1"/>
  <c r="B266" s="1"/>
  <c r="B267" s="1"/>
  <c r="B268" s="1"/>
  <c r="B269" s="1"/>
  <c r="B270" s="1"/>
  <c r="C395"/>
  <c r="A395" s="1"/>
  <c r="C459"/>
  <c r="A459" s="1"/>
  <c r="C543"/>
  <c r="A543" s="1"/>
  <c r="C639"/>
  <c r="A639" s="1"/>
  <c r="C779"/>
  <c r="A779" s="1"/>
  <c r="B895"/>
  <c r="B896" s="1"/>
  <c r="B897" s="1"/>
  <c r="B898" s="1"/>
  <c r="B899" s="1"/>
  <c r="B900" s="1"/>
  <c r="B901" s="1"/>
  <c r="B902" s="1"/>
  <c r="B903" s="1"/>
  <c r="B904" s="1"/>
  <c r="B905" s="1"/>
  <c r="B906" s="1"/>
  <c r="C895"/>
  <c r="A895" s="1"/>
  <c r="C981"/>
  <c r="A981" s="1"/>
  <c r="C2807"/>
  <c r="A2807" s="1"/>
  <c r="C2882"/>
  <c r="A2882" s="1"/>
  <c r="C486" i="1"/>
  <c r="C485" s="1"/>
  <c r="C484" s="1"/>
  <c r="C483" s="1"/>
  <c r="C482" s="1"/>
  <c r="C481" s="1"/>
  <c r="C480" s="1"/>
  <c r="C479" s="1"/>
  <c r="C478" s="1"/>
  <c r="C477" s="1"/>
  <c r="C476" s="1"/>
  <c r="C475" s="1"/>
  <c r="B486"/>
  <c r="B485" s="1"/>
  <c r="B484" s="1"/>
  <c r="B483" s="1"/>
  <c r="B482" s="1"/>
  <c r="B481" s="1"/>
  <c r="B480" s="1"/>
  <c r="B479" s="1"/>
  <c r="B478" s="1"/>
  <c r="B477" s="1"/>
  <c r="B476" s="1"/>
  <c r="B475" s="1"/>
  <c r="Q26" i="5" s="1"/>
  <c r="C538" i="53"/>
  <c r="A538" s="1"/>
  <c r="C614"/>
  <c r="A614" s="1"/>
  <c r="C674"/>
  <c r="A674" s="1"/>
  <c r="C806"/>
  <c r="A806" s="1"/>
  <c r="C2949"/>
  <c r="A2949" s="1"/>
  <c r="C2800"/>
  <c r="A2800" s="1"/>
  <c r="C3336"/>
  <c r="A3336" s="1"/>
  <c r="B846" i="1"/>
  <c r="C846"/>
  <c r="C562"/>
  <c r="B562"/>
  <c r="C561"/>
  <c r="B561"/>
  <c r="C2836"/>
  <c r="B2836"/>
  <c r="C890" i="53"/>
  <c r="A890" s="1"/>
  <c r="C947"/>
  <c r="A947" s="1"/>
  <c r="C2766"/>
  <c r="A2766" s="1"/>
  <c r="C2939"/>
  <c r="A2939" s="1"/>
  <c r="C672" i="1"/>
  <c r="B672"/>
  <c r="C538"/>
  <c r="B538"/>
  <c r="C972" i="53"/>
  <c r="A972" s="1"/>
  <c r="C2804"/>
  <c r="A2804" s="1"/>
  <c r="C2856"/>
  <c r="A2856" s="1"/>
  <c r="C3320"/>
  <c r="A3320" s="1"/>
  <c r="C360" i="1"/>
  <c r="B360"/>
  <c r="B207"/>
  <c r="B206" s="1"/>
  <c r="B205" s="1"/>
  <c r="B204" s="1"/>
  <c r="B203" s="1"/>
  <c r="B202" s="1"/>
  <c r="B201" s="1"/>
  <c r="B200" s="1"/>
  <c r="B199" s="1"/>
  <c r="U15" i="5" s="1"/>
  <c r="C207" i="1"/>
  <c r="C206" s="1"/>
  <c r="C205" s="1"/>
  <c r="C204" s="1"/>
  <c r="C203" s="1"/>
  <c r="C202" s="1"/>
  <c r="C201" s="1"/>
  <c r="C200" s="1"/>
  <c r="C199" s="1"/>
  <c r="C322"/>
  <c r="B322"/>
  <c r="B929"/>
  <c r="C929"/>
  <c r="C985" i="53"/>
  <c r="A985" s="1"/>
  <c r="C2934"/>
  <c r="A2934" s="1"/>
  <c r="C822" i="1"/>
  <c r="B822"/>
  <c r="C834"/>
  <c r="B834"/>
  <c r="C952" i="53"/>
  <c r="A952" s="1"/>
  <c r="C2948"/>
  <c r="A2948" s="1"/>
  <c r="C3316"/>
  <c r="A3316" s="1"/>
  <c r="C590" i="1"/>
  <c r="C589" s="1"/>
  <c r="C588" s="1"/>
  <c r="C587" s="1"/>
  <c r="C586" s="1"/>
  <c r="C585" s="1"/>
  <c r="C584" s="1"/>
  <c r="C583" s="1"/>
  <c r="B590"/>
  <c r="B589" s="1"/>
  <c r="B588" s="1"/>
  <c r="B587" s="1"/>
  <c r="B586" s="1"/>
  <c r="B585" s="1"/>
  <c r="B584" s="1"/>
  <c r="B583" s="1"/>
  <c r="E16" i="5" s="1"/>
  <c r="C364" i="1"/>
  <c r="B364"/>
  <c r="B626"/>
  <c r="B625" s="1"/>
  <c r="B624" s="1"/>
  <c r="B623" s="1"/>
  <c r="B622" s="1"/>
  <c r="B621" s="1"/>
  <c r="B620" s="1"/>
  <c r="B619" s="1"/>
  <c r="Q16" i="5" s="1"/>
  <c r="C626" i="1"/>
  <c r="C625" s="1"/>
  <c r="C624" s="1"/>
  <c r="C623" s="1"/>
  <c r="C622" s="1"/>
  <c r="C621" s="1"/>
  <c r="C620" s="1"/>
  <c r="C619" s="1"/>
  <c r="C810"/>
  <c r="C809" s="1"/>
  <c r="C808" s="1"/>
  <c r="C807" s="1"/>
  <c r="C806" s="1"/>
  <c r="C805" s="1"/>
  <c r="C804" s="1"/>
  <c r="C803" s="1"/>
  <c r="C802" s="1"/>
  <c r="C801" s="1"/>
  <c r="C800" s="1"/>
  <c r="C799" s="1"/>
  <c r="B810"/>
  <c r="B809" s="1"/>
  <c r="B808" s="1"/>
  <c r="B807" s="1"/>
  <c r="B806" s="1"/>
  <c r="B805" s="1"/>
  <c r="B804" s="1"/>
  <c r="B803" s="1"/>
  <c r="B802" s="1"/>
  <c r="B801" s="1"/>
  <c r="B800" s="1"/>
  <c r="B799" s="1"/>
  <c r="E27" i="5" s="1"/>
  <c r="C317" i="1"/>
  <c r="B317"/>
  <c r="C537"/>
  <c r="B537"/>
  <c r="C897" i="53"/>
  <c r="A897" s="1"/>
  <c r="C252"/>
  <c r="A252" s="1"/>
  <c r="C472"/>
  <c r="A472" s="1"/>
  <c r="C267"/>
  <c r="A267" s="1"/>
  <c r="C359"/>
  <c r="A359" s="1"/>
  <c r="C531"/>
  <c r="A531" s="1"/>
  <c r="B607"/>
  <c r="B608" s="1"/>
  <c r="B609" s="1"/>
  <c r="B610" s="1"/>
  <c r="B611" s="1"/>
  <c r="B612" s="1"/>
  <c r="B613" s="1"/>
  <c r="B614" s="1"/>
  <c r="B615" s="1"/>
  <c r="B616" s="1"/>
  <c r="B617" s="1"/>
  <c r="B618" s="1"/>
  <c r="C607"/>
  <c r="A607" s="1"/>
  <c r="C787"/>
  <c r="A787" s="1"/>
  <c r="B787"/>
  <c r="B788" s="1"/>
  <c r="B789" s="1"/>
  <c r="B790" s="1"/>
  <c r="B791" s="1"/>
  <c r="B792" s="1"/>
  <c r="B793" s="1"/>
  <c r="B794" s="1"/>
  <c r="B795" s="1"/>
  <c r="B796" s="1"/>
  <c r="B797" s="1"/>
  <c r="B798" s="1"/>
  <c r="B883"/>
  <c r="B884" s="1"/>
  <c r="B885" s="1"/>
  <c r="B886" s="1"/>
  <c r="B887" s="1"/>
  <c r="B888" s="1"/>
  <c r="B889" s="1"/>
  <c r="B890" s="1"/>
  <c r="B891" s="1"/>
  <c r="B892" s="1"/>
  <c r="B893" s="1"/>
  <c r="B894" s="1"/>
  <c r="C883"/>
  <c r="A883" s="1"/>
  <c r="C2946"/>
  <c r="A2946" s="1"/>
  <c r="C656" i="1"/>
  <c r="B656"/>
  <c r="C558" i="53"/>
  <c r="A558" s="1"/>
  <c r="C778"/>
  <c r="A778" s="1"/>
  <c r="C630" i="1"/>
  <c r="B630"/>
  <c r="B426"/>
  <c r="B425" s="1"/>
  <c r="B424" s="1"/>
  <c r="B423" s="1"/>
  <c r="B422" s="1"/>
  <c r="B421" s="1"/>
  <c r="B420" s="1"/>
  <c r="B419" s="1"/>
  <c r="B418" s="1"/>
  <c r="B417" s="1"/>
  <c r="B416" s="1"/>
  <c r="B415" s="1"/>
  <c r="C426"/>
  <c r="C425" s="1"/>
  <c r="C424" s="1"/>
  <c r="C423" s="1"/>
  <c r="C422" s="1"/>
  <c r="C421" s="1"/>
  <c r="C420" s="1"/>
  <c r="C419" s="1"/>
  <c r="C418" s="1"/>
  <c r="C417" s="1"/>
  <c r="C416" s="1"/>
  <c r="C415" s="1"/>
  <c r="C920" i="53"/>
  <c r="A920" s="1"/>
  <c r="B920"/>
  <c r="B921" s="1"/>
  <c r="B922" s="1"/>
  <c r="B923" s="1"/>
  <c r="B924" s="1"/>
  <c r="B925" s="1"/>
  <c r="B926" s="1"/>
  <c r="B927" s="1"/>
  <c r="B928" s="1"/>
  <c r="B929" s="1"/>
  <c r="B930" s="1"/>
  <c r="B3330" i="1"/>
  <c r="B3329" s="1"/>
  <c r="B3328" s="1"/>
  <c r="B3327" s="1"/>
  <c r="B3326" s="1"/>
  <c r="B3325" s="1"/>
  <c r="B3324" s="1"/>
  <c r="B3323" s="1"/>
  <c r="B3322" s="1"/>
  <c r="B3321" s="1"/>
  <c r="B3320" s="1"/>
  <c r="B3319" s="1"/>
  <c r="Q50" i="5" s="1"/>
  <c r="C3330" i="1"/>
  <c r="C3329" s="1"/>
  <c r="C3328" s="1"/>
  <c r="C3327" s="1"/>
  <c r="C3326" s="1"/>
  <c r="C3325" s="1"/>
  <c r="C3324" s="1"/>
  <c r="C3323" s="1"/>
  <c r="C3322" s="1"/>
  <c r="C3321" s="1"/>
  <c r="C3320" s="1"/>
  <c r="C3319" s="1"/>
  <c r="C615"/>
  <c r="B615"/>
  <c r="C549"/>
  <c r="B549"/>
  <c r="C441" i="53"/>
  <c r="A441" s="1"/>
  <c r="C238"/>
  <c r="A238" s="1"/>
  <c r="C721"/>
  <c r="A721" s="1"/>
  <c r="C225"/>
  <c r="A225" s="1"/>
  <c r="C381"/>
  <c r="A381" s="1"/>
  <c r="C477"/>
  <c r="A477" s="1"/>
  <c r="C185"/>
  <c r="A185" s="1"/>
  <c r="C497"/>
  <c r="A497" s="1"/>
  <c r="C173"/>
  <c r="A173" s="1"/>
  <c r="C274"/>
  <c r="A274" s="1"/>
  <c r="C569"/>
  <c r="A569" s="1"/>
  <c r="C973"/>
  <c r="A973" s="1"/>
  <c r="C3334"/>
  <c r="A3334" s="1"/>
  <c r="C208"/>
  <c r="A208" s="1"/>
  <c r="C652"/>
  <c r="A652" s="1"/>
  <c r="C840"/>
  <c r="A840" s="1"/>
  <c r="C950"/>
  <c r="A950" s="1"/>
  <c r="C2846"/>
  <c r="A2846" s="1"/>
  <c r="C2869"/>
  <c r="A2869" s="1"/>
  <c r="B3354" i="1"/>
  <c r="B3353" s="1"/>
  <c r="B3352" s="1"/>
  <c r="B3351" s="1"/>
  <c r="B3350" s="1"/>
  <c r="B3349" s="1"/>
  <c r="B3348" s="1"/>
  <c r="B3347" s="1"/>
  <c r="B3346" s="1"/>
  <c r="B3345" s="1"/>
  <c r="B3344" s="1"/>
  <c r="B3343" s="1"/>
  <c r="Y50" i="5" s="1"/>
  <c r="C3354" i="1"/>
  <c r="C3353" s="1"/>
  <c r="C3352" s="1"/>
  <c r="C3351" s="1"/>
  <c r="C3350" s="1"/>
  <c r="C3349" s="1"/>
  <c r="C3348" s="1"/>
  <c r="C3347" s="1"/>
  <c r="C3346" s="1"/>
  <c r="C3345" s="1"/>
  <c r="C3344" s="1"/>
  <c r="C3343" s="1"/>
  <c r="C392" i="53"/>
  <c r="A392" s="1"/>
  <c r="C632"/>
  <c r="A632" s="1"/>
  <c r="C263"/>
  <c r="A263" s="1"/>
  <c r="B355"/>
  <c r="B356" s="1"/>
  <c r="B357" s="1"/>
  <c r="B358" s="1"/>
  <c r="B359" s="1"/>
  <c r="B360" s="1"/>
  <c r="B361" s="1"/>
  <c r="B362" s="1"/>
  <c r="B363" s="1"/>
  <c r="B364" s="1"/>
  <c r="B365" s="1"/>
  <c r="B366" s="1"/>
  <c r="C355"/>
  <c r="A355" s="1"/>
  <c r="C443"/>
  <c r="A443" s="1"/>
  <c r="C759"/>
  <c r="A759" s="1"/>
  <c r="C1013"/>
  <c r="A1013" s="1"/>
  <c r="C2925"/>
  <c r="A2925" s="1"/>
  <c r="C706"/>
  <c r="A706" s="1"/>
  <c r="B531" i="1"/>
  <c r="C988" i="53"/>
  <c r="A988" s="1"/>
  <c r="B953" i="1"/>
  <c r="C953"/>
  <c r="B2859"/>
  <c r="B2858" s="1"/>
  <c r="B2857" s="1"/>
  <c r="B2856" s="1"/>
  <c r="B2855" s="1"/>
  <c r="B2854" s="1"/>
  <c r="B2853" s="1"/>
  <c r="B2852" s="1"/>
  <c r="B2851" s="1"/>
  <c r="U35" i="5" s="1"/>
  <c r="C2859" i="1"/>
  <c r="C2858" s="1"/>
  <c r="C2857" s="1"/>
  <c r="C2856" s="1"/>
  <c r="C2855" s="1"/>
  <c r="C2854" s="1"/>
  <c r="C2853" s="1"/>
  <c r="C2852" s="1"/>
  <c r="C2851" s="1"/>
  <c r="C205" i="53"/>
  <c r="A205" s="1"/>
  <c r="C501"/>
  <c r="A501" s="1"/>
  <c r="C273"/>
  <c r="A273" s="1"/>
  <c r="C565"/>
  <c r="A565" s="1"/>
  <c r="C245"/>
  <c r="A245" s="1"/>
  <c r="C210"/>
  <c r="A210" s="1"/>
  <c r="C346"/>
  <c r="A346" s="1"/>
  <c r="C498"/>
  <c r="A498" s="1"/>
  <c r="C697"/>
  <c r="A697" s="1"/>
  <c r="C914"/>
  <c r="A914" s="1"/>
  <c r="C2874"/>
  <c r="A2874" s="1"/>
  <c r="C340"/>
  <c r="A340" s="1"/>
  <c r="C596"/>
  <c r="A596" s="1"/>
  <c r="C776"/>
  <c r="A776" s="1"/>
  <c r="C836"/>
  <c r="A836" s="1"/>
  <c r="B836"/>
  <c r="B837" s="1"/>
  <c r="B838" s="1"/>
  <c r="B839" s="1"/>
  <c r="B840" s="1"/>
  <c r="B841" s="1"/>
  <c r="B842" s="1"/>
  <c r="B843" s="1"/>
  <c r="B844" s="1"/>
  <c r="B845" s="1"/>
  <c r="B846" s="1"/>
  <c r="C929"/>
  <c r="A929" s="1"/>
  <c r="C2758"/>
  <c r="A2758" s="1"/>
  <c r="C2926"/>
  <c r="A2926" s="1"/>
  <c r="C576" i="1"/>
  <c r="B576"/>
  <c r="C957" i="53"/>
  <c r="A957" s="1"/>
  <c r="C2879"/>
  <c r="A2879" s="1"/>
  <c r="C3345"/>
  <c r="A3345" s="1"/>
  <c r="C152"/>
  <c r="A152" s="1"/>
  <c r="C284"/>
  <c r="A284" s="1"/>
  <c r="C380"/>
  <c r="A380" s="1"/>
  <c r="C500"/>
  <c r="A500" s="1"/>
  <c r="C572"/>
  <c r="A572" s="1"/>
  <c r="C255"/>
  <c r="A255" s="1"/>
  <c r="C363"/>
  <c r="A363" s="1"/>
  <c r="C539"/>
  <c r="A539" s="1"/>
  <c r="C611"/>
  <c r="A611" s="1"/>
  <c r="B679"/>
  <c r="B680" s="1"/>
  <c r="B681" s="1"/>
  <c r="B682" s="1"/>
  <c r="B683" s="1"/>
  <c r="B684" s="1"/>
  <c r="B685" s="1"/>
  <c r="B686" s="1"/>
  <c r="B687" s="1"/>
  <c r="B688" s="1"/>
  <c r="B689" s="1"/>
  <c r="B690" s="1"/>
  <c r="C679"/>
  <c r="A679" s="1"/>
  <c r="B763"/>
  <c r="B764" s="1"/>
  <c r="B765" s="1"/>
  <c r="B766" s="1"/>
  <c r="B767" s="1"/>
  <c r="B768" s="1"/>
  <c r="B769" s="1"/>
  <c r="B770" s="1"/>
  <c r="B771" s="1"/>
  <c r="B772" s="1"/>
  <c r="B773" s="1"/>
  <c r="B774" s="1"/>
  <c r="C763"/>
  <c r="A763" s="1"/>
  <c r="B811"/>
  <c r="B812" s="1"/>
  <c r="B813" s="1"/>
  <c r="B814" s="1"/>
  <c r="B815" s="1"/>
  <c r="B816" s="1"/>
  <c r="B817" s="1"/>
  <c r="B818" s="1"/>
  <c r="B819" s="1"/>
  <c r="B820" s="1"/>
  <c r="B821" s="1"/>
  <c r="B822" s="1"/>
  <c r="C811"/>
  <c r="A811" s="1"/>
  <c r="B871"/>
  <c r="B872" s="1"/>
  <c r="B873" s="1"/>
  <c r="B874" s="1"/>
  <c r="B875" s="1"/>
  <c r="B876" s="1"/>
  <c r="B877" s="1"/>
  <c r="B878" s="1"/>
  <c r="B879" s="1"/>
  <c r="B880" s="1"/>
  <c r="B881" s="1"/>
  <c r="B882" s="1"/>
  <c r="C871"/>
  <c r="A871" s="1"/>
  <c r="C965"/>
  <c r="A965" s="1"/>
  <c r="C2866"/>
  <c r="A2866" s="1"/>
  <c r="C774" i="1"/>
  <c r="B774"/>
  <c r="B773" s="1"/>
  <c r="B772" s="1"/>
  <c r="B771" s="1"/>
  <c r="B770" s="1"/>
  <c r="B769" s="1"/>
  <c r="B768" s="1"/>
  <c r="B767" s="1"/>
  <c r="B766" s="1"/>
  <c r="B765" s="1"/>
  <c r="B764" s="1"/>
  <c r="B763" s="1"/>
  <c r="Q18" i="5" s="1"/>
  <c r="C570" i="53"/>
  <c r="A570" s="1"/>
  <c r="C622"/>
  <c r="A622" s="1"/>
  <c r="C670"/>
  <c r="A670" s="1"/>
  <c r="C802"/>
  <c r="A802" s="1"/>
  <c r="C878"/>
  <c r="A878" s="1"/>
  <c r="C990"/>
  <c r="A990" s="1"/>
  <c r="C2929"/>
  <c r="A2929" s="1"/>
  <c r="C639" i="1"/>
  <c r="B639"/>
  <c r="C936" i="53"/>
  <c r="A936" s="1"/>
  <c r="C2964"/>
  <c r="A2964" s="1"/>
  <c r="C334" i="1"/>
  <c r="B334"/>
  <c r="C510"/>
  <c r="B510"/>
  <c r="C702"/>
  <c r="C701" s="1"/>
  <c r="C700" s="1"/>
  <c r="C699" s="1"/>
  <c r="C698" s="1"/>
  <c r="C697" s="1"/>
  <c r="C696" s="1"/>
  <c r="C695" s="1"/>
  <c r="C694" s="1"/>
  <c r="C693" s="1"/>
  <c r="C692" s="1"/>
  <c r="C691" s="1"/>
  <c r="B702"/>
  <c r="B701" s="1"/>
  <c r="B700" s="1"/>
  <c r="B699" s="1"/>
  <c r="B698" s="1"/>
  <c r="B697" s="1"/>
  <c r="B696" s="1"/>
  <c r="B695" s="1"/>
  <c r="B694" s="1"/>
  <c r="B693" s="1"/>
  <c r="B692" s="1"/>
  <c r="B691" s="1"/>
  <c r="Q33" i="5" s="1"/>
  <c r="C171" i="1"/>
  <c r="C170" s="1"/>
  <c r="C169" s="1"/>
  <c r="C168" s="1"/>
  <c r="C167" s="1"/>
  <c r="C166" s="1"/>
  <c r="C165" s="1"/>
  <c r="C164" s="1"/>
  <c r="C163" s="1"/>
  <c r="B171"/>
  <c r="B170" s="1"/>
  <c r="B169" s="1"/>
  <c r="B168" s="1"/>
  <c r="B167" s="1"/>
  <c r="B166" s="1"/>
  <c r="B165" s="1"/>
  <c r="B164" s="1"/>
  <c r="B163" s="1"/>
  <c r="I15" i="5" s="1"/>
  <c r="C906" i="1"/>
  <c r="B906"/>
  <c r="C184" i="53"/>
  <c r="A184" s="1"/>
  <c r="C456"/>
  <c r="A456" s="1"/>
  <c r="C764"/>
  <c r="A764" s="1"/>
  <c r="C832"/>
  <c r="A832" s="1"/>
  <c r="C934"/>
  <c r="A934" s="1"/>
  <c r="C2835"/>
  <c r="A2835" s="1"/>
  <c r="C2942"/>
  <c r="A2942" s="1"/>
  <c r="C893"/>
  <c r="A893" s="1"/>
  <c r="C2749"/>
  <c r="A2749" s="1"/>
  <c r="C2933"/>
  <c r="A2933" s="1"/>
  <c r="C264"/>
  <c r="A264" s="1"/>
  <c r="C424"/>
  <c r="A424" s="1"/>
  <c r="C544"/>
  <c r="A544" s="1"/>
  <c r="C636"/>
  <c r="A636" s="1"/>
  <c r="C207"/>
  <c r="A207" s="1"/>
  <c r="C371"/>
  <c r="A371" s="1"/>
  <c r="B451"/>
  <c r="B452" s="1"/>
  <c r="B453" s="1"/>
  <c r="B454" s="1"/>
  <c r="B455" s="1"/>
  <c r="B456" s="1"/>
  <c r="B457" s="1"/>
  <c r="B458" s="1"/>
  <c r="B459" s="1"/>
  <c r="B460" s="1"/>
  <c r="B461" s="1"/>
  <c r="B462" s="1"/>
  <c r="C451"/>
  <c r="A451" s="1"/>
  <c r="C523"/>
  <c r="A523" s="1"/>
  <c r="B523"/>
  <c r="B524" s="1"/>
  <c r="B525" s="1"/>
  <c r="B526" s="1"/>
  <c r="B527" s="1"/>
  <c r="B528" s="1"/>
  <c r="B529" s="1"/>
  <c r="B530" s="1"/>
  <c r="B531" s="1"/>
  <c r="B532" s="1"/>
  <c r="B533" s="1"/>
  <c r="B534" s="1"/>
  <c r="C627"/>
  <c r="A627" s="1"/>
  <c r="C755"/>
  <c r="A755" s="1"/>
  <c r="C875"/>
  <c r="A875" s="1"/>
  <c r="C970"/>
  <c r="A970" s="1"/>
  <c r="C2797"/>
  <c r="A2797" s="1"/>
  <c r="C2871"/>
  <c r="A2871" s="1"/>
  <c r="C3331"/>
  <c r="A3331" s="1"/>
  <c r="B3331"/>
  <c r="B3332" s="1"/>
  <c r="B3333" s="1"/>
  <c r="B3334" s="1"/>
  <c r="B3335" s="1"/>
  <c r="B3336" s="1"/>
  <c r="B3337" s="1"/>
  <c r="B3338" s="1"/>
  <c r="B3339" s="1"/>
  <c r="B3340" s="1"/>
  <c r="B3341" s="1"/>
  <c r="B3342" s="1"/>
  <c r="C598"/>
  <c r="A598" s="1"/>
  <c r="C658"/>
  <c r="A658" s="1"/>
  <c r="C734"/>
  <c r="A734" s="1"/>
  <c r="C937"/>
  <c r="A937" s="1"/>
  <c r="C3309"/>
  <c r="A3309" s="1"/>
  <c r="C351" i="1"/>
  <c r="B351"/>
  <c r="C660"/>
  <c r="B660"/>
  <c r="C1012" i="53"/>
  <c r="A1012" s="1"/>
  <c r="C2940"/>
  <c r="A2940" s="1"/>
  <c r="C498" i="1"/>
  <c r="B498"/>
  <c r="B740"/>
  <c r="C740"/>
  <c r="C2898"/>
  <c r="C2897" s="1"/>
  <c r="C2896" s="1"/>
  <c r="C2895" s="1"/>
  <c r="C2894" s="1"/>
  <c r="C2893" s="1"/>
  <c r="C2892" s="1"/>
  <c r="C2891" s="1"/>
  <c r="C2890" s="1"/>
  <c r="C2889" s="1"/>
  <c r="C2888" s="1"/>
  <c r="C2887" s="1"/>
  <c r="B2898"/>
  <c r="B2897" s="1"/>
  <c r="B2896" s="1"/>
  <c r="B2895" s="1"/>
  <c r="B2894" s="1"/>
  <c r="B2893" s="1"/>
  <c r="B2892" s="1"/>
  <c r="B2891" s="1"/>
  <c r="B2890" s="1"/>
  <c r="B2889" s="1"/>
  <c r="B2888" s="1"/>
  <c r="B2887" s="1"/>
  <c r="I19" i="5" s="1"/>
  <c r="C838" i="53"/>
  <c r="A838" s="1"/>
  <c r="C921"/>
  <c r="A921" s="1"/>
  <c r="C1001"/>
  <c r="A1001" s="1"/>
  <c r="B2923"/>
  <c r="C2923"/>
  <c r="A2923" s="1"/>
  <c r="C522" i="1"/>
  <c r="B522"/>
  <c r="C956" i="53"/>
  <c r="A956" s="1"/>
  <c r="C2760"/>
  <c r="A2760" s="1"/>
  <c r="C2848"/>
  <c r="A2848" s="1"/>
  <c r="C2924"/>
  <c r="A2924" s="1"/>
  <c r="B2924"/>
  <c r="B2925" s="1"/>
  <c r="B2926" s="1"/>
  <c r="B2927" s="1"/>
  <c r="B2928" s="1"/>
  <c r="B2929" s="1"/>
  <c r="B2930" s="1"/>
  <c r="B2931" s="1"/>
  <c r="B2932" s="1"/>
  <c r="B2933" s="1"/>
  <c r="B2934" s="1"/>
  <c r="C638" i="1"/>
  <c r="B638"/>
  <c r="B637" s="1"/>
  <c r="B636" s="1"/>
  <c r="B635" s="1"/>
  <c r="B634" s="1"/>
  <c r="B633" s="1"/>
  <c r="B632" s="1"/>
  <c r="B631" s="1"/>
  <c r="U16" i="5" s="1"/>
  <c r="C195" i="1"/>
  <c r="C194" s="1"/>
  <c r="C193" s="1"/>
  <c r="C192" s="1"/>
  <c r="C191" s="1"/>
  <c r="C190" s="1"/>
  <c r="C189" s="1"/>
  <c r="C188" s="1"/>
  <c r="C187" s="1"/>
  <c r="B195"/>
  <c r="B194" s="1"/>
  <c r="B193" s="1"/>
  <c r="B192" s="1"/>
  <c r="B191" s="1"/>
  <c r="B190" s="1"/>
  <c r="B189" s="1"/>
  <c r="B188" s="1"/>
  <c r="B187" s="1"/>
  <c r="Q15" i="5" s="1"/>
  <c r="C540" i="1"/>
  <c r="B540"/>
  <c r="B389"/>
  <c r="B388" s="1"/>
  <c r="B387" s="1"/>
  <c r="B386" s="1"/>
  <c r="B385" s="1"/>
  <c r="B384" s="1"/>
  <c r="B383" s="1"/>
  <c r="B382" s="1"/>
  <c r="B381" s="1"/>
  <c r="B380" s="1"/>
  <c r="B379" s="1"/>
  <c r="B541"/>
  <c r="C541"/>
  <c r="C2922"/>
  <c r="C2921" s="1"/>
  <c r="C2920" s="1"/>
  <c r="C2919" s="1"/>
  <c r="C2918" s="1"/>
  <c r="C2917" s="1"/>
  <c r="C2916" s="1"/>
  <c r="C2915" s="1"/>
  <c r="C2914" s="1"/>
  <c r="C2913" s="1"/>
  <c r="C2912" s="1"/>
  <c r="C2911" s="1"/>
  <c r="B2922"/>
  <c r="B2921" s="1"/>
  <c r="B2920" s="1"/>
  <c r="B2919" s="1"/>
  <c r="B2918" s="1"/>
  <c r="B2917" s="1"/>
  <c r="B2916" s="1"/>
  <c r="B2915" s="1"/>
  <c r="B2914" s="1"/>
  <c r="B2913" s="1"/>
  <c r="B2912" s="1"/>
  <c r="B2911" s="1"/>
  <c r="Q19" i="5" s="1"/>
  <c r="B2871" i="1"/>
  <c r="B2870" s="1"/>
  <c r="B2869" s="1"/>
  <c r="B2868" s="1"/>
  <c r="B2867" s="1"/>
  <c r="B2866" s="1"/>
  <c r="B2865" s="1"/>
  <c r="B2864" s="1"/>
  <c r="B2863" s="1"/>
  <c r="Y35" i="5" s="1"/>
  <c r="C2871" i="1"/>
  <c r="C2870" s="1"/>
  <c r="C2869" s="1"/>
  <c r="C2868" s="1"/>
  <c r="C2867" s="1"/>
  <c r="C2866" s="1"/>
  <c r="C2865" s="1"/>
  <c r="C2864" s="1"/>
  <c r="C2863" s="1"/>
  <c r="C915" i="53"/>
  <c r="A915" s="1"/>
  <c r="C2907"/>
  <c r="A2907" s="1"/>
  <c r="C185" i="1"/>
  <c r="B185"/>
  <c r="B580"/>
  <c r="C580"/>
  <c r="C786"/>
  <c r="C785" s="1"/>
  <c r="C784" s="1"/>
  <c r="C783" s="1"/>
  <c r="C782" s="1"/>
  <c r="C781" s="1"/>
  <c r="C780" s="1"/>
  <c r="C779" s="1"/>
  <c r="C778" s="1"/>
  <c r="C777" s="1"/>
  <c r="C776" s="1"/>
  <c r="C775" s="1"/>
  <c r="B786"/>
  <c r="B785" s="1"/>
  <c r="B784" s="1"/>
  <c r="B783" s="1"/>
  <c r="B782" s="1"/>
  <c r="B781" s="1"/>
  <c r="B780" s="1"/>
  <c r="B779" s="1"/>
  <c r="B778" s="1"/>
  <c r="B777" s="1"/>
  <c r="B776" s="1"/>
  <c r="B775" s="1"/>
  <c r="U18" i="5" s="1"/>
  <c r="C932" i="53"/>
  <c r="A932" s="1"/>
  <c r="C2756"/>
  <c r="A2756" s="1"/>
  <c r="C2932"/>
  <c r="A2932" s="1"/>
  <c r="C568" i="1"/>
  <c r="B568"/>
  <c r="C670"/>
  <c r="B670"/>
  <c r="B990"/>
  <c r="C990"/>
  <c r="B604"/>
  <c r="C604"/>
  <c r="C762"/>
  <c r="C761" s="1"/>
  <c r="C760" s="1"/>
  <c r="C759" s="1"/>
  <c r="C758" s="1"/>
  <c r="C757" s="1"/>
  <c r="C756" s="1"/>
  <c r="C755" s="1"/>
  <c r="C754" s="1"/>
  <c r="C753" s="1"/>
  <c r="C752" s="1"/>
  <c r="C751" s="1"/>
  <c r="B762"/>
  <c r="B761" s="1"/>
  <c r="B760" s="1"/>
  <c r="B759" s="1"/>
  <c r="B758" s="1"/>
  <c r="B757" s="1"/>
  <c r="B756" s="1"/>
  <c r="B755" s="1"/>
  <c r="B754" s="1"/>
  <c r="B753" s="1"/>
  <c r="B752" s="1"/>
  <c r="B751" s="1"/>
  <c r="M18" i="5" s="1"/>
  <c r="C521" i="1"/>
  <c r="B521"/>
  <c r="C831"/>
  <c r="C830" s="1"/>
  <c r="B831"/>
  <c r="B830" s="1"/>
  <c r="C2763"/>
  <c r="B2763"/>
  <c r="C853" i="53"/>
  <c r="A853" s="1"/>
  <c r="C349"/>
  <c r="A349" s="1"/>
  <c r="C258"/>
  <c r="A258" s="1"/>
  <c r="C386"/>
  <c r="A386" s="1"/>
  <c r="C418"/>
  <c r="A418" s="1"/>
  <c r="C633"/>
  <c r="A633" s="1"/>
  <c r="C825"/>
  <c r="A825" s="1"/>
  <c r="C2863"/>
  <c r="A2863" s="1"/>
  <c r="B2863"/>
  <c r="B2864" s="1"/>
  <c r="B2865" s="1"/>
  <c r="B2866" s="1"/>
  <c r="B2867" s="1"/>
  <c r="B2868" s="1"/>
  <c r="B2869" s="1"/>
  <c r="B2870" s="1"/>
  <c r="B2871" s="1"/>
  <c r="B2872" s="1"/>
  <c r="B2873" s="1"/>
  <c r="B2874" s="1"/>
  <c r="C528"/>
  <c r="A528" s="1"/>
  <c r="C576"/>
  <c r="A576" s="1"/>
  <c r="C549"/>
  <c r="A549" s="1"/>
  <c r="C358"/>
  <c r="A358" s="1"/>
  <c r="C769"/>
  <c r="A769" s="1"/>
  <c r="C709"/>
  <c r="A709" s="1"/>
  <c r="C317"/>
  <c r="A317" s="1"/>
  <c r="C621"/>
  <c r="A621" s="1"/>
  <c r="C161"/>
  <c r="A161" s="1"/>
  <c r="C725"/>
  <c r="A725" s="1"/>
  <c r="C301"/>
  <c r="A301" s="1"/>
  <c r="C330"/>
  <c r="A330" s="1"/>
  <c r="C946"/>
  <c r="A946" s="1"/>
  <c r="C396"/>
  <c r="A396" s="1"/>
  <c r="C816"/>
  <c r="A816" s="1"/>
  <c r="B955"/>
  <c r="B956" s="1"/>
  <c r="B957" s="1"/>
  <c r="B958" s="1"/>
  <c r="B959" s="1"/>
  <c r="B960" s="1"/>
  <c r="B961" s="1"/>
  <c r="B962" s="1"/>
  <c r="B963" s="1"/>
  <c r="B964" s="1"/>
  <c r="B965" s="1"/>
  <c r="B966" s="1"/>
  <c r="C955"/>
  <c r="A955" s="1"/>
  <c r="B2899"/>
  <c r="B2900" s="1"/>
  <c r="B2901" s="1"/>
  <c r="B2902" s="1"/>
  <c r="B2903" s="1"/>
  <c r="B2904" s="1"/>
  <c r="B2905" s="1"/>
  <c r="B2906" s="1"/>
  <c r="B2907" s="1"/>
  <c r="B2908" s="1"/>
  <c r="B2909" s="1"/>
  <c r="B2910" s="1"/>
  <c r="C2899"/>
  <c r="A2899" s="1"/>
  <c r="C2927"/>
  <c r="A2927" s="1"/>
  <c r="C192"/>
  <c r="A192" s="1"/>
  <c r="C436"/>
  <c r="A436" s="1"/>
  <c r="B199"/>
  <c r="B200" s="1"/>
  <c r="B201" s="1"/>
  <c r="B202" s="1"/>
  <c r="B203" s="1"/>
  <c r="B204" s="1"/>
  <c r="B205" s="1"/>
  <c r="B206" s="1"/>
  <c r="B207" s="1"/>
  <c r="B208" s="1"/>
  <c r="B209" s="1"/>
  <c r="B210" s="1"/>
  <c r="C199"/>
  <c r="A199" s="1"/>
  <c r="C347"/>
  <c r="A347" s="1"/>
  <c r="C507"/>
  <c r="A507" s="1"/>
  <c r="C591"/>
  <c r="A591" s="1"/>
  <c r="C767"/>
  <c r="A767" s="1"/>
  <c r="C863"/>
  <c r="A863" s="1"/>
  <c r="C2834"/>
  <c r="A2834" s="1"/>
  <c r="C550" i="1"/>
  <c r="B550"/>
  <c r="C530" i="53"/>
  <c r="A530" s="1"/>
  <c r="C726"/>
  <c r="A726" s="1"/>
  <c r="C352" i="1"/>
  <c r="B352"/>
  <c r="C346"/>
  <c r="B346"/>
  <c r="C738"/>
  <c r="B738"/>
  <c r="C3332" i="53"/>
  <c r="A3332" s="1"/>
  <c r="C214"/>
  <c r="A214" s="1"/>
  <c r="C705"/>
  <c r="A705" s="1"/>
  <c r="C193"/>
  <c r="A193" s="1"/>
  <c r="C253"/>
  <c r="A253" s="1"/>
  <c r="C461"/>
  <c r="A461" s="1"/>
  <c r="C829"/>
  <c r="A829" s="1"/>
  <c r="C465"/>
  <c r="A465" s="1"/>
  <c r="C198"/>
  <c r="A198" s="1"/>
  <c r="C226"/>
  <c r="A226" s="1"/>
  <c r="C474"/>
  <c r="A474" s="1"/>
  <c r="C901"/>
  <c r="A901" s="1"/>
  <c r="C2966"/>
  <c r="A2966" s="1"/>
  <c r="C504"/>
  <c r="A504" s="1"/>
  <c r="C812"/>
  <c r="A812" s="1"/>
  <c r="C923"/>
  <c r="A923" s="1"/>
  <c r="C2798"/>
  <c r="A2798" s="1"/>
  <c r="C1010"/>
  <c r="A1010" s="1"/>
  <c r="C316"/>
  <c r="A316" s="1"/>
  <c r="C588"/>
  <c r="A588" s="1"/>
  <c r="C183"/>
  <c r="A183" s="1"/>
  <c r="B343"/>
  <c r="B344" s="1"/>
  <c r="B345" s="1"/>
  <c r="B346" s="1"/>
  <c r="B347" s="1"/>
  <c r="B348" s="1"/>
  <c r="B349" s="1"/>
  <c r="B350" s="1"/>
  <c r="B351" s="1"/>
  <c r="B352" s="1"/>
  <c r="B353" s="1"/>
  <c r="B354" s="1"/>
  <c r="C343"/>
  <c r="A343" s="1"/>
  <c r="C411"/>
  <c r="A411" s="1"/>
  <c r="C651"/>
  <c r="A651" s="1"/>
  <c r="C986"/>
  <c r="A986" s="1"/>
  <c r="C2898"/>
  <c r="A2898" s="1"/>
  <c r="C630"/>
  <c r="A630" s="1"/>
  <c r="C926"/>
  <c r="A926" s="1"/>
  <c r="C339" i="1"/>
  <c r="B339"/>
  <c r="C450"/>
  <c r="C449" s="1"/>
  <c r="C448" s="1"/>
  <c r="C447" s="1"/>
  <c r="C446" s="1"/>
  <c r="C445" s="1"/>
  <c r="C444" s="1"/>
  <c r="C443" s="1"/>
  <c r="C442" s="1"/>
  <c r="B450"/>
  <c r="B449" s="1"/>
  <c r="B448" s="1"/>
  <c r="B447" s="1"/>
  <c r="B446" s="1"/>
  <c r="B445" s="1"/>
  <c r="B444" s="1"/>
  <c r="B443" s="1"/>
  <c r="B442" s="1"/>
  <c r="C746"/>
  <c r="B746"/>
  <c r="C577"/>
  <c r="B577"/>
  <c r="C181" i="53"/>
  <c r="A181" s="1"/>
  <c r="C373"/>
  <c r="A373" s="1"/>
  <c r="C257"/>
  <c r="A257" s="1"/>
  <c r="C533"/>
  <c r="A533" s="1"/>
  <c r="C197"/>
  <c r="A197" s="1"/>
  <c r="C357"/>
  <c r="A357" s="1"/>
  <c r="C314"/>
  <c r="A314" s="1"/>
  <c r="C482"/>
  <c r="A482" s="1"/>
  <c r="C585"/>
  <c r="A585" s="1"/>
  <c r="C869"/>
  <c r="A869" s="1"/>
  <c r="C2837"/>
  <c r="A2837" s="1"/>
  <c r="C292"/>
  <c r="A292" s="1"/>
  <c r="C516"/>
  <c r="A516" s="1"/>
  <c r="C760"/>
  <c r="A760" s="1"/>
  <c r="C828"/>
  <c r="A828" s="1"/>
  <c r="C918"/>
  <c r="A918" s="1"/>
  <c r="C1014"/>
  <c r="A1014" s="1"/>
  <c r="C2910"/>
  <c r="A2910" s="1"/>
  <c r="C3311"/>
  <c r="A3311" s="1"/>
  <c r="C918" i="1"/>
  <c r="B918"/>
  <c r="C885" i="53"/>
  <c r="A885" s="1"/>
  <c r="C2853"/>
  <c r="A2853" s="1"/>
  <c r="C3329"/>
  <c r="A3329" s="1"/>
  <c r="C260"/>
  <c r="A260" s="1"/>
  <c r="C368"/>
  <c r="A368" s="1"/>
  <c r="C476"/>
  <c r="A476" s="1"/>
  <c r="C548"/>
  <c r="A548" s="1"/>
  <c r="C203"/>
  <c r="A203" s="1"/>
  <c r="C351"/>
  <c r="A351" s="1"/>
  <c r="C511"/>
  <c r="A511" s="1"/>
  <c r="B511"/>
  <c r="B512" s="1"/>
  <c r="B513" s="1"/>
  <c r="B514" s="1"/>
  <c r="B515" s="1"/>
  <c r="B516" s="1"/>
  <c r="B517" s="1"/>
  <c r="B518" s="1"/>
  <c r="B519" s="1"/>
  <c r="B520" s="1"/>
  <c r="B521" s="1"/>
  <c r="B522" s="1"/>
  <c r="C603"/>
  <c r="A603" s="1"/>
  <c r="B655"/>
  <c r="B656" s="1"/>
  <c r="B657" s="1"/>
  <c r="B658" s="1"/>
  <c r="B659" s="1"/>
  <c r="B660" s="1"/>
  <c r="B661" s="1"/>
  <c r="B662" s="1"/>
  <c r="B663" s="1"/>
  <c r="B664" s="1"/>
  <c r="B665" s="1"/>
  <c r="B666" s="1"/>
  <c r="C655"/>
  <c r="A655" s="1"/>
  <c r="B751"/>
  <c r="B752" s="1"/>
  <c r="B753" s="1"/>
  <c r="B754" s="1"/>
  <c r="B755" s="1"/>
  <c r="B756" s="1"/>
  <c r="B757" s="1"/>
  <c r="B758" s="1"/>
  <c r="B759" s="1"/>
  <c r="B760" s="1"/>
  <c r="B761" s="1"/>
  <c r="B762" s="1"/>
  <c r="C751"/>
  <c r="A751" s="1"/>
  <c r="B799"/>
  <c r="B800" s="1"/>
  <c r="B801" s="1"/>
  <c r="B802" s="1"/>
  <c r="B803" s="1"/>
  <c r="B804" s="1"/>
  <c r="B805" s="1"/>
  <c r="B806" s="1"/>
  <c r="B807" s="1"/>
  <c r="B808" s="1"/>
  <c r="B809" s="1"/>
  <c r="B810" s="1"/>
  <c r="C799"/>
  <c r="A799" s="1"/>
  <c r="C839"/>
  <c r="A839" s="1"/>
  <c r="C911"/>
  <c r="A911" s="1"/>
  <c r="C2845"/>
  <c r="A2845" s="1"/>
  <c r="C3310"/>
  <c r="A3310" s="1"/>
  <c r="C562"/>
  <c r="A562" s="1"/>
  <c r="C610"/>
  <c r="A610" s="1"/>
  <c r="C662"/>
  <c r="A662" s="1"/>
  <c r="C774"/>
  <c r="A774" s="1"/>
  <c r="C842"/>
  <c r="A842" s="1"/>
  <c r="C963"/>
  <c r="A963" s="1"/>
  <c r="C2881"/>
  <c r="A2881" s="1"/>
  <c r="B570" i="1"/>
  <c r="C570"/>
  <c r="B2860"/>
  <c r="C2860"/>
  <c r="C2888" i="53"/>
  <c r="A2888" s="1"/>
  <c r="C616" i="1"/>
  <c r="B616"/>
  <c r="B348"/>
  <c r="C348"/>
  <c r="C744"/>
  <c r="B744"/>
  <c r="C352" i="53"/>
  <c r="A352" s="1"/>
  <c r="C756"/>
  <c r="A756" s="1"/>
  <c r="C820"/>
  <c r="A820" s="1"/>
  <c r="C892"/>
  <c r="A892" s="1"/>
  <c r="C2957"/>
  <c r="A2957" s="1"/>
  <c r="C2883"/>
  <c r="A2883" s="1"/>
  <c r="C3338"/>
  <c r="A3338" s="1"/>
  <c r="C877"/>
  <c r="A877" s="1"/>
  <c r="C935"/>
  <c r="A935" s="1"/>
  <c r="C2842"/>
  <c r="A2842" s="1"/>
  <c r="C667" i="1"/>
  <c r="B667"/>
  <c r="C216" i="53"/>
  <c r="A216" s="1"/>
  <c r="C388"/>
  <c r="A388" s="1"/>
  <c r="C520"/>
  <c r="A520" s="1"/>
  <c r="C604"/>
  <c r="A604" s="1"/>
  <c r="C179"/>
  <c r="A179" s="1"/>
  <c r="C283"/>
  <c r="A283" s="1"/>
  <c r="B283"/>
  <c r="B284" s="1"/>
  <c r="B285" s="1"/>
  <c r="B286" s="1"/>
  <c r="B287" s="1"/>
  <c r="B288" s="1"/>
  <c r="B289" s="1"/>
  <c r="B290" s="1"/>
  <c r="B291" s="1"/>
  <c r="B292" s="1"/>
  <c r="B293" s="1"/>
  <c r="B294" s="1"/>
  <c r="C419"/>
  <c r="A419" s="1"/>
  <c r="C515"/>
  <c r="A515" s="1"/>
  <c r="C615"/>
  <c r="A615" s="1"/>
  <c r="C727"/>
  <c r="A727" s="1"/>
  <c r="B727"/>
  <c r="B728" s="1"/>
  <c r="B729" s="1"/>
  <c r="B730" s="1"/>
  <c r="B731" s="1"/>
  <c r="B732" s="1"/>
  <c r="B733" s="1"/>
  <c r="B734" s="1"/>
  <c r="B735" s="1"/>
  <c r="B736" s="1"/>
  <c r="B737" s="1"/>
  <c r="B738" s="1"/>
  <c r="C815"/>
  <c r="A815" s="1"/>
  <c r="C954"/>
  <c r="A954" s="1"/>
  <c r="C2746"/>
  <c r="A2746" s="1"/>
  <c r="C2850"/>
  <c r="A2850" s="1"/>
  <c r="C2930"/>
  <c r="A2930" s="1"/>
  <c r="C678" i="1"/>
  <c r="B678"/>
  <c r="C582" i="53"/>
  <c r="A582" s="1"/>
  <c r="C642"/>
  <c r="A642" s="1"/>
  <c r="C710"/>
  <c r="A710" s="1"/>
  <c r="C874"/>
  <c r="A874" s="1"/>
  <c r="C2870"/>
  <c r="A2870" s="1"/>
  <c r="C548" i="1"/>
  <c r="B548"/>
  <c r="C924" i="53"/>
  <c r="A924" s="1"/>
  <c r="C2880"/>
  <c r="A2880" s="1"/>
  <c r="B208" i="1"/>
  <c r="C208"/>
  <c r="C462"/>
  <c r="C461" s="1"/>
  <c r="C460" s="1"/>
  <c r="C459" s="1"/>
  <c r="C458" s="1"/>
  <c r="C457" s="1"/>
  <c r="C456" s="1"/>
  <c r="C455" s="1"/>
  <c r="C454" s="1"/>
  <c r="C453" s="1"/>
  <c r="C452" s="1"/>
  <c r="C451" s="1"/>
  <c r="B462"/>
  <c r="B461" s="1"/>
  <c r="B460" s="1"/>
  <c r="B459" s="1"/>
  <c r="B458" s="1"/>
  <c r="B457" s="1"/>
  <c r="B456" s="1"/>
  <c r="B455" s="1"/>
  <c r="B454" s="1"/>
  <c r="B453" s="1"/>
  <c r="B452" s="1"/>
  <c r="B451" s="1"/>
  <c r="I26" i="5" s="1"/>
  <c r="B2872" i="1"/>
  <c r="C2872"/>
  <c r="C501"/>
  <c r="B501"/>
  <c r="C2837"/>
  <c r="B2837"/>
  <c r="C910" i="53"/>
  <c r="A910" s="1"/>
  <c r="C969"/>
  <c r="A969" s="1"/>
  <c r="C2897"/>
  <c r="A2897" s="1"/>
  <c r="C490" i="1"/>
  <c r="B490"/>
  <c r="C2744" i="53"/>
  <c r="A2744" s="1"/>
  <c r="C2828"/>
  <c r="A2828" s="1"/>
  <c r="C2904"/>
  <c r="A2904" s="1"/>
  <c r="C574" i="1"/>
  <c r="B574"/>
  <c r="C2750"/>
  <c r="C2749" s="1"/>
  <c r="C2748" s="1"/>
  <c r="C2747" s="1"/>
  <c r="C2746" s="1"/>
  <c r="C2745" s="1"/>
  <c r="C2744" s="1"/>
  <c r="C2743" s="1"/>
  <c r="B2750"/>
  <c r="B2749" s="1"/>
  <c r="B2748" s="1"/>
  <c r="B2747" s="1"/>
  <c r="B2746" s="1"/>
  <c r="B2745" s="1"/>
  <c r="B2744" s="1"/>
  <c r="B2743" s="1"/>
  <c r="E34" i="5" s="1"/>
  <c r="C365" i="1"/>
  <c r="B365"/>
  <c r="C2886"/>
  <c r="C2885" s="1"/>
  <c r="C2884" s="1"/>
  <c r="C2883" s="1"/>
  <c r="C2882" s="1"/>
  <c r="C2881" s="1"/>
  <c r="C2880" s="1"/>
  <c r="C2879" s="1"/>
  <c r="C2878" s="1"/>
  <c r="C2877" s="1"/>
  <c r="C2876" s="1"/>
  <c r="C2875" s="1"/>
  <c r="B2886"/>
  <c r="B2885" s="1"/>
  <c r="B2884" s="1"/>
  <c r="B2883" s="1"/>
  <c r="B2882" s="1"/>
  <c r="B2881" s="1"/>
  <c r="B2880" s="1"/>
  <c r="B2879" s="1"/>
  <c r="B2878" s="1"/>
  <c r="B2877" s="1"/>
  <c r="B2876" s="1"/>
  <c r="B2875" s="1"/>
  <c r="E19" i="5" s="1"/>
  <c r="C854" i="53"/>
  <c r="A854" s="1"/>
  <c r="C2859"/>
  <c r="A2859" s="1"/>
  <c r="C340" i="1"/>
  <c r="B340"/>
  <c r="C992" i="53"/>
  <c r="A992" s="1"/>
  <c r="C2892"/>
  <c r="A2892" s="1"/>
  <c r="B344" i="1"/>
  <c r="C344"/>
  <c r="C552"/>
  <c r="B552"/>
  <c r="C654"/>
  <c r="B654"/>
  <c r="C159"/>
  <c r="C158" s="1"/>
  <c r="C157" s="1"/>
  <c r="C156" s="1"/>
  <c r="C155" s="1"/>
  <c r="C154" s="1"/>
  <c r="C153" s="1"/>
  <c r="C152" s="1"/>
  <c r="C151" s="1"/>
  <c r="F15" i="5" s="1"/>
  <c r="B159" i="1"/>
  <c r="B158" s="1"/>
  <c r="B157" s="1"/>
  <c r="B156" s="1"/>
  <c r="B155" s="1"/>
  <c r="B154" s="1"/>
  <c r="B153" s="1"/>
  <c r="B152" s="1"/>
  <c r="B151" s="1"/>
  <c r="E15" i="5" s="1"/>
  <c r="C258" i="1"/>
  <c r="C257" s="1"/>
  <c r="C256" s="1"/>
  <c r="C255" s="1"/>
  <c r="C254" s="1"/>
  <c r="C253" s="1"/>
  <c r="C252" s="1"/>
  <c r="C251" s="1"/>
  <c r="C250" s="1"/>
  <c r="C249" s="1"/>
  <c r="C248" s="1"/>
  <c r="C247" s="1"/>
  <c r="B258"/>
  <c r="B257" s="1"/>
  <c r="B256" s="1"/>
  <c r="B255" s="1"/>
  <c r="B254" s="1"/>
  <c r="B253" s="1"/>
  <c r="B252" s="1"/>
  <c r="B251" s="1"/>
  <c r="B250" s="1"/>
  <c r="B249" s="1"/>
  <c r="B248" s="1"/>
  <c r="B247" s="1"/>
  <c r="M51" i="5" s="1"/>
  <c r="C519" i="1"/>
  <c r="B519"/>
  <c r="C2802"/>
  <c r="C2801" s="1"/>
  <c r="C2800" s="1"/>
  <c r="C2799" s="1"/>
  <c r="C2798" s="1"/>
  <c r="C2797" s="1"/>
  <c r="C2796" s="1"/>
  <c r="C2795" s="1"/>
  <c r="C2794" s="1"/>
  <c r="C2793" s="1"/>
  <c r="C2792" s="1"/>
  <c r="C2791" s="1"/>
  <c r="B2802"/>
  <c r="B2801" s="1"/>
  <c r="B2800" s="1"/>
  <c r="B2799" s="1"/>
  <c r="B2798" s="1"/>
  <c r="B2797" s="1"/>
  <c r="B2796" s="1"/>
  <c r="B2795" s="1"/>
  <c r="B2794" s="1"/>
  <c r="B2793" s="1"/>
  <c r="B2792" s="1"/>
  <c r="B2791" s="1"/>
  <c r="E17" i="5" s="1"/>
  <c r="C345" i="1"/>
  <c r="B345"/>
  <c r="C505"/>
  <c r="B505"/>
  <c r="B870"/>
  <c r="C870"/>
  <c r="C288" i="53"/>
  <c r="A288" s="1"/>
  <c r="C488"/>
  <c r="A488" s="1"/>
  <c r="C211"/>
  <c r="A211" s="1"/>
  <c r="B211"/>
  <c r="B212" s="1"/>
  <c r="B213" s="1"/>
  <c r="B214" s="1"/>
  <c r="B215" s="1"/>
  <c r="B216" s="1"/>
  <c r="B217" s="1"/>
  <c r="B218" s="1"/>
  <c r="B219" s="1"/>
  <c r="B220" s="1"/>
  <c r="B221" s="1"/>
  <c r="B222" s="1"/>
  <c r="C375"/>
  <c r="A375" s="1"/>
  <c r="C519"/>
  <c r="A519" s="1"/>
  <c r="C731"/>
  <c r="A731" s="1"/>
  <c r="C922"/>
  <c r="A922" s="1"/>
  <c r="C2751"/>
  <c r="A2751" s="1"/>
  <c r="C3337"/>
  <c r="A3337" s="1"/>
  <c r="C646"/>
  <c r="A646" s="1"/>
  <c r="C822"/>
  <c r="A822" s="1"/>
  <c r="C2811"/>
  <c r="A2811" s="1"/>
  <c r="C940"/>
  <c r="A940" s="1"/>
  <c r="C2766" i="1"/>
  <c r="B2766"/>
  <c r="C551"/>
  <c r="B551"/>
  <c r="C2765"/>
  <c r="B2765"/>
  <c r="C270" i="53"/>
  <c r="A270" s="1"/>
  <c r="C753"/>
  <c r="A753" s="1"/>
  <c r="C329"/>
  <c r="A329" s="1"/>
  <c r="C269"/>
  <c r="A269" s="1"/>
  <c r="C557"/>
  <c r="A557" s="1"/>
  <c r="C813"/>
  <c r="A813" s="1"/>
  <c r="C481"/>
  <c r="A481" s="1"/>
  <c r="C221"/>
  <c r="A221" s="1"/>
  <c r="C234"/>
  <c r="A234" s="1"/>
  <c r="C881"/>
  <c r="A881" s="1"/>
  <c r="C312"/>
  <c r="A312" s="1"/>
  <c r="C664"/>
  <c r="A664" s="1"/>
  <c r="C908"/>
  <c r="A908" s="1"/>
  <c r="C2878"/>
  <c r="A2878" s="1"/>
  <c r="C363" i="1"/>
  <c r="B363"/>
  <c r="C2759" i="53"/>
  <c r="A2759" s="1"/>
  <c r="B742" i="1"/>
  <c r="C742"/>
  <c r="C400" i="53"/>
  <c r="A400" s="1"/>
  <c r="C592"/>
  <c r="A592" s="1"/>
  <c r="C319"/>
  <c r="A319" s="1"/>
  <c r="B319"/>
  <c r="B320" s="1"/>
  <c r="B321" s="1"/>
  <c r="B322" s="1"/>
  <c r="B323" s="1"/>
  <c r="B324" s="1"/>
  <c r="B325" s="1"/>
  <c r="B326" s="1"/>
  <c r="B327" s="1"/>
  <c r="B328" s="1"/>
  <c r="B329" s="1"/>
  <c r="B330" s="1"/>
  <c r="B463"/>
  <c r="B464" s="1"/>
  <c r="B465" s="1"/>
  <c r="B466" s="1"/>
  <c r="B467" s="1"/>
  <c r="B468" s="1"/>
  <c r="B469" s="1"/>
  <c r="B470" s="1"/>
  <c r="B471" s="1"/>
  <c r="B472" s="1"/>
  <c r="B473" s="1"/>
  <c r="B474" s="1"/>
  <c r="C463"/>
  <c r="A463" s="1"/>
  <c r="B571"/>
  <c r="B572" s="1"/>
  <c r="B573" s="1"/>
  <c r="B574" s="1"/>
  <c r="B575" s="1"/>
  <c r="B576" s="1"/>
  <c r="B577" s="1"/>
  <c r="B578" s="1"/>
  <c r="B579" s="1"/>
  <c r="B580" s="1"/>
  <c r="B581" s="1"/>
  <c r="B582" s="1"/>
  <c r="C571"/>
  <c r="A571" s="1"/>
  <c r="B631"/>
  <c r="B632" s="1"/>
  <c r="B633" s="1"/>
  <c r="B634" s="1"/>
  <c r="B635" s="1"/>
  <c r="B636" s="1"/>
  <c r="B637" s="1"/>
  <c r="B638" s="1"/>
  <c r="B639" s="1"/>
  <c r="B640" s="1"/>
  <c r="B641" s="1"/>
  <c r="B642" s="1"/>
  <c r="C631"/>
  <c r="A631" s="1"/>
  <c r="C843"/>
  <c r="A843" s="1"/>
  <c r="C943"/>
  <c r="A943" s="1"/>
  <c r="B943"/>
  <c r="B944" s="1"/>
  <c r="B945" s="1"/>
  <c r="B946" s="1"/>
  <c r="B947" s="1"/>
  <c r="B948" s="1"/>
  <c r="B949" s="1"/>
  <c r="B950" s="1"/>
  <c r="B951" s="1"/>
  <c r="B952" s="1"/>
  <c r="B953" s="1"/>
  <c r="B954" s="1"/>
  <c r="C634"/>
  <c r="A634" s="1"/>
  <c r="C995"/>
  <c r="A995" s="1"/>
  <c r="C282" i="1"/>
  <c r="C281" s="1"/>
  <c r="C280" s="1"/>
  <c r="C279" s="1"/>
  <c r="C278" s="1"/>
  <c r="C277" s="1"/>
  <c r="C276" s="1"/>
  <c r="C275" s="1"/>
  <c r="C274" s="1"/>
  <c r="C273" s="1"/>
  <c r="C272" s="1"/>
  <c r="C271" s="1"/>
  <c r="B282"/>
  <c r="B281" s="1"/>
  <c r="B280" s="1"/>
  <c r="B279" s="1"/>
  <c r="B278" s="1"/>
  <c r="B277" s="1"/>
  <c r="B276" s="1"/>
  <c r="B275" s="1"/>
  <c r="B274" s="1"/>
  <c r="B273" s="1"/>
  <c r="B272" s="1"/>
  <c r="B271" s="1"/>
  <c r="U51" i="5" s="1"/>
  <c r="C2812" i="53"/>
  <c r="A2812" s="1"/>
  <c r="B563" i="1"/>
  <c r="C563"/>
  <c r="C505" i="53"/>
  <c r="A505" s="1"/>
  <c r="C689"/>
  <c r="A689" s="1"/>
  <c r="C849"/>
  <c r="A849" s="1"/>
  <c r="C661"/>
  <c r="A661" s="1"/>
  <c r="C429"/>
  <c r="A429" s="1"/>
  <c r="C765"/>
  <c r="A765" s="1"/>
  <c r="C433"/>
  <c r="A433" s="1"/>
  <c r="C805"/>
  <c r="A805" s="1"/>
  <c r="C178"/>
  <c r="A178" s="1"/>
  <c r="C458"/>
  <c r="A458" s="1"/>
  <c r="C777"/>
  <c r="A777" s="1"/>
  <c r="C2953"/>
  <c r="A2953" s="1"/>
  <c r="C496" i="1"/>
  <c r="B496"/>
  <c r="C432" i="53"/>
  <c r="A432" s="1"/>
  <c r="C772"/>
  <c r="A772" s="1"/>
  <c r="C904"/>
  <c r="A904" s="1"/>
  <c r="C1009"/>
  <c r="A1009" s="1"/>
  <c r="C2894"/>
  <c r="A2894" s="1"/>
  <c r="C951"/>
  <c r="A951" s="1"/>
  <c r="C3323"/>
  <c r="A3323" s="1"/>
  <c r="C248"/>
  <c r="A248" s="1"/>
  <c r="C464"/>
  <c r="A464" s="1"/>
  <c r="C716"/>
  <c r="A716" s="1"/>
  <c r="C315"/>
  <c r="A315" s="1"/>
  <c r="C399"/>
  <c r="A399" s="1"/>
  <c r="C527"/>
  <c r="A527" s="1"/>
  <c r="C938"/>
  <c r="A938" s="1"/>
  <c r="C2829"/>
  <c r="A2829" s="1"/>
  <c r="C198" i="1"/>
  <c r="B198"/>
  <c r="C602" i="53"/>
  <c r="A602" s="1"/>
  <c r="C886"/>
  <c r="A886" s="1"/>
  <c r="B658" i="1"/>
  <c r="C658"/>
  <c r="C165" i="53"/>
  <c r="A165" s="1"/>
  <c r="C365"/>
  <c r="A365" s="1"/>
  <c r="C241"/>
  <c r="A241" s="1"/>
  <c r="C305"/>
  <c r="A305" s="1"/>
  <c r="C222"/>
  <c r="A222" s="1"/>
  <c r="C325"/>
  <c r="A325" s="1"/>
  <c r="C298"/>
  <c r="A298" s="1"/>
  <c r="C450"/>
  <c r="A450" s="1"/>
  <c r="C553"/>
  <c r="A553" s="1"/>
  <c r="C793"/>
  <c r="A793" s="1"/>
  <c r="C2805"/>
  <c r="A2805" s="1"/>
  <c r="C3350"/>
  <c r="A3350" s="1"/>
  <c r="C244"/>
  <c r="A244" s="1"/>
  <c r="C492"/>
  <c r="A492" s="1"/>
  <c r="C752"/>
  <c r="A752" s="1"/>
  <c r="C804"/>
  <c r="A804" s="1"/>
  <c r="C896"/>
  <c r="A896" s="1"/>
  <c r="C977"/>
  <c r="A977" s="1"/>
  <c r="C2867"/>
  <c r="A2867" s="1"/>
  <c r="B2959"/>
  <c r="B2960" s="1"/>
  <c r="B2961" s="1"/>
  <c r="B2962" s="1"/>
  <c r="B2963" s="1"/>
  <c r="B2964" s="1"/>
  <c r="B2965" s="1"/>
  <c r="B2966" s="1"/>
  <c r="B2967" s="1"/>
  <c r="B2968" s="1"/>
  <c r="B2969" s="1"/>
  <c r="B2970" s="1"/>
  <c r="C2959"/>
  <c r="A2959" s="1"/>
  <c r="C726" i="1"/>
  <c r="C725" s="1"/>
  <c r="C724" s="1"/>
  <c r="C723" s="1"/>
  <c r="C722" s="1"/>
  <c r="C721" s="1"/>
  <c r="C720" s="1"/>
  <c r="C719" s="1"/>
  <c r="C718" s="1"/>
  <c r="C717" s="1"/>
  <c r="C716" s="1"/>
  <c r="C715" s="1"/>
  <c r="B726"/>
  <c r="B725" s="1"/>
  <c r="B724" s="1"/>
  <c r="B723" s="1"/>
  <c r="B722" s="1"/>
  <c r="B721" s="1"/>
  <c r="B720" s="1"/>
  <c r="B719" s="1"/>
  <c r="B718" s="1"/>
  <c r="B717" s="1"/>
  <c r="B716" s="1"/>
  <c r="B715" s="1"/>
  <c r="Y33" i="5" s="1"/>
  <c r="C873" i="53"/>
  <c r="A873" s="1"/>
  <c r="B2947"/>
  <c r="B2948" s="1"/>
  <c r="B2949" s="1"/>
  <c r="B2950" s="1"/>
  <c r="B2951" s="1"/>
  <c r="B2952" s="1"/>
  <c r="B2953" s="1"/>
  <c r="B2954" s="1"/>
  <c r="B2955" s="1"/>
  <c r="B2956" s="1"/>
  <c r="B2957" s="1"/>
  <c r="B2958" s="1"/>
  <c r="C2947"/>
  <c r="A2947" s="1"/>
  <c r="C3313"/>
  <c r="A3313" s="1"/>
  <c r="C212"/>
  <c r="A212" s="1"/>
  <c r="C324"/>
  <c r="A324" s="1"/>
  <c r="C440"/>
  <c r="A440" s="1"/>
  <c r="B440"/>
  <c r="B441" s="1"/>
  <c r="B442" s="1"/>
  <c r="B443" s="1"/>
  <c r="B444" s="1"/>
  <c r="B445" s="1"/>
  <c r="B446" s="1"/>
  <c r="B447" s="1"/>
  <c r="B448" s="1"/>
  <c r="B449" s="1"/>
  <c r="B450" s="1"/>
  <c r="C536"/>
  <c r="A536" s="1"/>
  <c r="C680"/>
  <c r="A680" s="1"/>
  <c r="C323"/>
  <c r="A323" s="1"/>
  <c r="B415"/>
  <c r="B416" s="1"/>
  <c r="B417" s="1"/>
  <c r="B418" s="1"/>
  <c r="B419" s="1"/>
  <c r="B420" s="1"/>
  <c r="B421" s="1"/>
  <c r="B422" s="1"/>
  <c r="B423" s="1"/>
  <c r="B424" s="1"/>
  <c r="B425" s="1"/>
  <c r="B426" s="1"/>
  <c r="C415"/>
  <c r="A415" s="1"/>
  <c r="C575"/>
  <c r="A575" s="1"/>
  <c r="C635"/>
  <c r="A635" s="1"/>
  <c r="C723"/>
  <c r="A723" s="1"/>
  <c r="C791"/>
  <c r="A791" s="1"/>
  <c r="C827"/>
  <c r="A827" s="1"/>
  <c r="C899"/>
  <c r="A899" s="1"/>
  <c r="C2802"/>
  <c r="A2802" s="1"/>
  <c r="C2941"/>
  <c r="A2941" s="1"/>
  <c r="C534"/>
  <c r="A534" s="1"/>
  <c r="C594"/>
  <c r="A594" s="1"/>
  <c r="C654"/>
  <c r="A654" s="1"/>
  <c r="C730"/>
  <c r="A730" s="1"/>
  <c r="C830"/>
  <c r="A830" s="1"/>
  <c r="C942"/>
  <c r="A942" s="1"/>
  <c r="B2827"/>
  <c r="B2828" s="1"/>
  <c r="B2829" s="1"/>
  <c r="B2830" s="1"/>
  <c r="B2831" s="1"/>
  <c r="B2832" s="1"/>
  <c r="B2833" s="1"/>
  <c r="B2834" s="1"/>
  <c r="B2835" s="1"/>
  <c r="B2836" s="1"/>
  <c r="B2837" s="1"/>
  <c r="B2838" s="1"/>
  <c r="C2827"/>
  <c r="A2827" s="1"/>
  <c r="C3346"/>
  <c r="A3346" s="1"/>
  <c r="C2872"/>
  <c r="A2872" s="1"/>
  <c r="B579" i="1"/>
  <c r="C579"/>
  <c r="C894"/>
  <c r="B894"/>
  <c r="C316"/>
  <c r="B316"/>
  <c r="B674"/>
  <c r="C674"/>
  <c r="C341"/>
  <c r="B341"/>
  <c r="C300" i="53"/>
  <c r="A300" s="1"/>
  <c r="C628"/>
  <c r="A628" s="1"/>
  <c r="C800"/>
  <c r="A800" s="1"/>
  <c r="C860"/>
  <c r="A860" s="1"/>
  <c r="C2763"/>
  <c r="A2763" s="1"/>
  <c r="C2873"/>
  <c r="A2873" s="1"/>
  <c r="C3327"/>
  <c r="A3327" s="1"/>
  <c r="C925"/>
  <c r="A925" s="1"/>
  <c r="C2958"/>
  <c r="A2958" s="1"/>
  <c r="C603" i="1"/>
  <c r="B603"/>
  <c r="C180" i="53"/>
  <c r="A180" s="1"/>
  <c r="C332"/>
  <c r="A332" s="1"/>
  <c r="C484"/>
  <c r="A484" s="1"/>
  <c r="C580"/>
  <c r="A580" s="1"/>
  <c r="C700"/>
  <c r="A700" s="1"/>
  <c r="C275"/>
  <c r="A275" s="1"/>
  <c r="C407"/>
  <c r="A407" s="1"/>
  <c r="B487"/>
  <c r="B488" s="1"/>
  <c r="B489" s="1"/>
  <c r="B490" s="1"/>
  <c r="B491" s="1"/>
  <c r="B492" s="1"/>
  <c r="B493" s="1"/>
  <c r="B494" s="1"/>
  <c r="B495" s="1"/>
  <c r="B496" s="1"/>
  <c r="B497" s="1"/>
  <c r="B498" s="1"/>
  <c r="C487"/>
  <c r="A487" s="1"/>
  <c r="C567"/>
  <c r="A567" s="1"/>
  <c r="C659"/>
  <c r="A659" s="1"/>
  <c r="C795"/>
  <c r="A795" s="1"/>
  <c r="C903"/>
  <c r="A903" s="1"/>
  <c r="B991"/>
  <c r="B992" s="1"/>
  <c r="B993" s="1"/>
  <c r="B994" s="1"/>
  <c r="B995" s="1"/>
  <c r="B996" s="1"/>
  <c r="B997" s="1"/>
  <c r="B998" s="1"/>
  <c r="B999" s="1"/>
  <c r="B1000" s="1"/>
  <c r="B1001" s="1"/>
  <c r="B1002" s="1"/>
  <c r="C991"/>
  <c r="A991" s="1"/>
  <c r="C2955"/>
  <c r="A2955" s="1"/>
  <c r="C2893"/>
  <c r="A2893" s="1"/>
  <c r="C336" i="1"/>
  <c r="B336"/>
  <c r="C574" i="53"/>
  <c r="A574" s="1"/>
  <c r="C626"/>
  <c r="A626" s="1"/>
  <c r="C702"/>
  <c r="A702" s="1"/>
  <c r="C834"/>
  <c r="A834" s="1"/>
  <c r="C2849"/>
  <c r="A2849" s="1"/>
  <c r="B474" i="1"/>
  <c r="B473" s="1"/>
  <c r="B472" s="1"/>
  <c r="B471" s="1"/>
  <c r="B470" s="1"/>
  <c r="B469" s="1"/>
  <c r="B468" s="1"/>
  <c r="B467" s="1"/>
  <c r="B466" s="1"/>
  <c r="B465" s="1"/>
  <c r="B464" s="1"/>
  <c r="B463" s="1"/>
  <c r="M26" i="5" s="1"/>
  <c r="C474" i="1"/>
  <c r="C473" s="1"/>
  <c r="C472" s="1"/>
  <c r="C471" s="1"/>
  <c r="C470" s="1"/>
  <c r="C469" s="1"/>
  <c r="C468" s="1"/>
  <c r="C467" s="1"/>
  <c r="C466" s="1"/>
  <c r="C465" s="1"/>
  <c r="C464" s="1"/>
  <c r="C463" s="1"/>
  <c r="C2852" i="53"/>
  <c r="A2852" s="1"/>
  <c r="B594" i="1"/>
  <c r="C594"/>
  <c r="C743"/>
  <c r="B743"/>
  <c r="C898" i="53"/>
  <c r="A898" s="1"/>
  <c r="C958"/>
  <c r="A958" s="1"/>
  <c r="C2954"/>
  <c r="A2954" s="1"/>
  <c r="C3335"/>
  <c r="A3335" s="1"/>
  <c r="B378" i="1"/>
  <c r="B377" s="1"/>
  <c r="B376" s="1"/>
  <c r="B375" s="1"/>
  <c r="B374" s="1"/>
  <c r="B373" s="1"/>
  <c r="B372" s="1"/>
  <c r="B371" s="1"/>
  <c r="B370" s="1"/>
  <c r="B369" s="1"/>
  <c r="B368" s="1"/>
  <c r="B367" s="1"/>
  <c r="C378"/>
  <c r="C377" s="1"/>
  <c r="C376" s="1"/>
  <c r="C375" s="1"/>
  <c r="C374" s="1"/>
  <c r="C373" s="1"/>
  <c r="C372" s="1"/>
  <c r="C371" s="1"/>
  <c r="C370" s="1"/>
  <c r="C369" s="1"/>
  <c r="C368" s="1"/>
  <c r="C367" s="1"/>
  <c r="C559"/>
  <c r="B559"/>
  <c r="C1004" i="53"/>
  <c r="A1004" s="1"/>
  <c r="C2952"/>
  <c r="A2952" s="1"/>
  <c r="C2884"/>
  <c r="A2884" s="1"/>
  <c r="C3352"/>
  <c r="A3352" s="1"/>
  <c r="C504" i="1"/>
  <c r="B504"/>
  <c r="B173"/>
  <c r="B402"/>
  <c r="B401" s="1"/>
  <c r="B400" s="1"/>
  <c r="B399" s="1"/>
  <c r="B398" s="1"/>
  <c r="B397" s="1"/>
  <c r="B396" s="1"/>
  <c r="B395" s="1"/>
  <c r="B394" s="1"/>
  <c r="B393" s="1"/>
  <c r="B392" s="1"/>
  <c r="B391" s="1"/>
  <c r="C402"/>
  <c r="C401" s="1"/>
  <c r="C400" s="1"/>
  <c r="C399" s="1"/>
  <c r="C398" s="1"/>
  <c r="C397" s="1"/>
  <c r="C396" s="1"/>
  <c r="C395" s="1"/>
  <c r="C394" s="1"/>
  <c r="C393" s="1"/>
  <c r="C392" s="1"/>
  <c r="C391" s="1"/>
  <c r="C492"/>
  <c r="B492"/>
  <c r="C730"/>
  <c r="B730"/>
  <c r="C333" i="53"/>
  <c r="A333" s="1"/>
  <c r="C250"/>
  <c r="A250" s="1"/>
  <c r="C378"/>
  <c r="A378" s="1"/>
  <c r="C410"/>
  <c r="A410" s="1"/>
  <c r="C617"/>
  <c r="A617" s="1"/>
  <c r="C681"/>
  <c r="A681" s="1"/>
  <c r="C2847"/>
  <c r="A2847" s="1"/>
  <c r="B560" i="1"/>
  <c r="C560"/>
  <c r="C384" i="53"/>
  <c r="A384" s="1"/>
  <c r="C564"/>
  <c r="A564" s="1"/>
  <c r="C708"/>
  <c r="A708" s="1"/>
  <c r="C780"/>
  <c r="A780" s="1"/>
  <c r="C844"/>
  <c r="A844" s="1"/>
  <c r="C900"/>
  <c r="A900" s="1"/>
  <c r="C2747"/>
  <c r="A2747" s="1"/>
  <c r="C2965"/>
  <c r="A2965" s="1"/>
  <c r="C3354"/>
  <c r="A3354" s="1"/>
  <c r="C534" i="1"/>
  <c r="B534"/>
  <c r="C905" i="53"/>
  <c r="A905" s="1"/>
  <c r="C994"/>
  <c r="A994" s="1"/>
  <c r="C2858"/>
  <c r="A2858" s="1"/>
  <c r="C222" i="1"/>
  <c r="B222"/>
  <c r="C236" i="53"/>
  <c r="A236" s="1"/>
  <c r="C364"/>
  <c r="A364" s="1"/>
  <c r="C644"/>
  <c r="A644" s="1"/>
  <c r="C668"/>
  <c r="A668" s="1"/>
  <c r="B151"/>
  <c r="B152" s="1"/>
  <c r="B153" s="1"/>
  <c r="B154" s="1"/>
  <c r="B155" s="1"/>
  <c r="B156" s="1"/>
  <c r="B157" s="1"/>
  <c r="B158" s="1"/>
  <c r="B159" s="1"/>
  <c r="B160" s="1"/>
  <c r="B161" s="1"/>
  <c r="B162" s="1"/>
  <c r="C151"/>
  <c r="A151" s="1"/>
  <c r="C167"/>
  <c r="A167" s="1"/>
  <c r="C191"/>
  <c r="A191" s="1"/>
  <c r="C223"/>
  <c r="A223" s="1"/>
  <c r="B223"/>
  <c r="B224" s="1"/>
  <c r="B225" s="1"/>
  <c r="B226" s="1"/>
  <c r="B227" s="1"/>
  <c r="B228" s="1"/>
  <c r="B229" s="1"/>
  <c r="B230" s="1"/>
  <c r="B231" s="1"/>
  <c r="B232" s="1"/>
  <c r="B233" s="1"/>
  <c r="B234" s="1"/>
  <c r="C239"/>
  <c r="A239" s="1"/>
  <c r="C303"/>
  <c r="A303" s="1"/>
  <c r="B379"/>
  <c r="B380" s="1"/>
  <c r="B381" s="1"/>
  <c r="B382" s="1"/>
  <c r="B383" s="1"/>
  <c r="B384" s="1"/>
  <c r="B385" s="1"/>
  <c r="B386" s="1"/>
  <c r="B387" s="1"/>
  <c r="B388" s="1"/>
  <c r="B389" s="1"/>
  <c r="B390" s="1"/>
  <c r="C379"/>
  <c r="A379" s="1"/>
  <c r="C427"/>
  <c r="A427" s="1"/>
  <c r="B427"/>
  <c r="B428" s="1"/>
  <c r="B429" s="1"/>
  <c r="B430" s="1"/>
  <c r="B431" s="1"/>
  <c r="B432" s="1"/>
  <c r="B433" s="1"/>
  <c r="B434" s="1"/>
  <c r="B435" s="1"/>
  <c r="B436" s="1"/>
  <c r="B437" s="1"/>
  <c r="B438" s="1"/>
  <c r="C479"/>
  <c r="A479" s="1"/>
  <c r="B535"/>
  <c r="B536" s="1"/>
  <c r="B537" s="1"/>
  <c r="B538" s="1"/>
  <c r="B539" s="1"/>
  <c r="B540" s="1"/>
  <c r="B541" s="1"/>
  <c r="B542" s="1"/>
  <c r="B543" s="1"/>
  <c r="B544" s="1"/>
  <c r="B545" s="1"/>
  <c r="B546" s="1"/>
  <c r="C535"/>
  <c r="A535" s="1"/>
  <c r="B583"/>
  <c r="B584" s="1"/>
  <c r="B585" s="1"/>
  <c r="B586" s="1"/>
  <c r="B587" s="1"/>
  <c r="B588" s="1"/>
  <c r="B589" s="1"/>
  <c r="B590" s="1"/>
  <c r="B591" s="1"/>
  <c r="B592" s="1"/>
  <c r="B593" s="1"/>
  <c r="B594" s="1"/>
  <c r="C583"/>
  <c r="A583" s="1"/>
  <c r="C675"/>
  <c r="A675" s="1"/>
  <c r="C707"/>
  <c r="A707" s="1"/>
  <c r="B739"/>
  <c r="B740" s="1"/>
  <c r="B741" s="1"/>
  <c r="B742" s="1"/>
  <c r="B743" s="1"/>
  <c r="B744" s="1"/>
  <c r="B745" s="1"/>
  <c r="B746" s="1"/>
  <c r="B747" s="1"/>
  <c r="B748" s="1"/>
  <c r="B749" s="1"/>
  <c r="B750" s="1"/>
  <c r="C739"/>
  <c r="A739" s="1"/>
  <c r="C783"/>
  <c r="A783" s="1"/>
  <c r="C851"/>
  <c r="A851" s="1"/>
  <c r="C933"/>
  <c r="A933" s="1"/>
  <c r="C2950"/>
  <c r="A2950" s="1"/>
  <c r="C2914"/>
  <c r="A2914" s="1"/>
  <c r="C3326"/>
  <c r="A3326" s="1"/>
  <c r="C507" i="1"/>
  <c r="B507"/>
  <c r="C554" i="53"/>
  <c r="A554" s="1"/>
  <c r="C686"/>
  <c r="A686" s="1"/>
  <c r="C754"/>
  <c r="A754" s="1"/>
  <c r="C770"/>
  <c r="A770" s="1"/>
  <c r="C818"/>
  <c r="A818" s="1"/>
  <c r="C866"/>
  <c r="A866" s="1"/>
  <c r="B979"/>
  <c r="B980" s="1"/>
  <c r="B981" s="1"/>
  <c r="B982" s="1"/>
  <c r="B983" s="1"/>
  <c r="B984" s="1"/>
  <c r="B985" s="1"/>
  <c r="B986" s="1"/>
  <c r="B987" s="1"/>
  <c r="B988" s="1"/>
  <c r="B989" s="1"/>
  <c r="B990" s="1"/>
  <c r="C979"/>
  <c r="A979" s="1"/>
  <c r="C2865"/>
  <c r="A2865" s="1"/>
  <c r="C2913"/>
  <c r="A2913" s="1"/>
  <c r="C3351"/>
  <c r="A3351" s="1"/>
  <c r="B303" i="1"/>
  <c r="B302" s="1"/>
  <c r="B301" s="1"/>
  <c r="B300" s="1"/>
  <c r="B299" s="1"/>
  <c r="B298" s="1"/>
  <c r="B297" s="1"/>
  <c r="B296" s="1"/>
  <c r="B295" s="1"/>
  <c r="E29" i="5" s="1"/>
  <c r="C303" i="1"/>
  <c r="C302" s="1"/>
  <c r="C301" s="1"/>
  <c r="C300" s="1"/>
  <c r="C299" s="1"/>
  <c r="C298" s="1"/>
  <c r="C297" s="1"/>
  <c r="C296" s="1"/>
  <c r="C295" s="1"/>
  <c r="C618"/>
  <c r="B618"/>
  <c r="C666"/>
  <c r="B666"/>
  <c r="C944" i="53"/>
  <c r="A944" s="1"/>
  <c r="C2808"/>
  <c r="A2808" s="1"/>
  <c r="C2908"/>
  <c r="A2908" s="1"/>
  <c r="C2960"/>
  <c r="A2960" s="1"/>
  <c r="B160" i="1"/>
  <c r="C160"/>
  <c r="C494"/>
  <c r="B494"/>
  <c r="C675"/>
  <c r="B675"/>
  <c r="B327"/>
  <c r="C327"/>
  <c r="C663"/>
  <c r="B663"/>
  <c r="C617"/>
  <c r="B617"/>
  <c r="C673"/>
  <c r="B673"/>
  <c r="C2753"/>
  <c r="B2753"/>
  <c r="C736"/>
  <c r="B736"/>
  <c r="C2910"/>
  <c r="C2909" s="1"/>
  <c r="C2908" s="1"/>
  <c r="C2907" s="1"/>
  <c r="C2906" s="1"/>
  <c r="C2905" s="1"/>
  <c r="C2904" s="1"/>
  <c r="C2903" s="1"/>
  <c r="C2902" s="1"/>
  <c r="C2901" s="1"/>
  <c r="C2900" s="1"/>
  <c r="C2899" s="1"/>
  <c r="B2910"/>
  <c r="B2909" s="1"/>
  <c r="B2908" s="1"/>
  <c r="B2907" s="1"/>
  <c r="B2906" s="1"/>
  <c r="B2905" s="1"/>
  <c r="B2904" s="1"/>
  <c r="B2903" s="1"/>
  <c r="B2902" s="1"/>
  <c r="B2901" s="1"/>
  <c r="B2900" s="1"/>
  <c r="B2899" s="1"/>
  <c r="M19" i="5" s="1"/>
  <c r="C731" i="1"/>
  <c r="B731"/>
  <c r="C641"/>
  <c r="B641"/>
  <c r="B941"/>
  <c r="C941"/>
  <c r="B820"/>
  <c r="C820"/>
  <c r="C2764"/>
  <c r="B2764"/>
  <c r="C727"/>
  <c r="B727"/>
  <c r="B843"/>
  <c r="B842" s="1"/>
  <c r="B841" s="1"/>
  <c r="B840" s="1"/>
  <c r="B839" s="1"/>
  <c r="B838" s="1"/>
  <c r="B837" s="1"/>
  <c r="B836" s="1"/>
  <c r="B835" s="1"/>
  <c r="Q27" i="5" s="1"/>
  <c r="C843" i="1"/>
  <c r="C842" s="1"/>
  <c r="C841" s="1"/>
  <c r="C840" s="1"/>
  <c r="C839" s="1"/>
  <c r="C838" s="1"/>
  <c r="C837" s="1"/>
  <c r="C836" s="1"/>
  <c r="C835" s="1"/>
  <c r="B1011"/>
  <c r="B1010" s="1"/>
  <c r="B1009" s="1"/>
  <c r="B1008" s="1"/>
  <c r="B1007" s="1"/>
  <c r="B1006" s="1"/>
  <c r="B1005" s="1"/>
  <c r="B1004" s="1"/>
  <c r="B1003" s="1"/>
  <c r="Y49" i="5" s="1"/>
  <c r="C2745" i="53"/>
  <c r="A2745" s="1"/>
  <c r="C2838"/>
  <c r="A2838" s="1"/>
  <c r="C2945"/>
  <c r="A2945" s="1"/>
  <c r="C246" i="1"/>
  <c r="C245" s="1"/>
  <c r="C244" s="1"/>
  <c r="C243" s="1"/>
  <c r="C242" s="1"/>
  <c r="C241" s="1"/>
  <c r="C240" s="1"/>
  <c r="C239" s="1"/>
  <c r="C238" s="1"/>
  <c r="C237" s="1"/>
  <c r="C236" s="1"/>
  <c r="C235" s="1"/>
  <c r="B246"/>
  <c r="B245" s="1"/>
  <c r="B244" s="1"/>
  <c r="B243" s="1"/>
  <c r="B242" s="1"/>
  <c r="B241" s="1"/>
  <c r="B240" s="1"/>
  <c r="B239" s="1"/>
  <c r="B238" s="1"/>
  <c r="B237" s="1"/>
  <c r="B236" s="1"/>
  <c r="B235" s="1"/>
  <c r="I51" i="5" s="1"/>
  <c r="C502" i="1"/>
  <c r="B502"/>
  <c r="C221"/>
  <c r="B221"/>
  <c r="C324"/>
  <c r="B324"/>
  <c r="B564"/>
  <c r="C564"/>
  <c r="C650"/>
  <c r="C649" s="1"/>
  <c r="C648" s="1"/>
  <c r="C647" s="1"/>
  <c r="C646" s="1"/>
  <c r="C645" s="1"/>
  <c r="C644" s="1"/>
  <c r="C643" s="1"/>
  <c r="B650"/>
  <c r="B649" s="1"/>
  <c r="B648" s="1"/>
  <c r="B647" s="1"/>
  <c r="B646" s="1"/>
  <c r="B645" s="1"/>
  <c r="B644" s="1"/>
  <c r="B643" s="1"/>
  <c r="Y16" i="5" s="1"/>
  <c r="C948" i="53"/>
  <c r="A948" s="1"/>
  <c r="C2748"/>
  <c r="A2748" s="1"/>
  <c r="C2836"/>
  <c r="A2836" s="1"/>
  <c r="C2916"/>
  <c r="A2916" s="1"/>
  <c r="C3344"/>
  <c r="A3344" s="1"/>
  <c r="C323" i="1"/>
  <c r="B323"/>
  <c r="B414"/>
  <c r="B413" s="1"/>
  <c r="B412" s="1"/>
  <c r="B411" s="1"/>
  <c r="B410" s="1"/>
  <c r="B409" s="1"/>
  <c r="B408" s="1"/>
  <c r="B407" s="1"/>
  <c r="B406" s="1"/>
  <c r="B405" s="1"/>
  <c r="B404" s="1"/>
  <c r="B403" s="1"/>
  <c r="C414"/>
  <c r="C413" s="1"/>
  <c r="C412" s="1"/>
  <c r="C411" s="1"/>
  <c r="C410" s="1"/>
  <c r="C409" s="1"/>
  <c r="C408" s="1"/>
  <c r="C407" s="1"/>
  <c r="C406" s="1"/>
  <c r="C405" s="1"/>
  <c r="C404" s="1"/>
  <c r="C403" s="1"/>
  <c r="C343"/>
  <c r="B353"/>
  <c r="B343"/>
  <c r="C503"/>
  <c r="B503"/>
  <c r="C858"/>
  <c r="B858"/>
  <c r="C2762"/>
  <c r="C2761" s="1"/>
  <c r="C2760" s="1"/>
  <c r="C2759" s="1"/>
  <c r="C2758" s="1"/>
  <c r="C2757" s="1"/>
  <c r="C2756" s="1"/>
  <c r="C2755" s="1"/>
  <c r="B2762"/>
  <c r="B2761" s="1"/>
  <c r="B2760" s="1"/>
  <c r="B2759" s="1"/>
  <c r="B2758" s="1"/>
  <c r="B2757" s="1"/>
  <c r="B2756" s="1"/>
  <c r="B2755" s="1"/>
  <c r="I34" i="5" s="1"/>
  <c r="B545" i="1"/>
  <c r="C545"/>
  <c r="C605"/>
  <c r="B605"/>
  <c r="C869"/>
  <c r="B869"/>
  <c r="B882"/>
  <c r="B927"/>
  <c r="B926" s="1"/>
  <c r="B925" s="1"/>
  <c r="B924" s="1"/>
  <c r="B923" s="1"/>
  <c r="B922" s="1"/>
  <c r="B921" s="1"/>
  <c r="B920" s="1"/>
  <c r="B919" s="1"/>
  <c r="U24" i="5" s="1"/>
  <c r="C927" i="1"/>
  <c r="C926" s="1"/>
  <c r="C925" s="1"/>
  <c r="C924" s="1"/>
  <c r="C923" s="1"/>
  <c r="C922" s="1"/>
  <c r="C921" s="1"/>
  <c r="C920" s="1"/>
  <c r="C919" s="1"/>
  <c r="C2847"/>
  <c r="C2846" s="1"/>
  <c r="C2845" s="1"/>
  <c r="C2844" s="1"/>
  <c r="C2843" s="1"/>
  <c r="C2842" s="1"/>
  <c r="C2841" s="1"/>
  <c r="C2840" s="1"/>
  <c r="C2839" s="1"/>
  <c r="B2847"/>
  <c r="B2846" s="1"/>
  <c r="B2845" s="1"/>
  <c r="B2844" s="1"/>
  <c r="B2843" s="1"/>
  <c r="B2842" s="1"/>
  <c r="B2841" s="1"/>
  <c r="B2840" s="1"/>
  <c r="B2839" s="1"/>
  <c r="Q35" i="5" s="1"/>
  <c r="C329" i="1"/>
  <c r="B329"/>
  <c r="C557"/>
  <c r="B557"/>
  <c r="C613"/>
  <c r="C612" s="1"/>
  <c r="C611" s="1"/>
  <c r="C610" s="1"/>
  <c r="C609" s="1"/>
  <c r="C608" s="1"/>
  <c r="C607" s="1"/>
  <c r="C2849"/>
  <c r="B2849"/>
  <c r="C892"/>
  <c r="B892"/>
  <c r="B964"/>
  <c r="C964"/>
  <c r="C951"/>
  <c r="B951"/>
  <c r="C349"/>
  <c r="B349"/>
  <c r="B1012"/>
  <c r="C1012"/>
  <c r="C1011" s="1"/>
  <c r="C1010" s="1"/>
  <c r="C1009" s="1"/>
  <c r="C1008" s="1"/>
  <c r="C1007" s="1"/>
  <c r="C1006" s="1"/>
  <c r="C1005" s="1"/>
  <c r="C1004" s="1"/>
  <c r="C1003" s="1"/>
  <c r="B1014"/>
  <c r="C2806" i="53"/>
  <c r="A2806" s="1"/>
  <c r="B3319"/>
  <c r="B3320" s="1"/>
  <c r="B3321" s="1"/>
  <c r="B3322" s="1"/>
  <c r="B3323" s="1"/>
  <c r="B3324" s="1"/>
  <c r="B3325" s="1"/>
  <c r="B3326" s="1"/>
  <c r="B3327" s="1"/>
  <c r="B3328" s="1"/>
  <c r="B3329" s="1"/>
  <c r="B3330" s="1"/>
  <c r="C3319"/>
  <c r="A3319" s="1"/>
  <c r="C676" i="1"/>
  <c r="B676"/>
  <c r="C964" i="53"/>
  <c r="A964" s="1"/>
  <c r="C2868"/>
  <c r="A2868" s="1"/>
  <c r="C3340"/>
  <c r="A3340" s="1"/>
  <c r="C328" i="1"/>
  <c r="B328"/>
  <c r="C499"/>
  <c r="B508"/>
  <c r="B499"/>
  <c r="C606"/>
  <c r="B606"/>
  <c r="C734"/>
  <c r="B734"/>
  <c r="C325"/>
  <c r="B325"/>
  <c r="C569"/>
  <c r="B569"/>
  <c r="C745"/>
  <c r="B745"/>
  <c r="B966"/>
  <c r="C246" i="53"/>
  <c r="A246" s="1"/>
  <c r="C162"/>
  <c r="A162" s="1"/>
  <c r="C370"/>
  <c r="A370" s="1"/>
  <c r="C402"/>
  <c r="A402" s="1"/>
  <c r="C506"/>
  <c r="A506" s="1"/>
  <c r="C665"/>
  <c r="A665" s="1"/>
  <c r="C857"/>
  <c r="A857" s="1"/>
  <c r="C372"/>
  <c r="A372" s="1"/>
  <c r="C552"/>
  <c r="A552" s="1"/>
  <c r="C696"/>
  <c r="A696" s="1"/>
  <c r="C736"/>
  <c r="A736" s="1"/>
  <c r="C824"/>
  <c r="A824" s="1"/>
  <c r="C884"/>
  <c r="A884" s="1"/>
  <c r="C982"/>
  <c r="A982" s="1"/>
  <c r="C2921"/>
  <c r="A2921" s="1"/>
  <c r="C3349"/>
  <c r="A3349" s="1"/>
  <c r="B491" i="1"/>
  <c r="C491"/>
  <c r="C983" i="53"/>
  <c r="A983" s="1"/>
  <c r="C2810"/>
  <c r="A2810" s="1"/>
  <c r="C2961"/>
  <c r="A2961" s="1"/>
  <c r="C539" i="1"/>
  <c r="B539"/>
  <c r="C228" i="53"/>
  <c r="A228" s="1"/>
  <c r="C356"/>
  <c r="A356" s="1"/>
  <c r="C624"/>
  <c r="A624" s="1"/>
  <c r="C660"/>
  <c r="A660" s="1"/>
  <c r="C732"/>
  <c r="A732" s="1"/>
  <c r="C163"/>
  <c r="A163" s="1"/>
  <c r="B163"/>
  <c r="B164" s="1"/>
  <c r="B165" s="1"/>
  <c r="B166" s="1"/>
  <c r="B167" s="1"/>
  <c r="B168" s="1"/>
  <c r="B169" s="1"/>
  <c r="B170" s="1"/>
  <c r="B171" s="1"/>
  <c r="B172" s="1"/>
  <c r="B173" s="1"/>
  <c r="B174" s="1"/>
  <c r="B187"/>
  <c r="B188" s="1"/>
  <c r="B189" s="1"/>
  <c r="B190" s="1"/>
  <c r="B191" s="1"/>
  <c r="B192" s="1"/>
  <c r="B193" s="1"/>
  <c r="B194" s="1"/>
  <c r="B195" s="1"/>
  <c r="B196" s="1"/>
  <c r="B197" s="1"/>
  <c r="B198" s="1"/>
  <c r="C187"/>
  <c r="A187" s="1"/>
  <c r="C219"/>
  <c r="A219" s="1"/>
  <c r="C235"/>
  <c r="A235" s="1"/>
  <c r="B235"/>
  <c r="B236" s="1"/>
  <c r="B237" s="1"/>
  <c r="B238" s="1"/>
  <c r="B239" s="1"/>
  <c r="B240" s="1"/>
  <c r="B241" s="1"/>
  <c r="B242" s="1"/>
  <c r="B243" s="1"/>
  <c r="B244" s="1"/>
  <c r="B245" s="1"/>
  <c r="B246" s="1"/>
  <c r="C299"/>
  <c r="A299" s="1"/>
  <c r="C339"/>
  <c r="A339" s="1"/>
  <c r="C423"/>
  <c r="A423" s="1"/>
  <c r="B475"/>
  <c r="B476" s="1"/>
  <c r="B477" s="1"/>
  <c r="B478" s="1"/>
  <c r="B479" s="1"/>
  <c r="B480" s="1"/>
  <c r="B481" s="1"/>
  <c r="B482" s="1"/>
  <c r="B483" s="1"/>
  <c r="B484" s="1"/>
  <c r="B485" s="1"/>
  <c r="B486" s="1"/>
  <c r="C475"/>
  <c r="A475" s="1"/>
  <c r="C503"/>
  <c r="A503" s="1"/>
  <c r="C555"/>
  <c r="A555" s="1"/>
  <c r="C671"/>
  <c r="A671" s="1"/>
  <c r="C699"/>
  <c r="A699" s="1"/>
  <c r="C719"/>
  <c r="A719" s="1"/>
  <c r="C771"/>
  <c r="A771" s="1"/>
  <c r="C831"/>
  <c r="A831" s="1"/>
  <c r="B907"/>
  <c r="B908" s="1"/>
  <c r="B909" s="1"/>
  <c r="B910" s="1"/>
  <c r="B911" s="1"/>
  <c r="B912" s="1"/>
  <c r="B913" s="1"/>
  <c r="B914" s="1"/>
  <c r="B915" s="1"/>
  <c r="B916" s="1"/>
  <c r="B917" s="1"/>
  <c r="B918" s="1"/>
  <c r="C907"/>
  <c r="A907" s="1"/>
  <c r="C2813"/>
  <c r="A2813" s="1"/>
  <c r="C2909"/>
  <c r="A2909" s="1"/>
  <c r="C3321"/>
  <c r="A3321" s="1"/>
  <c r="C358" i="1"/>
  <c r="B358"/>
  <c r="C550" i="53"/>
  <c r="A550" s="1"/>
  <c r="C682"/>
  <c r="A682" s="1"/>
  <c r="C750"/>
  <c r="A750" s="1"/>
  <c r="C766"/>
  <c r="A766" s="1"/>
  <c r="C798"/>
  <c r="A798" s="1"/>
  <c r="C862"/>
  <c r="A862" s="1"/>
  <c r="B931"/>
  <c r="B932" s="1"/>
  <c r="B933" s="1"/>
  <c r="B934" s="1"/>
  <c r="B935" s="1"/>
  <c r="B936" s="1"/>
  <c r="B937" s="1"/>
  <c r="B938" s="1"/>
  <c r="B939" s="1"/>
  <c r="B940" s="1"/>
  <c r="B941" s="1"/>
  <c r="B942" s="1"/>
  <c r="C931"/>
  <c r="A931" s="1"/>
  <c r="C2854"/>
  <c r="A2854" s="1"/>
  <c r="C2902"/>
  <c r="A2902" s="1"/>
  <c r="C3341"/>
  <c r="A3341" s="1"/>
  <c r="C331" i="1"/>
  <c r="B331"/>
  <c r="B614"/>
  <c r="B613" s="1"/>
  <c r="B612" s="1"/>
  <c r="B611" s="1"/>
  <c r="B610" s="1"/>
  <c r="B609" s="1"/>
  <c r="B608" s="1"/>
  <c r="B607" s="1"/>
  <c r="M16" i="5" s="1"/>
  <c r="C655" i="1"/>
  <c r="B655"/>
  <c r="C2754"/>
  <c r="B2754"/>
  <c r="C916" i="53"/>
  <c r="A916" s="1"/>
  <c r="C2764"/>
  <c r="A2764" s="1"/>
  <c r="C2900"/>
  <c r="A2900" s="1"/>
  <c r="C2936"/>
  <c r="A2936" s="1"/>
  <c r="C3348"/>
  <c r="A3348" s="1"/>
  <c r="C350" i="1"/>
  <c r="B350"/>
  <c r="C664"/>
  <c r="B664"/>
  <c r="C750"/>
  <c r="B750"/>
  <c r="B2835"/>
  <c r="B2834" s="1"/>
  <c r="B2833" s="1"/>
  <c r="B2832" s="1"/>
  <c r="B2831" s="1"/>
  <c r="B2830" s="1"/>
  <c r="B2829" s="1"/>
  <c r="B2828" s="1"/>
  <c r="B2827" s="1"/>
  <c r="M35" i="5" s="1"/>
  <c r="C2835" i="1"/>
  <c r="C2834" s="1"/>
  <c r="C2833" s="1"/>
  <c r="C2832" s="1"/>
  <c r="C2831" s="1"/>
  <c r="C2830" s="1"/>
  <c r="C2829" s="1"/>
  <c r="C2828" s="1"/>
  <c r="C2827" s="1"/>
  <c r="C565"/>
  <c r="B565"/>
  <c r="B665"/>
  <c r="C665"/>
  <c r="B821"/>
  <c r="C821"/>
  <c r="B989"/>
  <c r="C989"/>
  <c r="C832"/>
  <c r="B832"/>
  <c r="B2752"/>
  <c r="C2752"/>
  <c r="C629"/>
  <c r="B629"/>
  <c r="B917"/>
  <c r="C917"/>
  <c r="B1001"/>
  <c r="C1001"/>
  <c r="C903"/>
  <c r="C902" s="1"/>
  <c r="C901" s="1"/>
  <c r="C900" s="1"/>
  <c r="C899" s="1"/>
  <c r="C898" s="1"/>
  <c r="C897" s="1"/>
  <c r="C896" s="1"/>
  <c r="C895" s="1"/>
  <c r="B903"/>
  <c r="B902" s="1"/>
  <c r="B901" s="1"/>
  <c r="B900" s="1"/>
  <c r="B899" s="1"/>
  <c r="B898" s="1"/>
  <c r="B897" s="1"/>
  <c r="B896" s="1"/>
  <c r="B895" s="1"/>
  <c r="M24" i="5" s="1"/>
  <c r="C1011" i="53"/>
  <c r="A1011" s="1"/>
  <c r="C2833"/>
  <c r="A2833" s="1"/>
  <c r="C2918"/>
  <c r="A2918" s="1"/>
  <c r="C532" i="1"/>
  <c r="B532"/>
  <c r="C928" i="53"/>
  <c r="A928" s="1"/>
  <c r="C1000"/>
  <c r="A1000" s="1"/>
  <c r="C2832"/>
  <c r="A2832" s="1"/>
  <c r="C2912"/>
  <c r="A2912" s="1"/>
  <c r="C3328"/>
  <c r="A3328" s="1"/>
  <c r="C270" i="1"/>
  <c r="C269" s="1"/>
  <c r="C268" s="1"/>
  <c r="C267" s="1"/>
  <c r="C266" s="1"/>
  <c r="C265" s="1"/>
  <c r="C264" s="1"/>
  <c r="C263" s="1"/>
  <c r="C262" s="1"/>
  <c r="C261" s="1"/>
  <c r="C260" s="1"/>
  <c r="C259" s="1"/>
  <c r="B270"/>
  <c r="B269" s="1"/>
  <c r="B268" s="1"/>
  <c r="B267" s="1"/>
  <c r="B266" s="1"/>
  <c r="B265" s="1"/>
  <c r="B264" s="1"/>
  <c r="B263" s="1"/>
  <c r="B262" s="1"/>
  <c r="B261" s="1"/>
  <c r="B260" s="1"/>
  <c r="B259" s="1"/>
  <c r="Q51" i="5" s="1"/>
  <c r="C659" i="1"/>
  <c r="B659"/>
  <c r="C798"/>
  <c r="C797" s="1"/>
  <c r="C796" s="1"/>
  <c r="C795" s="1"/>
  <c r="C794" s="1"/>
  <c r="C793" s="1"/>
  <c r="C792" s="1"/>
  <c r="C791" s="1"/>
  <c r="C790" s="1"/>
  <c r="C789" s="1"/>
  <c r="C788" s="1"/>
  <c r="C787" s="1"/>
  <c r="B798"/>
  <c r="B797" s="1"/>
  <c r="B796" s="1"/>
  <c r="B795" s="1"/>
  <c r="B794" s="1"/>
  <c r="B793" s="1"/>
  <c r="B792" s="1"/>
  <c r="B791" s="1"/>
  <c r="B790" s="1"/>
  <c r="B789" s="1"/>
  <c r="B788" s="1"/>
  <c r="B787" s="1"/>
  <c r="Y18" i="5" s="1"/>
  <c r="C306" i="1"/>
  <c r="B306"/>
  <c r="C567"/>
  <c r="B567"/>
  <c r="B1002"/>
  <c r="C1002"/>
  <c r="B305"/>
  <c r="C305"/>
  <c r="C533"/>
  <c r="B533"/>
  <c r="B593"/>
  <c r="C593"/>
  <c r="B2861"/>
  <c r="C2861"/>
  <c r="C732"/>
  <c r="B732"/>
  <c r="C880"/>
  <c r="B880"/>
  <c r="B855"/>
  <c r="B854" s="1"/>
  <c r="B853" s="1"/>
  <c r="B852" s="1"/>
  <c r="B851" s="1"/>
  <c r="B850" s="1"/>
  <c r="B849" s="1"/>
  <c r="B848" s="1"/>
  <c r="B847" s="1"/>
  <c r="U27" i="5" s="1"/>
  <c r="C855" i="1"/>
  <c r="C854" s="1"/>
  <c r="C853" s="1"/>
  <c r="C852" s="1"/>
  <c r="C851" s="1"/>
  <c r="C850" s="1"/>
  <c r="C849" s="1"/>
  <c r="C848" s="1"/>
  <c r="C847" s="1"/>
  <c r="C669"/>
  <c r="B669"/>
  <c r="C857"/>
  <c r="B857"/>
  <c r="B928"/>
  <c r="C928"/>
  <c r="B2970"/>
  <c r="B2969" s="1"/>
  <c r="B2968" s="1"/>
  <c r="B2967" s="1"/>
  <c r="B2966" s="1"/>
  <c r="B2965" s="1"/>
  <c r="B2964" s="1"/>
  <c r="B2963" s="1"/>
  <c r="B2962" s="1"/>
  <c r="B2961" s="1"/>
  <c r="B2960" s="1"/>
  <c r="B2959" s="1"/>
  <c r="Y36" i="5" s="1"/>
  <c r="C2970" i="1"/>
  <c r="C2969" s="1"/>
  <c r="C2968" s="1"/>
  <c r="C2967" s="1"/>
  <c r="C2966" s="1"/>
  <c r="C2965" s="1"/>
  <c r="C2964" s="1"/>
  <c r="C2963" s="1"/>
  <c r="C2962" s="1"/>
  <c r="C2961" s="1"/>
  <c r="C2960" s="1"/>
  <c r="C2959" s="1"/>
  <c r="C739"/>
  <c r="B739"/>
  <c r="B915"/>
  <c r="B914" s="1"/>
  <c r="B913" s="1"/>
  <c r="B912" s="1"/>
  <c r="B911" s="1"/>
  <c r="B910" s="1"/>
  <c r="B909" s="1"/>
  <c r="B908" s="1"/>
  <c r="B907" s="1"/>
  <c r="Q24" i="5" s="1"/>
  <c r="C915" i="1"/>
  <c r="C914" s="1"/>
  <c r="C913" s="1"/>
  <c r="C912" s="1"/>
  <c r="C911" s="1"/>
  <c r="C910" s="1"/>
  <c r="C909" s="1"/>
  <c r="C908" s="1"/>
  <c r="C907" s="1"/>
  <c r="B2751"/>
  <c r="C2751"/>
  <c r="B879"/>
  <c r="B878" s="1"/>
  <c r="B877" s="1"/>
  <c r="B876" s="1"/>
  <c r="B875" s="1"/>
  <c r="B874" s="1"/>
  <c r="B873" s="1"/>
  <c r="B872" s="1"/>
  <c r="B871" s="1"/>
  <c r="E24" i="5" s="1"/>
  <c r="C879" i="1"/>
  <c r="C878" s="1"/>
  <c r="C877" s="1"/>
  <c r="C876" s="1"/>
  <c r="C875" s="1"/>
  <c r="C874" s="1"/>
  <c r="C873" s="1"/>
  <c r="C872" s="1"/>
  <c r="C871" s="1"/>
  <c r="C230" i="53"/>
  <c r="A230" s="1"/>
  <c r="C154"/>
  <c r="A154" s="1"/>
  <c r="C266"/>
  <c r="A266" s="1"/>
  <c r="C394"/>
  <c r="A394" s="1"/>
  <c r="C426"/>
  <c r="A426" s="1"/>
  <c r="C649"/>
  <c r="A649" s="1"/>
  <c r="C841"/>
  <c r="A841" s="1"/>
  <c r="C326" i="1"/>
  <c r="B326"/>
  <c r="C540" i="53"/>
  <c r="A540" s="1"/>
  <c r="C584"/>
  <c r="A584" s="1"/>
  <c r="C728"/>
  <c r="A728" s="1"/>
  <c r="C808"/>
  <c r="A808" s="1"/>
  <c r="C880"/>
  <c r="A880" s="1"/>
  <c r="C961"/>
  <c r="A961" s="1"/>
  <c r="C2915"/>
  <c r="A2915" s="1"/>
  <c r="B3343"/>
  <c r="B3344" s="1"/>
  <c r="B3345" s="1"/>
  <c r="B3346" s="1"/>
  <c r="B3347" s="1"/>
  <c r="B3348" s="1"/>
  <c r="B3349" s="1"/>
  <c r="B3350" s="1"/>
  <c r="B3351" s="1"/>
  <c r="B3352" s="1"/>
  <c r="B3353" s="1"/>
  <c r="B3354" s="1"/>
  <c r="C3343"/>
  <c r="A3343" s="1"/>
  <c r="C186" i="1"/>
  <c r="B186"/>
  <c r="B662"/>
  <c r="C662"/>
  <c r="C978" i="53"/>
  <c r="A978" s="1"/>
  <c r="C2799"/>
  <c r="A2799" s="1"/>
  <c r="C2917"/>
  <c r="A2917" s="1"/>
  <c r="C224"/>
  <c r="A224" s="1"/>
  <c r="C348"/>
  <c r="A348" s="1"/>
  <c r="C620"/>
  <c r="A620" s="1"/>
  <c r="C656"/>
  <c r="A656" s="1"/>
  <c r="C724"/>
  <c r="A724" s="1"/>
  <c r="C159"/>
  <c r="A159" s="1"/>
  <c r="C175"/>
  <c r="A175" s="1"/>
  <c r="B175"/>
  <c r="B176" s="1"/>
  <c r="B177" s="1"/>
  <c r="B178" s="1"/>
  <c r="B179" s="1"/>
  <c r="B180" s="1"/>
  <c r="B181" s="1"/>
  <c r="B182" s="1"/>
  <c r="B183" s="1"/>
  <c r="B184" s="1"/>
  <c r="B185" s="1"/>
  <c r="B186" s="1"/>
  <c r="C215"/>
  <c r="A215" s="1"/>
  <c r="C231"/>
  <c r="A231" s="1"/>
  <c r="B295"/>
  <c r="B296" s="1"/>
  <c r="B297" s="1"/>
  <c r="B298" s="1"/>
  <c r="B299" s="1"/>
  <c r="B300" s="1"/>
  <c r="B301" s="1"/>
  <c r="B302" s="1"/>
  <c r="B303" s="1"/>
  <c r="B304" s="1"/>
  <c r="B305" s="1"/>
  <c r="B306" s="1"/>
  <c r="C295"/>
  <c r="A295" s="1"/>
  <c r="C335"/>
  <c r="A335" s="1"/>
  <c r="C387"/>
  <c r="A387" s="1"/>
  <c r="C435"/>
  <c r="A435" s="1"/>
  <c r="C499"/>
  <c r="A499" s="1"/>
  <c r="B499"/>
  <c r="B500" s="1"/>
  <c r="B501" s="1"/>
  <c r="B502" s="1"/>
  <c r="B503" s="1"/>
  <c r="B504" s="1"/>
  <c r="B505" s="1"/>
  <c r="B506" s="1"/>
  <c r="B507" s="1"/>
  <c r="B508" s="1"/>
  <c r="B509" s="1"/>
  <c r="B510" s="1"/>
  <c r="C551"/>
  <c r="A551" s="1"/>
  <c r="B667"/>
  <c r="B668" s="1"/>
  <c r="B669" s="1"/>
  <c r="B670" s="1"/>
  <c r="B671" s="1"/>
  <c r="B672" s="1"/>
  <c r="B673" s="1"/>
  <c r="B674" s="1"/>
  <c r="B675" s="1"/>
  <c r="B676" s="1"/>
  <c r="B677" s="1"/>
  <c r="B678" s="1"/>
  <c r="C667"/>
  <c r="A667" s="1"/>
  <c r="C695"/>
  <c r="A695" s="1"/>
  <c r="C715"/>
  <c r="A715" s="1"/>
  <c r="B715"/>
  <c r="B716" s="1"/>
  <c r="B717" s="1"/>
  <c r="B718" s="1"/>
  <c r="B719" s="1"/>
  <c r="B720" s="1"/>
  <c r="B721" s="1"/>
  <c r="B722" s="1"/>
  <c r="B723" s="1"/>
  <c r="B724" s="1"/>
  <c r="B725" s="1"/>
  <c r="B726" s="1"/>
  <c r="C747"/>
  <c r="A747" s="1"/>
  <c r="C807"/>
  <c r="A807" s="1"/>
  <c r="C887"/>
  <c r="A887" s="1"/>
  <c r="C1007"/>
  <c r="A1007" s="1"/>
  <c r="C2903"/>
  <c r="A2903" s="1"/>
  <c r="C3315"/>
  <c r="A3315" s="1"/>
  <c r="B315" i="1"/>
  <c r="B314" s="1"/>
  <c r="B313" s="1"/>
  <c r="B312" s="1"/>
  <c r="B311" s="1"/>
  <c r="B310" s="1"/>
  <c r="B309" s="1"/>
  <c r="B308" s="1"/>
  <c r="B307" s="1"/>
  <c r="I29" i="5" s="1"/>
  <c r="C315" i="1"/>
  <c r="C314" s="1"/>
  <c r="C313" s="1"/>
  <c r="C312" s="1"/>
  <c r="C311" s="1"/>
  <c r="C310" s="1"/>
  <c r="C309" s="1"/>
  <c r="C308" s="1"/>
  <c r="C307" s="1"/>
  <c r="C546" i="53"/>
  <c r="A546" s="1"/>
  <c r="C678"/>
  <c r="A678" s="1"/>
  <c r="C746"/>
  <c r="A746" s="1"/>
  <c r="C762"/>
  <c r="A762" s="1"/>
  <c r="C794"/>
  <c r="A794" s="1"/>
  <c r="C858"/>
  <c r="A858" s="1"/>
  <c r="C902"/>
  <c r="A902" s="1"/>
  <c r="C2795"/>
  <c r="A2795" s="1"/>
  <c r="C2891"/>
  <c r="A2891" s="1"/>
  <c r="C3330"/>
  <c r="A3330" s="1"/>
  <c r="C544" i="1"/>
  <c r="B544"/>
  <c r="C591"/>
  <c r="B591"/>
  <c r="C978"/>
  <c r="B978"/>
  <c r="C996" i="53"/>
  <c r="A996" s="1"/>
  <c r="C2876"/>
  <c r="A2876" s="1"/>
  <c r="C2928"/>
  <c r="A2928" s="1"/>
  <c r="C3324"/>
  <c r="A3324" s="1"/>
  <c r="C196" i="1"/>
  <c r="B196"/>
  <c r="C318"/>
  <c r="B318"/>
  <c r="C558"/>
  <c r="B558"/>
  <c r="C942"/>
  <c r="B942"/>
  <c r="C359"/>
  <c r="B359"/>
  <c r="C556"/>
  <c r="B556"/>
  <c r="B357"/>
  <c r="C357"/>
  <c r="C497"/>
  <c r="B497"/>
  <c r="B881"/>
  <c r="C881"/>
  <c r="B965"/>
  <c r="C965"/>
  <c r="B1000"/>
  <c r="C1000"/>
  <c r="C749"/>
  <c r="B749"/>
  <c r="C893"/>
  <c r="B893"/>
  <c r="B868"/>
  <c r="C868"/>
  <c r="C891"/>
  <c r="C890" s="1"/>
  <c r="C889" s="1"/>
  <c r="C888" s="1"/>
  <c r="C887" s="1"/>
  <c r="C886" s="1"/>
  <c r="C885" s="1"/>
  <c r="C884" s="1"/>
  <c r="C883" s="1"/>
  <c r="B891"/>
  <c r="B890" s="1"/>
  <c r="B889" s="1"/>
  <c r="B888" s="1"/>
  <c r="B887" s="1"/>
  <c r="B886" s="1"/>
  <c r="B885" s="1"/>
  <c r="B884" s="1"/>
  <c r="B883" s="1"/>
  <c r="I24" i="5" s="1"/>
  <c r="B963" i="1"/>
  <c r="B962" s="1"/>
  <c r="B961" s="1"/>
  <c r="B960" s="1"/>
  <c r="B959" s="1"/>
  <c r="B958" s="1"/>
  <c r="B957" s="1"/>
  <c r="B956" s="1"/>
  <c r="B955" s="1"/>
  <c r="I49" i="5" s="1"/>
  <c r="C963" i="1"/>
  <c r="C962" s="1"/>
  <c r="C961" s="1"/>
  <c r="C960" s="1"/>
  <c r="C959" s="1"/>
  <c r="C958" s="1"/>
  <c r="C957" s="1"/>
  <c r="C956" s="1"/>
  <c r="C955" s="1"/>
  <c r="B2838"/>
  <c r="C2838"/>
  <c r="C974" i="53"/>
  <c r="A974" s="1"/>
  <c r="C2761"/>
  <c r="A2761" s="1"/>
  <c r="C2886"/>
  <c r="A2886" s="1"/>
  <c r="C162" i="1"/>
  <c r="B162"/>
  <c r="B651"/>
  <c r="C651"/>
  <c r="C356"/>
  <c r="B356"/>
  <c r="B602"/>
  <c r="B601" s="1"/>
  <c r="B600" s="1"/>
  <c r="B599" s="1"/>
  <c r="B598" s="1"/>
  <c r="B597" s="1"/>
  <c r="B596" s="1"/>
  <c r="B595" s="1"/>
  <c r="I16" i="5" s="1"/>
  <c r="C602" i="1"/>
  <c r="C601" s="1"/>
  <c r="C600" s="1"/>
  <c r="C599" s="1"/>
  <c r="C598" s="1"/>
  <c r="C597" s="1"/>
  <c r="C596" s="1"/>
  <c r="C595" s="1"/>
  <c r="C912" i="53"/>
  <c r="A912" s="1"/>
  <c r="C984"/>
  <c r="A984" s="1"/>
  <c r="C2792"/>
  <c r="A2792" s="1"/>
  <c r="C2844"/>
  <c r="A2844" s="1"/>
  <c r="C3312"/>
  <c r="A3312" s="1"/>
  <c r="C184" i="1"/>
  <c r="B184"/>
  <c r="C488"/>
  <c r="B488"/>
  <c r="C547"/>
  <c r="B547"/>
  <c r="B555"/>
  <c r="B652"/>
  <c r="C2850"/>
  <c r="B2850"/>
  <c r="B546"/>
  <c r="C546"/>
  <c r="C668"/>
  <c r="B668"/>
  <c r="B954"/>
  <c r="C954"/>
  <c r="B3342"/>
  <c r="B3341" s="1"/>
  <c r="B3340" s="1"/>
  <c r="B3339" s="1"/>
  <c r="B3338" s="1"/>
  <c r="B3337" s="1"/>
  <c r="B3336" s="1"/>
  <c r="B3335" s="1"/>
  <c r="B3334" s="1"/>
  <c r="B3333" s="1"/>
  <c r="B3332" s="1"/>
  <c r="B3331" s="1"/>
  <c r="U50" i="5" s="1"/>
  <c r="C3342" i="1"/>
  <c r="C3341" s="1"/>
  <c r="C3340" s="1"/>
  <c r="C3339" s="1"/>
  <c r="C3338" s="1"/>
  <c r="C3337" s="1"/>
  <c r="C3336" s="1"/>
  <c r="C3335" s="1"/>
  <c r="C3334" s="1"/>
  <c r="C3333" s="1"/>
  <c r="C3332" s="1"/>
  <c r="C3331" s="1"/>
  <c r="B333"/>
  <c r="C333"/>
  <c r="D441"/>
  <c r="L441"/>
  <c r="C581"/>
  <c r="B581"/>
  <c r="C677"/>
  <c r="B677"/>
  <c r="B741"/>
  <c r="C741"/>
  <c r="B829"/>
  <c r="B828" s="1"/>
  <c r="B827" s="1"/>
  <c r="B826" s="1"/>
  <c r="B825" s="1"/>
  <c r="B824" s="1"/>
  <c r="B823" s="1"/>
  <c r="M27" i="5" s="1"/>
  <c r="C829" i="1"/>
  <c r="C828" s="1"/>
  <c r="C827" s="1"/>
  <c r="C826" s="1"/>
  <c r="C825" s="1"/>
  <c r="C824" s="1"/>
  <c r="C823" s="1"/>
  <c r="B856"/>
  <c r="C856"/>
  <c r="B976"/>
  <c r="B975" s="1"/>
  <c r="B974" s="1"/>
  <c r="B973" s="1"/>
  <c r="B972" s="1"/>
  <c r="B971" s="1"/>
  <c r="B970" s="1"/>
  <c r="B969" s="1"/>
  <c r="B968" s="1"/>
  <c r="B967" s="1"/>
  <c r="M49" i="5" s="1"/>
  <c r="C976" i="1"/>
  <c r="C975" s="1"/>
  <c r="C974" s="1"/>
  <c r="C973" s="1"/>
  <c r="C972" s="1"/>
  <c r="C971" s="1"/>
  <c r="C970" s="1"/>
  <c r="C969" s="1"/>
  <c r="C968" s="1"/>
  <c r="C967" s="1"/>
  <c r="C2848"/>
  <c r="B2848"/>
  <c r="B2934"/>
  <c r="B2933" s="1"/>
  <c r="B2932" s="1"/>
  <c r="B2931" s="1"/>
  <c r="B2930" s="1"/>
  <c r="B2929" s="1"/>
  <c r="B2928" s="1"/>
  <c r="B2927" s="1"/>
  <c r="B2926" s="1"/>
  <c r="B2925" s="1"/>
  <c r="B2924" s="1"/>
  <c r="B2923" s="1"/>
  <c r="M36" i="5" s="1"/>
  <c r="C2934" i="1"/>
  <c r="C2933" s="1"/>
  <c r="C2932" s="1"/>
  <c r="C2931" s="1"/>
  <c r="C2930" s="1"/>
  <c r="C2929" s="1"/>
  <c r="C2928" s="1"/>
  <c r="C2927" s="1"/>
  <c r="C2926" s="1"/>
  <c r="C2925" s="1"/>
  <c r="C2924" s="1"/>
  <c r="C2923" s="1"/>
  <c r="C509"/>
  <c r="B509"/>
  <c r="B661"/>
  <c r="C661"/>
  <c r="C737"/>
  <c r="B737"/>
  <c r="C845"/>
  <c r="B845"/>
  <c r="C2873"/>
  <c r="B2873"/>
  <c r="C916"/>
  <c r="B916"/>
  <c r="C988"/>
  <c r="C987" s="1"/>
  <c r="C986" s="1"/>
  <c r="C985" s="1"/>
  <c r="C984" s="1"/>
  <c r="C983" s="1"/>
  <c r="C982" s="1"/>
  <c r="C981" s="1"/>
  <c r="C980" s="1"/>
  <c r="C979" s="1"/>
  <c r="B988"/>
  <c r="B987" s="1"/>
  <c r="B986" s="1"/>
  <c r="B985" s="1"/>
  <c r="B984" s="1"/>
  <c r="B983" s="1"/>
  <c r="B982" s="1"/>
  <c r="B981" s="1"/>
  <c r="B980" s="1"/>
  <c r="B979" s="1"/>
  <c r="Q49" i="5" s="1"/>
  <c r="C2862" i="1"/>
  <c r="B2862"/>
  <c r="C2958"/>
  <c r="C2957" s="1"/>
  <c r="C2956" s="1"/>
  <c r="C2955" s="1"/>
  <c r="C2954" s="1"/>
  <c r="C2953" s="1"/>
  <c r="C2952" s="1"/>
  <c r="C2951" s="1"/>
  <c r="C2950" s="1"/>
  <c r="C2949" s="1"/>
  <c r="C2948" s="1"/>
  <c r="C2947" s="1"/>
  <c r="B2958"/>
  <c r="B2957" s="1"/>
  <c r="B2956" s="1"/>
  <c r="B2955" s="1"/>
  <c r="B2954" s="1"/>
  <c r="B2953" s="1"/>
  <c r="B2952" s="1"/>
  <c r="B2951" s="1"/>
  <c r="B2950" s="1"/>
  <c r="B2949" s="1"/>
  <c r="B2948" s="1"/>
  <c r="B2947" s="1"/>
  <c r="U36" i="5" s="1"/>
  <c r="B999" i="1"/>
  <c r="B998" s="1"/>
  <c r="B997" s="1"/>
  <c r="B996" s="1"/>
  <c r="B995" s="1"/>
  <c r="B994" s="1"/>
  <c r="B993" s="1"/>
  <c r="B992" s="1"/>
  <c r="B991" s="1"/>
  <c r="U49" i="5" s="1"/>
  <c r="C999" i="1"/>
  <c r="C998" s="1"/>
  <c r="C997" s="1"/>
  <c r="C996" s="1"/>
  <c r="C995" s="1"/>
  <c r="C994" s="1"/>
  <c r="C993" s="1"/>
  <c r="C992" s="1"/>
  <c r="C991" s="1"/>
  <c r="T13" i="5"/>
  <c r="T48"/>
  <c r="L13"/>
  <c r="O13" s="1"/>
  <c r="D48"/>
  <c r="G48" s="1"/>
  <c r="C720" i="53"/>
  <c r="A720" s="1"/>
  <c r="C784"/>
  <c r="A784" s="1"/>
  <c r="C864"/>
  <c r="A864" s="1"/>
  <c r="C939"/>
  <c r="A939" s="1"/>
  <c r="C2951"/>
  <c r="A2951" s="1"/>
  <c r="C2970"/>
  <c r="A2970" s="1"/>
  <c r="C342" i="1"/>
  <c r="B342"/>
  <c r="B967" i="53"/>
  <c r="B968" s="1"/>
  <c r="B969" s="1"/>
  <c r="B970" s="1"/>
  <c r="B971" s="1"/>
  <c r="B972" s="1"/>
  <c r="B973" s="1"/>
  <c r="B974" s="1"/>
  <c r="B975" s="1"/>
  <c r="B976" s="1"/>
  <c r="B977" s="1"/>
  <c r="B978" s="1"/>
  <c r="C967"/>
  <c r="A967" s="1"/>
  <c r="C999"/>
  <c r="A999" s="1"/>
  <c r="C2901"/>
  <c r="A2901" s="1"/>
  <c r="C304" i="1"/>
  <c r="B304"/>
  <c r="C2814"/>
  <c r="C2813" s="1"/>
  <c r="C2812" s="1"/>
  <c r="C2811" s="1"/>
  <c r="C2810" s="1"/>
  <c r="C2809" s="1"/>
  <c r="C2808" s="1"/>
  <c r="C2807" s="1"/>
  <c r="C2806" s="1"/>
  <c r="C2805" s="1"/>
  <c r="C2804" s="1"/>
  <c r="C2803" s="1"/>
  <c r="B2814"/>
  <c r="B2813" s="1"/>
  <c r="B2812" s="1"/>
  <c r="B2811" s="1"/>
  <c r="B2810" s="1"/>
  <c r="B2809" s="1"/>
  <c r="B2808" s="1"/>
  <c r="B2807" s="1"/>
  <c r="B2806" s="1"/>
  <c r="B2805" s="1"/>
  <c r="B2804" s="1"/>
  <c r="B2803" s="1"/>
  <c r="I17" i="5" s="1"/>
  <c r="C240" i="53"/>
  <c r="A240" s="1"/>
  <c r="C612"/>
  <c r="A612" s="1"/>
  <c r="C648"/>
  <c r="A648" s="1"/>
  <c r="C676"/>
  <c r="A676" s="1"/>
  <c r="C155"/>
  <c r="A155" s="1"/>
  <c r="C171"/>
  <c r="A171" s="1"/>
  <c r="C195"/>
  <c r="A195" s="1"/>
  <c r="C227"/>
  <c r="A227" s="1"/>
  <c r="C243"/>
  <c r="A243" s="1"/>
  <c r="B331"/>
  <c r="B332" s="1"/>
  <c r="B333" s="1"/>
  <c r="B334" s="1"/>
  <c r="B335" s="1"/>
  <c r="B336" s="1"/>
  <c r="B337" s="1"/>
  <c r="B338" s="1"/>
  <c r="B339" s="1"/>
  <c r="B340" s="1"/>
  <c r="B341" s="1"/>
  <c r="B342" s="1"/>
  <c r="C331"/>
  <c r="A331" s="1"/>
  <c r="C383"/>
  <c r="A383" s="1"/>
  <c r="C431"/>
  <c r="A431" s="1"/>
  <c r="C483"/>
  <c r="A483" s="1"/>
  <c r="B547"/>
  <c r="B548" s="1"/>
  <c r="B549" s="1"/>
  <c r="B550" s="1"/>
  <c r="B551" s="1"/>
  <c r="B552" s="1"/>
  <c r="B553" s="1"/>
  <c r="B554" s="1"/>
  <c r="B555" s="1"/>
  <c r="B556" s="1"/>
  <c r="B557" s="1"/>
  <c r="B558" s="1"/>
  <c r="C547"/>
  <c r="A547" s="1"/>
  <c r="C587"/>
  <c r="A587" s="1"/>
  <c r="B691"/>
  <c r="B692" s="1"/>
  <c r="B693" s="1"/>
  <c r="B694" s="1"/>
  <c r="B695" s="1"/>
  <c r="B696" s="1"/>
  <c r="B697" s="1"/>
  <c r="B698" s="1"/>
  <c r="B699" s="1"/>
  <c r="B700" s="1"/>
  <c r="B701" s="1"/>
  <c r="B702" s="1"/>
  <c r="C691"/>
  <c r="A691" s="1"/>
  <c r="C711"/>
  <c r="A711" s="1"/>
  <c r="C743"/>
  <c r="A743" s="1"/>
  <c r="C803"/>
  <c r="A803" s="1"/>
  <c r="C855"/>
  <c r="A855" s="1"/>
  <c r="C959"/>
  <c r="A959" s="1"/>
  <c r="B2839"/>
  <c r="B2840" s="1"/>
  <c r="B2841" s="1"/>
  <c r="B2842" s="1"/>
  <c r="B2843" s="1"/>
  <c r="B2844" s="1"/>
  <c r="B2845" s="1"/>
  <c r="B2846" s="1"/>
  <c r="B2847" s="1"/>
  <c r="B2848" s="1"/>
  <c r="B2849" s="1"/>
  <c r="B2850" s="1"/>
  <c r="C2839"/>
  <c r="A2839" s="1"/>
  <c r="C2935"/>
  <c r="A2935" s="1"/>
  <c r="B2935"/>
  <c r="B2936" s="1"/>
  <c r="B2937" s="1"/>
  <c r="B2938" s="1"/>
  <c r="B2939" s="1"/>
  <c r="B2940" s="1"/>
  <c r="B2941" s="1"/>
  <c r="B2942" s="1"/>
  <c r="B2943" s="1"/>
  <c r="B2944" s="1"/>
  <c r="B2945" s="1"/>
  <c r="B2946" s="1"/>
  <c r="C592" i="1"/>
  <c r="B592"/>
  <c r="C542" i="53"/>
  <c r="A542" s="1"/>
  <c r="C618"/>
  <c r="A618" s="1"/>
  <c r="C690"/>
  <c r="A690" s="1"/>
  <c r="C758"/>
  <c r="A758" s="1"/>
  <c r="C790"/>
  <c r="A790" s="1"/>
  <c r="C846"/>
  <c r="A846" s="1"/>
  <c r="C870"/>
  <c r="A870" s="1"/>
  <c r="B2755"/>
  <c r="B2756" s="1"/>
  <c r="B2757" s="1"/>
  <c r="B2758" s="1"/>
  <c r="B2759" s="1"/>
  <c r="B2760" s="1"/>
  <c r="B2761" s="1"/>
  <c r="B2762" s="1"/>
  <c r="B2763" s="1"/>
  <c r="B2764" s="1"/>
  <c r="B2765" s="1"/>
  <c r="B2766" s="1"/>
  <c r="C2755"/>
  <c r="A2755" s="1"/>
  <c r="C2875"/>
  <c r="A2875" s="1"/>
  <c r="B2875"/>
  <c r="B2876" s="1"/>
  <c r="B2877" s="1"/>
  <c r="B2878" s="1"/>
  <c r="B2879" s="1"/>
  <c r="B2880" s="1"/>
  <c r="B2881" s="1"/>
  <c r="B2882" s="1"/>
  <c r="B2883" s="1"/>
  <c r="B2884" s="1"/>
  <c r="B2885" s="1"/>
  <c r="B2886" s="1"/>
  <c r="C2967"/>
  <c r="A2967" s="1"/>
  <c r="B438" i="1"/>
  <c r="B437" s="1"/>
  <c r="B436" s="1"/>
  <c r="B435" s="1"/>
  <c r="B434" s="1"/>
  <c r="B433" s="1"/>
  <c r="B432" s="1"/>
  <c r="B431" s="1"/>
  <c r="B430" s="1"/>
  <c r="B429" s="1"/>
  <c r="B428" s="1"/>
  <c r="B427" s="1"/>
  <c r="C438"/>
  <c r="C437" s="1"/>
  <c r="C436" s="1"/>
  <c r="C435" s="1"/>
  <c r="C434" s="1"/>
  <c r="C433" s="1"/>
  <c r="C432" s="1"/>
  <c r="C431" s="1"/>
  <c r="C430" s="1"/>
  <c r="C429" s="1"/>
  <c r="C428" s="1"/>
  <c r="C427" s="1"/>
  <c r="B330"/>
  <c r="C330"/>
  <c r="C554"/>
  <c r="B554"/>
  <c r="C628"/>
  <c r="B628"/>
  <c r="C930"/>
  <c r="B930"/>
  <c r="C976" i="53"/>
  <c r="A976" s="1"/>
  <c r="C2860"/>
  <c r="A2860" s="1"/>
  <c r="C2920"/>
  <c r="A2920" s="1"/>
  <c r="C2968"/>
  <c r="A2968" s="1"/>
  <c r="C172" i="1"/>
  <c r="B172"/>
  <c r="C520"/>
  <c r="B520"/>
  <c r="B210"/>
  <c r="C338"/>
  <c r="B338"/>
  <c r="C530"/>
  <c r="C529" s="1"/>
  <c r="C528" s="1"/>
  <c r="C527" s="1"/>
  <c r="C526" s="1"/>
  <c r="C525" s="1"/>
  <c r="C524" s="1"/>
  <c r="C523" s="1"/>
  <c r="B530"/>
  <c r="B529" s="1"/>
  <c r="B528" s="1"/>
  <c r="B527" s="1"/>
  <c r="B526" s="1"/>
  <c r="B525" s="1"/>
  <c r="B524" s="1"/>
  <c r="B523" s="1"/>
  <c r="I32" i="5" s="1"/>
  <c r="C489" i="1"/>
  <c r="B489"/>
  <c r="C773"/>
  <c r="C772" s="1"/>
  <c r="C771" s="1"/>
  <c r="C770" s="1"/>
  <c r="C769" s="1"/>
  <c r="C768" s="1"/>
  <c r="C767" s="1"/>
  <c r="C766" s="1"/>
  <c r="C765" s="1"/>
  <c r="C764" s="1"/>
  <c r="C763" s="1"/>
  <c r="C748"/>
  <c r="B748"/>
  <c r="C653"/>
  <c r="B653"/>
  <c r="B844"/>
  <c r="C844"/>
  <c r="B940"/>
  <c r="C940"/>
  <c r="C2946"/>
  <c r="C2945" s="1"/>
  <c r="C2944" s="1"/>
  <c r="C2943" s="1"/>
  <c r="C2942" s="1"/>
  <c r="C2941" s="1"/>
  <c r="C2940" s="1"/>
  <c r="C2939" s="1"/>
  <c r="C2938" s="1"/>
  <c r="C2937" s="1"/>
  <c r="C2936" s="1"/>
  <c r="C2935" s="1"/>
  <c r="B2946"/>
  <c r="B2945" s="1"/>
  <c r="B2944" s="1"/>
  <c r="B2943" s="1"/>
  <c r="B2942" s="1"/>
  <c r="B2941" s="1"/>
  <c r="B2940" s="1"/>
  <c r="B2939" s="1"/>
  <c r="B2938" s="1"/>
  <c r="B2937" s="1"/>
  <c r="B2936" s="1"/>
  <c r="B2935" s="1"/>
  <c r="Q36" i="5" s="1"/>
  <c r="C747" i="1"/>
  <c r="B747"/>
  <c r="B867"/>
  <c r="B866" s="1"/>
  <c r="B865" s="1"/>
  <c r="B864" s="1"/>
  <c r="B863" s="1"/>
  <c r="B862" s="1"/>
  <c r="B861" s="1"/>
  <c r="B860" s="1"/>
  <c r="B859" s="1"/>
  <c r="Y27" i="5" s="1"/>
  <c r="C867" i="1"/>
  <c r="C866" s="1"/>
  <c r="C865" s="1"/>
  <c r="C864" s="1"/>
  <c r="C863" s="1"/>
  <c r="C862" s="1"/>
  <c r="C861" s="1"/>
  <c r="C860" s="1"/>
  <c r="C859" s="1"/>
  <c r="C2750" i="53"/>
  <c r="A2750" s="1"/>
  <c r="C2843"/>
  <c r="A2843" s="1"/>
  <c r="C3314"/>
  <c r="A3314" s="1"/>
  <c r="C566" i="1"/>
  <c r="B566"/>
  <c r="B950"/>
  <c r="B949" s="1"/>
  <c r="B948" s="1"/>
  <c r="B947" s="1"/>
  <c r="B946" s="1"/>
  <c r="B945" s="1"/>
  <c r="B944" s="1"/>
  <c r="B943" s="1"/>
  <c r="E49" i="5" s="1"/>
  <c r="C950" i="1"/>
  <c r="C949" s="1"/>
  <c r="C948" s="1"/>
  <c r="C947" s="1"/>
  <c r="C946" s="1"/>
  <c r="C945" s="1"/>
  <c r="C944" s="1"/>
  <c r="C943" s="1"/>
  <c r="B197"/>
  <c r="C197"/>
  <c r="C335"/>
  <c r="B335"/>
  <c r="C500"/>
  <c r="B500"/>
  <c r="C575"/>
  <c r="B575"/>
  <c r="C671"/>
  <c r="B671"/>
  <c r="C3318"/>
  <c r="C3317" s="1"/>
  <c r="C3316" s="1"/>
  <c r="C3315" s="1"/>
  <c r="C3314" s="1"/>
  <c r="C3313" s="1"/>
  <c r="C3312" s="1"/>
  <c r="C3311" s="1"/>
  <c r="C3310" s="1"/>
  <c r="C3309" s="1"/>
  <c r="C3308" s="1"/>
  <c r="C3307" s="1"/>
  <c r="B3318"/>
  <c r="B3317" s="1"/>
  <c r="B3316" s="1"/>
  <c r="B3315" s="1"/>
  <c r="B3314" s="1"/>
  <c r="B3313" s="1"/>
  <c r="B3312" s="1"/>
  <c r="B3311" s="1"/>
  <c r="B3310" s="1"/>
  <c r="B3309" s="1"/>
  <c r="B3308" s="1"/>
  <c r="B3307" s="1"/>
  <c r="M50" i="5" s="1"/>
  <c r="C968" i="53"/>
  <c r="A968" s="1"/>
  <c r="C2752"/>
  <c r="A2752" s="1"/>
  <c r="C2840"/>
  <c r="A2840" s="1"/>
  <c r="C2944"/>
  <c r="A2944" s="1"/>
  <c r="C220" i="1"/>
  <c r="B220"/>
  <c r="C355"/>
  <c r="B355"/>
  <c r="C536"/>
  <c r="B536"/>
  <c r="C627"/>
  <c r="B627"/>
  <c r="C354"/>
  <c r="B354"/>
  <c r="B543"/>
  <c r="B535"/>
  <c r="C535"/>
  <c r="C642"/>
  <c r="B642"/>
  <c r="C321"/>
  <c r="B321"/>
  <c r="C553"/>
  <c r="B553"/>
  <c r="B657"/>
  <c r="C657"/>
  <c r="C905"/>
  <c r="B905"/>
  <c r="B1013"/>
  <c r="C1013"/>
  <c r="C735"/>
  <c r="B735"/>
  <c r="B819"/>
  <c r="B818" s="1"/>
  <c r="B817" s="1"/>
  <c r="B816" s="1"/>
  <c r="B815" s="1"/>
  <c r="B814" s="1"/>
  <c r="B813" s="1"/>
  <c r="B812" s="1"/>
  <c r="B811" s="1"/>
  <c r="I27" i="5" s="1"/>
  <c r="C819" i="1"/>
  <c r="C818" s="1"/>
  <c r="C817" s="1"/>
  <c r="C816" s="1"/>
  <c r="C815" s="1"/>
  <c r="C814" s="1"/>
  <c r="C813" s="1"/>
  <c r="C812" s="1"/>
  <c r="C811" s="1"/>
  <c r="B939"/>
  <c r="B938" s="1"/>
  <c r="B937" s="1"/>
  <c r="B936" s="1"/>
  <c r="B935" s="1"/>
  <c r="B934" s="1"/>
  <c r="B933" s="1"/>
  <c r="B932" s="1"/>
  <c r="B931" s="1"/>
  <c r="Y24" i="5" s="1"/>
  <c r="C939" i="1"/>
  <c r="C938" s="1"/>
  <c r="C937" s="1"/>
  <c r="C936" s="1"/>
  <c r="C935" s="1"/>
  <c r="C934" s="1"/>
  <c r="C933" s="1"/>
  <c r="C932" s="1"/>
  <c r="C931" s="1"/>
  <c r="C337"/>
  <c r="B337"/>
  <c r="C493"/>
  <c r="B493"/>
  <c r="C573"/>
  <c r="B573"/>
  <c r="C637"/>
  <c r="C636" s="1"/>
  <c r="C635" s="1"/>
  <c r="C634" s="1"/>
  <c r="C633" s="1"/>
  <c r="C632" s="1"/>
  <c r="C631" s="1"/>
  <c r="C689"/>
  <c r="C688" s="1"/>
  <c r="C687" s="1"/>
  <c r="C686" s="1"/>
  <c r="C685" s="1"/>
  <c r="C684" s="1"/>
  <c r="C683" s="1"/>
  <c r="C682" s="1"/>
  <c r="C681" s="1"/>
  <c r="C680" s="1"/>
  <c r="C679" s="1"/>
  <c r="B729"/>
  <c r="C729"/>
  <c r="C833"/>
  <c r="B833"/>
  <c r="B977"/>
  <c r="C977"/>
  <c r="C728"/>
  <c r="B728"/>
  <c r="C904"/>
  <c r="B904"/>
  <c r="D15" i="5" l="1"/>
  <c r="G15" s="1"/>
  <c r="W13"/>
  <c r="N48"/>
  <c r="L48"/>
  <c r="O48" s="1"/>
  <c r="B119" i="53"/>
  <c r="B120" s="1"/>
  <c r="B121" s="1"/>
  <c r="B122" s="1"/>
  <c r="B123" s="1"/>
  <c r="B124" s="1"/>
  <c r="B125" s="1"/>
  <c r="B126" s="1"/>
  <c r="W48" i="5"/>
  <c r="R48"/>
  <c r="P48"/>
  <c r="S48" s="1"/>
  <c r="Z13"/>
  <c r="X13"/>
  <c r="AA13" s="1"/>
  <c r="Z48"/>
  <c r="X48"/>
  <c r="AA48" s="1"/>
  <c r="F13"/>
  <c r="D13"/>
  <c r="G13" s="1"/>
  <c r="J13"/>
  <c r="H13"/>
  <c r="K13" s="1"/>
  <c r="B24" i="53"/>
  <c r="B25" s="1"/>
  <c r="B26" s="1"/>
  <c r="B27" s="1"/>
  <c r="B28" s="1"/>
  <c r="B29" s="1"/>
  <c r="B30" s="1"/>
  <c r="H60" i="5"/>
  <c r="K60" s="1"/>
  <c r="H52"/>
  <c r="K52" s="1"/>
  <c r="H43"/>
  <c r="K43" s="1"/>
  <c r="T60"/>
  <c r="W60" s="1"/>
  <c r="P61"/>
  <c r="S61" s="1"/>
  <c r="R61"/>
  <c r="P62"/>
  <c r="S62" s="1"/>
  <c r="P59"/>
  <c r="S59" s="1"/>
  <c r="B2010" i="53"/>
  <c r="R47" i="5"/>
  <c r="Z11"/>
  <c r="L59"/>
  <c r="O59" s="1"/>
  <c r="L57"/>
  <c r="O57" s="1"/>
  <c r="T62"/>
  <c r="W62" s="1"/>
  <c r="X62"/>
  <c r="AA62" s="1"/>
  <c r="T52"/>
  <c r="W52" s="1"/>
  <c r="L43"/>
  <c r="O43" s="1"/>
  <c r="D31"/>
  <c r="G31" s="1"/>
  <c r="H31"/>
  <c r="K31" s="1"/>
  <c r="X20"/>
  <c r="AA20" s="1"/>
  <c r="T31"/>
  <c r="W31" s="1"/>
  <c r="P12"/>
  <c r="S12" s="1"/>
  <c r="T57"/>
  <c r="W57" s="1"/>
  <c r="H22"/>
  <c r="K22" s="1"/>
  <c r="D28"/>
  <c r="G28" s="1"/>
  <c r="P60"/>
  <c r="S60" s="1"/>
  <c r="T43"/>
  <c r="W43" s="1"/>
  <c r="L62"/>
  <c r="O62" s="1"/>
  <c r="X60"/>
  <c r="AA60" s="1"/>
  <c r="P52"/>
  <c r="S52" s="1"/>
  <c r="L20"/>
  <c r="O20" s="1"/>
  <c r="X52"/>
  <c r="AA52" s="1"/>
  <c r="H57"/>
  <c r="K57" s="1"/>
  <c r="X43"/>
  <c r="AA43" s="1"/>
  <c r="D60"/>
  <c r="G60" s="1"/>
  <c r="Z12"/>
  <c r="X12"/>
  <c r="AA12" s="1"/>
  <c r="F43"/>
  <c r="D43"/>
  <c r="G43" s="1"/>
  <c r="T20"/>
  <c r="W20" s="1"/>
  <c r="T28"/>
  <c r="W28" s="1"/>
  <c r="P20"/>
  <c r="S20" s="1"/>
  <c r="H20"/>
  <c r="K20" s="1"/>
  <c r="L28"/>
  <c r="O28" s="1"/>
  <c r="H59"/>
  <c r="K59" s="1"/>
  <c r="H62"/>
  <c r="K62" s="1"/>
  <c r="X28"/>
  <c r="AA28" s="1"/>
  <c r="D62"/>
  <c r="G62" s="1"/>
  <c r="D12"/>
  <c r="G12" s="1"/>
  <c r="D20"/>
  <c r="G20" s="1"/>
  <c r="D52"/>
  <c r="G52" s="1"/>
  <c r="X57"/>
  <c r="AA57" s="1"/>
  <c r="H28"/>
  <c r="K28" s="1"/>
  <c r="P31"/>
  <c r="S31" s="1"/>
  <c r="H12"/>
  <c r="K12" s="1"/>
  <c r="T12"/>
  <c r="W12" s="1"/>
  <c r="P43"/>
  <c r="S43" s="1"/>
  <c r="L52"/>
  <c r="O52" s="1"/>
  <c r="P28"/>
  <c r="S28" s="1"/>
  <c r="L60"/>
  <c r="O60" s="1"/>
  <c r="D59"/>
  <c r="G59" s="1"/>
  <c r="D57"/>
  <c r="G57" s="1"/>
  <c r="P57"/>
  <c r="S57" s="1"/>
  <c r="D61"/>
  <c r="G61" s="1"/>
  <c r="F61"/>
  <c r="B2011" i="53"/>
  <c r="B2012" s="1"/>
  <c r="B2013" s="1"/>
  <c r="B2014" s="1"/>
  <c r="B2015" s="1"/>
  <c r="B2016" s="1"/>
  <c r="B2017" s="1"/>
  <c r="B2018" s="1"/>
  <c r="B2019" s="1"/>
  <c r="B2020" s="1"/>
  <c r="B2021" s="1"/>
  <c r="B2022" s="1"/>
  <c r="C2011"/>
  <c r="A2011" s="1"/>
  <c r="D17" i="5" s="1"/>
  <c r="G17" s="1"/>
  <c r="L31"/>
  <c r="O31" s="1"/>
  <c r="D22"/>
  <c r="G22" s="1"/>
  <c r="L12"/>
  <c r="O12" s="1"/>
  <c r="X31"/>
  <c r="AA31" s="1"/>
  <c r="J61"/>
  <c r="H61"/>
  <c r="K61" s="1"/>
  <c r="N61"/>
  <c r="L61"/>
  <c r="O61" s="1"/>
  <c r="N36"/>
  <c r="F17"/>
  <c r="J34"/>
  <c r="D49"/>
  <c r="G49" s="1"/>
  <c r="F49"/>
  <c r="Z35"/>
  <c r="N33"/>
  <c r="V15"/>
  <c r="T15"/>
  <c r="W15" s="1"/>
  <c r="U42"/>
  <c r="R33"/>
  <c r="P33"/>
  <c r="S33" s="1"/>
  <c r="N19"/>
  <c r="V35"/>
  <c r="J27"/>
  <c r="H27"/>
  <c r="K27" s="1"/>
  <c r="V50"/>
  <c r="N49"/>
  <c r="L49"/>
  <c r="O49" s="1"/>
  <c r="R27"/>
  <c r="P27"/>
  <c r="S27" s="1"/>
  <c r="N18"/>
  <c r="B441" i="1"/>
  <c r="B440" s="1"/>
  <c r="B439" s="1"/>
  <c r="E26" i="5" s="1"/>
  <c r="E42" s="1"/>
  <c r="C441" i="1"/>
  <c r="C440" s="1"/>
  <c r="C439" s="1"/>
  <c r="F26" i="5" s="1"/>
  <c r="M42"/>
  <c r="L15"/>
  <c r="O15" s="1"/>
  <c r="N15"/>
  <c r="Z16"/>
  <c r="X16"/>
  <c r="AA16" s="1"/>
  <c r="F32"/>
  <c r="D32"/>
  <c r="G32" s="1"/>
  <c r="R50"/>
  <c r="T49"/>
  <c r="W49" s="1"/>
  <c r="V49"/>
  <c r="T27"/>
  <c r="W27" s="1"/>
  <c r="V27"/>
  <c r="Z50"/>
  <c r="L27"/>
  <c r="O27" s="1"/>
  <c r="N27"/>
  <c r="R18"/>
  <c r="Z15"/>
  <c r="X15"/>
  <c r="AA15" s="1"/>
  <c r="Y42"/>
  <c r="N26"/>
  <c r="F19"/>
  <c r="R49"/>
  <c r="P49"/>
  <c r="S49" s="1"/>
  <c r="D27"/>
  <c r="G27" s="1"/>
  <c r="F27"/>
  <c r="R19"/>
  <c r="F34"/>
  <c r="R24"/>
  <c r="P24"/>
  <c r="S24" s="1"/>
  <c r="N16"/>
  <c r="L16"/>
  <c r="O16" s="1"/>
  <c r="J51"/>
  <c r="N50"/>
  <c r="H49"/>
  <c r="K49" s="1"/>
  <c r="J49"/>
  <c r="R36"/>
  <c r="X49"/>
  <c r="AA49" s="1"/>
  <c r="Z49"/>
  <c r="Z36"/>
  <c r="F24"/>
  <c r="D24"/>
  <c r="G24" s="1"/>
  <c r="Z18"/>
  <c r="V16"/>
  <c r="T16"/>
  <c r="W16" s="1"/>
  <c r="F16"/>
  <c r="D16"/>
  <c r="G16" s="1"/>
  <c r="H16"/>
  <c r="K16" s="1"/>
  <c r="J16"/>
  <c r="X24"/>
  <c r="AA24" s="1"/>
  <c r="Z24"/>
  <c r="N35"/>
  <c r="I42"/>
  <c r="J15"/>
  <c r="H15"/>
  <c r="K15" s="1"/>
  <c r="V18"/>
  <c r="F29"/>
  <c r="D29"/>
  <c r="G29" s="1"/>
  <c r="V51"/>
  <c r="N51"/>
  <c r="V33"/>
  <c r="R35"/>
  <c r="J24"/>
  <c r="H24"/>
  <c r="K24" s="1"/>
  <c r="R51"/>
  <c r="V36"/>
  <c r="L24"/>
  <c r="O24" s="1"/>
  <c r="N24"/>
  <c r="J19"/>
  <c r="J29"/>
  <c r="H29"/>
  <c r="K29" s="1"/>
  <c r="Z51"/>
  <c r="Z27"/>
  <c r="X27"/>
  <c r="AA27" s="1"/>
  <c r="V24"/>
  <c r="T24"/>
  <c r="W24" s="1"/>
  <c r="R16"/>
  <c r="P16"/>
  <c r="S16" s="1"/>
  <c r="H32"/>
  <c r="K32" s="1"/>
  <c r="J32"/>
  <c r="F51"/>
  <c r="J26"/>
  <c r="R26"/>
  <c r="J17"/>
  <c r="Z33"/>
  <c r="Q42"/>
  <c r="P15"/>
  <c r="S15" s="1"/>
  <c r="R15"/>
  <c r="H48" l="1"/>
  <c r="K48" s="1"/>
  <c r="H19"/>
  <c r="K19" s="1"/>
  <c r="P19"/>
  <c r="S19" s="1"/>
  <c r="T33"/>
  <c r="W33" s="1"/>
  <c r="L33"/>
  <c r="O33" s="1"/>
  <c r="L36"/>
  <c r="O36" s="1"/>
  <c r="P13"/>
  <c r="S13" s="1"/>
  <c r="X33"/>
  <c r="AA33" s="1"/>
  <c r="P26"/>
  <c r="S26" s="1"/>
  <c r="D51"/>
  <c r="G51" s="1"/>
  <c r="P51"/>
  <c r="S51" s="1"/>
  <c r="P35"/>
  <c r="S35" s="1"/>
  <c r="L51"/>
  <c r="O51" s="1"/>
  <c r="L26"/>
  <c r="O26" s="1"/>
  <c r="L18"/>
  <c r="O18" s="1"/>
  <c r="H17"/>
  <c r="K17" s="1"/>
  <c r="H26"/>
  <c r="K26" s="1"/>
  <c r="X51"/>
  <c r="AA51" s="1"/>
  <c r="T36"/>
  <c r="W36" s="1"/>
  <c r="T18"/>
  <c r="W18" s="1"/>
  <c r="L35"/>
  <c r="O35" s="1"/>
  <c r="H51"/>
  <c r="K51" s="1"/>
  <c r="P18"/>
  <c r="S18" s="1"/>
  <c r="X35"/>
  <c r="AA35" s="1"/>
  <c r="H34"/>
  <c r="K34" s="1"/>
  <c r="P30"/>
  <c r="S30" s="1"/>
  <c r="P39"/>
  <c r="S39" s="1"/>
  <c r="D40"/>
  <c r="G40" s="1"/>
  <c r="D11"/>
  <c r="T65"/>
  <c r="W65" s="1"/>
  <c r="P46"/>
  <c r="S46" s="1"/>
  <c r="D46"/>
  <c r="G46" s="1"/>
  <c r="X39"/>
  <c r="AA39" s="1"/>
  <c r="P11"/>
  <c r="X21"/>
  <c r="AA21" s="1"/>
  <c r="T37"/>
  <c r="W37" s="1"/>
  <c r="L22"/>
  <c r="O22" s="1"/>
  <c r="T41"/>
  <c r="W41" s="1"/>
  <c r="H54"/>
  <c r="K54" s="1"/>
  <c r="H30"/>
  <c r="K30" s="1"/>
  <c r="T38"/>
  <c r="W38" s="1"/>
  <c r="P56"/>
  <c r="S56" s="1"/>
  <c r="L65"/>
  <c r="O65" s="1"/>
  <c r="X46"/>
  <c r="AA46" s="1"/>
  <c r="X56"/>
  <c r="AA56" s="1"/>
  <c r="L11"/>
  <c r="D65"/>
  <c r="G65" s="1"/>
  <c r="H58"/>
  <c r="K58" s="1"/>
  <c r="T21"/>
  <c r="W21" s="1"/>
  <c r="X54"/>
  <c r="AA54" s="1"/>
  <c r="X38"/>
  <c r="AA38" s="1"/>
  <c r="P65"/>
  <c r="S65" s="1"/>
  <c r="X30"/>
  <c r="AA30" s="1"/>
  <c r="D21"/>
  <c r="G21" s="1"/>
  <c r="L14"/>
  <c r="O14" s="1"/>
  <c r="X22"/>
  <c r="AA22" s="1"/>
  <c r="L41"/>
  <c r="O41" s="1"/>
  <c r="X11"/>
  <c r="T51"/>
  <c r="W51" s="1"/>
  <c r="X18"/>
  <c r="AA18" s="1"/>
  <c r="X36"/>
  <c r="AA36" s="1"/>
  <c r="P36"/>
  <c r="S36" s="1"/>
  <c r="L50"/>
  <c r="O50" s="1"/>
  <c r="D34"/>
  <c r="G34" s="1"/>
  <c r="D19"/>
  <c r="G19" s="1"/>
  <c r="X50"/>
  <c r="AA50" s="1"/>
  <c r="P50"/>
  <c r="S50" s="1"/>
  <c r="T50"/>
  <c r="W50" s="1"/>
  <c r="T35"/>
  <c r="W35" s="1"/>
  <c r="H21"/>
  <c r="K21" s="1"/>
  <c r="L54"/>
  <c r="O54" s="1"/>
  <c r="H25"/>
  <c r="K25" s="1"/>
  <c r="D56"/>
  <c r="G56" s="1"/>
  <c r="H64"/>
  <c r="K64" s="1"/>
  <c r="P41"/>
  <c r="S41" s="1"/>
  <c r="L63"/>
  <c r="O63" s="1"/>
  <c r="P38"/>
  <c r="S38" s="1"/>
  <c r="D53"/>
  <c r="G53" s="1"/>
  <c r="X14"/>
  <c r="AA14" s="1"/>
  <c r="L39"/>
  <c r="O39" s="1"/>
  <c r="L47"/>
  <c r="O47" s="1"/>
  <c r="L38"/>
  <c r="O38" s="1"/>
  <c r="H23"/>
  <c r="K23" s="1"/>
  <c r="P22"/>
  <c r="S22" s="1"/>
  <c r="D39"/>
  <c r="G39" s="1"/>
  <c r="H40"/>
  <c r="K40" s="1"/>
  <c r="L56"/>
  <c r="O56" s="1"/>
  <c r="D26"/>
  <c r="G26" s="1"/>
  <c r="L19"/>
  <c r="O19" s="1"/>
  <c r="P14"/>
  <c r="S14" s="1"/>
  <c r="T47"/>
  <c r="W47" s="1"/>
  <c r="D23"/>
  <c r="G23" s="1"/>
  <c r="H46"/>
  <c r="K46" s="1"/>
  <c r="T11"/>
  <c r="H65"/>
  <c r="K65" s="1"/>
  <c r="T14"/>
  <c r="W14" s="1"/>
  <c r="D47"/>
  <c r="G47" s="1"/>
  <c r="X41"/>
  <c r="AA41" s="1"/>
  <c r="T46"/>
  <c r="W46" s="1"/>
  <c r="D64"/>
  <c r="G64" s="1"/>
  <c r="X47"/>
  <c r="AA47" s="1"/>
  <c r="P21"/>
  <c r="S21" s="1"/>
  <c r="D58"/>
  <c r="G58" s="1"/>
  <c r="P53"/>
  <c r="S53" s="1"/>
  <c r="T39"/>
  <c r="W39" s="1"/>
  <c r="P47"/>
  <c r="S47" s="1"/>
  <c r="X65"/>
  <c r="AA65" s="1"/>
  <c r="P37"/>
  <c r="S37" s="1"/>
  <c r="T56"/>
  <c r="W56" s="1"/>
  <c r="H47"/>
  <c r="K47" s="1"/>
  <c r="X37"/>
  <c r="AA37" s="1"/>
  <c r="L37"/>
  <c r="O37" s="1"/>
  <c r="T53"/>
  <c r="W53" s="1"/>
  <c r="D54"/>
  <c r="G54" s="1"/>
  <c r="H39"/>
  <c r="K39" s="1"/>
  <c r="T54"/>
  <c r="W54" s="1"/>
  <c r="L46"/>
  <c r="O46" s="1"/>
  <c r="L21"/>
  <c r="O21" s="1"/>
  <c r="X53"/>
  <c r="AA53" s="1"/>
  <c r="L30"/>
  <c r="O30" s="1"/>
  <c r="D30"/>
  <c r="G30" s="1"/>
  <c r="D25"/>
  <c r="G25" s="1"/>
  <c r="H11"/>
  <c r="L53"/>
  <c r="O53" s="1"/>
  <c r="H56"/>
  <c r="K56" s="1"/>
  <c r="H53"/>
  <c r="K53" s="1"/>
  <c r="T22"/>
  <c r="W22" s="1"/>
  <c r="T30"/>
  <c r="W30" s="1"/>
  <c r="P54"/>
  <c r="S54" s="1"/>
  <c r="Q45"/>
  <c r="E45"/>
  <c r="I45"/>
  <c r="Y45"/>
  <c r="M45"/>
  <c r="U45"/>
  <c r="AA11" l="1"/>
  <c r="X42"/>
  <c r="O11"/>
  <c r="L42"/>
  <c r="S11"/>
  <c r="P42"/>
  <c r="W11"/>
  <c r="T42"/>
  <c r="H42"/>
  <c r="K11"/>
  <c r="G11"/>
  <c r="D42"/>
  <c r="U55"/>
  <c r="M55"/>
  <c r="Y55"/>
  <c r="I55"/>
  <c r="E55"/>
  <c r="Q55"/>
  <c r="H45" l="1"/>
  <c r="K42"/>
  <c r="P45"/>
  <c r="S42"/>
  <c r="X45"/>
  <c r="AA42"/>
  <c r="D45"/>
  <c r="G42"/>
  <c r="T45"/>
  <c r="W42"/>
  <c r="L45"/>
  <c r="O42"/>
  <c r="X55" l="1"/>
  <c r="AA55" s="1"/>
  <c r="AA45"/>
  <c r="H55"/>
  <c r="K55" s="1"/>
  <c r="K45"/>
  <c r="L55"/>
  <c r="O55" s="1"/>
  <c r="O45"/>
  <c r="D55"/>
  <c r="G55" s="1"/>
  <c r="G45"/>
  <c r="P55"/>
  <c r="S55" s="1"/>
  <c r="S45"/>
  <c r="T55"/>
  <c r="W55" s="1"/>
  <c r="W45"/>
</calcChain>
</file>

<file path=xl/comments1.xml><?xml version="1.0" encoding="utf-8"?>
<comments xmlns="http://schemas.openxmlformats.org/spreadsheetml/2006/main">
  <authors>
    <author>Olivie_g</author>
  </authors>
  <commentList>
    <comment ref="F1" authorId="0">
      <text>
        <r>
          <rPr>
            <b/>
            <sz val="20"/>
            <color indexed="81"/>
            <rFont val="Tahoma"/>
            <family val="2"/>
          </rPr>
          <t>EN    FR   DE</t>
        </r>
      </text>
    </comment>
  </commentList>
</comments>
</file>

<file path=xl/comments2.xml><?xml version="1.0" encoding="utf-8"?>
<comments xmlns="http://schemas.openxmlformats.org/spreadsheetml/2006/main">
  <authors>
    <author>Olivie_g</author>
  </authors>
  <commentList>
    <comment ref="F1" authorId="0">
      <text>
        <r>
          <rPr>
            <b/>
            <sz val="20"/>
            <color indexed="81"/>
            <rFont val="Tahoma"/>
            <family val="2"/>
          </rPr>
          <t>EN    FR   DE</t>
        </r>
      </text>
    </comment>
  </commentList>
</comments>
</file>

<file path=xl/sharedStrings.xml><?xml version="1.0" encoding="utf-8"?>
<sst xmlns="http://schemas.openxmlformats.org/spreadsheetml/2006/main" count="37532" uniqueCount="685">
  <si>
    <t>jun 10</t>
  </si>
  <si>
    <t>jul 10</t>
  </si>
  <si>
    <t>aug 10</t>
  </si>
  <si>
    <t>oct 10</t>
  </si>
  <si>
    <t>nov 10</t>
  </si>
  <si>
    <t>dec 10</t>
  </si>
  <si>
    <t>SNCF - Trafic des filiales TFM (transport ferroviaire de marchandises)</t>
  </si>
  <si>
    <t>LU</t>
  </si>
  <si>
    <t>na</t>
  </si>
  <si>
    <t xml:space="preserve"> </t>
  </si>
  <si>
    <t>en</t>
  </si>
  <si>
    <t xml:space="preserve">2011 in traffic "A": sururban and regional train customers  </t>
  </si>
  <si>
    <t xml:space="preserve">2011 in traffic "B": mainline, intercity, high speed train customers  </t>
  </si>
  <si>
    <t>2011 data are estimated</t>
  </si>
  <si>
    <t>The statistical criteria in 2011 for the suburban service was changed (passengers and passenger-kilometers) therefore the statistical information for 2010 was recalculated in order to be comparable.</t>
  </si>
  <si>
    <t>The 2011 statistics are the budget of CP CARGA. They are a prevision.</t>
  </si>
  <si>
    <t>SETRAG</t>
  </si>
  <si>
    <t>SETRAG was affected in 2010, patly by the effects of government action to ban the export of logs. This led automatically significant decrease in activity of one of the main trades : wood. On the other hand, the situation on the locomotive fleet has remained very tight throughout the year (low reliability of rolling stock).</t>
  </si>
  <si>
    <t>ZFBH</t>
  </si>
  <si>
    <t>IE</t>
  </si>
  <si>
    <t>sep 10</t>
  </si>
  <si>
    <t>US</t>
  </si>
  <si>
    <t>CFM</t>
  </si>
  <si>
    <t>CFR Calatori</t>
  </si>
  <si>
    <t>CFR Marfa</t>
  </si>
  <si>
    <t>SJ</t>
  </si>
  <si>
    <t>SBB CFF FFS</t>
  </si>
  <si>
    <t>ZS</t>
  </si>
  <si>
    <t>FGC</t>
  </si>
  <si>
    <t>Trafic Marchandises par wagons complets    Güterverkehr in Wagenladungen     Wagonload Freight Traffic</t>
  </si>
  <si>
    <r>
      <t xml:space="preserve">dont </t>
    </r>
    <r>
      <rPr>
        <b/>
        <sz val="8"/>
        <rFont val="Arial"/>
        <family val="2"/>
      </rPr>
      <t>trafic international</t>
    </r>
  </si>
  <si>
    <r>
      <t xml:space="preserve">davon </t>
    </r>
    <r>
      <rPr>
        <b/>
        <sz val="8"/>
        <rFont val="Arial"/>
        <family val="2"/>
      </rPr>
      <t>internationaler Verkeh</t>
    </r>
    <r>
      <rPr>
        <sz val="8"/>
        <rFont val="Arial"/>
        <family val="2"/>
      </rPr>
      <t>r</t>
    </r>
  </si>
  <si>
    <r>
      <t xml:space="preserve">of which </t>
    </r>
    <r>
      <rPr>
        <b/>
        <sz val="8"/>
        <rFont val="Arial"/>
        <family val="2"/>
      </rPr>
      <t>international traffic</t>
    </r>
  </si>
  <si>
    <t>CF_CODE</t>
  </si>
  <si>
    <t>VAR_ID</t>
  </si>
  <si>
    <t>ANNEE</t>
  </si>
  <si>
    <t>CAR_CODE</t>
  </si>
  <si>
    <t>VAL_DATA</t>
  </si>
  <si>
    <t>SRO</t>
  </si>
  <si>
    <t>SNCC</t>
  </si>
  <si>
    <t>ATOC</t>
  </si>
  <si>
    <t>CD</t>
  </si>
  <si>
    <t>CFL</t>
  </si>
  <si>
    <t>CIE</t>
  </si>
  <si>
    <t>CP</t>
  </si>
  <si>
    <t>DB AG</t>
  </si>
  <si>
    <t>DSB</t>
  </si>
  <si>
    <t>EVR</t>
  </si>
  <si>
    <t>FS</t>
  </si>
  <si>
    <t>GySEV/RÖEE</t>
  </si>
  <si>
    <t>LDZ</t>
  </si>
  <si>
    <t>LG</t>
  </si>
  <si>
    <t>NS</t>
  </si>
  <si>
    <t>PKP</t>
  </si>
  <si>
    <t>RENFE</t>
  </si>
  <si>
    <t>SNCB/NMBS</t>
  </si>
  <si>
    <t>SNCF</t>
  </si>
  <si>
    <t>SZ</t>
  </si>
  <si>
    <t>VR</t>
  </si>
  <si>
    <t>ZSSK</t>
  </si>
  <si>
    <t>NSB</t>
  </si>
  <si>
    <t>BDZ</t>
  </si>
  <si>
    <t>HZ</t>
  </si>
  <si>
    <t>TCDD</t>
  </si>
  <si>
    <t>ZBH</t>
  </si>
  <si>
    <t>ZRS</t>
  </si>
  <si>
    <t>BC</t>
  </si>
  <si>
    <t>UZ</t>
  </si>
  <si>
    <t>RAI</t>
  </si>
  <si>
    <t>Year</t>
  </si>
  <si>
    <t>Somme</t>
  </si>
  <si>
    <t>Valeur</t>
  </si>
  <si>
    <t>Libellé</t>
  </si>
  <si>
    <t xml:space="preserve">Trafic Voyageurs </t>
  </si>
  <si>
    <t>Entreprise Ferroviaire</t>
  </si>
  <si>
    <t>Personenverkehr</t>
  </si>
  <si>
    <t>Global</t>
  </si>
  <si>
    <t>Bahnunternehmen</t>
  </si>
  <si>
    <t>Passenger Traffic</t>
  </si>
  <si>
    <t>Gesamtsumme</t>
  </si>
  <si>
    <t>Railway Undertaking</t>
  </si>
  <si>
    <t>Overall</t>
  </si>
  <si>
    <t>Voyageurs transportés</t>
  </si>
  <si>
    <t>Voyageurs-kilomètres</t>
  </si>
  <si>
    <t>Tonnes transportées</t>
  </si>
  <si>
    <t>Tonnes-kilomètres</t>
  </si>
  <si>
    <t>Beförderte Personen</t>
  </si>
  <si>
    <t>Personenkilometer</t>
  </si>
  <si>
    <t>Beförderte Tonnen</t>
  </si>
  <si>
    <t>Tonnenkilometer</t>
  </si>
  <si>
    <t>Passengers carried</t>
  </si>
  <si>
    <t>Passenger-kilometres</t>
  </si>
  <si>
    <t>Tonnes carried</t>
  </si>
  <si>
    <t>Tonne-kilometres</t>
  </si>
  <si>
    <t>M</t>
  </si>
  <si>
    <t>%</t>
  </si>
  <si>
    <t>GB</t>
  </si>
  <si>
    <t>CZ</t>
  </si>
  <si>
    <t>1)</t>
  </si>
  <si>
    <t>PT</t>
  </si>
  <si>
    <t>DE</t>
  </si>
  <si>
    <t>2)</t>
  </si>
  <si>
    <t>EE</t>
  </si>
  <si>
    <t>IT</t>
  </si>
  <si>
    <t>HU</t>
  </si>
  <si>
    <t>LV</t>
  </si>
  <si>
    <t>LT</t>
  </si>
  <si>
    <t>AT</t>
  </si>
  <si>
    <t>PL</t>
  </si>
  <si>
    <t>ES</t>
  </si>
  <si>
    <t>BE</t>
  </si>
  <si>
    <t>FR</t>
  </si>
  <si>
    <t>SI</t>
  </si>
  <si>
    <t>FI</t>
  </si>
  <si>
    <t>SK</t>
  </si>
  <si>
    <t>TOTAL EU</t>
  </si>
  <si>
    <t>BG</t>
  </si>
  <si>
    <t>RO</t>
  </si>
  <si>
    <t>HR</t>
  </si>
  <si>
    <t>BA</t>
  </si>
  <si>
    <t xml:space="preserve">TOTAL EUROPE </t>
  </si>
  <si>
    <t xml:space="preserve">... </t>
  </si>
  <si>
    <t>Données non disponibles</t>
  </si>
  <si>
    <t>Daten liegen nicht vor.</t>
  </si>
  <si>
    <t>Data not available</t>
  </si>
  <si>
    <t>Month</t>
  </si>
  <si>
    <t>IR</t>
  </si>
  <si>
    <t xml:space="preserve">TOTAL EU + EFTA   </t>
  </si>
  <si>
    <t>x 1 000</t>
  </si>
  <si>
    <t>x 1 000 000</t>
  </si>
  <si>
    <t>PV  Trafic marchandises comprenant les wagons de particuliers vides.</t>
  </si>
  <si>
    <t xml:space="preserve">        Güterverkehr einschließlich leere P-Wagen.</t>
  </si>
  <si>
    <t xml:space="preserve">        Freight traffic including empty privately owned wagons</t>
  </si>
  <si>
    <t>ZSSK Cargo</t>
  </si>
  <si>
    <t>SERVTRANS</t>
  </si>
  <si>
    <t>RZD</t>
  </si>
  <si>
    <t>GFR</t>
  </si>
  <si>
    <t>UNIFERTRANS</t>
  </si>
  <si>
    <t>TRA</t>
  </si>
  <si>
    <t>JP</t>
  </si>
  <si>
    <t>JR</t>
  </si>
  <si>
    <t>CL</t>
  </si>
  <si>
    <t>TOTAL CHILE</t>
  </si>
  <si>
    <t>Language / Langue / Sprache:</t>
  </si>
  <si>
    <t>m01</t>
  </si>
  <si>
    <t>m02</t>
  </si>
  <si>
    <t>m03</t>
  </si>
  <si>
    <t>m04</t>
  </si>
  <si>
    <t>m05</t>
  </si>
  <si>
    <t>m06</t>
  </si>
  <si>
    <t>m07</t>
  </si>
  <si>
    <t>m08</t>
  </si>
  <si>
    <t>m09</t>
  </si>
  <si>
    <t>m10</t>
  </si>
  <si>
    <t>m11</t>
  </si>
  <si>
    <t>m12</t>
  </si>
  <si>
    <t>Monthly statistics of railway passenger and freight traffic (on all networks)</t>
  </si>
  <si>
    <t>Statistiques mensuelles des trafics voyageurs et fret (sur tous réseaux)</t>
  </si>
  <si>
    <t>Monatliche Statistiken des Personen- und Güterverkehr (auf allen Netzen)</t>
  </si>
  <si>
    <t>Monthly statistics of infrastructure performances (all operators)</t>
  </si>
  <si>
    <t>Statistiques mensuelles des performances de l'infrastructure (tous opérateurs)</t>
  </si>
  <si>
    <t>Monatliche Statistiken der Infrastrukturleistung (alle Verkehrsbetreiber)</t>
  </si>
  <si>
    <t>Railway Operator:</t>
  </si>
  <si>
    <t>Opérateur ferroviaire :</t>
  </si>
  <si>
    <t>Bahnverkehrsbetreiber:</t>
  </si>
  <si>
    <t>Infrastructure Manager:</t>
  </si>
  <si>
    <t>Gestionnaire d'infrastructure :</t>
  </si>
  <si>
    <t>DSVN</t>
  </si>
  <si>
    <t>VN</t>
  </si>
  <si>
    <t>BRC</t>
  </si>
  <si>
    <t>Infrastrukturbetreiber:</t>
  </si>
  <si>
    <t>Année</t>
  </si>
  <si>
    <t>Jahr</t>
  </si>
  <si>
    <t>January</t>
  </si>
  <si>
    <t>Janvier</t>
  </si>
  <si>
    <t>Januar</t>
  </si>
  <si>
    <t>February</t>
  </si>
  <si>
    <t>Février</t>
  </si>
  <si>
    <t>Februar</t>
  </si>
  <si>
    <t>March</t>
  </si>
  <si>
    <t>Mars</t>
  </si>
  <si>
    <t>März</t>
  </si>
  <si>
    <t>April</t>
  </si>
  <si>
    <t>Avril</t>
  </si>
  <si>
    <t>May</t>
  </si>
  <si>
    <t>Mai</t>
  </si>
  <si>
    <t>June</t>
  </si>
  <si>
    <t>Juin</t>
  </si>
  <si>
    <t>Juni</t>
  </si>
  <si>
    <t>July</t>
  </si>
  <si>
    <t>Juillet</t>
  </si>
  <si>
    <t>Juli</t>
  </si>
  <si>
    <t>August</t>
  </si>
  <si>
    <t>Août</t>
  </si>
  <si>
    <t>September</t>
  </si>
  <si>
    <t>Septembre</t>
  </si>
  <si>
    <t>October</t>
  </si>
  <si>
    <t>Octobre</t>
  </si>
  <si>
    <t>November</t>
  </si>
  <si>
    <t>Novembre</t>
  </si>
  <si>
    <t>December</t>
  </si>
  <si>
    <t>Décembre</t>
  </si>
  <si>
    <t>Dezember</t>
  </si>
  <si>
    <t>Passenger Commercial Traffic</t>
  </si>
  <si>
    <t>Trafic commercial voyageurs</t>
  </si>
  <si>
    <t>Wagonload Freight Traffic</t>
  </si>
  <si>
    <t>Trafic Marchandises par wagons complets</t>
  </si>
  <si>
    <t>Güterverkehr in Wagenladungen</t>
  </si>
  <si>
    <t>Total</t>
  </si>
  <si>
    <t>Thousands</t>
  </si>
  <si>
    <t>Milliers</t>
  </si>
  <si>
    <t>Tausende</t>
  </si>
  <si>
    <t>Millions</t>
  </si>
  <si>
    <t>Millionen</t>
  </si>
  <si>
    <t>Train-kilometres</t>
  </si>
  <si>
    <t>Trains-kilomètres</t>
  </si>
  <si>
    <t>Zugkilometer</t>
  </si>
  <si>
    <t>Passenger trains</t>
  </si>
  <si>
    <t>Trains de voyageurs</t>
  </si>
  <si>
    <t>Personenzüge</t>
  </si>
  <si>
    <t>Freight trains</t>
  </si>
  <si>
    <t>Trains de marchandises</t>
  </si>
  <si>
    <t>Güterzüge</t>
  </si>
  <si>
    <t>Quarter 1</t>
  </si>
  <si>
    <t>Trimestre 1</t>
  </si>
  <si>
    <t>Jahrviertel 1</t>
  </si>
  <si>
    <t>Quarter 2</t>
  </si>
  <si>
    <t>Trimestre 2</t>
  </si>
  <si>
    <t>Jahrviertel 2</t>
  </si>
  <si>
    <t>Quarter 3</t>
  </si>
  <si>
    <t>Trimestre 3</t>
  </si>
  <si>
    <t>Jahrviertel 3</t>
  </si>
  <si>
    <t>Quarter 4</t>
  </si>
  <si>
    <t>Trimestre 4</t>
  </si>
  <si>
    <t>Jahrviertel 4</t>
  </si>
  <si>
    <t>Full year</t>
  </si>
  <si>
    <t>Année complète</t>
  </si>
  <si>
    <t>Volljahr</t>
  </si>
  <si>
    <t>All trains</t>
  </si>
  <si>
    <t>Tous trains</t>
  </si>
  <si>
    <t>Alle Züge</t>
  </si>
  <si>
    <t>Comments</t>
  </si>
  <si>
    <t>Commentaires</t>
  </si>
  <si>
    <t>Bemerkungen</t>
  </si>
  <si>
    <t>KTZ</t>
  </si>
  <si>
    <t>SNTF</t>
  </si>
  <si>
    <t/>
  </si>
  <si>
    <t>Click on your company's name to update your data</t>
  </si>
  <si>
    <t>update your data and click on this button</t>
  </si>
  <si>
    <t>Once your data updated, save the file on your PC and upload it to the UIC extranet</t>
  </si>
  <si>
    <t>GKB</t>
  </si>
  <si>
    <t>Total Chile</t>
  </si>
  <si>
    <t>1 km=</t>
  </si>
  <si>
    <t>The average was considered for the last two months of year 2006.</t>
  </si>
  <si>
    <t>MAV START</t>
  </si>
  <si>
    <t>CN</t>
  </si>
  <si>
    <t>AMTRAK</t>
  </si>
  <si>
    <t xml:space="preserve">1 km = </t>
  </si>
  <si>
    <t>mile</t>
  </si>
  <si>
    <t>Freight traffic - without empty privately-owned wagons.
Passenger traffic - includes suburban traffic; July corrected</t>
  </si>
  <si>
    <t>N.B. Par convention, 2VK (Voyageurs-Kilomètres)= 1 UT (Unité de Trafic</t>
  </si>
  <si>
    <t>DK</t>
  </si>
  <si>
    <t>UA</t>
  </si>
  <si>
    <t>KZ</t>
  </si>
  <si>
    <t>week</t>
  </si>
  <si>
    <t>THSRC</t>
  </si>
  <si>
    <t>distance moyenne parcourue sur la periode 01,07 a 03,09</t>
  </si>
  <si>
    <t>AAR</t>
  </si>
  <si>
    <t>BY</t>
  </si>
  <si>
    <t>TR</t>
  </si>
  <si>
    <t>of which international traffic</t>
  </si>
  <si>
    <t>CH</t>
  </si>
  <si>
    <t xml:space="preserve">ÖBB             </t>
  </si>
  <si>
    <t xml:space="preserve">ZBH             </t>
  </si>
  <si>
    <t xml:space="preserve">ZRS             </t>
  </si>
  <si>
    <t xml:space="preserve">SNCB/NMBS       </t>
  </si>
  <si>
    <t xml:space="preserve">BDZ             </t>
  </si>
  <si>
    <t xml:space="preserve">BC              </t>
  </si>
  <si>
    <t xml:space="preserve">SBB CFF FFS     </t>
  </si>
  <si>
    <t xml:space="preserve">CD              </t>
  </si>
  <si>
    <t xml:space="preserve">DB AG           </t>
  </si>
  <si>
    <t xml:space="preserve">EVR             </t>
  </si>
  <si>
    <t xml:space="preserve">FGC             </t>
  </si>
  <si>
    <t xml:space="preserve">RENFE           </t>
  </si>
  <si>
    <t xml:space="preserve">VR              </t>
  </si>
  <si>
    <t xml:space="preserve">SNCF            </t>
  </si>
  <si>
    <t xml:space="preserve">HZ              </t>
  </si>
  <si>
    <t xml:space="preserve">GySEV/RÖEE      </t>
  </si>
  <si>
    <t xml:space="preserve">MAV Cargo       </t>
  </si>
  <si>
    <t xml:space="preserve">FS              </t>
  </si>
  <si>
    <t xml:space="preserve">LG              </t>
  </si>
  <si>
    <t xml:space="preserve">LDZ             </t>
  </si>
  <si>
    <t xml:space="preserve">PKP             </t>
  </si>
  <si>
    <t xml:space="preserve">CFR Marfa       </t>
  </si>
  <si>
    <t xml:space="preserve">SERVTRANS       </t>
  </si>
  <si>
    <t xml:space="preserve">UNIFERTRANS     </t>
  </si>
  <si>
    <t xml:space="preserve">ZS              </t>
  </si>
  <si>
    <t xml:space="preserve">SZ              </t>
  </si>
  <si>
    <t xml:space="preserve">ZSSK Cargo      </t>
  </si>
  <si>
    <t xml:space="preserve">TCDD            </t>
  </si>
  <si>
    <t xml:space="preserve">UZ              </t>
  </si>
  <si>
    <t>jan 08</t>
  </si>
  <si>
    <t>feb 08</t>
  </si>
  <si>
    <t>mar 08</t>
  </si>
  <si>
    <t>apr 08</t>
  </si>
  <si>
    <t>may 08</t>
  </si>
  <si>
    <t>jun 08</t>
  </si>
  <si>
    <t>jul 08</t>
  </si>
  <si>
    <t>aug 08</t>
  </si>
  <si>
    <t>sep 08</t>
  </si>
  <si>
    <t>oct 08</t>
  </si>
  <si>
    <t>nov 08</t>
  </si>
  <si>
    <t>dec 08</t>
  </si>
  <si>
    <t>jan 09</t>
  </si>
  <si>
    <t>feb 09</t>
  </si>
  <si>
    <t>mar 09</t>
  </si>
  <si>
    <t>apr 09</t>
  </si>
  <si>
    <t>may 09</t>
  </si>
  <si>
    <t>jun 09</t>
  </si>
  <si>
    <t>jul 09</t>
  </si>
  <si>
    <t>aug 09</t>
  </si>
  <si>
    <t>sep 09</t>
  </si>
  <si>
    <t>RU</t>
  </si>
  <si>
    <t>date:</t>
  </si>
  <si>
    <t>TRAINOSE</t>
  </si>
  <si>
    <t>TFG</t>
  </si>
  <si>
    <t>CP CARGA</t>
  </si>
  <si>
    <t>MONTECARGO</t>
  </si>
  <si>
    <t>ME</t>
  </si>
  <si>
    <t>MZ-T</t>
  </si>
  <si>
    <t>MK</t>
  </si>
  <si>
    <t>DZ</t>
  </si>
  <si>
    <t xml:space="preserve">BRC             </t>
  </si>
  <si>
    <t xml:space="preserve">CFL             </t>
  </si>
  <si>
    <t xml:space="preserve">CFM             </t>
  </si>
  <si>
    <t xml:space="preserve">CIE             </t>
  </si>
  <si>
    <t xml:space="preserve">GFR             </t>
  </si>
  <si>
    <t>EUROPE</t>
  </si>
  <si>
    <t>USA</t>
  </si>
  <si>
    <t>jan</t>
  </si>
  <si>
    <t>feb</t>
  </si>
  <si>
    <t>mar</t>
  </si>
  <si>
    <t>apr</t>
  </si>
  <si>
    <t>may</t>
  </si>
  <si>
    <t>jun</t>
  </si>
  <si>
    <t>jul</t>
  </si>
  <si>
    <t>aug</t>
  </si>
  <si>
    <t>sep</t>
  </si>
  <si>
    <t>oct</t>
  </si>
  <si>
    <t>nov</t>
  </si>
  <si>
    <t>dec</t>
  </si>
  <si>
    <t>oct 09</t>
  </si>
  <si>
    <t>nov 09</t>
  </si>
  <si>
    <t>dec 09</t>
  </si>
  <si>
    <t>jan 10</t>
  </si>
  <si>
    <t>feb 10</t>
  </si>
  <si>
    <t>apr 10</t>
  </si>
  <si>
    <t>may 10</t>
  </si>
  <si>
    <t>mar 10</t>
  </si>
  <si>
    <t>CP Carga</t>
  </si>
  <si>
    <t>"of which interantional traffic" only on german national territory</t>
  </si>
  <si>
    <t>Numbers include DSB and subsidiarys where DSB owns more than 50%: S-Tog, Roslagstog and DSBFirst.</t>
  </si>
  <si>
    <t>-1</t>
  </si>
  <si>
    <t xml:space="preserve">prepared by: Snejana Markovic-Chénais </t>
  </si>
  <si>
    <t>dont trafic international</t>
  </si>
  <si>
    <t>davon internationaler Verkehr</t>
  </si>
  <si>
    <t>DB AG : Passenger and freight traffic: Holding's figures, including performance outside german national territory - international freight traffic: only on german national territory</t>
  </si>
  <si>
    <t>SNCF : Figures systematically corrected in December</t>
  </si>
  <si>
    <t xml:space="preserve">Access to compiled table </t>
  </si>
  <si>
    <t>With date 01/06/2011, we have changed the travelers' distribution of the first quarter of the year.</t>
  </si>
  <si>
    <t>Note that the monthly data are calculated by pro-rating four-weekly periods</t>
  </si>
  <si>
    <t>Since may 2011 Trenitalia Regional traffic does not include Regional traffic performed in Lombardia region, since it is performed by TreNord company not belonging to FS Group.</t>
  </si>
  <si>
    <t xml:space="preserve">From 2009 FS figures of passenger and passenger km traffic volume include 50% Cisalpino AG data, </t>
  </si>
  <si>
    <t xml:space="preserve">joint venture of Trenitalia (FS Group's Railway undertaking) and SBB. Since may 2011 Trenitalia Regional traffic does not include Regional traffic performed in Lombardia region, since it is performed by TreNord </t>
  </si>
  <si>
    <t>Passenger-kilometres and passengers carried for the subsidiaries are estimated</t>
  </si>
  <si>
    <t>BLS CARGO</t>
  </si>
  <si>
    <t>Only wagonload freight traffic; indication of net tonnes and net tonne-kilometeres</t>
  </si>
  <si>
    <t>²</t>
  </si>
  <si>
    <t xml:space="preserve">Passenger traffic data  revised  for February  and April  2011  </t>
  </si>
  <si>
    <t>(1) Les cumuls Voyageurs et VK ne sont pas égaux à la somme des mois (prise en compte de régularisations dans les cumuls seulement). Le trafic commercial voyageurs comprend le trafic iDTGV.</t>
  </si>
  <si>
    <t>(2) À compter du 1er septembre 2010, Eurostar devient une entreprise ferroviaire à part entière : Eurostar International Limited (EIL), filiale du Groupe SNCF.</t>
  </si>
  <si>
    <t xml:space="preserve">      Les trafics d'Eurostar ne sont plus intégrés dans le tableau ci-dessus à partir de cette date. </t>
  </si>
  <si>
    <t>(3) Les transports en service sont inclus dans le trafic marchandises.</t>
  </si>
  <si>
    <t xml:space="preserve">      En 2011, la direction du Fret souhaite rester sur une communication trimestrielle des trafics, en conséquence il a été procédé par nécessité sur demande de l'UIC à un calcul mensuel correspondant au tiers du trimestre.</t>
  </si>
  <si>
    <t>MÁV START Zrt.(former Passenger Business Unit) split MÁV ZRt. from 01. July 2007. Since June/July 2007 the 4 narrow-gauge railways (1. Gyermekvasút, 2. Balatonfenyves, 3.Kecskemét, 4. Nyírvidék) belong to MÁV ZRt. Passenger Commercial Traffic data contain MÁV ZRt plus MÁV START Zrt data. MÁV START passenger operator company, the subsidiary of MÁV belongs to the MÁV Group</t>
  </si>
  <si>
    <t xml:space="preserve">2012 in traffic "A": sururban and regional train customers  </t>
  </si>
  <si>
    <t xml:space="preserve">2012 in traffic "B": mainline, intercity, high speed train customers  </t>
  </si>
  <si>
    <t>BC20119601</t>
  </si>
  <si>
    <t>BC20119602</t>
  </si>
  <si>
    <t>BC20119603</t>
  </si>
  <si>
    <t>BC20119604</t>
  </si>
  <si>
    <t>BC20119605</t>
  </si>
  <si>
    <t>BC20119606</t>
  </si>
  <si>
    <t>BDZ20119601</t>
  </si>
  <si>
    <t>BDZ20119602</t>
  </si>
  <si>
    <t>BDZ20119603</t>
  </si>
  <si>
    <t>BDZ20119604</t>
  </si>
  <si>
    <t>BDZ20119605</t>
  </si>
  <si>
    <t>BDZ20119606</t>
  </si>
  <si>
    <t>CD20119601</t>
  </si>
  <si>
    <t>CD20119602</t>
  </si>
  <si>
    <t>CD20119603</t>
  </si>
  <si>
    <t>CD20119604</t>
  </si>
  <si>
    <t>CD20119605</t>
  </si>
  <si>
    <t>CD20119606</t>
  </si>
  <si>
    <t>MZ-T20119601</t>
  </si>
  <si>
    <t>MZ-T20119602</t>
  </si>
  <si>
    <t>MZ-T20119603</t>
  </si>
  <si>
    <t>MZ-T20119604</t>
  </si>
  <si>
    <t>MZ-T20119605</t>
  </si>
  <si>
    <t>MZ-T20119606</t>
  </si>
  <si>
    <t>CFL20119601</t>
  </si>
  <si>
    <t>CFL20119602</t>
  </si>
  <si>
    <t>CFL20119603</t>
  </si>
  <si>
    <t>CFL20119604</t>
  </si>
  <si>
    <t>CFL20119605</t>
  </si>
  <si>
    <t>CFL20119606</t>
  </si>
  <si>
    <t>CFM20119601</t>
  </si>
  <si>
    <t>CFM20119602</t>
  </si>
  <si>
    <t>CFM20119603</t>
  </si>
  <si>
    <t>CFM20119604</t>
  </si>
  <si>
    <t>CFM20119605</t>
  </si>
  <si>
    <t>CFM20119606</t>
  </si>
  <si>
    <t>CIE20119601</t>
  </si>
  <si>
    <t>CIE20119602</t>
  </si>
  <si>
    <t>CIE20119603</t>
  </si>
  <si>
    <t>CIE20119604</t>
  </si>
  <si>
    <t>CIE20119605</t>
  </si>
  <si>
    <t>CIE20119606</t>
  </si>
  <si>
    <t>CP20119601</t>
  </si>
  <si>
    <t>CP20119602</t>
  </si>
  <si>
    <t>CP20119603</t>
  </si>
  <si>
    <t>CP20119604</t>
  </si>
  <si>
    <t>CP20119605</t>
  </si>
  <si>
    <t>CP20119606</t>
  </si>
  <si>
    <t>DB AG20119601</t>
  </si>
  <si>
    <t>DB AG20119602</t>
  </si>
  <si>
    <t>DB AG20119603</t>
  </si>
  <si>
    <t>DB AG20119604</t>
  </si>
  <si>
    <t>DB AG20119605</t>
  </si>
  <si>
    <t>DB AG20119606</t>
  </si>
  <si>
    <t>CP CARGA20119601</t>
  </si>
  <si>
    <t>CP CARGA20119602</t>
  </si>
  <si>
    <t>CP CARGA20119603</t>
  </si>
  <si>
    <t>CP CARGA20119604</t>
  </si>
  <si>
    <t>CP CARGA20119605</t>
  </si>
  <si>
    <t>CP CARGA20119606</t>
  </si>
  <si>
    <t>EVR20119601</t>
  </si>
  <si>
    <t>EVR20119602</t>
  </si>
  <si>
    <t>EVR20119603</t>
  </si>
  <si>
    <t>EVR20119604</t>
  </si>
  <si>
    <t>EVR20119605</t>
  </si>
  <si>
    <t>EVR20119606</t>
  </si>
  <si>
    <t>FS20119601</t>
  </si>
  <si>
    <t>FS20119602</t>
  </si>
  <si>
    <t>FS20119603</t>
  </si>
  <si>
    <t>FS20119604</t>
  </si>
  <si>
    <t>FS20119605</t>
  </si>
  <si>
    <t>FS20119606</t>
  </si>
  <si>
    <t>GySEV/RÖEE20119601</t>
  </si>
  <si>
    <t>GySEV/RÖEE20119602</t>
  </si>
  <si>
    <t>GySEV/RÖEE20119603</t>
  </si>
  <si>
    <t>GySEV/RÖEE20119604</t>
  </si>
  <si>
    <t>GySEV/RÖEE20119605</t>
  </si>
  <si>
    <t>GySEV/RÖEE20119606</t>
  </si>
  <si>
    <t>HZ20119601</t>
  </si>
  <si>
    <t>HZ20119602</t>
  </si>
  <si>
    <t>HZ20119603</t>
  </si>
  <si>
    <t>HZ20119604</t>
  </si>
  <si>
    <t>HZ20119605</t>
  </si>
  <si>
    <t>HZ20119606</t>
  </si>
  <si>
    <t>JR20119601</t>
  </si>
  <si>
    <t>JR20119602</t>
  </si>
  <si>
    <t>JR20119603</t>
  </si>
  <si>
    <t>JR20119604</t>
  </si>
  <si>
    <t>KTZ20119601</t>
  </si>
  <si>
    <t>KTZ20119602</t>
  </si>
  <si>
    <t>KTZ20119603</t>
  </si>
  <si>
    <t>KTZ20119604</t>
  </si>
  <si>
    <t>KTZ20119605</t>
  </si>
  <si>
    <t>KTZ20119606</t>
  </si>
  <si>
    <t>LDZ20119601</t>
  </si>
  <si>
    <t>LDZ20119602</t>
  </si>
  <si>
    <t>LDZ20119603</t>
  </si>
  <si>
    <t>LDZ20119604</t>
  </si>
  <si>
    <t>LDZ20119605</t>
  </si>
  <si>
    <t>LDZ20119606</t>
  </si>
  <si>
    <t>LG20119601</t>
  </si>
  <si>
    <t>LG20119602</t>
  </si>
  <si>
    <t>LG20119603</t>
  </si>
  <si>
    <t>LG20119604</t>
  </si>
  <si>
    <t>LG20119605</t>
  </si>
  <si>
    <t>LG20119606</t>
  </si>
  <si>
    <t>TRAINOSE20119601</t>
  </si>
  <si>
    <t>TRAINOSE20119602</t>
  </si>
  <si>
    <t>TRAINOSE20119603</t>
  </si>
  <si>
    <t>TRAINOSE20119604</t>
  </si>
  <si>
    <t>TRAINOSE20119605</t>
  </si>
  <si>
    <t>TRAINOSE20119606</t>
  </si>
  <si>
    <t>PKP20119601</t>
  </si>
  <si>
    <t>PKP20119602</t>
  </si>
  <si>
    <t>PKP20119603</t>
  </si>
  <si>
    <t>PKP20119604</t>
  </si>
  <si>
    <t>PKP20119605</t>
  </si>
  <si>
    <t>PKP20119606</t>
  </si>
  <si>
    <t>RAI20119601</t>
  </si>
  <si>
    <t>RAI20119602</t>
  </si>
  <si>
    <t>RAI20119603</t>
  </si>
  <si>
    <t>RAI20119604</t>
  </si>
  <si>
    <t>RAI20119605</t>
  </si>
  <si>
    <t>RAI20119606</t>
  </si>
  <si>
    <t>RENFE20119601</t>
  </si>
  <si>
    <t>RENFE20119602</t>
  </si>
  <si>
    <t>RENFE20119603</t>
  </si>
  <si>
    <t>RENFE20119604</t>
  </si>
  <si>
    <t>RENFE20119605</t>
  </si>
  <si>
    <t>RENFE20119606</t>
  </si>
  <si>
    <t>RZD20119601</t>
  </si>
  <si>
    <t>RZD20119602</t>
  </si>
  <si>
    <t>RZD20119603</t>
  </si>
  <si>
    <t>RZD20119604</t>
  </si>
  <si>
    <t>RZD20119605</t>
  </si>
  <si>
    <t>RZD20119606</t>
  </si>
  <si>
    <t>SBB CFF FFS20119601</t>
  </si>
  <si>
    <t>SBB CFF FFS20119602</t>
  </si>
  <si>
    <t>SBB CFF FFS20119603</t>
  </si>
  <si>
    <t>SBB CFF FFS20119604</t>
  </si>
  <si>
    <t>SBB CFF FFS20119605</t>
  </si>
  <si>
    <t>SBB CFF FFS20119606</t>
  </si>
  <si>
    <t>SNCB/NMBS20119601</t>
  </si>
  <si>
    <t>SNCB/NMBS20119602</t>
  </si>
  <si>
    <t>SNCB/NMBS20119603</t>
  </si>
  <si>
    <t>SNCB/NMBS20119604</t>
  </si>
  <si>
    <t>SNCB/NMBS20119605</t>
  </si>
  <si>
    <t>SNCB/NMBS20119606</t>
  </si>
  <si>
    <t>SNCC20119601</t>
  </si>
  <si>
    <t>SNCC20119602</t>
  </si>
  <si>
    <t>SNCC20119603</t>
  </si>
  <si>
    <t>SNCC20119604</t>
  </si>
  <si>
    <t>SNCC20119605</t>
  </si>
  <si>
    <t>SNCC20119606</t>
  </si>
  <si>
    <t>SNCF20119601</t>
  </si>
  <si>
    <t>SNCF20119602</t>
  </si>
  <si>
    <t>SNCF20119603</t>
  </si>
  <si>
    <t>SNCF20119604</t>
  </si>
  <si>
    <t>SNCF20119605</t>
  </si>
  <si>
    <t>SNCF20119606</t>
  </si>
  <si>
    <t>SNTF20119601</t>
  </si>
  <si>
    <t>SNTF20119602</t>
  </si>
  <si>
    <t>SNTF20119603</t>
  </si>
  <si>
    <t>SNTF20119604</t>
  </si>
  <si>
    <t>SNTF20119605</t>
  </si>
  <si>
    <t>SNTF20119606</t>
  </si>
  <si>
    <t>SRO20119601</t>
  </si>
  <si>
    <t>SRO20119602</t>
  </si>
  <si>
    <t>SRO20119603</t>
  </si>
  <si>
    <t>SRO20119604</t>
  </si>
  <si>
    <t>SRO20119605</t>
  </si>
  <si>
    <t>SRO20119606</t>
  </si>
  <si>
    <t>SZ20119601</t>
  </si>
  <si>
    <t>SZ20119602</t>
  </si>
  <si>
    <t>SZ20119603</t>
  </si>
  <si>
    <t>SZ20119604</t>
  </si>
  <si>
    <t>SZ20119605</t>
  </si>
  <si>
    <t>SZ20119606</t>
  </si>
  <si>
    <t>TCDD20119601</t>
  </si>
  <si>
    <t>TCDD20119602</t>
  </si>
  <si>
    <t>TCDD20119603</t>
  </si>
  <si>
    <t>TCDD20119604</t>
  </si>
  <si>
    <t>TCDD20119605</t>
  </si>
  <si>
    <t>TCDD20119606</t>
  </si>
  <si>
    <t>TRA20119601</t>
  </si>
  <si>
    <t>TRA20119602</t>
  </si>
  <si>
    <t>TRA20119603</t>
  </si>
  <si>
    <t>TRA20119604</t>
  </si>
  <si>
    <t>UZ20119601</t>
  </si>
  <si>
    <t>UZ20119602</t>
  </si>
  <si>
    <t>UZ20119603</t>
  </si>
  <si>
    <t>UZ20119604</t>
  </si>
  <si>
    <t>UZ20119605</t>
  </si>
  <si>
    <t>UZ20119606</t>
  </si>
  <si>
    <t>VR20119601</t>
  </si>
  <si>
    <t>VR20119602</t>
  </si>
  <si>
    <t>VR20119603</t>
  </si>
  <si>
    <t>VR20119604</t>
  </si>
  <si>
    <t>VR20119605</t>
  </si>
  <si>
    <t>VR20119606</t>
  </si>
  <si>
    <t>ZFBH20119601</t>
  </si>
  <si>
    <t>ZFBH20119602</t>
  </si>
  <si>
    <t>ZFBH20119603</t>
  </si>
  <si>
    <t>ZFBH20119604</t>
  </si>
  <si>
    <t>ZFBH20119605</t>
  </si>
  <si>
    <t>ZFBH20119606</t>
  </si>
  <si>
    <t>ZRS20119601</t>
  </si>
  <si>
    <t>ZRS20119602</t>
  </si>
  <si>
    <t>ZRS20119603</t>
  </si>
  <si>
    <t>ZRS20119604</t>
  </si>
  <si>
    <t>ZRS20119605</t>
  </si>
  <si>
    <t>ZRS20119606</t>
  </si>
  <si>
    <t>ZS20119601</t>
  </si>
  <si>
    <t>ZS20119602</t>
  </si>
  <si>
    <t>ZS20119603</t>
  </si>
  <si>
    <t>ZS20119604</t>
  </si>
  <si>
    <t>ZS20119605</t>
  </si>
  <si>
    <t>ZS20119606</t>
  </si>
  <si>
    <t>ATOC20119601</t>
  </si>
  <si>
    <t>ATOC20119602</t>
  </si>
  <si>
    <t>NS20119601</t>
  </si>
  <si>
    <t>NS20119602</t>
  </si>
  <si>
    <t>NSB20119601</t>
  </si>
  <si>
    <t>NSB20119602</t>
  </si>
  <si>
    <t>MAV START20119601</t>
  </si>
  <si>
    <t>MAV START20119602</t>
  </si>
  <si>
    <t>ZSSK20119601</t>
  </si>
  <si>
    <t>ZSSK20119602</t>
  </si>
  <si>
    <t>CFR Calatori20119601</t>
  </si>
  <si>
    <t>CFR Calatori20119602</t>
  </si>
  <si>
    <t>SJ20119601</t>
  </si>
  <si>
    <t>SJ20119602</t>
  </si>
  <si>
    <t>DSB20119601</t>
  </si>
  <si>
    <t>DSB20119602</t>
  </si>
  <si>
    <t>AAR20119603</t>
  </si>
  <si>
    <t>CFR Marfa20119603</t>
  </si>
  <si>
    <t>CFR Marfa20119604</t>
  </si>
  <si>
    <t>CFR Marfa20119605</t>
  </si>
  <si>
    <t>CFR Marfa20119606</t>
  </si>
  <si>
    <t>FGC20119601</t>
  </si>
  <si>
    <t>FGC20119602</t>
  </si>
  <si>
    <t>FGC20119603</t>
  </si>
  <si>
    <t>FGC20119604</t>
  </si>
  <si>
    <t>GFR20119603</t>
  </si>
  <si>
    <t>GFR20119604</t>
  </si>
  <si>
    <t>GFR20119605</t>
  </si>
  <si>
    <t>GFR20119606</t>
  </si>
  <si>
    <t>SERVTRANS20119603</t>
  </si>
  <si>
    <t>SERVTRANS20119604</t>
  </si>
  <si>
    <t>SERVTRANS20119605</t>
  </si>
  <si>
    <t>SERVTRANS20119606</t>
  </si>
  <si>
    <t>UNIFERTRANS20119603</t>
  </si>
  <si>
    <t>UNIFERTRANS20119604</t>
  </si>
  <si>
    <t>UNIFERTRANS20119605</t>
  </si>
  <si>
    <t>UNIFERTRANS20119606</t>
  </si>
  <si>
    <t>ZSSK Cargo20119603</t>
  </si>
  <si>
    <t>ZSSK Cargo20119604</t>
  </si>
  <si>
    <t>ZSSK Cargo20119605</t>
  </si>
  <si>
    <t>ZSSK Cargo20119606</t>
  </si>
  <si>
    <t>GKB20119601</t>
  </si>
  <si>
    <t>GKB20119602</t>
  </si>
  <si>
    <t>GKB20119603</t>
  </si>
  <si>
    <t>GKB20119604</t>
  </si>
  <si>
    <t>GKB20119605</t>
  </si>
  <si>
    <t>GKB20119606</t>
  </si>
  <si>
    <t>Total Chile20119601</t>
  </si>
  <si>
    <t>Total Chile20119602</t>
  </si>
  <si>
    <t>Total Chile20119603</t>
  </si>
  <si>
    <t>Total Chile20119604</t>
  </si>
  <si>
    <t>Total Chile20119605</t>
  </si>
  <si>
    <t>Total Chile20119606</t>
  </si>
  <si>
    <t>AMTRAK20119601</t>
  </si>
  <si>
    <t>AMTRAK20119602</t>
  </si>
  <si>
    <t>THSRC20119601</t>
  </si>
  <si>
    <t>THSRC20119602</t>
  </si>
  <si>
    <t>MONTECARGO20119603</t>
  </si>
  <si>
    <t>MONTECARGO20119604</t>
  </si>
  <si>
    <t>MONTECARGO20119605</t>
  </si>
  <si>
    <t>MONTECARGO20119606</t>
  </si>
  <si>
    <t>DSVN20119601</t>
  </si>
  <si>
    <t>DSVN20119602</t>
  </si>
  <si>
    <t>DSVN20119603</t>
  </si>
  <si>
    <t>DSVN20119604</t>
  </si>
  <si>
    <t>DSVN20119605</t>
  </si>
  <si>
    <t>DSVN20119606</t>
  </si>
  <si>
    <t>BRC20119603</t>
  </si>
  <si>
    <t>BRC20119604</t>
  </si>
  <si>
    <t>BRC20119605</t>
  </si>
  <si>
    <t>BRC20119606</t>
  </si>
  <si>
    <t>BLS CARGO20119603</t>
  </si>
  <si>
    <t>BLS CARGO20119604</t>
  </si>
  <si>
    <t xml:space="preserve"> 2012 values ​​are estimated</t>
  </si>
  <si>
    <t>Provisionnal data</t>
  </si>
  <si>
    <t>1) Les cumuls Voyageurs et VK ne sont pas égaux à la somme des mois (prise en compte de régularisations dans les cumuls seulement). Le trafic commercial voyageurs comprend le trafic iDTGV.</t>
  </si>
  <si>
    <t>(2) Les transports en service sont inclus dans le trafic marchandises.</t>
  </si>
  <si>
    <t xml:space="preserve"> À partir de 2011, la direction du Fret souhaite rester sur une communication trimestrielle des trafics, en conséquence il a été procédé par nécessité sur demande de l'UIC à un calcul mensuel correspondant au tiers du trimestre.</t>
  </si>
  <si>
    <t>TOTO</t>
  </si>
  <si>
    <t>DSB have sold DSBFirst which affects the numbers from 2012.</t>
  </si>
</sst>
</file>

<file path=xl/styles.xml><?xml version="1.0" encoding="utf-8"?>
<styleSheet xmlns="http://schemas.openxmlformats.org/spreadsheetml/2006/main">
  <numFmts count="13">
    <numFmt numFmtId="43" formatCode="_-* #,##0.00\ _€_-;\-* #,##0.00\ _€_-;_-* &quot;-&quot;??\ _€_-;_-@_-"/>
    <numFmt numFmtId="164" formatCode="0_)"/>
    <numFmt numFmtId="165" formatCode=";;;"/>
    <numFmt numFmtId="166" formatCode="0.0"/>
    <numFmt numFmtId="167" formatCode="#,##0.0"/>
    <numFmt numFmtId="168" formatCode="0.0%"/>
    <numFmt numFmtId="169" formatCode="00"/>
    <numFmt numFmtId="170" formatCode="0.000"/>
    <numFmt numFmtId="171" formatCode="dd/mm/yy;@"/>
    <numFmt numFmtId="172" formatCode="_-* #,##0\ _€_-;\-* #,##0\ _€_-;_-* &quot;-&quot;??\ _€_-;_-@_-"/>
    <numFmt numFmtId="173" formatCode="_-* #,##0.0\ _€_-;\-* #,##0.0\ _€_-;_-* &quot;-&quot;??\ _€_-;_-@_-"/>
    <numFmt numFmtId="174" formatCode="0;_Ѐ"/>
    <numFmt numFmtId="175" formatCode="0_ "/>
  </numFmts>
  <fonts count="89">
    <font>
      <sz val="10"/>
      <name val="Arial"/>
    </font>
    <font>
      <sz val="10"/>
      <name val="Arial"/>
      <family val="2"/>
    </font>
    <font>
      <sz val="10"/>
      <color indexed="8"/>
      <name val="MS Sans Serif"/>
      <family val="2"/>
      <charset val="238"/>
    </font>
    <font>
      <u/>
      <sz val="12"/>
      <color indexed="12"/>
      <name val="Arial MT"/>
    </font>
    <font>
      <sz val="12"/>
      <name val="Arial MT"/>
    </font>
    <font>
      <b/>
      <sz val="8"/>
      <name val="Arial"/>
      <family val="2"/>
    </font>
    <font>
      <sz val="8"/>
      <color indexed="14"/>
      <name val="Arial"/>
      <family val="2"/>
    </font>
    <font>
      <b/>
      <sz val="8"/>
      <color indexed="14"/>
      <name val="Arial"/>
      <family val="2"/>
    </font>
    <font>
      <sz val="6"/>
      <name val="Arial"/>
      <family val="2"/>
    </font>
    <font>
      <sz val="8"/>
      <name val="Arial"/>
      <family val="2"/>
    </font>
    <font>
      <sz val="7"/>
      <name val="Arial"/>
      <family val="2"/>
    </font>
    <font>
      <i/>
      <sz val="8"/>
      <name val="Arial"/>
      <family val="2"/>
    </font>
    <font>
      <b/>
      <sz val="8"/>
      <color indexed="10"/>
      <name val="Arial"/>
      <family val="2"/>
    </font>
    <font>
      <b/>
      <sz val="6"/>
      <name val="Arial"/>
      <family val="2"/>
    </font>
    <font>
      <b/>
      <sz val="10"/>
      <color indexed="18"/>
      <name val="Arial"/>
      <family val="2"/>
    </font>
    <font>
      <sz val="8"/>
      <color indexed="10"/>
      <name val="Arial"/>
      <family val="2"/>
    </font>
    <font>
      <sz val="6"/>
      <color indexed="10"/>
      <name val="Arial"/>
      <family val="2"/>
    </font>
    <font>
      <sz val="8"/>
      <name val="Arial"/>
      <family val="2"/>
      <charset val="238"/>
    </font>
    <font>
      <sz val="10"/>
      <color indexed="8"/>
      <name val="Arial"/>
      <family val="2"/>
      <charset val="238"/>
    </font>
    <font>
      <sz val="12"/>
      <name val="Times New Roman"/>
      <family val="1"/>
      <charset val="238"/>
    </font>
    <font>
      <sz val="10"/>
      <name val="RimHelvetica"/>
      <charset val="186"/>
    </font>
    <font>
      <sz val="8"/>
      <name val="Times New Roman"/>
      <family val="1"/>
      <charset val="238"/>
    </font>
    <font>
      <b/>
      <sz val="12"/>
      <color indexed="10"/>
      <name val="Arial MT"/>
    </font>
    <font>
      <sz val="10"/>
      <name val="Times New Roman"/>
      <family val="1"/>
      <charset val="186"/>
    </font>
    <font>
      <b/>
      <sz val="14"/>
      <name val="Times New Roman"/>
      <family val="1"/>
    </font>
    <font>
      <sz val="12"/>
      <name val="Times New Roman"/>
      <family val="1"/>
      <charset val="186"/>
    </font>
    <font>
      <b/>
      <sz val="16"/>
      <name val="Times New Roman"/>
      <family val="1"/>
    </font>
    <font>
      <b/>
      <sz val="10"/>
      <name val="Times New Roman"/>
      <family val="1"/>
      <charset val="186"/>
    </font>
    <font>
      <b/>
      <sz val="10"/>
      <name val="Times New Roman"/>
      <family val="1"/>
    </font>
    <font>
      <sz val="10"/>
      <name val="Times New Roman"/>
      <family val="1"/>
    </font>
    <font>
      <b/>
      <sz val="20"/>
      <color indexed="81"/>
      <name val="Tahoma"/>
      <family val="2"/>
    </font>
    <font>
      <b/>
      <sz val="20"/>
      <name val="Arial"/>
      <family val="2"/>
    </font>
    <font>
      <b/>
      <sz val="13"/>
      <name val="Arial MT"/>
    </font>
    <font>
      <sz val="13"/>
      <name val="Arial"/>
      <family val="2"/>
      <charset val="238"/>
    </font>
    <font>
      <b/>
      <sz val="13"/>
      <name val="Arial"/>
      <family val="2"/>
      <charset val="238"/>
    </font>
    <font>
      <b/>
      <sz val="13"/>
      <color indexed="12"/>
      <name val="Arial"/>
      <family val="2"/>
      <charset val="238"/>
    </font>
    <font>
      <b/>
      <sz val="12"/>
      <color indexed="12"/>
      <name val="Arial MT"/>
    </font>
    <font>
      <sz val="11"/>
      <color indexed="10"/>
      <name val="Times New Roman"/>
      <family val="1"/>
      <charset val="186"/>
    </font>
    <font>
      <sz val="8"/>
      <name val="Times New Roman"/>
      <family val="1"/>
      <charset val="186"/>
    </font>
    <font>
      <b/>
      <sz val="5"/>
      <name val="Times New Roman"/>
      <family val="1"/>
    </font>
    <font>
      <sz val="10"/>
      <name val="Arial"/>
      <family val="2"/>
      <charset val="238"/>
    </font>
    <font>
      <b/>
      <sz val="12"/>
      <color indexed="52"/>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52"/>
      <name val="Times New Roman"/>
      <family val="2"/>
    </font>
    <font>
      <sz val="12"/>
      <color indexed="60"/>
      <name val="Times New Roman"/>
      <family val="2"/>
    </font>
    <font>
      <b/>
      <sz val="18"/>
      <color indexed="56"/>
      <name val="Cambria"/>
      <family val="2"/>
    </font>
    <font>
      <sz val="10"/>
      <color indexed="10"/>
      <name val="Times New Roman"/>
      <family val="1"/>
      <charset val="186"/>
    </font>
    <font>
      <sz val="12"/>
      <color indexed="8"/>
      <name val="Times New Roman"/>
      <family val="2"/>
    </font>
    <font>
      <sz val="12"/>
      <color indexed="9"/>
      <name val="Times New Roman"/>
      <family val="2"/>
    </font>
    <font>
      <sz val="12"/>
      <color indexed="20"/>
      <name val="Times New Roman"/>
      <family val="2"/>
    </font>
    <font>
      <b/>
      <sz val="12"/>
      <color indexed="9"/>
      <name val="Times New Roman"/>
      <family val="2"/>
    </font>
    <font>
      <i/>
      <sz val="12"/>
      <color indexed="23"/>
      <name val="Times New Roman"/>
      <family val="2"/>
    </font>
    <font>
      <sz val="12"/>
      <color indexed="17"/>
      <name val="Times New Roman"/>
      <family val="2"/>
    </font>
    <font>
      <sz val="12"/>
      <color indexed="62"/>
      <name val="Times New Roman"/>
      <family val="2"/>
    </font>
    <font>
      <b/>
      <sz val="12"/>
      <color indexed="63"/>
      <name val="Times New Roman"/>
      <family val="2"/>
    </font>
    <font>
      <sz val="12"/>
      <color indexed="10"/>
      <name val="Times New Roman"/>
      <family val="2"/>
    </font>
    <font>
      <b/>
      <sz val="10"/>
      <color indexed="10"/>
      <name val="Times New Roman"/>
      <family val="1"/>
      <charset val="186"/>
    </font>
    <font>
      <b/>
      <sz val="10"/>
      <name val="Arial"/>
      <family val="2"/>
    </font>
    <font>
      <sz val="10"/>
      <name val="Tahoma"/>
      <family val="2"/>
    </font>
    <font>
      <b/>
      <sz val="10"/>
      <name val="Arial"/>
      <family val="2"/>
    </font>
    <font>
      <sz val="10"/>
      <color indexed="8"/>
      <name val="Arial"/>
      <family val="2"/>
    </font>
    <font>
      <sz val="8"/>
      <name val="Arial"/>
      <family val="2"/>
    </font>
    <font>
      <sz val="10"/>
      <color indexed="10"/>
      <name val="Arial"/>
      <family val="2"/>
    </font>
    <font>
      <sz val="10"/>
      <name val="Arial"/>
      <family val="2"/>
    </font>
    <font>
      <sz val="10"/>
      <color indexed="10"/>
      <name val="Arial"/>
      <family val="2"/>
    </font>
    <font>
      <b/>
      <sz val="12"/>
      <name val="Times New Roman"/>
      <family val="1"/>
    </font>
    <font>
      <b/>
      <sz val="10"/>
      <name val="Times New Roman"/>
      <family val="1"/>
      <charset val="238"/>
    </font>
    <font>
      <b/>
      <sz val="12"/>
      <color indexed="10"/>
      <name val="Arial MT"/>
    </font>
    <font>
      <b/>
      <sz val="13"/>
      <color indexed="9"/>
      <name val="Arial"/>
      <family val="2"/>
      <charset val="238"/>
    </font>
    <font>
      <sz val="13"/>
      <color indexed="9"/>
      <name val="Arial"/>
      <family val="2"/>
      <charset val="238"/>
    </font>
    <font>
      <sz val="12"/>
      <name val="Times New Roman"/>
      <family val="1"/>
    </font>
    <font>
      <b/>
      <sz val="12"/>
      <color indexed="9"/>
      <name val="Arial"/>
      <family val="2"/>
    </font>
    <font>
      <sz val="10"/>
      <color indexed="9"/>
      <name val="Arial"/>
      <family val="2"/>
    </font>
    <font>
      <sz val="10"/>
      <name val="RimHelvetica"/>
    </font>
    <font>
      <b/>
      <sz val="10"/>
      <name val="Verdana"/>
      <family val="2"/>
    </font>
    <font>
      <b/>
      <sz val="10"/>
      <color rgb="FFFF0000"/>
      <name val="Times New Roman"/>
      <family val="1"/>
      <charset val="186"/>
    </font>
    <font>
      <sz val="8"/>
      <color rgb="FF000000"/>
      <name val="Arial"/>
      <family val="2"/>
    </font>
    <font>
      <sz val="20"/>
      <color theme="0"/>
      <name val="Arial MT"/>
    </font>
    <font>
      <sz val="22"/>
      <color theme="0"/>
      <name val="Arial MT"/>
    </font>
    <font>
      <sz val="14"/>
      <name val="Times New Roman"/>
      <family val="1"/>
    </font>
    <font>
      <sz val="12"/>
      <name val="Arial"/>
      <family val="2"/>
      <charset val="238"/>
    </font>
    <font>
      <b/>
      <sz val="12"/>
      <name val="Arial"/>
      <family val="2"/>
      <charset val="238"/>
    </font>
    <font>
      <b/>
      <sz val="12"/>
      <color indexed="12"/>
      <name val="Arial"/>
      <family val="2"/>
    </font>
    <font>
      <b/>
      <sz val="12"/>
      <name val="Arial"/>
      <family val="2"/>
    </font>
    <font>
      <b/>
      <sz val="12"/>
      <name val="Arial MT"/>
    </font>
    <font>
      <u/>
      <sz val="12"/>
      <color theme="7" tint="0.39997558519241921"/>
      <name val="Arial MT"/>
    </font>
    <font>
      <sz val="11"/>
      <name val="Calibri"/>
      <family val="2"/>
      <scheme val="minor"/>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2"/>
        <bgColor indexed="18"/>
      </patternFill>
    </fill>
    <fill>
      <patternFill patternType="solid">
        <fgColor indexed="22"/>
        <bgColor indexed="64"/>
      </patternFill>
    </fill>
    <fill>
      <patternFill patternType="solid">
        <fgColor indexed="46"/>
        <bgColor indexed="64"/>
      </patternFill>
    </fill>
    <fill>
      <patternFill patternType="solid">
        <fgColor indexed="42"/>
        <bgColor indexed="64"/>
      </patternFill>
    </fill>
    <fill>
      <patternFill patternType="solid">
        <fgColor indexed="44"/>
        <bgColor indexed="64"/>
      </patternFill>
    </fill>
    <fill>
      <patternFill patternType="solid">
        <fgColor indexed="45"/>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14"/>
        <bgColor indexed="64"/>
      </patternFill>
    </fill>
    <fill>
      <patternFill patternType="solid">
        <fgColor indexed="48"/>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99CC"/>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3999450666829432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0070C0"/>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FFC000"/>
        <bgColor indexed="64"/>
      </patternFill>
    </fill>
    <fill>
      <patternFill patternType="solid">
        <fgColor rgb="FF92D050"/>
        <bgColor indexed="64"/>
      </patternFill>
    </fill>
    <fill>
      <patternFill patternType="solid">
        <fgColor indexed="26"/>
        <bgColor indexed="64"/>
      </patternFill>
    </fill>
    <fill>
      <patternFill patternType="solid">
        <fgColor indexed="51"/>
        <bgColor indexed="64"/>
      </patternFill>
    </fill>
    <fill>
      <patternFill patternType="solid">
        <fgColor indexed="27"/>
        <bgColor indexed="64"/>
      </patternFill>
    </fill>
    <fill>
      <patternFill patternType="solid">
        <fgColor theme="6" tint="0.59999389629810485"/>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64"/>
      </left>
      <right/>
      <top/>
      <bottom style="double">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top style="double">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uble">
        <color indexed="64"/>
      </right>
      <top style="double">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s>
  <cellStyleXfs count="50">
    <xf numFmtId="0" fontId="0" fillId="0" borderId="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6" borderId="0" applyNumberFormat="0" applyBorder="0" applyAlignment="0" applyProtection="0"/>
    <xf numFmtId="0" fontId="49" fillId="5"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12" borderId="0" applyNumberFormat="0" applyBorder="0" applyAlignment="0" applyProtection="0"/>
    <xf numFmtId="0" fontId="49" fillId="10" borderId="0" applyNumberFormat="0" applyBorder="0" applyAlignment="0" applyProtection="0"/>
    <xf numFmtId="0" fontId="49" fillId="2" borderId="0" applyNumberFormat="0" applyBorder="0" applyAlignment="0" applyProtection="0"/>
    <xf numFmtId="0" fontId="49" fillId="13" borderId="0" applyNumberFormat="0" applyBorder="0" applyAlignment="0" applyProtection="0"/>
    <xf numFmtId="0" fontId="50" fillId="14" borderId="0" applyNumberFormat="0" applyBorder="0" applyAlignment="0" applyProtection="0"/>
    <xf numFmtId="0" fontId="50" fillId="3" borderId="0" applyNumberFormat="0" applyBorder="0" applyAlignment="0" applyProtection="0"/>
    <xf numFmtId="0" fontId="50" fillId="12"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1" fillId="8" borderId="0" applyNumberFormat="0" applyBorder="0" applyAlignment="0" applyProtection="0"/>
    <xf numFmtId="0" fontId="41" fillId="18" borderId="1" applyNumberFormat="0" applyAlignment="0" applyProtection="0"/>
    <xf numFmtId="0" fontId="52" fillId="19" borderId="2" applyNumberFormat="0" applyAlignment="0" applyProtection="0"/>
    <xf numFmtId="43" fontId="1" fillId="0" borderId="0" applyFont="0" applyFill="0" applyBorder="0" applyAlignment="0" applyProtection="0"/>
    <xf numFmtId="0" fontId="53" fillId="0" borderId="0" applyNumberFormat="0" applyFill="0" applyBorder="0" applyAlignment="0" applyProtection="0"/>
    <xf numFmtId="0" fontId="54" fillId="9" borderId="0" applyNumberFormat="0" applyBorder="0" applyAlignment="0" applyProtection="0"/>
    <xf numFmtId="0" fontId="42" fillId="0" borderId="4" applyNumberFormat="0" applyFill="0" applyAlignment="0" applyProtection="0"/>
    <xf numFmtId="0" fontId="43" fillId="0" borderId="5" applyNumberFormat="0" applyFill="0" applyAlignment="0" applyProtection="0"/>
    <xf numFmtId="0" fontId="44" fillId="0" borderId="6" applyNumberFormat="0" applyFill="0" applyAlignment="0" applyProtection="0"/>
    <xf numFmtId="0" fontId="44" fillId="0" borderId="0" applyNumberFormat="0" applyFill="0" applyBorder="0" applyAlignment="0" applyProtection="0"/>
    <xf numFmtId="0" fontId="55" fillId="5" borderId="1" applyNumberFormat="0" applyAlignment="0" applyProtection="0"/>
    <xf numFmtId="0" fontId="3" fillId="0" borderId="0" applyNumberFormat="0" applyFill="0" applyBorder="0" applyAlignment="0" applyProtection="0">
      <alignment vertical="top"/>
      <protection locked="0"/>
    </xf>
    <xf numFmtId="0" fontId="45" fillId="0" borderId="7" applyNumberFormat="0" applyFill="0" applyAlignment="0" applyProtection="0"/>
    <xf numFmtId="43" fontId="1" fillId="0" borderId="0" applyFont="0" applyFill="0" applyBorder="0" applyAlignment="0" applyProtection="0"/>
    <xf numFmtId="0" fontId="46" fillId="11" borderId="0" applyNumberFormat="0" applyBorder="0" applyAlignment="0" applyProtection="0"/>
    <xf numFmtId="0" fontId="19" fillId="0" borderId="0"/>
    <xf numFmtId="0" fontId="19" fillId="0" borderId="0"/>
    <xf numFmtId="0" fontId="4" fillId="0" borderId="0"/>
    <xf numFmtId="0" fontId="19" fillId="0" borderId="0"/>
    <xf numFmtId="0" fontId="2" fillId="0" borderId="0"/>
    <xf numFmtId="0" fontId="2" fillId="0" borderId="0"/>
    <xf numFmtId="0" fontId="19" fillId="0" borderId="0"/>
    <xf numFmtId="0" fontId="62" fillId="0" borderId="0"/>
    <xf numFmtId="0" fontId="20" fillId="0" borderId="0"/>
    <xf numFmtId="0" fontId="75" fillId="0" borderId="0"/>
    <xf numFmtId="0" fontId="75" fillId="0" borderId="0"/>
    <xf numFmtId="0" fontId="40" fillId="4" borderId="3" applyNumberFormat="0" applyFont="0" applyAlignment="0" applyProtection="0"/>
    <xf numFmtId="0" fontId="56" fillId="18" borderId="8" applyNumberFormat="0" applyAlignment="0" applyProtection="0"/>
    <xf numFmtId="9" fontId="1" fillId="0" borderId="0" applyFont="0" applyFill="0" applyBorder="0" applyAlignment="0" applyProtection="0"/>
    <xf numFmtId="0" fontId="47" fillId="0" borderId="0" applyNumberFormat="0" applyFill="0" applyBorder="0" applyAlignment="0" applyProtection="0"/>
    <xf numFmtId="0" fontId="57" fillId="0" borderId="0" applyNumberFormat="0" applyFill="0" applyBorder="0" applyAlignment="0" applyProtection="0"/>
  </cellStyleXfs>
  <cellXfs count="1156">
    <xf numFmtId="0" fontId="0" fillId="0" borderId="0" xfId="0"/>
    <xf numFmtId="0" fontId="6" fillId="0" borderId="9" xfId="39" applyFont="1" applyFill="1" applyBorder="1" applyAlignment="1">
      <alignment horizontal="left" wrapText="1"/>
    </xf>
    <xf numFmtId="0" fontId="6" fillId="0" borderId="0" xfId="39" applyFont="1" applyFill="1" applyBorder="1" applyAlignment="1">
      <alignment horizontal="left" wrapText="1"/>
    </xf>
    <xf numFmtId="0" fontId="7" fillId="0" borderId="0" xfId="39" applyFont="1" applyFill="1" applyBorder="1" applyAlignment="1">
      <alignment horizontal="left" wrapText="1"/>
    </xf>
    <xf numFmtId="0" fontId="7" fillId="0" borderId="9" xfId="39" applyFont="1" applyFill="1" applyBorder="1" applyAlignment="1">
      <alignment horizontal="left" wrapText="1"/>
    </xf>
    <xf numFmtId="0" fontId="6" fillId="0" borderId="0" xfId="39" applyFont="1" applyFill="1" applyBorder="1" applyAlignment="1">
      <alignment horizontal="left"/>
    </xf>
    <xf numFmtId="1" fontId="14" fillId="20" borderId="0" xfId="39" applyNumberFormat="1" applyFont="1" applyFill="1" applyBorder="1" applyAlignment="1">
      <alignment horizontal="center" wrapText="1"/>
    </xf>
    <xf numFmtId="0" fontId="9" fillId="0" borderId="0" xfId="36" applyFont="1" applyFill="1" applyAlignment="1">
      <alignment vertical="center"/>
    </xf>
    <xf numFmtId="0" fontId="5" fillId="0" borderId="0" xfId="36" applyFont="1" applyFill="1" applyAlignment="1">
      <alignment vertical="center"/>
    </xf>
    <xf numFmtId="0" fontId="9" fillId="0" borderId="0" xfId="36" applyFont="1" applyFill="1" applyBorder="1" applyAlignment="1">
      <alignment vertical="center"/>
    </xf>
    <xf numFmtId="0" fontId="5" fillId="0" borderId="0" xfId="36" applyFont="1" applyBorder="1" applyAlignment="1">
      <alignment horizontal="left" vertical="center"/>
    </xf>
    <xf numFmtId="0" fontId="5" fillId="0" borderId="0" xfId="36" applyFont="1" applyBorder="1" applyAlignment="1">
      <alignment vertical="center"/>
    </xf>
    <xf numFmtId="0" fontId="5" fillId="0" borderId="0" xfId="36" applyFont="1" applyFill="1" applyBorder="1" applyAlignment="1">
      <alignment horizontal="left" vertical="center"/>
    </xf>
    <xf numFmtId="0" fontId="9" fillId="0" borderId="0" xfId="36" applyFont="1" applyBorder="1" applyAlignment="1">
      <alignment vertical="center"/>
    </xf>
    <xf numFmtId="0" fontId="9" fillId="0" borderId="0" xfId="36" applyFont="1" applyFill="1" applyAlignment="1">
      <alignment horizontal="left" vertical="center"/>
    </xf>
    <xf numFmtId="0" fontId="11" fillId="0" borderId="0" xfId="36" applyFont="1" applyFill="1" applyAlignment="1">
      <alignment vertical="center"/>
    </xf>
    <xf numFmtId="0" fontId="5" fillId="0" borderId="10" xfId="36" applyFont="1" applyFill="1" applyBorder="1" applyAlignment="1">
      <alignment horizontal="center" vertical="center"/>
    </xf>
    <xf numFmtId="0" fontId="5" fillId="0" borderId="11" xfId="36" applyFont="1" applyFill="1" applyBorder="1" applyAlignment="1">
      <alignment horizontal="left" vertical="center"/>
    </xf>
    <xf numFmtId="0" fontId="13" fillId="0" borderId="11" xfId="36" applyFont="1" applyFill="1" applyBorder="1" applyAlignment="1">
      <alignment horizontal="left" vertical="center"/>
    </xf>
    <xf numFmtId="0" fontId="9" fillId="0" borderId="12" xfId="36" applyFont="1" applyFill="1" applyBorder="1" applyAlignment="1">
      <alignment vertical="center"/>
    </xf>
    <xf numFmtId="0" fontId="9" fillId="0" borderId="13" xfId="36" applyFont="1" applyFill="1" applyBorder="1" applyAlignment="1">
      <alignment vertical="center"/>
    </xf>
    <xf numFmtId="0" fontId="5" fillId="0" borderId="0" xfId="36" applyFont="1" applyFill="1" applyAlignment="1">
      <alignment horizontal="right" vertical="center"/>
    </xf>
    <xf numFmtId="0" fontId="9" fillId="0" borderId="14" xfId="36" applyFont="1" applyFill="1" applyBorder="1" applyAlignment="1">
      <alignment horizontal="left" vertical="center"/>
    </xf>
    <xf numFmtId="0" fontId="5" fillId="0" borderId="15" xfId="36" applyFont="1" applyFill="1" applyBorder="1" applyAlignment="1">
      <alignment horizontal="left" vertical="center"/>
    </xf>
    <xf numFmtId="0" fontId="9" fillId="0" borderId="15" xfId="36" applyFont="1" applyFill="1" applyBorder="1" applyAlignment="1">
      <alignment vertical="center"/>
    </xf>
    <xf numFmtId="0" fontId="9" fillId="0" borderId="16" xfId="36" applyFont="1" applyFill="1" applyBorder="1" applyAlignment="1">
      <alignment vertical="center"/>
    </xf>
    <xf numFmtId="0" fontId="9" fillId="0" borderId="0" xfId="0" applyFont="1" applyAlignment="1">
      <alignment vertical="center"/>
    </xf>
    <xf numFmtId="0" fontId="12" fillId="0" borderId="0" xfId="36" applyFont="1" applyFill="1" applyAlignment="1">
      <alignment horizontal="center" vertical="center"/>
    </xf>
    <xf numFmtId="0" fontId="9" fillId="0" borderId="0" xfId="36" applyFont="1" applyFill="1" applyAlignment="1">
      <alignment horizontal="right" vertical="center"/>
    </xf>
    <xf numFmtId="0" fontId="5" fillId="0" borderId="17" xfId="36" applyFont="1" applyFill="1" applyBorder="1" applyAlignment="1">
      <alignment horizontal="left" vertical="center"/>
    </xf>
    <xf numFmtId="0" fontId="9" fillId="0" borderId="14" xfId="36" applyFont="1" applyFill="1" applyBorder="1" applyAlignment="1">
      <alignment vertical="center"/>
    </xf>
    <xf numFmtId="0" fontId="8" fillId="0" borderId="0" xfId="0" applyFont="1" applyAlignment="1">
      <alignment vertical="center"/>
    </xf>
    <xf numFmtId="0" fontId="8" fillId="0" borderId="0" xfId="36" applyFont="1" applyFill="1" applyAlignment="1">
      <alignment vertical="center"/>
    </xf>
    <xf numFmtId="0" fontId="8" fillId="0" borderId="0" xfId="36" applyFont="1" applyFill="1" applyBorder="1" applyAlignment="1">
      <alignment vertical="center"/>
    </xf>
    <xf numFmtId="0" fontId="8" fillId="0" borderId="15" xfId="36" applyFont="1" applyFill="1" applyBorder="1" applyAlignment="1">
      <alignment vertical="center"/>
    </xf>
    <xf numFmtId="0" fontId="9" fillId="0" borderId="0" xfId="36" applyFont="1" applyFill="1" applyBorder="1" applyAlignment="1">
      <alignment horizontal="centerContinuous" vertical="center"/>
    </xf>
    <xf numFmtId="0" fontId="8" fillId="0" borderId="0" xfId="36" applyFont="1" applyFill="1" applyBorder="1" applyAlignment="1">
      <alignment horizontal="centerContinuous" vertical="center"/>
    </xf>
    <xf numFmtId="37" fontId="9" fillId="0" borderId="0" xfId="36" applyNumberFormat="1" applyFont="1" applyFill="1" applyBorder="1" applyAlignment="1" applyProtection="1">
      <alignment horizontal="centerContinuous" vertical="center"/>
    </xf>
    <xf numFmtId="0" fontId="5" fillId="0" borderId="0" xfId="36" applyFont="1" applyFill="1" applyBorder="1" applyAlignment="1">
      <alignment horizontal="center" vertical="center"/>
    </xf>
    <xf numFmtId="37" fontId="9" fillId="0" borderId="0" xfId="36" applyNumberFormat="1" applyFont="1" applyFill="1" applyBorder="1" applyAlignment="1" applyProtection="1">
      <alignment vertical="center"/>
    </xf>
    <xf numFmtId="0" fontId="9" fillId="0" borderId="10" xfId="36" applyFont="1" applyFill="1" applyBorder="1" applyAlignment="1">
      <alignment vertical="center"/>
    </xf>
    <xf numFmtId="0" fontId="9" fillId="0" borderId="11" xfId="36" applyFont="1" applyFill="1" applyBorder="1" applyAlignment="1">
      <alignment vertical="center"/>
    </xf>
    <xf numFmtId="0" fontId="9" fillId="0" borderId="17" xfId="36" applyFont="1" applyFill="1" applyBorder="1" applyAlignment="1">
      <alignment vertical="center"/>
    </xf>
    <xf numFmtId="0" fontId="5" fillId="0" borderId="13" xfId="36" applyFont="1" applyFill="1" applyBorder="1" applyAlignment="1">
      <alignment horizontal="left" vertical="center"/>
    </xf>
    <xf numFmtId="0" fontId="5" fillId="0" borderId="10" xfId="36" applyFont="1" applyFill="1" applyBorder="1" applyAlignment="1">
      <alignment horizontal="centerContinuous" vertical="center"/>
    </xf>
    <xf numFmtId="0" fontId="9" fillId="0" borderId="11" xfId="36" applyFont="1" applyFill="1" applyBorder="1" applyAlignment="1">
      <alignment horizontal="centerContinuous" vertical="center"/>
    </xf>
    <xf numFmtId="0" fontId="8" fillId="0" borderId="11" xfId="36" applyFont="1" applyFill="1" applyBorder="1" applyAlignment="1">
      <alignment horizontal="centerContinuous" vertical="center"/>
    </xf>
    <xf numFmtId="37" fontId="9" fillId="0" borderId="11" xfId="36" applyNumberFormat="1" applyFont="1" applyFill="1" applyBorder="1" applyAlignment="1" applyProtection="1">
      <alignment horizontal="centerContinuous" vertical="center"/>
    </xf>
    <xf numFmtId="0" fontId="9" fillId="0" borderId="17" xfId="36" applyFont="1" applyFill="1" applyBorder="1" applyAlignment="1">
      <alignment horizontal="centerContinuous" vertical="center"/>
    </xf>
    <xf numFmtId="0" fontId="5" fillId="0" borderId="12" xfId="36" applyFont="1" applyFill="1" applyBorder="1" applyAlignment="1">
      <alignment horizontal="centerContinuous" vertical="center"/>
    </xf>
    <xf numFmtId="0" fontId="9" fillId="0" borderId="13" xfId="36" applyFont="1" applyFill="1" applyBorder="1" applyAlignment="1">
      <alignment horizontal="centerContinuous" vertical="center"/>
    </xf>
    <xf numFmtId="37" fontId="9" fillId="0" borderId="15" xfId="36" applyNumberFormat="1" applyFont="1" applyFill="1" applyBorder="1" applyAlignment="1" applyProtection="1">
      <alignment vertical="center"/>
    </xf>
    <xf numFmtId="0" fontId="9" fillId="0" borderId="10" xfId="36" applyFont="1" applyFill="1" applyBorder="1" applyAlignment="1">
      <alignment horizontal="centerContinuous" vertical="center"/>
    </xf>
    <xf numFmtId="0" fontId="9" fillId="0" borderId="12" xfId="36" applyFont="1" applyFill="1" applyBorder="1" applyAlignment="1">
      <alignment horizontal="centerContinuous" vertical="center"/>
    </xf>
    <xf numFmtId="0" fontId="9" fillId="0" borderId="16" xfId="36" applyFont="1" applyFill="1" applyBorder="1" applyAlignment="1">
      <alignment horizontal="centerContinuous" vertical="center"/>
    </xf>
    <xf numFmtId="37" fontId="9" fillId="0" borderId="10" xfId="36" applyNumberFormat="1" applyFont="1" applyFill="1" applyBorder="1" applyAlignment="1" applyProtection="1">
      <alignment horizontal="centerContinuous" vertical="center"/>
    </xf>
    <xf numFmtId="37" fontId="9" fillId="0" borderId="12" xfId="36" applyNumberFormat="1" applyFont="1" applyFill="1" applyBorder="1" applyAlignment="1" applyProtection="1">
      <alignment horizontal="centerContinuous" vertical="center"/>
    </xf>
    <xf numFmtId="0" fontId="5" fillId="0" borderId="18" xfId="36" applyFont="1" applyFill="1" applyBorder="1" applyAlignment="1">
      <alignment horizontal="centerContinuous" vertical="center"/>
    </xf>
    <xf numFmtId="0" fontId="9" fillId="0" borderId="19" xfId="36" applyFont="1" applyFill="1" applyBorder="1" applyAlignment="1" applyProtection="1">
      <alignment horizontal="centerContinuous" vertical="center"/>
      <protection locked="0"/>
    </xf>
    <xf numFmtId="0" fontId="8" fillId="0" borderId="19" xfId="36" applyFont="1" applyFill="1" applyBorder="1" applyAlignment="1">
      <alignment horizontal="centerContinuous" vertical="center"/>
    </xf>
    <xf numFmtId="37" fontId="9" fillId="0" borderId="19" xfId="36" applyNumberFormat="1" applyFont="1" applyFill="1" applyBorder="1" applyAlignment="1" applyProtection="1">
      <alignment horizontal="centerContinuous" vertical="center"/>
      <protection locked="0"/>
    </xf>
    <xf numFmtId="0" fontId="9" fillId="0" borderId="20" xfId="36" applyFont="1" applyFill="1" applyBorder="1" applyAlignment="1" applyProtection="1">
      <alignment horizontal="centerContinuous" vertical="center"/>
      <protection locked="0"/>
    </xf>
    <xf numFmtId="0" fontId="8" fillId="0" borderId="11" xfId="36" applyFont="1" applyFill="1" applyBorder="1" applyAlignment="1">
      <alignment vertical="center"/>
    </xf>
    <xf numFmtId="0" fontId="5" fillId="0" borderId="11" xfId="36" applyFont="1" applyFill="1" applyBorder="1" applyAlignment="1">
      <alignment horizontal="center" vertical="center"/>
    </xf>
    <xf numFmtId="37" fontId="9" fillId="0" borderId="11" xfId="36" applyNumberFormat="1" applyFont="1" applyFill="1" applyBorder="1" applyAlignment="1" applyProtection="1">
      <alignment vertical="center"/>
    </xf>
    <xf numFmtId="49" fontId="9" fillId="0" borderId="13" xfId="36" applyNumberFormat="1" applyFont="1" applyFill="1" applyBorder="1" applyAlignment="1">
      <alignment horizontal="left" vertical="center"/>
    </xf>
    <xf numFmtId="0" fontId="11" fillId="0" borderId="13" xfId="36" applyFont="1" applyFill="1" applyBorder="1" applyAlignment="1">
      <alignment horizontal="left" vertical="center"/>
    </xf>
    <xf numFmtId="165" fontId="15" fillId="0" borderId="10" xfId="36" applyNumberFormat="1" applyFont="1" applyFill="1" applyBorder="1" applyAlignment="1">
      <alignment vertical="center"/>
    </xf>
    <xf numFmtId="165" fontId="12" fillId="0" borderId="11" xfId="36" applyNumberFormat="1" applyFont="1" applyFill="1" applyBorder="1" applyAlignment="1">
      <alignment horizontal="left" vertical="center"/>
    </xf>
    <xf numFmtId="165" fontId="12" fillId="0" borderId="17" xfId="36" applyNumberFormat="1" applyFont="1" applyFill="1" applyBorder="1" applyAlignment="1">
      <alignment vertical="center"/>
    </xf>
    <xf numFmtId="0" fontId="15" fillId="0" borderId="10" xfId="0" applyFont="1" applyBorder="1" applyAlignment="1">
      <alignment vertical="center"/>
    </xf>
    <xf numFmtId="0" fontId="15" fillId="0" borderId="11" xfId="0" applyFont="1" applyBorder="1" applyAlignment="1">
      <alignment vertical="center"/>
    </xf>
    <xf numFmtId="0" fontId="16" fillId="0" borderId="11" xfId="0" applyFont="1" applyBorder="1" applyAlignment="1">
      <alignment vertical="center"/>
    </xf>
    <xf numFmtId="0" fontId="15" fillId="0" borderId="17" xfId="0" applyFont="1" applyBorder="1" applyAlignment="1">
      <alignment vertical="center"/>
    </xf>
    <xf numFmtId="0" fontId="15" fillId="0" borderId="0" xfId="0" applyFont="1" applyAlignment="1">
      <alignment vertical="center"/>
    </xf>
    <xf numFmtId="49" fontId="10" fillId="0" borderId="13" xfId="36" applyNumberFormat="1" applyFont="1" applyFill="1" applyBorder="1" applyAlignment="1">
      <alignment horizontal="left" vertical="center"/>
    </xf>
    <xf numFmtId="0" fontId="10" fillId="0" borderId="13" xfId="36" applyFont="1" applyFill="1" applyBorder="1" applyAlignment="1">
      <alignment horizontal="left" vertical="center"/>
    </xf>
    <xf numFmtId="49" fontId="9" fillId="0" borderId="16" xfId="36" applyNumberFormat="1" applyFont="1" applyFill="1" applyBorder="1" applyAlignment="1">
      <alignment horizontal="left" vertical="center"/>
    </xf>
    <xf numFmtId="164" fontId="9" fillId="0" borderId="15" xfId="36" applyNumberFormat="1" applyFont="1" applyFill="1" applyBorder="1" applyAlignment="1" applyProtection="1">
      <alignment horizontal="right" vertical="center"/>
    </xf>
    <xf numFmtId="0" fontId="8" fillId="0" borderId="15" xfId="36" applyFont="1" applyFill="1" applyBorder="1" applyAlignment="1">
      <alignment horizontal="center" vertical="center"/>
    </xf>
    <xf numFmtId="0" fontId="9" fillId="0" borderId="15" xfId="36" applyFont="1" applyFill="1" applyBorder="1" applyAlignment="1">
      <alignment horizontal="left" vertical="center"/>
    </xf>
    <xf numFmtId="37" fontId="9" fillId="0" borderId="14" xfId="36" applyNumberFormat="1" applyFont="1" applyFill="1" applyBorder="1" applyAlignment="1" applyProtection="1">
      <alignment vertical="center"/>
    </xf>
    <xf numFmtId="164" fontId="9" fillId="0" borderId="14" xfId="36" applyNumberFormat="1" applyFont="1" applyFill="1" applyBorder="1" applyAlignment="1" applyProtection="1">
      <alignment vertical="center"/>
    </xf>
    <xf numFmtId="49" fontId="9" fillId="0" borderId="17" xfId="36" applyNumberFormat="1" applyFont="1" applyFill="1" applyBorder="1" applyAlignment="1">
      <alignment horizontal="left" vertical="center"/>
    </xf>
    <xf numFmtId="0" fontId="9" fillId="0" borderId="0" xfId="0" applyFont="1"/>
    <xf numFmtId="3" fontId="9" fillId="0" borderId="12" xfId="0" applyNumberFormat="1" applyFont="1" applyBorder="1" applyAlignment="1">
      <alignment horizontal="right" vertical="center"/>
    </xf>
    <xf numFmtId="3" fontId="9" fillId="0" borderId="0" xfId="0" applyNumberFormat="1" applyFont="1" applyBorder="1" applyAlignment="1">
      <alignment horizontal="right" vertical="center"/>
    </xf>
    <xf numFmtId="0" fontId="8" fillId="0" borderId="0" xfId="0" applyFont="1" applyBorder="1" applyAlignment="1">
      <alignment horizontal="right" vertical="center"/>
    </xf>
    <xf numFmtId="0" fontId="9" fillId="0" borderId="13" xfId="0" applyFont="1" applyBorder="1" applyAlignment="1">
      <alignment horizontal="right" vertical="center"/>
    </xf>
    <xf numFmtId="0" fontId="13" fillId="0" borderId="19" xfId="0" applyFont="1" applyBorder="1" applyAlignment="1">
      <alignment horizontal="right" vertical="center"/>
    </xf>
    <xf numFmtId="3" fontId="9" fillId="0" borderId="10" xfId="0" applyNumberFormat="1" applyFont="1" applyBorder="1" applyAlignment="1">
      <alignment horizontal="right" vertical="center"/>
    </xf>
    <xf numFmtId="3" fontId="9" fillId="0" borderId="11" xfId="0" applyNumberFormat="1" applyFont="1" applyBorder="1" applyAlignment="1">
      <alignment horizontal="right" vertical="center"/>
    </xf>
    <xf numFmtId="0" fontId="8" fillId="0" borderId="11" xfId="0" applyFont="1" applyBorder="1" applyAlignment="1">
      <alignment horizontal="right" vertical="center"/>
    </xf>
    <xf numFmtId="3" fontId="9" fillId="0" borderId="14" xfId="0" applyNumberFormat="1" applyFont="1" applyBorder="1" applyAlignment="1">
      <alignment horizontal="right" vertical="center"/>
    </xf>
    <xf numFmtId="3" fontId="9" fillId="0" borderId="15" xfId="0" applyNumberFormat="1" applyFont="1" applyBorder="1" applyAlignment="1">
      <alignment horizontal="right" vertical="center"/>
    </xf>
    <xf numFmtId="0" fontId="8" fillId="0" borderId="15" xfId="0" applyFont="1" applyBorder="1" applyAlignment="1">
      <alignment horizontal="right" vertical="center"/>
    </xf>
    <xf numFmtId="0" fontId="9" fillId="0" borderId="16" xfId="0" applyFont="1" applyBorder="1" applyAlignment="1">
      <alignment horizontal="right" vertical="center"/>
    </xf>
    <xf numFmtId="0" fontId="9" fillId="0" borderId="0" xfId="0" applyFont="1" applyBorder="1" applyAlignment="1">
      <alignment horizontal="right" vertical="center"/>
    </xf>
    <xf numFmtId="0" fontId="9" fillId="0" borderId="0" xfId="0" applyFont="1" applyAlignment="1">
      <alignment horizontal="right"/>
    </xf>
    <xf numFmtId="0" fontId="5" fillId="0" borderId="0" xfId="0" applyFont="1"/>
    <xf numFmtId="0" fontId="9" fillId="0" borderId="0" xfId="0" applyFont="1" applyAlignment="1">
      <alignment horizontal="left"/>
    </xf>
    <xf numFmtId="0" fontId="5" fillId="0" borderId="0" xfId="0" applyFont="1" applyAlignment="1">
      <alignment horizontal="left"/>
    </xf>
    <xf numFmtId="0" fontId="18" fillId="21" borderId="21" xfId="38" applyFont="1" applyFill="1" applyBorder="1" applyAlignment="1">
      <alignment horizontal="center"/>
    </xf>
    <xf numFmtId="167" fontId="5" fillId="0" borderId="11" xfId="36" applyNumberFormat="1" applyFont="1" applyFill="1" applyBorder="1" applyAlignment="1">
      <alignment horizontal="center" vertical="center"/>
    </xf>
    <xf numFmtId="167" fontId="9" fillId="0" borderId="17" xfId="36" applyNumberFormat="1" applyFont="1" applyFill="1" applyBorder="1" applyAlignment="1">
      <alignment vertical="center"/>
    </xf>
    <xf numFmtId="167" fontId="9" fillId="0" borderId="11" xfId="36" applyNumberFormat="1" applyFont="1" applyFill="1" applyBorder="1" applyAlignment="1">
      <alignment horizontal="centerContinuous" vertical="center"/>
    </xf>
    <xf numFmtId="167" fontId="9" fillId="0" borderId="17" xfId="36" applyNumberFormat="1" applyFont="1" applyFill="1" applyBorder="1" applyAlignment="1">
      <alignment horizontal="centerContinuous" vertical="center"/>
    </xf>
    <xf numFmtId="167" fontId="5" fillId="0" borderId="0" xfId="36" applyNumberFormat="1" applyFont="1" applyFill="1" applyBorder="1" applyAlignment="1">
      <alignment horizontal="center" vertical="center"/>
    </xf>
    <xf numFmtId="167" fontId="9" fillId="0" borderId="13" xfId="36" applyNumberFormat="1" applyFont="1" applyFill="1" applyBorder="1" applyAlignment="1">
      <alignment vertical="center"/>
    </xf>
    <xf numFmtId="167" fontId="9" fillId="0" borderId="0" xfId="36" applyNumberFormat="1" applyFont="1" applyFill="1" applyBorder="1" applyAlignment="1">
      <alignment horizontal="centerContinuous" vertical="center"/>
    </xf>
    <xf numFmtId="167" fontId="9" fillId="0" borderId="13" xfId="36" applyNumberFormat="1" applyFont="1" applyFill="1" applyBorder="1" applyAlignment="1">
      <alignment horizontal="centerContinuous" vertical="center"/>
    </xf>
    <xf numFmtId="0" fontId="8" fillId="0" borderId="18" xfId="36" applyFont="1" applyFill="1" applyBorder="1" applyAlignment="1">
      <alignment vertical="center"/>
    </xf>
    <xf numFmtId="0" fontId="13" fillId="0" borderId="19" xfId="36" applyFont="1" applyFill="1" applyBorder="1" applyAlignment="1">
      <alignment horizontal="left" vertical="center"/>
    </xf>
    <xf numFmtId="0" fontId="8" fillId="0" borderId="20" xfId="36" applyFont="1" applyFill="1" applyBorder="1" applyAlignment="1">
      <alignment vertical="center"/>
    </xf>
    <xf numFmtId="3" fontId="13" fillId="0" borderId="18" xfId="0" applyNumberFormat="1" applyFont="1" applyBorder="1" applyAlignment="1">
      <alignment horizontal="right" vertical="center" shrinkToFit="1"/>
    </xf>
    <xf numFmtId="3" fontId="13" fillId="0" borderId="19" xfId="0" applyNumberFormat="1" applyFont="1" applyBorder="1" applyAlignment="1">
      <alignment horizontal="right" vertical="center" shrinkToFit="1"/>
    </xf>
    <xf numFmtId="0" fontId="13" fillId="0" borderId="20" xfId="0" applyFont="1" applyBorder="1" applyAlignment="1">
      <alignment horizontal="right" vertical="center"/>
    </xf>
    <xf numFmtId="0" fontId="13" fillId="0" borderId="19" xfId="36" applyFont="1" applyFill="1" applyBorder="1" applyAlignment="1" applyProtection="1">
      <alignment horizontal="left" vertical="center"/>
      <protection locked="0"/>
    </xf>
    <xf numFmtId="0" fontId="13" fillId="0" borderId="18" xfId="36" applyFont="1" applyFill="1" applyBorder="1" applyAlignment="1">
      <alignment vertical="center"/>
    </xf>
    <xf numFmtId="49" fontId="13" fillId="0" borderId="20" xfId="36" applyNumberFormat="1" applyFont="1" applyFill="1" applyBorder="1" applyAlignment="1">
      <alignment vertical="center"/>
    </xf>
    <xf numFmtId="0" fontId="13" fillId="0" borderId="0" xfId="0" applyFont="1" applyAlignment="1">
      <alignment vertical="center"/>
    </xf>
    <xf numFmtId="0" fontId="9" fillId="0" borderId="13" xfId="36" applyFont="1" applyFill="1" applyBorder="1" applyAlignment="1">
      <alignment horizontal="left" vertical="center"/>
    </xf>
    <xf numFmtId="0" fontId="29" fillId="0" borderId="22" xfId="42" applyFont="1" applyFill="1" applyBorder="1" applyAlignment="1" applyProtection="1">
      <alignment horizontal="right"/>
      <protection locked="0"/>
    </xf>
    <xf numFmtId="0" fontId="29" fillId="0" borderId="23" xfId="42" applyFont="1" applyFill="1" applyBorder="1" applyAlignment="1" applyProtection="1">
      <alignment horizontal="right"/>
      <protection locked="0"/>
    </xf>
    <xf numFmtId="166" fontId="29" fillId="22" borderId="24" xfId="42" quotePrefix="1" applyNumberFormat="1" applyFont="1" applyFill="1" applyBorder="1" applyAlignment="1" applyProtection="1">
      <alignment horizontal="right"/>
    </xf>
    <xf numFmtId="0" fontId="29" fillId="0" borderId="25" xfId="42" applyFont="1" applyFill="1" applyBorder="1" applyAlignment="1" applyProtection="1">
      <alignment horizontal="right"/>
      <protection locked="0"/>
    </xf>
    <xf numFmtId="0" fontId="29" fillId="0" borderId="0" xfId="42" applyFont="1" applyFill="1" applyBorder="1" applyAlignment="1" applyProtection="1">
      <alignment horizontal="right"/>
      <protection locked="0"/>
    </xf>
    <xf numFmtId="166" fontId="29" fillId="22" borderId="26" xfId="42" quotePrefix="1" applyNumberFormat="1" applyFont="1" applyFill="1" applyBorder="1" applyAlignment="1" applyProtection="1">
      <alignment horizontal="right"/>
    </xf>
    <xf numFmtId="0" fontId="29" fillId="0" borderId="27" xfId="42" applyFont="1" applyFill="1" applyBorder="1" applyAlignment="1" applyProtection="1">
      <alignment horizontal="right"/>
      <protection locked="0"/>
    </xf>
    <xf numFmtId="166" fontId="29" fillId="22" borderId="28" xfId="42" quotePrefix="1" applyNumberFormat="1" applyFont="1" applyFill="1" applyBorder="1" applyAlignment="1" applyProtection="1">
      <alignment horizontal="right"/>
    </xf>
    <xf numFmtId="0" fontId="29" fillId="0" borderId="29" xfId="42" applyFont="1" applyFill="1" applyBorder="1" applyAlignment="1" applyProtection="1">
      <alignment horizontal="right"/>
      <protection locked="0"/>
    </xf>
    <xf numFmtId="0" fontId="23" fillId="0" borderId="0" xfId="37" applyFont="1" applyBorder="1" applyProtection="1">
      <protection locked="0"/>
    </xf>
    <xf numFmtId="0" fontId="23" fillId="0" borderId="0" xfId="37" applyFont="1" applyBorder="1" applyAlignment="1" applyProtection="1">
      <alignment vertical="center"/>
    </xf>
    <xf numFmtId="0" fontId="23" fillId="0" borderId="0" xfId="37" applyFont="1" applyBorder="1" applyProtection="1"/>
    <xf numFmtId="0" fontId="23" fillId="0" borderId="0" xfId="42" applyFont="1" applyFill="1" applyBorder="1"/>
    <xf numFmtId="0" fontId="19" fillId="0" borderId="0" xfId="34"/>
    <xf numFmtId="0" fontId="23" fillId="0" borderId="0" xfId="35" applyFont="1" applyBorder="1" applyProtection="1">
      <protection locked="0"/>
    </xf>
    <xf numFmtId="0" fontId="23" fillId="0" borderId="0" xfId="35" applyFont="1" applyBorder="1" applyProtection="1"/>
    <xf numFmtId="0" fontId="28" fillId="0" borderId="0" xfId="35" applyFont="1" applyBorder="1" applyProtection="1"/>
    <xf numFmtId="1" fontId="0" fillId="0" borderId="0" xfId="0" applyNumberFormat="1"/>
    <xf numFmtId="0" fontId="23" fillId="0" borderId="0" xfId="37" applyFont="1" applyBorder="1" applyAlignment="1" applyProtection="1">
      <alignment vertical="center"/>
      <protection locked="0"/>
    </xf>
    <xf numFmtId="0" fontId="23" fillId="0" borderId="0" xfId="37" applyFont="1" applyFill="1" applyBorder="1" applyProtection="1"/>
    <xf numFmtId="0" fontId="23" fillId="23" borderId="0" xfId="35" applyFont="1" applyFill="1" applyBorder="1" applyProtection="1">
      <protection locked="0"/>
    </xf>
    <xf numFmtId="0" fontId="23" fillId="23" borderId="0" xfId="35" applyFont="1" applyFill="1" applyBorder="1" applyProtection="1"/>
    <xf numFmtId="0" fontId="33" fillId="0" borderId="0" xfId="0" applyFont="1"/>
    <xf numFmtId="0" fontId="34" fillId="0" borderId="0" xfId="0" applyFont="1" applyAlignment="1">
      <alignment horizontal="center"/>
    </xf>
    <xf numFmtId="0" fontId="23" fillId="24" borderId="0" xfId="42" applyFont="1" applyFill="1" applyBorder="1" applyProtection="1"/>
    <xf numFmtId="0" fontId="23" fillId="24" borderId="0" xfId="37" applyFont="1" applyFill="1" applyBorder="1" applyProtection="1"/>
    <xf numFmtId="0" fontId="23" fillId="24" borderId="0" xfId="37" applyFont="1" applyFill="1" applyBorder="1" applyProtection="1">
      <protection locked="0"/>
    </xf>
    <xf numFmtId="0" fontId="23" fillId="24" borderId="0" xfId="35" applyFont="1" applyFill="1" applyBorder="1" applyProtection="1">
      <protection locked="0"/>
    </xf>
    <xf numFmtId="0" fontId="24" fillId="24" borderId="0" xfId="42" applyFont="1" applyFill="1" applyBorder="1" applyProtection="1"/>
    <xf numFmtId="0" fontId="23" fillId="24" borderId="0" xfId="35" applyFont="1" applyFill="1" applyBorder="1" applyProtection="1"/>
    <xf numFmtId="0" fontId="28" fillId="24" borderId="0" xfId="42" applyFont="1" applyFill="1" applyBorder="1" applyProtection="1"/>
    <xf numFmtId="0" fontId="28" fillId="24" borderId="0" xfId="35" applyFont="1" applyFill="1" applyBorder="1" applyProtection="1"/>
    <xf numFmtId="0" fontId="23" fillId="24" borderId="0" xfId="42" applyNumberFormat="1" applyFont="1" applyFill="1" applyBorder="1" applyAlignment="1" applyProtection="1">
      <alignment horizontal="center"/>
    </xf>
    <xf numFmtId="0" fontId="29" fillId="24" borderId="0" xfId="42" applyNumberFormat="1" applyFont="1" applyFill="1" applyBorder="1" applyAlignment="1" applyProtection="1">
      <alignment horizontal="center"/>
    </xf>
    <xf numFmtId="0" fontId="25" fillId="24" borderId="0" xfId="42" applyNumberFormat="1" applyFont="1" applyFill="1" applyBorder="1" applyProtection="1">
      <protection locked="0"/>
    </xf>
    <xf numFmtId="0" fontId="23" fillId="24" borderId="0" xfId="42" applyNumberFormat="1" applyFont="1" applyFill="1" applyBorder="1" applyProtection="1">
      <protection locked="0"/>
    </xf>
    <xf numFmtId="0" fontId="23" fillId="24" borderId="0" xfId="37" applyNumberFormat="1" applyFont="1" applyFill="1" applyBorder="1" applyProtection="1">
      <protection locked="0"/>
    </xf>
    <xf numFmtId="0" fontId="29" fillId="24" borderId="0" xfId="42" applyNumberFormat="1" applyFont="1" applyFill="1" applyBorder="1" applyProtection="1">
      <protection locked="0"/>
    </xf>
    <xf numFmtId="0" fontId="23" fillId="24" borderId="0" xfId="42" applyNumberFormat="1" applyFont="1" applyFill="1" applyBorder="1" applyProtection="1"/>
    <xf numFmtId="0" fontId="29" fillId="24" borderId="0" xfId="42" applyNumberFormat="1" applyFont="1" applyFill="1" applyBorder="1" applyAlignment="1" applyProtection="1">
      <alignment horizontal="right"/>
      <protection locked="0"/>
    </xf>
    <xf numFmtId="0" fontId="29" fillId="24" borderId="0" xfId="42" quotePrefix="1" applyNumberFormat="1" applyFont="1" applyFill="1" applyBorder="1" applyAlignment="1" applyProtection="1">
      <alignment horizontal="right"/>
    </xf>
    <xf numFmtId="0" fontId="29" fillId="0" borderId="22" xfId="42" applyNumberFormat="1" applyFont="1" applyFill="1" applyBorder="1" applyAlignment="1" applyProtection="1">
      <alignment horizontal="right"/>
      <protection locked="0"/>
    </xf>
    <xf numFmtId="0" fontId="29" fillId="0" borderId="23" xfId="42" applyNumberFormat="1" applyFont="1" applyFill="1" applyBorder="1" applyAlignment="1" applyProtection="1">
      <alignment horizontal="right"/>
      <protection locked="0"/>
    </xf>
    <xf numFmtId="0" fontId="29" fillId="0" borderId="25" xfId="42" applyNumberFormat="1" applyFont="1" applyFill="1" applyBorder="1" applyAlignment="1" applyProtection="1">
      <alignment horizontal="right"/>
      <protection locked="0"/>
    </xf>
    <xf numFmtId="0" fontId="29" fillId="0" borderId="0" xfId="42" applyNumberFormat="1" applyFont="1" applyFill="1" applyBorder="1" applyAlignment="1" applyProtection="1">
      <alignment horizontal="right"/>
      <protection locked="0"/>
    </xf>
    <xf numFmtId="0" fontId="29" fillId="0" borderId="27" xfId="42" applyNumberFormat="1" applyFont="1" applyFill="1" applyBorder="1" applyAlignment="1" applyProtection="1">
      <alignment horizontal="right"/>
      <protection locked="0"/>
    </xf>
    <xf numFmtId="0" fontId="29" fillId="0" borderId="29" xfId="42" applyNumberFormat="1" applyFont="1" applyFill="1" applyBorder="1" applyAlignment="1" applyProtection="1">
      <alignment horizontal="right"/>
      <protection locked="0"/>
    </xf>
    <xf numFmtId="0" fontId="23" fillId="24" borderId="0" xfId="42" applyNumberFormat="1" applyFont="1" applyFill="1" applyBorder="1" applyAlignment="1" applyProtection="1">
      <alignment horizontal="right"/>
      <protection locked="0"/>
    </xf>
    <xf numFmtId="0" fontId="23" fillId="24" borderId="0" xfId="37" applyNumberFormat="1" applyFont="1" applyFill="1" applyBorder="1" applyAlignment="1" applyProtection="1">
      <alignment horizontal="right"/>
    </xf>
    <xf numFmtId="0" fontId="23" fillId="0" borderId="22" xfId="37" applyNumberFormat="1" applyFont="1" applyBorder="1" applyAlignment="1" applyProtection="1">
      <alignment horizontal="right"/>
    </xf>
    <xf numFmtId="0" fontId="23" fillId="0" borderId="23" xfId="37" applyNumberFormat="1" applyFont="1" applyBorder="1" applyAlignment="1" applyProtection="1">
      <alignment horizontal="right"/>
    </xf>
    <xf numFmtId="0" fontId="23" fillId="0" borderId="25" xfId="37" applyNumberFormat="1" applyFont="1" applyBorder="1" applyAlignment="1" applyProtection="1">
      <alignment horizontal="right"/>
    </xf>
    <xf numFmtId="0" fontId="23" fillId="0" borderId="0" xfId="37" applyNumberFormat="1" applyFont="1" applyBorder="1" applyAlignment="1" applyProtection="1">
      <alignment horizontal="right"/>
    </xf>
    <xf numFmtId="0" fontId="23" fillId="0" borderId="27" xfId="37" applyNumberFormat="1" applyFont="1" applyBorder="1" applyAlignment="1" applyProtection="1">
      <alignment horizontal="right"/>
    </xf>
    <xf numFmtId="0" fontId="23" fillId="0" borderId="29" xfId="37" applyNumberFormat="1" applyFont="1" applyBorder="1" applyAlignment="1" applyProtection="1">
      <alignment horizontal="right"/>
    </xf>
    <xf numFmtId="0" fontId="28" fillId="24" borderId="0" xfId="37" applyNumberFormat="1" applyFont="1" applyFill="1" applyBorder="1" applyAlignment="1" applyProtection="1">
      <alignment horizontal="right"/>
    </xf>
    <xf numFmtId="0" fontId="28" fillId="0" borderId="30" xfId="37" applyNumberFormat="1" applyFont="1" applyBorder="1" applyAlignment="1" applyProtection="1">
      <alignment horizontal="right"/>
    </xf>
    <xf numFmtId="0" fontId="28" fillId="0" borderId="31" xfId="37" applyNumberFormat="1" applyFont="1" applyBorder="1" applyAlignment="1" applyProtection="1">
      <alignment horizontal="right"/>
    </xf>
    <xf numFmtId="0" fontId="23" fillId="24" borderId="0" xfId="35" applyNumberFormat="1" applyFont="1" applyFill="1" applyBorder="1" applyProtection="1">
      <protection locked="0"/>
    </xf>
    <xf numFmtId="0" fontId="23" fillId="23" borderId="0" xfId="35" applyNumberFormat="1" applyFont="1" applyFill="1" applyBorder="1" applyProtection="1">
      <protection locked="0"/>
    </xf>
    <xf numFmtId="0" fontId="23" fillId="24" borderId="0" xfId="42" applyNumberFormat="1" applyFont="1" applyFill="1" applyBorder="1" applyAlignment="1" applyProtection="1">
      <alignment horizontal="right"/>
    </xf>
    <xf numFmtId="0" fontId="23" fillId="0" borderId="0" xfId="35" applyNumberFormat="1" applyFont="1" applyBorder="1" applyProtection="1">
      <protection locked="0"/>
    </xf>
    <xf numFmtId="0" fontId="34" fillId="0" borderId="0" xfId="0" applyFont="1"/>
    <xf numFmtId="0" fontId="23" fillId="21" borderId="0" xfId="37" applyFont="1" applyFill="1" applyBorder="1" applyAlignment="1" applyProtection="1">
      <alignment vertical="center"/>
      <protection locked="0"/>
    </xf>
    <xf numFmtId="0" fontId="23" fillId="21" borderId="0" xfId="37" applyFont="1" applyFill="1" applyBorder="1" applyAlignment="1" applyProtection="1">
      <alignment vertical="center"/>
    </xf>
    <xf numFmtId="0" fontId="23" fillId="21" borderId="0" xfId="37" applyFont="1" applyFill="1" applyBorder="1" applyProtection="1"/>
    <xf numFmtId="0" fontId="24" fillId="21" borderId="0" xfId="42" applyFont="1" applyFill="1" applyBorder="1" applyAlignment="1" applyProtection="1">
      <alignment vertical="center"/>
    </xf>
    <xf numFmtId="0" fontId="22" fillId="21" borderId="0" xfId="37" applyNumberFormat="1" applyFont="1" applyFill="1" applyBorder="1" applyAlignment="1" applyProtection="1">
      <alignment vertical="center"/>
      <protection locked="0"/>
    </xf>
    <xf numFmtId="0" fontId="23" fillId="21" borderId="0" xfId="42" applyNumberFormat="1" applyFont="1" applyFill="1" applyBorder="1" applyAlignment="1" applyProtection="1">
      <alignment vertical="center"/>
      <protection locked="0"/>
    </xf>
    <xf numFmtId="0" fontId="23" fillId="21" borderId="0" xfId="37" applyNumberFormat="1" applyFont="1" applyFill="1" applyBorder="1" applyAlignment="1" applyProtection="1">
      <alignment vertical="center"/>
      <protection locked="0"/>
    </xf>
    <xf numFmtId="0" fontId="23" fillId="21" borderId="0" xfId="42" applyFont="1" applyFill="1" applyBorder="1" applyAlignment="1" applyProtection="1">
      <alignment vertical="center"/>
    </xf>
    <xf numFmtId="0" fontId="23" fillId="21" borderId="0" xfId="42" applyFont="1" applyFill="1" applyBorder="1" applyProtection="1"/>
    <xf numFmtId="0" fontId="23" fillId="21" borderId="0" xfId="42" applyNumberFormat="1" applyFont="1" applyFill="1" applyBorder="1" applyAlignment="1" applyProtection="1">
      <alignment horizontal="center"/>
    </xf>
    <xf numFmtId="0" fontId="29" fillId="21" borderId="0" xfId="42" applyNumberFormat="1" applyFont="1" applyFill="1" applyBorder="1" applyAlignment="1" applyProtection="1">
      <alignment horizontal="center"/>
    </xf>
    <xf numFmtId="0" fontId="37" fillId="21" borderId="0" xfId="37" applyFont="1" applyFill="1" applyBorder="1" applyAlignment="1" applyProtection="1">
      <alignment horizontal="center" vertical="center" wrapText="1"/>
      <protection locked="0"/>
    </xf>
    <xf numFmtId="0" fontId="37" fillId="21" borderId="29" xfId="37" applyFont="1" applyFill="1" applyBorder="1" applyAlignment="1" applyProtection="1">
      <alignment horizontal="center" vertical="center" wrapText="1"/>
      <protection locked="0"/>
    </xf>
    <xf numFmtId="1" fontId="29" fillId="0" borderId="22" xfId="42" applyNumberFormat="1" applyFont="1" applyFill="1" applyBorder="1" applyAlignment="1" applyProtection="1">
      <alignment horizontal="right"/>
      <protection locked="0"/>
    </xf>
    <xf numFmtId="1" fontId="29" fillId="0" borderId="25" xfId="42" applyNumberFormat="1" applyFont="1" applyFill="1" applyBorder="1" applyAlignment="1" applyProtection="1">
      <alignment horizontal="right"/>
      <protection locked="0"/>
    </xf>
    <xf numFmtId="1" fontId="29" fillId="0" borderId="27" xfId="42" applyNumberFormat="1" applyFont="1" applyFill="1" applyBorder="1" applyAlignment="1" applyProtection="1">
      <alignment horizontal="right"/>
      <protection locked="0"/>
    </xf>
    <xf numFmtId="2" fontId="23" fillId="24" borderId="0" xfId="42" applyNumberFormat="1" applyFont="1" applyFill="1" applyBorder="1" applyProtection="1">
      <protection locked="0"/>
    </xf>
    <xf numFmtId="0" fontId="38" fillId="24" borderId="0" xfId="35" applyNumberFormat="1" applyFont="1" applyFill="1" applyBorder="1" applyProtection="1">
      <protection locked="0"/>
    </xf>
    <xf numFmtId="168" fontId="38" fillId="24" borderId="0" xfId="47" applyNumberFormat="1" applyFont="1" applyFill="1" applyBorder="1" applyProtection="1">
      <protection locked="0"/>
    </xf>
    <xf numFmtId="168" fontId="39" fillId="24" borderId="0" xfId="47" applyNumberFormat="1" applyFont="1" applyFill="1" applyBorder="1" applyProtection="1">
      <protection locked="0"/>
    </xf>
    <xf numFmtId="1" fontId="23" fillId="24" borderId="0" xfId="35" applyNumberFormat="1" applyFont="1" applyFill="1" applyBorder="1" applyProtection="1">
      <protection locked="0"/>
    </xf>
    <xf numFmtId="1" fontId="29" fillId="0" borderId="23" xfId="42" applyNumberFormat="1" applyFont="1" applyFill="1" applyBorder="1" applyAlignment="1" applyProtection="1">
      <alignment horizontal="right"/>
      <protection locked="0"/>
    </xf>
    <xf numFmtId="1" fontId="29" fillId="0" borderId="0" xfId="42" applyNumberFormat="1" applyFont="1" applyFill="1" applyBorder="1" applyAlignment="1" applyProtection="1">
      <alignment horizontal="right"/>
      <protection locked="0"/>
    </xf>
    <xf numFmtId="1" fontId="29" fillId="0" borderId="29" xfId="42" applyNumberFormat="1" applyFont="1" applyFill="1" applyBorder="1" applyAlignment="1" applyProtection="1">
      <alignment horizontal="right"/>
      <protection locked="0"/>
    </xf>
    <xf numFmtId="169" fontId="7" fillId="0" borderId="0" xfId="39" applyNumberFormat="1" applyFont="1" applyFill="1" applyBorder="1" applyAlignment="1">
      <alignment horizontal="left" wrapText="1"/>
    </xf>
    <xf numFmtId="169" fontId="6" fillId="0" borderId="9" xfId="39" applyNumberFormat="1" applyFont="1" applyFill="1" applyBorder="1" applyAlignment="1">
      <alignment horizontal="left" wrapText="1"/>
    </xf>
    <xf numFmtId="169" fontId="6" fillId="0" borderId="0" xfId="39" applyNumberFormat="1" applyFont="1" applyFill="1" applyBorder="1" applyAlignment="1">
      <alignment horizontal="left" wrapText="1"/>
    </xf>
    <xf numFmtId="166" fontId="29" fillId="22" borderId="32" xfId="42" quotePrefix="1" applyNumberFormat="1" applyFont="1" applyFill="1" applyBorder="1" applyAlignment="1" applyProtection="1">
      <alignment horizontal="right"/>
    </xf>
    <xf numFmtId="0" fontId="48" fillId="0" borderId="0" xfId="35" applyFont="1" applyBorder="1" applyProtection="1">
      <protection locked="0"/>
    </xf>
    <xf numFmtId="0" fontId="48" fillId="24" borderId="0" xfId="42" applyFont="1" applyFill="1" applyBorder="1" applyProtection="1"/>
    <xf numFmtId="0" fontId="58" fillId="0" borderId="0" xfId="37" applyFont="1" applyBorder="1" applyAlignment="1" applyProtection="1">
      <alignment horizontal="center" vertical="top"/>
      <protection locked="0"/>
    </xf>
    <xf numFmtId="0" fontId="27" fillId="0" borderId="0" xfId="37" applyFont="1" applyBorder="1" applyAlignment="1" applyProtection="1">
      <alignment horizontal="center" vertical="top"/>
      <protection locked="0"/>
    </xf>
    <xf numFmtId="0" fontId="59" fillId="0" borderId="0" xfId="0" applyFont="1" applyAlignment="1">
      <alignment vertical="top"/>
    </xf>
    <xf numFmtId="0" fontId="27" fillId="0" borderId="0" xfId="37" applyFont="1" applyFill="1" applyBorder="1" applyAlignment="1" applyProtection="1">
      <alignment horizontal="center" vertical="top"/>
      <protection locked="0"/>
    </xf>
    <xf numFmtId="0" fontId="58" fillId="0" borderId="33" xfId="35" applyFont="1" applyBorder="1" applyAlignment="1" applyProtection="1">
      <alignment horizontal="center" vertical="top"/>
      <protection locked="0"/>
    </xf>
    <xf numFmtId="0" fontId="27" fillId="0" borderId="0" xfId="35" applyFont="1" applyBorder="1" applyAlignment="1" applyProtection="1">
      <alignment horizontal="center" vertical="top"/>
      <protection locked="0"/>
    </xf>
    <xf numFmtId="0" fontId="27" fillId="0" borderId="0" xfId="35" applyFont="1" applyBorder="1" applyAlignment="1" applyProtection="1">
      <alignment horizontal="center" vertical="top"/>
    </xf>
    <xf numFmtId="0" fontId="28" fillId="0" borderId="0" xfId="35" applyFont="1" applyBorder="1" applyAlignment="1" applyProtection="1">
      <alignment horizontal="center" vertical="top"/>
    </xf>
    <xf numFmtId="0" fontId="58" fillId="23" borderId="33" xfId="35" applyFont="1" applyFill="1" applyBorder="1" applyAlignment="1" applyProtection="1">
      <alignment horizontal="center" vertical="top"/>
      <protection locked="0"/>
    </xf>
    <xf numFmtId="0" fontId="27" fillId="23" borderId="33" xfId="35" applyFont="1" applyFill="1" applyBorder="1" applyAlignment="1" applyProtection="1">
      <alignment horizontal="center" vertical="top"/>
      <protection locked="0"/>
    </xf>
    <xf numFmtId="0" fontId="58" fillId="25" borderId="33" xfId="35" applyFont="1" applyFill="1" applyBorder="1" applyAlignment="1" applyProtection="1">
      <alignment horizontal="center" vertical="top"/>
      <protection locked="0"/>
    </xf>
    <xf numFmtId="0" fontId="27" fillId="25" borderId="33" xfId="35" applyFont="1" applyFill="1" applyBorder="1" applyAlignment="1" applyProtection="1">
      <alignment horizontal="center" vertical="top"/>
      <protection locked="0"/>
    </xf>
    <xf numFmtId="0" fontId="58" fillId="25" borderId="33" xfId="35" applyFont="1" applyFill="1" applyBorder="1" applyAlignment="1" applyProtection="1">
      <alignment horizontal="center" vertical="top"/>
    </xf>
    <xf numFmtId="0" fontId="27" fillId="25" borderId="33" xfId="35" applyFont="1" applyFill="1" applyBorder="1" applyAlignment="1" applyProtection="1">
      <alignment horizontal="center" vertical="top"/>
    </xf>
    <xf numFmtId="0" fontId="58" fillId="23" borderId="33" xfId="35" applyFont="1" applyFill="1" applyBorder="1" applyAlignment="1" applyProtection="1">
      <alignment horizontal="center" vertical="top"/>
    </xf>
    <xf numFmtId="0" fontId="27" fillId="23" borderId="33" xfId="35" applyFont="1" applyFill="1" applyBorder="1" applyAlignment="1" applyProtection="1">
      <alignment horizontal="center" vertical="top"/>
    </xf>
    <xf numFmtId="0" fontId="28" fillId="23" borderId="33" xfId="35" applyFont="1" applyFill="1" applyBorder="1" applyAlignment="1" applyProtection="1">
      <alignment horizontal="center" vertical="top"/>
    </xf>
    <xf numFmtId="0" fontId="29" fillId="24" borderId="0" xfId="42" applyFont="1" applyFill="1" applyBorder="1" applyAlignment="1" applyProtection="1">
      <alignment horizontal="right"/>
      <protection locked="0"/>
    </xf>
    <xf numFmtId="166" fontId="29" fillId="24" borderId="0" xfId="42" quotePrefix="1" applyNumberFormat="1" applyFont="1" applyFill="1" applyBorder="1" applyAlignment="1" applyProtection="1">
      <alignment horizontal="right"/>
    </xf>
    <xf numFmtId="0" fontId="58" fillId="22" borderId="33" xfId="35" applyFont="1" applyFill="1" applyBorder="1" applyAlignment="1" applyProtection="1">
      <alignment horizontal="center" vertical="top"/>
      <protection locked="0"/>
    </xf>
    <xf numFmtId="0" fontId="27" fillId="22" borderId="33" xfId="35" applyFont="1" applyFill="1" applyBorder="1" applyAlignment="1" applyProtection="1">
      <alignment horizontal="center" vertical="top"/>
      <protection locked="0"/>
    </xf>
    <xf numFmtId="0" fontId="27" fillId="0" borderId="0" xfId="37" applyFont="1" applyBorder="1" applyAlignment="1" applyProtection="1">
      <alignment vertical="center"/>
      <protection locked="0"/>
    </xf>
    <xf numFmtId="0" fontId="27" fillId="0" borderId="0" xfId="37" applyFont="1" applyBorder="1" applyAlignment="1" applyProtection="1">
      <alignment vertical="center"/>
    </xf>
    <xf numFmtId="0" fontId="27" fillId="0" borderId="0" xfId="37" applyFont="1" applyBorder="1" applyProtection="1"/>
    <xf numFmtId="0" fontId="27" fillId="0" borderId="0" xfId="37" applyFont="1" applyFill="1" applyBorder="1" applyProtection="1"/>
    <xf numFmtId="0" fontId="61" fillId="23" borderId="33" xfId="0" applyFont="1" applyFill="1" applyBorder="1" applyAlignment="1">
      <alignment vertical="top"/>
    </xf>
    <xf numFmtId="0" fontId="61" fillId="0" borderId="33" xfId="0" applyFont="1" applyBorder="1" applyAlignment="1">
      <alignment vertical="top"/>
    </xf>
    <xf numFmtId="0" fontId="27" fillId="0" borderId="0" xfId="35" applyFont="1" applyBorder="1" applyProtection="1">
      <protection locked="0"/>
    </xf>
    <xf numFmtId="0" fontId="27" fillId="0" borderId="0" xfId="37" applyFont="1" applyBorder="1" applyProtection="1">
      <protection locked="0"/>
    </xf>
    <xf numFmtId="0" fontId="27" fillId="0" borderId="0" xfId="35" applyFont="1" applyBorder="1" applyProtection="1"/>
    <xf numFmtId="0" fontId="61" fillId="22" borderId="33" xfId="0" applyFont="1" applyFill="1" applyBorder="1" applyAlignment="1">
      <alignment vertical="top"/>
    </xf>
    <xf numFmtId="0" fontId="58" fillId="22" borderId="33" xfId="35" applyFont="1" applyFill="1" applyBorder="1" applyAlignment="1" applyProtection="1">
      <alignment horizontal="center" vertical="top"/>
    </xf>
    <xf numFmtId="0" fontId="58" fillId="22" borderId="33" xfId="37" applyFont="1" applyFill="1" applyBorder="1" applyAlignment="1" applyProtection="1">
      <alignment horizontal="center" vertical="top"/>
    </xf>
    <xf numFmtId="0" fontId="58" fillId="22" borderId="33" xfId="37" applyFont="1" applyFill="1" applyBorder="1" applyAlignment="1" applyProtection="1">
      <alignment horizontal="center" vertical="top"/>
      <protection locked="0"/>
    </xf>
    <xf numFmtId="170" fontId="23" fillId="24" borderId="0" xfId="35" applyNumberFormat="1" applyFont="1" applyFill="1" applyBorder="1" applyProtection="1">
      <protection locked="0"/>
    </xf>
    <xf numFmtId="17" fontId="0" fillId="0" borderId="0" xfId="0" quotePrefix="1" applyNumberFormat="1"/>
    <xf numFmtId="0" fontId="0" fillId="0" borderId="0" xfId="0" quotePrefix="1"/>
    <xf numFmtId="166" fontId="23" fillId="24" borderId="0" xfId="42" applyNumberFormat="1" applyFont="1" applyFill="1" applyBorder="1" applyProtection="1">
      <protection locked="0"/>
    </xf>
    <xf numFmtId="0" fontId="9" fillId="0" borderId="0" xfId="0" applyFont="1" applyAlignment="1">
      <alignment vertical="top"/>
    </xf>
    <xf numFmtId="171" fontId="9" fillId="0" borderId="0" xfId="0" applyNumberFormat="1" applyFont="1" applyAlignment="1">
      <alignment vertical="top"/>
    </xf>
    <xf numFmtId="0" fontId="9" fillId="0" borderId="0" xfId="0" applyFont="1" applyAlignment="1">
      <alignment horizontal="right" vertical="top"/>
    </xf>
    <xf numFmtId="0" fontId="28" fillId="0" borderId="0" xfId="37" applyFont="1" applyBorder="1" applyProtection="1">
      <protection locked="0"/>
    </xf>
    <xf numFmtId="0" fontId="60" fillId="24" borderId="0" xfId="42" applyFont="1" applyFill="1" applyBorder="1" applyAlignment="1" applyProtection="1">
      <alignment horizontal="right"/>
      <protection locked="0"/>
    </xf>
    <xf numFmtId="166" fontId="0" fillId="0" borderId="0" xfId="0" applyNumberFormat="1"/>
    <xf numFmtId="3" fontId="0" fillId="26" borderId="0" xfId="0" applyNumberFormat="1" applyFill="1"/>
    <xf numFmtId="3" fontId="62" fillId="0" borderId="3" xfId="41" applyNumberFormat="1" applyFont="1" applyFill="1" applyBorder="1" applyAlignment="1">
      <alignment wrapText="1"/>
    </xf>
    <xf numFmtId="3" fontId="1" fillId="0" borderId="3" xfId="41" applyNumberFormat="1" applyFont="1" applyFill="1" applyBorder="1" applyAlignment="1">
      <alignment wrapText="1"/>
    </xf>
    <xf numFmtId="3" fontId="0" fillId="0" borderId="0" xfId="0" applyNumberFormat="1"/>
    <xf numFmtId="3" fontId="64" fillId="0" borderId="3" xfId="41" applyNumberFormat="1" applyFont="1" applyFill="1" applyBorder="1" applyAlignment="1">
      <alignment wrapText="1"/>
    </xf>
    <xf numFmtId="166" fontId="29" fillId="24" borderId="0" xfId="42" applyNumberFormat="1" applyFont="1" applyFill="1" applyBorder="1" applyAlignment="1" applyProtection="1">
      <alignment horizontal="right"/>
      <protection locked="0"/>
    </xf>
    <xf numFmtId="166" fontId="29" fillId="0" borderId="0" xfId="42" applyNumberFormat="1" applyFont="1" applyFill="1" applyBorder="1" applyAlignment="1" applyProtection="1">
      <alignment horizontal="right"/>
      <protection locked="0"/>
    </xf>
    <xf numFmtId="0" fontId="9" fillId="27" borderId="12" xfId="36" applyFont="1" applyFill="1" applyBorder="1" applyAlignment="1">
      <alignment vertical="center"/>
    </xf>
    <xf numFmtId="0" fontId="5" fillId="27" borderId="0" xfId="36" applyFont="1" applyFill="1" applyBorder="1" applyAlignment="1">
      <alignment horizontal="left" vertical="center"/>
    </xf>
    <xf numFmtId="49" fontId="10" fillId="27" borderId="13" xfId="36" applyNumberFormat="1" applyFont="1" applyFill="1" applyBorder="1" applyAlignment="1">
      <alignment horizontal="left" vertical="center"/>
    </xf>
    <xf numFmtId="0" fontId="9" fillId="27" borderId="0" xfId="0" applyFont="1" applyFill="1" applyAlignment="1">
      <alignment vertical="center"/>
    </xf>
    <xf numFmtId="3" fontId="0" fillId="28" borderId="0" xfId="0" applyNumberFormat="1" applyFill="1"/>
    <xf numFmtId="3" fontId="1" fillId="0" borderId="34" xfId="41" applyNumberFormat="1" applyFont="1" applyFill="1" applyBorder="1" applyAlignment="1">
      <alignment wrapText="1"/>
    </xf>
    <xf numFmtId="3" fontId="64" fillId="0" borderId="0" xfId="0" applyNumberFormat="1" applyFont="1" applyFill="1" applyBorder="1"/>
    <xf numFmtId="3" fontId="0" fillId="0" borderId="0" xfId="0" applyNumberFormat="1" applyFill="1" applyBorder="1"/>
    <xf numFmtId="3" fontId="62" fillId="0" borderId="34" xfId="41" applyNumberFormat="1" applyFont="1" applyFill="1" applyBorder="1" applyAlignment="1">
      <alignment wrapText="1"/>
    </xf>
    <xf numFmtId="3" fontId="64" fillId="0" borderId="34" xfId="41" applyNumberFormat="1" applyFont="1" applyFill="1" applyBorder="1" applyAlignment="1">
      <alignment wrapText="1"/>
    </xf>
    <xf numFmtId="3" fontId="64" fillId="0" borderId="0" xfId="41" applyNumberFormat="1" applyFont="1" applyFill="1" applyBorder="1" applyAlignment="1">
      <alignment wrapText="1"/>
    </xf>
    <xf numFmtId="3" fontId="65" fillId="0" borderId="0" xfId="41" applyNumberFormat="1" applyFont="1" applyFill="1" applyBorder="1" applyAlignment="1">
      <alignment wrapText="1"/>
    </xf>
    <xf numFmtId="3" fontId="65" fillId="0" borderId="0" xfId="0" applyNumberFormat="1" applyFont="1" applyFill="1" applyBorder="1"/>
    <xf numFmtId="3" fontId="66" fillId="0" borderId="0" xfId="0" applyNumberFormat="1" applyFont="1" applyFill="1" applyBorder="1"/>
    <xf numFmtId="172" fontId="29" fillId="0" borderId="23" xfId="32" applyNumberFormat="1" applyFont="1" applyFill="1" applyBorder="1" applyAlignment="1" applyProtection="1">
      <alignment horizontal="right"/>
      <protection locked="0"/>
    </xf>
    <xf numFmtId="172" fontId="29" fillId="0" borderId="0" xfId="32" applyNumberFormat="1" applyFont="1" applyFill="1" applyBorder="1" applyAlignment="1" applyProtection="1">
      <alignment horizontal="right"/>
      <protection locked="0"/>
    </xf>
    <xf numFmtId="172" fontId="29" fillId="0" borderId="29" xfId="32" applyNumberFormat="1" applyFont="1" applyFill="1" applyBorder="1" applyAlignment="1" applyProtection="1">
      <alignment horizontal="right"/>
      <protection locked="0"/>
    </xf>
    <xf numFmtId="172" fontId="23" fillId="0" borderId="22" xfId="32" applyNumberFormat="1" applyFont="1" applyBorder="1" applyAlignment="1" applyProtection="1">
      <alignment horizontal="right"/>
    </xf>
    <xf numFmtId="172" fontId="23" fillId="0" borderId="25" xfId="32" applyNumberFormat="1" applyFont="1" applyBorder="1" applyAlignment="1" applyProtection="1">
      <alignment horizontal="right"/>
    </xf>
    <xf numFmtId="172" fontId="23" fillId="0" borderId="27" xfId="32" applyNumberFormat="1" applyFont="1" applyBorder="1" applyAlignment="1" applyProtection="1">
      <alignment horizontal="right"/>
    </xf>
    <xf numFmtId="172" fontId="28" fillId="0" borderId="30" xfId="32" applyNumberFormat="1" applyFont="1" applyBorder="1" applyAlignment="1" applyProtection="1">
      <alignment horizontal="right"/>
    </xf>
    <xf numFmtId="0" fontId="0" fillId="29" borderId="0" xfId="0" applyFill="1"/>
    <xf numFmtId="0" fontId="0" fillId="25" borderId="0" xfId="0" applyFill="1"/>
    <xf numFmtId="0" fontId="23" fillId="0" borderId="27" xfId="42" applyFont="1" applyFill="1" applyBorder="1" applyAlignment="1" applyProtection="1">
      <alignment horizontal="center"/>
    </xf>
    <xf numFmtId="0" fontId="23" fillId="0" borderId="29" xfId="42" applyFont="1" applyFill="1" applyBorder="1" applyAlignment="1" applyProtection="1">
      <alignment horizontal="center"/>
    </xf>
    <xf numFmtId="0" fontId="23" fillId="0" borderId="35" xfId="42" applyFont="1" applyFill="1" applyBorder="1" applyAlignment="1" applyProtection="1">
      <alignment horizontal="center"/>
    </xf>
    <xf numFmtId="172" fontId="23" fillId="23" borderId="0" xfId="35" applyNumberFormat="1" applyFont="1" applyFill="1" applyBorder="1" applyProtection="1">
      <protection locked="0"/>
    </xf>
    <xf numFmtId="172" fontId="29" fillId="27" borderId="22" xfId="32" applyNumberFormat="1" applyFont="1" applyFill="1" applyBorder="1" applyAlignment="1" applyProtection="1">
      <alignment horizontal="right"/>
      <protection locked="0"/>
    </xf>
    <xf numFmtId="172" fontId="29" fillId="27" borderId="25" xfId="32" applyNumberFormat="1" applyFont="1" applyFill="1" applyBorder="1" applyAlignment="1" applyProtection="1">
      <alignment horizontal="center"/>
      <protection locked="0"/>
    </xf>
    <xf numFmtId="172" fontId="29" fillId="27" borderId="27" xfId="32" applyNumberFormat="1" applyFont="1" applyFill="1" applyBorder="1" applyAlignment="1" applyProtection="1">
      <alignment horizontal="center"/>
      <protection locked="0"/>
    </xf>
    <xf numFmtId="172" fontId="23" fillId="24" borderId="0" xfId="32" applyNumberFormat="1" applyFont="1" applyFill="1" applyBorder="1" applyProtection="1">
      <protection locked="0"/>
    </xf>
    <xf numFmtId="0" fontId="23" fillId="0" borderId="10" xfId="35" applyNumberFormat="1" applyFont="1" applyBorder="1" applyAlignment="1" applyProtection="1">
      <alignment vertical="top"/>
      <protection locked="0"/>
    </xf>
    <xf numFmtId="0" fontId="23" fillId="0" borderId="11" xfId="35" applyNumberFormat="1" applyFont="1" applyBorder="1" applyAlignment="1" applyProtection="1">
      <alignment vertical="top"/>
      <protection locked="0"/>
    </xf>
    <xf numFmtId="0" fontId="23" fillId="0" borderId="17" xfId="35" applyNumberFormat="1" applyFont="1" applyBorder="1" applyAlignment="1" applyProtection="1">
      <alignment vertical="top"/>
      <protection locked="0"/>
    </xf>
    <xf numFmtId="0" fontId="23" fillId="0" borderId="12" xfId="35" applyNumberFormat="1" applyFont="1" applyBorder="1" applyAlignment="1" applyProtection="1">
      <alignment vertical="top"/>
      <protection locked="0"/>
    </xf>
    <xf numFmtId="0" fontId="23" fillId="0" borderId="0" xfId="35" applyNumberFormat="1" applyFont="1" applyBorder="1" applyAlignment="1" applyProtection="1">
      <alignment vertical="top"/>
      <protection locked="0"/>
    </xf>
    <xf numFmtId="0" fontId="23" fillId="0" borderId="13" xfId="35" applyNumberFormat="1" applyFont="1" applyBorder="1" applyAlignment="1" applyProtection="1">
      <alignment vertical="top"/>
      <protection locked="0"/>
    </xf>
    <xf numFmtId="0" fontId="23" fillId="0" borderId="14" xfId="35" applyNumberFormat="1" applyFont="1" applyBorder="1" applyAlignment="1" applyProtection="1">
      <alignment vertical="top"/>
      <protection locked="0"/>
    </xf>
    <xf numFmtId="0" fontId="23" fillId="0" borderId="15" xfId="35" applyNumberFormat="1" applyFont="1" applyBorder="1" applyAlignment="1" applyProtection="1">
      <alignment vertical="top"/>
      <protection locked="0"/>
    </xf>
    <xf numFmtId="0" fontId="23" fillId="0" borderId="16" xfId="35" applyNumberFormat="1" applyFont="1" applyBorder="1" applyAlignment="1" applyProtection="1">
      <alignment vertical="top"/>
      <protection locked="0"/>
    </xf>
    <xf numFmtId="0" fontId="65" fillId="0" borderId="0" xfId="0" applyFont="1"/>
    <xf numFmtId="0" fontId="29" fillId="27" borderId="36" xfId="37" applyNumberFormat="1" applyFont="1" applyFill="1" applyBorder="1" applyAlignment="1" applyProtection="1">
      <alignment vertical="center"/>
    </xf>
    <xf numFmtId="0" fontId="29" fillId="27" borderId="15" xfId="37" applyNumberFormat="1" applyFont="1" applyFill="1" applyBorder="1" applyAlignment="1" applyProtection="1">
      <alignment vertical="center"/>
    </xf>
    <xf numFmtId="172" fontId="29" fillId="27" borderId="22" xfId="32" applyNumberFormat="1" applyFont="1" applyFill="1" applyBorder="1" applyAlignment="1" applyProtection="1">
      <alignment horizontal="center"/>
      <protection locked="0"/>
    </xf>
    <xf numFmtId="0" fontId="29" fillId="27" borderId="23" xfId="42" applyFont="1" applyFill="1" applyBorder="1" applyAlignment="1" applyProtection="1">
      <alignment horizontal="right"/>
      <protection locked="0"/>
    </xf>
    <xf numFmtId="0" fontId="29" fillId="27" borderId="37" xfId="42" applyFont="1" applyFill="1" applyBorder="1" applyAlignment="1" applyProtection="1">
      <alignment horizontal="right"/>
      <protection locked="0"/>
    </xf>
    <xf numFmtId="0" fontId="29" fillId="27" borderId="0" xfId="42" applyFont="1" applyFill="1" applyBorder="1" applyAlignment="1" applyProtection="1">
      <alignment horizontal="right"/>
      <protection locked="0"/>
    </xf>
    <xf numFmtId="0" fontId="29" fillId="27" borderId="13" xfId="42" applyFont="1" applyFill="1" applyBorder="1" applyAlignment="1" applyProtection="1">
      <alignment horizontal="right"/>
      <protection locked="0"/>
    </xf>
    <xf numFmtId="0" fontId="29" fillId="27" borderId="29" xfId="42" applyFont="1" applyFill="1" applyBorder="1" applyAlignment="1" applyProtection="1">
      <alignment horizontal="right"/>
      <protection locked="0"/>
    </xf>
    <xf numFmtId="0" fontId="29" fillId="27" borderId="27" xfId="42" applyFont="1" applyFill="1" applyBorder="1" applyAlignment="1" applyProtection="1">
      <alignment horizontal="right"/>
      <protection locked="0"/>
    </xf>
    <xf numFmtId="0" fontId="29" fillId="27" borderId="38" xfId="42" applyFont="1" applyFill="1" applyBorder="1" applyAlignment="1" applyProtection="1">
      <alignment horizontal="right"/>
      <protection locked="0"/>
    </xf>
    <xf numFmtId="172" fontId="29" fillId="27" borderId="0" xfId="32" applyNumberFormat="1" applyFont="1" applyFill="1" applyBorder="1" applyAlignment="1" applyProtection="1">
      <alignment horizontal="center"/>
      <protection locked="0"/>
    </xf>
    <xf numFmtId="172" fontId="29" fillId="27" borderId="29" xfId="32" applyNumberFormat="1" applyFont="1" applyFill="1" applyBorder="1" applyAlignment="1" applyProtection="1">
      <alignment horizontal="center"/>
      <protection locked="0"/>
    </xf>
    <xf numFmtId="172" fontId="29" fillId="27" borderId="22" xfId="32" applyNumberFormat="1" applyFont="1" applyFill="1" applyBorder="1" applyAlignment="1" applyProtection="1">
      <alignment horizontal="center"/>
    </xf>
    <xf numFmtId="0" fontId="29" fillId="27" borderId="23" xfId="37" applyNumberFormat="1" applyFont="1" applyFill="1" applyBorder="1" applyAlignment="1" applyProtection="1">
      <alignment horizontal="right"/>
    </xf>
    <xf numFmtId="0" fontId="29" fillId="27" borderId="37" xfId="37" applyNumberFormat="1" applyFont="1" applyFill="1" applyBorder="1" applyAlignment="1" applyProtection="1">
      <alignment horizontal="right"/>
    </xf>
    <xf numFmtId="172" fontId="29" fillId="27" borderId="25" xfId="32" applyNumberFormat="1" applyFont="1" applyFill="1" applyBorder="1" applyAlignment="1" applyProtection="1">
      <alignment horizontal="center"/>
    </xf>
    <xf numFmtId="0" fontId="29" fillId="27" borderId="0" xfId="37" applyNumberFormat="1" applyFont="1" applyFill="1" applyBorder="1" applyAlignment="1" applyProtection="1">
      <alignment horizontal="right"/>
    </xf>
    <xf numFmtId="0" fontId="29" fillId="27" borderId="13" xfId="37" applyNumberFormat="1" applyFont="1" applyFill="1" applyBorder="1" applyAlignment="1" applyProtection="1">
      <alignment horizontal="right"/>
    </xf>
    <xf numFmtId="172" fontId="29" fillId="27" borderId="27" xfId="32" applyNumberFormat="1" applyFont="1" applyFill="1" applyBorder="1" applyAlignment="1" applyProtection="1">
      <alignment horizontal="center"/>
    </xf>
    <xf numFmtId="0" fontId="29" fillId="27" borderId="29" xfId="37" applyNumberFormat="1" applyFont="1" applyFill="1" applyBorder="1" applyAlignment="1" applyProtection="1">
      <alignment horizontal="right"/>
    </xf>
    <xf numFmtId="0" fontId="29" fillId="27" borderId="38" xfId="37" applyNumberFormat="1" applyFont="1" applyFill="1" applyBorder="1" applyAlignment="1" applyProtection="1">
      <alignment horizontal="right"/>
    </xf>
    <xf numFmtId="172" fontId="28" fillId="27" borderId="30" xfId="32" applyNumberFormat="1" applyFont="1" applyFill="1" applyBorder="1" applyAlignment="1" applyProtection="1">
      <alignment horizontal="center"/>
    </xf>
    <xf numFmtId="0" fontId="28" fillId="27" borderId="31" xfId="37" applyNumberFormat="1" applyFont="1" applyFill="1" applyBorder="1" applyAlignment="1" applyProtection="1">
      <alignment horizontal="right"/>
    </xf>
    <xf numFmtId="0" fontId="28" fillId="27" borderId="39" xfId="37" applyNumberFormat="1" applyFont="1" applyFill="1" applyBorder="1" applyAlignment="1" applyProtection="1">
      <alignment horizontal="right"/>
    </xf>
    <xf numFmtId="1" fontId="29" fillId="27" borderId="0" xfId="42" applyNumberFormat="1" applyFont="1" applyFill="1" applyBorder="1" applyAlignment="1" applyProtection="1">
      <alignment horizontal="right"/>
      <protection locked="0"/>
    </xf>
    <xf numFmtId="1" fontId="29" fillId="27" borderId="23" xfId="42" applyNumberFormat="1" applyFont="1" applyFill="1" applyBorder="1" applyAlignment="1" applyProtection="1">
      <alignment horizontal="right"/>
      <protection locked="0"/>
    </xf>
    <xf numFmtId="1" fontId="29" fillId="27" borderId="29" xfId="42" applyNumberFormat="1" applyFont="1" applyFill="1" applyBorder="1" applyAlignment="1" applyProtection="1">
      <alignment horizontal="right"/>
      <protection locked="0"/>
    </xf>
    <xf numFmtId="1" fontId="29" fillId="27" borderId="23" xfId="37" applyNumberFormat="1" applyFont="1" applyFill="1" applyBorder="1" applyAlignment="1" applyProtection="1">
      <alignment horizontal="right"/>
    </xf>
    <xf numFmtId="1" fontId="29" fillId="27" borderId="0" xfId="37" applyNumberFormat="1" applyFont="1" applyFill="1" applyBorder="1" applyAlignment="1" applyProtection="1">
      <alignment horizontal="right"/>
    </xf>
    <xf numFmtId="1" fontId="29" fillId="27" borderId="29" xfId="37" applyNumberFormat="1" applyFont="1" applyFill="1" applyBorder="1" applyAlignment="1" applyProtection="1">
      <alignment horizontal="right"/>
    </xf>
    <xf numFmtId="1" fontId="28" fillId="27" borderId="31" xfId="37" applyNumberFormat="1" applyFont="1" applyFill="1" applyBorder="1" applyAlignment="1" applyProtection="1">
      <alignment horizontal="right"/>
    </xf>
    <xf numFmtId="0" fontId="0" fillId="27" borderId="0" xfId="0" applyFill="1"/>
    <xf numFmtId="0" fontId="29" fillId="27" borderId="0" xfId="42" applyFont="1" applyFill="1" applyBorder="1" applyProtection="1"/>
    <xf numFmtId="0" fontId="67" fillId="27" borderId="0" xfId="42" applyFont="1" applyFill="1" applyBorder="1" applyProtection="1"/>
    <xf numFmtId="0" fontId="29" fillId="22" borderId="28" xfId="42" quotePrefix="1" applyNumberFormat="1" applyFont="1" applyFill="1" applyBorder="1" applyAlignment="1" applyProtection="1">
      <alignment horizontal="right"/>
    </xf>
    <xf numFmtId="0" fontId="29" fillId="22" borderId="26" xfId="42" quotePrefix="1" applyNumberFormat="1" applyFont="1" applyFill="1" applyBorder="1" applyAlignment="1" applyProtection="1">
      <alignment horizontal="right"/>
    </xf>
    <xf numFmtId="0" fontId="29" fillId="22" borderId="32" xfId="42" quotePrefix="1" applyNumberFormat="1" applyFont="1" applyFill="1" applyBorder="1" applyAlignment="1" applyProtection="1">
      <alignment horizontal="right"/>
    </xf>
    <xf numFmtId="172" fontId="65" fillId="0" borderId="22" xfId="32" applyNumberFormat="1" applyFont="1" applyFill="1" applyBorder="1" applyAlignment="1" applyProtection="1">
      <alignment horizontal="right"/>
      <protection locked="0"/>
    </xf>
    <xf numFmtId="172" fontId="65" fillId="0" borderId="25" xfId="32" applyNumberFormat="1" applyFont="1" applyFill="1" applyBorder="1" applyAlignment="1" applyProtection="1">
      <alignment horizontal="right"/>
      <protection locked="0"/>
    </xf>
    <xf numFmtId="172" fontId="65" fillId="0" borderId="27" xfId="32" applyNumberFormat="1" applyFont="1" applyBorder="1" applyAlignment="1" applyProtection="1">
      <alignment horizontal="right"/>
    </xf>
    <xf numFmtId="172" fontId="65" fillId="24" borderId="0" xfId="32" applyNumberFormat="1" applyFont="1" applyFill="1" applyBorder="1" applyAlignment="1" applyProtection="1">
      <alignment horizontal="right"/>
      <protection locked="0"/>
    </xf>
    <xf numFmtId="172" fontId="65" fillId="0" borderId="22" xfId="32" applyNumberFormat="1" applyFont="1" applyBorder="1" applyAlignment="1" applyProtection="1">
      <alignment horizontal="right"/>
    </xf>
    <xf numFmtId="172" fontId="65" fillId="0" borderId="25" xfId="32" applyNumberFormat="1" applyFont="1" applyBorder="1" applyAlignment="1" applyProtection="1">
      <alignment horizontal="right"/>
    </xf>
    <xf numFmtId="172" fontId="65" fillId="24" borderId="0" xfId="32" applyNumberFormat="1" applyFont="1" applyFill="1" applyBorder="1" applyProtection="1">
      <protection locked="0"/>
    </xf>
    <xf numFmtId="172" fontId="59" fillId="0" borderId="30" xfId="32" applyNumberFormat="1" applyFont="1" applyBorder="1" applyAlignment="1" applyProtection="1">
      <alignment horizontal="right"/>
    </xf>
    <xf numFmtId="0" fontId="65" fillId="0" borderId="23" xfId="42" applyFont="1" applyFill="1" applyBorder="1" applyAlignment="1" applyProtection="1">
      <alignment horizontal="right"/>
      <protection locked="0"/>
    </xf>
    <xf numFmtId="0" fontId="65" fillId="0" borderId="0" xfId="42" applyFont="1" applyFill="1" applyBorder="1" applyAlignment="1" applyProtection="1">
      <alignment horizontal="right"/>
      <protection locked="0"/>
    </xf>
    <xf numFmtId="0" fontId="65" fillId="0" borderId="29" xfId="42" applyFont="1" applyFill="1" applyBorder="1" applyAlignment="1" applyProtection="1">
      <alignment horizontal="right"/>
      <protection locked="0"/>
    </xf>
    <xf numFmtId="0" fontId="65" fillId="0" borderId="23" xfId="37" applyNumberFormat="1" applyFont="1" applyBorder="1" applyAlignment="1" applyProtection="1">
      <alignment horizontal="right"/>
    </xf>
    <xf numFmtId="0" fontId="65" fillId="0" borderId="0" xfId="37" applyNumberFormat="1" applyFont="1" applyBorder="1" applyAlignment="1" applyProtection="1">
      <alignment horizontal="right"/>
    </xf>
    <xf numFmtId="0" fontId="65" fillId="0" borderId="29" xfId="37" applyNumberFormat="1" applyFont="1" applyBorder="1" applyAlignment="1" applyProtection="1">
      <alignment horizontal="right"/>
    </xf>
    <xf numFmtId="0" fontId="29" fillId="22" borderId="24" xfId="42" quotePrefix="1" applyNumberFormat="1" applyFont="1" applyFill="1" applyBorder="1" applyAlignment="1" applyProtection="1">
      <alignment horizontal="right"/>
    </xf>
    <xf numFmtId="0" fontId="24" fillId="22" borderId="0" xfId="42" applyNumberFormat="1" applyFont="1" applyFill="1" applyBorder="1" applyProtection="1">
      <protection locked="0"/>
    </xf>
    <xf numFmtId="0" fontId="29" fillId="22" borderId="29" xfId="42" applyNumberFormat="1" applyFont="1" applyFill="1" applyBorder="1" applyAlignment="1" applyProtection="1">
      <alignment horizontal="center" vertical="center"/>
    </xf>
    <xf numFmtId="0" fontId="29" fillId="22" borderId="28" xfId="42" applyNumberFormat="1" applyFont="1" applyFill="1" applyBorder="1" applyAlignment="1" applyProtection="1">
      <alignment horizontal="center" vertical="center"/>
    </xf>
    <xf numFmtId="0" fontId="23" fillId="24" borderId="26" xfId="42" applyFont="1" applyFill="1" applyBorder="1" applyProtection="1"/>
    <xf numFmtId="0" fontId="28" fillId="24" borderId="26" xfId="42" applyFont="1" applyFill="1" applyBorder="1" applyProtection="1"/>
    <xf numFmtId="0" fontId="29" fillId="0" borderId="24" xfId="42" applyNumberFormat="1" applyFont="1" applyFill="1" applyBorder="1" applyAlignment="1" applyProtection="1">
      <alignment horizontal="right"/>
      <protection locked="0"/>
    </xf>
    <xf numFmtId="0" fontId="29" fillId="0" borderId="26" xfId="42" applyNumberFormat="1" applyFont="1" applyFill="1" applyBorder="1" applyAlignment="1" applyProtection="1">
      <alignment horizontal="right"/>
      <protection locked="0"/>
    </xf>
    <xf numFmtId="0" fontId="29" fillId="0" borderId="28" xfId="42" applyNumberFormat="1" applyFont="1" applyFill="1" applyBorder="1" applyAlignment="1" applyProtection="1">
      <alignment horizontal="right"/>
      <protection locked="0"/>
    </xf>
    <xf numFmtId="0" fontId="29" fillId="27" borderId="24" xfId="37" applyNumberFormat="1" applyFont="1" applyFill="1" applyBorder="1" applyAlignment="1" applyProtection="1">
      <alignment horizontal="right"/>
    </xf>
    <xf numFmtId="0" fontId="29" fillId="27" borderId="26" xfId="37" applyNumberFormat="1" applyFont="1" applyFill="1" applyBorder="1" applyAlignment="1" applyProtection="1">
      <alignment horizontal="right"/>
    </xf>
    <xf numFmtId="0" fontId="29" fillId="27" borderId="28" xfId="37" applyNumberFormat="1" applyFont="1" applyFill="1" applyBorder="1" applyAlignment="1" applyProtection="1">
      <alignment horizontal="right"/>
    </xf>
    <xf numFmtId="0" fontId="28" fillId="27" borderId="32" xfId="37" applyNumberFormat="1" applyFont="1" applyFill="1" applyBorder="1" applyAlignment="1" applyProtection="1">
      <alignment horizontal="right"/>
    </xf>
    <xf numFmtId="0" fontId="23" fillId="24" borderId="26" xfId="35" applyNumberFormat="1" applyFont="1" applyFill="1" applyBorder="1" applyProtection="1">
      <protection locked="0"/>
    </xf>
    <xf numFmtId="0" fontId="28" fillId="27" borderId="30" xfId="37" applyNumberFormat="1" applyFont="1" applyFill="1" applyBorder="1" applyAlignment="1" applyProtection="1">
      <alignment horizontal="right"/>
    </xf>
    <xf numFmtId="0" fontId="23" fillId="24" borderId="31" xfId="42" applyFont="1" applyFill="1" applyBorder="1" applyProtection="1"/>
    <xf numFmtId="0" fontId="29" fillId="24" borderId="25" xfId="42" quotePrefix="1" applyNumberFormat="1" applyFont="1" applyFill="1" applyBorder="1" applyAlignment="1" applyProtection="1">
      <alignment horizontal="right"/>
    </xf>
    <xf numFmtId="0" fontId="69" fillId="21" borderId="0" xfId="37" applyFont="1" applyFill="1" applyBorder="1" applyAlignment="1" applyProtection="1">
      <alignment vertical="center"/>
    </xf>
    <xf numFmtId="0" fontId="69" fillId="21" borderId="0" xfId="37" applyNumberFormat="1" applyFont="1" applyFill="1" applyBorder="1" applyAlignment="1" applyProtection="1">
      <alignment vertical="center"/>
      <protection locked="0"/>
    </xf>
    <xf numFmtId="0" fontId="69" fillId="22" borderId="0" xfId="37" applyNumberFormat="1" applyFont="1" applyFill="1" applyBorder="1" applyAlignment="1" applyProtection="1">
      <alignment horizontal="center" vertical="center"/>
      <protection locked="0"/>
    </xf>
    <xf numFmtId="0" fontId="33" fillId="22" borderId="0" xfId="0" applyFont="1" applyFill="1"/>
    <xf numFmtId="0" fontId="34" fillId="22" borderId="0" xfId="0" applyFont="1" applyFill="1" applyAlignment="1">
      <alignment horizontal="center"/>
    </xf>
    <xf numFmtId="0" fontId="34" fillId="22" borderId="0" xfId="0" applyFont="1" applyFill="1"/>
    <xf numFmtId="0" fontId="35" fillId="22" borderId="0" xfId="0" applyFont="1" applyFill="1" applyAlignment="1">
      <alignment horizontal="center"/>
    </xf>
    <xf numFmtId="0" fontId="35" fillId="22" borderId="0" xfId="0" applyFont="1" applyFill="1"/>
    <xf numFmtId="0" fontId="36" fillId="22" borderId="0" xfId="30" applyFont="1" applyFill="1" applyAlignment="1" applyProtection="1">
      <alignment horizontal="center"/>
    </xf>
    <xf numFmtId="0" fontId="32" fillId="22" borderId="0" xfId="30" applyFont="1" applyFill="1" applyAlignment="1" applyProtection="1">
      <alignment horizontal="center"/>
    </xf>
    <xf numFmtId="0" fontId="70" fillId="22" borderId="0" xfId="0" applyFont="1" applyFill="1" applyAlignment="1">
      <alignment horizontal="left"/>
    </xf>
    <xf numFmtId="0" fontId="70" fillId="22" borderId="0" xfId="0" applyFont="1" applyFill="1"/>
    <xf numFmtId="0" fontId="70" fillId="22" borderId="0" xfId="0" applyFont="1" applyFill="1" applyAlignment="1">
      <alignment horizontal="center"/>
    </xf>
    <xf numFmtId="0" fontId="71" fillId="22" borderId="0" xfId="0" applyFont="1" applyFill="1"/>
    <xf numFmtId="0" fontId="0" fillId="31" borderId="0" xfId="0" applyFill="1"/>
    <xf numFmtId="0" fontId="0" fillId="32" borderId="0" xfId="0" applyFill="1"/>
    <xf numFmtId="0" fontId="0" fillId="33" borderId="0" xfId="0" applyFill="1"/>
    <xf numFmtId="0" fontId="0" fillId="34" borderId="0" xfId="0" applyFill="1"/>
    <xf numFmtId="0" fontId="0" fillId="35" borderId="0" xfId="0" applyFill="1"/>
    <xf numFmtId="0" fontId="0" fillId="36" borderId="0" xfId="0" applyFill="1"/>
    <xf numFmtId="0" fontId="1" fillId="0" borderId="0" xfId="0" applyFont="1"/>
    <xf numFmtId="0" fontId="0" fillId="37" borderId="0" xfId="0" applyFill="1"/>
    <xf numFmtId="0" fontId="6" fillId="38" borderId="0" xfId="39" applyFont="1" applyFill="1" applyBorder="1" applyAlignment="1">
      <alignment horizontal="left" wrapText="1"/>
    </xf>
    <xf numFmtId="3" fontId="9" fillId="39" borderId="12" xfId="0" applyNumberFormat="1" applyFont="1" applyFill="1" applyBorder="1" applyAlignment="1">
      <alignment horizontal="right" vertical="center"/>
    </xf>
    <xf numFmtId="3" fontId="9" fillId="39" borderId="0" xfId="0" applyNumberFormat="1" applyFont="1" applyFill="1" applyBorder="1" applyAlignment="1">
      <alignment horizontal="right" vertical="center"/>
    </xf>
    <xf numFmtId="0" fontId="8" fillId="39" borderId="0" xfId="0" applyFont="1" applyFill="1" applyBorder="1" applyAlignment="1">
      <alignment horizontal="right" vertical="center"/>
    </xf>
    <xf numFmtId="0" fontId="9" fillId="39" borderId="0" xfId="0" applyFont="1" applyFill="1" applyBorder="1" applyAlignment="1">
      <alignment horizontal="right" vertical="center"/>
    </xf>
    <xf numFmtId="0" fontId="9" fillId="39" borderId="13" xfId="0" applyFont="1" applyFill="1" applyBorder="1" applyAlignment="1">
      <alignment horizontal="right" vertical="center"/>
    </xf>
    <xf numFmtId="0" fontId="6" fillId="34" borderId="9" xfId="39" applyFont="1" applyFill="1" applyBorder="1" applyAlignment="1">
      <alignment horizontal="left" wrapText="1"/>
    </xf>
    <xf numFmtId="169" fontId="6" fillId="34" borderId="9" xfId="39" applyNumberFormat="1" applyFont="1" applyFill="1" applyBorder="1" applyAlignment="1">
      <alignment horizontal="left" wrapText="1"/>
    </xf>
    <xf numFmtId="1" fontId="0" fillId="34" borderId="0" xfId="0" applyNumberFormat="1" applyFill="1"/>
    <xf numFmtId="0" fontId="9" fillId="39" borderId="0" xfId="0" applyFont="1" applyFill="1" applyAlignment="1">
      <alignment vertical="center"/>
    </xf>
    <xf numFmtId="0" fontId="9" fillId="39" borderId="12" xfId="36" applyFont="1" applyFill="1" applyBorder="1" applyAlignment="1">
      <alignment vertical="center"/>
    </xf>
    <xf numFmtId="0" fontId="5" fillId="39" borderId="0" xfId="36" applyFont="1" applyFill="1" applyBorder="1" applyAlignment="1">
      <alignment horizontal="left" vertical="center"/>
    </xf>
    <xf numFmtId="49" fontId="10" fillId="39" borderId="13" xfId="36" applyNumberFormat="1" applyFont="1" applyFill="1" applyBorder="1" applyAlignment="1">
      <alignment horizontal="left" vertical="center"/>
    </xf>
    <xf numFmtId="172" fontId="29" fillId="27" borderId="23" xfId="32" applyNumberFormat="1" applyFont="1" applyFill="1" applyBorder="1" applyAlignment="1" applyProtection="1">
      <alignment horizontal="right"/>
    </xf>
    <xf numFmtId="172" fontId="29" fillId="27" borderId="0" xfId="32" applyNumberFormat="1" applyFont="1" applyFill="1" applyBorder="1" applyAlignment="1" applyProtection="1">
      <alignment horizontal="right"/>
      <protection locked="0"/>
    </xf>
    <xf numFmtId="2" fontId="29" fillId="22" borderId="24" xfId="32" quotePrefix="1" applyNumberFormat="1" applyFont="1" applyFill="1" applyBorder="1" applyAlignment="1" applyProtection="1">
      <alignment horizontal="right"/>
    </xf>
    <xf numFmtId="172" fontId="29" fillId="27" borderId="23" xfId="32" applyNumberFormat="1" applyFont="1" applyFill="1" applyBorder="1" applyAlignment="1" applyProtection="1">
      <alignment horizontal="right"/>
      <protection locked="0"/>
    </xf>
    <xf numFmtId="172" fontId="28" fillId="27" borderId="31" xfId="32" applyNumberFormat="1" applyFont="1" applyFill="1" applyBorder="1" applyAlignment="1" applyProtection="1">
      <alignment horizontal="right"/>
    </xf>
    <xf numFmtId="166" fontId="29" fillId="25" borderId="24" xfId="42" quotePrefix="1" applyNumberFormat="1" applyFont="1" applyFill="1" applyBorder="1" applyAlignment="1" applyProtection="1">
      <alignment horizontal="right"/>
    </xf>
    <xf numFmtId="0" fontId="29" fillId="27" borderId="24" xfId="42" applyFont="1" applyFill="1" applyBorder="1" applyAlignment="1" applyProtection="1">
      <alignment horizontal="right"/>
      <protection locked="0"/>
    </xf>
    <xf numFmtId="166" fontId="29" fillId="25" borderId="26" xfId="42" quotePrefix="1" applyNumberFormat="1" applyFont="1" applyFill="1" applyBorder="1" applyAlignment="1" applyProtection="1">
      <alignment horizontal="right"/>
    </xf>
    <xf numFmtId="0" fontId="29" fillId="27" borderId="26" xfId="42" applyFont="1" applyFill="1" applyBorder="1" applyAlignment="1" applyProtection="1">
      <alignment horizontal="right"/>
      <protection locked="0"/>
    </xf>
    <xf numFmtId="166" fontId="29" fillId="25" borderId="28" xfId="42" quotePrefix="1" applyNumberFormat="1" applyFont="1" applyFill="1" applyBorder="1" applyAlignment="1" applyProtection="1">
      <alignment horizontal="right"/>
    </xf>
    <xf numFmtId="0" fontId="29" fillId="27" borderId="28" xfId="42" applyFont="1" applyFill="1" applyBorder="1" applyAlignment="1" applyProtection="1">
      <alignment horizontal="right"/>
      <protection locked="0"/>
    </xf>
    <xf numFmtId="166" fontId="29" fillId="25" borderId="32" xfId="42" quotePrefix="1" applyNumberFormat="1" applyFont="1" applyFill="1" applyBorder="1" applyAlignment="1" applyProtection="1">
      <alignment horizontal="right"/>
    </xf>
    <xf numFmtId="3" fontId="29" fillId="27" borderId="23" xfId="42" applyNumberFormat="1" applyFont="1" applyFill="1" applyBorder="1" applyAlignment="1" applyProtection="1">
      <alignment horizontal="right"/>
      <protection locked="0"/>
    </xf>
    <xf numFmtId="3" fontId="29" fillId="27" borderId="0" xfId="42" applyNumberFormat="1" applyFont="1" applyFill="1" applyBorder="1" applyAlignment="1" applyProtection="1">
      <alignment horizontal="right"/>
      <protection locked="0"/>
    </xf>
    <xf numFmtId="172" fontId="28" fillId="0" borderId="0" xfId="37" applyNumberFormat="1" applyFont="1" applyBorder="1" applyProtection="1">
      <protection locked="0"/>
    </xf>
    <xf numFmtId="1" fontId="28" fillId="0" borderId="0" xfId="37" applyNumberFormat="1" applyFont="1" applyBorder="1" applyProtection="1">
      <protection locked="0"/>
    </xf>
    <xf numFmtId="0" fontId="1" fillId="0" borderId="0" xfId="0" quotePrefix="1" applyFont="1"/>
    <xf numFmtId="0" fontId="6" fillId="40" borderId="9" xfId="39" applyFont="1" applyFill="1" applyBorder="1" applyAlignment="1">
      <alignment horizontal="left" wrapText="1"/>
    </xf>
    <xf numFmtId="169" fontId="6" fillId="40" borderId="9" xfId="39" applyNumberFormat="1" applyFont="1" applyFill="1" applyBorder="1" applyAlignment="1">
      <alignment horizontal="left" wrapText="1"/>
    </xf>
    <xf numFmtId="0" fontId="1" fillId="41" borderId="0" xfId="0" applyFont="1" applyFill="1"/>
    <xf numFmtId="0" fontId="10" fillId="39" borderId="13" xfId="36" applyFont="1" applyFill="1" applyBorder="1" applyAlignment="1">
      <alignment horizontal="left" vertical="center"/>
    </xf>
    <xf numFmtId="166" fontId="29" fillId="22" borderId="24" xfId="32" quotePrefix="1" applyNumberFormat="1" applyFont="1" applyFill="1" applyBorder="1" applyAlignment="1" applyProtection="1">
      <alignment horizontal="right"/>
    </xf>
    <xf numFmtId="0" fontId="29" fillId="27" borderId="12" xfId="35" applyNumberFormat="1" applyFont="1" applyFill="1" applyBorder="1" applyAlignment="1" applyProtection="1">
      <alignment vertical="top"/>
      <protection locked="0"/>
    </xf>
    <xf numFmtId="172" fontId="23" fillId="24" borderId="0" xfId="32" applyNumberFormat="1" applyFont="1" applyFill="1" applyBorder="1" applyAlignment="1" applyProtection="1">
      <alignment horizontal="right"/>
      <protection locked="0"/>
    </xf>
    <xf numFmtId="172" fontId="29" fillId="0" borderId="22" xfId="32" applyNumberFormat="1" applyFont="1" applyFill="1" applyBorder="1" applyAlignment="1" applyProtection="1">
      <alignment horizontal="right"/>
      <protection locked="0"/>
    </xf>
    <xf numFmtId="172" fontId="29" fillId="0" borderId="25" xfId="32" applyNumberFormat="1" applyFont="1" applyFill="1" applyBorder="1" applyAlignment="1" applyProtection="1">
      <alignment horizontal="right"/>
      <protection locked="0"/>
    </xf>
    <xf numFmtId="172" fontId="29" fillId="0" borderId="27" xfId="32" applyNumberFormat="1" applyFont="1" applyFill="1" applyBorder="1" applyAlignment="1" applyProtection="1">
      <alignment horizontal="right"/>
      <protection locked="0"/>
    </xf>
    <xf numFmtId="172" fontId="29" fillId="27" borderId="29" xfId="32" applyNumberFormat="1" applyFont="1" applyFill="1" applyBorder="1" applyAlignment="1" applyProtection="1">
      <alignment horizontal="right"/>
    </xf>
    <xf numFmtId="172" fontId="28" fillId="27" borderId="30" xfId="32" applyNumberFormat="1" applyFont="1" applyFill="1" applyBorder="1" applyAlignment="1" applyProtection="1">
      <alignment horizontal="right"/>
    </xf>
    <xf numFmtId="0" fontId="23" fillId="0" borderId="26" xfId="35" applyFont="1" applyBorder="1" applyProtection="1">
      <protection locked="0"/>
    </xf>
    <xf numFmtId="172" fontId="9" fillId="39" borderId="0" xfId="32" applyNumberFormat="1" applyFont="1" applyFill="1" applyAlignment="1">
      <alignment vertical="center"/>
    </xf>
    <xf numFmtId="0" fontId="29" fillId="42" borderId="29" xfId="42" applyFont="1" applyFill="1" applyBorder="1" applyAlignment="1" applyProtection="1">
      <alignment horizontal="center"/>
    </xf>
    <xf numFmtId="0" fontId="29" fillId="42" borderId="28" xfId="42" applyFont="1" applyFill="1" applyBorder="1" applyAlignment="1" applyProtection="1">
      <alignment horizontal="center"/>
    </xf>
    <xf numFmtId="172" fontId="29" fillId="27" borderId="29" xfId="32" applyNumberFormat="1" applyFont="1" applyFill="1" applyBorder="1" applyAlignment="1" applyProtection="1">
      <alignment horizontal="right"/>
      <protection locked="0"/>
    </xf>
    <xf numFmtId="172" fontId="23" fillId="24" borderId="0" xfId="32" applyNumberFormat="1" applyFont="1" applyFill="1" applyBorder="1" applyProtection="1"/>
    <xf numFmtId="172" fontId="29" fillId="27" borderId="0" xfId="32" applyNumberFormat="1" applyFont="1" applyFill="1" applyBorder="1" applyAlignment="1" applyProtection="1">
      <alignment horizontal="right"/>
    </xf>
    <xf numFmtId="0" fontId="29" fillId="27" borderId="40" xfId="42" applyNumberFormat="1" applyFont="1" applyFill="1" applyBorder="1" applyAlignment="1" applyProtection="1">
      <alignment horizontal="center" vertical="center" wrapText="1" shrinkToFit="1"/>
    </xf>
    <xf numFmtId="0" fontId="29" fillId="22" borderId="41" xfId="42" applyNumberFormat="1" applyFont="1" applyFill="1" applyBorder="1" applyAlignment="1" applyProtection="1">
      <alignment horizontal="center" vertical="center"/>
    </xf>
    <xf numFmtId="0" fontId="29" fillId="22" borderId="42" xfId="42" applyNumberFormat="1" applyFont="1" applyFill="1" applyBorder="1" applyAlignment="1" applyProtection="1">
      <alignment horizontal="center" vertical="center"/>
    </xf>
    <xf numFmtId="0" fontId="29" fillId="27" borderId="43" xfId="42" applyNumberFormat="1" applyFont="1" applyFill="1" applyBorder="1" applyAlignment="1" applyProtection="1">
      <alignment horizontal="center" vertical="center" wrapText="1" shrinkToFit="1"/>
    </xf>
    <xf numFmtId="1" fontId="23" fillId="0" borderId="22" xfId="0" applyNumberFormat="1" applyFont="1" applyBorder="1" applyAlignment="1" applyProtection="1">
      <alignment horizontal="right"/>
    </xf>
    <xf numFmtId="1" fontId="23" fillId="0" borderId="23" xfId="0" applyNumberFormat="1" applyFont="1" applyBorder="1" applyAlignment="1" applyProtection="1">
      <alignment horizontal="right"/>
    </xf>
    <xf numFmtId="1" fontId="23" fillId="0" borderId="25" xfId="0" applyNumberFormat="1" applyFont="1" applyBorder="1" applyAlignment="1" applyProtection="1">
      <alignment horizontal="right"/>
    </xf>
    <xf numFmtId="1" fontId="23" fillId="0" borderId="0" xfId="0" applyNumberFormat="1" applyFont="1" applyBorder="1" applyAlignment="1" applyProtection="1">
      <alignment horizontal="right"/>
    </xf>
    <xf numFmtId="1" fontId="23" fillId="0" borderId="27" xfId="0" applyNumberFormat="1" applyFont="1" applyBorder="1" applyAlignment="1" applyProtection="1">
      <alignment horizontal="right"/>
    </xf>
    <xf numFmtId="1" fontId="23" fillId="0" borderId="29" xfId="0" applyNumberFormat="1" applyFont="1" applyBorder="1" applyAlignment="1" applyProtection="1">
      <alignment horizontal="right"/>
    </xf>
    <xf numFmtId="1" fontId="9" fillId="0" borderId="0" xfId="0" applyNumberFormat="1" applyFont="1" applyBorder="1" applyAlignment="1">
      <alignment horizontal="right" vertical="center"/>
    </xf>
    <xf numFmtId="172" fontId="29" fillId="27" borderId="24" xfId="32" applyNumberFormat="1" applyFont="1" applyFill="1" applyBorder="1" applyAlignment="1" applyProtection="1">
      <alignment horizontal="right"/>
      <protection locked="0"/>
    </xf>
    <xf numFmtId="172" fontId="29" fillId="27" borderId="26" xfId="32" applyNumberFormat="1" applyFont="1" applyFill="1" applyBorder="1" applyAlignment="1" applyProtection="1">
      <alignment horizontal="right"/>
      <protection locked="0"/>
    </xf>
    <xf numFmtId="1" fontId="29" fillId="27" borderId="26" xfId="42" applyNumberFormat="1" applyFont="1" applyFill="1" applyBorder="1" applyAlignment="1" applyProtection="1">
      <alignment horizontal="right"/>
      <protection locked="0"/>
    </xf>
    <xf numFmtId="166" fontId="29" fillId="27" borderId="0" xfId="42" applyNumberFormat="1" applyFont="1" applyFill="1" applyBorder="1" applyAlignment="1" applyProtection="1">
      <alignment horizontal="right"/>
      <protection locked="0"/>
    </xf>
    <xf numFmtId="172" fontId="29" fillId="27" borderId="28" xfId="32" applyNumberFormat="1" applyFont="1" applyFill="1" applyBorder="1" applyAlignment="1" applyProtection="1">
      <alignment horizontal="right"/>
      <protection locked="0"/>
    </xf>
    <xf numFmtId="166" fontId="29" fillId="27" borderId="23" xfId="42" applyNumberFormat="1" applyFont="1" applyFill="1" applyBorder="1" applyAlignment="1" applyProtection="1">
      <alignment horizontal="right"/>
      <protection locked="0"/>
    </xf>
    <xf numFmtId="1" fontId="29" fillId="22" borderId="24" xfId="42" quotePrefix="1" applyNumberFormat="1" applyFont="1" applyFill="1" applyBorder="1" applyAlignment="1" applyProtection="1">
      <alignment horizontal="right"/>
    </xf>
    <xf numFmtId="1" fontId="29" fillId="22" borderId="26" xfId="42" quotePrefix="1" applyNumberFormat="1" applyFont="1" applyFill="1" applyBorder="1" applyAlignment="1" applyProtection="1">
      <alignment horizontal="right"/>
    </xf>
    <xf numFmtId="1" fontId="29" fillId="22" borderId="28" xfId="42" quotePrefix="1" applyNumberFormat="1" applyFont="1" applyFill="1" applyBorder="1" applyAlignment="1" applyProtection="1">
      <alignment horizontal="right"/>
    </xf>
    <xf numFmtId="1" fontId="23" fillId="24" borderId="0" xfId="42" applyNumberFormat="1" applyFont="1" applyFill="1" applyBorder="1" applyProtection="1"/>
    <xf numFmtId="172" fontId="29" fillId="0" borderId="25" xfId="32" applyNumberFormat="1" applyFont="1" applyFill="1" applyBorder="1" applyAlignment="1" applyProtection="1">
      <alignment horizontal="center"/>
      <protection locked="0"/>
    </xf>
    <xf numFmtId="172" fontId="29" fillId="0" borderId="27" xfId="32" applyNumberFormat="1" applyFont="1" applyFill="1" applyBorder="1" applyAlignment="1" applyProtection="1">
      <alignment horizontal="center"/>
      <protection locked="0"/>
    </xf>
    <xf numFmtId="172" fontId="29" fillId="0" borderId="22" xfId="32" applyNumberFormat="1" applyFont="1" applyFill="1" applyBorder="1" applyAlignment="1" applyProtection="1">
      <alignment horizontal="center"/>
      <protection locked="0"/>
    </xf>
    <xf numFmtId="172" fontId="29" fillId="0" borderId="0" xfId="32" applyNumberFormat="1" applyFont="1" applyFill="1" applyBorder="1" applyAlignment="1" applyProtection="1">
      <alignment horizontal="center"/>
      <protection locked="0"/>
    </xf>
    <xf numFmtId="172" fontId="29" fillId="0" borderId="27" xfId="32" applyNumberFormat="1" applyFont="1" applyFill="1" applyBorder="1" applyAlignment="1" applyProtection="1">
      <alignment horizontal="center"/>
    </xf>
    <xf numFmtId="0" fontId="29" fillId="27" borderId="0" xfId="42" applyNumberFormat="1" applyFont="1" applyFill="1" applyBorder="1" applyAlignment="1" applyProtection="1">
      <alignment horizontal="right"/>
      <protection locked="0"/>
    </xf>
    <xf numFmtId="0" fontId="29" fillId="27" borderId="13" xfId="42" applyNumberFormat="1" applyFont="1" applyFill="1" applyBorder="1" applyAlignment="1" applyProtection="1">
      <alignment horizontal="right"/>
      <protection locked="0"/>
    </xf>
    <xf numFmtId="0" fontId="29" fillId="27" borderId="0" xfId="37" applyNumberFormat="1" applyFont="1" applyFill="1" applyBorder="1" applyProtection="1">
      <protection locked="0"/>
    </xf>
    <xf numFmtId="0" fontId="29" fillId="27" borderId="13" xfId="37" applyNumberFormat="1" applyFont="1" applyFill="1" applyBorder="1" applyProtection="1">
      <protection locked="0"/>
    </xf>
    <xf numFmtId="0" fontId="28" fillId="27" borderId="0" xfId="35" applyNumberFormat="1" applyFont="1" applyFill="1" applyBorder="1" applyAlignment="1" applyProtection="1">
      <alignment vertical="top"/>
      <protection locked="0"/>
    </xf>
    <xf numFmtId="0" fontId="29" fillId="27" borderId="0" xfId="35" applyNumberFormat="1" applyFont="1" applyFill="1" applyBorder="1" applyAlignment="1" applyProtection="1">
      <alignment vertical="top"/>
      <protection locked="0"/>
    </xf>
    <xf numFmtId="1" fontId="23" fillId="0" borderId="22" xfId="0" applyNumberFormat="1" applyFont="1" applyFill="1" applyBorder="1" applyAlignment="1" applyProtection="1">
      <alignment horizontal="right"/>
    </xf>
    <xf numFmtId="1" fontId="23" fillId="0" borderId="23" xfId="0" applyNumberFormat="1" applyFont="1" applyFill="1" applyBorder="1" applyAlignment="1" applyProtection="1">
      <alignment horizontal="right"/>
    </xf>
    <xf numFmtId="1" fontId="23" fillId="0" borderId="25" xfId="0" applyNumberFormat="1" applyFont="1" applyFill="1" applyBorder="1" applyAlignment="1" applyProtection="1">
      <alignment horizontal="right"/>
    </xf>
    <xf numFmtId="1" fontId="23" fillId="0" borderId="0" xfId="0" applyNumberFormat="1" applyFont="1" applyFill="1" applyBorder="1" applyAlignment="1" applyProtection="1">
      <alignment horizontal="right"/>
    </xf>
    <xf numFmtId="1" fontId="23" fillId="0" borderId="27" xfId="0" applyNumberFormat="1" applyFont="1" applyFill="1" applyBorder="1" applyAlignment="1" applyProtection="1">
      <alignment horizontal="right"/>
    </xf>
    <xf numFmtId="1" fontId="23" fillId="0" borderId="29" xfId="0" applyNumberFormat="1" applyFont="1" applyFill="1" applyBorder="1" applyAlignment="1" applyProtection="1">
      <alignment horizontal="right"/>
    </xf>
    <xf numFmtId="2" fontId="29" fillId="22" borderId="26" xfId="42" quotePrefix="1" applyNumberFormat="1" applyFont="1" applyFill="1" applyBorder="1" applyAlignment="1" applyProtection="1">
      <alignment horizontal="right"/>
    </xf>
    <xf numFmtId="166" fontId="29" fillId="27" borderId="22" xfId="32" applyNumberFormat="1" applyFont="1" applyFill="1" applyBorder="1" applyAlignment="1" applyProtection="1">
      <alignment horizontal="right"/>
      <protection locked="0"/>
    </xf>
    <xf numFmtId="166" fontId="29" fillId="27" borderId="25" xfId="32" applyNumberFormat="1" applyFont="1" applyFill="1" applyBorder="1" applyAlignment="1" applyProtection="1">
      <alignment horizontal="right"/>
      <protection locked="0"/>
    </xf>
    <xf numFmtId="166" fontId="29" fillId="27" borderId="27" xfId="32" applyNumberFormat="1" applyFont="1" applyFill="1" applyBorder="1" applyAlignment="1" applyProtection="1">
      <alignment horizontal="right"/>
      <protection locked="0"/>
    </xf>
    <xf numFmtId="166" fontId="29" fillId="27" borderId="29" xfId="42" applyNumberFormat="1" applyFont="1" applyFill="1" applyBorder="1" applyAlignment="1" applyProtection="1">
      <alignment horizontal="right"/>
      <protection locked="0"/>
    </xf>
    <xf numFmtId="166" fontId="28" fillId="27" borderId="31" xfId="37" applyNumberFormat="1" applyFont="1" applyFill="1" applyBorder="1" applyAlignment="1" applyProtection="1">
      <alignment horizontal="right"/>
    </xf>
    <xf numFmtId="173" fontId="29" fillId="27" borderId="22" xfId="32" applyNumberFormat="1" applyFont="1" applyFill="1" applyBorder="1" applyAlignment="1" applyProtection="1">
      <alignment horizontal="right"/>
      <protection locked="0"/>
    </xf>
    <xf numFmtId="173" fontId="29" fillId="27" borderId="23" xfId="42" applyNumberFormat="1" applyFont="1" applyFill="1" applyBorder="1" applyAlignment="1" applyProtection="1">
      <alignment horizontal="right"/>
      <protection locked="0"/>
    </xf>
    <xf numFmtId="173" fontId="29" fillId="27" borderId="25" xfId="32" applyNumberFormat="1" applyFont="1" applyFill="1" applyBorder="1" applyAlignment="1" applyProtection="1">
      <alignment horizontal="center"/>
      <protection locked="0"/>
    </xf>
    <xf numFmtId="173" fontId="29" fillId="27" borderId="0" xfId="42" applyNumberFormat="1" applyFont="1" applyFill="1" applyBorder="1" applyAlignment="1" applyProtection="1">
      <alignment horizontal="right"/>
      <protection locked="0"/>
    </xf>
    <xf numFmtId="173" fontId="29" fillId="27" borderId="27" xfId="32" applyNumberFormat="1" applyFont="1" applyFill="1" applyBorder="1" applyAlignment="1" applyProtection="1">
      <alignment horizontal="center"/>
      <protection locked="0"/>
    </xf>
    <xf numFmtId="173" fontId="29" fillId="27" borderId="22" xfId="32" applyNumberFormat="1" applyFont="1" applyFill="1" applyBorder="1" applyAlignment="1" applyProtection="1">
      <alignment horizontal="center"/>
      <protection locked="0"/>
    </xf>
    <xf numFmtId="173" fontId="29" fillId="27" borderId="0" xfId="32" applyNumberFormat="1" applyFont="1" applyFill="1" applyBorder="1" applyAlignment="1" applyProtection="1">
      <alignment horizontal="center"/>
      <protection locked="0"/>
    </xf>
    <xf numFmtId="173" fontId="29" fillId="27" borderId="27" xfId="32" applyNumberFormat="1" applyFont="1" applyFill="1" applyBorder="1" applyAlignment="1" applyProtection="1">
      <alignment horizontal="center"/>
    </xf>
    <xf numFmtId="0" fontId="23" fillId="0" borderId="0" xfId="35" applyNumberFormat="1" applyFont="1" applyBorder="1" applyAlignment="1" applyProtection="1">
      <alignment vertical="top" wrapText="1"/>
      <protection locked="0"/>
    </xf>
    <xf numFmtId="172" fontId="29" fillId="27" borderId="29" xfId="32" applyNumberFormat="1" applyFont="1" applyFill="1" applyBorder="1" applyAlignment="1" applyProtection="1">
      <alignment horizontal="center"/>
    </xf>
    <xf numFmtId="0" fontId="23" fillId="24" borderId="25" xfId="42" applyNumberFormat="1" applyFont="1" applyFill="1" applyBorder="1" applyProtection="1">
      <protection locked="0"/>
    </xf>
    <xf numFmtId="3" fontId="29" fillId="27" borderId="37" xfId="42" applyNumberFormat="1" applyFont="1" applyFill="1" applyBorder="1" applyAlignment="1" applyProtection="1">
      <alignment horizontal="right"/>
      <protection locked="0"/>
    </xf>
    <xf numFmtId="3" fontId="29" fillId="27" borderId="13" xfId="42" applyNumberFormat="1" applyFont="1" applyFill="1" applyBorder="1" applyAlignment="1" applyProtection="1">
      <alignment horizontal="right"/>
      <protection locked="0"/>
    </xf>
    <xf numFmtId="3" fontId="29" fillId="27" borderId="29" xfId="42" applyNumberFormat="1" applyFont="1" applyFill="1" applyBorder="1" applyAlignment="1" applyProtection="1">
      <alignment horizontal="right"/>
      <protection locked="0"/>
    </xf>
    <xf numFmtId="3" fontId="29" fillId="27" borderId="27" xfId="42" applyNumberFormat="1" applyFont="1" applyFill="1" applyBorder="1" applyAlignment="1" applyProtection="1">
      <alignment horizontal="right"/>
      <protection locked="0"/>
    </xf>
    <xf numFmtId="3" fontId="29" fillId="27" borderId="38" xfId="42" applyNumberFormat="1" applyFont="1" applyFill="1" applyBorder="1" applyAlignment="1" applyProtection="1">
      <alignment horizontal="right"/>
      <protection locked="0"/>
    </xf>
    <xf numFmtId="3" fontId="29" fillId="27" borderId="29" xfId="37" applyNumberFormat="1" applyFont="1" applyFill="1" applyBorder="1" applyAlignment="1" applyProtection="1">
      <alignment horizontal="right"/>
    </xf>
    <xf numFmtId="3" fontId="28" fillId="27" borderId="31" xfId="37" applyNumberFormat="1" applyFont="1" applyFill="1" applyBorder="1" applyAlignment="1" applyProtection="1">
      <alignment horizontal="right"/>
    </xf>
    <xf numFmtId="3" fontId="28" fillId="27" borderId="39" xfId="37" applyNumberFormat="1" applyFont="1" applyFill="1" applyBorder="1" applyAlignment="1" applyProtection="1">
      <alignment horizontal="right"/>
    </xf>
    <xf numFmtId="0" fontId="27" fillId="0" borderId="22" xfId="35" applyFont="1" applyBorder="1" applyProtection="1">
      <protection locked="0"/>
    </xf>
    <xf numFmtId="0" fontId="23" fillId="0" borderId="23" xfId="35" applyFont="1" applyBorder="1" applyProtection="1">
      <protection locked="0"/>
    </xf>
    <xf numFmtId="0" fontId="23" fillId="0" borderId="23" xfId="35" applyNumberFormat="1" applyFont="1" applyBorder="1" applyAlignment="1" applyProtection="1">
      <alignment vertical="top" wrapText="1"/>
      <protection locked="0"/>
    </xf>
    <xf numFmtId="0" fontId="23" fillId="0" borderId="24" xfId="35" applyNumberFormat="1" applyFont="1" applyBorder="1" applyAlignment="1" applyProtection="1">
      <alignment vertical="top" wrapText="1"/>
      <protection locked="0"/>
    </xf>
    <xf numFmtId="0" fontId="27" fillId="0" borderId="25" xfId="35" applyFont="1" applyBorder="1" applyProtection="1">
      <protection locked="0"/>
    </xf>
    <xf numFmtId="0" fontId="23" fillId="0" borderId="26" xfId="35" applyNumberFormat="1" applyFont="1" applyBorder="1" applyAlignment="1" applyProtection="1">
      <alignment vertical="top" wrapText="1"/>
      <protection locked="0"/>
    </xf>
    <xf numFmtId="0" fontId="77" fillId="0" borderId="25" xfId="35" applyFont="1" applyBorder="1" applyProtection="1">
      <protection locked="0"/>
    </xf>
    <xf numFmtId="0" fontId="27" fillId="0" borderId="27" xfId="35" applyFont="1" applyBorder="1" applyProtection="1">
      <protection locked="0"/>
    </xf>
    <xf numFmtId="0" fontId="23" fillId="0" borderId="29" xfId="35" applyFont="1" applyBorder="1" applyProtection="1">
      <protection locked="0"/>
    </xf>
    <xf numFmtId="0" fontId="23" fillId="0" borderId="29" xfId="35" applyNumberFormat="1" applyFont="1" applyBorder="1" applyAlignment="1" applyProtection="1">
      <alignment vertical="top" wrapText="1"/>
      <protection locked="0"/>
    </xf>
    <xf numFmtId="0" fontId="23" fillId="0" borderId="28" xfId="35" applyNumberFormat="1" applyFont="1" applyBorder="1" applyAlignment="1" applyProtection="1">
      <alignment vertical="top" wrapText="1"/>
      <protection locked="0"/>
    </xf>
    <xf numFmtId="2" fontId="29" fillId="25" borderId="28" xfId="42" quotePrefix="1" applyNumberFormat="1" applyFont="1" applyFill="1" applyBorder="1" applyAlignment="1" applyProtection="1">
      <alignment horizontal="right"/>
    </xf>
    <xf numFmtId="0" fontId="23" fillId="27" borderId="10" xfId="35" applyNumberFormat="1" applyFont="1" applyFill="1" applyBorder="1" applyAlignment="1" applyProtection="1">
      <alignment vertical="top"/>
      <protection locked="0"/>
    </xf>
    <xf numFmtId="0" fontId="24" fillId="27" borderId="0" xfId="42" applyFont="1" applyFill="1" applyBorder="1" applyProtection="1"/>
    <xf numFmtId="0" fontId="72" fillId="27" borderId="0" xfId="42" applyNumberFormat="1" applyFont="1" applyFill="1" applyBorder="1" applyProtection="1">
      <protection locked="0"/>
    </xf>
    <xf numFmtId="0" fontId="24" fillId="27" borderId="0" xfId="42" applyNumberFormat="1" applyFont="1" applyFill="1" applyBorder="1" applyAlignment="1" applyProtection="1">
      <protection locked="0"/>
    </xf>
    <xf numFmtId="0" fontId="74" fillId="27" borderId="0" xfId="0" applyFont="1" applyFill="1"/>
    <xf numFmtId="0" fontId="29" fillId="27" borderId="0" xfId="42" applyNumberFormat="1" applyFont="1" applyFill="1" applyBorder="1" applyProtection="1">
      <protection locked="0"/>
    </xf>
    <xf numFmtId="0" fontId="28" fillId="27" borderId="0" xfId="42" applyFont="1" applyFill="1" applyBorder="1" applyProtection="1"/>
    <xf numFmtId="0" fontId="29" fillId="27" borderId="0" xfId="37" applyFont="1" applyFill="1" applyBorder="1" applyProtection="1"/>
    <xf numFmtId="0" fontId="29" fillId="27" borderId="0" xfId="35" applyNumberFormat="1" applyFont="1" applyFill="1" applyBorder="1" applyProtection="1">
      <protection locked="0"/>
    </xf>
    <xf numFmtId="0" fontId="29" fillId="27" borderId="0" xfId="35" applyFont="1" applyFill="1" applyBorder="1" applyProtection="1"/>
    <xf numFmtId="3" fontId="13" fillId="0" borderId="14" xfId="0" applyNumberFormat="1" applyFont="1" applyBorder="1" applyAlignment="1">
      <alignment horizontal="right" vertical="center" shrinkToFit="1"/>
    </xf>
    <xf numFmtId="3" fontId="13" fillId="0" borderId="15" xfId="0" applyNumberFormat="1" applyFont="1" applyBorder="1" applyAlignment="1">
      <alignment horizontal="right" vertical="center" shrinkToFit="1"/>
    </xf>
    <xf numFmtId="0" fontId="13" fillId="0" borderId="15" xfId="0" applyFont="1" applyBorder="1" applyAlignment="1">
      <alignment horizontal="right" vertical="center"/>
    </xf>
    <xf numFmtId="0" fontId="13" fillId="0" borderId="16" xfId="0" applyFont="1" applyBorder="1" applyAlignment="1">
      <alignment horizontal="right" vertical="center"/>
    </xf>
    <xf numFmtId="0" fontId="73" fillId="0" borderId="0" xfId="0" applyFont="1" applyFill="1"/>
    <xf numFmtId="0" fontId="1" fillId="43" borderId="0" xfId="0" applyFont="1" applyFill="1"/>
    <xf numFmtId="0" fontId="0" fillId="43" borderId="0" xfId="0" applyFill="1"/>
    <xf numFmtId="172" fontId="23" fillId="0" borderId="0" xfId="35" applyNumberFormat="1" applyFont="1" applyBorder="1" applyProtection="1">
      <protection locked="0"/>
    </xf>
    <xf numFmtId="172" fontId="29" fillId="27" borderId="27" xfId="32" applyNumberFormat="1" applyFont="1" applyFill="1" applyBorder="1" applyAlignment="1" applyProtection="1">
      <alignment horizontal="right"/>
    </xf>
    <xf numFmtId="0" fontId="23" fillId="24" borderId="23" xfId="35" applyNumberFormat="1" applyFont="1" applyFill="1" applyBorder="1" applyProtection="1">
      <protection locked="0"/>
    </xf>
    <xf numFmtId="172" fontId="29" fillId="27" borderId="22" xfId="32" applyNumberFormat="1" applyFont="1" applyFill="1" applyBorder="1" applyAlignment="1" applyProtection="1">
      <alignment horizontal="right"/>
    </xf>
    <xf numFmtId="172" fontId="29" fillId="27" borderId="25" xfId="32" applyNumberFormat="1" applyFont="1" applyFill="1" applyBorder="1" applyAlignment="1" applyProtection="1">
      <alignment horizontal="right"/>
    </xf>
    <xf numFmtId="3" fontId="29" fillId="27" borderId="24" xfId="42" applyNumberFormat="1" applyFont="1" applyFill="1" applyBorder="1" applyAlignment="1" applyProtection="1">
      <alignment horizontal="right"/>
      <protection locked="0"/>
    </xf>
    <xf numFmtId="3" fontId="29" fillId="27" borderId="26" xfId="42" applyNumberFormat="1" applyFont="1" applyFill="1" applyBorder="1" applyAlignment="1" applyProtection="1">
      <alignment horizontal="right"/>
      <protection locked="0"/>
    </xf>
    <xf numFmtId="3" fontId="29" fillId="27" borderId="28" xfId="42" applyNumberFormat="1" applyFont="1" applyFill="1" applyBorder="1" applyAlignment="1" applyProtection="1">
      <alignment horizontal="right"/>
      <protection locked="0"/>
    </xf>
    <xf numFmtId="166" fontId="29" fillId="44" borderId="24" xfId="42" quotePrefix="1" applyNumberFormat="1" applyFont="1" applyFill="1" applyBorder="1" applyAlignment="1" applyProtection="1">
      <alignment horizontal="right"/>
    </xf>
    <xf numFmtId="166" fontId="29" fillId="44" borderId="26" xfId="42" quotePrefix="1" applyNumberFormat="1" applyFont="1" applyFill="1" applyBorder="1" applyAlignment="1" applyProtection="1">
      <alignment horizontal="right"/>
    </xf>
    <xf numFmtId="166" fontId="29" fillId="44" borderId="28" xfId="42" quotePrefix="1" applyNumberFormat="1" applyFont="1" applyFill="1" applyBorder="1" applyAlignment="1" applyProtection="1">
      <alignment horizontal="right"/>
    </xf>
    <xf numFmtId="0" fontId="29" fillId="44" borderId="32" xfId="42" quotePrefix="1" applyNumberFormat="1" applyFont="1" applyFill="1" applyBorder="1" applyAlignment="1" applyProtection="1">
      <alignment horizontal="right"/>
    </xf>
    <xf numFmtId="2" fontId="29" fillId="22" borderId="28" xfId="42" quotePrefix="1" applyNumberFormat="1" applyFont="1" applyFill="1" applyBorder="1" applyAlignment="1" applyProtection="1">
      <alignment horizontal="right"/>
    </xf>
    <xf numFmtId="1" fontId="29" fillId="22" borderId="32" xfId="42" quotePrefix="1" applyNumberFormat="1" applyFont="1" applyFill="1" applyBorder="1" applyAlignment="1" applyProtection="1">
      <alignment horizontal="right"/>
    </xf>
    <xf numFmtId="172" fontId="29" fillId="27" borderId="23" xfId="32" applyNumberFormat="1" applyFont="1" applyFill="1" applyBorder="1" applyAlignment="1" applyProtection="1"/>
    <xf numFmtId="172" fontId="29" fillId="27" borderId="0" xfId="32" applyNumberFormat="1" applyFont="1" applyFill="1" applyBorder="1" applyAlignment="1" applyProtection="1"/>
    <xf numFmtId="166" fontId="29" fillId="44" borderId="32" xfId="42" quotePrefix="1" applyNumberFormat="1" applyFont="1" applyFill="1" applyBorder="1" applyAlignment="1" applyProtection="1">
      <alignment horizontal="right"/>
    </xf>
    <xf numFmtId="166" fontId="23" fillId="24" borderId="0" xfId="42" applyNumberFormat="1" applyFont="1" applyFill="1" applyBorder="1" applyProtection="1"/>
    <xf numFmtId="173" fontId="29" fillId="27" borderId="22" xfId="32" applyNumberFormat="1" applyFont="1" applyFill="1" applyBorder="1" applyAlignment="1" applyProtection="1">
      <alignment horizontal="center"/>
    </xf>
    <xf numFmtId="173" fontId="29" fillId="27" borderId="23" xfId="37" applyNumberFormat="1" applyFont="1" applyFill="1" applyBorder="1" applyAlignment="1" applyProtection="1">
      <alignment horizontal="right"/>
    </xf>
    <xf numFmtId="173" fontId="29" fillId="27" borderId="25" xfId="32" applyNumberFormat="1" applyFont="1" applyFill="1" applyBorder="1" applyAlignment="1" applyProtection="1">
      <alignment horizontal="center"/>
    </xf>
    <xf numFmtId="173" fontId="29" fillId="27" borderId="0" xfId="37" applyNumberFormat="1" applyFont="1" applyFill="1" applyBorder="1" applyAlignment="1" applyProtection="1">
      <alignment horizontal="right"/>
    </xf>
    <xf numFmtId="173" fontId="29" fillId="27" borderId="29" xfId="37" applyNumberFormat="1" applyFont="1" applyFill="1" applyBorder="1" applyAlignment="1" applyProtection="1">
      <alignment horizontal="right"/>
    </xf>
    <xf numFmtId="1" fontId="29" fillId="44" borderId="28" xfId="42" quotePrefix="1" applyNumberFormat="1" applyFont="1" applyFill="1" applyBorder="1" applyAlignment="1" applyProtection="1">
      <alignment horizontal="right"/>
    </xf>
    <xf numFmtId="1" fontId="29" fillId="44" borderId="32" xfId="42" quotePrefix="1" applyNumberFormat="1" applyFont="1" applyFill="1" applyBorder="1" applyAlignment="1" applyProtection="1">
      <alignment horizontal="right"/>
    </xf>
    <xf numFmtId="0" fontId="23" fillId="24" borderId="31" xfId="35" applyNumberFormat="1" applyFont="1" applyFill="1" applyBorder="1" applyProtection="1">
      <protection locked="0"/>
    </xf>
    <xf numFmtId="0" fontId="68" fillId="27" borderId="10" xfId="35" applyNumberFormat="1" applyFont="1" applyFill="1" applyBorder="1" applyAlignment="1" applyProtection="1">
      <alignment vertical="top"/>
      <protection locked="0"/>
    </xf>
    <xf numFmtId="0" fontId="68" fillId="27" borderId="11" xfId="35" applyNumberFormat="1" applyFont="1" applyFill="1" applyBorder="1" applyAlignment="1" applyProtection="1">
      <alignment vertical="top"/>
      <protection locked="0"/>
    </xf>
    <xf numFmtId="0" fontId="68" fillId="27" borderId="17" xfId="35" applyNumberFormat="1" applyFont="1" applyFill="1" applyBorder="1" applyAlignment="1" applyProtection="1">
      <alignment vertical="top"/>
      <protection locked="0"/>
    </xf>
    <xf numFmtId="0" fontId="68" fillId="27" borderId="12" xfId="35" applyNumberFormat="1" applyFont="1" applyFill="1" applyBorder="1" applyAlignment="1" applyProtection="1">
      <alignment vertical="top"/>
      <protection locked="0"/>
    </xf>
    <xf numFmtId="0" fontId="68" fillId="27" borderId="0" xfId="35" applyNumberFormat="1" applyFont="1" applyFill="1" applyBorder="1" applyAlignment="1" applyProtection="1">
      <alignment vertical="top"/>
      <protection locked="0"/>
    </xf>
    <xf numFmtId="0" fontId="68" fillId="27" borderId="13" xfId="35" applyNumberFormat="1" applyFont="1" applyFill="1" applyBorder="1" applyAlignment="1" applyProtection="1">
      <alignment vertical="top"/>
      <protection locked="0"/>
    </xf>
    <xf numFmtId="0" fontId="68" fillId="27" borderId="14" xfId="35" applyNumberFormat="1" applyFont="1" applyFill="1" applyBorder="1" applyAlignment="1" applyProtection="1">
      <alignment vertical="top"/>
      <protection locked="0"/>
    </xf>
    <xf numFmtId="0" fontId="68" fillId="27" borderId="15" xfId="35" applyNumberFormat="1" applyFont="1" applyFill="1" applyBorder="1" applyAlignment="1" applyProtection="1">
      <alignment vertical="top"/>
      <protection locked="0"/>
    </xf>
    <xf numFmtId="0" fontId="68" fillId="27" borderId="16" xfId="35" applyNumberFormat="1" applyFont="1" applyFill="1" applyBorder="1" applyAlignment="1" applyProtection="1">
      <alignment vertical="top"/>
      <protection locked="0"/>
    </xf>
    <xf numFmtId="172" fontId="29" fillId="27" borderId="24" xfId="32" applyNumberFormat="1" applyFont="1" applyFill="1" applyBorder="1" applyAlignment="1" applyProtection="1">
      <alignment horizontal="right"/>
    </xf>
    <xf numFmtId="172" fontId="29" fillId="27" borderId="26" xfId="32" applyNumberFormat="1" applyFont="1" applyFill="1" applyBorder="1" applyAlignment="1" applyProtection="1">
      <alignment horizontal="right"/>
    </xf>
    <xf numFmtId="172" fontId="29" fillId="27" borderId="23" xfId="37" applyNumberFormat="1" applyFont="1" applyFill="1" applyBorder="1" applyAlignment="1" applyProtection="1">
      <alignment horizontal="right"/>
    </xf>
    <xf numFmtId="172" fontId="29" fillId="27" borderId="0" xfId="37" applyNumberFormat="1" applyFont="1" applyFill="1" applyBorder="1" applyAlignment="1" applyProtection="1">
      <alignment horizontal="right"/>
    </xf>
    <xf numFmtId="0" fontId="23" fillId="39" borderId="0" xfId="35" applyNumberFormat="1" applyFont="1" applyFill="1" applyBorder="1" applyAlignment="1" applyProtection="1">
      <alignment vertical="top"/>
      <protection locked="0"/>
    </xf>
    <xf numFmtId="0" fontId="78" fillId="39" borderId="44" xfId="0" applyFont="1" applyFill="1" applyBorder="1" applyAlignment="1">
      <alignment horizontal="left" readingOrder="1"/>
    </xf>
    <xf numFmtId="0" fontId="23" fillId="39" borderId="45" xfId="35" applyNumberFormat="1" applyFont="1" applyFill="1" applyBorder="1" applyAlignment="1" applyProtection="1">
      <alignment vertical="top"/>
      <protection locked="0"/>
    </xf>
    <xf numFmtId="0" fontId="23" fillId="39" borderId="46" xfId="35" applyNumberFormat="1" applyFont="1" applyFill="1" applyBorder="1" applyAlignment="1" applyProtection="1">
      <alignment vertical="top"/>
      <protection locked="0"/>
    </xf>
    <xf numFmtId="0" fontId="78" fillId="39" borderId="47" xfId="0" applyFont="1" applyFill="1" applyBorder="1" applyAlignment="1">
      <alignment horizontal="left" readingOrder="1"/>
    </xf>
    <xf numFmtId="0" fontId="23" fillId="39" borderId="48" xfId="35" applyNumberFormat="1" applyFont="1" applyFill="1" applyBorder="1" applyAlignment="1" applyProtection="1">
      <alignment vertical="top"/>
      <protection locked="0"/>
    </xf>
    <xf numFmtId="0" fontId="78" fillId="39" borderId="49" xfId="0" applyFont="1" applyFill="1" applyBorder="1" applyAlignment="1">
      <alignment horizontal="left" readingOrder="1"/>
    </xf>
    <xf numFmtId="0" fontId="23" fillId="39" borderId="50" xfId="35" applyNumberFormat="1" applyFont="1" applyFill="1" applyBorder="1" applyProtection="1">
      <protection locked="0"/>
    </xf>
    <xf numFmtId="0" fontId="23" fillId="39" borderId="51" xfId="35" applyNumberFormat="1" applyFont="1" applyFill="1" applyBorder="1" applyProtection="1">
      <protection locked="0"/>
    </xf>
    <xf numFmtId="3" fontId="29" fillId="27" borderId="29" xfId="43" applyNumberFormat="1" applyFont="1" applyFill="1" applyBorder="1" applyAlignment="1" applyProtection="1">
      <alignment horizontal="right"/>
      <protection locked="0"/>
    </xf>
    <xf numFmtId="1" fontId="29" fillId="27" borderId="29" xfId="43" applyNumberFormat="1" applyFont="1" applyFill="1" applyBorder="1" applyAlignment="1" applyProtection="1">
      <alignment horizontal="right"/>
      <protection locked="0"/>
    </xf>
    <xf numFmtId="172" fontId="29" fillId="27" borderId="29" xfId="37" applyNumberFormat="1" applyFont="1" applyFill="1" applyBorder="1" applyAlignment="1" applyProtection="1">
      <alignment horizontal="right"/>
    </xf>
    <xf numFmtId="0" fontId="29" fillId="27" borderId="0" xfId="37" applyNumberFormat="1" applyFont="1" applyFill="1" applyBorder="1" applyAlignment="1" applyProtection="1">
      <alignment horizontal="center"/>
    </xf>
    <xf numFmtId="0" fontId="29" fillId="27" borderId="29" xfId="37" applyNumberFormat="1" applyFont="1" applyFill="1" applyBorder="1" applyAlignment="1" applyProtection="1">
      <alignment horizontal="center"/>
    </xf>
    <xf numFmtId="0" fontId="29" fillId="39" borderId="23" xfId="42" applyNumberFormat="1" applyFont="1" applyFill="1" applyBorder="1" applyAlignment="1" applyProtection="1">
      <alignment horizontal="right"/>
      <protection locked="0"/>
    </xf>
    <xf numFmtId="0" fontId="29" fillId="39" borderId="24" xfId="42" applyNumberFormat="1" applyFont="1" applyFill="1" applyBorder="1" applyAlignment="1" applyProtection="1">
      <alignment horizontal="right"/>
      <protection locked="0"/>
    </xf>
    <xf numFmtId="0" fontId="29" fillId="39" borderId="0" xfId="42" applyNumberFormat="1" applyFont="1" applyFill="1" applyBorder="1" applyAlignment="1" applyProtection="1">
      <alignment horizontal="right"/>
      <protection locked="0"/>
    </xf>
    <xf numFmtId="0" fontId="29" fillId="39" borderId="26" xfId="42" applyNumberFormat="1" applyFont="1" applyFill="1" applyBorder="1" applyAlignment="1" applyProtection="1">
      <alignment horizontal="right"/>
      <protection locked="0"/>
    </xf>
    <xf numFmtId="0" fontId="29" fillId="39" borderId="29" xfId="42" applyNumberFormat="1" applyFont="1" applyFill="1" applyBorder="1" applyAlignment="1" applyProtection="1">
      <alignment horizontal="right"/>
      <protection locked="0"/>
    </xf>
    <xf numFmtId="0" fontId="29" fillId="39" borderId="28" xfId="42" applyNumberFormat="1" applyFont="1" applyFill="1" applyBorder="1" applyAlignment="1" applyProtection="1">
      <alignment horizontal="right"/>
      <protection locked="0"/>
    </xf>
    <xf numFmtId="172" fontId="29" fillId="39" borderId="23" xfId="32" applyNumberFormat="1" applyFont="1" applyFill="1" applyBorder="1" applyAlignment="1" applyProtection="1">
      <alignment horizontal="right"/>
      <protection locked="0"/>
    </xf>
    <xf numFmtId="0" fontId="29" fillId="39" borderId="23" xfId="37" applyNumberFormat="1" applyFont="1" applyFill="1" applyBorder="1" applyAlignment="1" applyProtection="1">
      <alignment horizontal="right"/>
    </xf>
    <xf numFmtId="0" fontId="29" fillId="39" borderId="24" xfId="37" applyNumberFormat="1" applyFont="1" applyFill="1" applyBorder="1" applyAlignment="1" applyProtection="1">
      <alignment horizontal="right"/>
    </xf>
    <xf numFmtId="172" fontId="29" fillId="39" borderId="0" xfId="32" applyNumberFormat="1" applyFont="1" applyFill="1" applyBorder="1" applyAlignment="1" applyProtection="1">
      <alignment horizontal="right"/>
      <protection locked="0"/>
    </xf>
    <xf numFmtId="0" fontId="29" fillId="39" borderId="0" xfId="37" applyNumberFormat="1" applyFont="1" applyFill="1" applyBorder="1" applyAlignment="1" applyProtection="1">
      <alignment horizontal="right"/>
    </xf>
    <xf numFmtId="0" fontId="29" fillId="39" borderId="26" xfId="37" applyNumberFormat="1" applyFont="1" applyFill="1" applyBorder="1" applyAlignment="1" applyProtection="1">
      <alignment horizontal="right"/>
    </xf>
    <xf numFmtId="172" fontId="29" fillId="39" borderId="27" xfId="32" applyNumberFormat="1" applyFont="1" applyFill="1" applyBorder="1" applyAlignment="1" applyProtection="1">
      <alignment horizontal="right"/>
      <protection locked="0"/>
    </xf>
    <xf numFmtId="0" fontId="29" fillId="39" borderId="29" xfId="37" applyNumberFormat="1" applyFont="1" applyFill="1" applyBorder="1" applyAlignment="1" applyProtection="1">
      <alignment horizontal="right"/>
    </xf>
    <xf numFmtId="0" fontId="29" fillId="39" borderId="28" xfId="37" applyNumberFormat="1" applyFont="1" applyFill="1" applyBorder="1" applyAlignment="1" applyProtection="1">
      <alignment horizontal="right"/>
    </xf>
    <xf numFmtId="0" fontId="28" fillId="39" borderId="30" xfId="37" applyNumberFormat="1" applyFont="1" applyFill="1" applyBorder="1" applyAlignment="1" applyProtection="1">
      <alignment horizontal="right"/>
    </xf>
    <xf numFmtId="0" fontId="28" fillId="39" borderId="31" xfId="37" applyNumberFormat="1" applyFont="1" applyFill="1" applyBorder="1" applyAlignment="1" applyProtection="1">
      <alignment horizontal="right"/>
    </xf>
    <xf numFmtId="173" fontId="29" fillId="22" borderId="32" xfId="42" quotePrefix="1" applyNumberFormat="1" applyFont="1" applyFill="1" applyBorder="1" applyAlignment="1" applyProtection="1">
      <alignment horizontal="right"/>
    </xf>
    <xf numFmtId="172" fontId="28" fillId="27" borderId="31" xfId="37" applyNumberFormat="1" applyFont="1" applyFill="1" applyBorder="1" applyAlignment="1" applyProtection="1">
      <alignment horizontal="right"/>
    </xf>
    <xf numFmtId="0" fontId="29" fillId="27" borderId="23" xfId="43" applyFont="1" applyFill="1" applyBorder="1" applyAlignment="1" applyProtection="1">
      <alignment horizontal="right"/>
      <protection locked="0"/>
    </xf>
    <xf numFmtId="166" fontId="29" fillId="25" borderId="26" xfId="43" quotePrefix="1" applyNumberFormat="1" applyFont="1" applyFill="1" applyBorder="1" applyAlignment="1" applyProtection="1">
      <alignment horizontal="right"/>
    </xf>
    <xf numFmtId="1" fontId="29" fillId="27" borderId="0" xfId="43" applyNumberFormat="1" applyFont="1" applyFill="1" applyBorder="1" applyAlignment="1" applyProtection="1">
      <alignment horizontal="right"/>
      <protection locked="0"/>
    </xf>
    <xf numFmtId="0" fontId="29" fillId="27" borderId="0" xfId="43" applyFont="1" applyFill="1" applyBorder="1" applyAlignment="1" applyProtection="1">
      <alignment horizontal="right"/>
      <protection locked="0"/>
    </xf>
    <xf numFmtId="0" fontId="29" fillId="27" borderId="13" xfId="43" applyFont="1" applyFill="1" applyBorder="1" applyAlignment="1" applyProtection="1">
      <alignment horizontal="right"/>
      <protection locked="0"/>
    </xf>
    <xf numFmtId="166" fontId="29" fillId="25" borderId="24" xfId="43" quotePrefix="1" applyNumberFormat="1" applyFont="1" applyFill="1" applyBorder="1" applyAlignment="1" applyProtection="1">
      <alignment horizontal="right"/>
    </xf>
    <xf numFmtId="1" fontId="29" fillId="27" borderId="23" xfId="43" applyNumberFormat="1" applyFont="1" applyFill="1" applyBorder="1" applyAlignment="1" applyProtection="1">
      <alignment horizontal="right"/>
      <protection locked="0"/>
    </xf>
    <xf numFmtId="0" fontId="29" fillId="27" borderId="29" xfId="43" applyFont="1" applyFill="1" applyBorder="1" applyAlignment="1" applyProtection="1">
      <alignment horizontal="right"/>
      <protection locked="0"/>
    </xf>
    <xf numFmtId="166" fontId="29" fillId="25" borderId="28" xfId="43" quotePrefix="1" applyNumberFormat="1" applyFont="1" applyFill="1" applyBorder="1" applyAlignment="1" applyProtection="1">
      <alignment horizontal="right"/>
    </xf>
    <xf numFmtId="0" fontId="29" fillId="27" borderId="38" xfId="43" applyFont="1" applyFill="1" applyBorder="1" applyAlignment="1" applyProtection="1">
      <alignment horizontal="right"/>
      <protection locked="0"/>
    </xf>
    <xf numFmtId="0" fontId="29" fillId="27" borderId="26" xfId="43" applyFont="1" applyFill="1" applyBorder="1" applyAlignment="1" applyProtection="1">
      <alignment horizontal="right"/>
      <protection locked="0"/>
    </xf>
    <xf numFmtId="0" fontId="29" fillId="27" borderId="28" xfId="43" applyFont="1" applyFill="1" applyBorder="1" applyAlignment="1" applyProtection="1">
      <alignment horizontal="right"/>
      <protection locked="0"/>
    </xf>
    <xf numFmtId="166" fontId="29" fillId="33" borderId="24" xfId="42" quotePrefix="1" applyNumberFormat="1" applyFont="1" applyFill="1" applyBorder="1" applyAlignment="1" applyProtection="1">
      <alignment horizontal="right"/>
    </xf>
    <xf numFmtId="166" fontId="29" fillId="33" borderId="26" xfId="42" quotePrefix="1" applyNumberFormat="1" applyFont="1" applyFill="1" applyBorder="1" applyAlignment="1" applyProtection="1">
      <alignment horizontal="right"/>
    </xf>
    <xf numFmtId="166" fontId="29" fillId="33" borderId="28" xfId="42" quotePrefix="1" applyNumberFormat="1" applyFont="1" applyFill="1" applyBorder="1" applyAlignment="1" applyProtection="1">
      <alignment horizontal="right"/>
    </xf>
    <xf numFmtId="166" fontId="29" fillId="33" borderId="26" xfId="43" quotePrefix="1" applyNumberFormat="1" applyFont="1" applyFill="1" applyBorder="1" applyAlignment="1" applyProtection="1">
      <alignment horizontal="right"/>
    </xf>
    <xf numFmtId="166" fontId="29" fillId="33" borderId="28" xfId="43" quotePrefix="1" applyNumberFormat="1" applyFont="1" applyFill="1" applyBorder="1" applyAlignment="1" applyProtection="1">
      <alignment horizontal="right"/>
    </xf>
    <xf numFmtId="166" fontId="29" fillId="33" borderId="32" xfId="42" quotePrefix="1" applyNumberFormat="1" applyFont="1" applyFill="1" applyBorder="1" applyAlignment="1" applyProtection="1">
      <alignment horizontal="right"/>
    </xf>
    <xf numFmtId="166" fontId="29" fillId="33" borderId="24" xfId="43" quotePrefix="1" applyNumberFormat="1" applyFont="1" applyFill="1" applyBorder="1" applyAlignment="1" applyProtection="1">
      <alignment horizontal="right"/>
    </xf>
    <xf numFmtId="3" fontId="29" fillId="27" borderId="23" xfId="43" applyNumberFormat="1" applyFont="1" applyFill="1" applyBorder="1" applyAlignment="1" applyProtection="1">
      <alignment horizontal="right"/>
      <protection locked="0"/>
    </xf>
    <xf numFmtId="3" fontId="29" fillId="27" borderId="0" xfId="43" applyNumberFormat="1" applyFont="1" applyFill="1" applyBorder="1" applyAlignment="1" applyProtection="1">
      <alignment horizontal="right"/>
      <protection locked="0"/>
    </xf>
    <xf numFmtId="172" fontId="29" fillId="27" borderId="22" xfId="22" applyNumberFormat="1" applyFont="1" applyFill="1" applyBorder="1" applyAlignment="1" applyProtection="1">
      <alignment horizontal="right"/>
      <protection locked="0"/>
    </xf>
    <xf numFmtId="172" fontId="29" fillId="27" borderId="25" xfId="22" applyNumberFormat="1" applyFont="1" applyFill="1" applyBorder="1" applyAlignment="1" applyProtection="1">
      <alignment horizontal="center"/>
      <protection locked="0"/>
    </xf>
    <xf numFmtId="172" fontId="29" fillId="27" borderId="27" xfId="22" applyNumberFormat="1" applyFont="1" applyFill="1" applyBorder="1" applyAlignment="1" applyProtection="1">
      <alignment horizontal="center"/>
      <protection locked="0"/>
    </xf>
    <xf numFmtId="0" fontId="29" fillId="27" borderId="37" xfId="43" applyFont="1" applyFill="1" applyBorder="1" applyAlignment="1" applyProtection="1">
      <alignment horizontal="right"/>
      <protection locked="0"/>
    </xf>
    <xf numFmtId="0" fontId="29" fillId="27" borderId="27" xfId="43" applyFont="1" applyFill="1" applyBorder="1" applyAlignment="1" applyProtection="1">
      <alignment horizontal="right"/>
      <protection locked="0"/>
    </xf>
    <xf numFmtId="172" fontId="29" fillId="27" borderId="28" xfId="32" applyNumberFormat="1" applyFont="1" applyFill="1" applyBorder="1" applyAlignment="1" applyProtection="1">
      <alignment horizontal="right"/>
    </xf>
    <xf numFmtId="172" fontId="23" fillId="24" borderId="26" xfId="32" applyNumberFormat="1" applyFont="1" applyFill="1" applyBorder="1" applyProtection="1"/>
    <xf numFmtId="172" fontId="28" fillId="27" borderId="32" xfId="32" applyNumberFormat="1" applyFont="1" applyFill="1" applyBorder="1" applyAlignment="1" applyProtection="1">
      <alignment horizontal="right"/>
    </xf>
    <xf numFmtId="3" fontId="29" fillId="27" borderId="0" xfId="44" applyNumberFormat="1" applyFont="1" applyFill="1" applyBorder="1" applyAlignment="1" applyProtection="1">
      <alignment horizontal="right"/>
      <protection locked="0"/>
    </xf>
    <xf numFmtId="3" fontId="29" fillId="27" borderId="23" xfId="44" applyNumberFormat="1" applyFont="1" applyFill="1" applyBorder="1" applyAlignment="1" applyProtection="1">
      <alignment horizontal="right"/>
      <protection locked="0"/>
    </xf>
    <xf numFmtId="3" fontId="29" fillId="27" borderId="29" xfId="44" applyNumberFormat="1" applyFont="1" applyFill="1" applyBorder="1" applyAlignment="1" applyProtection="1">
      <alignment horizontal="right"/>
      <protection locked="0"/>
    </xf>
    <xf numFmtId="2" fontId="29" fillId="27" borderId="23" xfId="44" applyNumberFormat="1" applyFont="1" applyFill="1" applyBorder="1" applyAlignment="1" applyProtection="1">
      <alignment horizontal="right"/>
      <protection locked="0"/>
    </xf>
    <xf numFmtId="2" fontId="29" fillId="27" borderId="0" xfId="44" applyNumberFormat="1" applyFont="1" applyFill="1" applyBorder="1" applyAlignment="1" applyProtection="1">
      <alignment horizontal="right"/>
      <protection locked="0"/>
    </xf>
    <xf numFmtId="2" fontId="29" fillId="27" borderId="29" xfId="44" applyNumberFormat="1" applyFont="1" applyFill="1" applyBorder="1" applyAlignment="1" applyProtection="1">
      <alignment horizontal="right"/>
      <protection locked="0"/>
    </xf>
    <xf numFmtId="3" fontId="76" fillId="0" borderId="0" xfId="0" applyNumberFormat="1" applyFont="1"/>
    <xf numFmtId="172" fontId="23" fillId="0" borderId="23" xfId="32" applyNumberFormat="1" applyFont="1" applyBorder="1" applyAlignment="1" applyProtection="1">
      <alignment horizontal="right"/>
    </xf>
    <xf numFmtId="172" fontId="23" fillId="0" borderId="0" xfId="32" applyNumberFormat="1" applyFont="1" applyBorder="1" applyAlignment="1" applyProtection="1">
      <alignment horizontal="right"/>
    </xf>
    <xf numFmtId="1" fontId="28" fillId="0" borderId="31" xfId="37" applyNumberFormat="1" applyFont="1" applyBorder="1" applyAlignment="1" applyProtection="1">
      <alignment horizontal="right"/>
    </xf>
    <xf numFmtId="172" fontId="28" fillId="0" borderId="31" xfId="32" applyNumberFormat="1" applyFont="1" applyBorder="1" applyAlignment="1" applyProtection="1">
      <alignment horizontal="right"/>
    </xf>
    <xf numFmtId="3" fontId="76" fillId="0" borderId="30" xfId="0" applyNumberFormat="1" applyFont="1" applyBorder="1"/>
    <xf numFmtId="0" fontId="29" fillId="27" borderId="27" xfId="32" applyNumberFormat="1" applyFont="1" applyFill="1" applyBorder="1" applyAlignment="1" applyProtection="1">
      <alignment horizontal="right"/>
      <protection locked="0"/>
    </xf>
    <xf numFmtId="0" fontId="29" fillId="27" borderId="29" xfId="42" applyNumberFormat="1" applyFont="1" applyFill="1" applyBorder="1" applyAlignment="1" applyProtection="1">
      <alignment horizontal="right"/>
      <protection locked="0"/>
    </xf>
    <xf numFmtId="0" fontId="29" fillId="27" borderId="25" xfId="42" applyNumberFormat="1" applyFont="1" applyFill="1" applyBorder="1" applyAlignment="1" applyProtection="1">
      <alignment horizontal="right"/>
      <protection locked="0"/>
    </xf>
    <xf numFmtId="0" fontId="29" fillId="27" borderId="27" xfId="42" applyNumberFormat="1" applyFont="1" applyFill="1" applyBorder="1" applyAlignment="1" applyProtection="1">
      <alignment horizontal="right"/>
      <protection locked="0"/>
    </xf>
    <xf numFmtId="0" fontId="29" fillId="27" borderId="38" xfId="42" applyNumberFormat="1" applyFont="1" applyFill="1" applyBorder="1" applyAlignment="1" applyProtection="1">
      <alignment horizontal="right"/>
      <protection locked="0"/>
    </xf>
    <xf numFmtId="166" fontId="29" fillId="45" borderId="24" xfId="42" quotePrefix="1" applyNumberFormat="1" applyFont="1" applyFill="1" applyBorder="1" applyAlignment="1" applyProtection="1">
      <alignment horizontal="right"/>
    </xf>
    <xf numFmtId="166" fontId="29" fillId="45" borderId="26" xfId="42" quotePrefix="1" applyNumberFormat="1" applyFont="1" applyFill="1" applyBorder="1" applyAlignment="1" applyProtection="1">
      <alignment horizontal="right"/>
    </xf>
    <xf numFmtId="166" fontId="29" fillId="45" borderId="28" xfId="42" quotePrefix="1" applyNumberFormat="1" applyFont="1" applyFill="1" applyBorder="1" applyAlignment="1" applyProtection="1">
      <alignment horizontal="right"/>
    </xf>
    <xf numFmtId="166" fontId="29" fillId="45" borderId="32" xfId="42" quotePrefix="1" applyNumberFormat="1" applyFont="1" applyFill="1" applyBorder="1" applyAlignment="1" applyProtection="1">
      <alignment horizontal="right"/>
    </xf>
    <xf numFmtId="0" fontId="23" fillId="24" borderId="29" xfId="42" applyNumberFormat="1" applyFont="1" applyFill="1" applyBorder="1" applyProtection="1">
      <protection locked="0"/>
    </xf>
    <xf numFmtId="0" fontId="29" fillId="27" borderId="37" xfId="42" applyNumberFormat="1" applyFont="1" applyFill="1" applyBorder="1" applyAlignment="1" applyProtection="1">
      <alignment horizontal="right"/>
      <protection locked="0"/>
    </xf>
    <xf numFmtId="0" fontId="29" fillId="27" borderId="22" xfId="42" applyNumberFormat="1" applyFont="1" applyFill="1" applyBorder="1" applyAlignment="1" applyProtection="1">
      <alignment horizontal="right"/>
      <protection locked="0"/>
    </xf>
    <xf numFmtId="0" fontId="29" fillId="27" borderId="24" xfId="42" applyNumberFormat="1" applyFont="1" applyFill="1" applyBorder="1" applyAlignment="1" applyProtection="1">
      <alignment horizontal="right"/>
      <protection locked="0"/>
    </xf>
    <xf numFmtId="0" fontId="29" fillId="27" borderId="26" xfId="42" applyNumberFormat="1" applyFont="1" applyFill="1" applyBorder="1" applyAlignment="1" applyProtection="1">
      <alignment horizontal="right"/>
      <protection locked="0"/>
    </xf>
    <xf numFmtId="0" fontId="29" fillId="27" borderId="28" xfId="42" applyNumberFormat="1" applyFont="1" applyFill="1" applyBorder="1" applyAlignment="1" applyProtection="1">
      <alignment horizontal="right"/>
      <protection locked="0"/>
    </xf>
    <xf numFmtId="166" fontId="29" fillId="45" borderId="63" xfId="42" quotePrefix="1" applyNumberFormat="1" applyFont="1" applyFill="1" applyBorder="1" applyAlignment="1" applyProtection="1">
      <alignment horizontal="right"/>
    </xf>
    <xf numFmtId="166" fontId="29" fillId="45" borderId="64" xfId="42" quotePrefix="1" applyNumberFormat="1" applyFont="1" applyFill="1" applyBorder="1" applyAlignment="1" applyProtection="1">
      <alignment horizontal="right"/>
    </xf>
    <xf numFmtId="166" fontId="29" fillId="45" borderId="65" xfId="42" quotePrefix="1" applyNumberFormat="1" applyFont="1" applyFill="1" applyBorder="1" applyAlignment="1" applyProtection="1">
      <alignment horizontal="right"/>
    </xf>
    <xf numFmtId="0" fontId="29" fillId="27" borderId="23" xfId="42" applyNumberFormat="1" applyFont="1" applyFill="1" applyBorder="1" applyAlignment="1" applyProtection="1">
      <alignment horizontal="right"/>
      <protection locked="0"/>
    </xf>
    <xf numFmtId="0" fontId="23" fillId="0" borderId="0" xfId="35" applyFont="1" applyFill="1" applyBorder="1" applyProtection="1">
      <protection locked="0"/>
    </xf>
    <xf numFmtId="166" fontId="29" fillId="0" borderId="0" xfId="42" quotePrefix="1" applyNumberFormat="1" applyFont="1" applyFill="1" applyBorder="1" applyAlignment="1" applyProtection="1">
      <alignment horizontal="right"/>
    </xf>
    <xf numFmtId="0" fontId="23" fillId="0" borderId="0" xfId="42" applyFont="1" applyFill="1" applyBorder="1" applyProtection="1"/>
    <xf numFmtId="172" fontId="29" fillId="0" borderId="0" xfId="32" applyNumberFormat="1" applyFont="1" applyFill="1" applyBorder="1" applyAlignment="1" applyProtection="1">
      <alignment horizontal="center"/>
    </xf>
    <xf numFmtId="0" fontId="29" fillId="0" borderId="0" xfId="37" applyNumberFormat="1" applyFont="1" applyFill="1" applyBorder="1" applyAlignment="1" applyProtection="1">
      <alignment horizontal="right"/>
    </xf>
    <xf numFmtId="172" fontId="28" fillId="0" borderId="0" xfId="32" applyNumberFormat="1" applyFont="1" applyFill="1" applyBorder="1" applyAlignment="1" applyProtection="1">
      <alignment horizontal="right"/>
    </xf>
    <xf numFmtId="172" fontId="28" fillId="0" borderId="0" xfId="32" applyNumberFormat="1" applyFont="1" applyFill="1" applyBorder="1" applyAlignment="1" applyProtection="1">
      <alignment horizontal="center"/>
    </xf>
    <xf numFmtId="0" fontId="29" fillId="27" borderId="0" xfId="43" applyNumberFormat="1" applyFont="1" applyFill="1" applyBorder="1" applyAlignment="1" applyProtection="1">
      <alignment horizontal="right"/>
      <protection locked="0"/>
    </xf>
    <xf numFmtId="1" fontId="29" fillId="0" borderId="0" xfId="32" applyNumberFormat="1" applyFont="1" applyFill="1" applyBorder="1" applyAlignment="1" applyProtection="1">
      <alignment horizontal="right"/>
      <protection locked="0"/>
    </xf>
    <xf numFmtId="0" fontId="23" fillId="0" borderId="0" xfId="37" applyNumberFormat="1" applyFont="1" applyFill="1" applyBorder="1" applyAlignment="1" applyProtection="1">
      <alignment horizontal="right"/>
    </xf>
    <xf numFmtId="0" fontId="23" fillId="0" borderId="0" xfId="37" applyNumberFormat="1" applyFont="1" applyFill="1" applyBorder="1" applyProtection="1">
      <protection locked="0"/>
    </xf>
    <xf numFmtId="0" fontId="29" fillId="0" borderId="0" xfId="37" applyNumberFormat="1" applyFont="1" applyFill="1" applyBorder="1" applyProtection="1">
      <protection locked="0"/>
    </xf>
    <xf numFmtId="172" fontId="29" fillId="27" borderId="23" xfId="32" applyNumberFormat="1" applyFont="1" applyFill="1" applyBorder="1" applyAlignment="1" applyProtection="1">
      <alignment horizontal="center"/>
    </xf>
    <xf numFmtId="172" fontId="29" fillId="27" borderId="0" xfId="32" applyNumberFormat="1" applyFont="1" applyFill="1" applyBorder="1" applyAlignment="1" applyProtection="1">
      <alignment horizontal="center"/>
    </xf>
    <xf numFmtId="1" fontId="29" fillId="0" borderId="0" xfId="32" applyNumberFormat="1" applyFont="1" applyFill="1" applyBorder="1" applyAlignment="1" applyProtection="1">
      <alignment horizontal="right"/>
    </xf>
    <xf numFmtId="0" fontId="28" fillId="0" borderId="0" xfId="37" applyNumberFormat="1" applyFont="1" applyFill="1" applyBorder="1" applyAlignment="1" applyProtection="1">
      <alignment horizontal="right"/>
    </xf>
    <xf numFmtId="1" fontId="28" fillId="0" borderId="0" xfId="32" applyNumberFormat="1" applyFont="1" applyFill="1" applyBorder="1" applyAlignment="1" applyProtection="1">
      <alignment horizontal="right"/>
    </xf>
    <xf numFmtId="0" fontId="29" fillId="0" borderId="26" xfId="42" applyFont="1" applyFill="1" applyBorder="1" applyAlignment="1" applyProtection="1">
      <alignment horizontal="right"/>
      <protection locked="0"/>
    </xf>
    <xf numFmtId="0" fontId="29" fillId="0" borderId="26" xfId="37" applyNumberFormat="1" applyFont="1" applyFill="1" applyBorder="1" applyAlignment="1" applyProtection="1">
      <alignment horizontal="right"/>
    </xf>
    <xf numFmtId="166" fontId="29" fillId="27" borderId="0" xfId="43" applyNumberFormat="1" applyFont="1" applyFill="1" applyBorder="1" applyAlignment="1" applyProtection="1">
      <alignment horizontal="right"/>
      <protection locked="0"/>
    </xf>
    <xf numFmtId="166" fontId="29" fillId="25" borderId="32" xfId="43" quotePrefix="1" applyNumberFormat="1" applyFont="1" applyFill="1" applyBorder="1" applyAlignment="1" applyProtection="1">
      <alignment horizontal="right"/>
    </xf>
    <xf numFmtId="0" fontId="0" fillId="0" borderId="0" xfId="0" applyFill="1"/>
    <xf numFmtId="0" fontId="24" fillId="45" borderId="0" xfId="42" applyNumberFormat="1" applyFont="1" applyFill="1" applyBorder="1" applyProtection="1">
      <protection locked="0"/>
    </xf>
    <xf numFmtId="0" fontId="65" fillId="0" borderId="10" xfId="42" applyFont="1" applyFill="1" applyBorder="1" applyAlignment="1" applyProtection="1">
      <alignment horizontal="right"/>
      <protection locked="0"/>
    </xf>
    <xf numFmtId="0" fontId="65" fillId="0" borderId="11" xfId="42" applyFont="1" applyFill="1" applyBorder="1" applyAlignment="1" applyProtection="1">
      <alignment horizontal="right"/>
      <protection locked="0"/>
    </xf>
    <xf numFmtId="166" fontId="29" fillId="22" borderId="17" xfId="42" quotePrefix="1" applyNumberFormat="1" applyFont="1" applyFill="1" applyBorder="1" applyAlignment="1" applyProtection="1">
      <alignment horizontal="right"/>
    </xf>
    <xf numFmtId="0" fontId="65" fillId="0" borderId="12" xfId="42" applyFont="1" applyFill="1" applyBorder="1" applyAlignment="1" applyProtection="1">
      <alignment horizontal="right"/>
      <protection locked="0"/>
    </xf>
    <xf numFmtId="166" fontId="29" fillId="22" borderId="13" xfId="42" quotePrefix="1" applyNumberFormat="1" applyFont="1" applyFill="1" applyBorder="1" applyAlignment="1" applyProtection="1">
      <alignment horizontal="right"/>
    </xf>
    <xf numFmtId="166" fontId="29" fillId="22" borderId="38" xfId="42" quotePrefix="1" applyNumberFormat="1" applyFont="1" applyFill="1" applyBorder="1" applyAlignment="1" applyProtection="1">
      <alignment horizontal="right"/>
    </xf>
    <xf numFmtId="0" fontId="65" fillId="0" borderId="66" xfId="42" applyFont="1" applyFill="1" applyBorder="1" applyAlignment="1" applyProtection="1">
      <alignment horizontal="right"/>
      <protection locked="0"/>
    </xf>
    <xf numFmtId="166" fontId="29" fillId="22" borderId="37" xfId="42" quotePrefix="1" applyNumberFormat="1" applyFont="1" applyFill="1" applyBorder="1" applyAlignment="1" applyProtection="1">
      <alignment horizontal="right"/>
    </xf>
    <xf numFmtId="0" fontId="65" fillId="0" borderId="14" xfId="42" applyFont="1" applyFill="1" applyBorder="1" applyAlignment="1" applyProtection="1">
      <alignment horizontal="right"/>
      <protection locked="0"/>
    </xf>
    <xf numFmtId="0" fontId="65" fillId="0" borderId="15" xfId="42" applyFont="1" applyFill="1" applyBorder="1" applyAlignment="1" applyProtection="1">
      <alignment horizontal="right"/>
      <protection locked="0"/>
    </xf>
    <xf numFmtId="166" fontId="29" fillId="22" borderId="16" xfId="42" quotePrefix="1" applyNumberFormat="1" applyFont="1" applyFill="1" applyBorder="1" applyAlignment="1" applyProtection="1">
      <alignment horizontal="right"/>
    </xf>
    <xf numFmtId="172" fontId="29" fillId="27" borderId="10" xfId="32" applyNumberFormat="1" applyFont="1" applyFill="1" applyBorder="1" applyAlignment="1" applyProtection="1">
      <alignment horizontal="center"/>
    </xf>
    <xf numFmtId="0" fontId="29" fillId="27" borderId="11" xfId="37" applyNumberFormat="1" applyFont="1" applyFill="1" applyBorder="1" applyAlignment="1" applyProtection="1">
      <alignment horizontal="right"/>
    </xf>
    <xf numFmtId="172" fontId="29" fillId="27" borderId="12" xfId="32" applyNumberFormat="1" applyFont="1" applyFill="1" applyBorder="1" applyAlignment="1" applyProtection="1">
      <alignment horizontal="center"/>
    </xf>
    <xf numFmtId="172" fontId="29" fillId="27" borderId="14" xfId="32" applyNumberFormat="1" applyFont="1" applyFill="1" applyBorder="1" applyAlignment="1" applyProtection="1">
      <alignment horizontal="center"/>
    </xf>
    <xf numFmtId="0" fontId="29" fillId="27" borderId="15" xfId="37" applyNumberFormat="1" applyFont="1" applyFill="1" applyBorder="1" applyAlignment="1" applyProtection="1">
      <alignment horizontal="right"/>
    </xf>
    <xf numFmtId="172" fontId="28" fillId="27" borderId="18" xfId="32" applyNumberFormat="1" applyFont="1" applyFill="1" applyBorder="1" applyAlignment="1" applyProtection="1">
      <alignment horizontal="center"/>
    </xf>
    <xf numFmtId="172" fontId="28" fillId="27" borderId="19" xfId="32" applyNumberFormat="1" applyFont="1" applyFill="1" applyBorder="1" applyAlignment="1" applyProtection="1">
      <alignment horizontal="right"/>
    </xf>
    <xf numFmtId="166" fontId="29" fillId="45" borderId="20" xfId="42" quotePrefix="1" applyNumberFormat="1" applyFont="1" applyFill="1" applyBorder="1" applyAlignment="1" applyProtection="1">
      <alignment horizontal="right"/>
    </xf>
    <xf numFmtId="166" fontId="29" fillId="45" borderId="0" xfId="42" quotePrefix="1" applyNumberFormat="1" applyFont="1" applyFill="1" applyBorder="1" applyAlignment="1" applyProtection="1">
      <alignment horizontal="right"/>
    </xf>
    <xf numFmtId="166" fontId="29" fillId="22" borderId="20" xfId="42" quotePrefix="1" applyNumberFormat="1" applyFont="1" applyFill="1" applyBorder="1" applyAlignment="1" applyProtection="1">
      <alignment horizontal="right"/>
    </xf>
    <xf numFmtId="0" fontId="29" fillId="27" borderId="17" xfId="37" applyNumberFormat="1" applyFont="1" applyFill="1" applyBorder="1" applyAlignment="1" applyProtection="1">
      <alignment horizontal="right"/>
    </xf>
    <xf numFmtId="0" fontId="29" fillId="27" borderId="16" xfId="37" applyNumberFormat="1" applyFont="1" applyFill="1" applyBorder="1" applyAlignment="1" applyProtection="1">
      <alignment horizontal="right"/>
    </xf>
    <xf numFmtId="172" fontId="29" fillId="27" borderId="67" xfId="32" applyNumberFormat="1" applyFont="1" applyFill="1" applyBorder="1" applyAlignment="1" applyProtection="1">
      <alignment horizontal="center"/>
    </xf>
    <xf numFmtId="172" fontId="29" fillId="27" borderId="36" xfId="32" applyNumberFormat="1" applyFont="1" applyFill="1" applyBorder="1" applyAlignment="1" applyProtection="1">
      <alignment horizontal="center"/>
    </xf>
    <xf numFmtId="166" fontId="29" fillId="45" borderId="11" xfId="42" quotePrefix="1" applyNumberFormat="1" applyFont="1" applyFill="1" applyBorder="1" applyAlignment="1" applyProtection="1">
      <alignment horizontal="right"/>
    </xf>
    <xf numFmtId="166" fontId="29" fillId="45" borderId="15" xfId="42" quotePrefix="1" applyNumberFormat="1" applyFont="1" applyFill="1" applyBorder="1" applyAlignment="1" applyProtection="1">
      <alignment horizontal="right"/>
    </xf>
    <xf numFmtId="1" fontId="29" fillId="27" borderId="17" xfId="37" applyNumberFormat="1" applyFont="1" applyFill="1" applyBorder="1" applyAlignment="1" applyProtection="1">
      <alignment horizontal="right"/>
    </xf>
    <xf numFmtId="1" fontId="29" fillId="27" borderId="13" xfId="37" applyNumberFormat="1" applyFont="1" applyFill="1" applyBorder="1" applyAlignment="1" applyProtection="1">
      <alignment horizontal="right"/>
    </xf>
    <xf numFmtId="0" fontId="28" fillId="27" borderId="19" xfId="37" applyNumberFormat="1" applyFont="1" applyFill="1" applyBorder="1" applyAlignment="1" applyProtection="1">
      <alignment horizontal="right"/>
    </xf>
    <xf numFmtId="0" fontId="28" fillId="27" borderId="20" xfId="37" applyNumberFormat="1" applyFont="1" applyFill="1" applyBorder="1" applyAlignment="1" applyProtection="1">
      <alignment horizontal="right"/>
    </xf>
    <xf numFmtId="166" fontId="29" fillId="45" borderId="19" xfId="42" quotePrefix="1" applyNumberFormat="1" applyFont="1" applyFill="1" applyBorder="1" applyAlignment="1" applyProtection="1">
      <alignment horizontal="right"/>
    </xf>
    <xf numFmtId="0" fontId="29" fillId="27" borderId="22" xfId="32" applyNumberFormat="1" applyFont="1" applyFill="1" applyBorder="1" applyAlignment="1" applyProtection="1">
      <alignment horizontal="right"/>
      <protection locked="0"/>
    </xf>
    <xf numFmtId="0" fontId="29" fillId="27" borderId="25" xfId="32" applyNumberFormat="1" applyFont="1" applyFill="1" applyBorder="1" applyAlignment="1" applyProtection="1">
      <alignment horizontal="right"/>
      <protection locked="0"/>
    </xf>
    <xf numFmtId="0" fontId="29" fillId="0" borderId="10" xfId="42" applyNumberFormat="1" applyFont="1" applyFill="1" applyBorder="1" applyAlignment="1" applyProtection="1">
      <alignment horizontal="right"/>
      <protection locked="0"/>
    </xf>
    <xf numFmtId="0" fontId="29" fillId="0" borderId="11" xfId="42" applyNumberFormat="1" applyFont="1" applyFill="1" applyBorder="1" applyAlignment="1" applyProtection="1">
      <alignment horizontal="right"/>
      <protection locked="0"/>
    </xf>
    <xf numFmtId="0" fontId="29" fillId="0" borderId="12" xfId="42" applyNumberFormat="1" applyFont="1" applyFill="1" applyBorder="1" applyAlignment="1" applyProtection="1">
      <alignment horizontal="right"/>
      <protection locked="0"/>
    </xf>
    <xf numFmtId="0" fontId="29" fillId="0" borderId="14" xfId="42" applyNumberFormat="1" applyFont="1" applyFill="1" applyBorder="1" applyAlignment="1" applyProtection="1">
      <alignment horizontal="right"/>
      <protection locked="0"/>
    </xf>
    <xf numFmtId="0" fontId="29" fillId="0" borderId="15" xfId="42" applyNumberFormat="1" applyFont="1" applyFill="1" applyBorder="1" applyAlignment="1" applyProtection="1">
      <alignment horizontal="right"/>
      <protection locked="0"/>
    </xf>
    <xf numFmtId="0" fontId="29" fillId="22" borderId="68" xfId="42" quotePrefix="1" applyNumberFormat="1" applyFont="1" applyFill="1" applyBorder="1" applyAlignment="1" applyProtection="1">
      <alignment horizontal="right"/>
    </xf>
    <xf numFmtId="0" fontId="29" fillId="22" borderId="17" xfId="42" quotePrefix="1" applyNumberFormat="1" applyFont="1" applyFill="1" applyBorder="1" applyAlignment="1" applyProtection="1">
      <alignment horizontal="right"/>
    </xf>
    <xf numFmtId="0" fontId="29" fillId="22" borderId="13" xfId="42" quotePrefix="1" applyNumberFormat="1" applyFont="1" applyFill="1" applyBorder="1" applyAlignment="1" applyProtection="1">
      <alignment horizontal="right"/>
    </xf>
    <xf numFmtId="0" fontId="29" fillId="22" borderId="69" xfId="42" quotePrefix="1" applyNumberFormat="1" applyFont="1" applyFill="1" applyBorder="1" applyAlignment="1" applyProtection="1">
      <alignment horizontal="right"/>
    </xf>
    <xf numFmtId="0" fontId="29" fillId="22" borderId="16" xfId="42" quotePrefix="1" applyNumberFormat="1" applyFont="1" applyFill="1" applyBorder="1" applyAlignment="1" applyProtection="1">
      <alignment horizontal="right"/>
    </xf>
    <xf numFmtId="0" fontId="28" fillId="0" borderId="18" xfId="37" applyNumberFormat="1" applyFont="1" applyBorder="1" applyAlignment="1" applyProtection="1">
      <alignment horizontal="right"/>
    </xf>
    <xf numFmtId="0" fontId="29" fillId="22" borderId="52" xfId="42" quotePrefix="1" applyNumberFormat="1" applyFont="1" applyFill="1" applyBorder="1" applyAlignment="1" applyProtection="1">
      <alignment horizontal="right"/>
    </xf>
    <xf numFmtId="0" fontId="28" fillId="0" borderId="53" xfId="37" applyNumberFormat="1" applyFont="1" applyBorder="1" applyAlignment="1" applyProtection="1">
      <alignment horizontal="right"/>
    </xf>
    <xf numFmtId="0" fontId="29" fillId="22" borderId="20" xfId="42" quotePrefix="1" applyNumberFormat="1" applyFont="1" applyFill="1" applyBorder="1" applyAlignment="1" applyProtection="1">
      <alignment horizontal="right"/>
    </xf>
    <xf numFmtId="0" fontId="29" fillId="27" borderId="22" xfId="32" applyNumberFormat="1" applyFont="1" applyFill="1" applyBorder="1" applyAlignment="1" applyProtection="1">
      <protection locked="0"/>
    </xf>
    <xf numFmtId="0" fontId="29" fillId="27" borderId="25" xfId="32" applyNumberFormat="1" applyFont="1" applyFill="1" applyBorder="1" applyAlignment="1" applyProtection="1">
      <protection locked="0"/>
    </xf>
    <xf numFmtId="0" fontId="29" fillId="27" borderId="27" xfId="32" applyNumberFormat="1" applyFont="1" applyFill="1" applyBorder="1" applyAlignment="1" applyProtection="1">
      <protection locked="0"/>
    </xf>
    <xf numFmtId="0" fontId="29" fillId="27" borderId="27" xfId="32" applyNumberFormat="1" applyFont="1" applyFill="1" applyBorder="1" applyAlignment="1" applyProtection="1"/>
    <xf numFmtId="0" fontId="29" fillId="27" borderId="27" xfId="32" applyNumberFormat="1" applyFont="1" applyFill="1" applyBorder="1" applyAlignment="1" applyProtection="1">
      <alignment horizontal="right"/>
    </xf>
    <xf numFmtId="0" fontId="29" fillId="27" borderId="22" xfId="32" applyNumberFormat="1" applyFont="1" applyFill="1" applyBorder="1" applyAlignment="1" applyProtection="1">
      <alignment horizontal="right" vertical="center"/>
      <protection locked="0"/>
    </xf>
    <xf numFmtId="0" fontId="29" fillId="27" borderId="22" xfId="32" applyNumberFormat="1" applyFont="1" applyFill="1" applyBorder="1" applyAlignment="1" applyProtection="1">
      <alignment horizontal="right"/>
    </xf>
    <xf numFmtId="0" fontId="29" fillId="27" borderId="25" xfId="32" applyNumberFormat="1" applyFont="1" applyFill="1" applyBorder="1" applyAlignment="1" applyProtection="1">
      <alignment horizontal="right"/>
    </xf>
    <xf numFmtId="0" fontId="28" fillId="27" borderId="30" xfId="32" applyNumberFormat="1" applyFont="1" applyFill="1" applyBorder="1" applyAlignment="1" applyProtection="1">
      <alignment horizontal="right"/>
    </xf>
    <xf numFmtId="173" fontId="29" fillId="27" borderId="25" xfId="32" applyNumberFormat="1" applyFont="1" applyFill="1" applyBorder="1" applyAlignment="1" applyProtection="1">
      <alignment horizontal="right"/>
      <protection locked="0"/>
    </xf>
    <xf numFmtId="173" fontId="29" fillId="27" borderId="27" xfId="32" applyNumberFormat="1" applyFont="1" applyFill="1" applyBorder="1" applyAlignment="1" applyProtection="1">
      <alignment horizontal="right"/>
      <protection locked="0"/>
    </xf>
    <xf numFmtId="172" fontId="29" fillId="27" borderId="25" xfId="32" applyNumberFormat="1" applyFont="1" applyFill="1" applyBorder="1" applyAlignment="1" applyProtection="1">
      <alignment horizontal="right"/>
      <protection locked="0"/>
    </xf>
    <xf numFmtId="172" fontId="29" fillId="27" borderId="27" xfId="32" applyNumberFormat="1" applyFont="1" applyFill="1" applyBorder="1" applyAlignment="1" applyProtection="1">
      <alignment horizontal="right"/>
      <protection locked="0"/>
    </xf>
    <xf numFmtId="0" fontId="24" fillId="41" borderId="0" xfId="42" applyNumberFormat="1" applyFont="1" applyFill="1" applyBorder="1" applyProtection="1">
      <protection locked="0"/>
    </xf>
    <xf numFmtId="172" fontId="29" fillId="27" borderId="10" xfId="32" applyNumberFormat="1" applyFont="1" applyFill="1" applyBorder="1" applyAlignment="1" applyProtection="1">
      <alignment horizontal="right"/>
      <protection locked="0"/>
    </xf>
    <xf numFmtId="0" fontId="29" fillId="27" borderId="17" xfId="42" applyNumberFormat="1" applyFont="1" applyFill="1" applyBorder="1" applyAlignment="1" applyProtection="1">
      <alignment horizontal="right"/>
      <protection locked="0"/>
    </xf>
    <xf numFmtId="166" fontId="29" fillId="45" borderId="17" xfId="42" quotePrefix="1" applyNumberFormat="1" applyFont="1" applyFill="1" applyBorder="1" applyAlignment="1" applyProtection="1">
      <alignment horizontal="right"/>
    </xf>
    <xf numFmtId="172" fontId="29" fillId="27" borderId="12" xfId="32" applyNumberFormat="1" applyFont="1" applyFill="1" applyBorder="1" applyAlignment="1" applyProtection="1">
      <alignment horizontal="right"/>
      <protection locked="0"/>
    </xf>
    <xf numFmtId="166" fontId="29" fillId="45" borderId="13" xfId="42" quotePrefix="1" applyNumberFormat="1" applyFont="1" applyFill="1" applyBorder="1" applyAlignment="1" applyProtection="1">
      <alignment horizontal="right"/>
    </xf>
    <xf numFmtId="172" fontId="29" fillId="27" borderId="14" xfId="32" applyNumberFormat="1" applyFont="1" applyFill="1" applyBorder="1" applyAlignment="1" applyProtection="1">
      <alignment horizontal="right"/>
      <protection locked="0"/>
    </xf>
    <xf numFmtId="0" fontId="29" fillId="27" borderId="16" xfId="42" applyNumberFormat="1" applyFont="1" applyFill="1" applyBorder="1" applyAlignment="1" applyProtection="1">
      <alignment horizontal="right"/>
      <protection locked="0"/>
    </xf>
    <xf numFmtId="166" fontId="29" fillId="45" borderId="16" xfId="42" quotePrefix="1" applyNumberFormat="1" applyFont="1" applyFill="1" applyBorder="1" applyAlignment="1" applyProtection="1">
      <alignment horizontal="right"/>
    </xf>
    <xf numFmtId="172" fontId="29" fillId="27" borderId="11" xfId="32" applyNumberFormat="1" applyFont="1" applyFill="1" applyBorder="1" applyAlignment="1" applyProtection="1">
      <alignment horizontal="right"/>
      <protection locked="0"/>
    </xf>
    <xf numFmtId="172" fontId="29" fillId="27" borderId="15" xfId="32" applyNumberFormat="1" applyFont="1" applyFill="1" applyBorder="1" applyAlignment="1" applyProtection="1">
      <alignment horizontal="right"/>
      <protection locked="0"/>
    </xf>
    <xf numFmtId="0" fontId="29" fillId="27" borderId="10" xfId="42" applyNumberFormat="1" applyFont="1" applyFill="1" applyBorder="1" applyAlignment="1" applyProtection="1">
      <alignment horizontal="right"/>
      <protection locked="0"/>
    </xf>
    <xf numFmtId="0" fontId="29" fillId="27" borderId="12" xfId="42" applyNumberFormat="1" applyFont="1" applyFill="1" applyBorder="1" applyAlignment="1" applyProtection="1">
      <alignment horizontal="right"/>
      <protection locked="0"/>
    </xf>
    <xf numFmtId="0" fontId="29" fillId="27" borderId="14" xfId="42" applyNumberFormat="1" applyFont="1" applyFill="1" applyBorder="1" applyAlignment="1" applyProtection="1">
      <alignment horizontal="right"/>
      <protection locked="0"/>
    </xf>
    <xf numFmtId="0" fontId="29" fillId="27" borderId="11" xfId="42" applyNumberFormat="1" applyFont="1" applyFill="1" applyBorder="1" applyAlignment="1" applyProtection="1">
      <alignment horizontal="right"/>
      <protection locked="0"/>
    </xf>
    <xf numFmtId="0" fontId="29" fillId="27" borderId="15" xfId="42" applyNumberFormat="1" applyFont="1" applyFill="1" applyBorder="1" applyAlignment="1" applyProtection="1">
      <alignment horizontal="right"/>
      <protection locked="0"/>
    </xf>
    <xf numFmtId="166" fontId="29" fillId="45" borderId="70" xfId="42" quotePrefix="1" applyNumberFormat="1" applyFont="1" applyFill="1" applyBorder="1" applyAlignment="1" applyProtection="1">
      <alignment horizontal="right"/>
    </xf>
    <xf numFmtId="1" fontId="29" fillId="27" borderId="11" xfId="37" applyNumberFormat="1" applyFont="1" applyFill="1" applyBorder="1" applyAlignment="1" applyProtection="1">
      <alignment horizontal="right"/>
    </xf>
    <xf numFmtId="166" fontId="29" fillId="45" borderId="71" xfId="42" quotePrefix="1" applyNumberFormat="1" applyFont="1" applyFill="1" applyBorder="1" applyAlignment="1" applyProtection="1">
      <alignment horizontal="right"/>
    </xf>
    <xf numFmtId="172" fontId="29" fillId="27" borderId="11" xfId="32" applyNumberFormat="1" applyFont="1" applyFill="1" applyBorder="1" applyAlignment="1" applyProtection="1">
      <alignment horizontal="center"/>
    </xf>
    <xf numFmtId="172" fontId="29" fillId="27" borderId="15" xfId="32" applyNumberFormat="1" applyFont="1" applyFill="1" applyBorder="1" applyAlignment="1" applyProtection="1">
      <alignment horizontal="center"/>
    </xf>
    <xf numFmtId="166" fontId="29" fillId="45" borderId="10" xfId="42" quotePrefix="1" applyNumberFormat="1" applyFont="1" applyFill="1" applyBorder="1" applyAlignment="1" applyProtection="1">
      <alignment horizontal="right"/>
    </xf>
    <xf numFmtId="166" fontId="29" fillId="45" borderId="12" xfId="42" quotePrefix="1" applyNumberFormat="1" applyFont="1" applyFill="1" applyBorder="1" applyAlignment="1" applyProtection="1">
      <alignment horizontal="right"/>
    </xf>
    <xf numFmtId="166" fontId="29" fillId="45" borderId="14" xfId="42" quotePrefix="1" applyNumberFormat="1" applyFont="1" applyFill="1" applyBorder="1" applyAlignment="1" applyProtection="1">
      <alignment horizontal="right"/>
    </xf>
    <xf numFmtId="0" fontId="29" fillId="27" borderId="10" xfId="37" applyNumberFormat="1" applyFont="1" applyFill="1" applyBorder="1" applyAlignment="1" applyProtection="1">
      <alignment horizontal="right"/>
    </xf>
    <xf numFmtId="0" fontId="29" fillId="27" borderId="12" xfId="37" applyNumberFormat="1" applyFont="1" applyFill="1" applyBorder="1" applyAlignment="1" applyProtection="1">
      <alignment horizontal="right"/>
    </xf>
    <xf numFmtId="0" fontId="29" fillId="27" borderId="14" xfId="37" applyNumberFormat="1" applyFont="1" applyFill="1" applyBorder="1" applyAlignment="1" applyProtection="1">
      <alignment horizontal="right"/>
    </xf>
    <xf numFmtId="166" fontId="29" fillId="45" borderId="56" xfId="42" quotePrefix="1" applyNumberFormat="1" applyFont="1" applyFill="1" applyBorder="1" applyAlignment="1" applyProtection="1">
      <alignment horizontal="right"/>
    </xf>
    <xf numFmtId="166" fontId="29" fillId="45" borderId="72" xfId="42" quotePrefix="1" applyNumberFormat="1" applyFont="1" applyFill="1" applyBorder="1" applyAlignment="1" applyProtection="1">
      <alignment horizontal="right"/>
    </xf>
    <xf numFmtId="166" fontId="29" fillId="45" borderId="73" xfId="42" quotePrefix="1" applyNumberFormat="1" applyFont="1" applyFill="1" applyBorder="1" applyAlignment="1" applyProtection="1">
      <alignment horizontal="right"/>
    </xf>
    <xf numFmtId="166" fontId="29" fillId="45" borderId="52" xfId="42" quotePrefix="1" applyNumberFormat="1" applyFont="1" applyFill="1" applyBorder="1" applyAlignment="1" applyProtection="1">
      <alignment horizontal="right"/>
    </xf>
    <xf numFmtId="172" fontId="28" fillId="27" borderId="53" xfId="32" applyNumberFormat="1" applyFont="1" applyFill="1" applyBorder="1" applyAlignment="1" applyProtection="1">
      <alignment horizontal="center"/>
    </xf>
    <xf numFmtId="172" fontId="28" fillId="27" borderId="19" xfId="32" applyNumberFormat="1" applyFont="1" applyFill="1" applyBorder="1" applyAlignment="1" applyProtection="1">
      <alignment horizontal="center"/>
    </xf>
    <xf numFmtId="0" fontId="24" fillId="47" borderId="0" xfId="42" applyNumberFormat="1" applyFont="1" applyFill="1" applyBorder="1" applyProtection="1">
      <protection locked="0"/>
    </xf>
    <xf numFmtId="0" fontId="23" fillId="45" borderId="0" xfId="42" applyNumberFormat="1" applyFont="1" applyFill="1" applyBorder="1" applyProtection="1">
      <protection locked="0"/>
    </xf>
    <xf numFmtId="0" fontId="23" fillId="45" borderId="0" xfId="37" applyNumberFormat="1" applyFont="1" applyFill="1" applyBorder="1" applyProtection="1">
      <protection locked="0"/>
    </xf>
    <xf numFmtId="0" fontId="23" fillId="45" borderId="0" xfId="35" applyFont="1" applyFill="1" applyBorder="1" applyProtection="1">
      <protection locked="0"/>
    </xf>
    <xf numFmtId="0" fontId="23" fillId="45" borderId="0" xfId="37" applyFont="1" applyFill="1" applyBorder="1" applyProtection="1">
      <protection locked="0"/>
    </xf>
    <xf numFmtId="0" fontId="29" fillId="27" borderId="10" xfId="32" applyNumberFormat="1" applyFont="1" applyFill="1" applyBorder="1" applyAlignment="1" applyProtection="1">
      <alignment horizontal="right"/>
    </xf>
    <xf numFmtId="0" fontId="29" fillId="27" borderId="12" xfId="32" applyNumberFormat="1" applyFont="1" applyFill="1" applyBorder="1" applyAlignment="1" applyProtection="1">
      <alignment horizontal="right"/>
    </xf>
    <xf numFmtId="0" fontId="29" fillId="27" borderId="14" xfId="32" applyNumberFormat="1" applyFont="1" applyFill="1" applyBorder="1" applyAlignment="1" applyProtection="1">
      <alignment horizontal="right"/>
    </xf>
    <xf numFmtId="0" fontId="27" fillId="0" borderId="0" xfId="37" applyFont="1" applyFill="1" applyBorder="1" applyProtection="1">
      <protection locked="0"/>
    </xf>
    <xf numFmtId="0" fontId="23" fillId="0" borderId="0" xfId="37" applyFont="1" applyFill="1" applyBorder="1" applyProtection="1">
      <protection locked="0"/>
    </xf>
    <xf numFmtId="0" fontId="27" fillId="0" borderId="0" xfId="35" applyFont="1" applyFill="1" applyBorder="1" applyProtection="1">
      <protection locked="0"/>
    </xf>
    <xf numFmtId="0" fontId="29" fillId="0" borderId="0" xfId="42" applyNumberFormat="1" applyFont="1" applyFill="1" applyBorder="1" applyAlignment="1" applyProtection="1">
      <alignment horizontal="center" vertical="top"/>
    </xf>
    <xf numFmtId="0" fontId="0" fillId="0" borderId="0" xfId="0" applyFill="1" applyBorder="1"/>
    <xf numFmtId="9" fontId="29" fillId="0" borderId="0" xfId="47" quotePrefix="1" applyFont="1" applyFill="1" applyBorder="1" applyAlignment="1" applyProtection="1">
      <alignment horizontal="right"/>
    </xf>
    <xf numFmtId="0" fontId="28" fillId="0" borderId="0" xfId="42" applyFont="1" applyFill="1" applyBorder="1" applyProtection="1"/>
    <xf numFmtId="1" fontId="28" fillId="0" borderId="0" xfId="37" applyNumberFormat="1" applyFont="1" applyFill="1" applyBorder="1" applyAlignment="1" applyProtection="1">
      <alignment horizontal="right"/>
    </xf>
    <xf numFmtId="2" fontId="29" fillId="0" borderId="0" xfId="42" quotePrefix="1" applyNumberFormat="1" applyFont="1" applyFill="1" applyBorder="1" applyAlignment="1" applyProtection="1">
      <alignment horizontal="right"/>
    </xf>
    <xf numFmtId="1" fontId="23" fillId="0" borderId="0" xfId="42" applyNumberFormat="1" applyFont="1" applyFill="1" applyBorder="1" applyAlignment="1" applyProtection="1">
      <alignment horizontal="right"/>
      <protection locked="0"/>
    </xf>
    <xf numFmtId="1" fontId="23" fillId="0" borderId="0" xfId="0" applyNumberFormat="1" applyFont="1" applyFill="1" applyBorder="1" applyProtection="1">
      <protection locked="0"/>
    </xf>
    <xf numFmtId="1" fontId="23" fillId="0" borderId="0" xfId="0" applyNumberFormat="1" applyFont="1" applyBorder="1" applyProtection="1">
      <protection locked="0"/>
    </xf>
    <xf numFmtId="0" fontId="23" fillId="0" borderId="0" xfId="0" applyFont="1" applyBorder="1" applyProtection="1">
      <protection locked="0"/>
    </xf>
    <xf numFmtId="166" fontId="29" fillId="22" borderId="26" xfId="32" quotePrefix="1" applyNumberFormat="1" applyFont="1" applyFill="1" applyBorder="1" applyAlignment="1" applyProtection="1">
      <alignment horizontal="right"/>
    </xf>
    <xf numFmtId="166" fontId="29" fillId="22" borderId="28" xfId="32" quotePrefix="1" applyNumberFormat="1" applyFont="1" applyFill="1" applyBorder="1" applyAlignment="1" applyProtection="1">
      <alignment horizontal="right"/>
    </xf>
    <xf numFmtId="166" fontId="23" fillId="24" borderId="0" xfId="32" applyNumberFormat="1" applyFont="1" applyFill="1" applyBorder="1" applyProtection="1"/>
    <xf numFmtId="166" fontId="29" fillId="22" borderId="32" xfId="32" quotePrefix="1" applyNumberFormat="1" applyFont="1" applyFill="1" applyBorder="1" applyAlignment="1" applyProtection="1">
      <alignment horizontal="right"/>
    </xf>
    <xf numFmtId="172" fontId="23" fillId="0" borderId="0" xfId="32" applyNumberFormat="1" applyFont="1" applyFill="1" applyBorder="1" applyProtection="1"/>
    <xf numFmtId="166" fontId="23" fillId="0" borderId="0" xfId="32" applyNumberFormat="1" applyFont="1" applyFill="1" applyBorder="1" applyProtection="1"/>
    <xf numFmtId="0" fontId="23" fillId="0" borderId="0" xfId="35" applyFont="1" applyFill="1" applyBorder="1" applyProtection="1"/>
    <xf numFmtId="172" fontId="29" fillId="0" borderId="0" xfId="32" applyNumberFormat="1" applyFont="1" applyFill="1" applyBorder="1" applyAlignment="1" applyProtection="1">
      <alignment horizontal="right"/>
    </xf>
    <xf numFmtId="0" fontId="28" fillId="0" borderId="0" xfId="35" applyFont="1" applyFill="1" applyBorder="1" applyProtection="1"/>
    <xf numFmtId="166" fontId="29" fillId="0" borderId="0" xfId="32" quotePrefix="1" applyNumberFormat="1" applyFont="1" applyFill="1" applyBorder="1" applyAlignment="1" applyProtection="1">
      <alignment horizontal="right"/>
    </xf>
    <xf numFmtId="172" fontId="29" fillId="27" borderId="37" xfId="32" applyNumberFormat="1" applyFont="1" applyFill="1" applyBorder="1" applyAlignment="1" applyProtection="1">
      <alignment horizontal="right"/>
      <protection locked="0"/>
    </xf>
    <xf numFmtId="172" fontId="29" fillId="27" borderId="13" xfId="32" applyNumberFormat="1" applyFont="1" applyFill="1" applyBorder="1" applyAlignment="1" applyProtection="1">
      <alignment horizontal="right"/>
      <protection locked="0"/>
    </xf>
    <xf numFmtId="172" fontId="29" fillId="27" borderId="38" xfId="32" applyNumberFormat="1" applyFont="1" applyFill="1" applyBorder="1" applyAlignment="1" applyProtection="1">
      <alignment horizontal="right"/>
      <protection locked="0"/>
    </xf>
    <xf numFmtId="172" fontId="29" fillId="27" borderId="37" xfId="32" applyNumberFormat="1" applyFont="1" applyFill="1" applyBorder="1" applyAlignment="1" applyProtection="1">
      <alignment horizontal="right"/>
    </xf>
    <xf numFmtId="172" fontId="29" fillId="27" borderId="13" xfId="32" applyNumberFormat="1" applyFont="1" applyFill="1" applyBorder="1" applyAlignment="1" applyProtection="1">
      <alignment horizontal="right"/>
    </xf>
    <xf numFmtId="172" fontId="29" fillId="27" borderId="38" xfId="32" applyNumberFormat="1" applyFont="1" applyFill="1" applyBorder="1" applyAlignment="1" applyProtection="1">
      <alignment horizontal="right"/>
    </xf>
    <xf numFmtId="172" fontId="28" fillId="27" borderId="39" xfId="32" applyNumberFormat="1" applyFont="1" applyFill="1" applyBorder="1" applyAlignment="1" applyProtection="1">
      <alignment horizontal="right"/>
    </xf>
    <xf numFmtId="173" fontId="29" fillId="25" borderId="24" xfId="32" quotePrefix="1" applyNumberFormat="1" applyFont="1" applyFill="1" applyBorder="1" applyAlignment="1" applyProtection="1">
      <alignment horizontal="right"/>
    </xf>
    <xf numFmtId="174" fontId="29" fillId="27" borderId="23" xfId="42" applyNumberFormat="1" applyFont="1" applyFill="1" applyBorder="1" applyAlignment="1" applyProtection="1">
      <alignment horizontal="right"/>
      <protection locked="0"/>
    </xf>
    <xf numFmtId="175" fontId="29" fillId="27" borderId="23" xfId="42" applyNumberFormat="1" applyFont="1" applyFill="1" applyBorder="1" applyAlignment="1" applyProtection="1">
      <alignment horizontal="right"/>
      <protection locked="0"/>
    </xf>
    <xf numFmtId="173" fontId="29" fillId="25" borderId="24" xfId="42" quotePrefix="1" applyNumberFormat="1" applyFont="1" applyFill="1" applyBorder="1" applyAlignment="1" applyProtection="1">
      <alignment horizontal="right"/>
    </xf>
    <xf numFmtId="172" fontId="29" fillId="27" borderId="0" xfId="42" applyNumberFormat="1" applyFont="1" applyFill="1" applyBorder="1" applyAlignment="1" applyProtection="1">
      <alignment horizontal="right"/>
      <protection locked="0"/>
    </xf>
    <xf numFmtId="173" fontId="29" fillId="25" borderId="26" xfId="32" quotePrefix="1" applyNumberFormat="1" applyFont="1" applyFill="1" applyBorder="1" applyAlignment="1" applyProtection="1">
      <alignment horizontal="right"/>
    </xf>
    <xf numFmtId="174" fontId="29" fillId="27" borderId="0" xfId="42" applyNumberFormat="1" applyFont="1" applyFill="1" applyBorder="1" applyAlignment="1" applyProtection="1">
      <alignment horizontal="right"/>
      <protection locked="0"/>
    </xf>
    <xf numFmtId="175" fontId="29" fillId="27" borderId="0" xfId="42" applyNumberFormat="1" applyFont="1" applyFill="1" applyBorder="1" applyAlignment="1" applyProtection="1">
      <alignment horizontal="right"/>
      <protection locked="0"/>
    </xf>
    <xf numFmtId="173" fontId="29" fillId="25" borderId="26" xfId="42" quotePrefix="1" applyNumberFormat="1" applyFont="1" applyFill="1" applyBorder="1" applyAlignment="1" applyProtection="1">
      <alignment horizontal="right"/>
    </xf>
    <xf numFmtId="173" fontId="29" fillId="25" borderId="28" xfId="32" quotePrefix="1" applyNumberFormat="1" applyFont="1" applyFill="1" applyBorder="1" applyAlignment="1" applyProtection="1">
      <alignment horizontal="right"/>
    </xf>
    <xf numFmtId="173" fontId="29" fillId="25" borderId="28" xfId="42" quotePrefix="1" applyNumberFormat="1" applyFont="1" applyFill="1" applyBorder="1" applyAlignment="1" applyProtection="1">
      <alignment horizontal="right"/>
    </xf>
    <xf numFmtId="172" fontId="29" fillId="27" borderId="23" xfId="42" applyNumberFormat="1" applyFont="1" applyFill="1" applyBorder="1" applyAlignment="1" applyProtection="1">
      <alignment horizontal="right"/>
      <protection locked="0"/>
    </xf>
    <xf numFmtId="174" fontId="29" fillId="27" borderId="29" xfId="42" applyNumberFormat="1" applyFont="1" applyFill="1" applyBorder="1" applyAlignment="1" applyProtection="1">
      <alignment horizontal="right"/>
      <protection locked="0"/>
    </xf>
    <xf numFmtId="175" fontId="29" fillId="27" borderId="29" xfId="42" applyNumberFormat="1" applyFont="1" applyFill="1" applyBorder="1" applyAlignment="1" applyProtection="1">
      <alignment horizontal="right"/>
      <protection locked="0"/>
    </xf>
    <xf numFmtId="172" fontId="29" fillId="27" borderId="29" xfId="42" applyNumberFormat="1" applyFont="1" applyFill="1" applyBorder="1" applyAlignment="1" applyProtection="1">
      <alignment horizontal="right"/>
      <protection locked="0"/>
    </xf>
    <xf numFmtId="172" fontId="29" fillId="0" borderId="0" xfId="42" applyNumberFormat="1" applyFont="1" applyFill="1" applyBorder="1" applyAlignment="1" applyProtection="1">
      <alignment horizontal="right"/>
      <protection locked="0"/>
    </xf>
    <xf numFmtId="174" fontId="29" fillId="0" borderId="0" xfId="42" applyNumberFormat="1" applyFont="1" applyFill="1" applyBorder="1" applyAlignment="1" applyProtection="1">
      <alignment horizontal="right"/>
      <protection locked="0"/>
    </xf>
    <xf numFmtId="175" fontId="29" fillId="0" borderId="0" xfId="42" applyNumberFormat="1" applyFont="1" applyFill="1" applyBorder="1" applyAlignment="1" applyProtection="1">
      <alignment horizontal="right"/>
      <protection locked="0"/>
    </xf>
    <xf numFmtId="173" fontId="29" fillId="0" borderId="0" xfId="32" quotePrefix="1" applyNumberFormat="1" applyFont="1" applyFill="1" applyBorder="1" applyAlignment="1" applyProtection="1">
      <alignment horizontal="right"/>
    </xf>
    <xf numFmtId="173" fontId="29" fillId="0" borderId="0" xfId="42" quotePrefix="1" applyNumberFormat="1" applyFont="1" applyFill="1" applyBorder="1" applyAlignment="1" applyProtection="1">
      <alignment horizontal="right"/>
    </xf>
    <xf numFmtId="0" fontId="80" fillId="22" borderId="77" xfId="30" applyFont="1" applyFill="1" applyBorder="1" applyAlignment="1" applyProtection="1">
      <alignment horizontal="left"/>
    </xf>
    <xf numFmtId="0" fontId="80" fillId="22" borderId="76" xfId="30" applyFont="1" applyFill="1" applyBorder="1" applyAlignment="1" applyProtection="1">
      <alignment horizontal="left"/>
    </xf>
    <xf numFmtId="0" fontId="79" fillId="22" borderId="75" xfId="30" applyFont="1" applyFill="1" applyBorder="1" applyAlignment="1" applyProtection="1">
      <alignment horizontal="left"/>
    </xf>
    <xf numFmtId="2" fontId="29" fillId="0" borderId="0" xfId="43" quotePrefix="1" applyNumberFormat="1" applyFont="1" applyFill="1" applyBorder="1" applyAlignment="1" applyProtection="1">
      <alignment horizontal="right"/>
    </xf>
    <xf numFmtId="0" fontId="29" fillId="0" borderId="0" xfId="43" applyFont="1" applyFill="1" applyBorder="1" applyAlignment="1" applyProtection="1">
      <alignment horizontal="right"/>
      <protection locked="0"/>
    </xf>
    <xf numFmtId="166" fontId="29" fillId="0" borderId="0" xfId="43" quotePrefix="1" applyNumberFormat="1" applyFont="1" applyFill="1" applyBorder="1" applyAlignment="1" applyProtection="1">
      <alignment horizontal="right"/>
    </xf>
    <xf numFmtId="0" fontId="29" fillId="0" borderId="0" xfId="43" applyFont="1" applyFill="1" applyBorder="1" applyAlignment="1" applyProtection="1">
      <alignment horizontal="center"/>
      <protection locked="0"/>
    </xf>
    <xf numFmtId="172" fontId="29" fillId="0" borderId="0" xfId="32" applyNumberFormat="1" applyFont="1" applyFill="1" applyBorder="1" applyAlignment="1" applyProtection="1">
      <alignment horizontal="left" vertical="center"/>
      <protection locked="0"/>
    </xf>
    <xf numFmtId="166" fontId="29" fillId="27" borderId="10" xfId="32" applyNumberFormat="1" applyFont="1" applyFill="1" applyBorder="1" applyAlignment="1" applyProtection="1">
      <alignment horizontal="right"/>
      <protection locked="0"/>
    </xf>
    <xf numFmtId="0" fontId="29" fillId="27" borderId="11" xfId="43" applyFont="1" applyFill="1" applyBorder="1" applyAlignment="1" applyProtection="1">
      <alignment horizontal="right"/>
      <protection locked="0"/>
    </xf>
    <xf numFmtId="166" fontId="29" fillId="27" borderId="12" xfId="32" applyNumberFormat="1" applyFont="1" applyFill="1" applyBorder="1" applyAlignment="1" applyProtection="1">
      <alignment horizontal="right"/>
      <protection locked="0"/>
    </xf>
    <xf numFmtId="166" fontId="29" fillId="27" borderId="11" xfId="32" applyNumberFormat="1" applyFont="1" applyFill="1" applyBorder="1" applyAlignment="1" applyProtection="1">
      <alignment horizontal="right"/>
      <protection locked="0"/>
    </xf>
    <xf numFmtId="166" fontId="29" fillId="27" borderId="0" xfId="32" applyNumberFormat="1" applyFont="1" applyFill="1" applyBorder="1" applyAlignment="1" applyProtection="1">
      <alignment horizontal="right"/>
      <protection locked="0"/>
    </xf>
    <xf numFmtId="0" fontId="29" fillId="27" borderId="14" xfId="32" applyNumberFormat="1" applyFont="1" applyFill="1" applyBorder="1" applyAlignment="1" applyProtection="1">
      <alignment horizontal="right"/>
      <protection locked="0"/>
    </xf>
    <xf numFmtId="0" fontId="29" fillId="27" borderId="15" xfId="32" applyNumberFormat="1" applyFont="1" applyFill="1" applyBorder="1" applyAlignment="1" applyProtection="1">
      <alignment horizontal="right"/>
      <protection locked="0"/>
    </xf>
    <xf numFmtId="0" fontId="28" fillId="27" borderId="18" xfId="37" applyNumberFormat="1" applyFont="1" applyFill="1" applyBorder="1" applyAlignment="1" applyProtection="1">
      <alignment horizontal="right"/>
    </xf>
    <xf numFmtId="3" fontId="29" fillId="27" borderId="37" xfId="43" applyNumberFormat="1" applyFont="1" applyFill="1" applyBorder="1" applyAlignment="1" applyProtection="1">
      <alignment horizontal="right"/>
      <protection locked="0"/>
    </xf>
    <xf numFmtId="3" fontId="29" fillId="27" borderId="13" xfId="43" applyNumberFormat="1" applyFont="1" applyFill="1" applyBorder="1" applyAlignment="1" applyProtection="1">
      <alignment horizontal="right"/>
      <protection locked="0"/>
    </xf>
    <xf numFmtId="0" fontId="28" fillId="0" borderId="0" xfId="37" applyFont="1" applyFill="1" applyBorder="1" applyProtection="1">
      <protection locked="0"/>
    </xf>
    <xf numFmtId="3" fontId="29" fillId="0" borderId="0" xfId="43" applyNumberFormat="1" applyFont="1" applyFill="1" applyBorder="1" applyAlignment="1" applyProtection="1">
      <alignment horizontal="right"/>
      <protection locked="0"/>
    </xf>
    <xf numFmtId="1" fontId="29" fillId="0" borderId="0" xfId="43" applyNumberFormat="1" applyFont="1" applyFill="1" applyBorder="1" applyAlignment="1" applyProtection="1">
      <alignment horizontal="right"/>
      <protection locked="0"/>
    </xf>
    <xf numFmtId="170" fontId="29" fillId="0" borderId="0" xfId="43" quotePrefix="1" applyNumberFormat="1" applyFont="1" applyFill="1" applyBorder="1" applyAlignment="1" applyProtection="1">
      <alignment horizontal="right"/>
    </xf>
    <xf numFmtId="170" fontId="81" fillId="0" borderId="0" xfId="43" applyNumberFormat="1" applyFont="1" applyFill="1" applyBorder="1" applyAlignment="1" applyProtection="1">
      <protection locked="0"/>
    </xf>
    <xf numFmtId="0" fontId="81" fillId="0" borderId="0" xfId="43" applyFont="1" applyFill="1" applyBorder="1" applyAlignment="1" applyProtection="1">
      <alignment horizontal="right"/>
      <protection locked="0"/>
    </xf>
    <xf numFmtId="2" fontId="81" fillId="0" borderId="0" xfId="43" quotePrefix="1" applyNumberFormat="1" applyFont="1" applyFill="1" applyBorder="1" applyAlignment="1" applyProtection="1">
      <alignment horizontal="right"/>
    </xf>
    <xf numFmtId="170" fontId="81" fillId="0" borderId="0" xfId="43" applyNumberFormat="1" applyFont="1" applyFill="1" applyBorder="1" applyAlignment="1" applyProtection="1">
      <alignment horizontal="right"/>
      <protection locked="0"/>
    </xf>
    <xf numFmtId="170" fontId="29" fillId="27" borderId="23" xfId="43" applyNumberFormat="1" applyFont="1" applyFill="1" applyBorder="1" applyAlignment="1" applyProtection="1">
      <protection locked="0"/>
    </xf>
    <xf numFmtId="0" fontId="83" fillId="22" borderId="0" xfId="0" applyFont="1" applyFill="1" applyAlignment="1">
      <alignment horizontal="center"/>
    </xf>
    <xf numFmtId="0" fontId="82" fillId="22" borderId="0" xfId="0" applyFont="1" applyFill="1"/>
    <xf numFmtId="0" fontId="84" fillId="22" borderId="0" xfId="0" applyFont="1" applyFill="1"/>
    <xf numFmtId="0" fontId="85" fillId="22" borderId="74" xfId="0" applyFont="1" applyFill="1" applyBorder="1" applyAlignment="1">
      <alignment horizontal="center"/>
    </xf>
    <xf numFmtId="0" fontId="85" fillId="22" borderId="0" xfId="0" applyFont="1" applyFill="1" applyAlignment="1">
      <alignment horizontal="center"/>
    </xf>
    <xf numFmtId="0" fontId="85" fillId="22" borderId="0" xfId="0" applyFont="1" applyFill="1"/>
    <xf numFmtId="0" fontId="0" fillId="48" borderId="0" xfId="0" applyFill="1"/>
    <xf numFmtId="0" fontId="0" fillId="49" borderId="0" xfId="0" applyFill="1"/>
    <xf numFmtId="0" fontId="0" fillId="50" borderId="0" xfId="0" applyFill="1"/>
    <xf numFmtId="0" fontId="0" fillId="51" borderId="0" xfId="0" applyFill="1"/>
    <xf numFmtId="0" fontId="0" fillId="46" borderId="0" xfId="0" applyFill="1"/>
    <xf numFmtId="1" fontId="0" fillId="46" borderId="0" xfId="0" applyNumberFormat="1" applyFill="1"/>
    <xf numFmtId="0" fontId="1" fillId="46" borderId="0" xfId="0" applyFont="1" applyFill="1"/>
    <xf numFmtId="0" fontId="0" fillId="52" borderId="0" xfId="0" applyFill="1"/>
    <xf numFmtId="0" fontId="0" fillId="53" borderId="0" xfId="0" applyFill="1"/>
    <xf numFmtId="0" fontId="0" fillId="40" borderId="0" xfId="0" applyFill="1"/>
    <xf numFmtId="1" fontId="0" fillId="0" borderId="0" xfId="0" applyNumberFormat="1" applyFill="1"/>
    <xf numFmtId="0" fontId="1" fillId="0" borderId="0" xfId="0" applyFont="1" applyFill="1"/>
    <xf numFmtId="0" fontId="0" fillId="54" borderId="0" xfId="0" applyFill="1"/>
    <xf numFmtId="0" fontId="0" fillId="55" borderId="0" xfId="0" applyFill="1"/>
    <xf numFmtId="0" fontId="86" fillId="22" borderId="0" xfId="30" applyFont="1" applyFill="1" applyAlignment="1" applyProtection="1">
      <alignment horizontal="center"/>
    </xf>
    <xf numFmtId="0" fontId="85" fillId="22" borderId="0" xfId="30" applyFont="1" applyFill="1" applyAlignment="1" applyProtection="1">
      <alignment horizontal="center"/>
    </xf>
    <xf numFmtId="0" fontId="85" fillId="22" borderId="74" xfId="30" applyFont="1" applyFill="1" applyBorder="1" applyAlignment="1" applyProtection="1">
      <alignment horizontal="center"/>
    </xf>
    <xf numFmtId="0" fontId="85" fillId="22" borderId="0" xfId="30" applyFont="1" applyFill="1" applyBorder="1" applyAlignment="1" applyProtection="1">
      <alignment horizontal="center"/>
    </xf>
    <xf numFmtId="0" fontId="86" fillId="22" borderId="74" xfId="30" applyFont="1" applyFill="1" applyBorder="1" applyAlignment="1" applyProtection="1">
      <alignment horizontal="center"/>
    </xf>
    <xf numFmtId="0" fontId="9" fillId="0" borderId="17" xfId="0" applyFont="1" applyBorder="1" applyAlignment="1">
      <alignment horizontal="right" vertical="center"/>
    </xf>
    <xf numFmtId="0" fontId="37" fillId="21" borderId="0" xfId="37" applyFont="1" applyFill="1" applyBorder="1" applyAlignment="1" applyProtection="1">
      <alignment horizontal="center" vertical="center" wrapText="1"/>
      <protection locked="0"/>
    </xf>
    <xf numFmtId="172" fontId="29" fillId="27" borderId="37" xfId="42" applyNumberFormat="1" applyFont="1" applyFill="1" applyBorder="1" applyAlignment="1" applyProtection="1">
      <alignment horizontal="right"/>
      <protection locked="0"/>
    </xf>
    <xf numFmtId="172" fontId="29" fillId="27" borderId="13" xfId="42" applyNumberFormat="1" applyFont="1" applyFill="1" applyBorder="1" applyAlignment="1" applyProtection="1">
      <alignment horizontal="right"/>
      <protection locked="0"/>
    </xf>
    <xf numFmtId="0" fontId="0" fillId="0" borderId="0" xfId="0" applyBorder="1"/>
    <xf numFmtId="166" fontId="29" fillId="56" borderId="24" xfId="42" quotePrefix="1" applyNumberFormat="1" applyFont="1" applyFill="1" applyBorder="1" applyAlignment="1" applyProtection="1">
      <alignment horizontal="right"/>
    </xf>
    <xf numFmtId="2" fontId="29" fillId="27" borderId="23" xfId="43" applyNumberFormat="1" applyFont="1" applyFill="1" applyBorder="1" applyAlignment="1" applyProtection="1">
      <alignment horizontal="right"/>
      <protection locked="0"/>
    </xf>
    <xf numFmtId="166" fontId="29" fillId="56" borderId="26" xfId="42" quotePrefix="1" applyNumberFormat="1" applyFont="1" applyFill="1" applyBorder="1" applyAlignment="1" applyProtection="1">
      <alignment horizontal="right"/>
    </xf>
    <xf numFmtId="2" fontId="29" fillId="27" borderId="0" xfId="43" applyNumberFormat="1" applyFont="1" applyFill="1" applyBorder="1" applyAlignment="1" applyProtection="1">
      <alignment horizontal="right"/>
      <protection locked="0"/>
    </xf>
    <xf numFmtId="166" fontId="29" fillId="56" borderId="28" xfId="42" quotePrefix="1" applyNumberFormat="1" applyFont="1" applyFill="1" applyBorder="1" applyAlignment="1" applyProtection="1">
      <alignment horizontal="right"/>
    </xf>
    <xf numFmtId="0" fontId="0" fillId="0" borderId="25" xfId="0" applyBorder="1"/>
    <xf numFmtId="166" fontId="29" fillId="45" borderId="78" xfId="42" quotePrefix="1" applyNumberFormat="1" applyFont="1" applyFill="1" applyBorder="1" applyAlignment="1" applyProtection="1">
      <alignment horizontal="right"/>
    </xf>
    <xf numFmtId="0" fontId="29" fillId="24" borderId="29" xfId="42" applyNumberFormat="1" applyFont="1" applyFill="1" applyBorder="1" applyProtection="1">
      <protection locked="0"/>
    </xf>
    <xf numFmtId="166" fontId="29" fillId="24" borderId="25" xfId="42" quotePrefix="1" applyNumberFormat="1" applyFont="1" applyFill="1" applyBorder="1" applyAlignment="1" applyProtection="1">
      <alignment horizontal="right"/>
    </xf>
    <xf numFmtId="0" fontId="9" fillId="54" borderId="0" xfId="0" applyFont="1" applyFill="1" applyAlignment="1">
      <alignment vertical="center"/>
    </xf>
    <xf numFmtId="1" fontId="28" fillId="0" borderId="30" xfId="0" applyNumberFormat="1" applyFont="1" applyBorder="1" applyAlignment="1" applyProtection="1">
      <alignment horizontal="right"/>
    </xf>
    <xf numFmtId="1" fontId="28" fillId="0" borderId="31" xfId="0" applyNumberFormat="1" applyFont="1" applyFill="1" applyBorder="1" applyAlignment="1" applyProtection="1">
      <alignment horizontal="right"/>
    </xf>
    <xf numFmtId="1" fontId="28" fillId="0" borderId="31" xfId="0" applyNumberFormat="1" applyFont="1" applyBorder="1" applyAlignment="1" applyProtection="1">
      <alignment horizontal="right"/>
    </xf>
    <xf numFmtId="0" fontId="78" fillId="0" borderId="44" xfId="0" applyFont="1" applyBorder="1" applyAlignment="1">
      <alignment horizontal="left" readingOrder="1"/>
    </xf>
    <xf numFmtId="0" fontId="78" fillId="0" borderId="47" xfId="0" applyFont="1" applyBorder="1" applyAlignment="1">
      <alignment horizontal="left" readingOrder="1"/>
    </xf>
    <xf numFmtId="2" fontId="29" fillId="0" borderId="22" xfId="42" applyNumberFormat="1" applyFont="1" applyFill="1" applyBorder="1" applyAlignment="1" applyProtection="1">
      <alignment horizontal="right"/>
      <protection locked="0"/>
    </xf>
    <xf numFmtId="2" fontId="29" fillId="0" borderId="23" xfId="42" applyNumberFormat="1" applyFont="1" applyFill="1" applyBorder="1" applyAlignment="1" applyProtection="1">
      <alignment horizontal="right"/>
      <protection locked="0"/>
    </xf>
    <xf numFmtId="2" fontId="29" fillId="0" borderId="25" xfId="42" applyNumberFormat="1" applyFont="1" applyFill="1" applyBorder="1" applyAlignment="1" applyProtection="1">
      <alignment horizontal="right"/>
      <protection locked="0"/>
    </xf>
    <xf numFmtId="2" fontId="29" fillId="0" borderId="0" xfId="42" applyNumberFormat="1" applyFont="1" applyFill="1" applyBorder="1" applyAlignment="1" applyProtection="1">
      <alignment horizontal="right"/>
      <protection locked="0"/>
    </xf>
    <xf numFmtId="2" fontId="29" fillId="0" borderId="27" xfId="42" applyNumberFormat="1" applyFont="1" applyFill="1" applyBorder="1" applyAlignment="1" applyProtection="1">
      <alignment horizontal="right"/>
      <protection locked="0"/>
    </xf>
    <xf numFmtId="2" fontId="29" fillId="0" borderId="29" xfId="42" applyNumberFormat="1" applyFont="1" applyFill="1" applyBorder="1" applyAlignment="1" applyProtection="1">
      <alignment horizontal="right"/>
      <protection locked="0"/>
    </xf>
    <xf numFmtId="0" fontId="6" fillId="40" borderId="9" xfId="39" applyNumberFormat="1" applyFont="1" applyFill="1" applyBorder="1" applyAlignment="1">
      <alignment horizontal="left" wrapText="1"/>
    </xf>
    <xf numFmtId="0" fontId="87" fillId="22" borderId="0" xfId="30" applyFont="1" applyFill="1" applyAlignment="1" applyProtection="1">
      <alignment horizontal="center"/>
    </xf>
    <xf numFmtId="0" fontId="23" fillId="33" borderId="0" xfId="35" applyFont="1" applyFill="1" applyBorder="1" applyProtection="1">
      <protection locked="0"/>
    </xf>
    <xf numFmtId="0" fontId="24" fillId="33" borderId="0" xfId="42" applyFont="1" applyFill="1" applyBorder="1" applyProtection="1"/>
    <xf numFmtId="0" fontId="72" fillId="33" borderId="0" xfId="42" applyNumberFormat="1" applyFont="1" applyFill="1" applyBorder="1" applyProtection="1">
      <protection locked="0"/>
    </xf>
    <xf numFmtId="0" fontId="23" fillId="33" borderId="0" xfId="35" applyNumberFormat="1" applyFont="1" applyFill="1" applyBorder="1" applyProtection="1">
      <protection locked="0"/>
    </xf>
    <xf numFmtId="0" fontId="73" fillId="33" borderId="0" xfId="0" applyFont="1" applyFill="1"/>
    <xf numFmtId="0" fontId="74" fillId="33" borderId="0" xfId="0" applyFont="1" applyFill="1"/>
    <xf numFmtId="0" fontId="24" fillId="33" borderId="0" xfId="42" applyNumberFormat="1" applyFont="1" applyFill="1" applyBorder="1" applyAlignment="1" applyProtection="1">
      <protection locked="0"/>
    </xf>
    <xf numFmtId="0" fontId="29" fillId="33" borderId="0" xfId="42" applyNumberFormat="1" applyFont="1" applyFill="1" applyBorder="1" applyProtection="1">
      <protection locked="0"/>
    </xf>
    <xf numFmtId="0" fontId="27" fillId="33" borderId="0" xfId="35" applyFont="1" applyFill="1" applyBorder="1" applyProtection="1">
      <protection locked="0"/>
    </xf>
    <xf numFmtId="0" fontId="29" fillId="33" borderId="0" xfId="42" applyFont="1" applyFill="1" applyBorder="1" applyProtection="1"/>
    <xf numFmtId="166" fontId="29" fillId="33" borderId="0" xfId="32" applyNumberFormat="1" applyFont="1" applyFill="1" applyBorder="1" applyAlignment="1" applyProtection="1">
      <alignment horizontal="right"/>
      <protection locked="0"/>
    </xf>
    <xf numFmtId="0" fontId="29" fillId="33" borderId="0" xfId="42" applyNumberFormat="1" applyFont="1" applyFill="1" applyBorder="1" applyAlignment="1" applyProtection="1">
      <alignment horizontal="right"/>
      <protection locked="0"/>
    </xf>
    <xf numFmtId="166" fontId="29" fillId="33" borderId="0" xfId="42" quotePrefix="1" applyNumberFormat="1" applyFont="1" applyFill="1" applyBorder="1" applyAlignment="1" applyProtection="1">
      <alignment horizontal="right"/>
    </xf>
    <xf numFmtId="0" fontId="29" fillId="33" borderId="26" xfId="42" applyNumberFormat="1" applyFont="1" applyFill="1" applyBorder="1" applyAlignment="1" applyProtection="1">
      <alignment horizontal="right"/>
      <protection locked="0"/>
    </xf>
    <xf numFmtId="172" fontId="29" fillId="33" borderId="23" xfId="32" applyNumberFormat="1" applyFont="1" applyFill="1" applyBorder="1" applyAlignment="1" applyProtection="1">
      <alignment horizontal="right"/>
      <protection locked="0"/>
    </xf>
    <xf numFmtId="0" fontId="29" fillId="33" borderId="37" xfId="42" applyNumberFormat="1" applyFont="1" applyFill="1" applyBorder="1" applyAlignment="1" applyProtection="1">
      <alignment horizontal="right"/>
      <protection locked="0"/>
    </xf>
    <xf numFmtId="172" fontId="29" fillId="33" borderId="0" xfId="32" applyNumberFormat="1" applyFont="1" applyFill="1" applyBorder="1" applyAlignment="1" applyProtection="1">
      <alignment horizontal="right"/>
      <protection locked="0"/>
    </xf>
    <xf numFmtId="0" fontId="29" fillId="33" borderId="13" xfId="42" applyNumberFormat="1" applyFont="1" applyFill="1" applyBorder="1" applyAlignment="1" applyProtection="1">
      <alignment horizontal="right"/>
      <protection locked="0"/>
    </xf>
    <xf numFmtId="172" fontId="29" fillId="33" borderId="29" xfId="32" applyNumberFormat="1" applyFont="1" applyFill="1" applyBorder="1" applyAlignment="1" applyProtection="1">
      <alignment horizontal="right"/>
      <protection locked="0"/>
    </xf>
    <xf numFmtId="0" fontId="29" fillId="33" borderId="38" xfId="42" applyNumberFormat="1" applyFont="1" applyFill="1" applyBorder="1" applyAlignment="1" applyProtection="1">
      <alignment horizontal="right"/>
      <protection locked="0"/>
    </xf>
    <xf numFmtId="0" fontId="29" fillId="33" borderId="0" xfId="32" applyNumberFormat="1" applyFont="1" applyFill="1" applyBorder="1" applyAlignment="1" applyProtection="1">
      <alignment horizontal="right"/>
      <protection locked="0"/>
    </xf>
    <xf numFmtId="0" fontId="23" fillId="33" borderId="0" xfId="42" applyFont="1" applyFill="1" applyBorder="1" applyProtection="1"/>
    <xf numFmtId="0" fontId="23" fillId="33" borderId="0" xfId="35" applyFont="1" applyFill="1" applyBorder="1" applyProtection="1"/>
    <xf numFmtId="172" fontId="29" fillId="33" borderId="0" xfId="32" applyNumberFormat="1" applyFont="1" applyFill="1" applyBorder="1" applyAlignment="1" applyProtection="1">
      <alignment horizontal="center"/>
    </xf>
    <xf numFmtId="0" fontId="29" fillId="33" borderId="0" xfId="37" applyNumberFormat="1" applyFont="1" applyFill="1" applyBorder="1" applyAlignment="1" applyProtection="1">
      <alignment horizontal="right"/>
    </xf>
    <xf numFmtId="1" fontId="29" fillId="33" borderId="0" xfId="37" applyNumberFormat="1" applyFont="1" applyFill="1" applyBorder="1" applyAlignment="1" applyProtection="1">
      <alignment horizontal="right"/>
    </xf>
    <xf numFmtId="0" fontId="29" fillId="33" borderId="26" xfId="37" applyNumberFormat="1" applyFont="1" applyFill="1" applyBorder="1" applyAlignment="1" applyProtection="1">
      <alignment horizontal="right"/>
    </xf>
    <xf numFmtId="172" fontId="29" fillId="33" borderId="23" xfId="32" applyNumberFormat="1" applyFont="1" applyFill="1" applyBorder="1" applyAlignment="1" applyProtection="1">
      <alignment horizontal="center"/>
    </xf>
    <xf numFmtId="0" fontId="29" fillId="33" borderId="23" xfId="37" applyNumberFormat="1" applyFont="1" applyFill="1" applyBorder="1" applyAlignment="1" applyProtection="1">
      <alignment horizontal="right"/>
    </xf>
    <xf numFmtId="166" fontId="29" fillId="33" borderId="63" xfId="42" quotePrefix="1" applyNumberFormat="1" applyFont="1" applyFill="1" applyBorder="1" applyAlignment="1" applyProtection="1">
      <alignment horizontal="right"/>
    </xf>
    <xf numFmtId="172" fontId="29" fillId="33" borderId="22" xfId="32" applyNumberFormat="1" applyFont="1" applyFill="1" applyBorder="1" applyAlignment="1" applyProtection="1">
      <alignment horizontal="center"/>
    </xf>
    <xf numFmtId="1" fontId="29" fillId="33" borderId="23" xfId="37" applyNumberFormat="1" applyFont="1" applyFill="1" applyBorder="1" applyAlignment="1" applyProtection="1">
      <alignment horizontal="right"/>
    </xf>
    <xf numFmtId="166" fontId="29" fillId="33" borderId="64" xfId="42" quotePrefix="1" applyNumberFormat="1" applyFont="1" applyFill="1" applyBorder="1" applyAlignment="1" applyProtection="1">
      <alignment horizontal="right"/>
    </xf>
    <xf numFmtId="172" fontId="29" fillId="33" borderId="25" xfId="32" applyNumberFormat="1" applyFont="1" applyFill="1" applyBorder="1" applyAlignment="1" applyProtection="1">
      <alignment horizontal="center"/>
    </xf>
    <xf numFmtId="172" fontId="29" fillId="33" borderId="29" xfId="32" applyNumberFormat="1" applyFont="1" applyFill="1" applyBorder="1" applyAlignment="1" applyProtection="1">
      <alignment horizontal="center"/>
    </xf>
    <xf numFmtId="0" fontId="29" fillId="33" borderId="29" xfId="37" applyNumberFormat="1" applyFont="1" applyFill="1" applyBorder="1" applyAlignment="1" applyProtection="1">
      <alignment horizontal="right"/>
    </xf>
    <xf numFmtId="166" fontId="29" fillId="33" borderId="65" xfId="42" quotePrefix="1" applyNumberFormat="1" applyFont="1" applyFill="1" applyBorder="1" applyAlignment="1" applyProtection="1">
      <alignment horizontal="right"/>
    </xf>
    <xf numFmtId="172" fontId="29" fillId="33" borderId="27" xfId="32" applyNumberFormat="1" applyFont="1" applyFill="1" applyBorder="1" applyAlignment="1" applyProtection="1">
      <alignment horizontal="center"/>
    </xf>
    <xf numFmtId="0" fontId="28" fillId="33" borderId="0" xfId="35" applyFont="1" applyFill="1" applyBorder="1" applyProtection="1"/>
    <xf numFmtId="0" fontId="28" fillId="33" borderId="0" xfId="42" applyFont="1" applyFill="1" applyBorder="1" applyProtection="1"/>
    <xf numFmtId="172" fontId="28" fillId="33" borderId="0" xfId="32" applyNumberFormat="1" applyFont="1" applyFill="1" applyBorder="1" applyAlignment="1" applyProtection="1">
      <alignment horizontal="center"/>
    </xf>
    <xf numFmtId="172" fontId="28" fillId="33" borderId="0" xfId="32" applyNumberFormat="1" applyFont="1" applyFill="1" applyBorder="1" applyAlignment="1" applyProtection="1">
      <alignment horizontal="right"/>
    </xf>
    <xf numFmtId="0" fontId="28" fillId="33" borderId="0" xfId="37" applyNumberFormat="1" applyFont="1" applyFill="1" applyBorder="1" applyAlignment="1" applyProtection="1">
      <alignment horizontal="right"/>
    </xf>
    <xf numFmtId="172" fontId="28" fillId="33" borderId="30" xfId="32" applyNumberFormat="1" applyFont="1" applyFill="1" applyBorder="1" applyAlignment="1" applyProtection="1">
      <alignment horizontal="center"/>
    </xf>
    <xf numFmtId="172" fontId="28" fillId="33" borderId="31" xfId="32" applyNumberFormat="1" applyFont="1" applyFill="1" applyBorder="1" applyAlignment="1" applyProtection="1">
      <alignment horizontal="right"/>
    </xf>
    <xf numFmtId="0" fontId="29" fillId="33" borderId="0" xfId="37" applyFont="1" applyFill="1" applyBorder="1" applyProtection="1"/>
    <xf numFmtId="0" fontId="29" fillId="33" borderId="0" xfId="35" applyNumberFormat="1" applyFont="1" applyFill="1" applyBorder="1" applyProtection="1">
      <protection locked="0"/>
    </xf>
    <xf numFmtId="0" fontId="29" fillId="33" borderId="0" xfId="35" applyNumberFormat="1" applyFont="1" applyFill="1" applyBorder="1" applyAlignment="1" applyProtection="1">
      <alignment vertical="top"/>
      <protection locked="0"/>
    </xf>
    <xf numFmtId="0" fontId="29" fillId="33" borderId="0" xfId="35" applyFont="1" applyFill="1" applyBorder="1" applyProtection="1"/>
    <xf numFmtId="0" fontId="9" fillId="39" borderId="0" xfId="0" applyFont="1" applyFill="1" applyBorder="1" applyAlignment="1">
      <alignment vertical="center"/>
    </xf>
    <xf numFmtId="166" fontId="29" fillId="57" borderId="56" xfId="42" quotePrefix="1" applyNumberFormat="1" applyFont="1" applyFill="1" applyBorder="1" applyAlignment="1" applyProtection="1">
      <alignment horizontal="right"/>
    </xf>
    <xf numFmtId="1" fontId="29" fillId="27" borderId="17" xfId="42" applyNumberFormat="1" applyFont="1" applyFill="1" applyBorder="1" applyAlignment="1" applyProtection="1">
      <alignment horizontal="right"/>
      <protection locked="0"/>
    </xf>
    <xf numFmtId="166" fontId="29" fillId="57" borderId="11" xfId="42" quotePrefix="1" applyNumberFormat="1" applyFont="1" applyFill="1" applyBorder="1" applyAlignment="1" applyProtection="1">
      <alignment horizontal="right"/>
    </xf>
    <xf numFmtId="166" fontId="29" fillId="57" borderId="17" xfId="42" quotePrefix="1" applyNumberFormat="1" applyFont="1" applyFill="1" applyBorder="1" applyAlignment="1" applyProtection="1">
      <alignment horizontal="right"/>
    </xf>
    <xf numFmtId="1" fontId="29" fillId="27" borderId="13" xfId="42" applyNumberFormat="1" applyFont="1" applyFill="1" applyBorder="1" applyAlignment="1" applyProtection="1">
      <alignment horizontal="right"/>
      <protection locked="0"/>
    </xf>
    <xf numFmtId="166" fontId="29" fillId="57" borderId="72" xfId="42" quotePrefix="1" applyNumberFormat="1" applyFont="1" applyFill="1" applyBorder="1" applyAlignment="1" applyProtection="1">
      <alignment horizontal="right"/>
    </xf>
    <xf numFmtId="166" fontId="29" fillId="57" borderId="0" xfId="42" quotePrefix="1" applyNumberFormat="1" applyFont="1" applyFill="1" applyBorder="1" applyAlignment="1" applyProtection="1">
      <alignment horizontal="right"/>
    </xf>
    <xf numFmtId="166" fontId="29" fillId="57" borderId="13" xfId="42" quotePrefix="1" applyNumberFormat="1" applyFont="1" applyFill="1" applyBorder="1" applyAlignment="1" applyProtection="1">
      <alignment horizontal="right"/>
    </xf>
    <xf numFmtId="166" fontId="29" fillId="57" borderId="73" xfId="42" quotePrefix="1" applyNumberFormat="1" applyFont="1" applyFill="1" applyBorder="1" applyAlignment="1" applyProtection="1">
      <alignment horizontal="right"/>
    </xf>
    <xf numFmtId="172" fontId="29" fillId="27" borderId="81" xfId="32" applyNumberFormat="1" applyFont="1" applyFill="1" applyBorder="1" applyAlignment="1" applyProtection="1">
      <alignment horizontal="center"/>
    </xf>
    <xf numFmtId="2" fontId="29" fillId="58" borderId="24" xfId="43" quotePrefix="1" applyNumberFormat="1" applyFont="1" applyFill="1" applyBorder="1" applyAlignment="1" applyProtection="1">
      <alignment horizontal="right"/>
    </xf>
    <xf numFmtId="172" fontId="29" fillId="27" borderId="78" xfId="32" applyNumberFormat="1" applyFont="1" applyFill="1" applyBorder="1" applyAlignment="1" applyProtection="1">
      <alignment horizontal="center"/>
    </xf>
    <xf numFmtId="172" fontId="29" fillId="27" borderId="72" xfId="32" applyNumberFormat="1" applyFont="1" applyFill="1" applyBorder="1" applyAlignment="1" applyProtection="1">
      <alignment horizontal="center"/>
    </xf>
    <xf numFmtId="2" fontId="29" fillId="58" borderId="26" xfId="43" quotePrefix="1" applyNumberFormat="1" applyFont="1" applyFill="1" applyBorder="1" applyAlignment="1" applyProtection="1">
      <alignment horizontal="right"/>
    </xf>
    <xf numFmtId="172" fontId="29" fillId="27" borderId="82" xfId="32" applyNumberFormat="1" applyFont="1" applyFill="1" applyBorder="1" applyAlignment="1" applyProtection="1">
      <alignment horizontal="center"/>
    </xf>
    <xf numFmtId="172" fontId="29" fillId="27" borderId="73" xfId="32" applyNumberFormat="1" applyFont="1" applyFill="1" applyBorder="1" applyAlignment="1" applyProtection="1">
      <alignment horizontal="center"/>
    </xf>
    <xf numFmtId="2" fontId="29" fillId="58" borderId="69" xfId="43" quotePrefix="1" applyNumberFormat="1" applyFont="1" applyFill="1" applyBorder="1" applyAlignment="1" applyProtection="1">
      <alignment horizontal="right"/>
    </xf>
    <xf numFmtId="172" fontId="29" fillId="27" borderId="83" xfId="32" applyNumberFormat="1" applyFont="1" applyFill="1" applyBorder="1" applyAlignment="1" applyProtection="1">
      <alignment horizontal="center"/>
    </xf>
    <xf numFmtId="0" fontId="6" fillId="59" borderId="9" xfId="39" applyFont="1" applyFill="1" applyBorder="1" applyAlignment="1">
      <alignment horizontal="left" wrapText="1"/>
    </xf>
    <xf numFmtId="169" fontId="6" fillId="59" borderId="9" xfId="39" applyNumberFormat="1" applyFont="1" applyFill="1" applyBorder="1" applyAlignment="1">
      <alignment horizontal="left" wrapText="1"/>
    </xf>
    <xf numFmtId="0" fontId="0" fillId="59" borderId="0" xfId="0" applyFill="1"/>
    <xf numFmtId="1" fontId="0" fillId="59" borderId="0" xfId="0" applyNumberFormat="1" applyFill="1"/>
    <xf numFmtId="3" fontId="9" fillId="0" borderId="12" xfId="0" applyNumberFormat="1" applyFont="1" applyFill="1" applyBorder="1" applyAlignment="1">
      <alignment horizontal="right" vertical="center"/>
    </xf>
    <xf numFmtId="3" fontId="9"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0" fontId="9" fillId="0" borderId="0" xfId="0" applyFont="1" applyFill="1" applyBorder="1" applyAlignment="1">
      <alignment horizontal="right" vertical="center"/>
    </xf>
    <xf numFmtId="0" fontId="9" fillId="0" borderId="13" xfId="0" applyFont="1" applyFill="1" applyBorder="1" applyAlignment="1">
      <alignment horizontal="right" vertical="center"/>
    </xf>
    <xf numFmtId="0" fontId="9" fillId="0" borderId="0" xfId="0" applyFont="1" applyFill="1" applyAlignment="1">
      <alignment vertical="center"/>
    </xf>
    <xf numFmtId="172" fontId="29" fillId="27" borderId="38" xfId="42" applyNumberFormat="1" applyFont="1" applyFill="1" applyBorder="1" applyAlignment="1" applyProtection="1">
      <alignment horizontal="right"/>
      <protection locked="0"/>
    </xf>
    <xf numFmtId="172" fontId="29" fillId="27" borderId="11" xfId="37" applyNumberFormat="1" applyFont="1" applyFill="1" applyBorder="1" applyAlignment="1" applyProtection="1">
      <alignment horizontal="right"/>
    </xf>
    <xf numFmtId="0" fontId="88" fillId="39" borderId="10" xfId="35" applyNumberFormat="1" applyFont="1" applyFill="1" applyBorder="1" applyAlignment="1" applyProtection="1">
      <alignment vertical="top"/>
      <protection locked="0"/>
    </xf>
    <xf numFmtId="0" fontId="88" fillId="0" borderId="11" xfId="35" applyNumberFormat="1" applyFont="1" applyBorder="1" applyAlignment="1" applyProtection="1">
      <alignment vertical="top"/>
      <protection locked="0"/>
    </xf>
    <xf numFmtId="0" fontId="88" fillId="39" borderId="12" xfId="35" applyNumberFormat="1" applyFont="1" applyFill="1" applyBorder="1" applyAlignment="1" applyProtection="1">
      <alignment vertical="top"/>
      <protection locked="0"/>
    </xf>
    <xf numFmtId="0" fontId="88" fillId="0" borderId="0" xfId="35" applyNumberFormat="1" applyFont="1" applyBorder="1" applyAlignment="1" applyProtection="1">
      <alignment vertical="top"/>
      <protection locked="0"/>
    </xf>
    <xf numFmtId="172" fontId="29" fillId="54" borderId="12" xfId="32" applyNumberFormat="1" applyFont="1" applyFill="1" applyBorder="1" applyAlignment="1" applyProtection="1">
      <alignment horizontal="right"/>
      <protection locked="0"/>
    </xf>
    <xf numFmtId="172" fontId="23" fillId="24" borderId="0" xfId="35" applyNumberFormat="1" applyFont="1" applyFill="1" applyBorder="1" applyProtection="1">
      <protection locked="0"/>
    </xf>
    <xf numFmtId="0" fontId="29" fillId="27" borderId="10" xfId="35" applyNumberFormat="1" applyFont="1" applyFill="1" applyBorder="1" applyAlignment="1" applyProtection="1">
      <alignment horizontal="center" vertical="top"/>
      <protection locked="0"/>
    </xf>
    <xf numFmtId="0" fontId="29" fillId="27" borderId="11" xfId="35" applyNumberFormat="1" applyFont="1" applyFill="1" applyBorder="1" applyAlignment="1" applyProtection="1">
      <alignment horizontal="center" vertical="top"/>
      <protection locked="0"/>
    </xf>
    <xf numFmtId="0" fontId="29" fillId="27" borderId="17" xfId="35" applyNumberFormat="1" applyFont="1" applyFill="1" applyBorder="1" applyAlignment="1" applyProtection="1">
      <alignment horizontal="center" vertical="top"/>
      <protection locked="0"/>
    </xf>
    <xf numFmtId="0" fontId="29" fillId="27" borderId="12" xfId="35" applyNumberFormat="1" applyFont="1" applyFill="1" applyBorder="1" applyAlignment="1" applyProtection="1">
      <alignment horizontal="center" vertical="top"/>
      <protection locked="0"/>
    </xf>
    <xf numFmtId="0" fontId="29" fillId="27" borderId="0" xfId="35" applyNumberFormat="1" applyFont="1" applyFill="1" applyBorder="1" applyAlignment="1" applyProtection="1">
      <alignment horizontal="center" vertical="top"/>
      <protection locked="0"/>
    </xf>
    <xf numFmtId="0" fontId="29" fillId="27" borderId="13" xfId="35" applyNumberFormat="1" applyFont="1" applyFill="1" applyBorder="1" applyAlignment="1" applyProtection="1">
      <alignment horizontal="center" vertical="top"/>
      <protection locked="0"/>
    </xf>
    <xf numFmtId="0" fontId="29" fillId="27" borderId="14" xfId="35" applyNumberFormat="1" applyFont="1" applyFill="1" applyBorder="1" applyAlignment="1" applyProtection="1">
      <alignment horizontal="center" vertical="top"/>
      <protection locked="0"/>
    </xf>
    <xf numFmtId="0" fontId="29" fillId="27" borderId="15" xfId="35" applyNumberFormat="1" applyFont="1" applyFill="1" applyBorder="1" applyAlignment="1" applyProtection="1">
      <alignment horizontal="center" vertical="top"/>
      <protection locked="0"/>
    </xf>
    <xf numFmtId="0" fontId="29" fillId="27" borderId="16" xfId="35" applyNumberFormat="1" applyFont="1" applyFill="1" applyBorder="1" applyAlignment="1" applyProtection="1">
      <alignment horizontal="center" vertical="top"/>
      <protection locked="0"/>
    </xf>
    <xf numFmtId="0" fontId="24" fillId="22" borderId="0" xfId="42" applyNumberFormat="1" applyFont="1" applyFill="1" applyBorder="1" applyProtection="1">
      <protection locked="0"/>
    </xf>
    <xf numFmtId="0" fontId="23" fillId="0" borderId="10" xfId="35" applyNumberFormat="1" applyFont="1" applyBorder="1" applyAlignment="1" applyProtection="1">
      <alignment vertical="top"/>
      <protection locked="0"/>
    </xf>
    <xf numFmtId="0" fontId="23" fillId="0" borderId="11" xfId="35" applyNumberFormat="1" applyFont="1" applyBorder="1" applyAlignment="1" applyProtection="1">
      <alignment vertical="top"/>
      <protection locked="0"/>
    </xf>
    <xf numFmtId="0" fontId="23" fillId="0" borderId="17" xfId="35" applyNumberFormat="1" applyFont="1" applyBorder="1" applyAlignment="1" applyProtection="1">
      <alignment vertical="top"/>
      <protection locked="0"/>
    </xf>
    <xf numFmtId="0" fontId="23" fillId="0" borderId="12" xfId="35" applyNumberFormat="1" applyFont="1" applyBorder="1" applyAlignment="1" applyProtection="1">
      <alignment vertical="top"/>
      <protection locked="0"/>
    </xf>
    <xf numFmtId="0" fontId="23" fillId="0" borderId="0" xfId="35" applyNumberFormat="1" applyFont="1" applyBorder="1" applyAlignment="1" applyProtection="1">
      <alignment vertical="top"/>
      <protection locked="0"/>
    </xf>
    <xf numFmtId="0" fontId="23" fillId="0" borderId="13" xfId="35" applyNumberFormat="1" applyFont="1" applyBorder="1" applyAlignment="1" applyProtection="1">
      <alignment vertical="top"/>
      <protection locked="0"/>
    </xf>
    <xf numFmtId="0" fontId="23" fillId="0" borderId="14" xfId="35" applyNumberFormat="1" applyFont="1" applyBorder="1" applyAlignment="1" applyProtection="1">
      <alignment vertical="top"/>
      <protection locked="0"/>
    </xf>
    <xf numFmtId="0" fontId="23" fillId="0" borderId="15" xfId="35" applyNumberFormat="1" applyFont="1" applyBorder="1" applyAlignment="1" applyProtection="1">
      <alignment vertical="top"/>
      <protection locked="0"/>
    </xf>
    <xf numFmtId="0" fontId="23" fillId="0" borderId="16" xfId="35" applyNumberFormat="1" applyFont="1" applyBorder="1" applyAlignment="1" applyProtection="1">
      <alignment vertical="top"/>
      <protection locked="0"/>
    </xf>
    <xf numFmtId="0" fontId="27" fillId="0" borderId="60" xfId="42" quotePrefix="1" applyFont="1" applyFill="1" applyBorder="1" applyAlignment="1" applyProtection="1">
      <alignment horizontal="center" vertical="center"/>
    </xf>
    <xf numFmtId="0" fontId="27" fillId="0" borderId="61" xfId="42" applyFont="1" applyFill="1" applyBorder="1" applyAlignment="1" applyProtection="1">
      <alignment horizontal="center" vertical="center"/>
    </xf>
    <xf numFmtId="0" fontId="27" fillId="0" borderId="62" xfId="42" applyFont="1" applyFill="1" applyBorder="1" applyAlignment="1" applyProtection="1">
      <alignment horizontal="center" vertical="center"/>
    </xf>
    <xf numFmtId="0" fontId="28" fillId="0" borderId="53" xfId="42" applyFont="1" applyFill="1" applyBorder="1" applyAlignment="1" applyProtection="1">
      <alignment horizontal="center" vertical="center"/>
    </xf>
    <xf numFmtId="0" fontId="28" fillId="0" borderId="19" xfId="42" applyFont="1" applyFill="1" applyBorder="1" applyAlignment="1" applyProtection="1">
      <alignment horizontal="center" vertical="center"/>
    </xf>
    <xf numFmtId="0" fontId="28" fillId="0" borderId="20" xfId="42" applyFont="1" applyFill="1" applyBorder="1" applyAlignment="1" applyProtection="1">
      <alignment horizontal="center" vertical="center"/>
    </xf>
    <xf numFmtId="0" fontId="28" fillId="0" borderId="18" xfId="42" applyFont="1" applyFill="1" applyBorder="1" applyAlignment="1" applyProtection="1">
      <alignment horizontal="center" vertical="center"/>
    </xf>
    <xf numFmtId="0" fontId="28" fillId="0" borderId="52" xfId="42" applyFont="1" applyFill="1" applyBorder="1" applyAlignment="1" applyProtection="1">
      <alignment horizontal="center" vertical="center"/>
    </xf>
    <xf numFmtId="0" fontId="29" fillId="0" borderId="53" xfId="42" applyFont="1" applyFill="1" applyBorder="1" applyAlignment="1" applyProtection="1">
      <alignment horizontal="center" vertical="center"/>
    </xf>
    <xf numFmtId="0" fontId="29" fillId="0" borderId="19" xfId="42" applyFont="1" applyFill="1" applyBorder="1" applyAlignment="1" applyProtection="1">
      <alignment horizontal="center" vertical="center"/>
    </xf>
    <xf numFmtId="0" fontId="29" fillId="0" borderId="18" xfId="42" applyFont="1" applyFill="1" applyBorder="1" applyAlignment="1" applyProtection="1">
      <alignment horizontal="center" vertical="center"/>
    </xf>
    <xf numFmtId="0" fontId="29" fillId="0" borderId="52" xfId="42" applyFont="1" applyFill="1" applyBorder="1" applyAlignment="1" applyProtection="1">
      <alignment horizontal="center" vertical="center"/>
    </xf>
    <xf numFmtId="0" fontId="24" fillId="21" borderId="0" xfId="42" applyNumberFormat="1" applyFont="1" applyFill="1" applyBorder="1" applyAlignment="1" applyProtection="1">
      <alignment horizontal="right"/>
    </xf>
    <xf numFmtId="0" fontId="29" fillId="27" borderId="56" xfId="42" applyNumberFormat="1" applyFont="1" applyFill="1" applyBorder="1" applyAlignment="1" applyProtection="1">
      <alignment horizontal="center" vertical="center" wrapText="1" shrinkToFit="1"/>
    </xf>
    <xf numFmtId="0" fontId="0" fillId="27" borderId="57" xfId="0" applyFill="1" applyBorder="1" applyAlignment="1">
      <alignment horizontal="center" vertical="center" wrapText="1" shrinkToFit="1"/>
    </xf>
    <xf numFmtId="0" fontId="29" fillId="22" borderId="56" xfId="42" applyNumberFormat="1" applyFont="1" applyFill="1" applyBorder="1" applyAlignment="1" applyProtection="1">
      <alignment horizontal="center" vertical="center" wrapText="1" shrinkToFit="1"/>
    </xf>
    <xf numFmtId="0" fontId="0" fillId="22" borderId="57" xfId="0" applyFill="1" applyBorder="1" applyAlignment="1">
      <alignment horizontal="center" vertical="center" wrapText="1" shrinkToFit="1"/>
    </xf>
    <xf numFmtId="0" fontId="37" fillId="21" borderId="0" xfId="37" applyFont="1" applyFill="1" applyBorder="1" applyAlignment="1" applyProtection="1">
      <alignment horizontal="center" vertical="center" wrapText="1"/>
      <protection locked="0"/>
    </xf>
    <xf numFmtId="0" fontId="37" fillId="21" borderId="29" xfId="37" applyFont="1" applyFill="1" applyBorder="1" applyAlignment="1" applyProtection="1">
      <alignment horizontal="center" vertical="center" wrapText="1"/>
      <protection locked="0"/>
    </xf>
    <xf numFmtId="0" fontId="26" fillId="22" borderId="0" xfId="42" applyNumberFormat="1" applyFont="1" applyFill="1" applyBorder="1" applyAlignment="1" applyProtection="1">
      <alignment horizontal="center"/>
      <protection locked="0"/>
    </xf>
    <xf numFmtId="0" fontId="29" fillId="27" borderId="18" xfId="42" applyNumberFormat="1" applyFont="1" applyFill="1" applyBorder="1" applyAlignment="1" applyProtection="1">
      <alignment horizontal="center" vertical="center"/>
    </xf>
    <xf numFmtId="0" fontId="29" fillId="27" borderId="19" xfId="42" applyNumberFormat="1" applyFont="1" applyFill="1" applyBorder="1" applyAlignment="1" applyProtection="1">
      <alignment horizontal="center" vertical="center"/>
    </xf>
    <xf numFmtId="0" fontId="29" fillId="27" borderId="52" xfId="42" applyNumberFormat="1" applyFont="1" applyFill="1" applyBorder="1" applyAlignment="1" applyProtection="1">
      <alignment horizontal="center" vertical="center"/>
    </xf>
    <xf numFmtId="0" fontId="28" fillId="27" borderId="18" xfId="42" applyNumberFormat="1" applyFont="1" applyFill="1" applyBorder="1" applyAlignment="1" applyProtection="1">
      <alignment horizontal="center" vertical="center"/>
    </xf>
    <xf numFmtId="0" fontId="28" fillId="27" borderId="19" xfId="42" applyNumberFormat="1" applyFont="1" applyFill="1" applyBorder="1" applyAlignment="1" applyProtection="1">
      <alignment horizontal="center" vertical="center"/>
    </xf>
    <xf numFmtId="0" fontId="28" fillId="27" borderId="52" xfId="42" applyNumberFormat="1" applyFont="1" applyFill="1" applyBorder="1" applyAlignment="1" applyProtection="1">
      <alignment horizontal="center" vertical="center"/>
    </xf>
    <xf numFmtId="0" fontId="28" fillId="27" borderId="22" xfId="42" applyNumberFormat="1" applyFont="1" applyFill="1" applyBorder="1" applyAlignment="1" applyProtection="1">
      <alignment horizontal="center" vertical="center"/>
    </xf>
    <xf numFmtId="0" fontId="28" fillId="27" borderId="23" xfId="42" applyNumberFormat="1" applyFont="1" applyFill="1" applyBorder="1" applyAlignment="1" applyProtection="1">
      <alignment horizontal="center" vertical="center"/>
    </xf>
    <xf numFmtId="0" fontId="28" fillId="27" borderId="24" xfId="42" applyNumberFormat="1" applyFont="1" applyFill="1" applyBorder="1" applyAlignment="1" applyProtection="1">
      <alignment horizontal="center" vertical="center"/>
    </xf>
    <xf numFmtId="0" fontId="27" fillId="0" borderId="30" xfId="42" applyNumberFormat="1" applyFont="1" applyFill="1" applyBorder="1" applyAlignment="1" applyProtection="1">
      <alignment horizontal="center" vertical="center"/>
    </xf>
    <xf numFmtId="0" fontId="27" fillId="0" borderId="31" xfId="42" applyNumberFormat="1" applyFont="1" applyFill="1" applyBorder="1" applyAlignment="1" applyProtection="1">
      <alignment horizontal="center" vertical="center"/>
    </xf>
    <xf numFmtId="0" fontId="27" fillId="0" borderId="32" xfId="42" applyNumberFormat="1" applyFont="1" applyFill="1" applyBorder="1" applyAlignment="1" applyProtection="1">
      <alignment horizontal="center" vertical="center"/>
    </xf>
    <xf numFmtId="0" fontId="29" fillId="27" borderId="58" xfId="42" applyNumberFormat="1" applyFont="1" applyFill="1" applyBorder="1" applyAlignment="1" applyProtection="1">
      <alignment horizontal="center" vertical="center" wrapText="1" shrinkToFit="1"/>
    </xf>
    <xf numFmtId="0" fontId="0" fillId="27" borderId="59" xfId="0" applyFill="1" applyBorder="1" applyAlignment="1">
      <alignment horizontal="center" vertical="center" wrapText="1" shrinkToFit="1"/>
    </xf>
    <xf numFmtId="0" fontId="27" fillId="0" borderId="60" xfId="42" applyNumberFormat="1" applyFont="1" applyFill="1" applyBorder="1" applyAlignment="1" applyProtection="1">
      <alignment horizontal="center" vertical="top"/>
    </xf>
    <xf numFmtId="0" fontId="27" fillId="0" borderId="61" xfId="42" applyNumberFormat="1" applyFont="1" applyFill="1" applyBorder="1" applyAlignment="1" applyProtection="1">
      <alignment horizontal="center" vertical="top"/>
    </xf>
    <xf numFmtId="0" fontId="27" fillId="0" borderId="62" xfId="42" applyNumberFormat="1" applyFont="1" applyFill="1" applyBorder="1" applyAlignment="1" applyProtection="1">
      <alignment horizontal="center" vertical="top"/>
    </xf>
    <xf numFmtId="0" fontId="28" fillId="0" borderId="53" xfId="42" applyNumberFormat="1" applyFont="1" applyFill="1" applyBorder="1" applyAlignment="1" applyProtection="1">
      <alignment horizontal="center" vertical="top"/>
    </xf>
    <xf numFmtId="0" fontId="28" fillId="0" borderId="19" xfId="42" applyNumberFormat="1" applyFont="1" applyFill="1" applyBorder="1" applyAlignment="1" applyProtection="1">
      <alignment horizontal="center" vertical="top"/>
    </xf>
    <xf numFmtId="0" fontId="28" fillId="0" borderId="20" xfId="42" applyNumberFormat="1" applyFont="1" applyFill="1" applyBorder="1" applyAlignment="1" applyProtection="1">
      <alignment horizontal="center" vertical="top"/>
    </xf>
    <xf numFmtId="0" fontId="28" fillId="0" borderId="18" xfId="42" applyNumberFormat="1" applyFont="1" applyFill="1" applyBorder="1" applyAlignment="1" applyProtection="1">
      <alignment horizontal="center" vertical="top"/>
    </xf>
    <xf numFmtId="0" fontId="28" fillId="0" borderId="52" xfId="42" applyNumberFormat="1" applyFont="1" applyFill="1" applyBorder="1" applyAlignment="1" applyProtection="1">
      <alignment horizontal="center" vertical="top"/>
    </xf>
    <xf numFmtId="0" fontId="28" fillId="27" borderId="53" xfId="42" applyNumberFormat="1" applyFont="1" applyFill="1" applyBorder="1" applyAlignment="1" applyProtection="1">
      <alignment horizontal="center" vertical="center"/>
    </xf>
    <xf numFmtId="0" fontId="28" fillId="27" borderId="20" xfId="42" applyNumberFormat="1" applyFont="1" applyFill="1" applyBorder="1" applyAlignment="1" applyProtection="1">
      <alignment horizontal="center" vertical="center"/>
    </xf>
    <xf numFmtId="0" fontId="29" fillId="0" borderId="53" xfId="42" applyNumberFormat="1" applyFont="1" applyFill="1" applyBorder="1" applyAlignment="1" applyProtection="1">
      <alignment horizontal="center" vertical="top"/>
    </xf>
    <xf numFmtId="0" fontId="29" fillId="0" borderId="19" xfId="42" applyNumberFormat="1" applyFont="1" applyFill="1" applyBorder="1" applyAlignment="1" applyProtection="1">
      <alignment horizontal="center" vertical="top"/>
    </xf>
    <xf numFmtId="0" fontId="29" fillId="0" borderId="20" xfId="42" applyNumberFormat="1" applyFont="1" applyFill="1" applyBorder="1" applyAlignment="1" applyProtection="1">
      <alignment horizontal="center" vertical="top"/>
    </xf>
    <xf numFmtId="0" fontId="29" fillId="0" borderId="18" xfId="42" applyNumberFormat="1" applyFont="1" applyFill="1" applyBorder="1" applyAlignment="1" applyProtection="1">
      <alignment horizontal="center" vertical="top"/>
    </xf>
    <xf numFmtId="0" fontId="29" fillId="0" borderId="52" xfId="42" applyNumberFormat="1" applyFont="1" applyFill="1" applyBorder="1" applyAlignment="1" applyProtection="1">
      <alignment horizontal="center" vertical="top"/>
    </xf>
    <xf numFmtId="0" fontId="29" fillId="27" borderId="54" xfId="42" applyNumberFormat="1" applyFont="1" applyFill="1" applyBorder="1" applyAlignment="1" applyProtection="1">
      <alignment horizontal="center" vertical="center" wrapText="1" shrinkToFit="1"/>
    </xf>
    <xf numFmtId="0" fontId="0" fillId="27" borderId="55" xfId="0" applyFill="1" applyBorder="1" applyAlignment="1">
      <alignment horizontal="center" vertical="center" wrapText="1" shrinkToFit="1"/>
    </xf>
    <xf numFmtId="0" fontId="29" fillId="27" borderId="53" xfId="42" applyNumberFormat="1" applyFont="1" applyFill="1" applyBorder="1" applyAlignment="1" applyProtection="1">
      <alignment horizontal="center" vertical="center"/>
    </xf>
    <xf numFmtId="0" fontId="23" fillId="0" borderId="10" xfId="35" applyNumberFormat="1" applyFont="1" applyBorder="1" applyAlignment="1" applyProtection="1">
      <alignment vertical="top" wrapText="1"/>
      <protection locked="0"/>
    </xf>
    <xf numFmtId="0" fontId="23" fillId="0" borderId="11" xfId="35" applyNumberFormat="1" applyFont="1" applyBorder="1" applyAlignment="1" applyProtection="1">
      <alignment vertical="top" wrapText="1"/>
      <protection locked="0"/>
    </xf>
    <xf numFmtId="0" fontId="23" fillId="0" borderId="17" xfId="35" applyNumberFormat="1" applyFont="1" applyBorder="1" applyAlignment="1" applyProtection="1">
      <alignment vertical="top" wrapText="1"/>
      <protection locked="0"/>
    </xf>
    <xf numFmtId="0" fontId="23" fillId="0" borderId="12" xfId="35" applyNumberFormat="1" applyFont="1" applyBorder="1" applyAlignment="1" applyProtection="1">
      <alignment vertical="top" wrapText="1"/>
      <protection locked="0"/>
    </xf>
    <xf numFmtId="0" fontId="23" fillId="0" borderId="0" xfId="35" applyNumberFormat="1" applyFont="1" applyBorder="1" applyAlignment="1" applyProtection="1">
      <alignment vertical="top" wrapText="1"/>
      <protection locked="0"/>
    </xf>
    <xf numFmtId="0" fontId="23" fillId="0" borderId="13" xfId="35" applyNumberFormat="1" applyFont="1" applyBorder="1" applyAlignment="1" applyProtection="1">
      <alignment vertical="top" wrapText="1"/>
      <protection locked="0"/>
    </xf>
    <xf numFmtId="0" fontId="23" fillId="0" borderId="14" xfId="35" applyNumberFormat="1" applyFont="1" applyBorder="1" applyAlignment="1" applyProtection="1">
      <alignment vertical="top" wrapText="1"/>
      <protection locked="0"/>
    </xf>
    <xf numFmtId="0" fontId="23" fillId="0" borderId="15" xfId="35" applyNumberFormat="1" applyFont="1" applyBorder="1" applyAlignment="1" applyProtection="1">
      <alignment vertical="top" wrapText="1"/>
      <protection locked="0"/>
    </xf>
    <xf numFmtId="0" fontId="23" fillId="0" borderId="16" xfId="35" applyNumberFormat="1" applyFont="1" applyBorder="1" applyAlignment="1" applyProtection="1">
      <alignment vertical="top" wrapText="1"/>
      <protection locked="0"/>
    </xf>
    <xf numFmtId="0" fontId="24" fillId="44" borderId="0" xfId="42" applyNumberFormat="1" applyFont="1" applyFill="1" applyBorder="1" applyProtection="1">
      <protection locked="0"/>
    </xf>
    <xf numFmtId="0" fontId="67" fillId="27" borderId="10" xfId="35" applyNumberFormat="1" applyFont="1" applyFill="1" applyBorder="1" applyAlignment="1" applyProtection="1">
      <alignment horizontal="center" vertical="top" wrapText="1"/>
      <protection locked="0"/>
    </xf>
    <xf numFmtId="0" fontId="67" fillId="27" borderId="11" xfId="35" applyNumberFormat="1" applyFont="1" applyFill="1" applyBorder="1" applyAlignment="1" applyProtection="1">
      <alignment horizontal="center" vertical="top" wrapText="1"/>
      <protection locked="0"/>
    </xf>
    <xf numFmtId="0" fontId="67" fillId="27" borderId="17" xfId="35" applyNumberFormat="1" applyFont="1" applyFill="1" applyBorder="1" applyAlignment="1" applyProtection="1">
      <alignment horizontal="center" vertical="top" wrapText="1"/>
      <protection locked="0"/>
    </xf>
    <xf numFmtId="0" fontId="67" fillId="27" borderId="12" xfId="35" applyNumberFormat="1" applyFont="1" applyFill="1" applyBorder="1" applyAlignment="1" applyProtection="1">
      <alignment horizontal="center" vertical="top" wrapText="1"/>
      <protection locked="0"/>
    </xf>
    <xf numFmtId="0" fontId="67" fillId="27" borderId="0" xfId="35" applyNumberFormat="1" applyFont="1" applyFill="1" applyBorder="1" applyAlignment="1" applyProtection="1">
      <alignment horizontal="center" vertical="top" wrapText="1"/>
      <protection locked="0"/>
    </xf>
    <xf numFmtId="0" fontId="67" fillId="27" borderId="13" xfId="35" applyNumberFormat="1" applyFont="1" applyFill="1" applyBorder="1" applyAlignment="1" applyProtection="1">
      <alignment horizontal="center" vertical="top" wrapText="1"/>
      <protection locked="0"/>
    </xf>
    <xf numFmtId="0" fontId="67" fillId="27" borderId="14" xfId="35" applyNumberFormat="1" applyFont="1" applyFill="1" applyBorder="1" applyAlignment="1" applyProtection="1">
      <alignment horizontal="center" vertical="top" wrapText="1"/>
      <protection locked="0"/>
    </xf>
    <xf numFmtId="0" fontId="67" fillId="27" borderId="15" xfId="35" applyNumberFormat="1" applyFont="1" applyFill="1" applyBorder="1" applyAlignment="1" applyProtection="1">
      <alignment horizontal="center" vertical="top" wrapText="1"/>
      <protection locked="0"/>
    </xf>
    <xf numFmtId="0" fontId="67" fillId="27" borderId="16" xfId="35" applyNumberFormat="1" applyFont="1" applyFill="1" applyBorder="1" applyAlignment="1" applyProtection="1">
      <alignment horizontal="center" vertical="top" wrapText="1"/>
      <protection locked="0"/>
    </xf>
    <xf numFmtId="0" fontId="23" fillId="0" borderId="10" xfId="0" applyFont="1" applyBorder="1" applyAlignment="1" applyProtection="1">
      <alignment vertical="top" wrapText="1"/>
      <protection locked="0"/>
    </xf>
    <xf numFmtId="0" fontId="23" fillId="0" borderId="11" xfId="0" applyFont="1" applyBorder="1" applyAlignment="1" applyProtection="1">
      <alignment vertical="top"/>
      <protection locked="0"/>
    </xf>
    <xf numFmtId="0" fontId="23" fillId="0" borderId="17" xfId="0" applyFont="1" applyBorder="1" applyAlignment="1" applyProtection="1">
      <alignment vertical="top"/>
      <protection locked="0"/>
    </xf>
    <xf numFmtId="0" fontId="23" fillId="0" borderId="12" xfId="0" applyFont="1" applyBorder="1" applyAlignment="1" applyProtection="1">
      <alignment vertical="top"/>
      <protection locked="0"/>
    </xf>
    <xf numFmtId="0" fontId="23" fillId="0" borderId="0" xfId="0" applyFont="1" applyBorder="1" applyAlignment="1" applyProtection="1">
      <alignment vertical="top"/>
      <protection locked="0"/>
    </xf>
    <xf numFmtId="0" fontId="23" fillId="0" borderId="13" xfId="0" applyFont="1" applyBorder="1" applyAlignment="1" applyProtection="1">
      <alignment vertical="top"/>
      <protection locked="0"/>
    </xf>
    <xf numFmtId="0" fontId="23" fillId="0" borderId="14" xfId="0" applyFont="1" applyBorder="1" applyAlignment="1" applyProtection="1">
      <alignment vertical="top"/>
      <protection locked="0"/>
    </xf>
    <xf numFmtId="0" fontId="23" fillId="0" borderId="15" xfId="0" applyFont="1" applyBorder="1" applyAlignment="1" applyProtection="1">
      <alignment vertical="top"/>
      <protection locked="0"/>
    </xf>
    <xf numFmtId="0" fontId="23" fillId="0" borderId="16" xfId="0" applyFont="1" applyBorder="1" applyAlignment="1" applyProtection="1">
      <alignment vertical="top"/>
      <protection locked="0"/>
    </xf>
    <xf numFmtId="0" fontId="24" fillId="33" borderId="0" xfId="42" applyNumberFormat="1" applyFont="1" applyFill="1" applyBorder="1" applyProtection="1">
      <protection locked="0"/>
    </xf>
    <xf numFmtId="0" fontId="23" fillId="0" borderId="10" xfId="40" applyFont="1" applyBorder="1" applyAlignment="1" applyProtection="1">
      <alignment vertical="top"/>
      <protection locked="0"/>
    </xf>
    <xf numFmtId="0" fontId="23" fillId="0" borderId="11" xfId="40" applyFont="1" applyBorder="1" applyAlignment="1" applyProtection="1">
      <alignment vertical="top"/>
      <protection locked="0"/>
    </xf>
    <xf numFmtId="0" fontId="23" fillId="0" borderId="17" xfId="40" applyFont="1" applyBorder="1" applyAlignment="1" applyProtection="1">
      <alignment vertical="top"/>
      <protection locked="0"/>
    </xf>
    <xf numFmtId="0" fontId="23" fillId="0" borderId="12" xfId="40" applyFont="1" applyBorder="1" applyAlignment="1" applyProtection="1">
      <alignment vertical="top"/>
      <protection locked="0"/>
    </xf>
    <xf numFmtId="0" fontId="23" fillId="0" borderId="0" xfId="40" applyFont="1" applyBorder="1" applyAlignment="1" applyProtection="1">
      <alignment vertical="top"/>
      <protection locked="0"/>
    </xf>
    <xf numFmtId="0" fontId="23" fillId="0" borderId="13" xfId="40" applyFont="1" applyBorder="1" applyAlignment="1" applyProtection="1">
      <alignment vertical="top"/>
      <protection locked="0"/>
    </xf>
    <xf numFmtId="0" fontId="23" fillId="0" borderId="14" xfId="40" applyFont="1" applyBorder="1" applyAlignment="1" applyProtection="1">
      <alignment vertical="top"/>
      <protection locked="0"/>
    </xf>
    <xf numFmtId="0" fontId="23" fillId="0" borderId="15" xfId="40" applyFont="1" applyBorder="1" applyAlignment="1" applyProtection="1">
      <alignment vertical="top"/>
      <protection locked="0"/>
    </xf>
    <xf numFmtId="0" fontId="23" fillId="0" borderId="16" xfId="40" applyFont="1" applyBorder="1" applyAlignment="1" applyProtection="1">
      <alignment vertical="top"/>
      <protection locked="0"/>
    </xf>
    <xf numFmtId="0" fontId="73" fillId="30" borderId="0" xfId="0" applyFont="1" applyFill="1" applyAlignment="1">
      <alignment horizontal="center"/>
    </xf>
    <xf numFmtId="0" fontId="73" fillId="33" borderId="0" xfId="0" applyFont="1" applyFill="1" applyAlignment="1">
      <alignment horizontal="center"/>
    </xf>
    <xf numFmtId="0" fontId="29" fillId="33" borderId="10" xfId="35" applyNumberFormat="1" applyFont="1" applyFill="1" applyBorder="1" applyAlignment="1" applyProtection="1">
      <alignment horizontal="center" vertical="top"/>
      <protection locked="0"/>
    </xf>
    <xf numFmtId="0" fontId="29" fillId="33" borderId="11" xfId="35" applyNumberFormat="1" applyFont="1" applyFill="1" applyBorder="1" applyAlignment="1" applyProtection="1">
      <alignment horizontal="center" vertical="top"/>
      <protection locked="0"/>
    </xf>
    <xf numFmtId="0" fontId="29" fillId="33" borderId="17" xfId="35" applyNumberFormat="1" applyFont="1" applyFill="1" applyBorder="1" applyAlignment="1" applyProtection="1">
      <alignment horizontal="center" vertical="top"/>
      <protection locked="0"/>
    </xf>
    <xf numFmtId="0" fontId="29" fillId="33" borderId="12" xfId="35" applyNumberFormat="1" applyFont="1" applyFill="1" applyBorder="1" applyAlignment="1" applyProtection="1">
      <alignment horizontal="center" vertical="top"/>
      <protection locked="0"/>
    </xf>
    <xf numFmtId="0" fontId="29" fillId="33" borderId="0" xfId="35" applyNumberFormat="1" applyFont="1" applyFill="1" applyBorder="1" applyAlignment="1" applyProtection="1">
      <alignment horizontal="center" vertical="top"/>
      <protection locked="0"/>
    </xf>
    <xf numFmtId="0" fontId="29" fillId="33" borderId="13" xfId="35" applyNumberFormat="1" applyFont="1" applyFill="1" applyBorder="1" applyAlignment="1" applyProtection="1">
      <alignment horizontal="center" vertical="top"/>
      <protection locked="0"/>
    </xf>
    <xf numFmtId="0" fontId="29" fillId="33" borderId="14" xfId="35" applyNumberFormat="1" applyFont="1" applyFill="1" applyBorder="1" applyAlignment="1" applyProtection="1">
      <alignment horizontal="center" vertical="top"/>
      <protection locked="0"/>
    </xf>
    <xf numFmtId="0" fontId="29" fillId="33" borderId="15" xfId="35" applyNumberFormat="1" applyFont="1" applyFill="1" applyBorder="1" applyAlignment="1" applyProtection="1">
      <alignment horizontal="center" vertical="top"/>
      <protection locked="0"/>
    </xf>
    <xf numFmtId="0" fontId="29" fillId="33" borderId="16" xfId="35" applyNumberFormat="1" applyFont="1" applyFill="1" applyBorder="1" applyAlignment="1" applyProtection="1">
      <alignment horizontal="center" vertical="top"/>
      <protection locked="0"/>
    </xf>
    <xf numFmtId="0" fontId="27" fillId="0" borderId="0" xfId="42" applyNumberFormat="1" applyFont="1" applyFill="1" applyBorder="1" applyAlignment="1" applyProtection="1">
      <alignment horizontal="center" vertical="top"/>
    </xf>
    <xf numFmtId="0" fontId="28" fillId="0" borderId="0" xfId="42" applyNumberFormat="1" applyFont="1" applyFill="1" applyBorder="1" applyAlignment="1" applyProtection="1">
      <alignment horizontal="center" vertical="top"/>
    </xf>
    <xf numFmtId="0" fontId="29" fillId="0" borderId="0" xfId="42" applyNumberFormat="1" applyFont="1" applyFill="1" applyBorder="1" applyAlignment="1" applyProtection="1">
      <alignment horizontal="center" vertical="top"/>
    </xf>
    <xf numFmtId="0" fontId="24" fillId="45" borderId="0" xfId="42" applyNumberFormat="1" applyFont="1" applyFill="1" applyBorder="1" applyProtection="1">
      <protection locked="0"/>
    </xf>
    <xf numFmtId="0" fontId="29" fillId="27" borderId="10" xfId="35" applyNumberFormat="1" applyFont="1" applyFill="1" applyBorder="1" applyAlignment="1" applyProtection="1">
      <alignment vertical="top"/>
      <protection locked="0"/>
    </xf>
    <xf numFmtId="0" fontId="29" fillId="27" borderId="11" xfId="35" applyNumberFormat="1" applyFont="1" applyFill="1" applyBorder="1" applyAlignment="1" applyProtection="1">
      <alignment vertical="top"/>
      <protection locked="0"/>
    </xf>
    <xf numFmtId="0" fontId="29" fillId="27" borderId="17" xfId="35" applyNumberFormat="1" applyFont="1" applyFill="1" applyBorder="1" applyAlignment="1" applyProtection="1">
      <alignment vertical="top"/>
      <protection locked="0"/>
    </xf>
    <xf numFmtId="0" fontId="29" fillId="27" borderId="12" xfId="35" applyNumberFormat="1" applyFont="1" applyFill="1" applyBorder="1" applyAlignment="1" applyProtection="1">
      <alignment vertical="top"/>
      <protection locked="0"/>
    </xf>
    <xf numFmtId="0" fontId="29" fillId="27" borderId="0" xfId="35" applyNumberFormat="1" applyFont="1" applyFill="1" applyBorder="1" applyAlignment="1" applyProtection="1">
      <alignment vertical="top"/>
      <protection locked="0"/>
    </xf>
    <xf numFmtId="0" fontId="29" fillId="27" borderId="13" xfId="35" applyNumberFormat="1" applyFont="1" applyFill="1" applyBorder="1" applyAlignment="1" applyProtection="1">
      <alignment vertical="top"/>
      <protection locked="0"/>
    </xf>
    <xf numFmtId="0" fontId="29" fillId="27" borderId="14" xfId="35" applyNumberFormat="1" applyFont="1" applyFill="1" applyBorder="1" applyAlignment="1" applyProtection="1">
      <alignment vertical="top"/>
      <protection locked="0"/>
    </xf>
    <xf numFmtId="0" fontId="29" fillId="27" borderId="15" xfId="35" applyNumberFormat="1" applyFont="1" applyFill="1" applyBorder="1" applyAlignment="1" applyProtection="1">
      <alignment vertical="top"/>
      <protection locked="0"/>
    </xf>
    <xf numFmtId="0" fontId="29" fillId="27" borderId="16" xfId="35" applyNumberFormat="1" applyFont="1" applyFill="1" applyBorder="1" applyAlignment="1" applyProtection="1">
      <alignment vertical="top"/>
      <protection locked="0"/>
    </xf>
    <xf numFmtId="0" fontId="24" fillId="41" borderId="0" xfId="42" applyNumberFormat="1" applyFont="1" applyFill="1" applyBorder="1" applyProtection="1">
      <protection locked="0"/>
    </xf>
    <xf numFmtId="4" fontId="78" fillId="0" borderId="18" xfId="0" applyNumberFormat="1" applyFont="1" applyBorder="1" applyAlignment="1">
      <alignment horizontal="center"/>
    </xf>
    <xf numFmtId="4" fontId="78" fillId="0" borderId="19" xfId="0" applyNumberFormat="1" applyFont="1" applyBorder="1" applyAlignment="1">
      <alignment horizontal="center"/>
    </xf>
    <xf numFmtId="4" fontId="78" fillId="0" borderId="79" xfId="0" applyNumberFormat="1" applyFont="1" applyBorder="1" applyAlignment="1">
      <alignment horizontal="center"/>
    </xf>
    <xf numFmtId="4" fontId="78" fillId="0" borderId="80" xfId="0" applyNumberFormat="1" applyFont="1" applyBorder="1" applyAlignment="1">
      <alignment horizontal="center"/>
    </xf>
    <xf numFmtId="1" fontId="31" fillId="21" borderId="0" xfId="36" applyNumberFormat="1" applyFont="1" applyFill="1" applyBorder="1" applyAlignment="1">
      <alignment horizontal="center" vertical="center"/>
    </xf>
    <xf numFmtId="0" fontId="29" fillId="27" borderId="10" xfId="42" applyNumberFormat="1" applyFont="1" applyFill="1" applyBorder="1" applyAlignment="1" applyProtection="1">
      <alignment horizontal="center" vertical="center" wrapText="1" shrinkToFit="1"/>
    </xf>
    <xf numFmtId="0" fontId="0" fillId="27" borderId="35" xfId="0" applyFill="1" applyBorder="1" applyAlignment="1">
      <alignment horizontal="center" vertical="center" wrapText="1" shrinkToFit="1"/>
    </xf>
    <xf numFmtId="0" fontId="29" fillId="22" borderId="10" xfId="42" applyNumberFormat="1" applyFont="1" applyFill="1" applyBorder="1" applyAlignment="1" applyProtection="1">
      <alignment horizontal="center" vertical="center"/>
    </xf>
    <xf numFmtId="0" fontId="29" fillId="22" borderId="35" xfId="42" applyNumberFormat="1" applyFont="1" applyFill="1" applyBorder="1" applyAlignment="1" applyProtection="1">
      <alignment horizontal="center" vertical="center"/>
    </xf>
    <xf numFmtId="0" fontId="29" fillId="22" borderId="54" xfId="42" applyNumberFormat="1" applyFont="1" applyFill="1" applyBorder="1" applyAlignment="1" applyProtection="1">
      <alignment horizontal="center" vertical="center"/>
    </xf>
    <xf numFmtId="0" fontId="29" fillId="22" borderId="55" xfId="42" applyNumberFormat="1" applyFont="1" applyFill="1" applyBorder="1" applyAlignment="1" applyProtection="1">
      <alignment horizontal="center" vertical="center"/>
    </xf>
  </cellXfs>
  <cellStyles count="5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Calculation" xfId="20"/>
    <cellStyle name="Check Cell" xfId="21"/>
    <cellStyle name="Comma 2" xfId="22"/>
    <cellStyle name="Explanatory Text" xfId="23"/>
    <cellStyle name="Good" xfId="24"/>
    <cellStyle name="Heading 1" xfId="25"/>
    <cellStyle name="Heading 2" xfId="26"/>
    <cellStyle name="Heading 3" xfId="27"/>
    <cellStyle name="Heading 4" xfId="28"/>
    <cellStyle name="Input" xfId="29"/>
    <cellStyle name="Lien hypertexte" xfId="30" builtinId="8"/>
    <cellStyle name="Linked Cell" xfId="31"/>
    <cellStyle name="Milliers" xfId="32" builtinId="3"/>
    <cellStyle name="Neutral" xfId="33"/>
    <cellStyle name="Normal" xfId="0" builtinId="0"/>
    <cellStyle name="Normal__Monthly IC" xfId="34"/>
    <cellStyle name="Normal__Monthly RU" xfId="35"/>
    <cellStyle name="Normal_BDD_MENS 2005" xfId="36"/>
    <cellStyle name="Normal_cd_2007(1)" xfId="37"/>
    <cellStyle name="Normal_DataYear" xfId="38"/>
    <cellStyle name="Normal_Feuil1" xfId="39"/>
    <cellStyle name="Normal_Sheet1" xfId="40"/>
    <cellStyle name="Normal_Sheet1_Book2" xfId="41"/>
    <cellStyle name="Normal_UIC-01" xfId="42"/>
    <cellStyle name="Normal_UIC-01 2" xfId="43"/>
    <cellStyle name="Normal_UIC-01_Data" xfId="44"/>
    <cellStyle name="Note" xfId="45"/>
    <cellStyle name="Output" xfId="46"/>
    <cellStyle name="Pourcentage" xfId="47" builtinId="5"/>
    <cellStyle name="Title" xfId="48"/>
    <cellStyle name="Warning Text" xfId="4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0.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hartsheet" Target="chartsheets/sheet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worksheet" Target="worksheets/sheet12.xml"/><Relationship Id="rId10" Type="http://schemas.openxmlformats.org/officeDocument/2006/relationships/chartsheet" Target="chartsheets/sheet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fr-FR"/>
  <c:chart>
    <c:plotArea>
      <c:layout>
        <c:manualLayout>
          <c:layoutTarget val="inner"/>
          <c:xMode val="edge"/>
          <c:yMode val="edge"/>
          <c:x val="1.0395010395010401E-2"/>
          <c:y val="1.3315579227696559E-2"/>
          <c:w val="0.97920997920997965"/>
          <c:h val="0.97336884154460723"/>
        </c:manualLayout>
      </c:layout>
      <c:barChart>
        <c:barDir val="col"/>
        <c:grouping val="clustered"/>
        <c:axId val="175237760"/>
        <c:axId val="175247744"/>
      </c:barChart>
      <c:catAx>
        <c:axId val="175237760"/>
        <c:scaling>
          <c:orientation val="minMax"/>
        </c:scaling>
        <c:axPos val="b"/>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5247744"/>
        <c:crosses val="autoZero"/>
        <c:auto val="1"/>
        <c:lblAlgn val="ctr"/>
        <c:lblOffset val="100"/>
        <c:tickMarkSkip val="1"/>
      </c:catAx>
      <c:valAx>
        <c:axId val="175247744"/>
        <c:scaling>
          <c:orientation val="minMax"/>
        </c:scaling>
        <c:axPos val="l"/>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75237760"/>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Arial"/>
                <a:ea typeface="Arial"/>
                <a:cs typeface="Arial"/>
              </a:defRPr>
            </a:pPr>
            <a:r>
              <a:rPr lang="fr-FR" sz="1800" b="1" i="0" u="none" strike="noStrike" baseline="0">
                <a:solidFill>
                  <a:srgbClr val="000000"/>
                </a:solidFill>
                <a:latin typeface="Arial"/>
                <a:cs typeface="Arial"/>
              </a:rPr>
              <a:t>European freight traffic volume 2008-2010</a:t>
            </a:r>
            <a:endParaRPr lang="fr-FR" sz="1600" b="1" i="0" u="none" strike="noStrike" baseline="0">
              <a:solidFill>
                <a:srgbClr val="000000"/>
              </a:solidFill>
              <a:latin typeface="Arial"/>
              <a:cs typeface="Arial"/>
            </a:endParaRPr>
          </a:p>
          <a:p>
            <a:pPr>
              <a:defRPr sz="1000" b="0" i="0" u="none" strike="noStrike" baseline="0">
                <a:solidFill>
                  <a:srgbClr val="000000"/>
                </a:solidFill>
                <a:latin typeface="Arial"/>
                <a:ea typeface="Arial"/>
                <a:cs typeface="Arial"/>
              </a:defRPr>
            </a:pPr>
            <a:r>
              <a:rPr lang="fr-FR" sz="1400" b="1" i="0" u="none" strike="noStrike" baseline="0">
                <a:solidFill>
                  <a:srgbClr val="000000"/>
                </a:solidFill>
                <a:latin typeface="Arial"/>
                <a:cs typeface="Arial"/>
              </a:rPr>
              <a:t>(millions TKm, excluding RZD)</a:t>
            </a:r>
          </a:p>
        </c:rich>
      </c:tx>
      <c:layout>
        <c:manualLayout>
          <c:xMode val="edge"/>
          <c:yMode val="edge"/>
          <c:x val="0.24740128998900376"/>
          <c:y val="0"/>
        </c:manualLayout>
      </c:layout>
      <c:spPr>
        <a:noFill/>
        <a:ln w="25400">
          <a:noFill/>
        </a:ln>
      </c:spPr>
    </c:title>
    <c:plotArea>
      <c:layout>
        <c:manualLayout>
          <c:layoutTarget val="inner"/>
          <c:xMode val="edge"/>
          <c:yMode val="edge"/>
          <c:x val="4.3405676126878137E-2"/>
          <c:y val="0.13243243243243613"/>
          <c:w val="0.94323873121869783"/>
          <c:h val="0.77027027027027795"/>
        </c:manualLayout>
      </c:layout>
      <c:barChart>
        <c:barDir val="col"/>
        <c:grouping val="clustered"/>
        <c:ser>
          <c:idx val="0"/>
          <c:order val="0"/>
          <c:spPr>
            <a:solidFill>
              <a:srgbClr val="666699"/>
            </a:solidFill>
            <a:ln w="12700">
              <a:solidFill>
                <a:srgbClr val="000000"/>
              </a:solidFill>
              <a:prstDash val="solid"/>
            </a:ln>
          </c:spPr>
          <c:dPt>
            <c:idx val="12"/>
            <c:spPr>
              <a:solidFill>
                <a:srgbClr val="993366"/>
              </a:solidFill>
              <a:ln w="12700">
                <a:solidFill>
                  <a:srgbClr val="000000"/>
                </a:solidFill>
                <a:prstDash val="solid"/>
              </a:ln>
            </c:spPr>
          </c:dPt>
          <c:dPt>
            <c:idx val="13"/>
            <c:spPr>
              <a:solidFill>
                <a:srgbClr val="993366"/>
              </a:solidFill>
              <a:ln w="12700">
                <a:solidFill>
                  <a:srgbClr val="000000"/>
                </a:solidFill>
                <a:prstDash val="solid"/>
              </a:ln>
            </c:spPr>
          </c:dPt>
          <c:dPt>
            <c:idx val="14"/>
            <c:spPr>
              <a:solidFill>
                <a:srgbClr val="993366"/>
              </a:solidFill>
              <a:ln w="12700">
                <a:solidFill>
                  <a:srgbClr val="000000"/>
                </a:solidFill>
                <a:prstDash val="solid"/>
              </a:ln>
            </c:spPr>
          </c:dPt>
          <c:dPt>
            <c:idx val="15"/>
            <c:spPr>
              <a:solidFill>
                <a:srgbClr val="993366"/>
              </a:solidFill>
              <a:ln w="12700">
                <a:solidFill>
                  <a:srgbClr val="000000"/>
                </a:solidFill>
                <a:prstDash val="solid"/>
              </a:ln>
            </c:spPr>
          </c:dPt>
          <c:dPt>
            <c:idx val="16"/>
            <c:spPr>
              <a:solidFill>
                <a:srgbClr val="993366"/>
              </a:solidFill>
              <a:ln w="12700">
                <a:solidFill>
                  <a:srgbClr val="000000"/>
                </a:solidFill>
                <a:prstDash val="solid"/>
              </a:ln>
            </c:spPr>
          </c:dPt>
          <c:dPt>
            <c:idx val="17"/>
            <c:spPr>
              <a:solidFill>
                <a:srgbClr val="993366"/>
              </a:solidFill>
              <a:ln w="12700">
                <a:solidFill>
                  <a:srgbClr val="000000"/>
                </a:solidFill>
                <a:prstDash val="solid"/>
              </a:ln>
            </c:spPr>
          </c:dPt>
          <c:dPt>
            <c:idx val="18"/>
            <c:spPr>
              <a:solidFill>
                <a:srgbClr val="993366"/>
              </a:solidFill>
              <a:ln w="12700">
                <a:solidFill>
                  <a:srgbClr val="000000"/>
                </a:solidFill>
                <a:prstDash val="solid"/>
              </a:ln>
            </c:spPr>
          </c:dPt>
          <c:dPt>
            <c:idx val="19"/>
            <c:spPr>
              <a:solidFill>
                <a:srgbClr val="993366"/>
              </a:solidFill>
              <a:ln w="12700">
                <a:solidFill>
                  <a:srgbClr val="000000"/>
                </a:solidFill>
                <a:prstDash val="solid"/>
              </a:ln>
            </c:spPr>
          </c:dPt>
          <c:dPt>
            <c:idx val="20"/>
            <c:spPr>
              <a:solidFill>
                <a:srgbClr val="993366"/>
              </a:solidFill>
              <a:ln w="12700">
                <a:solidFill>
                  <a:srgbClr val="000000"/>
                </a:solidFill>
                <a:prstDash val="solid"/>
              </a:ln>
            </c:spPr>
          </c:dPt>
          <c:dPt>
            <c:idx val="21"/>
            <c:spPr>
              <a:solidFill>
                <a:srgbClr val="993366"/>
              </a:solidFill>
              <a:ln w="12700">
                <a:solidFill>
                  <a:srgbClr val="000000"/>
                </a:solidFill>
                <a:prstDash val="solid"/>
              </a:ln>
            </c:spPr>
          </c:dPt>
          <c:dPt>
            <c:idx val="22"/>
            <c:spPr>
              <a:solidFill>
                <a:srgbClr val="993366"/>
              </a:solidFill>
              <a:ln w="12700">
                <a:solidFill>
                  <a:srgbClr val="000000"/>
                </a:solidFill>
                <a:prstDash val="solid"/>
              </a:ln>
            </c:spPr>
          </c:dPt>
          <c:dPt>
            <c:idx val="23"/>
            <c:spPr>
              <a:solidFill>
                <a:srgbClr val="993366"/>
              </a:solidFill>
              <a:ln w="12700">
                <a:solidFill>
                  <a:srgbClr val="000000"/>
                </a:solidFill>
                <a:prstDash val="solid"/>
              </a:ln>
            </c:spPr>
          </c:dPt>
          <c:dLbls>
            <c:spPr>
              <a:noFill/>
              <a:ln w="25400">
                <a:noFill/>
              </a:ln>
            </c:spPr>
            <c:txPr>
              <a:bodyPr/>
              <a:lstStyle/>
              <a:p>
                <a:pPr>
                  <a:defRPr sz="1000" b="1" i="0" u="none" strike="noStrike" baseline="0">
                    <a:solidFill>
                      <a:srgbClr val="000000"/>
                    </a:solidFill>
                    <a:latin typeface="Arial"/>
                    <a:ea typeface="Arial"/>
                    <a:cs typeface="Arial"/>
                  </a:defRPr>
                </a:pPr>
                <a:endParaRPr lang="fr-FR"/>
              </a:p>
            </c:txPr>
            <c:showVal val="1"/>
          </c:dLbls>
          <c:cat>
            <c:strRef>
              <c:f>'base graph'!$B$2:$B$34</c:f>
              <c:strCache>
                <c:ptCount val="33"/>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strCache>
            </c:strRef>
          </c:cat>
          <c:val>
            <c:numRef>
              <c:f>'base graph'!$C$2:$C$34</c:f>
              <c:numCache>
                <c:formatCode>0.0</c:formatCode>
                <c:ptCount val="33"/>
                <c:pt idx="0">
                  <c:v>56.790561232678655</c:v>
                </c:pt>
                <c:pt idx="1">
                  <c:v>60.543811759966665</c:v>
                </c:pt>
                <c:pt idx="2">
                  <c:v>62.282135281724663</c:v>
                </c:pt>
                <c:pt idx="3">
                  <c:v>62.158232539087656</c:v>
                </c:pt>
                <c:pt idx="4">
                  <c:v>60.931700446809685</c:v>
                </c:pt>
                <c:pt idx="5">
                  <c:v>60.663789577383675</c:v>
                </c:pt>
                <c:pt idx="6">
                  <c:v>61.551148678980709</c:v>
                </c:pt>
                <c:pt idx="7">
                  <c:v>57.551912372431993</c:v>
                </c:pt>
                <c:pt idx="8">
                  <c:v>59.108647341580031</c:v>
                </c:pt>
                <c:pt idx="9">
                  <c:v>58.066618180609389</c:v>
                </c:pt>
                <c:pt idx="10">
                  <c:v>49.277698220233383</c:v>
                </c:pt>
                <c:pt idx="11">
                  <c:v>44.698394548025114</c:v>
                </c:pt>
                <c:pt idx="12">
                  <c:v>39.676596125350997</c:v>
                </c:pt>
                <c:pt idx="13">
                  <c:v>41.874458301840995</c:v>
                </c:pt>
                <c:pt idx="14">
                  <c:v>45.591576069363995</c:v>
                </c:pt>
                <c:pt idx="15">
                  <c:v>41.982527292971</c:v>
                </c:pt>
                <c:pt idx="16">
                  <c:v>42.807059533878999</c:v>
                </c:pt>
                <c:pt idx="17">
                  <c:v>43.026006317360007</c:v>
                </c:pt>
                <c:pt idx="18">
                  <c:v>45.491096405607998</c:v>
                </c:pt>
                <c:pt idx="19">
                  <c:v>44.891225659316</c:v>
                </c:pt>
                <c:pt idx="20">
                  <c:v>48.889150315000997</c:v>
                </c:pt>
                <c:pt idx="21">
                  <c:v>52.490598267494327</c:v>
                </c:pt>
                <c:pt idx="22">
                  <c:v>50.962341930674327</c:v>
                </c:pt>
                <c:pt idx="23">
                  <c:v>46.370677073223341</c:v>
                </c:pt>
                <c:pt idx="24">
                  <c:v>43.17518743951733</c:v>
                </c:pt>
                <c:pt idx="25">
                  <c:v>44.230529825135328</c:v>
                </c:pt>
                <c:pt idx="26">
                  <c:v>51.312807228135341</c:v>
                </c:pt>
                <c:pt idx="27">
                  <c:v>49.303399228135333</c:v>
                </c:pt>
                <c:pt idx="28">
                  <c:v>49.997699228135332</c:v>
                </c:pt>
                <c:pt idx="29">
                  <c:v>49.947843985725008</c:v>
                </c:pt>
                <c:pt idx="30">
                  <c:v>49.367091468991987</c:v>
                </c:pt>
                <c:pt idx="31">
                  <c:v>48.60396628287301</c:v>
                </c:pt>
                <c:pt idx="32">
                  <c:v>50.347245325162916</c:v>
                </c:pt>
              </c:numCache>
            </c:numRef>
          </c:val>
        </c:ser>
        <c:gapWidth val="30"/>
        <c:overlap val="30"/>
        <c:axId val="146716544"/>
        <c:axId val="146718080"/>
      </c:barChart>
      <c:catAx>
        <c:axId val="146716544"/>
        <c:scaling>
          <c:orientation val="minMax"/>
        </c:scaling>
        <c:axPos val="b"/>
        <c:numFmt formatCode="General" sourceLinked="1"/>
        <c:maj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r-FR"/>
          </a:p>
        </c:txPr>
        <c:crossAx val="146718080"/>
        <c:crossesAt val="0"/>
        <c:auto val="1"/>
        <c:lblAlgn val="ctr"/>
        <c:lblOffset val="100"/>
        <c:tickLblSkip val="2"/>
        <c:tickMarkSkip val="1"/>
      </c:catAx>
      <c:valAx>
        <c:axId val="146718080"/>
        <c:scaling>
          <c:orientation val="minMax"/>
          <c:max val="70"/>
          <c:min val="0"/>
        </c:scaling>
        <c:axPos val="l"/>
        <c:numFmt formatCode="#,##0" sourceLinked="0"/>
        <c:maj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fr-FR"/>
          </a:p>
        </c:txPr>
        <c:crossAx val="146716544"/>
        <c:crosses val="autoZero"/>
        <c:crossBetween val="between"/>
        <c:majorUnit val="10"/>
        <c:minorUnit val="1"/>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sz="1000" b="0" i="0" u="none" strike="noStrike" baseline="0">
                <a:solidFill>
                  <a:srgbClr val="000000"/>
                </a:solidFill>
                <a:latin typeface="Arial"/>
                <a:ea typeface="Arial"/>
                <a:cs typeface="Arial"/>
              </a:defRPr>
            </a:pPr>
            <a:r>
              <a:rPr lang="fr-FR" sz="1800" b="1" i="0" u="none" strike="noStrike" baseline="0">
                <a:solidFill>
                  <a:srgbClr val="000000"/>
                </a:solidFill>
                <a:latin typeface="Arial"/>
                <a:cs typeface="Arial"/>
              </a:rPr>
              <a:t>American freight traffic volume 2008-2010</a:t>
            </a:r>
            <a:endParaRPr lang="fr-FR" sz="1600" b="1" i="0" u="none" strike="noStrike" baseline="0">
              <a:solidFill>
                <a:srgbClr val="000000"/>
              </a:solidFill>
              <a:latin typeface="Arial"/>
              <a:cs typeface="Arial"/>
            </a:endParaRPr>
          </a:p>
          <a:p>
            <a:pPr>
              <a:defRPr sz="1000" b="0" i="0" u="none" strike="noStrike" baseline="0">
                <a:solidFill>
                  <a:srgbClr val="000000"/>
                </a:solidFill>
                <a:latin typeface="Arial"/>
                <a:ea typeface="Arial"/>
                <a:cs typeface="Arial"/>
              </a:defRPr>
            </a:pPr>
            <a:r>
              <a:rPr lang="fr-FR" sz="1400" b="1" i="0" u="none" strike="noStrike" baseline="0">
                <a:solidFill>
                  <a:srgbClr val="000000"/>
                </a:solidFill>
                <a:latin typeface="Arial"/>
                <a:cs typeface="Arial"/>
              </a:rPr>
              <a:t>(millions Tonne-miles weekly)</a:t>
            </a:r>
          </a:p>
        </c:rich>
      </c:tx>
      <c:layout>
        <c:manualLayout>
          <c:xMode val="edge"/>
          <c:yMode val="edge"/>
          <c:x val="0.25259871001099821"/>
          <c:y val="0"/>
        </c:manualLayout>
      </c:layout>
      <c:spPr>
        <a:noFill/>
        <a:ln w="25400">
          <a:noFill/>
        </a:ln>
      </c:spPr>
    </c:title>
    <c:plotArea>
      <c:layout>
        <c:manualLayout>
          <c:layoutTarget val="inner"/>
          <c:xMode val="edge"/>
          <c:yMode val="edge"/>
          <c:x val="4.2570951585976624E-2"/>
          <c:y val="0.12027027027027207"/>
          <c:w val="0.94073455759599922"/>
          <c:h val="0.75945945945946614"/>
        </c:manualLayout>
      </c:layout>
      <c:barChart>
        <c:barDir val="col"/>
        <c:grouping val="clustered"/>
        <c:ser>
          <c:idx val="1"/>
          <c:order val="0"/>
          <c:spPr>
            <a:solidFill>
              <a:srgbClr val="802060"/>
            </a:solidFill>
            <a:ln w="12700">
              <a:solidFill>
                <a:srgbClr val="000000"/>
              </a:solidFill>
              <a:prstDash val="solid"/>
            </a:ln>
          </c:spPr>
          <c:cat>
            <c:strRef>
              <c:f>'base graph'!$I$2:$I$152</c:f>
              <c:strCache>
                <c:ptCount val="148"/>
                <c:pt idx="0">
                  <c:v>jan 08</c:v>
                </c:pt>
                <c:pt idx="4">
                  <c:v>feb 08</c:v>
                </c:pt>
                <c:pt idx="8">
                  <c:v>mar 08</c:v>
                </c:pt>
                <c:pt idx="12">
                  <c:v>apr 08</c:v>
                </c:pt>
                <c:pt idx="17">
                  <c:v>may 08</c:v>
                </c:pt>
                <c:pt idx="21">
                  <c:v>jun 08</c:v>
                </c:pt>
                <c:pt idx="25">
                  <c:v>jul 08</c:v>
                </c:pt>
                <c:pt idx="29">
                  <c:v>aug 08</c:v>
                </c:pt>
                <c:pt idx="34">
                  <c:v>sep 08</c:v>
                </c:pt>
                <c:pt idx="38">
                  <c:v>oct 08</c:v>
                </c:pt>
                <c:pt idx="43">
                  <c:v>nov 08</c:v>
                </c:pt>
                <c:pt idx="47">
                  <c:v>dec 08</c:v>
                </c:pt>
                <c:pt idx="52">
                  <c:v>jan 09</c:v>
                </c:pt>
                <c:pt idx="56">
                  <c:v>feb 09</c:v>
                </c:pt>
                <c:pt idx="60">
                  <c:v>mar 09</c:v>
                </c:pt>
                <c:pt idx="64">
                  <c:v>apr 09</c:v>
                </c:pt>
                <c:pt idx="69">
                  <c:v>may 09</c:v>
                </c:pt>
                <c:pt idx="73">
                  <c:v>jun 09</c:v>
                </c:pt>
                <c:pt idx="77">
                  <c:v>jul 09</c:v>
                </c:pt>
                <c:pt idx="81">
                  <c:v>aug 09</c:v>
                </c:pt>
                <c:pt idx="86">
                  <c:v>sep 09</c:v>
                </c:pt>
                <c:pt idx="90">
                  <c:v>oct 09</c:v>
                </c:pt>
                <c:pt idx="95">
                  <c:v>nov 09</c:v>
                </c:pt>
                <c:pt idx="99">
                  <c:v>dec 09</c:v>
                </c:pt>
                <c:pt idx="104">
                  <c:v>jan 10</c:v>
                </c:pt>
                <c:pt idx="108">
                  <c:v>feb 10</c:v>
                </c:pt>
                <c:pt idx="112">
                  <c:v>mar 10</c:v>
                </c:pt>
                <c:pt idx="116">
                  <c:v>apr 10</c:v>
                </c:pt>
                <c:pt idx="121">
                  <c:v>may 10</c:v>
                </c:pt>
                <c:pt idx="125">
                  <c:v>jun 10</c:v>
                </c:pt>
                <c:pt idx="129">
                  <c:v>jul 10</c:v>
                </c:pt>
                <c:pt idx="134">
                  <c:v>aug 10</c:v>
                </c:pt>
                <c:pt idx="138">
                  <c:v>sep 10</c:v>
                </c:pt>
                <c:pt idx="142">
                  <c:v>oct 10</c:v>
                </c:pt>
                <c:pt idx="147">
                  <c:v>nov 10</c:v>
                </c:pt>
              </c:strCache>
            </c:strRef>
          </c:cat>
          <c:val>
            <c:numRef>
              <c:f>'base graph'!$J$2:$J$152</c:f>
              <c:numCache>
                <c:formatCode>General</c:formatCode>
                <c:ptCount val="151"/>
                <c:pt idx="0">
                  <c:v>34.4</c:v>
                </c:pt>
                <c:pt idx="1">
                  <c:v>34</c:v>
                </c:pt>
                <c:pt idx="2">
                  <c:v>32.799999999999997</c:v>
                </c:pt>
                <c:pt idx="3">
                  <c:v>33.6</c:v>
                </c:pt>
                <c:pt idx="4">
                  <c:v>33.200000000000003</c:v>
                </c:pt>
                <c:pt idx="5">
                  <c:v>33.6</c:v>
                </c:pt>
                <c:pt idx="6">
                  <c:v>34.1</c:v>
                </c:pt>
                <c:pt idx="7">
                  <c:v>35.299999999999997</c:v>
                </c:pt>
                <c:pt idx="8">
                  <c:v>33.9</c:v>
                </c:pt>
                <c:pt idx="9">
                  <c:v>34.4</c:v>
                </c:pt>
                <c:pt idx="10">
                  <c:v>33.9</c:v>
                </c:pt>
                <c:pt idx="11">
                  <c:v>34.9</c:v>
                </c:pt>
                <c:pt idx="12">
                  <c:v>34.5</c:v>
                </c:pt>
                <c:pt idx="13">
                  <c:v>34.6</c:v>
                </c:pt>
                <c:pt idx="14">
                  <c:v>35.4</c:v>
                </c:pt>
                <c:pt idx="15">
                  <c:v>35.1</c:v>
                </c:pt>
                <c:pt idx="16">
                  <c:v>35.200000000000003</c:v>
                </c:pt>
                <c:pt idx="17">
                  <c:v>35.299999999999997</c:v>
                </c:pt>
                <c:pt idx="18">
                  <c:v>34.799999999999997</c:v>
                </c:pt>
                <c:pt idx="19">
                  <c:v>34.4</c:v>
                </c:pt>
                <c:pt idx="20">
                  <c:v>33.1</c:v>
                </c:pt>
                <c:pt idx="21">
                  <c:v>34.1</c:v>
                </c:pt>
                <c:pt idx="22">
                  <c:v>33.700000000000003</c:v>
                </c:pt>
                <c:pt idx="23">
                  <c:v>33.200000000000003</c:v>
                </c:pt>
                <c:pt idx="24">
                  <c:v>34.5</c:v>
                </c:pt>
                <c:pt idx="25">
                  <c:v>30</c:v>
                </c:pt>
                <c:pt idx="26">
                  <c:v>33.700000000000003</c:v>
                </c:pt>
                <c:pt idx="27">
                  <c:v>34.700000000000003</c:v>
                </c:pt>
                <c:pt idx="28">
                  <c:v>35</c:v>
                </c:pt>
                <c:pt idx="29">
                  <c:v>35.6</c:v>
                </c:pt>
                <c:pt idx="30">
                  <c:v>34.4</c:v>
                </c:pt>
                <c:pt idx="31">
                  <c:v>35.4</c:v>
                </c:pt>
                <c:pt idx="32">
                  <c:v>35.299999999999997</c:v>
                </c:pt>
                <c:pt idx="33">
                  <c:v>36.1</c:v>
                </c:pt>
                <c:pt idx="34">
                  <c:v>32.200000000000003</c:v>
                </c:pt>
                <c:pt idx="35">
                  <c:v>34.799999999999997</c:v>
                </c:pt>
                <c:pt idx="36">
                  <c:v>33</c:v>
                </c:pt>
                <c:pt idx="37">
                  <c:v>34.799999999999997</c:v>
                </c:pt>
                <c:pt idx="38">
                  <c:v>35.6</c:v>
                </c:pt>
                <c:pt idx="39">
                  <c:v>36.700000000000003</c:v>
                </c:pt>
                <c:pt idx="40">
                  <c:v>36</c:v>
                </c:pt>
                <c:pt idx="41">
                  <c:v>35.9</c:v>
                </c:pt>
                <c:pt idx="42">
                  <c:v>35.5</c:v>
                </c:pt>
                <c:pt idx="43">
                  <c:v>34.799999999999997</c:v>
                </c:pt>
                <c:pt idx="44">
                  <c:v>34.299999999999997</c:v>
                </c:pt>
                <c:pt idx="45">
                  <c:v>34.200000000000003</c:v>
                </c:pt>
                <c:pt idx="46">
                  <c:v>28.7</c:v>
                </c:pt>
                <c:pt idx="47">
                  <c:v>33.299999999999997</c:v>
                </c:pt>
                <c:pt idx="48">
                  <c:v>32.5</c:v>
                </c:pt>
                <c:pt idx="49">
                  <c:v>30.3</c:v>
                </c:pt>
                <c:pt idx="50">
                  <c:v>22.3</c:v>
                </c:pt>
                <c:pt idx="51">
                  <c:v>25.8</c:v>
                </c:pt>
                <c:pt idx="52">
                  <c:v>29.1</c:v>
                </c:pt>
                <c:pt idx="53">
                  <c:v>28.7</c:v>
                </c:pt>
                <c:pt idx="54">
                  <c:v>28.8</c:v>
                </c:pt>
                <c:pt idx="55">
                  <c:v>28.1</c:v>
                </c:pt>
                <c:pt idx="56">
                  <c:v>28.5</c:v>
                </c:pt>
                <c:pt idx="57">
                  <c:v>30.2</c:v>
                </c:pt>
                <c:pt idx="58">
                  <c:v>30</c:v>
                </c:pt>
                <c:pt idx="59">
                  <c:v>30.4</c:v>
                </c:pt>
                <c:pt idx="60">
                  <c:v>29.6</c:v>
                </c:pt>
                <c:pt idx="61">
                  <c:v>30</c:v>
                </c:pt>
                <c:pt idx="62">
                  <c:v>29.7</c:v>
                </c:pt>
                <c:pt idx="63">
                  <c:v>27</c:v>
                </c:pt>
                <c:pt idx="64">
                  <c:v>28.2</c:v>
                </c:pt>
                <c:pt idx="65">
                  <c:v>27.4</c:v>
                </c:pt>
                <c:pt idx="66">
                  <c:v>28.3</c:v>
                </c:pt>
                <c:pt idx="67">
                  <c:v>28.8</c:v>
                </c:pt>
                <c:pt idx="68">
                  <c:v>28.2</c:v>
                </c:pt>
                <c:pt idx="69">
                  <c:v>27.7</c:v>
                </c:pt>
                <c:pt idx="70">
                  <c:v>27.4</c:v>
                </c:pt>
                <c:pt idx="71">
                  <c:v>27.4</c:v>
                </c:pt>
                <c:pt idx="72">
                  <c:v>24.8</c:v>
                </c:pt>
                <c:pt idx="73">
                  <c:v>27.7</c:v>
                </c:pt>
                <c:pt idx="74">
                  <c:v>27.7</c:v>
                </c:pt>
                <c:pt idx="75">
                  <c:v>27.7</c:v>
                </c:pt>
                <c:pt idx="76">
                  <c:v>27.1</c:v>
                </c:pt>
                <c:pt idx="77">
                  <c:v>25.7</c:v>
                </c:pt>
                <c:pt idx="78">
                  <c:v>28</c:v>
                </c:pt>
                <c:pt idx="79">
                  <c:v>28.7</c:v>
                </c:pt>
                <c:pt idx="80">
                  <c:v>29.3</c:v>
                </c:pt>
                <c:pt idx="81">
                  <c:v>29.3</c:v>
                </c:pt>
                <c:pt idx="82">
                  <c:v>29.3</c:v>
                </c:pt>
                <c:pt idx="83">
                  <c:v>29.5</c:v>
                </c:pt>
                <c:pt idx="84">
                  <c:v>29.8</c:v>
                </c:pt>
                <c:pt idx="85">
                  <c:v>30.5</c:v>
                </c:pt>
                <c:pt idx="86">
                  <c:v>30.5</c:v>
                </c:pt>
                <c:pt idx="87">
                  <c:v>28.2</c:v>
                </c:pt>
                <c:pt idx="88">
                  <c:v>30.2</c:v>
                </c:pt>
                <c:pt idx="89">
                  <c:v>28.8</c:v>
                </c:pt>
                <c:pt idx="90">
                  <c:v>29.7</c:v>
                </c:pt>
                <c:pt idx="91">
                  <c:v>30.8</c:v>
                </c:pt>
                <c:pt idx="92">
                  <c:v>31</c:v>
                </c:pt>
                <c:pt idx="93">
                  <c:v>31.1</c:v>
                </c:pt>
                <c:pt idx="94">
                  <c:v>31</c:v>
                </c:pt>
                <c:pt idx="95">
                  <c:v>30.8</c:v>
                </c:pt>
                <c:pt idx="96">
                  <c:v>31.6</c:v>
                </c:pt>
                <c:pt idx="97">
                  <c:v>32.1</c:v>
                </c:pt>
                <c:pt idx="98">
                  <c:v>27.6</c:v>
                </c:pt>
                <c:pt idx="99">
                  <c:v>31.8</c:v>
                </c:pt>
                <c:pt idx="100">
                  <c:v>29.3</c:v>
                </c:pt>
                <c:pt idx="101">
                  <c:v>30.4</c:v>
                </c:pt>
                <c:pt idx="102">
                  <c:v>22.1</c:v>
                </c:pt>
                <c:pt idx="103">
                  <c:v>25.5</c:v>
                </c:pt>
                <c:pt idx="104">
                  <c:v>25.5</c:v>
                </c:pt>
                <c:pt idx="105">
                  <c:v>28.7</c:v>
                </c:pt>
                <c:pt idx="106">
                  <c:v>30.2</c:v>
                </c:pt>
                <c:pt idx="107">
                  <c:v>30.3</c:v>
                </c:pt>
                <c:pt idx="108">
                  <c:v>29.2</c:v>
                </c:pt>
                <c:pt idx="109">
                  <c:v>28.1</c:v>
                </c:pt>
                <c:pt idx="110">
                  <c:v>29.8</c:v>
                </c:pt>
                <c:pt idx="111">
                  <c:v>31.6</c:v>
                </c:pt>
                <c:pt idx="112">
                  <c:v>31.1</c:v>
                </c:pt>
                <c:pt idx="113">
                  <c:v>31.3</c:v>
                </c:pt>
                <c:pt idx="114">
                  <c:v>31.3</c:v>
                </c:pt>
                <c:pt idx="115">
                  <c:v>31.7</c:v>
                </c:pt>
                <c:pt idx="116">
                  <c:v>31.3</c:v>
                </c:pt>
                <c:pt idx="117">
                  <c:v>32.200000000000003</c:v>
                </c:pt>
                <c:pt idx="118">
                  <c:v>33.1</c:v>
                </c:pt>
                <c:pt idx="119">
                  <c:v>33.1</c:v>
                </c:pt>
                <c:pt idx="120">
                  <c:v>32.9</c:v>
                </c:pt>
                <c:pt idx="121">
                  <c:v>32.200000000000003</c:v>
                </c:pt>
                <c:pt idx="122">
                  <c:v>32.299999999999997</c:v>
                </c:pt>
                <c:pt idx="123">
                  <c:v>32.1</c:v>
                </c:pt>
                <c:pt idx="124">
                  <c:v>32</c:v>
                </c:pt>
                <c:pt idx="125">
                  <c:v>30.2</c:v>
                </c:pt>
                <c:pt idx="126">
                  <c:v>32.299999999999997</c:v>
                </c:pt>
                <c:pt idx="127">
                  <c:v>31.8</c:v>
                </c:pt>
                <c:pt idx="128">
                  <c:v>31.6</c:v>
                </c:pt>
                <c:pt idx="129">
                  <c:v>32</c:v>
                </c:pt>
                <c:pt idx="130">
                  <c:v>32</c:v>
                </c:pt>
                <c:pt idx="131">
                  <c:v>30.8</c:v>
                </c:pt>
                <c:pt idx="132">
                  <c:v>31.6</c:v>
                </c:pt>
                <c:pt idx="133">
                  <c:v>33</c:v>
                </c:pt>
                <c:pt idx="134">
                  <c:v>31.3</c:v>
                </c:pt>
                <c:pt idx="135">
                  <c:v>32.5</c:v>
                </c:pt>
                <c:pt idx="136">
                  <c:v>32.6</c:v>
                </c:pt>
                <c:pt idx="137">
                  <c:v>33.200000000000003</c:v>
                </c:pt>
                <c:pt idx="138">
                  <c:v>33.5</c:v>
                </c:pt>
                <c:pt idx="139">
                  <c:v>30.4</c:v>
                </c:pt>
                <c:pt idx="140">
                  <c:v>33.5</c:v>
                </c:pt>
                <c:pt idx="141">
                  <c:v>33</c:v>
                </c:pt>
                <c:pt idx="142">
                  <c:v>32.9</c:v>
                </c:pt>
                <c:pt idx="143">
                  <c:v>33.799999999999997</c:v>
                </c:pt>
                <c:pt idx="144">
                  <c:v>34.799999999999997</c:v>
                </c:pt>
                <c:pt idx="145">
                  <c:v>34.4</c:v>
                </c:pt>
                <c:pt idx="146">
                  <c:v>33.5</c:v>
                </c:pt>
                <c:pt idx="147">
                  <c:v>32.9</c:v>
                </c:pt>
                <c:pt idx="148">
                  <c:v>33.9</c:v>
                </c:pt>
                <c:pt idx="149">
                  <c:v>33.9</c:v>
                </c:pt>
                <c:pt idx="150">
                  <c:v>29</c:v>
                </c:pt>
              </c:numCache>
            </c:numRef>
          </c:val>
        </c:ser>
        <c:gapWidth val="0"/>
        <c:axId val="146725888"/>
        <c:axId val="146756352"/>
      </c:barChart>
      <c:catAx>
        <c:axId val="146725888"/>
        <c:scaling>
          <c:orientation val="minMax"/>
        </c:scaling>
        <c:axPos val="b"/>
        <c:numFmt formatCode="General" sourceLinked="1"/>
        <c:majorTickMark val="none"/>
        <c:tickLblPos val="nextTo"/>
        <c:spPr>
          <a:ln w="3175">
            <a:solidFill>
              <a:srgbClr val="000000"/>
            </a:solidFill>
            <a:prstDash val="solid"/>
          </a:ln>
        </c:spPr>
        <c:txPr>
          <a:bodyPr rot="-5400000" vert="horz"/>
          <a:lstStyle/>
          <a:p>
            <a:pPr>
              <a:defRPr sz="900" b="1" i="0" u="none" strike="noStrike" baseline="0">
                <a:solidFill>
                  <a:srgbClr val="000000"/>
                </a:solidFill>
                <a:latin typeface="Arial"/>
                <a:ea typeface="Arial"/>
                <a:cs typeface="Arial"/>
              </a:defRPr>
            </a:pPr>
            <a:endParaRPr lang="fr-FR"/>
          </a:p>
        </c:txPr>
        <c:crossAx val="146756352"/>
        <c:crossesAt val="0"/>
        <c:auto val="1"/>
        <c:lblAlgn val="ctr"/>
        <c:lblOffset val="100"/>
        <c:tickLblSkip val="1"/>
        <c:tickMarkSkip val="1"/>
      </c:catAx>
      <c:valAx>
        <c:axId val="146756352"/>
        <c:scaling>
          <c:orientation val="minMax"/>
          <c:max val="38"/>
          <c:min val="20"/>
        </c:scaling>
        <c:axPos val="l"/>
        <c:majorGridlines>
          <c:spPr>
            <a:ln w="3175">
              <a:solidFill>
                <a:srgbClr val="000000"/>
              </a:solidFill>
              <a:prstDash val="solid"/>
            </a:ln>
          </c:spPr>
        </c:majorGridlines>
        <c:numFmt formatCode="#,##0" sourceLinked="0"/>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fr-FR"/>
          </a:p>
        </c:txPr>
        <c:crossAx val="146725888"/>
        <c:crosses val="autoZero"/>
        <c:crossBetween val="between"/>
        <c:majorUnit val="2"/>
        <c:minorUnit val="1"/>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Graph9"/>
  <sheetViews>
    <sheetView zoomScale="75" workbookViewId="0"/>
  </sheetViews>
  <pageMargins left="0.78740157499999996" right="0.78740157499999996" top="0.17" bottom="0.17" header="0.17" footer="0.17"/>
  <pageSetup paperSize="9"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Graph10"/>
  <sheetViews>
    <sheetView zoomScale="75" workbookViewId="0"/>
  </sheetViews>
  <pageMargins left="0.78740157499999996" right="0.78740157499999996" top="0.984251969" bottom="0.984251969" header="0.5" footer="0.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Graph11"/>
  <sheetViews>
    <sheetView zoomScale="81" workbookViewId="0"/>
  </sheetViews>
  <pageMargins left="0.78740157499999996" right="0.78740157499999996" top="0.984251969" bottom="0.984251969" header="0.5" footer="0.5"/>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20</xdr:col>
      <xdr:colOff>74295</xdr:colOff>
      <xdr:row>0</xdr:row>
      <xdr:rowOff>49530</xdr:rowOff>
    </xdr:from>
    <xdr:to>
      <xdr:col>21</xdr:col>
      <xdr:colOff>3607</xdr:colOff>
      <xdr:row>1</xdr:row>
      <xdr:rowOff>230505</xdr:rowOff>
    </xdr:to>
    <xdr:sp macro="" textlink="">
      <xdr:nvSpPr>
        <xdr:cNvPr id="33801" name="AutoShape 9">
          <a:hlinkClick xmlns:r="http://schemas.openxmlformats.org/officeDocument/2006/relationships" r:id="rId1"/>
        </xdr:cNvPr>
        <xdr:cNvSpPr>
          <a:spLocks noChangeArrowheads="1"/>
        </xdr:cNvSpPr>
      </xdr:nvSpPr>
      <xdr:spPr bwMode="auto">
        <a:xfrm>
          <a:off x="9601200" y="57150"/>
          <a:ext cx="1219200" cy="381000"/>
        </a:xfrm>
        <a:prstGeom prst="roundRect">
          <a:avLst>
            <a:gd name="adj" fmla="val 16667"/>
          </a:avLst>
        </a:prstGeom>
        <a:solidFill>
          <a:srgbClr val="FF6600"/>
        </a:solidFill>
        <a:ln w="3175">
          <a:solidFill>
            <a:srgbClr val="000000"/>
          </a:solidFill>
          <a:round/>
          <a:headEnd/>
          <a:tailEnd/>
        </a:ln>
        <a:effectLst>
          <a:outerShdw dist="107763" dir="2700000" algn="ctr" rotWithShape="0">
            <a:srgbClr val="808080">
              <a:alpha val="50000"/>
            </a:srgbClr>
          </a:outerShdw>
        </a:effectLst>
      </xdr:spPr>
      <xdr:txBody>
        <a:bodyPr vertOverflow="clip" wrap="square" lIns="45720" tIns="41148" rIns="45720" bIns="0" anchor="t" upright="1"/>
        <a:lstStyle/>
        <a:p>
          <a:pPr algn="ctr" rtl="0">
            <a:defRPr sz="1000"/>
          </a:pPr>
          <a:r>
            <a:rPr lang="en-US" sz="2000" b="1" i="0" strike="noStrike">
              <a:solidFill>
                <a:srgbClr val="0000FF"/>
              </a:solidFill>
              <a:latin typeface="Arial"/>
              <a:cs typeface="Arial"/>
            </a:rPr>
            <a:t>UPDATE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464820</xdr:colOff>
      <xdr:row>71</xdr:row>
      <xdr:rowOff>160020</xdr:rowOff>
    </xdr:from>
    <xdr:to>
      <xdr:col>26</xdr:col>
      <xdr:colOff>228600</xdr:colOff>
      <xdr:row>79</xdr:row>
      <xdr:rowOff>15240</xdr:rowOff>
    </xdr:to>
    <xdr:pic>
      <xdr:nvPicPr>
        <xdr:cNvPr id="39395" name="Picture 33" descr="new UIC logo"/>
        <xdr:cNvPicPr>
          <a:picLocks noChangeAspect="1" noChangeArrowheads="1"/>
        </xdr:cNvPicPr>
      </xdr:nvPicPr>
      <xdr:blipFill>
        <a:blip xmlns:r="http://schemas.openxmlformats.org/officeDocument/2006/relationships" r:embed="rId1" cstate="print"/>
        <a:srcRect/>
        <a:stretch>
          <a:fillRect/>
        </a:stretch>
      </xdr:blipFill>
      <xdr:spPr bwMode="auto">
        <a:xfrm>
          <a:off x="8366760" y="10073640"/>
          <a:ext cx="2499360" cy="107442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128760" cy="71247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0.313</cdr:x>
      <cdr:y>0.30925</cdr:y>
    </cdr:from>
    <cdr:to>
      <cdr:x>0.99925</cdr:x>
      <cdr:y>0.99825</cdr:y>
    </cdr:to>
    <cdr:sp macro="" textlink="">
      <cdr:nvSpPr>
        <cdr:cNvPr id="36900" name="AutoShape 36"/>
        <cdr:cNvSpPr>
          <a:spLocks xmlns:a="http://schemas.openxmlformats.org/drawingml/2006/main" noChangeAspect="1" noChangeArrowheads="1" noTextEdit="1"/>
        </cdr:cNvSpPr>
      </cdr:nvSpPr>
      <cdr:spPr bwMode="auto">
        <a:xfrm xmlns:a="http://schemas.openxmlformats.org/drawingml/2006/main">
          <a:off x="2868035" y="2212150"/>
          <a:ext cx="6288143" cy="4928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0.5145</cdr:x>
      <cdr:y>0.576</cdr:y>
    </cdr:from>
    <cdr:to>
      <cdr:x>0.5225</cdr:x>
      <cdr:y>0.59325</cdr:y>
    </cdr:to>
    <cdr:sp macro="" textlink="">
      <cdr:nvSpPr>
        <cdr:cNvPr id="36902" name="Freeform 38"/>
        <cdr:cNvSpPr>
          <a:spLocks xmlns:a="http://schemas.openxmlformats.org/drawingml/2006/main"/>
        </cdr:cNvSpPr>
      </cdr:nvSpPr>
      <cdr:spPr bwMode="auto">
        <a:xfrm xmlns:a="http://schemas.openxmlformats.org/drawingml/2006/main">
          <a:off x="4707517" y="4127440"/>
          <a:ext cx="73304" cy="125182"/>
        </a:xfrm>
        <a:custGeom xmlns:a="http://schemas.openxmlformats.org/drawingml/2006/main">
          <a:avLst/>
          <a:gdLst/>
          <a:ahLst/>
          <a:cxnLst>
            <a:cxn ang="0">
              <a:pos x="7760" y="96525"/>
            </a:cxn>
            <a:cxn ang="0">
              <a:pos x="8869" y="74335"/>
            </a:cxn>
            <a:cxn ang="0">
              <a:pos x="0" y="53255"/>
            </a:cxn>
            <a:cxn ang="0">
              <a:pos x="2217" y="36613"/>
            </a:cxn>
            <a:cxn ang="0">
              <a:pos x="9977" y="8876"/>
            </a:cxn>
            <a:cxn ang="0">
              <a:pos x="22172" y="0"/>
            </a:cxn>
            <a:cxn ang="0">
              <a:pos x="34367" y="2219"/>
            </a:cxn>
            <a:cxn ang="0">
              <a:pos x="38801" y="13314"/>
            </a:cxn>
            <a:cxn ang="0">
              <a:pos x="45453" y="32175"/>
            </a:cxn>
            <a:cxn ang="0">
              <a:pos x="55431" y="44379"/>
            </a:cxn>
            <a:cxn ang="0">
              <a:pos x="64300" y="48817"/>
            </a:cxn>
            <a:cxn ang="0">
              <a:pos x="74277" y="58803"/>
            </a:cxn>
            <a:cxn ang="0">
              <a:pos x="73169" y="66569"/>
            </a:cxn>
            <a:cxn ang="0">
              <a:pos x="70951" y="78773"/>
            </a:cxn>
            <a:cxn ang="0">
              <a:pos x="68734" y="88759"/>
            </a:cxn>
            <a:cxn ang="0">
              <a:pos x="67625" y="99853"/>
            </a:cxn>
            <a:cxn ang="0">
              <a:pos x="62082" y="118714"/>
            </a:cxn>
            <a:cxn ang="0">
              <a:pos x="58756" y="115386"/>
            </a:cxn>
            <a:cxn ang="0">
              <a:pos x="43236" y="112058"/>
            </a:cxn>
            <a:cxn ang="0">
              <a:pos x="17737" y="122043"/>
            </a:cxn>
            <a:cxn ang="0">
              <a:pos x="7760" y="96525"/>
            </a:cxn>
          </a:cxnLst>
          <a:rect l="0" t="0" r="r" b="b"/>
          <a:pathLst>
            <a:path w="74277" h="122043">
              <a:moveTo>
                <a:pt x="7760" y="96525"/>
              </a:moveTo>
              <a:lnTo>
                <a:pt x="8869" y="74335"/>
              </a:lnTo>
              <a:lnTo>
                <a:pt x="0" y="53255"/>
              </a:lnTo>
              <a:lnTo>
                <a:pt x="2217" y="36613"/>
              </a:lnTo>
              <a:lnTo>
                <a:pt x="9977" y="8876"/>
              </a:lnTo>
              <a:lnTo>
                <a:pt x="22172" y="0"/>
              </a:lnTo>
              <a:lnTo>
                <a:pt x="34367" y="2219"/>
              </a:lnTo>
              <a:lnTo>
                <a:pt x="38801" y="13314"/>
              </a:lnTo>
              <a:lnTo>
                <a:pt x="45453" y="32175"/>
              </a:lnTo>
              <a:lnTo>
                <a:pt x="55431" y="44379"/>
              </a:lnTo>
              <a:lnTo>
                <a:pt x="64300" y="48817"/>
              </a:lnTo>
              <a:lnTo>
                <a:pt x="74277" y="58803"/>
              </a:lnTo>
              <a:lnTo>
                <a:pt x="73169" y="66569"/>
              </a:lnTo>
              <a:lnTo>
                <a:pt x="70951" y="78773"/>
              </a:lnTo>
              <a:lnTo>
                <a:pt x="68734" y="88759"/>
              </a:lnTo>
              <a:lnTo>
                <a:pt x="67625" y="99853"/>
              </a:lnTo>
              <a:lnTo>
                <a:pt x="62082" y="118714"/>
              </a:lnTo>
              <a:lnTo>
                <a:pt x="58756" y="115386"/>
              </a:lnTo>
              <a:lnTo>
                <a:pt x="43236" y="112058"/>
              </a:lnTo>
              <a:lnTo>
                <a:pt x="17737" y="122043"/>
              </a:lnTo>
              <a:lnTo>
                <a:pt x="7760" y="96525"/>
              </a:lnTo>
              <a:close/>
            </a:path>
          </a:pathLst>
        </a:custGeom>
        <a:noFill xmlns:a="http://schemas.openxmlformats.org/drawingml/2006/main"/>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0.4765</cdr:x>
      <cdr:y>0.543</cdr:y>
    </cdr:from>
    <cdr:to>
      <cdr:x>0.51975</cdr:x>
      <cdr:y>0.59075</cdr:y>
    </cdr:to>
    <cdr:sp macro="" textlink="">
      <cdr:nvSpPr>
        <cdr:cNvPr id="36903" name="Freeform 39"/>
        <cdr:cNvSpPr>
          <a:spLocks xmlns:a="http://schemas.openxmlformats.org/drawingml/2006/main"/>
        </cdr:cNvSpPr>
      </cdr:nvSpPr>
      <cdr:spPr bwMode="auto">
        <a:xfrm xmlns:a="http://schemas.openxmlformats.org/drawingml/2006/main">
          <a:off x="4366193" y="3884228"/>
          <a:ext cx="396302" cy="341569"/>
        </a:xfrm>
        <a:custGeom xmlns:a="http://schemas.openxmlformats.org/drawingml/2006/main">
          <a:avLst/>
          <a:gdLst/>
          <a:ahLst/>
          <a:cxnLst>
            <a:cxn ang="0">
              <a:pos x="14412" y="53255"/>
            </a:cxn>
            <a:cxn ang="0">
              <a:pos x="36584" y="35503"/>
            </a:cxn>
            <a:cxn ang="0">
              <a:pos x="68734" y="17752"/>
            </a:cxn>
            <a:cxn ang="0">
              <a:pos x="92015" y="27737"/>
            </a:cxn>
            <a:cxn ang="0">
              <a:pos x="106427" y="42160"/>
            </a:cxn>
            <a:cxn ang="0">
              <a:pos x="115296" y="33285"/>
            </a:cxn>
            <a:cxn ang="0">
              <a:pos x="133034" y="44379"/>
            </a:cxn>
            <a:cxn ang="0">
              <a:pos x="156315" y="42160"/>
            </a:cxn>
            <a:cxn ang="0">
              <a:pos x="178487" y="26628"/>
            </a:cxn>
            <a:cxn ang="0">
              <a:pos x="194008" y="16642"/>
            </a:cxn>
            <a:cxn ang="0">
              <a:pos x="208420" y="14423"/>
            </a:cxn>
            <a:cxn ang="0">
              <a:pos x="227267" y="5548"/>
            </a:cxn>
            <a:cxn ang="0">
              <a:pos x="245005" y="9985"/>
            </a:cxn>
            <a:cxn ang="0">
              <a:pos x="262743" y="12204"/>
            </a:cxn>
            <a:cxn ang="0">
              <a:pos x="273829" y="21080"/>
            </a:cxn>
            <a:cxn ang="0">
              <a:pos x="284915" y="39941"/>
            </a:cxn>
            <a:cxn ang="0">
              <a:pos x="312631" y="41051"/>
            </a:cxn>
            <a:cxn ang="0">
              <a:pos x="333694" y="56584"/>
            </a:cxn>
            <a:cxn ang="0">
              <a:pos x="334803" y="71007"/>
            </a:cxn>
            <a:cxn ang="0">
              <a:pos x="323717" y="94306"/>
            </a:cxn>
            <a:cxn ang="0">
              <a:pos x="332586" y="119824"/>
            </a:cxn>
            <a:cxn ang="0">
              <a:pos x="358084" y="125371"/>
            </a:cxn>
            <a:cxn ang="0">
              <a:pos x="370279" y="136466"/>
            </a:cxn>
            <a:cxn ang="0">
              <a:pos x="386908" y="157546"/>
            </a:cxn>
            <a:cxn ang="0">
              <a:pos x="385799" y="176407"/>
            </a:cxn>
            <a:cxn ang="0">
              <a:pos x="386908" y="207472"/>
            </a:cxn>
            <a:cxn ang="0">
              <a:pos x="370279" y="230771"/>
            </a:cxn>
            <a:cxn ang="0">
              <a:pos x="345889" y="237428"/>
            </a:cxn>
            <a:cxn ang="0">
              <a:pos x="335912" y="281807"/>
            </a:cxn>
            <a:cxn ang="0">
              <a:pos x="343672" y="325077"/>
            </a:cxn>
            <a:cxn ang="0">
              <a:pos x="307087" y="330624"/>
            </a:cxn>
            <a:cxn ang="0">
              <a:pos x="286024" y="308435"/>
            </a:cxn>
            <a:cxn ang="0">
              <a:pos x="260525" y="296230"/>
            </a:cxn>
            <a:cxn ang="0">
              <a:pos x="243896" y="281807"/>
            </a:cxn>
            <a:cxn ang="0">
              <a:pos x="240570" y="258508"/>
            </a:cxn>
            <a:cxn ang="0">
              <a:pos x="240570" y="235209"/>
            </a:cxn>
            <a:cxn ang="0">
              <a:pos x="247222" y="227443"/>
            </a:cxn>
            <a:cxn ang="0">
              <a:pos x="230593" y="231881"/>
            </a:cxn>
            <a:cxn ang="0">
              <a:pos x="218398" y="256289"/>
            </a:cxn>
            <a:cxn ang="0">
              <a:pos x="174053" y="257399"/>
            </a:cxn>
            <a:cxn ang="0">
              <a:pos x="174053" y="246304"/>
            </a:cxn>
            <a:cxn ang="0">
              <a:pos x="166293" y="231881"/>
            </a:cxn>
            <a:cxn ang="0">
              <a:pos x="176270" y="207472"/>
            </a:cxn>
            <a:cxn ang="0">
              <a:pos x="156315" y="193049"/>
            </a:cxn>
            <a:cxn ang="0">
              <a:pos x="131925" y="194159"/>
            </a:cxn>
            <a:cxn ang="0">
              <a:pos x="126382" y="191940"/>
            </a:cxn>
            <a:cxn ang="0">
              <a:pos x="115296" y="167531"/>
            </a:cxn>
            <a:cxn ang="0">
              <a:pos x="92015" y="164203"/>
            </a:cxn>
            <a:cxn ang="0">
              <a:pos x="78712" y="146451"/>
            </a:cxn>
            <a:cxn ang="0">
              <a:pos x="69843" y="115386"/>
            </a:cxn>
            <a:cxn ang="0">
              <a:pos x="36584" y="127590"/>
            </a:cxn>
            <a:cxn ang="0">
              <a:pos x="22172" y="113167"/>
            </a:cxn>
            <a:cxn ang="0">
              <a:pos x="11086" y="95415"/>
            </a:cxn>
            <a:cxn ang="0">
              <a:pos x="0" y="67678"/>
            </a:cxn>
          </a:cxnLst>
          <a:rect l="0" t="0" r="r" b="b"/>
          <a:pathLst>
            <a:path w="394668" h="330624">
              <a:moveTo>
                <a:pt x="0" y="67678"/>
              </a:moveTo>
              <a:lnTo>
                <a:pt x="14412" y="53255"/>
              </a:lnTo>
              <a:lnTo>
                <a:pt x="26606" y="43270"/>
              </a:lnTo>
              <a:lnTo>
                <a:pt x="36584" y="35503"/>
              </a:lnTo>
              <a:lnTo>
                <a:pt x="48779" y="26628"/>
              </a:lnTo>
              <a:lnTo>
                <a:pt x="68734" y="17752"/>
              </a:lnTo>
              <a:lnTo>
                <a:pt x="88689" y="9985"/>
              </a:lnTo>
              <a:lnTo>
                <a:pt x="92015" y="27737"/>
              </a:lnTo>
              <a:lnTo>
                <a:pt x="99775" y="41051"/>
              </a:lnTo>
              <a:lnTo>
                <a:pt x="106427" y="42160"/>
              </a:lnTo>
              <a:lnTo>
                <a:pt x="106427" y="34394"/>
              </a:lnTo>
              <a:lnTo>
                <a:pt x="115296" y="33285"/>
              </a:lnTo>
              <a:lnTo>
                <a:pt x="127491" y="37722"/>
              </a:lnTo>
              <a:lnTo>
                <a:pt x="133034" y="44379"/>
              </a:lnTo>
              <a:lnTo>
                <a:pt x="146337" y="47708"/>
              </a:lnTo>
              <a:lnTo>
                <a:pt x="156315" y="42160"/>
              </a:lnTo>
              <a:lnTo>
                <a:pt x="159641" y="38832"/>
              </a:lnTo>
              <a:lnTo>
                <a:pt x="178487" y="26628"/>
              </a:lnTo>
              <a:lnTo>
                <a:pt x="188465" y="24409"/>
              </a:lnTo>
              <a:lnTo>
                <a:pt x="194008" y="16642"/>
              </a:lnTo>
              <a:lnTo>
                <a:pt x="200660" y="8876"/>
              </a:lnTo>
              <a:lnTo>
                <a:pt x="208420" y="14423"/>
              </a:lnTo>
              <a:lnTo>
                <a:pt x="218398" y="9985"/>
              </a:lnTo>
              <a:lnTo>
                <a:pt x="227267" y="5548"/>
              </a:lnTo>
              <a:lnTo>
                <a:pt x="238353" y="0"/>
              </a:lnTo>
              <a:lnTo>
                <a:pt x="245005" y="9985"/>
              </a:lnTo>
              <a:lnTo>
                <a:pt x="249439" y="18861"/>
              </a:lnTo>
              <a:lnTo>
                <a:pt x="262743" y="12204"/>
              </a:lnTo>
              <a:lnTo>
                <a:pt x="268286" y="6657"/>
              </a:lnTo>
              <a:lnTo>
                <a:pt x="273829" y="21080"/>
              </a:lnTo>
              <a:lnTo>
                <a:pt x="277155" y="35503"/>
              </a:lnTo>
              <a:lnTo>
                <a:pt x="284915" y="39941"/>
              </a:lnTo>
              <a:lnTo>
                <a:pt x="299327" y="38832"/>
              </a:lnTo>
              <a:lnTo>
                <a:pt x="312631" y="41051"/>
              </a:lnTo>
              <a:lnTo>
                <a:pt x="319282" y="52146"/>
              </a:lnTo>
              <a:lnTo>
                <a:pt x="333694" y="56584"/>
              </a:lnTo>
              <a:lnTo>
                <a:pt x="340346" y="59912"/>
              </a:lnTo>
              <a:lnTo>
                <a:pt x="334803" y="71007"/>
              </a:lnTo>
              <a:lnTo>
                <a:pt x="327043" y="89868"/>
              </a:lnTo>
              <a:lnTo>
                <a:pt x="323717" y="94306"/>
              </a:lnTo>
              <a:lnTo>
                <a:pt x="323717" y="114276"/>
              </a:lnTo>
              <a:lnTo>
                <a:pt x="332586" y="119824"/>
              </a:lnTo>
              <a:lnTo>
                <a:pt x="342563" y="120933"/>
              </a:lnTo>
              <a:lnTo>
                <a:pt x="358084" y="125371"/>
              </a:lnTo>
              <a:lnTo>
                <a:pt x="363627" y="125371"/>
              </a:lnTo>
              <a:lnTo>
                <a:pt x="370279" y="136466"/>
              </a:lnTo>
              <a:lnTo>
                <a:pt x="374713" y="145342"/>
              </a:lnTo>
              <a:lnTo>
                <a:pt x="386908" y="157546"/>
              </a:lnTo>
              <a:lnTo>
                <a:pt x="381365" y="169750"/>
              </a:lnTo>
              <a:lnTo>
                <a:pt x="385799" y="176407"/>
              </a:lnTo>
              <a:lnTo>
                <a:pt x="394668" y="187502"/>
              </a:lnTo>
              <a:lnTo>
                <a:pt x="386908" y="207472"/>
              </a:lnTo>
              <a:lnTo>
                <a:pt x="378039" y="211910"/>
              </a:lnTo>
              <a:lnTo>
                <a:pt x="370279" y="230771"/>
              </a:lnTo>
              <a:lnTo>
                <a:pt x="358084" y="228552"/>
              </a:lnTo>
              <a:lnTo>
                <a:pt x="345889" y="237428"/>
              </a:lnTo>
              <a:lnTo>
                <a:pt x="338129" y="265165"/>
              </a:lnTo>
              <a:lnTo>
                <a:pt x="335912" y="281807"/>
              </a:lnTo>
              <a:lnTo>
                <a:pt x="344781" y="302887"/>
              </a:lnTo>
              <a:lnTo>
                <a:pt x="343672" y="325077"/>
              </a:lnTo>
              <a:lnTo>
                <a:pt x="324825" y="330624"/>
              </a:lnTo>
              <a:lnTo>
                <a:pt x="307087" y="330624"/>
              </a:lnTo>
              <a:lnTo>
                <a:pt x="293784" y="317311"/>
              </a:lnTo>
              <a:lnTo>
                <a:pt x="286024" y="308435"/>
              </a:lnTo>
              <a:lnTo>
                <a:pt x="274937" y="301778"/>
              </a:lnTo>
              <a:lnTo>
                <a:pt x="260525" y="296230"/>
              </a:lnTo>
              <a:lnTo>
                <a:pt x="248331" y="289574"/>
              </a:lnTo>
              <a:lnTo>
                <a:pt x="243896" y="281807"/>
              </a:lnTo>
              <a:lnTo>
                <a:pt x="243896" y="267384"/>
              </a:lnTo>
              <a:lnTo>
                <a:pt x="240570" y="258508"/>
              </a:lnTo>
              <a:lnTo>
                <a:pt x="240570" y="248523"/>
              </a:lnTo>
              <a:lnTo>
                <a:pt x="240570" y="235209"/>
              </a:lnTo>
              <a:lnTo>
                <a:pt x="245005" y="237428"/>
              </a:lnTo>
              <a:lnTo>
                <a:pt x="247222" y="227443"/>
              </a:lnTo>
              <a:lnTo>
                <a:pt x="240570" y="223005"/>
              </a:lnTo>
              <a:lnTo>
                <a:pt x="230593" y="231881"/>
              </a:lnTo>
              <a:lnTo>
                <a:pt x="223941" y="241866"/>
              </a:lnTo>
              <a:lnTo>
                <a:pt x="218398" y="256289"/>
              </a:lnTo>
              <a:lnTo>
                <a:pt x="200660" y="260727"/>
              </a:lnTo>
              <a:lnTo>
                <a:pt x="174053" y="257399"/>
              </a:lnTo>
              <a:lnTo>
                <a:pt x="167401" y="255180"/>
              </a:lnTo>
              <a:lnTo>
                <a:pt x="174053" y="246304"/>
              </a:lnTo>
              <a:lnTo>
                <a:pt x="176270" y="235209"/>
              </a:lnTo>
              <a:lnTo>
                <a:pt x="166293" y="231881"/>
              </a:lnTo>
              <a:lnTo>
                <a:pt x="170727" y="219677"/>
              </a:lnTo>
              <a:lnTo>
                <a:pt x="176270" y="207472"/>
              </a:lnTo>
              <a:lnTo>
                <a:pt x="169619" y="201925"/>
              </a:lnTo>
              <a:lnTo>
                <a:pt x="156315" y="193049"/>
              </a:lnTo>
              <a:lnTo>
                <a:pt x="144120" y="196378"/>
              </a:lnTo>
              <a:lnTo>
                <a:pt x="131925" y="194159"/>
              </a:lnTo>
              <a:lnTo>
                <a:pt x="127491" y="196378"/>
              </a:lnTo>
              <a:lnTo>
                <a:pt x="126382" y="191940"/>
              </a:lnTo>
              <a:lnTo>
                <a:pt x="121948" y="178626"/>
              </a:lnTo>
              <a:lnTo>
                <a:pt x="115296" y="167531"/>
              </a:lnTo>
              <a:lnTo>
                <a:pt x="103101" y="160874"/>
              </a:lnTo>
              <a:lnTo>
                <a:pt x="92015" y="164203"/>
              </a:lnTo>
              <a:lnTo>
                <a:pt x="84255" y="158655"/>
              </a:lnTo>
              <a:lnTo>
                <a:pt x="78712" y="146451"/>
              </a:lnTo>
              <a:lnTo>
                <a:pt x="78712" y="123152"/>
              </a:lnTo>
              <a:lnTo>
                <a:pt x="69843" y="115386"/>
              </a:lnTo>
              <a:lnTo>
                <a:pt x="55431" y="117605"/>
              </a:lnTo>
              <a:lnTo>
                <a:pt x="36584" y="127590"/>
              </a:lnTo>
              <a:lnTo>
                <a:pt x="31041" y="122043"/>
              </a:lnTo>
              <a:lnTo>
                <a:pt x="22172" y="113167"/>
              </a:lnTo>
              <a:lnTo>
                <a:pt x="16629" y="108729"/>
              </a:lnTo>
              <a:lnTo>
                <a:pt x="11086" y="95415"/>
              </a:lnTo>
              <a:lnTo>
                <a:pt x="13303" y="84320"/>
              </a:lnTo>
              <a:lnTo>
                <a:pt x="0" y="67678"/>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0.3355</cdr:x>
      <cdr:y>0.4495</cdr:y>
    </cdr:from>
    <cdr:to>
      <cdr:x>0.3835</cdr:x>
      <cdr:y>0.543</cdr:y>
    </cdr:to>
    <cdr:sp macro="" textlink="">
      <cdr:nvSpPr>
        <cdr:cNvPr id="36904" name="Freeform 40"/>
        <cdr:cNvSpPr>
          <a:spLocks xmlns:a="http://schemas.openxmlformats.org/drawingml/2006/main"/>
        </cdr:cNvSpPr>
      </cdr:nvSpPr>
      <cdr:spPr bwMode="auto">
        <a:xfrm xmlns:a="http://schemas.openxmlformats.org/drawingml/2006/main">
          <a:off x="3074203" y="3215397"/>
          <a:ext cx="439827" cy="668831"/>
        </a:xfrm>
        <a:custGeom xmlns:a="http://schemas.openxmlformats.org/drawingml/2006/main">
          <a:avLst/>
          <a:gdLst/>
          <a:ahLst/>
          <a:cxnLst>
            <a:cxn ang="0">
              <a:pos x="264960" y="36613"/>
            </a:cxn>
            <a:cxn ang="0">
              <a:pos x="297110" y="43269"/>
            </a:cxn>
            <a:cxn ang="0">
              <a:pos x="300436" y="44379"/>
            </a:cxn>
            <a:cxn ang="0">
              <a:pos x="313739" y="0"/>
            </a:cxn>
            <a:cxn ang="0">
              <a:pos x="338129" y="35503"/>
            </a:cxn>
            <a:cxn ang="0">
              <a:pos x="303761" y="77663"/>
            </a:cxn>
            <a:cxn ang="0">
              <a:pos x="249439" y="140903"/>
            </a:cxn>
            <a:cxn ang="0">
              <a:pos x="330368" y="191939"/>
            </a:cxn>
            <a:cxn ang="0">
              <a:pos x="413515" y="214129"/>
            </a:cxn>
            <a:cxn ang="0">
              <a:pos x="435687" y="239647"/>
            </a:cxn>
            <a:cxn ang="0">
              <a:pos x="425710" y="265165"/>
            </a:cxn>
            <a:cxn ang="0">
              <a:pos x="440122" y="322858"/>
            </a:cxn>
            <a:cxn ang="0">
              <a:pos x="430144" y="347266"/>
            </a:cxn>
            <a:cxn ang="0">
              <a:pos x="450099" y="380550"/>
            </a:cxn>
            <a:cxn ang="0">
              <a:pos x="433470" y="455995"/>
            </a:cxn>
            <a:cxn ang="0">
              <a:pos x="407972" y="512578"/>
            </a:cxn>
            <a:cxn ang="0">
              <a:pos x="402429" y="540315"/>
            </a:cxn>
            <a:cxn ang="0">
              <a:pos x="359192" y="532549"/>
            </a:cxn>
            <a:cxn ang="0">
              <a:pos x="350324" y="548081"/>
            </a:cxn>
            <a:cxn ang="0">
              <a:pos x="304870" y="555848"/>
            </a:cxn>
            <a:cxn ang="0">
              <a:pos x="292675" y="573599"/>
            </a:cxn>
            <a:cxn ang="0">
              <a:pos x="249439" y="601336"/>
            </a:cxn>
            <a:cxn ang="0">
              <a:pos x="212855" y="599117"/>
            </a:cxn>
            <a:cxn ang="0">
              <a:pos x="169618" y="640168"/>
            </a:cxn>
            <a:cxn ang="0">
              <a:pos x="120839" y="662357"/>
            </a:cxn>
            <a:cxn ang="0">
              <a:pos x="66517" y="652372"/>
            </a:cxn>
            <a:cxn ang="0">
              <a:pos x="88689" y="624635"/>
            </a:cxn>
            <a:cxn ang="0">
              <a:pos x="48779" y="636839"/>
            </a:cxn>
            <a:cxn ang="0">
              <a:pos x="54322" y="619088"/>
            </a:cxn>
            <a:cxn ang="0">
              <a:pos x="74277" y="601336"/>
            </a:cxn>
            <a:cxn ang="0">
              <a:pos x="41018" y="609103"/>
            </a:cxn>
            <a:cxn ang="0">
              <a:pos x="12194" y="589132"/>
            </a:cxn>
            <a:cxn ang="0">
              <a:pos x="49887" y="559176"/>
            </a:cxn>
            <a:cxn ang="0">
              <a:pos x="38801" y="552519"/>
            </a:cxn>
            <a:cxn ang="0">
              <a:pos x="0" y="541424"/>
            </a:cxn>
            <a:cxn ang="0">
              <a:pos x="42127" y="525892"/>
            </a:cxn>
            <a:cxn ang="0">
              <a:pos x="55431" y="504812"/>
            </a:cxn>
            <a:cxn ang="0">
              <a:pos x="85363" y="474856"/>
            </a:cxn>
            <a:cxn ang="0">
              <a:pos x="157424" y="454885"/>
            </a:cxn>
            <a:cxn ang="0">
              <a:pos x="124165" y="462652"/>
            </a:cxn>
            <a:cxn ang="0">
              <a:pos x="77603" y="468199"/>
            </a:cxn>
            <a:cxn ang="0">
              <a:pos x="84255" y="446009"/>
            </a:cxn>
            <a:cxn ang="0">
              <a:pos x="108644" y="389426"/>
            </a:cxn>
            <a:cxn ang="0">
              <a:pos x="143012" y="357251"/>
            </a:cxn>
            <a:cxn ang="0">
              <a:pos x="96449" y="356142"/>
            </a:cxn>
            <a:cxn ang="0">
              <a:pos x="65408" y="345047"/>
            </a:cxn>
            <a:cxn ang="0">
              <a:pos x="29932" y="313982"/>
            </a:cxn>
            <a:cxn ang="0">
              <a:pos x="72060" y="298449"/>
            </a:cxn>
            <a:cxn ang="0">
              <a:pos x="87581" y="266274"/>
            </a:cxn>
            <a:cxn ang="0">
              <a:pos x="53213" y="248523"/>
            </a:cxn>
            <a:cxn ang="0">
              <a:pos x="48779" y="208581"/>
            </a:cxn>
            <a:cxn ang="0">
              <a:pos x="46562" y="187501"/>
            </a:cxn>
            <a:cxn ang="0">
              <a:pos x="80929" y="178626"/>
            </a:cxn>
            <a:cxn ang="0">
              <a:pos x="133034" y="207472"/>
            </a:cxn>
            <a:cxn ang="0">
              <a:pos x="156315" y="180845"/>
            </a:cxn>
            <a:cxn ang="0">
              <a:pos x="196225" y="176407"/>
            </a:cxn>
            <a:cxn ang="0">
              <a:pos x="207312" y="148670"/>
            </a:cxn>
            <a:cxn ang="0">
              <a:pos x="225049" y="126480"/>
            </a:cxn>
            <a:cxn ang="0">
              <a:pos x="169618" y="112057"/>
            </a:cxn>
            <a:cxn ang="0">
              <a:pos x="194008" y="93196"/>
            </a:cxn>
            <a:cxn ang="0">
              <a:pos x="207312" y="66568"/>
            </a:cxn>
          </a:cxnLst>
          <a:rect l="0" t="0" r="r" b="b"/>
          <a:pathLst>
            <a:path w="451208" h="662357">
              <a:moveTo>
                <a:pt x="218398" y="37722"/>
              </a:moveTo>
              <a:lnTo>
                <a:pt x="235027" y="39941"/>
              </a:lnTo>
              <a:lnTo>
                <a:pt x="246113" y="34394"/>
              </a:lnTo>
              <a:lnTo>
                <a:pt x="253874" y="38832"/>
              </a:lnTo>
              <a:lnTo>
                <a:pt x="264960" y="36613"/>
              </a:lnTo>
              <a:lnTo>
                <a:pt x="268286" y="22189"/>
              </a:lnTo>
              <a:lnTo>
                <a:pt x="277155" y="17751"/>
              </a:lnTo>
              <a:lnTo>
                <a:pt x="290458" y="19970"/>
              </a:lnTo>
              <a:lnTo>
                <a:pt x="291567" y="32175"/>
              </a:lnTo>
              <a:lnTo>
                <a:pt x="297110" y="43269"/>
              </a:lnTo>
              <a:lnTo>
                <a:pt x="290458" y="54364"/>
              </a:lnTo>
              <a:lnTo>
                <a:pt x="286024" y="63240"/>
              </a:lnTo>
              <a:lnTo>
                <a:pt x="291567" y="59912"/>
              </a:lnTo>
              <a:lnTo>
                <a:pt x="302653" y="49926"/>
              </a:lnTo>
              <a:lnTo>
                <a:pt x="300436" y="44379"/>
              </a:lnTo>
              <a:lnTo>
                <a:pt x="298218" y="32175"/>
              </a:lnTo>
              <a:lnTo>
                <a:pt x="294893" y="25518"/>
              </a:lnTo>
              <a:lnTo>
                <a:pt x="299327" y="15533"/>
              </a:lnTo>
              <a:lnTo>
                <a:pt x="314848" y="12204"/>
              </a:lnTo>
              <a:lnTo>
                <a:pt x="313739" y="0"/>
              </a:lnTo>
              <a:lnTo>
                <a:pt x="323717" y="3328"/>
              </a:lnTo>
              <a:lnTo>
                <a:pt x="345889" y="12204"/>
              </a:lnTo>
              <a:lnTo>
                <a:pt x="359192" y="21080"/>
              </a:lnTo>
              <a:lnTo>
                <a:pt x="352541" y="27737"/>
              </a:lnTo>
              <a:lnTo>
                <a:pt x="338129" y="35503"/>
              </a:lnTo>
              <a:lnTo>
                <a:pt x="327043" y="46598"/>
              </a:lnTo>
              <a:lnTo>
                <a:pt x="323717" y="52145"/>
              </a:lnTo>
              <a:lnTo>
                <a:pt x="313739" y="57693"/>
              </a:lnTo>
              <a:lnTo>
                <a:pt x="305979" y="65459"/>
              </a:lnTo>
              <a:lnTo>
                <a:pt x="303761" y="77663"/>
              </a:lnTo>
              <a:lnTo>
                <a:pt x="290458" y="104291"/>
              </a:lnTo>
              <a:lnTo>
                <a:pt x="263851" y="108729"/>
              </a:lnTo>
              <a:lnTo>
                <a:pt x="256091" y="115385"/>
              </a:lnTo>
              <a:lnTo>
                <a:pt x="274937" y="129809"/>
              </a:lnTo>
              <a:lnTo>
                <a:pt x="249439" y="140903"/>
              </a:lnTo>
              <a:lnTo>
                <a:pt x="231701" y="156436"/>
              </a:lnTo>
              <a:lnTo>
                <a:pt x="242787" y="167531"/>
              </a:lnTo>
              <a:lnTo>
                <a:pt x="262743" y="193049"/>
              </a:lnTo>
              <a:lnTo>
                <a:pt x="293784" y="209691"/>
              </a:lnTo>
              <a:lnTo>
                <a:pt x="330368" y="191939"/>
              </a:lnTo>
              <a:lnTo>
                <a:pt x="341455" y="165312"/>
              </a:lnTo>
              <a:lnTo>
                <a:pt x="358084" y="170859"/>
              </a:lnTo>
              <a:lnTo>
                <a:pt x="378039" y="198596"/>
              </a:lnTo>
              <a:lnTo>
                <a:pt x="384691" y="223005"/>
              </a:lnTo>
              <a:lnTo>
                <a:pt x="413515" y="214129"/>
              </a:lnTo>
              <a:lnTo>
                <a:pt x="426818" y="219676"/>
              </a:lnTo>
              <a:lnTo>
                <a:pt x="431253" y="221895"/>
              </a:lnTo>
              <a:lnTo>
                <a:pt x="436796" y="225224"/>
              </a:lnTo>
              <a:lnTo>
                <a:pt x="441230" y="235209"/>
              </a:lnTo>
              <a:lnTo>
                <a:pt x="435687" y="239647"/>
              </a:lnTo>
              <a:lnTo>
                <a:pt x="423492" y="237428"/>
              </a:lnTo>
              <a:lnTo>
                <a:pt x="415732" y="232990"/>
              </a:lnTo>
              <a:lnTo>
                <a:pt x="416841" y="239647"/>
              </a:lnTo>
              <a:lnTo>
                <a:pt x="419058" y="250742"/>
              </a:lnTo>
              <a:lnTo>
                <a:pt x="425710" y="265165"/>
              </a:lnTo>
              <a:lnTo>
                <a:pt x="427927" y="277369"/>
              </a:lnTo>
              <a:lnTo>
                <a:pt x="432361" y="288464"/>
              </a:lnTo>
              <a:lnTo>
                <a:pt x="439013" y="302887"/>
              </a:lnTo>
              <a:lnTo>
                <a:pt x="441230" y="312872"/>
              </a:lnTo>
              <a:lnTo>
                <a:pt x="440122" y="322858"/>
              </a:lnTo>
              <a:lnTo>
                <a:pt x="442339" y="332843"/>
              </a:lnTo>
              <a:lnTo>
                <a:pt x="448991" y="341719"/>
              </a:lnTo>
              <a:lnTo>
                <a:pt x="441230" y="343938"/>
              </a:lnTo>
              <a:lnTo>
                <a:pt x="435687" y="343938"/>
              </a:lnTo>
              <a:lnTo>
                <a:pt x="430144" y="347266"/>
              </a:lnTo>
              <a:lnTo>
                <a:pt x="432361" y="350594"/>
              </a:lnTo>
              <a:lnTo>
                <a:pt x="437905" y="355032"/>
              </a:lnTo>
              <a:lnTo>
                <a:pt x="443448" y="361689"/>
              </a:lnTo>
              <a:lnTo>
                <a:pt x="446774" y="369456"/>
              </a:lnTo>
              <a:lnTo>
                <a:pt x="450099" y="380550"/>
              </a:lnTo>
              <a:lnTo>
                <a:pt x="451208" y="392755"/>
              </a:lnTo>
              <a:lnTo>
                <a:pt x="450099" y="411616"/>
              </a:lnTo>
              <a:lnTo>
                <a:pt x="447882" y="422710"/>
              </a:lnTo>
              <a:lnTo>
                <a:pt x="440122" y="437134"/>
              </a:lnTo>
              <a:lnTo>
                <a:pt x="433470" y="455995"/>
              </a:lnTo>
              <a:lnTo>
                <a:pt x="429036" y="469308"/>
              </a:lnTo>
              <a:lnTo>
                <a:pt x="433470" y="481513"/>
              </a:lnTo>
              <a:lnTo>
                <a:pt x="420167" y="500374"/>
              </a:lnTo>
              <a:lnTo>
                <a:pt x="414624" y="509250"/>
              </a:lnTo>
              <a:lnTo>
                <a:pt x="407972" y="512578"/>
              </a:lnTo>
              <a:lnTo>
                <a:pt x="414624" y="522563"/>
              </a:lnTo>
              <a:lnTo>
                <a:pt x="416841" y="529220"/>
              </a:lnTo>
              <a:lnTo>
                <a:pt x="420167" y="539206"/>
              </a:lnTo>
              <a:lnTo>
                <a:pt x="412406" y="542534"/>
              </a:lnTo>
              <a:lnTo>
                <a:pt x="402429" y="540315"/>
              </a:lnTo>
              <a:lnTo>
                <a:pt x="385799" y="535877"/>
              </a:lnTo>
              <a:lnTo>
                <a:pt x="372496" y="536987"/>
              </a:lnTo>
              <a:lnTo>
                <a:pt x="366953" y="551410"/>
              </a:lnTo>
              <a:lnTo>
                <a:pt x="364736" y="540315"/>
              </a:lnTo>
              <a:lnTo>
                <a:pt x="359192" y="532549"/>
              </a:lnTo>
              <a:lnTo>
                <a:pt x="353649" y="523673"/>
              </a:lnTo>
              <a:lnTo>
                <a:pt x="352541" y="525892"/>
              </a:lnTo>
              <a:lnTo>
                <a:pt x="353649" y="533658"/>
              </a:lnTo>
              <a:lnTo>
                <a:pt x="355867" y="542534"/>
              </a:lnTo>
              <a:lnTo>
                <a:pt x="350324" y="548081"/>
              </a:lnTo>
              <a:lnTo>
                <a:pt x="345889" y="548081"/>
              </a:lnTo>
              <a:lnTo>
                <a:pt x="330368" y="544753"/>
              </a:lnTo>
              <a:lnTo>
                <a:pt x="322608" y="550300"/>
              </a:lnTo>
              <a:lnTo>
                <a:pt x="320391" y="550300"/>
              </a:lnTo>
              <a:lnTo>
                <a:pt x="304870" y="555848"/>
              </a:lnTo>
              <a:lnTo>
                <a:pt x="294893" y="560286"/>
              </a:lnTo>
              <a:lnTo>
                <a:pt x="290458" y="563614"/>
              </a:lnTo>
              <a:lnTo>
                <a:pt x="293784" y="565833"/>
              </a:lnTo>
              <a:lnTo>
                <a:pt x="298218" y="565833"/>
              </a:lnTo>
              <a:lnTo>
                <a:pt x="292675" y="573599"/>
              </a:lnTo>
              <a:lnTo>
                <a:pt x="287132" y="580256"/>
              </a:lnTo>
              <a:lnTo>
                <a:pt x="281589" y="585804"/>
              </a:lnTo>
              <a:lnTo>
                <a:pt x="269394" y="594679"/>
              </a:lnTo>
              <a:lnTo>
                <a:pt x="258308" y="599117"/>
              </a:lnTo>
              <a:lnTo>
                <a:pt x="249439" y="601336"/>
              </a:lnTo>
              <a:lnTo>
                <a:pt x="239462" y="606884"/>
              </a:lnTo>
              <a:lnTo>
                <a:pt x="231701" y="596898"/>
              </a:lnTo>
              <a:lnTo>
                <a:pt x="230593" y="591351"/>
              </a:lnTo>
              <a:lnTo>
                <a:pt x="218398" y="592460"/>
              </a:lnTo>
              <a:lnTo>
                <a:pt x="212855" y="599117"/>
              </a:lnTo>
              <a:lnTo>
                <a:pt x="212855" y="607993"/>
              </a:lnTo>
              <a:lnTo>
                <a:pt x="217289" y="614650"/>
              </a:lnTo>
              <a:lnTo>
                <a:pt x="213963" y="622416"/>
              </a:lnTo>
              <a:lnTo>
                <a:pt x="197334" y="624635"/>
              </a:lnTo>
              <a:lnTo>
                <a:pt x="169618" y="640168"/>
              </a:lnTo>
              <a:lnTo>
                <a:pt x="160749" y="641277"/>
              </a:lnTo>
              <a:lnTo>
                <a:pt x="149663" y="650153"/>
              </a:lnTo>
              <a:lnTo>
                <a:pt x="141903" y="651263"/>
              </a:lnTo>
              <a:lnTo>
                <a:pt x="129708" y="655701"/>
              </a:lnTo>
              <a:lnTo>
                <a:pt x="120839" y="662357"/>
              </a:lnTo>
              <a:lnTo>
                <a:pt x="108644" y="662357"/>
              </a:lnTo>
              <a:lnTo>
                <a:pt x="95341" y="659029"/>
              </a:lnTo>
              <a:lnTo>
                <a:pt x="84255" y="657920"/>
              </a:lnTo>
              <a:lnTo>
                <a:pt x="72060" y="662357"/>
              </a:lnTo>
              <a:lnTo>
                <a:pt x="66517" y="652372"/>
              </a:lnTo>
              <a:lnTo>
                <a:pt x="68734" y="645715"/>
              </a:lnTo>
              <a:lnTo>
                <a:pt x="73168" y="643496"/>
              </a:lnTo>
              <a:lnTo>
                <a:pt x="85363" y="634621"/>
              </a:lnTo>
              <a:lnTo>
                <a:pt x="93124" y="631292"/>
              </a:lnTo>
              <a:lnTo>
                <a:pt x="88689" y="624635"/>
              </a:lnTo>
              <a:lnTo>
                <a:pt x="83146" y="624635"/>
              </a:lnTo>
              <a:lnTo>
                <a:pt x="77603" y="627964"/>
              </a:lnTo>
              <a:lnTo>
                <a:pt x="68734" y="630183"/>
              </a:lnTo>
              <a:lnTo>
                <a:pt x="62082" y="633511"/>
              </a:lnTo>
              <a:lnTo>
                <a:pt x="48779" y="636839"/>
              </a:lnTo>
              <a:lnTo>
                <a:pt x="36584" y="641277"/>
              </a:lnTo>
              <a:lnTo>
                <a:pt x="34367" y="632402"/>
              </a:lnTo>
              <a:lnTo>
                <a:pt x="39910" y="627964"/>
              </a:lnTo>
              <a:lnTo>
                <a:pt x="45453" y="623526"/>
              </a:lnTo>
              <a:lnTo>
                <a:pt x="54322" y="619088"/>
              </a:lnTo>
              <a:lnTo>
                <a:pt x="60974" y="615759"/>
              </a:lnTo>
              <a:lnTo>
                <a:pt x="67625" y="611322"/>
              </a:lnTo>
              <a:lnTo>
                <a:pt x="72060" y="610212"/>
              </a:lnTo>
              <a:lnTo>
                <a:pt x="77603" y="601336"/>
              </a:lnTo>
              <a:lnTo>
                <a:pt x="74277" y="601336"/>
              </a:lnTo>
              <a:lnTo>
                <a:pt x="69843" y="602446"/>
              </a:lnTo>
              <a:lnTo>
                <a:pt x="63191" y="604665"/>
              </a:lnTo>
              <a:lnTo>
                <a:pt x="56539" y="605774"/>
              </a:lnTo>
              <a:lnTo>
                <a:pt x="48779" y="610212"/>
              </a:lnTo>
              <a:lnTo>
                <a:pt x="41018" y="609103"/>
              </a:lnTo>
              <a:lnTo>
                <a:pt x="29932" y="613540"/>
              </a:lnTo>
              <a:lnTo>
                <a:pt x="23281" y="613540"/>
              </a:lnTo>
              <a:lnTo>
                <a:pt x="14412" y="604665"/>
              </a:lnTo>
              <a:lnTo>
                <a:pt x="9977" y="599117"/>
              </a:lnTo>
              <a:lnTo>
                <a:pt x="12194" y="589132"/>
              </a:lnTo>
              <a:lnTo>
                <a:pt x="14412" y="581366"/>
              </a:lnTo>
              <a:lnTo>
                <a:pt x="21063" y="575818"/>
              </a:lnTo>
              <a:lnTo>
                <a:pt x="29932" y="570271"/>
              </a:lnTo>
              <a:lnTo>
                <a:pt x="39910" y="564723"/>
              </a:lnTo>
              <a:lnTo>
                <a:pt x="49887" y="559176"/>
              </a:lnTo>
              <a:lnTo>
                <a:pt x="57648" y="556957"/>
              </a:lnTo>
              <a:lnTo>
                <a:pt x="60974" y="548081"/>
              </a:lnTo>
              <a:lnTo>
                <a:pt x="55431" y="549191"/>
              </a:lnTo>
              <a:lnTo>
                <a:pt x="46562" y="551410"/>
              </a:lnTo>
              <a:lnTo>
                <a:pt x="38801" y="552519"/>
              </a:lnTo>
              <a:lnTo>
                <a:pt x="32149" y="553629"/>
              </a:lnTo>
              <a:lnTo>
                <a:pt x="23281" y="555848"/>
              </a:lnTo>
              <a:lnTo>
                <a:pt x="11086" y="554738"/>
              </a:lnTo>
              <a:lnTo>
                <a:pt x="0" y="548081"/>
              </a:lnTo>
              <a:lnTo>
                <a:pt x="0" y="541424"/>
              </a:lnTo>
              <a:lnTo>
                <a:pt x="5543" y="535877"/>
              </a:lnTo>
              <a:lnTo>
                <a:pt x="11086" y="532549"/>
              </a:lnTo>
              <a:lnTo>
                <a:pt x="24389" y="527001"/>
              </a:lnTo>
              <a:lnTo>
                <a:pt x="34367" y="525892"/>
              </a:lnTo>
              <a:lnTo>
                <a:pt x="42127" y="525892"/>
              </a:lnTo>
              <a:lnTo>
                <a:pt x="54322" y="525892"/>
              </a:lnTo>
              <a:lnTo>
                <a:pt x="64299" y="527001"/>
              </a:lnTo>
              <a:lnTo>
                <a:pt x="62082" y="520344"/>
              </a:lnTo>
              <a:lnTo>
                <a:pt x="62082" y="511469"/>
              </a:lnTo>
              <a:lnTo>
                <a:pt x="55431" y="504812"/>
              </a:lnTo>
              <a:lnTo>
                <a:pt x="52105" y="498155"/>
              </a:lnTo>
              <a:lnTo>
                <a:pt x="58756" y="493717"/>
              </a:lnTo>
              <a:lnTo>
                <a:pt x="70951" y="490389"/>
              </a:lnTo>
              <a:lnTo>
                <a:pt x="76494" y="480403"/>
              </a:lnTo>
              <a:lnTo>
                <a:pt x="85363" y="474856"/>
              </a:lnTo>
              <a:lnTo>
                <a:pt x="100884" y="473746"/>
              </a:lnTo>
              <a:lnTo>
                <a:pt x="119731" y="468199"/>
              </a:lnTo>
              <a:lnTo>
                <a:pt x="144120" y="463761"/>
              </a:lnTo>
              <a:lnTo>
                <a:pt x="158532" y="459323"/>
              </a:lnTo>
              <a:lnTo>
                <a:pt x="157424" y="454885"/>
              </a:lnTo>
              <a:lnTo>
                <a:pt x="154098" y="449338"/>
              </a:lnTo>
              <a:lnTo>
                <a:pt x="147446" y="447119"/>
              </a:lnTo>
              <a:lnTo>
                <a:pt x="140794" y="449338"/>
              </a:lnTo>
              <a:lnTo>
                <a:pt x="134143" y="452666"/>
              </a:lnTo>
              <a:lnTo>
                <a:pt x="124165" y="462652"/>
              </a:lnTo>
              <a:lnTo>
                <a:pt x="114187" y="467090"/>
              </a:lnTo>
              <a:lnTo>
                <a:pt x="105318" y="469308"/>
              </a:lnTo>
              <a:lnTo>
                <a:pt x="94232" y="467090"/>
              </a:lnTo>
              <a:lnTo>
                <a:pt x="84255" y="464871"/>
              </a:lnTo>
              <a:lnTo>
                <a:pt x="77603" y="468199"/>
              </a:lnTo>
              <a:lnTo>
                <a:pt x="65408" y="477075"/>
              </a:lnTo>
              <a:lnTo>
                <a:pt x="60974" y="469308"/>
              </a:lnTo>
              <a:lnTo>
                <a:pt x="67625" y="465980"/>
              </a:lnTo>
              <a:lnTo>
                <a:pt x="77603" y="453776"/>
              </a:lnTo>
              <a:lnTo>
                <a:pt x="84255" y="446009"/>
              </a:lnTo>
              <a:lnTo>
                <a:pt x="93124" y="436024"/>
              </a:lnTo>
              <a:lnTo>
                <a:pt x="99775" y="424929"/>
              </a:lnTo>
              <a:lnTo>
                <a:pt x="104210" y="410506"/>
              </a:lnTo>
              <a:lnTo>
                <a:pt x="103101" y="404959"/>
              </a:lnTo>
              <a:lnTo>
                <a:pt x="108644" y="389426"/>
              </a:lnTo>
              <a:lnTo>
                <a:pt x="117513" y="373894"/>
              </a:lnTo>
              <a:lnTo>
                <a:pt x="126382" y="375003"/>
              </a:lnTo>
              <a:lnTo>
                <a:pt x="141903" y="372784"/>
              </a:lnTo>
              <a:lnTo>
                <a:pt x="148555" y="372784"/>
              </a:lnTo>
              <a:lnTo>
                <a:pt x="143012" y="357251"/>
              </a:lnTo>
              <a:lnTo>
                <a:pt x="134143" y="356142"/>
              </a:lnTo>
              <a:lnTo>
                <a:pt x="123056" y="358361"/>
              </a:lnTo>
              <a:lnTo>
                <a:pt x="116405" y="358361"/>
              </a:lnTo>
              <a:lnTo>
                <a:pt x="107536" y="355032"/>
              </a:lnTo>
              <a:lnTo>
                <a:pt x="96449" y="356142"/>
              </a:lnTo>
              <a:lnTo>
                <a:pt x="88689" y="355032"/>
              </a:lnTo>
              <a:lnTo>
                <a:pt x="86472" y="343938"/>
              </a:lnTo>
              <a:lnTo>
                <a:pt x="80929" y="337281"/>
              </a:lnTo>
              <a:lnTo>
                <a:pt x="72060" y="345047"/>
              </a:lnTo>
              <a:lnTo>
                <a:pt x="65408" y="345047"/>
              </a:lnTo>
              <a:lnTo>
                <a:pt x="59865" y="345047"/>
              </a:lnTo>
              <a:lnTo>
                <a:pt x="60974" y="331733"/>
              </a:lnTo>
              <a:lnTo>
                <a:pt x="49887" y="332843"/>
              </a:lnTo>
              <a:lnTo>
                <a:pt x="36584" y="328405"/>
              </a:lnTo>
              <a:lnTo>
                <a:pt x="29932" y="313982"/>
              </a:lnTo>
              <a:lnTo>
                <a:pt x="28824" y="305106"/>
              </a:lnTo>
              <a:lnTo>
                <a:pt x="37693" y="302887"/>
              </a:lnTo>
              <a:lnTo>
                <a:pt x="49887" y="299559"/>
              </a:lnTo>
              <a:lnTo>
                <a:pt x="63191" y="302887"/>
              </a:lnTo>
              <a:lnTo>
                <a:pt x="72060" y="298449"/>
              </a:lnTo>
              <a:lnTo>
                <a:pt x="62082" y="292902"/>
              </a:lnTo>
              <a:lnTo>
                <a:pt x="55431" y="285135"/>
              </a:lnTo>
              <a:lnTo>
                <a:pt x="55431" y="271822"/>
              </a:lnTo>
              <a:lnTo>
                <a:pt x="69843" y="267384"/>
              </a:lnTo>
              <a:lnTo>
                <a:pt x="87581" y="266274"/>
              </a:lnTo>
              <a:lnTo>
                <a:pt x="88689" y="257398"/>
              </a:lnTo>
              <a:lnTo>
                <a:pt x="79820" y="252961"/>
              </a:lnTo>
              <a:lnTo>
                <a:pt x="67625" y="252961"/>
              </a:lnTo>
              <a:lnTo>
                <a:pt x="58756" y="255179"/>
              </a:lnTo>
              <a:lnTo>
                <a:pt x="53213" y="248523"/>
              </a:lnTo>
              <a:lnTo>
                <a:pt x="57648" y="235209"/>
              </a:lnTo>
              <a:lnTo>
                <a:pt x="64299" y="232990"/>
              </a:lnTo>
              <a:lnTo>
                <a:pt x="60974" y="223005"/>
              </a:lnTo>
              <a:lnTo>
                <a:pt x="55431" y="213019"/>
              </a:lnTo>
              <a:lnTo>
                <a:pt x="48779" y="208581"/>
              </a:lnTo>
              <a:lnTo>
                <a:pt x="36584" y="208581"/>
              </a:lnTo>
              <a:lnTo>
                <a:pt x="37693" y="201925"/>
              </a:lnTo>
              <a:lnTo>
                <a:pt x="38801" y="186392"/>
              </a:lnTo>
              <a:lnTo>
                <a:pt x="44344" y="179735"/>
              </a:lnTo>
              <a:lnTo>
                <a:pt x="46562" y="187501"/>
              </a:lnTo>
              <a:lnTo>
                <a:pt x="46562" y="193049"/>
              </a:lnTo>
              <a:lnTo>
                <a:pt x="55431" y="190830"/>
              </a:lnTo>
              <a:lnTo>
                <a:pt x="66517" y="185282"/>
              </a:lnTo>
              <a:lnTo>
                <a:pt x="60974" y="178626"/>
              </a:lnTo>
              <a:lnTo>
                <a:pt x="80929" y="178626"/>
              </a:lnTo>
              <a:lnTo>
                <a:pt x="104210" y="179735"/>
              </a:lnTo>
              <a:lnTo>
                <a:pt x="113079" y="177516"/>
              </a:lnTo>
              <a:lnTo>
                <a:pt x="125274" y="188611"/>
              </a:lnTo>
              <a:lnTo>
                <a:pt x="129708" y="197487"/>
              </a:lnTo>
              <a:lnTo>
                <a:pt x="133034" y="207472"/>
              </a:lnTo>
              <a:lnTo>
                <a:pt x="135251" y="201925"/>
              </a:lnTo>
              <a:lnTo>
                <a:pt x="137468" y="191939"/>
              </a:lnTo>
              <a:lnTo>
                <a:pt x="138577" y="184173"/>
              </a:lnTo>
              <a:lnTo>
                <a:pt x="147446" y="178626"/>
              </a:lnTo>
              <a:lnTo>
                <a:pt x="156315" y="180845"/>
              </a:lnTo>
              <a:lnTo>
                <a:pt x="170727" y="184173"/>
              </a:lnTo>
              <a:lnTo>
                <a:pt x="177379" y="188611"/>
              </a:lnTo>
              <a:lnTo>
                <a:pt x="190682" y="193049"/>
              </a:lnTo>
              <a:lnTo>
                <a:pt x="197334" y="186392"/>
              </a:lnTo>
              <a:lnTo>
                <a:pt x="196225" y="176407"/>
              </a:lnTo>
              <a:lnTo>
                <a:pt x="190682" y="173078"/>
              </a:lnTo>
              <a:lnTo>
                <a:pt x="182922" y="168640"/>
              </a:lnTo>
              <a:lnTo>
                <a:pt x="190682" y="160874"/>
              </a:lnTo>
              <a:lnTo>
                <a:pt x="197334" y="154217"/>
              </a:lnTo>
              <a:lnTo>
                <a:pt x="207312" y="148670"/>
              </a:lnTo>
              <a:lnTo>
                <a:pt x="218398" y="148670"/>
              </a:lnTo>
              <a:lnTo>
                <a:pt x="222832" y="139794"/>
              </a:lnTo>
              <a:lnTo>
                <a:pt x="229484" y="132028"/>
              </a:lnTo>
              <a:lnTo>
                <a:pt x="233918" y="124261"/>
              </a:lnTo>
              <a:lnTo>
                <a:pt x="225049" y="126480"/>
              </a:lnTo>
              <a:lnTo>
                <a:pt x="215072" y="127590"/>
              </a:lnTo>
              <a:lnTo>
                <a:pt x="203986" y="127590"/>
              </a:lnTo>
              <a:lnTo>
                <a:pt x="194008" y="127590"/>
              </a:lnTo>
              <a:lnTo>
                <a:pt x="178487" y="123152"/>
              </a:lnTo>
              <a:lnTo>
                <a:pt x="169618" y="112057"/>
              </a:lnTo>
              <a:lnTo>
                <a:pt x="174053" y="105400"/>
              </a:lnTo>
              <a:lnTo>
                <a:pt x="186248" y="98743"/>
              </a:lnTo>
              <a:lnTo>
                <a:pt x="200660" y="105400"/>
              </a:lnTo>
              <a:lnTo>
                <a:pt x="205094" y="99853"/>
              </a:lnTo>
              <a:lnTo>
                <a:pt x="194008" y="93196"/>
              </a:lnTo>
              <a:lnTo>
                <a:pt x="194008" y="86539"/>
              </a:lnTo>
              <a:lnTo>
                <a:pt x="210637" y="93196"/>
              </a:lnTo>
              <a:lnTo>
                <a:pt x="215072" y="85430"/>
              </a:lnTo>
              <a:lnTo>
                <a:pt x="208420" y="76554"/>
              </a:lnTo>
              <a:lnTo>
                <a:pt x="207312" y="66568"/>
              </a:lnTo>
              <a:lnTo>
                <a:pt x="206203" y="55474"/>
              </a:lnTo>
              <a:lnTo>
                <a:pt x="215072" y="47707"/>
              </a:lnTo>
              <a:lnTo>
                <a:pt x="218398" y="37722"/>
              </a:lnTo>
              <a:close/>
            </a:path>
          </a:pathLst>
        </a:custGeom>
        <a:solidFill xmlns:a="http://schemas.openxmlformats.org/drawingml/2006/main">
          <a:srgbClr val="0033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0.38175</cdr:x>
      <cdr:y>0.37075</cdr:y>
    </cdr:from>
    <cdr:to>
      <cdr:x>0.46975</cdr:x>
      <cdr:y>0.581</cdr:y>
    </cdr:to>
    <cdr:sp macro="" textlink="">
      <cdr:nvSpPr>
        <cdr:cNvPr id="36905" name="Freeform 41"/>
        <cdr:cNvSpPr>
          <a:spLocks xmlns:a="http://schemas.openxmlformats.org/drawingml/2006/main"/>
        </cdr:cNvSpPr>
      </cdr:nvSpPr>
      <cdr:spPr bwMode="auto">
        <a:xfrm xmlns:a="http://schemas.openxmlformats.org/drawingml/2006/main">
          <a:off x="3497994" y="2652077"/>
          <a:ext cx="806349" cy="1503976"/>
        </a:xfrm>
        <a:custGeom xmlns:a="http://schemas.openxmlformats.org/drawingml/2006/main">
          <a:avLst/>
          <a:gdLst/>
          <a:ahLst/>
          <a:cxnLst>
            <a:cxn ang="0">
              <a:pos x="190683" y="18861"/>
            </a:cxn>
            <a:cxn ang="0">
              <a:pos x="127491" y="12204"/>
            </a:cxn>
            <a:cxn ang="0">
              <a:pos x="105319" y="71006"/>
            </a:cxn>
            <a:cxn ang="0">
              <a:pos x="89798" y="126480"/>
            </a:cxn>
            <a:cxn ang="0">
              <a:pos x="42128" y="136465"/>
            </a:cxn>
            <a:cxn ang="0">
              <a:pos x="62083" y="179735"/>
            </a:cxn>
            <a:cxn ang="0">
              <a:pos x="41019" y="211910"/>
            </a:cxn>
            <a:cxn ang="0">
              <a:pos x="60974" y="250741"/>
            </a:cxn>
            <a:cxn ang="0">
              <a:pos x="41019" y="299558"/>
            </a:cxn>
            <a:cxn ang="0">
              <a:pos x="47671" y="352813"/>
            </a:cxn>
            <a:cxn ang="0">
              <a:pos x="76495" y="375003"/>
            </a:cxn>
            <a:cxn ang="0">
              <a:pos x="55431" y="514797"/>
            </a:cxn>
            <a:cxn ang="0">
              <a:pos x="74278" y="508140"/>
            </a:cxn>
            <a:cxn ang="0">
              <a:pos x="104210" y="426039"/>
            </a:cxn>
            <a:cxn ang="0">
              <a:pos x="110862" y="469308"/>
            </a:cxn>
            <a:cxn ang="0">
              <a:pos x="148555" y="450447"/>
            </a:cxn>
            <a:cxn ang="0">
              <a:pos x="146338" y="546972"/>
            </a:cxn>
            <a:cxn ang="0">
              <a:pos x="116405" y="617978"/>
            </a:cxn>
            <a:cxn ang="0">
              <a:pos x="130817" y="682328"/>
            </a:cxn>
            <a:cxn ang="0">
              <a:pos x="188466" y="667905"/>
            </a:cxn>
            <a:cxn ang="0">
              <a:pos x="252766" y="650153"/>
            </a:cxn>
            <a:cxn ang="0">
              <a:pos x="303762" y="634620"/>
            </a:cxn>
            <a:cxn ang="0">
              <a:pos x="289350" y="757772"/>
            </a:cxn>
            <a:cxn ang="0">
              <a:pos x="332586" y="785509"/>
            </a:cxn>
            <a:cxn ang="0">
              <a:pos x="333695" y="839873"/>
            </a:cxn>
            <a:cxn ang="0">
              <a:pos x="315957" y="914208"/>
            </a:cxn>
            <a:cxn ang="0">
              <a:pos x="210638" y="919756"/>
            </a:cxn>
            <a:cxn ang="0">
              <a:pos x="154098" y="902004"/>
            </a:cxn>
            <a:cxn ang="0">
              <a:pos x="178488" y="959697"/>
            </a:cxn>
            <a:cxn ang="0">
              <a:pos x="191791" y="981886"/>
            </a:cxn>
            <a:cxn ang="0">
              <a:pos x="209529" y="1066207"/>
            </a:cxn>
            <a:cxn ang="0">
              <a:pos x="110862" y="1167169"/>
            </a:cxn>
            <a:cxn ang="0">
              <a:pos x="201769" y="1187140"/>
            </a:cxn>
            <a:cxn ang="0">
              <a:pos x="257200" y="1242613"/>
            </a:cxn>
            <a:cxn ang="0">
              <a:pos x="359193" y="1208220"/>
            </a:cxn>
            <a:cxn ang="0">
              <a:pos x="324826" y="1250380"/>
            </a:cxn>
            <a:cxn ang="0">
              <a:pos x="201769" y="1286993"/>
            </a:cxn>
            <a:cxn ang="0">
              <a:pos x="130817" y="1379079"/>
            </a:cxn>
            <a:cxn ang="0">
              <a:pos x="89798" y="1467837"/>
            </a:cxn>
            <a:cxn ang="0">
              <a:pos x="226159" y="1430115"/>
            </a:cxn>
            <a:cxn ang="0">
              <a:pos x="371388" y="1379079"/>
            </a:cxn>
            <a:cxn ang="0">
              <a:pos x="463403" y="1360218"/>
            </a:cxn>
            <a:cxn ang="0">
              <a:pos x="575374" y="1351342"/>
            </a:cxn>
            <a:cxn ang="0">
              <a:pos x="722821" y="1334700"/>
            </a:cxn>
            <a:cxn ang="0">
              <a:pos x="789338" y="1232628"/>
            </a:cxn>
            <a:cxn ang="0">
              <a:pos x="718386" y="1219314"/>
            </a:cxn>
            <a:cxn ang="0">
              <a:pos x="807076" y="1083958"/>
            </a:cxn>
            <a:cxn ang="0">
              <a:pos x="722821" y="971901"/>
            </a:cxn>
            <a:cxn ang="0">
              <a:pos x="674041" y="936398"/>
            </a:cxn>
            <a:cxn ang="0">
              <a:pos x="621936" y="849859"/>
            </a:cxn>
            <a:cxn ang="0">
              <a:pos x="542115" y="693423"/>
            </a:cxn>
            <a:cxn ang="0">
              <a:pos x="462295" y="517016"/>
            </a:cxn>
            <a:cxn ang="0">
              <a:pos x="290459" y="455995"/>
            </a:cxn>
            <a:cxn ang="0">
              <a:pos x="338129" y="392754"/>
            </a:cxn>
            <a:cxn ang="0">
              <a:pos x="380257" y="342828"/>
            </a:cxn>
            <a:cxn ang="0">
              <a:pos x="454534" y="187501"/>
            </a:cxn>
            <a:cxn ang="0">
              <a:pos x="254983" y="163093"/>
            </a:cxn>
            <a:cxn ang="0">
              <a:pos x="230593" y="136465"/>
            </a:cxn>
            <a:cxn ang="0">
              <a:pos x="320391" y="45488"/>
            </a:cxn>
          </a:cxnLst>
          <a:rect l="0" t="0" r="r" b="b"/>
          <a:pathLst>
            <a:path w="824814" h="1484479">
              <a:moveTo>
                <a:pt x="330369" y="13313"/>
              </a:moveTo>
              <a:lnTo>
                <a:pt x="303762" y="0"/>
              </a:lnTo>
              <a:lnTo>
                <a:pt x="289350" y="0"/>
              </a:lnTo>
              <a:lnTo>
                <a:pt x="282698" y="2219"/>
              </a:lnTo>
              <a:lnTo>
                <a:pt x="273829" y="8875"/>
              </a:lnTo>
              <a:lnTo>
                <a:pt x="259417" y="5547"/>
              </a:lnTo>
              <a:lnTo>
                <a:pt x="239462" y="9985"/>
              </a:lnTo>
              <a:lnTo>
                <a:pt x="223941" y="13313"/>
              </a:lnTo>
              <a:lnTo>
                <a:pt x="205095" y="13313"/>
              </a:lnTo>
              <a:lnTo>
                <a:pt x="190683" y="18861"/>
              </a:lnTo>
              <a:lnTo>
                <a:pt x="184031" y="21080"/>
              </a:lnTo>
              <a:lnTo>
                <a:pt x="174053" y="33284"/>
              </a:lnTo>
              <a:lnTo>
                <a:pt x="168510" y="31065"/>
              </a:lnTo>
              <a:lnTo>
                <a:pt x="169619" y="18861"/>
              </a:lnTo>
              <a:lnTo>
                <a:pt x="162967" y="12204"/>
              </a:lnTo>
              <a:lnTo>
                <a:pt x="154098" y="18861"/>
              </a:lnTo>
              <a:lnTo>
                <a:pt x="145229" y="28846"/>
              </a:lnTo>
              <a:lnTo>
                <a:pt x="138578" y="28846"/>
              </a:lnTo>
              <a:lnTo>
                <a:pt x="138578" y="17751"/>
              </a:lnTo>
              <a:lnTo>
                <a:pt x="127491" y="12204"/>
              </a:lnTo>
              <a:lnTo>
                <a:pt x="119731" y="7766"/>
              </a:lnTo>
              <a:lnTo>
                <a:pt x="113079" y="14423"/>
              </a:lnTo>
              <a:lnTo>
                <a:pt x="107536" y="24408"/>
              </a:lnTo>
              <a:lnTo>
                <a:pt x="115297" y="32174"/>
              </a:lnTo>
              <a:lnTo>
                <a:pt x="110862" y="39941"/>
              </a:lnTo>
              <a:lnTo>
                <a:pt x="101993" y="46598"/>
              </a:lnTo>
              <a:lnTo>
                <a:pt x="103102" y="56583"/>
              </a:lnTo>
              <a:lnTo>
                <a:pt x="111971" y="58802"/>
              </a:lnTo>
              <a:lnTo>
                <a:pt x="120840" y="68787"/>
              </a:lnTo>
              <a:lnTo>
                <a:pt x="105319" y="71006"/>
              </a:lnTo>
              <a:lnTo>
                <a:pt x="92016" y="72116"/>
              </a:lnTo>
              <a:lnTo>
                <a:pt x="85364" y="74335"/>
              </a:lnTo>
              <a:lnTo>
                <a:pt x="86472" y="86539"/>
              </a:lnTo>
              <a:lnTo>
                <a:pt x="88690" y="93196"/>
              </a:lnTo>
              <a:lnTo>
                <a:pt x="76495" y="95415"/>
              </a:lnTo>
              <a:lnTo>
                <a:pt x="80929" y="107619"/>
              </a:lnTo>
              <a:lnTo>
                <a:pt x="88690" y="110947"/>
              </a:lnTo>
              <a:lnTo>
                <a:pt x="95341" y="119823"/>
              </a:lnTo>
              <a:lnTo>
                <a:pt x="99776" y="124261"/>
              </a:lnTo>
              <a:lnTo>
                <a:pt x="89798" y="126480"/>
              </a:lnTo>
              <a:lnTo>
                <a:pt x="77603" y="129808"/>
              </a:lnTo>
              <a:lnTo>
                <a:pt x="69843" y="135356"/>
              </a:lnTo>
              <a:lnTo>
                <a:pt x="60974" y="128699"/>
              </a:lnTo>
              <a:lnTo>
                <a:pt x="55431" y="122042"/>
              </a:lnTo>
              <a:lnTo>
                <a:pt x="53214" y="132027"/>
              </a:lnTo>
              <a:lnTo>
                <a:pt x="63191" y="142013"/>
              </a:lnTo>
              <a:lnTo>
                <a:pt x="57648" y="147560"/>
              </a:lnTo>
              <a:lnTo>
                <a:pt x="49888" y="146451"/>
              </a:lnTo>
              <a:lnTo>
                <a:pt x="46562" y="138684"/>
              </a:lnTo>
              <a:lnTo>
                <a:pt x="42128" y="136465"/>
              </a:lnTo>
              <a:lnTo>
                <a:pt x="37693" y="144232"/>
              </a:lnTo>
              <a:lnTo>
                <a:pt x="38802" y="150888"/>
              </a:lnTo>
              <a:lnTo>
                <a:pt x="46562" y="154217"/>
              </a:lnTo>
              <a:lnTo>
                <a:pt x="52105" y="155326"/>
              </a:lnTo>
              <a:lnTo>
                <a:pt x="49888" y="163093"/>
              </a:lnTo>
              <a:lnTo>
                <a:pt x="44345" y="167531"/>
              </a:lnTo>
              <a:lnTo>
                <a:pt x="47671" y="173078"/>
              </a:lnTo>
              <a:lnTo>
                <a:pt x="50997" y="174187"/>
              </a:lnTo>
              <a:lnTo>
                <a:pt x="55431" y="177516"/>
              </a:lnTo>
              <a:lnTo>
                <a:pt x="62083" y="179735"/>
              </a:lnTo>
              <a:lnTo>
                <a:pt x="67626" y="183063"/>
              </a:lnTo>
              <a:lnTo>
                <a:pt x="65409" y="187501"/>
              </a:lnTo>
              <a:lnTo>
                <a:pt x="57648" y="187501"/>
              </a:lnTo>
              <a:lnTo>
                <a:pt x="50997" y="190830"/>
              </a:lnTo>
              <a:lnTo>
                <a:pt x="45453" y="188611"/>
              </a:lnTo>
              <a:lnTo>
                <a:pt x="41019" y="184173"/>
              </a:lnTo>
              <a:lnTo>
                <a:pt x="35476" y="189720"/>
              </a:lnTo>
              <a:lnTo>
                <a:pt x="36585" y="196377"/>
              </a:lnTo>
              <a:lnTo>
                <a:pt x="37693" y="205253"/>
              </a:lnTo>
              <a:lnTo>
                <a:pt x="41019" y="211910"/>
              </a:lnTo>
              <a:lnTo>
                <a:pt x="45453" y="211910"/>
              </a:lnTo>
              <a:lnTo>
                <a:pt x="54322" y="211910"/>
              </a:lnTo>
              <a:lnTo>
                <a:pt x="56540" y="217457"/>
              </a:lnTo>
              <a:lnTo>
                <a:pt x="57648" y="221895"/>
              </a:lnTo>
              <a:lnTo>
                <a:pt x="66517" y="224114"/>
              </a:lnTo>
              <a:lnTo>
                <a:pt x="70952" y="235209"/>
              </a:lnTo>
              <a:lnTo>
                <a:pt x="77603" y="240756"/>
              </a:lnTo>
              <a:lnTo>
                <a:pt x="60974" y="235209"/>
              </a:lnTo>
              <a:lnTo>
                <a:pt x="55431" y="241866"/>
              </a:lnTo>
              <a:lnTo>
                <a:pt x="60974" y="250741"/>
              </a:lnTo>
              <a:lnTo>
                <a:pt x="66517" y="252960"/>
              </a:lnTo>
              <a:lnTo>
                <a:pt x="75386" y="258508"/>
              </a:lnTo>
              <a:lnTo>
                <a:pt x="79821" y="261836"/>
              </a:lnTo>
              <a:lnTo>
                <a:pt x="70952" y="265165"/>
              </a:lnTo>
              <a:lnTo>
                <a:pt x="58757" y="258508"/>
              </a:lnTo>
              <a:lnTo>
                <a:pt x="48779" y="257398"/>
              </a:lnTo>
              <a:lnTo>
                <a:pt x="46562" y="261836"/>
              </a:lnTo>
              <a:lnTo>
                <a:pt x="44345" y="268493"/>
              </a:lnTo>
              <a:lnTo>
                <a:pt x="36585" y="288464"/>
              </a:lnTo>
              <a:lnTo>
                <a:pt x="41019" y="299558"/>
              </a:lnTo>
              <a:lnTo>
                <a:pt x="42128" y="311763"/>
              </a:lnTo>
              <a:lnTo>
                <a:pt x="32150" y="321748"/>
              </a:lnTo>
              <a:lnTo>
                <a:pt x="15521" y="322857"/>
              </a:lnTo>
              <a:lnTo>
                <a:pt x="0" y="326186"/>
              </a:lnTo>
              <a:lnTo>
                <a:pt x="4435" y="331733"/>
              </a:lnTo>
              <a:lnTo>
                <a:pt x="17738" y="331733"/>
              </a:lnTo>
              <a:lnTo>
                <a:pt x="31041" y="333952"/>
              </a:lnTo>
              <a:lnTo>
                <a:pt x="38802" y="330624"/>
              </a:lnTo>
              <a:lnTo>
                <a:pt x="43236" y="343937"/>
              </a:lnTo>
              <a:lnTo>
                <a:pt x="47671" y="352813"/>
              </a:lnTo>
              <a:lnTo>
                <a:pt x="53214" y="362798"/>
              </a:lnTo>
              <a:lnTo>
                <a:pt x="63191" y="349485"/>
              </a:lnTo>
              <a:lnTo>
                <a:pt x="72060" y="341718"/>
              </a:lnTo>
              <a:lnTo>
                <a:pt x="78712" y="338390"/>
              </a:lnTo>
              <a:lnTo>
                <a:pt x="87581" y="331733"/>
              </a:lnTo>
              <a:lnTo>
                <a:pt x="92016" y="335062"/>
              </a:lnTo>
              <a:lnTo>
                <a:pt x="88690" y="345047"/>
              </a:lnTo>
              <a:lnTo>
                <a:pt x="86472" y="355032"/>
              </a:lnTo>
              <a:lnTo>
                <a:pt x="83147" y="363908"/>
              </a:lnTo>
              <a:lnTo>
                <a:pt x="76495" y="375003"/>
              </a:lnTo>
              <a:lnTo>
                <a:pt x="70952" y="387207"/>
              </a:lnTo>
              <a:lnTo>
                <a:pt x="64300" y="403849"/>
              </a:lnTo>
              <a:lnTo>
                <a:pt x="66517" y="420491"/>
              </a:lnTo>
              <a:lnTo>
                <a:pt x="64300" y="432696"/>
              </a:lnTo>
              <a:lnTo>
                <a:pt x="62083" y="444900"/>
              </a:lnTo>
              <a:lnTo>
                <a:pt x="59866" y="460432"/>
              </a:lnTo>
              <a:lnTo>
                <a:pt x="56540" y="470418"/>
              </a:lnTo>
              <a:lnTo>
                <a:pt x="56540" y="483731"/>
              </a:lnTo>
              <a:lnTo>
                <a:pt x="56540" y="500374"/>
              </a:lnTo>
              <a:lnTo>
                <a:pt x="55431" y="514797"/>
              </a:lnTo>
              <a:lnTo>
                <a:pt x="50997" y="529220"/>
              </a:lnTo>
              <a:lnTo>
                <a:pt x="48779" y="539205"/>
              </a:lnTo>
              <a:lnTo>
                <a:pt x="46562" y="551410"/>
              </a:lnTo>
              <a:lnTo>
                <a:pt x="42128" y="561395"/>
              </a:lnTo>
              <a:lnTo>
                <a:pt x="45453" y="572490"/>
              </a:lnTo>
              <a:lnTo>
                <a:pt x="59866" y="571380"/>
              </a:lnTo>
              <a:lnTo>
                <a:pt x="66517" y="555847"/>
              </a:lnTo>
              <a:lnTo>
                <a:pt x="66517" y="540315"/>
              </a:lnTo>
              <a:lnTo>
                <a:pt x="72060" y="524782"/>
              </a:lnTo>
              <a:lnTo>
                <a:pt x="74278" y="508140"/>
              </a:lnTo>
              <a:lnTo>
                <a:pt x="80929" y="498155"/>
              </a:lnTo>
              <a:lnTo>
                <a:pt x="83147" y="492607"/>
              </a:lnTo>
              <a:lnTo>
                <a:pt x="83147" y="483731"/>
              </a:lnTo>
              <a:lnTo>
                <a:pt x="80929" y="474856"/>
              </a:lnTo>
              <a:lnTo>
                <a:pt x="79821" y="461542"/>
              </a:lnTo>
              <a:lnTo>
                <a:pt x="80929" y="451557"/>
              </a:lnTo>
              <a:lnTo>
                <a:pt x="88690" y="440462"/>
              </a:lnTo>
              <a:lnTo>
                <a:pt x="95341" y="430477"/>
              </a:lnTo>
              <a:lnTo>
                <a:pt x="100885" y="424929"/>
              </a:lnTo>
              <a:lnTo>
                <a:pt x="104210" y="426039"/>
              </a:lnTo>
              <a:lnTo>
                <a:pt x="105319" y="427148"/>
              </a:lnTo>
              <a:lnTo>
                <a:pt x="103102" y="432696"/>
              </a:lnTo>
              <a:lnTo>
                <a:pt x="98667" y="440462"/>
              </a:lnTo>
              <a:lnTo>
                <a:pt x="95341" y="450447"/>
              </a:lnTo>
              <a:lnTo>
                <a:pt x="92016" y="463761"/>
              </a:lnTo>
              <a:lnTo>
                <a:pt x="92016" y="474856"/>
              </a:lnTo>
              <a:lnTo>
                <a:pt x="98667" y="480403"/>
              </a:lnTo>
              <a:lnTo>
                <a:pt x="103102" y="478184"/>
              </a:lnTo>
              <a:lnTo>
                <a:pt x="107536" y="468199"/>
              </a:lnTo>
              <a:lnTo>
                <a:pt x="110862" y="469308"/>
              </a:lnTo>
              <a:lnTo>
                <a:pt x="116405" y="478184"/>
              </a:lnTo>
              <a:lnTo>
                <a:pt x="121948" y="474856"/>
              </a:lnTo>
              <a:lnTo>
                <a:pt x="124166" y="462651"/>
              </a:lnTo>
              <a:lnTo>
                <a:pt x="126383" y="452666"/>
              </a:lnTo>
              <a:lnTo>
                <a:pt x="128600" y="449338"/>
              </a:lnTo>
              <a:lnTo>
                <a:pt x="137469" y="433805"/>
              </a:lnTo>
              <a:lnTo>
                <a:pt x="141903" y="431586"/>
              </a:lnTo>
              <a:lnTo>
                <a:pt x="139686" y="439352"/>
              </a:lnTo>
              <a:lnTo>
                <a:pt x="145229" y="443790"/>
              </a:lnTo>
              <a:lnTo>
                <a:pt x="148555" y="450447"/>
              </a:lnTo>
              <a:lnTo>
                <a:pt x="152990" y="459323"/>
              </a:lnTo>
              <a:lnTo>
                <a:pt x="149664" y="462651"/>
              </a:lnTo>
              <a:lnTo>
                <a:pt x="140795" y="461542"/>
              </a:lnTo>
              <a:lnTo>
                <a:pt x="137469" y="468199"/>
              </a:lnTo>
              <a:lnTo>
                <a:pt x="137469" y="478184"/>
              </a:lnTo>
              <a:lnTo>
                <a:pt x="138578" y="492607"/>
              </a:lnTo>
              <a:lnTo>
                <a:pt x="138578" y="498155"/>
              </a:lnTo>
              <a:lnTo>
                <a:pt x="143012" y="514797"/>
              </a:lnTo>
              <a:lnTo>
                <a:pt x="155207" y="546972"/>
              </a:lnTo>
              <a:lnTo>
                <a:pt x="146338" y="546972"/>
              </a:lnTo>
              <a:lnTo>
                <a:pt x="141903" y="551410"/>
              </a:lnTo>
              <a:lnTo>
                <a:pt x="138578" y="559176"/>
              </a:lnTo>
              <a:lnTo>
                <a:pt x="136360" y="566942"/>
              </a:lnTo>
              <a:lnTo>
                <a:pt x="130817" y="579146"/>
              </a:lnTo>
              <a:lnTo>
                <a:pt x="126383" y="586913"/>
              </a:lnTo>
              <a:lnTo>
                <a:pt x="123057" y="592460"/>
              </a:lnTo>
              <a:lnTo>
                <a:pt x="118622" y="599117"/>
              </a:lnTo>
              <a:lnTo>
                <a:pt x="117514" y="605774"/>
              </a:lnTo>
              <a:lnTo>
                <a:pt x="115297" y="612431"/>
              </a:lnTo>
              <a:lnTo>
                <a:pt x="116405" y="617978"/>
              </a:lnTo>
              <a:lnTo>
                <a:pt x="116405" y="624635"/>
              </a:lnTo>
              <a:lnTo>
                <a:pt x="113079" y="625744"/>
              </a:lnTo>
              <a:lnTo>
                <a:pt x="110862" y="622416"/>
              </a:lnTo>
              <a:lnTo>
                <a:pt x="103102" y="625744"/>
              </a:lnTo>
              <a:lnTo>
                <a:pt x="101993" y="636839"/>
              </a:lnTo>
              <a:lnTo>
                <a:pt x="105319" y="646825"/>
              </a:lnTo>
              <a:lnTo>
                <a:pt x="113079" y="659029"/>
              </a:lnTo>
              <a:lnTo>
                <a:pt x="119731" y="667905"/>
              </a:lnTo>
              <a:lnTo>
                <a:pt x="124166" y="675671"/>
              </a:lnTo>
              <a:lnTo>
                <a:pt x="130817" y="682328"/>
              </a:lnTo>
              <a:lnTo>
                <a:pt x="135252" y="681218"/>
              </a:lnTo>
              <a:lnTo>
                <a:pt x="129709" y="673452"/>
              </a:lnTo>
              <a:lnTo>
                <a:pt x="129709" y="662357"/>
              </a:lnTo>
              <a:lnTo>
                <a:pt x="131926" y="655700"/>
              </a:lnTo>
              <a:lnTo>
                <a:pt x="138578" y="650153"/>
              </a:lnTo>
              <a:lnTo>
                <a:pt x="148555" y="653481"/>
              </a:lnTo>
              <a:lnTo>
                <a:pt x="159641" y="661248"/>
              </a:lnTo>
              <a:lnTo>
                <a:pt x="177379" y="671233"/>
              </a:lnTo>
              <a:lnTo>
                <a:pt x="186248" y="676780"/>
              </a:lnTo>
              <a:lnTo>
                <a:pt x="188466" y="667905"/>
              </a:lnTo>
              <a:lnTo>
                <a:pt x="185140" y="662357"/>
              </a:lnTo>
              <a:lnTo>
                <a:pt x="182922" y="654591"/>
              </a:lnTo>
              <a:lnTo>
                <a:pt x="190683" y="653481"/>
              </a:lnTo>
              <a:lnTo>
                <a:pt x="198443" y="656810"/>
              </a:lnTo>
              <a:lnTo>
                <a:pt x="206203" y="661248"/>
              </a:lnTo>
              <a:lnTo>
                <a:pt x="217290" y="662357"/>
              </a:lnTo>
              <a:lnTo>
                <a:pt x="226159" y="657919"/>
              </a:lnTo>
              <a:lnTo>
                <a:pt x="237245" y="657919"/>
              </a:lnTo>
              <a:lnTo>
                <a:pt x="246114" y="650153"/>
              </a:lnTo>
              <a:lnTo>
                <a:pt x="252766" y="650153"/>
              </a:lnTo>
              <a:lnTo>
                <a:pt x="264960" y="643496"/>
              </a:lnTo>
              <a:lnTo>
                <a:pt x="267178" y="634620"/>
              </a:lnTo>
              <a:lnTo>
                <a:pt x="267178" y="627963"/>
              </a:lnTo>
              <a:lnTo>
                <a:pt x="276047" y="631292"/>
              </a:lnTo>
              <a:lnTo>
                <a:pt x="284915" y="627963"/>
              </a:lnTo>
              <a:lnTo>
                <a:pt x="292676" y="627963"/>
              </a:lnTo>
              <a:lnTo>
                <a:pt x="301545" y="629073"/>
              </a:lnTo>
              <a:lnTo>
                <a:pt x="310414" y="629073"/>
              </a:lnTo>
              <a:lnTo>
                <a:pt x="313740" y="635730"/>
              </a:lnTo>
              <a:lnTo>
                <a:pt x="303762" y="634620"/>
              </a:lnTo>
              <a:lnTo>
                <a:pt x="297110" y="643496"/>
              </a:lnTo>
              <a:lnTo>
                <a:pt x="287133" y="651262"/>
              </a:lnTo>
              <a:lnTo>
                <a:pt x="281590" y="665686"/>
              </a:lnTo>
              <a:lnTo>
                <a:pt x="270503" y="684547"/>
              </a:lnTo>
              <a:lnTo>
                <a:pt x="266069" y="701189"/>
              </a:lnTo>
              <a:lnTo>
                <a:pt x="263852" y="713393"/>
              </a:lnTo>
              <a:lnTo>
                <a:pt x="268286" y="723378"/>
              </a:lnTo>
              <a:lnTo>
                <a:pt x="278264" y="735583"/>
              </a:lnTo>
              <a:lnTo>
                <a:pt x="281590" y="744458"/>
              </a:lnTo>
              <a:lnTo>
                <a:pt x="289350" y="757772"/>
              </a:lnTo>
              <a:lnTo>
                <a:pt x="296002" y="765539"/>
              </a:lnTo>
              <a:lnTo>
                <a:pt x="298219" y="773305"/>
              </a:lnTo>
              <a:lnTo>
                <a:pt x="298219" y="776633"/>
              </a:lnTo>
              <a:lnTo>
                <a:pt x="307088" y="785509"/>
              </a:lnTo>
              <a:lnTo>
                <a:pt x="311522" y="775524"/>
              </a:lnTo>
              <a:lnTo>
                <a:pt x="320391" y="768867"/>
              </a:lnTo>
              <a:lnTo>
                <a:pt x="327043" y="763320"/>
              </a:lnTo>
              <a:lnTo>
                <a:pt x="334803" y="768867"/>
              </a:lnTo>
              <a:lnTo>
                <a:pt x="335912" y="778852"/>
              </a:lnTo>
              <a:lnTo>
                <a:pt x="332586" y="785509"/>
              </a:lnTo>
              <a:lnTo>
                <a:pt x="335912" y="794385"/>
              </a:lnTo>
              <a:lnTo>
                <a:pt x="335912" y="797713"/>
              </a:lnTo>
              <a:lnTo>
                <a:pt x="330369" y="804370"/>
              </a:lnTo>
              <a:lnTo>
                <a:pt x="322609" y="806589"/>
              </a:lnTo>
              <a:lnTo>
                <a:pt x="318174" y="816574"/>
              </a:lnTo>
              <a:lnTo>
                <a:pt x="317065" y="825450"/>
              </a:lnTo>
              <a:lnTo>
                <a:pt x="317065" y="833217"/>
              </a:lnTo>
              <a:lnTo>
                <a:pt x="320391" y="837655"/>
              </a:lnTo>
              <a:lnTo>
                <a:pt x="328152" y="837655"/>
              </a:lnTo>
              <a:lnTo>
                <a:pt x="333695" y="839873"/>
              </a:lnTo>
              <a:lnTo>
                <a:pt x="341455" y="838764"/>
              </a:lnTo>
              <a:lnTo>
                <a:pt x="329260" y="846530"/>
              </a:lnTo>
              <a:lnTo>
                <a:pt x="322609" y="850968"/>
              </a:lnTo>
              <a:lnTo>
                <a:pt x="320391" y="864282"/>
              </a:lnTo>
              <a:lnTo>
                <a:pt x="319283" y="876486"/>
              </a:lnTo>
              <a:lnTo>
                <a:pt x="318174" y="887581"/>
              </a:lnTo>
              <a:lnTo>
                <a:pt x="310414" y="888690"/>
              </a:lnTo>
              <a:lnTo>
                <a:pt x="309305" y="895347"/>
              </a:lnTo>
              <a:lnTo>
                <a:pt x="311522" y="908661"/>
              </a:lnTo>
              <a:lnTo>
                <a:pt x="315957" y="914208"/>
              </a:lnTo>
              <a:lnTo>
                <a:pt x="315957" y="925303"/>
              </a:lnTo>
              <a:lnTo>
                <a:pt x="304871" y="918646"/>
              </a:lnTo>
              <a:lnTo>
                <a:pt x="293784" y="904223"/>
              </a:lnTo>
              <a:lnTo>
                <a:pt x="283807" y="897566"/>
              </a:lnTo>
              <a:lnTo>
                <a:pt x="268286" y="906442"/>
              </a:lnTo>
              <a:lnTo>
                <a:pt x="254983" y="907552"/>
              </a:lnTo>
              <a:lnTo>
                <a:pt x="240571" y="902004"/>
              </a:lnTo>
              <a:lnTo>
                <a:pt x="233919" y="910880"/>
              </a:lnTo>
              <a:lnTo>
                <a:pt x="220616" y="919756"/>
              </a:lnTo>
              <a:lnTo>
                <a:pt x="210638" y="919756"/>
              </a:lnTo>
              <a:lnTo>
                <a:pt x="217290" y="908661"/>
              </a:lnTo>
              <a:lnTo>
                <a:pt x="211747" y="905333"/>
              </a:lnTo>
              <a:lnTo>
                <a:pt x="201769" y="907552"/>
              </a:lnTo>
              <a:lnTo>
                <a:pt x="197334" y="897566"/>
              </a:lnTo>
              <a:lnTo>
                <a:pt x="190683" y="888690"/>
              </a:lnTo>
              <a:lnTo>
                <a:pt x="179597" y="886471"/>
              </a:lnTo>
              <a:lnTo>
                <a:pt x="166293" y="888690"/>
              </a:lnTo>
              <a:lnTo>
                <a:pt x="164076" y="895347"/>
              </a:lnTo>
              <a:lnTo>
                <a:pt x="159641" y="900895"/>
              </a:lnTo>
              <a:lnTo>
                <a:pt x="154098" y="902004"/>
              </a:lnTo>
              <a:lnTo>
                <a:pt x="152990" y="914208"/>
              </a:lnTo>
              <a:lnTo>
                <a:pt x="155207" y="917537"/>
              </a:lnTo>
              <a:lnTo>
                <a:pt x="164076" y="925303"/>
              </a:lnTo>
              <a:lnTo>
                <a:pt x="168510" y="929741"/>
              </a:lnTo>
              <a:lnTo>
                <a:pt x="174053" y="935288"/>
              </a:lnTo>
              <a:lnTo>
                <a:pt x="182922" y="938617"/>
              </a:lnTo>
              <a:lnTo>
                <a:pt x="185140" y="938617"/>
              </a:lnTo>
              <a:lnTo>
                <a:pt x="187357" y="941945"/>
              </a:lnTo>
              <a:lnTo>
                <a:pt x="185140" y="951931"/>
              </a:lnTo>
              <a:lnTo>
                <a:pt x="178488" y="959697"/>
              </a:lnTo>
              <a:lnTo>
                <a:pt x="170728" y="967463"/>
              </a:lnTo>
              <a:lnTo>
                <a:pt x="162967" y="973011"/>
              </a:lnTo>
              <a:lnTo>
                <a:pt x="156316" y="976339"/>
              </a:lnTo>
              <a:lnTo>
                <a:pt x="152990" y="979668"/>
              </a:lnTo>
              <a:lnTo>
                <a:pt x="146338" y="996310"/>
              </a:lnTo>
              <a:lnTo>
                <a:pt x="158533" y="994091"/>
              </a:lnTo>
              <a:lnTo>
                <a:pt x="166293" y="996310"/>
              </a:lnTo>
              <a:lnTo>
                <a:pt x="177379" y="987434"/>
              </a:lnTo>
              <a:lnTo>
                <a:pt x="182922" y="986324"/>
              </a:lnTo>
              <a:lnTo>
                <a:pt x="191791" y="981886"/>
              </a:lnTo>
              <a:lnTo>
                <a:pt x="198443" y="979668"/>
              </a:lnTo>
              <a:lnTo>
                <a:pt x="205095" y="976339"/>
              </a:lnTo>
              <a:lnTo>
                <a:pt x="208421" y="980777"/>
              </a:lnTo>
              <a:lnTo>
                <a:pt x="209529" y="992981"/>
              </a:lnTo>
              <a:lnTo>
                <a:pt x="211747" y="1001857"/>
              </a:lnTo>
              <a:lnTo>
                <a:pt x="216181" y="1007404"/>
              </a:lnTo>
              <a:lnTo>
                <a:pt x="213964" y="1018499"/>
              </a:lnTo>
              <a:lnTo>
                <a:pt x="210638" y="1027375"/>
              </a:lnTo>
              <a:lnTo>
                <a:pt x="211747" y="1042908"/>
              </a:lnTo>
              <a:lnTo>
                <a:pt x="209529" y="1066207"/>
              </a:lnTo>
              <a:lnTo>
                <a:pt x="206203" y="1080630"/>
              </a:lnTo>
              <a:lnTo>
                <a:pt x="189574" y="1099491"/>
              </a:lnTo>
              <a:lnTo>
                <a:pt x="171836" y="1109476"/>
              </a:lnTo>
              <a:lnTo>
                <a:pt x="152990" y="1115024"/>
              </a:lnTo>
              <a:lnTo>
                <a:pt x="140795" y="1127228"/>
              </a:lnTo>
              <a:lnTo>
                <a:pt x="125274" y="1136104"/>
              </a:lnTo>
              <a:lnTo>
                <a:pt x="106428" y="1151636"/>
              </a:lnTo>
              <a:lnTo>
                <a:pt x="94233" y="1150527"/>
              </a:lnTo>
              <a:lnTo>
                <a:pt x="101993" y="1159403"/>
              </a:lnTo>
              <a:lnTo>
                <a:pt x="110862" y="1167169"/>
              </a:lnTo>
              <a:lnTo>
                <a:pt x="100885" y="1177154"/>
              </a:lnTo>
              <a:lnTo>
                <a:pt x="103102" y="1190468"/>
              </a:lnTo>
              <a:lnTo>
                <a:pt x="125274" y="1202672"/>
              </a:lnTo>
              <a:lnTo>
                <a:pt x="141903" y="1189359"/>
              </a:lnTo>
              <a:lnTo>
                <a:pt x="151881" y="1186030"/>
              </a:lnTo>
              <a:lnTo>
                <a:pt x="166293" y="1180483"/>
              </a:lnTo>
              <a:lnTo>
                <a:pt x="176271" y="1179373"/>
              </a:lnTo>
              <a:lnTo>
                <a:pt x="187357" y="1180483"/>
              </a:lnTo>
              <a:lnTo>
                <a:pt x="194009" y="1187140"/>
              </a:lnTo>
              <a:lnTo>
                <a:pt x="201769" y="1187140"/>
              </a:lnTo>
              <a:lnTo>
                <a:pt x="207312" y="1191578"/>
              </a:lnTo>
              <a:lnTo>
                <a:pt x="201769" y="1193797"/>
              </a:lnTo>
              <a:lnTo>
                <a:pt x="195117" y="1204891"/>
              </a:lnTo>
              <a:lnTo>
                <a:pt x="198443" y="1212658"/>
              </a:lnTo>
              <a:lnTo>
                <a:pt x="208421" y="1219314"/>
              </a:lnTo>
              <a:lnTo>
                <a:pt x="219507" y="1213767"/>
              </a:lnTo>
              <a:lnTo>
                <a:pt x="227267" y="1212658"/>
              </a:lnTo>
              <a:lnTo>
                <a:pt x="241679" y="1219314"/>
              </a:lnTo>
              <a:lnTo>
                <a:pt x="249440" y="1230409"/>
              </a:lnTo>
              <a:lnTo>
                <a:pt x="257200" y="1242613"/>
              </a:lnTo>
              <a:lnTo>
                <a:pt x="270503" y="1244832"/>
              </a:lnTo>
              <a:lnTo>
                <a:pt x="284915" y="1249270"/>
              </a:lnTo>
              <a:lnTo>
                <a:pt x="296002" y="1245942"/>
              </a:lnTo>
              <a:lnTo>
                <a:pt x="301545" y="1242613"/>
              </a:lnTo>
              <a:lnTo>
                <a:pt x="310414" y="1240395"/>
              </a:lnTo>
              <a:lnTo>
                <a:pt x="320391" y="1234847"/>
              </a:lnTo>
              <a:lnTo>
                <a:pt x="329260" y="1227081"/>
              </a:lnTo>
              <a:lnTo>
                <a:pt x="340347" y="1220424"/>
              </a:lnTo>
              <a:lnTo>
                <a:pt x="346998" y="1217096"/>
              </a:lnTo>
              <a:lnTo>
                <a:pt x="359193" y="1208220"/>
              </a:lnTo>
              <a:lnTo>
                <a:pt x="369171" y="1193797"/>
              </a:lnTo>
              <a:lnTo>
                <a:pt x="373605" y="1187140"/>
              </a:lnTo>
              <a:lnTo>
                <a:pt x="384691" y="1179373"/>
              </a:lnTo>
              <a:lnTo>
                <a:pt x="383583" y="1189359"/>
              </a:lnTo>
              <a:lnTo>
                <a:pt x="378040" y="1197125"/>
              </a:lnTo>
              <a:lnTo>
                <a:pt x="369171" y="1208220"/>
              </a:lnTo>
              <a:lnTo>
                <a:pt x="359193" y="1219314"/>
              </a:lnTo>
              <a:lnTo>
                <a:pt x="345890" y="1228190"/>
              </a:lnTo>
              <a:lnTo>
                <a:pt x="333695" y="1237066"/>
              </a:lnTo>
              <a:lnTo>
                <a:pt x="324826" y="1250380"/>
              </a:lnTo>
              <a:lnTo>
                <a:pt x="325934" y="1260365"/>
              </a:lnTo>
              <a:lnTo>
                <a:pt x="325934" y="1274788"/>
              </a:lnTo>
              <a:lnTo>
                <a:pt x="310414" y="1277007"/>
              </a:lnTo>
              <a:lnTo>
                <a:pt x="288241" y="1271460"/>
              </a:lnTo>
              <a:lnTo>
                <a:pt x="274938" y="1269241"/>
              </a:lnTo>
              <a:lnTo>
                <a:pt x="245005" y="1265913"/>
              </a:lnTo>
              <a:lnTo>
                <a:pt x="229484" y="1274788"/>
              </a:lnTo>
              <a:lnTo>
                <a:pt x="213964" y="1271460"/>
              </a:lnTo>
              <a:lnTo>
                <a:pt x="200660" y="1275898"/>
              </a:lnTo>
              <a:lnTo>
                <a:pt x="201769" y="1286993"/>
              </a:lnTo>
              <a:lnTo>
                <a:pt x="213964" y="1290321"/>
              </a:lnTo>
              <a:lnTo>
                <a:pt x="217290" y="1296978"/>
              </a:lnTo>
              <a:lnTo>
                <a:pt x="203986" y="1304744"/>
              </a:lnTo>
              <a:lnTo>
                <a:pt x="186248" y="1305854"/>
              </a:lnTo>
              <a:lnTo>
                <a:pt x="175162" y="1300306"/>
              </a:lnTo>
              <a:lnTo>
                <a:pt x="168510" y="1314729"/>
              </a:lnTo>
              <a:lnTo>
                <a:pt x="168510" y="1332481"/>
              </a:lnTo>
              <a:lnTo>
                <a:pt x="162967" y="1351342"/>
              </a:lnTo>
              <a:lnTo>
                <a:pt x="143012" y="1361328"/>
              </a:lnTo>
              <a:lnTo>
                <a:pt x="130817" y="1379079"/>
              </a:lnTo>
              <a:lnTo>
                <a:pt x="117514" y="1401269"/>
              </a:lnTo>
              <a:lnTo>
                <a:pt x="97559" y="1423458"/>
              </a:lnTo>
              <a:lnTo>
                <a:pt x="86472" y="1434553"/>
              </a:lnTo>
              <a:lnTo>
                <a:pt x="70952" y="1440100"/>
              </a:lnTo>
              <a:lnTo>
                <a:pt x="58757" y="1451195"/>
              </a:lnTo>
              <a:lnTo>
                <a:pt x="52105" y="1463399"/>
              </a:lnTo>
              <a:lnTo>
                <a:pt x="56540" y="1470056"/>
              </a:lnTo>
              <a:lnTo>
                <a:pt x="67626" y="1468947"/>
              </a:lnTo>
              <a:lnTo>
                <a:pt x="75386" y="1460071"/>
              </a:lnTo>
              <a:lnTo>
                <a:pt x="89798" y="1467837"/>
              </a:lnTo>
              <a:lnTo>
                <a:pt x="99776" y="1484479"/>
              </a:lnTo>
              <a:lnTo>
                <a:pt x="111971" y="1482260"/>
              </a:lnTo>
              <a:lnTo>
                <a:pt x="117514" y="1468947"/>
              </a:lnTo>
              <a:lnTo>
                <a:pt x="124166" y="1453414"/>
              </a:lnTo>
              <a:lnTo>
                <a:pt x="144121" y="1448976"/>
              </a:lnTo>
              <a:lnTo>
                <a:pt x="151881" y="1425677"/>
              </a:lnTo>
              <a:lnTo>
                <a:pt x="168510" y="1422349"/>
              </a:lnTo>
              <a:lnTo>
                <a:pt x="188466" y="1417911"/>
              </a:lnTo>
              <a:lnTo>
                <a:pt x="208421" y="1414582"/>
              </a:lnTo>
              <a:lnTo>
                <a:pt x="226159" y="1430115"/>
              </a:lnTo>
              <a:lnTo>
                <a:pt x="245005" y="1442319"/>
              </a:lnTo>
              <a:lnTo>
                <a:pt x="263852" y="1446757"/>
              </a:lnTo>
              <a:lnTo>
                <a:pt x="274938" y="1425677"/>
              </a:lnTo>
              <a:lnTo>
                <a:pt x="278264" y="1411254"/>
              </a:lnTo>
              <a:lnTo>
                <a:pt x="283807" y="1391283"/>
              </a:lnTo>
              <a:lnTo>
                <a:pt x="294893" y="1377970"/>
              </a:lnTo>
              <a:lnTo>
                <a:pt x="315957" y="1369094"/>
              </a:lnTo>
              <a:lnTo>
                <a:pt x="339238" y="1362437"/>
              </a:lnTo>
              <a:lnTo>
                <a:pt x="355867" y="1364656"/>
              </a:lnTo>
              <a:lnTo>
                <a:pt x="371388" y="1379079"/>
              </a:lnTo>
              <a:lnTo>
                <a:pt x="381365" y="1386845"/>
              </a:lnTo>
              <a:lnTo>
                <a:pt x="391343" y="1386845"/>
              </a:lnTo>
              <a:lnTo>
                <a:pt x="393560" y="1373532"/>
              </a:lnTo>
              <a:lnTo>
                <a:pt x="415733" y="1384627"/>
              </a:lnTo>
              <a:lnTo>
                <a:pt x="425710" y="1384627"/>
              </a:lnTo>
              <a:lnTo>
                <a:pt x="441231" y="1380189"/>
              </a:lnTo>
              <a:lnTo>
                <a:pt x="419059" y="1363546"/>
              </a:lnTo>
              <a:lnTo>
                <a:pt x="430145" y="1359109"/>
              </a:lnTo>
              <a:lnTo>
                <a:pt x="447883" y="1360218"/>
              </a:lnTo>
              <a:lnTo>
                <a:pt x="463403" y="1360218"/>
              </a:lnTo>
              <a:lnTo>
                <a:pt x="480033" y="1352452"/>
              </a:lnTo>
              <a:lnTo>
                <a:pt x="490010" y="1351342"/>
              </a:lnTo>
              <a:lnTo>
                <a:pt x="498879" y="1344685"/>
              </a:lnTo>
              <a:lnTo>
                <a:pt x="493336" y="1336919"/>
              </a:lnTo>
              <a:lnTo>
                <a:pt x="503314" y="1338028"/>
              </a:lnTo>
              <a:lnTo>
                <a:pt x="514400" y="1344685"/>
              </a:lnTo>
              <a:lnTo>
                <a:pt x="531029" y="1346904"/>
              </a:lnTo>
              <a:lnTo>
                <a:pt x="546550" y="1352452"/>
              </a:lnTo>
              <a:lnTo>
                <a:pt x="556527" y="1355780"/>
              </a:lnTo>
              <a:lnTo>
                <a:pt x="575374" y="1351342"/>
              </a:lnTo>
              <a:lnTo>
                <a:pt x="589786" y="1350233"/>
              </a:lnTo>
              <a:lnTo>
                <a:pt x="599764" y="1351342"/>
              </a:lnTo>
              <a:lnTo>
                <a:pt x="618610" y="1351342"/>
              </a:lnTo>
              <a:lnTo>
                <a:pt x="640783" y="1357999"/>
              </a:lnTo>
              <a:lnTo>
                <a:pt x="654086" y="1359109"/>
              </a:lnTo>
              <a:lnTo>
                <a:pt x="667390" y="1360218"/>
              </a:lnTo>
              <a:lnTo>
                <a:pt x="685127" y="1353561"/>
              </a:lnTo>
              <a:lnTo>
                <a:pt x="691779" y="1350233"/>
              </a:lnTo>
              <a:lnTo>
                <a:pt x="707300" y="1343576"/>
              </a:lnTo>
              <a:lnTo>
                <a:pt x="722821" y="1334700"/>
              </a:lnTo>
              <a:lnTo>
                <a:pt x="736124" y="1330262"/>
              </a:lnTo>
              <a:lnTo>
                <a:pt x="740558" y="1323605"/>
              </a:lnTo>
              <a:lnTo>
                <a:pt x="743884" y="1315839"/>
              </a:lnTo>
              <a:lnTo>
                <a:pt x="758296" y="1310292"/>
              </a:lnTo>
              <a:lnTo>
                <a:pt x="770491" y="1301416"/>
              </a:lnTo>
              <a:lnTo>
                <a:pt x="782686" y="1289212"/>
              </a:lnTo>
              <a:lnTo>
                <a:pt x="788229" y="1274788"/>
              </a:lnTo>
              <a:lnTo>
                <a:pt x="788229" y="1265913"/>
              </a:lnTo>
              <a:lnTo>
                <a:pt x="793772" y="1244832"/>
              </a:lnTo>
              <a:lnTo>
                <a:pt x="789338" y="1232628"/>
              </a:lnTo>
              <a:lnTo>
                <a:pt x="772708" y="1234847"/>
              </a:lnTo>
              <a:lnTo>
                <a:pt x="752753" y="1235957"/>
              </a:lnTo>
              <a:lnTo>
                <a:pt x="739450" y="1233738"/>
              </a:lnTo>
              <a:lnTo>
                <a:pt x="726146" y="1233738"/>
              </a:lnTo>
              <a:lnTo>
                <a:pt x="708408" y="1235957"/>
              </a:lnTo>
              <a:lnTo>
                <a:pt x="690671" y="1234847"/>
              </a:lnTo>
              <a:lnTo>
                <a:pt x="678476" y="1230409"/>
              </a:lnTo>
              <a:lnTo>
                <a:pt x="688453" y="1225971"/>
              </a:lnTo>
              <a:lnTo>
                <a:pt x="708408" y="1223752"/>
              </a:lnTo>
              <a:lnTo>
                <a:pt x="718386" y="1219314"/>
              </a:lnTo>
              <a:lnTo>
                <a:pt x="732798" y="1212658"/>
              </a:lnTo>
              <a:lnTo>
                <a:pt x="736124" y="1201563"/>
              </a:lnTo>
              <a:lnTo>
                <a:pt x="736124" y="1197125"/>
              </a:lnTo>
              <a:lnTo>
                <a:pt x="737233" y="1186030"/>
              </a:lnTo>
              <a:lnTo>
                <a:pt x="749427" y="1184921"/>
              </a:lnTo>
              <a:lnTo>
                <a:pt x="768274" y="1166060"/>
              </a:lnTo>
              <a:lnTo>
                <a:pt x="778252" y="1152746"/>
              </a:lnTo>
              <a:lnTo>
                <a:pt x="794881" y="1131666"/>
              </a:lnTo>
              <a:lnTo>
                <a:pt x="801533" y="1116133"/>
              </a:lnTo>
              <a:lnTo>
                <a:pt x="807076" y="1083958"/>
              </a:lnTo>
              <a:lnTo>
                <a:pt x="821488" y="1058440"/>
              </a:lnTo>
              <a:lnTo>
                <a:pt x="824814" y="1045127"/>
              </a:lnTo>
              <a:lnTo>
                <a:pt x="822596" y="1038470"/>
              </a:lnTo>
              <a:lnTo>
                <a:pt x="819271" y="1019609"/>
              </a:lnTo>
              <a:lnTo>
                <a:pt x="810402" y="1005185"/>
              </a:lnTo>
              <a:lnTo>
                <a:pt x="797098" y="992981"/>
              </a:lnTo>
              <a:lnTo>
                <a:pt x="786012" y="986324"/>
              </a:lnTo>
              <a:lnTo>
                <a:pt x="769383" y="978558"/>
              </a:lnTo>
              <a:lnTo>
                <a:pt x="746102" y="971901"/>
              </a:lnTo>
              <a:lnTo>
                <a:pt x="722821" y="971901"/>
              </a:lnTo>
              <a:lnTo>
                <a:pt x="707300" y="968573"/>
              </a:lnTo>
              <a:lnTo>
                <a:pt x="692888" y="971901"/>
              </a:lnTo>
              <a:lnTo>
                <a:pt x="681802" y="980777"/>
              </a:lnTo>
              <a:lnTo>
                <a:pt x="680693" y="996310"/>
              </a:lnTo>
              <a:lnTo>
                <a:pt x="664064" y="1002967"/>
              </a:lnTo>
              <a:lnTo>
                <a:pt x="654086" y="995200"/>
              </a:lnTo>
              <a:lnTo>
                <a:pt x="645217" y="988543"/>
              </a:lnTo>
              <a:lnTo>
                <a:pt x="649652" y="973011"/>
              </a:lnTo>
              <a:lnTo>
                <a:pt x="660738" y="958587"/>
              </a:lnTo>
              <a:lnTo>
                <a:pt x="674041" y="936398"/>
              </a:lnTo>
              <a:lnTo>
                <a:pt x="660738" y="923084"/>
              </a:lnTo>
              <a:lnTo>
                <a:pt x="655195" y="899785"/>
              </a:lnTo>
              <a:lnTo>
                <a:pt x="647434" y="885362"/>
              </a:lnTo>
              <a:lnTo>
                <a:pt x="629696" y="875377"/>
              </a:lnTo>
              <a:lnTo>
                <a:pt x="617502" y="857625"/>
              </a:lnTo>
              <a:lnTo>
                <a:pt x="601981" y="847640"/>
              </a:lnTo>
              <a:lnTo>
                <a:pt x="595329" y="848749"/>
              </a:lnTo>
              <a:lnTo>
                <a:pt x="596438" y="840983"/>
              </a:lnTo>
              <a:lnTo>
                <a:pt x="616393" y="837655"/>
              </a:lnTo>
              <a:lnTo>
                <a:pt x="621936" y="849859"/>
              </a:lnTo>
              <a:lnTo>
                <a:pt x="626371" y="808808"/>
              </a:lnTo>
              <a:lnTo>
                <a:pt x="623045" y="794385"/>
              </a:lnTo>
              <a:lnTo>
                <a:pt x="619719" y="783290"/>
              </a:lnTo>
              <a:lnTo>
                <a:pt x="624153" y="778852"/>
              </a:lnTo>
              <a:lnTo>
                <a:pt x="620827" y="762210"/>
              </a:lnTo>
              <a:lnTo>
                <a:pt x="609741" y="752225"/>
              </a:lnTo>
              <a:lnTo>
                <a:pt x="590895" y="730035"/>
              </a:lnTo>
              <a:lnTo>
                <a:pt x="577591" y="712284"/>
              </a:lnTo>
              <a:lnTo>
                <a:pt x="560962" y="705627"/>
              </a:lnTo>
              <a:lnTo>
                <a:pt x="542115" y="693423"/>
              </a:lnTo>
              <a:lnTo>
                <a:pt x="528812" y="686766"/>
              </a:lnTo>
              <a:lnTo>
                <a:pt x="516617" y="690094"/>
              </a:lnTo>
              <a:lnTo>
                <a:pt x="512183" y="682328"/>
              </a:lnTo>
              <a:lnTo>
                <a:pt x="504422" y="660138"/>
              </a:lnTo>
              <a:lnTo>
                <a:pt x="498879" y="633511"/>
              </a:lnTo>
              <a:lnTo>
                <a:pt x="490010" y="607993"/>
              </a:lnTo>
              <a:lnTo>
                <a:pt x="482250" y="588022"/>
              </a:lnTo>
              <a:lnTo>
                <a:pt x="477815" y="558066"/>
              </a:lnTo>
              <a:lnTo>
                <a:pt x="472272" y="535877"/>
              </a:lnTo>
              <a:lnTo>
                <a:pt x="462295" y="517016"/>
              </a:lnTo>
              <a:lnTo>
                <a:pt x="453426" y="505921"/>
              </a:lnTo>
              <a:lnTo>
                <a:pt x="434579" y="487060"/>
              </a:lnTo>
              <a:lnTo>
                <a:pt x="416841" y="468199"/>
              </a:lnTo>
              <a:lnTo>
                <a:pt x="401321" y="454885"/>
              </a:lnTo>
              <a:lnTo>
                <a:pt x="383583" y="447119"/>
              </a:lnTo>
              <a:lnTo>
                <a:pt x="360302" y="439352"/>
              </a:lnTo>
              <a:lnTo>
                <a:pt x="341455" y="439352"/>
              </a:lnTo>
              <a:lnTo>
                <a:pt x="327043" y="450447"/>
              </a:lnTo>
              <a:lnTo>
                <a:pt x="310414" y="458213"/>
              </a:lnTo>
              <a:lnTo>
                <a:pt x="290459" y="455995"/>
              </a:lnTo>
              <a:lnTo>
                <a:pt x="289350" y="450447"/>
              </a:lnTo>
              <a:lnTo>
                <a:pt x="307088" y="444900"/>
              </a:lnTo>
              <a:lnTo>
                <a:pt x="305979" y="442681"/>
              </a:lnTo>
              <a:lnTo>
                <a:pt x="319283" y="430477"/>
              </a:lnTo>
              <a:lnTo>
                <a:pt x="339238" y="416053"/>
              </a:lnTo>
              <a:lnTo>
                <a:pt x="348107" y="421601"/>
              </a:lnTo>
              <a:lnTo>
                <a:pt x="351433" y="418272"/>
              </a:lnTo>
              <a:lnTo>
                <a:pt x="365845" y="409397"/>
              </a:lnTo>
              <a:lnTo>
                <a:pt x="351433" y="398302"/>
              </a:lnTo>
              <a:lnTo>
                <a:pt x="338129" y="392754"/>
              </a:lnTo>
              <a:lnTo>
                <a:pt x="343672" y="380550"/>
              </a:lnTo>
              <a:lnTo>
                <a:pt x="327043" y="380550"/>
              </a:lnTo>
              <a:lnTo>
                <a:pt x="305979" y="388316"/>
              </a:lnTo>
              <a:lnTo>
                <a:pt x="296002" y="392754"/>
              </a:lnTo>
              <a:lnTo>
                <a:pt x="299328" y="386097"/>
              </a:lnTo>
              <a:lnTo>
                <a:pt x="312631" y="376112"/>
              </a:lnTo>
              <a:lnTo>
                <a:pt x="337021" y="373893"/>
              </a:lnTo>
              <a:lnTo>
                <a:pt x="359193" y="369455"/>
              </a:lnTo>
              <a:lnTo>
                <a:pt x="380257" y="355032"/>
              </a:lnTo>
              <a:lnTo>
                <a:pt x="380257" y="342828"/>
              </a:lnTo>
              <a:lnTo>
                <a:pt x="389126" y="328405"/>
              </a:lnTo>
              <a:lnTo>
                <a:pt x="396886" y="316200"/>
              </a:lnTo>
              <a:lnTo>
                <a:pt x="407972" y="303996"/>
              </a:lnTo>
              <a:lnTo>
                <a:pt x="419059" y="288464"/>
              </a:lnTo>
              <a:lnTo>
                <a:pt x="423493" y="276259"/>
              </a:lnTo>
              <a:lnTo>
                <a:pt x="429036" y="258508"/>
              </a:lnTo>
              <a:lnTo>
                <a:pt x="437905" y="238537"/>
              </a:lnTo>
              <a:lnTo>
                <a:pt x="448991" y="224114"/>
              </a:lnTo>
              <a:lnTo>
                <a:pt x="457860" y="206362"/>
              </a:lnTo>
              <a:lnTo>
                <a:pt x="454534" y="187501"/>
              </a:lnTo>
              <a:lnTo>
                <a:pt x="442340" y="174187"/>
              </a:lnTo>
              <a:lnTo>
                <a:pt x="431253" y="158655"/>
              </a:lnTo>
              <a:lnTo>
                <a:pt x="415733" y="155326"/>
              </a:lnTo>
              <a:lnTo>
                <a:pt x="400212" y="157545"/>
              </a:lnTo>
              <a:lnTo>
                <a:pt x="368062" y="155326"/>
              </a:lnTo>
              <a:lnTo>
                <a:pt x="340347" y="151998"/>
              </a:lnTo>
              <a:lnTo>
                <a:pt x="321500" y="153107"/>
              </a:lnTo>
              <a:lnTo>
                <a:pt x="296002" y="151998"/>
              </a:lnTo>
              <a:lnTo>
                <a:pt x="274938" y="154217"/>
              </a:lnTo>
              <a:lnTo>
                <a:pt x="254983" y="163093"/>
              </a:lnTo>
              <a:lnTo>
                <a:pt x="235028" y="174187"/>
              </a:lnTo>
              <a:lnTo>
                <a:pt x="218398" y="184173"/>
              </a:lnTo>
              <a:lnTo>
                <a:pt x="205095" y="194158"/>
              </a:lnTo>
              <a:lnTo>
                <a:pt x="201769" y="185282"/>
              </a:lnTo>
              <a:lnTo>
                <a:pt x="211747" y="176406"/>
              </a:lnTo>
              <a:lnTo>
                <a:pt x="218398" y="168640"/>
              </a:lnTo>
              <a:lnTo>
                <a:pt x="230593" y="160874"/>
              </a:lnTo>
              <a:lnTo>
                <a:pt x="241679" y="145341"/>
              </a:lnTo>
              <a:lnTo>
                <a:pt x="246114" y="134246"/>
              </a:lnTo>
              <a:lnTo>
                <a:pt x="230593" y="136465"/>
              </a:lnTo>
              <a:lnTo>
                <a:pt x="219507" y="137575"/>
              </a:lnTo>
              <a:lnTo>
                <a:pt x="218398" y="133137"/>
              </a:lnTo>
              <a:lnTo>
                <a:pt x="221724" y="124261"/>
              </a:lnTo>
              <a:lnTo>
                <a:pt x="240571" y="115385"/>
              </a:lnTo>
              <a:lnTo>
                <a:pt x="258309" y="100962"/>
              </a:lnTo>
              <a:lnTo>
                <a:pt x="271612" y="89867"/>
              </a:lnTo>
              <a:lnTo>
                <a:pt x="282698" y="80991"/>
              </a:lnTo>
              <a:lnTo>
                <a:pt x="301545" y="67678"/>
              </a:lnTo>
              <a:lnTo>
                <a:pt x="312631" y="56583"/>
              </a:lnTo>
              <a:lnTo>
                <a:pt x="320391" y="45488"/>
              </a:lnTo>
              <a:lnTo>
                <a:pt x="322609" y="31065"/>
              </a:lnTo>
              <a:lnTo>
                <a:pt x="330369" y="13313"/>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0.36</cdr:x>
      <cdr:y>0.4515</cdr:y>
    </cdr:from>
    <cdr:to>
      <cdr:x>0.3895</cdr:x>
      <cdr:y>0.48075</cdr:y>
    </cdr:to>
    <cdr:sp macro="" textlink="">
      <cdr:nvSpPr>
        <cdr:cNvPr id="36906" name="Freeform 42"/>
        <cdr:cNvSpPr>
          <a:spLocks xmlns:a="http://schemas.openxmlformats.org/drawingml/2006/main"/>
        </cdr:cNvSpPr>
      </cdr:nvSpPr>
      <cdr:spPr bwMode="auto">
        <a:xfrm xmlns:a="http://schemas.openxmlformats.org/drawingml/2006/main">
          <a:off x="3298698" y="3229704"/>
          <a:ext cx="270310" cy="209233"/>
        </a:xfrm>
        <a:custGeom xmlns:a="http://schemas.openxmlformats.org/drawingml/2006/main">
          <a:avLst/>
          <a:gdLst/>
          <a:ahLst/>
          <a:cxnLst>
            <a:cxn ang="0">
              <a:pos x="82038" y="38832"/>
            </a:cxn>
            <a:cxn ang="0">
              <a:pos x="72060" y="58802"/>
            </a:cxn>
            <a:cxn ang="0">
              <a:pos x="32150" y="89868"/>
            </a:cxn>
            <a:cxn ang="0">
              <a:pos x="43236" y="110948"/>
            </a:cxn>
            <a:cxn ang="0">
              <a:pos x="0" y="137575"/>
            </a:cxn>
            <a:cxn ang="0">
              <a:pos x="31042" y="174188"/>
            </a:cxn>
            <a:cxn ang="0">
              <a:pos x="98667" y="173078"/>
            </a:cxn>
            <a:cxn ang="0">
              <a:pos x="126383" y="151998"/>
            </a:cxn>
            <a:cxn ang="0">
              <a:pos x="152990" y="204144"/>
            </a:cxn>
            <a:cxn ang="0">
              <a:pos x="195117" y="200815"/>
            </a:cxn>
            <a:cxn ang="0">
              <a:pos x="222833" y="204144"/>
            </a:cxn>
            <a:cxn ang="0">
              <a:pos x="235028" y="183064"/>
            </a:cxn>
            <a:cxn ang="0">
              <a:pos x="253874" y="173078"/>
            </a:cxn>
            <a:cxn ang="0">
              <a:pos x="270504" y="163093"/>
            </a:cxn>
            <a:cxn ang="0">
              <a:pos x="262743" y="151998"/>
            </a:cxn>
            <a:cxn ang="0">
              <a:pos x="250548" y="150889"/>
            </a:cxn>
            <a:cxn ang="0">
              <a:pos x="248331" y="123152"/>
            </a:cxn>
            <a:cxn ang="0">
              <a:pos x="266069" y="126480"/>
            </a:cxn>
            <a:cxn ang="0">
              <a:pos x="266069" y="139794"/>
            </a:cxn>
            <a:cxn ang="0">
              <a:pos x="271612" y="154217"/>
            </a:cxn>
            <a:cxn ang="0">
              <a:pos x="277155" y="140904"/>
            </a:cxn>
            <a:cxn ang="0">
              <a:pos x="271612" y="113167"/>
            </a:cxn>
            <a:cxn ang="0">
              <a:pos x="258309" y="97634"/>
            </a:cxn>
            <a:cxn ang="0">
              <a:pos x="243897" y="100962"/>
            </a:cxn>
            <a:cxn ang="0">
              <a:pos x="238354" y="92087"/>
            </a:cxn>
            <a:cxn ang="0">
              <a:pos x="252766" y="75444"/>
            </a:cxn>
            <a:cxn ang="0">
              <a:pos x="238354" y="51036"/>
            </a:cxn>
            <a:cxn ang="0">
              <a:pos x="221724" y="27737"/>
            </a:cxn>
            <a:cxn ang="0">
              <a:pos x="207312" y="3328"/>
            </a:cxn>
            <a:cxn ang="0">
              <a:pos x="177379" y="0"/>
            </a:cxn>
            <a:cxn ang="0">
              <a:pos x="150773" y="5547"/>
            </a:cxn>
            <a:cxn ang="0">
              <a:pos x="128600" y="13314"/>
            </a:cxn>
            <a:cxn ang="0">
              <a:pos x="109754" y="31065"/>
            </a:cxn>
            <a:cxn ang="0">
              <a:pos x="89798" y="39941"/>
            </a:cxn>
            <a:cxn ang="0">
              <a:pos x="92016" y="33284"/>
            </a:cxn>
          </a:cxnLst>
          <a:rect l="0" t="0" r="r" b="b"/>
          <a:pathLst>
            <a:path w="277155" h="204144">
              <a:moveTo>
                <a:pt x="92016" y="33284"/>
              </a:moveTo>
              <a:lnTo>
                <a:pt x="82038" y="38832"/>
              </a:lnTo>
              <a:lnTo>
                <a:pt x="74278" y="46598"/>
              </a:lnTo>
              <a:lnTo>
                <a:pt x="72060" y="58802"/>
              </a:lnTo>
              <a:lnTo>
                <a:pt x="58757" y="85430"/>
              </a:lnTo>
              <a:lnTo>
                <a:pt x="32150" y="89868"/>
              </a:lnTo>
              <a:lnTo>
                <a:pt x="24390" y="96524"/>
              </a:lnTo>
              <a:lnTo>
                <a:pt x="43236" y="110948"/>
              </a:lnTo>
              <a:lnTo>
                <a:pt x="17738" y="122042"/>
              </a:lnTo>
              <a:lnTo>
                <a:pt x="0" y="137575"/>
              </a:lnTo>
              <a:lnTo>
                <a:pt x="11086" y="148670"/>
              </a:lnTo>
              <a:lnTo>
                <a:pt x="31042" y="174188"/>
              </a:lnTo>
              <a:lnTo>
                <a:pt x="62083" y="190830"/>
              </a:lnTo>
              <a:lnTo>
                <a:pt x="98667" y="173078"/>
              </a:lnTo>
              <a:lnTo>
                <a:pt x="109754" y="146451"/>
              </a:lnTo>
              <a:lnTo>
                <a:pt x="126383" y="151998"/>
              </a:lnTo>
              <a:lnTo>
                <a:pt x="146338" y="179735"/>
              </a:lnTo>
              <a:lnTo>
                <a:pt x="152990" y="204144"/>
              </a:lnTo>
              <a:lnTo>
                <a:pt x="181814" y="195268"/>
              </a:lnTo>
              <a:lnTo>
                <a:pt x="195117" y="200815"/>
              </a:lnTo>
              <a:lnTo>
                <a:pt x="209529" y="201925"/>
              </a:lnTo>
              <a:lnTo>
                <a:pt x="222833" y="204144"/>
              </a:lnTo>
              <a:lnTo>
                <a:pt x="232810" y="196377"/>
              </a:lnTo>
              <a:lnTo>
                <a:pt x="235028" y="183064"/>
              </a:lnTo>
              <a:lnTo>
                <a:pt x="237245" y="173078"/>
              </a:lnTo>
              <a:lnTo>
                <a:pt x="253874" y="173078"/>
              </a:lnTo>
              <a:lnTo>
                <a:pt x="267178" y="169750"/>
              </a:lnTo>
              <a:lnTo>
                <a:pt x="270504" y="163093"/>
              </a:lnTo>
              <a:lnTo>
                <a:pt x="268286" y="155327"/>
              </a:lnTo>
              <a:lnTo>
                <a:pt x="262743" y="151998"/>
              </a:lnTo>
              <a:lnTo>
                <a:pt x="254983" y="153108"/>
              </a:lnTo>
              <a:lnTo>
                <a:pt x="250548" y="150889"/>
              </a:lnTo>
              <a:lnTo>
                <a:pt x="254983" y="133137"/>
              </a:lnTo>
              <a:lnTo>
                <a:pt x="248331" y="123152"/>
              </a:lnTo>
              <a:lnTo>
                <a:pt x="254983" y="118714"/>
              </a:lnTo>
              <a:lnTo>
                <a:pt x="266069" y="126480"/>
              </a:lnTo>
              <a:lnTo>
                <a:pt x="266069" y="135356"/>
              </a:lnTo>
              <a:lnTo>
                <a:pt x="266069" y="139794"/>
              </a:lnTo>
              <a:lnTo>
                <a:pt x="267178" y="147560"/>
              </a:lnTo>
              <a:lnTo>
                <a:pt x="271612" y="154217"/>
              </a:lnTo>
              <a:lnTo>
                <a:pt x="274938" y="151998"/>
              </a:lnTo>
              <a:lnTo>
                <a:pt x="277155" y="140904"/>
              </a:lnTo>
              <a:lnTo>
                <a:pt x="273829" y="123152"/>
              </a:lnTo>
              <a:lnTo>
                <a:pt x="271612" y="113167"/>
              </a:lnTo>
              <a:lnTo>
                <a:pt x="263852" y="97634"/>
              </a:lnTo>
              <a:lnTo>
                <a:pt x="258309" y="97634"/>
              </a:lnTo>
              <a:lnTo>
                <a:pt x="249440" y="99853"/>
              </a:lnTo>
              <a:lnTo>
                <a:pt x="243897" y="100962"/>
              </a:lnTo>
              <a:lnTo>
                <a:pt x="236136" y="104291"/>
              </a:lnTo>
              <a:lnTo>
                <a:pt x="238354" y="92087"/>
              </a:lnTo>
              <a:lnTo>
                <a:pt x="254983" y="84320"/>
              </a:lnTo>
              <a:lnTo>
                <a:pt x="252766" y="75444"/>
              </a:lnTo>
              <a:lnTo>
                <a:pt x="241679" y="61021"/>
              </a:lnTo>
              <a:lnTo>
                <a:pt x="238354" y="51036"/>
              </a:lnTo>
              <a:lnTo>
                <a:pt x="226159" y="38832"/>
              </a:lnTo>
              <a:lnTo>
                <a:pt x="221724" y="27737"/>
              </a:lnTo>
              <a:lnTo>
                <a:pt x="217290" y="15533"/>
              </a:lnTo>
              <a:lnTo>
                <a:pt x="207312" y="3328"/>
              </a:lnTo>
              <a:lnTo>
                <a:pt x="190683" y="1109"/>
              </a:lnTo>
              <a:lnTo>
                <a:pt x="177379" y="0"/>
              </a:lnTo>
              <a:lnTo>
                <a:pt x="162967" y="3328"/>
              </a:lnTo>
              <a:lnTo>
                <a:pt x="150773" y="5547"/>
              </a:lnTo>
              <a:lnTo>
                <a:pt x="141904" y="7766"/>
              </a:lnTo>
              <a:lnTo>
                <a:pt x="128600" y="13314"/>
              </a:lnTo>
              <a:lnTo>
                <a:pt x="120840" y="24408"/>
              </a:lnTo>
              <a:lnTo>
                <a:pt x="109754" y="31065"/>
              </a:lnTo>
              <a:lnTo>
                <a:pt x="101993" y="34394"/>
              </a:lnTo>
              <a:lnTo>
                <a:pt x="89798" y="39941"/>
              </a:lnTo>
              <a:lnTo>
                <a:pt x="83147" y="45489"/>
              </a:lnTo>
              <a:lnTo>
                <a:pt x="92016" y="33284"/>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0.37075</cdr:x>
      <cdr:y>0.3735</cdr:y>
    </cdr:from>
    <cdr:to>
      <cdr:x>0.3825</cdr:x>
      <cdr:y>0.393</cdr:y>
    </cdr:to>
    <cdr:sp macro="" textlink="">
      <cdr:nvSpPr>
        <cdr:cNvPr id="36907" name="Freeform 43"/>
        <cdr:cNvSpPr>
          <a:spLocks xmlns:a="http://schemas.openxmlformats.org/drawingml/2006/main"/>
        </cdr:cNvSpPr>
      </cdr:nvSpPr>
      <cdr:spPr bwMode="auto">
        <a:xfrm xmlns:a="http://schemas.openxmlformats.org/drawingml/2006/main">
          <a:off x="3397201" y="2671748"/>
          <a:ext cx="107666" cy="139489"/>
        </a:xfrm>
        <a:custGeom xmlns:a="http://schemas.openxmlformats.org/drawingml/2006/main">
          <a:avLst/>
          <a:gdLst/>
          <a:ahLst/>
          <a:cxnLst>
            <a:cxn ang="0">
              <a:pos x="86472" y="0"/>
            </a:cxn>
            <a:cxn ang="0">
              <a:pos x="75386" y="7766"/>
            </a:cxn>
            <a:cxn ang="0">
              <a:pos x="55431" y="19971"/>
            </a:cxn>
            <a:cxn ang="0">
              <a:pos x="38801" y="29956"/>
            </a:cxn>
            <a:cxn ang="0">
              <a:pos x="34367" y="38832"/>
            </a:cxn>
            <a:cxn ang="0">
              <a:pos x="42127" y="52146"/>
            </a:cxn>
            <a:cxn ang="0">
              <a:pos x="28824" y="54365"/>
            </a:cxn>
            <a:cxn ang="0">
              <a:pos x="12195" y="44379"/>
            </a:cxn>
            <a:cxn ang="0">
              <a:pos x="3326" y="54365"/>
            </a:cxn>
            <a:cxn ang="0">
              <a:pos x="0" y="71007"/>
            </a:cxn>
            <a:cxn ang="0">
              <a:pos x="13303" y="83211"/>
            </a:cxn>
            <a:cxn ang="0">
              <a:pos x="7760" y="88758"/>
            </a:cxn>
            <a:cxn ang="0">
              <a:pos x="27715" y="99853"/>
            </a:cxn>
            <a:cxn ang="0">
              <a:pos x="12195" y="100963"/>
            </a:cxn>
            <a:cxn ang="0">
              <a:pos x="4434" y="116495"/>
            </a:cxn>
            <a:cxn ang="0">
              <a:pos x="8869" y="134247"/>
            </a:cxn>
            <a:cxn ang="0">
              <a:pos x="23281" y="125371"/>
            </a:cxn>
            <a:cxn ang="0">
              <a:pos x="34367" y="113167"/>
            </a:cxn>
            <a:cxn ang="0">
              <a:pos x="41019" y="106510"/>
            </a:cxn>
            <a:cxn ang="0">
              <a:pos x="55431" y="105400"/>
            </a:cxn>
            <a:cxn ang="0">
              <a:pos x="59865" y="97634"/>
            </a:cxn>
            <a:cxn ang="0">
              <a:pos x="68734" y="88758"/>
            </a:cxn>
            <a:cxn ang="0">
              <a:pos x="70951" y="77664"/>
            </a:cxn>
            <a:cxn ang="0">
              <a:pos x="58757" y="71007"/>
            </a:cxn>
            <a:cxn ang="0">
              <a:pos x="49888" y="74335"/>
            </a:cxn>
            <a:cxn ang="0">
              <a:pos x="57648" y="66569"/>
            </a:cxn>
            <a:cxn ang="0">
              <a:pos x="67626" y="56583"/>
            </a:cxn>
            <a:cxn ang="0">
              <a:pos x="77603" y="54365"/>
            </a:cxn>
            <a:cxn ang="0">
              <a:pos x="89798" y="59912"/>
            </a:cxn>
            <a:cxn ang="0">
              <a:pos x="103101" y="42160"/>
            </a:cxn>
            <a:cxn ang="0">
              <a:pos x="84255" y="45489"/>
            </a:cxn>
            <a:cxn ang="0">
              <a:pos x="78712" y="42160"/>
            </a:cxn>
            <a:cxn ang="0">
              <a:pos x="94232" y="25518"/>
            </a:cxn>
            <a:cxn ang="0">
              <a:pos x="94232" y="13314"/>
            </a:cxn>
            <a:cxn ang="0">
              <a:pos x="86472" y="0"/>
            </a:cxn>
          </a:cxnLst>
          <a:rect l="0" t="0" r="r" b="b"/>
          <a:pathLst>
            <a:path w="103101" h="134247">
              <a:moveTo>
                <a:pt x="86472" y="0"/>
              </a:moveTo>
              <a:lnTo>
                <a:pt x="75386" y="7766"/>
              </a:lnTo>
              <a:lnTo>
                <a:pt x="55431" y="19971"/>
              </a:lnTo>
              <a:lnTo>
                <a:pt x="38801" y="29956"/>
              </a:lnTo>
              <a:lnTo>
                <a:pt x="34367" y="38832"/>
              </a:lnTo>
              <a:lnTo>
                <a:pt x="42127" y="52146"/>
              </a:lnTo>
              <a:lnTo>
                <a:pt x="28824" y="54365"/>
              </a:lnTo>
              <a:lnTo>
                <a:pt x="12195" y="44379"/>
              </a:lnTo>
              <a:lnTo>
                <a:pt x="3326" y="54365"/>
              </a:lnTo>
              <a:lnTo>
                <a:pt x="0" y="71007"/>
              </a:lnTo>
              <a:lnTo>
                <a:pt x="13303" y="83211"/>
              </a:lnTo>
              <a:lnTo>
                <a:pt x="7760" y="88758"/>
              </a:lnTo>
              <a:lnTo>
                <a:pt x="27715" y="99853"/>
              </a:lnTo>
              <a:lnTo>
                <a:pt x="12195" y="100963"/>
              </a:lnTo>
              <a:lnTo>
                <a:pt x="4434" y="116495"/>
              </a:lnTo>
              <a:lnTo>
                <a:pt x="8869" y="134247"/>
              </a:lnTo>
              <a:lnTo>
                <a:pt x="23281" y="125371"/>
              </a:lnTo>
              <a:lnTo>
                <a:pt x="34367" y="113167"/>
              </a:lnTo>
              <a:lnTo>
                <a:pt x="41019" y="106510"/>
              </a:lnTo>
              <a:lnTo>
                <a:pt x="55431" y="105400"/>
              </a:lnTo>
              <a:lnTo>
                <a:pt x="59865" y="97634"/>
              </a:lnTo>
              <a:lnTo>
                <a:pt x="68734" y="88758"/>
              </a:lnTo>
              <a:lnTo>
                <a:pt x="70951" y="77664"/>
              </a:lnTo>
              <a:lnTo>
                <a:pt x="58757" y="71007"/>
              </a:lnTo>
              <a:lnTo>
                <a:pt x="49888" y="74335"/>
              </a:lnTo>
              <a:lnTo>
                <a:pt x="57648" y="66569"/>
              </a:lnTo>
              <a:lnTo>
                <a:pt x="67626" y="56583"/>
              </a:lnTo>
              <a:lnTo>
                <a:pt x="77603" y="54365"/>
              </a:lnTo>
              <a:lnTo>
                <a:pt x="89798" y="59912"/>
              </a:lnTo>
              <a:lnTo>
                <a:pt x="103101" y="42160"/>
              </a:lnTo>
              <a:lnTo>
                <a:pt x="84255" y="45489"/>
              </a:lnTo>
              <a:lnTo>
                <a:pt x="78712" y="42160"/>
              </a:lnTo>
              <a:lnTo>
                <a:pt x="94232" y="25518"/>
              </a:lnTo>
              <a:lnTo>
                <a:pt x="94232" y="13314"/>
              </a:lnTo>
              <a:lnTo>
                <a:pt x="86472" y="0"/>
              </a:lnTo>
              <a:close/>
            </a:path>
          </a:pathLst>
        </a:custGeom>
        <a:solidFill xmlns:a="http://schemas.openxmlformats.org/drawingml/2006/main">
          <a:srgbClr val="E0E0E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0.37575</cdr:x>
      <cdr:y>0.393</cdr:y>
    </cdr:from>
    <cdr:to>
      <cdr:x>0.3865</cdr:x>
      <cdr:y>0.4095</cdr:y>
    </cdr:to>
    <cdr:sp macro="" textlink="">
      <cdr:nvSpPr>
        <cdr:cNvPr id="36908" name="Freeform 44"/>
        <cdr:cNvSpPr>
          <a:spLocks xmlns:a="http://schemas.openxmlformats.org/drawingml/2006/main"/>
        </cdr:cNvSpPr>
      </cdr:nvSpPr>
      <cdr:spPr bwMode="auto">
        <a:xfrm xmlns:a="http://schemas.openxmlformats.org/drawingml/2006/main">
          <a:off x="3443016" y="2811237"/>
          <a:ext cx="98503" cy="118029"/>
        </a:xfrm>
        <a:custGeom xmlns:a="http://schemas.openxmlformats.org/drawingml/2006/main">
          <a:avLst/>
          <a:gdLst/>
          <a:ahLst/>
          <a:cxnLst>
            <a:cxn ang="0">
              <a:pos x="54322" y="7766"/>
            </a:cxn>
            <a:cxn ang="0">
              <a:pos x="58757" y="11094"/>
            </a:cxn>
            <a:cxn ang="0">
              <a:pos x="63191" y="17751"/>
            </a:cxn>
            <a:cxn ang="0">
              <a:pos x="62083" y="35503"/>
            </a:cxn>
            <a:cxn ang="0">
              <a:pos x="57648" y="46598"/>
            </a:cxn>
            <a:cxn ang="0">
              <a:pos x="60974" y="55474"/>
            </a:cxn>
            <a:cxn ang="0">
              <a:pos x="70952" y="61021"/>
            </a:cxn>
            <a:cxn ang="0">
              <a:pos x="82038" y="69897"/>
            </a:cxn>
            <a:cxn ang="0">
              <a:pos x="95341" y="71006"/>
            </a:cxn>
            <a:cxn ang="0">
              <a:pos x="101993" y="76554"/>
            </a:cxn>
            <a:cxn ang="0">
              <a:pos x="101993" y="83210"/>
            </a:cxn>
            <a:cxn ang="0">
              <a:pos x="95341" y="84320"/>
            </a:cxn>
            <a:cxn ang="0">
              <a:pos x="90907" y="97634"/>
            </a:cxn>
            <a:cxn ang="0">
              <a:pos x="87581" y="104291"/>
            </a:cxn>
            <a:cxn ang="0">
              <a:pos x="74277" y="114276"/>
            </a:cxn>
            <a:cxn ang="0">
              <a:pos x="75386" y="99853"/>
            </a:cxn>
            <a:cxn ang="0">
              <a:pos x="80929" y="89867"/>
            </a:cxn>
            <a:cxn ang="0">
              <a:pos x="88689" y="84320"/>
            </a:cxn>
            <a:cxn ang="0">
              <a:pos x="78712" y="80992"/>
            </a:cxn>
            <a:cxn ang="0">
              <a:pos x="72060" y="85429"/>
            </a:cxn>
            <a:cxn ang="0">
              <a:pos x="65408" y="93196"/>
            </a:cxn>
            <a:cxn ang="0">
              <a:pos x="52105" y="87648"/>
            </a:cxn>
            <a:cxn ang="0">
              <a:pos x="42127" y="82101"/>
            </a:cxn>
            <a:cxn ang="0">
              <a:pos x="31041" y="69897"/>
            </a:cxn>
            <a:cxn ang="0">
              <a:pos x="32150" y="58802"/>
            </a:cxn>
            <a:cxn ang="0">
              <a:pos x="18846" y="54364"/>
            </a:cxn>
            <a:cxn ang="0">
              <a:pos x="5543" y="57693"/>
            </a:cxn>
            <a:cxn ang="0">
              <a:pos x="0" y="39941"/>
            </a:cxn>
            <a:cxn ang="0">
              <a:pos x="11086" y="36612"/>
            </a:cxn>
            <a:cxn ang="0">
              <a:pos x="9977" y="31065"/>
            </a:cxn>
            <a:cxn ang="0">
              <a:pos x="11086" y="23299"/>
            </a:cxn>
            <a:cxn ang="0">
              <a:pos x="18846" y="23299"/>
            </a:cxn>
            <a:cxn ang="0">
              <a:pos x="27715" y="32175"/>
            </a:cxn>
            <a:cxn ang="0">
              <a:pos x="38802" y="37722"/>
            </a:cxn>
            <a:cxn ang="0">
              <a:pos x="42127" y="29956"/>
            </a:cxn>
            <a:cxn ang="0">
              <a:pos x="41019" y="15532"/>
            </a:cxn>
            <a:cxn ang="0">
              <a:pos x="32150" y="7766"/>
            </a:cxn>
            <a:cxn ang="0">
              <a:pos x="42127" y="0"/>
            </a:cxn>
            <a:cxn ang="0">
              <a:pos x="54322" y="7766"/>
            </a:cxn>
          </a:cxnLst>
          <a:rect l="0" t="0" r="r" b="b"/>
          <a:pathLst>
            <a:path w="101993" h="114276">
              <a:moveTo>
                <a:pt x="54322" y="7766"/>
              </a:moveTo>
              <a:lnTo>
                <a:pt x="58757" y="11094"/>
              </a:lnTo>
              <a:lnTo>
                <a:pt x="63191" y="17751"/>
              </a:lnTo>
              <a:lnTo>
                <a:pt x="62083" y="35503"/>
              </a:lnTo>
              <a:lnTo>
                <a:pt x="57648" y="46598"/>
              </a:lnTo>
              <a:lnTo>
                <a:pt x="60974" y="55474"/>
              </a:lnTo>
              <a:lnTo>
                <a:pt x="70952" y="61021"/>
              </a:lnTo>
              <a:lnTo>
                <a:pt x="82038" y="69897"/>
              </a:lnTo>
              <a:lnTo>
                <a:pt x="95341" y="71006"/>
              </a:lnTo>
              <a:lnTo>
                <a:pt x="101993" y="76554"/>
              </a:lnTo>
              <a:lnTo>
                <a:pt x="101993" y="83210"/>
              </a:lnTo>
              <a:lnTo>
                <a:pt x="95341" y="84320"/>
              </a:lnTo>
              <a:lnTo>
                <a:pt x="90907" y="97634"/>
              </a:lnTo>
              <a:lnTo>
                <a:pt x="87581" y="104291"/>
              </a:lnTo>
              <a:lnTo>
                <a:pt x="74277" y="114276"/>
              </a:lnTo>
              <a:lnTo>
                <a:pt x="75386" y="99853"/>
              </a:lnTo>
              <a:lnTo>
                <a:pt x="80929" y="89867"/>
              </a:lnTo>
              <a:lnTo>
                <a:pt x="88689" y="84320"/>
              </a:lnTo>
              <a:lnTo>
                <a:pt x="78712" y="80992"/>
              </a:lnTo>
              <a:lnTo>
                <a:pt x="72060" y="85429"/>
              </a:lnTo>
              <a:lnTo>
                <a:pt x="65408" y="93196"/>
              </a:lnTo>
              <a:lnTo>
                <a:pt x="52105" y="87648"/>
              </a:lnTo>
              <a:lnTo>
                <a:pt x="42127" y="82101"/>
              </a:lnTo>
              <a:lnTo>
                <a:pt x="31041" y="69897"/>
              </a:lnTo>
              <a:lnTo>
                <a:pt x="32150" y="58802"/>
              </a:lnTo>
              <a:lnTo>
                <a:pt x="18846" y="54364"/>
              </a:lnTo>
              <a:lnTo>
                <a:pt x="5543" y="57693"/>
              </a:lnTo>
              <a:lnTo>
                <a:pt x="0" y="39941"/>
              </a:lnTo>
              <a:lnTo>
                <a:pt x="11086" y="36612"/>
              </a:lnTo>
              <a:lnTo>
                <a:pt x="9977" y="31065"/>
              </a:lnTo>
              <a:lnTo>
                <a:pt x="11086" y="23299"/>
              </a:lnTo>
              <a:lnTo>
                <a:pt x="18846" y="23299"/>
              </a:lnTo>
              <a:lnTo>
                <a:pt x="27715" y="32175"/>
              </a:lnTo>
              <a:lnTo>
                <a:pt x="38802" y="37722"/>
              </a:lnTo>
              <a:lnTo>
                <a:pt x="42127" y="29956"/>
              </a:lnTo>
              <a:lnTo>
                <a:pt x="41019" y="15532"/>
              </a:lnTo>
              <a:lnTo>
                <a:pt x="32150" y="7766"/>
              </a:lnTo>
              <a:lnTo>
                <a:pt x="42127" y="0"/>
              </a:lnTo>
              <a:lnTo>
                <a:pt x="54322" y="7766"/>
              </a:lnTo>
              <a:close/>
            </a:path>
          </a:pathLst>
        </a:custGeom>
        <a:solidFill xmlns:a="http://schemas.openxmlformats.org/drawingml/2006/main">
          <a:srgbClr val="E0E0E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0.4315</cdr:x>
      <cdr:y>0.321</cdr:y>
    </cdr:from>
    <cdr:to>
      <cdr:x>0.4385</cdr:x>
      <cdr:y>0.3425</cdr:y>
    </cdr:to>
    <cdr:sp macro="" textlink="">
      <cdr:nvSpPr>
        <cdr:cNvPr id="36909" name="Freeform 45"/>
        <cdr:cNvSpPr>
          <a:spLocks xmlns:a="http://schemas.openxmlformats.org/drawingml/2006/main"/>
        </cdr:cNvSpPr>
      </cdr:nvSpPr>
      <cdr:spPr bwMode="auto">
        <a:xfrm xmlns:a="http://schemas.openxmlformats.org/drawingml/2006/main">
          <a:off x="3953856" y="2296201"/>
          <a:ext cx="64141" cy="153796"/>
        </a:xfrm>
        <a:custGeom xmlns:a="http://schemas.openxmlformats.org/drawingml/2006/main">
          <a:avLst/>
          <a:gdLst/>
          <a:ahLst/>
          <a:cxnLst>
            <a:cxn ang="0">
              <a:pos x="39910" y="36613"/>
            </a:cxn>
            <a:cxn ang="0">
              <a:pos x="45453" y="33285"/>
            </a:cxn>
            <a:cxn ang="0">
              <a:pos x="55431" y="36613"/>
            </a:cxn>
            <a:cxn ang="0">
              <a:pos x="63191" y="43270"/>
            </a:cxn>
            <a:cxn ang="0">
              <a:pos x="54322" y="57693"/>
            </a:cxn>
            <a:cxn ang="0">
              <a:pos x="57648" y="61022"/>
            </a:cxn>
            <a:cxn ang="0">
              <a:pos x="58757" y="71007"/>
            </a:cxn>
            <a:cxn ang="0">
              <a:pos x="49888" y="79883"/>
            </a:cxn>
            <a:cxn ang="0">
              <a:pos x="54322" y="85430"/>
            </a:cxn>
            <a:cxn ang="0">
              <a:pos x="52105" y="94306"/>
            </a:cxn>
            <a:cxn ang="0">
              <a:pos x="47671" y="103182"/>
            </a:cxn>
            <a:cxn ang="0">
              <a:pos x="48779" y="110948"/>
            </a:cxn>
            <a:cxn ang="0">
              <a:pos x="44345" y="125371"/>
            </a:cxn>
            <a:cxn ang="0">
              <a:pos x="44345" y="137576"/>
            </a:cxn>
            <a:cxn ang="0">
              <a:pos x="35476" y="144232"/>
            </a:cxn>
            <a:cxn ang="0">
              <a:pos x="31041" y="133138"/>
            </a:cxn>
            <a:cxn ang="0">
              <a:pos x="34367" y="118714"/>
            </a:cxn>
            <a:cxn ang="0">
              <a:pos x="34367" y="108729"/>
            </a:cxn>
            <a:cxn ang="0">
              <a:pos x="44345" y="95415"/>
            </a:cxn>
            <a:cxn ang="0">
              <a:pos x="39910" y="86540"/>
            </a:cxn>
            <a:cxn ang="0">
              <a:pos x="42127" y="77664"/>
            </a:cxn>
            <a:cxn ang="0">
              <a:pos x="27715" y="76554"/>
            </a:cxn>
            <a:cxn ang="0">
              <a:pos x="26607" y="85430"/>
            </a:cxn>
            <a:cxn ang="0">
              <a:pos x="15521" y="89868"/>
            </a:cxn>
            <a:cxn ang="0">
              <a:pos x="19955" y="78773"/>
            </a:cxn>
            <a:cxn ang="0">
              <a:pos x="7760" y="78773"/>
            </a:cxn>
            <a:cxn ang="0">
              <a:pos x="0" y="73226"/>
            </a:cxn>
            <a:cxn ang="0">
              <a:pos x="5543" y="63241"/>
            </a:cxn>
            <a:cxn ang="0">
              <a:pos x="11086" y="66569"/>
            </a:cxn>
            <a:cxn ang="0">
              <a:pos x="19955" y="66569"/>
            </a:cxn>
            <a:cxn ang="0">
              <a:pos x="36584" y="58803"/>
            </a:cxn>
            <a:cxn ang="0">
              <a:pos x="33259" y="48817"/>
            </a:cxn>
            <a:cxn ang="0">
              <a:pos x="21064" y="53255"/>
            </a:cxn>
            <a:cxn ang="0">
              <a:pos x="21064" y="42161"/>
            </a:cxn>
            <a:cxn ang="0">
              <a:pos x="18846" y="35504"/>
            </a:cxn>
            <a:cxn ang="0">
              <a:pos x="11086" y="22190"/>
            </a:cxn>
            <a:cxn ang="0">
              <a:pos x="17738" y="19971"/>
            </a:cxn>
            <a:cxn ang="0">
              <a:pos x="25498" y="22190"/>
            </a:cxn>
            <a:cxn ang="0">
              <a:pos x="25498" y="16643"/>
            </a:cxn>
            <a:cxn ang="0">
              <a:pos x="26607" y="12205"/>
            </a:cxn>
            <a:cxn ang="0">
              <a:pos x="35476" y="0"/>
            </a:cxn>
            <a:cxn ang="0">
              <a:pos x="39910" y="36613"/>
            </a:cxn>
          </a:cxnLst>
          <a:rect l="0" t="0" r="r" b="b"/>
          <a:pathLst>
            <a:path w="63191" h="144232">
              <a:moveTo>
                <a:pt x="39910" y="36613"/>
              </a:moveTo>
              <a:lnTo>
                <a:pt x="45453" y="33285"/>
              </a:lnTo>
              <a:lnTo>
                <a:pt x="55431" y="36613"/>
              </a:lnTo>
              <a:lnTo>
                <a:pt x="63191" y="43270"/>
              </a:lnTo>
              <a:lnTo>
                <a:pt x="54322" y="57693"/>
              </a:lnTo>
              <a:lnTo>
                <a:pt x="57648" y="61022"/>
              </a:lnTo>
              <a:lnTo>
                <a:pt x="58757" y="71007"/>
              </a:lnTo>
              <a:lnTo>
                <a:pt x="49888" y="79883"/>
              </a:lnTo>
              <a:lnTo>
                <a:pt x="54322" y="85430"/>
              </a:lnTo>
              <a:lnTo>
                <a:pt x="52105" y="94306"/>
              </a:lnTo>
              <a:lnTo>
                <a:pt x="47671" y="103182"/>
              </a:lnTo>
              <a:lnTo>
                <a:pt x="48779" y="110948"/>
              </a:lnTo>
              <a:lnTo>
                <a:pt x="44345" y="125371"/>
              </a:lnTo>
              <a:lnTo>
                <a:pt x="44345" y="137576"/>
              </a:lnTo>
              <a:lnTo>
                <a:pt x="35476" y="144232"/>
              </a:lnTo>
              <a:lnTo>
                <a:pt x="31041" y="133138"/>
              </a:lnTo>
              <a:lnTo>
                <a:pt x="34367" y="118714"/>
              </a:lnTo>
              <a:lnTo>
                <a:pt x="34367" y="108729"/>
              </a:lnTo>
              <a:lnTo>
                <a:pt x="44345" y="95415"/>
              </a:lnTo>
              <a:lnTo>
                <a:pt x="39910" y="86540"/>
              </a:lnTo>
              <a:lnTo>
                <a:pt x="42127" y="77664"/>
              </a:lnTo>
              <a:lnTo>
                <a:pt x="27715" y="76554"/>
              </a:lnTo>
              <a:lnTo>
                <a:pt x="26607" y="85430"/>
              </a:lnTo>
              <a:lnTo>
                <a:pt x="15521" y="89868"/>
              </a:lnTo>
              <a:lnTo>
                <a:pt x="19955" y="78773"/>
              </a:lnTo>
              <a:lnTo>
                <a:pt x="7760" y="78773"/>
              </a:lnTo>
              <a:lnTo>
                <a:pt x="0" y="73226"/>
              </a:lnTo>
              <a:lnTo>
                <a:pt x="5543" y="63241"/>
              </a:lnTo>
              <a:lnTo>
                <a:pt x="11086" y="66569"/>
              </a:lnTo>
              <a:lnTo>
                <a:pt x="19955" y="66569"/>
              </a:lnTo>
              <a:lnTo>
                <a:pt x="36584" y="58803"/>
              </a:lnTo>
              <a:lnTo>
                <a:pt x="33259" y="48817"/>
              </a:lnTo>
              <a:lnTo>
                <a:pt x="21064" y="53255"/>
              </a:lnTo>
              <a:lnTo>
                <a:pt x="21064" y="42161"/>
              </a:lnTo>
              <a:lnTo>
                <a:pt x="18846" y="35504"/>
              </a:lnTo>
              <a:lnTo>
                <a:pt x="11086" y="22190"/>
              </a:lnTo>
              <a:lnTo>
                <a:pt x="17738" y="19971"/>
              </a:lnTo>
              <a:lnTo>
                <a:pt x="25498" y="22190"/>
              </a:lnTo>
              <a:lnTo>
                <a:pt x="25498" y="16643"/>
              </a:lnTo>
              <a:lnTo>
                <a:pt x="26607" y="12205"/>
              </a:lnTo>
              <a:lnTo>
                <a:pt x="35476" y="0"/>
              </a:lnTo>
              <a:lnTo>
                <a:pt x="39910" y="36613"/>
              </a:lnTo>
              <a:close/>
            </a:path>
          </a:pathLst>
        </a:custGeom>
        <a:solidFill xmlns:a="http://schemas.openxmlformats.org/drawingml/2006/main">
          <a:srgbClr val="E0E0E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0.4865</cdr:x>
      <cdr:y>0.49725</cdr:y>
    </cdr:from>
    <cdr:to>
      <cdr:x>0.5285</cdr:x>
      <cdr:y>0.5615</cdr:y>
    </cdr:to>
    <cdr:sp macro="" textlink="">
      <cdr:nvSpPr>
        <cdr:cNvPr id="36910" name="Freeform 46"/>
        <cdr:cNvSpPr>
          <a:spLocks xmlns:a="http://schemas.openxmlformats.org/drawingml/2006/main"/>
        </cdr:cNvSpPr>
      </cdr:nvSpPr>
      <cdr:spPr bwMode="auto">
        <a:xfrm xmlns:a="http://schemas.openxmlformats.org/drawingml/2006/main">
          <a:off x="4457824" y="3556966"/>
          <a:ext cx="384848" cy="459598"/>
        </a:xfrm>
        <a:custGeom xmlns:a="http://schemas.openxmlformats.org/drawingml/2006/main">
          <a:avLst/>
          <a:gdLst/>
          <a:ahLst/>
          <a:cxnLst>
            <a:cxn ang="0">
              <a:pos x="8869" y="323967"/>
            </a:cxn>
            <a:cxn ang="0">
              <a:pos x="42128" y="313982"/>
            </a:cxn>
            <a:cxn ang="0">
              <a:pos x="63192" y="329514"/>
            </a:cxn>
            <a:cxn ang="0">
              <a:pos x="83147" y="335062"/>
            </a:cxn>
            <a:cxn ang="0">
              <a:pos x="78712" y="315091"/>
            </a:cxn>
            <a:cxn ang="0">
              <a:pos x="94233" y="306215"/>
            </a:cxn>
            <a:cxn ang="0">
              <a:pos x="70952" y="284026"/>
            </a:cxn>
            <a:cxn ang="0">
              <a:pos x="50997" y="284026"/>
            </a:cxn>
            <a:cxn ang="0">
              <a:pos x="64300" y="260727"/>
            </a:cxn>
            <a:cxn ang="0">
              <a:pos x="85364" y="232990"/>
            </a:cxn>
            <a:cxn ang="0">
              <a:pos x="107536" y="185282"/>
            </a:cxn>
            <a:cxn ang="0">
              <a:pos x="124166" y="116495"/>
            </a:cxn>
            <a:cxn ang="0">
              <a:pos x="140795" y="82101"/>
            </a:cxn>
            <a:cxn ang="0">
              <a:pos x="168511" y="83211"/>
            </a:cxn>
            <a:cxn ang="0">
              <a:pos x="189574" y="114276"/>
            </a:cxn>
            <a:cxn ang="0">
              <a:pos x="200661" y="136465"/>
            </a:cxn>
            <a:cxn ang="0">
              <a:pos x="186248" y="158655"/>
            </a:cxn>
            <a:cxn ang="0">
              <a:pos x="190683" y="174188"/>
            </a:cxn>
            <a:cxn ang="0">
              <a:pos x="219507" y="147560"/>
            </a:cxn>
            <a:cxn ang="0">
              <a:pos x="229485" y="116495"/>
            </a:cxn>
            <a:cxn ang="0">
              <a:pos x="210638" y="97634"/>
            </a:cxn>
            <a:cxn ang="0">
              <a:pos x="202878" y="48817"/>
            </a:cxn>
            <a:cxn ang="0">
              <a:pos x="239462" y="18861"/>
            </a:cxn>
            <a:cxn ang="0">
              <a:pos x="292676" y="7766"/>
            </a:cxn>
            <a:cxn ang="0">
              <a:pos x="331478" y="2219"/>
            </a:cxn>
            <a:cxn ang="0">
              <a:pos x="364736" y="14423"/>
            </a:cxn>
            <a:cxn ang="0">
              <a:pos x="388017" y="38832"/>
            </a:cxn>
            <a:cxn ang="0">
              <a:pos x="391343" y="90977"/>
            </a:cxn>
            <a:cxn ang="0">
              <a:pos x="369171" y="140903"/>
            </a:cxn>
            <a:cxn ang="0">
              <a:pos x="339238" y="154217"/>
            </a:cxn>
            <a:cxn ang="0">
              <a:pos x="376931" y="181954"/>
            </a:cxn>
            <a:cxn ang="0">
              <a:pos x="363628" y="220786"/>
            </a:cxn>
            <a:cxn ang="0">
              <a:pos x="345890" y="262946"/>
            </a:cxn>
            <a:cxn ang="0">
              <a:pos x="286024" y="265165"/>
            </a:cxn>
            <a:cxn ang="0">
              <a:pos x="274938" y="306215"/>
            </a:cxn>
            <a:cxn ang="0">
              <a:pos x="284916" y="371675"/>
            </a:cxn>
            <a:cxn ang="0">
              <a:pos x="268286" y="408287"/>
            </a:cxn>
            <a:cxn ang="0">
              <a:pos x="276047" y="424929"/>
            </a:cxn>
            <a:cxn ang="0">
              <a:pos x="274938" y="463761"/>
            </a:cxn>
            <a:cxn ang="0">
              <a:pos x="243897" y="458214"/>
            </a:cxn>
            <a:cxn ang="0">
              <a:pos x="238354" y="428258"/>
            </a:cxn>
            <a:cxn ang="0">
              <a:pos x="245005" y="394974"/>
            </a:cxn>
            <a:cxn ang="0">
              <a:pos x="210638" y="377222"/>
            </a:cxn>
            <a:cxn ang="0">
              <a:pos x="185140" y="359470"/>
            </a:cxn>
            <a:cxn ang="0">
              <a:pos x="160750" y="357251"/>
            </a:cxn>
            <a:cxn ang="0">
              <a:pos x="138578" y="343938"/>
            </a:cxn>
            <a:cxn ang="0">
              <a:pos x="111971" y="347266"/>
            </a:cxn>
            <a:cxn ang="0">
              <a:pos x="89798" y="365018"/>
            </a:cxn>
            <a:cxn ang="0">
              <a:pos x="57648" y="386098"/>
            </a:cxn>
            <a:cxn ang="0">
              <a:pos x="26607" y="371675"/>
            </a:cxn>
            <a:cxn ang="0">
              <a:pos x="11086" y="379441"/>
            </a:cxn>
            <a:cxn ang="0">
              <a:pos x="8869" y="346157"/>
            </a:cxn>
            <a:cxn ang="0">
              <a:pos x="42128" y="358361"/>
            </a:cxn>
            <a:cxn ang="0">
              <a:pos x="76495" y="363908"/>
            </a:cxn>
            <a:cxn ang="0">
              <a:pos x="74278" y="352813"/>
            </a:cxn>
            <a:cxn ang="0">
              <a:pos x="36585" y="348375"/>
            </a:cxn>
          </a:cxnLst>
          <a:rect l="0" t="0" r="r" b="b"/>
          <a:pathLst>
            <a:path w="391343" h="463761">
              <a:moveTo>
                <a:pt x="24390" y="343938"/>
              </a:moveTo>
              <a:lnTo>
                <a:pt x="11086" y="336171"/>
              </a:lnTo>
              <a:lnTo>
                <a:pt x="8869" y="323967"/>
              </a:lnTo>
              <a:lnTo>
                <a:pt x="22173" y="313982"/>
              </a:lnTo>
              <a:lnTo>
                <a:pt x="29933" y="315091"/>
              </a:lnTo>
              <a:lnTo>
                <a:pt x="42128" y="313982"/>
              </a:lnTo>
              <a:lnTo>
                <a:pt x="47671" y="316201"/>
              </a:lnTo>
              <a:lnTo>
                <a:pt x="54323" y="321748"/>
              </a:lnTo>
              <a:lnTo>
                <a:pt x="63192" y="329514"/>
              </a:lnTo>
              <a:lnTo>
                <a:pt x="68735" y="331733"/>
              </a:lnTo>
              <a:lnTo>
                <a:pt x="75386" y="336171"/>
              </a:lnTo>
              <a:lnTo>
                <a:pt x="83147" y="335062"/>
              </a:lnTo>
              <a:lnTo>
                <a:pt x="78712" y="327295"/>
              </a:lnTo>
              <a:lnTo>
                <a:pt x="75386" y="323967"/>
              </a:lnTo>
              <a:lnTo>
                <a:pt x="78712" y="315091"/>
              </a:lnTo>
              <a:lnTo>
                <a:pt x="86473" y="312872"/>
              </a:lnTo>
              <a:lnTo>
                <a:pt x="96450" y="310653"/>
              </a:lnTo>
              <a:lnTo>
                <a:pt x="94233" y="306215"/>
              </a:lnTo>
              <a:lnTo>
                <a:pt x="83147" y="298449"/>
              </a:lnTo>
              <a:lnTo>
                <a:pt x="77604" y="289573"/>
              </a:lnTo>
              <a:lnTo>
                <a:pt x="70952" y="284026"/>
              </a:lnTo>
              <a:lnTo>
                <a:pt x="65409" y="285135"/>
              </a:lnTo>
              <a:lnTo>
                <a:pt x="57648" y="286245"/>
              </a:lnTo>
              <a:lnTo>
                <a:pt x="50997" y="284026"/>
              </a:lnTo>
              <a:lnTo>
                <a:pt x="53214" y="274041"/>
              </a:lnTo>
              <a:lnTo>
                <a:pt x="64300" y="272931"/>
              </a:lnTo>
              <a:lnTo>
                <a:pt x="64300" y="260727"/>
              </a:lnTo>
              <a:lnTo>
                <a:pt x="60974" y="254070"/>
              </a:lnTo>
              <a:lnTo>
                <a:pt x="72061" y="242975"/>
              </a:lnTo>
              <a:lnTo>
                <a:pt x="85364" y="232990"/>
              </a:lnTo>
              <a:lnTo>
                <a:pt x="93124" y="223005"/>
              </a:lnTo>
              <a:lnTo>
                <a:pt x="106428" y="204144"/>
              </a:lnTo>
              <a:lnTo>
                <a:pt x="107536" y="185282"/>
              </a:lnTo>
              <a:lnTo>
                <a:pt x="115297" y="166421"/>
              </a:lnTo>
              <a:lnTo>
                <a:pt x="117514" y="142013"/>
              </a:lnTo>
              <a:lnTo>
                <a:pt x="124166" y="116495"/>
              </a:lnTo>
              <a:lnTo>
                <a:pt x="131926" y="100962"/>
              </a:lnTo>
              <a:lnTo>
                <a:pt x="135252" y="90977"/>
              </a:lnTo>
              <a:lnTo>
                <a:pt x="140795" y="82101"/>
              </a:lnTo>
              <a:lnTo>
                <a:pt x="151881" y="87648"/>
              </a:lnTo>
              <a:lnTo>
                <a:pt x="159642" y="89867"/>
              </a:lnTo>
              <a:lnTo>
                <a:pt x="168511" y="83211"/>
              </a:lnTo>
              <a:lnTo>
                <a:pt x="181814" y="98743"/>
              </a:lnTo>
              <a:lnTo>
                <a:pt x="187357" y="110947"/>
              </a:lnTo>
              <a:lnTo>
                <a:pt x="189574" y="114276"/>
              </a:lnTo>
              <a:lnTo>
                <a:pt x="200661" y="122042"/>
              </a:lnTo>
              <a:lnTo>
                <a:pt x="202878" y="132028"/>
              </a:lnTo>
              <a:lnTo>
                <a:pt x="200661" y="136465"/>
              </a:lnTo>
              <a:lnTo>
                <a:pt x="192900" y="146451"/>
              </a:lnTo>
              <a:lnTo>
                <a:pt x="187357" y="150889"/>
              </a:lnTo>
              <a:lnTo>
                <a:pt x="186248" y="158655"/>
              </a:lnTo>
              <a:lnTo>
                <a:pt x="184031" y="168640"/>
              </a:lnTo>
              <a:lnTo>
                <a:pt x="178488" y="176407"/>
              </a:lnTo>
              <a:lnTo>
                <a:pt x="190683" y="174188"/>
              </a:lnTo>
              <a:lnTo>
                <a:pt x="201769" y="161983"/>
              </a:lnTo>
              <a:lnTo>
                <a:pt x="210638" y="154217"/>
              </a:lnTo>
              <a:lnTo>
                <a:pt x="219507" y="147560"/>
              </a:lnTo>
              <a:lnTo>
                <a:pt x="219507" y="134246"/>
              </a:lnTo>
              <a:lnTo>
                <a:pt x="223942" y="124261"/>
              </a:lnTo>
              <a:lnTo>
                <a:pt x="229485" y="116495"/>
              </a:lnTo>
              <a:lnTo>
                <a:pt x="225050" y="108729"/>
              </a:lnTo>
              <a:lnTo>
                <a:pt x="217290" y="107619"/>
              </a:lnTo>
              <a:lnTo>
                <a:pt x="210638" y="97634"/>
              </a:lnTo>
              <a:lnTo>
                <a:pt x="207312" y="80992"/>
              </a:lnTo>
              <a:lnTo>
                <a:pt x="207312" y="68787"/>
              </a:lnTo>
              <a:lnTo>
                <a:pt x="202878" y="48817"/>
              </a:lnTo>
              <a:lnTo>
                <a:pt x="211747" y="35503"/>
              </a:lnTo>
              <a:lnTo>
                <a:pt x="221724" y="27737"/>
              </a:lnTo>
              <a:lnTo>
                <a:pt x="239462" y="18861"/>
              </a:lnTo>
              <a:lnTo>
                <a:pt x="259417" y="12204"/>
              </a:lnTo>
              <a:lnTo>
                <a:pt x="276047" y="7766"/>
              </a:lnTo>
              <a:lnTo>
                <a:pt x="292676" y="7766"/>
              </a:lnTo>
              <a:lnTo>
                <a:pt x="309305" y="3328"/>
              </a:lnTo>
              <a:lnTo>
                <a:pt x="318174" y="0"/>
              </a:lnTo>
              <a:lnTo>
                <a:pt x="331478" y="2219"/>
              </a:lnTo>
              <a:lnTo>
                <a:pt x="349216" y="2219"/>
              </a:lnTo>
              <a:lnTo>
                <a:pt x="362519" y="1109"/>
              </a:lnTo>
              <a:lnTo>
                <a:pt x="364736" y="14423"/>
              </a:lnTo>
              <a:lnTo>
                <a:pt x="372497" y="21080"/>
              </a:lnTo>
              <a:lnTo>
                <a:pt x="381366" y="29956"/>
              </a:lnTo>
              <a:lnTo>
                <a:pt x="388017" y="38832"/>
              </a:lnTo>
              <a:lnTo>
                <a:pt x="391343" y="48817"/>
              </a:lnTo>
              <a:lnTo>
                <a:pt x="390235" y="64349"/>
              </a:lnTo>
              <a:lnTo>
                <a:pt x="391343" y="90977"/>
              </a:lnTo>
              <a:lnTo>
                <a:pt x="384691" y="107619"/>
              </a:lnTo>
              <a:lnTo>
                <a:pt x="383583" y="128699"/>
              </a:lnTo>
              <a:lnTo>
                <a:pt x="369171" y="140903"/>
              </a:lnTo>
              <a:lnTo>
                <a:pt x="355867" y="135356"/>
              </a:lnTo>
              <a:lnTo>
                <a:pt x="344781" y="144232"/>
              </a:lnTo>
              <a:lnTo>
                <a:pt x="339238" y="154217"/>
              </a:lnTo>
              <a:lnTo>
                <a:pt x="340347" y="166421"/>
              </a:lnTo>
              <a:lnTo>
                <a:pt x="353650" y="175297"/>
              </a:lnTo>
              <a:lnTo>
                <a:pt x="376931" y="181954"/>
              </a:lnTo>
              <a:lnTo>
                <a:pt x="378040" y="190830"/>
              </a:lnTo>
              <a:lnTo>
                <a:pt x="373605" y="206362"/>
              </a:lnTo>
              <a:lnTo>
                <a:pt x="363628" y="220786"/>
              </a:lnTo>
              <a:lnTo>
                <a:pt x="333695" y="232990"/>
              </a:lnTo>
              <a:lnTo>
                <a:pt x="353650" y="245194"/>
              </a:lnTo>
              <a:lnTo>
                <a:pt x="345890" y="262946"/>
              </a:lnTo>
              <a:lnTo>
                <a:pt x="337021" y="261836"/>
              </a:lnTo>
              <a:lnTo>
                <a:pt x="312631" y="267384"/>
              </a:lnTo>
              <a:lnTo>
                <a:pt x="286024" y="265165"/>
              </a:lnTo>
              <a:lnTo>
                <a:pt x="271612" y="272931"/>
              </a:lnTo>
              <a:lnTo>
                <a:pt x="264960" y="281807"/>
              </a:lnTo>
              <a:lnTo>
                <a:pt x="274938" y="306215"/>
              </a:lnTo>
              <a:lnTo>
                <a:pt x="286024" y="322858"/>
              </a:lnTo>
              <a:lnTo>
                <a:pt x="298219" y="341719"/>
              </a:lnTo>
              <a:lnTo>
                <a:pt x="284916" y="371675"/>
              </a:lnTo>
              <a:lnTo>
                <a:pt x="284916" y="391645"/>
              </a:lnTo>
              <a:lnTo>
                <a:pt x="280481" y="398302"/>
              </a:lnTo>
              <a:lnTo>
                <a:pt x="268286" y="408287"/>
              </a:lnTo>
              <a:lnTo>
                <a:pt x="263852" y="412725"/>
              </a:lnTo>
              <a:lnTo>
                <a:pt x="267178" y="421601"/>
              </a:lnTo>
              <a:lnTo>
                <a:pt x="276047" y="424929"/>
              </a:lnTo>
              <a:lnTo>
                <a:pt x="280481" y="433805"/>
              </a:lnTo>
              <a:lnTo>
                <a:pt x="278264" y="446009"/>
              </a:lnTo>
              <a:lnTo>
                <a:pt x="274938" y="463761"/>
              </a:lnTo>
              <a:lnTo>
                <a:pt x="269395" y="463761"/>
              </a:lnTo>
              <a:lnTo>
                <a:pt x="253874" y="459323"/>
              </a:lnTo>
              <a:lnTo>
                <a:pt x="243897" y="458214"/>
              </a:lnTo>
              <a:lnTo>
                <a:pt x="235028" y="452666"/>
              </a:lnTo>
              <a:lnTo>
                <a:pt x="235028" y="432696"/>
              </a:lnTo>
              <a:lnTo>
                <a:pt x="238354" y="428258"/>
              </a:lnTo>
              <a:lnTo>
                <a:pt x="246114" y="409397"/>
              </a:lnTo>
              <a:lnTo>
                <a:pt x="251657" y="398302"/>
              </a:lnTo>
              <a:lnTo>
                <a:pt x="245005" y="394974"/>
              </a:lnTo>
              <a:lnTo>
                <a:pt x="230593" y="390536"/>
              </a:lnTo>
              <a:lnTo>
                <a:pt x="223942" y="379441"/>
              </a:lnTo>
              <a:lnTo>
                <a:pt x="210638" y="377222"/>
              </a:lnTo>
              <a:lnTo>
                <a:pt x="196226" y="378331"/>
              </a:lnTo>
              <a:lnTo>
                <a:pt x="188466" y="373893"/>
              </a:lnTo>
              <a:lnTo>
                <a:pt x="185140" y="359470"/>
              </a:lnTo>
              <a:lnTo>
                <a:pt x="179597" y="345047"/>
              </a:lnTo>
              <a:lnTo>
                <a:pt x="174054" y="350594"/>
              </a:lnTo>
              <a:lnTo>
                <a:pt x="160750" y="357251"/>
              </a:lnTo>
              <a:lnTo>
                <a:pt x="156316" y="348375"/>
              </a:lnTo>
              <a:lnTo>
                <a:pt x="149664" y="338390"/>
              </a:lnTo>
              <a:lnTo>
                <a:pt x="138578" y="343938"/>
              </a:lnTo>
              <a:lnTo>
                <a:pt x="129709" y="348375"/>
              </a:lnTo>
              <a:lnTo>
                <a:pt x="119731" y="352813"/>
              </a:lnTo>
              <a:lnTo>
                <a:pt x="111971" y="347266"/>
              </a:lnTo>
              <a:lnTo>
                <a:pt x="105319" y="355032"/>
              </a:lnTo>
              <a:lnTo>
                <a:pt x="99776" y="362799"/>
              </a:lnTo>
              <a:lnTo>
                <a:pt x="89798" y="365018"/>
              </a:lnTo>
              <a:lnTo>
                <a:pt x="70952" y="377222"/>
              </a:lnTo>
              <a:lnTo>
                <a:pt x="67626" y="380550"/>
              </a:lnTo>
              <a:lnTo>
                <a:pt x="57648" y="386098"/>
              </a:lnTo>
              <a:lnTo>
                <a:pt x="44345" y="382769"/>
              </a:lnTo>
              <a:lnTo>
                <a:pt x="38802" y="376112"/>
              </a:lnTo>
              <a:lnTo>
                <a:pt x="26607" y="371675"/>
              </a:lnTo>
              <a:lnTo>
                <a:pt x="17738" y="372784"/>
              </a:lnTo>
              <a:lnTo>
                <a:pt x="17738" y="380550"/>
              </a:lnTo>
              <a:lnTo>
                <a:pt x="11086" y="379441"/>
              </a:lnTo>
              <a:lnTo>
                <a:pt x="3326" y="366127"/>
              </a:lnTo>
              <a:lnTo>
                <a:pt x="0" y="348375"/>
              </a:lnTo>
              <a:lnTo>
                <a:pt x="8869" y="346157"/>
              </a:lnTo>
              <a:lnTo>
                <a:pt x="23281" y="346157"/>
              </a:lnTo>
              <a:lnTo>
                <a:pt x="33259" y="352813"/>
              </a:lnTo>
              <a:lnTo>
                <a:pt x="42128" y="358361"/>
              </a:lnTo>
              <a:lnTo>
                <a:pt x="55431" y="356142"/>
              </a:lnTo>
              <a:lnTo>
                <a:pt x="69843" y="359470"/>
              </a:lnTo>
              <a:lnTo>
                <a:pt x="76495" y="363908"/>
              </a:lnTo>
              <a:lnTo>
                <a:pt x="82038" y="367237"/>
              </a:lnTo>
              <a:lnTo>
                <a:pt x="88690" y="358361"/>
              </a:lnTo>
              <a:lnTo>
                <a:pt x="74278" y="352813"/>
              </a:lnTo>
              <a:lnTo>
                <a:pt x="63192" y="349485"/>
              </a:lnTo>
              <a:lnTo>
                <a:pt x="53214" y="348375"/>
              </a:lnTo>
              <a:lnTo>
                <a:pt x="36585" y="348375"/>
              </a:lnTo>
              <a:lnTo>
                <a:pt x="24390" y="343938"/>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0.39825</cdr:x>
      <cdr:y>0.55175</cdr:y>
    </cdr:from>
    <cdr:to>
      <cdr:x>0.54</cdr:x>
      <cdr:y>0.76275</cdr:y>
    </cdr:to>
    <cdr:sp macro="" textlink="">
      <cdr:nvSpPr>
        <cdr:cNvPr id="36911" name="Freeform 47"/>
        <cdr:cNvSpPr>
          <a:spLocks xmlns:a="http://schemas.openxmlformats.org/drawingml/2006/main"/>
        </cdr:cNvSpPr>
      </cdr:nvSpPr>
      <cdr:spPr bwMode="auto">
        <a:xfrm xmlns:a="http://schemas.openxmlformats.org/drawingml/2006/main">
          <a:off x="3640022" y="3953973"/>
          <a:ext cx="1301153" cy="1511129"/>
        </a:xfrm>
        <a:custGeom xmlns:a="http://schemas.openxmlformats.org/drawingml/2006/main">
          <a:avLst/>
          <a:gdLst/>
          <a:ahLst/>
          <a:cxnLst>
            <a:cxn ang="0">
              <a:pos x="575374" y="1411255"/>
            </a:cxn>
            <a:cxn ang="0">
              <a:pos x="525486" y="1438992"/>
            </a:cxn>
            <a:cxn ang="0">
              <a:pos x="450100" y="1414583"/>
            </a:cxn>
            <a:cxn ang="0">
              <a:pos x="389125" y="1379080"/>
            </a:cxn>
            <a:cxn ang="0">
              <a:pos x="344781" y="1366876"/>
            </a:cxn>
            <a:cxn ang="0">
              <a:pos x="348107" y="1235957"/>
            </a:cxn>
            <a:cxn ang="0">
              <a:pos x="371388" y="1087287"/>
            </a:cxn>
            <a:cxn ang="0">
              <a:pos x="419058" y="1022938"/>
            </a:cxn>
            <a:cxn ang="0">
              <a:pos x="411298" y="963026"/>
            </a:cxn>
            <a:cxn ang="0">
              <a:pos x="375822" y="888691"/>
            </a:cxn>
            <a:cxn ang="0">
              <a:pos x="341455" y="805480"/>
            </a:cxn>
            <a:cxn ang="0">
              <a:pos x="283807" y="691204"/>
            </a:cxn>
            <a:cxn ang="0">
              <a:pos x="259417" y="645716"/>
            </a:cxn>
            <a:cxn ang="0">
              <a:pos x="227267" y="604665"/>
            </a:cxn>
            <a:cxn ang="0">
              <a:pos x="186248" y="592461"/>
            </a:cxn>
            <a:cxn ang="0">
              <a:pos x="126382" y="561395"/>
            </a:cxn>
            <a:cxn ang="0">
              <a:pos x="42127" y="554739"/>
            </a:cxn>
            <a:cxn ang="0">
              <a:pos x="50996" y="498155"/>
            </a:cxn>
            <a:cxn ang="0">
              <a:pos x="47670" y="474856"/>
            </a:cxn>
            <a:cxn ang="0">
              <a:pos x="11086" y="424930"/>
            </a:cxn>
            <a:cxn ang="0">
              <a:pos x="97558" y="410507"/>
            </a:cxn>
            <a:cxn ang="0">
              <a:pos x="174053" y="372784"/>
            </a:cxn>
            <a:cxn ang="0">
              <a:pos x="286024" y="429368"/>
            </a:cxn>
            <a:cxn ang="0">
              <a:pos x="332586" y="398302"/>
            </a:cxn>
            <a:cxn ang="0">
              <a:pos x="289350" y="232990"/>
            </a:cxn>
            <a:cxn ang="0">
              <a:pos x="362519" y="266275"/>
            </a:cxn>
            <a:cxn ang="0">
              <a:pos x="468946" y="305106"/>
            </a:cxn>
            <a:cxn ang="0">
              <a:pos x="506639" y="235209"/>
            </a:cxn>
            <a:cxn ang="0">
              <a:pos x="646325" y="155327"/>
            </a:cxn>
            <a:cxn ang="0">
              <a:pos x="651868" y="43270"/>
            </a:cxn>
            <a:cxn ang="0">
              <a:pos x="756079" y="27737"/>
            </a:cxn>
            <a:cxn ang="0">
              <a:pos x="829248" y="90977"/>
            </a:cxn>
            <a:cxn ang="0">
              <a:pos x="901308" y="125371"/>
            </a:cxn>
            <a:cxn ang="0">
              <a:pos x="945653" y="193049"/>
            </a:cxn>
            <a:cxn ang="0">
              <a:pos x="985563" y="190830"/>
            </a:cxn>
            <a:cxn ang="0">
              <a:pos x="1069818" y="262946"/>
            </a:cxn>
            <a:cxn ang="0">
              <a:pos x="1185115" y="331734"/>
            </a:cxn>
            <a:cxn ang="0">
              <a:pos x="1297086" y="353923"/>
            </a:cxn>
            <a:cxn ang="0">
              <a:pos x="1261610" y="508141"/>
            </a:cxn>
            <a:cxn ang="0">
              <a:pos x="1256067" y="603556"/>
            </a:cxn>
            <a:cxn ang="0">
              <a:pos x="1196201" y="640168"/>
            </a:cxn>
            <a:cxn ang="0">
              <a:pos x="1138553" y="741131"/>
            </a:cxn>
            <a:cxn ang="0">
              <a:pos x="1108620" y="842093"/>
            </a:cxn>
            <a:cxn ang="0">
              <a:pos x="1210613" y="860954"/>
            </a:cxn>
            <a:cxn ang="0">
              <a:pos x="1223917" y="971902"/>
            </a:cxn>
            <a:cxn ang="0">
              <a:pos x="1203961" y="1065098"/>
            </a:cxn>
            <a:cxn ang="0">
              <a:pos x="1200636" y="1148309"/>
            </a:cxn>
            <a:cxn ang="0">
              <a:pos x="1273805" y="1221534"/>
            </a:cxn>
            <a:cxn ang="0">
              <a:pos x="1179572" y="1344686"/>
            </a:cxn>
            <a:cxn ang="0">
              <a:pos x="1075361" y="1359109"/>
            </a:cxn>
            <a:cxn ang="0">
              <a:pos x="989998" y="1306964"/>
            </a:cxn>
            <a:cxn ang="0">
              <a:pos x="951196" y="1293650"/>
            </a:cxn>
            <a:cxn ang="0">
              <a:pos x="872484" y="1312511"/>
            </a:cxn>
            <a:cxn ang="0">
              <a:pos x="814836" y="1458962"/>
            </a:cxn>
            <a:cxn ang="0">
              <a:pos x="720603" y="1480042"/>
            </a:cxn>
            <a:cxn ang="0">
              <a:pos x="669606" y="1468947"/>
            </a:cxn>
          </a:cxnLst>
          <a:rect l="0" t="0" r="r" b="b"/>
          <a:pathLst>
            <a:path w="1324801" h="1492246">
              <a:moveTo>
                <a:pt x="640782" y="1450086"/>
              </a:moveTo>
              <a:lnTo>
                <a:pt x="634131" y="1438992"/>
              </a:lnTo>
              <a:lnTo>
                <a:pt x="630805" y="1430116"/>
              </a:lnTo>
              <a:lnTo>
                <a:pt x="618610" y="1432335"/>
              </a:lnTo>
              <a:lnTo>
                <a:pt x="611958" y="1431225"/>
              </a:lnTo>
              <a:lnTo>
                <a:pt x="607524" y="1421240"/>
              </a:lnTo>
              <a:lnTo>
                <a:pt x="596437" y="1421240"/>
              </a:lnTo>
              <a:lnTo>
                <a:pt x="583134" y="1417911"/>
              </a:lnTo>
              <a:lnTo>
                <a:pt x="575374" y="1411255"/>
              </a:lnTo>
              <a:lnTo>
                <a:pt x="562070" y="1406817"/>
              </a:lnTo>
              <a:lnTo>
                <a:pt x="560962" y="1415693"/>
              </a:lnTo>
              <a:lnTo>
                <a:pt x="560962" y="1427897"/>
              </a:lnTo>
              <a:lnTo>
                <a:pt x="555419" y="1433444"/>
              </a:lnTo>
              <a:lnTo>
                <a:pt x="544332" y="1434554"/>
              </a:lnTo>
              <a:lnTo>
                <a:pt x="538789" y="1433444"/>
              </a:lnTo>
              <a:lnTo>
                <a:pt x="534355" y="1427897"/>
              </a:lnTo>
              <a:lnTo>
                <a:pt x="531029" y="1432335"/>
              </a:lnTo>
              <a:lnTo>
                <a:pt x="525486" y="1438992"/>
              </a:lnTo>
              <a:lnTo>
                <a:pt x="519943" y="1432335"/>
              </a:lnTo>
              <a:lnTo>
                <a:pt x="512182" y="1429006"/>
              </a:lnTo>
              <a:lnTo>
                <a:pt x="498879" y="1433444"/>
              </a:lnTo>
              <a:lnTo>
                <a:pt x="488901" y="1431225"/>
              </a:lnTo>
              <a:lnTo>
                <a:pt x="483358" y="1422349"/>
              </a:lnTo>
              <a:lnTo>
                <a:pt x="476706" y="1416802"/>
              </a:lnTo>
              <a:lnTo>
                <a:pt x="464512" y="1411255"/>
              </a:lnTo>
              <a:lnTo>
                <a:pt x="458969" y="1410145"/>
              </a:lnTo>
              <a:lnTo>
                <a:pt x="450100" y="1414583"/>
              </a:lnTo>
              <a:lnTo>
                <a:pt x="437905" y="1416802"/>
              </a:lnTo>
              <a:lnTo>
                <a:pt x="433470" y="1412364"/>
              </a:lnTo>
              <a:lnTo>
                <a:pt x="424601" y="1403488"/>
              </a:lnTo>
              <a:lnTo>
                <a:pt x="421275" y="1397941"/>
              </a:lnTo>
              <a:lnTo>
                <a:pt x="415732" y="1387956"/>
              </a:lnTo>
              <a:lnTo>
                <a:pt x="409081" y="1386846"/>
              </a:lnTo>
              <a:lnTo>
                <a:pt x="401320" y="1385737"/>
              </a:lnTo>
              <a:lnTo>
                <a:pt x="394669" y="1381299"/>
              </a:lnTo>
              <a:lnTo>
                <a:pt x="389125" y="1379080"/>
              </a:lnTo>
              <a:lnTo>
                <a:pt x="381365" y="1375751"/>
              </a:lnTo>
              <a:lnTo>
                <a:pt x="370279" y="1374642"/>
              </a:lnTo>
              <a:lnTo>
                <a:pt x="365844" y="1372423"/>
              </a:lnTo>
              <a:lnTo>
                <a:pt x="364736" y="1361328"/>
              </a:lnTo>
              <a:lnTo>
                <a:pt x="359193" y="1359109"/>
              </a:lnTo>
              <a:lnTo>
                <a:pt x="356975" y="1365766"/>
              </a:lnTo>
              <a:lnTo>
                <a:pt x="351432" y="1373532"/>
              </a:lnTo>
              <a:lnTo>
                <a:pt x="344781" y="1370204"/>
              </a:lnTo>
              <a:lnTo>
                <a:pt x="344781" y="1366876"/>
              </a:lnTo>
              <a:lnTo>
                <a:pt x="346998" y="1358000"/>
              </a:lnTo>
              <a:lnTo>
                <a:pt x="348107" y="1336920"/>
              </a:lnTo>
              <a:lnTo>
                <a:pt x="335912" y="1330263"/>
              </a:lnTo>
              <a:lnTo>
                <a:pt x="333694" y="1336920"/>
              </a:lnTo>
              <a:lnTo>
                <a:pt x="324825" y="1334701"/>
              </a:lnTo>
              <a:lnTo>
                <a:pt x="307088" y="1310292"/>
              </a:lnTo>
              <a:lnTo>
                <a:pt x="321500" y="1304745"/>
              </a:lnTo>
              <a:lnTo>
                <a:pt x="337020" y="1279227"/>
              </a:lnTo>
              <a:lnTo>
                <a:pt x="348107" y="1235957"/>
              </a:lnTo>
              <a:lnTo>
                <a:pt x="361410" y="1148309"/>
              </a:lnTo>
              <a:lnTo>
                <a:pt x="364736" y="1112805"/>
              </a:lnTo>
              <a:lnTo>
                <a:pt x="369170" y="1101711"/>
              </a:lnTo>
              <a:lnTo>
                <a:pt x="381365" y="1099492"/>
              </a:lnTo>
              <a:lnTo>
                <a:pt x="388017" y="1098382"/>
              </a:lnTo>
              <a:lnTo>
                <a:pt x="385800" y="1090616"/>
              </a:lnTo>
              <a:lnTo>
                <a:pt x="380256" y="1081740"/>
              </a:lnTo>
              <a:lnTo>
                <a:pt x="375822" y="1079521"/>
              </a:lnTo>
              <a:lnTo>
                <a:pt x="371388" y="1087287"/>
              </a:lnTo>
              <a:lnTo>
                <a:pt x="365844" y="1092835"/>
              </a:lnTo>
              <a:lnTo>
                <a:pt x="362519" y="1087287"/>
              </a:lnTo>
              <a:lnTo>
                <a:pt x="372496" y="994091"/>
              </a:lnTo>
              <a:lnTo>
                <a:pt x="375822" y="954150"/>
              </a:lnTo>
              <a:lnTo>
                <a:pt x="383582" y="939727"/>
              </a:lnTo>
              <a:lnTo>
                <a:pt x="383582" y="950822"/>
              </a:lnTo>
              <a:lnTo>
                <a:pt x="405755" y="976340"/>
              </a:lnTo>
              <a:lnTo>
                <a:pt x="414624" y="996310"/>
              </a:lnTo>
              <a:lnTo>
                <a:pt x="419058" y="1022938"/>
              </a:lnTo>
              <a:lnTo>
                <a:pt x="423493" y="1037361"/>
              </a:lnTo>
              <a:lnTo>
                <a:pt x="432362" y="1042908"/>
              </a:lnTo>
              <a:lnTo>
                <a:pt x="435688" y="1036252"/>
              </a:lnTo>
              <a:lnTo>
                <a:pt x="434579" y="1031814"/>
              </a:lnTo>
              <a:lnTo>
                <a:pt x="425710" y="1026266"/>
              </a:lnTo>
              <a:lnTo>
                <a:pt x="423493" y="1014062"/>
              </a:lnTo>
              <a:lnTo>
                <a:pt x="421275" y="997420"/>
              </a:lnTo>
              <a:lnTo>
                <a:pt x="415732" y="980778"/>
              </a:lnTo>
              <a:lnTo>
                <a:pt x="411298" y="963026"/>
              </a:lnTo>
              <a:lnTo>
                <a:pt x="403538" y="953041"/>
              </a:lnTo>
              <a:lnTo>
                <a:pt x="395777" y="945274"/>
              </a:lnTo>
              <a:lnTo>
                <a:pt x="391343" y="939727"/>
              </a:lnTo>
              <a:lnTo>
                <a:pt x="383582" y="933070"/>
              </a:lnTo>
              <a:lnTo>
                <a:pt x="372496" y="925304"/>
              </a:lnTo>
              <a:lnTo>
                <a:pt x="365844" y="917538"/>
              </a:lnTo>
              <a:lnTo>
                <a:pt x="363627" y="908662"/>
              </a:lnTo>
              <a:lnTo>
                <a:pt x="369170" y="900895"/>
              </a:lnTo>
              <a:lnTo>
                <a:pt x="375822" y="888691"/>
              </a:lnTo>
              <a:lnTo>
                <a:pt x="380256" y="882034"/>
              </a:lnTo>
              <a:lnTo>
                <a:pt x="380256" y="872049"/>
              </a:lnTo>
              <a:lnTo>
                <a:pt x="378039" y="857626"/>
              </a:lnTo>
              <a:lnTo>
                <a:pt x="369170" y="846531"/>
              </a:lnTo>
              <a:lnTo>
                <a:pt x="365844" y="838765"/>
              </a:lnTo>
              <a:lnTo>
                <a:pt x="369170" y="828779"/>
              </a:lnTo>
              <a:lnTo>
                <a:pt x="368062" y="819904"/>
              </a:lnTo>
              <a:lnTo>
                <a:pt x="356975" y="812137"/>
              </a:lnTo>
              <a:lnTo>
                <a:pt x="341455" y="805480"/>
              </a:lnTo>
              <a:lnTo>
                <a:pt x="328151" y="797714"/>
              </a:lnTo>
              <a:lnTo>
                <a:pt x="317065" y="792167"/>
              </a:lnTo>
              <a:lnTo>
                <a:pt x="309305" y="784400"/>
              </a:lnTo>
              <a:lnTo>
                <a:pt x="296001" y="764430"/>
              </a:lnTo>
              <a:lnTo>
                <a:pt x="283807" y="741131"/>
              </a:lnTo>
              <a:lnTo>
                <a:pt x="269394" y="720051"/>
              </a:lnTo>
              <a:lnTo>
                <a:pt x="270503" y="711175"/>
              </a:lnTo>
              <a:lnTo>
                <a:pt x="280481" y="696752"/>
              </a:lnTo>
              <a:lnTo>
                <a:pt x="283807" y="691204"/>
              </a:lnTo>
              <a:lnTo>
                <a:pt x="271612" y="674562"/>
              </a:lnTo>
              <a:lnTo>
                <a:pt x="261634" y="669015"/>
              </a:lnTo>
              <a:lnTo>
                <a:pt x="268286" y="660139"/>
              </a:lnTo>
              <a:lnTo>
                <a:pt x="269394" y="647935"/>
              </a:lnTo>
              <a:lnTo>
                <a:pt x="296001" y="646825"/>
              </a:lnTo>
              <a:lnTo>
                <a:pt x="288241" y="639059"/>
              </a:lnTo>
              <a:lnTo>
                <a:pt x="278263" y="639059"/>
              </a:lnTo>
              <a:lnTo>
                <a:pt x="268286" y="639059"/>
              </a:lnTo>
              <a:lnTo>
                <a:pt x="259417" y="645716"/>
              </a:lnTo>
              <a:lnTo>
                <a:pt x="253874" y="650154"/>
              </a:lnTo>
              <a:lnTo>
                <a:pt x="243896" y="645716"/>
              </a:lnTo>
              <a:lnTo>
                <a:pt x="235027" y="646825"/>
              </a:lnTo>
              <a:lnTo>
                <a:pt x="227267" y="631293"/>
              </a:lnTo>
              <a:lnTo>
                <a:pt x="233919" y="623526"/>
              </a:lnTo>
              <a:lnTo>
                <a:pt x="232810" y="611322"/>
              </a:lnTo>
              <a:lnTo>
                <a:pt x="245005" y="610212"/>
              </a:lnTo>
              <a:lnTo>
                <a:pt x="236136" y="604665"/>
              </a:lnTo>
              <a:lnTo>
                <a:pt x="227267" y="604665"/>
              </a:lnTo>
              <a:lnTo>
                <a:pt x="201769" y="606884"/>
              </a:lnTo>
              <a:lnTo>
                <a:pt x="194008" y="599118"/>
              </a:lnTo>
              <a:lnTo>
                <a:pt x="200660" y="598008"/>
              </a:lnTo>
              <a:lnTo>
                <a:pt x="207312" y="596899"/>
              </a:lnTo>
              <a:lnTo>
                <a:pt x="206203" y="588023"/>
              </a:lnTo>
              <a:lnTo>
                <a:pt x="198443" y="589132"/>
              </a:lnTo>
              <a:lnTo>
                <a:pt x="192900" y="590242"/>
              </a:lnTo>
              <a:lnTo>
                <a:pt x="188465" y="585804"/>
              </a:lnTo>
              <a:lnTo>
                <a:pt x="186248" y="592461"/>
              </a:lnTo>
              <a:lnTo>
                <a:pt x="180705" y="592461"/>
              </a:lnTo>
              <a:lnTo>
                <a:pt x="172944" y="592461"/>
              </a:lnTo>
              <a:lnTo>
                <a:pt x="171836" y="607994"/>
              </a:lnTo>
              <a:lnTo>
                <a:pt x="166293" y="609103"/>
              </a:lnTo>
              <a:lnTo>
                <a:pt x="164076" y="600227"/>
              </a:lnTo>
              <a:lnTo>
                <a:pt x="159641" y="586913"/>
              </a:lnTo>
              <a:lnTo>
                <a:pt x="159641" y="580257"/>
              </a:lnTo>
              <a:lnTo>
                <a:pt x="138577" y="571381"/>
              </a:lnTo>
              <a:lnTo>
                <a:pt x="126382" y="561395"/>
              </a:lnTo>
              <a:lnTo>
                <a:pt x="108645" y="556958"/>
              </a:lnTo>
              <a:lnTo>
                <a:pt x="89798" y="551410"/>
              </a:lnTo>
              <a:lnTo>
                <a:pt x="85363" y="540315"/>
              </a:lnTo>
              <a:lnTo>
                <a:pt x="80929" y="539206"/>
              </a:lnTo>
              <a:lnTo>
                <a:pt x="74277" y="546972"/>
              </a:lnTo>
              <a:lnTo>
                <a:pt x="62082" y="540315"/>
              </a:lnTo>
              <a:lnTo>
                <a:pt x="62082" y="549191"/>
              </a:lnTo>
              <a:lnTo>
                <a:pt x="54322" y="553629"/>
              </a:lnTo>
              <a:lnTo>
                <a:pt x="42127" y="554739"/>
              </a:lnTo>
              <a:lnTo>
                <a:pt x="43236" y="543644"/>
              </a:lnTo>
              <a:lnTo>
                <a:pt x="36584" y="529221"/>
              </a:lnTo>
              <a:lnTo>
                <a:pt x="32150" y="523673"/>
              </a:lnTo>
              <a:lnTo>
                <a:pt x="4434" y="513688"/>
              </a:lnTo>
              <a:lnTo>
                <a:pt x="6651" y="507031"/>
              </a:lnTo>
              <a:lnTo>
                <a:pt x="25498" y="503703"/>
              </a:lnTo>
              <a:lnTo>
                <a:pt x="38801" y="501484"/>
              </a:lnTo>
              <a:lnTo>
                <a:pt x="48779" y="501484"/>
              </a:lnTo>
              <a:lnTo>
                <a:pt x="50996" y="498155"/>
              </a:lnTo>
              <a:lnTo>
                <a:pt x="44345" y="483732"/>
              </a:lnTo>
              <a:lnTo>
                <a:pt x="29932" y="478185"/>
              </a:lnTo>
              <a:lnTo>
                <a:pt x="25498" y="489280"/>
              </a:lnTo>
              <a:lnTo>
                <a:pt x="22172" y="491498"/>
              </a:lnTo>
              <a:lnTo>
                <a:pt x="23281" y="482623"/>
              </a:lnTo>
              <a:lnTo>
                <a:pt x="15520" y="477075"/>
              </a:lnTo>
              <a:lnTo>
                <a:pt x="19955" y="468199"/>
              </a:lnTo>
              <a:lnTo>
                <a:pt x="35476" y="471528"/>
              </a:lnTo>
              <a:lnTo>
                <a:pt x="47670" y="474856"/>
              </a:lnTo>
              <a:lnTo>
                <a:pt x="56539" y="474856"/>
              </a:lnTo>
              <a:lnTo>
                <a:pt x="53213" y="465980"/>
              </a:lnTo>
              <a:lnTo>
                <a:pt x="41019" y="462652"/>
              </a:lnTo>
              <a:lnTo>
                <a:pt x="27715" y="455995"/>
              </a:lnTo>
              <a:lnTo>
                <a:pt x="21063" y="458214"/>
              </a:lnTo>
              <a:lnTo>
                <a:pt x="2217" y="463762"/>
              </a:lnTo>
              <a:lnTo>
                <a:pt x="0" y="447119"/>
              </a:lnTo>
              <a:lnTo>
                <a:pt x="3326" y="431587"/>
              </a:lnTo>
              <a:lnTo>
                <a:pt x="11086" y="424930"/>
              </a:lnTo>
              <a:lnTo>
                <a:pt x="22172" y="418273"/>
              </a:lnTo>
              <a:lnTo>
                <a:pt x="35476" y="411616"/>
              </a:lnTo>
              <a:lnTo>
                <a:pt x="45453" y="408288"/>
              </a:lnTo>
              <a:lnTo>
                <a:pt x="56539" y="409397"/>
              </a:lnTo>
              <a:lnTo>
                <a:pt x="76495" y="401631"/>
              </a:lnTo>
              <a:lnTo>
                <a:pt x="83146" y="399412"/>
              </a:lnTo>
              <a:lnTo>
                <a:pt x="87581" y="406069"/>
              </a:lnTo>
              <a:lnTo>
                <a:pt x="92015" y="411616"/>
              </a:lnTo>
              <a:lnTo>
                <a:pt x="97558" y="410507"/>
              </a:lnTo>
              <a:lnTo>
                <a:pt x="97558" y="400521"/>
              </a:lnTo>
              <a:lnTo>
                <a:pt x="108645" y="404959"/>
              </a:lnTo>
              <a:lnTo>
                <a:pt x="117513" y="408288"/>
              </a:lnTo>
              <a:lnTo>
                <a:pt x="123057" y="400521"/>
              </a:lnTo>
              <a:lnTo>
                <a:pt x="130817" y="379441"/>
              </a:lnTo>
              <a:lnTo>
                <a:pt x="134143" y="381660"/>
              </a:lnTo>
              <a:lnTo>
                <a:pt x="143012" y="384989"/>
              </a:lnTo>
              <a:lnTo>
                <a:pt x="159641" y="379441"/>
              </a:lnTo>
              <a:lnTo>
                <a:pt x="174053" y="372784"/>
              </a:lnTo>
              <a:lnTo>
                <a:pt x="215072" y="428258"/>
              </a:lnTo>
              <a:lnTo>
                <a:pt x="235027" y="414945"/>
              </a:lnTo>
              <a:lnTo>
                <a:pt x="248331" y="409397"/>
              </a:lnTo>
              <a:lnTo>
                <a:pt x="256091" y="412726"/>
              </a:lnTo>
              <a:lnTo>
                <a:pt x="266069" y="420492"/>
              </a:lnTo>
              <a:lnTo>
                <a:pt x="276046" y="416054"/>
              </a:lnTo>
              <a:lnTo>
                <a:pt x="279372" y="432696"/>
              </a:lnTo>
              <a:lnTo>
                <a:pt x="286024" y="436025"/>
              </a:lnTo>
              <a:lnTo>
                <a:pt x="286024" y="429368"/>
              </a:lnTo>
              <a:lnTo>
                <a:pt x="284915" y="419382"/>
              </a:lnTo>
              <a:lnTo>
                <a:pt x="287132" y="409397"/>
              </a:lnTo>
              <a:lnTo>
                <a:pt x="299327" y="402740"/>
              </a:lnTo>
              <a:lnTo>
                <a:pt x="301544" y="411616"/>
              </a:lnTo>
              <a:lnTo>
                <a:pt x="318174" y="414945"/>
              </a:lnTo>
              <a:lnTo>
                <a:pt x="327043" y="414945"/>
              </a:lnTo>
              <a:lnTo>
                <a:pt x="333694" y="416054"/>
              </a:lnTo>
              <a:lnTo>
                <a:pt x="340346" y="408288"/>
              </a:lnTo>
              <a:lnTo>
                <a:pt x="332586" y="398302"/>
              </a:lnTo>
              <a:lnTo>
                <a:pt x="327043" y="386098"/>
              </a:lnTo>
              <a:lnTo>
                <a:pt x="330369" y="369456"/>
              </a:lnTo>
              <a:lnTo>
                <a:pt x="330369" y="353923"/>
              </a:lnTo>
              <a:lnTo>
                <a:pt x="324825" y="332843"/>
              </a:lnTo>
              <a:lnTo>
                <a:pt x="323717" y="313982"/>
              </a:lnTo>
              <a:lnTo>
                <a:pt x="302653" y="286245"/>
              </a:lnTo>
              <a:lnTo>
                <a:pt x="297110" y="264056"/>
              </a:lnTo>
              <a:lnTo>
                <a:pt x="298219" y="235209"/>
              </a:lnTo>
              <a:lnTo>
                <a:pt x="289350" y="232990"/>
              </a:lnTo>
              <a:lnTo>
                <a:pt x="292675" y="225224"/>
              </a:lnTo>
              <a:lnTo>
                <a:pt x="310413" y="234100"/>
              </a:lnTo>
              <a:lnTo>
                <a:pt x="322608" y="241866"/>
              </a:lnTo>
              <a:lnTo>
                <a:pt x="334803" y="239647"/>
              </a:lnTo>
              <a:lnTo>
                <a:pt x="351432" y="231881"/>
              </a:lnTo>
              <a:lnTo>
                <a:pt x="361410" y="235209"/>
              </a:lnTo>
              <a:lnTo>
                <a:pt x="364736" y="245195"/>
              </a:lnTo>
              <a:lnTo>
                <a:pt x="358084" y="251851"/>
              </a:lnTo>
              <a:lnTo>
                <a:pt x="362519" y="266275"/>
              </a:lnTo>
              <a:lnTo>
                <a:pt x="364736" y="279588"/>
              </a:lnTo>
              <a:lnTo>
                <a:pt x="371388" y="289574"/>
              </a:lnTo>
              <a:lnTo>
                <a:pt x="376931" y="290683"/>
              </a:lnTo>
              <a:lnTo>
                <a:pt x="390234" y="288464"/>
              </a:lnTo>
              <a:lnTo>
                <a:pt x="401320" y="291793"/>
              </a:lnTo>
              <a:lnTo>
                <a:pt x="412406" y="292902"/>
              </a:lnTo>
              <a:lnTo>
                <a:pt x="436796" y="298450"/>
              </a:lnTo>
              <a:lnTo>
                <a:pt x="454534" y="306216"/>
              </a:lnTo>
              <a:lnTo>
                <a:pt x="468946" y="305106"/>
              </a:lnTo>
              <a:lnTo>
                <a:pt x="485575" y="301778"/>
              </a:lnTo>
              <a:lnTo>
                <a:pt x="497770" y="295121"/>
              </a:lnTo>
              <a:lnTo>
                <a:pt x="507748" y="284026"/>
              </a:lnTo>
              <a:lnTo>
                <a:pt x="518834" y="282917"/>
              </a:lnTo>
              <a:lnTo>
                <a:pt x="534355" y="279588"/>
              </a:lnTo>
              <a:lnTo>
                <a:pt x="499987" y="271822"/>
              </a:lnTo>
              <a:lnTo>
                <a:pt x="494444" y="259618"/>
              </a:lnTo>
              <a:lnTo>
                <a:pt x="497770" y="244085"/>
              </a:lnTo>
              <a:lnTo>
                <a:pt x="506639" y="235209"/>
              </a:lnTo>
              <a:lnTo>
                <a:pt x="525486" y="218567"/>
              </a:lnTo>
              <a:lnTo>
                <a:pt x="542115" y="209691"/>
              </a:lnTo>
              <a:lnTo>
                <a:pt x="565396" y="201925"/>
              </a:lnTo>
              <a:lnTo>
                <a:pt x="589786" y="195268"/>
              </a:lnTo>
              <a:lnTo>
                <a:pt x="607524" y="189721"/>
              </a:lnTo>
              <a:lnTo>
                <a:pt x="619718" y="181954"/>
              </a:lnTo>
              <a:lnTo>
                <a:pt x="627479" y="176407"/>
              </a:lnTo>
              <a:lnTo>
                <a:pt x="636348" y="166422"/>
              </a:lnTo>
              <a:lnTo>
                <a:pt x="646325" y="155327"/>
              </a:lnTo>
              <a:lnTo>
                <a:pt x="651868" y="147561"/>
              </a:lnTo>
              <a:lnTo>
                <a:pt x="659629" y="151999"/>
              </a:lnTo>
              <a:lnTo>
                <a:pt x="651868" y="140904"/>
              </a:lnTo>
              <a:lnTo>
                <a:pt x="648543" y="128700"/>
              </a:lnTo>
              <a:lnTo>
                <a:pt x="649651" y="107620"/>
              </a:lnTo>
              <a:lnTo>
                <a:pt x="650760" y="90977"/>
              </a:lnTo>
              <a:lnTo>
                <a:pt x="650760" y="73226"/>
              </a:lnTo>
              <a:lnTo>
                <a:pt x="650760" y="61022"/>
              </a:lnTo>
              <a:lnTo>
                <a:pt x="651868" y="43270"/>
              </a:lnTo>
              <a:lnTo>
                <a:pt x="651868" y="34394"/>
              </a:lnTo>
              <a:lnTo>
                <a:pt x="664063" y="25518"/>
              </a:lnTo>
              <a:lnTo>
                <a:pt x="676258" y="18861"/>
              </a:lnTo>
              <a:lnTo>
                <a:pt x="692887" y="12205"/>
              </a:lnTo>
              <a:lnTo>
                <a:pt x="708408" y="8876"/>
              </a:lnTo>
              <a:lnTo>
                <a:pt x="722820" y="3329"/>
              </a:lnTo>
              <a:lnTo>
                <a:pt x="744993" y="0"/>
              </a:lnTo>
              <a:lnTo>
                <a:pt x="758296" y="16642"/>
              </a:lnTo>
              <a:lnTo>
                <a:pt x="756079" y="27737"/>
              </a:lnTo>
              <a:lnTo>
                <a:pt x="761622" y="41051"/>
              </a:lnTo>
              <a:lnTo>
                <a:pt x="767165" y="45489"/>
              </a:lnTo>
              <a:lnTo>
                <a:pt x="776034" y="54365"/>
              </a:lnTo>
              <a:lnTo>
                <a:pt x="781577" y="59912"/>
              </a:lnTo>
              <a:lnTo>
                <a:pt x="800424" y="49927"/>
              </a:lnTo>
              <a:lnTo>
                <a:pt x="814836" y="47708"/>
              </a:lnTo>
              <a:lnTo>
                <a:pt x="823705" y="55474"/>
              </a:lnTo>
              <a:lnTo>
                <a:pt x="823705" y="78773"/>
              </a:lnTo>
              <a:lnTo>
                <a:pt x="829248" y="90977"/>
              </a:lnTo>
              <a:lnTo>
                <a:pt x="837008" y="96525"/>
              </a:lnTo>
              <a:lnTo>
                <a:pt x="848094" y="93196"/>
              </a:lnTo>
              <a:lnTo>
                <a:pt x="860289" y="99853"/>
              </a:lnTo>
              <a:lnTo>
                <a:pt x="866941" y="110948"/>
              </a:lnTo>
              <a:lnTo>
                <a:pt x="871375" y="124262"/>
              </a:lnTo>
              <a:lnTo>
                <a:pt x="872484" y="128700"/>
              </a:lnTo>
              <a:lnTo>
                <a:pt x="876918" y="126481"/>
              </a:lnTo>
              <a:lnTo>
                <a:pt x="889113" y="128700"/>
              </a:lnTo>
              <a:lnTo>
                <a:pt x="901308" y="125371"/>
              </a:lnTo>
              <a:lnTo>
                <a:pt x="914612" y="134247"/>
              </a:lnTo>
              <a:lnTo>
                <a:pt x="921263" y="139794"/>
              </a:lnTo>
              <a:lnTo>
                <a:pt x="915720" y="151999"/>
              </a:lnTo>
              <a:lnTo>
                <a:pt x="911286" y="164203"/>
              </a:lnTo>
              <a:lnTo>
                <a:pt x="921263" y="167531"/>
              </a:lnTo>
              <a:lnTo>
                <a:pt x="919046" y="178626"/>
              </a:lnTo>
              <a:lnTo>
                <a:pt x="912394" y="187502"/>
              </a:lnTo>
              <a:lnTo>
                <a:pt x="919046" y="189721"/>
              </a:lnTo>
              <a:lnTo>
                <a:pt x="945653" y="193049"/>
              </a:lnTo>
              <a:lnTo>
                <a:pt x="963391" y="188611"/>
              </a:lnTo>
              <a:lnTo>
                <a:pt x="968934" y="174188"/>
              </a:lnTo>
              <a:lnTo>
                <a:pt x="975586" y="164203"/>
              </a:lnTo>
              <a:lnTo>
                <a:pt x="985563" y="155327"/>
              </a:lnTo>
              <a:lnTo>
                <a:pt x="992215" y="159765"/>
              </a:lnTo>
              <a:lnTo>
                <a:pt x="989998" y="169750"/>
              </a:lnTo>
              <a:lnTo>
                <a:pt x="985563" y="167531"/>
              </a:lnTo>
              <a:lnTo>
                <a:pt x="985563" y="180845"/>
              </a:lnTo>
              <a:lnTo>
                <a:pt x="985563" y="190830"/>
              </a:lnTo>
              <a:lnTo>
                <a:pt x="988889" y="199706"/>
              </a:lnTo>
              <a:lnTo>
                <a:pt x="988889" y="214129"/>
              </a:lnTo>
              <a:lnTo>
                <a:pt x="993324" y="221896"/>
              </a:lnTo>
              <a:lnTo>
                <a:pt x="1005518" y="228552"/>
              </a:lnTo>
              <a:lnTo>
                <a:pt x="1019930" y="234100"/>
              </a:lnTo>
              <a:lnTo>
                <a:pt x="1031017" y="240757"/>
              </a:lnTo>
              <a:lnTo>
                <a:pt x="1038777" y="249633"/>
              </a:lnTo>
              <a:lnTo>
                <a:pt x="1052080" y="262946"/>
              </a:lnTo>
              <a:lnTo>
                <a:pt x="1069818" y="262946"/>
              </a:lnTo>
              <a:lnTo>
                <a:pt x="1088665" y="257399"/>
              </a:lnTo>
              <a:lnTo>
                <a:pt x="1098642" y="282917"/>
              </a:lnTo>
              <a:lnTo>
                <a:pt x="1124141" y="272932"/>
              </a:lnTo>
              <a:lnTo>
                <a:pt x="1139661" y="276260"/>
              </a:lnTo>
              <a:lnTo>
                <a:pt x="1142987" y="279588"/>
              </a:lnTo>
              <a:lnTo>
                <a:pt x="1167377" y="294012"/>
              </a:lnTo>
              <a:lnTo>
                <a:pt x="1170703" y="308435"/>
              </a:lnTo>
              <a:lnTo>
                <a:pt x="1180680" y="319530"/>
              </a:lnTo>
              <a:lnTo>
                <a:pt x="1185115" y="331734"/>
              </a:lnTo>
              <a:lnTo>
                <a:pt x="1193984" y="321749"/>
              </a:lnTo>
              <a:lnTo>
                <a:pt x="1205070" y="330624"/>
              </a:lnTo>
              <a:lnTo>
                <a:pt x="1228351" y="340610"/>
              </a:lnTo>
              <a:lnTo>
                <a:pt x="1241655" y="338391"/>
              </a:lnTo>
              <a:lnTo>
                <a:pt x="1252741" y="327296"/>
              </a:lnTo>
              <a:lnTo>
                <a:pt x="1261610" y="328405"/>
              </a:lnTo>
              <a:lnTo>
                <a:pt x="1263827" y="339500"/>
              </a:lnTo>
              <a:lnTo>
                <a:pt x="1285999" y="346157"/>
              </a:lnTo>
              <a:lnTo>
                <a:pt x="1297086" y="353923"/>
              </a:lnTo>
              <a:lnTo>
                <a:pt x="1317041" y="357252"/>
              </a:lnTo>
              <a:lnTo>
                <a:pt x="1324801" y="361690"/>
              </a:lnTo>
              <a:lnTo>
                <a:pt x="1304846" y="394974"/>
              </a:lnTo>
              <a:lnTo>
                <a:pt x="1291542" y="412726"/>
              </a:lnTo>
              <a:lnTo>
                <a:pt x="1283782" y="429368"/>
              </a:lnTo>
              <a:lnTo>
                <a:pt x="1278239" y="454886"/>
              </a:lnTo>
              <a:lnTo>
                <a:pt x="1270479" y="474856"/>
              </a:lnTo>
              <a:lnTo>
                <a:pt x="1267153" y="490389"/>
              </a:lnTo>
              <a:lnTo>
                <a:pt x="1261610" y="508141"/>
              </a:lnTo>
              <a:lnTo>
                <a:pt x="1261610" y="523673"/>
              </a:lnTo>
              <a:lnTo>
                <a:pt x="1260501" y="540315"/>
              </a:lnTo>
              <a:lnTo>
                <a:pt x="1259392" y="554739"/>
              </a:lnTo>
              <a:lnTo>
                <a:pt x="1258284" y="564724"/>
              </a:lnTo>
              <a:lnTo>
                <a:pt x="1258284" y="578038"/>
              </a:lnTo>
              <a:lnTo>
                <a:pt x="1258284" y="588023"/>
              </a:lnTo>
              <a:lnTo>
                <a:pt x="1259392" y="593570"/>
              </a:lnTo>
              <a:lnTo>
                <a:pt x="1261610" y="594680"/>
              </a:lnTo>
              <a:lnTo>
                <a:pt x="1256067" y="603556"/>
              </a:lnTo>
              <a:lnTo>
                <a:pt x="1254958" y="603556"/>
              </a:lnTo>
              <a:lnTo>
                <a:pt x="1248306" y="613541"/>
              </a:lnTo>
              <a:lnTo>
                <a:pt x="1239437" y="613541"/>
              </a:lnTo>
              <a:lnTo>
                <a:pt x="1229460" y="612431"/>
              </a:lnTo>
              <a:lnTo>
                <a:pt x="1219482" y="607994"/>
              </a:lnTo>
              <a:lnTo>
                <a:pt x="1212830" y="610212"/>
              </a:lnTo>
              <a:lnTo>
                <a:pt x="1203961" y="621307"/>
              </a:lnTo>
              <a:lnTo>
                <a:pt x="1198418" y="632402"/>
              </a:lnTo>
              <a:lnTo>
                <a:pt x="1196201" y="640168"/>
              </a:lnTo>
              <a:lnTo>
                <a:pt x="1199527" y="643497"/>
              </a:lnTo>
              <a:lnTo>
                <a:pt x="1207287" y="645716"/>
              </a:lnTo>
              <a:lnTo>
                <a:pt x="1196201" y="665686"/>
              </a:lnTo>
              <a:lnTo>
                <a:pt x="1186223" y="673453"/>
              </a:lnTo>
              <a:lnTo>
                <a:pt x="1176246" y="686766"/>
              </a:lnTo>
              <a:lnTo>
                <a:pt x="1162942" y="702299"/>
              </a:lnTo>
              <a:lnTo>
                <a:pt x="1154074" y="710065"/>
              </a:lnTo>
              <a:lnTo>
                <a:pt x="1147422" y="724489"/>
              </a:lnTo>
              <a:lnTo>
                <a:pt x="1138553" y="741131"/>
              </a:lnTo>
              <a:lnTo>
                <a:pt x="1128575" y="755554"/>
              </a:lnTo>
              <a:lnTo>
                <a:pt x="1119706" y="767758"/>
              </a:lnTo>
              <a:lnTo>
                <a:pt x="1114163" y="781072"/>
              </a:lnTo>
              <a:lnTo>
                <a:pt x="1108620" y="793276"/>
              </a:lnTo>
              <a:lnTo>
                <a:pt x="1109729" y="804371"/>
              </a:lnTo>
              <a:lnTo>
                <a:pt x="1103077" y="818794"/>
              </a:lnTo>
              <a:lnTo>
                <a:pt x="1100860" y="827670"/>
              </a:lnTo>
              <a:lnTo>
                <a:pt x="1095317" y="842093"/>
              </a:lnTo>
              <a:lnTo>
                <a:pt x="1108620" y="842093"/>
              </a:lnTo>
              <a:lnTo>
                <a:pt x="1113055" y="838765"/>
              </a:lnTo>
              <a:lnTo>
                <a:pt x="1146313" y="797714"/>
              </a:lnTo>
              <a:lnTo>
                <a:pt x="1166268" y="796605"/>
              </a:lnTo>
              <a:lnTo>
                <a:pt x="1189549" y="798824"/>
              </a:lnTo>
              <a:lnTo>
                <a:pt x="1192875" y="815466"/>
              </a:lnTo>
              <a:lnTo>
                <a:pt x="1189549" y="843203"/>
              </a:lnTo>
              <a:lnTo>
                <a:pt x="1197310" y="847640"/>
              </a:lnTo>
              <a:lnTo>
                <a:pt x="1200636" y="857626"/>
              </a:lnTo>
              <a:lnTo>
                <a:pt x="1210613" y="860954"/>
              </a:lnTo>
              <a:lnTo>
                <a:pt x="1217265" y="880925"/>
              </a:lnTo>
              <a:lnTo>
                <a:pt x="1205070" y="893129"/>
              </a:lnTo>
              <a:lnTo>
                <a:pt x="1198418" y="897567"/>
              </a:lnTo>
              <a:lnTo>
                <a:pt x="1192875" y="913100"/>
              </a:lnTo>
              <a:lnTo>
                <a:pt x="1201744" y="924194"/>
              </a:lnTo>
              <a:lnTo>
                <a:pt x="1209505" y="937508"/>
              </a:lnTo>
              <a:lnTo>
                <a:pt x="1213939" y="953041"/>
              </a:lnTo>
              <a:lnTo>
                <a:pt x="1220591" y="959698"/>
              </a:lnTo>
              <a:lnTo>
                <a:pt x="1223917" y="971902"/>
              </a:lnTo>
              <a:lnTo>
                <a:pt x="1221699" y="990763"/>
              </a:lnTo>
              <a:lnTo>
                <a:pt x="1203961" y="1008515"/>
              </a:lnTo>
              <a:lnTo>
                <a:pt x="1202853" y="1016281"/>
              </a:lnTo>
              <a:lnTo>
                <a:pt x="1171811" y="1022938"/>
              </a:lnTo>
              <a:lnTo>
                <a:pt x="1176246" y="1038470"/>
              </a:lnTo>
              <a:lnTo>
                <a:pt x="1187332" y="1036252"/>
              </a:lnTo>
              <a:lnTo>
                <a:pt x="1186223" y="1056222"/>
              </a:lnTo>
              <a:lnTo>
                <a:pt x="1192875" y="1060660"/>
              </a:lnTo>
              <a:lnTo>
                <a:pt x="1203961" y="1065098"/>
              </a:lnTo>
              <a:lnTo>
                <a:pt x="1209505" y="1067317"/>
              </a:lnTo>
              <a:lnTo>
                <a:pt x="1220591" y="1088397"/>
              </a:lnTo>
              <a:lnTo>
                <a:pt x="1211722" y="1090616"/>
              </a:lnTo>
              <a:lnTo>
                <a:pt x="1207287" y="1103930"/>
              </a:lnTo>
              <a:lnTo>
                <a:pt x="1199527" y="1116134"/>
              </a:lnTo>
              <a:lnTo>
                <a:pt x="1196201" y="1123900"/>
              </a:lnTo>
              <a:lnTo>
                <a:pt x="1201744" y="1130557"/>
              </a:lnTo>
              <a:lnTo>
                <a:pt x="1200636" y="1138323"/>
              </a:lnTo>
              <a:lnTo>
                <a:pt x="1200636" y="1148309"/>
              </a:lnTo>
              <a:lnTo>
                <a:pt x="1218373" y="1171608"/>
              </a:lnTo>
              <a:lnTo>
                <a:pt x="1232786" y="1182702"/>
              </a:lnTo>
              <a:lnTo>
                <a:pt x="1250523" y="1190469"/>
              </a:lnTo>
              <a:lnTo>
                <a:pt x="1260501" y="1189359"/>
              </a:lnTo>
              <a:lnTo>
                <a:pt x="1270479" y="1186031"/>
              </a:lnTo>
              <a:lnTo>
                <a:pt x="1279348" y="1183812"/>
              </a:lnTo>
              <a:lnTo>
                <a:pt x="1287108" y="1193797"/>
              </a:lnTo>
              <a:lnTo>
                <a:pt x="1282673" y="1206001"/>
              </a:lnTo>
              <a:lnTo>
                <a:pt x="1273805" y="1221534"/>
              </a:lnTo>
              <a:lnTo>
                <a:pt x="1270479" y="1229300"/>
              </a:lnTo>
              <a:lnTo>
                <a:pt x="1267153" y="1251490"/>
              </a:lnTo>
              <a:lnTo>
                <a:pt x="1247198" y="1268132"/>
              </a:lnTo>
              <a:lnTo>
                <a:pt x="1223917" y="1286993"/>
              </a:lnTo>
              <a:lnTo>
                <a:pt x="1210613" y="1304745"/>
              </a:lnTo>
              <a:lnTo>
                <a:pt x="1201744" y="1312511"/>
              </a:lnTo>
              <a:lnTo>
                <a:pt x="1190658" y="1314730"/>
              </a:lnTo>
              <a:lnTo>
                <a:pt x="1179572" y="1329153"/>
              </a:lnTo>
              <a:lnTo>
                <a:pt x="1179572" y="1344686"/>
              </a:lnTo>
              <a:lnTo>
                <a:pt x="1172920" y="1348014"/>
              </a:lnTo>
              <a:lnTo>
                <a:pt x="1161834" y="1348014"/>
              </a:lnTo>
              <a:lnTo>
                <a:pt x="1146313" y="1358000"/>
              </a:lnTo>
              <a:lnTo>
                <a:pt x="1145205" y="1363547"/>
              </a:lnTo>
              <a:lnTo>
                <a:pt x="1133010" y="1367985"/>
              </a:lnTo>
              <a:lnTo>
                <a:pt x="1121924" y="1374642"/>
              </a:lnTo>
              <a:lnTo>
                <a:pt x="1105294" y="1371313"/>
              </a:lnTo>
              <a:lnTo>
                <a:pt x="1087556" y="1369095"/>
              </a:lnTo>
              <a:lnTo>
                <a:pt x="1075361" y="1359109"/>
              </a:lnTo>
              <a:lnTo>
                <a:pt x="1063167" y="1351343"/>
              </a:lnTo>
              <a:lnTo>
                <a:pt x="1052080" y="1346905"/>
              </a:lnTo>
              <a:lnTo>
                <a:pt x="1039886" y="1342467"/>
              </a:lnTo>
              <a:lnTo>
                <a:pt x="1035451" y="1334701"/>
              </a:lnTo>
              <a:lnTo>
                <a:pt x="1032125" y="1321387"/>
              </a:lnTo>
              <a:lnTo>
                <a:pt x="1014387" y="1324715"/>
              </a:lnTo>
              <a:lnTo>
                <a:pt x="1008844" y="1320278"/>
              </a:lnTo>
              <a:lnTo>
                <a:pt x="999975" y="1311402"/>
              </a:lnTo>
              <a:lnTo>
                <a:pt x="989998" y="1306964"/>
              </a:lnTo>
              <a:lnTo>
                <a:pt x="991106" y="1316949"/>
              </a:lnTo>
              <a:lnTo>
                <a:pt x="993324" y="1319168"/>
              </a:lnTo>
              <a:lnTo>
                <a:pt x="978911" y="1320278"/>
              </a:lnTo>
              <a:lnTo>
                <a:pt x="966717" y="1320278"/>
              </a:lnTo>
              <a:lnTo>
                <a:pt x="967825" y="1310292"/>
              </a:lnTo>
              <a:lnTo>
                <a:pt x="963391" y="1296979"/>
              </a:lnTo>
              <a:lnTo>
                <a:pt x="964499" y="1285884"/>
              </a:lnTo>
              <a:lnTo>
                <a:pt x="954522" y="1285884"/>
              </a:lnTo>
              <a:lnTo>
                <a:pt x="951196" y="1293650"/>
              </a:lnTo>
              <a:lnTo>
                <a:pt x="947870" y="1303635"/>
              </a:lnTo>
              <a:lnTo>
                <a:pt x="940110" y="1302526"/>
              </a:lnTo>
              <a:lnTo>
                <a:pt x="935675" y="1298088"/>
              </a:lnTo>
              <a:lnTo>
                <a:pt x="933458" y="1293650"/>
              </a:lnTo>
              <a:lnTo>
                <a:pt x="923480" y="1292541"/>
              </a:lnTo>
              <a:lnTo>
                <a:pt x="910177" y="1289212"/>
              </a:lnTo>
              <a:lnTo>
                <a:pt x="901308" y="1293650"/>
              </a:lnTo>
              <a:lnTo>
                <a:pt x="884679" y="1301416"/>
              </a:lnTo>
              <a:lnTo>
                <a:pt x="872484" y="1312511"/>
              </a:lnTo>
              <a:lnTo>
                <a:pt x="856963" y="1333591"/>
              </a:lnTo>
              <a:lnTo>
                <a:pt x="840334" y="1331372"/>
              </a:lnTo>
              <a:lnTo>
                <a:pt x="827031" y="1348014"/>
              </a:lnTo>
              <a:lnTo>
                <a:pt x="817053" y="1366876"/>
              </a:lnTo>
              <a:lnTo>
                <a:pt x="812618" y="1390175"/>
              </a:lnTo>
              <a:lnTo>
                <a:pt x="809293" y="1420130"/>
              </a:lnTo>
              <a:lnTo>
                <a:pt x="807075" y="1442320"/>
              </a:lnTo>
              <a:lnTo>
                <a:pt x="807075" y="1457853"/>
              </a:lnTo>
              <a:lnTo>
                <a:pt x="814836" y="1458962"/>
              </a:lnTo>
              <a:lnTo>
                <a:pt x="819270" y="1473385"/>
              </a:lnTo>
              <a:lnTo>
                <a:pt x="808184" y="1473385"/>
              </a:lnTo>
              <a:lnTo>
                <a:pt x="797098" y="1474495"/>
              </a:lnTo>
              <a:lnTo>
                <a:pt x="782686" y="1477823"/>
              </a:lnTo>
              <a:lnTo>
                <a:pt x="772708" y="1483371"/>
              </a:lnTo>
              <a:lnTo>
                <a:pt x="761622" y="1486699"/>
              </a:lnTo>
              <a:lnTo>
                <a:pt x="748318" y="1488918"/>
              </a:lnTo>
              <a:lnTo>
                <a:pt x="736124" y="1485590"/>
              </a:lnTo>
              <a:lnTo>
                <a:pt x="720603" y="1480042"/>
              </a:lnTo>
              <a:lnTo>
                <a:pt x="712843" y="1481152"/>
              </a:lnTo>
              <a:lnTo>
                <a:pt x="709517" y="1492246"/>
              </a:lnTo>
              <a:lnTo>
                <a:pt x="698431" y="1487809"/>
              </a:lnTo>
              <a:lnTo>
                <a:pt x="693996" y="1472276"/>
              </a:lnTo>
              <a:lnTo>
                <a:pt x="686236" y="1473385"/>
              </a:lnTo>
              <a:lnTo>
                <a:pt x="677367" y="1463400"/>
              </a:lnTo>
              <a:lnTo>
                <a:pt x="675150" y="1458962"/>
              </a:lnTo>
              <a:lnTo>
                <a:pt x="675150" y="1457853"/>
              </a:lnTo>
              <a:lnTo>
                <a:pt x="669606" y="1468947"/>
              </a:lnTo>
              <a:lnTo>
                <a:pt x="661846" y="1471166"/>
              </a:lnTo>
              <a:lnTo>
                <a:pt x="655194" y="1474495"/>
              </a:lnTo>
              <a:lnTo>
                <a:pt x="651868" y="1481152"/>
              </a:lnTo>
              <a:lnTo>
                <a:pt x="644108" y="1483371"/>
              </a:lnTo>
              <a:lnTo>
                <a:pt x="641891" y="1472276"/>
              </a:lnTo>
              <a:lnTo>
                <a:pt x="639674" y="1458962"/>
              </a:lnTo>
              <a:lnTo>
                <a:pt x="638565" y="1451196"/>
              </a:lnTo>
              <a:lnTo>
                <a:pt x="640782" y="1450086"/>
              </a:lnTo>
              <a:close/>
            </a:path>
          </a:pathLst>
        </a:custGeom>
        <a:solidFill xmlns:a="http://schemas.openxmlformats.org/drawingml/2006/main">
          <a:srgbClr val="F0B4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0.545</cdr:x>
      <cdr:y>0.747</cdr:y>
    </cdr:from>
    <cdr:to>
      <cdr:x>0.55675</cdr:x>
      <cdr:y>0.78675</cdr:y>
    </cdr:to>
    <cdr:sp macro="" textlink="">
      <cdr:nvSpPr>
        <cdr:cNvPr id="36912" name="Freeform 48"/>
        <cdr:cNvSpPr>
          <a:spLocks xmlns:a="http://schemas.openxmlformats.org/drawingml/2006/main"/>
        </cdr:cNvSpPr>
      </cdr:nvSpPr>
      <cdr:spPr bwMode="auto">
        <a:xfrm xmlns:a="http://schemas.openxmlformats.org/drawingml/2006/main">
          <a:off x="4986990" y="5352438"/>
          <a:ext cx="107666" cy="286131"/>
        </a:xfrm>
        <a:custGeom xmlns:a="http://schemas.openxmlformats.org/drawingml/2006/main">
          <a:avLst/>
          <a:gdLst/>
          <a:ahLst/>
          <a:cxnLst>
            <a:cxn ang="0">
              <a:pos x="84255" y="6657"/>
            </a:cxn>
            <a:cxn ang="0">
              <a:pos x="92016" y="0"/>
            </a:cxn>
            <a:cxn ang="0">
              <a:pos x="97559" y="8876"/>
            </a:cxn>
            <a:cxn ang="0">
              <a:pos x="98667" y="38832"/>
            </a:cxn>
            <a:cxn ang="0">
              <a:pos x="97559" y="57693"/>
            </a:cxn>
            <a:cxn ang="0">
              <a:pos x="101993" y="65460"/>
            </a:cxn>
            <a:cxn ang="0">
              <a:pos x="106428" y="90977"/>
            </a:cxn>
            <a:cxn ang="0">
              <a:pos x="107536" y="128700"/>
            </a:cxn>
            <a:cxn ang="0">
              <a:pos x="106428" y="157546"/>
            </a:cxn>
            <a:cxn ang="0">
              <a:pos x="94233" y="178626"/>
            </a:cxn>
            <a:cxn ang="0">
              <a:pos x="90907" y="203035"/>
            </a:cxn>
            <a:cxn ang="0">
              <a:pos x="87581" y="234100"/>
            </a:cxn>
            <a:cxn ang="0">
              <a:pos x="79821" y="247414"/>
            </a:cxn>
            <a:cxn ang="0">
              <a:pos x="78712" y="260727"/>
            </a:cxn>
            <a:cxn ang="0">
              <a:pos x="69843" y="274041"/>
            </a:cxn>
            <a:cxn ang="0">
              <a:pos x="75386" y="280698"/>
            </a:cxn>
            <a:cxn ang="0">
              <a:pos x="64300" y="284026"/>
            </a:cxn>
            <a:cxn ang="0">
              <a:pos x="57648" y="276260"/>
            </a:cxn>
            <a:cxn ang="0">
              <a:pos x="56540" y="269603"/>
            </a:cxn>
            <a:cxn ang="0">
              <a:pos x="47671" y="271822"/>
            </a:cxn>
            <a:cxn ang="0">
              <a:pos x="35476" y="262946"/>
            </a:cxn>
            <a:cxn ang="0">
              <a:pos x="29933" y="252961"/>
            </a:cxn>
            <a:cxn ang="0">
              <a:pos x="26607" y="244085"/>
            </a:cxn>
            <a:cxn ang="0">
              <a:pos x="34367" y="239647"/>
            </a:cxn>
            <a:cxn ang="0">
              <a:pos x="38802" y="231881"/>
            </a:cxn>
            <a:cxn ang="0">
              <a:pos x="33259" y="229662"/>
            </a:cxn>
            <a:cxn ang="0">
              <a:pos x="23281" y="224115"/>
            </a:cxn>
            <a:cxn ang="0">
              <a:pos x="16630" y="225224"/>
            </a:cxn>
            <a:cxn ang="0">
              <a:pos x="16630" y="217458"/>
            </a:cxn>
            <a:cxn ang="0">
              <a:pos x="23281" y="209691"/>
            </a:cxn>
            <a:cxn ang="0">
              <a:pos x="26607" y="201925"/>
            </a:cxn>
            <a:cxn ang="0">
              <a:pos x="26607" y="190830"/>
            </a:cxn>
            <a:cxn ang="0">
              <a:pos x="17738" y="189721"/>
            </a:cxn>
            <a:cxn ang="0">
              <a:pos x="9978" y="195268"/>
            </a:cxn>
            <a:cxn ang="0">
              <a:pos x="8869" y="185283"/>
            </a:cxn>
            <a:cxn ang="0">
              <a:pos x="13304" y="174188"/>
            </a:cxn>
            <a:cxn ang="0">
              <a:pos x="22173" y="170860"/>
            </a:cxn>
            <a:cxn ang="0">
              <a:pos x="17738" y="160874"/>
            </a:cxn>
            <a:cxn ang="0">
              <a:pos x="11086" y="158656"/>
            </a:cxn>
            <a:cxn ang="0">
              <a:pos x="5543" y="145342"/>
            </a:cxn>
            <a:cxn ang="0">
              <a:pos x="4435" y="128700"/>
            </a:cxn>
            <a:cxn ang="0">
              <a:pos x="15521" y="134247"/>
            </a:cxn>
            <a:cxn ang="0">
              <a:pos x="12195" y="126481"/>
            </a:cxn>
            <a:cxn ang="0">
              <a:pos x="4435" y="118714"/>
            </a:cxn>
            <a:cxn ang="0">
              <a:pos x="0" y="113167"/>
            </a:cxn>
            <a:cxn ang="0">
              <a:pos x="7761" y="109839"/>
            </a:cxn>
            <a:cxn ang="0">
              <a:pos x="16630" y="104291"/>
            </a:cxn>
            <a:cxn ang="0">
              <a:pos x="15521" y="92087"/>
            </a:cxn>
            <a:cxn ang="0">
              <a:pos x="21064" y="84321"/>
            </a:cxn>
            <a:cxn ang="0">
              <a:pos x="31042" y="75445"/>
            </a:cxn>
            <a:cxn ang="0">
              <a:pos x="44345" y="67678"/>
            </a:cxn>
            <a:cxn ang="0">
              <a:pos x="56540" y="57693"/>
            </a:cxn>
            <a:cxn ang="0">
              <a:pos x="66517" y="49927"/>
            </a:cxn>
            <a:cxn ang="0">
              <a:pos x="72061" y="54365"/>
            </a:cxn>
            <a:cxn ang="0">
              <a:pos x="82038" y="57693"/>
            </a:cxn>
            <a:cxn ang="0">
              <a:pos x="84255" y="47708"/>
            </a:cxn>
            <a:cxn ang="0">
              <a:pos x="84255" y="27737"/>
            </a:cxn>
            <a:cxn ang="0">
              <a:pos x="85364" y="18861"/>
            </a:cxn>
            <a:cxn ang="0">
              <a:pos x="84255" y="6657"/>
            </a:cxn>
          </a:cxnLst>
          <a:rect l="0" t="0" r="r" b="b"/>
          <a:pathLst>
            <a:path w="107536" h="284026">
              <a:moveTo>
                <a:pt x="84255" y="6657"/>
              </a:moveTo>
              <a:lnTo>
                <a:pt x="92016" y="0"/>
              </a:lnTo>
              <a:lnTo>
                <a:pt x="97559" y="8876"/>
              </a:lnTo>
              <a:lnTo>
                <a:pt x="98667" y="38832"/>
              </a:lnTo>
              <a:lnTo>
                <a:pt x="97559" y="57693"/>
              </a:lnTo>
              <a:lnTo>
                <a:pt x="101993" y="65460"/>
              </a:lnTo>
              <a:lnTo>
                <a:pt x="106428" y="90977"/>
              </a:lnTo>
              <a:lnTo>
                <a:pt x="107536" y="128700"/>
              </a:lnTo>
              <a:lnTo>
                <a:pt x="106428" y="157546"/>
              </a:lnTo>
              <a:lnTo>
                <a:pt x="94233" y="178626"/>
              </a:lnTo>
              <a:lnTo>
                <a:pt x="90907" y="203035"/>
              </a:lnTo>
              <a:lnTo>
                <a:pt x="87581" y="234100"/>
              </a:lnTo>
              <a:lnTo>
                <a:pt x="79821" y="247414"/>
              </a:lnTo>
              <a:lnTo>
                <a:pt x="78712" y="260727"/>
              </a:lnTo>
              <a:lnTo>
                <a:pt x="69843" y="274041"/>
              </a:lnTo>
              <a:lnTo>
                <a:pt x="75386" y="280698"/>
              </a:lnTo>
              <a:lnTo>
                <a:pt x="64300" y="284026"/>
              </a:lnTo>
              <a:lnTo>
                <a:pt x="57648" y="276260"/>
              </a:lnTo>
              <a:lnTo>
                <a:pt x="56540" y="269603"/>
              </a:lnTo>
              <a:lnTo>
                <a:pt x="47671" y="271822"/>
              </a:lnTo>
              <a:lnTo>
                <a:pt x="35476" y="262946"/>
              </a:lnTo>
              <a:lnTo>
                <a:pt x="29933" y="252961"/>
              </a:lnTo>
              <a:lnTo>
                <a:pt x="26607" y="244085"/>
              </a:lnTo>
              <a:lnTo>
                <a:pt x="34367" y="239647"/>
              </a:lnTo>
              <a:lnTo>
                <a:pt x="38802" y="231881"/>
              </a:lnTo>
              <a:lnTo>
                <a:pt x="33259" y="229662"/>
              </a:lnTo>
              <a:lnTo>
                <a:pt x="23281" y="224115"/>
              </a:lnTo>
              <a:lnTo>
                <a:pt x="16630" y="225224"/>
              </a:lnTo>
              <a:lnTo>
                <a:pt x="16630" y="217458"/>
              </a:lnTo>
              <a:lnTo>
                <a:pt x="23281" y="209691"/>
              </a:lnTo>
              <a:lnTo>
                <a:pt x="26607" y="201925"/>
              </a:lnTo>
              <a:lnTo>
                <a:pt x="26607" y="190830"/>
              </a:lnTo>
              <a:lnTo>
                <a:pt x="17738" y="189721"/>
              </a:lnTo>
              <a:lnTo>
                <a:pt x="9978" y="195268"/>
              </a:lnTo>
              <a:lnTo>
                <a:pt x="8869" y="185283"/>
              </a:lnTo>
              <a:lnTo>
                <a:pt x="13304" y="174188"/>
              </a:lnTo>
              <a:lnTo>
                <a:pt x="22173" y="170860"/>
              </a:lnTo>
              <a:lnTo>
                <a:pt x="17738" y="160874"/>
              </a:lnTo>
              <a:lnTo>
                <a:pt x="11086" y="158656"/>
              </a:lnTo>
              <a:lnTo>
                <a:pt x="5543" y="145342"/>
              </a:lnTo>
              <a:lnTo>
                <a:pt x="4435" y="128700"/>
              </a:lnTo>
              <a:lnTo>
                <a:pt x="15521" y="134247"/>
              </a:lnTo>
              <a:lnTo>
                <a:pt x="12195" y="126481"/>
              </a:lnTo>
              <a:lnTo>
                <a:pt x="4435" y="118714"/>
              </a:lnTo>
              <a:lnTo>
                <a:pt x="0" y="113167"/>
              </a:lnTo>
              <a:lnTo>
                <a:pt x="7761" y="109839"/>
              </a:lnTo>
              <a:lnTo>
                <a:pt x="16630" y="104291"/>
              </a:lnTo>
              <a:lnTo>
                <a:pt x="15521" y="92087"/>
              </a:lnTo>
              <a:lnTo>
                <a:pt x="21064" y="84321"/>
              </a:lnTo>
              <a:lnTo>
                <a:pt x="31042" y="75445"/>
              </a:lnTo>
              <a:lnTo>
                <a:pt x="44345" y="67678"/>
              </a:lnTo>
              <a:lnTo>
                <a:pt x="56540" y="57693"/>
              </a:lnTo>
              <a:lnTo>
                <a:pt x="66517" y="49927"/>
              </a:lnTo>
              <a:lnTo>
                <a:pt x="72061" y="54365"/>
              </a:lnTo>
              <a:lnTo>
                <a:pt x="82038" y="57693"/>
              </a:lnTo>
              <a:lnTo>
                <a:pt x="84255" y="47708"/>
              </a:lnTo>
              <a:lnTo>
                <a:pt x="84255" y="27737"/>
              </a:lnTo>
              <a:lnTo>
                <a:pt x="85364" y="18861"/>
              </a:lnTo>
              <a:lnTo>
                <a:pt x="84255" y="6657"/>
              </a:lnTo>
              <a:close/>
            </a:path>
          </a:pathLst>
        </a:custGeom>
        <a:solidFill xmlns:a="http://schemas.openxmlformats.org/drawingml/2006/main">
          <a:srgbClr val="FFECB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0.53525</cdr:x>
      <cdr:y>0.726</cdr:y>
    </cdr:from>
    <cdr:to>
      <cdr:x>0.537</cdr:x>
      <cdr:y>0.7295</cdr:y>
    </cdr:to>
    <cdr:sp macro="" textlink="">
      <cdr:nvSpPr>
        <cdr:cNvPr id="36913" name="Freeform 49"/>
        <cdr:cNvSpPr>
          <a:spLocks xmlns:a="http://schemas.openxmlformats.org/drawingml/2006/main"/>
        </cdr:cNvSpPr>
      </cdr:nvSpPr>
      <cdr:spPr bwMode="auto">
        <a:xfrm xmlns:a="http://schemas.openxmlformats.org/drawingml/2006/main">
          <a:off x="4897650" y="5200431"/>
          <a:ext cx="16036" cy="26825"/>
        </a:xfrm>
        <a:custGeom xmlns:a="http://schemas.openxmlformats.org/drawingml/2006/main">
          <a:avLst/>
          <a:gdLst/>
          <a:ahLst/>
          <a:cxnLst>
            <a:cxn ang="0">
              <a:pos x="6652" y="0"/>
            </a:cxn>
            <a:cxn ang="0">
              <a:pos x="19955" y="28847"/>
            </a:cxn>
            <a:cxn ang="0">
              <a:pos x="0" y="29956"/>
            </a:cxn>
            <a:cxn ang="0">
              <a:pos x="3326" y="7766"/>
            </a:cxn>
            <a:cxn ang="0">
              <a:pos x="6652" y="0"/>
            </a:cxn>
          </a:cxnLst>
          <a:rect l="0" t="0" r="r" b="b"/>
          <a:pathLst>
            <a:path w="19955" h="29956">
              <a:moveTo>
                <a:pt x="6652" y="0"/>
              </a:moveTo>
              <a:lnTo>
                <a:pt x="19955" y="28847"/>
              </a:lnTo>
              <a:lnTo>
                <a:pt x="0" y="29956"/>
              </a:lnTo>
              <a:lnTo>
                <a:pt x="3326" y="7766"/>
              </a:lnTo>
              <a:lnTo>
                <a:pt x="6652" y="0"/>
              </a:lnTo>
              <a:close/>
            </a:path>
          </a:pathLst>
        </a:custGeom>
        <a:solidFill xmlns:a="http://schemas.openxmlformats.org/drawingml/2006/main">
          <a:srgbClr val="D0680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0.34775</cdr:x>
      <cdr:y>0.76725</cdr:y>
    </cdr:from>
    <cdr:to>
      <cdr:x>0.383</cdr:x>
      <cdr:y>0.89175</cdr:y>
    </cdr:to>
    <cdr:sp macro="" textlink="">
      <cdr:nvSpPr>
        <cdr:cNvPr id="36914" name="Freeform 50"/>
        <cdr:cNvSpPr>
          <a:spLocks xmlns:a="http://schemas.openxmlformats.org/drawingml/2006/main"/>
        </cdr:cNvSpPr>
      </cdr:nvSpPr>
      <cdr:spPr bwMode="auto">
        <a:xfrm xmlns:a="http://schemas.openxmlformats.org/drawingml/2006/main">
          <a:off x="3174997" y="5506233"/>
          <a:ext cx="322997" cy="890583"/>
        </a:xfrm>
        <a:custGeom xmlns:a="http://schemas.openxmlformats.org/drawingml/2006/main">
          <a:avLst/>
          <a:gdLst/>
          <a:ahLst/>
          <a:cxnLst>
            <a:cxn ang="0">
              <a:pos x="97558" y="11095"/>
            </a:cxn>
            <a:cxn ang="0">
              <a:pos x="128600" y="0"/>
            </a:cxn>
            <a:cxn ang="0">
              <a:pos x="140794" y="24409"/>
            </a:cxn>
            <a:cxn ang="0">
              <a:pos x="149663" y="54365"/>
            </a:cxn>
            <a:cxn ang="0">
              <a:pos x="195117" y="55474"/>
            </a:cxn>
            <a:cxn ang="0">
              <a:pos x="233918" y="46598"/>
            </a:cxn>
            <a:cxn ang="0">
              <a:pos x="262743" y="34394"/>
            </a:cxn>
            <a:cxn ang="0">
              <a:pos x="291567" y="35503"/>
            </a:cxn>
            <a:cxn ang="0">
              <a:pos x="305979" y="73226"/>
            </a:cxn>
            <a:cxn ang="0">
              <a:pos x="329260" y="87649"/>
            </a:cxn>
            <a:cxn ang="0">
              <a:pos x="319282" y="142013"/>
            </a:cxn>
            <a:cxn ang="0">
              <a:pos x="273829" y="189721"/>
            </a:cxn>
            <a:cxn ang="0">
              <a:pos x="272720" y="250742"/>
            </a:cxn>
            <a:cxn ang="0">
              <a:pos x="274937" y="307325"/>
            </a:cxn>
            <a:cxn ang="0">
              <a:pos x="257199" y="342828"/>
            </a:cxn>
            <a:cxn ang="0">
              <a:pos x="261634" y="399412"/>
            </a:cxn>
            <a:cxn ang="0">
              <a:pos x="228375" y="432696"/>
            </a:cxn>
            <a:cxn ang="0">
              <a:pos x="219506" y="475966"/>
            </a:cxn>
            <a:cxn ang="0">
              <a:pos x="236136" y="512578"/>
            </a:cxn>
            <a:cxn ang="0">
              <a:pos x="256091" y="548082"/>
            </a:cxn>
            <a:cxn ang="0">
              <a:pos x="230593" y="609103"/>
            </a:cxn>
            <a:cxn ang="0">
              <a:pos x="229484" y="662358"/>
            </a:cxn>
            <a:cxn ang="0">
              <a:pos x="260525" y="686766"/>
            </a:cxn>
            <a:cxn ang="0">
              <a:pos x="228375" y="717832"/>
            </a:cxn>
            <a:cxn ang="0">
              <a:pos x="203986" y="776634"/>
            </a:cxn>
            <a:cxn ang="0">
              <a:pos x="216181" y="854297"/>
            </a:cxn>
            <a:cxn ang="0">
              <a:pos x="194008" y="865392"/>
            </a:cxn>
            <a:cxn ang="0">
              <a:pos x="150772" y="879815"/>
            </a:cxn>
            <a:cxn ang="0">
              <a:pos x="121948" y="870939"/>
            </a:cxn>
            <a:cxn ang="0">
              <a:pos x="92015" y="860954"/>
            </a:cxn>
            <a:cxn ang="0">
              <a:pos x="74277" y="869830"/>
            </a:cxn>
            <a:cxn ang="0">
              <a:pos x="54322" y="884253"/>
            </a:cxn>
            <a:cxn ang="0">
              <a:pos x="60974" y="828779"/>
            </a:cxn>
            <a:cxn ang="0">
              <a:pos x="67625" y="785510"/>
            </a:cxn>
            <a:cxn ang="0">
              <a:pos x="67625" y="723379"/>
            </a:cxn>
            <a:cxn ang="0">
              <a:pos x="73169" y="664577"/>
            </a:cxn>
            <a:cxn ang="0">
              <a:pos x="64300" y="631292"/>
            </a:cxn>
            <a:cxn ang="0">
              <a:pos x="88689" y="644606"/>
            </a:cxn>
            <a:cxn ang="0">
              <a:pos x="74277" y="620198"/>
            </a:cxn>
            <a:cxn ang="0">
              <a:pos x="69843" y="631292"/>
            </a:cxn>
            <a:cxn ang="0">
              <a:pos x="52105" y="633511"/>
            </a:cxn>
            <a:cxn ang="0">
              <a:pos x="29932" y="636840"/>
            </a:cxn>
            <a:cxn ang="0">
              <a:pos x="23281" y="596899"/>
            </a:cxn>
            <a:cxn ang="0">
              <a:pos x="1108" y="572490"/>
            </a:cxn>
            <a:cxn ang="0">
              <a:pos x="14412" y="497046"/>
            </a:cxn>
            <a:cxn ang="0">
              <a:pos x="29932" y="473747"/>
            </a:cxn>
            <a:cxn ang="0">
              <a:pos x="36584" y="448229"/>
            </a:cxn>
            <a:cxn ang="0">
              <a:pos x="65408" y="339500"/>
            </a:cxn>
            <a:cxn ang="0">
              <a:pos x="77603" y="242976"/>
            </a:cxn>
            <a:cxn ang="0">
              <a:pos x="78712" y="151998"/>
            </a:cxn>
            <a:cxn ang="0">
              <a:pos x="72060" y="110948"/>
            </a:cxn>
            <a:cxn ang="0">
              <a:pos x="63191" y="53255"/>
            </a:cxn>
          </a:cxnLst>
          <a:rect l="0" t="0" r="r" b="b"/>
          <a:pathLst>
            <a:path w="335912" h="885363">
              <a:moveTo>
                <a:pt x="62082" y="39941"/>
              </a:moveTo>
              <a:lnTo>
                <a:pt x="77603" y="22190"/>
              </a:lnTo>
              <a:lnTo>
                <a:pt x="97558" y="11095"/>
              </a:lnTo>
              <a:lnTo>
                <a:pt x="109753" y="11095"/>
              </a:lnTo>
              <a:lnTo>
                <a:pt x="121948" y="4438"/>
              </a:lnTo>
              <a:lnTo>
                <a:pt x="128600" y="0"/>
              </a:lnTo>
              <a:lnTo>
                <a:pt x="133034" y="8876"/>
              </a:lnTo>
              <a:lnTo>
                <a:pt x="139686" y="12204"/>
              </a:lnTo>
              <a:lnTo>
                <a:pt x="140794" y="24409"/>
              </a:lnTo>
              <a:lnTo>
                <a:pt x="135251" y="35503"/>
              </a:lnTo>
              <a:lnTo>
                <a:pt x="137469" y="57693"/>
              </a:lnTo>
              <a:lnTo>
                <a:pt x="149663" y="54365"/>
              </a:lnTo>
              <a:lnTo>
                <a:pt x="165184" y="47708"/>
              </a:lnTo>
              <a:lnTo>
                <a:pt x="181813" y="47708"/>
              </a:lnTo>
              <a:lnTo>
                <a:pt x="195117" y="55474"/>
              </a:lnTo>
              <a:lnTo>
                <a:pt x="205094" y="54365"/>
              </a:lnTo>
              <a:lnTo>
                <a:pt x="225050" y="48817"/>
              </a:lnTo>
              <a:lnTo>
                <a:pt x="233918" y="46598"/>
              </a:lnTo>
              <a:lnTo>
                <a:pt x="238353" y="26628"/>
              </a:lnTo>
              <a:lnTo>
                <a:pt x="250548" y="27737"/>
              </a:lnTo>
              <a:lnTo>
                <a:pt x="262743" y="34394"/>
              </a:lnTo>
              <a:lnTo>
                <a:pt x="272720" y="31066"/>
              </a:lnTo>
              <a:lnTo>
                <a:pt x="282698" y="33284"/>
              </a:lnTo>
              <a:lnTo>
                <a:pt x="291567" y="35503"/>
              </a:lnTo>
              <a:lnTo>
                <a:pt x="301544" y="39941"/>
              </a:lnTo>
              <a:lnTo>
                <a:pt x="307087" y="58802"/>
              </a:lnTo>
              <a:lnTo>
                <a:pt x="305979" y="73226"/>
              </a:lnTo>
              <a:lnTo>
                <a:pt x="312631" y="80992"/>
              </a:lnTo>
              <a:lnTo>
                <a:pt x="321499" y="82101"/>
              </a:lnTo>
              <a:lnTo>
                <a:pt x="329260" y="87649"/>
              </a:lnTo>
              <a:lnTo>
                <a:pt x="335912" y="100963"/>
              </a:lnTo>
              <a:lnTo>
                <a:pt x="330368" y="122043"/>
              </a:lnTo>
              <a:lnTo>
                <a:pt x="319282" y="142013"/>
              </a:lnTo>
              <a:lnTo>
                <a:pt x="298218" y="158655"/>
              </a:lnTo>
              <a:lnTo>
                <a:pt x="284915" y="171969"/>
              </a:lnTo>
              <a:lnTo>
                <a:pt x="273829" y="189721"/>
              </a:lnTo>
              <a:lnTo>
                <a:pt x="264960" y="204144"/>
              </a:lnTo>
              <a:lnTo>
                <a:pt x="272720" y="219677"/>
              </a:lnTo>
              <a:lnTo>
                <a:pt x="272720" y="250742"/>
              </a:lnTo>
              <a:lnTo>
                <a:pt x="272720" y="271822"/>
              </a:lnTo>
              <a:lnTo>
                <a:pt x="274937" y="295121"/>
              </a:lnTo>
              <a:lnTo>
                <a:pt x="274937" y="307325"/>
              </a:lnTo>
              <a:lnTo>
                <a:pt x="261634" y="325077"/>
              </a:lnTo>
              <a:lnTo>
                <a:pt x="254982" y="331734"/>
              </a:lnTo>
              <a:lnTo>
                <a:pt x="257199" y="342828"/>
              </a:lnTo>
              <a:lnTo>
                <a:pt x="266068" y="353923"/>
              </a:lnTo>
              <a:lnTo>
                <a:pt x="268286" y="381660"/>
              </a:lnTo>
              <a:lnTo>
                <a:pt x="261634" y="399412"/>
              </a:lnTo>
              <a:lnTo>
                <a:pt x="254982" y="418273"/>
              </a:lnTo>
              <a:lnTo>
                <a:pt x="242787" y="420492"/>
              </a:lnTo>
              <a:lnTo>
                <a:pt x="228375" y="432696"/>
              </a:lnTo>
              <a:lnTo>
                <a:pt x="217289" y="429368"/>
              </a:lnTo>
              <a:lnTo>
                <a:pt x="206203" y="440462"/>
              </a:lnTo>
              <a:lnTo>
                <a:pt x="219506" y="475966"/>
              </a:lnTo>
              <a:lnTo>
                <a:pt x="225050" y="490389"/>
              </a:lnTo>
              <a:lnTo>
                <a:pt x="233918" y="504812"/>
              </a:lnTo>
              <a:lnTo>
                <a:pt x="236136" y="512578"/>
              </a:lnTo>
              <a:lnTo>
                <a:pt x="240570" y="524783"/>
              </a:lnTo>
              <a:lnTo>
                <a:pt x="253874" y="524783"/>
              </a:lnTo>
              <a:lnTo>
                <a:pt x="256091" y="548082"/>
              </a:lnTo>
              <a:lnTo>
                <a:pt x="241679" y="561395"/>
              </a:lnTo>
              <a:lnTo>
                <a:pt x="232810" y="590242"/>
              </a:lnTo>
              <a:lnTo>
                <a:pt x="230593" y="609103"/>
              </a:lnTo>
              <a:lnTo>
                <a:pt x="222832" y="635730"/>
              </a:lnTo>
              <a:lnTo>
                <a:pt x="219506" y="650153"/>
              </a:lnTo>
              <a:lnTo>
                <a:pt x="229484" y="662358"/>
              </a:lnTo>
              <a:lnTo>
                <a:pt x="237244" y="675671"/>
              </a:lnTo>
              <a:lnTo>
                <a:pt x="250548" y="684547"/>
              </a:lnTo>
              <a:lnTo>
                <a:pt x="260525" y="686766"/>
              </a:lnTo>
              <a:lnTo>
                <a:pt x="250548" y="702299"/>
              </a:lnTo>
              <a:lnTo>
                <a:pt x="238353" y="712284"/>
              </a:lnTo>
              <a:lnTo>
                <a:pt x="228375" y="717832"/>
              </a:lnTo>
              <a:lnTo>
                <a:pt x="220615" y="741131"/>
              </a:lnTo>
              <a:lnTo>
                <a:pt x="209529" y="763320"/>
              </a:lnTo>
              <a:lnTo>
                <a:pt x="203986" y="776634"/>
              </a:lnTo>
              <a:lnTo>
                <a:pt x="205094" y="787729"/>
              </a:lnTo>
              <a:lnTo>
                <a:pt x="208420" y="813247"/>
              </a:lnTo>
              <a:lnTo>
                <a:pt x="216181" y="854297"/>
              </a:lnTo>
              <a:lnTo>
                <a:pt x="211746" y="855407"/>
              </a:lnTo>
              <a:lnTo>
                <a:pt x="205094" y="855407"/>
              </a:lnTo>
              <a:lnTo>
                <a:pt x="194008" y="865392"/>
              </a:lnTo>
              <a:lnTo>
                <a:pt x="176270" y="879815"/>
              </a:lnTo>
              <a:lnTo>
                <a:pt x="160750" y="885363"/>
              </a:lnTo>
              <a:lnTo>
                <a:pt x="150772" y="879815"/>
              </a:lnTo>
              <a:lnTo>
                <a:pt x="140794" y="873158"/>
              </a:lnTo>
              <a:lnTo>
                <a:pt x="127491" y="870939"/>
              </a:lnTo>
              <a:lnTo>
                <a:pt x="121948" y="870939"/>
              </a:lnTo>
              <a:lnTo>
                <a:pt x="115296" y="867611"/>
              </a:lnTo>
              <a:lnTo>
                <a:pt x="108644" y="867611"/>
              </a:lnTo>
              <a:lnTo>
                <a:pt x="92015" y="860954"/>
              </a:lnTo>
              <a:lnTo>
                <a:pt x="83146" y="864282"/>
              </a:lnTo>
              <a:lnTo>
                <a:pt x="80929" y="869830"/>
              </a:lnTo>
              <a:lnTo>
                <a:pt x="74277" y="869830"/>
              </a:lnTo>
              <a:lnTo>
                <a:pt x="62082" y="875377"/>
              </a:lnTo>
              <a:lnTo>
                <a:pt x="56539" y="880925"/>
              </a:lnTo>
              <a:lnTo>
                <a:pt x="54322" y="884253"/>
              </a:lnTo>
              <a:lnTo>
                <a:pt x="49887" y="873158"/>
              </a:lnTo>
              <a:lnTo>
                <a:pt x="62082" y="833217"/>
              </a:lnTo>
              <a:lnTo>
                <a:pt x="60974" y="828779"/>
              </a:lnTo>
              <a:lnTo>
                <a:pt x="66517" y="812137"/>
              </a:lnTo>
              <a:lnTo>
                <a:pt x="69843" y="798823"/>
              </a:lnTo>
              <a:lnTo>
                <a:pt x="67625" y="785510"/>
              </a:lnTo>
              <a:lnTo>
                <a:pt x="69843" y="764430"/>
              </a:lnTo>
              <a:lnTo>
                <a:pt x="68734" y="742240"/>
              </a:lnTo>
              <a:lnTo>
                <a:pt x="67625" y="723379"/>
              </a:lnTo>
              <a:lnTo>
                <a:pt x="60974" y="718941"/>
              </a:lnTo>
              <a:lnTo>
                <a:pt x="69843" y="684547"/>
              </a:lnTo>
              <a:lnTo>
                <a:pt x="73169" y="664577"/>
              </a:lnTo>
              <a:lnTo>
                <a:pt x="68734" y="644606"/>
              </a:lnTo>
              <a:lnTo>
                <a:pt x="60974" y="632402"/>
              </a:lnTo>
              <a:lnTo>
                <a:pt x="64300" y="631292"/>
              </a:lnTo>
              <a:lnTo>
                <a:pt x="73169" y="636840"/>
              </a:lnTo>
              <a:lnTo>
                <a:pt x="83146" y="647935"/>
              </a:lnTo>
              <a:lnTo>
                <a:pt x="88689" y="644606"/>
              </a:lnTo>
              <a:lnTo>
                <a:pt x="79820" y="632402"/>
              </a:lnTo>
              <a:lnTo>
                <a:pt x="78712" y="623526"/>
              </a:lnTo>
              <a:lnTo>
                <a:pt x="74277" y="620198"/>
              </a:lnTo>
              <a:lnTo>
                <a:pt x="73169" y="623526"/>
              </a:lnTo>
              <a:lnTo>
                <a:pt x="73169" y="633511"/>
              </a:lnTo>
              <a:lnTo>
                <a:pt x="69843" y="631292"/>
              </a:lnTo>
              <a:lnTo>
                <a:pt x="59865" y="624636"/>
              </a:lnTo>
              <a:lnTo>
                <a:pt x="57648" y="630183"/>
              </a:lnTo>
              <a:lnTo>
                <a:pt x="52105" y="633511"/>
              </a:lnTo>
              <a:lnTo>
                <a:pt x="43236" y="637949"/>
              </a:lnTo>
              <a:lnTo>
                <a:pt x="34367" y="636840"/>
              </a:lnTo>
              <a:lnTo>
                <a:pt x="29932" y="636840"/>
              </a:lnTo>
              <a:lnTo>
                <a:pt x="32150" y="620198"/>
              </a:lnTo>
              <a:lnTo>
                <a:pt x="26606" y="607993"/>
              </a:lnTo>
              <a:lnTo>
                <a:pt x="23281" y="596899"/>
              </a:lnTo>
              <a:lnTo>
                <a:pt x="14412" y="595789"/>
              </a:lnTo>
              <a:lnTo>
                <a:pt x="0" y="591351"/>
              </a:lnTo>
              <a:lnTo>
                <a:pt x="1108" y="572490"/>
              </a:lnTo>
              <a:lnTo>
                <a:pt x="6651" y="548082"/>
              </a:lnTo>
              <a:lnTo>
                <a:pt x="9977" y="519235"/>
              </a:lnTo>
              <a:lnTo>
                <a:pt x="14412" y="497046"/>
              </a:lnTo>
              <a:lnTo>
                <a:pt x="13303" y="479294"/>
              </a:lnTo>
              <a:lnTo>
                <a:pt x="24389" y="462652"/>
              </a:lnTo>
              <a:lnTo>
                <a:pt x="29932" y="473747"/>
              </a:lnTo>
              <a:lnTo>
                <a:pt x="32150" y="468199"/>
              </a:lnTo>
              <a:lnTo>
                <a:pt x="28824" y="460433"/>
              </a:lnTo>
              <a:lnTo>
                <a:pt x="36584" y="448229"/>
              </a:lnTo>
              <a:lnTo>
                <a:pt x="39910" y="437134"/>
              </a:lnTo>
              <a:lnTo>
                <a:pt x="44344" y="406069"/>
              </a:lnTo>
              <a:lnTo>
                <a:pt x="65408" y="339500"/>
              </a:lnTo>
              <a:lnTo>
                <a:pt x="58756" y="335062"/>
              </a:lnTo>
              <a:lnTo>
                <a:pt x="63191" y="331734"/>
              </a:lnTo>
              <a:lnTo>
                <a:pt x="77603" y="242976"/>
              </a:lnTo>
              <a:lnTo>
                <a:pt x="84255" y="191940"/>
              </a:lnTo>
              <a:lnTo>
                <a:pt x="82037" y="171969"/>
              </a:lnTo>
              <a:lnTo>
                <a:pt x="78712" y="151998"/>
              </a:lnTo>
              <a:lnTo>
                <a:pt x="75386" y="137575"/>
              </a:lnTo>
              <a:lnTo>
                <a:pt x="72060" y="125371"/>
              </a:lnTo>
              <a:lnTo>
                <a:pt x="72060" y="110948"/>
              </a:lnTo>
              <a:lnTo>
                <a:pt x="66517" y="92087"/>
              </a:lnTo>
              <a:lnTo>
                <a:pt x="64300" y="71007"/>
              </a:lnTo>
              <a:lnTo>
                <a:pt x="63191" y="53255"/>
              </a:lnTo>
              <a:lnTo>
                <a:pt x="62082" y="39941"/>
              </a:lnTo>
              <a:close/>
            </a:path>
          </a:pathLst>
        </a:custGeom>
        <a:solidFill xmlns:a="http://schemas.openxmlformats.org/drawingml/2006/main">
          <a:srgbClr val="FFECB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0.3495</cdr:x>
      <cdr:y>0.7285</cdr:y>
    </cdr:from>
    <cdr:to>
      <cdr:x>0.4875</cdr:x>
      <cdr:y>0.91575</cdr:y>
    </cdr:to>
    <cdr:sp macro="" textlink="">
      <cdr:nvSpPr>
        <cdr:cNvPr id="36915" name="Freeform 51"/>
        <cdr:cNvSpPr>
          <a:spLocks xmlns:a="http://schemas.openxmlformats.org/drawingml/2006/main"/>
        </cdr:cNvSpPr>
      </cdr:nvSpPr>
      <cdr:spPr bwMode="auto">
        <a:xfrm xmlns:a="http://schemas.openxmlformats.org/drawingml/2006/main">
          <a:off x="3191032" y="5227256"/>
          <a:ext cx="1266792" cy="1343027"/>
        </a:xfrm>
        <a:custGeom xmlns:a="http://schemas.openxmlformats.org/drawingml/2006/main">
          <a:avLst/>
          <a:gdLst/>
          <a:ahLst/>
          <a:cxnLst>
            <a:cxn ang="0">
              <a:pos x="48779" y="261837"/>
            </a:cxn>
            <a:cxn ang="0">
              <a:pos x="34367" y="226333"/>
            </a:cxn>
            <a:cxn ang="0">
              <a:pos x="36584" y="200815"/>
            </a:cxn>
            <a:cxn ang="0">
              <a:pos x="34367" y="166422"/>
            </a:cxn>
            <a:cxn ang="0">
              <a:pos x="5543" y="144232"/>
            </a:cxn>
            <a:cxn ang="0">
              <a:pos x="25498" y="96525"/>
            </a:cxn>
            <a:cxn ang="0">
              <a:pos x="106427" y="72116"/>
            </a:cxn>
            <a:cxn ang="0">
              <a:pos x="125274" y="18861"/>
            </a:cxn>
            <a:cxn ang="0">
              <a:pos x="146338" y="9985"/>
            </a:cxn>
            <a:cxn ang="0">
              <a:pos x="194008" y="12204"/>
            </a:cxn>
            <a:cxn ang="0">
              <a:pos x="260526" y="34394"/>
            </a:cxn>
            <a:cxn ang="0">
              <a:pos x="348107" y="23299"/>
            </a:cxn>
            <a:cxn ang="0">
              <a:pos x="407972" y="39941"/>
            </a:cxn>
            <a:cxn ang="0">
              <a:pos x="538789" y="55474"/>
            </a:cxn>
            <a:cxn ang="0">
              <a:pos x="620827" y="72116"/>
            </a:cxn>
            <a:cxn ang="0">
              <a:pos x="702865" y="74335"/>
            </a:cxn>
            <a:cxn ang="0">
              <a:pos x="789337" y="89868"/>
            </a:cxn>
            <a:cxn ang="0">
              <a:pos x="812618" y="118714"/>
            </a:cxn>
            <a:cxn ang="0">
              <a:pos x="850312" y="134247"/>
            </a:cxn>
            <a:cxn ang="0">
              <a:pos x="893548" y="169750"/>
            </a:cxn>
            <a:cxn ang="0">
              <a:pos x="954522" y="186392"/>
            </a:cxn>
            <a:cxn ang="0">
              <a:pos x="999975" y="187502"/>
            </a:cxn>
            <a:cxn ang="0">
              <a:pos x="1052080" y="174188"/>
            </a:cxn>
            <a:cxn ang="0">
              <a:pos x="1094208" y="204144"/>
            </a:cxn>
            <a:cxn ang="0">
              <a:pos x="1125249" y="221895"/>
            </a:cxn>
            <a:cxn ang="0">
              <a:pos x="1165160" y="245194"/>
            </a:cxn>
            <a:cxn ang="0">
              <a:pos x="1238329" y="230771"/>
            </a:cxn>
            <a:cxn ang="0">
              <a:pos x="1287108" y="252961"/>
            </a:cxn>
            <a:cxn ang="0">
              <a:pos x="1278239" y="322858"/>
            </a:cxn>
            <a:cxn ang="0">
              <a:pos x="1191767" y="403850"/>
            </a:cxn>
            <a:cxn ang="0">
              <a:pos x="1052080" y="479294"/>
            </a:cxn>
            <a:cxn ang="0">
              <a:pos x="1023256" y="541425"/>
            </a:cxn>
            <a:cxn ang="0">
              <a:pos x="947870" y="664577"/>
            </a:cxn>
            <a:cxn ang="0">
              <a:pos x="954522" y="839874"/>
            </a:cxn>
            <a:cxn ang="0">
              <a:pos x="907960" y="933070"/>
            </a:cxn>
            <a:cxn ang="0">
              <a:pos x="879136" y="1050675"/>
            </a:cxn>
            <a:cxn ang="0">
              <a:pos x="740558" y="1208220"/>
            </a:cxn>
            <a:cxn ang="0">
              <a:pos x="660737" y="1214877"/>
            </a:cxn>
            <a:cxn ang="0">
              <a:pos x="535463" y="1212658"/>
            </a:cxn>
            <a:cxn ang="0">
              <a:pos x="396886" y="1328044"/>
            </a:cxn>
            <a:cxn ang="0">
              <a:pos x="312631" y="1264804"/>
            </a:cxn>
            <a:cxn ang="0">
              <a:pos x="297110" y="1198235"/>
            </a:cxn>
            <a:cxn ang="0">
              <a:pos x="233919" y="1118353"/>
            </a:cxn>
            <a:cxn ang="0">
              <a:pos x="199551" y="1132776"/>
            </a:cxn>
            <a:cxn ang="0">
              <a:pos x="208420" y="999639"/>
            </a:cxn>
            <a:cxn ang="0">
              <a:pos x="199551" y="931960"/>
            </a:cxn>
            <a:cxn ang="0">
              <a:pos x="220615" y="806590"/>
            </a:cxn>
            <a:cxn ang="0">
              <a:pos x="208420" y="714503"/>
            </a:cxn>
            <a:cxn ang="0">
              <a:pos x="235027" y="613541"/>
            </a:cxn>
            <a:cxn ang="0">
              <a:pos x="245005" y="485951"/>
            </a:cxn>
            <a:cxn ang="0">
              <a:pos x="309305" y="369456"/>
            </a:cxn>
            <a:cxn ang="0">
              <a:pos x="262743" y="315091"/>
            </a:cxn>
            <a:cxn ang="0">
              <a:pos x="185139" y="336172"/>
            </a:cxn>
            <a:cxn ang="0">
              <a:pos x="120839" y="306216"/>
            </a:cxn>
            <a:cxn ang="0">
              <a:pos x="57648" y="303997"/>
            </a:cxn>
          </a:cxnLst>
          <a:rect l="0" t="0" r="r" b="b"/>
          <a:pathLst>
            <a:path w="1288217" h="1338029">
              <a:moveTo>
                <a:pt x="42127" y="321748"/>
              </a:moveTo>
              <a:lnTo>
                <a:pt x="42127" y="312873"/>
              </a:lnTo>
              <a:lnTo>
                <a:pt x="39910" y="285136"/>
              </a:lnTo>
              <a:lnTo>
                <a:pt x="46562" y="285136"/>
              </a:lnTo>
              <a:lnTo>
                <a:pt x="55431" y="265165"/>
              </a:lnTo>
              <a:lnTo>
                <a:pt x="54322" y="258508"/>
              </a:lnTo>
              <a:lnTo>
                <a:pt x="48779" y="261837"/>
              </a:lnTo>
              <a:lnTo>
                <a:pt x="45453" y="256289"/>
              </a:lnTo>
              <a:lnTo>
                <a:pt x="47670" y="248523"/>
              </a:lnTo>
              <a:lnTo>
                <a:pt x="52105" y="245194"/>
              </a:lnTo>
              <a:lnTo>
                <a:pt x="49888" y="237428"/>
              </a:lnTo>
              <a:lnTo>
                <a:pt x="45453" y="237428"/>
              </a:lnTo>
              <a:lnTo>
                <a:pt x="39910" y="236319"/>
              </a:lnTo>
              <a:lnTo>
                <a:pt x="34367" y="226333"/>
              </a:lnTo>
              <a:lnTo>
                <a:pt x="41019" y="221895"/>
              </a:lnTo>
              <a:lnTo>
                <a:pt x="46562" y="226333"/>
              </a:lnTo>
              <a:lnTo>
                <a:pt x="45453" y="219676"/>
              </a:lnTo>
              <a:lnTo>
                <a:pt x="48779" y="207472"/>
              </a:lnTo>
              <a:lnTo>
                <a:pt x="48779" y="196377"/>
              </a:lnTo>
              <a:lnTo>
                <a:pt x="44345" y="193049"/>
              </a:lnTo>
              <a:lnTo>
                <a:pt x="36584" y="200815"/>
              </a:lnTo>
              <a:lnTo>
                <a:pt x="31041" y="205253"/>
              </a:lnTo>
              <a:lnTo>
                <a:pt x="26607" y="213020"/>
              </a:lnTo>
              <a:lnTo>
                <a:pt x="19955" y="208582"/>
              </a:lnTo>
              <a:lnTo>
                <a:pt x="23281" y="197487"/>
              </a:lnTo>
              <a:lnTo>
                <a:pt x="28824" y="181954"/>
              </a:lnTo>
              <a:lnTo>
                <a:pt x="35476" y="168641"/>
              </a:lnTo>
              <a:lnTo>
                <a:pt x="34367" y="166422"/>
              </a:lnTo>
              <a:lnTo>
                <a:pt x="28824" y="167531"/>
              </a:lnTo>
              <a:lnTo>
                <a:pt x="23281" y="169750"/>
              </a:lnTo>
              <a:lnTo>
                <a:pt x="18846" y="174188"/>
              </a:lnTo>
              <a:lnTo>
                <a:pt x="14412" y="170859"/>
              </a:lnTo>
              <a:lnTo>
                <a:pt x="15520" y="163093"/>
              </a:lnTo>
              <a:lnTo>
                <a:pt x="12195" y="153108"/>
              </a:lnTo>
              <a:lnTo>
                <a:pt x="5543" y="144232"/>
              </a:lnTo>
              <a:lnTo>
                <a:pt x="1108" y="145342"/>
              </a:lnTo>
              <a:lnTo>
                <a:pt x="0" y="125371"/>
              </a:lnTo>
              <a:lnTo>
                <a:pt x="4434" y="117605"/>
              </a:lnTo>
              <a:lnTo>
                <a:pt x="9977" y="109838"/>
              </a:lnTo>
              <a:lnTo>
                <a:pt x="6651" y="105400"/>
              </a:lnTo>
              <a:lnTo>
                <a:pt x="12195" y="98744"/>
              </a:lnTo>
              <a:lnTo>
                <a:pt x="25498" y="96525"/>
              </a:lnTo>
              <a:lnTo>
                <a:pt x="36584" y="90977"/>
              </a:lnTo>
              <a:lnTo>
                <a:pt x="35476" y="79882"/>
              </a:lnTo>
              <a:lnTo>
                <a:pt x="47670" y="74335"/>
              </a:lnTo>
              <a:lnTo>
                <a:pt x="56539" y="80992"/>
              </a:lnTo>
              <a:lnTo>
                <a:pt x="86472" y="67678"/>
              </a:lnTo>
              <a:lnTo>
                <a:pt x="96450" y="66569"/>
              </a:lnTo>
              <a:lnTo>
                <a:pt x="106427" y="72116"/>
              </a:lnTo>
              <a:lnTo>
                <a:pt x="108645" y="62131"/>
              </a:lnTo>
              <a:lnTo>
                <a:pt x="105319" y="48817"/>
              </a:lnTo>
              <a:lnTo>
                <a:pt x="97558" y="51036"/>
              </a:lnTo>
              <a:lnTo>
                <a:pt x="96450" y="47708"/>
              </a:lnTo>
              <a:lnTo>
                <a:pt x="98667" y="39941"/>
              </a:lnTo>
              <a:lnTo>
                <a:pt x="115296" y="27737"/>
              </a:lnTo>
              <a:lnTo>
                <a:pt x="125274" y="18861"/>
              </a:lnTo>
              <a:lnTo>
                <a:pt x="124165" y="11095"/>
              </a:lnTo>
              <a:lnTo>
                <a:pt x="138577" y="8876"/>
              </a:lnTo>
              <a:lnTo>
                <a:pt x="140795" y="2219"/>
              </a:lnTo>
              <a:lnTo>
                <a:pt x="141903" y="9985"/>
              </a:lnTo>
              <a:lnTo>
                <a:pt x="141903" y="16642"/>
              </a:lnTo>
              <a:lnTo>
                <a:pt x="145229" y="13314"/>
              </a:lnTo>
              <a:lnTo>
                <a:pt x="146338" y="9985"/>
              </a:lnTo>
              <a:lnTo>
                <a:pt x="149663" y="6657"/>
              </a:lnTo>
              <a:lnTo>
                <a:pt x="158532" y="4438"/>
              </a:lnTo>
              <a:lnTo>
                <a:pt x="162967" y="0"/>
              </a:lnTo>
              <a:lnTo>
                <a:pt x="172945" y="14423"/>
              </a:lnTo>
              <a:lnTo>
                <a:pt x="178488" y="7766"/>
              </a:lnTo>
              <a:lnTo>
                <a:pt x="184031" y="7766"/>
              </a:lnTo>
              <a:lnTo>
                <a:pt x="194008" y="12204"/>
              </a:lnTo>
              <a:lnTo>
                <a:pt x="201769" y="21080"/>
              </a:lnTo>
              <a:lnTo>
                <a:pt x="209529" y="36613"/>
              </a:lnTo>
              <a:lnTo>
                <a:pt x="211746" y="34394"/>
              </a:lnTo>
              <a:lnTo>
                <a:pt x="221724" y="31065"/>
              </a:lnTo>
              <a:lnTo>
                <a:pt x="235027" y="33284"/>
              </a:lnTo>
              <a:lnTo>
                <a:pt x="248331" y="34394"/>
              </a:lnTo>
              <a:lnTo>
                <a:pt x="260526" y="34394"/>
              </a:lnTo>
              <a:lnTo>
                <a:pt x="274938" y="36613"/>
              </a:lnTo>
              <a:lnTo>
                <a:pt x="286024" y="35503"/>
              </a:lnTo>
              <a:lnTo>
                <a:pt x="313739" y="28846"/>
              </a:lnTo>
              <a:lnTo>
                <a:pt x="317065" y="34394"/>
              </a:lnTo>
              <a:lnTo>
                <a:pt x="335912" y="31065"/>
              </a:lnTo>
              <a:lnTo>
                <a:pt x="342563" y="27737"/>
              </a:lnTo>
              <a:lnTo>
                <a:pt x="348107" y="23299"/>
              </a:lnTo>
              <a:lnTo>
                <a:pt x="352541" y="21080"/>
              </a:lnTo>
              <a:lnTo>
                <a:pt x="368062" y="34394"/>
              </a:lnTo>
              <a:lnTo>
                <a:pt x="381365" y="34394"/>
              </a:lnTo>
              <a:lnTo>
                <a:pt x="396886" y="35503"/>
              </a:lnTo>
              <a:lnTo>
                <a:pt x="399103" y="43270"/>
              </a:lnTo>
              <a:lnTo>
                <a:pt x="401320" y="41051"/>
              </a:lnTo>
              <a:lnTo>
                <a:pt x="407972" y="39941"/>
              </a:lnTo>
              <a:lnTo>
                <a:pt x="414624" y="42160"/>
              </a:lnTo>
              <a:lnTo>
                <a:pt x="442339" y="53255"/>
              </a:lnTo>
              <a:lnTo>
                <a:pt x="454534" y="55474"/>
              </a:lnTo>
              <a:lnTo>
                <a:pt x="477815" y="61021"/>
              </a:lnTo>
              <a:lnTo>
                <a:pt x="497770" y="63240"/>
              </a:lnTo>
              <a:lnTo>
                <a:pt x="516617" y="62131"/>
              </a:lnTo>
              <a:lnTo>
                <a:pt x="538789" y="55474"/>
              </a:lnTo>
              <a:lnTo>
                <a:pt x="552093" y="49927"/>
              </a:lnTo>
              <a:lnTo>
                <a:pt x="556527" y="59912"/>
              </a:lnTo>
              <a:lnTo>
                <a:pt x="577591" y="44379"/>
              </a:lnTo>
              <a:lnTo>
                <a:pt x="592003" y="52145"/>
              </a:lnTo>
              <a:lnTo>
                <a:pt x="588677" y="62131"/>
              </a:lnTo>
              <a:lnTo>
                <a:pt x="600872" y="64350"/>
              </a:lnTo>
              <a:lnTo>
                <a:pt x="620827" y="72116"/>
              </a:lnTo>
              <a:lnTo>
                <a:pt x="639674" y="74335"/>
              </a:lnTo>
              <a:lnTo>
                <a:pt x="636348" y="72116"/>
              </a:lnTo>
              <a:lnTo>
                <a:pt x="647434" y="59912"/>
              </a:lnTo>
              <a:lnTo>
                <a:pt x="662955" y="59912"/>
              </a:lnTo>
              <a:lnTo>
                <a:pt x="679584" y="66569"/>
              </a:lnTo>
              <a:lnTo>
                <a:pt x="693996" y="68788"/>
              </a:lnTo>
              <a:lnTo>
                <a:pt x="702865" y="74335"/>
              </a:lnTo>
              <a:lnTo>
                <a:pt x="720603" y="74335"/>
              </a:lnTo>
              <a:lnTo>
                <a:pt x="736124" y="77663"/>
              </a:lnTo>
              <a:lnTo>
                <a:pt x="746101" y="71007"/>
              </a:lnTo>
              <a:lnTo>
                <a:pt x="753862" y="68788"/>
              </a:lnTo>
              <a:lnTo>
                <a:pt x="762731" y="63240"/>
              </a:lnTo>
              <a:lnTo>
                <a:pt x="780468" y="87649"/>
              </a:lnTo>
              <a:lnTo>
                <a:pt x="789337" y="89868"/>
              </a:lnTo>
              <a:lnTo>
                <a:pt x="791555" y="83211"/>
              </a:lnTo>
              <a:lnTo>
                <a:pt x="803750" y="89868"/>
              </a:lnTo>
              <a:lnTo>
                <a:pt x="802641" y="110948"/>
              </a:lnTo>
              <a:lnTo>
                <a:pt x="800424" y="119824"/>
              </a:lnTo>
              <a:lnTo>
                <a:pt x="800424" y="123152"/>
              </a:lnTo>
              <a:lnTo>
                <a:pt x="807075" y="126480"/>
              </a:lnTo>
              <a:lnTo>
                <a:pt x="812618" y="118714"/>
              </a:lnTo>
              <a:lnTo>
                <a:pt x="814836" y="112057"/>
              </a:lnTo>
              <a:lnTo>
                <a:pt x="820379" y="114276"/>
              </a:lnTo>
              <a:lnTo>
                <a:pt x="821487" y="125371"/>
              </a:lnTo>
              <a:lnTo>
                <a:pt x="825922" y="127590"/>
              </a:lnTo>
              <a:lnTo>
                <a:pt x="837008" y="128699"/>
              </a:lnTo>
              <a:lnTo>
                <a:pt x="844768" y="132028"/>
              </a:lnTo>
              <a:lnTo>
                <a:pt x="850312" y="134247"/>
              </a:lnTo>
              <a:lnTo>
                <a:pt x="856963" y="138685"/>
              </a:lnTo>
              <a:lnTo>
                <a:pt x="864724" y="139794"/>
              </a:lnTo>
              <a:lnTo>
                <a:pt x="871375" y="140904"/>
              </a:lnTo>
              <a:lnTo>
                <a:pt x="876918" y="150889"/>
              </a:lnTo>
              <a:lnTo>
                <a:pt x="880244" y="156436"/>
              </a:lnTo>
              <a:lnTo>
                <a:pt x="889113" y="165312"/>
              </a:lnTo>
              <a:lnTo>
                <a:pt x="893548" y="169750"/>
              </a:lnTo>
              <a:lnTo>
                <a:pt x="905743" y="167531"/>
              </a:lnTo>
              <a:lnTo>
                <a:pt x="914612" y="163093"/>
              </a:lnTo>
              <a:lnTo>
                <a:pt x="920155" y="164203"/>
              </a:lnTo>
              <a:lnTo>
                <a:pt x="932349" y="169750"/>
              </a:lnTo>
              <a:lnTo>
                <a:pt x="939001" y="175297"/>
              </a:lnTo>
              <a:lnTo>
                <a:pt x="944544" y="184173"/>
              </a:lnTo>
              <a:lnTo>
                <a:pt x="954522" y="186392"/>
              </a:lnTo>
              <a:lnTo>
                <a:pt x="967825" y="181954"/>
              </a:lnTo>
              <a:lnTo>
                <a:pt x="975586" y="185283"/>
              </a:lnTo>
              <a:lnTo>
                <a:pt x="981129" y="191940"/>
              </a:lnTo>
              <a:lnTo>
                <a:pt x="986672" y="185283"/>
              </a:lnTo>
              <a:lnTo>
                <a:pt x="989998" y="180845"/>
              </a:lnTo>
              <a:lnTo>
                <a:pt x="994432" y="186392"/>
              </a:lnTo>
              <a:lnTo>
                <a:pt x="999975" y="187502"/>
              </a:lnTo>
              <a:lnTo>
                <a:pt x="1011062" y="186392"/>
              </a:lnTo>
              <a:lnTo>
                <a:pt x="1016605" y="180845"/>
              </a:lnTo>
              <a:lnTo>
                <a:pt x="1016605" y="168641"/>
              </a:lnTo>
              <a:lnTo>
                <a:pt x="1017713" y="159765"/>
              </a:lnTo>
              <a:lnTo>
                <a:pt x="1031017" y="164203"/>
              </a:lnTo>
              <a:lnTo>
                <a:pt x="1038777" y="170859"/>
              </a:lnTo>
              <a:lnTo>
                <a:pt x="1052080" y="174188"/>
              </a:lnTo>
              <a:lnTo>
                <a:pt x="1063167" y="174188"/>
              </a:lnTo>
              <a:lnTo>
                <a:pt x="1067601" y="184173"/>
              </a:lnTo>
              <a:lnTo>
                <a:pt x="1074253" y="185283"/>
              </a:lnTo>
              <a:lnTo>
                <a:pt x="1086448" y="183064"/>
              </a:lnTo>
              <a:lnTo>
                <a:pt x="1089774" y="191940"/>
              </a:lnTo>
              <a:lnTo>
                <a:pt x="1096425" y="203034"/>
              </a:lnTo>
              <a:lnTo>
                <a:pt x="1094208" y="204144"/>
              </a:lnTo>
              <a:lnTo>
                <a:pt x="1095317" y="211910"/>
              </a:lnTo>
              <a:lnTo>
                <a:pt x="1097534" y="225224"/>
              </a:lnTo>
              <a:lnTo>
                <a:pt x="1099751" y="236319"/>
              </a:lnTo>
              <a:lnTo>
                <a:pt x="1107511" y="234100"/>
              </a:lnTo>
              <a:lnTo>
                <a:pt x="1110837" y="227443"/>
              </a:lnTo>
              <a:lnTo>
                <a:pt x="1117489" y="224114"/>
              </a:lnTo>
              <a:lnTo>
                <a:pt x="1125249" y="221895"/>
              </a:lnTo>
              <a:lnTo>
                <a:pt x="1130793" y="210801"/>
              </a:lnTo>
              <a:lnTo>
                <a:pt x="1130793" y="211910"/>
              </a:lnTo>
              <a:lnTo>
                <a:pt x="1133010" y="216348"/>
              </a:lnTo>
              <a:lnTo>
                <a:pt x="1141879" y="226333"/>
              </a:lnTo>
              <a:lnTo>
                <a:pt x="1149639" y="225224"/>
              </a:lnTo>
              <a:lnTo>
                <a:pt x="1154074" y="240757"/>
              </a:lnTo>
              <a:lnTo>
                <a:pt x="1165160" y="245194"/>
              </a:lnTo>
              <a:lnTo>
                <a:pt x="1168486" y="234100"/>
              </a:lnTo>
              <a:lnTo>
                <a:pt x="1176246" y="232990"/>
              </a:lnTo>
              <a:lnTo>
                <a:pt x="1191767" y="238538"/>
              </a:lnTo>
              <a:lnTo>
                <a:pt x="1203961" y="241866"/>
              </a:lnTo>
              <a:lnTo>
                <a:pt x="1217265" y="239647"/>
              </a:lnTo>
              <a:lnTo>
                <a:pt x="1228351" y="236319"/>
              </a:lnTo>
              <a:lnTo>
                <a:pt x="1238329" y="230771"/>
              </a:lnTo>
              <a:lnTo>
                <a:pt x="1252741" y="227443"/>
              </a:lnTo>
              <a:lnTo>
                <a:pt x="1263827" y="226333"/>
              </a:lnTo>
              <a:lnTo>
                <a:pt x="1274913" y="226333"/>
              </a:lnTo>
              <a:lnTo>
                <a:pt x="1277130" y="226333"/>
              </a:lnTo>
              <a:lnTo>
                <a:pt x="1279348" y="230771"/>
              </a:lnTo>
              <a:lnTo>
                <a:pt x="1279348" y="249632"/>
              </a:lnTo>
              <a:lnTo>
                <a:pt x="1287108" y="252961"/>
              </a:lnTo>
              <a:lnTo>
                <a:pt x="1288217" y="260727"/>
              </a:lnTo>
              <a:lnTo>
                <a:pt x="1281565" y="267384"/>
              </a:lnTo>
              <a:lnTo>
                <a:pt x="1272696" y="268493"/>
              </a:lnTo>
              <a:lnTo>
                <a:pt x="1273805" y="282917"/>
              </a:lnTo>
              <a:lnTo>
                <a:pt x="1278239" y="300668"/>
              </a:lnTo>
              <a:lnTo>
                <a:pt x="1276022" y="307325"/>
              </a:lnTo>
              <a:lnTo>
                <a:pt x="1278239" y="322858"/>
              </a:lnTo>
              <a:lnTo>
                <a:pt x="1277130" y="331734"/>
              </a:lnTo>
              <a:lnTo>
                <a:pt x="1268261" y="345047"/>
              </a:lnTo>
              <a:lnTo>
                <a:pt x="1257175" y="356142"/>
              </a:lnTo>
              <a:lnTo>
                <a:pt x="1248306" y="360580"/>
              </a:lnTo>
              <a:lnTo>
                <a:pt x="1225025" y="376113"/>
              </a:lnTo>
              <a:lnTo>
                <a:pt x="1206179" y="389426"/>
              </a:lnTo>
              <a:lnTo>
                <a:pt x="1191767" y="403850"/>
              </a:lnTo>
              <a:lnTo>
                <a:pt x="1179572" y="412725"/>
              </a:lnTo>
              <a:lnTo>
                <a:pt x="1165160" y="438243"/>
              </a:lnTo>
              <a:lnTo>
                <a:pt x="1128575" y="447119"/>
              </a:lnTo>
              <a:lnTo>
                <a:pt x="1108620" y="454886"/>
              </a:lnTo>
              <a:lnTo>
                <a:pt x="1084230" y="463761"/>
              </a:lnTo>
              <a:lnTo>
                <a:pt x="1067601" y="471528"/>
              </a:lnTo>
              <a:lnTo>
                <a:pt x="1052080" y="479294"/>
              </a:lnTo>
              <a:lnTo>
                <a:pt x="1038777" y="498155"/>
              </a:lnTo>
              <a:lnTo>
                <a:pt x="1026582" y="515907"/>
              </a:lnTo>
              <a:lnTo>
                <a:pt x="1029908" y="514797"/>
              </a:lnTo>
              <a:lnTo>
                <a:pt x="1036560" y="520345"/>
              </a:lnTo>
              <a:lnTo>
                <a:pt x="1040994" y="529220"/>
              </a:lnTo>
              <a:lnTo>
                <a:pt x="1033234" y="536987"/>
              </a:lnTo>
              <a:lnTo>
                <a:pt x="1023256" y="541425"/>
              </a:lnTo>
              <a:lnTo>
                <a:pt x="1013279" y="546972"/>
              </a:lnTo>
              <a:lnTo>
                <a:pt x="997758" y="583585"/>
              </a:lnTo>
              <a:lnTo>
                <a:pt x="984455" y="603555"/>
              </a:lnTo>
              <a:lnTo>
                <a:pt x="973368" y="620198"/>
              </a:lnTo>
              <a:lnTo>
                <a:pt x="967825" y="633511"/>
              </a:lnTo>
              <a:lnTo>
                <a:pt x="960065" y="649044"/>
              </a:lnTo>
              <a:lnTo>
                <a:pt x="947870" y="664577"/>
              </a:lnTo>
              <a:lnTo>
                <a:pt x="936784" y="686766"/>
              </a:lnTo>
              <a:lnTo>
                <a:pt x="927915" y="714503"/>
              </a:lnTo>
              <a:lnTo>
                <a:pt x="921263" y="731145"/>
              </a:lnTo>
              <a:lnTo>
                <a:pt x="916829" y="751116"/>
              </a:lnTo>
              <a:lnTo>
                <a:pt x="927915" y="791057"/>
              </a:lnTo>
              <a:lnTo>
                <a:pt x="931241" y="815465"/>
              </a:lnTo>
              <a:lnTo>
                <a:pt x="954522" y="839874"/>
              </a:lnTo>
              <a:lnTo>
                <a:pt x="968934" y="849859"/>
              </a:lnTo>
              <a:lnTo>
                <a:pt x="972260" y="867611"/>
              </a:lnTo>
              <a:lnTo>
                <a:pt x="955630" y="886472"/>
              </a:lnTo>
              <a:lnTo>
                <a:pt x="946762" y="893129"/>
              </a:lnTo>
              <a:lnTo>
                <a:pt x="942327" y="908661"/>
              </a:lnTo>
              <a:lnTo>
                <a:pt x="933458" y="906443"/>
              </a:lnTo>
              <a:lnTo>
                <a:pt x="907960" y="933070"/>
              </a:lnTo>
              <a:lnTo>
                <a:pt x="900199" y="940836"/>
              </a:lnTo>
              <a:lnTo>
                <a:pt x="896874" y="960807"/>
              </a:lnTo>
              <a:lnTo>
                <a:pt x="886896" y="971902"/>
              </a:lnTo>
              <a:lnTo>
                <a:pt x="888005" y="996310"/>
              </a:lnTo>
              <a:lnTo>
                <a:pt x="873593" y="1027375"/>
              </a:lnTo>
              <a:lnTo>
                <a:pt x="864724" y="1046237"/>
              </a:lnTo>
              <a:lnTo>
                <a:pt x="879136" y="1050675"/>
              </a:lnTo>
              <a:lnTo>
                <a:pt x="850312" y="1067317"/>
              </a:lnTo>
              <a:lnTo>
                <a:pt x="837008" y="1070645"/>
              </a:lnTo>
              <a:lnTo>
                <a:pt x="819270" y="1071755"/>
              </a:lnTo>
              <a:lnTo>
                <a:pt x="799315" y="1090616"/>
              </a:lnTo>
              <a:lnTo>
                <a:pt x="770491" y="1126119"/>
              </a:lnTo>
              <a:lnTo>
                <a:pt x="761622" y="1156075"/>
              </a:lnTo>
              <a:lnTo>
                <a:pt x="740558" y="1208220"/>
              </a:lnTo>
              <a:lnTo>
                <a:pt x="729472" y="1214877"/>
              </a:lnTo>
              <a:lnTo>
                <a:pt x="715060" y="1199344"/>
              </a:lnTo>
              <a:lnTo>
                <a:pt x="702865" y="1200454"/>
              </a:lnTo>
              <a:lnTo>
                <a:pt x="688453" y="1202673"/>
              </a:lnTo>
              <a:lnTo>
                <a:pt x="685127" y="1212658"/>
              </a:lnTo>
              <a:lnTo>
                <a:pt x="672932" y="1219315"/>
              </a:lnTo>
              <a:lnTo>
                <a:pt x="660737" y="1214877"/>
              </a:lnTo>
              <a:lnTo>
                <a:pt x="656303" y="1212658"/>
              </a:lnTo>
              <a:lnTo>
                <a:pt x="637456" y="1210439"/>
              </a:lnTo>
              <a:lnTo>
                <a:pt x="616393" y="1212658"/>
              </a:lnTo>
              <a:lnTo>
                <a:pt x="599763" y="1219315"/>
              </a:lnTo>
              <a:lnTo>
                <a:pt x="580917" y="1213768"/>
              </a:lnTo>
              <a:lnTo>
                <a:pt x="557636" y="1210439"/>
              </a:lnTo>
              <a:lnTo>
                <a:pt x="535463" y="1212658"/>
              </a:lnTo>
              <a:lnTo>
                <a:pt x="502205" y="1217096"/>
              </a:lnTo>
              <a:lnTo>
                <a:pt x="471163" y="1259256"/>
              </a:lnTo>
              <a:lnTo>
                <a:pt x="447882" y="1253709"/>
              </a:lnTo>
              <a:lnTo>
                <a:pt x="426819" y="1263694"/>
              </a:lnTo>
              <a:lnTo>
                <a:pt x="403538" y="1310292"/>
              </a:lnTo>
              <a:lnTo>
                <a:pt x="394669" y="1311402"/>
              </a:lnTo>
              <a:lnTo>
                <a:pt x="396886" y="1328044"/>
              </a:lnTo>
              <a:lnTo>
                <a:pt x="375822" y="1338029"/>
              </a:lnTo>
              <a:lnTo>
                <a:pt x="361410" y="1329153"/>
              </a:lnTo>
              <a:lnTo>
                <a:pt x="350324" y="1310292"/>
              </a:lnTo>
              <a:lnTo>
                <a:pt x="340346" y="1305854"/>
              </a:lnTo>
              <a:lnTo>
                <a:pt x="332586" y="1304745"/>
              </a:lnTo>
              <a:lnTo>
                <a:pt x="322608" y="1288103"/>
              </a:lnTo>
              <a:lnTo>
                <a:pt x="312631" y="1264804"/>
              </a:lnTo>
              <a:lnTo>
                <a:pt x="304870" y="1249271"/>
              </a:lnTo>
              <a:lnTo>
                <a:pt x="312631" y="1240395"/>
              </a:lnTo>
              <a:lnTo>
                <a:pt x="303762" y="1232629"/>
              </a:lnTo>
              <a:lnTo>
                <a:pt x="294893" y="1227081"/>
              </a:lnTo>
              <a:lnTo>
                <a:pt x="290458" y="1215987"/>
              </a:lnTo>
              <a:lnTo>
                <a:pt x="298219" y="1202673"/>
              </a:lnTo>
              <a:lnTo>
                <a:pt x="297110" y="1198235"/>
              </a:lnTo>
              <a:lnTo>
                <a:pt x="292676" y="1183812"/>
              </a:lnTo>
              <a:lnTo>
                <a:pt x="284915" y="1173826"/>
              </a:lnTo>
              <a:lnTo>
                <a:pt x="259417" y="1147199"/>
              </a:lnTo>
              <a:lnTo>
                <a:pt x="245005" y="1136104"/>
              </a:lnTo>
              <a:lnTo>
                <a:pt x="239462" y="1126119"/>
              </a:lnTo>
              <a:lnTo>
                <a:pt x="237244" y="1119462"/>
              </a:lnTo>
              <a:lnTo>
                <a:pt x="233919" y="1118353"/>
              </a:lnTo>
              <a:lnTo>
                <a:pt x="233919" y="1125009"/>
              </a:lnTo>
              <a:lnTo>
                <a:pt x="238353" y="1132776"/>
              </a:lnTo>
              <a:lnTo>
                <a:pt x="236136" y="1133885"/>
              </a:lnTo>
              <a:lnTo>
                <a:pt x="221724" y="1127228"/>
              </a:lnTo>
              <a:lnTo>
                <a:pt x="216181" y="1123900"/>
              </a:lnTo>
              <a:lnTo>
                <a:pt x="215072" y="1130557"/>
              </a:lnTo>
              <a:lnTo>
                <a:pt x="199551" y="1132776"/>
              </a:lnTo>
              <a:lnTo>
                <a:pt x="196226" y="1136104"/>
              </a:lnTo>
              <a:lnTo>
                <a:pt x="188465" y="1095054"/>
              </a:lnTo>
              <a:lnTo>
                <a:pt x="185139" y="1069536"/>
              </a:lnTo>
              <a:lnTo>
                <a:pt x="184031" y="1058441"/>
              </a:lnTo>
              <a:lnTo>
                <a:pt x="189574" y="1045127"/>
              </a:lnTo>
              <a:lnTo>
                <a:pt x="200660" y="1022938"/>
              </a:lnTo>
              <a:lnTo>
                <a:pt x="208420" y="999639"/>
              </a:lnTo>
              <a:lnTo>
                <a:pt x="218398" y="994091"/>
              </a:lnTo>
              <a:lnTo>
                <a:pt x="230593" y="984106"/>
              </a:lnTo>
              <a:lnTo>
                <a:pt x="240570" y="968573"/>
              </a:lnTo>
              <a:lnTo>
                <a:pt x="230593" y="966354"/>
              </a:lnTo>
              <a:lnTo>
                <a:pt x="217289" y="957478"/>
              </a:lnTo>
              <a:lnTo>
                <a:pt x="209529" y="944165"/>
              </a:lnTo>
              <a:lnTo>
                <a:pt x="199551" y="931960"/>
              </a:lnTo>
              <a:lnTo>
                <a:pt x="202877" y="917537"/>
              </a:lnTo>
              <a:lnTo>
                <a:pt x="210638" y="890910"/>
              </a:lnTo>
              <a:lnTo>
                <a:pt x="212855" y="872049"/>
              </a:lnTo>
              <a:lnTo>
                <a:pt x="221724" y="843202"/>
              </a:lnTo>
              <a:lnTo>
                <a:pt x="236136" y="829889"/>
              </a:lnTo>
              <a:lnTo>
                <a:pt x="233919" y="806590"/>
              </a:lnTo>
              <a:lnTo>
                <a:pt x="220615" y="806590"/>
              </a:lnTo>
              <a:lnTo>
                <a:pt x="216181" y="794385"/>
              </a:lnTo>
              <a:lnTo>
                <a:pt x="213963" y="786619"/>
              </a:lnTo>
              <a:lnTo>
                <a:pt x="205095" y="772196"/>
              </a:lnTo>
              <a:lnTo>
                <a:pt x="199551" y="757773"/>
              </a:lnTo>
              <a:lnTo>
                <a:pt x="186248" y="722269"/>
              </a:lnTo>
              <a:lnTo>
                <a:pt x="197334" y="711175"/>
              </a:lnTo>
              <a:lnTo>
                <a:pt x="208420" y="714503"/>
              </a:lnTo>
              <a:lnTo>
                <a:pt x="222832" y="702299"/>
              </a:lnTo>
              <a:lnTo>
                <a:pt x="235027" y="700080"/>
              </a:lnTo>
              <a:lnTo>
                <a:pt x="241679" y="681219"/>
              </a:lnTo>
              <a:lnTo>
                <a:pt x="248331" y="663467"/>
              </a:lnTo>
              <a:lnTo>
                <a:pt x="246113" y="635730"/>
              </a:lnTo>
              <a:lnTo>
                <a:pt x="237244" y="624635"/>
              </a:lnTo>
              <a:lnTo>
                <a:pt x="235027" y="613541"/>
              </a:lnTo>
              <a:lnTo>
                <a:pt x="241679" y="606884"/>
              </a:lnTo>
              <a:lnTo>
                <a:pt x="254982" y="589132"/>
              </a:lnTo>
              <a:lnTo>
                <a:pt x="254982" y="576928"/>
              </a:lnTo>
              <a:lnTo>
                <a:pt x="252765" y="553629"/>
              </a:lnTo>
              <a:lnTo>
                <a:pt x="252765" y="532549"/>
              </a:lnTo>
              <a:lnTo>
                <a:pt x="252765" y="501484"/>
              </a:lnTo>
              <a:lnTo>
                <a:pt x="245005" y="485951"/>
              </a:lnTo>
              <a:lnTo>
                <a:pt x="253874" y="471528"/>
              </a:lnTo>
              <a:lnTo>
                <a:pt x="264960" y="453776"/>
              </a:lnTo>
              <a:lnTo>
                <a:pt x="278263" y="440462"/>
              </a:lnTo>
              <a:lnTo>
                <a:pt x="299327" y="423820"/>
              </a:lnTo>
              <a:lnTo>
                <a:pt x="310413" y="403850"/>
              </a:lnTo>
              <a:lnTo>
                <a:pt x="315957" y="382770"/>
              </a:lnTo>
              <a:lnTo>
                <a:pt x="309305" y="369456"/>
              </a:lnTo>
              <a:lnTo>
                <a:pt x="301544" y="363908"/>
              </a:lnTo>
              <a:lnTo>
                <a:pt x="292676" y="362799"/>
              </a:lnTo>
              <a:lnTo>
                <a:pt x="286024" y="355033"/>
              </a:lnTo>
              <a:lnTo>
                <a:pt x="287132" y="340609"/>
              </a:lnTo>
              <a:lnTo>
                <a:pt x="281589" y="321748"/>
              </a:lnTo>
              <a:lnTo>
                <a:pt x="271612" y="317310"/>
              </a:lnTo>
              <a:lnTo>
                <a:pt x="262743" y="315091"/>
              </a:lnTo>
              <a:lnTo>
                <a:pt x="252765" y="312873"/>
              </a:lnTo>
              <a:lnTo>
                <a:pt x="242788" y="316201"/>
              </a:lnTo>
              <a:lnTo>
                <a:pt x="230593" y="309544"/>
              </a:lnTo>
              <a:lnTo>
                <a:pt x="218398" y="308435"/>
              </a:lnTo>
              <a:lnTo>
                <a:pt x="213963" y="328405"/>
              </a:lnTo>
              <a:lnTo>
                <a:pt x="205095" y="330624"/>
              </a:lnTo>
              <a:lnTo>
                <a:pt x="185139" y="336172"/>
              </a:lnTo>
              <a:lnTo>
                <a:pt x="175162" y="337281"/>
              </a:lnTo>
              <a:lnTo>
                <a:pt x="161858" y="329515"/>
              </a:lnTo>
              <a:lnTo>
                <a:pt x="145229" y="329515"/>
              </a:lnTo>
              <a:lnTo>
                <a:pt x="129708" y="336172"/>
              </a:lnTo>
              <a:lnTo>
                <a:pt x="117514" y="339500"/>
              </a:lnTo>
              <a:lnTo>
                <a:pt x="115296" y="317310"/>
              </a:lnTo>
              <a:lnTo>
                <a:pt x="120839" y="306216"/>
              </a:lnTo>
              <a:lnTo>
                <a:pt x="119731" y="294011"/>
              </a:lnTo>
              <a:lnTo>
                <a:pt x="113079" y="290683"/>
              </a:lnTo>
              <a:lnTo>
                <a:pt x="108645" y="281807"/>
              </a:lnTo>
              <a:lnTo>
                <a:pt x="101993" y="286245"/>
              </a:lnTo>
              <a:lnTo>
                <a:pt x="89798" y="292902"/>
              </a:lnTo>
              <a:lnTo>
                <a:pt x="77603" y="292902"/>
              </a:lnTo>
              <a:lnTo>
                <a:pt x="57648" y="303997"/>
              </a:lnTo>
              <a:lnTo>
                <a:pt x="42127" y="321748"/>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0.47725</cdr:x>
      <cdr:y>0.82075</cdr:y>
    </cdr:from>
    <cdr:to>
      <cdr:x>0.489</cdr:x>
      <cdr:y>0.83825</cdr:y>
    </cdr:to>
    <cdr:sp macro="" textlink="">
      <cdr:nvSpPr>
        <cdr:cNvPr id="36916" name="Freeform 52"/>
        <cdr:cNvSpPr>
          <a:spLocks xmlns:a="http://schemas.openxmlformats.org/drawingml/2006/main"/>
        </cdr:cNvSpPr>
      </cdr:nvSpPr>
      <cdr:spPr bwMode="auto">
        <a:xfrm xmlns:a="http://schemas.openxmlformats.org/drawingml/2006/main">
          <a:off x="4366193" y="5881780"/>
          <a:ext cx="107666" cy="125183"/>
        </a:xfrm>
        <a:custGeom xmlns:a="http://schemas.openxmlformats.org/drawingml/2006/main">
          <a:avLst/>
          <a:gdLst/>
          <a:ahLst/>
          <a:cxnLst>
            <a:cxn ang="0">
              <a:pos x="82038" y="0"/>
            </a:cxn>
            <a:cxn ang="0">
              <a:pos x="88690" y="2219"/>
            </a:cxn>
            <a:cxn ang="0">
              <a:pos x="79821" y="24409"/>
            </a:cxn>
            <a:cxn ang="0">
              <a:pos x="92016" y="35504"/>
            </a:cxn>
            <a:cxn ang="0">
              <a:pos x="101993" y="28847"/>
            </a:cxn>
            <a:cxn ang="0">
              <a:pos x="113080" y="33285"/>
            </a:cxn>
            <a:cxn ang="0">
              <a:pos x="107536" y="63240"/>
            </a:cxn>
            <a:cxn ang="0">
              <a:pos x="87581" y="104291"/>
            </a:cxn>
            <a:cxn ang="0">
              <a:pos x="73169" y="117605"/>
            </a:cxn>
            <a:cxn ang="0">
              <a:pos x="44345" y="102072"/>
            </a:cxn>
            <a:cxn ang="0">
              <a:pos x="39911" y="88758"/>
            </a:cxn>
            <a:cxn ang="0">
              <a:pos x="42128" y="78773"/>
            </a:cxn>
            <a:cxn ang="0">
              <a:pos x="31042" y="67678"/>
            </a:cxn>
            <a:cxn ang="0">
              <a:pos x="16630" y="85430"/>
            </a:cxn>
            <a:cxn ang="0">
              <a:pos x="2217" y="75445"/>
            </a:cxn>
            <a:cxn ang="0">
              <a:pos x="0" y="61021"/>
            </a:cxn>
            <a:cxn ang="0">
              <a:pos x="18847" y="42160"/>
            </a:cxn>
            <a:cxn ang="0">
              <a:pos x="38802" y="22190"/>
            </a:cxn>
            <a:cxn ang="0">
              <a:pos x="60974" y="6657"/>
            </a:cxn>
            <a:cxn ang="0">
              <a:pos x="82038" y="0"/>
            </a:cxn>
          </a:cxnLst>
          <a:rect l="0" t="0" r="r" b="b"/>
          <a:pathLst>
            <a:path w="113080" h="117605">
              <a:moveTo>
                <a:pt x="82038" y="0"/>
              </a:moveTo>
              <a:lnTo>
                <a:pt x="88690" y="2219"/>
              </a:lnTo>
              <a:lnTo>
                <a:pt x="79821" y="24409"/>
              </a:lnTo>
              <a:lnTo>
                <a:pt x="92016" y="35504"/>
              </a:lnTo>
              <a:lnTo>
                <a:pt x="101993" y="28847"/>
              </a:lnTo>
              <a:lnTo>
                <a:pt x="113080" y="33285"/>
              </a:lnTo>
              <a:lnTo>
                <a:pt x="107536" y="63240"/>
              </a:lnTo>
              <a:lnTo>
                <a:pt x="87581" y="104291"/>
              </a:lnTo>
              <a:lnTo>
                <a:pt x="73169" y="117605"/>
              </a:lnTo>
              <a:lnTo>
                <a:pt x="44345" y="102072"/>
              </a:lnTo>
              <a:lnTo>
                <a:pt x="39911" y="88758"/>
              </a:lnTo>
              <a:lnTo>
                <a:pt x="42128" y="78773"/>
              </a:lnTo>
              <a:lnTo>
                <a:pt x="31042" y="67678"/>
              </a:lnTo>
              <a:lnTo>
                <a:pt x="16630" y="85430"/>
              </a:lnTo>
              <a:lnTo>
                <a:pt x="2217" y="75445"/>
              </a:lnTo>
              <a:lnTo>
                <a:pt x="0" y="61021"/>
              </a:lnTo>
              <a:lnTo>
                <a:pt x="18847" y="42160"/>
              </a:lnTo>
              <a:lnTo>
                <a:pt x="38802" y="22190"/>
              </a:lnTo>
              <a:lnTo>
                <a:pt x="60974" y="6657"/>
              </a:lnTo>
              <a:lnTo>
                <a:pt x="82038" y="0"/>
              </a:lnTo>
              <a:close/>
            </a:path>
          </a:pathLst>
        </a:custGeom>
        <a:noFill xmlns:a="http://schemas.openxmlformats.org/drawingml/2006/main"/>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0.555</cdr:x>
      <cdr:y>0.60425</cdr:y>
    </cdr:from>
    <cdr:to>
      <cdr:x>0.63825</cdr:x>
      <cdr:y>0.6675</cdr:y>
    </cdr:to>
    <cdr:sp macro="" textlink="">
      <cdr:nvSpPr>
        <cdr:cNvPr id="36919" name="Freeform 55"/>
        <cdr:cNvSpPr>
          <a:spLocks xmlns:a="http://schemas.openxmlformats.org/drawingml/2006/main"/>
        </cdr:cNvSpPr>
      </cdr:nvSpPr>
      <cdr:spPr bwMode="auto">
        <a:xfrm xmlns:a="http://schemas.openxmlformats.org/drawingml/2006/main">
          <a:off x="5085493" y="4322366"/>
          <a:ext cx="762824" cy="452445"/>
        </a:xfrm>
        <a:custGeom xmlns:a="http://schemas.openxmlformats.org/drawingml/2006/main">
          <a:avLst/>
          <a:gdLst/>
          <a:ahLst/>
          <a:cxnLst>
            <a:cxn ang="0">
              <a:pos x="451209" y="54365"/>
            </a:cxn>
            <a:cxn ang="0">
              <a:pos x="513291" y="66569"/>
            </a:cxn>
            <a:cxn ang="0">
              <a:pos x="546550" y="28847"/>
            </a:cxn>
            <a:cxn ang="0">
              <a:pos x="576483" y="0"/>
            </a:cxn>
            <a:cxn ang="0">
              <a:pos x="636348" y="26628"/>
            </a:cxn>
            <a:cxn ang="0">
              <a:pos x="682910" y="49927"/>
            </a:cxn>
            <a:cxn ang="0">
              <a:pos x="731690" y="48817"/>
            </a:cxn>
            <a:cxn ang="0">
              <a:pos x="756079" y="74335"/>
            </a:cxn>
            <a:cxn ang="0">
              <a:pos x="747210" y="119824"/>
            </a:cxn>
            <a:cxn ang="0">
              <a:pos x="769383" y="157546"/>
            </a:cxn>
            <a:cxn ang="0">
              <a:pos x="758296" y="207472"/>
            </a:cxn>
            <a:cxn ang="0">
              <a:pos x="709517" y="221896"/>
            </a:cxn>
            <a:cxn ang="0">
              <a:pos x="730581" y="247414"/>
            </a:cxn>
            <a:cxn ang="0">
              <a:pos x="706191" y="286245"/>
            </a:cxn>
            <a:cxn ang="0">
              <a:pos x="711734" y="347267"/>
            </a:cxn>
            <a:cxn ang="0">
              <a:pos x="669607" y="373894"/>
            </a:cxn>
            <a:cxn ang="0">
              <a:pos x="666281" y="398302"/>
            </a:cxn>
            <a:cxn ang="0">
              <a:pos x="645217" y="406069"/>
            </a:cxn>
            <a:cxn ang="0">
              <a:pos x="600872" y="413835"/>
            </a:cxn>
            <a:cxn ang="0">
              <a:pos x="545441" y="419383"/>
            </a:cxn>
            <a:cxn ang="0">
              <a:pos x="494445" y="448229"/>
            </a:cxn>
            <a:cxn ang="0">
              <a:pos x="415733" y="422711"/>
            </a:cxn>
            <a:cxn ang="0">
              <a:pos x="327043" y="406069"/>
            </a:cxn>
            <a:cxn ang="0">
              <a:pos x="273829" y="376113"/>
            </a:cxn>
            <a:cxn ang="0">
              <a:pos x="264960" y="340610"/>
            </a:cxn>
            <a:cxn ang="0">
              <a:pos x="222833" y="352814"/>
            </a:cxn>
            <a:cxn ang="0">
              <a:pos x="164076" y="352814"/>
            </a:cxn>
            <a:cxn ang="0">
              <a:pos x="131926" y="383879"/>
            </a:cxn>
            <a:cxn ang="0">
              <a:pos x="99776" y="372785"/>
            </a:cxn>
            <a:cxn ang="0">
              <a:pos x="90907" y="345048"/>
            </a:cxn>
            <a:cxn ang="0">
              <a:pos x="54323" y="373894"/>
            </a:cxn>
            <a:cxn ang="0">
              <a:pos x="16629" y="335062"/>
            </a:cxn>
            <a:cxn ang="0">
              <a:pos x="11086" y="279588"/>
            </a:cxn>
            <a:cxn ang="0">
              <a:pos x="50997" y="267384"/>
            </a:cxn>
            <a:cxn ang="0">
              <a:pos x="78712" y="286245"/>
            </a:cxn>
            <a:cxn ang="0">
              <a:pos x="95342" y="252961"/>
            </a:cxn>
            <a:cxn ang="0">
              <a:pos x="136360" y="259618"/>
            </a:cxn>
            <a:cxn ang="0">
              <a:pos x="168510" y="276260"/>
            </a:cxn>
            <a:cxn ang="0">
              <a:pos x="217290" y="241866"/>
            </a:cxn>
            <a:cxn ang="0">
              <a:pos x="261635" y="216348"/>
            </a:cxn>
            <a:cxn ang="0">
              <a:pos x="299328" y="232990"/>
            </a:cxn>
            <a:cxn ang="0">
              <a:pos x="335912" y="257399"/>
            </a:cxn>
            <a:cxn ang="0">
              <a:pos x="353650" y="227443"/>
            </a:cxn>
            <a:cxn ang="0">
              <a:pos x="346998" y="201925"/>
            </a:cxn>
            <a:cxn ang="0">
              <a:pos x="329260" y="147561"/>
            </a:cxn>
            <a:cxn ang="0">
              <a:pos x="390235" y="116495"/>
            </a:cxn>
            <a:cxn ang="0">
              <a:pos x="427928" y="74335"/>
            </a:cxn>
          </a:cxnLst>
          <a:rect l="0" t="0" r="r" b="b"/>
          <a:pathLst>
            <a:path w="769383" h="448229">
              <a:moveTo>
                <a:pt x="434579" y="44379"/>
              </a:moveTo>
              <a:lnTo>
                <a:pt x="445666" y="48817"/>
              </a:lnTo>
              <a:lnTo>
                <a:pt x="451209" y="54365"/>
              </a:lnTo>
              <a:lnTo>
                <a:pt x="472272" y="75445"/>
              </a:lnTo>
              <a:lnTo>
                <a:pt x="486685" y="65459"/>
              </a:lnTo>
              <a:lnTo>
                <a:pt x="513291" y="66569"/>
              </a:lnTo>
              <a:lnTo>
                <a:pt x="524378" y="59912"/>
              </a:lnTo>
              <a:lnTo>
                <a:pt x="538790" y="45489"/>
              </a:lnTo>
              <a:lnTo>
                <a:pt x="546550" y="28847"/>
              </a:lnTo>
              <a:lnTo>
                <a:pt x="555419" y="11095"/>
              </a:lnTo>
              <a:lnTo>
                <a:pt x="565397" y="4438"/>
              </a:lnTo>
              <a:lnTo>
                <a:pt x="576483" y="0"/>
              </a:lnTo>
              <a:lnTo>
                <a:pt x="595329" y="14424"/>
              </a:lnTo>
              <a:lnTo>
                <a:pt x="606416" y="21080"/>
              </a:lnTo>
              <a:lnTo>
                <a:pt x="636348" y="26628"/>
              </a:lnTo>
              <a:lnTo>
                <a:pt x="647434" y="35504"/>
              </a:lnTo>
              <a:lnTo>
                <a:pt x="659629" y="42160"/>
              </a:lnTo>
              <a:lnTo>
                <a:pt x="682910" y="49927"/>
              </a:lnTo>
              <a:lnTo>
                <a:pt x="697322" y="38832"/>
              </a:lnTo>
              <a:lnTo>
                <a:pt x="712843" y="41051"/>
              </a:lnTo>
              <a:lnTo>
                <a:pt x="731690" y="48817"/>
              </a:lnTo>
              <a:lnTo>
                <a:pt x="749428" y="52146"/>
              </a:lnTo>
              <a:lnTo>
                <a:pt x="753862" y="58803"/>
              </a:lnTo>
              <a:lnTo>
                <a:pt x="756079" y="74335"/>
              </a:lnTo>
              <a:lnTo>
                <a:pt x="756079" y="95415"/>
              </a:lnTo>
              <a:lnTo>
                <a:pt x="750536" y="109839"/>
              </a:lnTo>
              <a:lnTo>
                <a:pt x="747210" y="119824"/>
              </a:lnTo>
              <a:lnTo>
                <a:pt x="758296" y="139794"/>
              </a:lnTo>
              <a:lnTo>
                <a:pt x="766057" y="149780"/>
              </a:lnTo>
              <a:lnTo>
                <a:pt x="769383" y="157546"/>
              </a:lnTo>
              <a:lnTo>
                <a:pt x="764948" y="181955"/>
              </a:lnTo>
              <a:lnTo>
                <a:pt x="758296" y="191940"/>
              </a:lnTo>
              <a:lnTo>
                <a:pt x="758296" y="207472"/>
              </a:lnTo>
              <a:lnTo>
                <a:pt x="742776" y="221896"/>
              </a:lnTo>
              <a:lnTo>
                <a:pt x="715060" y="214129"/>
              </a:lnTo>
              <a:lnTo>
                <a:pt x="709517" y="221896"/>
              </a:lnTo>
              <a:lnTo>
                <a:pt x="700648" y="231881"/>
              </a:lnTo>
              <a:lnTo>
                <a:pt x="715060" y="236319"/>
              </a:lnTo>
              <a:lnTo>
                <a:pt x="730581" y="247414"/>
              </a:lnTo>
              <a:lnTo>
                <a:pt x="728364" y="265165"/>
              </a:lnTo>
              <a:lnTo>
                <a:pt x="721712" y="278479"/>
              </a:lnTo>
              <a:lnTo>
                <a:pt x="706191" y="286245"/>
              </a:lnTo>
              <a:lnTo>
                <a:pt x="706191" y="300669"/>
              </a:lnTo>
              <a:lnTo>
                <a:pt x="702865" y="316201"/>
              </a:lnTo>
              <a:lnTo>
                <a:pt x="711734" y="347267"/>
              </a:lnTo>
              <a:lnTo>
                <a:pt x="689562" y="343938"/>
              </a:lnTo>
              <a:lnTo>
                <a:pt x="675150" y="360580"/>
              </a:lnTo>
              <a:lnTo>
                <a:pt x="669607" y="373894"/>
              </a:lnTo>
              <a:lnTo>
                <a:pt x="657412" y="378332"/>
              </a:lnTo>
              <a:lnTo>
                <a:pt x="656303" y="386098"/>
              </a:lnTo>
              <a:lnTo>
                <a:pt x="666281" y="398302"/>
              </a:lnTo>
              <a:lnTo>
                <a:pt x="669607" y="410507"/>
              </a:lnTo>
              <a:lnTo>
                <a:pt x="657412" y="409397"/>
              </a:lnTo>
              <a:lnTo>
                <a:pt x="645217" y="406069"/>
              </a:lnTo>
              <a:lnTo>
                <a:pt x="628588" y="403850"/>
              </a:lnTo>
              <a:lnTo>
                <a:pt x="609741" y="410507"/>
              </a:lnTo>
              <a:lnTo>
                <a:pt x="600872" y="413835"/>
              </a:lnTo>
              <a:lnTo>
                <a:pt x="576483" y="413835"/>
              </a:lnTo>
              <a:lnTo>
                <a:pt x="559853" y="412726"/>
              </a:lnTo>
              <a:lnTo>
                <a:pt x="545441" y="419383"/>
              </a:lnTo>
              <a:lnTo>
                <a:pt x="531029" y="433806"/>
              </a:lnTo>
              <a:lnTo>
                <a:pt x="524378" y="442682"/>
              </a:lnTo>
              <a:lnTo>
                <a:pt x="494445" y="448229"/>
              </a:lnTo>
              <a:lnTo>
                <a:pt x="462295" y="439353"/>
              </a:lnTo>
              <a:lnTo>
                <a:pt x="432362" y="428258"/>
              </a:lnTo>
              <a:lnTo>
                <a:pt x="415733" y="422711"/>
              </a:lnTo>
              <a:lnTo>
                <a:pt x="389126" y="418273"/>
              </a:lnTo>
              <a:lnTo>
                <a:pt x="362519" y="414945"/>
              </a:lnTo>
              <a:lnTo>
                <a:pt x="327043" y="406069"/>
              </a:lnTo>
              <a:lnTo>
                <a:pt x="308197" y="401631"/>
              </a:lnTo>
              <a:lnTo>
                <a:pt x="289350" y="393865"/>
              </a:lnTo>
              <a:lnTo>
                <a:pt x="273829" y="376113"/>
              </a:lnTo>
              <a:lnTo>
                <a:pt x="264960" y="357252"/>
              </a:lnTo>
              <a:lnTo>
                <a:pt x="259417" y="348376"/>
              </a:lnTo>
              <a:lnTo>
                <a:pt x="264960" y="340610"/>
              </a:lnTo>
              <a:lnTo>
                <a:pt x="262743" y="329515"/>
              </a:lnTo>
              <a:lnTo>
                <a:pt x="242788" y="340610"/>
              </a:lnTo>
              <a:lnTo>
                <a:pt x="222833" y="352814"/>
              </a:lnTo>
              <a:lnTo>
                <a:pt x="201769" y="348376"/>
              </a:lnTo>
              <a:lnTo>
                <a:pt x="182923" y="353923"/>
              </a:lnTo>
              <a:lnTo>
                <a:pt x="164076" y="352814"/>
              </a:lnTo>
              <a:lnTo>
                <a:pt x="152990" y="368347"/>
              </a:lnTo>
              <a:lnTo>
                <a:pt x="148555" y="383879"/>
              </a:lnTo>
              <a:lnTo>
                <a:pt x="131926" y="383879"/>
              </a:lnTo>
              <a:lnTo>
                <a:pt x="117514" y="380551"/>
              </a:lnTo>
              <a:lnTo>
                <a:pt x="111971" y="369456"/>
              </a:lnTo>
              <a:lnTo>
                <a:pt x="99776" y="372785"/>
              </a:lnTo>
              <a:lnTo>
                <a:pt x="95342" y="369456"/>
              </a:lnTo>
              <a:lnTo>
                <a:pt x="95342" y="365018"/>
              </a:lnTo>
              <a:lnTo>
                <a:pt x="90907" y="345048"/>
              </a:lnTo>
              <a:lnTo>
                <a:pt x="83147" y="361690"/>
              </a:lnTo>
              <a:lnTo>
                <a:pt x="67626" y="370566"/>
              </a:lnTo>
              <a:lnTo>
                <a:pt x="54323" y="373894"/>
              </a:lnTo>
              <a:lnTo>
                <a:pt x="45454" y="367237"/>
              </a:lnTo>
              <a:lnTo>
                <a:pt x="33259" y="358361"/>
              </a:lnTo>
              <a:lnTo>
                <a:pt x="16629" y="335062"/>
              </a:lnTo>
              <a:lnTo>
                <a:pt x="0" y="326186"/>
              </a:lnTo>
              <a:lnTo>
                <a:pt x="4435" y="302887"/>
              </a:lnTo>
              <a:lnTo>
                <a:pt x="11086" y="279588"/>
              </a:lnTo>
              <a:lnTo>
                <a:pt x="23281" y="252961"/>
              </a:lnTo>
              <a:lnTo>
                <a:pt x="36585" y="260727"/>
              </a:lnTo>
              <a:lnTo>
                <a:pt x="50997" y="267384"/>
              </a:lnTo>
              <a:lnTo>
                <a:pt x="58757" y="282917"/>
              </a:lnTo>
              <a:lnTo>
                <a:pt x="67626" y="291793"/>
              </a:lnTo>
              <a:lnTo>
                <a:pt x="78712" y="286245"/>
              </a:lnTo>
              <a:lnTo>
                <a:pt x="87581" y="272932"/>
              </a:lnTo>
              <a:lnTo>
                <a:pt x="86473" y="252961"/>
              </a:lnTo>
              <a:lnTo>
                <a:pt x="95342" y="252961"/>
              </a:lnTo>
              <a:lnTo>
                <a:pt x="114188" y="255180"/>
              </a:lnTo>
              <a:lnTo>
                <a:pt x="128600" y="255180"/>
              </a:lnTo>
              <a:lnTo>
                <a:pt x="136360" y="259618"/>
              </a:lnTo>
              <a:lnTo>
                <a:pt x="144121" y="270713"/>
              </a:lnTo>
              <a:lnTo>
                <a:pt x="156316" y="272932"/>
              </a:lnTo>
              <a:lnTo>
                <a:pt x="168510" y="276260"/>
              </a:lnTo>
              <a:lnTo>
                <a:pt x="182923" y="264056"/>
              </a:lnTo>
              <a:lnTo>
                <a:pt x="203986" y="242976"/>
              </a:lnTo>
              <a:lnTo>
                <a:pt x="217290" y="241866"/>
              </a:lnTo>
              <a:lnTo>
                <a:pt x="237245" y="241866"/>
              </a:lnTo>
              <a:lnTo>
                <a:pt x="256091" y="232990"/>
              </a:lnTo>
              <a:lnTo>
                <a:pt x="261635" y="216348"/>
              </a:lnTo>
              <a:lnTo>
                <a:pt x="269395" y="230772"/>
              </a:lnTo>
              <a:lnTo>
                <a:pt x="284916" y="223005"/>
              </a:lnTo>
              <a:lnTo>
                <a:pt x="299328" y="232990"/>
              </a:lnTo>
              <a:lnTo>
                <a:pt x="311522" y="225224"/>
              </a:lnTo>
              <a:lnTo>
                <a:pt x="323717" y="237428"/>
              </a:lnTo>
              <a:lnTo>
                <a:pt x="335912" y="257399"/>
              </a:lnTo>
              <a:lnTo>
                <a:pt x="356976" y="257399"/>
              </a:lnTo>
              <a:lnTo>
                <a:pt x="358085" y="242976"/>
              </a:lnTo>
              <a:lnTo>
                <a:pt x="353650" y="227443"/>
              </a:lnTo>
              <a:lnTo>
                <a:pt x="343672" y="225224"/>
              </a:lnTo>
              <a:lnTo>
                <a:pt x="341455" y="214129"/>
              </a:lnTo>
              <a:lnTo>
                <a:pt x="346998" y="201925"/>
              </a:lnTo>
              <a:lnTo>
                <a:pt x="343672" y="186392"/>
              </a:lnTo>
              <a:lnTo>
                <a:pt x="333695" y="170860"/>
              </a:lnTo>
              <a:lnTo>
                <a:pt x="329260" y="147561"/>
              </a:lnTo>
              <a:lnTo>
                <a:pt x="339238" y="137575"/>
              </a:lnTo>
              <a:lnTo>
                <a:pt x="364736" y="125371"/>
              </a:lnTo>
              <a:lnTo>
                <a:pt x="390235" y="116495"/>
              </a:lnTo>
              <a:lnTo>
                <a:pt x="392452" y="94306"/>
              </a:lnTo>
              <a:lnTo>
                <a:pt x="401321" y="74335"/>
              </a:lnTo>
              <a:lnTo>
                <a:pt x="427928" y="74335"/>
              </a:lnTo>
              <a:lnTo>
                <a:pt x="434579" y="72116"/>
              </a:lnTo>
              <a:lnTo>
                <a:pt x="434579" y="44379"/>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0.5155</cdr:x>
      <cdr:y>0.6325</cdr:y>
    </cdr:from>
    <cdr:to>
      <cdr:x>0.56625</cdr:x>
      <cdr:y>0.68</cdr:y>
    </cdr:to>
    <cdr:sp macro="" textlink="">
      <cdr:nvSpPr>
        <cdr:cNvPr id="36920" name="Freeform 56"/>
        <cdr:cNvSpPr>
          <a:spLocks xmlns:a="http://schemas.openxmlformats.org/drawingml/2006/main"/>
        </cdr:cNvSpPr>
      </cdr:nvSpPr>
      <cdr:spPr bwMode="auto">
        <a:xfrm xmlns:a="http://schemas.openxmlformats.org/drawingml/2006/main">
          <a:off x="4716680" y="4531600"/>
          <a:ext cx="467316" cy="341569"/>
        </a:xfrm>
        <a:custGeom xmlns:a="http://schemas.openxmlformats.org/drawingml/2006/main">
          <a:avLst/>
          <a:gdLst/>
          <a:ahLst/>
          <a:cxnLst>
            <a:cxn ang="0">
              <a:pos x="190682" y="43269"/>
            </a:cxn>
            <a:cxn ang="0">
              <a:pos x="237244" y="34393"/>
            </a:cxn>
            <a:cxn ang="0">
              <a:pos x="276046" y="34393"/>
            </a:cxn>
            <a:cxn ang="0">
              <a:pos x="260525" y="23299"/>
            </a:cxn>
            <a:cxn ang="0">
              <a:pos x="286024" y="4437"/>
            </a:cxn>
            <a:cxn ang="0">
              <a:pos x="318174" y="25518"/>
            </a:cxn>
            <a:cxn ang="0">
              <a:pos x="354758" y="34393"/>
            </a:cxn>
            <a:cxn ang="0">
              <a:pos x="389125" y="74334"/>
            </a:cxn>
            <a:cxn ang="0">
              <a:pos x="394668" y="129808"/>
            </a:cxn>
            <a:cxn ang="0">
              <a:pos x="432362" y="168640"/>
            </a:cxn>
            <a:cxn ang="0">
              <a:pos x="468946" y="139794"/>
            </a:cxn>
            <a:cxn ang="0">
              <a:pos x="467837" y="180844"/>
            </a:cxn>
            <a:cxn ang="0">
              <a:pos x="468946" y="216347"/>
            </a:cxn>
            <a:cxn ang="0">
              <a:pos x="434579" y="203034"/>
            </a:cxn>
            <a:cxn ang="0">
              <a:pos x="437905" y="239647"/>
            </a:cxn>
            <a:cxn ang="0">
              <a:pos x="444556" y="265164"/>
            </a:cxn>
            <a:cxn ang="0">
              <a:pos x="423493" y="247413"/>
            </a:cxn>
            <a:cxn ang="0">
              <a:pos x="394668" y="249632"/>
            </a:cxn>
            <a:cxn ang="0">
              <a:pos x="371387" y="239647"/>
            </a:cxn>
            <a:cxn ang="0">
              <a:pos x="346998" y="241865"/>
            </a:cxn>
            <a:cxn ang="0">
              <a:pos x="332586" y="281807"/>
            </a:cxn>
            <a:cxn ang="0">
              <a:pos x="322608" y="322857"/>
            </a:cxn>
            <a:cxn ang="0">
              <a:pos x="314848" y="335061"/>
            </a:cxn>
            <a:cxn ang="0">
              <a:pos x="280481" y="292901"/>
            </a:cxn>
            <a:cxn ang="0">
              <a:pos x="263851" y="255179"/>
            </a:cxn>
            <a:cxn ang="0">
              <a:pos x="250548" y="235209"/>
            </a:cxn>
            <a:cxn ang="0">
              <a:pos x="229484" y="272931"/>
            </a:cxn>
            <a:cxn ang="0">
              <a:pos x="210637" y="313981"/>
            </a:cxn>
            <a:cxn ang="0">
              <a:pos x="174053" y="320638"/>
            </a:cxn>
            <a:cxn ang="0">
              <a:pos x="145229" y="326186"/>
            </a:cxn>
            <a:cxn ang="0">
              <a:pos x="115296" y="301777"/>
            </a:cxn>
            <a:cxn ang="0">
              <a:pos x="94232" y="284026"/>
            </a:cxn>
            <a:cxn ang="0">
              <a:pos x="70951" y="237428"/>
            </a:cxn>
            <a:cxn ang="0">
              <a:pos x="13303" y="282916"/>
            </a:cxn>
            <a:cxn ang="0">
              <a:pos x="7760" y="259617"/>
            </a:cxn>
            <a:cxn ang="0">
              <a:pos x="18846" y="221895"/>
            </a:cxn>
            <a:cxn ang="0">
              <a:pos x="43236" y="181954"/>
            </a:cxn>
            <a:cxn ang="0">
              <a:pos x="67625" y="143122"/>
            </a:cxn>
            <a:cxn ang="0">
              <a:pos x="100884" y="106509"/>
            </a:cxn>
            <a:cxn ang="0">
              <a:pos x="100884" y="80991"/>
            </a:cxn>
            <a:cxn ang="0">
              <a:pos x="117513" y="51035"/>
            </a:cxn>
            <a:cxn ang="0">
              <a:pos x="144120" y="54364"/>
            </a:cxn>
            <a:cxn ang="0">
              <a:pos x="160750" y="44379"/>
            </a:cxn>
          </a:cxnLst>
          <a:rect l="0" t="0" r="r" b="b"/>
          <a:pathLst>
            <a:path w="474489" h="339499">
              <a:moveTo>
                <a:pt x="160750" y="44379"/>
              </a:moveTo>
              <a:lnTo>
                <a:pt x="181813" y="44379"/>
              </a:lnTo>
              <a:lnTo>
                <a:pt x="190682" y="43269"/>
              </a:lnTo>
              <a:lnTo>
                <a:pt x="207312" y="39941"/>
              </a:lnTo>
              <a:lnTo>
                <a:pt x="219506" y="36612"/>
              </a:lnTo>
              <a:lnTo>
                <a:pt x="237244" y="34393"/>
              </a:lnTo>
              <a:lnTo>
                <a:pt x="254982" y="33284"/>
              </a:lnTo>
              <a:lnTo>
                <a:pt x="267177" y="35503"/>
              </a:lnTo>
              <a:lnTo>
                <a:pt x="276046" y="34393"/>
              </a:lnTo>
              <a:lnTo>
                <a:pt x="278263" y="27736"/>
              </a:lnTo>
              <a:lnTo>
                <a:pt x="270503" y="26627"/>
              </a:lnTo>
              <a:lnTo>
                <a:pt x="260525" y="23299"/>
              </a:lnTo>
              <a:lnTo>
                <a:pt x="254982" y="17751"/>
              </a:lnTo>
              <a:lnTo>
                <a:pt x="270503" y="0"/>
              </a:lnTo>
              <a:lnTo>
                <a:pt x="286024" y="4437"/>
              </a:lnTo>
              <a:lnTo>
                <a:pt x="296001" y="16642"/>
              </a:lnTo>
              <a:lnTo>
                <a:pt x="303762" y="21080"/>
              </a:lnTo>
              <a:lnTo>
                <a:pt x="318174" y="25518"/>
              </a:lnTo>
              <a:lnTo>
                <a:pt x="330368" y="26627"/>
              </a:lnTo>
              <a:lnTo>
                <a:pt x="337020" y="28846"/>
              </a:lnTo>
              <a:lnTo>
                <a:pt x="354758" y="34393"/>
              </a:lnTo>
              <a:lnTo>
                <a:pt x="370279" y="42160"/>
              </a:lnTo>
              <a:lnTo>
                <a:pt x="401320" y="47707"/>
              </a:lnTo>
              <a:lnTo>
                <a:pt x="389125" y="74334"/>
              </a:lnTo>
              <a:lnTo>
                <a:pt x="382474" y="97633"/>
              </a:lnTo>
              <a:lnTo>
                <a:pt x="378039" y="120932"/>
              </a:lnTo>
              <a:lnTo>
                <a:pt x="394668" y="129808"/>
              </a:lnTo>
              <a:lnTo>
                <a:pt x="411298" y="153107"/>
              </a:lnTo>
              <a:lnTo>
                <a:pt x="423493" y="161983"/>
              </a:lnTo>
              <a:lnTo>
                <a:pt x="432362" y="168640"/>
              </a:lnTo>
              <a:lnTo>
                <a:pt x="445665" y="165312"/>
              </a:lnTo>
              <a:lnTo>
                <a:pt x="461186" y="156436"/>
              </a:lnTo>
              <a:lnTo>
                <a:pt x="468946" y="139794"/>
              </a:lnTo>
              <a:lnTo>
                <a:pt x="473381" y="159764"/>
              </a:lnTo>
              <a:lnTo>
                <a:pt x="473381" y="164202"/>
              </a:lnTo>
              <a:lnTo>
                <a:pt x="467837" y="180844"/>
              </a:lnTo>
              <a:lnTo>
                <a:pt x="467837" y="199705"/>
              </a:lnTo>
              <a:lnTo>
                <a:pt x="474489" y="210800"/>
              </a:lnTo>
              <a:lnTo>
                <a:pt x="468946" y="216347"/>
              </a:lnTo>
              <a:lnTo>
                <a:pt x="458968" y="214129"/>
              </a:lnTo>
              <a:lnTo>
                <a:pt x="453425" y="203034"/>
              </a:lnTo>
              <a:lnTo>
                <a:pt x="434579" y="203034"/>
              </a:lnTo>
              <a:lnTo>
                <a:pt x="426818" y="221895"/>
              </a:lnTo>
              <a:lnTo>
                <a:pt x="426818" y="236318"/>
              </a:lnTo>
              <a:lnTo>
                <a:pt x="437905" y="239647"/>
              </a:lnTo>
              <a:lnTo>
                <a:pt x="441231" y="238537"/>
              </a:lnTo>
              <a:lnTo>
                <a:pt x="441231" y="247413"/>
              </a:lnTo>
              <a:lnTo>
                <a:pt x="444556" y="265164"/>
              </a:lnTo>
              <a:lnTo>
                <a:pt x="436796" y="270712"/>
              </a:lnTo>
              <a:lnTo>
                <a:pt x="430144" y="265164"/>
              </a:lnTo>
              <a:lnTo>
                <a:pt x="423493" y="247413"/>
              </a:lnTo>
              <a:lnTo>
                <a:pt x="412406" y="246303"/>
              </a:lnTo>
              <a:lnTo>
                <a:pt x="400212" y="249632"/>
              </a:lnTo>
              <a:lnTo>
                <a:pt x="394668" y="249632"/>
              </a:lnTo>
              <a:lnTo>
                <a:pt x="394668" y="261836"/>
              </a:lnTo>
              <a:lnTo>
                <a:pt x="375822" y="255179"/>
              </a:lnTo>
              <a:lnTo>
                <a:pt x="371387" y="239647"/>
              </a:lnTo>
              <a:lnTo>
                <a:pt x="362518" y="223004"/>
              </a:lnTo>
              <a:lnTo>
                <a:pt x="348106" y="226333"/>
              </a:lnTo>
              <a:lnTo>
                <a:pt x="346998" y="241865"/>
              </a:lnTo>
              <a:lnTo>
                <a:pt x="348106" y="261836"/>
              </a:lnTo>
              <a:lnTo>
                <a:pt x="341455" y="272931"/>
              </a:lnTo>
              <a:lnTo>
                <a:pt x="332586" y="281807"/>
              </a:lnTo>
              <a:lnTo>
                <a:pt x="325934" y="296230"/>
              </a:lnTo>
              <a:lnTo>
                <a:pt x="320391" y="313981"/>
              </a:lnTo>
              <a:lnTo>
                <a:pt x="322608" y="322857"/>
              </a:lnTo>
              <a:lnTo>
                <a:pt x="325934" y="333952"/>
              </a:lnTo>
              <a:lnTo>
                <a:pt x="317065" y="339499"/>
              </a:lnTo>
              <a:lnTo>
                <a:pt x="314848" y="335061"/>
              </a:lnTo>
              <a:lnTo>
                <a:pt x="305979" y="313981"/>
              </a:lnTo>
              <a:lnTo>
                <a:pt x="302653" y="298449"/>
              </a:lnTo>
              <a:lnTo>
                <a:pt x="280481" y="292901"/>
              </a:lnTo>
              <a:lnTo>
                <a:pt x="272720" y="280697"/>
              </a:lnTo>
              <a:lnTo>
                <a:pt x="266069" y="270712"/>
              </a:lnTo>
              <a:lnTo>
                <a:pt x="263851" y="255179"/>
              </a:lnTo>
              <a:lnTo>
                <a:pt x="266069" y="234099"/>
              </a:lnTo>
              <a:lnTo>
                <a:pt x="259417" y="226333"/>
              </a:lnTo>
              <a:lnTo>
                <a:pt x="250548" y="235209"/>
              </a:lnTo>
              <a:lnTo>
                <a:pt x="242787" y="249632"/>
              </a:lnTo>
              <a:lnTo>
                <a:pt x="230593" y="264055"/>
              </a:lnTo>
              <a:lnTo>
                <a:pt x="229484" y="272931"/>
              </a:lnTo>
              <a:lnTo>
                <a:pt x="228375" y="291792"/>
              </a:lnTo>
              <a:lnTo>
                <a:pt x="219506" y="301777"/>
              </a:lnTo>
              <a:lnTo>
                <a:pt x="210637" y="313981"/>
              </a:lnTo>
              <a:lnTo>
                <a:pt x="202877" y="323967"/>
              </a:lnTo>
              <a:lnTo>
                <a:pt x="192900" y="326186"/>
              </a:lnTo>
              <a:lnTo>
                <a:pt x="174053" y="320638"/>
              </a:lnTo>
              <a:lnTo>
                <a:pt x="165184" y="317310"/>
              </a:lnTo>
              <a:lnTo>
                <a:pt x="156315" y="325076"/>
              </a:lnTo>
              <a:lnTo>
                <a:pt x="145229" y="326186"/>
              </a:lnTo>
              <a:lnTo>
                <a:pt x="128600" y="332843"/>
              </a:lnTo>
              <a:lnTo>
                <a:pt x="121948" y="321748"/>
              </a:lnTo>
              <a:lnTo>
                <a:pt x="115296" y="301777"/>
              </a:lnTo>
              <a:lnTo>
                <a:pt x="105319" y="298449"/>
              </a:lnTo>
              <a:lnTo>
                <a:pt x="101993" y="288463"/>
              </a:lnTo>
              <a:lnTo>
                <a:pt x="94232" y="284026"/>
              </a:lnTo>
              <a:lnTo>
                <a:pt x="97558" y="256289"/>
              </a:lnTo>
              <a:lnTo>
                <a:pt x="94232" y="239647"/>
              </a:lnTo>
              <a:lnTo>
                <a:pt x="70951" y="237428"/>
              </a:lnTo>
              <a:lnTo>
                <a:pt x="50996" y="238537"/>
              </a:lnTo>
              <a:lnTo>
                <a:pt x="17738" y="279588"/>
              </a:lnTo>
              <a:lnTo>
                <a:pt x="13303" y="282916"/>
              </a:lnTo>
              <a:lnTo>
                <a:pt x="0" y="282916"/>
              </a:lnTo>
              <a:lnTo>
                <a:pt x="5543" y="268493"/>
              </a:lnTo>
              <a:lnTo>
                <a:pt x="7760" y="259617"/>
              </a:lnTo>
              <a:lnTo>
                <a:pt x="14412" y="245194"/>
              </a:lnTo>
              <a:lnTo>
                <a:pt x="13303" y="234099"/>
              </a:lnTo>
              <a:lnTo>
                <a:pt x="18846" y="221895"/>
              </a:lnTo>
              <a:lnTo>
                <a:pt x="24389" y="208581"/>
              </a:lnTo>
              <a:lnTo>
                <a:pt x="33258" y="196377"/>
              </a:lnTo>
              <a:lnTo>
                <a:pt x="43236" y="181954"/>
              </a:lnTo>
              <a:lnTo>
                <a:pt x="52105" y="165312"/>
              </a:lnTo>
              <a:lnTo>
                <a:pt x="58757" y="150888"/>
              </a:lnTo>
              <a:lnTo>
                <a:pt x="67625" y="143122"/>
              </a:lnTo>
              <a:lnTo>
                <a:pt x="80929" y="127589"/>
              </a:lnTo>
              <a:lnTo>
                <a:pt x="90906" y="114276"/>
              </a:lnTo>
              <a:lnTo>
                <a:pt x="100884" y="106509"/>
              </a:lnTo>
              <a:lnTo>
                <a:pt x="111970" y="86539"/>
              </a:lnTo>
              <a:lnTo>
                <a:pt x="104210" y="84320"/>
              </a:lnTo>
              <a:lnTo>
                <a:pt x="100884" y="80991"/>
              </a:lnTo>
              <a:lnTo>
                <a:pt x="103101" y="73225"/>
              </a:lnTo>
              <a:lnTo>
                <a:pt x="108644" y="62130"/>
              </a:lnTo>
              <a:lnTo>
                <a:pt x="117513" y="51035"/>
              </a:lnTo>
              <a:lnTo>
                <a:pt x="124165" y="48817"/>
              </a:lnTo>
              <a:lnTo>
                <a:pt x="134143" y="53254"/>
              </a:lnTo>
              <a:lnTo>
                <a:pt x="144120" y="54364"/>
              </a:lnTo>
              <a:lnTo>
                <a:pt x="152989" y="54364"/>
              </a:lnTo>
              <a:lnTo>
                <a:pt x="159641" y="44379"/>
              </a:lnTo>
              <a:lnTo>
                <a:pt x="160750" y="44379"/>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0.5155</cdr:x>
      <cdr:y>0.46025</cdr:y>
    </cdr:from>
    <cdr:to>
      <cdr:x>0.6165</cdr:x>
      <cdr:y>0.644</cdr:y>
    </cdr:to>
    <cdr:sp macro="" textlink="">
      <cdr:nvSpPr>
        <cdr:cNvPr id="36921" name="Freeform 57"/>
        <cdr:cNvSpPr>
          <a:spLocks xmlns:a="http://schemas.openxmlformats.org/drawingml/2006/main"/>
        </cdr:cNvSpPr>
      </cdr:nvSpPr>
      <cdr:spPr bwMode="auto">
        <a:xfrm xmlns:a="http://schemas.openxmlformats.org/drawingml/2006/main">
          <a:off x="4716680" y="3299448"/>
          <a:ext cx="925468" cy="1316203"/>
        </a:xfrm>
        <a:custGeom xmlns:a="http://schemas.openxmlformats.org/drawingml/2006/main">
          <a:avLst/>
          <a:gdLst/>
          <a:ahLst/>
          <a:cxnLst>
            <a:cxn ang="0">
              <a:pos x="320391" y="6657"/>
            </a:cxn>
            <a:cxn ang="0">
              <a:pos x="406864" y="24408"/>
            </a:cxn>
            <a:cxn ang="0">
              <a:pos x="404646" y="72116"/>
            </a:cxn>
            <a:cxn ang="0">
              <a:pos x="515508" y="79882"/>
            </a:cxn>
            <a:cxn ang="0">
              <a:pos x="550984" y="74335"/>
            </a:cxn>
            <a:cxn ang="0">
              <a:pos x="528812" y="119823"/>
            </a:cxn>
            <a:cxn ang="0">
              <a:pos x="526595" y="155327"/>
            </a:cxn>
            <a:cxn ang="0">
              <a:pos x="557636" y="151998"/>
            </a:cxn>
            <a:cxn ang="0">
              <a:pos x="650760" y="95415"/>
            </a:cxn>
            <a:cxn ang="0">
              <a:pos x="738341" y="84320"/>
            </a:cxn>
            <a:cxn ang="0">
              <a:pos x="767165" y="33284"/>
            </a:cxn>
            <a:cxn ang="0">
              <a:pos x="792663" y="83211"/>
            </a:cxn>
            <a:cxn ang="0">
              <a:pos x="768274" y="122042"/>
            </a:cxn>
            <a:cxn ang="0">
              <a:pos x="829248" y="138685"/>
            </a:cxn>
            <a:cxn ang="0">
              <a:pos x="864724" y="251851"/>
            </a:cxn>
            <a:cxn ang="0">
              <a:pos x="851420" y="361689"/>
            </a:cxn>
            <a:cxn ang="0">
              <a:pos x="899091" y="461542"/>
            </a:cxn>
            <a:cxn ang="0">
              <a:pos x="910177" y="574709"/>
            </a:cxn>
            <a:cxn ang="0">
              <a:pos x="935675" y="655701"/>
            </a:cxn>
            <a:cxn ang="0">
              <a:pos x="886896" y="677890"/>
            </a:cxn>
            <a:cxn ang="0">
              <a:pos x="830357" y="705627"/>
            </a:cxn>
            <a:cxn ang="0">
              <a:pos x="716169" y="767758"/>
            </a:cxn>
            <a:cxn ang="0">
              <a:pos x="646326" y="794385"/>
            </a:cxn>
            <a:cxn ang="0">
              <a:pos x="669607" y="854297"/>
            </a:cxn>
            <a:cxn ang="0">
              <a:pos x="703974" y="957478"/>
            </a:cxn>
            <a:cxn ang="0">
              <a:pos x="781577" y="1027375"/>
            </a:cxn>
            <a:cxn ang="0">
              <a:pos x="768274" y="1100601"/>
            </a:cxn>
            <a:cxn ang="0">
              <a:pos x="719494" y="1192687"/>
            </a:cxn>
            <a:cxn ang="0">
              <a:pos x="732798" y="1263694"/>
            </a:cxn>
            <a:cxn ang="0">
              <a:pos x="645217" y="1237067"/>
            </a:cxn>
            <a:cxn ang="0">
              <a:pos x="558745" y="1270351"/>
            </a:cxn>
            <a:cxn ang="0">
              <a:pos x="490010" y="1261475"/>
            </a:cxn>
            <a:cxn ang="0">
              <a:pos x="434579" y="1289212"/>
            </a:cxn>
            <a:cxn ang="0">
              <a:pos x="334803" y="1240395"/>
            </a:cxn>
            <a:cxn ang="0">
              <a:pos x="268286" y="1211549"/>
            </a:cxn>
            <a:cxn ang="0">
              <a:pos x="264960" y="1247052"/>
            </a:cxn>
            <a:cxn ang="0">
              <a:pos x="179596" y="1255928"/>
            </a:cxn>
            <a:cxn ang="0">
              <a:pos x="160750" y="1217096"/>
            </a:cxn>
            <a:cxn ang="0">
              <a:pos x="172945" y="1127228"/>
            </a:cxn>
            <a:cxn ang="0">
              <a:pos x="219507" y="1009624"/>
            </a:cxn>
            <a:cxn ang="0">
              <a:pos x="144121" y="990763"/>
            </a:cxn>
            <a:cxn ang="0">
              <a:pos x="73169" y="960807"/>
            </a:cxn>
            <a:cxn ang="0">
              <a:pos x="56540" y="879815"/>
            </a:cxn>
            <a:cxn ang="0">
              <a:pos x="17738" y="815465"/>
            </a:cxn>
            <a:cxn ang="0">
              <a:pos x="34367" y="742240"/>
            </a:cxn>
            <a:cxn ang="0">
              <a:pos x="12195" y="671233"/>
            </a:cxn>
            <a:cxn ang="0">
              <a:pos x="21064" y="617979"/>
            </a:cxn>
            <a:cxn ang="0">
              <a:pos x="22172" y="511469"/>
            </a:cxn>
            <a:cxn ang="0">
              <a:pos x="99776" y="467090"/>
            </a:cxn>
            <a:cxn ang="0">
              <a:pos x="75386" y="400521"/>
            </a:cxn>
            <a:cxn ang="0">
              <a:pos x="127491" y="337281"/>
            </a:cxn>
            <a:cxn ang="0">
              <a:pos x="117514" y="261836"/>
            </a:cxn>
            <a:cxn ang="0">
              <a:pos x="202877" y="206363"/>
            </a:cxn>
            <a:cxn ang="0">
              <a:pos x="222833" y="248523"/>
            </a:cxn>
            <a:cxn ang="0">
              <a:pos x="252765" y="226333"/>
            </a:cxn>
            <a:cxn ang="0">
              <a:pos x="267177" y="207472"/>
            </a:cxn>
            <a:cxn ang="0">
              <a:pos x="313739" y="181954"/>
            </a:cxn>
            <a:cxn ang="0">
              <a:pos x="354758" y="198596"/>
            </a:cxn>
            <a:cxn ang="0">
              <a:pos x="307088" y="164203"/>
            </a:cxn>
            <a:cxn ang="0">
              <a:pos x="311522" y="107619"/>
            </a:cxn>
            <a:cxn ang="0">
              <a:pos x="293784" y="83211"/>
            </a:cxn>
            <a:cxn ang="0">
              <a:pos x="286024" y="21080"/>
            </a:cxn>
          </a:cxnLst>
          <a:rect l="0" t="0" r="r" b="b"/>
          <a:pathLst>
            <a:path w="937893" h="1298088">
              <a:moveTo>
                <a:pt x="281589" y="0"/>
              </a:moveTo>
              <a:lnTo>
                <a:pt x="282698" y="1109"/>
              </a:lnTo>
              <a:lnTo>
                <a:pt x="287133" y="2219"/>
              </a:lnTo>
              <a:lnTo>
                <a:pt x="298219" y="2219"/>
              </a:lnTo>
              <a:lnTo>
                <a:pt x="309305" y="4438"/>
              </a:lnTo>
              <a:lnTo>
                <a:pt x="320391" y="6657"/>
              </a:lnTo>
              <a:lnTo>
                <a:pt x="339238" y="15533"/>
              </a:lnTo>
              <a:lnTo>
                <a:pt x="349215" y="17752"/>
              </a:lnTo>
              <a:lnTo>
                <a:pt x="353650" y="12204"/>
              </a:lnTo>
              <a:lnTo>
                <a:pt x="376931" y="9985"/>
              </a:lnTo>
              <a:lnTo>
                <a:pt x="396886" y="18861"/>
              </a:lnTo>
              <a:lnTo>
                <a:pt x="406864" y="24408"/>
              </a:lnTo>
              <a:lnTo>
                <a:pt x="415733" y="26627"/>
              </a:lnTo>
              <a:lnTo>
                <a:pt x="420167" y="36613"/>
              </a:lnTo>
              <a:lnTo>
                <a:pt x="417950" y="45489"/>
              </a:lnTo>
              <a:lnTo>
                <a:pt x="421276" y="52145"/>
              </a:lnTo>
              <a:lnTo>
                <a:pt x="413515" y="64350"/>
              </a:lnTo>
              <a:lnTo>
                <a:pt x="404646" y="72116"/>
              </a:lnTo>
              <a:lnTo>
                <a:pt x="427927" y="64350"/>
              </a:lnTo>
              <a:lnTo>
                <a:pt x="444557" y="69897"/>
              </a:lnTo>
              <a:lnTo>
                <a:pt x="465620" y="76554"/>
              </a:lnTo>
              <a:lnTo>
                <a:pt x="474489" y="80992"/>
              </a:lnTo>
              <a:lnTo>
                <a:pt x="499988" y="86539"/>
              </a:lnTo>
              <a:lnTo>
                <a:pt x="515508" y="79882"/>
              </a:lnTo>
              <a:lnTo>
                <a:pt x="523269" y="79882"/>
              </a:lnTo>
              <a:lnTo>
                <a:pt x="519943" y="75444"/>
              </a:lnTo>
              <a:lnTo>
                <a:pt x="524377" y="63240"/>
              </a:lnTo>
              <a:lnTo>
                <a:pt x="532138" y="62131"/>
              </a:lnTo>
              <a:lnTo>
                <a:pt x="546550" y="63240"/>
              </a:lnTo>
              <a:lnTo>
                <a:pt x="550984" y="74335"/>
              </a:lnTo>
              <a:lnTo>
                <a:pt x="548767" y="87649"/>
              </a:lnTo>
              <a:lnTo>
                <a:pt x="547658" y="94306"/>
              </a:lnTo>
              <a:lnTo>
                <a:pt x="535464" y="92087"/>
              </a:lnTo>
              <a:lnTo>
                <a:pt x="532138" y="98743"/>
              </a:lnTo>
              <a:lnTo>
                <a:pt x="529920" y="108729"/>
              </a:lnTo>
              <a:lnTo>
                <a:pt x="528812" y="119823"/>
              </a:lnTo>
              <a:lnTo>
                <a:pt x="524377" y="128699"/>
              </a:lnTo>
              <a:lnTo>
                <a:pt x="514400" y="137575"/>
              </a:lnTo>
              <a:lnTo>
                <a:pt x="505531" y="151998"/>
              </a:lnTo>
              <a:lnTo>
                <a:pt x="506639" y="157546"/>
              </a:lnTo>
              <a:lnTo>
                <a:pt x="517726" y="157546"/>
              </a:lnTo>
              <a:lnTo>
                <a:pt x="526595" y="155327"/>
              </a:lnTo>
              <a:lnTo>
                <a:pt x="542115" y="158655"/>
              </a:lnTo>
              <a:lnTo>
                <a:pt x="550984" y="164203"/>
              </a:lnTo>
              <a:lnTo>
                <a:pt x="565396" y="171969"/>
              </a:lnTo>
              <a:lnTo>
                <a:pt x="569831" y="167531"/>
              </a:lnTo>
              <a:lnTo>
                <a:pt x="560962" y="158655"/>
              </a:lnTo>
              <a:lnTo>
                <a:pt x="557636" y="151998"/>
              </a:lnTo>
              <a:lnTo>
                <a:pt x="564288" y="142013"/>
              </a:lnTo>
              <a:lnTo>
                <a:pt x="575374" y="133137"/>
              </a:lnTo>
              <a:lnTo>
                <a:pt x="590895" y="127590"/>
              </a:lnTo>
              <a:lnTo>
                <a:pt x="609741" y="123152"/>
              </a:lnTo>
              <a:lnTo>
                <a:pt x="636348" y="109838"/>
              </a:lnTo>
              <a:lnTo>
                <a:pt x="650760" y="95415"/>
              </a:lnTo>
              <a:lnTo>
                <a:pt x="661846" y="82101"/>
              </a:lnTo>
              <a:lnTo>
                <a:pt x="671824" y="71007"/>
              </a:lnTo>
              <a:lnTo>
                <a:pt x="699539" y="72116"/>
              </a:lnTo>
              <a:lnTo>
                <a:pt x="717277" y="69897"/>
              </a:lnTo>
              <a:lnTo>
                <a:pt x="731689" y="80992"/>
              </a:lnTo>
              <a:lnTo>
                <a:pt x="738341" y="84320"/>
              </a:lnTo>
              <a:lnTo>
                <a:pt x="733907" y="74335"/>
              </a:lnTo>
              <a:lnTo>
                <a:pt x="728363" y="65459"/>
              </a:lnTo>
              <a:lnTo>
                <a:pt x="731689" y="56583"/>
              </a:lnTo>
              <a:lnTo>
                <a:pt x="738341" y="47707"/>
              </a:lnTo>
              <a:lnTo>
                <a:pt x="750536" y="38832"/>
              </a:lnTo>
              <a:lnTo>
                <a:pt x="767165" y="33284"/>
              </a:lnTo>
              <a:lnTo>
                <a:pt x="776034" y="41051"/>
              </a:lnTo>
              <a:lnTo>
                <a:pt x="781577" y="51036"/>
              </a:lnTo>
              <a:lnTo>
                <a:pt x="791555" y="53255"/>
              </a:lnTo>
              <a:lnTo>
                <a:pt x="804858" y="62131"/>
              </a:lnTo>
              <a:lnTo>
                <a:pt x="801532" y="71007"/>
              </a:lnTo>
              <a:lnTo>
                <a:pt x="792663" y="83211"/>
              </a:lnTo>
              <a:lnTo>
                <a:pt x="797098" y="90977"/>
              </a:lnTo>
              <a:lnTo>
                <a:pt x="810401" y="99853"/>
              </a:lnTo>
              <a:lnTo>
                <a:pt x="794881" y="109838"/>
              </a:lnTo>
              <a:lnTo>
                <a:pt x="788229" y="113167"/>
              </a:lnTo>
              <a:lnTo>
                <a:pt x="771600" y="116495"/>
              </a:lnTo>
              <a:lnTo>
                <a:pt x="768274" y="122042"/>
              </a:lnTo>
              <a:lnTo>
                <a:pt x="770491" y="128699"/>
              </a:lnTo>
              <a:lnTo>
                <a:pt x="786012" y="128699"/>
              </a:lnTo>
              <a:lnTo>
                <a:pt x="798207" y="126480"/>
              </a:lnTo>
              <a:lnTo>
                <a:pt x="809293" y="125371"/>
              </a:lnTo>
              <a:lnTo>
                <a:pt x="817053" y="128699"/>
              </a:lnTo>
              <a:lnTo>
                <a:pt x="829248" y="138685"/>
              </a:lnTo>
              <a:lnTo>
                <a:pt x="841443" y="145341"/>
              </a:lnTo>
              <a:lnTo>
                <a:pt x="854746" y="155327"/>
              </a:lnTo>
              <a:lnTo>
                <a:pt x="859181" y="156436"/>
              </a:lnTo>
              <a:lnTo>
                <a:pt x="851420" y="208582"/>
              </a:lnTo>
              <a:lnTo>
                <a:pt x="858072" y="227443"/>
              </a:lnTo>
              <a:lnTo>
                <a:pt x="864724" y="251851"/>
              </a:lnTo>
              <a:lnTo>
                <a:pt x="868050" y="270712"/>
              </a:lnTo>
              <a:lnTo>
                <a:pt x="870267" y="299559"/>
              </a:lnTo>
              <a:lnTo>
                <a:pt x="865832" y="316201"/>
              </a:lnTo>
              <a:lnTo>
                <a:pt x="859181" y="332843"/>
              </a:lnTo>
              <a:lnTo>
                <a:pt x="850312" y="348376"/>
              </a:lnTo>
              <a:lnTo>
                <a:pt x="851420" y="361689"/>
              </a:lnTo>
              <a:lnTo>
                <a:pt x="866941" y="383879"/>
              </a:lnTo>
              <a:lnTo>
                <a:pt x="885788" y="397193"/>
              </a:lnTo>
              <a:lnTo>
                <a:pt x="893548" y="410506"/>
              </a:lnTo>
              <a:lnTo>
                <a:pt x="891331" y="423820"/>
              </a:lnTo>
              <a:lnTo>
                <a:pt x="891331" y="440462"/>
              </a:lnTo>
              <a:lnTo>
                <a:pt x="899091" y="461542"/>
              </a:lnTo>
              <a:lnTo>
                <a:pt x="906851" y="480403"/>
              </a:lnTo>
              <a:lnTo>
                <a:pt x="910177" y="497046"/>
              </a:lnTo>
              <a:lnTo>
                <a:pt x="905743" y="512578"/>
              </a:lnTo>
              <a:lnTo>
                <a:pt x="904634" y="535877"/>
              </a:lnTo>
              <a:lnTo>
                <a:pt x="904634" y="558067"/>
              </a:lnTo>
              <a:lnTo>
                <a:pt x="910177" y="574709"/>
              </a:lnTo>
              <a:lnTo>
                <a:pt x="917938" y="583585"/>
              </a:lnTo>
              <a:lnTo>
                <a:pt x="930132" y="591351"/>
              </a:lnTo>
              <a:lnTo>
                <a:pt x="934567" y="615760"/>
              </a:lnTo>
              <a:lnTo>
                <a:pt x="937893" y="631292"/>
              </a:lnTo>
              <a:lnTo>
                <a:pt x="937893" y="645715"/>
              </a:lnTo>
              <a:lnTo>
                <a:pt x="935675" y="655701"/>
              </a:lnTo>
              <a:lnTo>
                <a:pt x="935675" y="667905"/>
              </a:lnTo>
              <a:lnTo>
                <a:pt x="926806" y="687876"/>
              </a:lnTo>
              <a:lnTo>
                <a:pt x="913503" y="694532"/>
              </a:lnTo>
              <a:lnTo>
                <a:pt x="894657" y="701189"/>
              </a:lnTo>
              <a:lnTo>
                <a:pt x="894657" y="684547"/>
              </a:lnTo>
              <a:lnTo>
                <a:pt x="886896" y="677890"/>
              </a:lnTo>
              <a:lnTo>
                <a:pt x="866941" y="662358"/>
              </a:lnTo>
              <a:lnTo>
                <a:pt x="861398" y="663467"/>
              </a:lnTo>
              <a:lnTo>
                <a:pt x="861398" y="677890"/>
              </a:lnTo>
              <a:lnTo>
                <a:pt x="860289" y="683438"/>
              </a:lnTo>
              <a:lnTo>
                <a:pt x="839225" y="701189"/>
              </a:lnTo>
              <a:lnTo>
                <a:pt x="830357" y="705627"/>
              </a:lnTo>
              <a:lnTo>
                <a:pt x="810401" y="715612"/>
              </a:lnTo>
              <a:lnTo>
                <a:pt x="794881" y="718941"/>
              </a:lnTo>
              <a:lnTo>
                <a:pt x="764948" y="733364"/>
              </a:lnTo>
              <a:lnTo>
                <a:pt x="751644" y="741130"/>
              </a:lnTo>
              <a:lnTo>
                <a:pt x="737232" y="756663"/>
              </a:lnTo>
              <a:lnTo>
                <a:pt x="716169" y="767758"/>
              </a:lnTo>
              <a:lnTo>
                <a:pt x="686236" y="771086"/>
              </a:lnTo>
              <a:lnTo>
                <a:pt x="674041" y="778853"/>
              </a:lnTo>
              <a:lnTo>
                <a:pt x="661846" y="792166"/>
              </a:lnTo>
              <a:lnTo>
                <a:pt x="658520" y="805480"/>
              </a:lnTo>
              <a:lnTo>
                <a:pt x="648543" y="802152"/>
              </a:lnTo>
              <a:lnTo>
                <a:pt x="646326" y="794385"/>
              </a:lnTo>
              <a:lnTo>
                <a:pt x="636348" y="783291"/>
              </a:lnTo>
              <a:lnTo>
                <a:pt x="627479" y="786619"/>
              </a:lnTo>
              <a:lnTo>
                <a:pt x="633022" y="806590"/>
              </a:lnTo>
              <a:lnTo>
                <a:pt x="641891" y="824341"/>
              </a:lnTo>
              <a:lnTo>
                <a:pt x="656303" y="839874"/>
              </a:lnTo>
              <a:lnTo>
                <a:pt x="669607" y="854297"/>
              </a:lnTo>
              <a:lnTo>
                <a:pt x="674041" y="863173"/>
              </a:lnTo>
              <a:lnTo>
                <a:pt x="665172" y="878706"/>
              </a:lnTo>
              <a:lnTo>
                <a:pt x="674041" y="898676"/>
              </a:lnTo>
              <a:lnTo>
                <a:pt x="686236" y="920866"/>
              </a:lnTo>
              <a:lnTo>
                <a:pt x="693996" y="939727"/>
              </a:lnTo>
              <a:lnTo>
                <a:pt x="703974" y="957478"/>
              </a:lnTo>
              <a:lnTo>
                <a:pt x="719494" y="964135"/>
              </a:lnTo>
              <a:lnTo>
                <a:pt x="732798" y="982996"/>
              </a:lnTo>
              <a:lnTo>
                <a:pt x="750536" y="996310"/>
              </a:lnTo>
              <a:lnTo>
                <a:pt x="763839" y="1012952"/>
              </a:lnTo>
              <a:lnTo>
                <a:pt x="769382" y="1016281"/>
              </a:lnTo>
              <a:lnTo>
                <a:pt x="781577" y="1027375"/>
              </a:lnTo>
              <a:lnTo>
                <a:pt x="792663" y="1037361"/>
              </a:lnTo>
              <a:lnTo>
                <a:pt x="810401" y="1050674"/>
              </a:lnTo>
              <a:lnTo>
                <a:pt x="810401" y="1078411"/>
              </a:lnTo>
              <a:lnTo>
                <a:pt x="803750" y="1080630"/>
              </a:lnTo>
              <a:lnTo>
                <a:pt x="777143" y="1080630"/>
              </a:lnTo>
              <a:lnTo>
                <a:pt x="768274" y="1100601"/>
              </a:lnTo>
              <a:lnTo>
                <a:pt x="766057" y="1122790"/>
              </a:lnTo>
              <a:lnTo>
                <a:pt x="740558" y="1131666"/>
              </a:lnTo>
              <a:lnTo>
                <a:pt x="715060" y="1143870"/>
              </a:lnTo>
              <a:lnTo>
                <a:pt x="705082" y="1153856"/>
              </a:lnTo>
              <a:lnTo>
                <a:pt x="709517" y="1177155"/>
              </a:lnTo>
              <a:lnTo>
                <a:pt x="719494" y="1192687"/>
              </a:lnTo>
              <a:lnTo>
                <a:pt x="722820" y="1208220"/>
              </a:lnTo>
              <a:lnTo>
                <a:pt x="717277" y="1220424"/>
              </a:lnTo>
              <a:lnTo>
                <a:pt x="719494" y="1231519"/>
              </a:lnTo>
              <a:lnTo>
                <a:pt x="729472" y="1233738"/>
              </a:lnTo>
              <a:lnTo>
                <a:pt x="733907" y="1249271"/>
              </a:lnTo>
              <a:lnTo>
                <a:pt x="732798" y="1263694"/>
              </a:lnTo>
              <a:lnTo>
                <a:pt x="711734" y="1263694"/>
              </a:lnTo>
              <a:lnTo>
                <a:pt x="699539" y="1243723"/>
              </a:lnTo>
              <a:lnTo>
                <a:pt x="687344" y="1231519"/>
              </a:lnTo>
              <a:lnTo>
                <a:pt x="675150" y="1239285"/>
              </a:lnTo>
              <a:lnTo>
                <a:pt x="660738" y="1229300"/>
              </a:lnTo>
              <a:lnTo>
                <a:pt x="645217" y="1237067"/>
              </a:lnTo>
              <a:lnTo>
                <a:pt x="637457" y="1222643"/>
              </a:lnTo>
              <a:lnTo>
                <a:pt x="631913" y="1239285"/>
              </a:lnTo>
              <a:lnTo>
                <a:pt x="613067" y="1248161"/>
              </a:lnTo>
              <a:lnTo>
                <a:pt x="593112" y="1248161"/>
              </a:lnTo>
              <a:lnTo>
                <a:pt x="579808" y="1249271"/>
              </a:lnTo>
              <a:lnTo>
                <a:pt x="558745" y="1270351"/>
              </a:lnTo>
              <a:lnTo>
                <a:pt x="544332" y="1282555"/>
              </a:lnTo>
              <a:lnTo>
                <a:pt x="532138" y="1279227"/>
              </a:lnTo>
              <a:lnTo>
                <a:pt x="519943" y="1277008"/>
              </a:lnTo>
              <a:lnTo>
                <a:pt x="512182" y="1265913"/>
              </a:lnTo>
              <a:lnTo>
                <a:pt x="504422" y="1261475"/>
              </a:lnTo>
              <a:lnTo>
                <a:pt x="490010" y="1261475"/>
              </a:lnTo>
              <a:lnTo>
                <a:pt x="471164" y="1259256"/>
              </a:lnTo>
              <a:lnTo>
                <a:pt x="462295" y="1259256"/>
              </a:lnTo>
              <a:lnTo>
                <a:pt x="463403" y="1279227"/>
              </a:lnTo>
              <a:lnTo>
                <a:pt x="454534" y="1292540"/>
              </a:lnTo>
              <a:lnTo>
                <a:pt x="443448" y="1298088"/>
              </a:lnTo>
              <a:lnTo>
                <a:pt x="434579" y="1289212"/>
              </a:lnTo>
              <a:lnTo>
                <a:pt x="426819" y="1273679"/>
              </a:lnTo>
              <a:lnTo>
                <a:pt x="412407" y="1267022"/>
              </a:lnTo>
              <a:lnTo>
                <a:pt x="399103" y="1259256"/>
              </a:lnTo>
              <a:lnTo>
                <a:pt x="368062" y="1253709"/>
              </a:lnTo>
              <a:lnTo>
                <a:pt x="352541" y="1245942"/>
              </a:lnTo>
              <a:lnTo>
                <a:pt x="334803" y="1240395"/>
              </a:lnTo>
              <a:lnTo>
                <a:pt x="328151" y="1238176"/>
              </a:lnTo>
              <a:lnTo>
                <a:pt x="315957" y="1237067"/>
              </a:lnTo>
              <a:lnTo>
                <a:pt x="301545" y="1232629"/>
              </a:lnTo>
              <a:lnTo>
                <a:pt x="293784" y="1228191"/>
              </a:lnTo>
              <a:lnTo>
                <a:pt x="283807" y="1215986"/>
              </a:lnTo>
              <a:lnTo>
                <a:pt x="268286" y="1211549"/>
              </a:lnTo>
              <a:lnTo>
                <a:pt x="252765" y="1229300"/>
              </a:lnTo>
              <a:lnTo>
                <a:pt x="258308" y="1234848"/>
              </a:lnTo>
              <a:lnTo>
                <a:pt x="268286" y="1238176"/>
              </a:lnTo>
              <a:lnTo>
                <a:pt x="276046" y="1239285"/>
              </a:lnTo>
              <a:lnTo>
                <a:pt x="273829" y="1245942"/>
              </a:lnTo>
              <a:lnTo>
                <a:pt x="264960" y="1247052"/>
              </a:lnTo>
              <a:lnTo>
                <a:pt x="252765" y="1244833"/>
              </a:lnTo>
              <a:lnTo>
                <a:pt x="235027" y="1245942"/>
              </a:lnTo>
              <a:lnTo>
                <a:pt x="217289" y="1248161"/>
              </a:lnTo>
              <a:lnTo>
                <a:pt x="205095" y="1251490"/>
              </a:lnTo>
              <a:lnTo>
                <a:pt x="188465" y="1254818"/>
              </a:lnTo>
              <a:lnTo>
                <a:pt x="179596" y="1255928"/>
              </a:lnTo>
              <a:lnTo>
                <a:pt x="158533" y="1255928"/>
              </a:lnTo>
              <a:lnTo>
                <a:pt x="164076" y="1247052"/>
              </a:lnTo>
              <a:lnTo>
                <a:pt x="161858" y="1245942"/>
              </a:lnTo>
              <a:lnTo>
                <a:pt x="160750" y="1240395"/>
              </a:lnTo>
              <a:lnTo>
                <a:pt x="160750" y="1230410"/>
              </a:lnTo>
              <a:lnTo>
                <a:pt x="160750" y="1217096"/>
              </a:lnTo>
              <a:lnTo>
                <a:pt x="161858" y="1207111"/>
              </a:lnTo>
              <a:lnTo>
                <a:pt x="162967" y="1192687"/>
              </a:lnTo>
              <a:lnTo>
                <a:pt x="164076" y="1176045"/>
              </a:lnTo>
              <a:lnTo>
                <a:pt x="164076" y="1160513"/>
              </a:lnTo>
              <a:lnTo>
                <a:pt x="169619" y="1142761"/>
              </a:lnTo>
              <a:lnTo>
                <a:pt x="172945" y="1127228"/>
              </a:lnTo>
              <a:lnTo>
                <a:pt x="180705" y="1107258"/>
              </a:lnTo>
              <a:lnTo>
                <a:pt x="186248" y="1081740"/>
              </a:lnTo>
              <a:lnTo>
                <a:pt x="194008" y="1065098"/>
              </a:lnTo>
              <a:lnTo>
                <a:pt x="207312" y="1047346"/>
              </a:lnTo>
              <a:lnTo>
                <a:pt x="227267" y="1014062"/>
              </a:lnTo>
              <a:lnTo>
                <a:pt x="219507" y="1009624"/>
              </a:lnTo>
              <a:lnTo>
                <a:pt x="199552" y="1006295"/>
              </a:lnTo>
              <a:lnTo>
                <a:pt x="188465" y="998529"/>
              </a:lnTo>
              <a:lnTo>
                <a:pt x="166293" y="991872"/>
              </a:lnTo>
              <a:lnTo>
                <a:pt x="164076" y="980777"/>
              </a:lnTo>
              <a:lnTo>
                <a:pt x="155207" y="979668"/>
              </a:lnTo>
              <a:lnTo>
                <a:pt x="144121" y="990763"/>
              </a:lnTo>
              <a:lnTo>
                <a:pt x="130817" y="992982"/>
              </a:lnTo>
              <a:lnTo>
                <a:pt x="107536" y="982996"/>
              </a:lnTo>
              <a:lnTo>
                <a:pt x="96450" y="974121"/>
              </a:lnTo>
              <a:lnTo>
                <a:pt x="87581" y="984106"/>
              </a:lnTo>
              <a:lnTo>
                <a:pt x="83146" y="971902"/>
              </a:lnTo>
              <a:lnTo>
                <a:pt x="73169" y="960807"/>
              </a:lnTo>
              <a:lnTo>
                <a:pt x="69843" y="946384"/>
              </a:lnTo>
              <a:lnTo>
                <a:pt x="45453" y="931960"/>
              </a:lnTo>
              <a:lnTo>
                <a:pt x="50996" y="913099"/>
              </a:lnTo>
              <a:lnTo>
                <a:pt x="52105" y="902005"/>
              </a:lnTo>
              <a:lnTo>
                <a:pt x="54322" y="892019"/>
              </a:lnTo>
              <a:lnTo>
                <a:pt x="56540" y="879815"/>
              </a:lnTo>
              <a:lnTo>
                <a:pt x="57648" y="872049"/>
              </a:lnTo>
              <a:lnTo>
                <a:pt x="47671" y="862063"/>
              </a:lnTo>
              <a:lnTo>
                <a:pt x="38802" y="857625"/>
              </a:lnTo>
              <a:lnTo>
                <a:pt x="28824" y="845421"/>
              </a:lnTo>
              <a:lnTo>
                <a:pt x="22172" y="826560"/>
              </a:lnTo>
              <a:lnTo>
                <a:pt x="17738" y="815465"/>
              </a:lnTo>
              <a:lnTo>
                <a:pt x="25498" y="796604"/>
              </a:lnTo>
              <a:lnTo>
                <a:pt x="34367" y="792166"/>
              </a:lnTo>
              <a:lnTo>
                <a:pt x="42127" y="772196"/>
              </a:lnTo>
              <a:lnTo>
                <a:pt x="33258" y="761101"/>
              </a:lnTo>
              <a:lnTo>
                <a:pt x="28824" y="754444"/>
              </a:lnTo>
              <a:lnTo>
                <a:pt x="34367" y="742240"/>
              </a:lnTo>
              <a:lnTo>
                <a:pt x="22172" y="730036"/>
              </a:lnTo>
              <a:lnTo>
                <a:pt x="17738" y="721160"/>
              </a:lnTo>
              <a:lnTo>
                <a:pt x="11086" y="710065"/>
              </a:lnTo>
              <a:lnTo>
                <a:pt x="14412" y="692313"/>
              </a:lnTo>
              <a:lnTo>
                <a:pt x="16629" y="680109"/>
              </a:lnTo>
              <a:lnTo>
                <a:pt x="12195" y="671233"/>
              </a:lnTo>
              <a:lnTo>
                <a:pt x="3326" y="667905"/>
              </a:lnTo>
              <a:lnTo>
                <a:pt x="0" y="659029"/>
              </a:lnTo>
              <a:lnTo>
                <a:pt x="4434" y="654591"/>
              </a:lnTo>
              <a:lnTo>
                <a:pt x="16629" y="644606"/>
              </a:lnTo>
              <a:lnTo>
                <a:pt x="21064" y="637949"/>
              </a:lnTo>
              <a:lnTo>
                <a:pt x="21064" y="617979"/>
              </a:lnTo>
              <a:lnTo>
                <a:pt x="34367" y="588023"/>
              </a:lnTo>
              <a:lnTo>
                <a:pt x="22172" y="569162"/>
              </a:lnTo>
              <a:lnTo>
                <a:pt x="11086" y="552519"/>
              </a:lnTo>
              <a:lnTo>
                <a:pt x="1108" y="528111"/>
              </a:lnTo>
              <a:lnTo>
                <a:pt x="7760" y="519235"/>
              </a:lnTo>
              <a:lnTo>
                <a:pt x="22172" y="511469"/>
              </a:lnTo>
              <a:lnTo>
                <a:pt x="48779" y="513688"/>
              </a:lnTo>
              <a:lnTo>
                <a:pt x="73169" y="508140"/>
              </a:lnTo>
              <a:lnTo>
                <a:pt x="82038" y="509250"/>
              </a:lnTo>
              <a:lnTo>
                <a:pt x="89798" y="491498"/>
              </a:lnTo>
              <a:lnTo>
                <a:pt x="69843" y="479294"/>
              </a:lnTo>
              <a:lnTo>
                <a:pt x="99776" y="467090"/>
              </a:lnTo>
              <a:lnTo>
                <a:pt x="109753" y="452666"/>
              </a:lnTo>
              <a:lnTo>
                <a:pt x="114188" y="437134"/>
              </a:lnTo>
              <a:lnTo>
                <a:pt x="113079" y="428258"/>
              </a:lnTo>
              <a:lnTo>
                <a:pt x="89798" y="421601"/>
              </a:lnTo>
              <a:lnTo>
                <a:pt x="76495" y="412725"/>
              </a:lnTo>
              <a:lnTo>
                <a:pt x="75386" y="400521"/>
              </a:lnTo>
              <a:lnTo>
                <a:pt x="80929" y="390536"/>
              </a:lnTo>
              <a:lnTo>
                <a:pt x="92015" y="381660"/>
              </a:lnTo>
              <a:lnTo>
                <a:pt x="105319" y="387207"/>
              </a:lnTo>
              <a:lnTo>
                <a:pt x="119731" y="375003"/>
              </a:lnTo>
              <a:lnTo>
                <a:pt x="120839" y="353923"/>
              </a:lnTo>
              <a:lnTo>
                <a:pt x="127491" y="337281"/>
              </a:lnTo>
              <a:lnTo>
                <a:pt x="126383" y="310653"/>
              </a:lnTo>
              <a:lnTo>
                <a:pt x="127491" y="295121"/>
              </a:lnTo>
              <a:lnTo>
                <a:pt x="124165" y="285136"/>
              </a:lnTo>
              <a:lnTo>
                <a:pt x="131926" y="267384"/>
              </a:lnTo>
              <a:lnTo>
                <a:pt x="125274" y="261836"/>
              </a:lnTo>
              <a:lnTo>
                <a:pt x="117514" y="261836"/>
              </a:lnTo>
              <a:lnTo>
                <a:pt x="119731" y="246304"/>
              </a:lnTo>
              <a:lnTo>
                <a:pt x="124165" y="236319"/>
              </a:lnTo>
              <a:lnTo>
                <a:pt x="133034" y="217457"/>
              </a:lnTo>
              <a:lnTo>
                <a:pt x="154098" y="207472"/>
              </a:lnTo>
              <a:lnTo>
                <a:pt x="178488" y="206363"/>
              </a:lnTo>
              <a:lnTo>
                <a:pt x="202877" y="206363"/>
              </a:lnTo>
              <a:lnTo>
                <a:pt x="215072" y="211910"/>
              </a:lnTo>
              <a:lnTo>
                <a:pt x="217289" y="221895"/>
              </a:lnTo>
              <a:lnTo>
                <a:pt x="223941" y="231881"/>
              </a:lnTo>
              <a:lnTo>
                <a:pt x="227267" y="236319"/>
              </a:lnTo>
              <a:lnTo>
                <a:pt x="222833" y="245194"/>
              </a:lnTo>
              <a:lnTo>
                <a:pt x="222833" y="248523"/>
              </a:lnTo>
              <a:lnTo>
                <a:pt x="235027" y="252961"/>
              </a:lnTo>
              <a:lnTo>
                <a:pt x="242788" y="249632"/>
              </a:lnTo>
              <a:lnTo>
                <a:pt x="240570" y="245194"/>
              </a:lnTo>
              <a:lnTo>
                <a:pt x="239462" y="235209"/>
              </a:lnTo>
              <a:lnTo>
                <a:pt x="241679" y="225224"/>
              </a:lnTo>
              <a:lnTo>
                <a:pt x="252765" y="226333"/>
              </a:lnTo>
              <a:lnTo>
                <a:pt x="256091" y="237428"/>
              </a:lnTo>
              <a:lnTo>
                <a:pt x="260526" y="244085"/>
              </a:lnTo>
              <a:lnTo>
                <a:pt x="267177" y="242975"/>
              </a:lnTo>
              <a:lnTo>
                <a:pt x="271612" y="236319"/>
              </a:lnTo>
              <a:lnTo>
                <a:pt x="269395" y="223005"/>
              </a:lnTo>
              <a:lnTo>
                <a:pt x="267177" y="207472"/>
              </a:lnTo>
              <a:lnTo>
                <a:pt x="270503" y="196377"/>
              </a:lnTo>
              <a:lnTo>
                <a:pt x="274938" y="183064"/>
              </a:lnTo>
              <a:lnTo>
                <a:pt x="280481" y="171969"/>
              </a:lnTo>
              <a:lnTo>
                <a:pt x="291567" y="180845"/>
              </a:lnTo>
              <a:lnTo>
                <a:pt x="307088" y="180845"/>
              </a:lnTo>
              <a:lnTo>
                <a:pt x="313739" y="181954"/>
              </a:lnTo>
              <a:lnTo>
                <a:pt x="322608" y="181954"/>
              </a:lnTo>
              <a:lnTo>
                <a:pt x="333695" y="181954"/>
              </a:lnTo>
              <a:lnTo>
                <a:pt x="341455" y="186392"/>
              </a:lnTo>
              <a:lnTo>
                <a:pt x="345889" y="196377"/>
              </a:lnTo>
              <a:lnTo>
                <a:pt x="352541" y="203034"/>
              </a:lnTo>
              <a:lnTo>
                <a:pt x="354758" y="198596"/>
              </a:lnTo>
              <a:lnTo>
                <a:pt x="358084" y="193049"/>
              </a:lnTo>
              <a:lnTo>
                <a:pt x="346998" y="178626"/>
              </a:lnTo>
              <a:lnTo>
                <a:pt x="334803" y="174188"/>
              </a:lnTo>
              <a:lnTo>
                <a:pt x="329260" y="173078"/>
              </a:lnTo>
              <a:lnTo>
                <a:pt x="319283" y="167531"/>
              </a:lnTo>
              <a:lnTo>
                <a:pt x="307088" y="164203"/>
              </a:lnTo>
              <a:lnTo>
                <a:pt x="300436" y="155327"/>
              </a:lnTo>
              <a:lnTo>
                <a:pt x="307088" y="150889"/>
              </a:lnTo>
              <a:lnTo>
                <a:pt x="304870" y="138685"/>
              </a:lnTo>
              <a:lnTo>
                <a:pt x="299327" y="124261"/>
              </a:lnTo>
              <a:lnTo>
                <a:pt x="301545" y="114276"/>
              </a:lnTo>
              <a:lnTo>
                <a:pt x="311522" y="107619"/>
              </a:lnTo>
              <a:lnTo>
                <a:pt x="309305" y="99853"/>
              </a:lnTo>
              <a:lnTo>
                <a:pt x="300436" y="103181"/>
              </a:lnTo>
              <a:lnTo>
                <a:pt x="287133" y="106510"/>
              </a:lnTo>
              <a:lnTo>
                <a:pt x="278264" y="97634"/>
              </a:lnTo>
              <a:lnTo>
                <a:pt x="276046" y="90977"/>
              </a:lnTo>
              <a:lnTo>
                <a:pt x="293784" y="83211"/>
              </a:lnTo>
              <a:lnTo>
                <a:pt x="305979" y="79882"/>
              </a:lnTo>
              <a:lnTo>
                <a:pt x="313739" y="75444"/>
              </a:lnTo>
              <a:lnTo>
                <a:pt x="311522" y="67678"/>
              </a:lnTo>
              <a:lnTo>
                <a:pt x="300436" y="53255"/>
              </a:lnTo>
              <a:lnTo>
                <a:pt x="291567" y="33284"/>
              </a:lnTo>
              <a:lnTo>
                <a:pt x="286024" y="21080"/>
              </a:lnTo>
              <a:lnTo>
                <a:pt x="281589" y="0"/>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0.44675</cdr:x>
      <cdr:y>0.70675</cdr:y>
    </cdr:from>
    <cdr:to>
      <cdr:x>0.589</cdr:x>
      <cdr:y>0.98575</cdr:y>
    </cdr:to>
    <cdr:grpSp>
      <cdr:nvGrpSpPr>
        <cdr:cNvPr id="215" name="Group 201"/>
        <cdr:cNvGrpSpPr>
          <a:grpSpLocks xmlns:a="http://schemas.openxmlformats.org/drawingml/2006/main"/>
        </cdr:cNvGrpSpPr>
      </cdr:nvGrpSpPr>
      <cdr:grpSpPr bwMode="auto">
        <a:xfrm xmlns:a="http://schemas.openxmlformats.org/drawingml/2006/main">
          <a:off x="4078274" y="5035382"/>
          <a:ext cx="1298566" cy="1987791"/>
          <a:chOff x="4826775" y="4642340"/>
          <a:chExt cx="1221676" cy="1779743"/>
        </a:xfrm>
      </cdr:grpSpPr>
      <cdr:sp macro="" textlink="">
        <cdr:nvSpPr>
          <cdr:cNvPr id="36922" name="Freeform 58"/>
          <cdr:cNvSpPr>
            <a:spLocks xmlns:a="http://schemas.openxmlformats.org/drawingml/2006/main"/>
          </cdr:cNvSpPr>
        </cdr:nvSpPr>
        <cdr:spPr bwMode="auto">
          <a:xfrm xmlns:a="http://schemas.openxmlformats.org/drawingml/2006/main">
            <a:off x="4826775" y="4642340"/>
            <a:ext cx="1221676" cy="1576037"/>
          </a:xfrm>
          <a:custGeom xmlns:a="http://schemas.openxmlformats.org/drawingml/2006/main">
            <a:avLst/>
            <a:gdLst/>
            <a:ahLst/>
            <a:cxnLst>
              <a:cxn ang="0">
                <a:pos x="454535" y="38832"/>
              </a:cxn>
              <a:cxn ang="0">
                <a:pos x="566505" y="11095"/>
              </a:cxn>
              <a:cxn ang="0">
                <a:pos x="664064" y="85430"/>
              </a:cxn>
              <a:cxn ang="0">
                <a:pos x="696214" y="138685"/>
              </a:cxn>
              <a:cxn ang="0">
                <a:pos x="718386" y="210800"/>
              </a:cxn>
              <a:cxn ang="0">
                <a:pos x="728364" y="259617"/>
              </a:cxn>
              <a:cxn ang="0">
                <a:pos x="675150" y="226333"/>
              </a:cxn>
              <a:cxn ang="0">
                <a:pos x="573157" y="296230"/>
              </a:cxn>
              <a:cxn ang="0">
                <a:pos x="596438" y="388317"/>
              </a:cxn>
              <a:cxn ang="0">
                <a:pos x="600873" y="503702"/>
              </a:cxn>
              <a:cxn ang="0">
                <a:pos x="712843" y="593570"/>
              </a:cxn>
              <a:cxn ang="0">
                <a:pos x="753862" y="724488"/>
              </a:cxn>
              <a:cxn ang="0">
                <a:pos x="821488" y="826560"/>
              </a:cxn>
              <a:cxn ang="0">
                <a:pos x="919047" y="880924"/>
              </a:cxn>
              <a:cxn ang="0">
                <a:pos x="985564" y="907552"/>
              </a:cxn>
              <a:cxn ang="0">
                <a:pos x="1034343" y="1006295"/>
              </a:cxn>
              <a:cxn ang="0">
                <a:pos x="1193985" y="1142761"/>
              </a:cxn>
              <a:cxn ang="0">
                <a:pos x="1178464" y="1235957"/>
              </a:cxn>
              <a:cxn ang="0">
                <a:pos x="1097535" y="1150527"/>
              </a:cxn>
              <a:cxn ang="0">
                <a:pos x="1027692" y="1194906"/>
              </a:cxn>
              <a:cxn ang="0">
                <a:pos x="1076471" y="1312511"/>
              </a:cxn>
              <a:cxn ang="0">
                <a:pos x="1019931" y="1421240"/>
              </a:cxn>
              <a:cxn ang="0">
                <a:pos x="966717" y="1563253"/>
              </a:cxn>
              <a:cxn ang="0">
                <a:pos x="921264" y="1547720"/>
              </a:cxn>
              <a:cxn ang="0">
                <a:pos x="934567" y="1498903"/>
              </a:cxn>
              <a:cxn ang="0">
                <a:pos x="941219" y="1442320"/>
              </a:cxn>
              <a:cxn ang="0">
                <a:pos x="975586" y="1405707"/>
              </a:cxn>
              <a:cxn ang="0">
                <a:pos x="963392" y="1357999"/>
              </a:cxn>
              <a:cxn ang="0">
                <a:pos x="936785" y="1254818"/>
              </a:cxn>
              <a:cxn ang="0">
                <a:pos x="876919" y="1197125"/>
              </a:cxn>
              <a:cxn ang="0">
                <a:pos x="849204" y="1131666"/>
              </a:cxn>
              <a:cxn ang="0">
                <a:pos x="788230" y="1112805"/>
              </a:cxn>
              <a:cxn ang="0">
                <a:pos x="761623" y="1081740"/>
              </a:cxn>
              <a:cxn ang="0">
                <a:pos x="703974" y="1004076"/>
              </a:cxn>
              <a:cxn ang="0">
                <a:pos x="633023" y="974120"/>
              </a:cxn>
              <a:cxn ang="0">
                <a:pos x="569831" y="909771"/>
              </a:cxn>
              <a:cxn ang="0">
                <a:pos x="521052" y="849859"/>
              </a:cxn>
              <a:cxn ang="0">
                <a:pos x="460078" y="806589"/>
              </a:cxn>
              <a:cxn ang="0">
                <a:pos x="434580" y="748897"/>
              </a:cxn>
              <a:cxn ang="0">
                <a:pos x="399104" y="703408"/>
              </a:cxn>
              <a:cxn ang="0">
                <a:pos x="378040" y="625745"/>
              </a:cxn>
              <a:cxn ang="0">
                <a:pos x="359193" y="548081"/>
              </a:cxn>
              <a:cxn ang="0">
                <a:pos x="273830" y="488170"/>
              </a:cxn>
              <a:cxn ang="0">
                <a:pos x="194009" y="484841"/>
              </a:cxn>
              <a:cxn ang="0">
                <a:pos x="148556" y="550300"/>
              </a:cxn>
              <a:cxn ang="0">
                <a:pos x="98668" y="502593"/>
              </a:cxn>
              <a:cxn ang="0">
                <a:pos x="29933" y="447119"/>
              </a:cxn>
              <a:cxn ang="0">
                <a:pos x="32150" y="381660"/>
              </a:cxn>
              <a:cxn ang="0">
                <a:pos x="32150" y="325077"/>
              </a:cxn>
              <a:cxn ang="0">
                <a:pos x="21064" y="229662"/>
              </a:cxn>
              <a:cxn ang="0">
                <a:pos x="88690" y="193049"/>
              </a:cxn>
              <a:cxn ang="0">
                <a:pos x="152990" y="148670"/>
              </a:cxn>
              <a:cxn ang="0">
                <a:pos x="189575" y="146451"/>
              </a:cxn>
              <a:cxn ang="0">
                <a:pos x="249440" y="209691"/>
              </a:cxn>
              <a:cxn ang="0">
                <a:pos x="270504" y="117604"/>
              </a:cxn>
              <a:cxn ang="0">
                <a:pos x="323718" y="125371"/>
              </a:cxn>
              <a:cxn ang="0">
                <a:pos x="364737" y="114276"/>
              </a:cxn>
              <a:cxn ang="0">
                <a:pos x="392452" y="92086"/>
              </a:cxn>
            </a:cxnLst>
            <a:rect l="0" t="0" r="r" b="b"/>
            <a:pathLst>
              <a:path w="1218374" h="1564362">
                <a:moveTo>
                  <a:pt x="396887" y="39941"/>
                </a:moveTo>
                <a:lnTo>
                  <a:pt x="401321" y="43270"/>
                </a:lnTo>
                <a:lnTo>
                  <a:pt x="413516" y="39941"/>
                </a:lnTo>
                <a:lnTo>
                  <a:pt x="419059" y="51036"/>
                </a:lnTo>
                <a:lnTo>
                  <a:pt x="433471" y="54364"/>
                </a:lnTo>
                <a:lnTo>
                  <a:pt x="450100" y="54364"/>
                </a:lnTo>
                <a:lnTo>
                  <a:pt x="454535" y="38832"/>
                </a:lnTo>
                <a:lnTo>
                  <a:pt x="465621" y="23299"/>
                </a:lnTo>
                <a:lnTo>
                  <a:pt x="484468" y="24408"/>
                </a:lnTo>
                <a:lnTo>
                  <a:pt x="503314" y="18861"/>
                </a:lnTo>
                <a:lnTo>
                  <a:pt x="524378" y="23299"/>
                </a:lnTo>
                <a:lnTo>
                  <a:pt x="544333" y="11095"/>
                </a:lnTo>
                <a:lnTo>
                  <a:pt x="564288" y="0"/>
                </a:lnTo>
                <a:lnTo>
                  <a:pt x="566505" y="11095"/>
                </a:lnTo>
                <a:lnTo>
                  <a:pt x="560962" y="18861"/>
                </a:lnTo>
                <a:lnTo>
                  <a:pt x="566505" y="27737"/>
                </a:lnTo>
                <a:lnTo>
                  <a:pt x="575374" y="46598"/>
                </a:lnTo>
                <a:lnTo>
                  <a:pt x="590895" y="64350"/>
                </a:lnTo>
                <a:lnTo>
                  <a:pt x="609742" y="72116"/>
                </a:lnTo>
                <a:lnTo>
                  <a:pt x="628588" y="76554"/>
                </a:lnTo>
                <a:lnTo>
                  <a:pt x="664064" y="85430"/>
                </a:lnTo>
                <a:lnTo>
                  <a:pt x="690671" y="88758"/>
                </a:lnTo>
                <a:lnTo>
                  <a:pt x="717278" y="93196"/>
                </a:lnTo>
                <a:lnTo>
                  <a:pt x="733907" y="98743"/>
                </a:lnTo>
                <a:lnTo>
                  <a:pt x="722821" y="113167"/>
                </a:lnTo>
                <a:lnTo>
                  <a:pt x="709517" y="122042"/>
                </a:lnTo>
                <a:lnTo>
                  <a:pt x="701757" y="124261"/>
                </a:lnTo>
                <a:lnTo>
                  <a:pt x="696214" y="138685"/>
                </a:lnTo>
                <a:lnTo>
                  <a:pt x="699540" y="151998"/>
                </a:lnTo>
                <a:lnTo>
                  <a:pt x="707300" y="150889"/>
                </a:lnTo>
                <a:lnTo>
                  <a:pt x="717278" y="163093"/>
                </a:lnTo>
                <a:lnTo>
                  <a:pt x="700649" y="177516"/>
                </a:lnTo>
                <a:lnTo>
                  <a:pt x="705083" y="191939"/>
                </a:lnTo>
                <a:lnTo>
                  <a:pt x="719495" y="197487"/>
                </a:lnTo>
                <a:lnTo>
                  <a:pt x="718386" y="210800"/>
                </a:lnTo>
                <a:lnTo>
                  <a:pt x="728364" y="220786"/>
                </a:lnTo>
                <a:lnTo>
                  <a:pt x="737233" y="228552"/>
                </a:lnTo>
                <a:lnTo>
                  <a:pt x="743885" y="239647"/>
                </a:lnTo>
                <a:lnTo>
                  <a:pt x="753862" y="244085"/>
                </a:lnTo>
                <a:lnTo>
                  <a:pt x="746102" y="256289"/>
                </a:lnTo>
                <a:lnTo>
                  <a:pt x="739450" y="259617"/>
                </a:lnTo>
                <a:lnTo>
                  <a:pt x="728364" y="259617"/>
                </a:lnTo>
                <a:lnTo>
                  <a:pt x="725038" y="257399"/>
                </a:lnTo>
                <a:lnTo>
                  <a:pt x="722821" y="238537"/>
                </a:lnTo>
                <a:lnTo>
                  <a:pt x="706192" y="223005"/>
                </a:lnTo>
                <a:lnTo>
                  <a:pt x="707300" y="232990"/>
                </a:lnTo>
                <a:lnTo>
                  <a:pt x="696214" y="236318"/>
                </a:lnTo>
                <a:lnTo>
                  <a:pt x="687345" y="230771"/>
                </a:lnTo>
                <a:lnTo>
                  <a:pt x="675150" y="226333"/>
                </a:lnTo>
                <a:lnTo>
                  <a:pt x="665173" y="225224"/>
                </a:lnTo>
                <a:lnTo>
                  <a:pt x="664064" y="244085"/>
                </a:lnTo>
                <a:lnTo>
                  <a:pt x="644109" y="250742"/>
                </a:lnTo>
                <a:lnTo>
                  <a:pt x="634131" y="255180"/>
                </a:lnTo>
                <a:lnTo>
                  <a:pt x="616393" y="268493"/>
                </a:lnTo>
                <a:lnTo>
                  <a:pt x="596438" y="270712"/>
                </a:lnTo>
                <a:lnTo>
                  <a:pt x="573157" y="296230"/>
                </a:lnTo>
                <a:lnTo>
                  <a:pt x="575374" y="307325"/>
                </a:lnTo>
                <a:lnTo>
                  <a:pt x="587569" y="316201"/>
                </a:lnTo>
                <a:lnTo>
                  <a:pt x="589786" y="330624"/>
                </a:lnTo>
                <a:lnTo>
                  <a:pt x="593112" y="346157"/>
                </a:lnTo>
                <a:lnTo>
                  <a:pt x="604199" y="357251"/>
                </a:lnTo>
                <a:lnTo>
                  <a:pt x="605307" y="378331"/>
                </a:lnTo>
                <a:lnTo>
                  <a:pt x="596438" y="388317"/>
                </a:lnTo>
                <a:lnTo>
                  <a:pt x="584243" y="393864"/>
                </a:lnTo>
                <a:lnTo>
                  <a:pt x="579809" y="390536"/>
                </a:lnTo>
                <a:lnTo>
                  <a:pt x="578700" y="402740"/>
                </a:lnTo>
                <a:lnTo>
                  <a:pt x="580918" y="428258"/>
                </a:lnTo>
                <a:lnTo>
                  <a:pt x="584243" y="450447"/>
                </a:lnTo>
                <a:lnTo>
                  <a:pt x="588678" y="470418"/>
                </a:lnTo>
                <a:lnTo>
                  <a:pt x="600873" y="503702"/>
                </a:lnTo>
                <a:lnTo>
                  <a:pt x="629697" y="522563"/>
                </a:lnTo>
                <a:lnTo>
                  <a:pt x="638566" y="523673"/>
                </a:lnTo>
                <a:lnTo>
                  <a:pt x="649652" y="533658"/>
                </a:lnTo>
                <a:lnTo>
                  <a:pt x="667390" y="555848"/>
                </a:lnTo>
                <a:lnTo>
                  <a:pt x="686236" y="573599"/>
                </a:lnTo>
                <a:lnTo>
                  <a:pt x="699540" y="580256"/>
                </a:lnTo>
                <a:lnTo>
                  <a:pt x="712843" y="593570"/>
                </a:lnTo>
                <a:lnTo>
                  <a:pt x="720604" y="604665"/>
                </a:lnTo>
                <a:lnTo>
                  <a:pt x="725038" y="615759"/>
                </a:lnTo>
                <a:lnTo>
                  <a:pt x="730581" y="629073"/>
                </a:lnTo>
                <a:lnTo>
                  <a:pt x="736124" y="655701"/>
                </a:lnTo>
                <a:lnTo>
                  <a:pt x="743885" y="681219"/>
                </a:lnTo>
                <a:lnTo>
                  <a:pt x="749428" y="701189"/>
                </a:lnTo>
                <a:lnTo>
                  <a:pt x="753862" y="724488"/>
                </a:lnTo>
                <a:lnTo>
                  <a:pt x="762731" y="750006"/>
                </a:lnTo>
                <a:lnTo>
                  <a:pt x="769383" y="761101"/>
                </a:lnTo>
                <a:lnTo>
                  <a:pt x="778252" y="773305"/>
                </a:lnTo>
                <a:lnTo>
                  <a:pt x="787121" y="785509"/>
                </a:lnTo>
                <a:lnTo>
                  <a:pt x="800424" y="805480"/>
                </a:lnTo>
                <a:lnTo>
                  <a:pt x="808185" y="818794"/>
                </a:lnTo>
                <a:lnTo>
                  <a:pt x="821488" y="826560"/>
                </a:lnTo>
                <a:lnTo>
                  <a:pt x="831466" y="842093"/>
                </a:lnTo>
                <a:lnTo>
                  <a:pt x="849204" y="858735"/>
                </a:lnTo>
                <a:lnTo>
                  <a:pt x="863616" y="873158"/>
                </a:lnTo>
                <a:lnTo>
                  <a:pt x="873593" y="877596"/>
                </a:lnTo>
                <a:lnTo>
                  <a:pt x="889114" y="879815"/>
                </a:lnTo>
                <a:lnTo>
                  <a:pt x="902417" y="879815"/>
                </a:lnTo>
                <a:lnTo>
                  <a:pt x="919047" y="880924"/>
                </a:lnTo>
                <a:lnTo>
                  <a:pt x="935676" y="880924"/>
                </a:lnTo>
                <a:lnTo>
                  <a:pt x="950088" y="877596"/>
                </a:lnTo>
                <a:lnTo>
                  <a:pt x="963392" y="876487"/>
                </a:lnTo>
                <a:lnTo>
                  <a:pt x="974478" y="879815"/>
                </a:lnTo>
                <a:lnTo>
                  <a:pt x="981129" y="887581"/>
                </a:lnTo>
                <a:lnTo>
                  <a:pt x="984455" y="896457"/>
                </a:lnTo>
                <a:lnTo>
                  <a:pt x="985564" y="907552"/>
                </a:lnTo>
                <a:lnTo>
                  <a:pt x="978912" y="917537"/>
                </a:lnTo>
                <a:lnTo>
                  <a:pt x="966717" y="928632"/>
                </a:lnTo>
                <a:lnTo>
                  <a:pt x="952305" y="938617"/>
                </a:lnTo>
                <a:lnTo>
                  <a:pt x="957848" y="956369"/>
                </a:lnTo>
                <a:lnTo>
                  <a:pt x="977804" y="970792"/>
                </a:lnTo>
                <a:lnTo>
                  <a:pt x="1002193" y="984106"/>
                </a:lnTo>
                <a:lnTo>
                  <a:pt x="1034343" y="1006295"/>
                </a:lnTo>
                <a:lnTo>
                  <a:pt x="1062059" y="1019609"/>
                </a:lnTo>
                <a:lnTo>
                  <a:pt x="1083123" y="1036251"/>
                </a:lnTo>
                <a:lnTo>
                  <a:pt x="1111947" y="1070645"/>
                </a:lnTo>
                <a:lnTo>
                  <a:pt x="1161835" y="1099491"/>
                </a:lnTo>
                <a:lnTo>
                  <a:pt x="1170704" y="1116133"/>
                </a:lnTo>
                <a:lnTo>
                  <a:pt x="1177355" y="1125009"/>
                </a:lnTo>
                <a:lnTo>
                  <a:pt x="1193985" y="1142761"/>
                </a:lnTo>
                <a:lnTo>
                  <a:pt x="1216157" y="1173826"/>
                </a:lnTo>
                <a:lnTo>
                  <a:pt x="1218374" y="1196016"/>
                </a:lnTo>
                <a:lnTo>
                  <a:pt x="1206179" y="1219315"/>
                </a:lnTo>
                <a:lnTo>
                  <a:pt x="1205071" y="1240395"/>
                </a:lnTo>
                <a:lnTo>
                  <a:pt x="1200636" y="1245942"/>
                </a:lnTo>
                <a:lnTo>
                  <a:pt x="1181790" y="1235957"/>
                </a:lnTo>
                <a:lnTo>
                  <a:pt x="1178464" y="1235957"/>
                </a:lnTo>
                <a:lnTo>
                  <a:pt x="1169595" y="1221534"/>
                </a:lnTo>
                <a:lnTo>
                  <a:pt x="1165160" y="1204892"/>
                </a:lnTo>
                <a:lnTo>
                  <a:pt x="1159617" y="1188249"/>
                </a:lnTo>
                <a:lnTo>
                  <a:pt x="1149640" y="1168279"/>
                </a:lnTo>
                <a:lnTo>
                  <a:pt x="1134119" y="1160513"/>
                </a:lnTo>
                <a:lnTo>
                  <a:pt x="1115273" y="1159403"/>
                </a:lnTo>
                <a:lnTo>
                  <a:pt x="1097535" y="1150527"/>
                </a:lnTo>
                <a:lnTo>
                  <a:pt x="1083123" y="1138323"/>
                </a:lnTo>
                <a:lnTo>
                  <a:pt x="1074254" y="1129447"/>
                </a:lnTo>
                <a:lnTo>
                  <a:pt x="1065385" y="1126119"/>
                </a:lnTo>
                <a:lnTo>
                  <a:pt x="1055407" y="1133885"/>
                </a:lnTo>
                <a:lnTo>
                  <a:pt x="1045429" y="1154965"/>
                </a:lnTo>
                <a:lnTo>
                  <a:pt x="1037669" y="1173826"/>
                </a:lnTo>
                <a:lnTo>
                  <a:pt x="1027692" y="1194906"/>
                </a:lnTo>
                <a:lnTo>
                  <a:pt x="1027692" y="1219315"/>
                </a:lnTo>
                <a:lnTo>
                  <a:pt x="1015497" y="1239285"/>
                </a:lnTo>
                <a:lnTo>
                  <a:pt x="1017714" y="1255928"/>
                </a:lnTo>
                <a:lnTo>
                  <a:pt x="1021040" y="1269241"/>
                </a:lnTo>
                <a:lnTo>
                  <a:pt x="1037669" y="1274789"/>
                </a:lnTo>
                <a:lnTo>
                  <a:pt x="1065385" y="1299197"/>
                </a:lnTo>
                <a:lnTo>
                  <a:pt x="1076471" y="1312511"/>
                </a:lnTo>
                <a:lnTo>
                  <a:pt x="1073145" y="1340248"/>
                </a:lnTo>
                <a:lnTo>
                  <a:pt x="1076471" y="1365766"/>
                </a:lnTo>
                <a:lnTo>
                  <a:pt x="1084231" y="1377970"/>
                </a:lnTo>
                <a:lnTo>
                  <a:pt x="1069819" y="1395722"/>
                </a:lnTo>
                <a:lnTo>
                  <a:pt x="1052081" y="1391284"/>
                </a:lnTo>
                <a:lnTo>
                  <a:pt x="1037669" y="1395722"/>
                </a:lnTo>
                <a:lnTo>
                  <a:pt x="1019931" y="1421240"/>
                </a:lnTo>
                <a:lnTo>
                  <a:pt x="1017714" y="1432334"/>
                </a:lnTo>
                <a:lnTo>
                  <a:pt x="1022148" y="1455633"/>
                </a:lnTo>
                <a:lnTo>
                  <a:pt x="1021040" y="1482261"/>
                </a:lnTo>
                <a:lnTo>
                  <a:pt x="995542" y="1503341"/>
                </a:lnTo>
                <a:lnTo>
                  <a:pt x="977804" y="1529968"/>
                </a:lnTo>
                <a:lnTo>
                  <a:pt x="975586" y="1542173"/>
                </a:lnTo>
                <a:lnTo>
                  <a:pt x="966717" y="1563253"/>
                </a:lnTo>
                <a:lnTo>
                  <a:pt x="945654" y="1563253"/>
                </a:lnTo>
                <a:lnTo>
                  <a:pt x="932350" y="1564362"/>
                </a:lnTo>
                <a:lnTo>
                  <a:pt x="931242" y="1564362"/>
                </a:lnTo>
                <a:lnTo>
                  <a:pt x="926807" y="1562143"/>
                </a:lnTo>
                <a:lnTo>
                  <a:pt x="924590" y="1556596"/>
                </a:lnTo>
                <a:lnTo>
                  <a:pt x="924590" y="1552158"/>
                </a:lnTo>
                <a:lnTo>
                  <a:pt x="921264" y="1547720"/>
                </a:lnTo>
                <a:lnTo>
                  <a:pt x="921264" y="1536625"/>
                </a:lnTo>
                <a:lnTo>
                  <a:pt x="920155" y="1533297"/>
                </a:lnTo>
                <a:lnTo>
                  <a:pt x="921264" y="1524421"/>
                </a:lnTo>
                <a:lnTo>
                  <a:pt x="921264" y="1517764"/>
                </a:lnTo>
                <a:lnTo>
                  <a:pt x="921264" y="1509998"/>
                </a:lnTo>
                <a:lnTo>
                  <a:pt x="923481" y="1507779"/>
                </a:lnTo>
                <a:lnTo>
                  <a:pt x="934567" y="1498903"/>
                </a:lnTo>
                <a:lnTo>
                  <a:pt x="939002" y="1492246"/>
                </a:lnTo>
                <a:lnTo>
                  <a:pt x="939002" y="1485589"/>
                </a:lnTo>
                <a:lnTo>
                  <a:pt x="943436" y="1480042"/>
                </a:lnTo>
                <a:lnTo>
                  <a:pt x="946762" y="1467838"/>
                </a:lnTo>
                <a:lnTo>
                  <a:pt x="945654" y="1460071"/>
                </a:lnTo>
                <a:lnTo>
                  <a:pt x="945654" y="1452305"/>
                </a:lnTo>
                <a:lnTo>
                  <a:pt x="941219" y="1442320"/>
                </a:lnTo>
                <a:lnTo>
                  <a:pt x="941219" y="1437882"/>
                </a:lnTo>
                <a:lnTo>
                  <a:pt x="944545" y="1435663"/>
                </a:lnTo>
                <a:lnTo>
                  <a:pt x="957848" y="1427896"/>
                </a:lnTo>
                <a:lnTo>
                  <a:pt x="965609" y="1426787"/>
                </a:lnTo>
                <a:lnTo>
                  <a:pt x="972260" y="1422349"/>
                </a:lnTo>
                <a:lnTo>
                  <a:pt x="975586" y="1413473"/>
                </a:lnTo>
                <a:lnTo>
                  <a:pt x="975586" y="1405707"/>
                </a:lnTo>
                <a:lnTo>
                  <a:pt x="973369" y="1401269"/>
                </a:lnTo>
                <a:lnTo>
                  <a:pt x="972260" y="1394612"/>
                </a:lnTo>
                <a:lnTo>
                  <a:pt x="970043" y="1386846"/>
                </a:lnTo>
                <a:lnTo>
                  <a:pt x="967826" y="1380189"/>
                </a:lnTo>
                <a:lnTo>
                  <a:pt x="964500" y="1372423"/>
                </a:lnTo>
                <a:lnTo>
                  <a:pt x="964500" y="1362437"/>
                </a:lnTo>
                <a:lnTo>
                  <a:pt x="963392" y="1357999"/>
                </a:lnTo>
                <a:lnTo>
                  <a:pt x="962283" y="1349124"/>
                </a:lnTo>
                <a:lnTo>
                  <a:pt x="962283" y="1333591"/>
                </a:lnTo>
                <a:lnTo>
                  <a:pt x="958957" y="1325825"/>
                </a:lnTo>
                <a:lnTo>
                  <a:pt x="955631" y="1311401"/>
                </a:lnTo>
                <a:lnTo>
                  <a:pt x="950088" y="1296978"/>
                </a:lnTo>
                <a:lnTo>
                  <a:pt x="944545" y="1284774"/>
                </a:lnTo>
                <a:lnTo>
                  <a:pt x="936785" y="1254818"/>
                </a:lnTo>
                <a:lnTo>
                  <a:pt x="926807" y="1215986"/>
                </a:lnTo>
                <a:lnTo>
                  <a:pt x="917938" y="1203782"/>
                </a:lnTo>
                <a:lnTo>
                  <a:pt x="906852" y="1202673"/>
                </a:lnTo>
                <a:lnTo>
                  <a:pt x="899092" y="1212658"/>
                </a:lnTo>
                <a:lnTo>
                  <a:pt x="890223" y="1212658"/>
                </a:lnTo>
                <a:lnTo>
                  <a:pt x="879136" y="1204892"/>
                </a:lnTo>
                <a:lnTo>
                  <a:pt x="876919" y="1197125"/>
                </a:lnTo>
                <a:lnTo>
                  <a:pt x="871376" y="1190468"/>
                </a:lnTo>
                <a:lnTo>
                  <a:pt x="861398" y="1181593"/>
                </a:lnTo>
                <a:lnTo>
                  <a:pt x="855855" y="1173826"/>
                </a:lnTo>
                <a:lnTo>
                  <a:pt x="845878" y="1167169"/>
                </a:lnTo>
                <a:lnTo>
                  <a:pt x="849204" y="1159403"/>
                </a:lnTo>
                <a:lnTo>
                  <a:pt x="852529" y="1143870"/>
                </a:lnTo>
                <a:lnTo>
                  <a:pt x="849204" y="1131666"/>
                </a:lnTo>
                <a:lnTo>
                  <a:pt x="841443" y="1117243"/>
                </a:lnTo>
                <a:lnTo>
                  <a:pt x="835900" y="1103929"/>
                </a:lnTo>
                <a:lnTo>
                  <a:pt x="829248" y="1105039"/>
                </a:lnTo>
                <a:lnTo>
                  <a:pt x="814836" y="1108367"/>
                </a:lnTo>
                <a:lnTo>
                  <a:pt x="808185" y="1111696"/>
                </a:lnTo>
                <a:lnTo>
                  <a:pt x="800424" y="1113915"/>
                </a:lnTo>
                <a:lnTo>
                  <a:pt x="788230" y="1112805"/>
                </a:lnTo>
                <a:lnTo>
                  <a:pt x="786012" y="1108367"/>
                </a:lnTo>
                <a:lnTo>
                  <a:pt x="792664" y="1102820"/>
                </a:lnTo>
                <a:lnTo>
                  <a:pt x="800424" y="1090616"/>
                </a:lnTo>
                <a:lnTo>
                  <a:pt x="797098" y="1086178"/>
                </a:lnTo>
                <a:lnTo>
                  <a:pt x="784904" y="1078411"/>
                </a:lnTo>
                <a:lnTo>
                  <a:pt x="772709" y="1078411"/>
                </a:lnTo>
                <a:lnTo>
                  <a:pt x="761623" y="1081740"/>
                </a:lnTo>
                <a:lnTo>
                  <a:pt x="758297" y="1069535"/>
                </a:lnTo>
                <a:lnTo>
                  <a:pt x="752754" y="1050674"/>
                </a:lnTo>
                <a:lnTo>
                  <a:pt x="744993" y="1026266"/>
                </a:lnTo>
                <a:lnTo>
                  <a:pt x="729473" y="1001857"/>
                </a:lnTo>
                <a:lnTo>
                  <a:pt x="718386" y="997419"/>
                </a:lnTo>
                <a:lnTo>
                  <a:pt x="709517" y="1002967"/>
                </a:lnTo>
                <a:lnTo>
                  <a:pt x="703974" y="1004076"/>
                </a:lnTo>
                <a:lnTo>
                  <a:pt x="696214" y="1001857"/>
                </a:lnTo>
                <a:lnTo>
                  <a:pt x="686236" y="991872"/>
                </a:lnTo>
                <a:lnTo>
                  <a:pt x="677367" y="991872"/>
                </a:lnTo>
                <a:lnTo>
                  <a:pt x="657412" y="1007405"/>
                </a:lnTo>
                <a:lnTo>
                  <a:pt x="650761" y="994091"/>
                </a:lnTo>
                <a:lnTo>
                  <a:pt x="643000" y="981887"/>
                </a:lnTo>
                <a:lnTo>
                  <a:pt x="633023" y="974120"/>
                </a:lnTo>
                <a:lnTo>
                  <a:pt x="625262" y="971902"/>
                </a:lnTo>
                <a:lnTo>
                  <a:pt x="617502" y="967464"/>
                </a:lnTo>
                <a:lnTo>
                  <a:pt x="608633" y="959697"/>
                </a:lnTo>
                <a:lnTo>
                  <a:pt x="598655" y="946384"/>
                </a:lnTo>
                <a:lnTo>
                  <a:pt x="589786" y="931960"/>
                </a:lnTo>
                <a:lnTo>
                  <a:pt x="577592" y="919756"/>
                </a:lnTo>
                <a:lnTo>
                  <a:pt x="569831" y="909771"/>
                </a:lnTo>
                <a:lnTo>
                  <a:pt x="566505" y="897567"/>
                </a:lnTo>
                <a:lnTo>
                  <a:pt x="558745" y="887581"/>
                </a:lnTo>
                <a:lnTo>
                  <a:pt x="550985" y="880924"/>
                </a:lnTo>
                <a:lnTo>
                  <a:pt x="538790" y="874268"/>
                </a:lnTo>
                <a:lnTo>
                  <a:pt x="532138" y="868720"/>
                </a:lnTo>
                <a:lnTo>
                  <a:pt x="526595" y="859844"/>
                </a:lnTo>
                <a:lnTo>
                  <a:pt x="521052" y="849859"/>
                </a:lnTo>
                <a:lnTo>
                  <a:pt x="518835" y="836545"/>
                </a:lnTo>
                <a:lnTo>
                  <a:pt x="511074" y="823232"/>
                </a:lnTo>
                <a:lnTo>
                  <a:pt x="501097" y="812137"/>
                </a:lnTo>
                <a:lnTo>
                  <a:pt x="492228" y="808808"/>
                </a:lnTo>
                <a:lnTo>
                  <a:pt x="481142" y="805480"/>
                </a:lnTo>
                <a:lnTo>
                  <a:pt x="468947" y="804371"/>
                </a:lnTo>
                <a:lnTo>
                  <a:pt x="460078" y="806589"/>
                </a:lnTo>
                <a:lnTo>
                  <a:pt x="458969" y="792166"/>
                </a:lnTo>
                <a:lnTo>
                  <a:pt x="471164" y="792166"/>
                </a:lnTo>
                <a:lnTo>
                  <a:pt x="466730" y="779962"/>
                </a:lnTo>
                <a:lnTo>
                  <a:pt x="460078" y="771086"/>
                </a:lnTo>
                <a:lnTo>
                  <a:pt x="453426" y="762210"/>
                </a:lnTo>
                <a:lnTo>
                  <a:pt x="446774" y="754444"/>
                </a:lnTo>
                <a:lnTo>
                  <a:pt x="434580" y="748897"/>
                </a:lnTo>
                <a:lnTo>
                  <a:pt x="426819" y="735583"/>
                </a:lnTo>
                <a:lnTo>
                  <a:pt x="424602" y="727817"/>
                </a:lnTo>
                <a:lnTo>
                  <a:pt x="425711" y="717831"/>
                </a:lnTo>
                <a:lnTo>
                  <a:pt x="415733" y="715612"/>
                </a:lnTo>
                <a:lnTo>
                  <a:pt x="405755" y="711174"/>
                </a:lnTo>
                <a:lnTo>
                  <a:pt x="400212" y="708956"/>
                </a:lnTo>
                <a:lnTo>
                  <a:pt x="399104" y="703408"/>
                </a:lnTo>
                <a:lnTo>
                  <a:pt x="400212" y="693423"/>
                </a:lnTo>
                <a:lnTo>
                  <a:pt x="400212" y="680109"/>
                </a:lnTo>
                <a:lnTo>
                  <a:pt x="399104" y="669014"/>
                </a:lnTo>
                <a:lnTo>
                  <a:pt x="395778" y="656810"/>
                </a:lnTo>
                <a:lnTo>
                  <a:pt x="390235" y="646825"/>
                </a:lnTo>
                <a:lnTo>
                  <a:pt x="383583" y="631292"/>
                </a:lnTo>
                <a:lnTo>
                  <a:pt x="378040" y="625745"/>
                </a:lnTo>
                <a:lnTo>
                  <a:pt x="374714" y="614650"/>
                </a:lnTo>
                <a:lnTo>
                  <a:pt x="374714" y="599117"/>
                </a:lnTo>
                <a:lnTo>
                  <a:pt x="376931" y="586913"/>
                </a:lnTo>
                <a:lnTo>
                  <a:pt x="375823" y="578037"/>
                </a:lnTo>
                <a:lnTo>
                  <a:pt x="373605" y="566943"/>
                </a:lnTo>
                <a:lnTo>
                  <a:pt x="365845" y="554738"/>
                </a:lnTo>
                <a:lnTo>
                  <a:pt x="359193" y="548081"/>
                </a:lnTo>
                <a:lnTo>
                  <a:pt x="350324" y="541425"/>
                </a:lnTo>
                <a:lnTo>
                  <a:pt x="341456" y="532549"/>
                </a:lnTo>
                <a:lnTo>
                  <a:pt x="328152" y="529220"/>
                </a:lnTo>
                <a:lnTo>
                  <a:pt x="317066" y="517016"/>
                </a:lnTo>
                <a:lnTo>
                  <a:pt x="303762" y="508140"/>
                </a:lnTo>
                <a:lnTo>
                  <a:pt x="288242" y="498155"/>
                </a:lnTo>
                <a:lnTo>
                  <a:pt x="273830" y="488170"/>
                </a:lnTo>
                <a:lnTo>
                  <a:pt x="264961" y="478184"/>
                </a:lnTo>
                <a:lnTo>
                  <a:pt x="253874" y="473746"/>
                </a:lnTo>
                <a:lnTo>
                  <a:pt x="238354" y="468199"/>
                </a:lnTo>
                <a:lnTo>
                  <a:pt x="225050" y="463761"/>
                </a:lnTo>
                <a:lnTo>
                  <a:pt x="213964" y="465980"/>
                </a:lnTo>
                <a:lnTo>
                  <a:pt x="202878" y="471528"/>
                </a:lnTo>
                <a:lnTo>
                  <a:pt x="194009" y="484841"/>
                </a:lnTo>
                <a:lnTo>
                  <a:pt x="190683" y="492608"/>
                </a:lnTo>
                <a:lnTo>
                  <a:pt x="182923" y="503702"/>
                </a:lnTo>
                <a:lnTo>
                  <a:pt x="174054" y="512578"/>
                </a:lnTo>
                <a:lnTo>
                  <a:pt x="165185" y="525892"/>
                </a:lnTo>
                <a:lnTo>
                  <a:pt x="160750" y="538096"/>
                </a:lnTo>
                <a:lnTo>
                  <a:pt x="158533" y="544753"/>
                </a:lnTo>
                <a:lnTo>
                  <a:pt x="148556" y="550300"/>
                </a:lnTo>
                <a:lnTo>
                  <a:pt x="133035" y="560286"/>
                </a:lnTo>
                <a:lnTo>
                  <a:pt x="115297" y="566943"/>
                </a:lnTo>
                <a:lnTo>
                  <a:pt x="101994" y="538096"/>
                </a:lnTo>
                <a:lnTo>
                  <a:pt x="110862" y="522563"/>
                </a:lnTo>
                <a:lnTo>
                  <a:pt x="115297" y="510359"/>
                </a:lnTo>
                <a:lnTo>
                  <a:pt x="107537" y="500374"/>
                </a:lnTo>
                <a:lnTo>
                  <a:pt x="98668" y="502593"/>
                </a:lnTo>
                <a:lnTo>
                  <a:pt x="88690" y="505921"/>
                </a:lnTo>
                <a:lnTo>
                  <a:pt x="78712" y="507031"/>
                </a:lnTo>
                <a:lnTo>
                  <a:pt x="60975" y="499264"/>
                </a:lnTo>
                <a:lnTo>
                  <a:pt x="46562" y="488170"/>
                </a:lnTo>
                <a:lnTo>
                  <a:pt x="28825" y="464871"/>
                </a:lnTo>
                <a:lnTo>
                  <a:pt x="28825" y="454885"/>
                </a:lnTo>
                <a:lnTo>
                  <a:pt x="29933" y="447119"/>
                </a:lnTo>
                <a:lnTo>
                  <a:pt x="24390" y="440462"/>
                </a:lnTo>
                <a:lnTo>
                  <a:pt x="27716" y="432696"/>
                </a:lnTo>
                <a:lnTo>
                  <a:pt x="35476" y="420492"/>
                </a:lnTo>
                <a:lnTo>
                  <a:pt x="39911" y="407178"/>
                </a:lnTo>
                <a:lnTo>
                  <a:pt x="48780" y="404959"/>
                </a:lnTo>
                <a:lnTo>
                  <a:pt x="37694" y="383879"/>
                </a:lnTo>
                <a:lnTo>
                  <a:pt x="32150" y="381660"/>
                </a:lnTo>
                <a:lnTo>
                  <a:pt x="21064" y="377222"/>
                </a:lnTo>
                <a:lnTo>
                  <a:pt x="14412" y="372784"/>
                </a:lnTo>
                <a:lnTo>
                  <a:pt x="15521" y="352814"/>
                </a:lnTo>
                <a:lnTo>
                  <a:pt x="4435" y="355032"/>
                </a:lnTo>
                <a:lnTo>
                  <a:pt x="0" y="339500"/>
                </a:lnTo>
                <a:lnTo>
                  <a:pt x="31042" y="332843"/>
                </a:lnTo>
                <a:lnTo>
                  <a:pt x="32150" y="325077"/>
                </a:lnTo>
                <a:lnTo>
                  <a:pt x="49888" y="307325"/>
                </a:lnTo>
                <a:lnTo>
                  <a:pt x="52106" y="288464"/>
                </a:lnTo>
                <a:lnTo>
                  <a:pt x="48780" y="276260"/>
                </a:lnTo>
                <a:lnTo>
                  <a:pt x="42128" y="269603"/>
                </a:lnTo>
                <a:lnTo>
                  <a:pt x="37694" y="254070"/>
                </a:lnTo>
                <a:lnTo>
                  <a:pt x="29933" y="240756"/>
                </a:lnTo>
                <a:lnTo>
                  <a:pt x="21064" y="229662"/>
                </a:lnTo>
                <a:lnTo>
                  <a:pt x="26607" y="214129"/>
                </a:lnTo>
                <a:lnTo>
                  <a:pt x="33259" y="209691"/>
                </a:lnTo>
                <a:lnTo>
                  <a:pt x="45454" y="197487"/>
                </a:lnTo>
                <a:lnTo>
                  <a:pt x="52106" y="208582"/>
                </a:lnTo>
                <a:lnTo>
                  <a:pt x="68735" y="201925"/>
                </a:lnTo>
                <a:lnTo>
                  <a:pt x="79821" y="200815"/>
                </a:lnTo>
                <a:lnTo>
                  <a:pt x="88690" y="193049"/>
                </a:lnTo>
                <a:lnTo>
                  <a:pt x="97559" y="196377"/>
                </a:lnTo>
                <a:lnTo>
                  <a:pt x="116406" y="201925"/>
                </a:lnTo>
                <a:lnTo>
                  <a:pt x="126383" y="199706"/>
                </a:lnTo>
                <a:lnTo>
                  <a:pt x="134143" y="189720"/>
                </a:lnTo>
                <a:lnTo>
                  <a:pt x="143012" y="177516"/>
                </a:lnTo>
                <a:lnTo>
                  <a:pt x="151881" y="167531"/>
                </a:lnTo>
                <a:lnTo>
                  <a:pt x="152990" y="148670"/>
                </a:lnTo>
                <a:lnTo>
                  <a:pt x="154099" y="139794"/>
                </a:lnTo>
                <a:lnTo>
                  <a:pt x="166293" y="125371"/>
                </a:lnTo>
                <a:lnTo>
                  <a:pt x="174054" y="110948"/>
                </a:lnTo>
                <a:lnTo>
                  <a:pt x="182923" y="102072"/>
                </a:lnTo>
                <a:lnTo>
                  <a:pt x="189575" y="109838"/>
                </a:lnTo>
                <a:lnTo>
                  <a:pt x="187357" y="130918"/>
                </a:lnTo>
                <a:lnTo>
                  <a:pt x="189575" y="146451"/>
                </a:lnTo>
                <a:lnTo>
                  <a:pt x="196226" y="156436"/>
                </a:lnTo>
                <a:lnTo>
                  <a:pt x="203987" y="168640"/>
                </a:lnTo>
                <a:lnTo>
                  <a:pt x="226159" y="174188"/>
                </a:lnTo>
                <a:lnTo>
                  <a:pt x="229485" y="189720"/>
                </a:lnTo>
                <a:lnTo>
                  <a:pt x="238354" y="210800"/>
                </a:lnTo>
                <a:lnTo>
                  <a:pt x="240571" y="215238"/>
                </a:lnTo>
                <a:lnTo>
                  <a:pt x="249440" y="209691"/>
                </a:lnTo>
                <a:lnTo>
                  <a:pt x="246114" y="198596"/>
                </a:lnTo>
                <a:lnTo>
                  <a:pt x="243897" y="189720"/>
                </a:lnTo>
                <a:lnTo>
                  <a:pt x="249440" y="171969"/>
                </a:lnTo>
                <a:lnTo>
                  <a:pt x="256092" y="157546"/>
                </a:lnTo>
                <a:lnTo>
                  <a:pt x="264961" y="148670"/>
                </a:lnTo>
                <a:lnTo>
                  <a:pt x="271612" y="137575"/>
                </a:lnTo>
                <a:lnTo>
                  <a:pt x="270504" y="117604"/>
                </a:lnTo>
                <a:lnTo>
                  <a:pt x="271612" y="102072"/>
                </a:lnTo>
                <a:lnTo>
                  <a:pt x="286024" y="98743"/>
                </a:lnTo>
                <a:lnTo>
                  <a:pt x="294893" y="115386"/>
                </a:lnTo>
                <a:lnTo>
                  <a:pt x="299328" y="130918"/>
                </a:lnTo>
                <a:lnTo>
                  <a:pt x="318174" y="137575"/>
                </a:lnTo>
                <a:lnTo>
                  <a:pt x="318174" y="125371"/>
                </a:lnTo>
                <a:lnTo>
                  <a:pt x="323718" y="125371"/>
                </a:lnTo>
                <a:lnTo>
                  <a:pt x="335912" y="122042"/>
                </a:lnTo>
                <a:lnTo>
                  <a:pt x="346999" y="123152"/>
                </a:lnTo>
                <a:lnTo>
                  <a:pt x="353650" y="140903"/>
                </a:lnTo>
                <a:lnTo>
                  <a:pt x="360302" y="146451"/>
                </a:lnTo>
                <a:lnTo>
                  <a:pt x="368062" y="140903"/>
                </a:lnTo>
                <a:lnTo>
                  <a:pt x="364737" y="123152"/>
                </a:lnTo>
                <a:lnTo>
                  <a:pt x="364737" y="114276"/>
                </a:lnTo>
                <a:lnTo>
                  <a:pt x="361411" y="115386"/>
                </a:lnTo>
                <a:lnTo>
                  <a:pt x="350324" y="112057"/>
                </a:lnTo>
                <a:lnTo>
                  <a:pt x="350324" y="97634"/>
                </a:lnTo>
                <a:lnTo>
                  <a:pt x="358085" y="78773"/>
                </a:lnTo>
                <a:lnTo>
                  <a:pt x="376931" y="78773"/>
                </a:lnTo>
                <a:lnTo>
                  <a:pt x="382474" y="89868"/>
                </a:lnTo>
                <a:lnTo>
                  <a:pt x="392452" y="92086"/>
                </a:lnTo>
                <a:lnTo>
                  <a:pt x="397995" y="86539"/>
                </a:lnTo>
                <a:lnTo>
                  <a:pt x="391343" y="75444"/>
                </a:lnTo>
                <a:lnTo>
                  <a:pt x="391343" y="56583"/>
                </a:lnTo>
                <a:lnTo>
                  <a:pt x="396887" y="39941"/>
                </a:lnTo>
                <a:close/>
              </a:path>
            </a:pathLst>
          </a:custGeom>
          <a:solidFill xmlns:a="http://schemas.openxmlformats.org/drawingml/2006/main">
            <a:srgbClr val="F0B4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23" name="Freeform 59"/>
          <cdr:cNvSpPr>
            <a:spLocks xmlns:a="http://schemas.openxmlformats.org/drawingml/2006/main"/>
          </cdr:cNvSpPr>
        </cdr:nvSpPr>
        <cdr:spPr bwMode="auto">
          <a:xfrm xmlns:a="http://schemas.openxmlformats.org/drawingml/2006/main">
            <a:off x="5414562" y="6141541"/>
            <a:ext cx="334233" cy="280542"/>
          </a:xfrm>
          <a:custGeom xmlns:a="http://schemas.openxmlformats.org/drawingml/2006/main">
            <a:avLst/>
            <a:gdLst/>
            <a:ahLst/>
            <a:cxnLst>
              <a:cxn ang="0">
                <a:pos x="260525" y="274040"/>
              </a:cxn>
              <a:cxn ang="0">
                <a:pos x="227267" y="269602"/>
              </a:cxn>
              <a:cxn ang="0">
                <a:pos x="201769" y="241866"/>
              </a:cxn>
              <a:cxn ang="0">
                <a:pos x="179596" y="217457"/>
              </a:cxn>
              <a:cxn ang="0">
                <a:pos x="150772" y="213019"/>
              </a:cxn>
              <a:cxn ang="0">
                <a:pos x="123057" y="195267"/>
              </a:cxn>
              <a:cxn ang="0">
                <a:pos x="98667" y="171968"/>
              </a:cxn>
              <a:cxn ang="0">
                <a:pos x="69843" y="145341"/>
              </a:cxn>
              <a:cxn ang="0">
                <a:pos x="52105" y="130918"/>
              </a:cxn>
              <a:cxn ang="0">
                <a:pos x="23281" y="133137"/>
              </a:cxn>
              <a:cxn ang="0">
                <a:pos x="2217" y="107619"/>
              </a:cxn>
              <a:cxn ang="0">
                <a:pos x="1108" y="77663"/>
              </a:cxn>
              <a:cxn ang="0">
                <a:pos x="6651" y="49926"/>
              </a:cxn>
              <a:cxn ang="0">
                <a:pos x="19955" y="38831"/>
              </a:cxn>
              <a:cxn ang="0">
                <a:pos x="31041" y="19970"/>
              </a:cxn>
              <a:cxn ang="0">
                <a:pos x="39910" y="28846"/>
              </a:cxn>
              <a:cxn ang="0">
                <a:pos x="55431" y="42160"/>
              </a:cxn>
              <a:cxn ang="0">
                <a:pos x="63191" y="25518"/>
              </a:cxn>
              <a:cxn ang="0">
                <a:pos x="84255" y="12204"/>
              </a:cxn>
              <a:cxn ang="0">
                <a:pos x="99776" y="18861"/>
              </a:cxn>
              <a:cxn ang="0">
                <a:pos x="111970" y="31065"/>
              </a:cxn>
              <a:cxn ang="0">
                <a:pos x="118622" y="35503"/>
              </a:cxn>
              <a:cxn ang="0">
                <a:pos x="136360" y="52145"/>
              </a:cxn>
              <a:cxn ang="0">
                <a:pos x="160750" y="44379"/>
              </a:cxn>
              <a:cxn ang="0">
                <a:pos x="184031" y="44379"/>
              </a:cxn>
              <a:cxn ang="0">
                <a:pos x="211746" y="43269"/>
              </a:cxn>
              <a:cxn ang="0">
                <a:pos x="235027" y="26627"/>
              </a:cxn>
              <a:cxn ang="0">
                <a:pos x="247222" y="19970"/>
              </a:cxn>
              <a:cxn ang="0">
                <a:pos x="258308" y="21080"/>
              </a:cxn>
              <a:cxn ang="0">
                <a:pos x="279372" y="21080"/>
              </a:cxn>
              <a:cxn ang="0">
                <a:pos x="297110" y="4437"/>
              </a:cxn>
              <a:cxn ang="0">
                <a:pos x="311522" y="1109"/>
              </a:cxn>
              <a:cxn ang="0">
                <a:pos x="327043" y="1109"/>
              </a:cxn>
              <a:cxn ang="0">
                <a:pos x="325934" y="17751"/>
              </a:cxn>
              <a:cxn ang="0">
                <a:pos x="319282" y="54364"/>
              </a:cxn>
              <a:cxn ang="0">
                <a:pos x="301544" y="78772"/>
              </a:cxn>
              <a:cxn ang="0">
                <a:pos x="289350" y="118714"/>
              </a:cxn>
              <a:cxn ang="0">
                <a:pos x="279372" y="144232"/>
              </a:cxn>
              <a:cxn ang="0">
                <a:pos x="286024" y="174187"/>
              </a:cxn>
              <a:cxn ang="0">
                <a:pos x="289350" y="188611"/>
              </a:cxn>
              <a:cxn ang="0">
                <a:pos x="296001" y="204143"/>
              </a:cxn>
              <a:cxn ang="0">
                <a:pos x="300436" y="226333"/>
              </a:cxn>
              <a:cxn ang="0">
                <a:pos x="286024" y="241866"/>
              </a:cxn>
              <a:cxn ang="0">
                <a:pos x="280481" y="267383"/>
              </a:cxn>
            </a:cxnLst>
            <a:rect l="0" t="0" r="r" b="b"/>
            <a:pathLst>
              <a:path w="330369" h="275150">
                <a:moveTo>
                  <a:pt x="279372" y="275150"/>
                </a:moveTo>
                <a:lnTo>
                  <a:pt x="260525" y="274040"/>
                </a:lnTo>
                <a:lnTo>
                  <a:pt x="243896" y="270712"/>
                </a:lnTo>
                <a:lnTo>
                  <a:pt x="227267" y="269602"/>
                </a:lnTo>
                <a:lnTo>
                  <a:pt x="210638" y="259617"/>
                </a:lnTo>
                <a:lnTo>
                  <a:pt x="201769" y="241866"/>
                </a:lnTo>
                <a:lnTo>
                  <a:pt x="189574" y="226333"/>
                </a:lnTo>
                <a:lnTo>
                  <a:pt x="179596" y="217457"/>
                </a:lnTo>
                <a:lnTo>
                  <a:pt x="162967" y="216348"/>
                </a:lnTo>
                <a:lnTo>
                  <a:pt x="150772" y="213019"/>
                </a:lnTo>
                <a:lnTo>
                  <a:pt x="135251" y="206362"/>
                </a:lnTo>
                <a:lnTo>
                  <a:pt x="123057" y="195267"/>
                </a:lnTo>
                <a:lnTo>
                  <a:pt x="114188" y="186392"/>
                </a:lnTo>
                <a:lnTo>
                  <a:pt x="98667" y="171968"/>
                </a:lnTo>
                <a:lnTo>
                  <a:pt x="80929" y="161983"/>
                </a:lnTo>
                <a:lnTo>
                  <a:pt x="69843" y="145341"/>
                </a:lnTo>
                <a:lnTo>
                  <a:pt x="62082" y="140903"/>
                </a:lnTo>
                <a:lnTo>
                  <a:pt x="52105" y="130918"/>
                </a:lnTo>
                <a:lnTo>
                  <a:pt x="34367" y="126480"/>
                </a:lnTo>
                <a:lnTo>
                  <a:pt x="23281" y="133137"/>
                </a:lnTo>
                <a:lnTo>
                  <a:pt x="12195" y="119823"/>
                </a:lnTo>
                <a:lnTo>
                  <a:pt x="2217" y="107619"/>
                </a:lnTo>
                <a:lnTo>
                  <a:pt x="0" y="96524"/>
                </a:lnTo>
                <a:lnTo>
                  <a:pt x="1108" y="77663"/>
                </a:lnTo>
                <a:lnTo>
                  <a:pt x="3326" y="62130"/>
                </a:lnTo>
                <a:lnTo>
                  <a:pt x="6651" y="49926"/>
                </a:lnTo>
                <a:lnTo>
                  <a:pt x="12195" y="37722"/>
                </a:lnTo>
                <a:lnTo>
                  <a:pt x="19955" y="38831"/>
                </a:lnTo>
                <a:lnTo>
                  <a:pt x="24389" y="34393"/>
                </a:lnTo>
                <a:lnTo>
                  <a:pt x="31041" y="19970"/>
                </a:lnTo>
                <a:lnTo>
                  <a:pt x="35476" y="18861"/>
                </a:lnTo>
                <a:lnTo>
                  <a:pt x="39910" y="28846"/>
                </a:lnTo>
                <a:lnTo>
                  <a:pt x="47670" y="43269"/>
                </a:lnTo>
                <a:lnTo>
                  <a:pt x="55431" y="42160"/>
                </a:lnTo>
                <a:lnTo>
                  <a:pt x="63191" y="35503"/>
                </a:lnTo>
                <a:lnTo>
                  <a:pt x="63191" y="25518"/>
                </a:lnTo>
                <a:lnTo>
                  <a:pt x="70951" y="18861"/>
                </a:lnTo>
                <a:lnTo>
                  <a:pt x="84255" y="12204"/>
                </a:lnTo>
                <a:lnTo>
                  <a:pt x="94232" y="11094"/>
                </a:lnTo>
                <a:lnTo>
                  <a:pt x="99776" y="18861"/>
                </a:lnTo>
                <a:lnTo>
                  <a:pt x="103101" y="25518"/>
                </a:lnTo>
                <a:lnTo>
                  <a:pt x="111970" y="31065"/>
                </a:lnTo>
                <a:lnTo>
                  <a:pt x="115296" y="27737"/>
                </a:lnTo>
                <a:lnTo>
                  <a:pt x="118622" y="35503"/>
                </a:lnTo>
                <a:lnTo>
                  <a:pt x="124165" y="42160"/>
                </a:lnTo>
                <a:lnTo>
                  <a:pt x="136360" y="52145"/>
                </a:lnTo>
                <a:lnTo>
                  <a:pt x="148555" y="49926"/>
                </a:lnTo>
                <a:lnTo>
                  <a:pt x="160750" y="44379"/>
                </a:lnTo>
                <a:lnTo>
                  <a:pt x="169619" y="43269"/>
                </a:lnTo>
                <a:lnTo>
                  <a:pt x="184031" y="44379"/>
                </a:lnTo>
                <a:lnTo>
                  <a:pt x="196226" y="44379"/>
                </a:lnTo>
                <a:lnTo>
                  <a:pt x="211746" y="43269"/>
                </a:lnTo>
                <a:lnTo>
                  <a:pt x="226158" y="35503"/>
                </a:lnTo>
                <a:lnTo>
                  <a:pt x="235027" y="26627"/>
                </a:lnTo>
                <a:lnTo>
                  <a:pt x="240570" y="22189"/>
                </a:lnTo>
                <a:lnTo>
                  <a:pt x="247222" y="19970"/>
                </a:lnTo>
                <a:lnTo>
                  <a:pt x="252765" y="18861"/>
                </a:lnTo>
                <a:lnTo>
                  <a:pt x="258308" y="21080"/>
                </a:lnTo>
                <a:lnTo>
                  <a:pt x="268286" y="22189"/>
                </a:lnTo>
                <a:lnTo>
                  <a:pt x="279372" y="21080"/>
                </a:lnTo>
                <a:lnTo>
                  <a:pt x="284915" y="13313"/>
                </a:lnTo>
                <a:lnTo>
                  <a:pt x="297110" y="4437"/>
                </a:lnTo>
                <a:lnTo>
                  <a:pt x="303762" y="4437"/>
                </a:lnTo>
                <a:lnTo>
                  <a:pt x="311522" y="1109"/>
                </a:lnTo>
                <a:lnTo>
                  <a:pt x="319282" y="0"/>
                </a:lnTo>
                <a:lnTo>
                  <a:pt x="327043" y="1109"/>
                </a:lnTo>
                <a:lnTo>
                  <a:pt x="330369" y="8875"/>
                </a:lnTo>
                <a:lnTo>
                  <a:pt x="325934" y="17751"/>
                </a:lnTo>
                <a:lnTo>
                  <a:pt x="323717" y="35503"/>
                </a:lnTo>
                <a:lnTo>
                  <a:pt x="319282" y="54364"/>
                </a:lnTo>
                <a:lnTo>
                  <a:pt x="308196" y="69897"/>
                </a:lnTo>
                <a:lnTo>
                  <a:pt x="301544" y="78772"/>
                </a:lnTo>
                <a:lnTo>
                  <a:pt x="292675" y="99852"/>
                </a:lnTo>
                <a:lnTo>
                  <a:pt x="289350" y="118714"/>
                </a:lnTo>
                <a:lnTo>
                  <a:pt x="287132" y="130918"/>
                </a:lnTo>
                <a:lnTo>
                  <a:pt x="279372" y="144232"/>
                </a:lnTo>
                <a:lnTo>
                  <a:pt x="281589" y="151998"/>
                </a:lnTo>
                <a:lnTo>
                  <a:pt x="286024" y="174187"/>
                </a:lnTo>
                <a:lnTo>
                  <a:pt x="290458" y="177516"/>
                </a:lnTo>
                <a:lnTo>
                  <a:pt x="289350" y="188611"/>
                </a:lnTo>
                <a:lnTo>
                  <a:pt x="288241" y="199705"/>
                </a:lnTo>
                <a:lnTo>
                  <a:pt x="296001" y="204143"/>
                </a:lnTo>
                <a:lnTo>
                  <a:pt x="300436" y="215238"/>
                </a:lnTo>
                <a:lnTo>
                  <a:pt x="300436" y="226333"/>
                </a:lnTo>
                <a:lnTo>
                  <a:pt x="291567" y="236318"/>
                </a:lnTo>
                <a:lnTo>
                  <a:pt x="286024" y="241866"/>
                </a:lnTo>
                <a:lnTo>
                  <a:pt x="281589" y="257398"/>
                </a:lnTo>
                <a:lnTo>
                  <a:pt x="280481" y="267383"/>
                </a:lnTo>
                <a:lnTo>
                  <a:pt x="279372" y="275150"/>
                </a:lnTo>
                <a:close/>
              </a:path>
            </a:pathLst>
          </a:custGeom>
          <a:solidFill xmlns:a="http://schemas.openxmlformats.org/drawingml/2006/main">
            <a:srgbClr val="F0B4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24" name="Freeform 60"/>
          <cdr:cNvSpPr>
            <a:spLocks xmlns:a="http://schemas.openxmlformats.org/drawingml/2006/main"/>
          </cdr:cNvSpPr>
        </cdr:nvSpPr>
        <cdr:spPr bwMode="auto">
          <a:xfrm xmlns:a="http://schemas.openxmlformats.org/drawingml/2006/main">
            <a:off x="4981213" y="5646572"/>
            <a:ext cx="179794" cy="405624"/>
          </a:xfrm>
          <a:custGeom xmlns:a="http://schemas.openxmlformats.org/drawingml/2006/main">
            <a:avLst/>
            <a:gdLst/>
            <a:ahLst/>
            <a:cxnLst>
              <a:cxn ang="0">
                <a:pos x="116405" y="8876"/>
              </a:cxn>
              <a:cxn ang="0">
                <a:pos x="135252" y="19971"/>
              </a:cxn>
              <a:cxn ang="0">
                <a:pos x="148555" y="24409"/>
              </a:cxn>
              <a:cxn ang="0">
                <a:pos x="151881" y="39942"/>
              </a:cxn>
              <a:cxn ang="0">
                <a:pos x="159641" y="66569"/>
              </a:cxn>
              <a:cxn ang="0">
                <a:pos x="169619" y="94306"/>
              </a:cxn>
              <a:cxn ang="0">
                <a:pos x="174053" y="126481"/>
              </a:cxn>
              <a:cxn ang="0">
                <a:pos x="151881" y="158656"/>
              </a:cxn>
              <a:cxn ang="0">
                <a:pos x="161858" y="199706"/>
              </a:cxn>
              <a:cxn ang="0">
                <a:pos x="157424" y="244085"/>
              </a:cxn>
              <a:cxn ang="0">
                <a:pos x="155207" y="294012"/>
              </a:cxn>
              <a:cxn ang="0">
                <a:pos x="147446" y="341719"/>
              </a:cxn>
              <a:cxn ang="0">
                <a:pos x="131926" y="362799"/>
              </a:cxn>
              <a:cxn ang="0">
                <a:pos x="114188" y="346157"/>
              </a:cxn>
              <a:cxn ang="0">
                <a:pos x="89798" y="339500"/>
              </a:cxn>
              <a:cxn ang="0">
                <a:pos x="93124" y="349486"/>
              </a:cxn>
              <a:cxn ang="0">
                <a:pos x="93124" y="365018"/>
              </a:cxn>
              <a:cxn ang="0">
                <a:pos x="87581" y="402741"/>
              </a:cxn>
              <a:cxn ang="0">
                <a:pos x="56540" y="394974"/>
              </a:cxn>
              <a:cxn ang="0">
                <a:pos x="48779" y="381660"/>
              </a:cxn>
              <a:cxn ang="0">
                <a:pos x="31041" y="381660"/>
              </a:cxn>
              <a:cxn ang="0">
                <a:pos x="25498" y="386098"/>
              </a:cxn>
              <a:cxn ang="0">
                <a:pos x="26607" y="361690"/>
              </a:cxn>
              <a:cxn ang="0">
                <a:pos x="35476" y="368347"/>
              </a:cxn>
              <a:cxn ang="0">
                <a:pos x="27715" y="346157"/>
              </a:cxn>
              <a:cxn ang="0">
                <a:pos x="27715" y="318420"/>
              </a:cxn>
              <a:cxn ang="0">
                <a:pos x="29933" y="291793"/>
              </a:cxn>
              <a:cxn ang="0">
                <a:pos x="31041" y="250742"/>
              </a:cxn>
              <a:cxn ang="0">
                <a:pos x="41019" y="264056"/>
              </a:cxn>
              <a:cxn ang="0">
                <a:pos x="37693" y="255180"/>
              </a:cxn>
              <a:cxn ang="0">
                <a:pos x="43236" y="239647"/>
              </a:cxn>
              <a:cxn ang="0">
                <a:pos x="34367" y="228553"/>
              </a:cxn>
              <a:cxn ang="0">
                <a:pos x="26607" y="224115"/>
              </a:cxn>
              <a:cxn ang="0">
                <a:pos x="25498" y="203035"/>
              </a:cxn>
              <a:cxn ang="0">
                <a:pos x="34367" y="195268"/>
              </a:cxn>
              <a:cxn ang="0">
                <a:pos x="33259" y="160875"/>
              </a:cxn>
              <a:cxn ang="0">
                <a:pos x="25498" y="140904"/>
              </a:cxn>
              <a:cxn ang="0">
                <a:pos x="11086" y="110948"/>
              </a:cxn>
              <a:cxn ang="0">
                <a:pos x="1109" y="116496"/>
              </a:cxn>
              <a:cxn ang="0">
                <a:pos x="3326" y="99853"/>
              </a:cxn>
              <a:cxn ang="0">
                <a:pos x="1109" y="79883"/>
              </a:cxn>
              <a:cxn ang="0">
                <a:pos x="3326" y="49927"/>
              </a:cxn>
              <a:cxn ang="0">
                <a:pos x="11086" y="54365"/>
              </a:cxn>
              <a:cxn ang="0">
                <a:pos x="27715" y="73226"/>
              </a:cxn>
              <a:cxn ang="0">
                <a:pos x="48779" y="61022"/>
              </a:cxn>
              <a:cxn ang="0">
                <a:pos x="68734" y="52146"/>
              </a:cxn>
              <a:cxn ang="0">
                <a:pos x="86472" y="28847"/>
              </a:cxn>
              <a:cxn ang="0">
                <a:pos x="104210" y="9986"/>
              </a:cxn>
            </a:cxnLst>
            <a:rect l="0" t="0" r="r" b="b"/>
            <a:pathLst>
              <a:path w="174053" h="402741">
                <a:moveTo>
                  <a:pt x="100884" y="0"/>
                </a:moveTo>
                <a:lnTo>
                  <a:pt x="116405" y="8876"/>
                </a:lnTo>
                <a:lnTo>
                  <a:pt x="123057" y="7767"/>
                </a:lnTo>
                <a:lnTo>
                  <a:pt x="135252" y="19971"/>
                </a:lnTo>
                <a:lnTo>
                  <a:pt x="141903" y="13314"/>
                </a:lnTo>
                <a:lnTo>
                  <a:pt x="148555" y="24409"/>
                </a:lnTo>
                <a:lnTo>
                  <a:pt x="146338" y="35504"/>
                </a:lnTo>
                <a:lnTo>
                  <a:pt x="151881" y="39942"/>
                </a:lnTo>
                <a:lnTo>
                  <a:pt x="155207" y="54365"/>
                </a:lnTo>
                <a:lnTo>
                  <a:pt x="159641" y="66569"/>
                </a:lnTo>
                <a:lnTo>
                  <a:pt x="162967" y="78773"/>
                </a:lnTo>
                <a:lnTo>
                  <a:pt x="169619" y="94306"/>
                </a:lnTo>
                <a:lnTo>
                  <a:pt x="174053" y="113167"/>
                </a:lnTo>
                <a:lnTo>
                  <a:pt x="174053" y="126481"/>
                </a:lnTo>
                <a:lnTo>
                  <a:pt x="165184" y="140904"/>
                </a:lnTo>
                <a:lnTo>
                  <a:pt x="151881" y="158656"/>
                </a:lnTo>
                <a:lnTo>
                  <a:pt x="152990" y="177517"/>
                </a:lnTo>
                <a:lnTo>
                  <a:pt x="161858" y="199706"/>
                </a:lnTo>
                <a:lnTo>
                  <a:pt x="157424" y="220786"/>
                </a:lnTo>
                <a:lnTo>
                  <a:pt x="157424" y="244085"/>
                </a:lnTo>
                <a:lnTo>
                  <a:pt x="157424" y="267384"/>
                </a:lnTo>
                <a:lnTo>
                  <a:pt x="155207" y="294012"/>
                </a:lnTo>
                <a:lnTo>
                  <a:pt x="150772" y="316201"/>
                </a:lnTo>
                <a:lnTo>
                  <a:pt x="147446" y="341719"/>
                </a:lnTo>
                <a:lnTo>
                  <a:pt x="144121" y="366128"/>
                </a:lnTo>
                <a:lnTo>
                  <a:pt x="131926" y="362799"/>
                </a:lnTo>
                <a:lnTo>
                  <a:pt x="124165" y="350595"/>
                </a:lnTo>
                <a:lnTo>
                  <a:pt x="114188" y="346157"/>
                </a:lnTo>
                <a:lnTo>
                  <a:pt x="105319" y="348376"/>
                </a:lnTo>
                <a:lnTo>
                  <a:pt x="89798" y="339500"/>
                </a:lnTo>
                <a:lnTo>
                  <a:pt x="89798" y="341719"/>
                </a:lnTo>
                <a:lnTo>
                  <a:pt x="93124" y="349486"/>
                </a:lnTo>
                <a:lnTo>
                  <a:pt x="97558" y="351705"/>
                </a:lnTo>
                <a:lnTo>
                  <a:pt x="93124" y="365018"/>
                </a:lnTo>
                <a:lnTo>
                  <a:pt x="96450" y="383879"/>
                </a:lnTo>
                <a:lnTo>
                  <a:pt x="87581" y="402741"/>
                </a:lnTo>
                <a:lnTo>
                  <a:pt x="65409" y="401631"/>
                </a:lnTo>
                <a:lnTo>
                  <a:pt x="56540" y="394974"/>
                </a:lnTo>
                <a:lnTo>
                  <a:pt x="48779" y="390536"/>
                </a:lnTo>
                <a:lnTo>
                  <a:pt x="48779" y="381660"/>
                </a:lnTo>
                <a:lnTo>
                  <a:pt x="39910" y="375004"/>
                </a:lnTo>
                <a:lnTo>
                  <a:pt x="31041" y="381660"/>
                </a:lnTo>
                <a:lnTo>
                  <a:pt x="28824" y="388317"/>
                </a:lnTo>
                <a:lnTo>
                  <a:pt x="25498" y="386098"/>
                </a:lnTo>
                <a:lnTo>
                  <a:pt x="22172" y="366128"/>
                </a:lnTo>
                <a:lnTo>
                  <a:pt x="26607" y="361690"/>
                </a:lnTo>
                <a:lnTo>
                  <a:pt x="31041" y="369456"/>
                </a:lnTo>
                <a:lnTo>
                  <a:pt x="35476" y="368347"/>
                </a:lnTo>
                <a:lnTo>
                  <a:pt x="29933" y="357252"/>
                </a:lnTo>
                <a:lnTo>
                  <a:pt x="27715" y="346157"/>
                </a:lnTo>
                <a:lnTo>
                  <a:pt x="29933" y="335062"/>
                </a:lnTo>
                <a:lnTo>
                  <a:pt x="27715" y="318420"/>
                </a:lnTo>
                <a:lnTo>
                  <a:pt x="26607" y="301778"/>
                </a:lnTo>
                <a:lnTo>
                  <a:pt x="29933" y="291793"/>
                </a:lnTo>
                <a:lnTo>
                  <a:pt x="33259" y="271822"/>
                </a:lnTo>
                <a:lnTo>
                  <a:pt x="31041" y="250742"/>
                </a:lnTo>
                <a:lnTo>
                  <a:pt x="34367" y="261837"/>
                </a:lnTo>
                <a:lnTo>
                  <a:pt x="41019" y="264056"/>
                </a:lnTo>
                <a:lnTo>
                  <a:pt x="46562" y="264056"/>
                </a:lnTo>
                <a:lnTo>
                  <a:pt x="37693" y="255180"/>
                </a:lnTo>
                <a:lnTo>
                  <a:pt x="39910" y="247414"/>
                </a:lnTo>
                <a:lnTo>
                  <a:pt x="43236" y="239647"/>
                </a:lnTo>
                <a:lnTo>
                  <a:pt x="38802" y="227443"/>
                </a:lnTo>
                <a:lnTo>
                  <a:pt x="34367" y="228553"/>
                </a:lnTo>
                <a:lnTo>
                  <a:pt x="26607" y="231881"/>
                </a:lnTo>
                <a:lnTo>
                  <a:pt x="26607" y="224115"/>
                </a:lnTo>
                <a:lnTo>
                  <a:pt x="26607" y="213020"/>
                </a:lnTo>
                <a:lnTo>
                  <a:pt x="25498" y="203035"/>
                </a:lnTo>
                <a:lnTo>
                  <a:pt x="31041" y="203035"/>
                </a:lnTo>
                <a:lnTo>
                  <a:pt x="34367" y="195268"/>
                </a:lnTo>
                <a:lnTo>
                  <a:pt x="33259" y="176407"/>
                </a:lnTo>
                <a:lnTo>
                  <a:pt x="33259" y="160875"/>
                </a:lnTo>
                <a:lnTo>
                  <a:pt x="24390" y="149780"/>
                </a:lnTo>
                <a:lnTo>
                  <a:pt x="25498" y="140904"/>
                </a:lnTo>
                <a:lnTo>
                  <a:pt x="16629" y="125371"/>
                </a:lnTo>
                <a:lnTo>
                  <a:pt x="11086" y="110948"/>
                </a:lnTo>
                <a:lnTo>
                  <a:pt x="3326" y="110948"/>
                </a:lnTo>
                <a:lnTo>
                  <a:pt x="1109" y="116496"/>
                </a:lnTo>
                <a:lnTo>
                  <a:pt x="0" y="108729"/>
                </a:lnTo>
                <a:lnTo>
                  <a:pt x="3326" y="99853"/>
                </a:lnTo>
                <a:lnTo>
                  <a:pt x="3326" y="90978"/>
                </a:lnTo>
                <a:lnTo>
                  <a:pt x="1109" y="79883"/>
                </a:lnTo>
                <a:lnTo>
                  <a:pt x="4434" y="61022"/>
                </a:lnTo>
                <a:lnTo>
                  <a:pt x="3326" y="49927"/>
                </a:lnTo>
                <a:lnTo>
                  <a:pt x="5543" y="45489"/>
                </a:lnTo>
                <a:lnTo>
                  <a:pt x="11086" y="54365"/>
                </a:lnTo>
                <a:lnTo>
                  <a:pt x="12195" y="66569"/>
                </a:lnTo>
                <a:lnTo>
                  <a:pt x="27715" y="73226"/>
                </a:lnTo>
                <a:lnTo>
                  <a:pt x="41019" y="71007"/>
                </a:lnTo>
                <a:lnTo>
                  <a:pt x="48779" y="61022"/>
                </a:lnTo>
                <a:lnTo>
                  <a:pt x="57648" y="56584"/>
                </a:lnTo>
                <a:lnTo>
                  <a:pt x="68734" y="52146"/>
                </a:lnTo>
                <a:lnTo>
                  <a:pt x="77603" y="41051"/>
                </a:lnTo>
                <a:lnTo>
                  <a:pt x="86472" y="28847"/>
                </a:lnTo>
                <a:lnTo>
                  <a:pt x="99776" y="15533"/>
                </a:lnTo>
                <a:lnTo>
                  <a:pt x="104210" y="9986"/>
                </a:lnTo>
                <a:lnTo>
                  <a:pt x="100884" y="0"/>
                </a:lnTo>
                <a:close/>
              </a:path>
            </a:pathLst>
          </a:custGeom>
          <a:solidFill xmlns:a="http://schemas.openxmlformats.org/drawingml/2006/main">
            <a:srgbClr val="F0B4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grpSp>
  </cdr:relSizeAnchor>
  <cdr:relSizeAnchor xmlns:cdr="http://schemas.openxmlformats.org/drawingml/2006/chartDrawing">
    <cdr:from>
      <cdr:x>0.53825</cdr:x>
      <cdr:y>0.393</cdr:y>
    </cdr:from>
    <cdr:to>
      <cdr:x>0.57075</cdr:x>
      <cdr:y>0.465</cdr:y>
    </cdr:to>
    <cdr:sp macro="" textlink="">
      <cdr:nvSpPr>
        <cdr:cNvPr id="36927" name="Freeform 63"/>
        <cdr:cNvSpPr>
          <a:spLocks xmlns:a="http://schemas.openxmlformats.org/drawingml/2006/main"/>
        </cdr:cNvSpPr>
      </cdr:nvSpPr>
      <cdr:spPr bwMode="auto">
        <a:xfrm xmlns:a="http://schemas.openxmlformats.org/drawingml/2006/main">
          <a:off x="4932012" y="2811237"/>
          <a:ext cx="297799" cy="515036"/>
        </a:xfrm>
        <a:custGeom xmlns:a="http://schemas.openxmlformats.org/drawingml/2006/main">
          <a:avLst/>
          <a:gdLst/>
          <a:ahLst/>
          <a:cxnLst>
            <a:cxn ang="0">
              <a:pos x="59866" y="455995"/>
            </a:cxn>
            <a:cxn ang="0">
              <a:pos x="60975" y="420491"/>
            </a:cxn>
            <a:cxn ang="0">
              <a:pos x="28825" y="386098"/>
            </a:cxn>
            <a:cxn ang="0">
              <a:pos x="5544" y="380550"/>
            </a:cxn>
            <a:cxn ang="0">
              <a:pos x="7761" y="331733"/>
            </a:cxn>
            <a:cxn ang="0">
              <a:pos x="17738" y="322857"/>
            </a:cxn>
            <a:cxn ang="0">
              <a:pos x="26607" y="302887"/>
            </a:cxn>
            <a:cxn ang="0">
              <a:pos x="1109" y="290683"/>
            </a:cxn>
            <a:cxn ang="0">
              <a:pos x="15521" y="256289"/>
            </a:cxn>
            <a:cxn ang="0">
              <a:pos x="4435" y="235209"/>
            </a:cxn>
            <a:cxn ang="0">
              <a:pos x="29933" y="203034"/>
            </a:cxn>
            <a:cxn ang="0">
              <a:pos x="70952" y="214129"/>
            </a:cxn>
            <a:cxn ang="0">
              <a:pos x="90907" y="168640"/>
            </a:cxn>
            <a:cxn ang="0">
              <a:pos x="114188" y="145341"/>
            </a:cxn>
            <a:cxn ang="0">
              <a:pos x="90907" y="135356"/>
            </a:cxn>
            <a:cxn ang="0">
              <a:pos x="56540" y="171969"/>
            </a:cxn>
            <a:cxn ang="0">
              <a:pos x="42128" y="193049"/>
            </a:cxn>
            <a:cxn ang="0">
              <a:pos x="11087" y="170859"/>
            </a:cxn>
            <a:cxn ang="0">
              <a:pos x="37694" y="117604"/>
            </a:cxn>
            <a:cxn ang="0">
              <a:pos x="99776" y="98743"/>
            </a:cxn>
            <a:cxn ang="0">
              <a:pos x="164076" y="57693"/>
            </a:cxn>
            <a:cxn ang="0">
              <a:pos x="239462" y="15532"/>
            </a:cxn>
            <a:cxn ang="0">
              <a:pos x="262743" y="22189"/>
            </a:cxn>
            <a:cxn ang="0">
              <a:pos x="263852" y="71006"/>
            </a:cxn>
            <a:cxn ang="0">
              <a:pos x="240571" y="125371"/>
            </a:cxn>
            <a:cxn ang="0">
              <a:pos x="209530" y="134246"/>
            </a:cxn>
            <a:cxn ang="0">
              <a:pos x="232811" y="160874"/>
            </a:cxn>
            <a:cxn ang="0">
              <a:pos x="199552" y="183063"/>
            </a:cxn>
            <a:cxn ang="0">
              <a:pos x="216181" y="188611"/>
            </a:cxn>
            <a:cxn ang="0">
              <a:pos x="230593" y="203034"/>
            </a:cxn>
            <a:cxn ang="0">
              <a:pos x="223942" y="225224"/>
            </a:cxn>
            <a:cxn ang="0">
              <a:pos x="233919" y="204143"/>
            </a:cxn>
            <a:cxn ang="0">
              <a:pos x="276047" y="216348"/>
            </a:cxn>
            <a:cxn ang="0">
              <a:pos x="293785" y="254070"/>
            </a:cxn>
            <a:cxn ang="0">
              <a:pos x="251657" y="281807"/>
            </a:cxn>
            <a:cxn ang="0">
              <a:pos x="240571" y="262946"/>
            </a:cxn>
            <a:cxn ang="0">
              <a:pos x="232811" y="310653"/>
            </a:cxn>
            <a:cxn ang="0">
              <a:pos x="213964" y="329514"/>
            </a:cxn>
            <a:cxn ang="0">
              <a:pos x="207312" y="333952"/>
            </a:cxn>
            <a:cxn ang="0">
              <a:pos x="160750" y="352813"/>
            </a:cxn>
            <a:cxn ang="0">
              <a:pos x="188466" y="375003"/>
            </a:cxn>
            <a:cxn ang="0">
              <a:pos x="236137" y="372784"/>
            </a:cxn>
            <a:cxn ang="0">
              <a:pos x="261635" y="392755"/>
            </a:cxn>
            <a:cxn ang="0">
              <a:pos x="268287" y="371674"/>
            </a:cxn>
            <a:cxn ang="0">
              <a:pos x="287133" y="413835"/>
            </a:cxn>
            <a:cxn ang="0">
              <a:pos x="280481" y="449338"/>
            </a:cxn>
            <a:cxn ang="0">
              <a:pos x="241680" y="475965"/>
            </a:cxn>
            <a:cxn ang="0">
              <a:pos x="196226" y="443790"/>
            </a:cxn>
            <a:cxn ang="0">
              <a:pos x="180706" y="401630"/>
            </a:cxn>
            <a:cxn ang="0">
              <a:pos x="156316" y="389426"/>
            </a:cxn>
            <a:cxn ang="0">
              <a:pos x="160750" y="413835"/>
            </a:cxn>
            <a:cxn ang="0">
              <a:pos x="158533" y="448228"/>
            </a:cxn>
            <a:cxn ang="0">
              <a:pos x="156316" y="468199"/>
            </a:cxn>
            <a:cxn ang="0">
              <a:pos x="165185" y="464871"/>
            </a:cxn>
            <a:cxn ang="0">
              <a:pos x="207312" y="477075"/>
            </a:cxn>
            <a:cxn ang="0">
              <a:pos x="169619" y="492607"/>
            </a:cxn>
            <a:cxn ang="0">
              <a:pos x="121949" y="504812"/>
            </a:cxn>
            <a:cxn ang="0">
              <a:pos x="69844" y="491498"/>
            </a:cxn>
          </a:cxnLst>
          <a:rect l="0" t="0" r="r" b="b"/>
          <a:pathLst>
            <a:path w="303762" h="507031">
              <a:moveTo>
                <a:pt x="65409" y="490388"/>
              </a:moveTo>
              <a:lnTo>
                <a:pt x="57649" y="473746"/>
              </a:lnTo>
              <a:lnTo>
                <a:pt x="57649" y="464871"/>
              </a:lnTo>
              <a:lnTo>
                <a:pt x="59866" y="455995"/>
              </a:lnTo>
              <a:lnTo>
                <a:pt x="59866" y="446009"/>
              </a:lnTo>
              <a:lnTo>
                <a:pt x="60975" y="439353"/>
              </a:lnTo>
              <a:lnTo>
                <a:pt x="60975" y="431586"/>
              </a:lnTo>
              <a:lnTo>
                <a:pt x="60975" y="420491"/>
              </a:lnTo>
              <a:lnTo>
                <a:pt x="56540" y="411616"/>
              </a:lnTo>
              <a:lnTo>
                <a:pt x="44345" y="396083"/>
              </a:lnTo>
              <a:lnTo>
                <a:pt x="32150" y="382769"/>
              </a:lnTo>
              <a:lnTo>
                <a:pt x="28825" y="386098"/>
              </a:lnTo>
              <a:lnTo>
                <a:pt x="32150" y="393864"/>
              </a:lnTo>
              <a:lnTo>
                <a:pt x="22173" y="392755"/>
              </a:lnTo>
              <a:lnTo>
                <a:pt x="15521" y="384988"/>
              </a:lnTo>
              <a:lnTo>
                <a:pt x="5544" y="380550"/>
              </a:lnTo>
              <a:lnTo>
                <a:pt x="0" y="375003"/>
              </a:lnTo>
              <a:lnTo>
                <a:pt x="2218" y="360580"/>
              </a:lnTo>
              <a:lnTo>
                <a:pt x="5544" y="346157"/>
              </a:lnTo>
              <a:lnTo>
                <a:pt x="7761" y="331733"/>
              </a:lnTo>
              <a:lnTo>
                <a:pt x="4435" y="312872"/>
              </a:lnTo>
              <a:lnTo>
                <a:pt x="11087" y="307325"/>
              </a:lnTo>
              <a:lnTo>
                <a:pt x="11087" y="316201"/>
              </a:lnTo>
              <a:lnTo>
                <a:pt x="17738" y="322857"/>
              </a:lnTo>
              <a:lnTo>
                <a:pt x="21064" y="322857"/>
              </a:lnTo>
              <a:lnTo>
                <a:pt x="25499" y="319529"/>
              </a:lnTo>
              <a:lnTo>
                <a:pt x="26607" y="311763"/>
              </a:lnTo>
              <a:lnTo>
                <a:pt x="26607" y="302887"/>
              </a:lnTo>
              <a:lnTo>
                <a:pt x="26607" y="290683"/>
              </a:lnTo>
              <a:lnTo>
                <a:pt x="15521" y="290683"/>
              </a:lnTo>
              <a:lnTo>
                <a:pt x="4435" y="297340"/>
              </a:lnTo>
              <a:lnTo>
                <a:pt x="1109" y="290683"/>
              </a:lnTo>
              <a:lnTo>
                <a:pt x="2218" y="280697"/>
              </a:lnTo>
              <a:lnTo>
                <a:pt x="6652" y="266274"/>
              </a:lnTo>
              <a:lnTo>
                <a:pt x="9978" y="257398"/>
              </a:lnTo>
              <a:lnTo>
                <a:pt x="15521" y="256289"/>
              </a:lnTo>
              <a:lnTo>
                <a:pt x="22173" y="256289"/>
              </a:lnTo>
              <a:lnTo>
                <a:pt x="22173" y="246304"/>
              </a:lnTo>
              <a:lnTo>
                <a:pt x="15521" y="239647"/>
              </a:lnTo>
              <a:lnTo>
                <a:pt x="4435" y="235209"/>
              </a:lnTo>
              <a:lnTo>
                <a:pt x="3326" y="224114"/>
              </a:lnTo>
              <a:lnTo>
                <a:pt x="6652" y="199706"/>
              </a:lnTo>
              <a:lnTo>
                <a:pt x="14413" y="195268"/>
              </a:lnTo>
              <a:lnTo>
                <a:pt x="29933" y="203034"/>
              </a:lnTo>
              <a:lnTo>
                <a:pt x="41019" y="207472"/>
              </a:lnTo>
              <a:lnTo>
                <a:pt x="52106" y="216348"/>
              </a:lnTo>
              <a:lnTo>
                <a:pt x="60975" y="218567"/>
              </a:lnTo>
              <a:lnTo>
                <a:pt x="70952" y="214129"/>
              </a:lnTo>
              <a:lnTo>
                <a:pt x="73169" y="198596"/>
              </a:lnTo>
              <a:lnTo>
                <a:pt x="79821" y="188611"/>
              </a:lnTo>
              <a:lnTo>
                <a:pt x="86473" y="174188"/>
              </a:lnTo>
              <a:lnTo>
                <a:pt x="90907" y="168640"/>
              </a:lnTo>
              <a:lnTo>
                <a:pt x="105319" y="164202"/>
              </a:lnTo>
              <a:lnTo>
                <a:pt x="108645" y="159764"/>
              </a:lnTo>
              <a:lnTo>
                <a:pt x="110862" y="154217"/>
              </a:lnTo>
              <a:lnTo>
                <a:pt x="114188" y="145341"/>
              </a:lnTo>
              <a:lnTo>
                <a:pt x="117514" y="135356"/>
              </a:lnTo>
              <a:lnTo>
                <a:pt x="110862" y="132028"/>
              </a:lnTo>
              <a:lnTo>
                <a:pt x="101994" y="132028"/>
              </a:lnTo>
              <a:lnTo>
                <a:pt x="90907" y="135356"/>
              </a:lnTo>
              <a:lnTo>
                <a:pt x="78713" y="139794"/>
              </a:lnTo>
              <a:lnTo>
                <a:pt x="67626" y="146451"/>
              </a:lnTo>
              <a:lnTo>
                <a:pt x="63192" y="158655"/>
              </a:lnTo>
              <a:lnTo>
                <a:pt x="56540" y="171969"/>
              </a:lnTo>
              <a:lnTo>
                <a:pt x="52106" y="187501"/>
              </a:lnTo>
              <a:lnTo>
                <a:pt x="59866" y="193049"/>
              </a:lnTo>
              <a:lnTo>
                <a:pt x="48780" y="200815"/>
              </a:lnTo>
              <a:lnTo>
                <a:pt x="42128" y="193049"/>
              </a:lnTo>
              <a:lnTo>
                <a:pt x="34368" y="187501"/>
              </a:lnTo>
              <a:lnTo>
                <a:pt x="31042" y="178626"/>
              </a:lnTo>
              <a:lnTo>
                <a:pt x="18847" y="174188"/>
              </a:lnTo>
              <a:lnTo>
                <a:pt x="11087" y="170859"/>
              </a:lnTo>
              <a:lnTo>
                <a:pt x="13304" y="164202"/>
              </a:lnTo>
              <a:lnTo>
                <a:pt x="19956" y="151998"/>
              </a:lnTo>
              <a:lnTo>
                <a:pt x="29933" y="136465"/>
              </a:lnTo>
              <a:lnTo>
                <a:pt x="37694" y="117604"/>
              </a:lnTo>
              <a:lnTo>
                <a:pt x="52106" y="100962"/>
              </a:lnTo>
              <a:lnTo>
                <a:pt x="66518" y="102072"/>
              </a:lnTo>
              <a:lnTo>
                <a:pt x="83147" y="105400"/>
              </a:lnTo>
              <a:lnTo>
                <a:pt x="99776" y="98743"/>
              </a:lnTo>
              <a:lnTo>
                <a:pt x="123057" y="103181"/>
              </a:lnTo>
              <a:lnTo>
                <a:pt x="141904" y="94305"/>
              </a:lnTo>
              <a:lnTo>
                <a:pt x="154099" y="77663"/>
              </a:lnTo>
              <a:lnTo>
                <a:pt x="164076" y="57693"/>
              </a:lnTo>
              <a:lnTo>
                <a:pt x="182923" y="41050"/>
              </a:lnTo>
              <a:lnTo>
                <a:pt x="199552" y="33284"/>
              </a:lnTo>
              <a:lnTo>
                <a:pt x="215073" y="31065"/>
              </a:lnTo>
              <a:lnTo>
                <a:pt x="239462" y="15532"/>
              </a:lnTo>
              <a:lnTo>
                <a:pt x="252766" y="0"/>
              </a:lnTo>
              <a:lnTo>
                <a:pt x="271612" y="1109"/>
              </a:lnTo>
              <a:lnTo>
                <a:pt x="271612" y="14423"/>
              </a:lnTo>
              <a:lnTo>
                <a:pt x="262743" y="22189"/>
              </a:lnTo>
              <a:lnTo>
                <a:pt x="252766" y="32175"/>
              </a:lnTo>
              <a:lnTo>
                <a:pt x="256092" y="44379"/>
              </a:lnTo>
              <a:lnTo>
                <a:pt x="262743" y="57693"/>
              </a:lnTo>
              <a:lnTo>
                <a:pt x="263852" y="71006"/>
              </a:lnTo>
              <a:lnTo>
                <a:pt x="263852" y="83211"/>
              </a:lnTo>
              <a:lnTo>
                <a:pt x="252766" y="95415"/>
              </a:lnTo>
              <a:lnTo>
                <a:pt x="243897" y="107619"/>
              </a:lnTo>
              <a:lnTo>
                <a:pt x="240571" y="125371"/>
              </a:lnTo>
              <a:lnTo>
                <a:pt x="230593" y="129809"/>
              </a:lnTo>
              <a:lnTo>
                <a:pt x="213964" y="122042"/>
              </a:lnTo>
              <a:lnTo>
                <a:pt x="203987" y="132028"/>
              </a:lnTo>
              <a:lnTo>
                <a:pt x="209530" y="134246"/>
              </a:lnTo>
              <a:lnTo>
                <a:pt x="220616" y="140903"/>
              </a:lnTo>
              <a:lnTo>
                <a:pt x="230593" y="144232"/>
              </a:lnTo>
              <a:lnTo>
                <a:pt x="230593" y="150889"/>
              </a:lnTo>
              <a:lnTo>
                <a:pt x="232811" y="160874"/>
              </a:lnTo>
              <a:lnTo>
                <a:pt x="232811" y="179735"/>
              </a:lnTo>
              <a:lnTo>
                <a:pt x="222833" y="183063"/>
              </a:lnTo>
              <a:lnTo>
                <a:pt x="210638" y="181954"/>
              </a:lnTo>
              <a:lnTo>
                <a:pt x="199552" y="183063"/>
              </a:lnTo>
              <a:lnTo>
                <a:pt x="195118" y="188611"/>
              </a:lnTo>
              <a:lnTo>
                <a:pt x="199552" y="195268"/>
              </a:lnTo>
              <a:lnTo>
                <a:pt x="206204" y="193049"/>
              </a:lnTo>
              <a:lnTo>
                <a:pt x="216181" y="188611"/>
              </a:lnTo>
              <a:lnTo>
                <a:pt x="222833" y="190830"/>
              </a:lnTo>
              <a:lnTo>
                <a:pt x="229485" y="191939"/>
              </a:lnTo>
              <a:lnTo>
                <a:pt x="231702" y="193049"/>
              </a:lnTo>
              <a:lnTo>
                <a:pt x="230593" y="203034"/>
              </a:lnTo>
              <a:lnTo>
                <a:pt x="223942" y="208581"/>
              </a:lnTo>
              <a:lnTo>
                <a:pt x="220616" y="216348"/>
              </a:lnTo>
              <a:lnTo>
                <a:pt x="219507" y="221895"/>
              </a:lnTo>
              <a:lnTo>
                <a:pt x="223942" y="225224"/>
              </a:lnTo>
              <a:lnTo>
                <a:pt x="228376" y="224114"/>
              </a:lnTo>
              <a:lnTo>
                <a:pt x="228376" y="219676"/>
              </a:lnTo>
              <a:lnTo>
                <a:pt x="230593" y="208581"/>
              </a:lnTo>
              <a:lnTo>
                <a:pt x="233919" y="204143"/>
              </a:lnTo>
              <a:lnTo>
                <a:pt x="238354" y="205253"/>
              </a:lnTo>
              <a:lnTo>
                <a:pt x="250549" y="213019"/>
              </a:lnTo>
              <a:lnTo>
                <a:pt x="262743" y="216348"/>
              </a:lnTo>
              <a:lnTo>
                <a:pt x="276047" y="216348"/>
              </a:lnTo>
              <a:lnTo>
                <a:pt x="293785" y="216348"/>
              </a:lnTo>
              <a:lnTo>
                <a:pt x="303762" y="221895"/>
              </a:lnTo>
              <a:lnTo>
                <a:pt x="301545" y="240756"/>
              </a:lnTo>
              <a:lnTo>
                <a:pt x="293785" y="254070"/>
              </a:lnTo>
              <a:lnTo>
                <a:pt x="280481" y="268493"/>
              </a:lnTo>
              <a:lnTo>
                <a:pt x="270504" y="280697"/>
              </a:lnTo>
              <a:lnTo>
                <a:pt x="259418" y="278478"/>
              </a:lnTo>
              <a:lnTo>
                <a:pt x="251657" y="281807"/>
              </a:lnTo>
              <a:lnTo>
                <a:pt x="245006" y="274041"/>
              </a:lnTo>
              <a:lnTo>
                <a:pt x="251657" y="265165"/>
              </a:lnTo>
              <a:lnTo>
                <a:pt x="251657" y="257398"/>
              </a:lnTo>
              <a:lnTo>
                <a:pt x="240571" y="262946"/>
              </a:lnTo>
              <a:lnTo>
                <a:pt x="239462" y="275150"/>
              </a:lnTo>
              <a:lnTo>
                <a:pt x="231702" y="290683"/>
              </a:lnTo>
              <a:lnTo>
                <a:pt x="233919" y="298449"/>
              </a:lnTo>
              <a:lnTo>
                <a:pt x="232811" y="310653"/>
              </a:lnTo>
              <a:lnTo>
                <a:pt x="235028" y="316201"/>
              </a:lnTo>
              <a:lnTo>
                <a:pt x="232811" y="317310"/>
              </a:lnTo>
              <a:lnTo>
                <a:pt x="228376" y="327295"/>
              </a:lnTo>
              <a:lnTo>
                <a:pt x="213964" y="329514"/>
              </a:lnTo>
              <a:lnTo>
                <a:pt x="200661" y="320639"/>
              </a:lnTo>
              <a:lnTo>
                <a:pt x="196226" y="328405"/>
              </a:lnTo>
              <a:lnTo>
                <a:pt x="199552" y="329514"/>
              </a:lnTo>
              <a:lnTo>
                <a:pt x="207312" y="333952"/>
              </a:lnTo>
              <a:lnTo>
                <a:pt x="203987" y="356142"/>
              </a:lnTo>
              <a:lnTo>
                <a:pt x="195118" y="360580"/>
              </a:lnTo>
              <a:lnTo>
                <a:pt x="178488" y="352813"/>
              </a:lnTo>
              <a:lnTo>
                <a:pt x="160750" y="352813"/>
              </a:lnTo>
              <a:lnTo>
                <a:pt x="168511" y="360580"/>
              </a:lnTo>
              <a:lnTo>
                <a:pt x="178488" y="365018"/>
              </a:lnTo>
              <a:lnTo>
                <a:pt x="186249" y="370565"/>
              </a:lnTo>
              <a:lnTo>
                <a:pt x="188466" y="375003"/>
              </a:lnTo>
              <a:lnTo>
                <a:pt x="196226" y="380550"/>
              </a:lnTo>
              <a:lnTo>
                <a:pt x="209530" y="377222"/>
              </a:lnTo>
              <a:lnTo>
                <a:pt x="221725" y="370565"/>
              </a:lnTo>
              <a:lnTo>
                <a:pt x="236137" y="372784"/>
              </a:lnTo>
              <a:lnTo>
                <a:pt x="247223" y="377222"/>
              </a:lnTo>
              <a:lnTo>
                <a:pt x="253875" y="388317"/>
              </a:lnTo>
              <a:lnTo>
                <a:pt x="254983" y="392755"/>
              </a:lnTo>
              <a:lnTo>
                <a:pt x="261635" y="392755"/>
              </a:lnTo>
              <a:lnTo>
                <a:pt x="266069" y="386098"/>
              </a:lnTo>
              <a:lnTo>
                <a:pt x="258309" y="377222"/>
              </a:lnTo>
              <a:lnTo>
                <a:pt x="260526" y="368346"/>
              </a:lnTo>
              <a:lnTo>
                <a:pt x="268287" y="371674"/>
              </a:lnTo>
              <a:lnTo>
                <a:pt x="279373" y="383879"/>
              </a:lnTo>
              <a:lnTo>
                <a:pt x="279373" y="396083"/>
              </a:lnTo>
              <a:lnTo>
                <a:pt x="282699" y="406068"/>
              </a:lnTo>
              <a:lnTo>
                <a:pt x="287133" y="413835"/>
              </a:lnTo>
              <a:lnTo>
                <a:pt x="293785" y="424929"/>
              </a:lnTo>
              <a:lnTo>
                <a:pt x="288242" y="432696"/>
              </a:lnTo>
              <a:lnTo>
                <a:pt x="288242" y="439353"/>
              </a:lnTo>
              <a:lnTo>
                <a:pt x="280481" y="449338"/>
              </a:lnTo>
              <a:lnTo>
                <a:pt x="273830" y="463761"/>
              </a:lnTo>
              <a:lnTo>
                <a:pt x="263852" y="472637"/>
              </a:lnTo>
              <a:lnTo>
                <a:pt x="248331" y="477075"/>
              </a:lnTo>
              <a:lnTo>
                <a:pt x="241680" y="475965"/>
              </a:lnTo>
              <a:lnTo>
                <a:pt x="230593" y="468199"/>
              </a:lnTo>
              <a:lnTo>
                <a:pt x="217290" y="459323"/>
              </a:lnTo>
              <a:lnTo>
                <a:pt x="203987" y="451557"/>
              </a:lnTo>
              <a:lnTo>
                <a:pt x="196226" y="443790"/>
              </a:lnTo>
              <a:lnTo>
                <a:pt x="191792" y="432696"/>
              </a:lnTo>
              <a:lnTo>
                <a:pt x="188466" y="421601"/>
              </a:lnTo>
              <a:lnTo>
                <a:pt x="186249" y="410506"/>
              </a:lnTo>
              <a:lnTo>
                <a:pt x="180706" y="401630"/>
              </a:lnTo>
              <a:lnTo>
                <a:pt x="178488" y="394973"/>
              </a:lnTo>
              <a:lnTo>
                <a:pt x="167402" y="389426"/>
              </a:lnTo>
              <a:lnTo>
                <a:pt x="159642" y="387207"/>
              </a:lnTo>
              <a:lnTo>
                <a:pt x="156316" y="389426"/>
              </a:lnTo>
              <a:lnTo>
                <a:pt x="158533" y="393864"/>
              </a:lnTo>
              <a:lnTo>
                <a:pt x="164076" y="397192"/>
              </a:lnTo>
              <a:lnTo>
                <a:pt x="162968" y="404959"/>
              </a:lnTo>
              <a:lnTo>
                <a:pt x="160750" y="413835"/>
              </a:lnTo>
              <a:lnTo>
                <a:pt x="161859" y="423820"/>
              </a:lnTo>
              <a:lnTo>
                <a:pt x="164076" y="434915"/>
              </a:lnTo>
              <a:lnTo>
                <a:pt x="165185" y="442681"/>
              </a:lnTo>
              <a:lnTo>
                <a:pt x="158533" y="448228"/>
              </a:lnTo>
              <a:lnTo>
                <a:pt x="150773" y="451557"/>
              </a:lnTo>
              <a:lnTo>
                <a:pt x="154099" y="458214"/>
              </a:lnTo>
              <a:lnTo>
                <a:pt x="150773" y="463761"/>
              </a:lnTo>
              <a:lnTo>
                <a:pt x="156316" y="468199"/>
              </a:lnTo>
              <a:lnTo>
                <a:pt x="162968" y="472637"/>
              </a:lnTo>
              <a:lnTo>
                <a:pt x="176271" y="474856"/>
              </a:lnTo>
              <a:lnTo>
                <a:pt x="169619" y="468199"/>
              </a:lnTo>
              <a:lnTo>
                <a:pt x="165185" y="464871"/>
              </a:lnTo>
              <a:lnTo>
                <a:pt x="167402" y="457104"/>
              </a:lnTo>
              <a:lnTo>
                <a:pt x="180706" y="460433"/>
              </a:lnTo>
              <a:lnTo>
                <a:pt x="195118" y="467089"/>
              </a:lnTo>
              <a:lnTo>
                <a:pt x="207312" y="477075"/>
              </a:lnTo>
              <a:lnTo>
                <a:pt x="211747" y="495936"/>
              </a:lnTo>
              <a:lnTo>
                <a:pt x="196226" y="497045"/>
              </a:lnTo>
              <a:lnTo>
                <a:pt x="178488" y="492607"/>
              </a:lnTo>
              <a:lnTo>
                <a:pt x="169619" y="492607"/>
              </a:lnTo>
              <a:lnTo>
                <a:pt x="159642" y="499264"/>
              </a:lnTo>
              <a:lnTo>
                <a:pt x="136361" y="501483"/>
              </a:lnTo>
              <a:lnTo>
                <a:pt x="131926" y="507031"/>
              </a:lnTo>
              <a:lnTo>
                <a:pt x="121949" y="504812"/>
              </a:lnTo>
              <a:lnTo>
                <a:pt x="103102" y="495936"/>
              </a:lnTo>
              <a:lnTo>
                <a:pt x="92016" y="493717"/>
              </a:lnTo>
              <a:lnTo>
                <a:pt x="80930" y="491498"/>
              </a:lnTo>
              <a:lnTo>
                <a:pt x="69844" y="491498"/>
              </a:lnTo>
              <a:lnTo>
                <a:pt x="65409" y="490388"/>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0.56975</cdr:x>
      <cdr:y>0.434</cdr:y>
    </cdr:from>
    <cdr:to>
      <cdr:x>0.59025</cdr:x>
      <cdr:y>0.472</cdr:y>
    </cdr:to>
    <cdr:sp macro="" textlink="">
      <cdr:nvSpPr>
        <cdr:cNvPr id="36928" name="Freeform 64"/>
        <cdr:cNvSpPr>
          <a:spLocks xmlns:a="http://schemas.openxmlformats.org/drawingml/2006/main"/>
        </cdr:cNvSpPr>
      </cdr:nvSpPr>
      <cdr:spPr bwMode="auto">
        <a:xfrm xmlns:a="http://schemas.openxmlformats.org/drawingml/2006/main">
          <a:off x="5220648" y="3104521"/>
          <a:ext cx="187842" cy="271825"/>
        </a:xfrm>
        <a:custGeom xmlns:a="http://schemas.openxmlformats.org/drawingml/2006/main">
          <a:avLst/>
          <a:gdLst/>
          <a:ahLst/>
          <a:cxnLst>
            <a:cxn ang="0">
              <a:pos x="88689" y="245194"/>
            </a:cxn>
            <a:cxn ang="0">
              <a:pos x="8869" y="225223"/>
            </a:cxn>
            <a:cxn ang="0">
              <a:pos x="21064" y="213019"/>
            </a:cxn>
            <a:cxn ang="0">
              <a:pos x="17738" y="195268"/>
            </a:cxn>
            <a:cxn ang="0">
              <a:pos x="70952" y="215238"/>
            </a:cxn>
            <a:cxn ang="0">
              <a:pos x="86472" y="204143"/>
            </a:cxn>
            <a:cxn ang="0">
              <a:pos x="95341" y="193049"/>
            </a:cxn>
            <a:cxn ang="0">
              <a:pos x="119731" y="206362"/>
            </a:cxn>
            <a:cxn ang="0">
              <a:pos x="117514" y="190830"/>
            </a:cxn>
            <a:cxn ang="0">
              <a:pos x="83146" y="176406"/>
            </a:cxn>
            <a:cxn ang="0">
              <a:pos x="87581" y="158655"/>
            </a:cxn>
            <a:cxn ang="0">
              <a:pos x="43236" y="153107"/>
            </a:cxn>
            <a:cxn ang="0">
              <a:pos x="22172" y="125371"/>
            </a:cxn>
            <a:cxn ang="0">
              <a:pos x="24390" y="93196"/>
            </a:cxn>
            <a:cxn ang="0">
              <a:pos x="21064" y="72116"/>
            </a:cxn>
            <a:cxn ang="0">
              <a:pos x="27715" y="59911"/>
            </a:cxn>
            <a:cxn ang="0">
              <a:pos x="49888" y="46598"/>
            </a:cxn>
            <a:cxn ang="0">
              <a:pos x="59865" y="26627"/>
            </a:cxn>
            <a:cxn ang="0">
              <a:pos x="39910" y="14423"/>
            </a:cxn>
            <a:cxn ang="0">
              <a:pos x="90907" y="21080"/>
            </a:cxn>
            <a:cxn ang="0">
              <a:pos x="85364" y="53255"/>
            </a:cxn>
            <a:cxn ang="0">
              <a:pos x="93124" y="69897"/>
            </a:cxn>
            <a:cxn ang="0">
              <a:pos x="104210" y="32174"/>
            </a:cxn>
            <a:cxn ang="0">
              <a:pos x="114188" y="61021"/>
            </a:cxn>
            <a:cxn ang="0">
              <a:pos x="124165" y="68787"/>
            </a:cxn>
            <a:cxn ang="0">
              <a:pos x="114188" y="23299"/>
            </a:cxn>
            <a:cxn ang="0">
              <a:pos x="131926" y="0"/>
            </a:cxn>
            <a:cxn ang="0">
              <a:pos x="171836" y="9985"/>
            </a:cxn>
            <a:cxn ang="0">
              <a:pos x="175162" y="68787"/>
            </a:cxn>
            <a:cxn ang="0">
              <a:pos x="170727" y="95415"/>
            </a:cxn>
            <a:cxn ang="0">
              <a:pos x="130817" y="108728"/>
            </a:cxn>
            <a:cxn ang="0">
              <a:pos x="158533" y="134246"/>
            </a:cxn>
            <a:cxn ang="0">
              <a:pos x="123057" y="158655"/>
            </a:cxn>
            <a:cxn ang="0">
              <a:pos x="134143" y="189720"/>
            </a:cxn>
            <a:cxn ang="0">
              <a:pos x="166293" y="187501"/>
            </a:cxn>
            <a:cxn ang="0">
              <a:pos x="129708" y="207472"/>
            </a:cxn>
            <a:cxn ang="0">
              <a:pos x="107536" y="264055"/>
            </a:cxn>
          </a:cxnLst>
          <a:rect l="0" t="0" r="r" b="b"/>
          <a:pathLst>
            <a:path w="184031" h="264055">
              <a:moveTo>
                <a:pt x="107536" y="264055"/>
              </a:moveTo>
              <a:lnTo>
                <a:pt x="88689" y="245194"/>
              </a:lnTo>
              <a:lnTo>
                <a:pt x="57648" y="250741"/>
              </a:lnTo>
              <a:lnTo>
                <a:pt x="8869" y="225223"/>
              </a:lnTo>
              <a:lnTo>
                <a:pt x="4434" y="213019"/>
              </a:lnTo>
              <a:lnTo>
                <a:pt x="21064" y="213019"/>
              </a:lnTo>
              <a:lnTo>
                <a:pt x="13303" y="203034"/>
              </a:lnTo>
              <a:lnTo>
                <a:pt x="17738" y="195268"/>
              </a:lnTo>
              <a:lnTo>
                <a:pt x="33258" y="190830"/>
              </a:lnTo>
              <a:lnTo>
                <a:pt x="70952" y="215238"/>
              </a:lnTo>
              <a:lnTo>
                <a:pt x="75386" y="205253"/>
              </a:lnTo>
              <a:lnTo>
                <a:pt x="86472" y="204143"/>
              </a:lnTo>
              <a:lnTo>
                <a:pt x="84255" y="194158"/>
              </a:lnTo>
              <a:lnTo>
                <a:pt x="95341" y="193049"/>
              </a:lnTo>
              <a:lnTo>
                <a:pt x="108645" y="199705"/>
              </a:lnTo>
              <a:lnTo>
                <a:pt x="119731" y="206362"/>
              </a:lnTo>
              <a:lnTo>
                <a:pt x="123057" y="201924"/>
              </a:lnTo>
              <a:lnTo>
                <a:pt x="117514" y="190830"/>
              </a:lnTo>
              <a:lnTo>
                <a:pt x="101993" y="187501"/>
              </a:lnTo>
              <a:lnTo>
                <a:pt x="83146" y="176406"/>
              </a:lnTo>
              <a:lnTo>
                <a:pt x="84255" y="168640"/>
              </a:lnTo>
              <a:lnTo>
                <a:pt x="87581" y="158655"/>
              </a:lnTo>
              <a:lnTo>
                <a:pt x="79821" y="155326"/>
              </a:lnTo>
              <a:lnTo>
                <a:pt x="43236" y="153107"/>
              </a:lnTo>
              <a:lnTo>
                <a:pt x="32150" y="147560"/>
              </a:lnTo>
              <a:lnTo>
                <a:pt x="22172" y="125371"/>
              </a:lnTo>
              <a:lnTo>
                <a:pt x="29933" y="112057"/>
              </a:lnTo>
              <a:lnTo>
                <a:pt x="24390" y="93196"/>
              </a:lnTo>
              <a:lnTo>
                <a:pt x="5543" y="73225"/>
              </a:lnTo>
              <a:lnTo>
                <a:pt x="21064" y="72116"/>
              </a:lnTo>
              <a:lnTo>
                <a:pt x="0" y="59911"/>
              </a:lnTo>
              <a:lnTo>
                <a:pt x="27715" y="59911"/>
              </a:lnTo>
              <a:lnTo>
                <a:pt x="43236" y="58802"/>
              </a:lnTo>
              <a:lnTo>
                <a:pt x="49888" y="46598"/>
              </a:lnTo>
              <a:lnTo>
                <a:pt x="59865" y="42160"/>
              </a:lnTo>
              <a:lnTo>
                <a:pt x="59865" y="26627"/>
              </a:lnTo>
              <a:lnTo>
                <a:pt x="37693" y="18861"/>
              </a:lnTo>
              <a:lnTo>
                <a:pt x="39910" y="14423"/>
              </a:lnTo>
              <a:lnTo>
                <a:pt x="69843" y="22189"/>
              </a:lnTo>
              <a:lnTo>
                <a:pt x="90907" y="21080"/>
              </a:lnTo>
              <a:lnTo>
                <a:pt x="83146" y="33284"/>
              </a:lnTo>
              <a:lnTo>
                <a:pt x="85364" y="53255"/>
              </a:lnTo>
              <a:lnTo>
                <a:pt x="80929" y="62130"/>
              </a:lnTo>
              <a:lnTo>
                <a:pt x="93124" y="69897"/>
              </a:lnTo>
              <a:lnTo>
                <a:pt x="99776" y="51036"/>
              </a:lnTo>
              <a:lnTo>
                <a:pt x="104210" y="32174"/>
              </a:lnTo>
              <a:lnTo>
                <a:pt x="113079" y="35503"/>
              </a:lnTo>
              <a:lnTo>
                <a:pt x="114188" y="61021"/>
              </a:lnTo>
              <a:lnTo>
                <a:pt x="110862" y="71006"/>
              </a:lnTo>
              <a:lnTo>
                <a:pt x="124165" y="68787"/>
              </a:lnTo>
              <a:lnTo>
                <a:pt x="119731" y="42160"/>
              </a:lnTo>
              <a:lnTo>
                <a:pt x="114188" y="23299"/>
              </a:lnTo>
              <a:lnTo>
                <a:pt x="97558" y="24408"/>
              </a:lnTo>
              <a:lnTo>
                <a:pt x="131926" y="0"/>
              </a:lnTo>
              <a:lnTo>
                <a:pt x="152989" y="4438"/>
              </a:lnTo>
              <a:lnTo>
                <a:pt x="171836" y="9985"/>
              </a:lnTo>
              <a:lnTo>
                <a:pt x="170727" y="39941"/>
              </a:lnTo>
              <a:lnTo>
                <a:pt x="175162" y="68787"/>
              </a:lnTo>
              <a:lnTo>
                <a:pt x="184031" y="88758"/>
              </a:lnTo>
              <a:lnTo>
                <a:pt x="170727" y="95415"/>
              </a:lnTo>
              <a:lnTo>
                <a:pt x="159641" y="85429"/>
              </a:lnTo>
              <a:lnTo>
                <a:pt x="130817" y="108728"/>
              </a:lnTo>
              <a:lnTo>
                <a:pt x="147446" y="119823"/>
              </a:lnTo>
              <a:lnTo>
                <a:pt x="158533" y="134246"/>
              </a:lnTo>
              <a:lnTo>
                <a:pt x="140795" y="147560"/>
              </a:lnTo>
              <a:lnTo>
                <a:pt x="123057" y="158655"/>
              </a:lnTo>
              <a:lnTo>
                <a:pt x="130817" y="169750"/>
              </a:lnTo>
              <a:lnTo>
                <a:pt x="134143" y="189720"/>
              </a:lnTo>
              <a:lnTo>
                <a:pt x="138577" y="177516"/>
              </a:lnTo>
              <a:lnTo>
                <a:pt x="166293" y="187501"/>
              </a:lnTo>
              <a:lnTo>
                <a:pt x="167402" y="195268"/>
              </a:lnTo>
              <a:lnTo>
                <a:pt x="129708" y="207472"/>
              </a:lnTo>
              <a:lnTo>
                <a:pt x="110862" y="239647"/>
              </a:lnTo>
              <a:lnTo>
                <a:pt x="107536" y="264055"/>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0.497</cdr:x>
      <cdr:y>0.10625</cdr:y>
    </cdr:from>
    <cdr:to>
      <cdr:x>0.65625</cdr:x>
      <cdr:y>0.48175</cdr:y>
    </cdr:to>
    <cdr:grpSp>
      <cdr:nvGrpSpPr>
        <cdr:cNvPr id="216" name="Group 209"/>
        <cdr:cNvGrpSpPr>
          <a:grpSpLocks xmlns:a="http://schemas.openxmlformats.org/drawingml/2006/main"/>
        </cdr:cNvGrpSpPr>
      </cdr:nvGrpSpPr>
      <cdr:grpSpPr bwMode="auto">
        <a:xfrm xmlns:a="http://schemas.openxmlformats.org/drawingml/2006/main">
          <a:off x="4536994" y="756999"/>
          <a:ext cx="1453755" cy="2675325"/>
          <a:chOff x="5269344" y="852347"/>
          <a:chExt cx="1330014" cy="2365842"/>
        </a:xfrm>
      </cdr:grpSpPr>
      <cdr:sp macro="" textlink="">
        <cdr:nvSpPr>
          <cdr:cNvPr id="36929" name="Freeform 65"/>
          <cdr:cNvSpPr>
            <a:spLocks xmlns:a="http://schemas.openxmlformats.org/drawingml/2006/main"/>
          </cdr:cNvSpPr>
        </cdr:nvSpPr>
        <cdr:spPr bwMode="auto">
          <a:xfrm xmlns:a="http://schemas.openxmlformats.org/drawingml/2006/main">
            <a:off x="5269344" y="852347"/>
            <a:ext cx="1330014" cy="2365842"/>
          </a:xfrm>
          <a:custGeom xmlns:a="http://schemas.openxmlformats.org/drawingml/2006/main">
            <a:avLst/>
            <a:gdLst/>
            <a:ahLst/>
            <a:cxnLst>
              <a:cxn ang="0">
                <a:pos x="631913" y="1271460"/>
              </a:cxn>
              <a:cxn ang="0">
                <a:pos x="627479" y="1330262"/>
              </a:cxn>
              <a:cxn ang="0">
                <a:pos x="676258" y="1460071"/>
              </a:cxn>
              <a:cxn ang="0">
                <a:pos x="771599" y="1501122"/>
              </a:cxn>
              <a:cxn ang="0">
                <a:pos x="798206" y="1544391"/>
              </a:cxn>
              <a:cxn ang="0">
                <a:pos x="786011" y="1616507"/>
              </a:cxn>
              <a:cxn ang="0">
                <a:pos x="770491" y="1681967"/>
              </a:cxn>
              <a:cxn ang="0">
                <a:pos x="752753" y="1698609"/>
              </a:cxn>
              <a:cxn ang="0">
                <a:pos x="578699" y="1813994"/>
              </a:cxn>
              <a:cxn ang="0">
                <a:pos x="576482" y="1938256"/>
              </a:cxn>
              <a:cxn ang="0">
                <a:pos x="554310" y="2021466"/>
              </a:cxn>
              <a:cxn ang="0">
                <a:pos x="478924" y="2217844"/>
              </a:cxn>
              <a:cxn ang="0">
                <a:pos x="361410" y="2231157"/>
              </a:cxn>
              <a:cxn ang="0">
                <a:pos x="290458" y="2326572"/>
              </a:cxn>
              <a:cxn ang="0">
                <a:pos x="182922" y="2326572"/>
              </a:cxn>
              <a:cxn ang="0">
                <a:pos x="190682" y="2277756"/>
              </a:cxn>
              <a:cxn ang="0">
                <a:pos x="178487" y="2183450"/>
              </a:cxn>
              <a:cxn ang="0">
                <a:pos x="155206" y="2091363"/>
              </a:cxn>
              <a:cxn ang="0">
                <a:pos x="108644" y="2000386"/>
              </a:cxn>
              <a:cxn ang="0">
                <a:pos x="77603" y="1941584"/>
              </a:cxn>
              <a:cxn ang="0">
                <a:pos x="14412" y="1828417"/>
              </a:cxn>
              <a:cxn ang="0">
                <a:pos x="0" y="1729674"/>
              </a:cxn>
              <a:cxn ang="0">
                <a:pos x="62082" y="1724127"/>
              </a:cxn>
              <a:cxn ang="0">
                <a:pos x="87581" y="1602084"/>
              </a:cxn>
              <a:cxn ang="0">
                <a:pos x="108644" y="1567690"/>
              </a:cxn>
              <a:cxn ang="0">
                <a:pos x="147446" y="1494465"/>
              </a:cxn>
              <a:cxn ang="0">
                <a:pos x="148555" y="1435663"/>
              </a:cxn>
              <a:cxn ang="0">
                <a:pos x="133034" y="1369094"/>
              </a:cxn>
              <a:cxn ang="0">
                <a:pos x="176270" y="1323606"/>
              </a:cxn>
              <a:cxn ang="0">
                <a:pos x="120839" y="1153856"/>
              </a:cxn>
              <a:cxn ang="0">
                <a:pos x="101993" y="1047346"/>
              </a:cxn>
              <a:cxn ang="0">
                <a:pos x="104210" y="966354"/>
              </a:cxn>
              <a:cxn ang="0">
                <a:pos x="185139" y="864282"/>
              </a:cxn>
              <a:cxn ang="0">
                <a:pos x="334803" y="640168"/>
              </a:cxn>
              <a:cxn ang="0">
                <a:pos x="447882" y="452666"/>
              </a:cxn>
              <a:cxn ang="0">
                <a:pos x="528811" y="287354"/>
              </a:cxn>
              <a:cxn ang="0">
                <a:pos x="626370" y="160874"/>
              </a:cxn>
              <a:cxn ang="0">
                <a:pos x="721711" y="79882"/>
              </a:cxn>
              <a:cxn ang="0">
                <a:pos x="915720" y="82101"/>
              </a:cxn>
              <a:cxn ang="0">
                <a:pos x="986672" y="3328"/>
              </a:cxn>
              <a:cxn ang="0">
                <a:pos x="1052080" y="43269"/>
              </a:cxn>
              <a:cxn ang="0">
                <a:pos x="1091991" y="73225"/>
              </a:cxn>
              <a:cxn ang="0">
                <a:pos x="1161834" y="93196"/>
              </a:cxn>
              <a:cxn ang="0">
                <a:pos x="1237220" y="144232"/>
              </a:cxn>
              <a:cxn ang="0">
                <a:pos x="1289325" y="177516"/>
              </a:cxn>
              <a:cxn ang="0">
                <a:pos x="1278239" y="236318"/>
              </a:cxn>
              <a:cxn ang="0">
                <a:pos x="1274913" y="266274"/>
              </a:cxn>
              <a:cxn ang="0">
                <a:pos x="1295977" y="295121"/>
              </a:cxn>
              <a:cxn ang="0">
                <a:pos x="1291542" y="328405"/>
              </a:cxn>
              <a:cxn ang="0">
                <a:pos x="1314823" y="383879"/>
              </a:cxn>
              <a:cxn ang="0">
                <a:pos x="1293760" y="447119"/>
              </a:cxn>
              <a:cxn ang="0">
                <a:pos x="1331453" y="513688"/>
              </a:cxn>
              <a:cxn ang="0">
                <a:pos x="1300411" y="553629"/>
              </a:cxn>
              <a:cxn ang="0">
                <a:pos x="1186223" y="558067"/>
              </a:cxn>
              <a:cxn ang="0">
                <a:pos x="1073144" y="646825"/>
              </a:cxn>
              <a:cxn ang="0">
                <a:pos x="968934" y="906442"/>
              </a:cxn>
              <a:cxn ang="0">
                <a:pos x="742775" y="1021828"/>
              </a:cxn>
              <a:cxn ang="0">
                <a:pos x="645217" y="1120571"/>
              </a:cxn>
            </a:cxnLst>
            <a:rect l="0" t="0" r="r" b="b"/>
            <a:pathLst>
              <a:path w="1342539" h="2345434">
                <a:moveTo>
                  <a:pt x="646325" y="1253709"/>
                </a:moveTo>
                <a:lnTo>
                  <a:pt x="658520" y="1253709"/>
                </a:lnTo>
                <a:lnTo>
                  <a:pt x="661846" y="1268132"/>
                </a:lnTo>
                <a:lnTo>
                  <a:pt x="649651" y="1270351"/>
                </a:lnTo>
                <a:lnTo>
                  <a:pt x="645217" y="1260365"/>
                </a:lnTo>
                <a:lnTo>
                  <a:pt x="629696" y="1263694"/>
                </a:lnTo>
                <a:lnTo>
                  <a:pt x="631913" y="1271460"/>
                </a:lnTo>
                <a:lnTo>
                  <a:pt x="629696" y="1283664"/>
                </a:lnTo>
                <a:lnTo>
                  <a:pt x="621936" y="1290321"/>
                </a:lnTo>
                <a:lnTo>
                  <a:pt x="629696" y="1303635"/>
                </a:lnTo>
                <a:lnTo>
                  <a:pt x="619718" y="1306963"/>
                </a:lnTo>
                <a:lnTo>
                  <a:pt x="617501" y="1311401"/>
                </a:lnTo>
                <a:lnTo>
                  <a:pt x="634130" y="1330262"/>
                </a:lnTo>
                <a:lnTo>
                  <a:pt x="627479" y="1330262"/>
                </a:lnTo>
                <a:lnTo>
                  <a:pt x="621936" y="1375751"/>
                </a:lnTo>
                <a:lnTo>
                  <a:pt x="642999" y="1419021"/>
                </a:lnTo>
                <a:lnTo>
                  <a:pt x="628587" y="1431225"/>
                </a:lnTo>
                <a:lnTo>
                  <a:pt x="640782" y="1434553"/>
                </a:lnTo>
                <a:lnTo>
                  <a:pt x="669606" y="1435663"/>
                </a:lnTo>
                <a:lnTo>
                  <a:pt x="668498" y="1448976"/>
                </a:lnTo>
                <a:lnTo>
                  <a:pt x="676258" y="1460071"/>
                </a:lnTo>
                <a:lnTo>
                  <a:pt x="681801" y="1461181"/>
                </a:lnTo>
                <a:lnTo>
                  <a:pt x="679584" y="1451195"/>
                </a:lnTo>
                <a:lnTo>
                  <a:pt x="709517" y="1444539"/>
                </a:lnTo>
                <a:lnTo>
                  <a:pt x="715060" y="1461181"/>
                </a:lnTo>
                <a:lnTo>
                  <a:pt x="725037" y="1475604"/>
                </a:lnTo>
                <a:lnTo>
                  <a:pt x="748318" y="1484480"/>
                </a:lnTo>
                <a:lnTo>
                  <a:pt x="771599" y="1501122"/>
                </a:lnTo>
                <a:lnTo>
                  <a:pt x="769382" y="1508888"/>
                </a:lnTo>
                <a:lnTo>
                  <a:pt x="751644" y="1503341"/>
                </a:lnTo>
                <a:lnTo>
                  <a:pt x="758296" y="1515545"/>
                </a:lnTo>
                <a:lnTo>
                  <a:pt x="782686" y="1526640"/>
                </a:lnTo>
                <a:lnTo>
                  <a:pt x="793772" y="1526640"/>
                </a:lnTo>
                <a:lnTo>
                  <a:pt x="795989" y="1531078"/>
                </a:lnTo>
                <a:lnTo>
                  <a:pt x="798206" y="1544391"/>
                </a:lnTo>
                <a:lnTo>
                  <a:pt x="802641" y="1559924"/>
                </a:lnTo>
                <a:lnTo>
                  <a:pt x="809292" y="1561034"/>
                </a:lnTo>
                <a:lnTo>
                  <a:pt x="823704" y="1569909"/>
                </a:lnTo>
                <a:lnTo>
                  <a:pt x="811510" y="1582114"/>
                </a:lnTo>
                <a:lnTo>
                  <a:pt x="820379" y="1593208"/>
                </a:lnTo>
                <a:lnTo>
                  <a:pt x="780468" y="1610960"/>
                </a:lnTo>
                <a:lnTo>
                  <a:pt x="786011" y="1616507"/>
                </a:lnTo>
                <a:lnTo>
                  <a:pt x="736123" y="1644244"/>
                </a:lnTo>
                <a:lnTo>
                  <a:pt x="740558" y="1654230"/>
                </a:lnTo>
                <a:lnTo>
                  <a:pt x="750536" y="1656449"/>
                </a:lnTo>
                <a:lnTo>
                  <a:pt x="772708" y="1648682"/>
                </a:lnTo>
                <a:lnTo>
                  <a:pt x="789337" y="1676419"/>
                </a:lnTo>
                <a:lnTo>
                  <a:pt x="786011" y="1678638"/>
                </a:lnTo>
                <a:lnTo>
                  <a:pt x="770491" y="1681967"/>
                </a:lnTo>
                <a:lnTo>
                  <a:pt x="759404" y="1687514"/>
                </a:lnTo>
                <a:lnTo>
                  <a:pt x="753861" y="1685295"/>
                </a:lnTo>
                <a:lnTo>
                  <a:pt x="749427" y="1678638"/>
                </a:lnTo>
                <a:lnTo>
                  <a:pt x="743884" y="1677529"/>
                </a:lnTo>
                <a:lnTo>
                  <a:pt x="738341" y="1684185"/>
                </a:lnTo>
                <a:lnTo>
                  <a:pt x="746101" y="1686404"/>
                </a:lnTo>
                <a:lnTo>
                  <a:pt x="752753" y="1698609"/>
                </a:lnTo>
                <a:lnTo>
                  <a:pt x="746101" y="1706375"/>
                </a:lnTo>
                <a:lnTo>
                  <a:pt x="725037" y="1717470"/>
                </a:lnTo>
                <a:lnTo>
                  <a:pt x="698430" y="1751864"/>
                </a:lnTo>
                <a:lnTo>
                  <a:pt x="676258" y="1734112"/>
                </a:lnTo>
                <a:lnTo>
                  <a:pt x="590894" y="1784038"/>
                </a:lnTo>
                <a:lnTo>
                  <a:pt x="595329" y="1802899"/>
                </a:lnTo>
                <a:lnTo>
                  <a:pt x="578699" y="1813994"/>
                </a:lnTo>
                <a:lnTo>
                  <a:pt x="583134" y="1828417"/>
                </a:lnTo>
                <a:lnTo>
                  <a:pt x="594220" y="1835074"/>
                </a:lnTo>
                <a:lnTo>
                  <a:pt x="578699" y="1871687"/>
                </a:lnTo>
                <a:lnTo>
                  <a:pt x="586460" y="1878344"/>
                </a:lnTo>
                <a:lnTo>
                  <a:pt x="582025" y="1910519"/>
                </a:lnTo>
                <a:lnTo>
                  <a:pt x="563179" y="1907190"/>
                </a:lnTo>
                <a:lnTo>
                  <a:pt x="576482" y="1938256"/>
                </a:lnTo>
                <a:lnTo>
                  <a:pt x="565396" y="1948241"/>
                </a:lnTo>
                <a:lnTo>
                  <a:pt x="570939" y="1954898"/>
                </a:lnTo>
                <a:lnTo>
                  <a:pt x="573156" y="1987073"/>
                </a:lnTo>
                <a:lnTo>
                  <a:pt x="564287" y="1997058"/>
                </a:lnTo>
                <a:lnTo>
                  <a:pt x="562070" y="2005934"/>
                </a:lnTo>
                <a:lnTo>
                  <a:pt x="552092" y="2011481"/>
                </a:lnTo>
                <a:lnTo>
                  <a:pt x="554310" y="2021466"/>
                </a:lnTo>
                <a:lnTo>
                  <a:pt x="560961" y="2046984"/>
                </a:lnTo>
                <a:lnTo>
                  <a:pt x="553201" y="2061408"/>
                </a:lnTo>
                <a:lnTo>
                  <a:pt x="541006" y="2108006"/>
                </a:lnTo>
                <a:lnTo>
                  <a:pt x="542115" y="2117991"/>
                </a:lnTo>
                <a:lnTo>
                  <a:pt x="526594" y="2126867"/>
                </a:lnTo>
                <a:lnTo>
                  <a:pt x="486684" y="2217844"/>
                </a:lnTo>
                <a:lnTo>
                  <a:pt x="478924" y="2217844"/>
                </a:lnTo>
                <a:lnTo>
                  <a:pt x="478924" y="2208968"/>
                </a:lnTo>
                <a:lnTo>
                  <a:pt x="457860" y="2210077"/>
                </a:lnTo>
                <a:lnTo>
                  <a:pt x="411298" y="2212296"/>
                </a:lnTo>
                <a:lnTo>
                  <a:pt x="384691" y="2208968"/>
                </a:lnTo>
                <a:lnTo>
                  <a:pt x="378039" y="2224501"/>
                </a:lnTo>
                <a:lnTo>
                  <a:pt x="372496" y="2231157"/>
                </a:lnTo>
                <a:lnTo>
                  <a:pt x="361410" y="2231157"/>
                </a:lnTo>
                <a:lnTo>
                  <a:pt x="355867" y="2225610"/>
                </a:lnTo>
                <a:lnTo>
                  <a:pt x="322608" y="2255566"/>
                </a:lnTo>
                <a:lnTo>
                  <a:pt x="333694" y="2305492"/>
                </a:lnTo>
                <a:lnTo>
                  <a:pt x="333694" y="2315478"/>
                </a:lnTo>
                <a:lnTo>
                  <a:pt x="319282" y="2336558"/>
                </a:lnTo>
                <a:lnTo>
                  <a:pt x="303762" y="2337667"/>
                </a:lnTo>
                <a:lnTo>
                  <a:pt x="290458" y="2326572"/>
                </a:lnTo>
                <a:lnTo>
                  <a:pt x="246113" y="2335448"/>
                </a:lnTo>
                <a:lnTo>
                  <a:pt x="230593" y="2345434"/>
                </a:lnTo>
                <a:lnTo>
                  <a:pt x="201768" y="2339886"/>
                </a:lnTo>
                <a:lnTo>
                  <a:pt x="191791" y="2334339"/>
                </a:lnTo>
                <a:lnTo>
                  <a:pt x="186248" y="2337667"/>
                </a:lnTo>
                <a:lnTo>
                  <a:pt x="175162" y="2337667"/>
                </a:lnTo>
                <a:lnTo>
                  <a:pt x="182922" y="2326572"/>
                </a:lnTo>
                <a:lnTo>
                  <a:pt x="187356" y="2314368"/>
                </a:lnTo>
                <a:lnTo>
                  <a:pt x="184031" y="2314368"/>
                </a:lnTo>
                <a:lnTo>
                  <a:pt x="185139" y="2304383"/>
                </a:lnTo>
                <a:lnTo>
                  <a:pt x="200660" y="2292179"/>
                </a:lnTo>
                <a:lnTo>
                  <a:pt x="197334" y="2278865"/>
                </a:lnTo>
                <a:lnTo>
                  <a:pt x="191791" y="2278865"/>
                </a:lnTo>
                <a:lnTo>
                  <a:pt x="190682" y="2277756"/>
                </a:lnTo>
                <a:lnTo>
                  <a:pt x="185139" y="2257785"/>
                </a:lnTo>
                <a:lnTo>
                  <a:pt x="175162" y="2253347"/>
                </a:lnTo>
                <a:lnTo>
                  <a:pt x="138577" y="2179012"/>
                </a:lnTo>
                <a:lnTo>
                  <a:pt x="151881" y="2177903"/>
                </a:lnTo>
                <a:lnTo>
                  <a:pt x="172944" y="2192326"/>
                </a:lnTo>
                <a:lnTo>
                  <a:pt x="174053" y="2191216"/>
                </a:lnTo>
                <a:lnTo>
                  <a:pt x="178487" y="2183450"/>
                </a:lnTo>
                <a:lnTo>
                  <a:pt x="162967" y="2163479"/>
                </a:lnTo>
                <a:lnTo>
                  <a:pt x="159641" y="2152385"/>
                </a:lnTo>
                <a:lnTo>
                  <a:pt x="182922" y="2154604"/>
                </a:lnTo>
                <a:lnTo>
                  <a:pt x="182922" y="2117991"/>
                </a:lnTo>
                <a:lnTo>
                  <a:pt x="168510" y="2120210"/>
                </a:lnTo>
                <a:lnTo>
                  <a:pt x="157424" y="2100239"/>
                </a:lnTo>
                <a:lnTo>
                  <a:pt x="155206" y="2091363"/>
                </a:lnTo>
                <a:lnTo>
                  <a:pt x="129708" y="2072502"/>
                </a:lnTo>
                <a:lnTo>
                  <a:pt x="128600" y="2056970"/>
                </a:lnTo>
                <a:lnTo>
                  <a:pt x="117513" y="2040327"/>
                </a:lnTo>
                <a:lnTo>
                  <a:pt x="110862" y="2021466"/>
                </a:lnTo>
                <a:lnTo>
                  <a:pt x="103101" y="2014810"/>
                </a:lnTo>
                <a:lnTo>
                  <a:pt x="108644" y="2009262"/>
                </a:lnTo>
                <a:lnTo>
                  <a:pt x="108644" y="2000386"/>
                </a:lnTo>
                <a:lnTo>
                  <a:pt x="101993" y="2002605"/>
                </a:lnTo>
                <a:lnTo>
                  <a:pt x="106427" y="1985963"/>
                </a:lnTo>
                <a:lnTo>
                  <a:pt x="95341" y="1998167"/>
                </a:lnTo>
                <a:lnTo>
                  <a:pt x="87581" y="1997058"/>
                </a:lnTo>
                <a:lnTo>
                  <a:pt x="82037" y="1981525"/>
                </a:lnTo>
                <a:lnTo>
                  <a:pt x="86472" y="1961555"/>
                </a:lnTo>
                <a:lnTo>
                  <a:pt x="77603" y="1941584"/>
                </a:lnTo>
                <a:lnTo>
                  <a:pt x="63191" y="1937146"/>
                </a:lnTo>
                <a:lnTo>
                  <a:pt x="65408" y="1922723"/>
                </a:lnTo>
                <a:lnTo>
                  <a:pt x="64300" y="1903862"/>
                </a:lnTo>
                <a:lnTo>
                  <a:pt x="75386" y="1875015"/>
                </a:lnTo>
                <a:lnTo>
                  <a:pt x="86472" y="1828417"/>
                </a:lnTo>
                <a:lnTo>
                  <a:pt x="39910" y="1847279"/>
                </a:lnTo>
                <a:lnTo>
                  <a:pt x="14412" y="1828417"/>
                </a:lnTo>
                <a:lnTo>
                  <a:pt x="16629" y="1799571"/>
                </a:lnTo>
                <a:lnTo>
                  <a:pt x="22172" y="1789586"/>
                </a:lnTo>
                <a:lnTo>
                  <a:pt x="17737" y="1776272"/>
                </a:lnTo>
                <a:lnTo>
                  <a:pt x="7760" y="1765177"/>
                </a:lnTo>
                <a:lnTo>
                  <a:pt x="8869" y="1751864"/>
                </a:lnTo>
                <a:lnTo>
                  <a:pt x="11086" y="1739659"/>
                </a:lnTo>
                <a:lnTo>
                  <a:pt x="0" y="1729674"/>
                </a:lnTo>
                <a:lnTo>
                  <a:pt x="23281" y="1709703"/>
                </a:lnTo>
                <a:lnTo>
                  <a:pt x="29932" y="1720798"/>
                </a:lnTo>
                <a:lnTo>
                  <a:pt x="38801" y="1729674"/>
                </a:lnTo>
                <a:lnTo>
                  <a:pt x="41018" y="1736331"/>
                </a:lnTo>
                <a:lnTo>
                  <a:pt x="47670" y="1737440"/>
                </a:lnTo>
                <a:lnTo>
                  <a:pt x="56539" y="1730783"/>
                </a:lnTo>
                <a:lnTo>
                  <a:pt x="62082" y="1724127"/>
                </a:lnTo>
                <a:lnTo>
                  <a:pt x="70951" y="1705266"/>
                </a:lnTo>
                <a:lnTo>
                  <a:pt x="70951" y="1701937"/>
                </a:lnTo>
                <a:lnTo>
                  <a:pt x="75386" y="1673091"/>
                </a:lnTo>
                <a:lnTo>
                  <a:pt x="67625" y="1646463"/>
                </a:lnTo>
                <a:lnTo>
                  <a:pt x="62082" y="1618726"/>
                </a:lnTo>
                <a:lnTo>
                  <a:pt x="77603" y="1609851"/>
                </a:lnTo>
                <a:lnTo>
                  <a:pt x="87581" y="1602084"/>
                </a:lnTo>
                <a:lnTo>
                  <a:pt x="88689" y="1594318"/>
                </a:lnTo>
                <a:lnTo>
                  <a:pt x="86472" y="1587661"/>
                </a:lnTo>
                <a:lnTo>
                  <a:pt x="85363" y="1582114"/>
                </a:lnTo>
                <a:lnTo>
                  <a:pt x="80929" y="1578785"/>
                </a:lnTo>
                <a:lnTo>
                  <a:pt x="80929" y="1576566"/>
                </a:lnTo>
                <a:lnTo>
                  <a:pt x="94232" y="1567690"/>
                </a:lnTo>
                <a:lnTo>
                  <a:pt x="108644" y="1567690"/>
                </a:lnTo>
                <a:lnTo>
                  <a:pt x="113079" y="1567690"/>
                </a:lnTo>
                <a:lnTo>
                  <a:pt x="119731" y="1565471"/>
                </a:lnTo>
                <a:lnTo>
                  <a:pt x="130817" y="1556596"/>
                </a:lnTo>
                <a:lnTo>
                  <a:pt x="139686" y="1545501"/>
                </a:lnTo>
                <a:lnTo>
                  <a:pt x="148555" y="1527749"/>
                </a:lnTo>
                <a:lnTo>
                  <a:pt x="151881" y="1513326"/>
                </a:lnTo>
                <a:lnTo>
                  <a:pt x="147446" y="1494465"/>
                </a:lnTo>
                <a:lnTo>
                  <a:pt x="152989" y="1486699"/>
                </a:lnTo>
                <a:lnTo>
                  <a:pt x="159641" y="1477823"/>
                </a:lnTo>
                <a:lnTo>
                  <a:pt x="159641" y="1466728"/>
                </a:lnTo>
                <a:lnTo>
                  <a:pt x="158532" y="1456743"/>
                </a:lnTo>
                <a:lnTo>
                  <a:pt x="154098" y="1448976"/>
                </a:lnTo>
                <a:lnTo>
                  <a:pt x="148555" y="1443429"/>
                </a:lnTo>
                <a:lnTo>
                  <a:pt x="148555" y="1435663"/>
                </a:lnTo>
                <a:lnTo>
                  <a:pt x="139686" y="1423458"/>
                </a:lnTo>
                <a:lnTo>
                  <a:pt x="135251" y="1412364"/>
                </a:lnTo>
                <a:lnTo>
                  <a:pt x="130817" y="1401269"/>
                </a:lnTo>
                <a:lnTo>
                  <a:pt x="127491" y="1390174"/>
                </a:lnTo>
                <a:lnTo>
                  <a:pt x="123056" y="1381298"/>
                </a:lnTo>
                <a:lnTo>
                  <a:pt x="118622" y="1371313"/>
                </a:lnTo>
                <a:lnTo>
                  <a:pt x="133034" y="1369094"/>
                </a:lnTo>
                <a:lnTo>
                  <a:pt x="141903" y="1366875"/>
                </a:lnTo>
                <a:lnTo>
                  <a:pt x="152989" y="1366875"/>
                </a:lnTo>
                <a:lnTo>
                  <a:pt x="160749" y="1365766"/>
                </a:lnTo>
                <a:lnTo>
                  <a:pt x="164075" y="1351342"/>
                </a:lnTo>
                <a:lnTo>
                  <a:pt x="176270" y="1334700"/>
                </a:lnTo>
                <a:lnTo>
                  <a:pt x="179596" y="1330262"/>
                </a:lnTo>
                <a:lnTo>
                  <a:pt x="176270" y="1323606"/>
                </a:lnTo>
                <a:lnTo>
                  <a:pt x="180705" y="1312511"/>
                </a:lnTo>
                <a:lnTo>
                  <a:pt x="151881" y="1277008"/>
                </a:lnTo>
                <a:lnTo>
                  <a:pt x="137468" y="1278117"/>
                </a:lnTo>
                <a:lnTo>
                  <a:pt x="107536" y="1253709"/>
                </a:lnTo>
                <a:lnTo>
                  <a:pt x="117513" y="1186030"/>
                </a:lnTo>
                <a:lnTo>
                  <a:pt x="116405" y="1182702"/>
                </a:lnTo>
                <a:lnTo>
                  <a:pt x="120839" y="1153856"/>
                </a:lnTo>
                <a:lnTo>
                  <a:pt x="117513" y="1143870"/>
                </a:lnTo>
                <a:lnTo>
                  <a:pt x="116405" y="1138323"/>
                </a:lnTo>
                <a:lnTo>
                  <a:pt x="110862" y="1128338"/>
                </a:lnTo>
                <a:lnTo>
                  <a:pt x="106427" y="1118352"/>
                </a:lnTo>
                <a:lnTo>
                  <a:pt x="98667" y="1097272"/>
                </a:lnTo>
                <a:lnTo>
                  <a:pt x="106427" y="1073973"/>
                </a:lnTo>
                <a:lnTo>
                  <a:pt x="101993" y="1047346"/>
                </a:lnTo>
                <a:lnTo>
                  <a:pt x="117513" y="1029594"/>
                </a:lnTo>
                <a:lnTo>
                  <a:pt x="116405" y="1024047"/>
                </a:lnTo>
                <a:lnTo>
                  <a:pt x="111970" y="1020718"/>
                </a:lnTo>
                <a:lnTo>
                  <a:pt x="99775" y="999638"/>
                </a:lnTo>
                <a:lnTo>
                  <a:pt x="93124" y="988544"/>
                </a:lnTo>
                <a:lnTo>
                  <a:pt x="90906" y="982996"/>
                </a:lnTo>
                <a:lnTo>
                  <a:pt x="104210" y="966354"/>
                </a:lnTo>
                <a:lnTo>
                  <a:pt x="115296" y="948602"/>
                </a:lnTo>
                <a:lnTo>
                  <a:pt x="106427" y="929741"/>
                </a:lnTo>
                <a:lnTo>
                  <a:pt x="119731" y="919756"/>
                </a:lnTo>
                <a:lnTo>
                  <a:pt x="128600" y="907552"/>
                </a:lnTo>
                <a:lnTo>
                  <a:pt x="143012" y="887581"/>
                </a:lnTo>
                <a:lnTo>
                  <a:pt x="159641" y="879815"/>
                </a:lnTo>
                <a:lnTo>
                  <a:pt x="185139" y="864282"/>
                </a:lnTo>
                <a:lnTo>
                  <a:pt x="219506" y="855406"/>
                </a:lnTo>
                <a:lnTo>
                  <a:pt x="288241" y="870939"/>
                </a:lnTo>
                <a:lnTo>
                  <a:pt x="311522" y="837655"/>
                </a:lnTo>
                <a:lnTo>
                  <a:pt x="308196" y="788838"/>
                </a:lnTo>
                <a:lnTo>
                  <a:pt x="261634" y="761101"/>
                </a:lnTo>
                <a:lnTo>
                  <a:pt x="331477" y="662357"/>
                </a:lnTo>
                <a:lnTo>
                  <a:pt x="334803" y="640168"/>
                </a:lnTo>
                <a:lnTo>
                  <a:pt x="348106" y="630183"/>
                </a:lnTo>
                <a:lnTo>
                  <a:pt x="351432" y="561395"/>
                </a:lnTo>
                <a:lnTo>
                  <a:pt x="360301" y="545862"/>
                </a:lnTo>
                <a:lnTo>
                  <a:pt x="349215" y="491498"/>
                </a:lnTo>
                <a:lnTo>
                  <a:pt x="401320" y="487060"/>
                </a:lnTo>
                <a:lnTo>
                  <a:pt x="451208" y="462652"/>
                </a:lnTo>
                <a:lnTo>
                  <a:pt x="447882" y="452666"/>
                </a:lnTo>
                <a:lnTo>
                  <a:pt x="437905" y="429367"/>
                </a:lnTo>
                <a:lnTo>
                  <a:pt x="467837" y="408287"/>
                </a:lnTo>
                <a:lnTo>
                  <a:pt x="504422" y="357251"/>
                </a:lnTo>
                <a:lnTo>
                  <a:pt x="528811" y="340609"/>
                </a:lnTo>
                <a:lnTo>
                  <a:pt x="543224" y="332843"/>
                </a:lnTo>
                <a:lnTo>
                  <a:pt x="544332" y="307325"/>
                </a:lnTo>
                <a:lnTo>
                  <a:pt x="528811" y="287354"/>
                </a:lnTo>
                <a:lnTo>
                  <a:pt x="513291" y="266274"/>
                </a:lnTo>
                <a:lnTo>
                  <a:pt x="518834" y="254070"/>
                </a:lnTo>
                <a:lnTo>
                  <a:pt x="546549" y="249632"/>
                </a:lnTo>
                <a:lnTo>
                  <a:pt x="558744" y="234099"/>
                </a:lnTo>
                <a:lnTo>
                  <a:pt x="574265" y="198596"/>
                </a:lnTo>
                <a:lnTo>
                  <a:pt x="579808" y="185282"/>
                </a:lnTo>
                <a:lnTo>
                  <a:pt x="626370" y="160874"/>
                </a:lnTo>
                <a:lnTo>
                  <a:pt x="631913" y="151998"/>
                </a:lnTo>
                <a:lnTo>
                  <a:pt x="677367" y="167531"/>
                </a:lnTo>
                <a:lnTo>
                  <a:pt x="698430" y="177516"/>
                </a:lnTo>
                <a:lnTo>
                  <a:pt x="723929" y="137575"/>
                </a:lnTo>
                <a:lnTo>
                  <a:pt x="719494" y="102072"/>
                </a:lnTo>
                <a:lnTo>
                  <a:pt x="720603" y="83211"/>
                </a:lnTo>
                <a:lnTo>
                  <a:pt x="721711" y="79882"/>
                </a:lnTo>
                <a:lnTo>
                  <a:pt x="743884" y="74335"/>
                </a:lnTo>
                <a:lnTo>
                  <a:pt x="756079" y="76554"/>
                </a:lnTo>
                <a:lnTo>
                  <a:pt x="771599" y="84320"/>
                </a:lnTo>
                <a:lnTo>
                  <a:pt x="807075" y="84320"/>
                </a:lnTo>
                <a:lnTo>
                  <a:pt x="904634" y="110948"/>
                </a:lnTo>
                <a:lnTo>
                  <a:pt x="933458" y="84320"/>
                </a:lnTo>
                <a:lnTo>
                  <a:pt x="915720" y="82101"/>
                </a:lnTo>
                <a:lnTo>
                  <a:pt x="904634" y="76554"/>
                </a:lnTo>
                <a:lnTo>
                  <a:pt x="933458" y="58802"/>
                </a:lnTo>
                <a:lnTo>
                  <a:pt x="947870" y="32175"/>
                </a:lnTo>
                <a:lnTo>
                  <a:pt x="945653" y="12204"/>
                </a:lnTo>
                <a:lnTo>
                  <a:pt x="915720" y="2219"/>
                </a:lnTo>
                <a:lnTo>
                  <a:pt x="965608" y="0"/>
                </a:lnTo>
                <a:lnTo>
                  <a:pt x="986672" y="3328"/>
                </a:lnTo>
                <a:lnTo>
                  <a:pt x="1004410" y="2219"/>
                </a:lnTo>
                <a:lnTo>
                  <a:pt x="1006627" y="4438"/>
                </a:lnTo>
                <a:lnTo>
                  <a:pt x="1002192" y="12204"/>
                </a:lnTo>
                <a:lnTo>
                  <a:pt x="1019930" y="21080"/>
                </a:lnTo>
                <a:lnTo>
                  <a:pt x="1038777" y="34394"/>
                </a:lnTo>
                <a:lnTo>
                  <a:pt x="1043211" y="41051"/>
                </a:lnTo>
                <a:lnTo>
                  <a:pt x="1052080" y="43269"/>
                </a:lnTo>
                <a:lnTo>
                  <a:pt x="1054298" y="51036"/>
                </a:lnTo>
                <a:lnTo>
                  <a:pt x="1057623" y="55474"/>
                </a:lnTo>
                <a:lnTo>
                  <a:pt x="1065384" y="58802"/>
                </a:lnTo>
                <a:lnTo>
                  <a:pt x="1080904" y="61021"/>
                </a:lnTo>
                <a:lnTo>
                  <a:pt x="1083122" y="65459"/>
                </a:lnTo>
                <a:lnTo>
                  <a:pt x="1085339" y="71006"/>
                </a:lnTo>
                <a:lnTo>
                  <a:pt x="1091991" y="73225"/>
                </a:lnTo>
                <a:lnTo>
                  <a:pt x="1105294" y="73225"/>
                </a:lnTo>
                <a:lnTo>
                  <a:pt x="1110837" y="76554"/>
                </a:lnTo>
                <a:lnTo>
                  <a:pt x="1114163" y="84320"/>
                </a:lnTo>
                <a:lnTo>
                  <a:pt x="1121923" y="90977"/>
                </a:lnTo>
                <a:lnTo>
                  <a:pt x="1133010" y="92086"/>
                </a:lnTo>
                <a:lnTo>
                  <a:pt x="1147422" y="90977"/>
                </a:lnTo>
                <a:lnTo>
                  <a:pt x="1161834" y="93196"/>
                </a:lnTo>
                <a:lnTo>
                  <a:pt x="1177354" y="96524"/>
                </a:lnTo>
                <a:lnTo>
                  <a:pt x="1190658" y="100962"/>
                </a:lnTo>
                <a:lnTo>
                  <a:pt x="1201744" y="106510"/>
                </a:lnTo>
                <a:lnTo>
                  <a:pt x="1220591" y="116495"/>
                </a:lnTo>
                <a:lnTo>
                  <a:pt x="1233894" y="126480"/>
                </a:lnTo>
                <a:lnTo>
                  <a:pt x="1238328" y="132028"/>
                </a:lnTo>
                <a:lnTo>
                  <a:pt x="1237220" y="144232"/>
                </a:lnTo>
                <a:lnTo>
                  <a:pt x="1240546" y="147560"/>
                </a:lnTo>
                <a:lnTo>
                  <a:pt x="1251632" y="146451"/>
                </a:lnTo>
                <a:lnTo>
                  <a:pt x="1257175" y="156436"/>
                </a:lnTo>
                <a:lnTo>
                  <a:pt x="1262718" y="164202"/>
                </a:lnTo>
                <a:lnTo>
                  <a:pt x="1273804" y="168640"/>
                </a:lnTo>
                <a:lnTo>
                  <a:pt x="1281565" y="174188"/>
                </a:lnTo>
                <a:lnTo>
                  <a:pt x="1289325" y="177516"/>
                </a:lnTo>
                <a:lnTo>
                  <a:pt x="1288216" y="183064"/>
                </a:lnTo>
                <a:lnTo>
                  <a:pt x="1278239" y="189720"/>
                </a:lnTo>
                <a:lnTo>
                  <a:pt x="1272696" y="199706"/>
                </a:lnTo>
                <a:lnTo>
                  <a:pt x="1271587" y="215238"/>
                </a:lnTo>
                <a:lnTo>
                  <a:pt x="1271587" y="224114"/>
                </a:lnTo>
                <a:lnTo>
                  <a:pt x="1273804" y="231880"/>
                </a:lnTo>
                <a:lnTo>
                  <a:pt x="1278239" y="236318"/>
                </a:lnTo>
                <a:lnTo>
                  <a:pt x="1278239" y="242975"/>
                </a:lnTo>
                <a:lnTo>
                  <a:pt x="1271587" y="246304"/>
                </a:lnTo>
                <a:lnTo>
                  <a:pt x="1269370" y="247413"/>
                </a:lnTo>
                <a:lnTo>
                  <a:pt x="1268261" y="250742"/>
                </a:lnTo>
                <a:lnTo>
                  <a:pt x="1264935" y="257398"/>
                </a:lnTo>
                <a:lnTo>
                  <a:pt x="1263827" y="262946"/>
                </a:lnTo>
                <a:lnTo>
                  <a:pt x="1274913" y="266274"/>
                </a:lnTo>
                <a:lnTo>
                  <a:pt x="1282673" y="265165"/>
                </a:lnTo>
                <a:lnTo>
                  <a:pt x="1295977" y="267384"/>
                </a:lnTo>
                <a:lnTo>
                  <a:pt x="1301520" y="270712"/>
                </a:lnTo>
                <a:lnTo>
                  <a:pt x="1299303" y="276260"/>
                </a:lnTo>
                <a:lnTo>
                  <a:pt x="1302628" y="284026"/>
                </a:lnTo>
                <a:lnTo>
                  <a:pt x="1300411" y="290683"/>
                </a:lnTo>
                <a:lnTo>
                  <a:pt x="1295977" y="295121"/>
                </a:lnTo>
                <a:lnTo>
                  <a:pt x="1287108" y="296230"/>
                </a:lnTo>
                <a:lnTo>
                  <a:pt x="1281565" y="298449"/>
                </a:lnTo>
                <a:lnTo>
                  <a:pt x="1281565" y="305106"/>
                </a:lnTo>
                <a:lnTo>
                  <a:pt x="1284891" y="308434"/>
                </a:lnTo>
                <a:lnTo>
                  <a:pt x="1281565" y="313982"/>
                </a:lnTo>
                <a:lnTo>
                  <a:pt x="1284891" y="320639"/>
                </a:lnTo>
                <a:lnTo>
                  <a:pt x="1291542" y="328405"/>
                </a:lnTo>
                <a:lnTo>
                  <a:pt x="1302628" y="341719"/>
                </a:lnTo>
                <a:lnTo>
                  <a:pt x="1312606" y="353923"/>
                </a:lnTo>
                <a:lnTo>
                  <a:pt x="1321475" y="365018"/>
                </a:lnTo>
                <a:lnTo>
                  <a:pt x="1325909" y="373894"/>
                </a:lnTo>
                <a:lnTo>
                  <a:pt x="1325909" y="378331"/>
                </a:lnTo>
                <a:lnTo>
                  <a:pt x="1319258" y="378331"/>
                </a:lnTo>
                <a:lnTo>
                  <a:pt x="1314823" y="383879"/>
                </a:lnTo>
                <a:lnTo>
                  <a:pt x="1314823" y="396083"/>
                </a:lnTo>
                <a:lnTo>
                  <a:pt x="1312606" y="407178"/>
                </a:lnTo>
                <a:lnTo>
                  <a:pt x="1311497" y="414944"/>
                </a:lnTo>
                <a:lnTo>
                  <a:pt x="1307063" y="421601"/>
                </a:lnTo>
                <a:lnTo>
                  <a:pt x="1299303" y="429367"/>
                </a:lnTo>
                <a:lnTo>
                  <a:pt x="1290434" y="437134"/>
                </a:lnTo>
                <a:lnTo>
                  <a:pt x="1293760" y="447119"/>
                </a:lnTo>
                <a:lnTo>
                  <a:pt x="1289325" y="459323"/>
                </a:lnTo>
                <a:lnTo>
                  <a:pt x="1293760" y="469309"/>
                </a:lnTo>
                <a:lnTo>
                  <a:pt x="1300411" y="479294"/>
                </a:lnTo>
                <a:lnTo>
                  <a:pt x="1315932" y="485951"/>
                </a:lnTo>
                <a:lnTo>
                  <a:pt x="1319258" y="493717"/>
                </a:lnTo>
                <a:lnTo>
                  <a:pt x="1324801" y="504812"/>
                </a:lnTo>
                <a:lnTo>
                  <a:pt x="1331453" y="513688"/>
                </a:lnTo>
                <a:lnTo>
                  <a:pt x="1333670" y="521454"/>
                </a:lnTo>
                <a:lnTo>
                  <a:pt x="1336996" y="525892"/>
                </a:lnTo>
                <a:lnTo>
                  <a:pt x="1339213" y="532549"/>
                </a:lnTo>
                <a:lnTo>
                  <a:pt x="1342539" y="538096"/>
                </a:lnTo>
                <a:lnTo>
                  <a:pt x="1332561" y="548081"/>
                </a:lnTo>
                <a:lnTo>
                  <a:pt x="1320366" y="553629"/>
                </a:lnTo>
                <a:lnTo>
                  <a:pt x="1300411" y="553629"/>
                </a:lnTo>
                <a:lnTo>
                  <a:pt x="1290434" y="545862"/>
                </a:lnTo>
                <a:lnTo>
                  <a:pt x="1282673" y="552519"/>
                </a:lnTo>
                <a:lnTo>
                  <a:pt x="1261610" y="553629"/>
                </a:lnTo>
                <a:lnTo>
                  <a:pt x="1247197" y="548081"/>
                </a:lnTo>
                <a:lnTo>
                  <a:pt x="1229460" y="563614"/>
                </a:lnTo>
                <a:lnTo>
                  <a:pt x="1186223" y="533658"/>
                </a:lnTo>
                <a:lnTo>
                  <a:pt x="1186223" y="558067"/>
                </a:lnTo>
                <a:lnTo>
                  <a:pt x="1156291" y="540315"/>
                </a:lnTo>
                <a:lnTo>
                  <a:pt x="1158508" y="595789"/>
                </a:lnTo>
                <a:lnTo>
                  <a:pt x="1110837" y="598008"/>
                </a:lnTo>
                <a:lnTo>
                  <a:pt x="1111946" y="609103"/>
                </a:lnTo>
                <a:lnTo>
                  <a:pt x="1086447" y="616869"/>
                </a:lnTo>
                <a:lnTo>
                  <a:pt x="1090882" y="653482"/>
                </a:lnTo>
                <a:lnTo>
                  <a:pt x="1073144" y="646825"/>
                </a:lnTo>
                <a:lnTo>
                  <a:pt x="1070927" y="649044"/>
                </a:lnTo>
                <a:lnTo>
                  <a:pt x="1076470" y="663467"/>
                </a:lnTo>
                <a:lnTo>
                  <a:pt x="1029908" y="725598"/>
                </a:lnTo>
                <a:lnTo>
                  <a:pt x="1017713" y="723379"/>
                </a:lnTo>
                <a:lnTo>
                  <a:pt x="1075361" y="793276"/>
                </a:lnTo>
                <a:lnTo>
                  <a:pt x="972260" y="896457"/>
                </a:lnTo>
                <a:lnTo>
                  <a:pt x="968934" y="906442"/>
                </a:lnTo>
                <a:lnTo>
                  <a:pt x="886896" y="943055"/>
                </a:lnTo>
                <a:lnTo>
                  <a:pt x="889113" y="949712"/>
                </a:lnTo>
                <a:lnTo>
                  <a:pt x="880244" y="957478"/>
                </a:lnTo>
                <a:lnTo>
                  <a:pt x="873592" y="947493"/>
                </a:lnTo>
                <a:lnTo>
                  <a:pt x="868049" y="939727"/>
                </a:lnTo>
                <a:lnTo>
                  <a:pt x="864723" y="960807"/>
                </a:lnTo>
                <a:lnTo>
                  <a:pt x="742775" y="1021828"/>
                </a:lnTo>
                <a:lnTo>
                  <a:pt x="740558" y="1021828"/>
                </a:lnTo>
                <a:lnTo>
                  <a:pt x="741667" y="1028485"/>
                </a:lnTo>
                <a:lnTo>
                  <a:pt x="764948" y="1034032"/>
                </a:lnTo>
                <a:lnTo>
                  <a:pt x="675149" y="1127228"/>
                </a:lnTo>
                <a:lnTo>
                  <a:pt x="661846" y="1127228"/>
                </a:lnTo>
                <a:lnTo>
                  <a:pt x="658520" y="1118352"/>
                </a:lnTo>
                <a:lnTo>
                  <a:pt x="645217" y="1120571"/>
                </a:lnTo>
                <a:lnTo>
                  <a:pt x="646325" y="1141651"/>
                </a:lnTo>
                <a:lnTo>
                  <a:pt x="645217" y="1151637"/>
                </a:lnTo>
                <a:lnTo>
                  <a:pt x="651868" y="1153856"/>
                </a:lnTo>
                <a:lnTo>
                  <a:pt x="657411" y="1164950"/>
                </a:lnTo>
                <a:lnTo>
                  <a:pt x="661846" y="1174936"/>
                </a:lnTo>
                <a:lnTo>
                  <a:pt x="646325" y="1253709"/>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0" name="Freeform 66"/>
          <cdr:cNvSpPr>
            <a:spLocks xmlns:a="http://schemas.openxmlformats.org/drawingml/2006/main"/>
          </cdr:cNvSpPr>
        </cdr:nvSpPr>
        <cdr:spPr bwMode="auto">
          <a:xfrm xmlns:a="http://schemas.openxmlformats.org/drawingml/2006/main">
            <a:off x="5983910" y="2750024"/>
            <a:ext cx="126778" cy="189410"/>
          </a:xfrm>
          <a:custGeom xmlns:a="http://schemas.openxmlformats.org/drawingml/2006/main">
            <a:avLst/>
            <a:gdLst/>
            <a:ahLst/>
            <a:cxnLst>
              <a:cxn ang="0">
                <a:pos x="0" y="119824"/>
              </a:cxn>
              <a:cxn ang="0">
                <a:pos x="11087" y="156437"/>
              </a:cxn>
              <a:cxn ang="0">
                <a:pos x="21064" y="157546"/>
              </a:cxn>
              <a:cxn ang="0">
                <a:pos x="4435" y="183064"/>
              </a:cxn>
              <a:cxn ang="0">
                <a:pos x="22173" y="179736"/>
              </a:cxn>
              <a:cxn ang="0">
                <a:pos x="33259" y="149780"/>
              </a:cxn>
              <a:cxn ang="0">
                <a:pos x="32150" y="143123"/>
              </a:cxn>
              <a:cxn ang="0">
                <a:pos x="47671" y="134247"/>
              </a:cxn>
              <a:cxn ang="0">
                <a:pos x="63192" y="120933"/>
              </a:cxn>
              <a:cxn ang="0">
                <a:pos x="73169" y="104291"/>
              </a:cxn>
              <a:cxn ang="0">
                <a:pos x="86473" y="96525"/>
              </a:cxn>
              <a:cxn ang="0">
                <a:pos x="78712" y="93196"/>
              </a:cxn>
              <a:cxn ang="0">
                <a:pos x="75387" y="45489"/>
              </a:cxn>
              <a:cxn ang="0">
                <a:pos x="126383" y="5548"/>
              </a:cxn>
              <a:cxn ang="0">
                <a:pos x="116406" y="0"/>
              </a:cxn>
              <a:cxn ang="0">
                <a:pos x="75387" y="13314"/>
              </a:cxn>
              <a:cxn ang="0">
                <a:pos x="69843" y="26628"/>
              </a:cxn>
              <a:cxn ang="0">
                <a:pos x="67626" y="11095"/>
              </a:cxn>
              <a:cxn ang="0">
                <a:pos x="38802" y="28847"/>
              </a:cxn>
              <a:cxn ang="0">
                <a:pos x="25499" y="49927"/>
              </a:cxn>
              <a:cxn ang="0">
                <a:pos x="18847" y="61022"/>
              </a:cxn>
              <a:cxn ang="0">
                <a:pos x="5543" y="71007"/>
              </a:cxn>
              <a:cxn ang="0">
                <a:pos x="2218" y="75445"/>
              </a:cxn>
              <a:cxn ang="0">
                <a:pos x="7761" y="114276"/>
              </a:cxn>
              <a:cxn ang="0">
                <a:pos x="0" y="119824"/>
              </a:cxn>
            </a:cxnLst>
            <a:rect l="0" t="0" r="r" b="b"/>
            <a:pathLst>
              <a:path w="126383" h="183064">
                <a:moveTo>
                  <a:pt x="0" y="119824"/>
                </a:moveTo>
                <a:lnTo>
                  <a:pt x="11087" y="156437"/>
                </a:lnTo>
                <a:lnTo>
                  <a:pt x="21064" y="157546"/>
                </a:lnTo>
                <a:lnTo>
                  <a:pt x="4435" y="183064"/>
                </a:lnTo>
                <a:lnTo>
                  <a:pt x="22173" y="179736"/>
                </a:lnTo>
                <a:lnTo>
                  <a:pt x="33259" y="149780"/>
                </a:lnTo>
                <a:lnTo>
                  <a:pt x="32150" y="143123"/>
                </a:lnTo>
                <a:lnTo>
                  <a:pt x="47671" y="134247"/>
                </a:lnTo>
                <a:lnTo>
                  <a:pt x="63192" y="120933"/>
                </a:lnTo>
                <a:lnTo>
                  <a:pt x="73169" y="104291"/>
                </a:lnTo>
                <a:lnTo>
                  <a:pt x="86473" y="96525"/>
                </a:lnTo>
                <a:lnTo>
                  <a:pt x="78712" y="93196"/>
                </a:lnTo>
                <a:lnTo>
                  <a:pt x="75387" y="45489"/>
                </a:lnTo>
                <a:lnTo>
                  <a:pt x="126383" y="5548"/>
                </a:lnTo>
                <a:lnTo>
                  <a:pt x="116406" y="0"/>
                </a:lnTo>
                <a:lnTo>
                  <a:pt x="75387" y="13314"/>
                </a:lnTo>
                <a:lnTo>
                  <a:pt x="69843" y="26628"/>
                </a:lnTo>
                <a:lnTo>
                  <a:pt x="67626" y="11095"/>
                </a:lnTo>
                <a:lnTo>
                  <a:pt x="38802" y="28847"/>
                </a:lnTo>
                <a:lnTo>
                  <a:pt x="25499" y="49927"/>
                </a:lnTo>
                <a:lnTo>
                  <a:pt x="18847" y="61022"/>
                </a:lnTo>
                <a:lnTo>
                  <a:pt x="5543" y="71007"/>
                </a:lnTo>
                <a:lnTo>
                  <a:pt x="2218" y="75445"/>
                </a:lnTo>
                <a:lnTo>
                  <a:pt x="7761" y="114276"/>
                </a:lnTo>
                <a:lnTo>
                  <a:pt x="0" y="119824"/>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1" name="Freeform 67"/>
          <cdr:cNvSpPr>
            <a:spLocks xmlns:a="http://schemas.openxmlformats.org/drawingml/2006/main"/>
          </cdr:cNvSpPr>
        </cdr:nvSpPr>
        <cdr:spPr bwMode="auto">
          <a:xfrm xmlns:a="http://schemas.openxmlformats.org/drawingml/2006/main">
            <a:off x="5804116" y="2867958"/>
            <a:ext cx="80677" cy="203706"/>
          </a:xfrm>
          <a:custGeom xmlns:a="http://schemas.openxmlformats.org/drawingml/2006/main">
            <a:avLst/>
            <a:gdLst/>
            <a:ahLst/>
            <a:cxnLst>
              <a:cxn ang="0">
                <a:pos x="0" y="153108"/>
              </a:cxn>
              <a:cxn ang="0">
                <a:pos x="2217" y="164202"/>
              </a:cxn>
              <a:cxn ang="0">
                <a:pos x="4435" y="201925"/>
              </a:cxn>
              <a:cxn ang="0">
                <a:pos x="12195" y="197487"/>
              </a:cxn>
              <a:cxn ang="0">
                <a:pos x="21064" y="174188"/>
              </a:cxn>
              <a:cxn ang="0">
                <a:pos x="27716" y="154217"/>
              </a:cxn>
              <a:cxn ang="0">
                <a:pos x="35476" y="134247"/>
              </a:cxn>
              <a:cxn ang="0">
                <a:pos x="45453" y="97634"/>
              </a:cxn>
              <a:cxn ang="0">
                <a:pos x="54322" y="92087"/>
              </a:cxn>
              <a:cxn ang="0">
                <a:pos x="53214" y="82101"/>
              </a:cxn>
              <a:cxn ang="0">
                <a:pos x="56540" y="77663"/>
              </a:cxn>
              <a:cxn ang="0">
                <a:pos x="54322" y="68788"/>
              </a:cxn>
              <a:cxn ang="0">
                <a:pos x="59866" y="63240"/>
              </a:cxn>
              <a:cxn ang="0">
                <a:pos x="75386" y="23299"/>
              </a:cxn>
              <a:cxn ang="0">
                <a:pos x="74278" y="13314"/>
              </a:cxn>
              <a:cxn ang="0">
                <a:pos x="82038" y="9985"/>
              </a:cxn>
              <a:cxn ang="0">
                <a:pos x="79821" y="1109"/>
              </a:cxn>
              <a:cxn ang="0">
                <a:pos x="75386" y="0"/>
              </a:cxn>
              <a:cxn ang="0">
                <a:pos x="62083" y="15533"/>
              </a:cxn>
              <a:cxn ang="0">
                <a:pos x="63191" y="25518"/>
              </a:cxn>
              <a:cxn ang="0">
                <a:pos x="57648" y="29956"/>
              </a:cxn>
              <a:cxn ang="0">
                <a:pos x="48779" y="55474"/>
              </a:cxn>
              <a:cxn ang="0">
                <a:pos x="39910" y="75444"/>
              </a:cxn>
              <a:cxn ang="0">
                <a:pos x="36585" y="84320"/>
              </a:cxn>
              <a:cxn ang="0">
                <a:pos x="29933" y="85430"/>
              </a:cxn>
              <a:cxn ang="0">
                <a:pos x="23281" y="96524"/>
              </a:cxn>
              <a:cxn ang="0">
                <a:pos x="0" y="153108"/>
              </a:cxn>
            </a:cxnLst>
            <a:rect l="0" t="0" r="r" b="b"/>
            <a:pathLst>
              <a:path w="82038" h="201925">
                <a:moveTo>
                  <a:pt x="0" y="153108"/>
                </a:moveTo>
                <a:lnTo>
                  <a:pt x="2217" y="164202"/>
                </a:lnTo>
                <a:lnTo>
                  <a:pt x="4435" y="201925"/>
                </a:lnTo>
                <a:lnTo>
                  <a:pt x="12195" y="197487"/>
                </a:lnTo>
                <a:lnTo>
                  <a:pt x="21064" y="174188"/>
                </a:lnTo>
                <a:lnTo>
                  <a:pt x="27716" y="154217"/>
                </a:lnTo>
                <a:lnTo>
                  <a:pt x="35476" y="134247"/>
                </a:lnTo>
                <a:lnTo>
                  <a:pt x="45453" y="97634"/>
                </a:lnTo>
                <a:lnTo>
                  <a:pt x="54322" y="92087"/>
                </a:lnTo>
                <a:lnTo>
                  <a:pt x="53214" y="82101"/>
                </a:lnTo>
                <a:lnTo>
                  <a:pt x="56540" y="77663"/>
                </a:lnTo>
                <a:lnTo>
                  <a:pt x="54322" y="68788"/>
                </a:lnTo>
                <a:lnTo>
                  <a:pt x="59866" y="63240"/>
                </a:lnTo>
                <a:lnTo>
                  <a:pt x="75386" y="23299"/>
                </a:lnTo>
                <a:lnTo>
                  <a:pt x="74278" y="13314"/>
                </a:lnTo>
                <a:lnTo>
                  <a:pt x="82038" y="9985"/>
                </a:lnTo>
                <a:lnTo>
                  <a:pt x="79821" y="1109"/>
                </a:lnTo>
                <a:lnTo>
                  <a:pt x="75386" y="0"/>
                </a:lnTo>
                <a:lnTo>
                  <a:pt x="62083" y="15533"/>
                </a:lnTo>
                <a:lnTo>
                  <a:pt x="63191" y="25518"/>
                </a:lnTo>
                <a:lnTo>
                  <a:pt x="57648" y="29956"/>
                </a:lnTo>
                <a:lnTo>
                  <a:pt x="48779" y="55474"/>
                </a:lnTo>
                <a:lnTo>
                  <a:pt x="39910" y="75444"/>
                </a:lnTo>
                <a:lnTo>
                  <a:pt x="36585" y="84320"/>
                </a:lnTo>
                <a:lnTo>
                  <a:pt x="29933" y="85430"/>
                </a:lnTo>
                <a:lnTo>
                  <a:pt x="23281" y="96524"/>
                </a:lnTo>
                <a:lnTo>
                  <a:pt x="0" y="153108"/>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grpSp>
  </cdr:relSizeAnchor>
  <cdr:relSizeAnchor xmlns:cdr="http://schemas.openxmlformats.org/drawingml/2006/chartDrawing">
    <cdr:from>
      <cdr:x>0.51975</cdr:x>
      <cdr:y>0.068</cdr:y>
    </cdr:from>
    <cdr:to>
      <cdr:x>0.791</cdr:x>
      <cdr:y>0.38725</cdr:y>
    </cdr:to>
    <cdr:sp macro="" textlink="">
      <cdr:nvSpPr>
        <cdr:cNvPr id="36933" name="Freeform 69"/>
        <cdr:cNvSpPr>
          <a:spLocks xmlns:a="http://schemas.openxmlformats.org/drawingml/2006/main"/>
        </cdr:cNvSpPr>
      </cdr:nvSpPr>
      <cdr:spPr bwMode="auto">
        <a:xfrm xmlns:a="http://schemas.openxmlformats.org/drawingml/2006/main">
          <a:off x="4762495" y="486423"/>
          <a:ext cx="2485478" cy="2283683"/>
        </a:xfrm>
        <a:custGeom xmlns:a="http://schemas.openxmlformats.org/drawingml/2006/main">
          <a:avLst/>
          <a:gdLst/>
          <a:ahLst/>
          <a:cxnLst>
            <a:cxn ang="0">
              <a:pos x="900200" y="459323"/>
            </a:cxn>
            <a:cxn ang="0">
              <a:pos x="738341" y="513688"/>
            </a:cxn>
            <a:cxn ang="0">
              <a:pos x="891331" y="416054"/>
            </a:cxn>
            <a:cxn ang="0">
              <a:pos x="967825" y="340609"/>
            </a:cxn>
            <a:cxn ang="0">
              <a:pos x="998867" y="399412"/>
            </a:cxn>
            <a:cxn ang="0">
              <a:pos x="1182898" y="339500"/>
            </a:cxn>
            <a:cxn ang="0">
              <a:pos x="1247198" y="329515"/>
            </a:cxn>
            <a:cxn ang="0">
              <a:pos x="1339213" y="347266"/>
            </a:cxn>
            <a:cxn ang="0">
              <a:pos x="1364711" y="295121"/>
            </a:cxn>
            <a:cxn ang="0">
              <a:pos x="1422360" y="199706"/>
            </a:cxn>
            <a:cxn ang="0">
              <a:pos x="1454510" y="290683"/>
            </a:cxn>
            <a:cxn ang="0">
              <a:pos x="1506615" y="231881"/>
            </a:cxn>
            <a:cxn ang="0">
              <a:pos x="1582001" y="187502"/>
            </a:cxn>
            <a:cxn ang="0">
              <a:pos x="1600848" y="137575"/>
            </a:cxn>
            <a:cxn ang="0">
              <a:pos x="1719470" y="201925"/>
            </a:cxn>
            <a:cxn ang="0">
              <a:pos x="1839201" y="116495"/>
            </a:cxn>
            <a:cxn ang="0">
              <a:pos x="1866917" y="58802"/>
            </a:cxn>
            <a:cxn ang="0">
              <a:pos x="1912370" y="45489"/>
            </a:cxn>
            <a:cxn ang="0">
              <a:pos x="1961149" y="47708"/>
            </a:cxn>
            <a:cxn ang="0">
              <a:pos x="1928999" y="142013"/>
            </a:cxn>
            <a:cxn ang="0">
              <a:pos x="2017689" y="69897"/>
            </a:cxn>
            <a:cxn ang="0">
              <a:pos x="2069794" y="133137"/>
            </a:cxn>
            <a:cxn ang="0">
              <a:pos x="2154049" y="67678"/>
            </a:cxn>
            <a:cxn ang="0">
              <a:pos x="2172896" y="4438"/>
            </a:cxn>
            <a:cxn ang="0">
              <a:pos x="2274889" y="27737"/>
            </a:cxn>
            <a:cxn ang="0">
              <a:pos x="2242739" y="69897"/>
            </a:cxn>
            <a:cxn ang="0">
              <a:pos x="2514351" y="112057"/>
            </a:cxn>
            <a:cxn ang="0">
              <a:pos x="2376882" y="203034"/>
            </a:cxn>
            <a:cxn ang="0">
              <a:pos x="2504373" y="234100"/>
            </a:cxn>
            <a:cxn ang="0">
              <a:pos x="2292627" y="366127"/>
            </a:cxn>
            <a:cxn ang="0">
              <a:pos x="2227218" y="199706"/>
            </a:cxn>
            <a:cxn ang="0">
              <a:pos x="2170678" y="188611"/>
            </a:cxn>
            <a:cxn ang="0">
              <a:pos x="2084206" y="199706"/>
            </a:cxn>
            <a:cxn ang="0">
              <a:pos x="2019906" y="245194"/>
            </a:cxn>
            <a:cxn ang="0">
              <a:pos x="1988865" y="300668"/>
            </a:cxn>
            <a:cxn ang="0">
              <a:pos x="1977779" y="361689"/>
            </a:cxn>
            <a:cxn ang="0">
              <a:pos x="1952280" y="387207"/>
            </a:cxn>
            <a:cxn ang="0">
              <a:pos x="1903501" y="440462"/>
            </a:cxn>
            <a:cxn ang="0">
              <a:pos x="1818137" y="402740"/>
            </a:cxn>
            <a:cxn ang="0">
              <a:pos x="1752729" y="419382"/>
            </a:cxn>
            <a:cxn ang="0">
              <a:pos x="1564263" y="333953"/>
            </a:cxn>
            <a:cxn ang="0">
              <a:pos x="1431229" y="377222"/>
            </a:cxn>
            <a:cxn ang="0">
              <a:pos x="1229460" y="439353"/>
            </a:cxn>
            <a:cxn ang="0">
              <a:pos x="1059841" y="563614"/>
            </a:cxn>
            <a:cxn ang="0">
              <a:pos x="953413" y="773305"/>
            </a:cxn>
            <a:cxn ang="0">
              <a:pos x="817053" y="1027375"/>
            </a:cxn>
            <a:cxn ang="0">
              <a:pos x="605307" y="1284774"/>
            </a:cxn>
            <a:cxn ang="0">
              <a:pos x="587569" y="1412364"/>
            </a:cxn>
            <a:cxn ang="0">
              <a:pos x="593112" y="1618727"/>
            </a:cxn>
            <a:cxn ang="0">
              <a:pos x="627479" y="1731893"/>
            </a:cxn>
            <a:cxn ang="0">
              <a:pos x="639674" y="1813994"/>
            </a:cxn>
            <a:cxn ang="0">
              <a:pos x="605307" y="1930489"/>
            </a:cxn>
            <a:cxn ang="0">
              <a:pos x="563179" y="1974869"/>
            </a:cxn>
            <a:cxn ang="0">
              <a:pos x="524377" y="2094692"/>
            </a:cxn>
            <a:cxn ang="0">
              <a:pos x="439013" y="2025904"/>
            </a:cxn>
            <a:cxn ang="0">
              <a:pos x="425710" y="1985963"/>
            </a:cxn>
            <a:cxn ang="0">
              <a:pos x="379148" y="2090254"/>
            </a:cxn>
            <a:cxn ang="0">
              <a:pos x="258308" y="2166808"/>
            </a:cxn>
            <a:cxn ang="0">
              <a:pos x="138577" y="2235596"/>
            </a:cxn>
          </a:cxnLst>
          <a:rect l="0" t="0" r="r" b="b"/>
          <a:pathLst>
            <a:path w="2526546" h="2255566">
              <a:moveTo>
                <a:pt x="1043212" y="461542"/>
              </a:moveTo>
              <a:lnTo>
                <a:pt x="1002193" y="468199"/>
              </a:lnTo>
              <a:lnTo>
                <a:pt x="1019931" y="438243"/>
              </a:lnTo>
              <a:lnTo>
                <a:pt x="995541" y="441572"/>
              </a:lnTo>
              <a:lnTo>
                <a:pt x="988889" y="461542"/>
              </a:lnTo>
              <a:lnTo>
                <a:pt x="945653" y="482622"/>
              </a:lnTo>
              <a:lnTo>
                <a:pt x="922372" y="478184"/>
              </a:lnTo>
              <a:lnTo>
                <a:pt x="917937" y="474856"/>
              </a:lnTo>
              <a:lnTo>
                <a:pt x="894656" y="484841"/>
              </a:lnTo>
              <a:lnTo>
                <a:pt x="900200" y="459323"/>
              </a:lnTo>
              <a:lnTo>
                <a:pt x="858072" y="487060"/>
              </a:lnTo>
              <a:lnTo>
                <a:pt x="844769" y="499265"/>
              </a:lnTo>
              <a:lnTo>
                <a:pt x="812619" y="505921"/>
              </a:lnTo>
              <a:lnTo>
                <a:pt x="798206" y="491498"/>
              </a:lnTo>
              <a:lnTo>
                <a:pt x="770491" y="513688"/>
              </a:lnTo>
              <a:lnTo>
                <a:pt x="737232" y="517016"/>
              </a:lnTo>
              <a:lnTo>
                <a:pt x="670715" y="564724"/>
              </a:lnTo>
              <a:lnTo>
                <a:pt x="668498" y="546972"/>
              </a:lnTo>
              <a:lnTo>
                <a:pt x="708408" y="510359"/>
              </a:lnTo>
              <a:lnTo>
                <a:pt x="738341" y="513688"/>
              </a:lnTo>
              <a:lnTo>
                <a:pt x="739450" y="487060"/>
              </a:lnTo>
              <a:lnTo>
                <a:pt x="781577" y="480403"/>
              </a:lnTo>
              <a:lnTo>
                <a:pt x="800424" y="490389"/>
              </a:lnTo>
              <a:lnTo>
                <a:pt x="839225" y="462652"/>
              </a:lnTo>
              <a:lnTo>
                <a:pt x="900200" y="458214"/>
              </a:lnTo>
              <a:lnTo>
                <a:pt x="920155" y="436024"/>
              </a:lnTo>
              <a:lnTo>
                <a:pt x="931241" y="420492"/>
              </a:lnTo>
              <a:lnTo>
                <a:pt x="870267" y="451557"/>
              </a:lnTo>
              <a:lnTo>
                <a:pt x="849203" y="440462"/>
              </a:lnTo>
              <a:lnTo>
                <a:pt x="891331" y="416054"/>
              </a:lnTo>
              <a:lnTo>
                <a:pt x="832574" y="431586"/>
              </a:lnTo>
              <a:lnTo>
                <a:pt x="831465" y="402740"/>
              </a:lnTo>
              <a:lnTo>
                <a:pt x="852529" y="394974"/>
              </a:lnTo>
              <a:lnTo>
                <a:pt x="889113" y="382769"/>
              </a:lnTo>
              <a:lnTo>
                <a:pt x="904634" y="362799"/>
              </a:lnTo>
              <a:lnTo>
                <a:pt x="914612" y="369456"/>
              </a:lnTo>
              <a:lnTo>
                <a:pt x="930132" y="413835"/>
              </a:lnTo>
              <a:lnTo>
                <a:pt x="941219" y="414944"/>
              </a:lnTo>
              <a:lnTo>
                <a:pt x="937893" y="371675"/>
              </a:lnTo>
              <a:lnTo>
                <a:pt x="967825" y="340609"/>
              </a:lnTo>
              <a:lnTo>
                <a:pt x="993324" y="327296"/>
              </a:lnTo>
              <a:lnTo>
                <a:pt x="1004410" y="329515"/>
              </a:lnTo>
              <a:lnTo>
                <a:pt x="993324" y="348376"/>
              </a:lnTo>
              <a:lnTo>
                <a:pt x="987781" y="360580"/>
              </a:lnTo>
              <a:lnTo>
                <a:pt x="968934" y="370565"/>
              </a:lnTo>
              <a:lnTo>
                <a:pt x="985563" y="386098"/>
              </a:lnTo>
              <a:lnTo>
                <a:pt x="975586" y="404959"/>
              </a:lnTo>
              <a:lnTo>
                <a:pt x="982237" y="424930"/>
              </a:lnTo>
              <a:lnTo>
                <a:pt x="1014387" y="406069"/>
              </a:lnTo>
              <a:lnTo>
                <a:pt x="998867" y="399412"/>
              </a:lnTo>
              <a:lnTo>
                <a:pt x="1015496" y="379441"/>
              </a:lnTo>
              <a:lnTo>
                <a:pt x="1039886" y="388317"/>
              </a:lnTo>
              <a:lnTo>
                <a:pt x="1050972" y="398302"/>
              </a:lnTo>
              <a:lnTo>
                <a:pt x="1049863" y="418273"/>
              </a:lnTo>
              <a:lnTo>
                <a:pt x="1033234" y="434915"/>
              </a:lnTo>
              <a:lnTo>
                <a:pt x="1093099" y="399412"/>
              </a:lnTo>
              <a:lnTo>
                <a:pt x="1138553" y="392755"/>
              </a:lnTo>
              <a:lnTo>
                <a:pt x="1140770" y="366127"/>
              </a:lnTo>
              <a:lnTo>
                <a:pt x="1207287" y="357252"/>
              </a:lnTo>
              <a:lnTo>
                <a:pt x="1182898" y="339500"/>
              </a:lnTo>
              <a:lnTo>
                <a:pt x="1185115" y="329515"/>
              </a:lnTo>
              <a:lnTo>
                <a:pt x="1197310" y="319529"/>
              </a:lnTo>
              <a:lnTo>
                <a:pt x="1195093" y="313982"/>
              </a:lnTo>
              <a:lnTo>
                <a:pt x="1208396" y="311763"/>
              </a:lnTo>
              <a:lnTo>
                <a:pt x="1205070" y="298449"/>
              </a:lnTo>
              <a:lnTo>
                <a:pt x="1226134" y="302887"/>
              </a:lnTo>
              <a:lnTo>
                <a:pt x="1229460" y="312872"/>
              </a:lnTo>
              <a:lnTo>
                <a:pt x="1236112" y="347266"/>
              </a:lnTo>
              <a:lnTo>
                <a:pt x="1246089" y="349485"/>
              </a:lnTo>
              <a:lnTo>
                <a:pt x="1247198" y="329515"/>
              </a:lnTo>
              <a:lnTo>
                <a:pt x="1280456" y="331734"/>
              </a:lnTo>
              <a:lnTo>
                <a:pt x="1287108" y="326186"/>
              </a:lnTo>
              <a:lnTo>
                <a:pt x="1258284" y="316201"/>
              </a:lnTo>
              <a:lnTo>
                <a:pt x="1236112" y="288464"/>
              </a:lnTo>
              <a:lnTo>
                <a:pt x="1272696" y="281807"/>
              </a:lnTo>
              <a:lnTo>
                <a:pt x="1281565" y="307325"/>
              </a:lnTo>
              <a:lnTo>
                <a:pt x="1298194" y="320639"/>
              </a:lnTo>
              <a:lnTo>
                <a:pt x="1320367" y="330624"/>
              </a:lnTo>
              <a:lnTo>
                <a:pt x="1314824" y="345047"/>
              </a:lnTo>
              <a:lnTo>
                <a:pt x="1339213" y="347266"/>
              </a:lnTo>
              <a:lnTo>
                <a:pt x="1333670" y="327296"/>
              </a:lnTo>
              <a:lnTo>
                <a:pt x="1325910" y="317310"/>
              </a:lnTo>
              <a:lnTo>
                <a:pt x="1289325" y="299559"/>
              </a:lnTo>
              <a:lnTo>
                <a:pt x="1283782" y="264055"/>
              </a:lnTo>
              <a:lnTo>
                <a:pt x="1292651" y="252961"/>
              </a:lnTo>
              <a:lnTo>
                <a:pt x="1307063" y="244085"/>
              </a:lnTo>
              <a:lnTo>
                <a:pt x="1364711" y="229662"/>
              </a:lnTo>
              <a:lnTo>
                <a:pt x="1356951" y="256289"/>
              </a:lnTo>
              <a:lnTo>
                <a:pt x="1356951" y="292902"/>
              </a:lnTo>
              <a:lnTo>
                <a:pt x="1364711" y="295121"/>
              </a:lnTo>
              <a:lnTo>
                <a:pt x="1369146" y="271822"/>
              </a:lnTo>
              <a:lnTo>
                <a:pt x="1400187" y="277369"/>
              </a:lnTo>
              <a:lnTo>
                <a:pt x="1403513" y="271822"/>
              </a:lnTo>
              <a:lnTo>
                <a:pt x="1373580" y="265165"/>
              </a:lnTo>
              <a:lnTo>
                <a:pt x="1370255" y="258508"/>
              </a:lnTo>
              <a:lnTo>
                <a:pt x="1386884" y="229662"/>
              </a:lnTo>
              <a:lnTo>
                <a:pt x="1395753" y="225224"/>
              </a:lnTo>
              <a:lnTo>
                <a:pt x="1403513" y="223005"/>
              </a:lnTo>
              <a:lnTo>
                <a:pt x="1413491" y="206363"/>
              </a:lnTo>
              <a:lnTo>
                <a:pt x="1422360" y="199706"/>
              </a:lnTo>
              <a:lnTo>
                <a:pt x="1435663" y="217457"/>
              </a:lnTo>
              <a:lnTo>
                <a:pt x="1423468" y="238538"/>
              </a:lnTo>
              <a:lnTo>
                <a:pt x="1419034" y="259618"/>
              </a:lnTo>
              <a:lnTo>
                <a:pt x="1430120" y="262946"/>
              </a:lnTo>
              <a:lnTo>
                <a:pt x="1407948" y="308435"/>
              </a:lnTo>
              <a:lnTo>
                <a:pt x="1380232" y="332843"/>
              </a:lnTo>
              <a:lnTo>
                <a:pt x="1400187" y="337281"/>
              </a:lnTo>
              <a:lnTo>
                <a:pt x="1420143" y="315091"/>
              </a:lnTo>
              <a:lnTo>
                <a:pt x="1433446" y="274041"/>
              </a:lnTo>
              <a:lnTo>
                <a:pt x="1454510" y="290683"/>
              </a:lnTo>
              <a:lnTo>
                <a:pt x="1475574" y="292902"/>
              </a:lnTo>
              <a:lnTo>
                <a:pt x="1470030" y="282917"/>
              </a:lnTo>
              <a:lnTo>
                <a:pt x="1444532" y="265165"/>
              </a:lnTo>
              <a:lnTo>
                <a:pt x="1447858" y="240756"/>
              </a:lnTo>
              <a:lnTo>
                <a:pt x="1474465" y="231881"/>
              </a:lnTo>
              <a:lnTo>
                <a:pt x="1473356" y="218567"/>
              </a:lnTo>
              <a:lnTo>
                <a:pt x="1503289" y="200815"/>
              </a:lnTo>
              <a:lnTo>
                <a:pt x="1491094" y="232990"/>
              </a:lnTo>
              <a:lnTo>
                <a:pt x="1512158" y="216348"/>
              </a:lnTo>
              <a:lnTo>
                <a:pt x="1506615" y="231881"/>
              </a:lnTo>
              <a:lnTo>
                <a:pt x="1517701" y="229662"/>
              </a:lnTo>
              <a:lnTo>
                <a:pt x="1528787" y="189721"/>
              </a:lnTo>
              <a:lnTo>
                <a:pt x="1546525" y="191940"/>
              </a:lnTo>
              <a:lnTo>
                <a:pt x="1568698" y="216348"/>
              </a:lnTo>
              <a:lnTo>
                <a:pt x="1587544" y="224114"/>
              </a:lnTo>
              <a:lnTo>
                <a:pt x="1604173" y="224114"/>
              </a:lnTo>
              <a:lnTo>
                <a:pt x="1596413" y="197487"/>
              </a:lnTo>
              <a:lnTo>
                <a:pt x="1607499" y="196377"/>
              </a:lnTo>
              <a:lnTo>
                <a:pt x="1607499" y="189721"/>
              </a:lnTo>
              <a:lnTo>
                <a:pt x="1582001" y="187502"/>
              </a:lnTo>
              <a:lnTo>
                <a:pt x="1554286" y="178626"/>
              </a:lnTo>
              <a:lnTo>
                <a:pt x="1543199" y="171969"/>
              </a:lnTo>
              <a:lnTo>
                <a:pt x="1552068" y="165312"/>
              </a:lnTo>
              <a:lnTo>
                <a:pt x="1533222" y="165312"/>
              </a:lnTo>
              <a:lnTo>
                <a:pt x="1521027" y="158655"/>
              </a:lnTo>
              <a:lnTo>
                <a:pt x="1545417" y="128699"/>
              </a:lnTo>
              <a:lnTo>
                <a:pt x="1557611" y="144232"/>
              </a:lnTo>
              <a:lnTo>
                <a:pt x="1583110" y="165312"/>
              </a:lnTo>
              <a:lnTo>
                <a:pt x="1579784" y="148670"/>
              </a:lnTo>
              <a:lnTo>
                <a:pt x="1600848" y="137575"/>
              </a:lnTo>
              <a:lnTo>
                <a:pt x="1631889" y="146451"/>
              </a:lnTo>
              <a:lnTo>
                <a:pt x="1627455" y="171969"/>
              </a:lnTo>
              <a:lnTo>
                <a:pt x="1636323" y="167531"/>
              </a:lnTo>
              <a:lnTo>
                <a:pt x="1639649" y="149779"/>
              </a:lnTo>
              <a:lnTo>
                <a:pt x="1656279" y="155327"/>
              </a:lnTo>
              <a:lnTo>
                <a:pt x="1699515" y="158655"/>
              </a:lnTo>
              <a:lnTo>
                <a:pt x="1702841" y="161984"/>
              </a:lnTo>
              <a:lnTo>
                <a:pt x="1655170" y="188611"/>
              </a:lnTo>
              <a:lnTo>
                <a:pt x="1703949" y="177516"/>
              </a:lnTo>
              <a:lnTo>
                <a:pt x="1719470" y="201925"/>
              </a:lnTo>
              <a:lnTo>
                <a:pt x="1732773" y="195268"/>
              </a:lnTo>
              <a:lnTo>
                <a:pt x="1752729" y="198596"/>
              </a:lnTo>
              <a:lnTo>
                <a:pt x="1754946" y="189721"/>
              </a:lnTo>
              <a:lnTo>
                <a:pt x="1720579" y="179735"/>
              </a:lnTo>
              <a:lnTo>
                <a:pt x="1743860" y="170859"/>
              </a:lnTo>
              <a:lnTo>
                <a:pt x="1726122" y="159765"/>
              </a:lnTo>
              <a:lnTo>
                <a:pt x="1728339" y="155327"/>
              </a:lnTo>
              <a:lnTo>
                <a:pt x="1771575" y="123152"/>
              </a:lnTo>
              <a:lnTo>
                <a:pt x="1797073" y="108729"/>
              </a:lnTo>
              <a:lnTo>
                <a:pt x="1839201" y="116495"/>
              </a:lnTo>
              <a:lnTo>
                <a:pt x="1836984" y="107619"/>
              </a:lnTo>
              <a:lnTo>
                <a:pt x="1819246" y="102072"/>
              </a:lnTo>
              <a:lnTo>
                <a:pt x="1844744" y="74335"/>
              </a:lnTo>
              <a:lnTo>
                <a:pt x="1871351" y="88758"/>
              </a:lnTo>
              <a:lnTo>
                <a:pt x="1878003" y="85430"/>
              </a:lnTo>
              <a:lnTo>
                <a:pt x="1861373" y="66569"/>
              </a:lnTo>
              <a:lnTo>
                <a:pt x="1833658" y="61021"/>
              </a:lnTo>
              <a:lnTo>
                <a:pt x="1832549" y="51036"/>
              </a:lnTo>
              <a:lnTo>
                <a:pt x="1844744" y="44379"/>
              </a:lnTo>
              <a:lnTo>
                <a:pt x="1866917" y="58802"/>
              </a:lnTo>
              <a:lnTo>
                <a:pt x="1871351" y="56583"/>
              </a:lnTo>
              <a:lnTo>
                <a:pt x="1864699" y="45489"/>
              </a:lnTo>
              <a:lnTo>
                <a:pt x="1876894" y="42160"/>
              </a:lnTo>
              <a:lnTo>
                <a:pt x="1864699" y="38832"/>
              </a:lnTo>
              <a:lnTo>
                <a:pt x="1864699" y="26627"/>
              </a:lnTo>
              <a:lnTo>
                <a:pt x="1886872" y="24409"/>
              </a:lnTo>
              <a:lnTo>
                <a:pt x="1891306" y="36613"/>
              </a:lnTo>
              <a:lnTo>
                <a:pt x="1905718" y="26627"/>
              </a:lnTo>
              <a:lnTo>
                <a:pt x="1903501" y="42160"/>
              </a:lnTo>
              <a:lnTo>
                <a:pt x="1912370" y="45489"/>
              </a:lnTo>
              <a:lnTo>
                <a:pt x="1924565" y="34394"/>
              </a:lnTo>
              <a:lnTo>
                <a:pt x="1933434" y="44379"/>
              </a:lnTo>
              <a:lnTo>
                <a:pt x="1933434" y="53255"/>
              </a:lnTo>
              <a:lnTo>
                <a:pt x="1942303" y="53255"/>
              </a:lnTo>
              <a:lnTo>
                <a:pt x="1947846" y="44379"/>
              </a:lnTo>
              <a:lnTo>
                <a:pt x="1941194" y="31065"/>
              </a:lnTo>
              <a:lnTo>
                <a:pt x="1940085" y="24409"/>
              </a:lnTo>
              <a:lnTo>
                <a:pt x="1965584" y="37722"/>
              </a:lnTo>
              <a:lnTo>
                <a:pt x="1955606" y="44379"/>
              </a:lnTo>
              <a:lnTo>
                <a:pt x="1961149" y="47708"/>
              </a:lnTo>
              <a:lnTo>
                <a:pt x="1982213" y="37722"/>
              </a:lnTo>
              <a:lnTo>
                <a:pt x="1986648" y="45489"/>
              </a:lnTo>
              <a:lnTo>
                <a:pt x="1996625" y="38832"/>
              </a:lnTo>
              <a:lnTo>
                <a:pt x="2001060" y="48817"/>
              </a:lnTo>
              <a:lnTo>
                <a:pt x="1916804" y="107619"/>
              </a:lnTo>
              <a:lnTo>
                <a:pt x="1934542" y="110948"/>
              </a:lnTo>
              <a:lnTo>
                <a:pt x="1932325" y="126480"/>
              </a:lnTo>
              <a:lnTo>
                <a:pt x="1919022" y="128699"/>
              </a:lnTo>
              <a:lnTo>
                <a:pt x="1920130" y="138685"/>
              </a:lnTo>
              <a:lnTo>
                <a:pt x="1928999" y="142013"/>
              </a:lnTo>
              <a:lnTo>
                <a:pt x="1905718" y="154217"/>
              </a:lnTo>
              <a:lnTo>
                <a:pt x="1902392" y="173078"/>
              </a:lnTo>
              <a:lnTo>
                <a:pt x="1912370" y="167531"/>
              </a:lnTo>
              <a:lnTo>
                <a:pt x="1916804" y="167531"/>
              </a:lnTo>
              <a:lnTo>
                <a:pt x="1919022" y="178626"/>
              </a:lnTo>
              <a:lnTo>
                <a:pt x="1961149" y="145341"/>
              </a:lnTo>
              <a:lnTo>
                <a:pt x="1950063" y="138685"/>
              </a:lnTo>
              <a:lnTo>
                <a:pt x="1979996" y="108729"/>
              </a:lnTo>
              <a:lnTo>
                <a:pt x="2012146" y="85430"/>
              </a:lnTo>
              <a:lnTo>
                <a:pt x="2017689" y="69897"/>
              </a:lnTo>
              <a:lnTo>
                <a:pt x="2037644" y="58802"/>
              </a:lnTo>
              <a:lnTo>
                <a:pt x="2077554" y="27737"/>
              </a:lnTo>
              <a:lnTo>
                <a:pt x="2087532" y="35503"/>
              </a:lnTo>
              <a:lnTo>
                <a:pt x="2081989" y="47708"/>
              </a:lnTo>
              <a:lnTo>
                <a:pt x="2087532" y="54364"/>
              </a:lnTo>
              <a:lnTo>
                <a:pt x="2078663" y="68788"/>
              </a:lnTo>
              <a:lnTo>
                <a:pt x="2065360" y="79882"/>
              </a:lnTo>
              <a:lnTo>
                <a:pt x="2078663" y="84320"/>
              </a:lnTo>
              <a:lnTo>
                <a:pt x="2063142" y="133137"/>
              </a:lnTo>
              <a:lnTo>
                <a:pt x="2069794" y="133137"/>
              </a:lnTo>
              <a:lnTo>
                <a:pt x="2078663" y="119824"/>
              </a:lnTo>
              <a:lnTo>
                <a:pt x="2095292" y="105400"/>
              </a:lnTo>
              <a:lnTo>
                <a:pt x="2109704" y="115386"/>
              </a:lnTo>
              <a:lnTo>
                <a:pt x="2123008" y="113167"/>
              </a:lnTo>
              <a:lnTo>
                <a:pt x="2110813" y="98743"/>
              </a:lnTo>
              <a:lnTo>
                <a:pt x="2123008" y="88758"/>
              </a:lnTo>
              <a:lnTo>
                <a:pt x="2136311" y="87649"/>
              </a:lnTo>
              <a:lnTo>
                <a:pt x="2123008" y="72116"/>
              </a:lnTo>
              <a:lnTo>
                <a:pt x="2128551" y="65459"/>
              </a:lnTo>
              <a:lnTo>
                <a:pt x="2154049" y="67678"/>
              </a:lnTo>
              <a:lnTo>
                <a:pt x="2147397" y="51036"/>
              </a:lnTo>
              <a:lnTo>
                <a:pt x="2176222" y="53255"/>
              </a:lnTo>
              <a:lnTo>
                <a:pt x="2171787" y="43270"/>
              </a:lnTo>
              <a:lnTo>
                <a:pt x="2134094" y="36613"/>
              </a:lnTo>
              <a:lnTo>
                <a:pt x="2135203" y="24409"/>
              </a:lnTo>
              <a:lnTo>
                <a:pt x="2149615" y="23299"/>
              </a:lnTo>
              <a:lnTo>
                <a:pt x="2139637" y="18861"/>
              </a:lnTo>
              <a:lnTo>
                <a:pt x="2145180" y="13314"/>
              </a:lnTo>
              <a:lnTo>
                <a:pt x="2176222" y="23299"/>
              </a:lnTo>
              <a:lnTo>
                <a:pt x="2172896" y="4438"/>
              </a:lnTo>
              <a:lnTo>
                <a:pt x="2181765" y="0"/>
              </a:lnTo>
              <a:lnTo>
                <a:pt x="2192851" y="3328"/>
              </a:lnTo>
              <a:lnTo>
                <a:pt x="2203937" y="16642"/>
              </a:lnTo>
              <a:lnTo>
                <a:pt x="2213915" y="8876"/>
              </a:lnTo>
              <a:lnTo>
                <a:pt x="2240522" y="6657"/>
              </a:lnTo>
              <a:lnTo>
                <a:pt x="2243847" y="11095"/>
              </a:lnTo>
              <a:lnTo>
                <a:pt x="2236087" y="19971"/>
              </a:lnTo>
              <a:lnTo>
                <a:pt x="2250499" y="22190"/>
              </a:lnTo>
              <a:lnTo>
                <a:pt x="2263803" y="22190"/>
              </a:lnTo>
              <a:lnTo>
                <a:pt x="2274889" y="27737"/>
              </a:lnTo>
              <a:lnTo>
                <a:pt x="2271563" y="34394"/>
              </a:lnTo>
              <a:lnTo>
                <a:pt x="2254934" y="39941"/>
              </a:lnTo>
              <a:lnTo>
                <a:pt x="2243847" y="56583"/>
              </a:lnTo>
              <a:lnTo>
                <a:pt x="2215023" y="54364"/>
              </a:lnTo>
              <a:lnTo>
                <a:pt x="2198394" y="55474"/>
              </a:lnTo>
              <a:lnTo>
                <a:pt x="2202828" y="61021"/>
              </a:lnTo>
              <a:lnTo>
                <a:pt x="2234978" y="65459"/>
              </a:lnTo>
              <a:lnTo>
                <a:pt x="2185091" y="84320"/>
              </a:lnTo>
              <a:lnTo>
                <a:pt x="2189525" y="86539"/>
              </a:lnTo>
              <a:lnTo>
                <a:pt x="2242739" y="69897"/>
              </a:lnTo>
              <a:lnTo>
                <a:pt x="2248282" y="68788"/>
              </a:lnTo>
              <a:lnTo>
                <a:pt x="2207263" y="125371"/>
              </a:lnTo>
              <a:lnTo>
                <a:pt x="2234978" y="126480"/>
              </a:lnTo>
              <a:lnTo>
                <a:pt x="2274889" y="106510"/>
              </a:lnTo>
              <a:lnTo>
                <a:pt x="2277106" y="65459"/>
              </a:lnTo>
              <a:lnTo>
                <a:pt x="2320342" y="65459"/>
              </a:lnTo>
              <a:lnTo>
                <a:pt x="2328103" y="39941"/>
              </a:lnTo>
              <a:lnTo>
                <a:pt x="2397946" y="51036"/>
              </a:lnTo>
              <a:lnTo>
                <a:pt x="2430096" y="83211"/>
              </a:lnTo>
              <a:lnTo>
                <a:pt x="2514351" y="112057"/>
              </a:lnTo>
              <a:lnTo>
                <a:pt x="2526546" y="143123"/>
              </a:lnTo>
              <a:lnTo>
                <a:pt x="2452268" y="154217"/>
              </a:lnTo>
              <a:lnTo>
                <a:pt x="2410140" y="181954"/>
              </a:lnTo>
              <a:lnTo>
                <a:pt x="2349166" y="159765"/>
              </a:lnTo>
              <a:lnTo>
                <a:pt x="2281541" y="160874"/>
              </a:lnTo>
              <a:lnTo>
                <a:pt x="2297061" y="179735"/>
              </a:lnTo>
              <a:lnTo>
                <a:pt x="2331428" y="180845"/>
              </a:lnTo>
              <a:lnTo>
                <a:pt x="2364687" y="189721"/>
              </a:lnTo>
              <a:lnTo>
                <a:pt x="2390185" y="197487"/>
              </a:lnTo>
              <a:lnTo>
                <a:pt x="2376882" y="203034"/>
              </a:lnTo>
              <a:lnTo>
                <a:pt x="2358035" y="217457"/>
              </a:lnTo>
              <a:lnTo>
                <a:pt x="2363578" y="220786"/>
              </a:lnTo>
              <a:lnTo>
                <a:pt x="2394620" y="209691"/>
              </a:lnTo>
              <a:lnTo>
                <a:pt x="2397946" y="223005"/>
              </a:lnTo>
              <a:lnTo>
                <a:pt x="2370230" y="250742"/>
              </a:lnTo>
              <a:lnTo>
                <a:pt x="2436747" y="216348"/>
              </a:lnTo>
              <a:lnTo>
                <a:pt x="2453377" y="215239"/>
              </a:lnTo>
              <a:lnTo>
                <a:pt x="2467789" y="227443"/>
              </a:lnTo>
              <a:lnTo>
                <a:pt x="2494396" y="228552"/>
              </a:lnTo>
              <a:lnTo>
                <a:pt x="2504373" y="234100"/>
              </a:lnTo>
              <a:lnTo>
                <a:pt x="2509916" y="277369"/>
              </a:lnTo>
              <a:lnTo>
                <a:pt x="2472223" y="281807"/>
              </a:lnTo>
              <a:lnTo>
                <a:pt x="2431204" y="256289"/>
              </a:lnTo>
              <a:lnTo>
                <a:pt x="2435639" y="277369"/>
              </a:lnTo>
              <a:lnTo>
                <a:pt x="2427878" y="290683"/>
              </a:lnTo>
              <a:lnTo>
                <a:pt x="2410140" y="307325"/>
              </a:lnTo>
              <a:lnTo>
                <a:pt x="2382425" y="313982"/>
              </a:lnTo>
              <a:lnTo>
                <a:pt x="2344732" y="325077"/>
              </a:lnTo>
              <a:lnTo>
                <a:pt x="2333646" y="359470"/>
              </a:lnTo>
              <a:lnTo>
                <a:pt x="2292627" y="366127"/>
              </a:lnTo>
              <a:lnTo>
                <a:pt x="2294844" y="341719"/>
              </a:lnTo>
              <a:lnTo>
                <a:pt x="2349166" y="292902"/>
              </a:lnTo>
              <a:lnTo>
                <a:pt x="2329211" y="249632"/>
              </a:lnTo>
              <a:lnTo>
                <a:pt x="2257151" y="225224"/>
              </a:lnTo>
              <a:lnTo>
                <a:pt x="2252716" y="220786"/>
              </a:lnTo>
              <a:lnTo>
                <a:pt x="2251608" y="217457"/>
              </a:lnTo>
              <a:lnTo>
                <a:pt x="2251608" y="214129"/>
              </a:lnTo>
              <a:lnTo>
                <a:pt x="2240522" y="209691"/>
              </a:lnTo>
              <a:lnTo>
                <a:pt x="2233870" y="206363"/>
              </a:lnTo>
              <a:lnTo>
                <a:pt x="2227218" y="199706"/>
              </a:lnTo>
              <a:lnTo>
                <a:pt x="2220566" y="193049"/>
              </a:lnTo>
              <a:lnTo>
                <a:pt x="2218349" y="185283"/>
              </a:lnTo>
              <a:lnTo>
                <a:pt x="2218349" y="178626"/>
              </a:lnTo>
              <a:lnTo>
                <a:pt x="2211697" y="176407"/>
              </a:lnTo>
              <a:lnTo>
                <a:pt x="2199503" y="179735"/>
              </a:lnTo>
              <a:lnTo>
                <a:pt x="2191742" y="179735"/>
              </a:lnTo>
              <a:lnTo>
                <a:pt x="2185091" y="179735"/>
              </a:lnTo>
              <a:lnTo>
                <a:pt x="2176222" y="181954"/>
              </a:lnTo>
              <a:lnTo>
                <a:pt x="2171787" y="184173"/>
              </a:lnTo>
              <a:lnTo>
                <a:pt x="2170678" y="188611"/>
              </a:lnTo>
              <a:lnTo>
                <a:pt x="2159592" y="191940"/>
              </a:lnTo>
              <a:lnTo>
                <a:pt x="2155158" y="194158"/>
              </a:lnTo>
              <a:lnTo>
                <a:pt x="2150723" y="197487"/>
              </a:lnTo>
              <a:lnTo>
                <a:pt x="2146289" y="201925"/>
              </a:lnTo>
              <a:lnTo>
                <a:pt x="2119682" y="207472"/>
              </a:lnTo>
              <a:lnTo>
                <a:pt x="2113030" y="204144"/>
              </a:lnTo>
              <a:lnTo>
                <a:pt x="2103053" y="205253"/>
              </a:lnTo>
              <a:lnTo>
                <a:pt x="2100835" y="200815"/>
              </a:lnTo>
              <a:lnTo>
                <a:pt x="2088641" y="204144"/>
              </a:lnTo>
              <a:lnTo>
                <a:pt x="2084206" y="199706"/>
              </a:lnTo>
              <a:lnTo>
                <a:pt x="2075337" y="201925"/>
              </a:lnTo>
              <a:lnTo>
                <a:pt x="2062034" y="205253"/>
              </a:lnTo>
              <a:lnTo>
                <a:pt x="2059816" y="210801"/>
              </a:lnTo>
              <a:lnTo>
                <a:pt x="2055382" y="216348"/>
              </a:lnTo>
              <a:lnTo>
                <a:pt x="2050947" y="223005"/>
              </a:lnTo>
              <a:lnTo>
                <a:pt x="2045404" y="226333"/>
              </a:lnTo>
              <a:lnTo>
                <a:pt x="2036535" y="232990"/>
              </a:lnTo>
              <a:lnTo>
                <a:pt x="2033210" y="237428"/>
              </a:lnTo>
              <a:lnTo>
                <a:pt x="2027666" y="241866"/>
              </a:lnTo>
              <a:lnTo>
                <a:pt x="2019906" y="245194"/>
              </a:lnTo>
              <a:lnTo>
                <a:pt x="2012146" y="247413"/>
              </a:lnTo>
              <a:lnTo>
                <a:pt x="2004385" y="251851"/>
              </a:lnTo>
              <a:lnTo>
                <a:pt x="1999951" y="257399"/>
              </a:lnTo>
              <a:lnTo>
                <a:pt x="2003277" y="262946"/>
              </a:lnTo>
              <a:lnTo>
                <a:pt x="2007711" y="267384"/>
              </a:lnTo>
              <a:lnTo>
                <a:pt x="2004385" y="275150"/>
              </a:lnTo>
              <a:lnTo>
                <a:pt x="1998842" y="280698"/>
              </a:lnTo>
              <a:lnTo>
                <a:pt x="1994408" y="287355"/>
              </a:lnTo>
              <a:lnTo>
                <a:pt x="1993299" y="295121"/>
              </a:lnTo>
              <a:lnTo>
                <a:pt x="1988865" y="300668"/>
              </a:lnTo>
              <a:lnTo>
                <a:pt x="1992191" y="309544"/>
              </a:lnTo>
              <a:lnTo>
                <a:pt x="1988865" y="316201"/>
              </a:lnTo>
              <a:lnTo>
                <a:pt x="1983322" y="319529"/>
              </a:lnTo>
              <a:lnTo>
                <a:pt x="1978887" y="326186"/>
              </a:lnTo>
              <a:lnTo>
                <a:pt x="1978887" y="331734"/>
              </a:lnTo>
              <a:lnTo>
                <a:pt x="1976670" y="337281"/>
              </a:lnTo>
              <a:lnTo>
                <a:pt x="1972235" y="343938"/>
              </a:lnTo>
              <a:lnTo>
                <a:pt x="1974453" y="349485"/>
              </a:lnTo>
              <a:lnTo>
                <a:pt x="1976670" y="355033"/>
              </a:lnTo>
              <a:lnTo>
                <a:pt x="1977779" y="361689"/>
              </a:lnTo>
              <a:lnTo>
                <a:pt x="1982213" y="358361"/>
              </a:lnTo>
              <a:lnTo>
                <a:pt x="1984430" y="365018"/>
              </a:lnTo>
              <a:lnTo>
                <a:pt x="1991082" y="359470"/>
              </a:lnTo>
              <a:lnTo>
                <a:pt x="1992191" y="363908"/>
              </a:lnTo>
              <a:lnTo>
                <a:pt x="1984430" y="371675"/>
              </a:lnTo>
              <a:lnTo>
                <a:pt x="1983322" y="375003"/>
              </a:lnTo>
              <a:lnTo>
                <a:pt x="1973344" y="382769"/>
              </a:lnTo>
              <a:lnTo>
                <a:pt x="1966692" y="386098"/>
              </a:lnTo>
              <a:lnTo>
                <a:pt x="1958932" y="386098"/>
              </a:lnTo>
              <a:lnTo>
                <a:pt x="1952280" y="387207"/>
              </a:lnTo>
              <a:lnTo>
                <a:pt x="1945629" y="390536"/>
              </a:lnTo>
              <a:lnTo>
                <a:pt x="1938977" y="394974"/>
              </a:lnTo>
              <a:lnTo>
                <a:pt x="1934542" y="399412"/>
              </a:lnTo>
              <a:lnTo>
                <a:pt x="1927891" y="404959"/>
              </a:lnTo>
              <a:lnTo>
                <a:pt x="1926782" y="411616"/>
              </a:lnTo>
              <a:lnTo>
                <a:pt x="1924565" y="418273"/>
              </a:lnTo>
              <a:lnTo>
                <a:pt x="1922348" y="424930"/>
              </a:lnTo>
              <a:lnTo>
                <a:pt x="1921239" y="429368"/>
              </a:lnTo>
              <a:lnTo>
                <a:pt x="1909044" y="433805"/>
              </a:lnTo>
              <a:lnTo>
                <a:pt x="1903501" y="440462"/>
              </a:lnTo>
              <a:lnTo>
                <a:pt x="1895741" y="438243"/>
              </a:lnTo>
              <a:lnTo>
                <a:pt x="1889089" y="428258"/>
              </a:lnTo>
              <a:lnTo>
                <a:pt x="1878003" y="422711"/>
              </a:lnTo>
              <a:lnTo>
                <a:pt x="1866917" y="419382"/>
              </a:lnTo>
              <a:lnTo>
                <a:pt x="1855830" y="416054"/>
              </a:lnTo>
              <a:lnTo>
                <a:pt x="1843635" y="412725"/>
              </a:lnTo>
              <a:lnTo>
                <a:pt x="1832549" y="409397"/>
              </a:lnTo>
              <a:lnTo>
                <a:pt x="1825898" y="407178"/>
              </a:lnTo>
              <a:lnTo>
                <a:pt x="1825898" y="402740"/>
              </a:lnTo>
              <a:lnTo>
                <a:pt x="1818137" y="402740"/>
              </a:lnTo>
              <a:lnTo>
                <a:pt x="1812594" y="396083"/>
              </a:lnTo>
              <a:lnTo>
                <a:pt x="1804834" y="393864"/>
              </a:lnTo>
              <a:lnTo>
                <a:pt x="1797073" y="393864"/>
              </a:lnTo>
              <a:lnTo>
                <a:pt x="1791530" y="396083"/>
              </a:lnTo>
              <a:lnTo>
                <a:pt x="1787096" y="400521"/>
              </a:lnTo>
              <a:lnTo>
                <a:pt x="1782661" y="407178"/>
              </a:lnTo>
              <a:lnTo>
                <a:pt x="1781553" y="410506"/>
              </a:lnTo>
              <a:lnTo>
                <a:pt x="1779336" y="414944"/>
              </a:lnTo>
              <a:lnTo>
                <a:pt x="1761598" y="417163"/>
              </a:lnTo>
              <a:lnTo>
                <a:pt x="1752729" y="419382"/>
              </a:lnTo>
              <a:lnTo>
                <a:pt x="1727230" y="430477"/>
              </a:lnTo>
              <a:lnTo>
                <a:pt x="1715036" y="418273"/>
              </a:lnTo>
              <a:lnTo>
                <a:pt x="1690646" y="418273"/>
              </a:lnTo>
              <a:lnTo>
                <a:pt x="1662930" y="409397"/>
              </a:lnTo>
              <a:lnTo>
                <a:pt x="1647410" y="413835"/>
              </a:lnTo>
              <a:lnTo>
                <a:pt x="1642975" y="393864"/>
              </a:lnTo>
              <a:lnTo>
                <a:pt x="1628563" y="379441"/>
              </a:lnTo>
              <a:lnTo>
                <a:pt x="1626346" y="371675"/>
              </a:lnTo>
              <a:lnTo>
                <a:pt x="1600848" y="360580"/>
              </a:lnTo>
              <a:lnTo>
                <a:pt x="1564263" y="333953"/>
              </a:lnTo>
              <a:lnTo>
                <a:pt x="1531005" y="327296"/>
              </a:lnTo>
              <a:lnTo>
                <a:pt x="1512158" y="335062"/>
              </a:lnTo>
              <a:lnTo>
                <a:pt x="1502180" y="340609"/>
              </a:lnTo>
              <a:lnTo>
                <a:pt x="1496637" y="346157"/>
              </a:lnTo>
              <a:lnTo>
                <a:pt x="1499963" y="353923"/>
              </a:lnTo>
              <a:lnTo>
                <a:pt x="1504398" y="360580"/>
              </a:lnTo>
              <a:lnTo>
                <a:pt x="1472248" y="363908"/>
              </a:lnTo>
              <a:lnTo>
                <a:pt x="1451184" y="365018"/>
              </a:lnTo>
              <a:lnTo>
                <a:pt x="1401296" y="367237"/>
              </a:lnTo>
              <a:lnTo>
                <a:pt x="1431229" y="377222"/>
              </a:lnTo>
              <a:lnTo>
                <a:pt x="1433446" y="397193"/>
              </a:lnTo>
              <a:lnTo>
                <a:pt x="1419034" y="423820"/>
              </a:lnTo>
              <a:lnTo>
                <a:pt x="1390210" y="441572"/>
              </a:lnTo>
              <a:lnTo>
                <a:pt x="1401296" y="447119"/>
              </a:lnTo>
              <a:lnTo>
                <a:pt x="1419034" y="449338"/>
              </a:lnTo>
              <a:lnTo>
                <a:pt x="1390210" y="475966"/>
              </a:lnTo>
              <a:lnTo>
                <a:pt x="1292651" y="449338"/>
              </a:lnTo>
              <a:lnTo>
                <a:pt x="1257175" y="449338"/>
              </a:lnTo>
              <a:lnTo>
                <a:pt x="1241655" y="441572"/>
              </a:lnTo>
              <a:lnTo>
                <a:pt x="1229460" y="439353"/>
              </a:lnTo>
              <a:lnTo>
                <a:pt x="1207287" y="444900"/>
              </a:lnTo>
              <a:lnTo>
                <a:pt x="1206179" y="448229"/>
              </a:lnTo>
              <a:lnTo>
                <a:pt x="1205070" y="467090"/>
              </a:lnTo>
              <a:lnTo>
                <a:pt x="1209505" y="502593"/>
              </a:lnTo>
              <a:lnTo>
                <a:pt x="1184006" y="542534"/>
              </a:lnTo>
              <a:lnTo>
                <a:pt x="1162943" y="532549"/>
              </a:lnTo>
              <a:lnTo>
                <a:pt x="1117489" y="517016"/>
              </a:lnTo>
              <a:lnTo>
                <a:pt x="1111946" y="525892"/>
              </a:lnTo>
              <a:lnTo>
                <a:pt x="1065384" y="550300"/>
              </a:lnTo>
              <a:lnTo>
                <a:pt x="1059841" y="563614"/>
              </a:lnTo>
              <a:lnTo>
                <a:pt x="1044320" y="599117"/>
              </a:lnTo>
              <a:lnTo>
                <a:pt x="1032125" y="614650"/>
              </a:lnTo>
              <a:lnTo>
                <a:pt x="1004410" y="619088"/>
              </a:lnTo>
              <a:lnTo>
                <a:pt x="998867" y="631292"/>
              </a:lnTo>
              <a:lnTo>
                <a:pt x="1014387" y="652372"/>
              </a:lnTo>
              <a:lnTo>
                <a:pt x="1029908" y="672343"/>
              </a:lnTo>
              <a:lnTo>
                <a:pt x="1028800" y="697861"/>
              </a:lnTo>
              <a:lnTo>
                <a:pt x="1014387" y="705627"/>
              </a:lnTo>
              <a:lnTo>
                <a:pt x="989998" y="722269"/>
              </a:lnTo>
              <a:lnTo>
                <a:pt x="953413" y="773305"/>
              </a:lnTo>
              <a:lnTo>
                <a:pt x="923481" y="794385"/>
              </a:lnTo>
              <a:lnTo>
                <a:pt x="933458" y="817684"/>
              </a:lnTo>
              <a:lnTo>
                <a:pt x="936784" y="827670"/>
              </a:lnTo>
              <a:lnTo>
                <a:pt x="886896" y="852078"/>
              </a:lnTo>
              <a:lnTo>
                <a:pt x="834791" y="856516"/>
              </a:lnTo>
              <a:lnTo>
                <a:pt x="845877" y="910880"/>
              </a:lnTo>
              <a:lnTo>
                <a:pt x="837008" y="926413"/>
              </a:lnTo>
              <a:lnTo>
                <a:pt x="833682" y="995201"/>
              </a:lnTo>
              <a:lnTo>
                <a:pt x="820379" y="1005186"/>
              </a:lnTo>
              <a:lnTo>
                <a:pt x="817053" y="1027375"/>
              </a:lnTo>
              <a:lnTo>
                <a:pt x="747210" y="1126119"/>
              </a:lnTo>
              <a:lnTo>
                <a:pt x="793772" y="1153856"/>
              </a:lnTo>
              <a:lnTo>
                <a:pt x="797098" y="1202673"/>
              </a:lnTo>
              <a:lnTo>
                <a:pt x="773817" y="1235957"/>
              </a:lnTo>
              <a:lnTo>
                <a:pt x="705082" y="1220424"/>
              </a:lnTo>
              <a:lnTo>
                <a:pt x="670715" y="1229300"/>
              </a:lnTo>
              <a:lnTo>
                <a:pt x="645217" y="1244833"/>
              </a:lnTo>
              <a:lnTo>
                <a:pt x="628588" y="1252599"/>
              </a:lnTo>
              <a:lnTo>
                <a:pt x="614176" y="1272570"/>
              </a:lnTo>
              <a:lnTo>
                <a:pt x="605307" y="1284774"/>
              </a:lnTo>
              <a:lnTo>
                <a:pt x="592003" y="1294759"/>
              </a:lnTo>
              <a:lnTo>
                <a:pt x="600872" y="1313620"/>
              </a:lnTo>
              <a:lnTo>
                <a:pt x="589786" y="1331372"/>
              </a:lnTo>
              <a:lnTo>
                <a:pt x="576482" y="1348014"/>
              </a:lnTo>
              <a:lnTo>
                <a:pt x="578700" y="1353562"/>
              </a:lnTo>
              <a:lnTo>
                <a:pt x="585351" y="1364656"/>
              </a:lnTo>
              <a:lnTo>
                <a:pt x="597546" y="1385736"/>
              </a:lnTo>
              <a:lnTo>
                <a:pt x="601981" y="1389065"/>
              </a:lnTo>
              <a:lnTo>
                <a:pt x="603089" y="1394612"/>
              </a:lnTo>
              <a:lnTo>
                <a:pt x="587569" y="1412364"/>
              </a:lnTo>
              <a:lnTo>
                <a:pt x="592003" y="1438991"/>
              </a:lnTo>
              <a:lnTo>
                <a:pt x="584243" y="1462290"/>
              </a:lnTo>
              <a:lnTo>
                <a:pt x="592003" y="1483370"/>
              </a:lnTo>
              <a:lnTo>
                <a:pt x="596438" y="1493356"/>
              </a:lnTo>
              <a:lnTo>
                <a:pt x="601981" y="1503341"/>
              </a:lnTo>
              <a:lnTo>
                <a:pt x="603089" y="1508888"/>
              </a:lnTo>
              <a:lnTo>
                <a:pt x="606415" y="1518874"/>
              </a:lnTo>
              <a:lnTo>
                <a:pt x="601981" y="1547720"/>
              </a:lnTo>
              <a:lnTo>
                <a:pt x="603089" y="1551048"/>
              </a:lnTo>
              <a:lnTo>
                <a:pt x="593112" y="1618727"/>
              </a:lnTo>
              <a:lnTo>
                <a:pt x="623044" y="1643135"/>
              </a:lnTo>
              <a:lnTo>
                <a:pt x="637457" y="1642026"/>
              </a:lnTo>
              <a:lnTo>
                <a:pt x="666281" y="1677529"/>
              </a:lnTo>
              <a:lnTo>
                <a:pt x="661846" y="1688624"/>
              </a:lnTo>
              <a:lnTo>
                <a:pt x="665172" y="1695280"/>
              </a:lnTo>
              <a:lnTo>
                <a:pt x="661846" y="1699718"/>
              </a:lnTo>
              <a:lnTo>
                <a:pt x="649651" y="1716360"/>
              </a:lnTo>
              <a:lnTo>
                <a:pt x="646325" y="1730784"/>
              </a:lnTo>
              <a:lnTo>
                <a:pt x="638565" y="1731893"/>
              </a:lnTo>
              <a:lnTo>
                <a:pt x="627479" y="1731893"/>
              </a:lnTo>
              <a:lnTo>
                <a:pt x="618610" y="1734112"/>
              </a:lnTo>
              <a:lnTo>
                <a:pt x="604198" y="1736331"/>
              </a:lnTo>
              <a:lnTo>
                <a:pt x="608632" y="1746316"/>
              </a:lnTo>
              <a:lnTo>
                <a:pt x="613067" y="1755192"/>
              </a:lnTo>
              <a:lnTo>
                <a:pt x="616393" y="1766287"/>
              </a:lnTo>
              <a:lnTo>
                <a:pt x="620827" y="1777382"/>
              </a:lnTo>
              <a:lnTo>
                <a:pt x="625262" y="1788476"/>
              </a:lnTo>
              <a:lnTo>
                <a:pt x="634131" y="1800681"/>
              </a:lnTo>
              <a:lnTo>
                <a:pt x="634131" y="1808447"/>
              </a:lnTo>
              <a:lnTo>
                <a:pt x="639674" y="1813994"/>
              </a:lnTo>
              <a:lnTo>
                <a:pt x="644108" y="1821761"/>
              </a:lnTo>
              <a:lnTo>
                <a:pt x="645217" y="1831746"/>
              </a:lnTo>
              <a:lnTo>
                <a:pt x="645217" y="1842841"/>
              </a:lnTo>
              <a:lnTo>
                <a:pt x="638565" y="1851717"/>
              </a:lnTo>
              <a:lnTo>
                <a:pt x="633022" y="1859483"/>
              </a:lnTo>
              <a:lnTo>
                <a:pt x="637457" y="1878344"/>
              </a:lnTo>
              <a:lnTo>
                <a:pt x="634131" y="1892767"/>
              </a:lnTo>
              <a:lnTo>
                <a:pt x="625262" y="1910519"/>
              </a:lnTo>
              <a:lnTo>
                <a:pt x="616393" y="1921614"/>
              </a:lnTo>
              <a:lnTo>
                <a:pt x="605307" y="1930489"/>
              </a:lnTo>
              <a:lnTo>
                <a:pt x="598655" y="1932708"/>
              </a:lnTo>
              <a:lnTo>
                <a:pt x="594220" y="1932708"/>
              </a:lnTo>
              <a:lnTo>
                <a:pt x="579808" y="1932708"/>
              </a:lnTo>
              <a:lnTo>
                <a:pt x="566505" y="1941584"/>
              </a:lnTo>
              <a:lnTo>
                <a:pt x="566505" y="1943803"/>
              </a:lnTo>
              <a:lnTo>
                <a:pt x="570939" y="1947132"/>
              </a:lnTo>
              <a:lnTo>
                <a:pt x="572048" y="1952679"/>
              </a:lnTo>
              <a:lnTo>
                <a:pt x="574265" y="1959336"/>
              </a:lnTo>
              <a:lnTo>
                <a:pt x="573157" y="1967102"/>
              </a:lnTo>
              <a:lnTo>
                <a:pt x="563179" y="1974869"/>
              </a:lnTo>
              <a:lnTo>
                <a:pt x="547658" y="1983744"/>
              </a:lnTo>
              <a:lnTo>
                <a:pt x="553201" y="2011481"/>
              </a:lnTo>
              <a:lnTo>
                <a:pt x="560962" y="2038109"/>
              </a:lnTo>
              <a:lnTo>
                <a:pt x="556527" y="2066955"/>
              </a:lnTo>
              <a:lnTo>
                <a:pt x="556527" y="2070284"/>
              </a:lnTo>
              <a:lnTo>
                <a:pt x="547658" y="2089145"/>
              </a:lnTo>
              <a:lnTo>
                <a:pt x="542115" y="2095801"/>
              </a:lnTo>
              <a:lnTo>
                <a:pt x="533246" y="2102458"/>
              </a:lnTo>
              <a:lnTo>
                <a:pt x="526594" y="2101349"/>
              </a:lnTo>
              <a:lnTo>
                <a:pt x="524377" y="2094692"/>
              </a:lnTo>
              <a:lnTo>
                <a:pt x="515508" y="2085816"/>
              </a:lnTo>
              <a:lnTo>
                <a:pt x="508857" y="2074721"/>
              </a:lnTo>
              <a:lnTo>
                <a:pt x="485576" y="2094692"/>
              </a:lnTo>
              <a:lnTo>
                <a:pt x="488901" y="2083597"/>
              </a:lnTo>
              <a:lnTo>
                <a:pt x="475598" y="2072502"/>
              </a:lnTo>
              <a:lnTo>
                <a:pt x="467838" y="2061408"/>
              </a:lnTo>
              <a:lnTo>
                <a:pt x="456751" y="2070284"/>
              </a:lnTo>
              <a:lnTo>
                <a:pt x="446774" y="2053641"/>
              </a:lnTo>
              <a:lnTo>
                <a:pt x="451208" y="2038109"/>
              </a:lnTo>
              <a:lnTo>
                <a:pt x="439013" y="2025904"/>
              </a:lnTo>
              <a:lnTo>
                <a:pt x="439013" y="2004824"/>
              </a:lnTo>
              <a:lnTo>
                <a:pt x="437905" y="1972650"/>
              </a:lnTo>
              <a:lnTo>
                <a:pt x="433470" y="1956007"/>
              </a:lnTo>
              <a:lnTo>
                <a:pt x="451208" y="1942694"/>
              </a:lnTo>
              <a:lnTo>
                <a:pt x="450100" y="1931599"/>
              </a:lnTo>
              <a:lnTo>
                <a:pt x="431253" y="1932708"/>
              </a:lnTo>
              <a:lnTo>
                <a:pt x="421276" y="1942694"/>
              </a:lnTo>
              <a:lnTo>
                <a:pt x="424601" y="1951570"/>
              </a:lnTo>
              <a:lnTo>
                <a:pt x="426819" y="1963774"/>
              </a:lnTo>
              <a:lnTo>
                <a:pt x="425710" y="1985963"/>
              </a:lnTo>
              <a:lnTo>
                <a:pt x="412407" y="1999277"/>
              </a:lnTo>
              <a:lnTo>
                <a:pt x="406863" y="2005934"/>
              </a:lnTo>
              <a:lnTo>
                <a:pt x="426819" y="2017029"/>
              </a:lnTo>
              <a:lnTo>
                <a:pt x="420167" y="2051422"/>
              </a:lnTo>
              <a:lnTo>
                <a:pt x="417950" y="2063627"/>
              </a:lnTo>
              <a:lnTo>
                <a:pt x="407972" y="2062517"/>
              </a:lnTo>
              <a:lnTo>
                <a:pt x="400212" y="2073612"/>
              </a:lnTo>
              <a:lnTo>
                <a:pt x="404646" y="2082488"/>
              </a:lnTo>
              <a:lnTo>
                <a:pt x="391343" y="2090254"/>
              </a:lnTo>
              <a:lnTo>
                <a:pt x="379148" y="2090254"/>
              </a:lnTo>
              <a:lnTo>
                <a:pt x="378039" y="2098020"/>
              </a:lnTo>
              <a:lnTo>
                <a:pt x="355867" y="2094692"/>
              </a:lnTo>
              <a:lnTo>
                <a:pt x="335912" y="2096911"/>
              </a:lnTo>
              <a:lnTo>
                <a:pt x="329260" y="2096911"/>
              </a:lnTo>
              <a:lnTo>
                <a:pt x="318174" y="2104677"/>
              </a:lnTo>
              <a:lnTo>
                <a:pt x="319282" y="2111334"/>
              </a:lnTo>
              <a:lnTo>
                <a:pt x="301545" y="2122429"/>
              </a:lnTo>
              <a:lnTo>
                <a:pt x="299327" y="2134633"/>
              </a:lnTo>
              <a:lnTo>
                <a:pt x="267177" y="2150166"/>
              </a:lnTo>
              <a:lnTo>
                <a:pt x="258308" y="2166808"/>
              </a:lnTo>
              <a:lnTo>
                <a:pt x="245005" y="2179012"/>
              </a:lnTo>
              <a:lnTo>
                <a:pt x="229484" y="2203421"/>
              </a:lnTo>
              <a:lnTo>
                <a:pt x="221724" y="2212297"/>
              </a:lnTo>
              <a:lnTo>
                <a:pt x="205095" y="2214516"/>
              </a:lnTo>
              <a:lnTo>
                <a:pt x="197334" y="2228939"/>
              </a:lnTo>
              <a:lnTo>
                <a:pt x="185139" y="2232267"/>
              </a:lnTo>
              <a:lnTo>
                <a:pt x="169619" y="2226720"/>
              </a:lnTo>
              <a:lnTo>
                <a:pt x="169619" y="2234486"/>
              </a:lnTo>
              <a:lnTo>
                <a:pt x="154098" y="2240033"/>
              </a:lnTo>
              <a:lnTo>
                <a:pt x="138577" y="2235596"/>
              </a:lnTo>
              <a:lnTo>
                <a:pt x="136360" y="2247800"/>
              </a:lnTo>
              <a:lnTo>
                <a:pt x="110862" y="2250019"/>
              </a:lnTo>
              <a:lnTo>
                <a:pt x="88689" y="2242252"/>
              </a:lnTo>
              <a:lnTo>
                <a:pt x="74277" y="2255566"/>
              </a:lnTo>
              <a:lnTo>
                <a:pt x="24389" y="2233377"/>
              </a:lnTo>
              <a:lnTo>
                <a:pt x="31041" y="2221172"/>
              </a:lnTo>
              <a:lnTo>
                <a:pt x="39910" y="2213406"/>
              </a:lnTo>
              <a:lnTo>
                <a:pt x="25498" y="2214516"/>
              </a:lnTo>
              <a:lnTo>
                <a:pt x="0" y="2201202"/>
              </a:lnTo>
            </a:path>
          </a:pathLst>
        </a:custGeom>
        <a:noFill xmlns:a="http://schemas.openxmlformats.org/drawingml/2006/main"/>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0.504</cdr:x>
      <cdr:y>0.13225</cdr:y>
    </cdr:from>
    <cdr:to>
      <cdr:x>0.644</cdr:x>
      <cdr:y>0.3795</cdr:y>
    </cdr:to>
    <cdr:sp macro="" textlink="">
      <cdr:nvSpPr>
        <cdr:cNvPr id="36934" name="Freeform 70"/>
        <cdr:cNvSpPr>
          <a:spLocks xmlns:a="http://schemas.openxmlformats.org/drawingml/2006/main"/>
        </cdr:cNvSpPr>
      </cdr:nvSpPr>
      <cdr:spPr bwMode="auto">
        <a:xfrm xmlns:a="http://schemas.openxmlformats.org/drawingml/2006/main">
          <a:off x="4618177" y="946021"/>
          <a:ext cx="1282827" cy="1768647"/>
        </a:xfrm>
        <a:custGeom xmlns:a="http://schemas.openxmlformats.org/drawingml/2006/main">
          <a:avLst/>
          <a:gdLst/>
          <a:ahLst/>
          <a:cxnLst>
            <a:cxn ang="0">
              <a:pos x="62083" y="1695281"/>
            </a:cxn>
            <a:cxn ang="0">
              <a:pos x="120840" y="1610960"/>
            </a:cxn>
            <a:cxn ang="0">
              <a:pos x="41019" y="1600975"/>
            </a:cxn>
            <a:cxn ang="0">
              <a:pos x="56540" y="1523312"/>
            </a:cxn>
            <a:cxn ang="0">
              <a:pos x="77604" y="1495575"/>
            </a:cxn>
            <a:cxn ang="0">
              <a:pos x="110862" y="1422349"/>
            </a:cxn>
            <a:cxn ang="0">
              <a:pos x="48779" y="1468947"/>
            </a:cxn>
            <a:cxn ang="0">
              <a:pos x="65409" y="1442320"/>
            </a:cxn>
            <a:cxn ang="0">
              <a:pos x="9978" y="1430116"/>
            </a:cxn>
            <a:cxn ang="0">
              <a:pos x="57648" y="1375751"/>
            </a:cxn>
            <a:cxn ang="0">
              <a:pos x="7761" y="1330263"/>
            </a:cxn>
            <a:cxn ang="0">
              <a:pos x="12195" y="1286993"/>
            </a:cxn>
            <a:cxn ang="0">
              <a:pos x="175162" y="1271460"/>
            </a:cxn>
            <a:cxn ang="0">
              <a:pos x="64300" y="1277008"/>
            </a:cxn>
            <a:cxn ang="0">
              <a:pos x="11086" y="1230410"/>
            </a:cxn>
            <a:cxn ang="0">
              <a:pos x="26607" y="1202673"/>
            </a:cxn>
            <a:cxn ang="0">
              <a:pos x="85364" y="1143871"/>
            </a:cxn>
            <a:cxn ang="0">
              <a:pos x="5543" y="1116134"/>
            </a:cxn>
            <a:cxn ang="0">
              <a:pos x="26607" y="1085068"/>
            </a:cxn>
            <a:cxn ang="0">
              <a:pos x="59866" y="1087287"/>
            </a:cxn>
            <a:cxn ang="0">
              <a:pos x="139686" y="1108367"/>
            </a:cxn>
            <a:cxn ang="0">
              <a:pos x="172945" y="1095054"/>
            </a:cxn>
            <a:cxn ang="0">
              <a:pos x="120840" y="1045127"/>
            </a:cxn>
            <a:cxn ang="0">
              <a:pos x="203986" y="1019609"/>
            </a:cxn>
            <a:cxn ang="0">
              <a:pos x="271612" y="1034032"/>
            </a:cxn>
            <a:cxn ang="0">
              <a:pos x="248331" y="995201"/>
            </a:cxn>
            <a:cxn ang="0">
              <a:pos x="203986" y="965245"/>
            </a:cxn>
            <a:cxn ang="0">
              <a:pos x="248331" y="943055"/>
            </a:cxn>
            <a:cxn ang="0">
              <a:pos x="318174" y="929742"/>
            </a:cxn>
            <a:cxn ang="0">
              <a:pos x="351433" y="917537"/>
            </a:cxn>
            <a:cxn ang="0">
              <a:pos x="416841" y="878706"/>
            </a:cxn>
            <a:cxn ang="0">
              <a:pos x="514400" y="873158"/>
            </a:cxn>
            <a:cxn ang="0">
              <a:pos x="588678" y="844312"/>
            </a:cxn>
            <a:cxn ang="0">
              <a:pos x="613067" y="823232"/>
            </a:cxn>
            <a:cxn ang="0">
              <a:pos x="502205" y="804371"/>
            </a:cxn>
            <a:cxn ang="0">
              <a:pos x="626371" y="667905"/>
            </a:cxn>
            <a:cxn ang="0">
              <a:pos x="652978" y="621307"/>
            </a:cxn>
            <a:cxn ang="0">
              <a:pos x="750536" y="509250"/>
            </a:cxn>
            <a:cxn ang="0">
              <a:pos x="761622" y="499265"/>
            </a:cxn>
            <a:cxn ang="0">
              <a:pos x="791555" y="421601"/>
            </a:cxn>
            <a:cxn ang="0">
              <a:pos x="825922" y="378332"/>
            </a:cxn>
            <a:cxn ang="0">
              <a:pos x="848095" y="340610"/>
            </a:cxn>
            <a:cxn ang="0">
              <a:pos x="899091" y="311763"/>
            </a:cxn>
            <a:cxn ang="0">
              <a:pos x="880245" y="281807"/>
            </a:cxn>
            <a:cxn ang="0">
              <a:pos x="942327" y="264056"/>
            </a:cxn>
            <a:cxn ang="0">
              <a:pos x="966717" y="224114"/>
            </a:cxn>
            <a:cxn ang="0">
              <a:pos x="996650" y="183064"/>
            </a:cxn>
            <a:cxn ang="0">
              <a:pos x="1091991" y="210801"/>
            </a:cxn>
            <a:cxn ang="0">
              <a:pos x="1055407" y="169750"/>
            </a:cxn>
            <a:cxn ang="0">
              <a:pos x="1080905" y="143123"/>
            </a:cxn>
            <a:cxn ang="0">
              <a:pos x="1074253" y="122043"/>
            </a:cxn>
            <a:cxn ang="0">
              <a:pos x="1034343" y="130918"/>
            </a:cxn>
            <a:cxn ang="0">
              <a:pos x="1121924" y="96525"/>
            </a:cxn>
            <a:cxn ang="0">
              <a:pos x="1119707" y="56584"/>
            </a:cxn>
            <a:cxn ang="0">
              <a:pos x="1156291" y="106510"/>
            </a:cxn>
            <a:cxn ang="0">
              <a:pos x="1159617" y="36613"/>
            </a:cxn>
            <a:cxn ang="0">
              <a:pos x="1289326" y="0"/>
            </a:cxn>
          </a:cxnLst>
          <a:rect l="0" t="0" r="r" b="b"/>
          <a:pathLst>
            <a:path w="1304846" h="1756302">
              <a:moveTo>
                <a:pt x="144121" y="1756302"/>
              </a:moveTo>
              <a:lnTo>
                <a:pt x="145229" y="1751864"/>
              </a:lnTo>
              <a:lnTo>
                <a:pt x="115297" y="1744098"/>
              </a:lnTo>
              <a:lnTo>
                <a:pt x="108645" y="1730784"/>
              </a:lnTo>
              <a:lnTo>
                <a:pt x="90907" y="1723017"/>
              </a:lnTo>
              <a:lnTo>
                <a:pt x="74278" y="1710813"/>
              </a:lnTo>
              <a:lnTo>
                <a:pt x="62083" y="1695281"/>
              </a:lnTo>
              <a:lnTo>
                <a:pt x="57648" y="1680857"/>
              </a:lnTo>
              <a:lnTo>
                <a:pt x="62083" y="1670872"/>
              </a:lnTo>
              <a:lnTo>
                <a:pt x="65409" y="1647573"/>
              </a:lnTo>
              <a:lnTo>
                <a:pt x="97559" y="1643135"/>
              </a:lnTo>
              <a:lnTo>
                <a:pt x="110862" y="1637588"/>
              </a:lnTo>
              <a:lnTo>
                <a:pt x="123057" y="1626493"/>
              </a:lnTo>
              <a:lnTo>
                <a:pt x="120840" y="1610960"/>
              </a:lnTo>
              <a:lnTo>
                <a:pt x="123057" y="1605413"/>
              </a:lnTo>
              <a:lnTo>
                <a:pt x="119731" y="1596537"/>
              </a:lnTo>
              <a:lnTo>
                <a:pt x="137469" y="1564362"/>
              </a:lnTo>
              <a:lnTo>
                <a:pt x="99776" y="1562143"/>
              </a:lnTo>
              <a:lnTo>
                <a:pt x="63192" y="1572129"/>
              </a:lnTo>
              <a:lnTo>
                <a:pt x="64300" y="1599866"/>
              </a:lnTo>
              <a:lnTo>
                <a:pt x="41019" y="1600975"/>
              </a:lnTo>
              <a:lnTo>
                <a:pt x="35476" y="1624274"/>
              </a:lnTo>
              <a:lnTo>
                <a:pt x="26607" y="1623165"/>
              </a:lnTo>
              <a:lnTo>
                <a:pt x="28824" y="1557705"/>
              </a:lnTo>
              <a:lnTo>
                <a:pt x="38802" y="1545501"/>
              </a:lnTo>
              <a:lnTo>
                <a:pt x="38802" y="1539954"/>
              </a:lnTo>
              <a:lnTo>
                <a:pt x="47671" y="1535516"/>
              </a:lnTo>
              <a:lnTo>
                <a:pt x="56540" y="1523312"/>
              </a:lnTo>
              <a:lnTo>
                <a:pt x="67626" y="1529969"/>
              </a:lnTo>
              <a:lnTo>
                <a:pt x="86473" y="1536625"/>
              </a:lnTo>
              <a:lnTo>
                <a:pt x="86473" y="1525531"/>
              </a:lnTo>
              <a:lnTo>
                <a:pt x="104210" y="1516655"/>
              </a:lnTo>
              <a:lnTo>
                <a:pt x="89798" y="1503341"/>
              </a:lnTo>
              <a:lnTo>
                <a:pt x="78712" y="1502232"/>
              </a:lnTo>
              <a:lnTo>
                <a:pt x="77604" y="1495575"/>
              </a:lnTo>
              <a:lnTo>
                <a:pt x="113079" y="1473385"/>
              </a:lnTo>
              <a:lnTo>
                <a:pt x="127492" y="1446758"/>
              </a:lnTo>
              <a:lnTo>
                <a:pt x="125274" y="1432335"/>
              </a:lnTo>
              <a:lnTo>
                <a:pt x="136360" y="1421240"/>
              </a:lnTo>
              <a:lnTo>
                <a:pt x="148555" y="1411255"/>
              </a:lnTo>
              <a:lnTo>
                <a:pt x="146338" y="1406817"/>
              </a:lnTo>
              <a:lnTo>
                <a:pt x="110862" y="1422349"/>
              </a:lnTo>
              <a:lnTo>
                <a:pt x="103102" y="1441210"/>
              </a:lnTo>
              <a:lnTo>
                <a:pt x="101993" y="1460072"/>
              </a:lnTo>
              <a:lnTo>
                <a:pt x="82038" y="1467838"/>
              </a:lnTo>
              <a:lnTo>
                <a:pt x="64300" y="1490027"/>
              </a:lnTo>
              <a:lnTo>
                <a:pt x="58757" y="1481152"/>
              </a:lnTo>
              <a:lnTo>
                <a:pt x="48779" y="1473385"/>
              </a:lnTo>
              <a:lnTo>
                <a:pt x="48779" y="1468947"/>
              </a:lnTo>
              <a:lnTo>
                <a:pt x="57648" y="1460072"/>
              </a:lnTo>
              <a:lnTo>
                <a:pt x="66517" y="1458962"/>
              </a:lnTo>
              <a:lnTo>
                <a:pt x="82038" y="1447867"/>
              </a:lnTo>
              <a:lnTo>
                <a:pt x="85364" y="1445648"/>
              </a:lnTo>
              <a:lnTo>
                <a:pt x="77604" y="1437882"/>
              </a:lnTo>
              <a:lnTo>
                <a:pt x="70952" y="1444539"/>
              </a:lnTo>
              <a:lnTo>
                <a:pt x="65409" y="1442320"/>
              </a:lnTo>
              <a:lnTo>
                <a:pt x="67626" y="1436772"/>
              </a:lnTo>
              <a:lnTo>
                <a:pt x="52105" y="1442320"/>
              </a:lnTo>
              <a:lnTo>
                <a:pt x="31042" y="1436772"/>
              </a:lnTo>
              <a:lnTo>
                <a:pt x="42128" y="1421240"/>
              </a:lnTo>
              <a:lnTo>
                <a:pt x="21064" y="1425678"/>
              </a:lnTo>
              <a:lnTo>
                <a:pt x="22173" y="1433444"/>
              </a:lnTo>
              <a:lnTo>
                <a:pt x="9978" y="1430116"/>
              </a:lnTo>
              <a:lnTo>
                <a:pt x="4435" y="1417911"/>
              </a:lnTo>
              <a:lnTo>
                <a:pt x="13304" y="1415692"/>
              </a:lnTo>
              <a:lnTo>
                <a:pt x="4435" y="1409036"/>
              </a:lnTo>
              <a:lnTo>
                <a:pt x="6652" y="1397941"/>
              </a:lnTo>
              <a:lnTo>
                <a:pt x="38802" y="1397941"/>
              </a:lnTo>
              <a:lnTo>
                <a:pt x="37693" y="1380189"/>
              </a:lnTo>
              <a:lnTo>
                <a:pt x="57648" y="1375751"/>
              </a:lnTo>
              <a:lnTo>
                <a:pt x="37693" y="1373532"/>
              </a:lnTo>
              <a:lnTo>
                <a:pt x="0" y="1349124"/>
              </a:lnTo>
              <a:lnTo>
                <a:pt x="4435" y="1343576"/>
              </a:lnTo>
              <a:lnTo>
                <a:pt x="29933" y="1351343"/>
              </a:lnTo>
              <a:lnTo>
                <a:pt x="34367" y="1346905"/>
              </a:lnTo>
              <a:lnTo>
                <a:pt x="9978" y="1336920"/>
              </a:lnTo>
              <a:lnTo>
                <a:pt x="7761" y="1330263"/>
              </a:lnTo>
              <a:lnTo>
                <a:pt x="29933" y="1335810"/>
              </a:lnTo>
              <a:lnTo>
                <a:pt x="35476" y="1332482"/>
              </a:lnTo>
              <a:lnTo>
                <a:pt x="19955" y="1324715"/>
              </a:lnTo>
              <a:lnTo>
                <a:pt x="15521" y="1321387"/>
              </a:lnTo>
              <a:lnTo>
                <a:pt x="21064" y="1306964"/>
              </a:lnTo>
              <a:lnTo>
                <a:pt x="14412" y="1300307"/>
              </a:lnTo>
              <a:lnTo>
                <a:pt x="12195" y="1286993"/>
              </a:lnTo>
              <a:lnTo>
                <a:pt x="21064" y="1283665"/>
              </a:lnTo>
              <a:lnTo>
                <a:pt x="33259" y="1284774"/>
              </a:lnTo>
              <a:lnTo>
                <a:pt x="42128" y="1290322"/>
              </a:lnTo>
              <a:lnTo>
                <a:pt x="54323" y="1294759"/>
              </a:lnTo>
              <a:lnTo>
                <a:pt x="89798" y="1277008"/>
              </a:lnTo>
              <a:lnTo>
                <a:pt x="166293" y="1282555"/>
              </a:lnTo>
              <a:lnTo>
                <a:pt x="175162" y="1271460"/>
              </a:lnTo>
              <a:lnTo>
                <a:pt x="233919" y="1283665"/>
              </a:lnTo>
              <a:lnTo>
                <a:pt x="237245" y="1273679"/>
              </a:lnTo>
              <a:lnTo>
                <a:pt x="164076" y="1261475"/>
              </a:lnTo>
              <a:lnTo>
                <a:pt x="145229" y="1274789"/>
              </a:lnTo>
              <a:lnTo>
                <a:pt x="130817" y="1265913"/>
              </a:lnTo>
              <a:lnTo>
                <a:pt x="74278" y="1268132"/>
              </a:lnTo>
              <a:lnTo>
                <a:pt x="64300" y="1277008"/>
              </a:lnTo>
              <a:lnTo>
                <a:pt x="50997" y="1284774"/>
              </a:lnTo>
              <a:lnTo>
                <a:pt x="43236" y="1281446"/>
              </a:lnTo>
              <a:lnTo>
                <a:pt x="7761" y="1251490"/>
              </a:lnTo>
              <a:lnTo>
                <a:pt x="39911" y="1240395"/>
              </a:lnTo>
              <a:lnTo>
                <a:pt x="31042" y="1234848"/>
              </a:lnTo>
              <a:lnTo>
                <a:pt x="13304" y="1235957"/>
              </a:lnTo>
              <a:lnTo>
                <a:pt x="11086" y="1230410"/>
              </a:lnTo>
              <a:lnTo>
                <a:pt x="6652" y="1225972"/>
              </a:lnTo>
              <a:lnTo>
                <a:pt x="7761" y="1222643"/>
              </a:lnTo>
              <a:lnTo>
                <a:pt x="15521" y="1219315"/>
              </a:lnTo>
              <a:lnTo>
                <a:pt x="93124" y="1215987"/>
              </a:lnTo>
              <a:lnTo>
                <a:pt x="89798" y="1211549"/>
              </a:lnTo>
              <a:lnTo>
                <a:pt x="25498" y="1207111"/>
              </a:lnTo>
              <a:lnTo>
                <a:pt x="26607" y="1202673"/>
              </a:lnTo>
              <a:lnTo>
                <a:pt x="22173" y="1182702"/>
              </a:lnTo>
              <a:lnTo>
                <a:pt x="8869" y="1182702"/>
              </a:lnTo>
              <a:lnTo>
                <a:pt x="7761" y="1163841"/>
              </a:lnTo>
              <a:lnTo>
                <a:pt x="15521" y="1162732"/>
              </a:lnTo>
              <a:lnTo>
                <a:pt x="49888" y="1139433"/>
              </a:lnTo>
              <a:lnTo>
                <a:pt x="78712" y="1140542"/>
              </a:lnTo>
              <a:lnTo>
                <a:pt x="85364" y="1143871"/>
              </a:lnTo>
              <a:lnTo>
                <a:pt x="109754" y="1138323"/>
              </a:lnTo>
              <a:lnTo>
                <a:pt x="101993" y="1136104"/>
              </a:lnTo>
              <a:lnTo>
                <a:pt x="89798" y="1131666"/>
              </a:lnTo>
              <a:lnTo>
                <a:pt x="49888" y="1130557"/>
              </a:lnTo>
              <a:lnTo>
                <a:pt x="17738" y="1132776"/>
              </a:lnTo>
              <a:lnTo>
                <a:pt x="5543" y="1121681"/>
              </a:lnTo>
              <a:lnTo>
                <a:pt x="5543" y="1116134"/>
              </a:lnTo>
              <a:lnTo>
                <a:pt x="19955" y="1116134"/>
              </a:lnTo>
              <a:lnTo>
                <a:pt x="27716" y="1127229"/>
              </a:lnTo>
              <a:lnTo>
                <a:pt x="39911" y="1123900"/>
              </a:lnTo>
              <a:lnTo>
                <a:pt x="49888" y="1116134"/>
              </a:lnTo>
              <a:lnTo>
                <a:pt x="19955" y="1103929"/>
              </a:lnTo>
              <a:lnTo>
                <a:pt x="17738" y="1090616"/>
              </a:lnTo>
              <a:lnTo>
                <a:pt x="26607" y="1085068"/>
              </a:lnTo>
              <a:lnTo>
                <a:pt x="37693" y="1091725"/>
              </a:lnTo>
              <a:lnTo>
                <a:pt x="38802" y="1099492"/>
              </a:lnTo>
              <a:lnTo>
                <a:pt x="59866" y="1115024"/>
              </a:lnTo>
              <a:lnTo>
                <a:pt x="70952" y="1110586"/>
              </a:lnTo>
              <a:lnTo>
                <a:pt x="68735" y="1106148"/>
              </a:lnTo>
              <a:lnTo>
                <a:pt x="47671" y="1098382"/>
              </a:lnTo>
              <a:lnTo>
                <a:pt x="59866" y="1087287"/>
              </a:lnTo>
              <a:lnTo>
                <a:pt x="77604" y="1093944"/>
              </a:lnTo>
              <a:lnTo>
                <a:pt x="97559" y="1087287"/>
              </a:lnTo>
              <a:lnTo>
                <a:pt x="104210" y="1096163"/>
              </a:lnTo>
              <a:lnTo>
                <a:pt x="90907" y="1119462"/>
              </a:lnTo>
              <a:lnTo>
                <a:pt x="101993" y="1111696"/>
              </a:lnTo>
              <a:lnTo>
                <a:pt x="114188" y="1110586"/>
              </a:lnTo>
              <a:lnTo>
                <a:pt x="139686" y="1108367"/>
              </a:lnTo>
              <a:lnTo>
                <a:pt x="141904" y="1106148"/>
              </a:lnTo>
              <a:lnTo>
                <a:pt x="116405" y="1098382"/>
              </a:lnTo>
              <a:lnTo>
                <a:pt x="105319" y="1077302"/>
              </a:lnTo>
              <a:lnTo>
                <a:pt x="125274" y="1065098"/>
              </a:lnTo>
              <a:lnTo>
                <a:pt x="140795" y="1056222"/>
              </a:lnTo>
              <a:lnTo>
                <a:pt x="168510" y="1096163"/>
              </a:lnTo>
              <a:lnTo>
                <a:pt x="172945" y="1095054"/>
              </a:lnTo>
              <a:lnTo>
                <a:pt x="152990" y="1052894"/>
              </a:lnTo>
              <a:lnTo>
                <a:pt x="170728" y="1065098"/>
              </a:lnTo>
              <a:lnTo>
                <a:pt x="174054" y="1063988"/>
              </a:lnTo>
              <a:lnTo>
                <a:pt x="164076" y="1045127"/>
              </a:lnTo>
              <a:lnTo>
                <a:pt x="121948" y="1052894"/>
              </a:lnTo>
              <a:lnTo>
                <a:pt x="114188" y="1047346"/>
              </a:lnTo>
              <a:lnTo>
                <a:pt x="120840" y="1045127"/>
              </a:lnTo>
              <a:lnTo>
                <a:pt x="123057" y="1037361"/>
              </a:lnTo>
              <a:lnTo>
                <a:pt x="135252" y="1021828"/>
              </a:lnTo>
              <a:lnTo>
                <a:pt x="151881" y="1015171"/>
              </a:lnTo>
              <a:lnTo>
                <a:pt x="166293" y="1014062"/>
              </a:lnTo>
              <a:lnTo>
                <a:pt x="190683" y="1008514"/>
              </a:lnTo>
              <a:lnTo>
                <a:pt x="195117" y="1014062"/>
              </a:lnTo>
              <a:lnTo>
                <a:pt x="203986" y="1019609"/>
              </a:lnTo>
              <a:lnTo>
                <a:pt x="208421" y="1011843"/>
              </a:lnTo>
              <a:lnTo>
                <a:pt x="220616" y="1009624"/>
              </a:lnTo>
              <a:lnTo>
                <a:pt x="225050" y="1015171"/>
              </a:lnTo>
              <a:lnTo>
                <a:pt x="248331" y="1017390"/>
              </a:lnTo>
              <a:lnTo>
                <a:pt x="256091" y="1028485"/>
              </a:lnTo>
              <a:lnTo>
                <a:pt x="261635" y="1027376"/>
              </a:lnTo>
              <a:lnTo>
                <a:pt x="271612" y="1034032"/>
              </a:lnTo>
              <a:lnTo>
                <a:pt x="277155" y="1027376"/>
              </a:lnTo>
              <a:lnTo>
                <a:pt x="289350" y="1020719"/>
              </a:lnTo>
              <a:lnTo>
                <a:pt x="289350" y="1017390"/>
              </a:lnTo>
              <a:lnTo>
                <a:pt x="267178" y="1017390"/>
              </a:lnTo>
              <a:lnTo>
                <a:pt x="263852" y="1007405"/>
              </a:lnTo>
              <a:lnTo>
                <a:pt x="257200" y="999639"/>
              </a:lnTo>
              <a:lnTo>
                <a:pt x="248331" y="995201"/>
              </a:lnTo>
              <a:lnTo>
                <a:pt x="210638" y="996310"/>
              </a:lnTo>
              <a:lnTo>
                <a:pt x="208421" y="985215"/>
              </a:lnTo>
              <a:lnTo>
                <a:pt x="218398" y="978559"/>
              </a:lnTo>
              <a:lnTo>
                <a:pt x="233919" y="981887"/>
              </a:lnTo>
              <a:lnTo>
                <a:pt x="227267" y="974121"/>
              </a:lnTo>
              <a:lnTo>
                <a:pt x="211747" y="976340"/>
              </a:lnTo>
              <a:lnTo>
                <a:pt x="203986" y="965245"/>
              </a:lnTo>
              <a:lnTo>
                <a:pt x="242788" y="946384"/>
              </a:lnTo>
              <a:lnTo>
                <a:pt x="260526" y="963026"/>
              </a:lnTo>
              <a:lnTo>
                <a:pt x="277155" y="958588"/>
              </a:lnTo>
              <a:lnTo>
                <a:pt x="288241" y="954150"/>
              </a:lnTo>
              <a:lnTo>
                <a:pt x="281590" y="950822"/>
              </a:lnTo>
              <a:lnTo>
                <a:pt x="267178" y="956369"/>
              </a:lnTo>
              <a:lnTo>
                <a:pt x="248331" y="943055"/>
              </a:lnTo>
              <a:lnTo>
                <a:pt x="277155" y="928632"/>
              </a:lnTo>
              <a:lnTo>
                <a:pt x="290459" y="926413"/>
              </a:lnTo>
              <a:lnTo>
                <a:pt x="300436" y="930851"/>
              </a:lnTo>
              <a:lnTo>
                <a:pt x="287133" y="946384"/>
              </a:lnTo>
              <a:lnTo>
                <a:pt x="294893" y="949712"/>
              </a:lnTo>
              <a:lnTo>
                <a:pt x="310414" y="935289"/>
              </a:lnTo>
              <a:lnTo>
                <a:pt x="318174" y="929742"/>
              </a:lnTo>
              <a:lnTo>
                <a:pt x="345890" y="966354"/>
              </a:lnTo>
              <a:lnTo>
                <a:pt x="365845" y="976340"/>
              </a:lnTo>
              <a:lnTo>
                <a:pt x="374714" y="968573"/>
              </a:lnTo>
              <a:lnTo>
                <a:pt x="329260" y="926413"/>
              </a:lnTo>
              <a:lnTo>
                <a:pt x="369171" y="926413"/>
              </a:lnTo>
              <a:lnTo>
                <a:pt x="376931" y="916428"/>
              </a:lnTo>
              <a:lnTo>
                <a:pt x="351433" y="917537"/>
              </a:lnTo>
              <a:lnTo>
                <a:pt x="340347" y="911990"/>
              </a:lnTo>
              <a:lnTo>
                <a:pt x="338129" y="903114"/>
              </a:lnTo>
              <a:lnTo>
                <a:pt x="392452" y="889800"/>
              </a:lnTo>
              <a:lnTo>
                <a:pt x="382474" y="878706"/>
              </a:lnTo>
              <a:lnTo>
                <a:pt x="401321" y="875377"/>
              </a:lnTo>
              <a:lnTo>
                <a:pt x="403538" y="879815"/>
              </a:lnTo>
              <a:lnTo>
                <a:pt x="416841" y="878706"/>
              </a:lnTo>
              <a:lnTo>
                <a:pt x="416841" y="868720"/>
              </a:lnTo>
              <a:lnTo>
                <a:pt x="433471" y="894238"/>
              </a:lnTo>
              <a:lnTo>
                <a:pt x="441231" y="886472"/>
              </a:lnTo>
              <a:lnTo>
                <a:pt x="433471" y="876487"/>
              </a:lnTo>
              <a:lnTo>
                <a:pt x="468947" y="849859"/>
              </a:lnTo>
              <a:lnTo>
                <a:pt x="488902" y="838765"/>
              </a:lnTo>
              <a:lnTo>
                <a:pt x="514400" y="873158"/>
              </a:lnTo>
              <a:lnTo>
                <a:pt x="498879" y="889800"/>
              </a:lnTo>
              <a:lnTo>
                <a:pt x="498879" y="897567"/>
              </a:lnTo>
              <a:lnTo>
                <a:pt x="543224" y="889800"/>
              </a:lnTo>
              <a:lnTo>
                <a:pt x="525486" y="878706"/>
              </a:lnTo>
              <a:lnTo>
                <a:pt x="595329" y="860954"/>
              </a:lnTo>
              <a:lnTo>
                <a:pt x="585352" y="855407"/>
              </a:lnTo>
              <a:lnTo>
                <a:pt x="588678" y="844312"/>
              </a:lnTo>
              <a:lnTo>
                <a:pt x="659629" y="816575"/>
              </a:lnTo>
              <a:lnTo>
                <a:pt x="651869" y="804371"/>
              </a:lnTo>
              <a:lnTo>
                <a:pt x="665172" y="789948"/>
              </a:lnTo>
              <a:lnTo>
                <a:pt x="650760" y="774415"/>
              </a:lnTo>
              <a:lnTo>
                <a:pt x="636348" y="781072"/>
              </a:lnTo>
              <a:lnTo>
                <a:pt x="617502" y="811028"/>
              </a:lnTo>
              <a:lnTo>
                <a:pt x="613067" y="823232"/>
              </a:lnTo>
              <a:lnTo>
                <a:pt x="527703" y="864283"/>
              </a:lnTo>
              <a:lnTo>
                <a:pt x="501097" y="832108"/>
              </a:lnTo>
              <a:lnTo>
                <a:pt x="522160" y="824341"/>
              </a:lnTo>
              <a:lnTo>
                <a:pt x="514400" y="821013"/>
              </a:lnTo>
              <a:lnTo>
                <a:pt x="485576" y="828779"/>
              </a:lnTo>
              <a:lnTo>
                <a:pt x="475598" y="814356"/>
              </a:lnTo>
              <a:lnTo>
                <a:pt x="502205" y="804371"/>
              </a:lnTo>
              <a:lnTo>
                <a:pt x="521052" y="801042"/>
              </a:lnTo>
              <a:lnTo>
                <a:pt x="508857" y="781072"/>
              </a:lnTo>
              <a:lnTo>
                <a:pt x="534355" y="759992"/>
              </a:lnTo>
              <a:lnTo>
                <a:pt x="576483" y="705627"/>
              </a:lnTo>
              <a:lnTo>
                <a:pt x="611959" y="694533"/>
              </a:lnTo>
              <a:lnTo>
                <a:pt x="608633" y="681219"/>
              </a:lnTo>
              <a:lnTo>
                <a:pt x="626371" y="667905"/>
              </a:lnTo>
              <a:lnTo>
                <a:pt x="652978" y="662358"/>
              </a:lnTo>
              <a:lnTo>
                <a:pt x="693997" y="643497"/>
              </a:lnTo>
              <a:lnTo>
                <a:pt x="676259" y="636840"/>
              </a:lnTo>
              <a:lnTo>
                <a:pt x="641891" y="653482"/>
              </a:lnTo>
              <a:lnTo>
                <a:pt x="639674" y="649044"/>
              </a:lnTo>
              <a:lnTo>
                <a:pt x="644109" y="631292"/>
              </a:lnTo>
              <a:lnTo>
                <a:pt x="652978" y="621307"/>
              </a:lnTo>
              <a:lnTo>
                <a:pt x="707300" y="582475"/>
              </a:lnTo>
              <a:lnTo>
                <a:pt x="729472" y="570271"/>
              </a:lnTo>
              <a:lnTo>
                <a:pt x="732798" y="553629"/>
              </a:lnTo>
              <a:lnTo>
                <a:pt x="738341" y="542534"/>
              </a:lnTo>
              <a:lnTo>
                <a:pt x="743884" y="533658"/>
              </a:lnTo>
              <a:lnTo>
                <a:pt x="744993" y="525892"/>
              </a:lnTo>
              <a:lnTo>
                <a:pt x="750536" y="509250"/>
              </a:lnTo>
              <a:lnTo>
                <a:pt x="756079" y="508141"/>
              </a:lnTo>
              <a:lnTo>
                <a:pt x="758297" y="515907"/>
              </a:lnTo>
              <a:lnTo>
                <a:pt x="769383" y="532549"/>
              </a:lnTo>
              <a:lnTo>
                <a:pt x="791555" y="534768"/>
              </a:lnTo>
              <a:lnTo>
                <a:pt x="781578" y="520345"/>
              </a:lnTo>
              <a:lnTo>
                <a:pt x="773817" y="520345"/>
              </a:lnTo>
              <a:lnTo>
                <a:pt x="761622" y="499265"/>
              </a:lnTo>
              <a:lnTo>
                <a:pt x="773817" y="482623"/>
              </a:lnTo>
              <a:lnTo>
                <a:pt x="784903" y="471528"/>
              </a:lnTo>
              <a:lnTo>
                <a:pt x="773817" y="461542"/>
              </a:lnTo>
              <a:lnTo>
                <a:pt x="764948" y="455995"/>
              </a:lnTo>
              <a:lnTo>
                <a:pt x="771600" y="440462"/>
              </a:lnTo>
              <a:lnTo>
                <a:pt x="783795" y="433806"/>
              </a:lnTo>
              <a:lnTo>
                <a:pt x="791555" y="421601"/>
              </a:lnTo>
              <a:lnTo>
                <a:pt x="807076" y="413835"/>
              </a:lnTo>
              <a:lnTo>
                <a:pt x="831465" y="410507"/>
              </a:lnTo>
              <a:lnTo>
                <a:pt x="845878" y="406069"/>
              </a:lnTo>
              <a:lnTo>
                <a:pt x="862507" y="398302"/>
              </a:lnTo>
              <a:lnTo>
                <a:pt x="859181" y="382770"/>
              </a:lnTo>
              <a:lnTo>
                <a:pt x="838117" y="386098"/>
              </a:lnTo>
              <a:lnTo>
                <a:pt x="825922" y="378332"/>
              </a:lnTo>
              <a:lnTo>
                <a:pt x="846986" y="367237"/>
              </a:lnTo>
              <a:lnTo>
                <a:pt x="823705" y="346157"/>
              </a:lnTo>
              <a:lnTo>
                <a:pt x="839226" y="341719"/>
              </a:lnTo>
              <a:lnTo>
                <a:pt x="848095" y="345047"/>
              </a:lnTo>
              <a:lnTo>
                <a:pt x="872484" y="355033"/>
              </a:lnTo>
              <a:lnTo>
                <a:pt x="878028" y="341719"/>
              </a:lnTo>
              <a:lnTo>
                <a:pt x="848095" y="340610"/>
              </a:lnTo>
              <a:lnTo>
                <a:pt x="845878" y="323967"/>
              </a:lnTo>
              <a:lnTo>
                <a:pt x="881353" y="325077"/>
              </a:lnTo>
              <a:lnTo>
                <a:pt x="879136" y="320639"/>
              </a:lnTo>
              <a:lnTo>
                <a:pt x="850312" y="312873"/>
              </a:lnTo>
              <a:lnTo>
                <a:pt x="864724" y="310654"/>
              </a:lnTo>
              <a:lnTo>
                <a:pt x="893548" y="317311"/>
              </a:lnTo>
              <a:lnTo>
                <a:pt x="899091" y="311763"/>
              </a:lnTo>
              <a:lnTo>
                <a:pt x="881353" y="305106"/>
              </a:lnTo>
              <a:lnTo>
                <a:pt x="878028" y="299559"/>
              </a:lnTo>
              <a:lnTo>
                <a:pt x="899091" y="297340"/>
              </a:lnTo>
              <a:lnTo>
                <a:pt x="909069" y="300668"/>
              </a:lnTo>
              <a:lnTo>
                <a:pt x="913503" y="291793"/>
              </a:lnTo>
              <a:lnTo>
                <a:pt x="895765" y="289574"/>
              </a:lnTo>
              <a:lnTo>
                <a:pt x="880245" y="281807"/>
              </a:lnTo>
              <a:lnTo>
                <a:pt x="876919" y="275150"/>
              </a:lnTo>
              <a:lnTo>
                <a:pt x="901309" y="270713"/>
              </a:lnTo>
              <a:lnTo>
                <a:pt x="915721" y="265165"/>
              </a:lnTo>
              <a:lnTo>
                <a:pt x="925698" y="264056"/>
              </a:lnTo>
              <a:lnTo>
                <a:pt x="932350" y="258508"/>
              </a:lnTo>
              <a:lnTo>
                <a:pt x="935676" y="254070"/>
              </a:lnTo>
              <a:lnTo>
                <a:pt x="942327" y="264056"/>
              </a:lnTo>
              <a:lnTo>
                <a:pt x="953414" y="265165"/>
              </a:lnTo>
              <a:lnTo>
                <a:pt x="957848" y="252961"/>
              </a:lnTo>
              <a:lnTo>
                <a:pt x="963391" y="236319"/>
              </a:lnTo>
              <a:lnTo>
                <a:pt x="991107" y="230771"/>
              </a:lnTo>
              <a:lnTo>
                <a:pt x="1002193" y="215239"/>
              </a:lnTo>
              <a:lnTo>
                <a:pt x="984455" y="216348"/>
              </a:lnTo>
              <a:lnTo>
                <a:pt x="966717" y="224114"/>
              </a:lnTo>
              <a:lnTo>
                <a:pt x="962283" y="218567"/>
              </a:lnTo>
              <a:lnTo>
                <a:pt x="978912" y="208582"/>
              </a:lnTo>
              <a:lnTo>
                <a:pt x="992215" y="196378"/>
              </a:lnTo>
              <a:lnTo>
                <a:pt x="994433" y="188611"/>
              </a:lnTo>
              <a:lnTo>
                <a:pt x="1016605" y="190830"/>
              </a:lnTo>
              <a:lnTo>
                <a:pt x="1015496" y="185283"/>
              </a:lnTo>
              <a:lnTo>
                <a:pt x="996650" y="183064"/>
              </a:lnTo>
              <a:lnTo>
                <a:pt x="1017714" y="165312"/>
              </a:lnTo>
              <a:lnTo>
                <a:pt x="1034343" y="158655"/>
              </a:lnTo>
              <a:lnTo>
                <a:pt x="1040995" y="163093"/>
              </a:lnTo>
              <a:lnTo>
                <a:pt x="1043212" y="165312"/>
              </a:lnTo>
              <a:lnTo>
                <a:pt x="1045429" y="176407"/>
              </a:lnTo>
              <a:lnTo>
                <a:pt x="1076471" y="178626"/>
              </a:lnTo>
              <a:lnTo>
                <a:pt x="1091991" y="210801"/>
              </a:lnTo>
              <a:lnTo>
                <a:pt x="1101969" y="209691"/>
              </a:lnTo>
              <a:lnTo>
                <a:pt x="1090883" y="174188"/>
              </a:lnTo>
              <a:lnTo>
                <a:pt x="1130793" y="164203"/>
              </a:lnTo>
              <a:lnTo>
                <a:pt x="1128576" y="158655"/>
              </a:lnTo>
              <a:lnTo>
                <a:pt x="1093100" y="166422"/>
              </a:lnTo>
              <a:lnTo>
                <a:pt x="1075362" y="169750"/>
              </a:lnTo>
              <a:lnTo>
                <a:pt x="1055407" y="169750"/>
              </a:lnTo>
              <a:lnTo>
                <a:pt x="1054298" y="160874"/>
              </a:lnTo>
              <a:lnTo>
                <a:pt x="1057624" y="155327"/>
              </a:lnTo>
              <a:lnTo>
                <a:pt x="1078688" y="160874"/>
              </a:lnTo>
              <a:lnTo>
                <a:pt x="1082014" y="153108"/>
              </a:lnTo>
              <a:lnTo>
                <a:pt x="1058733" y="149780"/>
              </a:lnTo>
              <a:lnTo>
                <a:pt x="1062058" y="136466"/>
              </a:lnTo>
              <a:lnTo>
                <a:pt x="1080905" y="143123"/>
              </a:lnTo>
              <a:lnTo>
                <a:pt x="1083122" y="137575"/>
              </a:lnTo>
              <a:lnTo>
                <a:pt x="1073145" y="135356"/>
              </a:lnTo>
              <a:lnTo>
                <a:pt x="1088665" y="130918"/>
              </a:lnTo>
              <a:lnTo>
                <a:pt x="1114164" y="142013"/>
              </a:lnTo>
              <a:lnTo>
                <a:pt x="1121924" y="139794"/>
              </a:lnTo>
              <a:lnTo>
                <a:pt x="1094208" y="125371"/>
              </a:lnTo>
              <a:lnTo>
                <a:pt x="1074253" y="122043"/>
              </a:lnTo>
              <a:lnTo>
                <a:pt x="1079796" y="115386"/>
              </a:lnTo>
              <a:lnTo>
                <a:pt x="1067602" y="114276"/>
              </a:lnTo>
              <a:lnTo>
                <a:pt x="1059841" y="125371"/>
              </a:lnTo>
              <a:lnTo>
                <a:pt x="1016605" y="149780"/>
              </a:lnTo>
              <a:lnTo>
                <a:pt x="1002193" y="146451"/>
              </a:lnTo>
              <a:lnTo>
                <a:pt x="1007736" y="143123"/>
              </a:lnTo>
              <a:lnTo>
                <a:pt x="1034343" y="130918"/>
              </a:lnTo>
              <a:lnTo>
                <a:pt x="1006627" y="125371"/>
              </a:lnTo>
              <a:lnTo>
                <a:pt x="1011062" y="117605"/>
              </a:lnTo>
              <a:lnTo>
                <a:pt x="1022148" y="107619"/>
              </a:lnTo>
              <a:lnTo>
                <a:pt x="1107512" y="96525"/>
              </a:lnTo>
              <a:lnTo>
                <a:pt x="1118598" y="119824"/>
              </a:lnTo>
              <a:lnTo>
                <a:pt x="1131902" y="117605"/>
              </a:lnTo>
              <a:lnTo>
                <a:pt x="1121924" y="96525"/>
              </a:lnTo>
              <a:lnTo>
                <a:pt x="1125250" y="83211"/>
              </a:lnTo>
              <a:lnTo>
                <a:pt x="1059841" y="82101"/>
              </a:lnTo>
              <a:lnTo>
                <a:pt x="1059841" y="79883"/>
              </a:lnTo>
              <a:lnTo>
                <a:pt x="1096426" y="58802"/>
              </a:lnTo>
              <a:lnTo>
                <a:pt x="1099752" y="67678"/>
              </a:lnTo>
              <a:lnTo>
                <a:pt x="1117489" y="67678"/>
              </a:lnTo>
              <a:lnTo>
                <a:pt x="1119707" y="56584"/>
              </a:lnTo>
              <a:lnTo>
                <a:pt x="1113055" y="46598"/>
              </a:lnTo>
              <a:lnTo>
                <a:pt x="1129684" y="44379"/>
              </a:lnTo>
              <a:lnTo>
                <a:pt x="1150748" y="115386"/>
              </a:lnTo>
              <a:lnTo>
                <a:pt x="1166269" y="116495"/>
              </a:lnTo>
              <a:lnTo>
                <a:pt x="1184007" y="124262"/>
              </a:lnTo>
              <a:lnTo>
                <a:pt x="1189550" y="118714"/>
              </a:lnTo>
              <a:lnTo>
                <a:pt x="1156291" y="106510"/>
              </a:lnTo>
              <a:lnTo>
                <a:pt x="1166269" y="73226"/>
              </a:lnTo>
              <a:lnTo>
                <a:pt x="1161834" y="64350"/>
              </a:lnTo>
              <a:lnTo>
                <a:pt x="1175138" y="59912"/>
              </a:lnTo>
              <a:lnTo>
                <a:pt x="1174029" y="53255"/>
              </a:lnTo>
              <a:lnTo>
                <a:pt x="1151857" y="53255"/>
              </a:lnTo>
              <a:lnTo>
                <a:pt x="1145205" y="43270"/>
              </a:lnTo>
              <a:lnTo>
                <a:pt x="1159617" y="36613"/>
              </a:lnTo>
              <a:lnTo>
                <a:pt x="1216157" y="68788"/>
              </a:lnTo>
              <a:lnTo>
                <a:pt x="1218374" y="63240"/>
              </a:lnTo>
              <a:lnTo>
                <a:pt x="1195093" y="43270"/>
              </a:lnTo>
              <a:lnTo>
                <a:pt x="1161834" y="27737"/>
              </a:lnTo>
              <a:lnTo>
                <a:pt x="1304846" y="17752"/>
              </a:lnTo>
              <a:lnTo>
                <a:pt x="1283783" y="11095"/>
              </a:lnTo>
              <a:lnTo>
                <a:pt x="1289326" y="0"/>
              </a:lnTo>
              <a:lnTo>
                <a:pt x="1235003" y="13314"/>
              </a:lnTo>
              <a:lnTo>
                <a:pt x="1238329" y="2219"/>
              </a:lnTo>
              <a:lnTo>
                <a:pt x="1232786" y="1110"/>
              </a:lnTo>
              <a:lnTo>
                <a:pt x="1187333" y="16642"/>
              </a:lnTo>
            </a:path>
          </a:pathLst>
        </a:custGeom>
        <a:noFill xmlns:a="http://schemas.openxmlformats.org/drawingml/2006/main"/>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0.424</cdr:x>
      <cdr:y>0.04525</cdr:y>
    </cdr:from>
    <cdr:to>
      <cdr:x>0.73825</cdr:x>
      <cdr:y>0.41</cdr:y>
    </cdr:to>
    <cdr:grpSp>
      <cdr:nvGrpSpPr>
        <cdr:cNvPr id="217" name="Group 208"/>
        <cdr:cNvGrpSpPr>
          <a:grpSpLocks xmlns:a="http://schemas.openxmlformats.org/drawingml/2006/main"/>
        </cdr:cNvGrpSpPr>
      </cdr:nvGrpSpPr>
      <cdr:grpSpPr bwMode="auto">
        <a:xfrm xmlns:a="http://schemas.openxmlformats.org/drawingml/2006/main">
          <a:off x="3870594" y="322393"/>
          <a:ext cx="2868713" cy="2598734"/>
          <a:chOff x="4644676" y="468165"/>
          <a:chExt cx="2653112" cy="2296154"/>
        </a:xfrm>
      </cdr:grpSpPr>
      <cdr:sp macro="" textlink="">
        <cdr:nvSpPr>
          <cdr:cNvPr id="36932" name="Freeform 68"/>
          <cdr:cNvSpPr>
            <a:spLocks xmlns:a="http://schemas.openxmlformats.org/drawingml/2006/main"/>
          </cdr:cNvSpPr>
        </cdr:nvSpPr>
        <cdr:spPr bwMode="auto">
          <a:xfrm xmlns:a="http://schemas.openxmlformats.org/drawingml/2006/main">
            <a:off x="4644676" y="475313"/>
            <a:ext cx="2653112" cy="2289006"/>
          </a:xfrm>
          <a:custGeom xmlns:a="http://schemas.openxmlformats.org/drawingml/2006/main">
            <a:avLst/>
            <a:gdLst/>
            <a:ahLst/>
            <a:cxnLst>
              <a:cxn ang="0">
                <a:pos x="119731" y="2041437"/>
              </a:cxn>
              <a:cxn ang="0">
                <a:pos x="104210" y="1961555"/>
              </a:cxn>
              <a:cxn ang="0">
                <a:pos x="48779" y="1918285"/>
              </a:cxn>
              <a:cxn ang="0">
                <a:pos x="4435" y="1862811"/>
              </a:cxn>
              <a:cxn ang="0">
                <a:pos x="19955" y="1769615"/>
              </a:cxn>
              <a:cxn ang="0">
                <a:pos x="130817" y="1710813"/>
              </a:cxn>
              <a:cxn ang="0">
                <a:pos x="26607" y="1647573"/>
              </a:cxn>
              <a:cxn ang="0">
                <a:pos x="27716" y="1572129"/>
              </a:cxn>
              <a:cxn ang="0">
                <a:pos x="90907" y="1564362"/>
              </a:cxn>
              <a:cxn ang="0">
                <a:pos x="114188" y="1492246"/>
              </a:cxn>
              <a:cxn ang="0">
                <a:pos x="277155" y="1472276"/>
              </a:cxn>
              <a:cxn ang="0">
                <a:pos x="277155" y="1403488"/>
              </a:cxn>
              <a:cxn ang="0">
                <a:pos x="369171" y="1371313"/>
              </a:cxn>
              <a:cxn ang="0">
                <a:pos x="514400" y="1318058"/>
              </a:cxn>
              <a:cxn ang="0">
                <a:pos x="501097" y="1277008"/>
              </a:cxn>
              <a:cxn ang="0">
                <a:pos x="641891" y="1098382"/>
              </a:cxn>
              <a:cxn ang="0">
                <a:pos x="773817" y="965245"/>
              </a:cxn>
              <a:cxn ang="0">
                <a:pos x="846986" y="812137"/>
              </a:cxn>
              <a:cxn ang="0">
                <a:pos x="899091" y="742240"/>
              </a:cxn>
              <a:cxn ang="0">
                <a:pos x="1002193" y="660139"/>
              </a:cxn>
              <a:cxn ang="0">
                <a:pos x="1091991" y="655701"/>
              </a:cxn>
              <a:cxn ang="0">
                <a:pos x="1073145" y="580256"/>
              </a:cxn>
              <a:cxn ang="0">
                <a:pos x="1107512" y="541425"/>
              </a:cxn>
              <a:cxn ang="0">
                <a:pos x="1189550" y="563614"/>
              </a:cxn>
              <a:cxn ang="0">
                <a:pos x="1235003" y="458214"/>
              </a:cxn>
              <a:cxn ang="0">
                <a:pos x="942327" y="491498"/>
              </a:cxn>
              <a:cxn ang="0">
                <a:pos x="1035452" y="416054"/>
              </a:cxn>
              <a:cxn ang="0">
                <a:pos x="1129684" y="386098"/>
              </a:cxn>
              <a:cxn ang="0">
                <a:pos x="1341431" y="319529"/>
              </a:cxn>
              <a:cxn ang="0">
                <a:pos x="1464488" y="330624"/>
              </a:cxn>
              <a:cxn ang="0">
                <a:pos x="1517701" y="265165"/>
              </a:cxn>
              <a:cxn ang="0">
                <a:pos x="1598631" y="290683"/>
              </a:cxn>
              <a:cxn ang="0">
                <a:pos x="1748294" y="224114"/>
              </a:cxn>
              <a:cxn ang="0">
                <a:pos x="1771576" y="171969"/>
              </a:cxn>
              <a:cxn ang="0">
                <a:pos x="1915696" y="123152"/>
              </a:cxn>
              <a:cxn ang="0">
                <a:pos x="2008820" y="38832"/>
              </a:cxn>
              <a:cxn ang="0">
                <a:pos x="2105270" y="47708"/>
              </a:cxn>
              <a:cxn ang="0">
                <a:pos x="2105270" y="145341"/>
              </a:cxn>
              <a:cxn ang="0">
                <a:pos x="2239413" y="105400"/>
              </a:cxn>
              <a:cxn ang="0">
                <a:pos x="2289301" y="13314"/>
              </a:cxn>
              <a:cxn ang="0">
                <a:pos x="2359144" y="54364"/>
              </a:cxn>
              <a:cxn ang="0">
                <a:pos x="2658472" y="112057"/>
              </a:cxn>
              <a:cxn ang="0">
                <a:pos x="2580868" y="216348"/>
              </a:cxn>
              <a:cxn ang="0">
                <a:pos x="2493287" y="292902"/>
              </a:cxn>
              <a:cxn ang="0">
                <a:pos x="2320343" y="181954"/>
              </a:cxn>
              <a:cxn ang="0">
                <a:pos x="2199503" y="216348"/>
              </a:cxn>
              <a:cxn ang="0">
                <a:pos x="2132986" y="300668"/>
              </a:cxn>
              <a:cxn ang="0">
                <a:pos x="2127443" y="375003"/>
              </a:cxn>
              <a:cxn ang="0">
                <a:pos x="2033210" y="428258"/>
              </a:cxn>
              <a:cxn ang="0">
                <a:pos x="1923457" y="414944"/>
              </a:cxn>
              <a:cxn ang="0">
                <a:pos x="1640758" y="346157"/>
              </a:cxn>
              <a:cxn ang="0">
                <a:pos x="1373581" y="439353"/>
              </a:cxn>
              <a:cxn ang="0">
                <a:pos x="1174029" y="672343"/>
              </a:cxn>
              <a:cxn ang="0">
                <a:pos x="937893" y="1153856"/>
              </a:cxn>
              <a:cxn ang="0">
                <a:pos x="746102" y="1389065"/>
              </a:cxn>
              <a:cxn ang="0">
                <a:pos x="805967" y="1688624"/>
              </a:cxn>
              <a:cxn ang="0">
                <a:pos x="783795" y="1813994"/>
              </a:cxn>
              <a:cxn ang="0">
                <a:pos x="715060" y="1947132"/>
              </a:cxn>
              <a:cxn ang="0">
                <a:pos x="652978" y="2074721"/>
              </a:cxn>
              <a:cxn ang="0">
                <a:pos x="568722" y="1951570"/>
              </a:cxn>
              <a:cxn ang="0">
                <a:pos x="473381" y="2096911"/>
              </a:cxn>
              <a:cxn ang="0">
                <a:pos x="282698" y="2235596"/>
              </a:cxn>
            </a:cxnLst>
            <a:rect l="0" t="0" r="r" b="b"/>
            <a:pathLst>
              <a:path w="2670667" h="2255566">
                <a:moveTo>
                  <a:pt x="144121" y="2201202"/>
                </a:moveTo>
                <a:lnTo>
                  <a:pt x="145229" y="2196764"/>
                </a:lnTo>
                <a:lnTo>
                  <a:pt x="115297" y="2188998"/>
                </a:lnTo>
                <a:lnTo>
                  <a:pt x="108645" y="2175684"/>
                </a:lnTo>
                <a:lnTo>
                  <a:pt x="90907" y="2167917"/>
                </a:lnTo>
                <a:lnTo>
                  <a:pt x="74278" y="2155713"/>
                </a:lnTo>
                <a:lnTo>
                  <a:pt x="62083" y="2140181"/>
                </a:lnTo>
                <a:lnTo>
                  <a:pt x="57648" y="2125757"/>
                </a:lnTo>
                <a:lnTo>
                  <a:pt x="62083" y="2115772"/>
                </a:lnTo>
                <a:lnTo>
                  <a:pt x="65409" y="2092473"/>
                </a:lnTo>
                <a:lnTo>
                  <a:pt x="97559" y="2088035"/>
                </a:lnTo>
                <a:lnTo>
                  <a:pt x="110862" y="2082488"/>
                </a:lnTo>
                <a:lnTo>
                  <a:pt x="123057" y="2071393"/>
                </a:lnTo>
                <a:lnTo>
                  <a:pt x="120840" y="2055860"/>
                </a:lnTo>
                <a:lnTo>
                  <a:pt x="123057" y="2050313"/>
                </a:lnTo>
                <a:lnTo>
                  <a:pt x="119731" y="2041437"/>
                </a:lnTo>
                <a:lnTo>
                  <a:pt x="137469" y="2009262"/>
                </a:lnTo>
                <a:lnTo>
                  <a:pt x="99776" y="2007043"/>
                </a:lnTo>
                <a:lnTo>
                  <a:pt x="63192" y="2017029"/>
                </a:lnTo>
                <a:lnTo>
                  <a:pt x="64300" y="2044766"/>
                </a:lnTo>
                <a:lnTo>
                  <a:pt x="41019" y="2045875"/>
                </a:lnTo>
                <a:lnTo>
                  <a:pt x="35476" y="2069174"/>
                </a:lnTo>
                <a:lnTo>
                  <a:pt x="26607" y="2068065"/>
                </a:lnTo>
                <a:lnTo>
                  <a:pt x="28824" y="2002605"/>
                </a:lnTo>
                <a:lnTo>
                  <a:pt x="38802" y="1990401"/>
                </a:lnTo>
                <a:lnTo>
                  <a:pt x="38802" y="1984854"/>
                </a:lnTo>
                <a:lnTo>
                  <a:pt x="47671" y="1980416"/>
                </a:lnTo>
                <a:lnTo>
                  <a:pt x="56540" y="1968212"/>
                </a:lnTo>
                <a:lnTo>
                  <a:pt x="67626" y="1974869"/>
                </a:lnTo>
                <a:lnTo>
                  <a:pt x="86473" y="1981525"/>
                </a:lnTo>
                <a:lnTo>
                  <a:pt x="86473" y="1970431"/>
                </a:lnTo>
                <a:lnTo>
                  <a:pt x="104210" y="1961555"/>
                </a:lnTo>
                <a:lnTo>
                  <a:pt x="89798" y="1948241"/>
                </a:lnTo>
                <a:lnTo>
                  <a:pt x="78712" y="1947132"/>
                </a:lnTo>
                <a:lnTo>
                  <a:pt x="77604" y="1940475"/>
                </a:lnTo>
                <a:lnTo>
                  <a:pt x="113079" y="1918285"/>
                </a:lnTo>
                <a:lnTo>
                  <a:pt x="127492" y="1891658"/>
                </a:lnTo>
                <a:lnTo>
                  <a:pt x="125274" y="1877235"/>
                </a:lnTo>
                <a:lnTo>
                  <a:pt x="136360" y="1866140"/>
                </a:lnTo>
                <a:lnTo>
                  <a:pt x="148555" y="1856155"/>
                </a:lnTo>
                <a:lnTo>
                  <a:pt x="146338" y="1851717"/>
                </a:lnTo>
                <a:lnTo>
                  <a:pt x="110862" y="1867249"/>
                </a:lnTo>
                <a:lnTo>
                  <a:pt x="103102" y="1886110"/>
                </a:lnTo>
                <a:lnTo>
                  <a:pt x="101993" y="1904972"/>
                </a:lnTo>
                <a:lnTo>
                  <a:pt x="82038" y="1912738"/>
                </a:lnTo>
                <a:lnTo>
                  <a:pt x="64300" y="1934927"/>
                </a:lnTo>
                <a:lnTo>
                  <a:pt x="58757" y="1926052"/>
                </a:lnTo>
                <a:lnTo>
                  <a:pt x="48779" y="1918285"/>
                </a:lnTo>
                <a:lnTo>
                  <a:pt x="48779" y="1913847"/>
                </a:lnTo>
                <a:lnTo>
                  <a:pt x="57648" y="1904972"/>
                </a:lnTo>
                <a:lnTo>
                  <a:pt x="66517" y="1903862"/>
                </a:lnTo>
                <a:lnTo>
                  <a:pt x="82038" y="1892767"/>
                </a:lnTo>
                <a:lnTo>
                  <a:pt x="85364" y="1890548"/>
                </a:lnTo>
                <a:lnTo>
                  <a:pt x="77604" y="1882782"/>
                </a:lnTo>
                <a:lnTo>
                  <a:pt x="70952" y="1889439"/>
                </a:lnTo>
                <a:lnTo>
                  <a:pt x="65409" y="1887220"/>
                </a:lnTo>
                <a:lnTo>
                  <a:pt x="67626" y="1881672"/>
                </a:lnTo>
                <a:lnTo>
                  <a:pt x="52105" y="1887220"/>
                </a:lnTo>
                <a:lnTo>
                  <a:pt x="31042" y="1881672"/>
                </a:lnTo>
                <a:lnTo>
                  <a:pt x="42128" y="1866140"/>
                </a:lnTo>
                <a:lnTo>
                  <a:pt x="21064" y="1870578"/>
                </a:lnTo>
                <a:lnTo>
                  <a:pt x="22173" y="1878344"/>
                </a:lnTo>
                <a:lnTo>
                  <a:pt x="9978" y="1875016"/>
                </a:lnTo>
                <a:lnTo>
                  <a:pt x="4435" y="1862811"/>
                </a:lnTo>
                <a:lnTo>
                  <a:pt x="13304" y="1860592"/>
                </a:lnTo>
                <a:lnTo>
                  <a:pt x="4435" y="1853936"/>
                </a:lnTo>
                <a:lnTo>
                  <a:pt x="6652" y="1842841"/>
                </a:lnTo>
                <a:lnTo>
                  <a:pt x="38802" y="1842841"/>
                </a:lnTo>
                <a:lnTo>
                  <a:pt x="37693" y="1825089"/>
                </a:lnTo>
                <a:lnTo>
                  <a:pt x="57648" y="1820651"/>
                </a:lnTo>
                <a:lnTo>
                  <a:pt x="37693" y="1818432"/>
                </a:lnTo>
                <a:lnTo>
                  <a:pt x="0" y="1794024"/>
                </a:lnTo>
                <a:lnTo>
                  <a:pt x="4435" y="1788476"/>
                </a:lnTo>
                <a:lnTo>
                  <a:pt x="29933" y="1796243"/>
                </a:lnTo>
                <a:lnTo>
                  <a:pt x="34367" y="1791805"/>
                </a:lnTo>
                <a:lnTo>
                  <a:pt x="9978" y="1781820"/>
                </a:lnTo>
                <a:lnTo>
                  <a:pt x="7761" y="1775163"/>
                </a:lnTo>
                <a:lnTo>
                  <a:pt x="29933" y="1780710"/>
                </a:lnTo>
                <a:lnTo>
                  <a:pt x="35476" y="1777382"/>
                </a:lnTo>
                <a:lnTo>
                  <a:pt x="19955" y="1769615"/>
                </a:lnTo>
                <a:lnTo>
                  <a:pt x="15521" y="1766287"/>
                </a:lnTo>
                <a:lnTo>
                  <a:pt x="21064" y="1751864"/>
                </a:lnTo>
                <a:lnTo>
                  <a:pt x="14412" y="1745207"/>
                </a:lnTo>
                <a:lnTo>
                  <a:pt x="12195" y="1731893"/>
                </a:lnTo>
                <a:lnTo>
                  <a:pt x="21064" y="1728565"/>
                </a:lnTo>
                <a:lnTo>
                  <a:pt x="33259" y="1729674"/>
                </a:lnTo>
                <a:lnTo>
                  <a:pt x="42128" y="1735222"/>
                </a:lnTo>
                <a:lnTo>
                  <a:pt x="54323" y="1739659"/>
                </a:lnTo>
                <a:lnTo>
                  <a:pt x="89798" y="1721908"/>
                </a:lnTo>
                <a:lnTo>
                  <a:pt x="166293" y="1727455"/>
                </a:lnTo>
                <a:lnTo>
                  <a:pt x="175162" y="1716360"/>
                </a:lnTo>
                <a:lnTo>
                  <a:pt x="233919" y="1728565"/>
                </a:lnTo>
                <a:lnTo>
                  <a:pt x="237245" y="1718579"/>
                </a:lnTo>
                <a:lnTo>
                  <a:pt x="164076" y="1706375"/>
                </a:lnTo>
                <a:lnTo>
                  <a:pt x="145229" y="1719689"/>
                </a:lnTo>
                <a:lnTo>
                  <a:pt x="130817" y="1710813"/>
                </a:lnTo>
                <a:lnTo>
                  <a:pt x="74278" y="1713032"/>
                </a:lnTo>
                <a:lnTo>
                  <a:pt x="64300" y="1721908"/>
                </a:lnTo>
                <a:lnTo>
                  <a:pt x="50997" y="1729674"/>
                </a:lnTo>
                <a:lnTo>
                  <a:pt x="43236" y="1726346"/>
                </a:lnTo>
                <a:lnTo>
                  <a:pt x="7761" y="1696390"/>
                </a:lnTo>
                <a:lnTo>
                  <a:pt x="39911" y="1685295"/>
                </a:lnTo>
                <a:lnTo>
                  <a:pt x="31042" y="1679748"/>
                </a:lnTo>
                <a:lnTo>
                  <a:pt x="13304" y="1680857"/>
                </a:lnTo>
                <a:lnTo>
                  <a:pt x="11086" y="1675310"/>
                </a:lnTo>
                <a:lnTo>
                  <a:pt x="6652" y="1670872"/>
                </a:lnTo>
                <a:lnTo>
                  <a:pt x="7761" y="1667543"/>
                </a:lnTo>
                <a:lnTo>
                  <a:pt x="15521" y="1664215"/>
                </a:lnTo>
                <a:lnTo>
                  <a:pt x="93124" y="1660887"/>
                </a:lnTo>
                <a:lnTo>
                  <a:pt x="89798" y="1656449"/>
                </a:lnTo>
                <a:lnTo>
                  <a:pt x="25498" y="1652011"/>
                </a:lnTo>
                <a:lnTo>
                  <a:pt x="26607" y="1647573"/>
                </a:lnTo>
                <a:lnTo>
                  <a:pt x="22173" y="1627602"/>
                </a:lnTo>
                <a:lnTo>
                  <a:pt x="8869" y="1627602"/>
                </a:lnTo>
                <a:lnTo>
                  <a:pt x="7761" y="1608741"/>
                </a:lnTo>
                <a:lnTo>
                  <a:pt x="15521" y="1607632"/>
                </a:lnTo>
                <a:lnTo>
                  <a:pt x="49888" y="1584333"/>
                </a:lnTo>
                <a:lnTo>
                  <a:pt x="78712" y="1585442"/>
                </a:lnTo>
                <a:lnTo>
                  <a:pt x="85364" y="1588771"/>
                </a:lnTo>
                <a:lnTo>
                  <a:pt x="109754" y="1583223"/>
                </a:lnTo>
                <a:lnTo>
                  <a:pt x="101993" y="1581004"/>
                </a:lnTo>
                <a:lnTo>
                  <a:pt x="89798" y="1576566"/>
                </a:lnTo>
                <a:lnTo>
                  <a:pt x="49888" y="1575457"/>
                </a:lnTo>
                <a:lnTo>
                  <a:pt x="17738" y="1577676"/>
                </a:lnTo>
                <a:lnTo>
                  <a:pt x="5543" y="1566581"/>
                </a:lnTo>
                <a:lnTo>
                  <a:pt x="5543" y="1561034"/>
                </a:lnTo>
                <a:lnTo>
                  <a:pt x="19955" y="1561034"/>
                </a:lnTo>
                <a:lnTo>
                  <a:pt x="27716" y="1572129"/>
                </a:lnTo>
                <a:lnTo>
                  <a:pt x="39911" y="1568800"/>
                </a:lnTo>
                <a:lnTo>
                  <a:pt x="49888" y="1561034"/>
                </a:lnTo>
                <a:lnTo>
                  <a:pt x="19955" y="1548829"/>
                </a:lnTo>
                <a:lnTo>
                  <a:pt x="17738" y="1535516"/>
                </a:lnTo>
                <a:lnTo>
                  <a:pt x="26607" y="1529968"/>
                </a:lnTo>
                <a:lnTo>
                  <a:pt x="37693" y="1536625"/>
                </a:lnTo>
                <a:lnTo>
                  <a:pt x="38802" y="1544392"/>
                </a:lnTo>
                <a:lnTo>
                  <a:pt x="59866" y="1559924"/>
                </a:lnTo>
                <a:lnTo>
                  <a:pt x="70952" y="1555486"/>
                </a:lnTo>
                <a:lnTo>
                  <a:pt x="68735" y="1551048"/>
                </a:lnTo>
                <a:lnTo>
                  <a:pt x="47671" y="1543282"/>
                </a:lnTo>
                <a:lnTo>
                  <a:pt x="59866" y="1532187"/>
                </a:lnTo>
                <a:lnTo>
                  <a:pt x="77604" y="1538844"/>
                </a:lnTo>
                <a:lnTo>
                  <a:pt x="97559" y="1532187"/>
                </a:lnTo>
                <a:lnTo>
                  <a:pt x="104210" y="1541063"/>
                </a:lnTo>
                <a:lnTo>
                  <a:pt x="90907" y="1564362"/>
                </a:lnTo>
                <a:lnTo>
                  <a:pt x="101993" y="1556596"/>
                </a:lnTo>
                <a:lnTo>
                  <a:pt x="114188" y="1555486"/>
                </a:lnTo>
                <a:lnTo>
                  <a:pt x="139686" y="1553267"/>
                </a:lnTo>
                <a:lnTo>
                  <a:pt x="141904" y="1551048"/>
                </a:lnTo>
                <a:lnTo>
                  <a:pt x="116405" y="1543282"/>
                </a:lnTo>
                <a:lnTo>
                  <a:pt x="105319" y="1522202"/>
                </a:lnTo>
                <a:lnTo>
                  <a:pt x="125274" y="1509998"/>
                </a:lnTo>
                <a:lnTo>
                  <a:pt x="140795" y="1501122"/>
                </a:lnTo>
                <a:lnTo>
                  <a:pt x="168510" y="1541063"/>
                </a:lnTo>
                <a:lnTo>
                  <a:pt x="172945" y="1539954"/>
                </a:lnTo>
                <a:lnTo>
                  <a:pt x="152990" y="1497794"/>
                </a:lnTo>
                <a:lnTo>
                  <a:pt x="170728" y="1509998"/>
                </a:lnTo>
                <a:lnTo>
                  <a:pt x="174054" y="1508888"/>
                </a:lnTo>
                <a:lnTo>
                  <a:pt x="164076" y="1490027"/>
                </a:lnTo>
                <a:lnTo>
                  <a:pt x="121948" y="1497794"/>
                </a:lnTo>
                <a:lnTo>
                  <a:pt x="114188" y="1492246"/>
                </a:lnTo>
                <a:lnTo>
                  <a:pt x="120840" y="1490027"/>
                </a:lnTo>
                <a:lnTo>
                  <a:pt x="123057" y="1482261"/>
                </a:lnTo>
                <a:lnTo>
                  <a:pt x="135252" y="1466728"/>
                </a:lnTo>
                <a:lnTo>
                  <a:pt x="151881" y="1460071"/>
                </a:lnTo>
                <a:lnTo>
                  <a:pt x="166293" y="1458962"/>
                </a:lnTo>
                <a:lnTo>
                  <a:pt x="190683" y="1453414"/>
                </a:lnTo>
                <a:lnTo>
                  <a:pt x="195117" y="1458962"/>
                </a:lnTo>
                <a:lnTo>
                  <a:pt x="203986" y="1464509"/>
                </a:lnTo>
                <a:lnTo>
                  <a:pt x="208421" y="1456743"/>
                </a:lnTo>
                <a:lnTo>
                  <a:pt x="220616" y="1454524"/>
                </a:lnTo>
                <a:lnTo>
                  <a:pt x="225050" y="1460071"/>
                </a:lnTo>
                <a:lnTo>
                  <a:pt x="248331" y="1462290"/>
                </a:lnTo>
                <a:lnTo>
                  <a:pt x="256091" y="1473385"/>
                </a:lnTo>
                <a:lnTo>
                  <a:pt x="261635" y="1472276"/>
                </a:lnTo>
                <a:lnTo>
                  <a:pt x="271612" y="1478932"/>
                </a:lnTo>
                <a:lnTo>
                  <a:pt x="277155" y="1472276"/>
                </a:lnTo>
                <a:lnTo>
                  <a:pt x="289350" y="1465619"/>
                </a:lnTo>
                <a:lnTo>
                  <a:pt x="289350" y="1462290"/>
                </a:lnTo>
                <a:lnTo>
                  <a:pt x="267178" y="1462290"/>
                </a:lnTo>
                <a:lnTo>
                  <a:pt x="263852" y="1452305"/>
                </a:lnTo>
                <a:lnTo>
                  <a:pt x="257200" y="1444539"/>
                </a:lnTo>
                <a:lnTo>
                  <a:pt x="248331" y="1440101"/>
                </a:lnTo>
                <a:lnTo>
                  <a:pt x="210638" y="1441210"/>
                </a:lnTo>
                <a:lnTo>
                  <a:pt x="208421" y="1430115"/>
                </a:lnTo>
                <a:lnTo>
                  <a:pt x="218398" y="1423459"/>
                </a:lnTo>
                <a:lnTo>
                  <a:pt x="233919" y="1426787"/>
                </a:lnTo>
                <a:lnTo>
                  <a:pt x="227267" y="1419021"/>
                </a:lnTo>
                <a:lnTo>
                  <a:pt x="211747" y="1421240"/>
                </a:lnTo>
                <a:lnTo>
                  <a:pt x="203986" y="1410145"/>
                </a:lnTo>
                <a:lnTo>
                  <a:pt x="242788" y="1391284"/>
                </a:lnTo>
                <a:lnTo>
                  <a:pt x="260526" y="1407926"/>
                </a:lnTo>
                <a:lnTo>
                  <a:pt x="277155" y="1403488"/>
                </a:lnTo>
                <a:lnTo>
                  <a:pt x="288241" y="1399050"/>
                </a:lnTo>
                <a:lnTo>
                  <a:pt x="281590" y="1395722"/>
                </a:lnTo>
                <a:lnTo>
                  <a:pt x="267178" y="1401269"/>
                </a:lnTo>
                <a:lnTo>
                  <a:pt x="248331" y="1387955"/>
                </a:lnTo>
                <a:lnTo>
                  <a:pt x="277155" y="1373532"/>
                </a:lnTo>
                <a:lnTo>
                  <a:pt x="290459" y="1371313"/>
                </a:lnTo>
                <a:lnTo>
                  <a:pt x="300436" y="1375751"/>
                </a:lnTo>
                <a:lnTo>
                  <a:pt x="287133" y="1391284"/>
                </a:lnTo>
                <a:lnTo>
                  <a:pt x="294893" y="1394612"/>
                </a:lnTo>
                <a:lnTo>
                  <a:pt x="310414" y="1380189"/>
                </a:lnTo>
                <a:lnTo>
                  <a:pt x="318174" y="1374642"/>
                </a:lnTo>
                <a:lnTo>
                  <a:pt x="345890" y="1411254"/>
                </a:lnTo>
                <a:lnTo>
                  <a:pt x="365845" y="1421240"/>
                </a:lnTo>
                <a:lnTo>
                  <a:pt x="374714" y="1413473"/>
                </a:lnTo>
                <a:lnTo>
                  <a:pt x="329260" y="1371313"/>
                </a:lnTo>
                <a:lnTo>
                  <a:pt x="369171" y="1371313"/>
                </a:lnTo>
                <a:lnTo>
                  <a:pt x="376931" y="1361328"/>
                </a:lnTo>
                <a:lnTo>
                  <a:pt x="351433" y="1362437"/>
                </a:lnTo>
                <a:lnTo>
                  <a:pt x="340347" y="1356890"/>
                </a:lnTo>
                <a:lnTo>
                  <a:pt x="338129" y="1348014"/>
                </a:lnTo>
                <a:lnTo>
                  <a:pt x="392452" y="1334700"/>
                </a:lnTo>
                <a:lnTo>
                  <a:pt x="382474" y="1323606"/>
                </a:lnTo>
                <a:lnTo>
                  <a:pt x="401321" y="1320277"/>
                </a:lnTo>
                <a:lnTo>
                  <a:pt x="403538" y="1324715"/>
                </a:lnTo>
                <a:lnTo>
                  <a:pt x="416841" y="1323606"/>
                </a:lnTo>
                <a:lnTo>
                  <a:pt x="416841" y="1313620"/>
                </a:lnTo>
                <a:lnTo>
                  <a:pt x="433471" y="1339138"/>
                </a:lnTo>
                <a:lnTo>
                  <a:pt x="441231" y="1331372"/>
                </a:lnTo>
                <a:lnTo>
                  <a:pt x="433471" y="1321387"/>
                </a:lnTo>
                <a:lnTo>
                  <a:pt x="468947" y="1294759"/>
                </a:lnTo>
                <a:lnTo>
                  <a:pt x="488902" y="1283665"/>
                </a:lnTo>
                <a:lnTo>
                  <a:pt x="514400" y="1318058"/>
                </a:lnTo>
                <a:lnTo>
                  <a:pt x="498879" y="1334700"/>
                </a:lnTo>
                <a:lnTo>
                  <a:pt x="498879" y="1342467"/>
                </a:lnTo>
                <a:lnTo>
                  <a:pt x="543224" y="1334700"/>
                </a:lnTo>
                <a:lnTo>
                  <a:pt x="525486" y="1323606"/>
                </a:lnTo>
                <a:lnTo>
                  <a:pt x="595329" y="1305854"/>
                </a:lnTo>
                <a:lnTo>
                  <a:pt x="585352" y="1300307"/>
                </a:lnTo>
                <a:lnTo>
                  <a:pt x="588678" y="1289212"/>
                </a:lnTo>
                <a:lnTo>
                  <a:pt x="659629" y="1261475"/>
                </a:lnTo>
                <a:lnTo>
                  <a:pt x="651869" y="1249271"/>
                </a:lnTo>
                <a:lnTo>
                  <a:pt x="665172" y="1234848"/>
                </a:lnTo>
                <a:lnTo>
                  <a:pt x="650760" y="1219315"/>
                </a:lnTo>
                <a:lnTo>
                  <a:pt x="636348" y="1225972"/>
                </a:lnTo>
                <a:lnTo>
                  <a:pt x="617502" y="1255928"/>
                </a:lnTo>
                <a:lnTo>
                  <a:pt x="613067" y="1268132"/>
                </a:lnTo>
                <a:lnTo>
                  <a:pt x="527703" y="1309183"/>
                </a:lnTo>
                <a:lnTo>
                  <a:pt x="501097" y="1277008"/>
                </a:lnTo>
                <a:lnTo>
                  <a:pt x="522160" y="1269241"/>
                </a:lnTo>
                <a:lnTo>
                  <a:pt x="514400" y="1265913"/>
                </a:lnTo>
                <a:lnTo>
                  <a:pt x="485576" y="1273679"/>
                </a:lnTo>
                <a:lnTo>
                  <a:pt x="475598" y="1259256"/>
                </a:lnTo>
                <a:lnTo>
                  <a:pt x="502205" y="1249271"/>
                </a:lnTo>
                <a:lnTo>
                  <a:pt x="521052" y="1245942"/>
                </a:lnTo>
                <a:lnTo>
                  <a:pt x="508857" y="1225972"/>
                </a:lnTo>
                <a:lnTo>
                  <a:pt x="534355" y="1204892"/>
                </a:lnTo>
                <a:lnTo>
                  <a:pt x="576483" y="1150527"/>
                </a:lnTo>
                <a:lnTo>
                  <a:pt x="611959" y="1139433"/>
                </a:lnTo>
                <a:lnTo>
                  <a:pt x="608633" y="1126119"/>
                </a:lnTo>
                <a:lnTo>
                  <a:pt x="626371" y="1112805"/>
                </a:lnTo>
                <a:lnTo>
                  <a:pt x="652978" y="1107258"/>
                </a:lnTo>
                <a:lnTo>
                  <a:pt x="693997" y="1088397"/>
                </a:lnTo>
                <a:lnTo>
                  <a:pt x="676259" y="1081740"/>
                </a:lnTo>
                <a:lnTo>
                  <a:pt x="641891" y="1098382"/>
                </a:lnTo>
                <a:lnTo>
                  <a:pt x="639674" y="1093944"/>
                </a:lnTo>
                <a:lnTo>
                  <a:pt x="644109" y="1076192"/>
                </a:lnTo>
                <a:lnTo>
                  <a:pt x="652978" y="1066207"/>
                </a:lnTo>
                <a:lnTo>
                  <a:pt x="707300" y="1027375"/>
                </a:lnTo>
                <a:lnTo>
                  <a:pt x="729472" y="1015171"/>
                </a:lnTo>
                <a:lnTo>
                  <a:pt x="732798" y="998529"/>
                </a:lnTo>
                <a:lnTo>
                  <a:pt x="738341" y="987434"/>
                </a:lnTo>
                <a:lnTo>
                  <a:pt x="743884" y="978558"/>
                </a:lnTo>
                <a:lnTo>
                  <a:pt x="744993" y="970792"/>
                </a:lnTo>
                <a:lnTo>
                  <a:pt x="750536" y="954150"/>
                </a:lnTo>
                <a:lnTo>
                  <a:pt x="756079" y="953041"/>
                </a:lnTo>
                <a:lnTo>
                  <a:pt x="758297" y="960807"/>
                </a:lnTo>
                <a:lnTo>
                  <a:pt x="769383" y="977449"/>
                </a:lnTo>
                <a:lnTo>
                  <a:pt x="791555" y="979668"/>
                </a:lnTo>
                <a:lnTo>
                  <a:pt x="781578" y="965245"/>
                </a:lnTo>
                <a:lnTo>
                  <a:pt x="773817" y="965245"/>
                </a:lnTo>
                <a:lnTo>
                  <a:pt x="761622" y="944165"/>
                </a:lnTo>
                <a:lnTo>
                  <a:pt x="773817" y="927523"/>
                </a:lnTo>
                <a:lnTo>
                  <a:pt x="784903" y="916428"/>
                </a:lnTo>
                <a:lnTo>
                  <a:pt x="773817" y="906442"/>
                </a:lnTo>
                <a:lnTo>
                  <a:pt x="764948" y="900895"/>
                </a:lnTo>
                <a:lnTo>
                  <a:pt x="771600" y="885362"/>
                </a:lnTo>
                <a:lnTo>
                  <a:pt x="783795" y="878706"/>
                </a:lnTo>
                <a:lnTo>
                  <a:pt x="791555" y="866501"/>
                </a:lnTo>
                <a:lnTo>
                  <a:pt x="807076" y="858735"/>
                </a:lnTo>
                <a:lnTo>
                  <a:pt x="831465" y="855407"/>
                </a:lnTo>
                <a:lnTo>
                  <a:pt x="845878" y="850969"/>
                </a:lnTo>
                <a:lnTo>
                  <a:pt x="862507" y="843202"/>
                </a:lnTo>
                <a:lnTo>
                  <a:pt x="859181" y="827670"/>
                </a:lnTo>
                <a:lnTo>
                  <a:pt x="838117" y="830998"/>
                </a:lnTo>
                <a:lnTo>
                  <a:pt x="825922" y="823232"/>
                </a:lnTo>
                <a:lnTo>
                  <a:pt x="846986" y="812137"/>
                </a:lnTo>
                <a:lnTo>
                  <a:pt x="823705" y="791057"/>
                </a:lnTo>
                <a:lnTo>
                  <a:pt x="839226" y="786619"/>
                </a:lnTo>
                <a:lnTo>
                  <a:pt x="848095" y="789947"/>
                </a:lnTo>
                <a:lnTo>
                  <a:pt x="872484" y="799933"/>
                </a:lnTo>
                <a:lnTo>
                  <a:pt x="878028" y="786619"/>
                </a:lnTo>
                <a:lnTo>
                  <a:pt x="848095" y="785510"/>
                </a:lnTo>
                <a:lnTo>
                  <a:pt x="845878" y="768867"/>
                </a:lnTo>
                <a:lnTo>
                  <a:pt x="881353" y="769977"/>
                </a:lnTo>
                <a:lnTo>
                  <a:pt x="879136" y="765539"/>
                </a:lnTo>
                <a:lnTo>
                  <a:pt x="850312" y="757773"/>
                </a:lnTo>
                <a:lnTo>
                  <a:pt x="864724" y="755554"/>
                </a:lnTo>
                <a:lnTo>
                  <a:pt x="893548" y="762211"/>
                </a:lnTo>
                <a:lnTo>
                  <a:pt x="899091" y="756663"/>
                </a:lnTo>
                <a:lnTo>
                  <a:pt x="881353" y="750006"/>
                </a:lnTo>
                <a:lnTo>
                  <a:pt x="878028" y="744459"/>
                </a:lnTo>
                <a:lnTo>
                  <a:pt x="899091" y="742240"/>
                </a:lnTo>
                <a:lnTo>
                  <a:pt x="909069" y="745568"/>
                </a:lnTo>
                <a:lnTo>
                  <a:pt x="913503" y="736693"/>
                </a:lnTo>
                <a:lnTo>
                  <a:pt x="895765" y="734474"/>
                </a:lnTo>
                <a:lnTo>
                  <a:pt x="880245" y="726707"/>
                </a:lnTo>
                <a:lnTo>
                  <a:pt x="876919" y="720050"/>
                </a:lnTo>
                <a:lnTo>
                  <a:pt x="901309" y="715613"/>
                </a:lnTo>
                <a:lnTo>
                  <a:pt x="915721" y="710065"/>
                </a:lnTo>
                <a:lnTo>
                  <a:pt x="925698" y="708956"/>
                </a:lnTo>
                <a:lnTo>
                  <a:pt x="932350" y="703408"/>
                </a:lnTo>
                <a:lnTo>
                  <a:pt x="935676" y="698970"/>
                </a:lnTo>
                <a:lnTo>
                  <a:pt x="942327" y="708956"/>
                </a:lnTo>
                <a:lnTo>
                  <a:pt x="953414" y="710065"/>
                </a:lnTo>
                <a:lnTo>
                  <a:pt x="957848" y="697861"/>
                </a:lnTo>
                <a:lnTo>
                  <a:pt x="963391" y="681219"/>
                </a:lnTo>
                <a:lnTo>
                  <a:pt x="991107" y="675671"/>
                </a:lnTo>
                <a:lnTo>
                  <a:pt x="1002193" y="660139"/>
                </a:lnTo>
                <a:lnTo>
                  <a:pt x="984455" y="661248"/>
                </a:lnTo>
                <a:lnTo>
                  <a:pt x="966717" y="669014"/>
                </a:lnTo>
                <a:lnTo>
                  <a:pt x="962283" y="663467"/>
                </a:lnTo>
                <a:lnTo>
                  <a:pt x="978912" y="653482"/>
                </a:lnTo>
                <a:lnTo>
                  <a:pt x="992215" y="641278"/>
                </a:lnTo>
                <a:lnTo>
                  <a:pt x="994433" y="633511"/>
                </a:lnTo>
                <a:lnTo>
                  <a:pt x="1016605" y="635730"/>
                </a:lnTo>
                <a:lnTo>
                  <a:pt x="1015496" y="630183"/>
                </a:lnTo>
                <a:lnTo>
                  <a:pt x="996650" y="627964"/>
                </a:lnTo>
                <a:lnTo>
                  <a:pt x="1017714" y="610212"/>
                </a:lnTo>
                <a:lnTo>
                  <a:pt x="1034343" y="603555"/>
                </a:lnTo>
                <a:lnTo>
                  <a:pt x="1040995" y="607993"/>
                </a:lnTo>
                <a:lnTo>
                  <a:pt x="1043212" y="610212"/>
                </a:lnTo>
                <a:lnTo>
                  <a:pt x="1045429" y="621307"/>
                </a:lnTo>
                <a:lnTo>
                  <a:pt x="1076471" y="623526"/>
                </a:lnTo>
                <a:lnTo>
                  <a:pt x="1091991" y="655701"/>
                </a:lnTo>
                <a:lnTo>
                  <a:pt x="1101969" y="654591"/>
                </a:lnTo>
                <a:lnTo>
                  <a:pt x="1090883" y="619088"/>
                </a:lnTo>
                <a:lnTo>
                  <a:pt x="1130793" y="609103"/>
                </a:lnTo>
                <a:lnTo>
                  <a:pt x="1128576" y="603555"/>
                </a:lnTo>
                <a:lnTo>
                  <a:pt x="1093100" y="611322"/>
                </a:lnTo>
                <a:lnTo>
                  <a:pt x="1075362" y="614650"/>
                </a:lnTo>
                <a:lnTo>
                  <a:pt x="1055407" y="614650"/>
                </a:lnTo>
                <a:lnTo>
                  <a:pt x="1054298" y="605774"/>
                </a:lnTo>
                <a:lnTo>
                  <a:pt x="1057624" y="600227"/>
                </a:lnTo>
                <a:lnTo>
                  <a:pt x="1078688" y="605774"/>
                </a:lnTo>
                <a:lnTo>
                  <a:pt x="1082014" y="598008"/>
                </a:lnTo>
                <a:lnTo>
                  <a:pt x="1058733" y="594680"/>
                </a:lnTo>
                <a:lnTo>
                  <a:pt x="1062058" y="581366"/>
                </a:lnTo>
                <a:lnTo>
                  <a:pt x="1080905" y="588023"/>
                </a:lnTo>
                <a:lnTo>
                  <a:pt x="1083122" y="582475"/>
                </a:lnTo>
                <a:lnTo>
                  <a:pt x="1073145" y="580256"/>
                </a:lnTo>
                <a:lnTo>
                  <a:pt x="1088665" y="575818"/>
                </a:lnTo>
                <a:lnTo>
                  <a:pt x="1114164" y="586913"/>
                </a:lnTo>
                <a:lnTo>
                  <a:pt x="1121924" y="584694"/>
                </a:lnTo>
                <a:lnTo>
                  <a:pt x="1094208" y="570271"/>
                </a:lnTo>
                <a:lnTo>
                  <a:pt x="1074253" y="566943"/>
                </a:lnTo>
                <a:lnTo>
                  <a:pt x="1079796" y="560286"/>
                </a:lnTo>
                <a:lnTo>
                  <a:pt x="1067602" y="559176"/>
                </a:lnTo>
                <a:lnTo>
                  <a:pt x="1059841" y="570271"/>
                </a:lnTo>
                <a:lnTo>
                  <a:pt x="1016605" y="594680"/>
                </a:lnTo>
                <a:lnTo>
                  <a:pt x="1002193" y="591351"/>
                </a:lnTo>
                <a:lnTo>
                  <a:pt x="1007736" y="588023"/>
                </a:lnTo>
                <a:lnTo>
                  <a:pt x="1034343" y="575818"/>
                </a:lnTo>
                <a:lnTo>
                  <a:pt x="1006627" y="570271"/>
                </a:lnTo>
                <a:lnTo>
                  <a:pt x="1011062" y="562505"/>
                </a:lnTo>
                <a:lnTo>
                  <a:pt x="1022148" y="552519"/>
                </a:lnTo>
                <a:lnTo>
                  <a:pt x="1107512" y="541425"/>
                </a:lnTo>
                <a:lnTo>
                  <a:pt x="1118598" y="564724"/>
                </a:lnTo>
                <a:lnTo>
                  <a:pt x="1131902" y="562505"/>
                </a:lnTo>
                <a:lnTo>
                  <a:pt x="1121924" y="541425"/>
                </a:lnTo>
                <a:lnTo>
                  <a:pt x="1125250" y="528111"/>
                </a:lnTo>
                <a:lnTo>
                  <a:pt x="1059841" y="527001"/>
                </a:lnTo>
                <a:lnTo>
                  <a:pt x="1059841" y="524783"/>
                </a:lnTo>
                <a:lnTo>
                  <a:pt x="1096426" y="503702"/>
                </a:lnTo>
                <a:lnTo>
                  <a:pt x="1099752" y="512578"/>
                </a:lnTo>
                <a:lnTo>
                  <a:pt x="1117489" y="512578"/>
                </a:lnTo>
                <a:lnTo>
                  <a:pt x="1119707" y="501484"/>
                </a:lnTo>
                <a:lnTo>
                  <a:pt x="1113055" y="491498"/>
                </a:lnTo>
                <a:lnTo>
                  <a:pt x="1129684" y="489279"/>
                </a:lnTo>
                <a:lnTo>
                  <a:pt x="1150748" y="560286"/>
                </a:lnTo>
                <a:lnTo>
                  <a:pt x="1166269" y="561395"/>
                </a:lnTo>
                <a:lnTo>
                  <a:pt x="1184007" y="569162"/>
                </a:lnTo>
                <a:lnTo>
                  <a:pt x="1189550" y="563614"/>
                </a:lnTo>
                <a:lnTo>
                  <a:pt x="1156291" y="551410"/>
                </a:lnTo>
                <a:lnTo>
                  <a:pt x="1166269" y="518126"/>
                </a:lnTo>
                <a:lnTo>
                  <a:pt x="1161834" y="509250"/>
                </a:lnTo>
                <a:lnTo>
                  <a:pt x="1175138" y="504812"/>
                </a:lnTo>
                <a:lnTo>
                  <a:pt x="1174029" y="498155"/>
                </a:lnTo>
                <a:lnTo>
                  <a:pt x="1151857" y="498155"/>
                </a:lnTo>
                <a:lnTo>
                  <a:pt x="1145205" y="488170"/>
                </a:lnTo>
                <a:lnTo>
                  <a:pt x="1159617" y="481513"/>
                </a:lnTo>
                <a:lnTo>
                  <a:pt x="1216157" y="513688"/>
                </a:lnTo>
                <a:lnTo>
                  <a:pt x="1218374" y="508140"/>
                </a:lnTo>
                <a:lnTo>
                  <a:pt x="1195093" y="488170"/>
                </a:lnTo>
                <a:lnTo>
                  <a:pt x="1161834" y="472637"/>
                </a:lnTo>
                <a:lnTo>
                  <a:pt x="1304846" y="462652"/>
                </a:lnTo>
                <a:lnTo>
                  <a:pt x="1283783" y="455995"/>
                </a:lnTo>
                <a:lnTo>
                  <a:pt x="1289326" y="444900"/>
                </a:lnTo>
                <a:lnTo>
                  <a:pt x="1235003" y="458214"/>
                </a:lnTo>
                <a:lnTo>
                  <a:pt x="1238329" y="447119"/>
                </a:lnTo>
                <a:lnTo>
                  <a:pt x="1232786" y="446010"/>
                </a:lnTo>
                <a:lnTo>
                  <a:pt x="1187333" y="461542"/>
                </a:lnTo>
                <a:lnTo>
                  <a:pt x="1146314" y="468199"/>
                </a:lnTo>
                <a:lnTo>
                  <a:pt x="1164052" y="438243"/>
                </a:lnTo>
                <a:lnTo>
                  <a:pt x="1139662" y="441572"/>
                </a:lnTo>
                <a:lnTo>
                  <a:pt x="1133010" y="461542"/>
                </a:lnTo>
                <a:lnTo>
                  <a:pt x="1089774" y="482622"/>
                </a:lnTo>
                <a:lnTo>
                  <a:pt x="1066493" y="478184"/>
                </a:lnTo>
                <a:lnTo>
                  <a:pt x="1062058" y="474856"/>
                </a:lnTo>
                <a:lnTo>
                  <a:pt x="1038777" y="484841"/>
                </a:lnTo>
                <a:lnTo>
                  <a:pt x="1044321" y="459323"/>
                </a:lnTo>
                <a:lnTo>
                  <a:pt x="1002193" y="487060"/>
                </a:lnTo>
                <a:lnTo>
                  <a:pt x="988890" y="499265"/>
                </a:lnTo>
                <a:lnTo>
                  <a:pt x="956740" y="505921"/>
                </a:lnTo>
                <a:lnTo>
                  <a:pt x="942327" y="491498"/>
                </a:lnTo>
                <a:lnTo>
                  <a:pt x="914612" y="513688"/>
                </a:lnTo>
                <a:lnTo>
                  <a:pt x="881353" y="517016"/>
                </a:lnTo>
                <a:lnTo>
                  <a:pt x="814836" y="564724"/>
                </a:lnTo>
                <a:lnTo>
                  <a:pt x="812619" y="546972"/>
                </a:lnTo>
                <a:lnTo>
                  <a:pt x="852529" y="510359"/>
                </a:lnTo>
                <a:lnTo>
                  <a:pt x="882462" y="513688"/>
                </a:lnTo>
                <a:lnTo>
                  <a:pt x="883571" y="487060"/>
                </a:lnTo>
                <a:lnTo>
                  <a:pt x="925698" y="480403"/>
                </a:lnTo>
                <a:lnTo>
                  <a:pt x="944545" y="490389"/>
                </a:lnTo>
                <a:lnTo>
                  <a:pt x="983346" y="462652"/>
                </a:lnTo>
                <a:lnTo>
                  <a:pt x="1044321" y="458214"/>
                </a:lnTo>
                <a:lnTo>
                  <a:pt x="1064276" y="436024"/>
                </a:lnTo>
                <a:lnTo>
                  <a:pt x="1075362" y="420492"/>
                </a:lnTo>
                <a:lnTo>
                  <a:pt x="1014388" y="451557"/>
                </a:lnTo>
                <a:lnTo>
                  <a:pt x="993324" y="440462"/>
                </a:lnTo>
                <a:lnTo>
                  <a:pt x="1035452" y="416054"/>
                </a:lnTo>
                <a:lnTo>
                  <a:pt x="976695" y="431586"/>
                </a:lnTo>
                <a:lnTo>
                  <a:pt x="975586" y="402740"/>
                </a:lnTo>
                <a:lnTo>
                  <a:pt x="996650" y="394974"/>
                </a:lnTo>
                <a:lnTo>
                  <a:pt x="1033234" y="382769"/>
                </a:lnTo>
                <a:lnTo>
                  <a:pt x="1048755" y="362799"/>
                </a:lnTo>
                <a:lnTo>
                  <a:pt x="1058733" y="369456"/>
                </a:lnTo>
                <a:lnTo>
                  <a:pt x="1074253" y="413835"/>
                </a:lnTo>
                <a:lnTo>
                  <a:pt x="1085340" y="414944"/>
                </a:lnTo>
                <a:lnTo>
                  <a:pt x="1082014" y="371675"/>
                </a:lnTo>
                <a:lnTo>
                  <a:pt x="1111946" y="340609"/>
                </a:lnTo>
                <a:lnTo>
                  <a:pt x="1137445" y="327296"/>
                </a:lnTo>
                <a:lnTo>
                  <a:pt x="1148531" y="329515"/>
                </a:lnTo>
                <a:lnTo>
                  <a:pt x="1137445" y="348376"/>
                </a:lnTo>
                <a:lnTo>
                  <a:pt x="1131902" y="360580"/>
                </a:lnTo>
                <a:lnTo>
                  <a:pt x="1113055" y="370565"/>
                </a:lnTo>
                <a:lnTo>
                  <a:pt x="1129684" y="386098"/>
                </a:lnTo>
                <a:lnTo>
                  <a:pt x="1119707" y="404959"/>
                </a:lnTo>
                <a:lnTo>
                  <a:pt x="1126358" y="424930"/>
                </a:lnTo>
                <a:lnTo>
                  <a:pt x="1158508" y="406069"/>
                </a:lnTo>
                <a:lnTo>
                  <a:pt x="1142988" y="399412"/>
                </a:lnTo>
                <a:lnTo>
                  <a:pt x="1159617" y="379441"/>
                </a:lnTo>
                <a:lnTo>
                  <a:pt x="1184007" y="388317"/>
                </a:lnTo>
                <a:lnTo>
                  <a:pt x="1195093" y="398302"/>
                </a:lnTo>
                <a:lnTo>
                  <a:pt x="1193984" y="418273"/>
                </a:lnTo>
                <a:lnTo>
                  <a:pt x="1177355" y="434915"/>
                </a:lnTo>
                <a:lnTo>
                  <a:pt x="1237220" y="399412"/>
                </a:lnTo>
                <a:lnTo>
                  <a:pt x="1282674" y="392755"/>
                </a:lnTo>
                <a:lnTo>
                  <a:pt x="1284891" y="366127"/>
                </a:lnTo>
                <a:lnTo>
                  <a:pt x="1351408" y="357252"/>
                </a:lnTo>
                <a:lnTo>
                  <a:pt x="1327019" y="339500"/>
                </a:lnTo>
                <a:lnTo>
                  <a:pt x="1329236" y="329515"/>
                </a:lnTo>
                <a:lnTo>
                  <a:pt x="1341431" y="319529"/>
                </a:lnTo>
                <a:lnTo>
                  <a:pt x="1339214" y="313982"/>
                </a:lnTo>
                <a:lnTo>
                  <a:pt x="1352517" y="311763"/>
                </a:lnTo>
                <a:lnTo>
                  <a:pt x="1349191" y="298449"/>
                </a:lnTo>
                <a:lnTo>
                  <a:pt x="1370255" y="302887"/>
                </a:lnTo>
                <a:lnTo>
                  <a:pt x="1373581" y="312872"/>
                </a:lnTo>
                <a:lnTo>
                  <a:pt x="1380233" y="347266"/>
                </a:lnTo>
                <a:lnTo>
                  <a:pt x="1390210" y="349485"/>
                </a:lnTo>
                <a:lnTo>
                  <a:pt x="1391319" y="329515"/>
                </a:lnTo>
                <a:lnTo>
                  <a:pt x="1424577" y="331734"/>
                </a:lnTo>
                <a:lnTo>
                  <a:pt x="1431229" y="326186"/>
                </a:lnTo>
                <a:lnTo>
                  <a:pt x="1402405" y="316201"/>
                </a:lnTo>
                <a:lnTo>
                  <a:pt x="1380233" y="288464"/>
                </a:lnTo>
                <a:lnTo>
                  <a:pt x="1416817" y="281807"/>
                </a:lnTo>
                <a:lnTo>
                  <a:pt x="1425686" y="307325"/>
                </a:lnTo>
                <a:lnTo>
                  <a:pt x="1442315" y="320639"/>
                </a:lnTo>
                <a:lnTo>
                  <a:pt x="1464488" y="330624"/>
                </a:lnTo>
                <a:lnTo>
                  <a:pt x="1458945" y="345047"/>
                </a:lnTo>
                <a:lnTo>
                  <a:pt x="1483334" y="347266"/>
                </a:lnTo>
                <a:lnTo>
                  <a:pt x="1477791" y="327296"/>
                </a:lnTo>
                <a:lnTo>
                  <a:pt x="1470031" y="317310"/>
                </a:lnTo>
                <a:lnTo>
                  <a:pt x="1433446" y="299559"/>
                </a:lnTo>
                <a:lnTo>
                  <a:pt x="1427903" y="264055"/>
                </a:lnTo>
                <a:lnTo>
                  <a:pt x="1436772" y="252961"/>
                </a:lnTo>
                <a:lnTo>
                  <a:pt x="1451184" y="244085"/>
                </a:lnTo>
                <a:lnTo>
                  <a:pt x="1508832" y="229662"/>
                </a:lnTo>
                <a:lnTo>
                  <a:pt x="1501072" y="256289"/>
                </a:lnTo>
                <a:lnTo>
                  <a:pt x="1501072" y="292902"/>
                </a:lnTo>
                <a:lnTo>
                  <a:pt x="1508832" y="295121"/>
                </a:lnTo>
                <a:lnTo>
                  <a:pt x="1513267" y="271822"/>
                </a:lnTo>
                <a:lnTo>
                  <a:pt x="1544308" y="277369"/>
                </a:lnTo>
                <a:lnTo>
                  <a:pt x="1547634" y="271822"/>
                </a:lnTo>
                <a:lnTo>
                  <a:pt x="1517701" y="265165"/>
                </a:lnTo>
                <a:lnTo>
                  <a:pt x="1514376" y="258508"/>
                </a:lnTo>
                <a:lnTo>
                  <a:pt x="1531005" y="229662"/>
                </a:lnTo>
                <a:lnTo>
                  <a:pt x="1539874" y="225224"/>
                </a:lnTo>
                <a:lnTo>
                  <a:pt x="1547634" y="223005"/>
                </a:lnTo>
                <a:lnTo>
                  <a:pt x="1557612" y="206363"/>
                </a:lnTo>
                <a:lnTo>
                  <a:pt x="1566481" y="199706"/>
                </a:lnTo>
                <a:lnTo>
                  <a:pt x="1579784" y="217457"/>
                </a:lnTo>
                <a:lnTo>
                  <a:pt x="1567589" y="238538"/>
                </a:lnTo>
                <a:lnTo>
                  <a:pt x="1563155" y="259618"/>
                </a:lnTo>
                <a:lnTo>
                  <a:pt x="1574241" y="262946"/>
                </a:lnTo>
                <a:lnTo>
                  <a:pt x="1552069" y="308435"/>
                </a:lnTo>
                <a:lnTo>
                  <a:pt x="1524353" y="332843"/>
                </a:lnTo>
                <a:lnTo>
                  <a:pt x="1544308" y="337281"/>
                </a:lnTo>
                <a:lnTo>
                  <a:pt x="1564264" y="315091"/>
                </a:lnTo>
                <a:lnTo>
                  <a:pt x="1577567" y="274041"/>
                </a:lnTo>
                <a:lnTo>
                  <a:pt x="1598631" y="290683"/>
                </a:lnTo>
                <a:lnTo>
                  <a:pt x="1619695" y="292902"/>
                </a:lnTo>
                <a:lnTo>
                  <a:pt x="1614151" y="282917"/>
                </a:lnTo>
                <a:lnTo>
                  <a:pt x="1588653" y="265165"/>
                </a:lnTo>
                <a:lnTo>
                  <a:pt x="1591979" y="240756"/>
                </a:lnTo>
                <a:lnTo>
                  <a:pt x="1618586" y="231881"/>
                </a:lnTo>
                <a:lnTo>
                  <a:pt x="1617477" y="218567"/>
                </a:lnTo>
                <a:lnTo>
                  <a:pt x="1647410" y="200815"/>
                </a:lnTo>
                <a:lnTo>
                  <a:pt x="1635215" y="232990"/>
                </a:lnTo>
                <a:lnTo>
                  <a:pt x="1656279" y="216348"/>
                </a:lnTo>
                <a:lnTo>
                  <a:pt x="1650736" y="231881"/>
                </a:lnTo>
                <a:lnTo>
                  <a:pt x="1661822" y="229662"/>
                </a:lnTo>
                <a:lnTo>
                  <a:pt x="1672908" y="189721"/>
                </a:lnTo>
                <a:lnTo>
                  <a:pt x="1690646" y="191940"/>
                </a:lnTo>
                <a:lnTo>
                  <a:pt x="1712819" y="216348"/>
                </a:lnTo>
                <a:lnTo>
                  <a:pt x="1731665" y="224114"/>
                </a:lnTo>
                <a:lnTo>
                  <a:pt x="1748294" y="224114"/>
                </a:lnTo>
                <a:lnTo>
                  <a:pt x="1740534" y="197487"/>
                </a:lnTo>
                <a:lnTo>
                  <a:pt x="1751620" y="196377"/>
                </a:lnTo>
                <a:lnTo>
                  <a:pt x="1751620" y="189721"/>
                </a:lnTo>
                <a:lnTo>
                  <a:pt x="1726122" y="187502"/>
                </a:lnTo>
                <a:lnTo>
                  <a:pt x="1698407" y="178626"/>
                </a:lnTo>
                <a:lnTo>
                  <a:pt x="1687320" y="171969"/>
                </a:lnTo>
                <a:lnTo>
                  <a:pt x="1696189" y="165312"/>
                </a:lnTo>
                <a:lnTo>
                  <a:pt x="1677343" y="165312"/>
                </a:lnTo>
                <a:lnTo>
                  <a:pt x="1665148" y="158655"/>
                </a:lnTo>
                <a:lnTo>
                  <a:pt x="1689538" y="128699"/>
                </a:lnTo>
                <a:lnTo>
                  <a:pt x="1701732" y="144232"/>
                </a:lnTo>
                <a:lnTo>
                  <a:pt x="1727231" y="165312"/>
                </a:lnTo>
                <a:lnTo>
                  <a:pt x="1723905" y="148670"/>
                </a:lnTo>
                <a:lnTo>
                  <a:pt x="1744969" y="137575"/>
                </a:lnTo>
                <a:lnTo>
                  <a:pt x="1776010" y="146451"/>
                </a:lnTo>
                <a:lnTo>
                  <a:pt x="1771576" y="171969"/>
                </a:lnTo>
                <a:lnTo>
                  <a:pt x="1780444" y="167531"/>
                </a:lnTo>
                <a:lnTo>
                  <a:pt x="1783770" y="149779"/>
                </a:lnTo>
                <a:lnTo>
                  <a:pt x="1800400" y="155327"/>
                </a:lnTo>
                <a:lnTo>
                  <a:pt x="1843636" y="158655"/>
                </a:lnTo>
                <a:lnTo>
                  <a:pt x="1846962" y="161984"/>
                </a:lnTo>
                <a:lnTo>
                  <a:pt x="1799291" y="188611"/>
                </a:lnTo>
                <a:lnTo>
                  <a:pt x="1848070" y="177516"/>
                </a:lnTo>
                <a:lnTo>
                  <a:pt x="1863591" y="201925"/>
                </a:lnTo>
                <a:lnTo>
                  <a:pt x="1876894" y="195268"/>
                </a:lnTo>
                <a:lnTo>
                  <a:pt x="1896850" y="198596"/>
                </a:lnTo>
                <a:lnTo>
                  <a:pt x="1899067" y="189721"/>
                </a:lnTo>
                <a:lnTo>
                  <a:pt x="1864700" y="179735"/>
                </a:lnTo>
                <a:lnTo>
                  <a:pt x="1887981" y="170859"/>
                </a:lnTo>
                <a:lnTo>
                  <a:pt x="1870243" y="159765"/>
                </a:lnTo>
                <a:lnTo>
                  <a:pt x="1872460" y="155327"/>
                </a:lnTo>
                <a:lnTo>
                  <a:pt x="1915696" y="123152"/>
                </a:lnTo>
                <a:lnTo>
                  <a:pt x="1941194" y="108729"/>
                </a:lnTo>
                <a:lnTo>
                  <a:pt x="1983322" y="116495"/>
                </a:lnTo>
                <a:lnTo>
                  <a:pt x="1981105" y="107619"/>
                </a:lnTo>
                <a:lnTo>
                  <a:pt x="1963367" y="102072"/>
                </a:lnTo>
                <a:lnTo>
                  <a:pt x="1988865" y="74335"/>
                </a:lnTo>
                <a:lnTo>
                  <a:pt x="2015472" y="88758"/>
                </a:lnTo>
                <a:lnTo>
                  <a:pt x="2022124" y="85430"/>
                </a:lnTo>
                <a:lnTo>
                  <a:pt x="2005494" y="66569"/>
                </a:lnTo>
                <a:lnTo>
                  <a:pt x="1977779" y="61021"/>
                </a:lnTo>
                <a:lnTo>
                  <a:pt x="1976670" y="51036"/>
                </a:lnTo>
                <a:lnTo>
                  <a:pt x="1988865" y="44379"/>
                </a:lnTo>
                <a:lnTo>
                  <a:pt x="2011038" y="58802"/>
                </a:lnTo>
                <a:lnTo>
                  <a:pt x="2015472" y="56583"/>
                </a:lnTo>
                <a:lnTo>
                  <a:pt x="2008820" y="45489"/>
                </a:lnTo>
                <a:lnTo>
                  <a:pt x="2021015" y="42160"/>
                </a:lnTo>
                <a:lnTo>
                  <a:pt x="2008820" y="38832"/>
                </a:lnTo>
                <a:lnTo>
                  <a:pt x="2008820" y="26627"/>
                </a:lnTo>
                <a:lnTo>
                  <a:pt x="2030993" y="24409"/>
                </a:lnTo>
                <a:lnTo>
                  <a:pt x="2035427" y="36613"/>
                </a:lnTo>
                <a:lnTo>
                  <a:pt x="2049839" y="26627"/>
                </a:lnTo>
                <a:lnTo>
                  <a:pt x="2047622" y="42160"/>
                </a:lnTo>
                <a:lnTo>
                  <a:pt x="2056491" y="45489"/>
                </a:lnTo>
                <a:lnTo>
                  <a:pt x="2068686" y="34394"/>
                </a:lnTo>
                <a:lnTo>
                  <a:pt x="2077555" y="44379"/>
                </a:lnTo>
                <a:lnTo>
                  <a:pt x="2077555" y="53255"/>
                </a:lnTo>
                <a:lnTo>
                  <a:pt x="2086424" y="53255"/>
                </a:lnTo>
                <a:lnTo>
                  <a:pt x="2091967" y="44379"/>
                </a:lnTo>
                <a:lnTo>
                  <a:pt x="2085315" y="31065"/>
                </a:lnTo>
                <a:lnTo>
                  <a:pt x="2084206" y="24409"/>
                </a:lnTo>
                <a:lnTo>
                  <a:pt x="2109705" y="37722"/>
                </a:lnTo>
                <a:lnTo>
                  <a:pt x="2099727" y="44379"/>
                </a:lnTo>
                <a:lnTo>
                  <a:pt x="2105270" y="47708"/>
                </a:lnTo>
                <a:lnTo>
                  <a:pt x="2126334" y="37722"/>
                </a:lnTo>
                <a:lnTo>
                  <a:pt x="2130769" y="45489"/>
                </a:lnTo>
                <a:lnTo>
                  <a:pt x="2140746" y="38832"/>
                </a:lnTo>
                <a:lnTo>
                  <a:pt x="2145181" y="48817"/>
                </a:lnTo>
                <a:lnTo>
                  <a:pt x="2060925" y="107619"/>
                </a:lnTo>
                <a:lnTo>
                  <a:pt x="2078663" y="110948"/>
                </a:lnTo>
                <a:lnTo>
                  <a:pt x="2076446" y="126480"/>
                </a:lnTo>
                <a:lnTo>
                  <a:pt x="2063143" y="128699"/>
                </a:lnTo>
                <a:lnTo>
                  <a:pt x="2064251" y="138685"/>
                </a:lnTo>
                <a:lnTo>
                  <a:pt x="2073120" y="142013"/>
                </a:lnTo>
                <a:lnTo>
                  <a:pt x="2049839" y="154217"/>
                </a:lnTo>
                <a:lnTo>
                  <a:pt x="2046513" y="173078"/>
                </a:lnTo>
                <a:lnTo>
                  <a:pt x="2056491" y="167531"/>
                </a:lnTo>
                <a:lnTo>
                  <a:pt x="2060925" y="167531"/>
                </a:lnTo>
                <a:lnTo>
                  <a:pt x="2063143" y="178626"/>
                </a:lnTo>
                <a:lnTo>
                  <a:pt x="2105270" y="145341"/>
                </a:lnTo>
                <a:lnTo>
                  <a:pt x="2094184" y="138685"/>
                </a:lnTo>
                <a:lnTo>
                  <a:pt x="2124117" y="108729"/>
                </a:lnTo>
                <a:lnTo>
                  <a:pt x="2156267" y="85430"/>
                </a:lnTo>
                <a:lnTo>
                  <a:pt x="2161810" y="69897"/>
                </a:lnTo>
                <a:lnTo>
                  <a:pt x="2181765" y="58802"/>
                </a:lnTo>
                <a:lnTo>
                  <a:pt x="2221675" y="27737"/>
                </a:lnTo>
                <a:lnTo>
                  <a:pt x="2231653" y="35503"/>
                </a:lnTo>
                <a:lnTo>
                  <a:pt x="2226110" y="47708"/>
                </a:lnTo>
                <a:lnTo>
                  <a:pt x="2231653" y="54364"/>
                </a:lnTo>
                <a:lnTo>
                  <a:pt x="2222784" y="68788"/>
                </a:lnTo>
                <a:lnTo>
                  <a:pt x="2209481" y="79882"/>
                </a:lnTo>
                <a:lnTo>
                  <a:pt x="2222784" y="84320"/>
                </a:lnTo>
                <a:lnTo>
                  <a:pt x="2207263" y="133137"/>
                </a:lnTo>
                <a:lnTo>
                  <a:pt x="2213915" y="133137"/>
                </a:lnTo>
                <a:lnTo>
                  <a:pt x="2222784" y="119824"/>
                </a:lnTo>
                <a:lnTo>
                  <a:pt x="2239413" y="105400"/>
                </a:lnTo>
                <a:lnTo>
                  <a:pt x="2253825" y="115386"/>
                </a:lnTo>
                <a:lnTo>
                  <a:pt x="2267129" y="113167"/>
                </a:lnTo>
                <a:lnTo>
                  <a:pt x="2254934" y="98743"/>
                </a:lnTo>
                <a:lnTo>
                  <a:pt x="2267129" y="88758"/>
                </a:lnTo>
                <a:lnTo>
                  <a:pt x="2280432" y="87649"/>
                </a:lnTo>
                <a:lnTo>
                  <a:pt x="2267129" y="72116"/>
                </a:lnTo>
                <a:lnTo>
                  <a:pt x="2272672" y="65459"/>
                </a:lnTo>
                <a:lnTo>
                  <a:pt x="2298170" y="67678"/>
                </a:lnTo>
                <a:lnTo>
                  <a:pt x="2291518" y="51036"/>
                </a:lnTo>
                <a:lnTo>
                  <a:pt x="2320343" y="53255"/>
                </a:lnTo>
                <a:lnTo>
                  <a:pt x="2315908" y="43270"/>
                </a:lnTo>
                <a:lnTo>
                  <a:pt x="2278215" y="36613"/>
                </a:lnTo>
                <a:lnTo>
                  <a:pt x="2279324" y="24409"/>
                </a:lnTo>
                <a:lnTo>
                  <a:pt x="2293736" y="23299"/>
                </a:lnTo>
                <a:lnTo>
                  <a:pt x="2283758" y="18861"/>
                </a:lnTo>
                <a:lnTo>
                  <a:pt x="2289301" y="13314"/>
                </a:lnTo>
                <a:lnTo>
                  <a:pt x="2320343" y="23299"/>
                </a:lnTo>
                <a:lnTo>
                  <a:pt x="2317017" y="4438"/>
                </a:lnTo>
                <a:lnTo>
                  <a:pt x="2325886" y="0"/>
                </a:lnTo>
                <a:lnTo>
                  <a:pt x="2336972" y="3328"/>
                </a:lnTo>
                <a:lnTo>
                  <a:pt x="2348058" y="16642"/>
                </a:lnTo>
                <a:lnTo>
                  <a:pt x="2358036" y="8876"/>
                </a:lnTo>
                <a:lnTo>
                  <a:pt x="2384643" y="6657"/>
                </a:lnTo>
                <a:lnTo>
                  <a:pt x="2387968" y="11095"/>
                </a:lnTo>
                <a:lnTo>
                  <a:pt x="2380208" y="19971"/>
                </a:lnTo>
                <a:lnTo>
                  <a:pt x="2394620" y="22190"/>
                </a:lnTo>
                <a:lnTo>
                  <a:pt x="2407924" y="22190"/>
                </a:lnTo>
                <a:lnTo>
                  <a:pt x="2419010" y="27737"/>
                </a:lnTo>
                <a:lnTo>
                  <a:pt x="2415684" y="34394"/>
                </a:lnTo>
                <a:lnTo>
                  <a:pt x="2399055" y="39941"/>
                </a:lnTo>
                <a:lnTo>
                  <a:pt x="2387968" y="56583"/>
                </a:lnTo>
                <a:lnTo>
                  <a:pt x="2359144" y="54364"/>
                </a:lnTo>
                <a:lnTo>
                  <a:pt x="2342515" y="55474"/>
                </a:lnTo>
                <a:lnTo>
                  <a:pt x="2346949" y="61021"/>
                </a:lnTo>
                <a:lnTo>
                  <a:pt x="2379099" y="65459"/>
                </a:lnTo>
                <a:lnTo>
                  <a:pt x="2329212" y="84320"/>
                </a:lnTo>
                <a:lnTo>
                  <a:pt x="2333646" y="86539"/>
                </a:lnTo>
                <a:lnTo>
                  <a:pt x="2386860" y="69897"/>
                </a:lnTo>
                <a:lnTo>
                  <a:pt x="2392403" y="68788"/>
                </a:lnTo>
                <a:lnTo>
                  <a:pt x="2351384" y="125371"/>
                </a:lnTo>
                <a:lnTo>
                  <a:pt x="2379099" y="126480"/>
                </a:lnTo>
                <a:lnTo>
                  <a:pt x="2419010" y="106510"/>
                </a:lnTo>
                <a:lnTo>
                  <a:pt x="2421227" y="65459"/>
                </a:lnTo>
                <a:lnTo>
                  <a:pt x="2464463" y="65459"/>
                </a:lnTo>
                <a:lnTo>
                  <a:pt x="2472224" y="39941"/>
                </a:lnTo>
                <a:lnTo>
                  <a:pt x="2542067" y="51036"/>
                </a:lnTo>
                <a:lnTo>
                  <a:pt x="2574217" y="83211"/>
                </a:lnTo>
                <a:lnTo>
                  <a:pt x="2658472" y="112057"/>
                </a:lnTo>
                <a:lnTo>
                  <a:pt x="2670667" y="143123"/>
                </a:lnTo>
                <a:lnTo>
                  <a:pt x="2596389" y="154217"/>
                </a:lnTo>
                <a:lnTo>
                  <a:pt x="2554261" y="181954"/>
                </a:lnTo>
                <a:lnTo>
                  <a:pt x="2493287" y="159765"/>
                </a:lnTo>
                <a:lnTo>
                  <a:pt x="2425662" y="160874"/>
                </a:lnTo>
                <a:lnTo>
                  <a:pt x="2441182" y="179735"/>
                </a:lnTo>
                <a:lnTo>
                  <a:pt x="2475549" y="180845"/>
                </a:lnTo>
                <a:lnTo>
                  <a:pt x="2508808" y="189721"/>
                </a:lnTo>
                <a:lnTo>
                  <a:pt x="2534306" y="197487"/>
                </a:lnTo>
                <a:lnTo>
                  <a:pt x="2521003" y="203034"/>
                </a:lnTo>
                <a:lnTo>
                  <a:pt x="2502156" y="217457"/>
                </a:lnTo>
                <a:lnTo>
                  <a:pt x="2507699" y="220786"/>
                </a:lnTo>
                <a:lnTo>
                  <a:pt x="2538741" y="209691"/>
                </a:lnTo>
                <a:lnTo>
                  <a:pt x="2542067" y="223005"/>
                </a:lnTo>
                <a:lnTo>
                  <a:pt x="2514351" y="250742"/>
                </a:lnTo>
                <a:lnTo>
                  <a:pt x="2580868" y="216348"/>
                </a:lnTo>
                <a:lnTo>
                  <a:pt x="2597498" y="215239"/>
                </a:lnTo>
                <a:lnTo>
                  <a:pt x="2611910" y="227443"/>
                </a:lnTo>
                <a:lnTo>
                  <a:pt x="2638517" y="228552"/>
                </a:lnTo>
                <a:lnTo>
                  <a:pt x="2648494" y="234100"/>
                </a:lnTo>
                <a:lnTo>
                  <a:pt x="2654037" y="277369"/>
                </a:lnTo>
                <a:lnTo>
                  <a:pt x="2616344" y="281807"/>
                </a:lnTo>
                <a:lnTo>
                  <a:pt x="2575325" y="256289"/>
                </a:lnTo>
                <a:lnTo>
                  <a:pt x="2579760" y="277369"/>
                </a:lnTo>
                <a:lnTo>
                  <a:pt x="2571999" y="290683"/>
                </a:lnTo>
                <a:lnTo>
                  <a:pt x="2554261" y="307325"/>
                </a:lnTo>
                <a:lnTo>
                  <a:pt x="2526546" y="313982"/>
                </a:lnTo>
                <a:lnTo>
                  <a:pt x="2488853" y="325077"/>
                </a:lnTo>
                <a:lnTo>
                  <a:pt x="2477767" y="359470"/>
                </a:lnTo>
                <a:lnTo>
                  <a:pt x="2436748" y="366127"/>
                </a:lnTo>
                <a:lnTo>
                  <a:pt x="2438965" y="341719"/>
                </a:lnTo>
                <a:lnTo>
                  <a:pt x="2493287" y="292902"/>
                </a:lnTo>
                <a:lnTo>
                  <a:pt x="2473332" y="249632"/>
                </a:lnTo>
                <a:lnTo>
                  <a:pt x="2401272" y="225224"/>
                </a:lnTo>
                <a:lnTo>
                  <a:pt x="2396837" y="220786"/>
                </a:lnTo>
                <a:lnTo>
                  <a:pt x="2395729" y="217457"/>
                </a:lnTo>
                <a:lnTo>
                  <a:pt x="2395729" y="214129"/>
                </a:lnTo>
                <a:lnTo>
                  <a:pt x="2384643" y="209691"/>
                </a:lnTo>
                <a:lnTo>
                  <a:pt x="2377991" y="206363"/>
                </a:lnTo>
                <a:lnTo>
                  <a:pt x="2371339" y="199706"/>
                </a:lnTo>
                <a:lnTo>
                  <a:pt x="2364687" y="193049"/>
                </a:lnTo>
                <a:lnTo>
                  <a:pt x="2362470" y="185283"/>
                </a:lnTo>
                <a:lnTo>
                  <a:pt x="2362470" y="178626"/>
                </a:lnTo>
                <a:lnTo>
                  <a:pt x="2355818" y="176407"/>
                </a:lnTo>
                <a:lnTo>
                  <a:pt x="2343624" y="179735"/>
                </a:lnTo>
                <a:lnTo>
                  <a:pt x="2335863" y="179735"/>
                </a:lnTo>
                <a:lnTo>
                  <a:pt x="2329212" y="179735"/>
                </a:lnTo>
                <a:lnTo>
                  <a:pt x="2320343" y="181954"/>
                </a:lnTo>
                <a:lnTo>
                  <a:pt x="2315908" y="184173"/>
                </a:lnTo>
                <a:lnTo>
                  <a:pt x="2314799" y="188611"/>
                </a:lnTo>
                <a:lnTo>
                  <a:pt x="2303713" y="191940"/>
                </a:lnTo>
                <a:lnTo>
                  <a:pt x="2299279" y="194158"/>
                </a:lnTo>
                <a:lnTo>
                  <a:pt x="2294844" y="197487"/>
                </a:lnTo>
                <a:lnTo>
                  <a:pt x="2290410" y="201925"/>
                </a:lnTo>
                <a:lnTo>
                  <a:pt x="2263803" y="207472"/>
                </a:lnTo>
                <a:lnTo>
                  <a:pt x="2257151" y="204144"/>
                </a:lnTo>
                <a:lnTo>
                  <a:pt x="2247174" y="205253"/>
                </a:lnTo>
                <a:lnTo>
                  <a:pt x="2244956" y="200815"/>
                </a:lnTo>
                <a:lnTo>
                  <a:pt x="2232762" y="204144"/>
                </a:lnTo>
                <a:lnTo>
                  <a:pt x="2228327" y="199706"/>
                </a:lnTo>
                <a:lnTo>
                  <a:pt x="2219458" y="201925"/>
                </a:lnTo>
                <a:lnTo>
                  <a:pt x="2206155" y="205253"/>
                </a:lnTo>
                <a:lnTo>
                  <a:pt x="2203937" y="210801"/>
                </a:lnTo>
                <a:lnTo>
                  <a:pt x="2199503" y="216348"/>
                </a:lnTo>
                <a:lnTo>
                  <a:pt x="2195068" y="223005"/>
                </a:lnTo>
                <a:lnTo>
                  <a:pt x="2189525" y="226333"/>
                </a:lnTo>
                <a:lnTo>
                  <a:pt x="2180656" y="232990"/>
                </a:lnTo>
                <a:lnTo>
                  <a:pt x="2177331" y="237428"/>
                </a:lnTo>
                <a:lnTo>
                  <a:pt x="2171787" y="241866"/>
                </a:lnTo>
                <a:lnTo>
                  <a:pt x="2164027" y="245194"/>
                </a:lnTo>
                <a:lnTo>
                  <a:pt x="2156267" y="247413"/>
                </a:lnTo>
                <a:lnTo>
                  <a:pt x="2148506" y="251851"/>
                </a:lnTo>
                <a:lnTo>
                  <a:pt x="2144072" y="257399"/>
                </a:lnTo>
                <a:lnTo>
                  <a:pt x="2147398" y="262946"/>
                </a:lnTo>
                <a:lnTo>
                  <a:pt x="2151832" y="267384"/>
                </a:lnTo>
                <a:lnTo>
                  <a:pt x="2148506" y="275150"/>
                </a:lnTo>
                <a:lnTo>
                  <a:pt x="2142963" y="280698"/>
                </a:lnTo>
                <a:lnTo>
                  <a:pt x="2138529" y="287355"/>
                </a:lnTo>
                <a:lnTo>
                  <a:pt x="2137420" y="295121"/>
                </a:lnTo>
                <a:lnTo>
                  <a:pt x="2132986" y="300668"/>
                </a:lnTo>
                <a:lnTo>
                  <a:pt x="2136312" y="309544"/>
                </a:lnTo>
                <a:lnTo>
                  <a:pt x="2132986" y="316201"/>
                </a:lnTo>
                <a:lnTo>
                  <a:pt x="2127443" y="319529"/>
                </a:lnTo>
                <a:lnTo>
                  <a:pt x="2123008" y="326186"/>
                </a:lnTo>
                <a:lnTo>
                  <a:pt x="2123008" y="331734"/>
                </a:lnTo>
                <a:lnTo>
                  <a:pt x="2120791" y="337281"/>
                </a:lnTo>
                <a:lnTo>
                  <a:pt x="2116356" y="343938"/>
                </a:lnTo>
                <a:lnTo>
                  <a:pt x="2118574" y="349485"/>
                </a:lnTo>
                <a:lnTo>
                  <a:pt x="2120791" y="355033"/>
                </a:lnTo>
                <a:lnTo>
                  <a:pt x="2121900" y="361689"/>
                </a:lnTo>
                <a:lnTo>
                  <a:pt x="2126334" y="358361"/>
                </a:lnTo>
                <a:lnTo>
                  <a:pt x="2128551" y="365018"/>
                </a:lnTo>
                <a:lnTo>
                  <a:pt x="2135203" y="359470"/>
                </a:lnTo>
                <a:lnTo>
                  <a:pt x="2136312" y="363908"/>
                </a:lnTo>
                <a:lnTo>
                  <a:pt x="2128551" y="371675"/>
                </a:lnTo>
                <a:lnTo>
                  <a:pt x="2127443" y="375003"/>
                </a:lnTo>
                <a:lnTo>
                  <a:pt x="2117465" y="382769"/>
                </a:lnTo>
                <a:lnTo>
                  <a:pt x="2110813" y="386098"/>
                </a:lnTo>
                <a:lnTo>
                  <a:pt x="2103053" y="386098"/>
                </a:lnTo>
                <a:lnTo>
                  <a:pt x="2096401" y="387207"/>
                </a:lnTo>
                <a:lnTo>
                  <a:pt x="2089750" y="390536"/>
                </a:lnTo>
                <a:lnTo>
                  <a:pt x="2083098" y="394974"/>
                </a:lnTo>
                <a:lnTo>
                  <a:pt x="2078663" y="399412"/>
                </a:lnTo>
                <a:lnTo>
                  <a:pt x="2072012" y="404959"/>
                </a:lnTo>
                <a:lnTo>
                  <a:pt x="2070903" y="411616"/>
                </a:lnTo>
                <a:lnTo>
                  <a:pt x="2068686" y="418273"/>
                </a:lnTo>
                <a:lnTo>
                  <a:pt x="2066469" y="424930"/>
                </a:lnTo>
                <a:lnTo>
                  <a:pt x="2065360" y="429368"/>
                </a:lnTo>
                <a:lnTo>
                  <a:pt x="2053165" y="433805"/>
                </a:lnTo>
                <a:lnTo>
                  <a:pt x="2047622" y="440462"/>
                </a:lnTo>
                <a:lnTo>
                  <a:pt x="2039862" y="438243"/>
                </a:lnTo>
                <a:lnTo>
                  <a:pt x="2033210" y="428258"/>
                </a:lnTo>
                <a:lnTo>
                  <a:pt x="2022124" y="422711"/>
                </a:lnTo>
                <a:lnTo>
                  <a:pt x="2011038" y="419382"/>
                </a:lnTo>
                <a:lnTo>
                  <a:pt x="1999951" y="416054"/>
                </a:lnTo>
                <a:lnTo>
                  <a:pt x="1987756" y="412725"/>
                </a:lnTo>
                <a:lnTo>
                  <a:pt x="1976670" y="409397"/>
                </a:lnTo>
                <a:lnTo>
                  <a:pt x="1970019" y="407178"/>
                </a:lnTo>
                <a:lnTo>
                  <a:pt x="1970019" y="402740"/>
                </a:lnTo>
                <a:lnTo>
                  <a:pt x="1962258" y="402740"/>
                </a:lnTo>
                <a:lnTo>
                  <a:pt x="1956715" y="396083"/>
                </a:lnTo>
                <a:lnTo>
                  <a:pt x="1948955" y="393864"/>
                </a:lnTo>
                <a:lnTo>
                  <a:pt x="1941194" y="393864"/>
                </a:lnTo>
                <a:lnTo>
                  <a:pt x="1935651" y="396083"/>
                </a:lnTo>
                <a:lnTo>
                  <a:pt x="1931217" y="400521"/>
                </a:lnTo>
                <a:lnTo>
                  <a:pt x="1926782" y="407178"/>
                </a:lnTo>
                <a:lnTo>
                  <a:pt x="1925674" y="410506"/>
                </a:lnTo>
                <a:lnTo>
                  <a:pt x="1923457" y="414944"/>
                </a:lnTo>
                <a:lnTo>
                  <a:pt x="1905719" y="417163"/>
                </a:lnTo>
                <a:lnTo>
                  <a:pt x="1896850" y="419382"/>
                </a:lnTo>
                <a:lnTo>
                  <a:pt x="1871351" y="430477"/>
                </a:lnTo>
                <a:lnTo>
                  <a:pt x="1859157" y="418273"/>
                </a:lnTo>
                <a:lnTo>
                  <a:pt x="1834767" y="418273"/>
                </a:lnTo>
                <a:lnTo>
                  <a:pt x="1807051" y="409397"/>
                </a:lnTo>
                <a:lnTo>
                  <a:pt x="1791531" y="413835"/>
                </a:lnTo>
                <a:lnTo>
                  <a:pt x="1787096" y="393864"/>
                </a:lnTo>
                <a:lnTo>
                  <a:pt x="1772684" y="379441"/>
                </a:lnTo>
                <a:lnTo>
                  <a:pt x="1770467" y="371675"/>
                </a:lnTo>
                <a:lnTo>
                  <a:pt x="1744969" y="360580"/>
                </a:lnTo>
                <a:lnTo>
                  <a:pt x="1708384" y="333953"/>
                </a:lnTo>
                <a:lnTo>
                  <a:pt x="1675126" y="327296"/>
                </a:lnTo>
                <a:lnTo>
                  <a:pt x="1656279" y="335062"/>
                </a:lnTo>
                <a:lnTo>
                  <a:pt x="1646301" y="340609"/>
                </a:lnTo>
                <a:lnTo>
                  <a:pt x="1640758" y="346157"/>
                </a:lnTo>
                <a:lnTo>
                  <a:pt x="1644084" y="353923"/>
                </a:lnTo>
                <a:lnTo>
                  <a:pt x="1648519" y="360580"/>
                </a:lnTo>
                <a:lnTo>
                  <a:pt x="1616369" y="363908"/>
                </a:lnTo>
                <a:lnTo>
                  <a:pt x="1595305" y="365018"/>
                </a:lnTo>
                <a:lnTo>
                  <a:pt x="1545417" y="367237"/>
                </a:lnTo>
                <a:lnTo>
                  <a:pt x="1575350" y="377222"/>
                </a:lnTo>
                <a:lnTo>
                  <a:pt x="1577567" y="397193"/>
                </a:lnTo>
                <a:lnTo>
                  <a:pt x="1563155" y="423820"/>
                </a:lnTo>
                <a:lnTo>
                  <a:pt x="1534331" y="441572"/>
                </a:lnTo>
                <a:lnTo>
                  <a:pt x="1545417" y="447119"/>
                </a:lnTo>
                <a:lnTo>
                  <a:pt x="1563155" y="449338"/>
                </a:lnTo>
                <a:lnTo>
                  <a:pt x="1534331" y="475966"/>
                </a:lnTo>
                <a:lnTo>
                  <a:pt x="1436772" y="449338"/>
                </a:lnTo>
                <a:lnTo>
                  <a:pt x="1401296" y="449338"/>
                </a:lnTo>
                <a:lnTo>
                  <a:pt x="1385776" y="441572"/>
                </a:lnTo>
                <a:lnTo>
                  <a:pt x="1373581" y="439353"/>
                </a:lnTo>
                <a:lnTo>
                  <a:pt x="1351408" y="444900"/>
                </a:lnTo>
                <a:lnTo>
                  <a:pt x="1350300" y="448229"/>
                </a:lnTo>
                <a:lnTo>
                  <a:pt x="1349191" y="467090"/>
                </a:lnTo>
                <a:lnTo>
                  <a:pt x="1353626" y="502593"/>
                </a:lnTo>
                <a:lnTo>
                  <a:pt x="1328127" y="542534"/>
                </a:lnTo>
                <a:lnTo>
                  <a:pt x="1307064" y="532549"/>
                </a:lnTo>
                <a:lnTo>
                  <a:pt x="1261610" y="517016"/>
                </a:lnTo>
                <a:lnTo>
                  <a:pt x="1256067" y="525892"/>
                </a:lnTo>
                <a:lnTo>
                  <a:pt x="1209505" y="550300"/>
                </a:lnTo>
                <a:lnTo>
                  <a:pt x="1203962" y="563614"/>
                </a:lnTo>
                <a:lnTo>
                  <a:pt x="1188441" y="599117"/>
                </a:lnTo>
                <a:lnTo>
                  <a:pt x="1176246" y="614650"/>
                </a:lnTo>
                <a:lnTo>
                  <a:pt x="1148531" y="619088"/>
                </a:lnTo>
                <a:lnTo>
                  <a:pt x="1142988" y="631292"/>
                </a:lnTo>
                <a:lnTo>
                  <a:pt x="1158508" y="652372"/>
                </a:lnTo>
                <a:lnTo>
                  <a:pt x="1174029" y="672343"/>
                </a:lnTo>
                <a:lnTo>
                  <a:pt x="1172921" y="697861"/>
                </a:lnTo>
                <a:lnTo>
                  <a:pt x="1158508" y="705627"/>
                </a:lnTo>
                <a:lnTo>
                  <a:pt x="1134119" y="722269"/>
                </a:lnTo>
                <a:lnTo>
                  <a:pt x="1097534" y="773305"/>
                </a:lnTo>
                <a:lnTo>
                  <a:pt x="1067602" y="794385"/>
                </a:lnTo>
                <a:lnTo>
                  <a:pt x="1077579" y="817684"/>
                </a:lnTo>
                <a:lnTo>
                  <a:pt x="1080905" y="827670"/>
                </a:lnTo>
                <a:lnTo>
                  <a:pt x="1031017" y="852078"/>
                </a:lnTo>
                <a:lnTo>
                  <a:pt x="978912" y="856516"/>
                </a:lnTo>
                <a:lnTo>
                  <a:pt x="989998" y="910880"/>
                </a:lnTo>
                <a:lnTo>
                  <a:pt x="981129" y="926413"/>
                </a:lnTo>
                <a:lnTo>
                  <a:pt x="977803" y="995201"/>
                </a:lnTo>
                <a:lnTo>
                  <a:pt x="964500" y="1005186"/>
                </a:lnTo>
                <a:lnTo>
                  <a:pt x="961174" y="1027375"/>
                </a:lnTo>
                <a:lnTo>
                  <a:pt x="891331" y="1126119"/>
                </a:lnTo>
                <a:lnTo>
                  <a:pt x="937893" y="1153856"/>
                </a:lnTo>
                <a:lnTo>
                  <a:pt x="941219" y="1202673"/>
                </a:lnTo>
                <a:lnTo>
                  <a:pt x="917938" y="1235957"/>
                </a:lnTo>
                <a:lnTo>
                  <a:pt x="849203" y="1220424"/>
                </a:lnTo>
                <a:lnTo>
                  <a:pt x="814836" y="1229300"/>
                </a:lnTo>
                <a:lnTo>
                  <a:pt x="789338" y="1244833"/>
                </a:lnTo>
                <a:lnTo>
                  <a:pt x="772709" y="1252599"/>
                </a:lnTo>
                <a:lnTo>
                  <a:pt x="758297" y="1272570"/>
                </a:lnTo>
                <a:lnTo>
                  <a:pt x="749428" y="1284774"/>
                </a:lnTo>
                <a:lnTo>
                  <a:pt x="736124" y="1294759"/>
                </a:lnTo>
                <a:lnTo>
                  <a:pt x="744993" y="1313620"/>
                </a:lnTo>
                <a:lnTo>
                  <a:pt x="733907" y="1331372"/>
                </a:lnTo>
                <a:lnTo>
                  <a:pt x="720603" y="1348014"/>
                </a:lnTo>
                <a:lnTo>
                  <a:pt x="722821" y="1353562"/>
                </a:lnTo>
                <a:lnTo>
                  <a:pt x="729472" y="1364656"/>
                </a:lnTo>
                <a:lnTo>
                  <a:pt x="741667" y="1385736"/>
                </a:lnTo>
                <a:lnTo>
                  <a:pt x="746102" y="1389065"/>
                </a:lnTo>
                <a:lnTo>
                  <a:pt x="747210" y="1394612"/>
                </a:lnTo>
                <a:lnTo>
                  <a:pt x="731690" y="1412364"/>
                </a:lnTo>
                <a:lnTo>
                  <a:pt x="736124" y="1438991"/>
                </a:lnTo>
                <a:lnTo>
                  <a:pt x="728364" y="1462290"/>
                </a:lnTo>
                <a:lnTo>
                  <a:pt x="736124" y="1483370"/>
                </a:lnTo>
                <a:lnTo>
                  <a:pt x="740559" y="1493356"/>
                </a:lnTo>
                <a:lnTo>
                  <a:pt x="746102" y="1503341"/>
                </a:lnTo>
                <a:lnTo>
                  <a:pt x="747210" y="1508888"/>
                </a:lnTo>
                <a:lnTo>
                  <a:pt x="750536" y="1518874"/>
                </a:lnTo>
                <a:lnTo>
                  <a:pt x="746102" y="1547720"/>
                </a:lnTo>
                <a:lnTo>
                  <a:pt x="747210" y="1551048"/>
                </a:lnTo>
                <a:lnTo>
                  <a:pt x="737233" y="1618727"/>
                </a:lnTo>
                <a:lnTo>
                  <a:pt x="767165" y="1643135"/>
                </a:lnTo>
                <a:lnTo>
                  <a:pt x="781578" y="1642026"/>
                </a:lnTo>
                <a:lnTo>
                  <a:pt x="810402" y="1677529"/>
                </a:lnTo>
                <a:lnTo>
                  <a:pt x="805967" y="1688624"/>
                </a:lnTo>
                <a:lnTo>
                  <a:pt x="809293" y="1695280"/>
                </a:lnTo>
                <a:lnTo>
                  <a:pt x="805967" y="1699718"/>
                </a:lnTo>
                <a:lnTo>
                  <a:pt x="793772" y="1716360"/>
                </a:lnTo>
                <a:lnTo>
                  <a:pt x="790446" y="1730784"/>
                </a:lnTo>
                <a:lnTo>
                  <a:pt x="782686" y="1731893"/>
                </a:lnTo>
                <a:lnTo>
                  <a:pt x="771600" y="1731893"/>
                </a:lnTo>
                <a:lnTo>
                  <a:pt x="762731" y="1734112"/>
                </a:lnTo>
                <a:lnTo>
                  <a:pt x="748319" y="1736331"/>
                </a:lnTo>
                <a:lnTo>
                  <a:pt x="752753" y="1746316"/>
                </a:lnTo>
                <a:lnTo>
                  <a:pt x="757188" y="1755192"/>
                </a:lnTo>
                <a:lnTo>
                  <a:pt x="760514" y="1766287"/>
                </a:lnTo>
                <a:lnTo>
                  <a:pt x="764948" y="1777382"/>
                </a:lnTo>
                <a:lnTo>
                  <a:pt x="769383" y="1788476"/>
                </a:lnTo>
                <a:lnTo>
                  <a:pt x="778252" y="1800681"/>
                </a:lnTo>
                <a:lnTo>
                  <a:pt x="778252" y="1808447"/>
                </a:lnTo>
                <a:lnTo>
                  <a:pt x="783795" y="1813994"/>
                </a:lnTo>
                <a:lnTo>
                  <a:pt x="788229" y="1821761"/>
                </a:lnTo>
                <a:lnTo>
                  <a:pt x="789338" y="1831746"/>
                </a:lnTo>
                <a:lnTo>
                  <a:pt x="789338" y="1842841"/>
                </a:lnTo>
                <a:lnTo>
                  <a:pt x="782686" y="1851717"/>
                </a:lnTo>
                <a:lnTo>
                  <a:pt x="777143" y="1859483"/>
                </a:lnTo>
                <a:lnTo>
                  <a:pt x="781578" y="1878344"/>
                </a:lnTo>
                <a:lnTo>
                  <a:pt x="778252" y="1892767"/>
                </a:lnTo>
                <a:lnTo>
                  <a:pt x="769383" y="1910519"/>
                </a:lnTo>
                <a:lnTo>
                  <a:pt x="760514" y="1921614"/>
                </a:lnTo>
                <a:lnTo>
                  <a:pt x="749428" y="1930489"/>
                </a:lnTo>
                <a:lnTo>
                  <a:pt x="742776" y="1932708"/>
                </a:lnTo>
                <a:lnTo>
                  <a:pt x="738341" y="1932708"/>
                </a:lnTo>
                <a:lnTo>
                  <a:pt x="723929" y="1932708"/>
                </a:lnTo>
                <a:lnTo>
                  <a:pt x="710626" y="1941584"/>
                </a:lnTo>
                <a:lnTo>
                  <a:pt x="710626" y="1943803"/>
                </a:lnTo>
                <a:lnTo>
                  <a:pt x="715060" y="1947132"/>
                </a:lnTo>
                <a:lnTo>
                  <a:pt x="716169" y="1952679"/>
                </a:lnTo>
                <a:lnTo>
                  <a:pt x="718386" y="1959336"/>
                </a:lnTo>
                <a:lnTo>
                  <a:pt x="717278" y="1967102"/>
                </a:lnTo>
                <a:lnTo>
                  <a:pt x="707300" y="1974869"/>
                </a:lnTo>
                <a:lnTo>
                  <a:pt x="691779" y="1983744"/>
                </a:lnTo>
                <a:lnTo>
                  <a:pt x="697322" y="2011481"/>
                </a:lnTo>
                <a:lnTo>
                  <a:pt x="705083" y="2038109"/>
                </a:lnTo>
                <a:lnTo>
                  <a:pt x="700648" y="2066955"/>
                </a:lnTo>
                <a:lnTo>
                  <a:pt x="700648" y="2070284"/>
                </a:lnTo>
                <a:lnTo>
                  <a:pt x="691779" y="2089145"/>
                </a:lnTo>
                <a:lnTo>
                  <a:pt x="686236" y="2095801"/>
                </a:lnTo>
                <a:lnTo>
                  <a:pt x="677367" y="2102458"/>
                </a:lnTo>
                <a:lnTo>
                  <a:pt x="670715" y="2101349"/>
                </a:lnTo>
                <a:lnTo>
                  <a:pt x="668498" y="2094692"/>
                </a:lnTo>
                <a:lnTo>
                  <a:pt x="659629" y="2085816"/>
                </a:lnTo>
                <a:lnTo>
                  <a:pt x="652978" y="2074721"/>
                </a:lnTo>
                <a:lnTo>
                  <a:pt x="629697" y="2094692"/>
                </a:lnTo>
                <a:lnTo>
                  <a:pt x="633022" y="2083597"/>
                </a:lnTo>
                <a:lnTo>
                  <a:pt x="619719" y="2072502"/>
                </a:lnTo>
                <a:lnTo>
                  <a:pt x="611959" y="2061408"/>
                </a:lnTo>
                <a:lnTo>
                  <a:pt x="600872" y="2070284"/>
                </a:lnTo>
                <a:lnTo>
                  <a:pt x="590895" y="2053641"/>
                </a:lnTo>
                <a:lnTo>
                  <a:pt x="595329" y="2038109"/>
                </a:lnTo>
                <a:lnTo>
                  <a:pt x="583134" y="2025904"/>
                </a:lnTo>
                <a:lnTo>
                  <a:pt x="583134" y="2004824"/>
                </a:lnTo>
                <a:lnTo>
                  <a:pt x="582026" y="1972650"/>
                </a:lnTo>
                <a:lnTo>
                  <a:pt x="577591" y="1956007"/>
                </a:lnTo>
                <a:lnTo>
                  <a:pt x="595329" y="1942694"/>
                </a:lnTo>
                <a:lnTo>
                  <a:pt x="594221" y="1931599"/>
                </a:lnTo>
                <a:lnTo>
                  <a:pt x="575374" y="1932708"/>
                </a:lnTo>
                <a:lnTo>
                  <a:pt x="565397" y="1942694"/>
                </a:lnTo>
                <a:lnTo>
                  <a:pt x="568722" y="1951570"/>
                </a:lnTo>
                <a:lnTo>
                  <a:pt x="570940" y="1963774"/>
                </a:lnTo>
                <a:lnTo>
                  <a:pt x="569831" y="1985963"/>
                </a:lnTo>
                <a:lnTo>
                  <a:pt x="556528" y="1999277"/>
                </a:lnTo>
                <a:lnTo>
                  <a:pt x="550984" y="2005934"/>
                </a:lnTo>
                <a:lnTo>
                  <a:pt x="570940" y="2017029"/>
                </a:lnTo>
                <a:lnTo>
                  <a:pt x="564288" y="2051422"/>
                </a:lnTo>
                <a:lnTo>
                  <a:pt x="562071" y="2063627"/>
                </a:lnTo>
                <a:lnTo>
                  <a:pt x="552093" y="2062517"/>
                </a:lnTo>
                <a:lnTo>
                  <a:pt x="544333" y="2073612"/>
                </a:lnTo>
                <a:lnTo>
                  <a:pt x="548767" y="2082488"/>
                </a:lnTo>
                <a:lnTo>
                  <a:pt x="535464" y="2090254"/>
                </a:lnTo>
                <a:lnTo>
                  <a:pt x="523269" y="2090254"/>
                </a:lnTo>
                <a:lnTo>
                  <a:pt x="522160" y="2098020"/>
                </a:lnTo>
                <a:lnTo>
                  <a:pt x="499988" y="2094692"/>
                </a:lnTo>
                <a:lnTo>
                  <a:pt x="480033" y="2096911"/>
                </a:lnTo>
                <a:lnTo>
                  <a:pt x="473381" y="2096911"/>
                </a:lnTo>
                <a:lnTo>
                  <a:pt x="462295" y="2104677"/>
                </a:lnTo>
                <a:lnTo>
                  <a:pt x="463403" y="2111334"/>
                </a:lnTo>
                <a:lnTo>
                  <a:pt x="445666" y="2122429"/>
                </a:lnTo>
                <a:lnTo>
                  <a:pt x="443448" y="2134633"/>
                </a:lnTo>
                <a:lnTo>
                  <a:pt x="411298" y="2150166"/>
                </a:lnTo>
                <a:lnTo>
                  <a:pt x="402429" y="2166808"/>
                </a:lnTo>
                <a:lnTo>
                  <a:pt x="389126" y="2179012"/>
                </a:lnTo>
                <a:lnTo>
                  <a:pt x="373605" y="2203421"/>
                </a:lnTo>
                <a:lnTo>
                  <a:pt x="365845" y="2212297"/>
                </a:lnTo>
                <a:lnTo>
                  <a:pt x="349216" y="2214516"/>
                </a:lnTo>
                <a:lnTo>
                  <a:pt x="341455" y="2228939"/>
                </a:lnTo>
                <a:lnTo>
                  <a:pt x="329260" y="2232267"/>
                </a:lnTo>
                <a:lnTo>
                  <a:pt x="313740" y="2226720"/>
                </a:lnTo>
                <a:lnTo>
                  <a:pt x="313740" y="2234486"/>
                </a:lnTo>
                <a:lnTo>
                  <a:pt x="298219" y="2240033"/>
                </a:lnTo>
                <a:lnTo>
                  <a:pt x="282698" y="2235596"/>
                </a:lnTo>
                <a:lnTo>
                  <a:pt x="280481" y="2247800"/>
                </a:lnTo>
                <a:lnTo>
                  <a:pt x="254983" y="2250019"/>
                </a:lnTo>
                <a:lnTo>
                  <a:pt x="232810" y="2242252"/>
                </a:lnTo>
                <a:lnTo>
                  <a:pt x="218398" y="2255566"/>
                </a:lnTo>
                <a:lnTo>
                  <a:pt x="168510" y="2233377"/>
                </a:lnTo>
                <a:lnTo>
                  <a:pt x="175162" y="2221172"/>
                </a:lnTo>
                <a:lnTo>
                  <a:pt x="184031" y="2213406"/>
                </a:lnTo>
                <a:lnTo>
                  <a:pt x="169619" y="2214516"/>
                </a:lnTo>
                <a:lnTo>
                  <a:pt x="144121" y="2201202"/>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5" name="Freeform 71"/>
          <cdr:cNvSpPr>
            <a:spLocks xmlns:a="http://schemas.openxmlformats.org/drawingml/2006/main"/>
          </cdr:cNvSpPr>
        </cdr:nvSpPr>
        <cdr:spPr bwMode="auto">
          <a:xfrm xmlns:a="http://schemas.openxmlformats.org/drawingml/2006/main">
            <a:off x="5857132" y="754068"/>
            <a:ext cx="117558" cy="98279"/>
          </a:xfrm>
          <a:custGeom xmlns:a="http://schemas.openxmlformats.org/drawingml/2006/main">
            <a:avLst/>
            <a:gdLst/>
            <a:ahLst/>
            <a:cxnLst>
              <a:cxn ang="0">
                <a:pos x="15521" y="90977"/>
              </a:cxn>
              <a:cxn ang="0">
                <a:pos x="22173" y="83211"/>
              </a:cxn>
              <a:cxn ang="0">
                <a:pos x="3326" y="79882"/>
              </a:cxn>
              <a:cxn ang="0">
                <a:pos x="3326" y="74335"/>
              </a:cxn>
              <a:cxn ang="0">
                <a:pos x="17738" y="72116"/>
              </a:cxn>
              <a:cxn ang="0">
                <a:pos x="4435" y="57693"/>
              </a:cxn>
              <a:cxn ang="0">
                <a:pos x="15521" y="55474"/>
              </a:cxn>
              <a:cxn ang="0">
                <a:pos x="0" y="49926"/>
              </a:cxn>
              <a:cxn ang="0">
                <a:pos x="6652" y="44379"/>
              </a:cxn>
              <a:cxn ang="0">
                <a:pos x="45454" y="35503"/>
              </a:cxn>
              <a:cxn ang="0">
                <a:pos x="44345" y="28846"/>
              </a:cxn>
              <a:cxn ang="0">
                <a:pos x="47671" y="23299"/>
              </a:cxn>
              <a:cxn ang="0">
                <a:pos x="41019" y="17752"/>
              </a:cxn>
              <a:cxn ang="0">
                <a:pos x="62083" y="21080"/>
              </a:cxn>
              <a:cxn ang="0">
                <a:pos x="58757" y="8876"/>
              </a:cxn>
              <a:cxn ang="0">
                <a:pos x="68735" y="6657"/>
              </a:cxn>
              <a:cxn ang="0">
                <a:pos x="82038" y="16642"/>
              </a:cxn>
              <a:cxn ang="0">
                <a:pos x="79821" y="0"/>
              </a:cxn>
              <a:cxn ang="0">
                <a:pos x="96450" y="5547"/>
              </a:cxn>
              <a:cxn ang="0">
                <a:pos x="100885" y="15533"/>
              </a:cxn>
              <a:cxn ang="0">
                <a:pos x="106428" y="21080"/>
              </a:cxn>
              <a:cxn ang="0">
                <a:pos x="120840" y="22189"/>
              </a:cxn>
              <a:cxn ang="0">
                <a:pos x="117514" y="38832"/>
              </a:cxn>
              <a:cxn ang="0">
                <a:pos x="100885" y="53255"/>
              </a:cxn>
              <a:cxn ang="0">
                <a:pos x="96450" y="75444"/>
              </a:cxn>
              <a:cxn ang="0">
                <a:pos x="106428" y="79882"/>
              </a:cxn>
              <a:cxn ang="0">
                <a:pos x="89798" y="86539"/>
              </a:cxn>
              <a:cxn ang="0">
                <a:pos x="68735" y="89867"/>
              </a:cxn>
              <a:cxn ang="0">
                <a:pos x="58757" y="88758"/>
              </a:cxn>
              <a:cxn ang="0">
                <a:pos x="54323" y="83211"/>
              </a:cxn>
              <a:cxn ang="0">
                <a:pos x="42128" y="94305"/>
              </a:cxn>
              <a:cxn ang="0">
                <a:pos x="27716" y="95415"/>
              </a:cxn>
              <a:cxn ang="0">
                <a:pos x="15521" y="90977"/>
              </a:cxn>
            </a:cxnLst>
            <a:rect l="0" t="0" r="r" b="b"/>
            <a:pathLst>
              <a:path w="120840" h="95415">
                <a:moveTo>
                  <a:pt x="15521" y="90977"/>
                </a:moveTo>
                <a:lnTo>
                  <a:pt x="22173" y="83211"/>
                </a:lnTo>
                <a:lnTo>
                  <a:pt x="3326" y="79882"/>
                </a:lnTo>
                <a:lnTo>
                  <a:pt x="3326" y="74335"/>
                </a:lnTo>
                <a:lnTo>
                  <a:pt x="17738" y="72116"/>
                </a:lnTo>
                <a:lnTo>
                  <a:pt x="4435" y="57693"/>
                </a:lnTo>
                <a:lnTo>
                  <a:pt x="15521" y="55474"/>
                </a:lnTo>
                <a:lnTo>
                  <a:pt x="0" y="49926"/>
                </a:lnTo>
                <a:lnTo>
                  <a:pt x="6652" y="44379"/>
                </a:lnTo>
                <a:lnTo>
                  <a:pt x="45454" y="35503"/>
                </a:lnTo>
                <a:lnTo>
                  <a:pt x="44345" y="28846"/>
                </a:lnTo>
                <a:lnTo>
                  <a:pt x="47671" y="23299"/>
                </a:lnTo>
                <a:lnTo>
                  <a:pt x="41019" y="17752"/>
                </a:lnTo>
                <a:lnTo>
                  <a:pt x="62083" y="21080"/>
                </a:lnTo>
                <a:lnTo>
                  <a:pt x="58757" y="8876"/>
                </a:lnTo>
                <a:lnTo>
                  <a:pt x="68735" y="6657"/>
                </a:lnTo>
                <a:lnTo>
                  <a:pt x="82038" y="16642"/>
                </a:lnTo>
                <a:lnTo>
                  <a:pt x="79821" y="0"/>
                </a:lnTo>
                <a:lnTo>
                  <a:pt x="96450" y="5547"/>
                </a:lnTo>
                <a:lnTo>
                  <a:pt x="100885" y="15533"/>
                </a:lnTo>
                <a:lnTo>
                  <a:pt x="106428" y="21080"/>
                </a:lnTo>
                <a:lnTo>
                  <a:pt x="120840" y="22189"/>
                </a:lnTo>
                <a:lnTo>
                  <a:pt x="117514" y="38832"/>
                </a:lnTo>
                <a:lnTo>
                  <a:pt x="100885" y="53255"/>
                </a:lnTo>
                <a:lnTo>
                  <a:pt x="96450" y="75444"/>
                </a:lnTo>
                <a:lnTo>
                  <a:pt x="106428" y="79882"/>
                </a:lnTo>
                <a:lnTo>
                  <a:pt x="89798" y="86539"/>
                </a:lnTo>
                <a:lnTo>
                  <a:pt x="68735" y="89867"/>
                </a:lnTo>
                <a:lnTo>
                  <a:pt x="58757" y="88758"/>
                </a:lnTo>
                <a:lnTo>
                  <a:pt x="54323" y="83211"/>
                </a:lnTo>
                <a:lnTo>
                  <a:pt x="42128" y="94305"/>
                </a:lnTo>
                <a:lnTo>
                  <a:pt x="27716" y="95415"/>
                </a:lnTo>
                <a:lnTo>
                  <a:pt x="15521" y="90977"/>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6" name="Freeform 72"/>
          <cdr:cNvSpPr>
            <a:spLocks xmlns:a="http://schemas.openxmlformats.org/drawingml/2006/main"/>
          </cdr:cNvSpPr>
        </cdr:nvSpPr>
        <cdr:spPr bwMode="auto">
          <a:xfrm xmlns:a="http://schemas.openxmlformats.org/drawingml/2006/main">
            <a:off x="6373463" y="523559"/>
            <a:ext cx="163659" cy="69688"/>
          </a:xfrm>
          <a:custGeom xmlns:a="http://schemas.openxmlformats.org/drawingml/2006/main">
            <a:avLst/>
            <a:gdLst/>
            <a:ahLst/>
            <a:cxnLst>
              <a:cxn ang="0">
                <a:pos x="4434" y="48817"/>
              </a:cxn>
              <a:cxn ang="0">
                <a:pos x="34367" y="46598"/>
              </a:cxn>
              <a:cxn ang="0">
                <a:pos x="17738" y="61021"/>
              </a:cxn>
              <a:cxn ang="0">
                <a:pos x="17738" y="66569"/>
              </a:cxn>
              <a:cxn ang="0">
                <a:pos x="82038" y="59912"/>
              </a:cxn>
              <a:cxn ang="0">
                <a:pos x="100884" y="57693"/>
              </a:cxn>
              <a:cxn ang="0">
                <a:pos x="111970" y="51036"/>
              </a:cxn>
              <a:cxn ang="0">
                <a:pos x="159641" y="15533"/>
              </a:cxn>
              <a:cxn ang="0">
                <a:pos x="140795" y="0"/>
              </a:cxn>
              <a:cxn ang="0">
                <a:pos x="113079" y="15533"/>
              </a:cxn>
              <a:cxn ang="0">
                <a:pos x="121948" y="22190"/>
              </a:cxn>
              <a:cxn ang="0">
                <a:pos x="105319" y="36613"/>
              </a:cxn>
              <a:cxn ang="0">
                <a:pos x="100884" y="26628"/>
              </a:cxn>
              <a:cxn ang="0">
                <a:pos x="86472" y="17752"/>
              </a:cxn>
              <a:cxn ang="0">
                <a:pos x="76495" y="19971"/>
              </a:cxn>
              <a:cxn ang="0">
                <a:pos x="86472" y="39941"/>
              </a:cxn>
              <a:cxn ang="0">
                <a:pos x="77603" y="46598"/>
              </a:cxn>
              <a:cxn ang="0">
                <a:pos x="68734" y="38832"/>
              </a:cxn>
              <a:cxn ang="0">
                <a:pos x="69843" y="29956"/>
              </a:cxn>
              <a:cxn ang="0">
                <a:pos x="46562" y="27737"/>
              </a:cxn>
              <a:cxn ang="0">
                <a:pos x="41019" y="42160"/>
              </a:cxn>
              <a:cxn ang="0">
                <a:pos x="27715" y="34394"/>
              </a:cxn>
              <a:cxn ang="0">
                <a:pos x="0" y="35503"/>
              </a:cxn>
              <a:cxn ang="0">
                <a:pos x="4434" y="48817"/>
              </a:cxn>
            </a:cxnLst>
            <a:rect l="0" t="0" r="r" b="b"/>
            <a:pathLst>
              <a:path w="159641" h="66569">
                <a:moveTo>
                  <a:pt x="4434" y="48817"/>
                </a:moveTo>
                <a:lnTo>
                  <a:pt x="34367" y="46598"/>
                </a:lnTo>
                <a:lnTo>
                  <a:pt x="17738" y="61021"/>
                </a:lnTo>
                <a:lnTo>
                  <a:pt x="17738" y="66569"/>
                </a:lnTo>
                <a:lnTo>
                  <a:pt x="82038" y="59912"/>
                </a:lnTo>
                <a:lnTo>
                  <a:pt x="100884" y="57693"/>
                </a:lnTo>
                <a:lnTo>
                  <a:pt x="111970" y="51036"/>
                </a:lnTo>
                <a:lnTo>
                  <a:pt x="159641" y="15533"/>
                </a:lnTo>
                <a:lnTo>
                  <a:pt x="140795" y="0"/>
                </a:lnTo>
                <a:lnTo>
                  <a:pt x="113079" y="15533"/>
                </a:lnTo>
                <a:lnTo>
                  <a:pt x="121948" y="22190"/>
                </a:lnTo>
                <a:lnTo>
                  <a:pt x="105319" y="36613"/>
                </a:lnTo>
                <a:lnTo>
                  <a:pt x="100884" y="26628"/>
                </a:lnTo>
                <a:lnTo>
                  <a:pt x="86472" y="17752"/>
                </a:lnTo>
                <a:lnTo>
                  <a:pt x="76495" y="19971"/>
                </a:lnTo>
                <a:lnTo>
                  <a:pt x="86472" y="39941"/>
                </a:lnTo>
                <a:lnTo>
                  <a:pt x="77603" y="46598"/>
                </a:lnTo>
                <a:lnTo>
                  <a:pt x="68734" y="38832"/>
                </a:lnTo>
                <a:lnTo>
                  <a:pt x="69843" y="29956"/>
                </a:lnTo>
                <a:lnTo>
                  <a:pt x="46562" y="27737"/>
                </a:lnTo>
                <a:lnTo>
                  <a:pt x="41019" y="42160"/>
                </a:lnTo>
                <a:lnTo>
                  <a:pt x="27715" y="34394"/>
                </a:lnTo>
                <a:lnTo>
                  <a:pt x="0" y="35503"/>
                </a:lnTo>
                <a:lnTo>
                  <a:pt x="4434" y="48817"/>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7" name="Freeform 73"/>
          <cdr:cNvSpPr>
            <a:spLocks xmlns:a="http://schemas.openxmlformats.org/drawingml/2006/main"/>
          </cdr:cNvSpPr>
        </cdr:nvSpPr>
        <cdr:spPr bwMode="auto">
          <a:xfrm xmlns:a="http://schemas.openxmlformats.org/drawingml/2006/main">
            <a:off x="5967774" y="705822"/>
            <a:ext cx="108338" cy="69688"/>
          </a:xfrm>
          <a:custGeom xmlns:a="http://schemas.openxmlformats.org/drawingml/2006/main">
            <a:avLst/>
            <a:gdLst/>
            <a:ahLst/>
            <a:cxnLst>
              <a:cxn ang="0">
                <a:pos x="0" y="62131"/>
              </a:cxn>
              <a:cxn ang="0">
                <a:pos x="0" y="56583"/>
              </a:cxn>
              <a:cxn ang="0">
                <a:pos x="7760" y="48817"/>
              </a:cxn>
              <a:cxn ang="0">
                <a:pos x="26607" y="47707"/>
              </a:cxn>
              <a:cxn ang="0">
                <a:pos x="25498" y="42160"/>
              </a:cxn>
              <a:cxn ang="0">
                <a:pos x="17738" y="34394"/>
              </a:cxn>
              <a:cxn ang="0">
                <a:pos x="32150" y="22189"/>
              </a:cxn>
              <a:cxn ang="0">
                <a:pos x="39910" y="15533"/>
              </a:cxn>
              <a:cxn ang="0">
                <a:pos x="46562" y="25518"/>
              </a:cxn>
              <a:cxn ang="0">
                <a:pos x="55431" y="16642"/>
              </a:cxn>
              <a:cxn ang="0">
                <a:pos x="76495" y="17752"/>
              </a:cxn>
              <a:cxn ang="0">
                <a:pos x="67626" y="3328"/>
              </a:cxn>
              <a:cxn ang="0">
                <a:pos x="78712" y="0"/>
              </a:cxn>
              <a:cxn ang="0">
                <a:pos x="107536" y="22189"/>
              </a:cxn>
              <a:cxn ang="0">
                <a:pos x="77604" y="46598"/>
              </a:cxn>
              <a:cxn ang="0">
                <a:pos x="83147" y="53255"/>
              </a:cxn>
              <a:cxn ang="0">
                <a:pos x="12195" y="71006"/>
              </a:cxn>
              <a:cxn ang="0">
                <a:pos x="11086" y="62131"/>
              </a:cxn>
              <a:cxn ang="0">
                <a:pos x="0" y="62131"/>
              </a:cxn>
            </a:cxnLst>
            <a:rect l="0" t="0" r="r" b="b"/>
            <a:pathLst>
              <a:path w="107536" h="71006">
                <a:moveTo>
                  <a:pt x="0" y="62131"/>
                </a:moveTo>
                <a:lnTo>
                  <a:pt x="0" y="56583"/>
                </a:lnTo>
                <a:lnTo>
                  <a:pt x="7760" y="48817"/>
                </a:lnTo>
                <a:lnTo>
                  <a:pt x="26607" y="47707"/>
                </a:lnTo>
                <a:lnTo>
                  <a:pt x="25498" y="42160"/>
                </a:lnTo>
                <a:lnTo>
                  <a:pt x="17738" y="34394"/>
                </a:lnTo>
                <a:lnTo>
                  <a:pt x="32150" y="22189"/>
                </a:lnTo>
                <a:lnTo>
                  <a:pt x="39910" y="15533"/>
                </a:lnTo>
                <a:lnTo>
                  <a:pt x="46562" y="25518"/>
                </a:lnTo>
                <a:lnTo>
                  <a:pt x="55431" y="16642"/>
                </a:lnTo>
                <a:lnTo>
                  <a:pt x="76495" y="17752"/>
                </a:lnTo>
                <a:lnTo>
                  <a:pt x="67626" y="3328"/>
                </a:lnTo>
                <a:lnTo>
                  <a:pt x="78712" y="0"/>
                </a:lnTo>
                <a:lnTo>
                  <a:pt x="107536" y="22189"/>
                </a:lnTo>
                <a:lnTo>
                  <a:pt x="77604" y="46598"/>
                </a:lnTo>
                <a:lnTo>
                  <a:pt x="83147" y="53255"/>
                </a:lnTo>
                <a:lnTo>
                  <a:pt x="12195" y="71006"/>
                </a:lnTo>
                <a:lnTo>
                  <a:pt x="11086" y="62131"/>
                </a:lnTo>
                <a:lnTo>
                  <a:pt x="0" y="62131"/>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8" name="Freeform 74"/>
          <cdr:cNvSpPr>
            <a:spLocks xmlns:a="http://schemas.openxmlformats.org/drawingml/2006/main"/>
          </cdr:cNvSpPr>
        </cdr:nvSpPr>
        <cdr:spPr bwMode="auto">
          <a:xfrm xmlns:a="http://schemas.openxmlformats.org/drawingml/2006/main">
            <a:off x="6048451" y="662936"/>
            <a:ext cx="89897" cy="55394"/>
          </a:xfrm>
          <a:custGeom xmlns:a="http://schemas.openxmlformats.org/drawingml/2006/main">
            <a:avLst/>
            <a:gdLst/>
            <a:ahLst/>
            <a:cxnLst>
              <a:cxn ang="0">
                <a:pos x="0" y="22189"/>
              </a:cxn>
              <a:cxn ang="0">
                <a:pos x="12195" y="24408"/>
              </a:cxn>
              <a:cxn ang="0">
                <a:pos x="15521" y="18861"/>
              </a:cxn>
              <a:cxn ang="0">
                <a:pos x="7760" y="11095"/>
              </a:cxn>
              <a:cxn ang="0">
                <a:pos x="35476" y="5547"/>
              </a:cxn>
              <a:cxn ang="0">
                <a:pos x="38802" y="0"/>
              </a:cxn>
              <a:cxn ang="0">
                <a:pos x="57648" y="0"/>
              </a:cxn>
              <a:cxn ang="0">
                <a:pos x="65408" y="14423"/>
              </a:cxn>
              <a:cxn ang="0">
                <a:pos x="69843" y="5547"/>
              </a:cxn>
              <a:cxn ang="0">
                <a:pos x="80929" y="4438"/>
              </a:cxn>
              <a:cxn ang="0">
                <a:pos x="93124" y="14423"/>
              </a:cxn>
              <a:cxn ang="0">
                <a:pos x="74277" y="26627"/>
              </a:cxn>
              <a:cxn ang="0">
                <a:pos x="76495" y="32175"/>
              </a:cxn>
              <a:cxn ang="0">
                <a:pos x="60974" y="46598"/>
              </a:cxn>
              <a:cxn ang="0">
                <a:pos x="34367" y="55474"/>
              </a:cxn>
              <a:cxn ang="0">
                <a:pos x="29933" y="47707"/>
              </a:cxn>
              <a:cxn ang="0">
                <a:pos x="12195" y="38831"/>
              </a:cxn>
              <a:cxn ang="0">
                <a:pos x="2217" y="33284"/>
              </a:cxn>
              <a:cxn ang="0">
                <a:pos x="0" y="22189"/>
              </a:cxn>
            </a:cxnLst>
            <a:rect l="0" t="0" r="r" b="b"/>
            <a:pathLst>
              <a:path w="93124" h="55474">
                <a:moveTo>
                  <a:pt x="0" y="22189"/>
                </a:moveTo>
                <a:lnTo>
                  <a:pt x="12195" y="24408"/>
                </a:lnTo>
                <a:lnTo>
                  <a:pt x="15521" y="18861"/>
                </a:lnTo>
                <a:lnTo>
                  <a:pt x="7760" y="11095"/>
                </a:lnTo>
                <a:lnTo>
                  <a:pt x="35476" y="5547"/>
                </a:lnTo>
                <a:lnTo>
                  <a:pt x="38802" y="0"/>
                </a:lnTo>
                <a:lnTo>
                  <a:pt x="57648" y="0"/>
                </a:lnTo>
                <a:lnTo>
                  <a:pt x="65408" y="14423"/>
                </a:lnTo>
                <a:lnTo>
                  <a:pt x="69843" y="5547"/>
                </a:lnTo>
                <a:lnTo>
                  <a:pt x="80929" y="4438"/>
                </a:lnTo>
                <a:lnTo>
                  <a:pt x="93124" y="14423"/>
                </a:lnTo>
                <a:lnTo>
                  <a:pt x="74277" y="26627"/>
                </a:lnTo>
                <a:lnTo>
                  <a:pt x="76495" y="32175"/>
                </a:lnTo>
                <a:lnTo>
                  <a:pt x="60974" y="46598"/>
                </a:lnTo>
                <a:lnTo>
                  <a:pt x="34367" y="55474"/>
                </a:lnTo>
                <a:lnTo>
                  <a:pt x="29933" y="47707"/>
                </a:lnTo>
                <a:lnTo>
                  <a:pt x="12195" y="38831"/>
                </a:lnTo>
                <a:lnTo>
                  <a:pt x="2217" y="33284"/>
                </a:lnTo>
                <a:lnTo>
                  <a:pt x="0" y="22189"/>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39" name="Freeform 75"/>
          <cdr:cNvSpPr>
            <a:spLocks xmlns:a="http://schemas.openxmlformats.org/drawingml/2006/main"/>
          </cdr:cNvSpPr>
        </cdr:nvSpPr>
        <cdr:spPr bwMode="auto">
          <a:xfrm xmlns:a="http://schemas.openxmlformats.org/drawingml/2006/main">
            <a:off x="6472580" y="571805"/>
            <a:ext cx="82982" cy="50033"/>
          </a:xfrm>
          <a:custGeom xmlns:a="http://schemas.openxmlformats.org/drawingml/2006/main">
            <a:avLst/>
            <a:gdLst/>
            <a:ahLst/>
            <a:cxnLst>
              <a:cxn ang="0">
                <a:pos x="0" y="38832"/>
              </a:cxn>
              <a:cxn ang="0">
                <a:pos x="31042" y="59912"/>
              </a:cxn>
              <a:cxn ang="0">
                <a:pos x="78713" y="22190"/>
              </a:cxn>
              <a:cxn ang="0">
                <a:pos x="70952" y="1110"/>
              </a:cxn>
              <a:cxn ang="0">
                <a:pos x="52106" y="0"/>
              </a:cxn>
              <a:cxn ang="0">
                <a:pos x="55432" y="11095"/>
              </a:cxn>
              <a:cxn ang="0">
                <a:pos x="49888" y="17752"/>
              </a:cxn>
              <a:cxn ang="0">
                <a:pos x="28825" y="12204"/>
              </a:cxn>
              <a:cxn ang="0">
                <a:pos x="2218" y="28847"/>
              </a:cxn>
              <a:cxn ang="0">
                <a:pos x="0" y="38832"/>
              </a:cxn>
            </a:cxnLst>
            <a:rect l="0" t="0" r="r" b="b"/>
            <a:pathLst>
              <a:path w="78713" h="59912">
                <a:moveTo>
                  <a:pt x="0" y="38832"/>
                </a:moveTo>
                <a:lnTo>
                  <a:pt x="31042" y="59912"/>
                </a:lnTo>
                <a:lnTo>
                  <a:pt x="78713" y="22190"/>
                </a:lnTo>
                <a:lnTo>
                  <a:pt x="70952" y="1110"/>
                </a:lnTo>
                <a:lnTo>
                  <a:pt x="52106" y="0"/>
                </a:lnTo>
                <a:lnTo>
                  <a:pt x="55432" y="11095"/>
                </a:lnTo>
                <a:lnTo>
                  <a:pt x="49888" y="17752"/>
                </a:lnTo>
                <a:lnTo>
                  <a:pt x="28825" y="12204"/>
                </a:lnTo>
                <a:lnTo>
                  <a:pt x="2218" y="28847"/>
                </a:lnTo>
                <a:lnTo>
                  <a:pt x="0" y="38832"/>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40" name="Freeform 76"/>
          <cdr:cNvSpPr>
            <a:spLocks xmlns:a="http://schemas.openxmlformats.org/drawingml/2006/main"/>
          </cdr:cNvSpPr>
        </cdr:nvSpPr>
        <cdr:spPr bwMode="auto">
          <a:xfrm xmlns:a="http://schemas.openxmlformats.org/drawingml/2006/main">
            <a:off x="6710001" y="468165"/>
            <a:ext cx="99117" cy="41099"/>
          </a:xfrm>
          <a:custGeom xmlns:a="http://schemas.openxmlformats.org/drawingml/2006/main">
            <a:avLst/>
            <a:gdLst/>
            <a:ahLst/>
            <a:cxnLst>
              <a:cxn ang="0">
                <a:pos x="2217" y="29956"/>
              </a:cxn>
              <a:cxn ang="0">
                <a:pos x="26607" y="26627"/>
              </a:cxn>
              <a:cxn ang="0">
                <a:pos x="14412" y="34394"/>
              </a:cxn>
              <a:cxn ang="0">
                <a:pos x="33259" y="45488"/>
              </a:cxn>
              <a:cxn ang="0">
                <a:pos x="49888" y="34394"/>
              </a:cxn>
              <a:cxn ang="0">
                <a:pos x="65409" y="37722"/>
              </a:cxn>
              <a:cxn ang="0">
                <a:pos x="97559" y="27737"/>
              </a:cxn>
              <a:cxn ang="0">
                <a:pos x="97559" y="23299"/>
              </a:cxn>
              <a:cxn ang="0">
                <a:pos x="63192" y="28846"/>
              </a:cxn>
              <a:cxn ang="0">
                <a:pos x="59866" y="19970"/>
              </a:cxn>
              <a:cxn ang="0">
                <a:pos x="79821" y="13313"/>
              </a:cxn>
              <a:cxn ang="0">
                <a:pos x="73169" y="8876"/>
              </a:cxn>
              <a:cxn ang="0">
                <a:pos x="50997" y="11095"/>
              </a:cxn>
              <a:cxn ang="0">
                <a:pos x="55431" y="4438"/>
              </a:cxn>
              <a:cxn ang="0">
                <a:pos x="41019" y="0"/>
              </a:cxn>
              <a:cxn ang="0">
                <a:pos x="27716" y="6657"/>
              </a:cxn>
              <a:cxn ang="0">
                <a:pos x="0" y="14423"/>
              </a:cxn>
              <a:cxn ang="0">
                <a:pos x="2217" y="29956"/>
              </a:cxn>
            </a:cxnLst>
            <a:rect l="0" t="0" r="r" b="b"/>
            <a:pathLst>
              <a:path w="97559" h="45488">
                <a:moveTo>
                  <a:pt x="2217" y="29956"/>
                </a:moveTo>
                <a:lnTo>
                  <a:pt x="26607" y="26627"/>
                </a:lnTo>
                <a:lnTo>
                  <a:pt x="14412" y="34394"/>
                </a:lnTo>
                <a:lnTo>
                  <a:pt x="33259" y="45488"/>
                </a:lnTo>
                <a:lnTo>
                  <a:pt x="49888" y="34394"/>
                </a:lnTo>
                <a:lnTo>
                  <a:pt x="65409" y="37722"/>
                </a:lnTo>
                <a:lnTo>
                  <a:pt x="97559" y="27737"/>
                </a:lnTo>
                <a:lnTo>
                  <a:pt x="97559" y="23299"/>
                </a:lnTo>
                <a:lnTo>
                  <a:pt x="63192" y="28846"/>
                </a:lnTo>
                <a:lnTo>
                  <a:pt x="59866" y="19970"/>
                </a:lnTo>
                <a:lnTo>
                  <a:pt x="79821" y="13313"/>
                </a:lnTo>
                <a:lnTo>
                  <a:pt x="73169" y="8876"/>
                </a:lnTo>
                <a:lnTo>
                  <a:pt x="50997" y="11095"/>
                </a:lnTo>
                <a:lnTo>
                  <a:pt x="55431" y="4438"/>
                </a:lnTo>
                <a:lnTo>
                  <a:pt x="41019" y="0"/>
                </a:lnTo>
                <a:lnTo>
                  <a:pt x="27716" y="6657"/>
                </a:lnTo>
                <a:lnTo>
                  <a:pt x="0" y="14423"/>
                </a:lnTo>
                <a:lnTo>
                  <a:pt x="2217" y="29956"/>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41" name="Freeform 77"/>
          <cdr:cNvSpPr>
            <a:spLocks xmlns:a="http://schemas.openxmlformats.org/drawingml/2006/main"/>
          </cdr:cNvSpPr>
        </cdr:nvSpPr>
        <cdr:spPr bwMode="auto">
          <a:xfrm xmlns:a="http://schemas.openxmlformats.org/drawingml/2006/main">
            <a:off x="4981213" y="1779742"/>
            <a:ext cx="89897" cy="35738"/>
          </a:xfrm>
          <a:custGeom xmlns:a="http://schemas.openxmlformats.org/drawingml/2006/main">
            <a:avLst/>
            <a:gdLst/>
            <a:ahLst/>
            <a:cxnLst>
              <a:cxn ang="0">
                <a:pos x="0" y="31065"/>
              </a:cxn>
              <a:cxn ang="0">
                <a:pos x="8869" y="35503"/>
              </a:cxn>
              <a:cxn ang="0">
                <a:pos x="13303" y="38832"/>
              </a:cxn>
              <a:cxn ang="0">
                <a:pos x="78712" y="21080"/>
              </a:cxn>
              <a:cxn ang="0">
                <a:pos x="86472" y="12204"/>
              </a:cxn>
              <a:cxn ang="0">
                <a:pos x="66517" y="5547"/>
              </a:cxn>
              <a:cxn ang="0">
                <a:pos x="67626" y="0"/>
              </a:cxn>
              <a:cxn ang="0">
                <a:pos x="55431" y="2219"/>
              </a:cxn>
              <a:cxn ang="0">
                <a:pos x="26607" y="7766"/>
              </a:cxn>
              <a:cxn ang="0">
                <a:pos x="0" y="31065"/>
              </a:cxn>
            </a:cxnLst>
            <a:rect l="0" t="0" r="r" b="b"/>
            <a:pathLst>
              <a:path w="86472" h="38832">
                <a:moveTo>
                  <a:pt x="0" y="31065"/>
                </a:moveTo>
                <a:lnTo>
                  <a:pt x="8869" y="35503"/>
                </a:lnTo>
                <a:lnTo>
                  <a:pt x="13303" y="38832"/>
                </a:lnTo>
                <a:lnTo>
                  <a:pt x="78712" y="21080"/>
                </a:lnTo>
                <a:lnTo>
                  <a:pt x="86472" y="12204"/>
                </a:lnTo>
                <a:lnTo>
                  <a:pt x="66517" y="5547"/>
                </a:lnTo>
                <a:lnTo>
                  <a:pt x="67626" y="0"/>
                </a:lnTo>
                <a:lnTo>
                  <a:pt x="55431" y="2219"/>
                </a:lnTo>
                <a:lnTo>
                  <a:pt x="26607" y="7766"/>
                </a:lnTo>
                <a:lnTo>
                  <a:pt x="0" y="31065"/>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42" name="Freeform 78"/>
          <cdr:cNvSpPr>
            <a:spLocks xmlns:a="http://schemas.openxmlformats.org/drawingml/2006/main"/>
          </cdr:cNvSpPr>
        </cdr:nvSpPr>
        <cdr:spPr bwMode="auto">
          <a:xfrm xmlns:a="http://schemas.openxmlformats.org/drawingml/2006/main">
            <a:off x="4944332" y="1815480"/>
            <a:ext cx="27661" cy="19656"/>
          </a:xfrm>
          <a:custGeom xmlns:a="http://schemas.openxmlformats.org/drawingml/2006/main">
            <a:avLst/>
            <a:gdLst/>
            <a:ahLst/>
            <a:cxnLst>
              <a:cxn ang="0">
                <a:pos x="0" y="13314"/>
              </a:cxn>
              <a:cxn ang="0">
                <a:pos x="16629" y="0"/>
              </a:cxn>
              <a:cxn ang="0">
                <a:pos x="32150" y="2219"/>
              </a:cxn>
              <a:cxn ang="0">
                <a:pos x="38801" y="13314"/>
              </a:cxn>
              <a:cxn ang="0">
                <a:pos x="23281" y="21080"/>
              </a:cxn>
              <a:cxn ang="0">
                <a:pos x="0" y="13314"/>
              </a:cxn>
            </a:cxnLst>
            <a:rect l="0" t="0" r="r" b="b"/>
            <a:pathLst>
              <a:path w="38801" h="21080">
                <a:moveTo>
                  <a:pt x="0" y="13314"/>
                </a:moveTo>
                <a:lnTo>
                  <a:pt x="16629" y="0"/>
                </a:lnTo>
                <a:lnTo>
                  <a:pt x="32150" y="2219"/>
                </a:lnTo>
                <a:lnTo>
                  <a:pt x="38801" y="13314"/>
                </a:lnTo>
                <a:lnTo>
                  <a:pt x="23281" y="21080"/>
                </a:lnTo>
                <a:lnTo>
                  <a:pt x="0" y="13314"/>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43" name="Freeform 79"/>
          <cdr:cNvSpPr>
            <a:spLocks xmlns:a="http://schemas.openxmlformats.org/drawingml/2006/main"/>
          </cdr:cNvSpPr>
        </cdr:nvSpPr>
        <cdr:spPr bwMode="auto">
          <a:xfrm xmlns:a="http://schemas.openxmlformats.org/drawingml/2006/main">
            <a:off x="4981213" y="1758300"/>
            <a:ext cx="53016" cy="14295"/>
          </a:xfrm>
          <a:custGeom xmlns:a="http://schemas.openxmlformats.org/drawingml/2006/main">
            <a:avLst/>
            <a:gdLst/>
            <a:ahLst/>
            <a:cxnLst>
              <a:cxn ang="0">
                <a:pos x="0" y="18861"/>
              </a:cxn>
              <a:cxn ang="0">
                <a:pos x="50996" y="14423"/>
              </a:cxn>
              <a:cxn ang="0">
                <a:pos x="50996" y="0"/>
              </a:cxn>
              <a:cxn ang="0">
                <a:pos x="0" y="18861"/>
              </a:cxn>
            </a:cxnLst>
            <a:rect l="0" t="0" r="r" b="b"/>
            <a:pathLst>
              <a:path w="50996" h="18861">
                <a:moveTo>
                  <a:pt x="0" y="18861"/>
                </a:moveTo>
                <a:lnTo>
                  <a:pt x="50996" y="14423"/>
                </a:lnTo>
                <a:lnTo>
                  <a:pt x="50996" y="0"/>
                </a:lnTo>
                <a:lnTo>
                  <a:pt x="0" y="18861"/>
                </a:lnTo>
                <a:close/>
              </a:path>
            </a:pathLst>
          </a:custGeom>
          <a:solidFill xmlns:a="http://schemas.openxmlformats.org/drawingml/2006/main">
            <a:srgbClr val="E0E0E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grpSp>
  </cdr:relSizeAnchor>
  <cdr:relSizeAnchor xmlns:cdr="http://schemas.openxmlformats.org/drawingml/2006/chartDrawing">
    <cdr:from>
      <cdr:x>0.6275</cdr:x>
      <cdr:y>0.616</cdr:y>
    </cdr:from>
    <cdr:to>
      <cdr:x>0.70275</cdr:x>
      <cdr:y>0.684</cdr:y>
    </cdr:to>
    <cdr:sp macro="" textlink="">
      <cdr:nvSpPr>
        <cdr:cNvPr id="36944" name="Freeform 80"/>
        <cdr:cNvSpPr>
          <a:spLocks xmlns:a="http://schemas.openxmlformats.org/drawingml/2006/main"/>
        </cdr:cNvSpPr>
      </cdr:nvSpPr>
      <cdr:spPr bwMode="auto">
        <a:xfrm xmlns:a="http://schemas.openxmlformats.org/drawingml/2006/main">
          <a:off x="5749814" y="4406417"/>
          <a:ext cx="689519" cy="486423"/>
        </a:xfrm>
        <a:custGeom xmlns:a="http://schemas.openxmlformats.org/drawingml/2006/main">
          <a:avLst/>
          <a:gdLst/>
          <a:ahLst/>
          <a:cxnLst>
            <a:cxn ang="0">
              <a:pos x="636348" y="46598"/>
            </a:cxn>
            <a:cxn ang="0">
              <a:pos x="662955" y="80991"/>
            </a:cxn>
            <a:cxn ang="0">
              <a:pos x="690670" y="96524"/>
            </a:cxn>
            <a:cxn ang="0">
              <a:pos x="671824" y="135356"/>
            </a:cxn>
            <a:cxn ang="0">
              <a:pos x="639674" y="147560"/>
            </a:cxn>
            <a:cxn ang="0">
              <a:pos x="604198" y="183063"/>
            </a:cxn>
            <a:cxn ang="0">
              <a:pos x="584243" y="229661"/>
            </a:cxn>
            <a:cxn ang="0">
              <a:pos x="566505" y="274040"/>
            </a:cxn>
            <a:cxn ang="0">
              <a:pos x="547658" y="317310"/>
            </a:cxn>
            <a:cxn ang="0">
              <a:pos x="526595" y="358361"/>
            </a:cxn>
            <a:cxn ang="0">
              <a:pos x="517726" y="388316"/>
            </a:cxn>
            <a:cxn ang="0">
              <a:pos x="478924" y="392754"/>
            </a:cxn>
            <a:cxn ang="0">
              <a:pos x="451208" y="404959"/>
            </a:cxn>
            <a:cxn ang="0">
              <a:pos x="423493" y="418272"/>
            </a:cxn>
            <a:cxn ang="0">
              <a:pos x="388017" y="411615"/>
            </a:cxn>
            <a:cxn ang="0">
              <a:pos x="351433" y="422710"/>
            </a:cxn>
            <a:cxn ang="0">
              <a:pos x="301545" y="444900"/>
            </a:cxn>
            <a:cxn ang="0">
              <a:pos x="258308" y="465980"/>
            </a:cxn>
            <a:cxn ang="0">
              <a:pos x="212855" y="480403"/>
            </a:cxn>
            <a:cxn ang="0">
              <a:pos x="159641" y="464870"/>
            </a:cxn>
            <a:cxn ang="0">
              <a:pos x="119731" y="429367"/>
            </a:cxn>
            <a:cxn ang="0">
              <a:pos x="88689" y="398302"/>
            </a:cxn>
            <a:cxn ang="0">
              <a:pos x="46562" y="352813"/>
            </a:cxn>
            <a:cxn ang="0">
              <a:pos x="23281" y="315091"/>
            </a:cxn>
            <a:cxn ang="0">
              <a:pos x="13303" y="284026"/>
            </a:cxn>
            <a:cxn ang="0">
              <a:pos x="19955" y="259617"/>
            </a:cxn>
            <a:cxn ang="0">
              <a:pos x="36584" y="216348"/>
            </a:cxn>
            <a:cxn ang="0">
              <a:pos x="58757" y="180844"/>
            </a:cxn>
            <a:cxn ang="0">
              <a:pos x="31041" y="147560"/>
            </a:cxn>
            <a:cxn ang="0">
              <a:pos x="73169" y="137575"/>
            </a:cxn>
            <a:cxn ang="0">
              <a:pos x="95341" y="97634"/>
            </a:cxn>
            <a:cxn ang="0">
              <a:pos x="134143" y="94305"/>
            </a:cxn>
            <a:cxn ang="0">
              <a:pos x="174053" y="127589"/>
            </a:cxn>
            <a:cxn ang="0">
              <a:pos x="239462" y="128699"/>
            </a:cxn>
            <a:cxn ang="0">
              <a:pos x="264960" y="94305"/>
            </a:cxn>
            <a:cxn ang="0">
              <a:pos x="307088" y="76553"/>
            </a:cxn>
            <a:cxn ang="0">
              <a:pos x="352541" y="57692"/>
            </a:cxn>
            <a:cxn ang="0">
              <a:pos x="392451" y="63240"/>
            </a:cxn>
            <a:cxn ang="0">
              <a:pos x="427927" y="44379"/>
            </a:cxn>
            <a:cxn ang="0">
              <a:pos x="448991" y="6656"/>
            </a:cxn>
            <a:cxn ang="0">
              <a:pos x="482250" y="4437"/>
            </a:cxn>
            <a:cxn ang="0">
              <a:pos x="522160" y="8875"/>
            </a:cxn>
            <a:cxn ang="0">
              <a:pos x="565396" y="19970"/>
            </a:cxn>
            <a:cxn ang="0">
              <a:pos x="595329" y="33284"/>
            </a:cxn>
          </a:cxnLst>
          <a:rect l="0" t="0" r="r" b="b"/>
          <a:pathLst>
            <a:path w="695105" h="482622">
              <a:moveTo>
                <a:pt x="616393" y="27736"/>
              </a:moveTo>
              <a:lnTo>
                <a:pt x="629696" y="35503"/>
              </a:lnTo>
              <a:lnTo>
                <a:pt x="636348" y="46598"/>
              </a:lnTo>
              <a:lnTo>
                <a:pt x="646326" y="57692"/>
              </a:lnTo>
              <a:lnTo>
                <a:pt x="656303" y="66568"/>
              </a:lnTo>
              <a:lnTo>
                <a:pt x="662955" y="80991"/>
              </a:lnTo>
              <a:lnTo>
                <a:pt x="677367" y="79882"/>
              </a:lnTo>
              <a:lnTo>
                <a:pt x="686236" y="86539"/>
              </a:lnTo>
              <a:lnTo>
                <a:pt x="690670" y="96524"/>
              </a:lnTo>
              <a:lnTo>
                <a:pt x="695105" y="104290"/>
              </a:lnTo>
              <a:lnTo>
                <a:pt x="682910" y="119823"/>
              </a:lnTo>
              <a:lnTo>
                <a:pt x="671824" y="135356"/>
              </a:lnTo>
              <a:lnTo>
                <a:pt x="658520" y="136465"/>
              </a:lnTo>
              <a:lnTo>
                <a:pt x="647434" y="133137"/>
              </a:lnTo>
              <a:lnTo>
                <a:pt x="639674" y="147560"/>
              </a:lnTo>
              <a:lnTo>
                <a:pt x="623045" y="145341"/>
              </a:lnTo>
              <a:lnTo>
                <a:pt x="616393" y="161983"/>
              </a:lnTo>
              <a:lnTo>
                <a:pt x="604198" y="183063"/>
              </a:lnTo>
              <a:lnTo>
                <a:pt x="601981" y="198596"/>
              </a:lnTo>
              <a:lnTo>
                <a:pt x="590895" y="211910"/>
              </a:lnTo>
              <a:lnTo>
                <a:pt x="584243" y="229661"/>
              </a:lnTo>
              <a:lnTo>
                <a:pt x="576482" y="246303"/>
              </a:lnTo>
              <a:lnTo>
                <a:pt x="570939" y="260727"/>
              </a:lnTo>
              <a:lnTo>
                <a:pt x="566505" y="274040"/>
              </a:lnTo>
              <a:lnTo>
                <a:pt x="560962" y="292901"/>
              </a:lnTo>
              <a:lnTo>
                <a:pt x="552093" y="309544"/>
              </a:lnTo>
              <a:lnTo>
                <a:pt x="547658" y="317310"/>
              </a:lnTo>
              <a:lnTo>
                <a:pt x="536572" y="327295"/>
              </a:lnTo>
              <a:lnTo>
                <a:pt x="529920" y="339499"/>
              </a:lnTo>
              <a:lnTo>
                <a:pt x="526595" y="358361"/>
              </a:lnTo>
              <a:lnTo>
                <a:pt x="527703" y="370565"/>
              </a:lnTo>
              <a:lnTo>
                <a:pt x="524377" y="376112"/>
              </a:lnTo>
              <a:lnTo>
                <a:pt x="517726" y="388316"/>
              </a:lnTo>
              <a:lnTo>
                <a:pt x="505531" y="394973"/>
              </a:lnTo>
              <a:lnTo>
                <a:pt x="494445" y="394973"/>
              </a:lnTo>
              <a:lnTo>
                <a:pt x="478924" y="392754"/>
              </a:lnTo>
              <a:lnTo>
                <a:pt x="472272" y="396083"/>
              </a:lnTo>
              <a:lnTo>
                <a:pt x="461186" y="407178"/>
              </a:lnTo>
              <a:lnTo>
                <a:pt x="451208" y="404959"/>
              </a:lnTo>
              <a:lnTo>
                <a:pt x="445665" y="406068"/>
              </a:lnTo>
              <a:lnTo>
                <a:pt x="434579" y="406068"/>
              </a:lnTo>
              <a:lnTo>
                <a:pt x="423493" y="418272"/>
              </a:lnTo>
              <a:lnTo>
                <a:pt x="420167" y="418272"/>
              </a:lnTo>
              <a:lnTo>
                <a:pt x="402429" y="414944"/>
              </a:lnTo>
              <a:lnTo>
                <a:pt x="388017" y="411615"/>
              </a:lnTo>
              <a:lnTo>
                <a:pt x="374714" y="411615"/>
              </a:lnTo>
              <a:lnTo>
                <a:pt x="362519" y="411615"/>
              </a:lnTo>
              <a:lnTo>
                <a:pt x="351433" y="422710"/>
              </a:lnTo>
              <a:lnTo>
                <a:pt x="332586" y="438243"/>
              </a:lnTo>
              <a:lnTo>
                <a:pt x="318174" y="443790"/>
              </a:lnTo>
              <a:lnTo>
                <a:pt x="301545" y="444900"/>
              </a:lnTo>
              <a:lnTo>
                <a:pt x="290458" y="450447"/>
              </a:lnTo>
              <a:lnTo>
                <a:pt x="269395" y="458213"/>
              </a:lnTo>
              <a:lnTo>
                <a:pt x="258308" y="465980"/>
              </a:lnTo>
              <a:lnTo>
                <a:pt x="249439" y="480403"/>
              </a:lnTo>
              <a:lnTo>
                <a:pt x="231702" y="482622"/>
              </a:lnTo>
              <a:lnTo>
                <a:pt x="212855" y="480403"/>
              </a:lnTo>
              <a:lnTo>
                <a:pt x="196226" y="477075"/>
              </a:lnTo>
              <a:lnTo>
                <a:pt x="174053" y="472637"/>
              </a:lnTo>
              <a:lnTo>
                <a:pt x="159641" y="464870"/>
              </a:lnTo>
              <a:lnTo>
                <a:pt x="138577" y="453776"/>
              </a:lnTo>
              <a:lnTo>
                <a:pt x="127491" y="444900"/>
              </a:lnTo>
              <a:lnTo>
                <a:pt x="119731" y="429367"/>
              </a:lnTo>
              <a:lnTo>
                <a:pt x="108645" y="417163"/>
              </a:lnTo>
              <a:lnTo>
                <a:pt x="97558" y="407178"/>
              </a:lnTo>
              <a:lnTo>
                <a:pt x="88689" y="398302"/>
              </a:lnTo>
              <a:lnTo>
                <a:pt x="76495" y="384988"/>
              </a:lnTo>
              <a:lnTo>
                <a:pt x="64300" y="369455"/>
              </a:lnTo>
              <a:lnTo>
                <a:pt x="46562" y="352813"/>
              </a:lnTo>
              <a:lnTo>
                <a:pt x="39910" y="347266"/>
              </a:lnTo>
              <a:lnTo>
                <a:pt x="29933" y="330624"/>
              </a:lnTo>
              <a:lnTo>
                <a:pt x="23281" y="315091"/>
              </a:lnTo>
              <a:lnTo>
                <a:pt x="14412" y="303996"/>
              </a:lnTo>
              <a:lnTo>
                <a:pt x="21064" y="292901"/>
              </a:lnTo>
              <a:lnTo>
                <a:pt x="13303" y="284026"/>
              </a:lnTo>
              <a:lnTo>
                <a:pt x="0" y="289573"/>
              </a:lnTo>
              <a:lnTo>
                <a:pt x="5543" y="276259"/>
              </a:lnTo>
              <a:lnTo>
                <a:pt x="19955" y="259617"/>
              </a:lnTo>
              <a:lnTo>
                <a:pt x="42127" y="262946"/>
              </a:lnTo>
              <a:lnTo>
                <a:pt x="33258" y="231880"/>
              </a:lnTo>
              <a:lnTo>
                <a:pt x="36584" y="216348"/>
              </a:lnTo>
              <a:lnTo>
                <a:pt x="36584" y="201924"/>
              </a:lnTo>
              <a:lnTo>
                <a:pt x="52105" y="194158"/>
              </a:lnTo>
              <a:lnTo>
                <a:pt x="58757" y="180844"/>
              </a:lnTo>
              <a:lnTo>
                <a:pt x="60974" y="163093"/>
              </a:lnTo>
              <a:lnTo>
                <a:pt x="45453" y="151998"/>
              </a:lnTo>
              <a:lnTo>
                <a:pt x="31041" y="147560"/>
              </a:lnTo>
              <a:lnTo>
                <a:pt x="39910" y="137575"/>
              </a:lnTo>
              <a:lnTo>
                <a:pt x="45453" y="129808"/>
              </a:lnTo>
              <a:lnTo>
                <a:pt x="73169" y="137575"/>
              </a:lnTo>
              <a:lnTo>
                <a:pt x="88689" y="123151"/>
              </a:lnTo>
              <a:lnTo>
                <a:pt x="88689" y="107619"/>
              </a:lnTo>
              <a:lnTo>
                <a:pt x="95341" y="97634"/>
              </a:lnTo>
              <a:lnTo>
                <a:pt x="99776" y="73225"/>
              </a:lnTo>
              <a:lnTo>
                <a:pt x="106427" y="87648"/>
              </a:lnTo>
              <a:lnTo>
                <a:pt x="134143" y="94305"/>
              </a:lnTo>
              <a:lnTo>
                <a:pt x="144121" y="100962"/>
              </a:lnTo>
              <a:lnTo>
                <a:pt x="160750" y="115385"/>
              </a:lnTo>
              <a:lnTo>
                <a:pt x="174053" y="127589"/>
              </a:lnTo>
              <a:lnTo>
                <a:pt x="199552" y="130918"/>
              </a:lnTo>
              <a:lnTo>
                <a:pt x="222833" y="133137"/>
              </a:lnTo>
              <a:lnTo>
                <a:pt x="239462" y="128699"/>
              </a:lnTo>
              <a:lnTo>
                <a:pt x="262743" y="117604"/>
              </a:lnTo>
              <a:lnTo>
                <a:pt x="266069" y="105400"/>
              </a:lnTo>
              <a:lnTo>
                <a:pt x="264960" y="94305"/>
              </a:lnTo>
              <a:lnTo>
                <a:pt x="281589" y="85429"/>
              </a:lnTo>
              <a:lnTo>
                <a:pt x="293784" y="80991"/>
              </a:lnTo>
              <a:lnTo>
                <a:pt x="307088" y="76553"/>
              </a:lnTo>
              <a:lnTo>
                <a:pt x="318174" y="73225"/>
              </a:lnTo>
              <a:lnTo>
                <a:pt x="342564" y="69897"/>
              </a:lnTo>
              <a:lnTo>
                <a:pt x="352541" y="57692"/>
              </a:lnTo>
              <a:lnTo>
                <a:pt x="362519" y="55473"/>
              </a:lnTo>
              <a:lnTo>
                <a:pt x="380257" y="59911"/>
              </a:lnTo>
              <a:lnTo>
                <a:pt x="392451" y="63240"/>
              </a:lnTo>
              <a:lnTo>
                <a:pt x="402429" y="59911"/>
              </a:lnTo>
              <a:lnTo>
                <a:pt x="406864" y="52145"/>
              </a:lnTo>
              <a:lnTo>
                <a:pt x="427927" y="44379"/>
              </a:lnTo>
              <a:lnTo>
                <a:pt x="432362" y="37722"/>
              </a:lnTo>
              <a:lnTo>
                <a:pt x="439014" y="21080"/>
              </a:lnTo>
              <a:lnTo>
                <a:pt x="448991" y="6656"/>
              </a:lnTo>
              <a:lnTo>
                <a:pt x="464512" y="0"/>
              </a:lnTo>
              <a:lnTo>
                <a:pt x="477815" y="3328"/>
              </a:lnTo>
              <a:lnTo>
                <a:pt x="482250" y="4437"/>
              </a:lnTo>
              <a:lnTo>
                <a:pt x="496662" y="6656"/>
              </a:lnTo>
              <a:lnTo>
                <a:pt x="507748" y="13313"/>
              </a:lnTo>
              <a:lnTo>
                <a:pt x="522160" y="8875"/>
              </a:lnTo>
              <a:lnTo>
                <a:pt x="534355" y="5547"/>
              </a:lnTo>
              <a:lnTo>
                <a:pt x="552093" y="9985"/>
              </a:lnTo>
              <a:lnTo>
                <a:pt x="565396" y="19970"/>
              </a:lnTo>
              <a:lnTo>
                <a:pt x="574265" y="34393"/>
              </a:lnTo>
              <a:lnTo>
                <a:pt x="578700" y="37722"/>
              </a:lnTo>
              <a:lnTo>
                <a:pt x="595329" y="33284"/>
              </a:lnTo>
              <a:lnTo>
                <a:pt x="604198" y="29955"/>
              </a:lnTo>
              <a:lnTo>
                <a:pt x="616393" y="27736"/>
              </a:lnTo>
              <a:close/>
            </a:path>
          </a:pathLst>
        </a:custGeom>
        <a:solidFill xmlns:a="http://schemas.openxmlformats.org/drawingml/2006/main">
          <a:srgbClr val="0033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0.5825</cdr:x>
      <cdr:y>0.5555</cdr:y>
    </cdr:from>
    <cdr:to>
      <cdr:x>0.65675</cdr:x>
      <cdr:y>0.615</cdr:y>
    </cdr:to>
    <cdr:sp macro="" textlink="">
      <cdr:nvSpPr>
        <cdr:cNvPr id="36945" name="Freeform 81"/>
        <cdr:cNvSpPr>
          <a:spLocks xmlns:a="http://schemas.openxmlformats.org/drawingml/2006/main"/>
        </cdr:cNvSpPr>
      </cdr:nvSpPr>
      <cdr:spPr bwMode="auto">
        <a:xfrm xmlns:a="http://schemas.openxmlformats.org/drawingml/2006/main">
          <a:off x="5337477" y="3973644"/>
          <a:ext cx="680356" cy="425620"/>
        </a:xfrm>
        <a:custGeom xmlns:a="http://schemas.openxmlformats.org/drawingml/2006/main">
          <a:avLst/>
          <a:gdLst/>
          <a:ahLst/>
          <a:cxnLst>
            <a:cxn ang="0">
              <a:pos x="681802" y="235209"/>
            </a:cxn>
            <a:cxn ang="0">
              <a:pos x="648543" y="197486"/>
            </a:cxn>
            <a:cxn ang="0">
              <a:pos x="603089" y="187501"/>
            </a:cxn>
            <a:cxn ang="0">
              <a:pos x="585352" y="145341"/>
            </a:cxn>
            <a:cxn ang="0">
              <a:pos x="565396" y="134246"/>
            </a:cxn>
            <a:cxn ang="0">
              <a:pos x="513291" y="113166"/>
            </a:cxn>
            <a:cxn ang="0">
              <a:pos x="508857" y="140903"/>
            </a:cxn>
            <a:cxn ang="0">
              <a:pos x="480033" y="158655"/>
            </a:cxn>
            <a:cxn ang="0">
              <a:pos x="441231" y="123151"/>
            </a:cxn>
            <a:cxn ang="0">
              <a:pos x="441231" y="80991"/>
            </a:cxn>
            <a:cxn ang="0">
              <a:pos x="407972" y="72116"/>
            </a:cxn>
            <a:cxn ang="0">
              <a:pos x="378040" y="52145"/>
            </a:cxn>
            <a:cxn ang="0">
              <a:pos x="333695" y="31065"/>
            </a:cxn>
            <a:cxn ang="0">
              <a:pos x="299327" y="25518"/>
            </a:cxn>
            <a:cxn ang="0">
              <a:pos x="267178" y="22189"/>
            </a:cxn>
            <a:cxn ang="0">
              <a:pos x="233919" y="1109"/>
            </a:cxn>
            <a:cxn ang="0">
              <a:pos x="211746" y="38831"/>
            </a:cxn>
            <a:cxn ang="0">
              <a:pos x="167402" y="56583"/>
            </a:cxn>
            <a:cxn ang="0">
              <a:pos x="109753" y="94305"/>
            </a:cxn>
            <a:cxn ang="0">
              <a:pos x="46562" y="116495"/>
            </a:cxn>
            <a:cxn ang="0">
              <a:pos x="21064" y="139794"/>
            </a:cxn>
            <a:cxn ang="0">
              <a:pos x="0" y="124261"/>
            </a:cxn>
            <a:cxn ang="0">
              <a:pos x="28824" y="177516"/>
            </a:cxn>
            <a:cxn ang="0">
              <a:pos x="37693" y="216348"/>
            </a:cxn>
            <a:cxn ang="0">
              <a:pos x="66517" y="277369"/>
            </a:cxn>
            <a:cxn ang="0">
              <a:pos x="105319" y="320638"/>
            </a:cxn>
            <a:cxn ang="0">
              <a:pos x="141903" y="353923"/>
            </a:cxn>
            <a:cxn ang="0">
              <a:pos x="182922" y="388316"/>
            </a:cxn>
            <a:cxn ang="0">
              <a:pos x="220615" y="419382"/>
            </a:cxn>
            <a:cxn ang="0">
              <a:pos x="272721" y="403849"/>
            </a:cxn>
            <a:cxn ang="0">
              <a:pos x="303762" y="355032"/>
            </a:cxn>
            <a:cxn ang="0">
              <a:pos x="343672" y="358361"/>
            </a:cxn>
            <a:cxn ang="0">
              <a:pos x="395777" y="379441"/>
            </a:cxn>
            <a:cxn ang="0">
              <a:pos x="445665" y="382769"/>
            </a:cxn>
            <a:cxn ang="0">
              <a:pos x="497771" y="396083"/>
            </a:cxn>
            <a:cxn ang="0">
              <a:pos x="509965" y="386097"/>
            </a:cxn>
            <a:cxn ang="0">
              <a:pos x="516617" y="375003"/>
            </a:cxn>
            <a:cxn ang="0">
              <a:pos x="542115" y="380550"/>
            </a:cxn>
            <a:cxn ang="0">
              <a:pos x="552093" y="376112"/>
            </a:cxn>
            <a:cxn ang="0">
              <a:pos x="569831" y="376112"/>
            </a:cxn>
            <a:cxn ang="0">
              <a:pos x="590895" y="363908"/>
            </a:cxn>
            <a:cxn ang="0">
              <a:pos x="598655" y="349485"/>
            </a:cxn>
            <a:cxn ang="0">
              <a:pos x="619719" y="335062"/>
            </a:cxn>
            <a:cxn ang="0">
              <a:pos x="628588" y="300668"/>
            </a:cxn>
            <a:cxn ang="0">
              <a:pos x="651869" y="281807"/>
            </a:cxn>
            <a:cxn ang="0">
              <a:pos x="662955" y="267383"/>
            </a:cxn>
            <a:cxn ang="0">
              <a:pos x="686236" y="265165"/>
            </a:cxn>
          </a:cxnLst>
          <a:rect l="0" t="0" r="r" b="b"/>
          <a:pathLst>
            <a:path w="695105" h="419382">
              <a:moveTo>
                <a:pt x="695105" y="260727"/>
              </a:moveTo>
              <a:lnTo>
                <a:pt x="691779" y="255179"/>
              </a:lnTo>
              <a:lnTo>
                <a:pt x="681802" y="235209"/>
              </a:lnTo>
              <a:lnTo>
                <a:pt x="671824" y="219676"/>
              </a:lnTo>
              <a:lnTo>
                <a:pt x="661846" y="205253"/>
              </a:lnTo>
              <a:lnTo>
                <a:pt x="648543" y="197486"/>
              </a:lnTo>
              <a:lnTo>
                <a:pt x="628588" y="191939"/>
              </a:lnTo>
              <a:lnTo>
                <a:pt x="614176" y="179735"/>
              </a:lnTo>
              <a:lnTo>
                <a:pt x="603089" y="187501"/>
              </a:lnTo>
              <a:lnTo>
                <a:pt x="586460" y="173078"/>
              </a:lnTo>
              <a:lnTo>
                <a:pt x="575374" y="159764"/>
              </a:lnTo>
              <a:lnTo>
                <a:pt x="585352" y="145341"/>
              </a:lnTo>
              <a:lnTo>
                <a:pt x="578700" y="130918"/>
              </a:lnTo>
              <a:lnTo>
                <a:pt x="572048" y="132027"/>
              </a:lnTo>
              <a:lnTo>
                <a:pt x="565396" y="134246"/>
              </a:lnTo>
              <a:lnTo>
                <a:pt x="549876" y="132027"/>
              </a:lnTo>
              <a:lnTo>
                <a:pt x="529921" y="119823"/>
              </a:lnTo>
              <a:lnTo>
                <a:pt x="513291" y="113166"/>
              </a:lnTo>
              <a:lnTo>
                <a:pt x="496662" y="112057"/>
              </a:lnTo>
              <a:lnTo>
                <a:pt x="499988" y="124261"/>
              </a:lnTo>
              <a:lnTo>
                <a:pt x="508857" y="140903"/>
              </a:lnTo>
              <a:lnTo>
                <a:pt x="498879" y="146450"/>
              </a:lnTo>
              <a:lnTo>
                <a:pt x="490010" y="153107"/>
              </a:lnTo>
              <a:lnTo>
                <a:pt x="480033" y="158655"/>
              </a:lnTo>
              <a:lnTo>
                <a:pt x="465621" y="158655"/>
              </a:lnTo>
              <a:lnTo>
                <a:pt x="455643" y="142013"/>
              </a:lnTo>
              <a:lnTo>
                <a:pt x="441231" y="123151"/>
              </a:lnTo>
              <a:lnTo>
                <a:pt x="430145" y="114276"/>
              </a:lnTo>
              <a:lnTo>
                <a:pt x="437905" y="104290"/>
              </a:lnTo>
              <a:lnTo>
                <a:pt x="441231" y="80991"/>
              </a:lnTo>
              <a:lnTo>
                <a:pt x="429036" y="78772"/>
              </a:lnTo>
              <a:lnTo>
                <a:pt x="416841" y="69897"/>
              </a:lnTo>
              <a:lnTo>
                <a:pt x="407972" y="72116"/>
              </a:lnTo>
              <a:lnTo>
                <a:pt x="399103" y="71006"/>
              </a:lnTo>
              <a:lnTo>
                <a:pt x="386908" y="59911"/>
              </a:lnTo>
              <a:lnTo>
                <a:pt x="378040" y="52145"/>
              </a:lnTo>
              <a:lnTo>
                <a:pt x="363627" y="46598"/>
              </a:lnTo>
              <a:lnTo>
                <a:pt x="343672" y="34393"/>
              </a:lnTo>
              <a:lnTo>
                <a:pt x="333695" y="31065"/>
              </a:lnTo>
              <a:lnTo>
                <a:pt x="325934" y="13313"/>
              </a:lnTo>
              <a:lnTo>
                <a:pt x="308196" y="5547"/>
              </a:lnTo>
              <a:lnTo>
                <a:pt x="299327" y="25518"/>
              </a:lnTo>
              <a:lnTo>
                <a:pt x="286024" y="32174"/>
              </a:lnTo>
              <a:lnTo>
                <a:pt x="267178" y="38831"/>
              </a:lnTo>
              <a:lnTo>
                <a:pt x="267178" y="22189"/>
              </a:lnTo>
              <a:lnTo>
                <a:pt x="259417" y="15532"/>
              </a:lnTo>
              <a:lnTo>
                <a:pt x="239462" y="0"/>
              </a:lnTo>
              <a:lnTo>
                <a:pt x="233919" y="1109"/>
              </a:lnTo>
              <a:lnTo>
                <a:pt x="233919" y="15532"/>
              </a:lnTo>
              <a:lnTo>
                <a:pt x="232810" y="21080"/>
              </a:lnTo>
              <a:lnTo>
                <a:pt x="211746" y="38831"/>
              </a:lnTo>
              <a:lnTo>
                <a:pt x="202878" y="43269"/>
              </a:lnTo>
              <a:lnTo>
                <a:pt x="182922" y="53254"/>
              </a:lnTo>
              <a:lnTo>
                <a:pt x="167402" y="56583"/>
              </a:lnTo>
              <a:lnTo>
                <a:pt x="137469" y="71006"/>
              </a:lnTo>
              <a:lnTo>
                <a:pt x="124165" y="78772"/>
              </a:lnTo>
              <a:lnTo>
                <a:pt x="109753" y="94305"/>
              </a:lnTo>
              <a:lnTo>
                <a:pt x="88690" y="105400"/>
              </a:lnTo>
              <a:lnTo>
                <a:pt x="58757" y="108728"/>
              </a:lnTo>
              <a:lnTo>
                <a:pt x="46562" y="116495"/>
              </a:lnTo>
              <a:lnTo>
                <a:pt x="34367" y="129808"/>
              </a:lnTo>
              <a:lnTo>
                <a:pt x="31041" y="143122"/>
              </a:lnTo>
              <a:lnTo>
                <a:pt x="21064" y="139794"/>
              </a:lnTo>
              <a:lnTo>
                <a:pt x="18847" y="132027"/>
              </a:lnTo>
              <a:lnTo>
                <a:pt x="8869" y="120933"/>
              </a:lnTo>
              <a:lnTo>
                <a:pt x="0" y="124261"/>
              </a:lnTo>
              <a:lnTo>
                <a:pt x="5543" y="144232"/>
              </a:lnTo>
              <a:lnTo>
                <a:pt x="14412" y="161983"/>
              </a:lnTo>
              <a:lnTo>
                <a:pt x="28824" y="177516"/>
              </a:lnTo>
              <a:lnTo>
                <a:pt x="42128" y="191939"/>
              </a:lnTo>
              <a:lnTo>
                <a:pt x="46562" y="200815"/>
              </a:lnTo>
              <a:lnTo>
                <a:pt x="37693" y="216348"/>
              </a:lnTo>
              <a:lnTo>
                <a:pt x="46562" y="236318"/>
              </a:lnTo>
              <a:lnTo>
                <a:pt x="58757" y="258508"/>
              </a:lnTo>
              <a:lnTo>
                <a:pt x="66517" y="277369"/>
              </a:lnTo>
              <a:lnTo>
                <a:pt x="76495" y="295120"/>
              </a:lnTo>
              <a:lnTo>
                <a:pt x="92015" y="301777"/>
              </a:lnTo>
              <a:lnTo>
                <a:pt x="105319" y="320638"/>
              </a:lnTo>
              <a:lnTo>
                <a:pt x="123057" y="333952"/>
              </a:lnTo>
              <a:lnTo>
                <a:pt x="136360" y="350594"/>
              </a:lnTo>
              <a:lnTo>
                <a:pt x="141903" y="353923"/>
              </a:lnTo>
              <a:lnTo>
                <a:pt x="154098" y="365017"/>
              </a:lnTo>
              <a:lnTo>
                <a:pt x="165184" y="375003"/>
              </a:lnTo>
              <a:lnTo>
                <a:pt x="182922" y="388316"/>
              </a:lnTo>
              <a:lnTo>
                <a:pt x="194009" y="392754"/>
              </a:lnTo>
              <a:lnTo>
                <a:pt x="199552" y="398302"/>
              </a:lnTo>
              <a:lnTo>
                <a:pt x="220615" y="419382"/>
              </a:lnTo>
              <a:lnTo>
                <a:pt x="235028" y="409396"/>
              </a:lnTo>
              <a:lnTo>
                <a:pt x="261634" y="410506"/>
              </a:lnTo>
              <a:lnTo>
                <a:pt x="272721" y="403849"/>
              </a:lnTo>
              <a:lnTo>
                <a:pt x="287133" y="389426"/>
              </a:lnTo>
              <a:lnTo>
                <a:pt x="294893" y="372784"/>
              </a:lnTo>
              <a:lnTo>
                <a:pt x="303762" y="355032"/>
              </a:lnTo>
              <a:lnTo>
                <a:pt x="313740" y="348375"/>
              </a:lnTo>
              <a:lnTo>
                <a:pt x="324826" y="343937"/>
              </a:lnTo>
              <a:lnTo>
                <a:pt x="343672" y="358361"/>
              </a:lnTo>
              <a:lnTo>
                <a:pt x="354759" y="365017"/>
              </a:lnTo>
              <a:lnTo>
                <a:pt x="384691" y="370565"/>
              </a:lnTo>
              <a:lnTo>
                <a:pt x="395777" y="379441"/>
              </a:lnTo>
              <a:lnTo>
                <a:pt x="407972" y="386097"/>
              </a:lnTo>
              <a:lnTo>
                <a:pt x="431253" y="393864"/>
              </a:lnTo>
              <a:lnTo>
                <a:pt x="445665" y="382769"/>
              </a:lnTo>
              <a:lnTo>
                <a:pt x="461186" y="384988"/>
              </a:lnTo>
              <a:lnTo>
                <a:pt x="480033" y="392754"/>
              </a:lnTo>
              <a:lnTo>
                <a:pt x="497771" y="396083"/>
              </a:lnTo>
              <a:lnTo>
                <a:pt x="502205" y="402740"/>
              </a:lnTo>
              <a:lnTo>
                <a:pt x="504422" y="396083"/>
              </a:lnTo>
              <a:lnTo>
                <a:pt x="509965" y="386097"/>
              </a:lnTo>
              <a:lnTo>
                <a:pt x="513291" y="382769"/>
              </a:lnTo>
              <a:lnTo>
                <a:pt x="514400" y="376112"/>
              </a:lnTo>
              <a:lnTo>
                <a:pt x="516617" y="375003"/>
              </a:lnTo>
              <a:lnTo>
                <a:pt x="519943" y="373893"/>
              </a:lnTo>
              <a:lnTo>
                <a:pt x="524377" y="368346"/>
              </a:lnTo>
              <a:lnTo>
                <a:pt x="542115" y="380550"/>
              </a:lnTo>
              <a:lnTo>
                <a:pt x="545441" y="380550"/>
              </a:lnTo>
              <a:lnTo>
                <a:pt x="549876" y="377222"/>
              </a:lnTo>
              <a:lnTo>
                <a:pt x="552093" y="376112"/>
              </a:lnTo>
              <a:lnTo>
                <a:pt x="557636" y="382769"/>
              </a:lnTo>
              <a:lnTo>
                <a:pt x="564288" y="380550"/>
              </a:lnTo>
              <a:lnTo>
                <a:pt x="569831" y="376112"/>
              </a:lnTo>
              <a:lnTo>
                <a:pt x="577591" y="373893"/>
              </a:lnTo>
              <a:lnTo>
                <a:pt x="586460" y="363908"/>
              </a:lnTo>
              <a:lnTo>
                <a:pt x="590895" y="363908"/>
              </a:lnTo>
              <a:lnTo>
                <a:pt x="597546" y="362798"/>
              </a:lnTo>
              <a:lnTo>
                <a:pt x="597546" y="356142"/>
              </a:lnTo>
              <a:lnTo>
                <a:pt x="598655" y="349485"/>
              </a:lnTo>
              <a:lnTo>
                <a:pt x="599764" y="347266"/>
              </a:lnTo>
              <a:lnTo>
                <a:pt x="613067" y="343937"/>
              </a:lnTo>
              <a:lnTo>
                <a:pt x="619719" y="335062"/>
              </a:lnTo>
              <a:lnTo>
                <a:pt x="619719" y="327295"/>
              </a:lnTo>
              <a:lnTo>
                <a:pt x="623045" y="309544"/>
              </a:lnTo>
              <a:lnTo>
                <a:pt x="628588" y="300668"/>
              </a:lnTo>
              <a:lnTo>
                <a:pt x="643000" y="295120"/>
              </a:lnTo>
              <a:lnTo>
                <a:pt x="649652" y="289573"/>
              </a:lnTo>
              <a:lnTo>
                <a:pt x="651869" y="281807"/>
              </a:lnTo>
              <a:lnTo>
                <a:pt x="655195" y="282916"/>
              </a:lnTo>
              <a:lnTo>
                <a:pt x="662955" y="272931"/>
              </a:lnTo>
              <a:lnTo>
                <a:pt x="662955" y="267383"/>
              </a:lnTo>
              <a:lnTo>
                <a:pt x="667389" y="262946"/>
              </a:lnTo>
              <a:lnTo>
                <a:pt x="676258" y="262946"/>
              </a:lnTo>
              <a:lnTo>
                <a:pt x="686236" y="265165"/>
              </a:lnTo>
              <a:lnTo>
                <a:pt x="695105" y="260727"/>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0.60675</cdr:x>
      <cdr:y>0.46325</cdr:y>
    </cdr:from>
    <cdr:to>
      <cdr:x>0.7145</cdr:x>
      <cdr:y>0.60425</cdr:y>
    </cdr:to>
    <cdr:sp macro="" textlink="">
      <cdr:nvSpPr>
        <cdr:cNvPr id="36946" name="Freeform 82"/>
        <cdr:cNvSpPr>
          <a:spLocks xmlns:a="http://schemas.openxmlformats.org/drawingml/2006/main"/>
        </cdr:cNvSpPr>
      </cdr:nvSpPr>
      <cdr:spPr bwMode="auto">
        <a:xfrm xmlns:a="http://schemas.openxmlformats.org/drawingml/2006/main">
          <a:off x="5559681" y="3313755"/>
          <a:ext cx="987318" cy="1008611"/>
        </a:xfrm>
        <a:custGeom xmlns:a="http://schemas.openxmlformats.org/drawingml/2006/main">
          <a:avLst/>
          <a:gdLst/>
          <a:ahLst/>
          <a:cxnLst>
            <a:cxn ang="0">
              <a:pos x="812618" y="978558"/>
            </a:cxn>
            <a:cxn ang="0">
              <a:pos x="766056" y="937508"/>
            </a:cxn>
            <a:cxn ang="0">
              <a:pos x="706191" y="931960"/>
            </a:cxn>
            <a:cxn ang="0">
              <a:pos x="661846" y="938617"/>
            </a:cxn>
            <a:cxn ang="0">
              <a:pos x="600872" y="966354"/>
            </a:cxn>
            <a:cxn ang="0">
              <a:pos x="564287" y="940836"/>
            </a:cxn>
            <a:cxn ang="0">
              <a:pos x="521051" y="918646"/>
            </a:cxn>
            <a:cxn ang="0">
              <a:pos x="485575" y="929741"/>
            </a:cxn>
            <a:cxn ang="0">
              <a:pos x="448991" y="868720"/>
            </a:cxn>
            <a:cxn ang="0">
              <a:pos x="391343" y="828779"/>
            </a:cxn>
            <a:cxn ang="0">
              <a:pos x="362519" y="794385"/>
            </a:cxn>
            <a:cxn ang="0">
              <a:pos x="327043" y="781071"/>
            </a:cxn>
            <a:cxn ang="0">
              <a:pos x="277155" y="773305"/>
            </a:cxn>
            <a:cxn ang="0">
              <a:pos x="257200" y="807699"/>
            </a:cxn>
            <a:cxn ang="0">
              <a:pos x="207312" y="763320"/>
            </a:cxn>
            <a:cxn ang="0">
              <a:pos x="194008" y="718941"/>
            </a:cxn>
            <a:cxn ang="0">
              <a:pos x="155207" y="701189"/>
            </a:cxn>
            <a:cxn ang="0">
              <a:pos x="103101" y="662357"/>
            </a:cxn>
            <a:cxn ang="0">
              <a:pos x="87581" y="617978"/>
            </a:cxn>
            <a:cxn ang="0">
              <a:pos x="59865" y="561395"/>
            </a:cxn>
            <a:cxn ang="0">
              <a:pos x="59865" y="483732"/>
            </a:cxn>
            <a:cxn ang="0">
              <a:pos x="41019" y="410506"/>
            </a:cxn>
            <a:cxn ang="0">
              <a:pos x="1108" y="348375"/>
            </a:cxn>
            <a:cxn ang="0">
              <a:pos x="19955" y="286245"/>
            </a:cxn>
            <a:cxn ang="0">
              <a:pos x="1108" y="195268"/>
            </a:cxn>
            <a:cxn ang="0">
              <a:pos x="49888" y="137575"/>
            </a:cxn>
            <a:cxn ang="0">
              <a:pos x="172944" y="99853"/>
            </a:cxn>
            <a:cxn ang="0">
              <a:pos x="281589" y="33284"/>
            </a:cxn>
            <a:cxn ang="0">
              <a:pos x="434579" y="7766"/>
            </a:cxn>
            <a:cxn ang="0">
              <a:pos x="461186" y="31065"/>
            </a:cxn>
            <a:cxn ang="0">
              <a:pos x="441231" y="47707"/>
            </a:cxn>
            <a:cxn ang="0">
              <a:pos x="536572" y="72116"/>
            </a:cxn>
            <a:cxn ang="0">
              <a:pos x="547658" y="68787"/>
            </a:cxn>
            <a:cxn ang="0">
              <a:pos x="514400" y="93196"/>
            </a:cxn>
            <a:cxn ang="0">
              <a:pos x="566505" y="64349"/>
            </a:cxn>
            <a:cxn ang="0">
              <a:pos x="871375" y="78773"/>
            </a:cxn>
            <a:cxn ang="0">
              <a:pos x="903525" y="79882"/>
            </a:cxn>
            <a:cxn ang="0">
              <a:pos x="912394" y="85429"/>
            </a:cxn>
            <a:cxn ang="0">
              <a:pos x="943436" y="110947"/>
            </a:cxn>
            <a:cxn ang="0">
              <a:pos x="948979" y="143122"/>
            </a:cxn>
            <a:cxn ang="0">
              <a:pos x="960065" y="204143"/>
            </a:cxn>
            <a:cxn ang="0">
              <a:pos x="991106" y="287354"/>
            </a:cxn>
            <a:cxn ang="0">
              <a:pos x="984455" y="372784"/>
            </a:cxn>
            <a:cxn ang="0">
              <a:pos x="920155" y="419382"/>
            </a:cxn>
            <a:cxn ang="0">
              <a:pos x="941218" y="452666"/>
            </a:cxn>
            <a:cxn ang="0">
              <a:pos x="968934" y="482622"/>
            </a:cxn>
            <a:cxn ang="0">
              <a:pos x="950087" y="534767"/>
            </a:cxn>
            <a:cxn ang="0">
              <a:pos x="964499" y="581365"/>
            </a:cxn>
            <a:cxn ang="0">
              <a:pos x="968934" y="612431"/>
            </a:cxn>
            <a:cxn ang="0">
              <a:pos x="994432" y="654591"/>
            </a:cxn>
            <a:cxn ang="0">
              <a:pos x="999975" y="684547"/>
            </a:cxn>
            <a:cxn ang="0">
              <a:pos x="1009953" y="743349"/>
            </a:cxn>
            <a:cxn ang="0">
              <a:pos x="972260" y="762210"/>
            </a:cxn>
            <a:cxn ang="0">
              <a:pos x="922372" y="818794"/>
            </a:cxn>
            <a:cxn ang="0">
              <a:pos x="868049" y="920865"/>
            </a:cxn>
            <a:cxn ang="0">
              <a:pos x="871375" y="969682"/>
            </a:cxn>
            <a:cxn ang="0">
              <a:pos x="871375" y="990762"/>
            </a:cxn>
            <a:cxn ang="0">
              <a:pos x="856963" y="995200"/>
            </a:cxn>
          </a:cxnLst>
          <a:rect l="0" t="0" r="r" b="b"/>
          <a:pathLst>
            <a:path w="1013279" h="996310">
              <a:moveTo>
                <a:pt x="856963" y="995200"/>
              </a:moveTo>
              <a:lnTo>
                <a:pt x="835899" y="989653"/>
              </a:lnTo>
              <a:lnTo>
                <a:pt x="825922" y="982996"/>
              </a:lnTo>
              <a:lnTo>
                <a:pt x="812618" y="978558"/>
              </a:lnTo>
              <a:lnTo>
                <a:pt x="798206" y="967463"/>
              </a:lnTo>
              <a:lnTo>
                <a:pt x="790446" y="954150"/>
              </a:lnTo>
              <a:lnTo>
                <a:pt x="778251" y="944164"/>
              </a:lnTo>
              <a:lnTo>
                <a:pt x="766056" y="937508"/>
              </a:lnTo>
              <a:lnTo>
                <a:pt x="751644" y="934179"/>
              </a:lnTo>
              <a:lnTo>
                <a:pt x="729472" y="930851"/>
              </a:lnTo>
              <a:lnTo>
                <a:pt x="712843" y="933070"/>
              </a:lnTo>
              <a:lnTo>
                <a:pt x="706191" y="931960"/>
              </a:lnTo>
              <a:lnTo>
                <a:pt x="696213" y="950821"/>
              </a:lnTo>
              <a:lnTo>
                <a:pt x="680693" y="950821"/>
              </a:lnTo>
              <a:lnTo>
                <a:pt x="672932" y="945274"/>
              </a:lnTo>
              <a:lnTo>
                <a:pt x="661846" y="938617"/>
              </a:lnTo>
              <a:lnTo>
                <a:pt x="646325" y="939726"/>
              </a:lnTo>
              <a:lnTo>
                <a:pt x="627479" y="945274"/>
              </a:lnTo>
              <a:lnTo>
                <a:pt x="613067" y="951931"/>
              </a:lnTo>
              <a:lnTo>
                <a:pt x="600872" y="966354"/>
              </a:lnTo>
              <a:lnTo>
                <a:pt x="588677" y="967463"/>
              </a:lnTo>
              <a:lnTo>
                <a:pt x="573156" y="967463"/>
              </a:lnTo>
              <a:lnTo>
                <a:pt x="565396" y="954150"/>
              </a:lnTo>
              <a:lnTo>
                <a:pt x="564287" y="940836"/>
              </a:lnTo>
              <a:lnTo>
                <a:pt x="553201" y="937508"/>
              </a:lnTo>
              <a:lnTo>
                <a:pt x="547658" y="919756"/>
              </a:lnTo>
              <a:lnTo>
                <a:pt x="533246" y="911990"/>
              </a:lnTo>
              <a:lnTo>
                <a:pt x="521051" y="918646"/>
              </a:lnTo>
              <a:lnTo>
                <a:pt x="516617" y="935289"/>
              </a:lnTo>
              <a:lnTo>
                <a:pt x="507748" y="936398"/>
              </a:lnTo>
              <a:lnTo>
                <a:pt x="491119" y="943055"/>
              </a:lnTo>
              <a:lnTo>
                <a:pt x="485575" y="929741"/>
              </a:lnTo>
              <a:lnTo>
                <a:pt x="475598" y="915318"/>
              </a:lnTo>
              <a:lnTo>
                <a:pt x="468946" y="904223"/>
              </a:lnTo>
              <a:lnTo>
                <a:pt x="458969" y="884253"/>
              </a:lnTo>
              <a:lnTo>
                <a:pt x="448991" y="868720"/>
              </a:lnTo>
              <a:lnTo>
                <a:pt x="439013" y="854297"/>
              </a:lnTo>
              <a:lnTo>
                <a:pt x="425710" y="846530"/>
              </a:lnTo>
              <a:lnTo>
                <a:pt x="405755" y="840983"/>
              </a:lnTo>
              <a:lnTo>
                <a:pt x="391343" y="828779"/>
              </a:lnTo>
              <a:lnTo>
                <a:pt x="380256" y="836545"/>
              </a:lnTo>
              <a:lnTo>
                <a:pt x="363627" y="822122"/>
              </a:lnTo>
              <a:lnTo>
                <a:pt x="352541" y="808808"/>
              </a:lnTo>
              <a:lnTo>
                <a:pt x="362519" y="794385"/>
              </a:lnTo>
              <a:lnTo>
                <a:pt x="355867" y="779962"/>
              </a:lnTo>
              <a:lnTo>
                <a:pt x="349215" y="781071"/>
              </a:lnTo>
              <a:lnTo>
                <a:pt x="342563" y="783290"/>
              </a:lnTo>
              <a:lnTo>
                <a:pt x="327043" y="781071"/>
              </a:lnTo>
              <a:lnTo>
                <a:pt x="307088" y="768867"/>
              </a:lnTo>
              <a:lnTo>
                <a:pt x="290458" y="762210"/>
              </a:lnTo>
              <a:lnTo>
                <a:pt x="273829" y="761101"/>
              </a:lnTo>
              <a:lnTo>
                <a:pt x="277155" y="773305"/>
              </a:lnTo>
              <a:lnTo>
                <a:pt x="286024" y="789947"/>
              </a:lnTo>
              <a:lnTo>
                <a:pt x="276046" y="795494"/>
              </a:lnTo>
              <a:lnTo>
                <a:pt x="267177" y="802151"/>
              </a:lnTo>
              <a:lnTo>
                <a:pt x="257200" y="807699"/>
              </a:lnTo>
              <a:lnTo>
                <a:pt x="242788" y="807699"/>
              </a:lnTo>
              <a:lnTo>
                <a:pt x="232810" y="791057"/>
              </a:lnTo>
              <a:lnTo>
                <a:pt x="218398" y="772195"/>
              </a:lnTo>
              <a:lnTo>
                <a:pt x="207312" y="763320"/>
              </a:lnTo>
              <a:lnTo>
                <a:pt x="215072" y="753334"/>
              </a:lnTo>
              <a:lnTo>
                <a:pt x="218398" y="730035"/>
              </a:lnTo>
              <a:lnTo>
                <a:pt x="206203" y="727816"/>
              </a:lnTo>
              <a:lnTo>
                <a:pt x="194008" y="718941"/>
              </a:lnTo>
              <a:lnTo>
                <a:pt x="185139" y="721160"/>
              </a:lnTo>
              <a:lnTo>
                <a:pt x="176270" y="720050"/>
              </a:lnTo>
              <a:lnTo>
                <a:pt x="164075" y="708955"/>
              </a:lnTo>
              <a:lnTo>
                <a:pt x="155207" y="701189"/>
              </a:lnTo>
              <a:lnTo>
                <a:pt x="140794" y="695642"/>
              </a:lnTo>
              <a:lnTo>
                <a:pt x="120839" y="683437"/>
              </a:lnTo>
              <a:lnTo>
                <a:pt x="110862" y="680109"/>
              </a:lnTo>
              <a:lnTo>
                <a:pt x="103101" y="662357"/>
              </a:lnTo>
              <a:lnTo>
                <a:pt x="85363" y="654591"/>
              </a:lnTo>
              <a:lnTo>
                <a:pt x="85363" y="642387"/>
              </a:lnTo>
              <a:lnTo>
                <a:pt x="87581" y="632401"/>
              </a:lnTo>
              <a:lnTo>
                <a:pt x="87581" y="617978"/>
              </a:lnTo>
              <a:lnTo>
                <a:pt x="84255" y="602446"/>
              </a:lnTo>
              <a:lnTo>
                <a:pt x="79820" y="578037"/>
              </a:lnTo>
              <a:lnTo>
                <a:pt x="67626" y="570271"/>
              </a:lnTo>
              <a:lnTo>
                <a:pt x="59865" y="561395"/>
              </a:lnTo>
              <a:lnTo>
                <a:pt x="54322" y="544753"/>
              </a:lnTo>
              <a:lnTo>
                <a:pt x="54322" y="522563"/>
              </a:lnTo>
              <a:lnTo>
                <a:pt x="55431" y="499264"/>
              </a:lnTo>
              <a:lnTo>
                <a:pt x="59865" y="483732"/>
              </a:lnTo>
              <a:lnTo>
                <a:pt x="56539" y="467089"/>
              </a:lnTo>
              <a:lnTo>
                <a:pt x="48779" y="448228"/>
              </a:lnTo>
              <a:lnTo>
                <a:pt x="41019" y="427148"/>
              </a:lnTo>
              <a:lnTo>
                <a:pt x="41019" y="410506"/>
              </a:lnTo>
              <a:lnTo>
                <a:pt x="43236" y="397192"/>
              </a:lnTo>
              <a:lnTo>
                <a:pt x="35476" y="383879"/>
              </a:lnTo>
              <a:lnTo>
                <a:pt x="16629" y="370565"/>
              </a:lnTo>
              <a:lnTo>
                <a:pt x="1108" y="348375"/>
              </a:lnTo>
              <a:lnTo>
                <a:pt x="0" y="335062"/>
              </a:lnTo>
              <a:lnTo>
                <a:pt x="8869" y="319529"/>
              </a:lnTo>
              <a:lnTo>
                <a:pt x="15520" y="302887"/>
              </a:lnTo>
              <a:lnTo>
                <a:pt x="19955" y="286245"/>
              </a:lnTo>
              <a:lnTo>
                <a:pt x="17738" y="257398"/>
              </a:lnTo>
              <a:lnTo>
                <a:pt x="14412" y="238537"/>
              </a:lnTo>
              <a:lnTo>
                <a:pt x="7760" y="214129"/>
              </a:lnTo>
              <a:lnTo>
                <a:pt x="1108" y="195268"/>
              </a:lnTo>
              <a:lnTo>
                <a:pt x="8869" y="143122"/>
              </a:lnTo>
              <a:lnTo>
                <a:pt x="19955" y="147560"/>
              </a:lnTo>
              <a:lnTo>
                <a:pt x="36584" y="143122"/>
              </a:lnTo>
              <a:lnTo>
                <a:pt x="49888" y="137575"/>
              </a:lnTo>
              <a:lnTo>
                <a:pt x="79820" y="128699"/>
              </a:lnTo>
              <a:lnTo>
                <a:pt x="110862" y="120933"/>
              </a:lnTo>
              <a:lnTo>
                <a:pt x="139686" y="116495"/>
              </a:lnTo>
              <a:lnTo>
                <a:pt x="172944" y="99853"/>
              </a:lnTo>
              <a:lnTo>
                <a:pt x="203986" y="80992"/>
              </a:lnTo>
              <a:lnTo>
                <a:pt x="217289" y="62130"/>
              </a:lnTo>
              <a:lnTo>
                <a:pt x="242788" y="48817"/>
              </a:lnTo>
              <a:lnTo>
                <a:pt x="281589" y="33284"/>
              </a:lnTo>
              <a:lnTo>
                <a:pt x="314848" y="19970"/>
              </a:lnTo>
              <a:lnTo>
                <a:pt x="344781" y="14423"/>
              </a:lnTo>
              <a:lnTo>
                <a:pt x="411298" y="0"/>
              </a:lnTo>
              <a:lnTo>
                <a:pt x="434579" y="7766"/>
              </a:lnTo>
              <a:lnTo>
                <a:pt x="454534" y="22189"/>
              </a:lnTo>
              <a:lnTo>
                <a:pt x="472272" y="37722"/>
              </a:lnTo>
              <a:lnTo>
                <a:pt x="467837" y="39941"/>
              </a:lnTo>
              <a:lnTo>
                <a:pt x="461186" y="31065"/>
              </a:lnTo>
              <a:lnTo>
                <a:pt x="451208" y="24408"/>
              </a:lnTo>
              <a:lnTo>
                <a:pt x="425710" y="8876"/>
              </a:lnTo>
              <a:lnTo>
                <a:pt x="439013" y="31065"/>
              </a:lnTo>
              <a:lnTo>
                <a:pt x="441231" y="47707"/>
              </a:lnTo>
              <a:lnTo>
                <a:pt x="445665" y="66568"/>
              </a:lnTo>
              <a:lnTo>
                <a:pt x="453425" y="71006"/>
              </a:lnTo>
              <a:lnTo>
                <a:pt x="466729" y="80992"/>
              </a:lnTo>
              <a:lnTo>
                <a:pt x="536572" y="72116"/>
              </a:lnTo>
              <a:lnTo>
                <a:pt x="552093" y="59911"/>
              </a:lnTo>
              <a:lnTo>
                <a:pt x="555418" y="63240"/>
              </a:lnTo>
              <a:lnTo>
                <a:pt x="553201" y="64349"/>
              </a:lnTo>
              <a:lnTo>
                <a:pt x="547658" y="68787"/>
              </a:lnTo>
              <a:lnTo>
                <a:pt x="535463" y="75444"/>
              </a:lnTo>
              <a:lnTo>
                <a:pt x="523268" y="78773"/>
              </a:lnTo>
              <a:lnTo>
                <a:pt x="511074" y="80992"/>
              </a:lnTo>
              <a:lnTo>
                <a:pt x="514400" y="93196"/>
              </a:lnTo>
              <a:lnTo>
                <a:pt x="525486" y="95415"/>
              </a:lnTo>
              <a:lnTo>
                <a:pt x="542115" y="83210"/>
              </a:lnTo>
              <a:lnTo>
                <a:pt x="563179" y="65459"/>
              </a:lnTo>
              <a:lnTo>
                <a:pt x="566505" y="64349"/>
              </a:lnTo>
              <a:lnTo>
                <a:pt x="645217" y="76554"/>
              </a:lnTo>
              <a:lnTo>
                <a:pt x="740558" y="85429"/>
              </a:lnTo>
              <a:lnTo>
                <a:pt x="805967" y="83210"/>
              </a:lnTo>
              <a:lnTo>
                <a:pt x="871375" y="78773"/>
              </a:lnTo>
              <a:lnTo>
                <a:pt x="874701" y="74335"/>
              </a:lnTo>
              <a:lnTo>
                <a:pt x="884679" y="65459"/>
              </a:lnTo>
              <a:lnTo>
                <a:pt x="890222" y="72116"/>
              </a:lnTo>
              <a:lnTo>
                <a:pt x="903525" y="79882"/>
              </a:lnTo>
              <a:lnTo>
                <a:pt x="905743" y="85429"/>
              </a:lnTo>
              <a:lnTo>
                <a:pt x="905743" y="89867"/>
              </a:lnTo>
              <a:lnTo>
                <a:pt x="911286" y="89867"/>
              </a:lnTo>
              <a:lnTo>
                <a:pt x="912394" y="85429"/>
              </a:lnTo>
              <a:lnTo>
                <a:pt x="921263" y="96524"/>
              </a:lnTo>
              <a:lnTo>
                <a:pt x="930132" y="99853"/>
              </a:lnTo>
              <a:lnTo>
                <a:pt x="937893" y="104291"/>
              </a:lnTo>
              <a:lnTo>
                <a:pt x="943436" y="110947"/>
              </a:lnTo>
              <a:lnTo>
                <a:pt x="951196" y="118714"/>
              </a:lnTo>
              <a:lnTo>
                <a:pt x="951196" y="129808"/>
              </a:lnTo>
              <a:lnTo>
                <a:pt x="951196" y="136465"/>
              </a:lnTo>
              <a:lnTo>
                <a:pt x="948979" y="143122"/>
              </a:lnTo>
              <a:lnTo>
                <a:pt x="948979" y="148670"/>
              </a:lnTo>
              <a:lnTo>
                <a:pt x="948979" y="149779"/>
              </a:lnTo>
              <a:lnTo>
                <a:pt x="958956" y="184173"/>
              </a:lnTo>
              <a:lnTo>
                <a:pt x="960065" y="204143"/>
              </a:lnTo>
              <a:lnTo>
                <a:pt x="967825" y="236318"/>
              </a:lnTo>
              <a:lnTo>
                <a:pt x="975586" y="257398"/>
              </a:lnTo>
              <a:lnTo>
                <a:pt x="985563" y="275150"/>
              </a:lnTo>
              <a:lnTo>
                <a:pt x="991106" y="287354"/>
              </a:lnTo>
              <a:lnTo>
                <a:pt x="987780" y="298449"/>
              </a:lnTo>
              <a:lnTo>
                <a:pt x="994432" y="310653"/>
              </a:lnTo>
              <a:lnTo>
                <a:pt x="992215" y="369455"/>
              </a:lnTo>
              <a:lnTo>
                <a:pt x="984455" y="372784"/>
              </a:lnTo>
              <a:lnTo>
                <a:pt x="965608" y="372784"/>
              </a:lnTo>
              <a:lnTo>
                <a:pt x="952305" y="379441"/>
              </a:lnTo>
              <a:lnTo>
                <a:pt x="930132" y="396083"/>
              </a:lnTo>
              <a:lnTo>
                <a:pt x="920155" y="419382"/>
              </a:lnTo>
              <a:lnTo>
                <a:pt x="914611" y="430477"/>
              </a:lnTo>
              <a:lnTo>
                <a:pt x="916829" y="440462"/>
              </a:lnTo>
              <a:lnTo>
                <a:pt x="923480" y="447119"/>
              </a:lnTo>
              <a:lnTo>
                <a:pt x="941218" y="452666"/>
              </a:lnTo>
              <a:lnTo>
                <a:pt x="948979" y="460433"/>
              </a:lnTo>
              <a:lnTo>
                <a:pt x="957848" y="465980"/>
              </a:lnTo>
              <a:lnTo>
                <a:pt x="960065" y="464870"/>
              </a:lnTo>
              <a:lnTo>
                <a:pt x="968934" y="482622"/>
              </a:lnTo>
              <a:lnTo>
                <a:pt x="962282" y="490388"/>
              </a:lnTo>
              <a:lnTo>
                <a:pt x="961174" y="523673"/>
              </a:lnTo>
              <a:lnTo>
                <a:pt x="954522" y="525892"/>
              </a:lnTo>
              <a:lnTo>
                <a:pt x="950087" y="534767"/>
              </a:lnTo>
              <a:lnTo>
                <a:pt x="953413" y="553629"/>
              </a:lnTo>
              <a:lnTo>
                <a:pt x="962282" y="569161"/>
              </a:lnTo>
              <a:lnTo>
                <a:pt x="963391" y="570271"/>
              </a:lnTo>
              <a:lnTo>
                <a:pt x="964499" y="581365"/>
              </a:lnTo>
              <a:lnTo>
                <a:pt x="968934" y="582475"/>
              </a:lnTo>
              <a:lnTo>
                <a:pt x="965608" y="593570"/>
              </a:lnTo>
              <a:lnTo>
                <a:pt x="963391" y="603555"/>
              </a:lnTo>
              <a:lnTo>
                <a:pt x="968934" y="612431"/>
              </a:lnTo>
              <a:lnTo>
                <a:pt x="976694" y="620197"/>
              </a:lnTo>
              <a:lnTo>
                <a:pt x="984455" y="630182"/>
              </a:lnTo>
              <a:lnTo>
                <a:pt x="988889" y="642387"/>
              </a:lnTo>
              <a:lnTo>
                <a:pt x="994432" y="654591"/>
              </a:lnTo>
              <a:lnTo>
                <a:pt x="999975" y="670124"/>
              </a:lnTo>
              <a:lnTo>
                <a:pt x="1013279" y="677890"/>
              </a:lnTo>
              <a:lnTo>
                <a:pt x="1013279" y="684547"/>
              </a:lnTo>
              <a:lnTo>
                <a:pt x="999975" y="684547"/>
              </a:lnTo>
              <a:lnTo>
                <a:pt x="995541" y="687875"/>
              </a:lnTo>
              <a:lnTo>
                <a:pt x="1007736" y="713393"/>
              </a:lnTo>
              <a:lnTo>
                <a:pt x="1009953" y="727816"/>
              </a:lnTo>
              <a:lnTo>
                <a:pt x="1009953" y="743349"/>
              </a:lnTo>
              <a:lnTo>
                <a:pt x="1002192" y="753334"/>
              </a:lnTo>
              <a:lnTo>
                <a:pt x="991106" y="759991"/>
              </a:lnTo>
              <a:lnTo>
                <a:pt x="981129" y="753334"/>
              </a:lnTo>
              <a:lnTo>
                <a:pt x="972260" y="762210"/>
              </a:lnTo>
              <a:lnTo>
                <a:pt x="960065" y="776633"/>
              </a:lnTo>
              <a:lnTo>
                <a:pt x="942327" y="794385"/>
              </a:lnTo>
              <a:lnTo>
                <a:pt x="930132" y="804370"/>
              </a:lnTo>
              <a:lnTo>
                <a:pt x="922372" y="818794"/>
              </a:lnTo>
              <a:lnTo>
                <a:pt x="909068" y="835436"/>
              </a:lnTo>
              <a:lnTo>
                <a:pt x="889113" y="865392"/>
              </a:lnTo>
              <a:lnTo>
                <a:pt x="863615" y="906442"/>
              </a:lnTo>
              <a:lnTo>
                <a:pt x="868049" y="920865"/>
              </a:lnTo>
              <a:lnTo>
                <a:pt x="868049" y="929741"/>
              </a:lnTo>
              <a:lnTo>
                <a:pt x="880244" y="948602"/>
              </a:lnTo>
              <a:lnTo>
                <a:pt x="869158" y="957478"/>
              </a:lnTo>
              <a:lnTo>
                <a:pt x="871375" y="969682"/>
              </a:lnTo>
              <a:lnTo>
                <a:pt x="881353" y="979668"/>
              </a:lnTo>
              <a:lnTo>
                <a:pt x="885787" y="989653"/>
              </a:lnTo>
              <a:lnTo>
                <a:pt x="885787" y="996310"/>
              </a:lnTo>
              <a:lnTo>
                <a:pt x="871375" y="990762"/>
              </a:lnTo>
              <a:lnTo>
                <a:pt x="863615" y="987434"/>
              </a:lnTo>
              <a:lnTo>
                <a:pt x="855855" y="982996"/>
              </a:lnTo>
              <a:lnTo>
                <a:pt x="850312" y="981887"/>
              </a:lnTo>
              <a:lnTo>
                <a:pt x="856963" y="995200"/>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0.636</cdr:x>
      <cdr:y>0.59125</cdr:y>
    </cdr:from>
    <cdr:to>
      <cdr:x>0.6995</cdr:x>
      <cdr:y>0.63325</cdr:y>
    </cdr:to>
    <cdr:sp macro="" textlink="">
      <cdr:nvSpPr>
        <cdr:cNvPr id="36947" name="Freeform 83"/>
        <cdr:cNvSpPr>
          <a:spLocks xmlns:a="http://schemas.openxmlformats.org/drawingml/2006/main"/>
        </cdr:cNvSpPr>
      </cdr:nvSpPr>
      <cdr:spPr bwMode="auto">
        <a:xfrm xmlns:a="http://schemas.openxmlformats.org/drawingml/2006/main">
          <a:off x="5820828" y="4238315"/>
          <a:ext cx="584144" cy="300438"/>
        </a:xfrm>
        <a:custGeom xmlns:a="http://schemas.openxmlformats.org/drawingml/2006/main">
          <a:avLst/>
          <a:gdLst/>
          <a:ahLst/>
          <a:cxnLst>
            <a:cxn ang="0">
              <a:pos x="190683" y="4438"/>
            </a:cxn>
            <a:cxn ang="0">
              <a:pos x="171836" y="2219"/>
            </a:cxn>
            <a:cxn ang="0">
              <a:pos x="167402" y="12204"/>
            </a:cxn>
            <a:cxn ang="0">
              <a:pos x="156316" y="21080"/>
            </a:cxn>
            <a:cxn ang="0">
              <a:pos x="147447" y="34393"/>
            </a:cxn>
            <a:cxn ang="0">
              <a:pos x="127492" y="48817"/>
            </a:cxn>
            <a:cxn ang="0">
              <a:pos x="124166" y="74335"/>
            </a:cxn>
            <a:cxn ang="0">
              <a:pos x="104211" y="86539"/>
            </a:cxn>
            <a:cxn ang="0">
              <a:pos x="101993" y="95415"/>
            </a:cxn>
            <a:cxn ang="0">
              <a:pos x="95342" y="103181"/>
            </a:cxn>
            <a:cxn ang="0">
              <a:pos x="82038" y="113166"/>
            </a:cxn>
            <a:cxn ang="0">
              <a:pos x="68735" y="119823"/>
            </a:cxn>
            <a:cxn ang="0">
              <a:pos x="56540" y="115385"/>
            </a:cxn>
            <a:cxn ang="0">
              <a:pos x="49888" y="119823"/>
            </a:cxn>
            <a:cxn ang="0">
              <a:pos x="28824" y="107619"/>
            </a:cxn>
            <a:cxn ang="0">
              <a:pos x="21064" y="114276"/>
            </a:cxn>
            <a:cxn ang="0">
              <a:pos x="17738" y="122042"/>
            </a:cxn>
            <a:cxn ang="0">
              <a:pos x="8869" y="135356"/>
            </a:cxn>
            <a:cxn ang="0">
              <a:pos x="8869" y="157545"/>
            </a:cxn>
            <a:cxn ang="0">
              <a:pos x="3326" y="193049"/>
            </a:cxn>
            <a:cxn ang="0">
              <a:pos x="11086" y="223004"/>
            </a:cxn>
            <a:cxn ang="0">
              <a:pos x="22173" y="240756"/>
            </a:cxn>
            <a:cxn ang="0">
              <a:pos x="56540" y="261836"/>
            </a:cxn>
            <a:cxn ang="0">
              <a:pos x="83147" y="282916"/>
            </a:cxn>
            <a:cxn ang="0">
              <a:pos x="121949" y="298449"/>
            </a:cxn>
            <a:cxn ang="0">
              <a:pos x="161859" y="296230"/>
            </a:cxn>
            <a:cxn ang="0">
              <a:pos x="188466" y="272931"/>
            </a:cxn>
            <a:cxn ang="0">
              <a:pos x="203986" y="252960"/>
            </a:cxn>
            <a:cxn ang="0">
              <a:pos x="229485" y="244084"/>
            </a:cxn>
            <a:cxn ang="0">
              <a:pos x="264961" y="237428"/>
            </a:cxn>
            <a:cxn ang="0">
              <a:pos x="284916" y="223004"/>
            </a:cxn>
            <a:cxn ang="0">
              <a:pos x="314848" y="230771"/>
            </a:cxn>
            <a:cxn ang="0">
              <a:pos x="329261" y="219676"/>
            </a:cxn>
            <a:cxn ang="0">
              <a:pos x="354759" y="205253"/>
            </a:cxn>
            <a:cxn ang="0">
              <a:pos x="371388" y="174187"/>
            </a:cxn>
            <a:cxn ang="0">
              <a:pos x="400212" y="170859"/>
            </a:cxn>
            <a:cxn ang="0">
              <a:pos x="419059" y="174187"/>
            </a:cxn>
            <a:cxn ang="0">
              <a:pos x="444557" y="176406"/>
            </a:cxn>
            <a:cxn ang="0">
              <a:pos x="474490" y="177516"/>
            </a:cxn>
            <a:cxn ang="0">
              <a:pos x="496662" y="201924"/>
            </a:cxn>
            <a:cxn ang="0">
              <a:pos x="517726" y="200815"/>
            </a:cxn>
            <a:cxn ang="0">
              <a:pos x="538790" y="195267"/>
            </a:cxn>
            <a:cxn ang="0">
              <a:pos x="542116" y="165312"/>
            </a:cxn>
            <a:cxn ang="0">
              <a:pos x="550985" y="140903"/>
            </a:cxn>
            <a:cxn ang="0">
              <a:pos x="564288" y="117604"/>
            </a:cxn>
            <a:cxn ang="0">
              <a:pos x="584243" y="85429"/>
            </a:cxn>
            <a:cxn ang="0">
              <a:pos x="553202" y="73225"/>
            </a:cxn>
            <a:cxn ang="0">
              <a:pos x="525486" y="57692"/>
            </a:cxn>
            <a:cxn ang="0">
              <a:pos x="505531" y="34393"/>
            </a:cxn>
            <a:cxn ang="0">
              <a:pos x="478924" y="24408"/>
            </a:cxn>
            <a:cxn ang="0">
              <a:pos x="440123" y="23299"/>
            </a:cxn>
            <a:cxn ang="0">
              <a:pos x="423493" y="41050"/>
            </a:cxn>
            <a:cxn ang="0">
              <a:pos x="400212" y="35503"/>
            </a:cxn>
            <a:cxn ang="0">
              <a:pos x="373605" y="29955"/>
            </a:cxn>
            <a:cxn ang="0">
              <a:pos x="340347" y="42160"/>
            </a:cxn>
            <a:cxn ang="0">
              <a:pos x="315957" y="57692"/>
            </a:cxn>
            <a:cxn ang="0">
              <a:pos x="292676" y="44379"/>
            </a:cxn>
            <a:cxn ang="0">
              <a:pos x="280481" y="27737"/>
            </a:cxn>
            <a:cxn ang="0">
              <a:pos x="260526" y="2219"/>
            </a:cxn>
            <a:cxn ang="0">
              <a:pos x="243897" y="25518"/>
            </a:cxn>
            <a:cxn ang="0">
              <a:pos x="218399" y="33284"/>
            </a:cxn>
            <a:cxn ang="0">
              <a:pos x="202878" y="5547"/>
            </a:cxn>
          </a:cxnLst>
          <a:rect l="0" t="0" r="r" b="b"/>
          <a:pathLst>
            <a:path w="584243" h="300668">
              <a:moveTo>
                <a:pt x="199552" y="0"/>
              </a:moveTo>
              <a:lnTo>
                <a:pt x="190683" y="4438"/>
              </a:lnTo>
              <a:lnTo>
                <a:pt x="180705" y="2219"/>
              </a:lnTo>
              <a:lnTo>
                <a:pt x="171836" y="2219"/>
              </a:lnTo>
              <a:lnTo>
                <a:pt x="167402" y="6656"/>
              </a:lnTo>
              <a:lnTo>
                <a:pt x="167402" y="12204"/>
              </a:lnTo>
              <a:lnTo>
                <a:pt x="159642" y="22189"/>
              </a:lnTo>
              <a:lnTo>
                <a:pt x="156316" y="21080"/>
              </a:lnTo>
              <a:lnTo>
                <a:pt x="154099" y="28846"/>
              </a:lnTo>
              <a:lnTo>
                <a:pt x="147447" y="34393"/>
              </a:lnTo>
              <a:lnTo>
                <a:pt x="133035" y="39941"/>
              </a:lnTo>
              <a:lnTo>
                <a:pt x="127492" y="48817"/>
              </a:lnTo>
              <a:lnTo>
                <a:pt x="124166" y="66568"/>
              </a:lnTo>
              <a:lnTo>
                <a:pt x="124166" y="74335"/>
              </a:lnTo>
              <a:lnTo>
                <a:pt x="117514" y="83210"/>
              </a:lnTo>
              <a:lnTo>
                <a:pt x="104211" y="86539"/>
              </a:lnTo>
              <a:lnTo>
                <a:pt x="103102" y="88758"/>
              </a:lnTo>
              <a:lnTo>
                <a:pt x="101993" y="95415"/>
              </a:lnTo>
              <a:lnTo>
                <a:pt x="101993" y="102071"/>
              </a:lnTo>
              <a:lnTo>
                <a:pt x="95342" y="103181"/>
              </a:lnTo>
              <a:lnTo>
                <a:pt x="90907" y="103181"/>
              </a:lnTo>
              <a:lnTo>
                <a:pt x="82038" y="113166"/>
              </a:lnTo>
              <a:lnTo>
                <a:pt x="74278" y="115385"/>
              </a:lnTo>
              <a:lnTo>
                <a:pt x="68735" y="119823"/>
              </a:lnTo>
              <a:lnTo>
                <a:pt x="62083" y="122042"/>
              </a:lnTo>
              <a:lnTo>
                <a:pt x="56540" y="115385"/>
              </a:lnTo>
              <a:lnTo>
                <a:pt x="54323" y="116495"/>
              </a:lnTo>
              <a:lnTo>
                <a:pt x="49888" y="119823"/>
              </a:lnTo>
              <a:lnTo>
                <a:pt x="46562" y="119823"/>
              </a:lnTo>
              <a:lnTo>
                <a:pt x="28824" y="107619"/>
              </a:lnTo>
              <a:lnTo>
                <a:pt x="24390" y="113166"/>
              </a:lnTo>
              <a:lnTo>
                <a:pt x="21064" y="114276"/>
              </a:lnTo>
              <a:lnTo>
                <a:pt x="18847" y="115385"/>
              </a:lnTo>
              <a:lnTo>
                <a:pt x="17738" y="122042"/>
              </a:lnTo>
              <a:lnTo>
                <a:pt x="14412" y="125370"/>
              </a:lnTo>
              <a:lnTo>
                <a:pt x="8869" y="135356"/>
              </a:lnTo>
              <a:lnTo>
                <a:pt x="6652" y="142013"/>
              </a:lnTo>
              <a:lnTo>
                <a:pt x="8869" y="157545"/>
              </a:lnTo>
              <a:lnTo>
                <a:pt x="8869" y="178625"/>
              </a:lnTo>
              <a:lnTo>
                <a:pt x="3326" y="193049"/>
              </a:lnTo>
              <a:lnTo>
                <a:pt x="0" y="203034"/>
              </a:lnTo>
              <a:lnTo>
                <a:pt x="11086" y="223004"/>
              </a:lnTo>
              <a:lnTo>
                <a:pt x="18847" y="232990"/>
              </a:lnTo>
              <a:lnTo>
                <a:pt x="22173" y="240756"/>
              </a:lnTo>
              <a:lnTo>
                <a:pt x="28824" y="255179"/>
              </a:lnTo>
              <a:lnTo>
                <a:pt x="56540" y="261836"/>
              </a:lnTo>
              <a:lnTo>
                <a:pt x="66518" y="268493"/>
              </a:lnTo>
              <a:lnTo>
                <a:pt x="83147" y="282916"/>
              </a:lnTo>
              <a:lnTo>
                <a:pt x="96450" y="295120"/>
              </a:lnTo>
              <a:lnTo>
                <a:pt x="121949" y="298449"/>
              </a:lnTo>
              <a:lnTo>
                <a:pt x="145230" y="300668"/>
              </a:lnTo>
              <a:lnTo>
                <a:pt x="161859" y="296230"/>
              </a:lnTo>
              <a:lnTo>
                <a:pt x="185140" y="285135"/>
              </a:lnTo>
              <a:lnTo>
                <a:pt x="188466" y="272931"/>
              </a:lnTo>
              <a:lnTo>
                <a:pt x="187357" y="261836"/>
              </a:lnTo>
              <a:lnTo>
                <a:pt x="203986" y="252960"/>
              </a:lnTo>
              <a:lnTo>
                <a:pt x="216181" y="248522"/>
              </a:lnTo>
              <a:lnTo>
                <a:pt x="229485" y="244084"/>
              </a:lnTo>
              <a:lnTo>
                <a:pt x="240571" y="240756"/>
              </a:lnTo>
              <a:lnTo>
                <a:pt x="264961" y="237428"/>
              </a:lnTo>
              <a:lnTo>
                <a:pt x="274938" y="225223"/>
              </a:lnTo>
              <a:lnTo>
                <a:pt x="284916" y="223004"/>
              </a:lnTo>
              <a:lnTo>
                <a:pt x="302654" y="227442"/>
              </a:lnTo>
              <a:lnTo>
                <a:pt x="314848" y="230771"/>
              </a:lnTo>
              <a:lnTo>
                <a:pt x="324826" y="227442"/>
              </a:lnTo>
              <a:lnTo>
                <a:pt x="329261" y="219676"/>
              </a:lnTo>
              <a:lnTo>
                <a:pt x="350324" y="211910"/>
              </a:lnTo>
              <a:lnTo>
                <a:pt x="354759" y="205253"/>
              </a:lnTo>
              <a:lnTo>
                <a:pt x="361411" y="188611"/>
              </a:lnTo>
              <a:lnTo>
                <a:pt x="371388" y="174187"/>
              </a:lnTo>
              <a:lnTo>
                <a:pt x="386909" y="167531"/>
              </a:lnTo>
              <a:lnTo>
                <a:pt x="400212" y="170859"/>
              </a:lnTo>
              <a:lnTo>
                <a:pt x="404647" y="171968"/>
              </a:lnTo>
              <a:lnTo>
                <a:pt x="419059" y="174187"/>
              </a:lnTo>
              <a:lnTo>
                <a:pt x="430145" y="180844"/>
              </a:lnTo>
              <a:lnTo>
                <a:pt x="444557" y="176406"/>
              </a:lnTo>
              <a:lnTo>
                <a:pt x="456752" y="173078"/>
              </a:lnTo>
              <a:lnTo>
                <a:pt x="474490" y="177516"/>
              </a:lnTo>
              <a:lnTo>
                <a:pt x="487793" y="187501"/>
              </a:lnTo>
              <a:lnTo>
                <a:pt x="496662" y="201924"/>
              </a:lnTo>
              <a:lnTo>
                <a:pt x="501097" y="205253"/>
              </a:lnTo>
              <a:lnTo>
                <a:pt x="517726" y="200815"/>
              </a:lnTo>
              <a:lnTo>
                <a:pt x="526595" y="197486"/>
              </a:lnTo>
              <a:lnTo>
                <a:pt x="538790" y="195267"/>
              </a:lnTo>
              <a:lnTo>
                <a:pt x="539898" y="179735"/>
              </a:lnTo>
              <a:lnTo>
                <a:pt x="542116" y="165312"/>
              </a:lnTo>
              <a:lnTo>
                <a:pt x="544333" y="153107"/>
              </a:lnTo>
              <a:lnTo>
                <a:pt x="550985" y="140903"/>
              </a:lnTo>
              <a:lnTo>
                <a:pt x="556528" y="127589"/>
              </a:lnTo>
              <a:lnTo>
                <a:pt x="564288" y="117604"/>
              </a:lnTo>
              <a:lnTo>
                <a:pt x="569831" y="95415"/>
              </a:lnTo>
              <a:lnTo>
                <a:pt x="584243" y="85429"/>
              </a:lnTo>
              <a:lnTo>
                <a:pt x="563179" y="79882"/>
              </a:lnTo>
              <a:lnTo>
                <a:pt x="553202" y="73225"/>
              </a:lnTo>
              <a:lnTo>
                <a:pt x="539898" y="68787"/>
              </a:lnTo>
              <a:lnTo>
                <a:pt x="525486" y="57692"/>
              </a:lnTo>
              <a:lnTo>
                <a:pt x="517726" y="44379"/>
              </a:lnTo>
              <a:lnTo>
                <a:pt x="505531" y="34393"/>
              </a:lnTo>
              <a:lnTo>
                <a:pt x="493336" y="27737"/>
              </a:lnTo>
              <a:lnTo>
                <a:pt x="478924" y="24408"/>
              </a:lnTo>
              <a:lnTo>
                <a:pt x="456752" y="21080"/>
              </a:lnTo>
              <a:lnTo>
                <a:pt x="440123" y="23299"/>
              </a:lnTo>
              <a:lnTo>
                <a:pt x="433471" y="22189"/>
              </a:lnTo>
              <a:lnTo>
                <a:pt x="423493" y="41050"/>
              </a:lnTo>
              <a:lnTo>
                <a:pt x="407973" y="41050"/>
              </a:lnTo>
              <a:lnTo>
                <a:pt x="400212" y="35503"/>
              </a:lnTo>
              <a:lnTo>
                <a:pt x="389126" y="28846"/>
              </a:lnTo>
              <a:lnTo>
                <a:pt x="373605" y="29955"/>
              </a:lnTo>
              <a:lnTo>
                <a:pt x="354759" y="35503"/>
              </a:lnTo>
              <a:lnTo>
                <a:pt x="340347" y="42160"/>
              </a:lnTo>
              <a:lnTo>
                <a:pt x="328152" y="56583"/>
              </a:lnTo>
              <a:lnTo>
                <a:pt x="315957" y="57692"/>
              </a:lnTo>
              <a:lnTo>
                <a:pt x="300436" y="57692"/>
              </a:lnTo>
              <a:lnTo>
                <a:pt x="292676" y="44379"/>
              </a:lnTo>
              <a:lnTo>
                <a:pt x="291567" y="31065"/>
              </a:lnTo>
              <a:lnTo>
                <a:pt x="280481" y="27737"/>
              </a:lnTo>
              <a:lnTo>
                <a:pt x="274938" y="9985"/>
              </a:lnTo>
              <a:lnTo>
                <a:pt x="260526" y="2219"/>
              </a:lnTo>
              <a:lnTo>
                <a:pt x="248331" y="8875"/>
              </a:lnTo>
              <a:lnTo>
                <a:pt x="243897" y="25518"/>
              </a:lnTo>
              <a:lnTo>
                <a:pt x="235028" y="26627"/>
              </a:lnTo>
              <a:lnTo>
                <a:pt x="218399" y="33284"/>
              </a:lnTo>
              <a:lnTo>
                <a:pt x="212855" y="19970"/>
              </a:lnTo>
              <a:lnTo>
                <a:pt x="202878" y="5547"/>
              </a:lnTo>
              <a:lnTo>
                <a:pt x="199552" y="0"/>
              </a:lnTo>
              <a:close/>
            </a:path>
          </a:pathLst>
        </a:custGeom>
        <a:solidFill xmlns:a="http://schemas.openxmlformats.org/drawingml/2006/main">
          <a:srgbClr val="0033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0.623</cdr:x>
      <cdr:y>0.69075</cdr:y>
    </cdr:from>
    <cdr:to>
      <cdr:x>0.6615</cdr:x>
      <cdr:y>0.7635</cdr:y>
    </cdr:to>
    <cdr:sp macro="" textlink="">
      <cdr:nvSpPr>
        <cdr:cNvPr id="36948" name="Freeform 84"/>
        <cdr:cNvSpPr>
          <a:spLocks xmlns:a="http://schemas.openxmlformats.org/drawingml/2006/main"/>
        </cdr:cNvSpPr>
      </cdr:nvSpPr>
      <cdr:spPr bwMode="auto">
        <a:xfrm xmlns:a="http://schemas.openxmlformats.org/drawingml/2006/main">
          <a:off x="5703999" y="4948278"/>
          <a:ext cx="350486" cy="522189"/>
        </a:xfrm>
        <a:custGeom xmlns:a="http://schemas.openxmlformats.org/drawingml/2006/main">
          <a:avLst/>
          <a:gdLst/>
          <a:ahLst/>
          <a:cxnLst>
            <a:cxn ang="0">
              <a:pos x="276046" y="505921"/>
            </a:cxn>
            <a:cxn ang="0">
              <a:pos x="242787" y="471527"/>
            </a:cxn>
            <a:cxn ang="0">
              <a:pos x="211746" y="452666"/>
            </a:cxn>
            <a:cxn ang="0">
              <a:pos x="186248" y="433805"/>
            </a:cxn>
            <a:cxn ang="0">
              <a:pos x="152989" y="416054"/>
            </a:cxn>
            <a:cxn ang="0">
              <a:pos x="143012" y="406068"/>
            </a:cxn>
            <a:cxn ang="0">
              <a:pos x="151881" y="407178"/>
            </a:cxn>
            <a:cxn ang="0">
              <a:pos x="180705" y="419382"/>
            </a:cxn>
            <a:cxn ang="0">
              <a:pos x="186248" y="421601"/>
            </a:cxn>
            <a:cxn ang="0">
              <a:pos x="181813" y="392755"/>
            </a:cxn>
            <a:cxn ang="0">
              <a:pos x="151881" y="360580"/>
            </a:cxn>
            <a:cxn ang="0">
              <a:pos x="114187" y="294011"/>
            </a:cxn>
            <a:cxn ang="0">
              <a:pos x="97558" y="261836"/>
            </a:cxn>
            <a:cxn ang="0">
              <a:pos x="54322" y="207472"/>
            </a:cxn>
            <a:cxn ang="0">
              <a:pos x="39910" y="151998"/>
            </a:cxn>
            <a:cxn ang="0">
              <a:pos x="18846" y="115385"/>
            </a:cxn>
            <a:cxn ang="0">
              <a:pos x="7760" y="53255"/>
            </a:cxn>
            <a:cxn ang="0">
              <a:pos x="5543" y="16642"/>
            </a:cxn>
            <a:cxn ang="0">
              <a:pos x="15520" y="17751"/>
            </a:cxn>
            <a:cxn ang="0">
              <a:pos x="57648" y="31065"/>
            </a:cxn>
            <a:cxn ang="0">
              <a:pos x="84255" y="0"/>
            </a:cxn>
            <a:cxn ang="0">
              <a:pos x="134143" y="16642"/>
            </a:cxn>
            <a:cxn ang="0">
              <a:pos x="168510" y="12204"/>
            </a:cxn>
            <a:cxn ang="0">
              <a:pos x="236136" y="25518"/>
            </a:cxn>
            <a:cxn ang="0">
              <a:pos x="288241" y="44379"/>
            </a:cxn>
            <a:cxn ang="0">
              <a:pos x="318174" y="79882"/>
            </a:cxn>
            <a:cxn ang="0">
              <a:pos x="346998" y="79882"/>
            </a:cxn>
            <a:cxn ang="0">
              <a:pos x="349215" y="116495"/>
            </a:cxn>
            <a:cxn ang="0">
              <a:pos x="324825" y="164202"/>
            </a:cxn>
            <a:cxn ang="0">
              <a:pos x="339237" y="208581"/>
            </a:cxn>
            <a:cxn ang="0">
              <a:pos x="364736" y="254070"/>
            </a:cxn>
            <a:cxn ang="0">
              <a:pos x="344781" y="291792"/>
            </a:cxn>
            <a:cxn ang="0">
              <a:pos x="331477" y="321748"/>
            </a:cxn>
            <a:cxn ang="0">
              <a:pos x="313739" y="358361"/>
            </a:cxn>
            <a:cxn ang="0">
              <a:pos x="291567" y="438243"/>
            </a:cxn>
            <a:cxn ang="0">
              <a:pos x="314848" y="471527"/>
            </a:cxn>
            <a:cxn ang="0">
              <a:pos x="293784" y="519235"/>
            </a:cxn>
          </a:cxnLst>
          <a:rect l="0" t="0" r="r" b="b"/>
          <a:pathLst>
            <a:path w="364736" h="519235">
              <a:moveTo>
                <a:pt x="293784" y="519235"/>
              </a:moveTo>
              <a:lnTo>
                <a:pt x="276046" y="505921"/>
              </a:lnTo>
              <a:lnTo>
                <a:pt x="257199" y="488170"/>
              </a:lnTo>
              <a:lnTo>
                <a:pt x="242787" y="471527"/>
              </a:lnTo>
              <a:lnTo>
                <a:pt x="226158" y="460433"/>
              </a:lnTo>
              <a:lnTo>
                <a:pt x="211746" y="452666"/>
              </a:lnTo>
              <a:lnTo>
                <a:pt x="202877" y="446009"/>
              </a:lnTo>
              <a:lnTo>
                <a:pt x="186248" y="433805"/>
              </a:lnTo>
              <a:lnTo>
                <a:pt x="175162" y="423820"/>
              </a:lnTo>
              <a:lnTo>
                <a:pt x="152989" y="416054"/>
              </a:lnTo>
              <a:lnTo>
                <a:pt x="148555" y="414944"/>
              </a:lnTo>
              <a:lnTo>
                <a:pt x="143012" y="406068"/>
              </a:lnTo>
              <a:lnTo>
                <a:pt x="144120" y="404959"/>
              </a:lnTo>
              <a:lnTo>
                <a:pt x="151881" y="407178"/>
              </a:lnTo>
              <a:lnTo>
                <a:pt x="169618" y="413835"/>
              </a:lnTo>
              <a:lnTo>
                <a:pt x="180705" y="419382"/>
              </a:lnTo>
              <a:lnTo>
                <a:pt x="189574" y="423820"/>
              </a:lnTo>
              <a:lnTo>
                <a:pt x="186248" y="421601"/>
              </a:lnTo>
              <a:lnTo>
                <a:pt x="168510" y="399411"/>
              </a:lnTo>
              <a:lnTo>
                <a:pt x="181813" y="392755"/>
              </a:lnTo>
              <a:lnTo>
                <a:pt x="176270" y="380550"/>
              </a:lnTo>
              <a:lnTo>
                <a:pt x="151881" y="360580"/>
              </a:lnTo>
              <a:lnTo>
                <a:pt x="123056" y="321748"/>
              </a:lnTo>
              <a:lnTo>
                <a:pt x="114187" y="294011"/>
              </a:lnTo>
              <a:lnTo>
                <a:pt x="90906" y="264055"/>
              </a:lnTo>
              <a:lnTo>
                <a:pt x="97558" y="261836"/>
              </a:lnTo>
              <a:lnTo>
                <a:pt x="66517" y="244085"/>
              </a:lnTo>
              <a:lnTo>
                <a:pt x="54322" y="207472"/>
              </a:lnTo>
              <a:lnTo>
                <a:pt x="45453" y="170859"/>
              </a:lnTo>
              <a:lnTo>
                <a:pt x="39910" y="151998"/>
              </a:lnTo>
              <a:lnTo>
                <a:pt x="37693" y="136465"/>
              </a:lnTo>
              <a:lnTo>
                <a:pt x="18846" y="115385"/>
              </a:lnTo>
              <a:lnTo>
                <a:pt x="12194" y="76554"/>
              </a:lnTo>
              <a:lnTo>
                <a:pt x="7760" y="53255"/>
              </a:lnTo>
              <a:lnTo>
                <a:pt x="4434" y="25518"/>
              </a:lnTo>
              <a:lnTo>
                <a:pt x="5543" y="16642"/>
              </a:lnTo>
              <a:lnTo>
                <a:pt x="0" y="6657"/>
              </a:lnTo>
              <a:lnTo>
                <a:pt x="15520" y="17751"/>
              </a:lnTo>
              <a:lnTo>
                <a:pt x="39910" y="32175"/>
              </a:lnTo>
              <a:lnTo>
                <a:pt x="57648" y="31065"/>
              </a:lnTo>
              <a:lnTo>
                <a:pt x="72060" y="9985"/>
              </a:lnTo>
              <a:lnTo>
                <a:pt x="84255" y="0"/>
              </a:lnTo>
              <a:lnTo>
                <a:pt x="109753" y="4438"/>
              </a:lnTo>
              <a:lnTo>
                <a:pt x="134143" y="16642"/>
              </a:lnTo>
              <a:lnTo>
                <a:pt x="161858" y="17751"/>
              </a:lnTo>
              <a:lnTo>
                <a:pt x="168510" y="12204"/>
              </a:lnTo>
              <a:lnTo>
                <a:pt x="192900" y="13314"/>
              </a:lnTo>
              <a:lnTo>
                <a:pt x="236136" y="25518"/>
              </a:lnTo>
              <a:lnTo>
                <a:pt x="260525" y="32175"/>
              </a:lnTo>
              <a:lnTo>
                <a:pt x="288241" y="44379"/>
              </a:lnTo>
              <a:lnTo>
                <a:pt x="311522" y="63240"/>
              </a:lnTo>
              <a:lnTo>
                <a:pt x="318174" y="79882"/>
              </a:lnTo>
              <a:lnTo>
                <a:pt x="329260" y="84320"/>
              </a:lnTo>
              <a:lnTo>
                <a:pt x="346998" y="79882"/>
              </a:lnTo>
              <a:lnTo>
                <a:pt x="359193" y="86539"/>
              </a:lnTo>
              <a:lnTo>
                <a:pt x="349215" y="116495"/>
              </a:lnTo>
              <a:lnTo>
                <a:pt x="330368" y="137575"/>
              </a:lnTo>
              <a:lnTo>
                <a:pt x="324825" y="164202"/>
              </a:lnTo>
              <a:lnTo>
                <a:pt x="330368" y="174188"/>
              </a:lnTo>
              <a:lnTo>
                <a:pt x="339237" y="208581"/>
              </a:lnTo>
              <a:lnTo>
                <a:pt x="354758" y="225224"/>
              </a:lnTo>
              <a:lnTo>
                <a:pt x="364736" y="254070"/>
              </a:lnTo>
              <a:lnTo>
                <a:pt x="355867" y="286245"/>
              </a:lnTo>
              <a:lnTo>
                <a:pt x="344781" y="291792"/>
              </a:lnTo>
              <a:lnTo>
                <a:pt x="346998" y="306215"/>
              </a:lnTo>
              <a:lnTo>
                <a:pt x="331477" y="321748"/>
              </a:lnTo>
              <a:lnTo>
                <a:pt x="332586" y="329514"/>
              </a:lnTo>
              <a:lnTo>
                <a:pt x="313739" y="358361"/>
              </a:lnTo>
              <a:lnTo>
                <a:pt x="304870" y="393864"/>
              </a:lnTo>
              <a:lnTo>
                <a:pt x="291567" y="438243"/>
              </a:lnTo>
              <a:lnTo>
                <a:pt x="301544" y="460433"/>
              </a:lnTo>
              <a:lnTo>
                <a:pt x="314848" y="471527"/>
              </a:lnTo>
              <a:lnTo>
                <a:pt x="310413" y="493717"/>
              </a:lnTo>
              <a:lnTo>
                <a:pt x="293784" y="519235"/>
              </a:lnTo>
              <a:close/>
            </a:path>
          </a:pathLst>
        </a:custGeom>
        <a:solidFill xmlns:a="http://schemas.openxmlformats.org/drawingml/2006/main">
          <a:srgbClr val="0033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0.5985</cdr:x>
      <cdr:y>0.6655</cdr:y>
    </cdr:from>
    <cdr:to>
      <cdr:x>0.6615</cdr:x>
      <cdr:y>0.747</cdr:y>
    </cdr:to>
    <cdr:sp macro="" textlink="">
      <cdr:nvSpPr>
        <cdr:cNvPr id="36949" name="Freeform 85"/>
        <cdr:cNvSpPr>
          <a:spLocks xmlns:a="http://schemas.openxmlformats.org/drawingml/2006/main"/>
        </cdr:cNvSpPr>
      </cdr:nvSpPr>
      <cdr:spPr bwMode="auto">
        <a:xfrm xmlns:a="http://schemas.openxmlformats.org/drawingml/2006/main">
          <a:off x="5479504" y="4767658"/>
          <a:ext cx="574981" cy="584780"/>
        </a:xfrm>
        <a:custGeom xmlns:a="http://schemas.openxmlformats.org/drawingml/2006/main">
          <a:avLst/>
          <a:gdLst/>
          <a:ahLst/>
          <a:cxnLst>
            <a:cxn ang="0">
              <a:pos x="360301" y="38832"/>
            </a:cxn>
            <a:cxn ang="0">
              <a:pos x="391343" y="69897"/>
            </a:cxn>
            <a:cxn ang="0">
              <a:pos x="431253" y="105400"/>
            </a:cxn>
            <a:cxn ang="0">
              <a:pos x="484467" y="120933"/>
            </a:cxn>
            <a:cxn ang="0">
              <a:pos x="529920" y="106510"/>
            </a:cxn>
            <a:cxn ang="0">
              <a:pos x="560962" y="149779"/>
            </a:cxn>
            <a:cxn ang="0">
              <a:pos x="556527" y="185283"/>
            </a:cxn>
            <a:cxn ang="0">
              <a:pos x="562070" y="204144"/>
            </a:cxn>
            <a:cxn ang="0">
              <a:pos x="534355" y="239647"/>
            </a:cxn>
            <a:cxn ang="0">
              <a:pos x="458969" y="201925"/>
            </a:cxn>
            <a:cxn ang="0">
              <a:pos x="384691" y="194158"/>
            </a:cxn>
            <a:cxn ang="0">
              <a:pos x="307088" y="176407"/>
            </a:cxn>
            <a:cxn ang="0">
              <a:pos x="262743" y="208582"/>
            </a:cxn>
            <a:cxn ang="0">
              <a:pos x="228376" y="193049"/>
            </a:cxn>
            <a:cxn ang="0">
              <a:pos x="235027" y="252961"/>
            </a:cxn>
            <a:cxn ang="0">
              <a:pos x="262743" y="328405"/>
            </a:cxn>
            <a:cxn ang="0">
              <a:pos x="289350" y="420492"/>
            </a:cxn>
            <a:cxn ang="0">
              <a:pos x="337020" y="470418"/>
            </a:cxn>
            <a:cxn ang="0">
              <a:pos x="399103" y="556957"/>
            </a:cxn>
            <a:cxn ang="0">
              <a:pos x="369170" y="551410"/>
            </a:cxn>
            <a:cxn ang="0">
              <a:pos x="317065" y="513688"/>
            </a:cxn>
            <a:cxn ang="0">
              <a:pos x="277155" y="512578"/>
            </a:cxn>
            <a:cxn ang="0">
              <a:pos x="250548" y="493717"/>
            </a:cxn>
            <a:cxn ang="0">
              <a:pos x="231702" y="463761"/>
            </a:cxn>
            <a:cxn ang="0">
              <a:pos x="201769" y="438243"/>
            </a:cxn>
            <a:cxn ang="0">
              <a:pos x="176271" y="396083"/>
            </a:cxn>
            <a:cxn ang="0">
              <a:pos x="187357" y="365018"/>
            </a:cxn>
            <a:cxn ang="0">
              <a:pos x="181814" y="352814"/>
            </a:cxn>
            <a:cxn ang="0">
              <a:pos x="150772" y="317310"/>
            </a:cxn>
            <a:cxn ang="0">
              <a:pos x="143012" y="271822"/>
            </a:cxn>
            <a:cxn ang="0">
              <a:pos x="121948" y="219676"/>
            </a:cxn>
            <a:cxn ang="0">
              <a:pos x="100884" y="191939"/>
            </a:cxn>
            <a:cxn ang="0">
              <a:pos x="69843" y="232990"/>
            </a:cxn>
            <a:cxn ang="0">
              <a:pos x="50996" y="271822"/>
            </a:cxn>
            <a:cxn ang="0">
              <a:pos x="25498" y="258508"/>
            </a:cxn>
            <a:cxn ang="0">
              <a:pos x="3326" y="184173"/>
            </a:cxn>
            <a:cxn ang="0">
              <a:pos x="15521" y="151998"/>
            </a:cxn>
            <a:cxn ang="0">
              <a:pos x="46562" y="142013"/>
            </a:cxn>
            <a:cxn ang="0">
              <a:pos x="92015" y="128699"/>
            </a:cxn>
            <a:cxn ang="0">
              <a:pos x="141903" y="123152"/>
            </a:cxn>
            <a:cxn ang="0">
              <a:pos x="170727" y="104291"/>
            </a:cxn>
            <a:cxn ang="0">
              <a:pos x="207312" y="76554"/>
            </a:cxn>
            <a:cxn ang="0">
              <a:pos x="222833" y="35503"/>
            </a:cxn>
            <a:cxn ang="0">
              <a:pos x="276046" y="15533"/>
            </a:cxn>
            <a:cxn ang="0">
              <a:pos x="315957" y="7766"/>
            </a:cxn>
          </a:cxnLst>
          <a:rect l="0" t="0" r="r" b="b"/>
          <a:pathLst>
            <a:path w="582026" h="575818">
              <a:moveTo>
                <a:pt x="335912" y="9985"/>
              </a:moveTo>
              <a:lnTo>
                <a:pt x="348107" y="25518"/>
              </a:lnTo>
              <a:lnTo>
                <a:pt x="360301" y="38832"/>
              </a:lnTo>
              <a:lnTo>
                <a:pt x="369170" y="47708"/>
              </a:lnTo>
              <a:lnTo>
                <a:pt x="380257" y="57693"/>
              </a:lnTo>
              <a:lnTo>
                <a:pt x="391343" y="69897"/>
              </a:lnTo>
              <a:lnTo>
                <a:pt x="399103" y="85430"/>
              </a:lnTo>
              <a:lnTo>
                <a:pt x="410189" y="94306"/>
              </a:lnTo>
              <a:lnTo>
                <a:pt x="431253" y="105400"/>
              </a:lnTo>
              <a:lnTo>
                <a:pt x="445665" y="113167"/>
              </a:lnTo>
              <a:lnTo>
                <a:pt x="467838" y="117605"/>
              </a:lnTo>
              <a:lnTo>
                <a:pt x="484467" y="120933"/>
              </a:lnTo>
              <a:lnTo>
                <a:pt x="503314" y="123152"/>
              </a:lnTo>
              <a:lnTo>
                <a:pt x="521051" y="120933"/>
              </a:lnTo>
              <a:lnTo>
                <a:pt x="529920" y="106510"/>
              </a:lnTo>
              <a:lnTo>
                <a:pt x="541007" y="98743"/>
              </a:lnTo>
              <a:lnTo>
                <a:pt x="562070" y="90977"/>
              </a:lnTo>
              <a:lnTo>
                <a:pt x="560962" y="149779"/>
              </a:lnTo>
              <a:lnTo>
                <a:pt x="549876" y="165312"/>
              </a:lnTo>
              <a:lnTo>
                <a:pt x="552093" y="168640"/>
              </a:lnTo>
              <a:lnTo>
                <a:pt x="556527" y="185283"/>
              </a:lnTo>
              <a:lnTo>
                <a:pt x="582026" y="200815"/>
              </a:lnTo>
              <a:lnTo>
                <a:pt x="582026" y="204144"/>
              </a:lnTo>
              <a:lnTo>
                <a:pt x="562070" y="204144"/>
              </a:lnTo>
              <a:lnTo>
                <a:pt x="535464" y="228552"/>
              </a:lnTo>
              <a:lnTo>
                <a:pt x="535464" y="239647"/>
              </a:lnTo>
              <a:lnTo>
                <a:pt x="534355" y="239647"/>
              </a:lnTo>
              <a:lnTo>
                <a:pt x="511074" y="220786"/>
              </a:lnTo>
              <a:lnTo>
                <a:pt x="483358" y="208582"/>
              </a:lnTo>
              <a:lnTo>
                <a:pt x="458969" y="201925"/>
              </a:lnTo>
              <a:lnTo>
                <a:pt x="415733" y="189721"/>
              </a:lnTo>
              <a:lnTo>
                <a:pt x="391343" y="188611"/>
              </a:lnTo>
              <a:lnTo>
                <a:pt x="384691" y="194158"/>
              </a:lnTo>
              <a:lnTo>
                <a:pt x="356976" y="193049"/>
              </a:lnTo>
              <a:lnTo>
                <a:pt x="332586" y="180845"/>
              </a:lnTo>
              <a:lnTo>
                <a:pt x="307088" y="176407"/>
              </a:lnTo>
              <a:lnTo>
                <a:pt x="294893" y="186392"/>
              </a:lnTo>
              <a:lnTo>
                <a:pt x="280481" y="207472"/>
              </a:lnTo>
              <a:lnTo>
                <a:pt x="262743" y="208582"/>
              </a:lnTo>
              <a:lnTo>
                <a:pt x="238353" y="194158"/>
              </a:lnTo>
              <a:lnTo>
                <a:pt x="222833" y="183064"/>
              </a:lnTo>
              <a:lnTo>
                <a:pt x="228376" y="193049"/>
              </a:lnTo>
              <a:lnTo>
                <a:pt x="227267" y="201925"/>
              </a:lnTo>
              <a:lnTo>
                <a:pt x="230593" y="229662"/>
              </a:lnTo>
              <a:lnTo>
                <a:pt x="235027" y="252961"/>
              </a:lnTo>
              <a:lnTo>
                <a:pt x="241679" y="291792"/>
              </a:lnTo>
              <a:lnTo>
                <a:pt x="260526" y="312872"/>
              </a:lnTo>
              <a:lnTo>
                <a:pt x="262743" y="328405"/>
              </a:lnTo>
              <a:lnTo>
                <a:pt x="268286" y="347266"/>
              </a:lnTo>
              <a:lnTo>
                <a:pt x="277155" y="383879"/>
              </a:lnTo>
              <a:lnTo>
                <a:pt x="289350" y="420492"/>
              </a:lnTo>
              <a:lnTo>
                <a:pt x="320391" y="438243"/>
              </a:lnTo>
              <a:lnTo>
                <a:pt x="313739" y="440462"/>
              </a:lnTo>
              <a:lnTo>
                <a:pt x="337020" y="470418"/>
              </a:lnTo>
              <a:lnTo>
                <a:pt x="345889" y="498155"/>
              </a:lnTo>
              <a:lnTo>
                <a:pt x="374714" y="536987"/>
              </a:lnTo>
              <a:lnTo>
                <a:pt x="399103" y="556957"/>
              </a:lnTo>
              <a:lnTo>
                <a:pt x="404646" y="569162"/>
              </a:lnTo>
              <a:lnTo>
                <a:pt x="391343" y="575818"/>
              </a:lnTo>
              <a:lnTo>
                <a:pt x="369170" y="551410"/>
              </a:lnTo>
              <a:lnTo>
                <a:pt x="350324" y="529220"/>
              </a:lnTo>
              <a:lnTo>
                <a:pt x="331477" y="518126"/>
              </a:lnTo>
              <a:lnTo>
                <a:pt x="317065" y="513688"/>
              </a:lnTo>
              <a:lnTo>
                <a:pt x="297110" y="499265"/>
              </a:lnTo>
              <a:lnTo>
                <a:pt x="287133" y="509250"/>
              </a:lnTo>
              <a:lnTo>
                <a:pt x="277155" y="512578"/>
              </a:lnTo>
              <a:lnTo>
                <a:pt x="266069" y="510359"/>
              </a:lnTo>
              <a:lnTo>
                <a:pt x="256091" y="504812"/>
              </a:lnTo>
              <a:lnTo>
                <a:pt x="250548" y="493717"/>
              </a:lnTo>
              <a:lnTo>
                <a:pt x="250548" y="481513"/>
              </a:lnTo>
              <a:lnTo>
                <a:pt x="240570" y="473747"/>
              </a:lnTo>
              <a:lnTo>
                <a:pt x="231702" y="463761"/>
              </a:lnTo>
              <a:lnTo>
                <a:pt x="222833" y="458214"/>
              </a:lnTo>
              <a:lnTo>
                <a:pt x="212855" y="447119"/>
              </a:lnTo>
              <a:lnTo>
                <a:pt x="201769" y="438243"/>
              </a:lnTo>
              <a:lnTo>
                <a:pt x="192900" y="421601"/>
              </a:lnTo>
              <a:lnTo>
                <a:pt x="184031" y="411616"/>
              </a:lnTo>
              <a:lnTo>
                <a:pt x="176271" y="396083"/>
              </a:lnTo>
              <a:lnTo>
                <a:pt x="170727" y="379441"/>
              </a:lnTo>
              <a:lnTo>
                <a:pt x="181814" y="369456"/>
              </a:lnTo>
              <a:lnTo>
                <a:pt x="187357" y="365018"/>
              </a:lnTo>
              <a:lnTo>
                <a:pt x="201769" y="376113"/>
              </a:lnTo>
              <a:lnTo>
                <a:pt x="197334" y="367237"/>
              </a:lnTo>
              <a:lnTo>
                <a:pt x="181814" y="352814"/>
              </a:lnTo>
              <a:lnTo>
                <a:pt x="165184" y="345047"/>
              </a:lnTo>
              <a:lnTo>
                <a:pt x="157424" y="331734"/>
              </a:lnTo>
              <a:lnTo>
                <a:pt x="150772" y="317310"/>
              </a:lnTo>
              <a:lnTo>
                <a:pt x="141903" y="301778"/>
              </a:lnTo>
              <a:lnTo>
                <a:pt x="140795" y="288464"/>
              </a:lnTo>
              <a:lnTo>
                <a:pt x="143012" y="271822"/>
              </a:lnTo>
              <a:lnTo>
                <a:pt x="139686" y="251851"/>
              </a:lnTo>
              <a:lnTo>
                <a:pt x="131926" y="237428"/>
              </a:lnTo>
              <a:lnTo>
                <a:pt x="121948" y="219676"/>
              </a:lnTo>
              <a:lnTo>
                <a:pt x="114188" y="210801"/>
              </a:lnTo>
              <a:lnTo>
                <a:pt x="106427" y="204144"/>
              </a:lnTo>
              <a:lnTo>
                <a:pt x="100884" y="191939"/>
              </a:lnTo>
              <a:lnTo>
                <a:pt x="84255" y="198596"/>
              </a:lnTo>
              <a:lnTo>
                <a:pt x="78712" y="217457"/>
              </a:lnTo>
              <a:lnTo>
                <a:pt x="69843" y="232990"/>
              </a:lnTo>
              <a:lnTo>
                <a:pt x="58757" y="247413"/>
              </a:lnTo>
              <a:lnTo>
                <a:pt x="56540" y="254070"/>
              </a:lnTo>
              <a:lnTo>
                <a:pt x="50996" y="271822"/>
              </a:lnTo>
              <a:lnTo>
                <a:pt x="43236" y="288464"/>
              </a:lnTo>
              <a:lnTo>
                <a:pt x="35476" y="280698"/>
              </a:lnTo>
              <a:lnTo>
                <a:pt x="25498" y="258508"/>
              </a:lnTo>
              <a:lnTo>
                <a:pt x="18846" y="232990"/>
              </a:lnTo>
              <a:lnTo>
                <a:pt x="6652" y="201925"/>
              </a:lnTo>
              <a:lnTo>
                <a:pt x="3326" y="184173"/>
              </a:lnTo>
              <a:lnTo>
                <a:pt x="0" y="171969"/>
              </a:lnTo>
              <a:lnTo>
                <a:pt x="8869" y="156436"/>
              </a:lnTo>
              <a:lnTo>
                <a:pt x="15521" y="151998"/>
              </a:lnTo>
              <a:lnTo>
                <a:pt x="28824" y="145341"/>
              </a:lnTo>
              <a:lnTo>
                <a:pt x="39910" y="145341"/>
              </a:lnTo>
              <a:lnTo>
                <a:pt x="46562" y="142013"/>
              </a:lnTo>
              <a:lnTo>
                <a:pt x="59865" y="134247"/>
              </a:lnTo>
              <a:lnTo>
                <a:pt x="86472" y="128699"/>
              </a:lnTo>
              <a:lnTo>
                <a:pt x="92015" y="128699"/>
              </a:lnTo>
              <a:lnTo>
                <a:pt x="117514" y="113167"/>
              </a:lnTo>
              <a:lnTo>
                <a:pt x="138577" y="125371"/>
              </a:lnTo>
              <a:lnTo>
                <a:pt x="141903" y="123152"/>
              </a:lnTo>
              <a:lnTo>
                <a:pt x="156315" y="128699"/>
              </a:lnTo>
              <a:lnTo>
                <a:pt x="166293" y="118714"/>
              </a:lnTo>
              <a:lnTo>
                <a:pt x="170727" y="104291"/>
              </a:lnTo>
              <a:lnTo>
                <a:pt x="167402" y="92087"/>
              </a:lnTo>
              <a:lnTo>
                <a:pt x="203986" y="84320"/>
              </a:lnTo>
              <a:lnTo>
                <a:pt x="207312" y="76554"/>
              </a:lnTo>
              <a:lnTo>
                <a:pt x="209529" y="48817"/>
              </a:lnTo>
              <a:lnTo>
                <a:pt x="215072" y="38832"/>
              </a:lnTo>
              <a:lnTo>
                <a:pt x="222833" y="35503"/>
              </a:lnTo>
              <a:lnTo>
                <a:pt x="229484" y="37722"/>
              </a:lnTo>
              <a:lnTo>
                <a:pt x="271612" y="24409"/>
              </a:lnTo>
              <a:lnTo>
                <a:pt x="276046" y="15533"/>
              </a:lnTo>
              <a:lnTo>
                <a:pt x="278264" y="4438"/>
              </a:lnTo>
              <a:lnTo>
                <a:pt x="298219" y="0"/>
              </a:lnTo>
              <a:lnTo>
                <a:pt x="315957" y="7766"/>
              </a:lnTo>
              <a:lnTo>
                <a:pt x="335912" y="9985"/>
              </a:lnTo>
              <a:close/>
            </a:path>
          </a:pathLst>
        </a:custGeom>
        <a:solidFill xmlns:a="http://schemas.openxmlformats.org/drawingml/2006/main">
          <a:srgbClr val="FFFF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0.5985</cdr:x>
      <cdr:y>0.65475</cdr:y>
    </cdr:from>
    <cdr:to>
      <cdr:x>0.63475</cdr:x>
      <cdr:y>0.68475</cdr:y>
    </cdr:to>
    <cdr:sp macro="" textlink="">
      <cdr:nvSpPr>
        <cdr:cNvPr id="36950" name="Freeform 86"/>
        <cdr:cNvSpPr>
          <a:spLocks xmlns:a="http://schemas.openxmlformats.org/drawingml/2006/main"/>
        </cdr:cNvSpPr>
      </cdr:nvSpPr>
      <cdr:spPr bwMode="auto">
        <a:xfrm xmlns:a="http://schemas.openxmlformats.org/drawingml/2006/main">
          <a:off x="5479504" y="4690760"/>
          <a:ext cx="332160" cy="216387"/>
        </a:xfrm>
        <a:custGeom xmlns:a="http://schemas.openxmlformats.org/drawingml/2006/main">
          <a:avLst/>
          <a:gdLst/>
          <a:ahLst/>
          <a:cxnLst>
            <a:cxn ang="0">
              <a:pos x="67626" y="71006"/>
            </a:cxn>
            <a:cxn ang="0">
              <a:pos x="129709" y="74335"/>
            </a:cxn>
            <a:cxn ang="0">
              <a:pos x="150772" y="51036"/>
            </a:cxn>
            <a:cxn ang="0">
              <a:pos x="181814" y="45488"/>
            </a:cxn>
            <a:cxn ang="0">
              <a:pos x="215072" y="42160"/>
            </a:cxn>
            <a:cxn ang="0">
              <a:pos x="250548" y="37722"/>
            </a:cxn>
            <a:cxn ang="0">
              <a:pos x="274938" y="42160"/>
            </a:cxn>
            <a:cxn ang="0">
              <a:pos x="261634" y="17751"/>
            </a:cxn>
            <a:cxn ang="0">
              <a:pos x="274938" y="5547"/>
            </a:cxn>
            <a:cxn ang="0">
              <a:pos x="296002" y="8875"/>
            </a:cxn>
            <a:cxn ang="0">
              <a:pos x="298219" y="31065"/>
            </a:cxn>
            <a:cxn ang="0">
              <a:pos x="314848" y="63240"/>
            </a:cxn>
            <a:cxn ang="0">
              <a:pos x="339238" y="85429"/>
            </a:cxn>
            <a:cxn ang="0">
              <a:pos x="301545" y="75444"/>
            </a:cxn>
            <a:cxn ang="0">
              <a:pos x="279372" y="90977"/>
            </a:cxn>
            <a:cxn ang="0">
              <a:pos x="232810" y="113166"/>
            </a:cxn>
            <a:cxn ang="0">
              <a:pos x="218398" y="114276"/>
            </a:cxn>
            <a:cxn ang="0">
              <a:pos x="210638" y="151998"/>
            </a:cxn>
            <a:cxn ang="0">
              <a:pos x="170728" y="167531"/>
            </a:cxn>
            <a:cxn ang="0">
              <a:pos x="169619" y="194158"/>
            </a:cxn>
            <a:cxn ang="0">
              <a:pos x="145229" y="198596"/>
            </a:cxn>
            <a:cxn ang="0">
              <a:pos x="120840" y="188611"/>
            </a:cxn>
            <a:cxn ang="0">
              <a:pos x="89798" y="204143"/>
            </a:cxn>
            <a:cxn ang="0">
              <a:pos x="49888" y="217457"/>
            </a:cxn>
            <a:cxn ang="0">
              <a:pos x="47671" y="200815"/>
            </a:cxn>
            <a:cxn ang="0">
              <a:pos x="32150" y="181954"/>
            </a:cxn>
            <a:cxn ang="0">
              <a:pos x="23281" y="158655"/>
            </a:cxn>
            <a:cxn ang="0">
              <a:pos x="4435" y="138684"/>
            </a:cxn>
            <a:cxn ang="0">
              <a:pos x="11086" y="112057"/>
            </a:cxn>
            <a:cxn ang="0">
              <a:pos x="0" y="99853"/>
            </a:cxn>
            <a:cxn ang="0">
              <a:pos x="13303" y="83210"/>
            </a:cxn>
            <a:cxn ang="0">
              <a:pos x="37693" y="59911"/>
            </a:cxn>
          </a:cxnLst>
          <a:rect l="0" t="0" r="r" b="b"/>
          <a:pathLst>
            <a:path w="339238" h="217457">
              <a:moveTo>
                <a:pt x="37693" y="59911"/>
              </a:moveTo>
              <a:lnTo>
                <a:pt x="67626" y="71006"/>
              </a:lnTo>
              <a:lnTo>
                <a:pt x="99776" y="79882"/>
              </a:lnTo>
              <a:lnTo>
                <a:pt x="129709" y="74335"/>
              </a:lnTo>
              <a:lnTo>
                <a:pt x="136360" y="65459"/>
              </a:lnTo>
              <a:lnTo>
                <a:pt x="150772" y="51036"/>
              </a:lnTo>
              <a:lnTo>
                <a:pt x="165184" y="44379"/>
              </a:lnTo>
              <a:lnTo>
                <a:pt x="181814" y="45488"/>
              </a:lnTo>
              <a:lnTo>
                <a:pt x="206203" y="45488"/>
              </a:lnTo>
              <a:lnTo>
                <a:pt x="215072" y="42160"/>
              </a:lnTo>
              <a:lnTo>
                <a:pt x="233919" y="35503"/>
              </a:lnTo>
              <a:lnTo>
                <a:pt x="250548" y="37722"/>
              </a:lnTo>
              <a:lnTo>
                <a:pt x="262743" y="41050"/>
              </a:lnTo>
              <a:lnTo>
                <a:pt x="274938" y="42160"/>
              </a:lnTo>
              <a:lnTo>
                <a:pt x="271612" y="29955"/>
              </a:lnTo>
              <a:lnTo>
                <a:pt x="261634" y="17751"/>
              </a:lnTo>
              <a:lnTo>
                <a:pt x="262743" y="9985"/>
              </a:lnTo>
              <a:lnTo>
                <a:pt x="274938" y="5547"/>
              </a:lnTo>
              <a:lnTo>
                <a:pt x="288241" y="0"/>
              </a:lnTo>
              <a:lnTo>
                <a:pt x="296002" y="8875"/>
              </a:lnTo>
              <a:lnTo>
                <a:pt x="289350" y="19970"/>
              </a:lnTo>
              <a:lnTo>
                <a:pt x="298219" y="31065"/>
              </a:lnTo>
              <a:lnTo>
                <a:pt x="304871" y="46598"/>
              </a:lnTo>
              <a:lnTo>
                <a:pt x="314848" y="63240"/>
              </a:lnTo>
              <a:lnTo>
                <a:pt x="321500" y="68787"/>
              </a:lnTo>
              <a:lnTo>
                <a:pt x="339238" y="85429"/>
              </a:lnTo>
              <a:lnTo>
                <a:pt x="319283" y="83210"/>
              </a:lnTo>
              <a:lnTo>
                <a:pt x="301545" y="75444"/>
              </a:lnTo>
              <a:lnTo>
                <a:pt x="281590" y="79882"/>
              </a:lnTo>
              <a:lnTo>
                <a:pt x="279372" y="90977"/>
              </a:lnTo>
              <a:lnTo>
                <a:pt x="274938" y="99853"/>
              </a:lnTo>
              <a:lnTo>
                <a:pt x="232810" y="113166"/>
              </a:lnTo>
              <a:lnTo>
                <a:pt x="226159" y="110947"/>
              </a:lnTo>
              <a:lnTo>
                <a:pt x="218398" y="114276"/>
              </a:lnTo>
              <a:lnTo>
                <a:pt x="212855" y="124261"/>
              </a:lnTo>
              <a:lnTo>
                <a:pt x="210638" y="151998"/>
              </a:lnTo>
              <a:lnTo>
                <a:pt x="207312" y="159764"/>
              </a:lnTo>
              <a:lnTo>
                <a:pt x="170728" y="167531"/>
              </a:lnTo>
              <a:lnTo>
                <a:pt x="174053" y="179735"/>
              </a:lnTo>
              <a:lnTo>
                <a:pt x="169619" y="194158"/>
              </a:lnTo>
              <a:lnTo>
                <a:pt x="159641" y="204143"/>
              </a:lnTo>
              <a:lnTo>
                <a:pt x="145229" y="198596"/>
              </a:lnTo>
              <a:lnTo>
                <a:pt x="141903" y="200815"/>
              </a:lnTo>
              <a:lnTo>
                <a:pt x="120840" y="188611"/>
              </a:lnTo>
              <a:lnTo>
                <a:pt x="95341" y="204143"/>
              </a:lnTo>
              <a:lnTo>
                <a:pt x="89798" y="204143"/>
              </a:lnTo>
              <a:lnTo>
                <a:pt x="63191" y="209691"/>
              </a:lnTo>
              <a:lnTo>
                <a:pt x="49888" y="217457"/>
              </a:lnTo>
              <a:lnTo>
                <a:pt x="57648" y="205253"/>
              </a:lnTo>
              <a:lnTo>
                <a:pt x="47671" y="200815"/>
              </a:lnTo>
              <a:lnTo>
                <a:pt x="41019" y="189720"/>
              </a:lnTo>
              <a:lnTo>
                <a:pt x="32150" y="181954"/>
              </a:lnTo>
              <a:lnTo>
                <a:pt x="22172" y="171968"/>
              </a:lnTo>
              <a:lnTo>
                <a:pt x="23281" y="158655"/>
              </a:lnTo>
              <a:lnTo>
                <a:pt x="8869" y="153107"/>
              </a:lnTo>
              <a:lnTo>
                <a:pt x="4435" y="138684"/>
              </a:lnTo>
              <a:lnTo>
                <a:pt x="21064" y="124261"/>
              </a:lnTo>
              <a:lnTo>
                <a:pt x="11086" y="112057"/>
              </a:lnTo>
              <a:lnTo>
                <a:pt x="3326" y="113166"/>
              </a:lnTo>
              <a:lnTo>
                <a:pt x="0" y="99853"/>
              </a:lnTo>
              <a:lnTo>
                <a:pt x="5543" y="85429"/>
              </a:lnTo>
              <a:lnTo>
                <a:pt x="13303" y="83210"/>
              </a:lnTo>
              <a:lnTo>
                <a:pt x="26607" y="74335"/>
              </a:lnTo>
              <a:lnTo>
                <a:pt x="37693" y="59911"/>
              </a:lnTo>
              <a:close/>
            </a:path>
          </a:pathLst>
        </a:custGeom>
        <a:solidFill xmlns:a="http://schemas.openxmlformats.org/drawingml/2006/main">
          <a:srgbClr val="0033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0.65625</cdr:x>
      <cdr:y>0.672</cdr:y>
    </cdr:from>
    <cdr:to>
      <cdr:x>0.70325</cdr:x>
      <cdr:y>0.77225</cdr:y>
    </cdr:to>
    <cdr:sp macro="" textlink="">
      <cdr:nvSpPr>
        <cdr:cNvPr id="36951" name="Freeform 87"/>
        <cdr:cNvSpPr>
          <a:spLocks xmlns:a="http://schemas.openxmlformats.org/drawingml/2006/main"/>
        </cdr:cNvSpPr>
      </cdr:nvSpPr>
      <cdr:spPr bwMode="auto">
        <a:xfrm xmlns:a="http://schemas.openxmlformats.org/drawingml/2006/main">
          <a:off x="6008670" y="4815942"/>
          <a:ext cx="430663" cy="717116"/>
        </a:xfrm>
        <a:custGeom xmlns:a="http://schemas.openxmlformats.org/drawingml/2006/main">
          <a:avLst/>
          <a:gdLst/>
          <a:ahLst/>
          <a:cxnLst>
            <a:cxn ang="0">
              <a:pos x="318174" y="675672"/>
            </a:cxn>
            <a:cxn ang="0">
              <a:pos x="289350" y="681219"/>
            </a:cxn>
            <a:cxn ang="0">
              <a:pos x="270503" y="691204"/>
            </a:cxn>
            <a:cxn ang="0">
              <a:pos x="232810" y="677891"/>
            </a:cxn>
            <a:cxn ang="0">
              <a:pos x="201769" y="708956"/>
            </a:cxn>
            <a:cxn ang="0">
              <a:pos x="194008" y="667905"/>
            </a:cxn>
            <a:cxn ang="0">
              <a:pos x="162967" y="649044"/>
            </a:cxn>
            <a:cxn ang="0">
              <a:pos x="156315" y="617979"/>
            </a:cxn>
            <a:cxn ang="0">
              <a:pos x="133034" y="585804"/>
            </a:cxn>
            <a:cxn ang="0">
              <a:pos x="105319" y="527002"/>
            </a:cxn>
            <a:cxn ang="0">
              <a:pos x="33259" y="416054"/>
            </a:cxn>
            <a:cxn ang="0">
              <a:pos x="53214" y="378332"/>
            </a:cxn>
            <a:cxn ang="0">
              <a:pos x="27715" y="332843"/>
            </a:cxn>
            <a:cxn ang="0">
              <a:pos x="13303" y="288464"/>
            </a:cxn>
            <a:cxn ang="0">
              <a:pos x="37693" y="240757"/>
            </a:cxn>
            <a:cxn ang="0">
              <a:pos x="35476" y="204144"/>
            </a:cxn>
            <a:cxn ang="0">
              <a:pos x="6652" y="204144"/>
            </a:cxn>
            <a:cxn ang="0">
              <a:pos x="1109" y="187502"/>
            </a:cxn>
            <a:cxn ang="0">
              <a:pos x="27715" y="151999"/>
            </a:cxn>
            <a:cxn ang="0">
              <a:pos x="47671" y="148670"/>
            </a:cxn>
            <a:cxn ang="0">
              <a:pos x="17738" y="116495"/>
            </a:cxn>
            <a:cxn ang="0">
              <a:pos x="26607" y="97634"/>
            </a:cxn>
            <a:cxn ang="0">
              <a:pos x="38802" y="33285"/>
            </a:cxn>
            <a:cxn ang="0">
              <a:pos x="69843" y="26628"/>
            </a:cxn>
            <a:cxn ang="0">
              <a:pos x="99776" y="0"/>
            </a:cxn>
            <a:cxn ang="0">
              <a:pos x="125274" y="0"/>
            </a:cxn>
            <a:cxn ang="0">
              <a:pos x="157424" y="6657"/>
            </a:cxn>
            <a:cxn ang="0">
              <a:pos x="176271" y="26628"/>
            </a:cxn>
            <a:cxn ang="0">
              <a:pos x="198443" y="49927"/>
            </a:cxn>
            <a:cxn ang="0">
              <a:pos x="216181" y="79883"/>
            </a:cxn>
            <a:cxn ang="0">
              <a:pos x="215072" y="107620"/>
            </a:cxn>
            <a:cxn ang="0">
              <a:pos x="228376" y="126481"/>
            </a:cxn>
            <a:cxn ang="0">
              <a:pos x="241679" y="139794"/>
            </a:cxn>
            <a:cxn ang="0">
              <a:pos x="270503" y="158656"/>
            </a:cxn>
            <a:cxn ang="0">
              <a:pos x="289350" y="180845"/>
            </a:cxn>
            <a:cxn ang="0">
              <a:pos x="282698" y="207473"/>
            </a:cxn>
            <a:cxn ang="0">
              <a:pos x="288241" y="218567"/>
            </a:cxn>
            <a:cxn ang="0">
              <a:pos x="290458" y="242976"/>
            </a:cxn>
            <a:cxn ang="0">
              <a:pos x="320391" y="256290"/>
            </a:cxn>
            <a:cxn ang="0">
              <a:pos x="341455" y="276260"/>
            </a:cxn>
            <a:cxn ang="0">
              <a:pos x="365845" y="280698"/>
            </a:cxn>
            <a:cxn ang="0">
              <a:pos x="384691" y="258508"/>
            </a:cxn>
            <a:cxn ang="0">
              <a:pos x="407972" y="262946"/>
            </a:cxn>
            <a:cxn ang="0">
              <a:pos x="384691" y="285136"/>
            </a:cxn>
            <a:cxn ang="0">
              <a:pos x="414624" y="333953"/>
            </a:cxn>
            <a:cxn ang="0">
              <a:pos x="397995" y="341719"/>
            </a:cxn>
            <a:cxn ang="0">
              <a:pos x="379148" y="379441"/>
            </a:cxn>
            <a:cxn ang="0">
              <a:pos x="380257" y="410507"/>
            </a:cxn>
            <a:cxn ang="0">
              <a:pos x="389126" y="441572"/>
            </a:cxn>
            <a:cxn ang="0">
              <a:pos x="403538" y="468200"/>
            </a:cxn>
            <a:cxn ang="0">
              <a:pos x="426819" y="492608"/>
            </a:cxn>
            <a:cxn ang="0">
              <a:pos x="432362" y="522564"/>
            </a:cxn>
            <a:cxn ang="0">
              <a:pos x="417950" y="550301"/>
            </a:cxn>
            <a:cxn ang="0">
              <a:pos x="399103" y="558067"/>
            </a:cxn>
            <a:cxn ang="0">
              <a:pos x="385800" y="572490"/>
            </a:cxn>
            <a:cxn ang="0">
              <a:pos x="385800" y="600227"/>
            </a:cxn>
            <a:cxn ang="0">
              <a:pos x="393560" y="629074"/>
            </a:cxn>
            <a:cxn ang="0">
              <a:pos x="388017" y="659030"/>
            </a:cxn>
            <a:cxn ang="0">
              <a:pos x="362519" y="670124"/>
            </a:cxn>
          </a:cxnLst>
          <a:rect l="0" t="0" r="r" b="b"/>
          <a:pathLst>
            <a:path w="432362" h="708956">
              <a:moveTo>
                <a:pt x="328152" y="667905"/>
              </a:moveTo>
              <a:lnTo>
                <a:pt x="318174" y="675672"/>
              </a:lnTo>
              <a:lnTo>
                <a:pt x="313739" y="673453"/>
              </a:lnTo>
              <a:lnTo>
                <a:pt x="289350" y="681219"/>
              </a:lnTo>
              <a:lnTo>
                <a:pt x="277155" y="692314"/>
              </a:lnTo>
              <a:lnTo>
                <a:pt x="270503" y="691204"/>
              </a:lnTo>
              <a:lnTo>
                <a:pt x="257200" y="677891"/>
              </a:lnTo>
              <a:lnTo>
                <a:pt x="232810" y="677891"/>
              </a:lnTo>
              <a:lnTo>
                <a:pt x="213964" y="700080"/>
              </a:lnTo>
              <a:lnTo>
                <a:pt x="201769" y="708956"/>
              </a:lnTo>
              <a:lnTo>
                <a:pt x="197334" y="692314"/>
              </a:lnTo>
              <a:lnTo>
                <a:pt x="194008" y="667905"/>
              </a:lnTo>
              <a:lnTo>
                <a:pt x="179596" y="653482"/>
              </a:lnTo>
              <a:lnTo>
                <a:pt x="162967" y="649044"/>
              </a:lnTo>
              <a:lnTo>
                <a:pt x="160750" y="637950"/>
              </a:lnTo>
              <a:lnTo>
                <a:pt x="156315" y="617979"/>
              </a:lnTo>
              <a:lnTo>
                <a:pt x="150772" y="606884"/>
              </a:lnTo>
              <a:lnTo>
                <a:pt x="133034" y="585804"/>
              </a:lnTo>
              <a:lnTo>
                <a:pt x="170727" y="565834"/>
              </a:lnTo>
              <a:lnTo>
                <a:pt x="105319" y="527002"/>
              </a:lnTo>
              <a:lnTo>
                <a:pt x="35476" y="430477"/>
              </a:lnTo>
              <a:lnTo>
                <a:pt x="33259" y="416054"/>
              </a:lnTo>
              <a:lnTo>
                <a:pt x="44345" y="410507"/>
              </a:lnTo>
              <a:lnTo>
                <a:pt x="53214" y="378332"/>
              </a:lnTo>
              <a:lnTo>
                <a:pt x="43236" y="349486"/>
              </a:lnTo>
              <a:lnTo>
                <a:pt x="27715" y="332843"/>
              </a:lnTo>
              <a:lnTo>
                <a:pt x="18846" y="298450"/>
              </a:lnTo>
              <a:lnTo>
                <a:pt x="13303" y="288464"/>
              </a:lnTo>
              <a:lnTo>
                <a:pt x="18846" y="261837"/>
              </a:lnTo>
              <a:lnTo>
                <a:pt x="37693" y="240757"/>
              </a:lnTo>
              <a:lnTo>
                <a:pt x="47671" y="210801"/>
              </a:lnTo>
              <a:lnTo>
                <a:pt x="35476" y="204144"/>
              </a:lnTo>
              <a:lnTo>
                <a:pt x="17738" y="208582"/>
              </a:lnTo>
              <a:lnTo>
                <a:pt x="6652" y="204144"/>
              </a:lnTo>
              <a:lnTo>
                <a:pt x="0" y="187502"/>
              </a:lnTo>
              <a:lnTo>
                <a:pt x="1109" y="187502"/>
              </a:lnTo>
              <a:lnTo>
                <a:pt x="1109" y="176407"/>
              </a:lnTo>
              <a:lnTo>
                <a:pt x="27715" y="151999"/>
              </a:lnTo>
              <a:lnTo>
                <a:pt x="47671" y="151999"/>
              </a:lnTo>
              <a:lnTo>
                <a:pt x="47671" y="148670"/>
              </a:lnTo>
              <a:lnTo>
                <a:pt x="22172" y="133138"/>
              </a:lnTo>
              <a:lnTo>
                <a:pt x="17738" y="116495"/>
              </a:lnTo>
              <a:lnTo>
                <a:pt x="15521" y="113167"/>
              </a:lnTo>
              <a:lnTo>
                <a:pt x="26607" y="97634"/>
              </a:lnTo>
              <a:lnTo>
                <a:pt x="27715" y="38832"/>
              </a:lnTo>
              <a:lnTo>
                <a:pt x="38802" y="33285"/>
              </a:lnTo>
              <a:lnTo>
                <a:pt x="55431" y="32175"/>
              </a:lnTo>
              <a:lnTo>
                <a:pt x="69843" y="26628"/>
              </a:lnTo>
              <a:lnTo>
                <a:pt x="88690" y="11095"/>
              </a:lnTo>
              <a:lnTo>
                <a:pt x="99776" y="0"/>
              </a:lnTo>
              <a:lnTo>
                <a:pt x="111971" y="0"/>
              </a:lnTo>
              <a:lnTo>
                <a:pt x="125274" y="0"/>
              </a:lnTo>
              <a:lnTo>
                <a:pt x="139686" y="3329"/>
              </a:lnTo>
              <a:lnTo>
                <a:pt x="157424" y="6657"/>
              </a:lnTo>
              <a:lnTo>
                <a:pt x="160750" y="6657"/>
              </a:lnTo>
              <a:lnTo>
                <a:pt x="176271" y="26628"/>
              </a:lnTo>
              <a:lnTo>
                <a:pt x="182922" y="39942"/>
              </a:lnTo>
              <a:lnTo>
                <a:pt x="198443" y="49927"/>
              </a:lnTo>
              <a:lnTo>
                <a:pt x="209529" y="64350"/>
              </a:lnTo>
              <a:lnTo>
                <a:pt x="216181" y="79883"/>
              </a:lnTo>
              <a:lnTo>
                <a:pt x="211746" y="93196"/>
              </a:lnTo>
              <a:lnTo>
                <a:pt x="215072" y="107620"/>
              </a:lnTo>
              <a:lnTo>
                <a:pt x="221724" y="122043"/>
              </a:lnTo>
              <a:lnTo>
                <a:pt x="228376" y="126481"/>
              </a:lnTo>
              <a:lnTo>
                <a:pt x="235027" y="132028"/>
              </a:lnTo>
              <a:lnTo>
                <a:pt x="241679" y="139794"/>
              </a:lnTo>
              <a:lnTo>
                <a:pt x="257200" y="147561"/>
              </a:lnTo>
              <a:lnTo>
                <a:pt x="270503" y="158656"/>
              </a:lnTo>
              <a:lnTo>
                <a:pt x="282698" y="166422"/>
              </a:lnTo>
              <a:lnTo>
                <a:pt x="289350" y="180845"/>
              </a:lnTo>
              <a:lnTo>
                <a:pt x="282698" y="195268"/>
              </a:lnTo>
              <a:lnTo>
                <a:pt x="282698" y="207473"/>
              </a:lnTo>
              <a:lnTo>
                <a:pt x="299327" y="219677"/>
              </a:lnTo>
              <a:lnTo>
                <a:pt x="288241" y="218567"/>
              </a:lnTo>
              <a:lnTo>
                <a:pt x="277155" y="224115"/>
              </a:lnTo>
              <a:lnTo>
                <a:pt x="290458" y="242976"/>
              </a:lnTo>
              <a:lnTo>
                <a:pt x="308196" y="252961"/>
              </a:lnTo>
              <a:lnTo>
                <a:pt x="320391" y="256290"/>
              </a:lnTo>
              <a:lnTo>
                <a:pt x="331477" y="259618"/>
              </a:lnTo>
              <a:lnTo>
                <a:pt x="341455" y="276260"/>
              </a:lnTo>
              <a:lnTo>
                <a:pt x="352541" y="286245"/>
              </a:lnTo>
              <a:lnTo>
                <a:pt x="365845" y="280698"/>
              </a:lnTo>
              <a:lnTo>
                <a:pt x="371388" y="271822"/>
              </a:lnTo>
              <a:lnTo>
                <a:pt x="384691" y="258508"/>
              </a:lnTo>
              <a:lnTo>
                <a:pt x="395777" y="256290"/>
              </a:lnTo>
              <a:lnTo>
                <a:pt x="407972" y="262946"/>
              </a:lnTo>
              <a:lnTo>
                <a:pt x="393560" y="274041"/>
              </a:lnTo>
              <a:lnTo>
                <a:pt x="384691" y="285136"/>
              </a:lnTo>
              <a:lnTo>
                <a:pt x="392452" y="300669"/>
              </a:lnTo>
              <a:lnTo>
                <a:pt x="414624" y="333953"/>
              </a:lnTo>
              <a:lnTo>
                <a:pt x="411298" y="329515"/>
              </a:lnTo>
              <a:lnTo>
                <a:pt x="397995" y="341719"/>
              </a:lnTo>
              <a:lnTo>
                <a:pt x="388017" y="361690"/>
              </a:lnTo>
              <a:lnTo>
                <a:pt x="379148" y="379441"/>
              </a:lnTo>
              <a:lnTo>
                <a:pt x="380257" y="388317"/>
              </a:lnTo>
              <a:lnTo>
                <a:pt x="380257" y="410507"/>
              </a:lnTo>
              <a:lnTo>
                <a:pt x="384691" y="423821"/>
              </a:lnTo>
              <a:lnTo>
                <a:pt x="389126" y="441572"/>
              </a:lnTo>
              <a:lnTo>
                <a:pt x="393560" y="454886"/>
              </a:lnTo>
              <a:lnTo>
                <a:pt x="403538" y="468200"/>
              </a:lnTo>
              <a:lnTo>
                <a:pt x="419058" y="480404"/>
              </a:lnTo>
              <a:lnTo>
                <a:pt x="426819" y="492608"/>
              </a:lnTo>
              <a:lnTo>
                <a:pt x="429036" y="502593"/>
              </a:lnTo>
              <a:lnTo>
                <a:pt x="432362" y="522564"/>
              </a:lnTo>
              <a:lnTo>
                <a:pt x="421276" y="539206"/>
              </a:lnTo>
              <a:lnTo>
                <a:pt x="417950" y="550301"/>
              </a:lnTo>
              <a:lnTo>
                <a:pt x="416841" y="556958"/>
              </a:lnTo>
              <a:lnTo>
                <a:pt x="399103" y="558067"/>
              </a:lnTo>
              <a:lnTo>
                <a:pt x="392452" y="564724"/>
              </a:lnTo>
              <a:lnTo>
                <a:pt x="385800" y="572490"/>
              </a:lnTo>
              <a:lnTo>
                <a:pt x="384691" y="588023"/>
              </a:lnTo>
              <a:lnTo>
                <a:pt x="385800" y="600227"/>
              </a:lnTo>
              <a:lnTo>
                <a:pt x="386908" y="606884"/>
              </a:lnTo>
              <a:lnTo>
                <a:pt x="393560" y="629074"/>
              </a:lnTo>
              <a:lnTo>
                <a:pt x="394669" y="640168"/>
              </a:lnTo>
              <a:lnTo>
                <a:pt x="388017" y="659030"/>
              </a:lnTo>
              <a:lnTo>
                <a:pt x="391343" y="683438"/>
              </a:lnTo>
              <a:lnTo>
                <a:pt x="362519" y="670124"/>
              </a:lnTo>
              <a:lnTo>
                <a:pt x="328152" y="667905"/>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0.6535</cdr:x>
      <cdr:y>0.7335</cdr:y>
    </cdr:from>
    <cdr:to>
      <cdr:x>0.675</cdr:x>
      <cdr:y>0.77625</cdr:y>
    </cdr:to>
    <cdr:sp macro="" textlink="">
      <cdr:nvSpPr>
        <cdr:cNvPr id="36952" name="Freeform 88"/>
        <cdr:cNvSpPr>
          <a:spLocks xmlns:a="http://schemas.openxmlformats.org/drawingml/2006/main"/>
        </cdr:cNvSpPr>
      </cdr:nvSpPr>
      <cdr:spPr bwMode="auto">
        <a:xfrm xmlns:a="http://schemas.openxmlformats.org/drawingml/2006/main">
          <a:off x="5983472" y="5255869"/>
          <a:ext cx="197005" cy="305802"/>
        </a:xfrm>
        <a:custGeom xmlns:a="http://schemas.openxmlformats.org/drawingml/2006/main">
          <a:avLst/>
          <a:gdLst/>
          <a:ahLst/>
          <a:cxnLst>
            <a:cxn ang="0">
              <a:pos x="55431" y="0"/>
            </a:cxn>
            <a:cxn ang="0">
              <a:pos x="125274" y="96525"/>
            </a:cxn>
            <a:cxn ang="0">
              <a:pos x="190682" y="135357"/>
            </a:cxn>
            <a:cxn ang="0">
              <a:pos x="152989" y="155327"/>
            </a:cxn>
            <a:cxn ang="0">
              <a:pos x="170727" y="176407"/>
            </a:cxn>
            <a:cxn ang="0">
              <a:pos x="149663" y="185283"/>
            </a:cxn>
            <a:cxn ang="0">
              <a:pos x="139686" y="197487"/>
            </a:cxn>
            <a:cxn ang="0">
              <a:pos x="135251" y="185283"/>
            </a:cxn>
            <a:cxn ang="0">
              <a:pos x="137469" y="169750"/>
            </a:cxn>
            <a:cxn ang="0">
              <a:pos x="129708" y="161984"/>
            </a:cxn>
            <a:cxn ang="0">
              <a:pos x="120839" y="175298"/>
            </a:cxn>
            <a:cxn ang="0">
              <a:pos x="111970" y="197487"/>
            </a:cxn>
            <a:cxn ang="0">
              <a:pos x="94232" y="223005"/>
            </a:cxn>
            <a:cxn ang="0">
              <a:pos x="92015" y="239647"/>
            </a:cxn>
            <a:cxn ang="0">
              <a:pos x="96450" y="261837"/>
            </a:cxn>
            <a:cxn ang="0">
              <a:pos x="94232" y="274041"/>
            </a:cxn>
            <a:cxn ang="0">
              <a:pos x="89798" y="295121"/>
            </a:cxn>
            <a:cxn ang="0">
              <a:pos x="88689" y="300669"/>
            </a:cxn>
            <a:cxn ang="0">
              <a:pos x="83146" y="297340"/>
            </a:cxn>
            <a:cxn ang="0">
              <a:pos x="72060" y="281807"/>
            </a:cxn>
            <a:cxn ang="0">
              <a:pos x="58757" y="257399"/>
            </a:cxn>
            <a:cxn ang="0">
              <a:pos x="49888" y="248523"/>
            </a:cxn>
            <a:cxn ang="0">
              <a:pos x="37693" y="239647"/>
            </a:cxn>
            <a:cxn ang="0">
              <a:pos x="28824" y="225224"/>
            </a:cxn>
            <a:cxn ang="0">
              <a:pos x="23281" y="218567"/>
            </a:cxn>
            <a:cxn ang="0">
              <a:pos x="16629" y="211910"/>
            </a:cxn>
            <a:cxn ang="0">
              <a:pos x="22172" y="204144"/>
            </a:cxn>
            <a:cxn ang="0">
              <a:pos x="25498" y="200816"/>
            </a:cxn>
            <a:cxn ang="0">
              <a:pos x="19955" y="196378"/>
            </a:cxn>
            <a:cxn ang="0">
              <a:pos x="18846" y="200816"/>
            </a:cxn>
            <a:cxn ang="0">
              <a:pos x="11086" y="204144"/>
            </a:cxn>
            <a:cxn ang="0">
              <a:pos x="2217" y="213020"/>
            </a:cxn>
            <a:cxn ang="0">
              <a:pos x="18846" y="187502"/>
            </a:cxn>
            <a:cxn ang="0">
              <a:pos x="23281" y="165312"/>
            </a:cxn>
            <a:cxn ang="0">
              <a:pos x="9977" y="154218"/>
            </a:cxn>
            <a:cxn ang="0">
              <a:pos x="0" y="132028"/>
            </a:cxn>
            <a:cxn ang="0">
              <a:pos x="13303" y="87649"/>
            </a:cxn>
            <a:cxn ang="0">
              <a:pos x="22172" y="52146"/>
            </a:cxn>
            <a:cxn ang="0">
              <a:pos x="41019" y="23299"/>
            </a:cxn>
            <a:cxn ang="0">
              <a:pos x="39910" y="15533"/>
            </a:cxn>
            <a:cxn ang="0">
              <a:pos x="55431" y="0"/>
            </a:cxn>
          </a:cxnLst>
          <a:rect l="0" t="0" r="r" b="b"/>
          <a:pathLst>
            <a:path w="190682" h="300669">
              <a:moveTo>
                <a:pt x="55431" y="0"/>
              </a:moveTo>
              <a:lnTo>
                <a:pt x="125274" y="96525"/>
              </a:lnTo>
              <a:lnTo>
                <a:pt x="190682" y="135357"/>
              </a:lnTo>
              <a:lnTo>
                <a:pt x="152989" y="155327"/>
              </a:lnTo>
              <a:lnTo>
                <a:pt x="170727" y="176407"/>
              </a:lnTo>
              <a:lnTo>
                <a:pt x="149663" y="185283"/>
              </a:lnTo>
              <a:lnTo>
                <a:pt x="139686" y="197487"/>
              </a:lnTo>
              <a:lnTo>
                <a:pt x="135251" y="185283"/>
              </a:lnTo>
              <a:lnTo>
                <a:pt x="137469" y="169750"/>
              </a:lnTo>
              <a:lnTo>
                <a:pt x="129708" y="161984"/>
              </a:lnTo>
              <a:lnTo>
                <a:pt x="120839" y="175298"/>
              </a:lnTo>
              <a:lnTo>
                <a:pt x="111970" y="197487"/>
              </a:lnTo>
              <a:lnTo>
                <a:pt x="94232" y="223005"/>
              </a:lnTo>
              <a:lnTo>
                <a:pt x="92015" y="239647"/>
              </a:lnTo>
              <a:lnTo>
                <a:pt x="96450" y="261837"/>
              </a:lnTo>
              <a:lnTo>
                <a:pt x="94232" y="274041"/>
              </a:lnTo>
              <a:lnTo>
                <a:pt x="89798" y="295121"/>
              </a:lnTo>
              <a:lnTo>
                <a:pt x="88689" y="300669"/>
              </a:lnTo>
              <a:lnTo>
                <a:pt x="83146" y="297340"/>
              </a:lnTo>
              <a:lnTo>
                <a:pt x="72060" y="281807"/>
              </a:lnTo>
              <a:lnTo>
                <a:pt x="58757" y="257399"/>
              </a:lnTo>
              <a:lnTo>
                <a:pt x="49888" y="248523"/>
              </a:lnTo>
              <a:lnTo>
                <a:pt x="37693" y="239647"/>
              </a:lnTo>
              <a:lnTo>
                <a:pt x="28824" y="225224"/>
              </a:lnTo>
              <a:lnTo>
                <a:pt x="23281" y="218567"/>
              </a:lnTo>
              <a:lnTo>
                <a:pt x="16629" y="211910"/>
              </a:lnTo>
              <a:lnTo>
                <a:pt x="22172" y="204144"/>
              </a:lnTo>
              <a:lnTo>
                <a:pt x="25498" y="200816"/>
              </a:lnTo>
              <a:lnTo>
                <a:pt x="19955" y="196378"/>
              </a:lnTo>
              <a:lnTo>
                <a:pt x="18846" y="200816"/>
              </a:lnTo>
              <a:lnTo>
                <a:pt x="11086" y="204144"/>
              </a:lnTo>
              <a:lnTo>
                <a:pt x="2217" y="213020"/>
              </a:lnTo>
              <a:lnTo>
                <a:pt x="18846" y="187502"/>
              </a:lnTo>
              <a:lnTo>
                <a:pt x="23281" y="165312"/>
              </a:lnTo>
              <a:lnTo>
                <a:pt x="9977" y="154218"/>
              </a:lnTo>
              <a:lnTo>
                <a:pt x="0" y="132028"/>
              </a:lnTo>
              <a:lnTo>
                <a:pt x="13303" y="87649"/>
              </a:lnTo>
              <a:lnTo>
                <a:pt x="22172" y="52146"/>
              </a:lnTo>
              <a:lnTo>
                <a:pt x="41019" y="23299"/>
              </a:lnTo>
              <a:lnTo>
                <a:pt x="39910" y="15533"/>
              </a:lnTo>
              <a:lnTo>
                <a:pt x="55431" y="0"/>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0.6765</cdr:x>
      <cdr:y>0.0905</cdr:y>
    </cdr:from>
    <cdr:to>
      <cdr:x>0.79875</cdr:x>
      <cdr:y>0.3395</cdr:y>
    </cdr:to>
    <cdr:sp macro="" textlink="">
      <cdr:nvSpPr>
        <cdr:cNvPr id="36953" name="Freeform 89"/>
        <cdr:cNvSpPr>
          <a:spLocks xmlns:a="http://schemas.openxmlformats.org/drawingml/2006/main"/>
        </cdr:cNvSpPr>
      </cdr:nvSpPr>
      <cdr:spPr bwMode="auto">
        <a:xfrm xmlns:a="http://schemas.openxmlformats.org/drawingml/2006/main">
          <a:off x="6198803" y="647371"/>
          <a:ext cx="1120183" cy="1781166"/>
        </a:xfrm>
        <a:custGeom xmlns:a="http://schemas.openxmlformats.org/drawingml/2006/main">
          <a:avLst/>
          <a:gdLst/>
          <a:ahLst/>
          <a:cxnLst>
            <a:cxn ang="0">
              <a:pos x="101993" y="1456743"/>
            </a:cxn>
            <a:cxn ang="0">
              <a:pos x="80929" y="1547720"/>
            </a:cxn>
            <a:cxn ang="0">
              <a:pos x="77603" y="1618726"/>
            </a:cxn>
            <a:cxn ang="0">
              <a:pos x="129708" y="1629821"/>
            </a:cxn>
            <a:cxn ang="0">
              <a:pos x="151881" y="1660886"/>
            </a:cxn>
            <a:cxn ang="0">
              <a:pos x="178488" y="1704156"/>
            </a:cxn>
            <a:cxn ang="0">
              <a:pos x="223941" y="1742988"/>
            </a:cxn>
            <a:cxn ang="0">
              <a:pos x="298219" y="1748535"/>
            </a:cxn>
            <a:cxn ang="0">
              <a:pos x="402429" y="1738550"/>
            </a:cxn>
            <a:cxn ang="0">
              <a:pos x="481141" y="1691952"/>
            </a:cxn>
            <a:cxn ang="0">
              <a:pos x="576482" y="1680857"/>
            </a:cxn>
            <a:cxn ang="0">
              <a:pos x="746101" y="1635368"/>
            </a:cxn>
            <a:cxn ang="0">
              <a:pos x="1018822" y="1139432"/>
            </a:cxn>
            <a:cxn ang="0">
              <a:pos x="1022148" y="1004076"/>
            </a:cxn>
            <a:cxn ang="0">
              <a:pos x="946762" y="913099"/>
            </a:cxn>
            <a:cxn ang="0">
              <a:pos x="933458" y="828779"/>
            </a:cxn>
            <a:cxn ang="0">
              <a:pos x="983346" y="750006"/>
            </a:cxn>
            <a:cxn ang="0">
              <a:pos x="919046" y="482622"/>
            </a:cxn>
            <a:cxn ang="0">
              <a:pos x="810401" y="266274"/>
            </a:cxn>
            <a:cxn ang="0">
              <a:pos x="843660" y="165312"/>
            </a:cxn>
            <a:cxn ang="0">
              <a:pos x="800424" y="37722"/>
            </a:cxn>
            <a:cxn ang="0">
              <a:pos x="767165" y="2219"/>
            </a:cxn>
            <a:cxn ang="0">
              <a:pos x="720603" y="7766"/>
            </a:cxn>
            <a:cxn ang="0">
              <a:pos x="668498" y="31065"/>
            </a:cxn>
            <a:cxn ang="0">
              <a:pos x="624153" y="25518"/>
            </a:cxn>
            <a:cxn ang="0">
              <a:pos x="585351" y="56583"/>
            </a:cxn>
            <a:cxn ang="0">
              <a:pos x="548767" y="80992"/>
            </a:cxn>
            <a:cxn ang="0">
              <a:pos x="542115" y="118714"/>
            </a:cxn>
            <a:cxn ang="0">
              <a:pos x="527703" y="155327"/>
            </a:cxn>
            <a:cxn ang="0">
              <a:pos x="531029" y="181954"/>
            </a:cxn>
            <a:cxn ang="0">
              <a:pos x="522160" y="206362"/>
            </a:cxn>
            <a:cxn ang="0">
              <a:pos x="483358" y="223005"/>
            </a:cxn>
            <a:cxn ang="0">
              <a:pos x="457860" y="257398"/>
            </a:cxn>
            <a:cxn ang="0">
              <a:pos x="404646" y="239647"/>
            </a:cxn>
            <a:cxn ang="0">
              <a:pos x="361410" y="219676"/>
            </a:cxn>
            <a:cxn ang="0">
              <a:pos x="330369" y="234099"/>
            </a:cxn>
            <a:cxn ang="0">
              <a:pos x="239462" y="241866"/>
            </a:cxn>
            <a:cxn ang="0">
              <a:pos x="149664" y="184173"/>
            </a:cxn>
            <a:cxn ang="0">
              <a:pos x="48779" y="177516"/>
            </a:cxn>
            <a:cxn ang="0">
              <a:pos x="41019" y="193049"/>
            </a:cxn>
            <a:cxn ang="0">
              <a:pos x="88690" y="239647"/>
            </a:cxn>
            <a:cxn ang="0">
              <a:pos x="126383" y="261836"/>
            </a:cxn>
            <a:cxn ang="0">
              <a:pos x="181814" y="279588"/>
            </a:cxn>
            <a:cxn ang="0">
              <a:pos x="268286" y="315091"/>
            </a:cxn>
            <a:cxn ang="0">
              <a:pos x="297110" y="352813"/>
            </a:cxn>
            <a:cxn ang="0">
              <a:pos x="307088" y="388317"/>
            </a:cxn>
            <a:cxn ang="0">
              <a:pos x="305979" y="434915"/>
            </a:cxn>
            <a:cxn ang="0">
              <a:pos x="317065" y="453776"/>
            </a:cxn>
            <a:cxn ang="0">
              <a:pos x="330369" y="483732"/>
            </a:cxn>
            <a:cxn ang="0">
              <a:pos x="319283" y="509250"/>
            </a:cxn>
            <a:cxn ang="0">
              <a:pos x="360301" y="566942"/>
            </a:cxn>
            <a:cxn ang="0">
              <a:pos x="341455" y="610212"/>
            </a:cxn>
            <a:cxn ang="0">
              <a:pos x="334803" y="667905"/>
            </a:cxn>
            <a:cxn ang="0">
              <a:pos x="371388" y="714503"/>
            </a:cxn>
            <a:cxn ang="0">
              <a:pos x="429036" y="701189"/>
            </a:cxn>
            <a:cxn ang="0">
              <a:pos x="485576" y="822122"/>
            </a:cxn>
            <a:cxn ang="0">
              <a:pos x="472272" y="889800"/>
            </a:cxn>
            <a:cxn ang="0">
              <a:pos x="308196" y="1047346"/>
            </a:cxn>
            <a:cxn ang="0">
              <a:pos x="262743" y="1070645"/>
            </a:cxn>
            <a:cxn ang="0">
              <a:pos x="205095" y="1118352"/>
            </a:cxn>
            <a:cxn ang="0">
              <a:pos x="124165" y="1174936"/>
            </a:cxn>
            <a:cxn ang="0">
              <a:pos x="100884" y="1217096"/>
            </a:cxn>
            <a:cxn ang="0">
              <a:pos x="63191" y="1292540"/>
            </a:cxn>
          </a:cxnLst>
          <a:rect l="0" t="0" r="r" b="b"/>
          <a:pathLst>
            <a:path w="1134119" h="1770725">
              <a:moveTo>
                <a:pt x="96450" y="1407926"/>
              </a:moveTo>
              <a:lnTo>
                <a:pt x="105319" y="1441210"/>
              </a:lnTo>
              <a:lnTo>
                <a:pt x="111971" y="1453414"/>
              </a:lnTo>
              <a:lnTo>
                <a:pt x="126383" y="1463400"/>
              </a:lnTo>
              <a:lnTo>
                <a:pt x="124165" y="1466728"/>
              </a:lnTo>
              <a:lnTo>
                <a:pt x="101993" y="1456743"/>
              </a:lnTo>
              <a:lnTo>
                <a:pt x="98667" y="1464509"/>
              </a:lnTo>
              <a:lnTo>
                <a:pt x="110862" y="1472275"/>
              </a:lnTo>
              <a:lnTo>
                <a:pt x="100884" y="1475604"/>
              </a:lnTo>
              <a:lnTo>
                <a:pt x="98667" y="1490027"/>
              </a:lnTo>
              <a:lnTo>
                <a:pt x="97558" y="1539953"/>
              </a:lnTo>
              <a:lnTo>
                <a:pt x="80929" y="1547720"/>
              </a:lnTo>
              <a:lnTo>
                <a:pt x="82038" y="1585442"/>
              </a:lnTo>
              <a:lnTo>
                <a:pt x="98667" y="1613179"/>
              </a:lnTo>
              <a:lnTo>
                <a:pt x="86472" y="1610960"/>
              </a:lnTo>
              <a:lnTo>
                <a:pt x="100884" y="1638697"/>
              </a:lnTo>
              <a:lnTo>
                <a:pt x="95341" y="1637587"/>
              </a:lnTo>
              <a:lnTo>
                <a:pt x="77603" y="1618726"/>
              </a:lnTo>
              <a:lnTo>
                <a:pt x="73169" y="1624274"/>
              </a:lnTo>
              <a:lnTo>
                <a:pt x="86472" y="1650901"/>
              </a:lnTo>
              <a:lnTo>
                <a:pt x="110862" y="1649792"/>
              </a:lnTo>
              <a:lnTo>
                <a:pt x="117514" y="1640916"/>
              </a:lnTo>
              <a:lnTo>
                <a:pt x="119731" y="1633150"/>
              </a:lnTo>
              <a:lnTo>
                <a:pt x="129708" y="1629821"/>
              </a:lnTo>
              <a:lnTo>
                <a:pt x="126383" y="1640916"/>
              </a:lnTo>
              <a:lnTo>
                <a:pt x="120839" y="1653120"/>
              </a:lnTo>
              <a:lnTo>
                <a:pt x="126383" y="1669762"/>
              </a:lnTo>
              <a:lnTo>
                <a:pt x="130817" y="1674200"/>
              </a:lnTo>
              <a:lnTo>
                <a:pt x="151881" y="1666434"/>
              </a:lnTo>
              <a:lnTo>
                <a:pt x="151881" y="1660886"/>
              </a:lnTo>
              <a:lnTo>
                <a:pt x="188465" y="1669762"/>
              </a:lnTo>
              <a:lnTo>
                <a:pt x="176271" y="1677529"/>
              </a:lnTo>
              <a:lnTo>
                <a:pt x="164076" y="1680857"/>
              </a:lnTo>
              <a:lnTo>
                <a:pt x="160750" y="1687514"/>
              </a:lnTo>
              <a:lnTo>
                <a:pt x="171836" y="1699718"/>
              </a:lnTo>
              <a:lnTo>
                <a:pt x="178488" y="1704156"/>
              </a:lnTo>
              <a:lnTo>
                <a:pt x="190683" y="1687514"/>
              </a:lnTo>
              <a:lnTo>
                <a:pt x="194008" y="1690842"/>
              </a:lnTo>
              <a:lnTo>
                <a:pt x="191791" y="1720798"/>
              </a:lnTo>
              <a:lnTo>
                <a:pt x="188465" y="1725236"/>
              </a:lnTo>
              <a:lnTo>
                <a:pt x="194008" y="1747426"/>
              </a:lnTo>
              <a:lnTo>
                <a:pt x="223941" y="1742988"/>
              </a:lnTo>
              <a:lnTo>
                <a:pt x="229484" y="1738550"/>
              </a:lnTo>
              <a:lnTo>
                <a:pt x="248331" y="1765177"/>
              </a:lnTo>
              <a:lnTo>
                <a:pt x="247222" y="1770725"/>
              </a:lnTo>
              <a:lnTo>
                <a:pt x="277155" y="1765177"/>
              </a:lnTo>
              <a:lnTo>
                <a:pt x="279372" y="1760739"/>
              </a:lnTo>
              <a:lnTo>
                <a:pt x="298219" y="1748535"/>
              </a:lnTo>
              <a:lnTo>
                <a:pt x="323717" y="1748535"/>
              </a:lnTo>
              <a:lnTo>
                <a:pt x="339238" y="1737440"/>
              </a:lnTo>
              <a:lnTo>
                <a:pt x="359193" y="1728565"/>
              </a:lnTo>
              <a:lnTo>
                <a:pt x="364736" y="1733002"/>
              </a:lnTo>
              <a:lnTo>
                <a:pt x="396886" y="1740769"/>
              </a:lnTo>
              <a:lnTo>
                <a:pt x="402429" y="1738550"/>
              </a:lnTo>
              <a:lnTo>
                <a:pt x="414624" y="1729674"/>
              </a:lnTo>
              <a:lnTo>
                <a:pt x="431253" y="1713032"/>
              </a:lnTo>
              <a:lnTo>
                <a:pt x="446774" y="1708594"/>
              </a:lnTo>
              <a:lnTo>
                <a:pt x="454534" y="1710813"/>
              </a:lnTo>
              <a:lnTo>
                <a:pt x="475598" y="1698609"/>
              </a:lnTo>
              <a:lnTo>
                <a:pt x="481141" y="1691952"/>
              </a:lnTo>
              <a:lnTo>
                <a:pt x="507748" y="1694171"/>
              </a:lnTo>
              <a:lnTo>
                <a:pt x="514400" y="1677529"/>
              </a:lnTo>
              <a:lnTo>
                <a:pt x="522160" y="1676419"/>
              </a:lnTo>
              <a:lnTo>
                <a:pt x="543224" y="1694171"/>
              </a:lnTo>
              <a:lnTo>
                <a:pt x="570939" y="1687514"/>
              </a:lnTo>
              <a:lnTo>
                <a:pt x="576482" y="1680857"/>
              </a:lnTo>
              <a:lnTo>
                <a:pt x="649651" y="1653120"/>
              </a:lnTo>
              <a:lnTo>
                <a:pt x="669607" y="1664215"/>
              </a:lnTo>
              <a:lnTo>
                <a:pt x="662955" y="1653120"/>
              </a:lnTo>
              <a:lnTo>
                <a:pt x="665172" y="1647573"/>
              </a:lnTo>
              <a:lnTo>
                <a:pt x="720603" y="1652011"/>
              </a:lnTo>
              <a:lnTo>
                <a:pt x="746101" y="1635368"/>
              </a:lnTo>
              <a:lnTo>
                <a:pt x="963391" y="1438991"/>
              </a:lnTo>
              <a:lnTo>
                <a:pt x="1134119" y="1239285"/>
              </a:lnTo>
              <a:lnTo>
                <a:pt x="1126358" y="1219315"/>
              </a:lnTo>
              <a:lnTo>
                <a:pt x="1096425" y="1179374"/>
              </a:lnTo>
              <a:lnTo>
                <a:pt x="1056515" y="1152746"/>
              </a:lnTo>
              <a:lnTo>
                <a:pt x="1018822" y="1139432"/>
              </a:lnTo>
              <a:lnTo>
                <a:pt x="1012170" y="1121681"/>
              </a:lnTo>
              <a:lnTo>
                <a:pt x="971151" y="1089506"/>
              </a:lnTo>
              <a:lnTo>
                <a:pt x="1003301" y="1067316"/>
              </a:lnTo>
              <a:lnTo>
                <a:pt x="1021039" y="1047346"/>
              </a:lnTo>
              <a:lnTo>
                <a:pt x="1028800" y="1026266"/>
              </a:lnTo>
              <a:lnTo>
                <a:pt x="1022148" y="1004076"/>
              </a:lnTo>
              <a:lnTo>
                <a:pt x="999975" y="989653"/>
              </a:lnTo>
              <a:lnTo>
                <a:pt x="977803" y="978558"/>
              </a:lnTo>
              <a:lnTo>
                <a:pt x="973369" y="946383"/>
              </a:lnTo>
              <a:lnTo>
                <a:pt x="986672" y="936398"/>
              </a:lnTo>
              <a:lnTo>
                <a:pt x="981129" y="915318"/>
              </a:lnTo>
              <a:lnTo>
                <a:pt x="946762" y="913099"/>
              </a:lnTo>
              <a:lnTo>
                <a:pt x="934567" y="896457"/>
              </a:lnTo>
              <a:lnTo>
                <a:pt x="933458" y="865392"/>
              </a:lnTo>
              <a:lnTo>
                <a:pt x="957848" y="858735"/>
              </a:lnTo>
              <a:lnTo>
                <a:pt x="960065" y="839874"/>
              </a:lnTo>
              <a:lnTo>
                <a:pt x="936784" y="836545"/>
              </a:lnTo>
              <a:lnTo>
                <a:pt x="933458" y="828779"/>
              </a:lnTo>
              <a:lnTo>
                <a:pt x="947870" y="818794"/>
              </a:lnTo>
              <a:lnTo>
                <a:pt x="945653" y="795495"/>
              </a:lnTo>
              <a:lnTo>
                <a:pt x="960065" y="778852"/>
              </a:lnTo>
              <a:lnTo>
                <a:pt x="945653" y="767758"/>
              </a:lnTo>
              <a:lnTo>
                <a:pt x="982238" y="757772"/>
              </a:lnTo>
              <a:lnTo>
                <a:pt x="983346" y="750006"/>
              </a:lnTo>
              <a:lnTo>
                <a:pt x="973369" y="706736"/>
              </a:lnTo>
              <a:lnTo>
                <a:pt x="943436" y="656810"/>
              </a:lnTo>
              <a:lnTo>
                <a:pt x="919046" y="615759"/>
              </a:lnTo>
              <a:lnTo>
                <a:pt x="871375" y="556957"/>
              </a:lnTo>
              <a:lnTo>
                <a:pt x="870267" y="540315"/>
              </a:lnTo>
              <a:lnTo>
                <a:pt x="919046" y="482622"/>
              </a:lnTo>
              <a:lnTo>
                <a:pt x="961174" y="442681"/>
              </a:lnTo>
              <a:lnTo>
                <a:pt x="971151" y="418273"/>
              </a:lnTo>
              <a:lnTo>
                <a:pt x="935675" y="396083"/>
              </a:lnTo>
              <a:lnTo>
                <a:pt x="901308" y="348376"/>
              </a:lnTo>
              <a:lnTo>
                <a:pt x="831465" y="327295"/>
              </a:lnTo>
              <a:lnTo>
                <a:pt x="810401" y="266274"/>
              </a:lnTo>
              <a:lnTo>
                <a:pt x="839225" y="232990"/>
              </a:lnTo>
              <a:lnTo>
                <a:pt x="849203" y="209691"/>
              </a:lnTo>
              <a:lnTo>
                <a:pt x="817053" y="207472"/>
              </a:lnTo>
              <a:lnTo>
                <a:pt x="811510" y="200815"/>
              </a:lnTo>
              <a:lnTo>
                <a:pt x="841443" y="189720"/>
              </a:lnTo>
              <a:lnTo>
                <a:pt x="843660" y="165312"/>
              </a:lnTo>
              <a:lnTo>
                <a:pt x="897982" y="116495"/>
              </a:lnTo>
              <a:lnTo>
                <a:pt x="878027" y="73225"/>
              </a:lnTo>
              <a:lnTo>
                <a:pt x="805967" y="48817"/>
              </a:lnTo>
              <a:lnTo>
                <a:pt x="801532" y="44379"/>
              </a:lnTo>
              <a:lnTo>
                <a:pt x="800424" y="41050"/>
              </a:lnTo>
              <a:lnTo>
                <a:pt x="800424" y="37722"/>
              </a:lnTo>
              <a:lnTo>
                <a:pt x="789338" y="33284"/>
              </a:lnTo>
              <a:lnTo>
                <a:pt x="782686" y="29956"/>
              </a:lnTo>
              <a:lnTo>
                <a:pt x="776034" y="23299"/>
              </a:lnTo>
              <a:lnTo>
                <a:pt x="769382" y="16642"/>
              </a:lnTo>
              <a:lnTo>
                <a:pt x="767165" y="8876"/>
              </a:lnTo>
              <a:lnTo>
                <a:pt x="767165" y="2219"/>
              </a:lnTo>
              <a:lnTo>
                <a:pt x="760513" y="0"/>
              </a:lnTo>
              <a:lnTo>
                <a:pt x="748319" y="3328"/>
              </a:lnTo>
              <a:lnTo>
                <a:pt x="740558" y="3328"/>
              </a:lnTo>
              <a:lnTo>
                <a:pt x="733907" y="3328"/>
              </a:lnTo>
              <a:lnTo>
                <a:pt x="725038" y="5547"/>
              </a:lnTo>
              <a:lnTo>
                <a:pt x="720603" y="7766"/>
              </a:lnTo>
              <a:lnTo>
                <a:pt x="719494" y="12204"/>
              </a:lnTo>
              <a:lnTo>
                <a:pt x="708408" y="15533"/>
              </a:lnTo>
              <a:lnTo>
                <a:pt x="703974" y="17751"/>
              </a:lnTo>
              <a:lnTo>
                <a:pt x="699539" y="21080"/>
              </a:lnTo>
              <a:lnTo>
                <a:pt x="695105" y="25518"/>
              </a:lnTo>
              <a:lnTo>
                <a:pt x="668498" y="31065"/>
              </a:lnTo>
              <a:lnTo>
                <a:pt x="661846" y="27737"/>
              </a:lnTo>
              <a:lnTo>
                <a:pt x="651869" y="28846"/>
              </a:lnTo>
              <a:lnTo>
                <a:pt x="649651" y="24408"/>
              </a:lnTo>
              <a:lnTo>
                <a:pt x="637457" y="27737"/>
              </a:lnTo>
              <a:lnTo>
                <a:pt x="633022" y="23299"/>
              </a:lnTo>
              <a:lnTo>
                <a:pt x="624153" y="25518"/>
              </a:lnTo>
              <a:lnTo>
                <a:pt x="610850" y="28846"/>
              </a:lnTo>
              <a:lnTo>
                <a:pt x="608632" y="34394"/>
              </a:lnTo>
              <a:lnTo>
                <a:pt x="604198" y="39941"/>
              </a:lnTo>
              <a:lnTo>
                <a:pt x="599763" y="46598"/>
              </a:lnTo>
              <a:lnTo>
                <a:pt x="594220" y="49926"/>
              </a:lnTo>
              <a:lnTo>
                <a:pt x="585351" y="56583"/>
              </a:lnTo>
              <a:lnTo>
                <a:pt x="582026" y="61021"/>
              </a:lnTo>
              <a:lnTo>
                <a:pt x="576482" y="65459"/>
              </a:lnTo>
              <a:lnTo>
                <a:pt x="568722" y="68787"/>
              </a:lnTo>
              <a:lnTo>
                <a:pt x="560962" y="71006"/>
              </a:lnTo>
              <a:lnTo>
                <a:pt x="553201" y="75444"/>
              </a:lnTo>
              <a:lnTo>
                <a:pt x="548767" y="80992"/>
              </a:lnTo>
              <a:lnTo>
                <a:pt x="552093" y="86539"/>
              </a:lnTo>
              <a:lnTo>
                <a:pt x="556527" y="90977"/>
              </a:lnTo>
              <a:lnTo>
                <a:pt x="553201" y="98743"/>
              </a:lnTo>
              <a:lnTo>
                <a:pt x="547658" y="104291"/>
              </a:lnTo>
              <a:lnTo>
                <a:pt x="543224" y="110948"/>
              </a:lnTo>
              <a:lnTo>
                <a:pt x="542115" y="118714"/>
              </a:lnTo>
              <a:lnTo>
                <a:pt x="537681" y="124261"/>
              </a:lnTo>
              <a:lnTo>
                <a:pt x="541007" y="133137"/>
              </a:lnTo>
              <a:lnTo>
                <a:pt x="537681" y="139794"/>
              </a:lnTo>
              <a:lnTo>
                <a:pt x="532138" y="143122"/>
              </a:lnTo>
              <a:lnTo>
                <a:pt x="527703" y="149779"/>
              </a:lnTo>
              <a:lnTo>
                <a:pt x="527703" y="155327"/>
              </a:lnTo>
              <a:lnTo>
                <a:pt x="525486" y="160874"/>
              </a:lnTo>
              <a:lnTo>
                <a:pt x="521051" y="167531"/>
              </a:lnTo>
              <a:lnTo>
                <a:pt x="523269" y="173078"/>
              </a:lnTo>
              <a:lnTo>
                <a:pt x="525486" y="178626"/>
              </a:lnTo>
              <a:lnTo>
                <a:pt x="526595" y="185282"/>
              </a:lnTo>
              <a:lnTo>
                <a:pt x="531029" y="181954"/>
              </a:lnTo>
              <a:lnTo>
                <a:pt x="533246" y="188611"/>
              </a:lnTo>
              <a:lnTo>
                <a:pt x="539898" y="183063"/>
              </a:lnTo>
              <a:lnTo>
                <a:pt x="541007" y="187501"/>
              </a:lnTo>
              <a:lnTo>
                <a:pt x="533246" y="195268"/>
              </a:lnTo>
              <a:lnTo>
                <a:pt x="532138" y="198596"/>
              </a:lnTo>
              <a:lnTo>
                <a:pt x="522160" y="206362"/>
              </a:lnTo>
              <a:lnTo>
                <a:pt x="515508" y="209691"/>
              </a:lnTo>
              <a:lnTo>
                <a:pt x="507748" y="209691"/>
              </a:lnTo>
              <a:lnTo>
                <a:pt x="501096" y="210800"/>
              </a:lnTo>
              <a:lnTo>
                <a:pt x="494445" y="214129"/>
              </a:lnTo>
              <a:lnTo>
                <a:pt x="487793" y="218567"/>
              </a:lnTo>
              <a:lnTo>
                <a:pt x="483358" y="223005"/>
              </a:lnTo>
              <a:lnTo>
                <a:pt x="476707" y="228552"/>
              </a:lnTo>
              <a:lnTo>
                <a:pt x="475598" y="235209"/>
              </a:lnTo>
              <a:lnTo>
                <a:pt x="473381" y="241866"/>
              </a:lnTo>
              <a:lnTo>
                <a:pt x="471164" y="248523"/>
              </a:lnTo>
              <a:lnTo>
                <a:pt x="470055" y="252961"/>
              </a:lnTo>
              <a:lnTo>
                <a:pt x="457860" y="257398"/>
              </a:lnTo>
              <a:lnTo>
                <a:pt x="452317" y="264055"/>
              </a:lnTo>
              <a:lnTo>
                <a:pt x="444557" y="261836"/>
              </a:lnTo>
              <a:lnTo>
                <a:pt x="437905" y="251851"/>
              </a:lnTo>
              <a:lnTo>
                <a:pt x="426819" y="246304"/>
              </a:lnTo>
              <a:lnTo>
                <a:pt x="415733" y="242975"/>
              </a:lnTo>
              <a:lnTo>
                <a:pt x="404646" y="239647"/>
              </a:lnTo>
              <a:lnTo>
                <a:pt x="392451" y="236318"/>
              </a:lnTo>
              <a:lnTo>
                <a:pt x="381365" y="232990"/>
              </a:lnTo>
              <a:lnTo>
                <a:pt x="374714" y="230771"/>
              </a:lnTo>
              <a:lnTo>
                <a:pt x="374714" y="226333"/>
              </a:lnTo>
              <a:lnTo>
                <a:pt x="366953" y="226333"/>
              </a:lnTo>
              <a:lnTo>
                <a:pt x="361410" y="219676"/>
              </a:lnTo>
              <a:lnTo>
                <a:pt x="353650" y="217457"/>
              </a:lnTo>
              <a:lnTo>
                <a:pt x="345889" y="217457"/>
              </a:lnTo>
              <a:lnTo>
                <a:pt x="340346" y="219676"/>
              </a:lnTo>
              <a:lnTo>
                <a:pt x="335912" y="224114"/>
              </a:lnTo>
              <a:lnTo>
                <a:pt x="331477" y="230771"/>
              </a:lnTo>
              <a:lnTo>
                <a:pt x="330369" y="234099"/>
              </a:lnTo>
              <a:lnTo>
                <a:pt x="328152" y="238537"/>
              </a:lnTo>
              <a:lnTo>
                <a:pt x="310414" y="240756"/>
              </a:lnTo>
              <a:lnTo>
                <a:pt x="301545" y="242975"/>
              </a:lnTo>
              <a:lnTo>
                <a:pt x="276046" y="254070"/>
              </a:lnTo>
              <a:lnTo>
                <a:pt x="263852" y="241866"/>
              </a:lnTo>
              <a:lnTo>
                <a:pt x="239462" y="241866"/>
              </a:lnTo>
              <a:lnTo>
                <a:pt x="211746" y="232990"/>
              </a:lnTo>
              <a:lnTo>
                <a:pt x="196226" y="237428"/>
              </a:lnTo>
              <a:lnTo>
                <a:pt x="191791" y="217457"/>
              </a:lnTo>
              <a:lnTo>
                <a:pt x="177379" y="203034"/>
              </a:lnTo>
              <a:lnTo>
                <a:pt x="175162" y="195268"/>
              </a:lnTo>
              <a:lnTo>
                <a:pt x="149664" y="184173"/>
              </a:lnTo>
              <a:lnTo>
                <a:pt x="113079" y="157546"/>
              </a:lnTo>
              <a:lnTo>
                <a:pt x="79821" y="150889"/>
              </a:lnTo>
              <a:lnTo>
                <a:pt x="60974" y="158655"/>
              </a:lnTo>
              <a:lnTo>
                <a:pt x="50996" y="164202"/>
              </a:lnTo>
              <a:lnTo>
                <a:pt x="45453" y="169750"/>
              </a:lnTo>
              <a:lnTo>
                <a:pt x="48779" y="177516"/>
              </a:lnTo>
              <a:lnTo>
                <a:pt x="53214" y="184173"/>
              </a:lnTo>
              <a:lnTo>
                <a:pt x="21064" y="187501"/>
              </a:lnTo>
              <a:lnTo>
                <a:pt x="0" y="188611"/>
              </a:lnTo>
              <a:lnTo>
                <a:pt x="21064" y="191939"/>
              </a:lnTo>
              <a:lnTo>
                <a:pt x="38802" y="190830"/>
              </a:lnTo>
              <a:lnTo>
                <a:pt x="41019" y="193049"/>
              </a:lnTo>
              <a:lnTo>
                <a:pt x="36584" y="200815"/>
              </a:lnTo>
              <a:lnTo>
                <a:pt x="54322" y="209691"/>
              </a:lnTo>
              <a:lnTo>
                <a:pt x="73169" y="223005"/>
              </a:lnTo>
              <a:lnTo>
                <a:pt x="77603" y="229662"/>
              </a:lnTo>
              <a:lnTo>
                <a:pt x="86472" y="231880"/>
              </a:lnTo>
              <a:lnTo>
                <a:pt x="88690" y="239647"/>
              </a:lnTo>
              <a:lnTo>
                <a:pt x="92015" y="244085"/>
              </a:lnTo>
              <a:lnTo>
                <a:pt x="99776" y="247413"/>
              </a:lnTo>
              <a:lnTo>
                <a:pt x="115296" y="249632"/>
              </a:lnTo>
              <a:lnTo>
                <a:pt x="117514" y="254070"/>
              </a:lnTo>
              <a:lnTo>
                <a:pt x="119731" y="259617"/>
              </a:lnTo>
              <a:lnTo>
                <a:pt x="126383" y="261836"/>
              </a:lnTo>
              <a:lnTo>
                <a:pt x="139686" y="261836"/>
              </a:lnTo>
              <a:lnTo>
                <a:pt x="145229" y="265165"/>
              </a:lnTo>
              <a:lnTo>
                <a:pt x="148555" y="272931"/>
              </a:lnTo>
              <a:lnTo>
                <a:pt x="156315" y="279588"/>
              </a:lnTo>
              <a:lnTo>
                <a:pt x="167402" y="280697"/>
              </a:lnTo>
              <a:lnTo>
                <a:pt x="181814" y="279588"/>
              </a:lnTo>
              <a:lnTo>
                <a:pt x="196226" y="281807"/>
              </a:lnTo>
              <a:lnTo>
                <a:pt x="211746" y="285135"/>
              </a:lnTo>
              <a:lnTo>
                <a:pt x="225050" y="289573"/>
              </a:lnTo>
              <a:lnTo>
                <a:pt x="236136" y="295121"/>
              </a:lnTo>
              <a:lnTo>
                <a:pt x="254983" y="305106"/>
              </a:lnTo>
              <a:lnTo>
                <a:pt x="268286" y="315091"/>
              </a:lnTo>
              <a:lnTo>
                <a:pt x="272720" y="320639"/>
              </a:lnTo>
              <a:lnTo>
                <a:pt x="271612" y="332843"/>
              </a:lnTo>
              <a:lnTo>
                <a:pt x="274938" y="336171"/>
              </a:lnTo>
              <a:lnTo>
                <a:pt x="286024" y="335062"/>
              </a:lnTo>
              <a:lnTo>
                <a:pt x="291567" y="345047"/>
              </a:lnTo>
              <a:lnTo>
                <a:pt x="297110" y="352813"/>
              </a:lnTo>
              <a:lnTo>
                <a:pt x="308196" y="357251"/>
              </a:lnTo>
              <a:lnTo>
                <a:pt x="315957" y="362799"/>
              </a:lnTo>
              <a:lnTo>
                <a:pt x="323717" y="366127"/>
              </a:lnTo>
              <a:lnTo>
                <a:pt x="322608" y="371675"/>
              </a:lnTo>
              <a:lnTo>
                <a:pt x="312631" y="378331"/>
              </a:lnTo>
              <a:lnTo>
                <a:pt x="307088" y="388317"/>
              </a:lnTo>
              <a:lnTo>
                <a:pt x="305979" y="403849"/>
              </a:lnTo>
              <a:lnTo>
                <a:pt x="305979" y="412725"/>
              </a:lnTo>
              <a:lnTo>
                <a:pt x="308196" y="420491"/>
              </a:lnTo>
              <a:lnTo>
                <a:pt x="312631" y="424929"/>
              </a:lnTo>
              <a:lnTo>
                <a:pt x="312631" y="431586"/>
              </a:lnTo>
              <a:lnTo>
                <a:pt x="305979" y="434915"/>
              </a:lnTo>
              <a:lnTo>
                <a:pt x="303762" y="436024"/>
              </a:lnTo>
              <a:lnTo>
                <a:pt x="302653" y="439353"/>
              </a:lnTo>
              <a:lnTo>
                <a:pt x="299327" y="446009"/>
              </a:lnTo>
              <a:lnTo>
                <a:pt x="298219" y="451557"/>
              </a:lnTo>
              <a:lnTo>
                <a:pt x="309305" y="454885"/>
              </a:lnTo>
              <a:lnTo>
                <a:pt x="317065" y="453776"/>
              </a:lnTo>
              <a:lnTo>
                <a:pt x="330369" y="455995"/>
              </a:lnTo>
              <a:lnTo>
                <a:pt x="335912" y="459323"/>
              </a:lnTo>
              <a:lnTo>
                <a:pt x="333695" y="464871"/>
              </a:lnTo>
              <a:lnTo>
                <a:pt x="337020" y="472637"/>
              </a:lnTo>
              <a:lnTo>
                <a:pt x="334803" y="479294"/>
              </a:lnTo>
              <a:lnTo>
                <a:pt x="330369" y="483732"/>
              </a:lnTo>
              <a:lnTo>
                <a:pt x="321500" y="484841"/>
              </a:lnTo>
              <a:lnTo>
                <a:pt x="315957" y="487060"/>
              </a:lnTo>
              <a:lnTo>
                <a:pt x="315957" y="493717"/>
              </a:lnTo>
              <a:lnTo>
                <a:pt x="319283" y="497045"/>
              </a:lnTo>
              <a:lnTo>
                <a:pt x="315957" y="502593"/>
              </a:lnTo>
              <a:lnTo>
                <a:pt x="319283" y="509250"/>
              </a:lnTo>
              <a:lnTo>
                <a:pt x="325934" y="517016"/>
              </a:lnTo>
              <a:lnTo>
                <a:pt x="337020" y="530330"/>
              </a:lnTo>
              <a:lnTo>
                <a:pt x="346998" y="542534"/>
              </a:lnTo>
              <a:lnTo>
                <a:pt x="355867" y="553629"/>
              </a:lnTo>
              <a:lnTo>
                <a:pt x="360301" y="562505"/>
              </a:lnTo>
              <a:lnTo>
                <a:pt x="360301" y="566942"/>
              </a:lnTo>
              <a:lnTo>
                <a:pt x="353650" y="566942"/>
              </a:lnTo>
              <a:lnTo>
                <a:pt x="349215" y="572490"/>
              </a:lnTo>
              <a:lnTo>
                <a:pt x="349215" y="584694"/>
              </a:lnTo>
              <a:lnTo>
                <a:pt x="346998" y="595789"/>
              </a:lnTo>
              <a:lnTo>
                <a:pt x="345889" y="603555"/>
              </a:lnTo>
              <a:lnTo>
                <a:pt x="341455" y="610212"/>
              </a:lnTo>
              <a:lnTo>
                <a:pt x="333695" y="617978"/>
              </a:lnTo>
              <a:lnTo>
                <a:pt x="324826" y="625745"/>
              </a:lnTo>
              <a:lnTo>
                <a:pt x="328152" y="635730"/>
              </a:lnTo>
              <a:lnTo>
                <a:pt x="323717" y="647934"/>
              </a:lnTo>
              <a:lnTo>
                <a:pt x="328152" y="657920"/>
              </a:lnTo>
              <a:lnTo>
                <a:pt x="334803" y="667905"/>
              </a:lnTo>
              <a:lnTo>
                <a:pt x="350324" y="674562"/>
              </a:lnTo>
              <a:lnTo>
                <a:pt x="353650" y="682328"/>
              </a:lnTo>
              <a:lnTo>
                <a:pt x="359193" y="693423"/>
              </a:lnTo>
              <a:lnTo>
                <a:pt x="365845" y="702299"/>
              </a:lnTo>
              <a:lnTo>
                <a:pt x="368062" y="710065"/>
              </a:lnTo>
              <a:lnTo>
                <a:pt x="371388" y="714503"/>
              </a:lnTo>
              <a:lnTo>
                <a:pt x="373605" y="721160"/>
              </a:lnTo>
              <a:lnTo>
                <a:pt x="376931" y="726707"/>
              </a:lnTo>
              <a:lnTo>
                <a:pt x="366953" y="736692"/>
              </a:lnTo>
              <a:lnTo>
                <a:pt x="381365" y="743349"/>
              </a:lnTo>
              <a:lnTo>
                <a:pt x="402429" y="743349"/>
              </a:lnTo>
              <a:lnTo>
                <a:pt x="429036" y="701189"/>
              </a:lnTo>
              <a:lnTo>
                <a:pt x="445665" y="706736"/>
              </a:lnTo>
              <a:lnTo>
                <a:pt x="424601" y="764429"/>
              </a:lnTo>
              <a:lnTo>
                <a:pt x="471164" y="778852"/>
              </a:lnTo>
              <a:lnTo>
                <a:pt x="488901" y="791057"/>
              </a:lnTo>
              <a:lnTo>
                <a:pt x="496662" y="821013"/>
              </a:lnTo>
              <a:lnTo>
                <a:pt x="485576" y="822122"/>
              </a:lnTo>
              <a:lnTo>
                <a:pt x="483358" y="853187"/>
              </a:lnTo>
              <a:lnTo>
                <a:pt x="506639" y="885362"/>
              </a:lnTo>
              <a:lnTo>
                <a:pt x="482250" y="877596"/>
              </a:lnTo>
              <a:lnTo>
                <a:pt x="492227" y="907552"/>
              </a:lnTo>
              <a:lnTo>
                <a:pt x="485576" y="907552"/>
              </a:lnTo>
              <a:lnTo>
                <a:pt x="472272" y="889800"/>
              </a:lnTo>
              <a:lnTo>
                <a:pt x="413515" y="911990"/>
              </a:lnTo>
              <a:lnTo>
                <a:pt x="405755" y="934179"/>
              </a:lnTo>
              <a:lnTo>
                <a:pt x="399103" y="938617"/>
              </a:lnTo>
              <a:lnTo>
                <a:pt x="386908" y="966354"/>
              </a:lnTo>
              <a:lnTo>
                <a:pt x="350324" y="999638"/>
              </a:lnTo>
              <a:lnTo>
                <a:pt x="308196" y="1047346"/>
              </a:lnTo>
              <a:lnTo>
                <a:pt x="314848" y="1051784"/>
              </a:lnTo>
              <a:lnTo>
                <a:pt x="310414" y="1056222"/>
              </a:lnTo>
              <a:lnTo>
                <a:pt x="293784" y="1050674"/>
              </a:lnTo>
              <a:lnTo>
                <a:pt x="296002" y="1073973"/>
              </a:lnTo>
              <a:lnTo>
                <a:pt x="288241" y="1077302"/>
              </a:lnTo>
              <a:lnTo>
                <a:pt x="262743" y="1070645"/>
              </a:lnTo>
              <a:lnTo>
                <a:pt x="227267" y="1077302"/>
              </a:lnTo>
              <a:lnTo>
                <a:pt x="222833" y="1086178"/>
              </a:lnTo>
              <a:lnTo>
                <a:pt x="220615" y="1098382"/>
              </a:lnTo>
              <a:lnTo>
                <a:pt x="209529" y="1105039"/>
              </a:lnTo>
              <a:lnTo>
                <a:pt x="203986" y="1113914"/>
              </a:lnTo>
              <a:lnTo>
                <a:pt x="205095" y="1118352"/>
              </a:lnTo>
              <a:lnTo>
                <a:pt x="172945" y="1140542"/>
              </a:lnTo>
              <a:lnTo>
                <a:pt x="190683" y="1163841"/>
              </a:lnTo>
              <a:lnTo>
                <a:pt x="186248" y="1168279"/>
              </a:lnTo>
              <a:lnTo>
                <a:pt x="164076" y="1160512"/>
              </a:lnTo>
              <a:lnTo>
                <a:pt x="152989" y="1174936"/>
              </a:lnTo>
              <a:lnTo>
                <a:pt x="124165" y="1174936"/>
              </a:lnTo>
              <a:lnTo>
                <a:pt x="107536" y="1170498"/>
              </a:lnTo>
              <a:lnTo>
                <a:pt x="104210" y="1180483"/>
              </a:lnTo>
              <a:lnTo>
                <a:pt x="104210" y="1207110"/>
              </a:lnTo>
              <a:lnTo>
                <a:pt x="95341" y="1204892"/>
              </a:lnTo>
              <a:lnTo>
                <a:pt x="86472" y="1213767"/>
              </a:lnTo>
              <a:lnTo>
                <a:pt x="100884" y="1217096"/>
              </a:lnTo>
              <a:lnTo>
                <a:pt x="86472" y="1240395"/>
              </a:lnTo>
              <a:lnTo>
                <a:pt x="68734" y="1219315"/>
              </a:lnTo>
              <a:lnTo>
                <a:pt x="63191" y="1219315"/>
              </a:lnTo>
              <a:lnTo>
                <a:pt x="73169" y="1239285"/>
              </a:lnTo>
              <a:lnTo>
                <a:pt x="64300" y="1253708"/>
              </a:lnTo>
              <a:lnTo>
                <a:pt x="63191" y="1292540"/>
              </a:lnTo>
              <a:lnTo>
                <a:pt x="73169" y="1330262"/>
              </a:lnTo>
              <a:lnTo>
                <a:pt x="83146" y="1313620"/>
              </a:lnTo>
              <a:lnTo>
                <a:pt x="79821" y="1390174"/>
              </a:lnTo>
              <a:lnTo>
                <a:pt x="96450" y="1407926"/>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0.6835</cdr:x>
      <cdr:y>0.85875</cdr:y>
    </cdr:from>
    <cdr:to>
      <cdr:x>0.70975</cdr:x>
      <cdr:y>0.90425</cdr:y>
    </cdr:to>
    <cdr:sp macro="" textlink="">
      <cdr:nvSpPr>
        <cdr:cNvPr id="36956" name="Freeform 92"/>
        <cdr:cNvSpPr>
          <a:spLocks xmlns:a="http://schemas.openxmlformats.org/drawingml/2006/main"/>
        </cdr:cNvSpPr>
      </cdr:nvSpPr>
      <cdr:spPr bwMode="auto">
        <a:xfrm xmlns:a="http://schemas.openxmlformats.org/drawingml/2006/main">
          <a:off x="6251491" y="6160758"/>
          <a:ext cx="242821" cy="327262"/>
        </a:xfrm>
        <a:custGeom xmlns:a="http://schemas.openxmlformats.org/drawingml/2006/main">
          <a:avLst/>
          <a:gdLst/>
          <a:ahLst/>
          <a:cxnLst>
            <a:cxn ang="0">
              <a:pos x="14413" y="63240"/>
            </a:cxn>
            <a:cxn ang="0">
              <a:pos x="18847" y="54364"/>
            </a:cxn>
            <a:cxn ang="0">
              <a:pos x="25499" y="23299"/>
            </a:cxn>
            <a:cxn ang="0">
              <a:pos x="42128" y="27737"/>
            </a:cxn>
            <a:cxn ang="0">
              <a:pos x="55431" y="28846"/>
            </a:cxn>
            <a:cxn ang="0">
              <a:pos x="70952" y="6656"/>
            </a:cxn>
            <a:cxn ang="0">
              <a:pos x="85364" y="3328"/>
            </a:cxn>
            <a:cxn ang="0">
              <a:pos x="108645" y="19970"/>
            </a:cxn>
            <a:cxn ang="0">
              <a:pos x="130818" y="31065"/>
            </a:cxn>
            <a:cxn ang="0">
              <a:pos x="164076" y="48817"/>
            </a:cxn>
            <a:cxn ang="0">
              <a:pos x="186249" y="68787"/>
            </a:cxn>
            <a:cxn ang="0">
              <a:pos x="196226" y="88758"/>
            </a:cxn>
            <a:cxn ang="0">
              <a:pos x="210638" y="99853"/>
            </a:cxn>
            <a:cxn ang="0">
              <a:pos x="212856" y="118714"/>
            </a:cxn>
            <a:cxn ang="0">
              <a:pos x="229485" y="132027"/>
            </a:cxn>
            <a:cxn ang="0">
              <a:pos x="235028" y="117604"/>
            </a:cxn>
            <a:cxn ang="0">
              <a:pos x="241680" y="159764"/>
            </a:cxn>
            <a:cxn ang="0">
              <a:pos x="221725" y="168640"/>
            </a:cxn>
            <a:cxn ang="0">
              <a:pos x="201769" y="165312"/>
            </a:cxn>
            <a:cxn ang="0">
              <a:pos x="202878" y="154217"/>
            </a:cxn>
            <a:cxn ang="0">
              <a:pos x="180706" y="139794"/>
            </a:cxn>
            <a:cxn ang="0">
              <a:pos x="166294" y="135356"/>
            </a:cxn>
            <a:cxn ang="0">
              <a:pos x="179597" y="166421"/>
            </a:cxn>
            <a:cxn ang="0">
              <a:pos x="194009" y="208581"/>
            </a:cxn>
            <a:cxn ang="0">
              <a:pos x="200661" y="251851"/>
            </a:cxn>
            <a:cxn ang="0">
              <a:pos x="207312" y="291792"/>
            </a:cxn>
            <a:cxn ang="0">
              <a:pos x="221725" y="326186"/>
            </a:cxn>
            <a:cxn ang="0">
              <a:pos x="198444" y="321748"/>
            </a:cxn>
            <a:cxn ang="0">
              <a:pos x="182923" y="300668"/>
            </a:cxn>
            <a:cxn ang="0">
              <a:pos x="167402" y="272931"/>
            </a:cxn>
            <a:cxn ang="0">
              <a:pos x="148556" y="280697"/>
            </a:cxn>
            <a:cxn ang="0">
              <a:pos x="143013" y="320638"/>
            </a:cxn>
            <a:cxn ang="0">
              <a:pos x="129709" y="316200"/>
            </a:cxn>
            <a:cxn ang="0">
              <a:pos x="127492" y="282916"/>
            </a:cxn>
            <a:cxn ang="0">
              <a:pos x="113080" y="252960"/>
            </a:cxn>
            <a:cxn ang="0">
              <a:pos x="101994" y="229661"/>
            </a:cxn>
            <a:cxn ang="0">
              <a:pos x="86473" y="237428"/>
            </a:cxn>
            <a:cxn ang="0">
              <a:pos x="83147" y="271821"/>
            </a:cxn>
            <a:cxn ang="0">
              <a:pos x="66518" y="265165"/>
            </a:cxn>
            <a:cxn ang="0">
              <a:pos x="52106" y="236318"/>
            </a:cxn>
            <a:cxn ang="0">
              <a:pos x="45454" y="211910"/>
            </a:cxn>
            <a:cxn ang="0">
              <a:pos x="55431" y="184173"/>
            </a:cxn>
            <a:cxn ang="0">
              <a:pos x="48780" y="148670"/>
            </a:cxn>
            <a:cxn ang="0">
              <a:pos x="22173" y="123152"/>
            </a:cxn>
            <a:cxn ang="0">
              <a:pos x="11087" y="89867"/>
            </a:cxn>
            <a:cxn ang="0">
              <a:pos x="2218" y="69897"/>
            </a:cxn>
          </a:cxnLst>
          <a:rect l="0" t="0" r="r" b="b"/>
          <a:pathLst>
            <a:path w="241680" h="329514">
              <a:moveTo>
                <a:pt x="2218" y="69897"/>
              </a:moveTo>
              <a:lnTo>
                <a:pt x="14413" y="63240"/>
              </a:lnTo>
              <a:lnTo>
                <a:pt x="17738" y="58802"/>
              </a:lnTo>
              <a:lnTo>
                <a:pt x="18847" y="54364"/>
              </a:lnTo>
              <a:lnTo>
                <a:pt x="21064" y="42160"/>
              </a:lnTo>
              <a:lnTo>
                <a:pt x="25499" y="23299"/>
              </a:lnTo>
              <a:lnTo>
                <a:pt x="32150" y="21080"/>
              </a:lnTo>
              <a:lnTo>
                <a:pt x="42128" y="27737"/>
              </a:lnTo>
              <a:lnTo>
                <a:pt x="46563" y="29956"/>
              </a:lnTo>
              <a:lnTo>
                <a:pt x="55431" y="28846"/>
              </a:lnTo>
              <a:lnTo>
                <a:pt x="63192" y="16642"/>
              </a:lnTo>
              <a:lnTo>
                <a:pt x="70952" y="6656"/>
              </a:lnTo>
              <a:lnTo>
                <a:pt x="77604" y="0"/>
              </a:lnTo>
              <a:lnTo>
                <a:pt x="85364" y="3328"/>
              </a:lnTo>
              <a:lnTo>
                <a:pt x="97559" y="12204"/>
              </a:lnTo>
              <a:lnTo>
                <a:pt x="108645" y="19970"/>
              </a:lnTo>
              <a:lnTo>
                <a:pt x="116406" y="27737"/>
              </a:lnTo>
              <a:lnTo>
                <a:pt x="130818" y="31065"/>
              </a:lnTo>
              <a:lnTo>
                <a:pt x="145230" y="35503"/>
              </a:lnTo>
              <a:lnTo>
                <a:pt x="164076" y="48817"/>
              </a:lnTo>
              <a:lnTo>
                <a:pt x="172945" y="59911"/>
              </a:lnTo>
              <a:lnTo>
                <a:pt x="186249" y="68787"/>
              </a:lnTo>
              <a:lnTo>
                <a:pt x="192900" y="76554"/>
              </a:lnTo>
              <a:lnTo>
                <a:pt x="196226" y="88758"/>
              </a:lnTo>
              <a:lnTo>
                <a:pt x="210638" y="92086"/>
              </a:lnTo>
              <a:lnTo>
                <a:pt x="210638" y="99853"/>
              </a:lnTo>
              <a:lnTo>
                <a:pt x="211747" y="107619"/>
              </a:lnTo>
              <a:lnTo>
                <a:pt x="212856" y="118714"/>
              </a:lnTo>
              <a:lnTo>
                <a:pt x="221725" y="129808"/>
              </a:lnTo>
              <a:lnTo>
                <a:pt x="229485" y="132027"/>
              </a:lnTo>
              <a:lnTo>
                <a:pt x="229485" y="116495"/>
              </a:lnTo>
              <a:lnTo>
                <a:pt x="235028" y="117604"/>
              </a:lnTo>
              <a:lnTo>
                <a:pt x="237245" y="136465"/>
              </a:lnTo>
              <a:lnTo>
                <a:pt x="241680" y="159764"/>
              </a:lnTo>
              <a:lnTo>
                <a:pt x="227268" y="160874"/>
              </a:lnTo>
              <a:lnTo>
                <a:pt x="221725" y="168640"/>
              </a:lnTo>
              <a:lnTo>
                <a:pt x="210638" y="180844"/>
              </a:lnTo>
              <a:lnTo>
                <a:pt x="201769" y="165312"/>
              </a:lnTo>
              <a:lnTo>
                <a:pt x="205095" y="160874"/>
              </a:lnTo>
              <a:lnTo>
                <a:pt x="202878" y="154217"/>
              </a:lnTo>
              <a:lnTo>
                <a:pt x="192900" y="147560"/>
              </a:lnTo>
              <a:lnTo>
                <a:pt x="180706" y="139794"/>
              </a:lnTo>
              <a:lnTo>
                <a:pt x="171837" y="129808"/>
              </a:lnTo>
              <a:lnTo>
                <a:pt x="166294" y="135356"/>
              </a:lnTo>
              <a:lnTo>
                <a:pt x="171837" y="151998"/>
              </a:lnTo>
              <a:lnTo>
                <a:pt x="179597" y="166421"/>
              </a:lnTo>
              <a:lnTo>
                <a:pt x="188466" y="189720"/>
              </a:lnTo>
              <a:lnTo>
                <a:pt x="194009" y="208581"/>
              </a:lnTo>
              <a:lnTo>
                <a:pt x="195118" y="224114"/>
              </a:lnTo>
              <a:lnTo>
                <a:pt x="200661" y="251851"/>
              </a:lnTo>
              <a:lnTo>
                <a:pt x="205095" y="269602"/>
              </a:lnTo>
              <a:lnTo>
                <a:pt x="207312" y="291792"/>
              </a:lnTo>
              <a:lnTo>
                <a:pt x="216181" y="294011"/>
              </a:lnTo>
              <a:lnTo>
                <a:pt x="221725" y="326186"/>
              </a:lnTo>
              <a:lnTo>
                <a:pt x="208421" y="328405"/>
              </a:lnTo>
              <a:lnTo>
                <a:pt x="198444" y="321748"/>
              </a:lnTo>
              <a:lnTo>
                <a:pt x="190683" y="311763"/>
              </a:lnTo>
              <a:lnTo>
                <a:pt x="182923" y="300668"/>
              </a:lnTo>
              <a:lnTo>
                <a:pt x="176271" y="286245"/>
              </a:lnTo>
              <a:lnTo>
                <a:pt x="167402" y="272931"/>
              </a:lnTo>
              <a:lnTo>
                <a:pt x="155207" y="264055"/>
              </a:lnTo>
              <a:lnTo>
                <a:pt x="148556" y="280697"/>
              </a:lnTo>
              <a:lnTo>
                <a:pt x="146338" y="292901"/>
              </a:lnTo>
              <a:lnTo>
                <a:pt x="143013" y="320638"/>
              </a:lnTo>
              <a:lnTo>
                <a:pt x="137469" y="329514"/>
              </a:lnTo>
              <a:lnTo>
                <a:pt x="129709" y="316200"/>
              </a:lnTo>
              <a:lnTo>
                <a:pt x="128600" y="302887"/>
              </a:lnTo>
              <a:lnTo>
                <a:pt x="127492" y="282916"/>
              </a:lnTo>
              <a:lnTo>
                <a:pt x="121949" y="267384"/>
              </a:lnTo>
              <a:lnTo>
                <a:pt x="113080" y="252960"/>
              </a:lnTo>
              <a:lnTo>
                <a:pt x="105319" y="244085"/>
              </a:lnTo>
              <a:lnTo>
                <a:pt x="101994" y="229661"/>
              </a:lnTo>
              <a:lnTo>
                <a:pt x="90907" y="232990"/>
              </a:lnTo>
              <a:lnTo>
                <a:pt x="86473" y="237428"/>
              </a:lnTo>
              <a:lnTo>
                <a:pt x="88690" y="252960"/>
              </a:lnTo>
              <a:lnTo>
                <a:pt x="83147" y="271821"/>
              </a:lnTo>
              <a:lnTo>
                <a:pt x="75387" y="271821"/>
              </a:lnTo>
              <a:lnTo>
                <a:pt x="66518" y="265165"/>
              </a:lnTo>
              <a:lnTo>
                <a:pt x="57649" y="254070"/>
              </a:lnTo>
              <a:lnTo>
                <a:pt x="52106" y="236318"/>
              </a:lnTo>
              <a:lnTo>
                <a:pt x="47671" y="225223"/>
              </a:lnTo>
              <a:lnTo>
                <a:pt x="45454" y="211910"/>
              </a:lnTo>
              <a:lnTo>
                <a:pt x="50997" y="190830"/>
              </a:lnTo>
              <a:lnTo>
                <a:pt x="55431" y="184173"/>
              </a:lnTo>
              <a:lnTo>
                <a:pt x="54323" y="166421"/>
              </a:lnTo>
              <a:lnTo>
                <a:pt x="48780" y="148670"/>
              </a:lnTo>
              <a:lnTo>
                <a:pt x="38802" y="129808"/>
              </a:lnTo>
              <a:lnTo>
                <a:pt x="22173" y="123152"/>
              </a:lnTo>
              <a:lnTo>
                <a:pt x="24390" y="108728"/>
              </a:lnTo>
              <a:lnTo>
                <a:pt x="11087" y="89867"/>
              </a:lnTo>
              <a:lnTo>
                <a:pt x="0" y="85429"/>
              </a:lnTo>
              <a:lnTo>
                <a:pt x="2218" y="69897"/>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0.60775</cdr:x>
      <cdr:y>0.85125</cdr:y>
    </cdr:from>
    <cdr:to>
      <cdr:x>0.68675</cdr:x>
      <cdr:y>0.99675</cdr:y>
    </cdr:to>
    <cdr:grpSp>
      <cdr:nvGrpSpPr>
        <cdr:cNvPr id="218" name="Group 210"/>
        <cdr:cNvGrpSpPr>
          <a:grpSpLocks xmlns:a="http://schemas.openxmlformats.org/drawingml/2006/main"/>
        </cdr:cNvGrpSpPr>
      </cdr:nvGrpSpPr>
      <cdr:grpSpPr bwMode="auto">
        <a:xfrm xmlns:a="http://schemas.openxmlformats.org/drawingml/2006/main">
          <a:off x="5548004" y="6064901"/>
          <a:ext cx="721172" cy="1036644"/>
          <a:chOff x="6184449" y="5569736"/>
          <a:chExt cx="668465" cy="1193643"/>
        </a:xfrm>
      </cdr:grpSpPr>
      <cdr:sp macro="" textlink="">
        <cdr:nvSpPr>
          <cdr:cNvPr id="36955" name="Freeform 91"/>
          <cdr:cNvSpPr>
            <a:spLocks xmlns:a="http://schemas.openxmlformats.org/drawingml/2006/main"/>
          </cdr:cNvSpPr>
        </cdr:nvSpPr>
        <cdr:spPr bwMode="auto">
          <a:xfrm xmlns:a="http://schemas.openxmlformats.org/drawingml/2006/main">
            <a:off x="6184449" y="5569736"/>
            <a:ext cx="668465" cy="712969"/>
          </a:xfrm>
          <a:custGeom xmlns:a="http://schemas.openxmlformats.org/drawingml/2006/main">
            <a:avLst/>
            <a:gdLst/>
            <a:ahLst/>
            <a:cxnLst>
              <a:cxn ang="0">
                <a:pos x="355867" y="69897"/>
              </a:cxn>
              <a:cxn ang="0">
                <a:pos x="415732" y="61021"/>
              </a:cxn>
              <a:cxn ang="0">
                <a:pos x="451208" y="48817"/>
              </a:cxn>
              <a:cxn ang="0">
                <a:pos x="501096" y="71006"/>
              </a:cxn>
              <a:cxn ang="0">
                <a:pos x="567613" y="86539"/>
              </a:cxn>
              <a:cxn ang="0">
                <a:pos x="630805" y="67678"/>
              </a:cxn>
              <a:cxn ang="0">
                <a:pos x="649651" y="0"/>
              </a:cxn>
              <a:cxn ang="0">
                <a:pos x="678475" y="61021"/>
              </a:cxn>
              <a:cxn ang="0">
                <a:pos x="657411" y="122042"/>
              </a:cxn>
              <a:cxn ang="0">
                <a:pos x="627479" y="176407"/>
              </a:cxn>
              <a:cxn ang="0">
                <a:pos x="558744" y="154217"/>
              </a:cxn>
              <a:cxn ang="0">
                <a:pos x="480032" y="158655"/>
              </a:cxn>
              <a:cxn ang="0">
                <a:pos x="432362" y="171969"/>
              </a:cxn>
              <a:cxn ang="0">
                <a:pos x="388017" y="185283"/>
              </a:cxn>
              <a:cxn ang="0">
                <a:pos x="426818" y="240756"/>
              </a:cxn>
              <a:cxn ang="0">
                <a:pos x="401320" y="245194"/>
              </a:cxn>
              <a:cxn ang="0">
                <a:pos x="409080" y="287354"/>
              </a:cxn>
              <a:cxn ang="0">
                <a:pos x="353649" y="262946"/>
              </a:cxn>
              <a:cxn ang="0">
                <a:pos x="381365" y="309544"/>
              </a:cxn>
              <a:cxn ang="0">
                <a:pos x="338129" y="301778"/>
              </a:cxn>
              <a:cxn ang="0">
                <a:pos x="289349" y="226333"/>
              </a:cxn>
              <a:cxn ang="0">
                <a:pos x="274937" y="216348"/>
              </a:cxn>
              <a:cxn ang="0">
                <a:pos x="274937" y="309544"/>
              </a:cxn>
              <a:cxn ang="0">
                <a:pos x="337020" y="428258"/>
              </a:cxn>
              <a:cxn ang="0">
                <a:pos x="317065" y="446010"/>
              </a:cxn>
              <a:cxn ang="0">
                <a:pos x="299327" y="422711"/>
              </a:cxn>
              <a:cxn ang="0">
                <a:pos x="312631" y="469309"/>
              </a:cxn>
              <a:cxn ang="0">
                <a:pos x="272720" y="490389"/>
              </a:cxn>
              <a:cxn ang="0">
                <a:pos x="319282" y="532549"/>
              </a:cxn>
              <a:cxn ang="0">
                <a:pos x="346998" y="556957"/>
              </a:cxn>
              <a:cxn ang="0">
                <a:pos x="400212" y="595789"/>
              </a:cxn>
              <a:cxn ang="0">
                <a:pos x="412406" y="655701"/>
              </a:cxn>
              <a:cxn ang="0">
                <a:pos x="395777" y="690094"/>
              </a:cxn>
              <a:cxn ang="0">
                <a:pos x="354758" y="647934"/>
              </a:cxn>
              <a:cxn ang="0">
                <a:pos x="297110" y="640168"/>
              </a:cxn>
              <a:cxn ang="0">
                <a:pos x="320391" y="616869"/>
              </a:cxn>
              <a:cxn ang="0">
                <a:pos x="270503" y="592460"/>
              </a:cxn>
              <a:cxn ang="0">
                <a:pos x="248331" y="586913"/>
              </a:cxn>
              <a:cxn ang="0">
                <a:pos x="191791" y="582475"/>
              </a:cxn>
              <a:cxn ang="0">
                <a:pos x="145229" y="586913"/>
              </a:cxn>
              <a:cxn ang="0">
                <a:pos x="109753" y="583585"/>
              </a:cxn>
              <a:cxn ang="0">
                <a:pos x="90906" y="524782"/>
              </a:cxn>
              <a:cxn ang="0">
                <a:pos x="69843" y="533658"/>
              </a:cxn>
              <a:cxn ang="0">
                <a:pos x="68734" y="508140"/>
              </a:cxn>
              <a:cxn ang="0">
                <a:pos x="85363" y="485951"/>
              </a:cxn>
              <a:cxn ang="0">
                <a:pos x="109753" y="473746"/>
              </a:cxn>
              <a:cxn ang="0">
                <a:pos x="78712" y="468199"/>
              </a:cxn>
              <a:cxn ang="0">
                <a:pos x="59865" y="461542"/>
              </a:cxn>
              <a:cxn ang="0">
                <a:pos x="21063" y="392755"/>
              </a:cxn>
              <a:cxn ang="0">
                <a:pos x="13303" y="362799"/>
              </a:cxn>
              <a:cxn ang="0">
                <a:pos x="32150" y="341719"/>
              </a:cxn>
              <a:cxn ang="0">
                <a:pos x="52105" y="295121"/>
              </a:cxn>
              <a:cxn ang="0">
                <a:pos x="79820" y="248523"/>
              </a:cxn>
              <a:cxn ang="0">
                <a:pos x="108644" y="189720"/>
              </a:cxn>
              <a:cxn ang="0">
                <a:pos x="123056" y="156436"/>
              </a:cxn>
              <a:cxn ang="0">
                <a:pos x="178487" y="147560"/>
              </a:cxn>
              <a:cxn ang="0">
                <a:pos x="228375" y="106510"/>
              </a:cxn>
              <a:cxn ang="0">
                <a:pos x="287132" y="78773"/>
              </a:cxn>
            </a:cxnLst>
            <a:rect l="0" t="0" r="r" b="b"/>
            <a:pathLst>
              <a:path w="678475" h="702299">
                <a:moveTo>
                  <a:pt x="302653" y="77663"/>
                </a:moveTo>
                <a:lnTo>
                  <a:pt x="324825" y="80992"/>
                </a:lnTo>
                <a:lnTo>
                  <a:pt x="330368" y="74335"/>
                </a:lnTo>
                <a:lnTo>
                  <a:pt x="343672" y="68787"/>
                </a:lnTo>
                <a:lnTo>
                  <a:pt x="355867" y="69897"/>
                </a:lnTo>
                <a:lnTo>
                  <a:pt x="368062" y="71006"/>
                </a:lnTo>
                <a:lnTo>
                  <a:pt x="383582" y="64350"/>
                </a:lnTo>
                <a:lnTo>
                  <a:pt x="401320" y="56583"/>
                </a:lnTo>
                <a:lnTo>
                  <a:pt x="404646" y="63240"/>
                </a:lnTo>
                <a:lnTo>
                  <a:pt x="415732" y="61021"/>
                </a:lnTo>
                <a:lnTo>
                  <a:pt x="420167" y="43269"/>
                </a:lnTo>
                <a:lnTo>
                  <a:pt x="429036" y="46598"/>
                </a:lnTo>
                <a:lnTo>
                  <a:pt x="434579" y="39941"/>
                </a:lnTo>
                <a:lnTo>
                  <a:pt x="441230" y="52145"/>
                </a:lnTo>
                <a:lnTo>
                  <a:pt x="451208" y="48817"/>
                </a:lnTo>
                <a:lnTo>
                  <a:pt x="464512" y="45488"/>
                </a:lnTo>
                <a:lnTo>
                  <a:pt x="474489" y="63240"/>
                </a:lnTo>
                <a:lnTo>
                  <a:pt x="486684" y="68787"/>
                </a:lnTo>
                <a:lnTo>
                  <a:pt x="492227" y="75444"/>
                </a:lnTo>
                <a:lnTo>
                  <a:pt x="501096" y="71006"/>
                </a:lnTo>
                <a:lnTo>
                  <a:pt x="507748" y="72116"/>
                </a:lnTo>
                <a:lnTo>
                  <a:pt x="519943" y="79882"/>
                </a:lnTo>
                <a:lnTo>
                  <a:pt x="538789" y="92086"/>
                </a:lnTo>
                <a:lnTo>
                  <a:pt x="553201" y="90977"/>
                </a:lnTo>
                <a:lnTo>
                  <a:pt x="567613" y="86539"/>
                </a:lnTo>
                <a:lnTo>
                  <a:pt x="580917" y="82101"/>
                </a:lnTo>
                <a:lnTo>
                  <a:pt x="594220" y="80992"/>
                </a:lnTo>
                <a:lnTo>
                  <a:pt x="605306" y="82101"/>
                </a:lnTo>
                <a:lnTo>
                  <a:pt x="618610" y="76554"/>
                </a:lnTo>
                <a:lnTo>
                  <a:pt x="630805" y="67678"/>
                </a:lnTo>
                <a:lnTo>
                  <a:pt x="630805" y="55474"/>
                </a:lnTo>
                <a:lnTo>
                  <a:pt x="626370" y="44379"/>
                </a:lnTo>
                <a:lnTo>
                  <a:pt x="619718" y="28846"/>
                </a:lnTo>
                <a:lnTo>
                  <a:pt x="620827" y="14423"/>
                </a:lnTo>
                <a:lnTo>
                  <a:pt x="649651" y="0"/>
                </a:lnTo>
                <a:lnTo>
                  <a:pt x="645217" y="13314"/>
                </a:lnTo>
                <a:lnTo>
                  <a:pt x="655194" y="24408"/>
                </a:lnTo>
                <a:lnTo>
                  <a:pt x="669606" y="33284"/>
                </a:lnTo>
                <a:lnTo>
                  <a:pt x="675149" y="43269"/>
                </a:lnTo>
                <a:lnTo>
                  <a:pt x="678475" y="61021"/>
                </a:lnTo>
                <a:lnTo>
                  <a:pt x="677367" y="72116"/>
                </a:lnTo>
                <a:lnTo>
                  <a:pt x="669606" y="83211"/>
                </a:lnTo>
                <a:lnTo>
                  <a:pt x="661846" y="95415"/>
                </a:lnTo>
                <a:lnTo>
                  <a:pt x="657411" y="110948"/>
                </a:lnTo>
                <a:lnTo>
                  <a:pt x="657411" y="122042"/>
                </a:lnTo>
                <a:lnTo>
                  <a:pt x="651868" y="138684"/>
                </a:lnTo>
                <a:lnTo>
                  <a:pt x="646325" y="150889"/>
                </a:lnTo>
                <a:lnTo>
                  <a:pt x="639674" y="158655"/>
                </a:lnTo>
                <a:lnTo>
                  <a:pt x="631913" y="164202"/>
                </a:lnTo>
                <a:lnTo>
                  <a:pt x="627479" y="176407"/>
                </a:lnTo>
                <a:lnTo>
                  <a:pt x="616393" y="184173"/>
                </a:lnTo>
                <a:lnTo>
                  <a:pt x="609741" y="168640"/>
                </a:lnTo>
                <a:lnTo>
                  <a:pt x="592003" y="160874"/>
                </a:lnTo>
                <a:lnTo>
                  <a:pt x="577591" y="158655"/>
                </a:lnTo>
                <a:lnTo>
                  <a:pt x="558744" y="154217"/>
                </a:lnTo>
                <a:lnTo>
                  <a:pt x="541006" y="153108"/>
                </a:lnTo>
                <a:lnTo>
                  <a:pt x="521051" y="145341"/>
                </a:lnTo>
                <a:lnTo>
                  <a:pt x="512182" y="150889"/>
                </a:lnTo>
                <a:lnTo>
                  <a:pt x="496662" y="157546"/>
                </a:lnTo>
                <a:lnTo>
                  <a:pt x="480032" y="158655"/>
                </a:lnTo>
                <a:lnTo>
                  <a:pt x="460077" y="144232"/>
                </a:lnTo>
                <a:lnTo>
                  <a:pt x="458968" y="144232"/>
                </a:lnTo>
                <a:lnTo>
                  <a:pt x="447882" y="154217"/>
                </a:lnTo>
                <a:lnTo>
                  <a:pt x="442339" y="165312"/>
                </a:lnTo>
                <a:lnTo>
                  <a:pt x="432362" y="171969"/>
                </a:lnTo>
                <a:lnTo>
                  <a:pt x="421275" y="179735"/>
                </a:lnTo>
                <a:lnTo>
                  <a:pt x="412406" y="180845"/>
                </a:lnTo>
                <a:lnTo>
                  <a:pt x="401320" y="181954"/>
                </a:lnTo>
                <a:lnTo>
                  <a:pt x="394668" y="179735"/>
                </a:lnTo>
                <a:lnTo>
                  <a:pt x="388017" y="185283"/>
                </a:lnTo>
                <a:lnTo>
                  <a:pt x="384691" y="195268"/>
                </a:lnTo>
                <a:lnTo>
                  <a:pt x="391343" y="206363"/>
                </a:lnTo>
                <a:lnTo>
                  <a:pt x="394668" y="220786"/>
                </a:lnTo>
                <a:lnTo>
                  <a:pt x="402429" y="223005"/>
                </a:lnTo>
                <a:lnTo>
                  <a:pt x="426818" y="240756"/>
                </a:lnTo>
                <a:lnTo>
                  <a:pt x="441230" y="259617"/>
                </a:lnTo>
                <a:lnTo>
                  <a:pt x="452317" y="279588"/>
                </a:lnTo>
                <a:lnTo>
                  <a:pt x="437905" y="277369"/>
                </a:lnTo>
                <a:lnTo>
                  <a:pt x="421275" y="256289"/>
                </a:lnTo>
                <a:lnTo>
                  <a:pt x="401320" y="245194"/>
                </a:lnTo>
                <a:lnTo>
                  <a:pt x="386908" y="242975"/>
                </a:lnTo>
                <a:lnTo>
                  <a:pt x="379148" y="250742"/>
                </a:lnTo>
                <a:lnTo>
                  <a:pt x="381365" y="260727"/>
                </a:lnTo>
                <a:lnTo>
                  <a:pt x="395777" y="277369"/>
                </a:lnTo>
                <a:lnTo>
                  <a:pt x="409080" y="287354"/>
                </a:lnTo>
                <a:lnTo>
                  <a:pt x="407972" y="306215"/>
                </a:lnTo>
                <a:lnTo>
                  <a:pt x="397994" y="313982"/>
                </a:lnTo>
                <a:lnTo>
                  <a:pt x="386908" y="298449"/>
                </a:lnTo>
                <a:lnTo>
                  <a:pt x="374713" y="272931"/>
                </a:lnTo>
                <a:lnTo>
                  <a:pt x="353649" y="262946"/>
                </a:lnTo>
                <a:lnTo>
                  <a:pt x="342563" y="265165"/>
                </a:lnTo>
                <a:lnTo>
                  <a:pt x="348106" y="275150"/>
                </a:lnTo>
                <a:lnTo>
                  <a:pt x="356975" y="292902"/>
                </a:lnTo>
                <a:lnTo>
                  <a:pt x="374713" y="303997"/>
                </a:lnTo>
                <a:lnTo>
                  <a:pt x="381365" y="309544"/>
                </a:lnTo>
                <a:lnTo>
                  <a:pt x="384691" y="317310"/>
                </a:lnTo>
                <a:lnTo>
                  <a:pt x="376931" y="320639"/>
                </a:lnTo>
                <a:lnTo>
                  <a:pt x="355867" y="312872"/>
                </a:lnTo>
                <a:lnTo>
                  <a:pt x="345889" y="309544"/>
                </a:lnTo>
                <a:lnTo>
                  <a:pt x="338129" y="301778"/>
                </a:lnTo>
                <a:lnTo>
                  <a:pt x="337020" y="288464"/>
                </a:lnTo>
                <a:lnTo>
                  <a:pt x="332586" y="267384"/>
                </a:lnTo>
                <a:lnTo>
                  <a:pt x="321499" y="254070"/>
                </a:lnTo>
                <a:lnTo>
                  <a:pt x="300436" y="239647"/>
                </a:lnTo>
                <a:lnTo>
                  <a:pt x="289349" y="226333"/>
                </a:lnTo>
                <a:lnTo>
                  <a:pt x="292675" y="213019"/>
                </a:lnTo>
                <a:lnTo>
                  <a:pt x="302653" y="213019"/>
                </a:lnTo>
                <a:lnTo>
                  <a:pt x="298218" y="198596"/>
                </a:lnTo>
                <a:lnTo>
                  <a:pt x="288241" y="207472"/>
                </a:lnTo>
                <a:lnTo>
                  <a:pt x="274937" y="216348"/>
                </a:lnTo>
                <a:lnTo>
                  <a:pt x="269394" y="224114"/>
                </a:lnTo>
                <a:lnTo>
                  <a:pt x="268286" y="244085"/>
                </a:lnTo>
                <a:lnTo>
                  <a:pt x="266068" y="266274"/>
                </a:lnTo>
                <a:lnTo>
                  <a:pt x="270503" y="291792"/>
                </a:lnTo>
                <a:lnTo>
                  <a:pt x="274937" y="309544"/>
                </a:lnTo>
                <a:lnTo>
                  <a:pt x="286024" y="330624"/>
                </a:lnTo>
                <a:lnTo>
                  <a:pt x="298218" y="351704"/>
                </a:lnTo>
                <a:lnTo>
                  <a:pt x="302653" y="373894"/>
                </a:lnTo>
                <a:lnTo>
                  <a:pt x="325934" y="401630"/>
                </a:lnTo>
                <a:lnTo>
                  <a:pt x="337020" y="428258"/>
                </a:lnTo>
                <a:lnTo>
                  <a:pt x="342563" y="444900"/>
                </a:lnTo>
                <a:lnTo>
                  <a:pt x="330368" y="449338"/>
                </a:lnTo>
                <a:lnTo>
                  <a:pt x="320391" y="458214"/>
                </a:lnTo>
                <a:lnTo>
                  <a:pt x="313739" y="452666"/>
                </a:lnTo>
                <a:lnTo>
                  <a:pt x="317065" y="446010"/>
                </a:lnTo>
                <a:lnTo>
                  <a:pt x="323717" y="442681"/>
                </a:lnTo>
                <a:lnTo>
                  <a:pt x="320391" y="434915"/>
                </a:lnTo>
                <a:lnTo>
                  <a:pt x="313739" y="421601"/>
                </a:lnTo>
                <a:lnTo>
                  <a:pt x="304870" y="416054"/>
                </a:lnTo>
                <a:lnTo>
                  <a:pt x="299327" y="422711"/>
                </a:lnTo>
                <a:lnTo>
                  <a:pt x="294893" y="436024"/>
                </a:lnTo>
                <a:lnTo>
                  <a:pt x="298218" y="444900"/>
                </a:lnTo>
                <a:lnTo>
                  <a:pt x="302653" y="453776"/>
                </a:lnTo>
                <a:lnTo>
                  <a:pt x="307087" y="467090"/>
                </a:lnTo>
                <a:lnTo>
                  <a:pt x="312631" y="469309"/>
                </a:lnTo>
                <a:lnTo>
                  <a:pt x="308196" y="481513"/>
                </a:lnTo>
                <a:lnTo>
                  <a:pt x="299327" y="488170"/>
                </a:lnTo>
                <a:lnTo>
                  <a:pt x="292675" y="491498"/>
                </a:lnTo>
                <a:lnTo>
                  <a:pt x="282698" y="494827"/>
                </a:lnTo>
                <a:lnTo>
                  <a:pt x="272720" y="490389"/>
                </a:lnTo>
                <a:lnTo>
                  <a:pt x="261634" y="493717"/>
                </a:lnTo>
                <a:lnTo>
                  <a:pt x="263851" y="500374"/>
                </a:lnTo>
                <a:lnTo>
                  <a:pt x="277155" y="503702"/>
                </a:lnTo>
                <a:lnTo>
                  <a:pt x="308196" y="510359"/>
                </a:lnTo>
                <a:lnTo>
                  <a:pt x="319282" y="532549"/>
                </a:lnTo>
                <a:lnTo>
                  <a:pt x="322608" y="529220"/>
                </a:lnTo>
                <a:lnTo>
                  <a:pt x="333694" y="530330"/>
                </a:lnTo>
                <a:lnTo>
                  <a:pt x="339237" y="538096"/>
                </a:lnTo>
                <a:lnTo>
                  <a:pt x="340346" y="550300"/>
                </a:lnTo>
                <a:lnTo>
                  <a:pt x="346998" y="556957"/>
                </a:lnTo>
                <a:lnTo>
                  <a:pt x="356975" y="554738"/>
                </a:lnTo>
                <a:lnTo>
                  <a:pt x="364736" y="568052"/>
                </a:lnTo>
                <a:lnTo>
                  <a:pt x="370279" y="580256"/>
                </a:lnTo>
                <a:lnTo>
                  <a:pt x="383582" y="588023"/>
                </a:lnTo>
                <a:lnTo>
                  <a:pt x="400212" y="595789"/>
                </a:lnTo>
                <a:lnTo>
                  <a:pt x="414624" y="611322"/>
                </a:lnTo>
                <a:lnTo>
                  <a:pt x="415732" y="619088"/>
                </a:lnTo>
                <a:lnTo>
                  <a:pt x="410189" y="627964"/>
                </a:lnTo>
                <a:lnTo>
                  <a:pt x="412406" y="639058"/>
                </a:lnTo>
                <a:lnTo>
                  <a:pt x="412406" y="655701"/>
                </a:lnTo>
                <a:lnTo>
                  <a:pt x="413515" y="673452"/>
                </a:lnTo>
                <a:lnTo>
                  <a:pt x="419058" y="688985"/>
                </a:lnTo>
                <a:lnTo>
                  <a:pt x="414624" y="702299"/>
                </a:lnTo>
                <a:lnTo>
                  <a:pt x="406863" y="701189"/>
                </a:lnTo>
                <a:lnTo>
                  <a:pt x="395777" y="690094"/>
                </a:lnTo>
                <a:lnTo>
                  <a:pt x="383582" y="677890"/>
                </a:lnTo>
                <a:lnTo>
                  <a:pt x="375822" y="666795"/>
                </a:lnTo>
                <a:lnTo>
                  <a:pt x="366953" y="654591"/>
                </a:lnTo>
                <a:lnTo>
                  <a:pt x="364736" y="643496"/>
                </a:lnTo>
                <a:lnTo>
                  <a:pt x="354758" y="647934"/>
                </a:lnTo>
                <a:lnTo>
                  <a:pt x="343672" y="651263"/>
                </a:lnTo>
                <a:lnTo>
                  <a:pt x="329260" y="655701"/>
                </a:lnTo>
                <a:lnTo>
                  <a:pt x="314848" y="657920"/>
                </a:lnTo>
                <a:lnTo>
                  <a:pt x="307087" y="651263"/>
                </a:lnTo>
                <a:lnTo>
                  <a:pt x="297110" y="640168"/>
                </a:lnTo>
                <a:lnTo>
                  <a:pt x="291567" y="631292"/>
                </a:lnTo>
                <a:lnTo>
                  <a:pt x="307087" y="627964"/>
                </a:lnTo>
                <a:lnTo>
                  <a:pt x="322608" y="626854"/>
                </a:lnTo>
                <a:lnTo>
                  <a:pt x="325934" y="621307"/>
                </a:lnTo>
                <a:lnTo>
                  <a:pt x="320391" y="616869"/>
                </a:lnTo>
                <a:lnTo>
                  <a:pt x="305979" y="613541"/>
                </a:lnTo>
                <a:lnTo>
                  <a:pt x="286024" y="598008"/>
                </a:lnTo>
                <a:lnTo>
                  <a:pt x="278263" y="590241"/>
                </a:lnTo>
                <a:lnTo>
                  <a:pt x="274937" y="579147"/>
                </a:lnTo>
                <a:lnTo>
                  <a:pt x="270503" y="592460"/>
                </a:lnTo>
                <a:lnTo>
                  <a:pt x="260525" y="594679"/>
                </a:lnTo>
                <a:lnTo>
                  <a:pt x="259417" y="586913"/>
                </a:lnTo>
                <a:lnTo>
                  <a:pt x="253874" y="574709"/>
                </a:lnTo>
                <a:lnTo>
                  <a:pt x="252765" y="579147"/>
                </a:lnTo>
                <a:lnTo>
                  <a:pt x="248331" y="586913"/>
                </a:lnTo>
                <a:lnTo>
                  <a:pt x="237244" y="589132"/>
                </a:lnTo>
                <a:lnTo>
                  <a:pt x="221724" y="588023"/>
                </a:lnTo>
                <a:lnTo>
                  <a:pt x="213963" y="582475"/>
                </a:lnTo>
                <a:lnTo>
                  <a:pt x="200660" y="581366"/>
                </a:lnTo>
                <a:lnTo>
                  <a:pt x="191791" y="582475"/>
                </a:lnTo>
                <a:lnTo>
                  <a:pt x="182922" y="588023"/>
                </a:lnTo>
                <a:lnTo>
                  <a:pt x="175162" y="593570"/>
                </a:lnTo>
                <a:lnTo>
                  <a:pt x="161858" y="585804"/>
                </a:lnTo>
                <a:lnTo>
                  <a:pt x="149663" y="588023"/>
                </a:lnTo>
                <a:lnTo>
                  <a:pt x="145229" y="586913"/>
                </a:lnTo>
                <a:lnTo>
                  <a:pt x="138577" y="573599"/>
                </a:lnTo>
                <a:lnTo>
                  <a:pt x="136360" y="576928"/>
                </a:lnTo>
                <a:lnTo>
                  <a:pt x="125274" y="582475"/>
                </a:lnTo>
                <a:lnTo>
                  <a:pt x="116405" y="590241"/>
                </a:lnTo>
                <a:lnTo>
                  <a:pt x="109753" y="583585"/>
                </a:lnTo>
                <a:lnTo>
                  <a:pt x="106427" y="572490"/>
                </a:lnTo>
                <a:lnTo>
                  <a:pt x="105319" y="561395"/>
                </a:lnTo>
                <a:lnTo>
                  <a:pt x="103101" y="551410"/>
                </a:lnTo>
                <a:lnTo>
                  <a:pt x="99775" y="536987"/>
                </a:lnTo>
                <a:lnTo>
                  <a:pt x="90906" y="524782"/>
                </a:lnTo>
                <a:lnTo>
                  <a:pt x="84255" y="510359"/>
                </a:lnTo>
                <a:lnTo>
                  <a:pt x="73169" y="512578"/>
                </a:lnTo>
                <a:lnTo>
                  <a:pt x="73169" y="519235"/>
                </a:lnTo>
                <a:lnTo>
                  <a:pt x="73169" y="524782"/>
                </a:lnTo>
                <a:lnTo>
                  <a:pt x="69843" y="533658"/>
                </a:lnTo>
                <a:lnTo>
                  <a:pt x="66517" y="543643"/>
                </a:lnTo>
                <a:lnTo>
                  <a:pt x="57648" y="543643"/>
                </a:lnTo>
                <a:lnTo>
                  <a:pt x="58756" y="532549"/>
                </a:lnTo>
                <a:lnTo>
                  <a:pt x="59865" y="517016"/>
                </a:lnTo>
                <a:lnTo>
                  <a:pt x="68734" y="508140"/>
                </a:lnTo>
                <a:lnTo>
                  <a:pt x="76494" y="500374"/>
                </a:lnTo>
                <a:lnTo>
                  <a:pt x="76494" y="495936"/>
                </a:lnTo>
                <a:lnTo>
                  <a:pt x="75386" y="490389"/>
                </a:lnTo>
                <a:lnTo>
                  <a:pt x="75386" y="485951"/>
                </a:lnTo>
                <a:lnTo>
                  <a:pt x="85363" y="485951"/>
                </a:lnTo>
                <a:lnTo>
                  <a:pt x="90906" y="485951"/>
                </a:lnTo>
                <a:lnTo>
                  <a:pt x="103101" y="490389"/>
                </a:lnTo>
                <a:lnTo>
                  <a:pt x="110862" y="485951"/>
                </a:lnTo>
                <a:lnTo>
                  <a:pt x="109753" y="481513"/>
                </a:lnTo>
                <a:lnTo>
                  <a:pt x="109753" y="473746"/>
                </a:lnTo>
                <a:lnTo>
                  <a:pt x="104210" y="469309"/>
                </a:lnTo>
                <a:lnTo>
                  <a:pt x="96450" y="465980"/>
                </a:lnTo>
                <a:lnTo>
                  <a:pt x="88689" y="464871"/>
                </a:lnTo>
                <a:lnTo>
                  <a:pt x="79820" y="458214"/>
                </a:lnTo>
                <a:lnTo>
                  <a:pt x="78712" y="468199"/>
                </a:lnTo>
                <a:lnTo>
                  <a:pt x="77603" y="474856"/>
                </a:lnTo>
                <a:lnTo>
                  <a:pt x="76494" y="480403"/>
                </a:lnTo>
                <a:lnTo>
                  <a:pt x="69843" y="481513"/>
                </a:lnTo>
                <a:lnTo>
                  <a:pt x="67625" y="477075"/>
                </a:lnTo>
                <a:lnTo>
                  <a:pt x="59865" y="461542"/>
                </a:lnTo>
                <a:lnTo>
                  <a:pt x="48779" y="446010"/>
                </a:lnTo>
                <a:lnTo>
                  <a:pt x="42127" y="439353"/>
                </a:lnTo>
                <a:lnTo>
                  <a:pt x="36584" y="432696"/>
                </a:lnTo>
                <a:lnTo>
                  <a:pt x="23281" y="414944"/>
                </a:lnTo>
                <a:lnTo>
                  <a:pt x="21063" y="392755"/>
                </a:lnTo>
                <a:lnTo>
                  <a:pt x="16629" y="380550"/>
                </a:lnTo>
                <a:lnTo>
                  <a:pt x="18846" y="368346"/>
                </a:lnTo>
                <a:lnTo>
                  <a:pt x="0" y="356142"/>
                </a:lnTo>
                <a:lnTo>
                  <a:pt x="5543" y="357251"/>
                </a:lnTo>
                <a:lnTo>
                  <a:pt x="13303" y="362799"/>
                </a:lnTo>
                <a:lnTo>
                  <a:pt x="16629" y="363908"/>
                </a:lnTo>
                <a:lnTo>
                  <a:pt x="23281" y="361689"/>
                </a:lnTo>
                <a:lnTo>
                  <a:pt x="26606" y="357251"/>
                </a:lnTo>
                <a:lnTo>
                  <a:pt x="31041" y="350595"/>
                </a:lnTo>
                <a:lnTo>
                  <a:pt x="32150" y="341719"/>
                </a:lnTo>
                <a:lnTo>
                  <a:pt x="39910" y="336171"/>
                </a:lnTo>
                <a:lnTo>
                  <a:pt x="38801" y="330624"/>
                </a:lnTo>
                <a:lnTo>
                  <a:pt x="35475" y="316201"/>
                </a:lnTo>
                <a:lnTo>
                  <a:pt x="39910" y="303997"/>
                </a:lnTo>
                <a:lnTo>
                  <a:pt x="52105" y="295121"/>
                </a:lnTo>
                <a:lnTo>
                  <a:pt x="58756" y="294011"/>
                </a:lnTo>
                <a:lnTo>
                  <a:pt x="68734" y="288464"/>
                </a:lnTo>
                <a:lnTo>
                  <a:pt x="73169" y="271822"/>
                </a:lnTo>
                <a:lnTo>
                  <a:pt x="76494" y="261836"/>
                </a:lnTo>
                <a:lnTo>
                  <a:pt x="79820" y="248523"/>
                </a:lnTo>
                <a:lnTo>
                  <a:pt x="84255" y="232990"/>
                </a:lnTo>
                <a:lnTo>
                  <a:pt x="89798" y="228552"/>
                </a:lnTo>
                <a:lnTo>
                  <a:pt x="97558" y="223005"/>
                </a:lnTo>
                <a:lnTo>
                  <a:pt x="104210" y="203034"/>
                </a:lnTo>
                <a:lnTo>
                  <a:pt x="108644" y="189720"/>
                </a:lnTo>
                <a:lnTo>
                  <a:pt x="101993" y="174188"/>
                </a:lnTo>
                <a:lnTo>
                  <a:pt x="97558" y="156436"/>
                </a:lnTo>
                <a:lnTo>
                  <a:pt x="96450" y="154217"/>
                </a:lnTo>
                <a:lnTo>
                  <a:pt x="107536" y="154217"/>
                </a:lnTo>
                <a:lnTo>
                  <a:pt x="123056" y="156436"/>
                </a:lnTo>
                <a:lnTo>
                  <a:pt x="127491" y="158655"/>
                </a:lnTo>
                <a:lnTo>
                  <a:pt x="143012" y="149779"/>
                </a:lnTo>
                <a:lnTo>
                  <a:pt x="160750" y="153108"/>
                </a:lnTo>
                <a:lnTo>
                  <a:pt x="170727" y="150889"/>
                </a:lnTo>
                <a:lnTo>
                  <a:pt x="178487" y="147560"/>
                </a:lnTo>
                <a:lnTo>
                  <a:pt x="187356" y="135356"/>
                </a:lnTo>
                <a:lnTo>
                  <a:pt x="195117" y="122042"/>
                </a:lnTo>
                <a:lnTo>
                  <a:pt x="210637" y="104291"/>
                </a:lnTo>
                <a:lnTo>
                  <a:pt x="216181" y="112057"/>
                </a:lnTo>
                <a:lnTo>
                  <a:pt x="228375" y="106510"/>
                </a:lnTo>
                <a:lnTo>
                  <a:pt x="246113" y="108729"/>
                </a:lnTo>
                <a:lnTo>
                  <a:pt x="257200" y="114276"/>
                </a:lnTo>
                <a:lnTo>
                  <a:pt x="266068" y="103181"/>
                </a:lnTo>
                <a:lnTo>
                  <a:pt x="283806" y="103181"/>
                </a:lnTo>
                <a:lnTo>
                  <a:pt x="287132" y="78773"/>
                </a:lnTo>
                <a:lnTo>
                  <a:pt x="302653" y="77663"/>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57" name="Freeform 93"/>
          <cdr:cNvSpPr>
            <a:spLocks xmlns:a="http://schemas.openxmlformats.org/drawingml/2006/main"/>
          </cdr:cNvSpPr>
        </cdr:nvSpPr>
        <cdr:spPr bwMode="auto">
          <a:xfrm xmlns:a="http://schemas.openxmlformats.org/drawingml/2006/main">
            <a:off x="6537122" y="6638296"/>
            <a:ext cx="290436" cy="125083"/>
          </a:xfrm>
          <a:custGeom xmlns:a="http://schemas.openxmlformats.org/drawingml/2006/main">
            <a:avLst/>
            <a:gdLst/>
            <a:ahLst/>
            <a:cxnLst>
              <a:cxn ang="0">
                <a:pos x="0" y="58802"/>
              </a:cxn>
              <a:cxn ang="0">
                <a:pos x="0" y="23299"/>
              </a:cxn>
              <a:cxn ang="0">
                <a:pos x="11086" y="28847"/>
              </a:cxn>
              <a:cxn ang="0">
                <a:pos x="14412" y="15533"/>
              </a:cxn>
              <a:cxn ang="0">
                <a:pos x="23281" y="0"/>
              </a:cxn>
              <a:cxn ang="0">
                <a:pos x="29932" y="24409"/>
              </a:cxn>
              <a:cxn ang="0">
                <a:pos x="53213" y="23299"/>
              </a:cxn>
              <a:cxn ang="0">
                <a:pos x="66517" y="22190"/>
              </a:cxn>
              <a:cxn ang="0">
                <a:pos x="66517" y="29956"/>
              </a:cxn>
              <a:cxn ang="0">
                <a:pos x="58756" y="34394"/>
              </a:cxn>
              <a:cxn ang="0">
                <a:pos x="68734" y="37722"/>
              </a:cxn>
              <a:cxn ang="0">
                <a:pos x="77603" y="47708"/>
              </a:cxn>
              <a:cxn ang="0">
                <a:pos x="93124" y="54365"/>
              </a:cxn>
              <a:cxn ang="0">
                <a:pos x="118622" y="41051"/>
              </a:cxn>
              <a:cxn ang="0">
                <a:pos x="145229" y="44379"/>
              </a:cxn>
              <a:cxn ang="0">
                <a:pos x="165184" y="54365"/>
              </a:cxn>
              <a:cxn ang="0">
                <a:pos x="186248" y="53255"/>
              </a:cxn>
              <a:cxn ang="0">
                <a:pos x="205094" y="64350"/>
              </a:cxn>
              <a:cxn ang="0">
                <a:pos x="222832" y="54365"/>
              </a:cxn>
              <a:cxn ang="0">
                <a:pos x="235027" y="66569"/>
              </a:cxn>
              <a:cxn ang="0">
                <a:pos x="232810" y="90977"/>
              </a:cxn>
              <a:cxn ang="0">
                <a:pos x="248331" y="83211"/>
              </a:cxn>
              <a:cxn ang="0">
                <a:pos x="273829" y="71007"/>
              </a:cxn>
              <a:cxn ang="0">
                <a:pos x="294893" y="87649"/>
              </a:cxn>
              <a:cxn ang="0">
                <a:pos x="271612" y="118714"/>
              </a:cxn>
              <a:cxn ang="0">
                <a:pos x="235027" y="120933"/>
              </a:cxn>
              <a:cxn ang="0">
                <a:pos x="186248" y="124262"/>
              </a:cxn>
              <a:cxn ang="0">
                <a:pos x="152989" y="127590"/>
              </a:cxn>
              <a:cxn ang="0">
                <a:pos x="133034" y="107619"/>
              </a:cxn>
              <a:cxn ang="0">
                <a:pos x="114187" y="97634"/>
              </a:cxn>
              <a:cxn ang="0">
                <a:pos x="93124" y="83211"/>
              </a:cxn>
              <a:cxn ang="0">
                <a:pos x="58756" y="84320"/>
              </a:cxn>
              <a:cxn ang="0">
                <a:pos x="4434" y="75445"/>
              </a:cxn>
            </a:cxnLst>
            <a:rect l="0" t="0" r="r" b="b"/>
            <a:pathLst>
              <a:path w="294893" h="129809">
                <a:moveTo>
                  <a:pt x="4434" y="75445"/>
                </a:moveTo>
                <a:lnTo>
                  <a:pt x="0" y="58802"/>
                </a:lnTo>
                <a:lnTo>
                  <a:pt x="3325" y="45489"/>
                </a:lnTo>
                <a:lnTo>
                  <a:pt x="0" y="23299"/>
                </a:lnTo>
                <a:lnTo>
                  <a:pt x="6651" y="8876"/>
                </a:lnTo>
                <a:lnTo>
                  <a:pt x="11086" y="28847"/>
                </a:lnTo>
                <a:lnTo>
                  <a:pt x="16629" y="21080"/>
                </a:lnTo>
                <a:lnTo>
                  <a:pt x="14412" y="15533"/>
                </a:lnTo>
                <a:lnTo>
                  <a:pt x="19955" y="1110"/>
                </a:lnTo>
                <a:lnTo>
                  <a:pt x="23281" y="0"/>
                </a:lnTo>
                <a:lnTo>
                  <a:pt x="26606" y="8876"/>
                </a:lnTo>
                <a:lnTo>
                  <a:pt x="29932" y="24409"/>
                </a:lnTo>
                <a:lnTo>
                  <a:pt x="41019" y="27737"/>
                </a:lnTo>
                <a:lnTo>
                  <a:pt x="53213" y="23299"/>
                </a:lnTo>
                <a:lnTo>
                  <a:pt x="55431" y="18861"/>
                </a:lnTo>
                <a:lnTo>
                  <a:pt x="66517" y="22190"/>
                </a:lnTo>
                <a:lnTo>
                  <a:pt x="67625" y="25518"/>
                </a:lnTo>
                <a:lnTo>
                  <a:pt x="66517" y="29956"/>
                </a:lnTo>
                <a:lnTo>
                  <a:pt x="62082" y="29956"/>
                </a:lnTo>
                <a:lnTo>
                  <a:pt x="58756" y="34394"/>
                </a:lnTo>
                <a:lnTo>
                  <a:pt x="63191" y="39941"/>
                </a:lnTo>
                <a:lnTo>
                  <a:pt x="68734" y="37722"/>
                </a:lnTo>
                <a:lnTo>
                  <a:pt x="75386" y="39941"/>
                </a:lnTo>
                <a:lnTo>
                  <a:pt x="77603" y="47708"/>
                </a:lnTo>
                <a:lnTo>
                  <a:pt x="84255" y="52146"/>
                </a:lnTo>
                <a:lnTo>
                  <a:pt x="93124" y="54365"/>
                </a:lnTo>
                <a:lnTo>
                  <a:pt x="105319" y="49927"/>
                </a:lnTo>
                <a:lnTo>
                  <a:pt x="118622" y="41051"/>
                </a:lnTo>
                <a:lnTo>
                  <a:pt x="136360" y="42160"/>
                </a:lnTo>
                <a:lnTo>
                  <a:pt x="145229" y="44379"/>
                </a:lnTo>
                <a:lnTo>
                  <a:pt x="157424" y="41051"/>
                </a:lnTo>
                <a:lnTo>
                  <a:pt x="165184" y="54365"/>
                </a:lnTo>
                <a:lnTo>
                  <a:pt x="171836" y="56583"/>
                </a:lnTo>
                <a:lnTo>
                  <a:pt x="186248" y="53255"/>
                </a:lnTo>
                <a:lnTo>
                  <a:pt x="188465" y="46598"/>
                </a:lnTo>
                <a:lnTo>
                  <a:pt x="205094" y="64350"/>
                </a:lnTo>
                <a:lnTo>
                  <a:pt x="210637" y="63240"/>
                </a:lnTo>
                <a:lnTo>
                  <a:pt x="222832" y="54365"/>
                </a:lnTo>
                <a:lnTo>
                  <a:pt x="229484" y="58802"/>
                </a:lnTo>
                <a:lnTo>
                  <a:pt x="235027" y="66569"/>
                </a:lnTo>
                <a:lnTo>
                  <a:pt x="231701" y="80992"/>
                </a:lnTo>
                <a:lnTo>
                  <a:pt x="232810" y="90977"/>
                </a:lnTo>
                <a:lnTo>
                  <a:pt x="239462" y="86539"/>
                </a:lnTo>
                <a:lnTo>
                  <a:pt x="248331" y="83211"/>
                </a:lnTo>
                <a:lnTo>
                  <a:pt x="261634" y="72116"/>
                </a:lnTo>
                <a:lnTo>
                  <a:pt x="273829" y="71007"/>
                </a:lnTo>
                <a:lnTo>
                  <a:pt x="289349" y="72116"/>
                </a:lnTo>
                <a:lnTo>
                  <a:pt x="294893" y="87649"/>
                </a:lnTo>
                <a:lnTo>
                  <a:pt x="281589" y="112057"/>
                </a:lnTo>
                <a:lnTo>
                  <a:pt x="271612" y="118714"/>
                </a:lnTo>
                <a:lnTo>
                  <a:pt x="256091" y="116495"/>
                </a:lnTo>
                <a:lnTo>
                  <a:pt x="235027" y="120933"/>
                </a:lnTo>
                <a:lnTo>
                  <a:pt x="212855" y="118714"/>
                </a:lnTo>
                <a:lnTo>
                  <a:pt x="186248" y="124262"/>
                </a:lnTo>
                <a:lnTo>
                  <a:pt x="174053" y="127590"/>
                </a:lnTo>
                <a:lnTo>
                  <a:pt x="152989" y="127590"/>
                </a:lnTo>
                <a:lnTo>
                  <a:pt x="128600" y="129809"/>
                </a:lnTo>
                <a:lnTo>
                  <a:pt x="133034" y="107619"/>
                </a:lnTo>
                <a:lnTo>
                  <a:pt x="129708" y="99853"/>
                </a:lnTo>
                <a:lnTo>
                  <a:pt x="114187" y="97634"/>
                </a:lnTo>
                <a:lnTo>
                  <a:pt x="105319" y="90977"/>
                </a:lnTo>
                <a:lnTo>
                  <a:pt x="93124" y="83211"/>
                </a:lnTo>
                <a:lnTo>
                  <a:pt x="74277" y="86539"/>
                </a:lnTo>
                <a:lnTo>
                  <a:pt x="58756" y="84320"/>
                </a:lnTo>
                <a:lnTo>
                  <a:pt x="36584" y="77664"/>
                </a:lnTo>
                <a:lnTo>
                  <a:pt x="4434" y="75445"/>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sp macro="" textlink="">
        <cdr:nvSpPr>
          <cdr:cNvPr id="36958" name="Freeform 94"/>
          <cdr:cNvSpPr>
            <a:spLocks xmlns:a="http://schemas.openxmlformats.org/drawingml/2006/main"/>
          </cdr:cNvSpPr>
        </cdr:nvSpPr>
        <cdr:spPr bwMode="auto">
          <a:xfrm xmlns:a="http://schemas.openxmlformats.org/drawingml/2006/main">
            <a:off x="6472580" y="6037901"/>
            <a:ext cx="182099" cy="194771"/>
          </a:xfrm>
          <a:custGeom xmlns:a="http://schemas.openxmlformats.org/drawingml/2006/main">
            <a:avLst/>
            <a:gdLst/>
            <a:ahLst/>
            <a:cxnLst>
              <a:cxn ang="0">
                <a:pos x="0" y="33284"/>
              </a:cxn>
              <a:cxn ang="0">
                <a:pos x="45453" y="0"/>
              </a:cxn>
              <a:cxn ang="0">
                <a:pos x="59865" y="13313"/>
              </a:cxn>
              <a:cxn ang="0">
                <a:pos x="63191" y="28846"/>
              </a:cxn>
              <a:cxn ang="0">
                <a:pos x="72060" y="41050"/>
              </a:cxn>
              <a:cxn ang="0">
                <a:pos x="83146" y="49926"/>
              </a:cxn>
              <a:cxn ang="0">
                <a:pos x="89798" y="51036"/>
              </a:cxn>
              <a:cxn ang="0">
                <a:pos x="96450" y="66568"/>
              </a:cxn>
              <a:cxn ang="0">
                <a:pos x="105319" y="65459"/>
              </a:cxn>
              <a:cxn ang="0">
                <a:pos x="115296" y="63240"/>
              </a:cxn>
              <a:cxn ang="0">
                <a:pos x="124165" y="65459"/>
              </a:cxn>
              <a:cxn ang="0">
                <a:pos x="131925" y="65459"/>
              </a:cxn>
              <a:cxn ang="0">
                <a:pos x="134143" y="71006"/>
              </a:cxn>
              <a:cxn ang="0">
                <a:pos x="133034" y="84320"/>
              </a:cxn>
              <a:cxn ang="0">
                <a:pos x="138577" y="87648"/>
              </a:cxn>
              <a:cxn ang="0">
                <a:pos x="137469" y="102072"/>
              </a:cxn>
              <a:cxn ang="0">
                <a:pos x="138577" y="112057"/>
              </a:cxn>
              <a:cxn ang="0">
                <a:pos x="139686" y="133137"/>
              </a:cxn>
              <a:cxn ang="0">
                <a:pos x="144120" y="143122"/>
              </a:cxn>
              <a:cxn ang="0">
                <a:pos x="154098" y="150889"/>
              </a:cxn>
              <a:cxn ang="0">
                <a:pos x="161858" y="154217"/>
              </a:cxn>
              <a:cxn ang="0">
                <a:pos x="168510" y="154217"/>
              </a:cxn>
              <a:cxn ang="0">
                <a:pos x="176270" y="154217"/>
              </a:cxn>
              <a:cxn ang="0">
                <a:pos x="176270" y="174188"/>
              </a:cxn>
              <a:cxn ang="0">
                <a:pos x="172944" y="186392"/>
              </a:cxn>
              <a:cxn ang="0">
                <a:pos x="165184" y="184173"/>
              </a:cxn>
              <a:cxn ang="0">
                <a:pos x="160750" y="178625"/>
              </a:cxn>
              <a:cxn ang="0">
                <a:pos x="156315" y="177516"/>
              </a:cxn>
              <a:cxn ang="0">
                <a:pos x="156315" y="188611"/>
              </a:cxn>
              <a:cxn ang="0">
                <a:pos x="149663" y="177516"/>
              </a:cxn>
              <a:cxn ang="0">
                <a:pos x="136360" y="165312"/>
              </a:cxn>
              <a:cxn ang="0">
                <a:pos x="134143" y="145341"/>
              </a:cxn>
              <a:cxn ang="0">
                <a:pos x="127491" y="130918"/>
              </a:cxn>
              <a:cxn ang="0">
                <a:pos x="119731" y="117604"/>
              </a:cxn>
              <a:cxn ang="0">
                <a:pos x="109753" y="109838"/>
              </a:cxn>
              <a:cxn ang="0">
                <a:pos x="96450" y="116495"/>
              </a:cxn>
              <a:cxn ang="0">
                <a:pos x="87581" y="110947"/>
              </a:cxn>
              <a:cxn ang="0">
                <a:pos x="80929" y="106509"/>
              </a:cxn>
              <a:cxn ang="0">
                <a:pos x="76494" y="94305"/>
              </a:cxn>
              <a:cxn ang="0">
                <a:pos x="70951" y="79882"/>
              </a:cxn>
              <a:cxn ang="0">
                <a:pos x="62082" y="67678"/>
              </a:cxn>
              <a:cxn ang="0">
                <a:pos x="47670" y="55474"/>
              </a:cxn>
              <a:cxn ang="0">
                <a:pos x="37693" y="44379"/>
              </a:cxn>
              <a:cxn ang="0">
                <a:pos x="28824" y="35503"/>
              </a:cxn>
              <a:cxn ang="0">
                <a:pos x="18846" y="28846"/>
              </a:cxn>
              <a:cxn ang="0">
                <a:pos x="0" y="33284"/>
              </a:cxn>
            </a:cxnLst>
            <a:rect l="0" t="0" r="r" b="b"/>
            <a:pathLst>
              <a:path w="176270" h="188611">
                <a:moveTo>
                  <a:pt x="0" y="33284"/>
                </a:moveTo>
                <a:lnTo>
                  <a:pt x="45453" y="0"/>
                </a:lnTo>
                <a:lnTo>
                  <a:pt x="59865" y="13313"/>
                </a:lnTo>
                <a:lnTo>
                  <a:pt x="63191" y="28846"/>
                </a:lnTo>
                <a:lnTo>
                  <a:pt x="72060" y="41050"/>
                </a:lnTo>
                <a:lnTo>
                  <a:pt x="83146" y="49926"/>
                </a:lnTo>
                <a:lnTo>
                  <a:pt x="89798" y="51036"/>
                </a:lnTo>
                <a:lnTo>
                  <a:pt x="96450" y="66568"/>
                </a:lnTo>
                <a:lnTo>
                  <a:pt x="105319" y="65459"/>
                </a:lnTo>
                <a:lnTo>
                  <a:pt x="115296" y="63240"/>
                </a:lnTo>
                <a:lnTo>
                  <a:pt x="124165" y="65459"/>
                </a:lnTo>
                <a:lnTo>
                  <a:pt x="131925" y="65459"/>
                </a:lnTo>
                <a:lnTo>
                  <a:pt x="134143" y="71006"/>
                </a:lnTo>
                <a:lnTo>
                  <a:pt x="133034" y="84320"/>
                </a:lnTo>
                <a:lnTo>
                  <a:pt x="138577" y="87648"/>
                </a:lnTo>
                <a:lnTo>
                  <a:pt x="137469" y="102072"/>
                </a:lnTo>
                <a:lnTo>
                  <a:pt x="138577" y="112057"/>
                </a:lnTo>
                <a:lnTo>
                  <a:pt x="139686" y="133137"/>
                </a:lnTo>
                <a:lnTo>
                  <a:pt x="144120" y="143122"/>
                </a:lnTo>
                <a:lnTo>
                  <a:pt x="154098" y="150889"/>
                </a:lnTo>
                <a:lnTo>
                  <a:pt x="161858" y="154217"/>
                </a:lnTo>
                <a:lnTo>
                  <a:pt x="168510" y="154217"/>
                </a:lnTo>
                <a:lnTo>
                  <a:pt x="176270" y="154217"/>
                </a:lnTo>
                <a:lnTo>
                  <a:pt x="176270" y="174188"/>
                </a:lnTo>
                <a:lnTo>
                  <a:pt x="172944" y="186392"/>
                </a:lnTo>
                <a:lnTo>
                  <a:pt x="165184" y="184173"/>
                </a:lnTo>
                <a:lnTo>
                  <a:pt x="160750" y="178625"/>
                </a:lnTo>
                <a:lnTo>
                  <a:pt x="156315" y="177516"/>
                </a:lnTo>
                <a:lnTo>
                  <a:pt x="156315" y="188611"/>
                </a:lnTo>
                <a:lnTo>
                  <a:pt x="149663" y="177516"/>
                </a:lnTo>
                <a:lnTo>
                  <a:pt x="136360" y="165312"/>
                </a:lnTo>
                <a:lnTo>
                  <a:pt x="134143" y="145341"/>
                </a:lnTo>
                <a:lnTo>
                  <a:pt x="127491" y="130918"/>
                </a:lnTo>
                <a:lnTo>
                  <a:pt x="119731" y="117604"/>
                </a:lnTo>
                <a:lnTo>
                  <a:pt x="109753" y="109838"/>
                </a:lnTo>
                <a:lnTo>
                  <a:pt x="96450" y="116495"/>
                </a:lnTo>
                <a:lnTo>
                  <a:pt x="87581" y="110947"/>
                </a:lnTo>
                <a:lnTo>
                  <a:pt x="80929" y="106509"/>
                </a:lnTo>
                <a:lnTo>
                  <a:pt x="76494" y="94305"/>
                </a:lnTo>
                <a:lnTo>
                  <a:pt x="70951" y="79882"/>
                </a:lnTo>
                <a:lnTo>
                  <a:pt x="62082" y="67678"/>
                </a:lnTo>
                <a:lnTo>
                  <a:pt x="47670" y="55474"/>
                </a:lnTo>
                <a:lnTo>
                  <a:pt x="37693" y="44379"/>
                </a:lnTo>
                <a:lnTo>
                  <a:pt x="28824" y="35503"/>
                </a:lnTo>
                <a:lnTo>
                  <a:pt x="18846" y="28846"/>
                </a:lnTo>
                <a:lnTo>
                  <a:pt x="0" y="33284"/>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grpSp>
  </cdr:relSizeAnchor>
  <cdr:relSizeAnchor xmlns:cdr="http://schemas.openxmlformats.org/drawingml/2006/chartDrawing">
    <cdr:from>
      <cdr:x>0.66275</cdr:x>
      <cdr:y>0.75575</cdr:y>
    </cdr:from>
    <cdr:to>
      <cdr:x>0.6835</cdr:x>
      <cdr:y>0.82725</cdr:y>
    </cdr:to>
    <cdr:sp macro="" textlink="">
      <cdr:nvSpPr>
        <cdr:cNvPr id="36959" name="Freeform 95"/>
        <cdr:cNvSpPr>
          <a:spLocks xmlns:a="http://schemas.openxmlformats.org/drawingml/2006/main"/>
        </cdr:cNvSpPr>
      </cdr:nvSpPr>
      <cdr:spPr bwMode="auto">
        <a:xfrm xmlns:a="http://schemas.openxmlformats.org/drawingml/2006/main">
          <a:off x="6063648" y="5422182"/>
          <a:ext cx="187843" cy="515036"/>
        </a:xfrm>
        <a:custGeom xmlns:a="http://schemas.openxmlformats.org/drawingml/2006/main">
          <a:avLst/>
          <a:gdLst/>
          <a:ahLst/>
          <a:cxnLst>
            <a:cxn ang="0">
              <a:pos x="13303" y="112057"/>
            </a:cxn>
            <a:cxn ang="0">
              <a:pos x="11086" y="77663"/>
            </a:cxn>
            <a:cxn ang="0">
              <a:pos x="31041" y="35503"/>
            </a:cxn>
            <a:cxn ang="0">
              <a:pos x="48779" y="0"/>
            </a:cxn>
            <a:cxn ang="0">
              <a:pos x="54322" y="23299"/>
            </a:cxn>
            <a:cxn ang="0">
              <a:pos x="68734" y="23299"/>
            </a:cxn>
            <a:cxn ang="0">
              <a:pos x="95341" y="25518"/>
            </a:cxn>
            <a:cxn ang="0">
              <a:pos x="101993" y="56583"/>
            </a:cxn>
            <a:cxn ang="0">
              <a:pos x="133034" y="75444"/>
            </a:cxn>
            <a:cxn ang="0">
              <a:pos x="140795" y="116495"/>
            </a:cxn>
            <a:cxn ang="0">
              <a:pos x="138578" y="153108"/>
            </a:cxn>
            <a:cxn ang="0">
              <a:pos x="135252" y="179735"/>
            </a:cxn>
            <a:cxn ang="0">
              <a:pos x="131926" y="204144"/>
            </a:cxn>
            <a:cxn ang="0">
              <a:pos x="133034" y="225224"/>
            </a:cxn>
            <a:cxn ang="0">
              <a:pos x="134143" y="249632"/>
            </a:cxn>
            <a:cxn ang="0">
              <a:pos x="138578" y="259618"/>
            </a:cxn>
            <a:cxn ang="0">
              <a:pos x="148555" y="275150"/>
            </a:cxn>
            <a:cxn ang="0">
              <a:pos x="154098" y="292902"/>
            </a:cxn>
            <a:cxn ang="0">
              <a:pos x="169619" y="297340"/>
            </a:cxn>
            <a:cxn ang="0">
              <a:pos x="171836" y="302887"/>
            </a:cxn>
            <a:cxn ang="0">
              <a:pos x="182922" y="336171"/>
            </a:cxn>
            <a:cxn ang="0">
              <a:pos x="171836" y="369456"/>
            </a:cxn>
            <a:cxn ang="0">
              <a:pos x="158533" y="379441"/>
            </a:cxn>
            <a:cxn ang="0">
              <a:pos x="150772" y="408287"/>
            </a:cxn>
            <a:cxn ang="0">
              <a:pos x="143012" y="434915"/>
            </a:cxn>
            <a:cxn ang="0">
              <a:pos x="126383" y="441572"/>
            </a:cxn>
            <a:cxn ang="0">
              <a:pos x="109753" y="462652"/>
            </a:cxn>
            <a:cxn ang="0">
              <a:pos x="114188" y="482622"/>
            </a:cxn>
            <a:cxn ang="0">
              <a:pos x="105319" y="497046"/>
            </a:cxn>
            <a:cxn ang="0">
              <a:pos x="97559" y="508140"/>
            </a:cxn>
            <a:cxn ang="0">
              <a:pos x="87581" y="509250"/>
            </a:cxn>
            <a:cxn ang="0">
              <a:pos x="74278" y="502593"/>
            </a:cxn>
            <a:cxn ang="0">
              <a:pos x="65409" y="465980"/>
            </a:cxn>
            <a:cxn ang="0">
              <a:pos x="46562" y="434915"/>
            </a:cxn>
            <a:cxn ang="0">
              <a:pos x="16629" y="401631"/>
            </a:cxn>
            <a:cxn ang="0">
              <a:pos x="0" y="372784"/>
            </a:cxn>
            <a:cxn ang="0">
              <a:pos x="11086" y="382769"/>
            </a:cxn>
            <a:cxn ang="0">
              <a:pos x="19955" y="375003"/>
            </a:cxn>
            <a:cxn ang="0">
              <a:pos x="7760" y="348376"/>
            </a:cxn>
            <a:cxn ang="0">
              <a:pos x="5543" y="310653"/>
            </a:cxn>
            <a:cxn ang="0">
              <a:pos x="23281" y="297340"/>
            </a:cxn>
            <a:cxn ang="0">
              <a:pos x="18847" y="272931"/>
            </a:cxn>
            <a:cxn ang="0">
              <a:pos x="21064" y="229662"/>
            </a:cxn>
            <a:cxn ang="0">
              <a:pos x="19955" y="201925"/>
            </a:cxn>
            <a:cxn ang="0">
              <a:pos x="28824" y="175297"/>
            </a:cxn>
            <a:cxn ang="0">
              <a:pos x="34367" y="150889"/>
            </a:cxn>
          </a:cxnLst>
          <a:rect l="0" t="0" r="r" b="b"/>
          <a:pathLst>
            <a:path w="182922" h="510359">
              <a:moveTo>
                <a:pt x="8869" y="133137"/>
              </a:moveTo>
              <a:lnTo>
                <a:pt x="13303" y="112057"/>
              </a:lnTo>
              <a:lnTo>
                <a:pt x="15521" y="99853"/>
              </a:lnTo>
              <a:lnTo>
                <a:pt x="11086" y="77663"/>
              </a:lnTo>
              <a:lnTo>
                <a:pt x="13303" y="61021"/>
              </a:lnTo>
              <a:lnTo>
                <a:pt x="31041" y="35503"/>
              </a:lnTo>
              <a:lnTo>
                <a:pt x="39910" y="13314"/>
              </a:lnTo>
              <a:lnTo>
                <a:pt x="48779" y="0"/>
              </a:lnTo>
              <a:lnTo>
                <a:pt x="56540" y="7766"/>
              </a:lnTo>
              <a:lnTo>
                <a:pt x="54322" y="23299"/>
              </a:lnTo>
              <a:lnTo>
                <a:pt x="58757" y="35503"/>
              </a:lnTo>
              <a:lnTo>
                <a:pt x="68734" y="23299"/>
              </a:lnTo>
              <a:lnTo>
                <a:pt x="89798" y="14423"/>
              </a:lnTo>
              <a:lnTo>
                <a:pt x="95341" y="25518"/>
              </a:lnTo>
              <a:lnTo>
                <a:pt x="99776" y="45489"/>
              </a:lnTo>
              <a:lnTo>
                <a:pt x="101993" y="56583"/>
              </a:lnTo>
              <a:lnTo>
                <a:pt x="118622" y="61021"/>
              </a:lnTo>
              <a:lnTo>
                <a:pt x="133034" y="75444"/>
              </a:lnTo>
              <a:lnTo>
                <a:pt x="136360" y="99853"/>
              </a:lnTo>
              <a:lnTo>
                <a:pt x="140795" y="116495"/>
              </a:lnTo>
              <a:lnTo>
                <a:pt x="139686" y="135356"/>
              </a:lnTo>
              <a:lnTo>
                <a:pt x="138578" y="153108"/>
              </a:lnTo>
              <a:lnTo>
                <a:pt x="134143" y="166421"/>
              </a:lnTo>
              <a:lnTo>
                <a:pt x="135252" y="179735"/>
              </a:lnTo>
              <a:lnTo>
                <a:pt x="131926" y="189720"/>
              </a:lnTo>
              <a:lnTo>
                <a:pt x="131926" y="204144"/>
              </a:lnTo>
              <a:lnTo>
                <a:pt x="135252" y="214129"/>
              </a:lnTo>
              <a:lnTo>
                <a:pt x="133034" y="225224"/>
              </a:lnTo>
              <a:lnTo>
                <a:pt x="131926" y="232990"/>
              </a:lnTo>
              <a:lnTo>
                <a:pt x="134143" y="249632"/>
              </a:lnTo>
              <a:lnTo>
                <a:pt x="136360" y="254070"/>
              </a:lnTo>
              <a:lnTo>
                <a:pt x="138578" y="259618"/>
              </a:lnTo>
              <a:lnTo>
                <a:pt x="141903" y="266274"/>
              </a:lnTo>
              <a:lnTo>
                <a:pt x="148555" y="275150"/>
              </a:lnTo>
              <a:lnTo>
                <a:pt x="149664" y="281807"/>
              </a:lnTo>
              <a:lnTo>
                <a:pt x="154098" y="292902"/>
              </a:lnTo>
              <a:lnTo>
                <a:pt x="161859" y="297340"/>
              </a:lnTo>
              <a:lnTo>
                <a:pt x="169619" y="297340"/>
              </a:lnTo>
              <a:lnTo>
                <a:pt x="170728" y="300668"/>
              </a:lnTo>
              <a:lnTo>
                <a:pt x="171836" y="302887"/>
              </a:lnTo>
              <a:lnTo>
                <a:pt x="176271" y="320639"/>
              </a:lnTo>
              <a:lnTo>
                <a:pt x="182922" y="336171"/>
              </a:lnTo>
              <a:lnTo>
                <a:pt x="178488" y="349485"/>
              </a:lnTo>
              <a:lnTo>
                <a:pt x="171836" y="369456"/>
              </a:lnTo>
              <a:lnTo>
                <a:pt x="164076" y="375003"/>
              </a:lnTo>
              <a:lnTo>
                <a:pt x="158533" y="379441"/>
              </a:lnTo>
              <a:lnTo>
                <a:pt x="154098" y="394974"/>
              </a:lnTo>
              <a:lnTo>
                <a:pt x="150772" y="408287"/>
              </a:lnTo>
              <a:lnTo>
                <a:pt x="147447" y="418273"/>
              </a:lnTo>
              <a:lnTo>
                <a:pt x="143012" y="434915"/>
              </a:lnTo>
              <a:lnTo>
                <a:pt x="133034" y="440462"/>
              </a:lnTo>
              <a:lnTo>
                <a:pt x="126383" y="441572"/>
              </a:lnTo>
              <a:lnTo>
                <a:pt x="114188" y="450448"/>
              </a:lnTo>
              <a:lnTo>
                <a:pt x="109753" y="462652"/>
              </a:lnTo>
              <a:lnTo>
                <a:pt x="113079" y="477075"/>
              </a:lnTo>
              <a:lnTo>
                <a:pt x="114188" y="482622"/>
              </a:lnTo>
              <a:lnTo>
                <a:pt x="106428" y="488170"/>
              </a:lnTo>
              <a:lnTo>
                <a:pt x="105319" y="497046"/>
              </a:lnTo>
              <a:lnTo>
                <a:pt x="100884" y="503702"/>
              </a:lnTo>
              <a:lnTo>
                <a:pt x="97559" y="508140"/>
              </a:lnTo>
              <a:lnTo>
                <a:pt x="90907" y="510359"/>
              </a:lnTo>
              <a:lnTo>
                <a:pt x="87581" y="509250"/>
              </a:lnTo>
              <a:lnTo>
                <a:pt x="79821" y="503702"/>
              </a:lnTo>
              <a:lnTo>
                <a:pt x="74278" y="502593"/>
              </a:lnTo>
              <a:lnTo>
                <a:pt x="72060" y="479294"/>
              </a:lnTo>
              <a:lnTo>
                <a:pt x="65409" y="465980"/>
              </a:lnTo>
              <a:lnTo>
                <a:pt x="59866" y="448229"/>
              </a:lnTo>
              <a:lnTo>
                <a:pt x="46562" y="434915"/>
              </a:lnTo>
              <a:lnTo>
                <a:pt x="29933" y="416054"/>
              </a:lnTo>
              <a:lnTo>
                <a:pt x="16629" y="401631"/>
              </a:lnTo>
              <a:lnTo>
                <a:pt x="5543" y="389426"/>
              </a:lnTo>
              <a:lnTo>
                <a:pt x="0" y="372784"/>
              </a:lnTo>
              <a:lnTo>
                <a:pt x="7760" y="369456"/>
              </a:lnTo>
              <a:lnTo>
                <a:pt x="11086" y="382769"/>
              </a:lnTo>
              <a:lnTo>
                <a:pt x="17738" y="392755"/>
              </a:lnTo>
              <a:lnTo>
                <a:pt x="19955" y="375003"/>
              </a:lnTo>
              <a:lnTo>
                <a:pt x="14412" y="359470"/>
              </a:lnTo>
              <a:lnTo>
                <a:pt x="7760" y="348376"/>
              </a:lnTo>
              <a:lnTo>
                <a:pt x="3326" y="330624"/>
              </a:lnTo>
              <a:lnTo>
                <a:pt x="5543" y="310653"/>
              </a:lnTo>
              <a:lnTo>
                <a:pt x="8869" y="296230"/>
              </a:lnTo>
              <a:lnTo>
                <a:pt x="23281" y="297340"/>
              </a:lnTo>
              <a:lnTo>
                <a:pt x="25498" y="284026"/>
              </a:lnTo>
              <a:lnTo>
                <a:pt x="18847" y="272931"/>
              </a:lnTo>
              <a:lnTo>
                <a:pt x="24390" y="247413"/>
              </a:lnTo>
              <a:lnTo>
                <a:pt x="21064" y="229662"/>
              </a:lnTo>
              <a:lnTo>
                <a:pt x="15521" y="216348"/>
              </a:lnTo>
              <a:lnTo>
                <a:pt x="19955" y="201925"/>
              </a:lnTo>
              <a:lnTo>
                <a:pt x="23281" y="189720"/>
              </a:lnTo>
              <a:lnTo>
                <a:pt x="28824" y="175297"/>
              </a:lnTo>
              <a:lnTo>
                <a:pt x="32150" y="159765"/>
              </a:lnTo>
              <a:lnTo>
                <a:pt x="34367" y="150889"/>
              </a:lnTo>
              <a:lnTo>
                <a:pt x="8869" y="133137"/>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0.677</cdr:x>
      <cdr:y>0.7675</cdr:y>
    </cdr:from>
    <cdr:to>
      <cdr:x>0.70425</cdr:x>
      <cdr:y>0.79875</cdr:y>
    </cdr:to>
    <cdr:sp macro="" textlink="">
      <cdr:nvSpPr>
        <cdr:cNvPr id="36960" name="Freeform 96"/>
        <cdr:cNvSpPr>
          <a:spLocks xmlns:a="http://schemas.openxmlformats.org/drawingml/2006/main"/>
        </cdr:cNvSpPr>
      </cdr:nvSpPr>
      <cdr:spPr bwMode="auto">
        <a:xfrm xmlns:a="http://schemas.openxmlformats.org/drawingml/2006/main">
          <a:off x="6198803" y="5499080"/>
          <a:ext cx="249693" cy="223540"/>
        </a:xfrm>
        <a:custGeom xmlns:a="http://schemas.openxmlformats.org/drawingml/2006/main">
          <a:avLst/>
          <a:gdLst/>
          <a:ahLst/>
          <a:cxnLst>
            <a:cxn ang="0">
              <a:pos x="198443" y="15533"/>
            </a:cxn>
            <a:cxn ang="0">
              <a:pos x="205095" y="19971"/>
            </a:cxn>
            <a:cxn ang="0">
              <a:pos x="225050" y="36613"/>
            </a:cxn>
            <a:cxn ang="0">
              <a:pos x="239462" y="42161"/>
            </a:cxn>
            <a:cxn ang="0">
              <a:pos x="249439" y="71007"/>
            </a:cxn>
            <a:cxn ang="0">
              <a:pos x="248331" y="105401"/>
            </a:cxn>
            <a:cxn ang="0">
              <a:pos x="243896" y="117605"/>
            </a:cxn>
            <a:cxn ang="0">
              <a:pos x="242788" y="135357"/>
            </a:cxn>
            <a:cxn ang="0">
              <a:pos x="245005" y="148670"/>
            </a:cxn>
            <a:cxn ang="0">
              <a:pos x="229484" y="149780"/>
            </a:cxn>
            <a:cxn ang="0">
              <a:pos x="226158" y="174188"/>
            </a:cxn>
            <a:cxn ang="0">
              <a:pos x="208420" y="174188"/>
            </a:cxn>
            <a:cxn ang="0">
              <a:pos x="199552" y="185283"/>
            </a:cxn>
            <a:cxn ang="0">
              <a:pos x="188465" y="179736"/>
            </a:cxn>
            <a:cxn ang="0">
              <a:pos x="170727" y="177517"/>
            </a:cxn>
            <a:cxn ang="0">
              <a:pos x="158533" y="183064"/>
            </a:cxn>
            <a:cxn ang="0">
              <a:pos x="152989" y="175298"/>
            </a:cxn>
            <a:cxn ang="0">
              <a:pos x="137469" y="193049"/>
            </a:cxn>
            <a:cxn ang="0">
              <a:pos x="129708" y="206363"/>
            </a:cxn>
            <a:cxn ang="0">
              <a:pos x="120839" y="218567"/>
            </a:cxn>
            <a:cxn ang="0">
              <a:pos x="113079" y="221896"/>
            </a:cxn>
            <a:cxn ang="0">
              <a:pos x="103102" y="224115"/>
            </a:cxn>
            <a:cxn ang="0">
              <a:pos x="85364" y="220786"/>
            </a:cxn>
            <a:cxn ang="0">
              <a:pos x="69843" y="229662"/>
            </a:cxn>
            <a:cxn ang="0">
              <a:pos x="65408" y="227443"/>
            </a:cxn>
            <a:cxn ang="0">
              <a:pos x="49888" y="225224"/>
            </a:cxn>
            <a:cxn ang="0">
              <a:pos x="38802" y="225224"/>
            </a:cxn>
            <a:cxn ang="0">
              <a:pos x="37693" y="221896"/>
            </a:cxn>
            <a:cxn ang="0">
              <a:pos x="29933" y="221896"/>
            </a:cxn>
            <a:cxn ang="0">
              <a:pos x="22172" y="217458"/>
            </a:cxn>
            <a:cxn ang="0">
              <a:pos x="17738" y="206363"/>
            </a:cxn>
            <a:cxn ang="0">
              <a:pos x="16629" y="199706"/>
            </a:cxn>
            <a:cxn ang="0">
              <a:pos x="9977" y="190830"/>
            </a:cxn>
            <a:cxn ang="0">
              <a:pos x="6652" y="184174"/>
            </a:cxn>
            <a:cxn ang="0">
              <a:pos x="4434" y="178626"/>
            </a:cxn>
            <a:cxn ang="0">
              <a:pos x="2217" y="174188"/>
            </a:cxn>
            <a:cxn ang="0">
              <a:pos x="0" y="157546"/>
            </a:cxn>
            <a:cxn ang="0">
              <a:pos x="1108" y="149780"/>
            </a:cxn>
            <a:cxn ang="0">
              <a:pos x="3326" y="138685"/>
            </a:cxn>
            <a:cxn ang="0">
              <a:pos x="0" y="128700"/>
            </a:cxn>
            <a:cxn ang="0">
              <a:pos x="0" y="114276"/>
            </a:cxn>
            <a:cxn ang="0">
              <a:pos x="3326" y="104291"/>
            </a:cxn>
            <a:cxn ang="0">
              <a:pos x="2217" y="90977"/>
            </a:cxn>
            <a:cxn ang="0">
              <a:pos x="6652" y="77664"/>
            </a:cxn>
            <a:cxn ang="0">
              <a:pos x="7760" y="59912"/>
            </a:cxn>
            <a:cxn ang="0">
              <a:pos x="8869" y="41051"/>
            </a:cxn>
            <a:cxn ang="0">
              <a:pos x="21064" y="32175"/>
            </a:cxn>
            <a:cxn ang="0">
              <a:pos x="39910" y="9986"/>
            </a:cxn>
            <a:cxn ang="0">
              <a:pos x="64300" y="9986"/>
            </a:cxn>
            <a:cxn ang="0">
              <a:pos x="77603" y="23299"/>
            </a:cxn>
            <a:cxn ang="0">
              <a:pos x="84255" y="24409"/>
            </a:cxn>
            <a:cxn ang="0">
              <a:pos x="96450" y="13314"/>
            </a:cxn>
            <a:cxn ang="0">
              <a:pos x="120839" y="5548"/>
            </a:cxn>
            <a:cxn ang="0">
              <a:pos x="125274" y="7767"/>
            </a:cxn>
            <a:cxn ang="0">
              <a:pos x="135252" y="0"/>
            </a:cxn>
            <a:cxn ang="0">
              <a:pos x="169619" y="2219"/>
            </a:cxn>
            <a:cxn ang="0">
              <a:pos x="198443" y="15533"/>
            </a:cxn>
          </a:cxnLst>
          <a:rect l="0" t="0" r="r" b="b"/>
          <a:pathLst>
            <a:path w="249439" h="229662">
              <a:moveTo>
                <a:pt x="198443" y="15533"/>
              </a:moveTo>
              <a:lnTo>
                <a:pt x="205095" y="19971"/>
              </a:lnTo>
              <a:lnTo>
                <a:pt x="225050" y="36613"/>
              </a:lnTo>
              <a:lnTo>
                <a:pt x="239462" y="42161"/>
              </a:lnTo>
              <a:lnTo>
                <a:pt x="249439" y="71007"/>
              </a:lnTo>
              <a:lnTo>
                <a:pt x="248331" y="105401"/>
              </a:lnTo>
              <a:lnTo>
                <a:pt x="243896" y="117605"/>
              </a:lnTo>
              <a:lnTo>
                <a:pt x="242788" y="135357"/>
              </a:lnTo>
              <a:lnTo>
                <a:pt x="245005" y="148670"/>
              </a:lnTo>
              <a:lnTo>
                <a:pt x="229484" y="149780"/>
              </a:lnTo>
              <a:lnTo>
                <a:pt x="226158" y="174188"/>
              </a:lnTo>
              <a:lnTo>
                <a:pt x="208420" y="174188"/>
              </a:lnTo>
              <a:lnTo>
                <a:pt x="199552" y="185283"/>
              </a:lnTo>
              <a:lnTo>
                <a:pt x="188465" y="179736"/>
              </a:lnTo>
              <a:lnTo>
                <a:pt x="170727" y="177517"/>
              </a:lnTo>
              <a:lnTo>
                <a:pt x="158533" y="183064"/>
              </a:lnTo>
              <a:lnTo>
                <a:pt x="152989" y="175298"/>
              </a:lnTo>
              <a:lnTo>
                <a:pt x="137469" y="193049"/>
              </a:lnTo>
              <a:lnTo>
                <a:pt x="129708" y="206363"/>
              </a:lnTo>
              <a:lnTo>
                <a:pt x="120839" y="218567"/>
              </a:lnTo>
              <a:lnTo>
                <a:pt x="113079" y="221896"/>
              </a:lnTo>
              <a:lnTo>
                <a:pt x="103102" y="224115"/>
              </a:lnTo>
              <a:lnTo>
                <a:pt x="85364" y="220786"/>
              </a:lnTo>
              <a:lnTo>
                <a:pt x="69843" y="229662"/>
              </a:lnTo>
              <a:lnTo>
                <a:pt x="65408" y="227443"/>
              </a:lnTo>
              <a:lnTo>
                <a:pt x="49888" y="225224"/>
              </a:lnTo>
              <a:lnTo>
                <a:pt x="38802" y="225224"/>
              </a:lnTo>
              <a:lnTo>
                <a:pt x="37693" y="221896"/>
              </a:lnTo>
              <a:lnTo>
                <a:pt x="29933" y="221896"/>
              </a:lnTo>
              <a:lnTo>
                <a:pt x="22172" y="217458"/>
              </a:lnTo>
              <a:lnTo>
                <a:pt x="17738" y="206363"/>
              </a:lnTo>
              <a:lnTo>
                <a:pt x="16629" y="199706"/>
              </a:lnTo>
              <a:lnTo>
                <a:pt x="9977" y="190830"/>
              </a:lnTo>
              <a:lnTo>
                <a:pt x="6652" y="184174"/>
              </a:lnTo>
              <a:lnTo>
                <a:pt x="4434" y="178626"/>
              </a:lnTo>
              <a:lnTo>
                <a:pt x="2217" y="174188"/>
              </a:lnTo>
              <a:lnTo>
                <a:pt x="0" y="157546"/>
              </a:lnTo>
              <a:lnTo>
                <a:pt x="1108" y="149780"/>
              </a:lnTo>
              <a:lnTo>
                <a:pt x="3326" y="138685"/>
              </a:lnTo>
              <a:lnTo>
                <a:pt x="0" y="128700"/>
              </a:lnTo>
              <a:lnTo>
                <a:pt x="0" y="114276"/>
              </a:lnTo>
              <a:lnTo>
                <a:pt x="3326" y="104291"/>
              </a:lnTo>
              <a:lnTo>
                <a:pt x="2217" y="90977"/>
              </a:lnTo>
              <a:lnTo>
                <a:pt x="6652" y="77664"/>
              </a:lnTo>
              <a:lnTo>
                <a:pt x="7760" y="59912"/>
              </a:lnTo>
              <a:lnTo>
                <a:pt x="8869" y="41051"/>
              </a:lnTo>
              <a:lnTo>
                <a:pt x="21064" y="32175"/>
              </a:lnTo>
              <a:lnTo>
                <a:pt x="39910" y="9986"/>
              </a:lnTo>
              <a:lnTo>
                <a:pt x="64300" y="9986"/>
              </a:lnTo>
              <a:lnTo>
                <a:pt x="77603" y="23299"/>
              </a:lnTo>
              <a:lnTo>
                <a:pt x="84255" y="24409"/>
              </a:lnTo>
              <a:lnTo>
                <a:pt x="96450" y="13314"/>
              </a:lnTo>
              <a:lnTo>
                <a:pt x="120839" y="5548"/>
              </a:lnTo>
              <a:lnTo>
                <a:pt x="125274" y="7767"/>
              </a:lnTo>
              <a:lnTo>
                <a:pt x="135252" y="0"/>
              </a:lnTo>
              <a:lnTo>
                <a:pt x="169619" y="2219"/>
              </a:lnTo>
              <a:lnTo>
                <a:pt x="198443" y="15533"/>
              </a:lnTo>
              <a:close/>
            </a:path>
          </a:pathLst>
        </a:custGeom>
        <a:solidFill xmlns:a="http://schemas.openxmlformats.org/drawingml/2006/main">
          <a:srgbClr val="FFECB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0.6975</cdr:x>
      <cdr:y>0.71975</cdr:y>
    </cdr:from>
    <cdr:to>
      <cdr:x>0.766</cdr:x>
      <cdr:y>0.79</cdr:y>
    </cdr:to>
    <cdr:sp macro="" textlink="">
      <cdr:nvSpPr>
        <cdr:cNvPr id="36961" name="Freeform 97"/>
        <cdr:cNvSpPr>
          <a:spLocks xmlns:a="http://schemas.openxmlformats.org/drawingml/2006/main"/>
        </cdr:cNvSpPr>
      </cdr:nvSpPr>
      <cdr:spPr bwMode="auto">
        <a:xfrm xmlns:a="http://schemas.openxmlformats.org/drawingml/2006/main">
          <a:off x="6386646" y="5157511"/>
          <a:ext cx="627669" cy="502518"/>
        </a:xfrm>
        <a:custGeom xmlns:a="http://schemas.openxmlformats.org/drawingml/2006/main">
          <a:avLst/>
          <a:gdLst/>
          <a:ahLst/>
          <a:cxnLst>
            <a:cxn ang="0">
              <a:pos x="53214" y="16642"/>
            </a:cxn>
            <a:cxn ang="0">
              <a:pos x="52105" y="62131"/>
            </a:cxn>
            <a:cxn ang="0">
              <a:pos x="113079" y="74335"/>
            </a:cxn>
            <a:cxn ang="0">
              <a:pos x="166293" y="86539"/>
            </a:cxn>
            <a:cxn ang="0">
              <a:pos x="217290" y="92087"/>
            </a:cxn>
            <a:cxn ang="0">
              <a:pos x="270503" y="95415"/>
            </a:cxn>
            <a:cxn ang="0">
              <a:pos x="329260" y="106510"/>
            </a:cxn>
            <a:cxn ang="0">
              <a:pos x="373605" y="59912"/>
            </a:cxn>
            <a:cxn ang="0">
              <a:pos x="432362" y="33284"/>
            </a:cxn>
            <a:cxn ang="0">
              <a:pos x="493336" y="25518"/>
            </a:cxn>
            <a:cxn ang="0">
              <a:pos x="531029" y="43270"/>
            </a:cxn>
            <a:cxn ang="0">
              <a:pos x="559853" y="46598"/>
            </a:cxn>
            <a:cxn ang="0">
              <a:pos x="585352" y="78773"/>
            </a:cxn>
            <a:cxn ang="0">
              <a:pos x="630805" y="86539"/>
            </a:cxn>
            <a:cxn ang="0">
              <a:pos x="639674" y="123152"/>
            </a:cxn>
            <a:cxn ang="0">
              <a:pos x="613067" y="145341"/>
            </a:cxn>
            <a:cxn ang="0">
              <a:pos x="587569" y="160874"/>
            </a:cxn>
            <a:cxn ang="0">
              <a:pos x="569831" y="198596"/>
            </a:cxn>
            <a:cxn ang="0">
              <a:pos x="564288" y="249632"/>
            </a:cxn>
            <a:cxn ang="0">
              <a:pos x="533246" y="285136"/>
            </a:cxn>
            <a:cxn ang="0">
              <a:pos x="535464" y="302887"/>
            </a:cxn>
            <a:cxn ang="0">
              <a:pos x="555419" y="339500"/>
            </a:cxn>
            <a:cxn ang="0">
              <a:pos x="573157" y="378332"/>
            </a:cxn>
            <a:cxn ang="0">
              <a:pos x="528812" y="388317"/>
            </a:cxn>
            <a:cxn ang="0">
              <a:pos x="494445" y="363908"/>
            </a:cxn>
            <a:cxn ang="0">
              <a:pos x="444557" y="387207"/>
            </a:cxn>
            <a:cxn ang="0">
              <a:pos x="426819" y="401631"/>
            </a:cxn>
            <a:cxn ang="0">
              <a:pos x="376931" y="424930"/>
            </a:cxn>
            <a:cxn ang="0">
              <a:pos x="386909" y="464871"/>
            </a:cxn>
            <a:cxn ang="0">
              <a:pos x="361410" y="491498"/>
            </a:cxn>
            <a:cxn ang="0">
              <a:pos x="323717" y="495936"/>
            </a:cxn>
            <a:cxn ang="0">
              <a:pos x="276047" y="489279"/>
            </a:cxn>
            <a:cxn ang="0">
              <a:pos x="248331" y="484841"/>
            </a:cxn>
            <a:cxn ang="0">
              <a:pos x="220616" y="454885"/>
            </a:cxn>
            <a:cxn ang="0">
              <a:pos x="190683" y="449338"/>
            </a:cxn>
            <a:cxn ang="0">
              <a:pos x="171836" y="470418"/>
            </a:cxn>
            <a:cxn ang="0">
              <a:pos x="139686" y="473747"/>
            </a:cxn>
            <a:cxn ang="0">
              <a:pos x="99776" y="478184"/>
            </a:cxn>
            <a:cxn ang="0">
              <a:pos x="58757" y="487060"/>
            </a:cxn>
            <a:cxn ang="0">
              <a:pos x="62083" y="443791"/>
            </a:cxn>
            <a:cxn ang="0">
              <a:pos x="38802" y="375003"/>
            </a:cxn>
            <a:cxn ang="0">
              <a:pos x="8869" y="329515"/>
            </a:cxn>
            <a:cxn ang="0">
              <a:pos x="7760" y="277369"/>
            </a:cxn>
            <a:cxn ang="0">
              <a:pos x="6652" y="242975"/>
            </a:cxn>
            <a:cxn ang="0">
              <a:pos x="37693" y="227443"/>
            </a:cxn>
            <a:cxn ang="0">
              <a:pos x="53214" y="193049"/>
            </a:cxn>
            <a:cxn ang="0">
              <a:pos x="39910" y="150889"/>
            </a:cxn>
            <a:cxn ang="0">
              <a:pos x="9978" y="112057"/>
            </a:cxn>
            <a:cxn ang="0">
              <a:pos x="1109" y="58802"/>
            </a:cxn>
            <a:cxn ang="0">
              <a:pos x="18847" y="12204"/>
            </a:cxn>
          </a:cxnLst>
          <a:rect l="0" t="0" r="r" b="b"/>
          <a:pathLst>
            <a:path w="639674" h="501483">
              <a:moveTo>
                <a:pt x="32150" y="0"/>
              </a:moveTo>
              <a:lnTo>
                <a:pt x="35476" y="4438"/>
              </a:lnTo>
              <a:lnTo>
                <a:pt x="53214" y="16642"/>
              </a:lnTo>
              <a:lnTo>
                <a:pt x="69843" y="29956"/>
              </a:lnTo>
              <a:lnTo>
                <a:pt x="54322" y="42160"/>
              </a:lnTo>
              <a:lnTo>
                <a:pt x="52105" y="62131"/>
              </a:lnTo>
              <a:lnTo>
                <a:pt x="69843" y="67678"/>
              </a:lnTo>
              <a:lnTo>
                <a:pt x="90907" y="71007"/>
              </a:lnTo>
              <a:lnTo>
                <a:pt x="113079" y="74335"/>
              </a:lnTo>
              <a:lnTo>
                <a:pt x="130817" y="74335"/>
              </a:lnTo>
              <a:lnTo>
                <a:pt x="149664" y="78773"/>
              </a:lnTo>
              <a:lnTo>
                <a:pt x="166293" y="86539"/>
              </a:lnTo>
              <a:lnTo>
                <a:pt x="179597" y="94306"/>
              </a:lnTo>
              <a:lnTo>
                <a:pt x="198443" y="97634"/>
              </a:lnTo>
              <a:lnTo>
                <a:pt x="217290" y="92087"/>
              </a:lnTo>
              <a:lnTo>
                <a:pt x="235028" y="94306"/>
              </a:lnTo>
              <a:lnTo>
                <a:pt x="254983" y="92087"/>
              </a:lnTo>
              <a:lnTo>
                <a:pt x="270503" y="95415"/>
              </a:lnTo>
              <a:lnTo>
                <a:pt x="288241" y="103181"/>
              </a:lnTo>
              <a:lnTo>
                <a:pt x="311522" y="114276"/>
              </a:lnTo>
              <a:lnTo>
                <a:pt x="329260" y="106510"/>
              </a:lnTo>
              <a:lnTo>
                <a:pt x="346998" y="93196"/>
              </a:lnTo>
              <a:lnTo>
                <a:pt x="361410" y="74335"/>
              </a:lnTo>
              <a:lnTo>
                <a:pt x="373605" y="59912"/>
              </a:lnTo>
              <a:lnTo>
                <a:pt x="388017" y="47708"/>
              </a:lnTo>
              <a:lnTo>
                <a:pt x="413515" y="41051"/>
              </a:lnTo>
              <a:lnTo>
                <a:pt x="432362" y="33284"/>
              </a:lnTo>
              <a:lnTo>
                <a:pt x="453426" y="26627"/>
              </a:lnTo>
              <a:lnTo>
                <a:pt x="473381" y="23299"/>
              </a:lnTo>
              <a:lnTo>
                <a:pt x="493336" y="25518"/>
              </a:lnTo>
              <a:lnTo>
                <a:pt x="511074" y="36613"/>
              </a:lnTo>
              <a:lnTo>
                <a:pt x="522160" y="42160"/>
              </a:lnTo>
              <a:lnTo>
                <a:pt x="531029" y="43270"/>
              </a:lnTo>
              <a:lnTo>
                <a:pt x="539898" y="44379"/>
              </a:lnTo>
              <a:lnTo>
                <a:pt x="547659" y="51036"/>
              </a:lnTo>
              <a:lnTo>
                <a:pt x="559853" y="46598"/>
              </a:lnTo>
              <a:lnTo>
                <a:pt x="565396" y="46598"/>
              </a:lnTo>
              <a:lnTo>
                <a:pt x="570940" y="64350"/>
              </a:lnTo>
              <a:lnTo>
                <a:pt x="585352" y="78773"/>
              </a:lnTo>
              <a:lnTo>
                <a:pt x="598655" y="85430"/>
              </a:lnTo>
              <a:lnTo>
                <a:pt x="610850" y="90977"/>
              </a:lnTo>
              <a:lnTo>
                <a:pt x="630805" y="86539"/>
              </a:lnTo>
              <a:lnTo>
                <a:pt x="637457" y="99853"/>
              </a:lnTo>
              <a:lnTo>
                <a:pt x="637457" y="109838"/>
              </a:lnTo>
              <a:lnTo>
                <a:pt x="639674" y="123152"/>
              </a:lnTo>
              <a:lnTo>
                <a:pt x="633022" y="136466"/>
              </a:lnTo>
              <a:lnTo>
                <a:pt x="621936" y="149779"/>
              </a:lnTo>
              <a:lnTo>
                <a:pt x="613067" y="145341"/>
              </a:lnTo>
              <a:lnTo>
                <a:pt x="601981" y="144232"/>
              </a:lnTo>
              <a:lnTo>
                <a:pt x="592003" y="151998"/>
              </a:lnTo>
              <a:lnTo>
                <a:pt x="587569" y="160874"/>
              </a:lnTo>
              <a:lnTo>
                <a:pt x="582026" y="169750"/>
              </a:lnTo>
              <a:lnTo>
                <a:pt x="573157" y="180845"/>
              </a:lnTo>
              <a:lnTo>
                <a:pt x="569831" y="198596"/>
              </a:lnTo>
              <a:lnTo>
                <a:pt x="567614" y="217457"/>
              </a:lnTo>
              <a:lnTo>
                <a:pt x="568722" y="232990"/>
              </a:lnTo>
              <a:lnTo>
                <a:pt x="564288" y="249632"/>
              </a:lnTo>
              <a:lnTo>
                <a:pt x="559853" y="260727"/>
              </a:lnTo>
              <a:lnTo>
                <a:pt x="547659" y="270712"/>
              </a:lnTo>
              <a:lnTo>
                <a:pt x="533246" y="285136"/>
              </a:lnTo>
              <a:lnTo>
                <a:pt x="522160" y="299559"/>
              </a:lnTo>
              <a:lnTo>
                <a:pt x="528812" y="307325"/>
              </a:lnTo>
              <a:lnTo>
                <a:pt x="535464" y="302887"/>
              </a:lnTo>
              <a:lnTo>
                <a:pt x="543224" y="308435"/>
              </a:lnTo>
              <a:lnTo>
                <a:pt x="550984" y="323967"/>
              </a:lnTo>
              <a:lnTo>
                <a:pt x="555419" y="339500"/>
              </a:lnTo>
              <a:lnTo>
                <a:pt x="564288" y="349485"/>
              </a:lnTo>
              <a:lnTo>
                <a:pt x="570940" y="367237"/>
              </a:lnTo>
              <a:lnTo>
                <a:pt x="573157" y="378332"/>
              </a:lnTo>
              <a:lnTo>
                <a:pt x="559853" y="389426"/>
              </a:lnTo>
              <a:lnTo>
                <a:pt x="543224" y="388317"/>
              </a:lnTo>
              <a:lnTo>
                <a:pt x="528812" y="388317"/>
              </a:lnTo>
              <a:lnTo>
                <a:pt x="515509" y="384988"/>
              </a:lnTo>
              <a:lnTo>
                <a:pt x="506640" y="367237"/>
              </a:lnTo>
              <a:lnTo>
                <a:pt x="494445" y="363908"/>
              </a:lnTo>
              <a:lnTo>
                <a:pt x="473381" y="363908"/>
              </a:lnTo>
              <a:lnTo>
                <a:pt x="467838" y="379441"/>
              </a:lnTo>
              <a:lnTo>
                <a:pt x="444557" y="387207"/>
              </a:lnTo>
              <a:lnTo>
                <a:pt x="433471" y="383879"/>
              </a:lnTo>
              <a:lnTo>
                <a:pt x="424602" y="393864"/>
              </a:lnTo>
              <a:lnTo>
                <a:pt x="426819" y="401631"/>
              </a:lnTo>
              <a:lnTo>
                <a:pt x="422384" y="408287"/>
              </a:lnTo>
              <a:lnTo>
                <a:pt x="405755" y="409397"/>
              </a:lnTo>
              <a:lnTo>
                <a:pt x="376931" y="424930"/>
              </a:lnTo>
              <a:lnTo>
                <a:pt x="375822" y="438243"/>
              </a:lnTo>
              <a:lnTo>
                <a:pt x="382474" y="453776"/>
              </a:lnTo>
              <a:lnTo>
                <a:pt x="386909" y="464871"/>
              </a:lnTo>
              <a:lnTo>
                <a:pt x="386909" y="477075"/>
              </a:lnTo>
              <a:lnTo>
                <a:pt x="374714" y="485951"/>
              </a:lnTo>
              <a:lnTo>
                <a:pt x="361410" y="491498"/>
              </a:lnTo>
              <a:lnTo>
                <a:pt x="350324" y="490389"/>
              </a:lnTo>
              <a:lnTo>
                <a:pt x="337021" y="491498"/>
              </a:lnTo>
              <a:lnTo>
                <a:pt x="323717" y="495936"/>
              </a:lnTo>
              <a:lnTo>
                <a:pt x="309305" y="500374"/>
              </a:lnTo>
              <a:lnTo>
                <a:pt x="294893" y="501483"/>
              </a:lnTo>
              <a:lnTo>
                <a:pt x="276047" y="489279"/>
              </a:lnTo>
              <a:lnTo>
                <a:pt x="263852" y="481513"/>
              </a:lnTo>
              <a:lnTo>
                <a:pt x="257200" y="480403"/>
              </a:lnTo>
              <a:lnTo>
                <a:pt x="248331" y="484841"/>
              </a:lnTo>
              <a:lnTo>
                <a:pt x="242788" y="478184"/>
              </a:lnTo>
              <a:lnTo>
                <a:pt x="230593" y="472637"/>
              </a:lnTo>
              <a:lnTo>
                <a:pt x="220616" y="454885"/>
              </a:lnTo>
              <a:lnTo>
                <a:pt x="207312" y="458214"/>
              </a:lnTo>
              <a:lnTo>
                <a:pt x="197334" y="461542"/>
              </a:lnTo>
              <a:lnTo>
                <a:pt x="190683" y="449338"/>
              </a:lnTo>
              <a:lnTo>
                <a:pt x="185140" y="455995"/>
              </a:lnTo>
              <a:lnTo>
                <a:pt x="176271" y="452666"/>
              </a:lnTo>
              <a:lnTo>
                <a:pt x="171836" y="470418"/>
              </a:lnTo>
              <a:lnTo>
                <a:pt x="160750" y="472637"/>
              </a:lnTo>
              <a:lnTo>
                <a:pt x="157424" y="465980"/>
              </a:lnTo>
              <a:lnTo>
                <a:pt x="139686" y="473747"/>
              </a:lnTo>
              <a:lnTo>
                <a:pt x="124166" y="480403"/>
              </a:lnTo>
              <a:lnTo>
                <a:pt x="111971" y="479294"/>
              </a:lnTo>
              <a:lnTo>
                <a:pt x="99776" y="478184"/>
              </a:lnTo>
              <a:lnTo>
                <a:pt x="86472" y="483732"/>
              </a:lnTo>
              <a:lnTo>
                <a:pt x="80929" y="490389"/>
              </a:lnTo>
              <a:lnTo>
                <a:pt x="58757" y="487060"/>
              </a:lnTo>
              <a:lnTo>
                <a:pt x="56540" y="473747"/>
              </a:lnTo>
              <a:lnTo>
                <a:pt x="57648" y="455995"/>
              </a:lnTo>
              <a:lnTo>
                <a:pt x="62083" y="443791"/>
              </a:lnTo>
              <a:lnTo>
                <a:pt x="63191" y="409397"/>
              </a:lnTo>
              <a:lnTo>
                <a:pt x="53214" y="380551"/>
              </a:lnTo>
              <a:lnTo>
                <a:pt x="38802" y="375003"/>
              </a:lnTo>
              <a:lnTo>
                <a:pt x="18847" y="358361"/>
              </a:lnTo>
              <a:lnTo>
                <a:pt x="12195" y="353923"/>
              </a:lnTo>
              <a:lnTo>
                <a:pt x="8869" y="329515"/>
              </a:lnTo>
              <a:lnTo>
                <a:pt x="15521" y="310653"/>
              </a:lnTo>
              <a:lnTo>
                <a:pt x="14412" y="299559"/>
              </a:lnTo>
              <a:lnTo>
                <a:pt x="7760" y="277369"/>
              </a:lnTo>
              <a:lnTo>
                <a:pt x="6652" y="270712"/>
              </a:lnTo>
              <a:lnTo>
                <a:pt x="5543" y="258508"/>
              </a:lnTo>
              <a:lnTo>
                <a:pt x="6652" y="242975"/>
              </a:lnTo>
              <a:lnTo>
                <a:pt x="13304" y="235209"/>
              </a:lnTo>
              <a:lnTo>
                <a:pt x="19955" y="228552"/>
              </a:lnTo>
              <a:lnTo>
                <a:pt x="37693" y="227443"/>
              </a:lnTo>
              <a:lnTo>
                <a:pt x="38802" y="220786"/>
              </a:lnTo>
              <a:lnTo>
                <a:pt x="42128" y="209691"/>
              </a:lnTo>
              <a:lnTo>
                <a:pt x="53214" y="193049"/>
              </a:lnTo>
              <a:lnTo>
                <a:pt x="49888" y="173078"/>
              </a:lnTo>
              <a:lnTo>
                <a:pt x="47671" y="163093"/>
              </a:lnTo>
              <a:lnTo>
                <a:pt x="39910" y="150889"/>
              </a:lnTo>
              <a:lnTo>
                <a:pt x="24390" y="138685"/>
              </a:lnTo>
              <a:lnTo>
                <a:pt x="14412" y="125371"/>
              </a:lnTo>
              <a:lnTo>
                <a:pt x="9978" y="112057"/>
              </a:lnTo>
              <a:lnTo>
                <a:pt x="5543" y="94306"/>
              </a:lnTo>
              <a:lnTo>
                <a:pt x="1109" y="80992"/>
              </a:lnTo>
              <a:lnTo>
                <a:pt x="1109" y="58802"/>
              </a:lnTo>
              <a:lnTo>
                <a:pt x="0" y="49926"/>
              </a:lnTo>
              <a:lnTo>
                <a:pt x="8869" y="32175"/>
              </a:lnTo>
              <a:lnTo>
                <a:pt x="18847" y="12204"/>
              </a:lnTo>
              <a:lnTo>
                <a:pt x="32150" y="0"/>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0.70775</cdr:x>
      <cdr:y>0.34725</cdr:y>
    </cdr:from>
    <cdr:to>
      <cdr:x>0.75975</cdr:x>
      <cdr:y>0.399</cdr:y>
    </cdr:to>
    <cdr:sp macro="" textlink="">
      <cdr:nvSpPr>
        <cdr:cNvPr id="36962" name="Freeform 98"/>
        <cdr:cNvSpPr>
          <a:spLocks xmlns:a="http://schemas.openxmlformats.org/drawingml/2006/main"/>
        </cdr:cNvSpPr>
      </cdr:nvSpPr>
      <cdr:spPr bwMode="auto">
        <a:xfrm xmlns:a="http://schemas.openxmlformats.org/drawingml/2006/main">
          <a:off x="6485149" y="2483975"/>
          <a:ext cx="476478" cy="370182"/>
        </a:xfrm>
        <a:custGeom xmlns:a="http://schemas.openxmlformats.org/drawingml/2006/main">
          <a:avLst/>
          <a:gdLst/>
          <a:ahLst/>
          <a:cxnLst>
            <a:cxn ang="0">
              <a:pos x="98667" y="279588"/>
            </a:cxn>
            <a:cxn ang="0">
              <a:pos x="105319" y="236319"/>
            </a:cxn>
            <a:cxn ang="0">
              <a:pos x="109753" y="213020"/>
            </a:cxn>
            <a:cxn ang="0">
              <a:pos x="84255" y="232990"/>
            </a:cxn>
            <a:cxn ang="0">
              <a:pos x="58757" y="225224"/>
            </a:cxn>
            <a:cxn ang="0">
              <a:pos x="33259" y="220786"/>
            </a:cxn>
            <a:cxn ang="0">
              <a:pos x="26607" y="191940"/>
            </a:cxn>
            <a:cxn ang="0">
              <a:pos x="6652" y="164203"/>
            </a:cxn>
            <a:cxn ang="0">
              <a:pos x="27716" y="151998"/>
            </a:cxn>
            <a:cxn ang="0">
              <a:pos x="16629" y="146451"/>
            </a:cxn>
            <a:cxn ang="0">
              <a:pos x="8869" y="142013"/>
            </a:cxn>
            <a:cxn ang="0">
              <a:pos x="21064" y="109838"/>
            </a:cxn>
            <a:cxn ang="0">
              <a:pos x="0" y="103181"/>
            </a:cxn>
            <a:cxn ang="0">
              <a:pos x="7760" y="69897"/>
            </a:cxn>
            <a:cxn ang="0">
              <a:pos x="37693" y="58802"/>
            </a:cxn>
            <a:cxn ang="0">
              <a:pos x="59865" y="41051"/>
            </a:cxn>
            <a:cxn ang="0">
              <a:pos x="95341" y="26628"/>
            </a:cxn>
            <a:cxn ang="0">
              <a:pos x="139686" y="29956"/>
            </a:cxn>
            <a:cxn ang="0">
              <a:pos x="175162" y="23299"/>
            </a:cxn>
            <a:cxn ang="0">
              <a:pos x="201769" y="25518"/>
            </a:cxn>
            <a:cxn ang="0">
              <a:pos x="221724" y="5547"/>
            </a:cxn>
            <a:cxn ang="0">
              <a:pos x="263852" y="0"/>
            </a:cxn>
            <a:cxn ang="0">
              <a:pos x="318174" y="18861"/>
            </a:cxn>
            <a:cxn ang="0">
              <a:pos x="339238" y="18861"/>
            </a:cxn>
            <a:cxn ang="0">
              <a:pos x="409081" y="29956"/>
            </a:cxn>
            <a:cxn ang="0">
              <a:pos x="463403" y="36613"/>
            </a:cxn>
            <a:cxn ang="0">
              <a:pos x="473381" y="26628"/>
            </a:cxn>
            <a:cxn ang="0">
              <a:pos x="481141" y="36613"/>
            </a:cxn>
            <a:cxn ang="0">
              <a:pos x="458969" y="63240"/>
            </a:cxn>
            <a:cxn ang="0">
              <a:pos x="436796" y="113167"/>
            </a:cxn>
            <a:cxn ang="0">
              <a:pos x="407972" y="215239"/>
            </a:cxn>
            <a:cxn ang="0">
              <a:pos x="414624" y="242975"/>
            </a:cxn>
            <a:cxn ang="0">
              <a:pos x="429036" y="279588"/>
            </a:cxn>
            <a:cxn ang="0">
              <a:pos x="448991" y="297340"/>
            </a:cxn>
            <a:cxn ang="0">
              <a:pos x="421276" y="308435"/>
            </a:cxn>
            <a:cxn ang="0">
              <a:pos x="419058" y="328405"/>
            </a:cxn>
            <a:cxn ang="0">
              <a:pos x="403538" y="335062"/>
            </a:cxn>
            <a:cxn ang="0">
              <a:pos x="396886" y="357252"/>
            </a:cxn>
            <a:cxn ang="0">
              <a:pos x="356976" y="342828"/>
            </a:cxn>
            <a:cxn ang="0">
              <a:pos x="313740" y="365018"/>
            </a:cxn>
            <a:cxn ang="0">
              <a:pos x="281590" y="337281"/>
            </a:cxn>
            <a:cxn ang="0">
              <a:pos x="264960" y="321748"/>
            </a:cxn>
            <a:cxn ang="0">
              <a:pos x="250548" y="302887"/>
            </a:cxn>
            <a:cxn ang="0">
              <a:pos x="218398" y="287355"/>
            </a:cxn>
            <a:cxn ang="0">
              <a:pos x="189574" y="266274"/>
            </a:cxn>
            <a:cxn ang="0">
              <a:pos x="180705" y="274041"/>
            </a:cxn>
            <a:cxn ang="0">
              <a:pos x="166293" y="266274"/>
            </a:cxn>
            <a:cxn ang="0">
              <a:pos x="138578" y="282917"/>
            </a:cxn>
            <a:cxn ang="0">
              <a:pos x="105319" y="291792"/>
            </a:cxn>
            <a:cxn ang="0">
              <a:pos x="93124" y="301778"/>
            </a:cxn>
          </a:cxnLst>
          <a:rect l="0" t="0" r="r" b="b"/>
          <a:pathLst>
            <a:path w="484467" h="365018">
              <a:moveTo>
                <a:pt x="93124" y="301778"/>
              </a:moveTo>
              <a:lnTo>
                <a:pt x="98667" y="279588"/>
              </a:lnTo>
              <a:lnTo>
                <a:pt x="106428" y="262946"/>
              </a:lnTo>
              <a:lnTo>
                <a:pt x="105319" y="236319"/>
              </a:lnTo>
              <a:lnTo>
                <a:pt x="116405" y="226333"/>
              </a:lnTo>
              <a:lnTo>
                <a:pt x="109753" y="213020"/>
              </a:lnTo>
              <a:lnTo>
                <a:pt x="90907" y="214129"/>
              </a:lnTo>
              <a:lnTo>
                <a:pt x="84255" y="232990"/>
              </a:lnTo>
              <a:lnTo>
                <a:pt x="67626" y="238538"/>
              </a:lnTo>
              <a:lnTo>
                <a:pt x="58757" y="225224"/>
              </a:lnTo>
              <a:lnTo>
                <a:pt x="44345" y="225224"/>
              </a:lnTo>
              <a:lnTo>
                <a:pt x="33259" y="220786"/>
              </a:lnTo>
              <a:lnTo>
                <a:pt x="27716" y="205253"/>
              </a:lnTo>
              <a:lnTo>
                <a:pt x="26607" y="191940"/>
              </a:lnTo>
              <a:lnTo>
                <a:pt x="11086" y="178626"/>
              </a:lnTo>
              <a:lnTo>
                <a:pt x="6652" y="164203"/>
              </a:lnTo>
              <a:lnTo>
                <a:pt x="8869" y="153108"/>
              </a:lnTo>
              <a:lnTo>
                <a:pt x="27716" y="151998"/>
              </a:lnTo>
              <a:lnTo>
                <a:pt x="32150" y="145342"/>
              </a:lnTo>
              <a:lnTo>
                <a:pt x="16629" y="146451"/>
              </a:lnTo>
              <a:lnTo>
                <a:pt x="3326" y="145342"/>
              </a:lnTo>
              <a:lnTo>
                <a:pt x="8869" y="142013"/>
              </a:lnTo>
              <a:lnTo>
                <a:pt x="2217" y="119824"/>
              </a:lnTo>
              <a:lnTo>
                <a:pt x="21064" y="109838"/>
              </a:lnTo>
              <a:lnTo>
                <a:pt x="5543" y="112057"/>
              </a:lnTo>
              <a:lnTo>
                <a:pt x="0" y="103181"/>
              </a:lnTo>
              <a:lnTo>
                <a:pt x="9978" y="88758"/>
              </a:lnTo>
              <a:lnTo>
                <a:pt x="7760" y="69897"/>
              </a:lnTo>
              <a:lnTo>
                <a:pt x="22172" y="67678"/>
              </a:lnTo>
              <a:lnTo>
                <a:pt x="37693" y="58802"/>
              </a:lnTo>
              <a:lnTo>
                <a:pt x="67626" y="57693"/>
              </a:lnTo>
              <a:lnTo>
                <a:pt x="59865" y="41051"/>
              </a:lnTo>
              <a:lnTo>
                <a:pt x="78712" y="38832"/>
              </a:lnTo>
              <a:lnTo>
                <a:pt x="95341" y="26628"/>
              </a:lnTo>
              <a:lnTo>
                <a:pt x="128600" y="26628"/>
              </a:lnTo>
              <a:lnTo>
                <a:pt x="139686" y="29956"/>
              </a:lnTo>
              <a:lnTo>
                <a:pt x="155207" y="23299"/>
              </a:lnTo>
              <a:lnTo>
                <a:pt x="175162" y="23299"/>
              </a:lnTo>
              <a:lnTo>
                <a:pt x="187357" y="18861"/>
              </a:lnTo>
              <a:lnTo>
                <a:pt x="201769" y="25518"/>
              </a:lnTo>
              <a:lnTo>
                <a:pt x="213964" y="19971"/>
              </a:lnTo>
              <a:lnTo>
                <a:pt x="221724" y="5547"/>
              </a:lnTo>
              <a:lnTo>
                <a:pt x="239462" y="3328"/>
              </a:lnTo>
              <a:lnTo>
                <a:pt x="263852" y="0"/>
              </a:lnTo>
              <a:lnTo>
                <a:pt x="290459" y="6657"/>
              </a:lnTo>
              <a:lnTo>
                <a:pt x="318174" y="18861"/>
              </a:lnTo>
              <a:lnTo>
                <a:pt x="322609" y="13314"/>
              </a:lnTo>
              <a:lnTo>
                <a:pt x="339238" y="18861"/>
              </a:lnTo>
              <a:lnTo>
                <a:pt x="363627" y="32175"/>
              </a:lnTo>
              <a:lnTo>
                <a:pt x="409081" y="29956"/>
              </a:lnTo>
              <a:lnTo>
                <a:pt x="451208" y="39941"/>
              </a:lnTo>
              <a:lnTo>
                <a:pt x="463403" y="36613"/>
              </a:lnTo>
              <a:lnTo>
                <a:pt x="467838" y="32175"/>
              </a:lnTo>
              <a:lnTo>
                <a:pt x="473381" y="26628"/>
              </a:lnTo>
              <a:lnTo>
                <a:pt x="472272" y="26628"/>
              </a:lnTo>
              <a:lnTo>
                <a:pt x="481141" y="36613"/>
              </a:lnTo>
              <a:lnTo>
                <a:pt x="484467" y="55474"/>
              </a:lnTo>
              <a:lnTo>
                <a:pt x="458969" y="63240"/>
              </a:lnTo>
              <a:lnTo>
                <a:pt x="455643" y="71007"/>
              </a:lnTo>
              <a:lnTo>
                <a:pt x="436796" y="113167"/>
              </a:lnTo>
              <a:lnTo>
                <a:pt x="421276" y="128699"/>
              </a:lnTo>
              <a:lnTo>
                <a:pt x="407972" y="215239"/>
              </a:lnTo>
              <a:lnTo>
                <a:pt x="416841" y="230771"/>
              </a:lnTo>
              <a:lnTo>
                <a:pt x="414624" y="242975"/>
              </a:lnTo>
              <a:lnTo>
                <a:pt x="427927" y="269603"/>
              </a:lnTo>
              <a:lnTo>
                <a:pt x="429036" y="279588"/>
              </a:lnTo>
              <a:lnTo>
                <a:pt x="440122" y="294011"/>
              </a:lnTo>
              <a:lnTo>
                <a:pt x="448991" y="297340"/>
              </a:lnTo>
              <a:lnTo>
                <a:pt x="444557" y="307325"/>
              </a:lnTo>
              <a:lnTo>
                <a:pt x="421276" y="308435"/>
              </a:lnTo>
              <a:lnTo>
                <a:pt x="415733" y="318420"/>
              </a:lnTo>
              <a:lnTo>
                <a:pt x="419058" y="328405"/>
              </a:lnTo>
              <a:lnTo>
                <a:pt x="410190" y="330624"/>
              </a:lnTo>
              <a:lnTo>
                <a:pt x="403538" y="335062"/>
              </a:lnTo>
              <a:lnTo>
                <a:pt x="405755" y="343938"/>
              </a:lnTo>
              <a:lnTo>
                <a:pt x="396886" y="357252"/>
              </a:lnTo>
              <a:lnTo>
                <a:pt x="381365" y="358361"/>
              </a:lnTo>
              <a:lnTo>
                <a:pt x="356976" y="342828"/>
              </a:lnTo>
              <a:lnTo>
                <a:pt x="337021" y="356142"/>
              </a:lnTo>
              <a:lnTo>
                <a:pt x="313740" y="365018"/>
              </a:lnTo>
              <a:lnTo>
                <a:pt x="301545" y="351704"/>
              </a:lnTo>
              <a:lnTo>
                <a:pt x="281590" y="337281"/>
              </a:lnTo>
              <a:lnTo>
                <a:pt x="277155" y="321748"/>
              </a:lnTo>
              <a:lnTo>
                <a:pt x="264960" y="321748"/>
              </a:lnTo>
              <a:lnTo>
                <a:pt x="264960" y="305106"/>
              </a:lnTo>
              <a:lnTo>
                <a:pt x="250548" y="302887"/>
              </a:lnTo>
              <a:lnTo>
                <a:pt x="226159" y="294011"/>
              </a:lnTo>
              <a:lnTo>
                <a:pt x="218398" y="287355"/>
              </a:lnTo>
              <a:lnTo>
                <a:pt x="199552" y="274041"/>
              </a:lnTo>
              <a:lnTo>
                <a:pt x="189574" y="266274"/>
              </a:lnTo>
              <a:lnTo>
                <a:pt x="191791" y="280698"/>
              </a:lnTo>
              <a:lnTo>
                <a:pt x="180705" y="274041"/>
              </a:lnTo>
              <a:lnTo>
                <a:pt x="180705" y="266274"/>
              </a:lnTo>
              <a:lnTo>
                <a:pt x="166293" y="266274"/>
              </a:lnTo>
              <a:lnTo>
                <a:pt x="160750" y="280698"/>
              </a:lnTo>
              <a:lnTo>
                <a:pt x="138578" y="282917"/>
              </a:lnTo>
              <a:lnTo>
                <a:pt x="121948" y="291792"/>
              </a:lnTo>
              <a:lnTo>
                <a:pt x="105319" y="291792"/>
              </a:lnTo>
              <a:lnTo>
                <a:pt x="93124" y="305106"/>
              </a:lnTo>
              <a:lnTo>
                <a:pt x="93124" y="301778"/>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0.68125</cdr:x>
      <cdr:y>0.42425</cdr:y>
    </cdr:from>
    <cdr:to>
      <cdr:x>0.745</cdr:x>
      <cdr:y>0.4865</cdr:y>
    </cdr:to>
    <cdr:sp macro="" textlink="">
      <cdr:nvSpPr>
        <cdr:cNvPr id="36963" name="Freeform 99"/>
        <cdr:cNvSpPr>
          <a:spLocks xmlns:a="http://schemas.openxmlformats.org/drawingml/2006/main"/>
        </cdr:cNvSpPr>
      </cdr:nvSpPr>
      <cdr:spPr bwMode="auto">
        <a:xfrm xmlns:a="http://schemas.openxmlformats.org/drawingml/2006/main">
          <a:off x="6242328" y="3034777"/>
          <a:ext cx="584144" cy="445291"/>
        </a:xfrm>
        <a:custGeom xmlns:a="http://schemas.openxmlformats.org/drawingml/2006/main">
          <a:avLst/>
          <a:gdLst/>
          <a:ahLst/>
          <a:cxnLst>
            <a:cxn ang="0">
              <a:pos x="13304" y="184173"/>
            </a:cxn>
            <a:cxn ang="0">
              <a:pos x="7760" y="129809"/>
            </a:cxn>
            <a:cxn ang="0">
              <a:pos x="0" y="85430"/>
            </a:cxn>
            <a:cxn ang="0">
              <a:pos x="2217" y="61021"/>
            </a:cxn>
            <a:cxn ang="0">
              <a:pos x="26607" y="33284"/>
            </a:cxn>
            <a:cxn ang="0">
              <a:pos x="69843" y="17752"/>
            </a:cxn>
            <a:cxn ang="0">
              <a:pos x="115297" y="0"/>
            </a:cxn>
            <a:cxn ang="0">
              <a:pos x="169619" y="13314"/>
            </a:cxn>
            <a:cxn ang="0">
              <a:pos x="210638" y="19971"/>
            </a:cxn>
            <a:cxn ang="0">
              <a:pos x="248331" y="17752"/>
            </a:cxn>
            <a:cxn ang="0">
              <a:pos x="294893" y="15533"/>
            </a:cxn>
            <a:cxn ang="0">
              <a:pos x="338129" y="22190"/>
            </a:cxn>
            <a:cxn ang="0">
              <a:pos x="364736" y="13314"/>
            </a:cxn>
            <a:cxn ang="0">
              <a:pos x="405755" y="26627"/>
            </a:cxn>
            <a:cxn ang="0">
              <a:pos x="442340" y="47708"/>
            </a:cxn>
            <a:cxn ang="0">
              <a:pos x="499988" y="71007"/>
            </a:cxn>
            <a:cxn ang="0">
              <a:pos x="541007" y="120933"/>
            </a:cxn>
            <a:cxn ang="0">
              <a:pos x="565397" y="129809"/>
            </a:cxn>
            <a:cxn ang="0">
              <a:pos x="558745" y="156436"/>
            </a:cxn>
            <a:cxn ang="0">
              <a:pos x="564288" y="190830"/>
            </a:cxn>
            <a:cxn ang="0">
              <a:pos x="577591" y="205253"/>
            </a:cxn>
            <a:cxn ang="0">
              <a:pos x="566505" y="221895"/>
            </a:cxn>
            <a:cxn ang="0">
              <a:pos x="534355" y="224114"/>
            </a:cxn>
            <a:cxn ang="0">
              <a:pos x="497771" y="256289"/>
            </a:cxn>
            <a:cxn ang="0">
              <a:pos x="478924" y="303997"/>
            </a:cxn>
            <a:cxn ang="0">
              <a:pos x="464512" y="347266"/>
            </a:cxn>
            <a:cxn ang="0">
              <a:pos x="473381" y="362799"/>
            </a:cxn>
            <a:cxn ang="0">
              <a:pos x="483359" y="389426"/>
            </a:cxn>
            <a:cxn ang="0">
              <a:pos x="461186" y="377222"/>
            </a:cxn>
            <a:cxn ang="0">
              <a:pos x="431253" y="370565"/>
            </a:cxn>
            <a:cxn ang="0">
              <a:pos x="383583" y="394974"/>
            </a:cxn>
            <a:cxn ang="0">
              <a:pos x="381366" y="422711"/>
            </a:cxn>
            <a:cxn ang="0">
              <a:pos x="364736" y="414944"/>
            </a:cxn>
            <a:cxn ang="0">
              <a:pos x="313740" y="421601"/>
            </a:cxn>
            <a:cxn ang="0">
              <a:pos x="286024" y="423820"/>
            </a:cxn>
            <a:cxn ang="0">
              <a:pos x="277155" y="433805"/>
            </a:cxn>
            <a:cxn ang="0">
              <a:pos x="247222" y="423820"/>
            </a:cxn>
            <a:cxn ang="0">
              <a:pos x="251657" y="412725"/>
            </a:cxn>
            <a:cxn ang="0">
              <a:pos x="243897" y="387207"/>
            </a:cxn>
            <a:cxn ang="0">
              <a:pos x="221724" y="372784"/>
            </a:cxn>
            <a:cxn ang="0">
              <a:pos x="206204" y="366127"/>
            </a:cxn>
            <a:cxn ang="0">
              <a:pos x="190683" y="348376"/>
            </a:cxn>
            <a:cxn ang="0">
              <a:pos x="174054" y="345047"/>
            </a:cxn>
            <a:cxn ang="0">
              <a:pos x="167402" y="311763"/>
            </a:cxn>
            <a:cxn ang="0">
              <a:pos x="186248" y="279588"/>
            </a:cxn>
            <a:cxn ang="0">
              <a:pos x="167402" y="245194"/>
            </a:cxn>
            <a:cxn ang="0">
              <a:pos x="120840" y="232990"/>
            </a:cxn>
            <a:cxn ang="0">
              <a:pos x="97559" y="232990"/>
            </a:cxn>
            <a:cxn ang="0">
              <a:pos x="74278" y="225224"/>
            </a:cxn>
            <a:cxn ang="0">
              <a:pos x="45454" y="211910"/>
            </a:cxn>
            <a:cxn ang="0">
              <a:pos x="22173" y="195268"/>
            </a:cxn>
          </a:cxnLst>
          <a:rect l="0" t="0" r="r" b="b"/>
          <a:pathLst>
            <a:path w="594221" h="433805">
              <a:moveTo>
                <a:pt x="24390" y="193049"/>
              </a:moveTo>
              <a:lnTo>
                <a:pt x="18847" y="184173"/>
              </a:lnTo>
              <a:lnTo>
                <a:pt x="13304" y="184173"/>
              </a:lnTo>
              <a:lnTo>
                <a:pt x="16629" y="171969"/>
              </a:lnTo>
              <a:lnTo>
                <a:pt x="15521" y="149779"/>
              </a:lnTo>
              <a:lnTo>
                <a:pt x="7760" y="129809"/>
              </a:lnTo>
              <a:lnTo>
                <a:pt x="4435" y="120933"/>
              </a:lnTo>
              <a:lnTo>
                <a:pt x="0" y="103181"/>
              </a:lnTo>
              <a:lnTo>
                <a:pt x="0" y="85430"/>
              </a:lnTo>
              <a:lnTo>
                <a:pt x="0" y="66569"/>
              </a:lnTo>
              <a:lnTo>
                <a:pt x="0" y="61021"/>
              </a:lnTo>
              <a:lnTo>
                <a:pt x="2217" y="61021"/>
              </a:lnTo>
              <a:lnTo>
                <a:pt x="14412" y="61021"/>
              </a:lnTo>
              <a:lnTo>
                <a:pt x="16629" y="54364"/>
              </a:lnTo>
              <a:lnTo>
                <a:pt x="26607" y="33284"/>
              </a:lnTo>
              <a:lnTo>
                <a:pt x="43236" y="22190"/>
              </a:lnTo>
              <a:lnTo>
                <a:pt x="53214" y="22190"/>
              </a:lnTo>
              <a:lnTo>
                <a:pt x="69843" y="17752"/>
              </a:lnTo>
              <a:lnTo>
                <a:pt x="88690" y="8876"/>
              </a:lnTo>
              <a:lnTo>
                <a:pt x="98667" y="0"/>
              </a:lnTo>
              <a:lnTo>
                <a:pt x="115297" y="0"/>
              </a:lnTo>
              <a:lnTo>
                <a:pt x="135252" y="4438"/>
              </a:lnTo>
              <a:lnTo>
                <a:pt x="151881" y="4438"/>
              </a:lnTo>
              <a:lnTo>
                <a:pt x="169619" y="13314"/>
              </a:lnTo>
              <a:lnTo>
                <a:pt x="184031" y="8876"/>
              </a:lnTo>
              <a:lnTo>
                <a:pt x="196226" y="8876"/>
              </a:lnTo>
              <a:lnTo>
                <a:pt x="210638" y="19971"/>
              </a:lnTo>
              <a:lnTo>
                <a:pt x="215072" y="8876"/>
              </a:lnTo>
              <a:lnTo>
                <a:pt x="236136" y="8876"/>
              </a:lnTo>
              <a:lnTo>
                <a:pt x="248331" y="17752"/>
              </a:lnTo>
              <a:lnTo>
                <a:pt x="272721" y="8876"/>
              </a:lnTo>
              <a:lnTo>
                <a:pt x="280481" y="15533"/>
              </a:lnTo>
              <a:lnTo>
                <a:pt x="294893" y="15533"/>
              </a:lnTo>
              <a:lnTo>
                <a:pt x="313740" y="28846"/>
              </a:lnTo>
              <a:lnTo>
                <a:pt x="323717" y="24409"/>
              </a:lnTo>
              <a:lnTo>
                <a:pt x="338129" y="22190"/>
              </a:lnTo>
              <a:lnTo>
                <a:pt x="345890" y="28846"/>
              </a:lnTo>
              <a:lnTo>
                <a:pt x="354759" y="26627"/>
              </a:lnTo>
              <a:lnTo>
                <a:pt x="364736" y="13314"/>
              </a:lnTo>
              <a:lnTo>
                <a:pt x="379148" y="2219"/>
              </a:lnTo>
              <a:lnTo>
                <a:pt x="393560" y="2219"/>
              </a:lnTo>
              <a:lnTo>
                <a:pt x="405755" y="26627"/>
              </a:lnTo>
              <a:lnTo>
                <a:pt x="405755" y="36613"/>
              </a:lnTo>
              <a:lnTo>
                <a:pt x="422384" y="45489"/>
              </a:lnTo>
              <a:lnTo>
                <a:pt x="442340" y="47708"/>
              </a:lnTo>
              <a:lnTo>
                <a:pt x="466729" y="52145"/>
              </a:lnTo>
              <a:lnTo>
                <a:pt x="488902" y="71007"/>
              </a:lnTo>
              <a:lnTo>
                <a:pt x="499988" y="71007"/>
              </a:lnTo>
              <a:lnTo>
                <a:pt x="526595" y="102072"/>
              </a:lnTo>
              <a:lnTo>
                <a:pt x="532138" y="112057"/>
              </a:lnTo>
              <a:lnTo>
                <a:pt x="541007" y="120933"/>
              </a:lnTo>
              <a:lnTo>
                <a:pt x="555419" y="129809"/>
              </a:lnTo>
              <a:lnTo>
                <a:pt x="567614" y="129809"/>
              </a:lnTo>
              <a:lnTo>
                <a:pt x="565397" y="129809"/>
              </a:lnTo>
              <a:lnTo>
                <a:pt x="572048" y="133137"/>
              </a:lnTo>
              <a:lnTo>
                <a:pt x="564288" y="150889"/>
              </a:lnTo>
              <a:lnTo>
                <a:pt x="558745" y="156436"/>
              </a:lnTo>
              <a:lnTo>
                <a:pt x="564288" y="178626"/>
              </a:lnTo>
              <a:lnTo>
                <a:pt x="552093" y="184173"/>
              </a:lnTo>
              <a:lnTo>
                <a:pt x="564288" y="190830"/>
              </a:lnTo>
              <a:lnTo>
                <a:pt x="576483" y="185283"/>
              </a:lnTo>
              <a:lnTo>
                <a:pt x="594221" y="195268"/>
              </a:lnTo>
              <a:lnTo>
                <a:pt x="577591" y="205253"/>
              </a:lnTo>
              <a:lnTo>
                <a:pt x="572048" y="213020"/>
              </a:lnTo>
              <a:lnTo>
                <a:pt x="575374" y="218567"/>
              </a:lnTo>
              <a:lnTo>
                <a:pt x="566505" y="221895"/>
              </a:lnTo>
              <a:lnTo>
                <a:pt x="557636" y="218567"/>
              </a:lnTo>
              <a:lnTo>
                <a:pt x="543224" y="217457"/>
              </a:lnTo>
              <a:lnTo>
                <a:pt x="534355" y="224114"/>
              </a:lnTo>
              <a:lnTo>
                <a:pt x="528812" y="242975"/>
              </a:lnTo>
              <a:lnTo>
                <a:pt x="512183" y="252961"/>
              </a:lnTo>
              <a:lnTo>
                <a:pt x="497771" y="256289"/>
              </a:lnTo>
              <a:lnTo>
                <a:pt x="484467" y="265165"/>
              </a:lnTo>
              <a:lnTo>
                <a:pt x="476707" y="281807"/>
              </a:lnTo>
              <a:lnTo>
                <a:pt x="478924" y="303997"/>
              </a:lnTo>
              <a:lnTo>
                <a:pt x="481141" y="319529"/>
              </a:lnTo>
              <a:lnTo>
                <a:pt x="466729" y="335062"/>
              </a:lnTo>
              <a:lnTo>
                <a:pt x="464512" y="347266"/>
              </a:lnTo>
              <a:lnTo>
                <a:pt x="458969" y="359470"/>
              </a:lnTo>
              <a:lnTo>
                <a:pt x="464512" y="362799"/>
              </a:lnTo>
              <a:lnTo>
                <a:pt x="473381" y="362799"/>
              </a:lnTo>
              <a:lnTo>
                <a:pt x="485576" y="377222"/>
              </a:lnTo>
              <a:lnTo>
                <a:pt x="484467" y="383879"/>
              </a:lnTo>
              <a:lnTo>
                <a:pt x="483359" y="389426"/>
              </a:lnTo>
              <a:lnTo>
                <a:pt x="463403" y="392755"/>
              </a:lnTo>
              <a:lnTo>
                <a:pt x="455643" y="384988"/>
              </a:lnTo>
              <a:lnTo>
                <a:pt x="461186" y="377222"/>
              </a:lnTo>
              <a:lnTo>
                <a:pt x="461186" y="371675"/>
              </a:lnTo>
              <a:lnTo>
                <a:pt x="455643" y="366127"/>
              </a:lnTo>
              <a:lnTo>
                <a:pt x="431253" y="370565"/>
              </a:lnTo>
              <a:lnTo>
                <a:pt x="409081" y="391645"/>
              </a:lnTo>
              <a:lnTo>
                <a:pt x="396886" y="388317"/>
              </a:lnTo>
              <a:lnTo>
                <a:pt x="383583" y="394974"/>
              </a:lnTo>
              <a:lnTo>
                <a:pt x="382474" y="402740"/>
              </a:lnTo>
              <a:lnTo>
                <a:pt x="385800" y="418273"/>
              </a:lnTo>
              <a:lnTo>
                <a:pt x="381366" y="422711"/>
              </a:lnTo>
              <a:lnTo>
                <a:pt x="371388" y="424930"/>
              </a:lnTo>
              <a:lnTo>
                <a:pt x="374714" y="417163"/>
              </a:lnTo>
              <a:lnTo>
                <a:pt x="364736" y="414944"/>
              </a:lnTo>
              <a:lnTo>
                <a:pt x="344781" y="430477"/>
              </a:lnTo>
              <a:lnTo>
                <a:pt x="338129" y="433805"/>
              </a:lnTo>
              <a:lnTo>
                <a:pt x="313740" y="421601"/>
              </a:lnTo>
              <a:lnTo>
                <a:pt x="303762" y="428258"/>
              </a:lnTo>
              <a:lnTo>
                <a:pt x="290459" y="421601"/>
              </a:lnTo>
              <a:lnTo>
                <a:pt x="286024" y="423820"/>
              </a:lnTo>
              <a:lnTo>
                <a:pt x="282698" y="430477"/>
              </a:lnTo>
              <a:lnTo>
                <a:pt x="282698" y="433805"/>
              </a:lnTo>
              <a:lnTo>
                <a:pt x="277155" y="433805"/>
              </a:lnTo>
              <a:lnTo>
                <a:pt x="264960" y="428258"/>
              </a:lnTo>
              <a:lnTo>
                <a:pt x="259417" y="429367"/>
              </a:lnTo>
              <a:lnTo>
                <a:pt x="247222" y="423820"/>
              </a:lnTo>
              <a:lnTo>
                <a:pt x="249440" y="424930"/>
              </a:lnTo>
              <a:lnTo>
                <a:pt x="249440" y="419382"/>
              </a:lnTo>
              <a:lnTo>
                <a:pt x="251657" y="412725"/>
              </a:lnTo>
              <a:lnTo>
                <a:pt x="251657" y="406068"/>
              </a:lnTo>
              <a:lnTo>
                <a:pt x="251657" y="394974"/>
              </a:lnTo>
              <a:lnTo>
                <a:pt x="243897" y="387207"/>
              </a:lnTo>
              <a:lnTo>
                <a:pt x="238354" y="380551"/>
              </a:lnTo>
              <a:lnTo>
                <a:pt x="230593" y="376113"/>
              </a:lnTo>
              <a:lnTo>
                <a:pt x="221724" y="372784"/>
              </a:lnTo>
              <a:lnTo>
                <a:pt x="212855" y="361689"/>
              </a:lnTo>
              <a:lnTo>
                <a:pt x="211747" y="366127"/>
              </a:lnTo>
              <a:lnTo>
                <a:pt x="206204" y="366127"/>
              </a:lnTo>
              <a:lnTo>
                <a:pt x="206204" y="361689"/>
              </a:lnTo>
              <a:lnTo>
                <a:pt x="203986" y="356142"/>
              </a:lnTo>
              <a:lnTo>
                <a:pt x="190683" y="348376"/>
              </a:lnTo>
              <a:lnTo>
                <a:pt x="185140" y="341719"/>
              </a:lnTo>
              <a:lnTo>
                <a:pt x="175162" y="350595"/>
              </a:lnTo>
              <a:lnTo>
                <a:pt x="174054" y="345047"/>
              </a:lnTo>
              <a:lnTo>
                <a:pt x="166293" y="336171"/>
              </a:lnTo>
              <a:lnTo>
                <a:pt x="166293" y="323967"/>
              </a:lnTo>
              <a:lnTo>
                <a:pt x="167402" y="311763"/>
              </a:lnTo>
              <a:lnTo>
                <a:pt x="174054" y="305106"/>
              </a:lnTo>
              <a:lnTo>
                <a:pt x="170728" y="291792"/>
              </a:lnTo>
              <a:lnTo>
                <a:pt x="186248" y="279588"/>
              </a:lnTo>
              <a:lnTo>
                <a:pt x="182922" y="264055"/>
              </a:lnTo>
              <a:lnTo>
                <a:pt x="172945" y="256289"/>
              </a:lnTo>
              <a:lnTo>
                <a:pt x="167402" y="245194"/>
              </a:lnTo>
              <a:lnTo>
                <a:pt x="160750" y="245194"/>
              </a:lnTo>
              <a:lnTo>
                <a:pt x="154098" y="234100"/>
              </a:lnTo>
              <a:lnTo>
                <a:pt x="120840" y="232990"/>
              </a:lnTo>
              <a:lnTo>
                <a:pt x="108645" y="235209"/>
              </a:lnTo>
              <a:lnTo>
                <a:pt x="101993" y="240756"/>
              </a:lnTo>
              <a:lnTo>
                <a:pt x="97559" y="232990"/>
              </a:lnTo>
              <a:lnTo>
                <a:pt x="100885" y="230771"/>
              </a:lnTo>
              <a:lnTo>
                <a:pt x="85364" y="230771"/>
              </a:lnTo>
              <a:lnTo>
                <a:pt x="74278" y="225224"/>
              </a:lnTo>
              <a:lnTo>
                <a:pt x="57648" y="216348"/>
              </a:lnTo>
              <a:lnTo>
                <a:pt x="50997" y="210801"/>
              </a:lnTo>
              <a:lnTo>
                <a:pt x="45454" y="211910"/>
              </a:lnTo>
              <a:lnTo>
                <a:pt x="35476" y="199706"/>
              </a:lnTo>
              <a:lnTo>
                <a:pt x="32150" y="195268"/>
              </a:lnTo>
              <a:lnTo>
                <a:pt x="22173" y="195268"/>
              </a:lnTo>
              <a:lnTo>
                <a:pt x="24390" y="193049"/>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0.7435</cdr:x>
      <cdr:y>0.61575</cdr:y>
    </cdr:from>
    <cdr:to>
      <cdr:x>0.78175</cdr:x>
      <cdr:y>0.68875</cdr:y>
    </cdr:to>
    <cdr:sp macro="" textlink="">
      <cdr:nvSpPr>
        <cdr:cNvPr id="36964" name="Freeform 100"/>
        <cdr:cNvSpPr>
          <a:spLocks xmlns:a="http://schemas.openxmlformats.org/drawingml/2006/main"/>
        </cdr:cNvSpPr>
      </cdr:nvSpPr>
      <cdr:spPr bwMode="auto">
        <a:xfrm xmlns:a="http://schemas.openxmlformats.org/drawingml/2006/main">
          <a:off x="6808146" y="4413571"/>
          <a:ext cx="350487" cy="522189"/>
        </a:xfrm>
        <a:custGeom xmlns:a="http://schemas.openxmlformats.org/drawingml/2006/main">
          <a:avLst/>
          <a:gdLst/>
          <a:ahLst/>
          <a:cxnLst>
            <a:cxn ang="0">
              <a:pos x="147446" y="495937"/>
            </a:cxn>
            <a:cxn ang="0">
              <a:pos x="156315" y="478185"/>
            </a:cxn>
            <a:cxn ang="0">
              <a:pos x="147446" y="430477"/>
            </a:cxn>
            <a:cxn ang="0">
              <a:pos x="152989" y="384989"/>
            </a:cxn>
            <a:cxn ang="0">
              <a:pos x="161858" y="350595"/>
            </a:cxn>
            <a:cxn ang="0">
              <a:pos x="156315" y="298450"/>
            </a:cxn>
            <a:cxn ang="0">
              <a:pos x="131925" y="249633"/>
            </a:cxn>
            <a:cxn ang="0">
              <a:pos x="99775" y="200816"/>
            </a:cxn>
            <a:cxn ang="0">
              <a:pos x="70951" y="150889"/>
            </a:cxn>
            <a:cxn ang="0">
              <a:pos x="60974" y="110948"/>
            </a:cxn>
            <a:cxn ang="0">
              <a:pos x="27715" y="55474"/>
            </a:cxn>
            <a:cxn ang="0">
              <a:pos x="0" y="41051"/>
            </a:cxn>
            <a:cxn ang="0">
              <a:pos x="8869" y="13314"/>
            </a:cxn>
            <a:cxn ang="0">
              <a:pos x="33258" y="27737"/>
            </a:cxn>
            <a:cxn ang="0">
              <a:pos x="60974" y="22190"/>
            </a:cxn>
            <a:cxn ang="0">
              <a:pos x="82038" y="15533"/>
            </a:cxn>
            <a:cxn ang="0">
              <a:pos x="113079" y="9986"/>
            </a:cxn>
            <a:cxn ang="0">
              <a:pos x="148555" y="33285"/>
            </a:cxn>
            <a:cxn ang="0">
              <a:pos x="171836" y="46598"/>
            </a:cxn>
            <a:cxn ang="0">
              <a:pos x="180705" y="58803"/>
            </a:cxn>
            <a:cxn ang="0">
              <a:pos x="196225" y="56584"/>
            </a:cxn>
            <a:cxn ang="0">
              <a:pos x="230593" y="84321"/>
            </a:cxn>
            <a:cxn ang="0">
              <a:pos x="239462" y="92087"/>
            </a:cxn>
            <a:cxn ang="0">
              <a:pos x="257200" y="84321"/>
            </a:cxn>
            <a:cxn ang="0">
              <a:pos x="266069" y="107620"/>
            </a:cxn>
            <a:cxn ang="0">
              <a:pos x="264960" y="143123"/>
            </a:cxn>
            <a:cxn ang="0">
              <a:pos x="253874" y="161984"/>
            </a:cxn>
            <a:cxn ang="0">
              <a:pos x="271612" y="181955"/>
            </a:cxn>
            <a:cxn ang="0">
              <a:pos x="283806" y="200816"/>
            </a:cxn>
            <a:cxn ang="0">
              <a:pos x="296001" y="194159"/>
            </a:cxn>
            <a:cxn ang="0">
              <a:pos x="297110" y="214129"/>
            </a:cxn>
            <a:cxn ang="0">
              <a:pos x="294893" y="237428"/>
            </a:cxn>
            <a:cxn ang="0">
              <a:pos x="305979" y="242976"/>
            </a:cxn>
            <a:cxn ang="0">
              <a:pos x="299327" y="266275"/>
            </a:cxn>
            <a:cxn ang="0">
              <a:pos x="319282" y="282917"/>
            </a:cxn>
            <a:cxn ang="0">
              <a:pos x="342563" y="294012"/>
            </a:cxn>
            <a:cxn ang="0">
              <a:pos x="337020" y="336172"/>
            </a:cxn>
            <a:cxn ang="0">
              <a:pos x="355867" y="358361"/>
            </a:cxn>
            <a:cxn ang="0">
              <a:pos x="328151" y="363909"/>
            </a:cxn>
            <a:cxn ang="0">
              <a:pos x="292675" y="350595"/>
            </a:cxn>
            <a:cxn ang="0">
              <a:pos x="270503" y="358361"/>
            </a:cxn>
            <a:cxn ang="0">
              <a:pos x="270503" y="343938"/>
            </a:cxn>
            <a:cxn ang="0">
              <a:pos x="232810" y="349486"/>
            </a:cxn>
            <a:cxn ang="0">
              <a:pos x="236136" y="382770"/>
            </a:cxn>
            <a:cxn ang="0">
              <a:pos x="236136" y="411616"/>
            </a:cxn>
            <a:cxn ang="0">
              <a:pos x="236136" y="429368"/>
            </a:cxn>
            <a:cxn ang="0">
              <a:pos x="216181" y="439353"/>
            </a:cxn>
            <a:cxn ang="0">
              <a:pos x="190682" y="480404"/>
            </a:cxn>
            <a:cxn ang="0">
              <a:pos x="190682" y="517017"/>
            </a:cxn>
            <a:cxn ang="0">
              <a:pos x="169619" y="507031"/>
            </a:cxn>
            <a:cxn ang="0">
              <a:pos x="152989" y="508141"/>
            </a:cxn>
          </a:cxnLst>
          <a:rect l="0" t="0" r="r" b="b"/>
          <a:pathLst>
            <a:path w="355867" h="519236">
              <a:moveTo>
                <a:pt x="152989" y="508141"/>
              </a:moveTo>
              <a:lnTo>
                <a:pt x="147446" y="495937"/>
              </a:lnTo>
              <a:lnTo>
                <a:pt x="152989" y="492608"/>
              </a:lnTo>
              <a:lnTo>
                <a:pt x="156315" y="478185"/>
              </a:lnTo>
              <a:lnTo>
                <a:pt x="151881" y="458214"/>
              </a:lnTo>
              <a:lnTo>
                <a:pt x="147446" y="430477"/>
              </a:lnTo>
              <a:lnTo>
                <a:pt x="152989" y="403850"/>
              </a:lnTo>
              <a:lnTo>
                <a:pt x="152989" y="384989"/>
              </a:lnTo>
              <a:lnTo>
                <a:pt x="161858" y="367237"/>
              </a:lnTo>
              <a:lnTo>
                <a:pt x="161858" y="350595"/>
              </a:lnTo>
              <a:lnTo>
                <a:pt x="166293" y="320639"/>
              </a:lnTo>
              <a:lnTo>
                <a:pt x="156315" y="298450"/>
              </a:lnTo>
              <a:lnTo>
                <a:pt x="148555" y="256290"/>
              </a:lnTo>
              <a:lnTo>
                <a:pt x="131925" y="249633"/>
              </a:lnTo>
              <a:lnTo>
                <a:pt x="117513" y="223005"/>
              </a:lnTo>
              <a:lnTo>
                <a:pt x="99775" y="200816"/>
              </a:lnTo>
              <a:lnTo>
                <a:pt x="95341" y="179736"/>
              </a:lnTo>
              <a:lnTo>
                <a:pt x="70951" y="150889"/>
              </a:lnTo>
              <a:lnTo>
                <a:pt x="68734" y="132028"/>
              </a:lnTo>
              <a:lnTo>
                <a:pt x="60974" y="110948"/>
              </a:lnTo>
              <a:lnTo>
                <a:pt x="43236" y="68788"/>
              </a:lnTo>
              <a:lnTo>
                <a:pt x="27715" y="55474"/>
              </a:lnTo>
              <a:lnTo>
                <a:pt x="14412" y="41051"/>
              </a:lnTo>
              <a:lnTo>
                <a:pt x="0" y="41051"/>
              </a:lnTo>
              <a:lnTo>
                <a:pt x="0" y="38832"/>
              </a:lnTo>
              <a:lnTo>
                <a:pt x="8869" y="13314"/>
              </a:lnTo>
              <a:lnTo>
                <a:pt x="26607" y="13314"/>
              </a:lnTo>
              <a:lnTo>
                <a:pt x="33258" y="27737"/>
              </a:lnTo>
              <a:lnTo>
                <a:pt x="43236" y="12205"/>
              </a:lnTo>
              <a:lnTo>
                <a:pt x="60974" y="22190"/>
              </a:lnTo>
              <a:lnTo>
                <a:pt x="70951" y="9986"/>
              </a:lnTo>
              <a:lnTo>
                <a:pt x="82038" y="15533"/>
              </a:lnTo>
              <a:lnTo>
                <a:pt x="98667" y="0"/>
              </a:lnTo>
              <a:lnTo>
                <a:pt x="113079" y="9986"/>
              </a:lnTo>
              <a:lnTo>
                <a:pt x="128600" y="24409"/>
              </a:lnTo>
              <a:lnTo>
                <a:pt x="148555" y="33285"/>
              </a:lnTo>
              <a:lnTo>
                <a:pt x="154098" y="46598"/>
              </a:lnTo>
              <a:lnTo>
                <a:pt x="171836" y="46598"/>
              </a:lnTo>
              <a:lnTo>
                <a:pt x="174053" y="64350"/>
              </a:lnTo>
              <a:lnTo>
                <a:pt x="180705" y="58803"/>
              </a:lnTo>
              <a:lnTo>
                <a:pt x="188465" y="74335"/>
              </a:lnTo>
              <a:lnTo>
                <a:pt x="196225" y="56584"/>
              </a:lnTo>
              <a:lnTo>
                <a:pt x="223941" y="66569"/>
              </a:lnTo>
              <a:lnTo>
                <a:pt x="230593" y="84321"/>
              </a:lnTo>
              <a:lnTo>
                <a:pt x="233919" y="92087"/>
              </a:lnTo>
              <a:lnTo>
                <a:pt x="239462" y="92087"/>
              </a:lnTo>
              <a:lnTo>
                <a:pt x="247222" y="97634"/>
              </a:lnTo>
              <a:lnTo>
                <a:pt x="257200" y="84321"/>
              </a:lnTo>
              <a:lnTo>
                <a:pt x="262743" y="93196"/>
              </a:lnTo>
              <a:lnTo>
                <a:pt x="266069" y="107620"/>
              </a:lnTo>
              <a:lnTo>
                <a:pt x="268286" y="116495"/>
              </a:lnTo>
              <a:lnTo>
                <a:pt x="264960" y="143123"/>
              </a:lnTo>
              <a:lnTo>
                <a:pt x="260525" y="159765"/>
              </a:lnTo>
              <a:lnTo>
                <a:pt x="253874" y="161984"/>
              </a:lnTo>
              <a:lnTo>
                <a:pt x="260525" y="181955"/>
              </a:lnTo>
              <a:lnTo>
                <a:pt x="271612" y="181955"/>
              </a:lnTo>
              <a:lnTo>
                <a:pt x="283806" y="190830"/>
              </a:lnTo>
              <a:lnTo>
                <a:pt x="283806" y="200816"/>
              </a:lnTo>
              <a:lnTo>
                <a:pt x="288241" y="204144"/>
              </a:lnTo>
              <a:lnTo>
                <a:pt x="296001" y="194159"/>
              </a:lnTo>
              <a:lnTo>
                <a:pt x="302653" y="194159"/>
              </a:lnTo>
              <a:lnTo>
                <a:pt x="297110" y="214129"/>
              </a:lnTo>
              <a:lnTo>
                <a:pt x="303762" y="229662"/>
              </a:lnTo>
              <a:lnTo>
                <a:pt x="294893" y="237428"/>
              </a:lnTo>
              <a:lnTo>
                <a:pt x="298218" y="242976"/>
              </a:lnTo>
              <a:lnTo>
                <a:pt x="305979" y="242976"/>
              </a:lnTo>
              <a:lnTo>
                <a:pt x="305979" y="251852"/>
              </a:lnTo>
              <a:lnTo>
                <a:pt x="299327" y="266275"/>
              </a:lnTo>
              <a:lnTo>
                <a:pt x="314848" y="271822"/>
              </a:lnTo>
              <a:lnTo>
                <a:pt x="319282" y="282917"/>
              </a:lnTo>
              <a:lnTo>
                <a:pt x="332586" y="282917"/>
              </a:lnTo>
              <a:lnTo>
                <a:pt x="342563" y="294012"/>
              </a:lnTo>
              <a:lnTo>
                <a:pt x="340346" y="317311"/>
              </a:lnTo>
              <a:lnTo>
                <a:pt x="337020" y="336172"/>
              </a:lnTo>
              <a:lnTo>
                <a:pt x="346998" y="346157"/>
              </a:lnTo>
              <a:lnTo>
                <a:pt x="355867" y="358361"/>
              </a:lnTo>
              <a:lnTo>
                <a:pt x="354758" y="363909"/>
              </a:lnTo>
              <a:lnTo>
                <a:pt x="328151" y="363909"/>
              </a:lnTo>
              <a:lnTo>
                <a:pt x="311522" y="352814"/>
              </a:lnTo>
              <a:lnTo>
                <a:pt x="292675" y="350595"/>
              </a:lnTo>
              <a:lnTo>
                <a:pt x="283806" y="358361"/>
              </a:lnTo>
              <a:lnTo>
                <a:pt x="270503" y="358361"/>
              </a:lnTo>
              <a:lnTo>
                <a:pt x="264960" y="359471"/>
              </a:lnTo>
              <a:lnTo>
                <a:pt x="270503" y="343938"/>
              </a:lnTo>
              <a:lnTo>
                <a:pt x="253874" y="341719"/>
              </a:lnTo>
              <a:lnTo>
                <a:pt x="232810" y="349486"/>
              </a:lnTo>
              <a:lnTo>
                <a:pt x="240570" y="372785"/>
              </a:lnTo>
              <a:lnTo>
                <a:pt x="236136" y="382770"/>
              </a:lnTo>
              <a:lnTo>
                <a:pt x="245005" y="394974"/>
              </a:lnTo>
              <a:lnTo>
                <a:pt x="236136" y="411616"/>
              </a:lnTo>
              <a:lnTo>
                <a:pt x="242787" y="423821"/>
              </a:lnTo>
              <a:lnTo>
                <a:pt x="236136" y="429368"/>
              </a:lnTo>
              <a:lnTo>
                <a:pt x="223941" y="430477"/>
              </a:lnTo>
              <a:lnTo>
                <a:pt x="216181" y="439353"/>
              </a:lnTo>
              <a:lnTo>
                <a:pt x="216181" y="458214"/>
              </a:lnTo>
              <a:lnTo>
                <a:pt x="190682" y="480404"/>
              </a:lnTo>
              <a:lnTo>
                <a:pt x="190682" y="498155"/>
              </a:lnTo>
              <a:lnTo>
                <a:pt x="190682" y="517017"/>
              </a:lnTo>
              <a:lnTo>
                <a:pt x="181813" y="511469"/>
              </a:lnTo>
              <a:lnTo>
                <a:pt x="169619" y="507031"/>
              </a:lnTo>
              <a:lnTo>
                <a:pt x="158532" y="519236"/>
              </a:lnTo>
              <a:lnTo>
                <a:pt x="152989" y="508141"/>
              </a:lnTo>
              <a:close/>
            </a:path>
          </a:pathLst>
        </a:custGeom>
        <a:solidFill xmlns:a="http://schemas.openxmlformats.org/drawingml/2006/main">
          <a:srgbClr val="C0C0C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0.67125</cdr:x>
      <cdr:y>0.62175</cdr:y>
    </cdr:from>
    <cdr:to>
      <cdr:x>0.77675</cdr:x>
      <cdr:y>0.73525</cdr:y>
    </cdr:to>
    <cdr:sp macro="" textlink="">
      <cdr:nvSpPr>
        <cdr:cNvPr id="36965" name="Freeform 101"/>
        <cdr:cNvSpPr>
          <a:spLocks xmlns:a="http://schemas.openxmlformats.org/drawingml/2006/main"/>
        </cdr:cNvSpPr>
      </cdr:nvSpPr>
      <cdr:spPr bwMode="auto">
        <a:xfrm xmlns:a="http://schemas.openxmlformats.org/drawingml/2006/main">
          <a:off x="6143825" y="4454702"/>
          <a:ext cx="968993" cy="813685"/>
        </a:xfrm>
        <a:custGeom xmlns:a="http://schemas.openxmlformats.org/drawingml/2006/main">
          <a:avLst/>
          <a:gdLst/>
          <a:ahLst/>
          <a:cxnLst>
            <a:cxn ang="0">
              <a:pos x="248331" y="87649"/>
            </a:cxn>
            <a:cxn ang="0">
              <a:pos x="216181" y="99853"/>
            </a:cxn>
            <a:cxn ang="0">
              <a:pos x="180705" y="135356"/>
            </a:cxn>
            <a:cxn ang="0">
              <a:pos x="160750" y="181954"/>
            </a:cxn>
            <a:cxn ang="0">
              <a:pos x="143012" y="226333"/>
            </a:cxn>
            <a:cxn ang="0">
              <a:pos x="124165" y="269603"/>
            </a:cxn>
            <a:cxn ang="0">
              <a:pos x="103102" y="310654"/>
            </a:cxn>
            <a:cxn ang="0">
              <a:pos x="94233" y="340609"/>
            </a:cxn>
            <a:cxn ang="0">
              <a:pos x="55431" y="345047"/>
            </a:cxn>
            <a:cxn ang="0">
              <a:pos x="27715" y="357252"/>
            </a:cxn>
            <a:cxn ang="0">
              <a:pos x="0" y="370565"/>
            </a:cxn>
            <a:cxn ang="0">
              <a:pos x="37693" y="413835"/>
            </a:cxn>
            <a:cxn ang="0">
              <a:pos x="50996" y="457104"/>
            </a:cxn>
            <a:cxn ang="0">
              <a:pos x="67626" y="490389"/>
            </a:cxn>
            <a:cxn ang="0">
              <a:pos x="96450" y="511469"/>
            </a:cxn>
            <a:cxn ang="0">
              <a:pos x="128600" y="544753"/>
            </a:cxn>
            <a:cxn ang="0">
              <a:pos x="138577" y="583585"/>
            </a:cxn>
            <a:cxn ang="0">
              <a:pos x="129708" y="606884"/>
            </a:cxn>
            <a:cxn ang="0">
              <a:pos x="170727" y="623526"/>
            </a:cxn>
            <a:cxn ang="0">
              <a:pos x="205095" y="644606"/>
            </a:cxn>
            <a:cxn ang="0">
              <a:pos x="235027" y="620198"/>
            </a:cxn>
            <a:cxn ang="0">
              <a:pos x="223941" y="649044"/>
            </a:cxn>
            <a:cxn ang="0">
              <a:pos x="271612" y="710065"/>
            </a:cxn>
            <a:cxn ang="0">
              <a:pos x="270503" y="755554"/>
            </a:cxn>
            <a:cxn ang="0">
              <a:pos x="331477" y="767758"/>
            </a:cxn>
            <a:cxn ang="0">
              <a:pos x="384691" y="779962"/>
            </a:cxn>
            <a:cxn ang="0">
              <a:pos x="435688" y="785510"/>
            </a:cxn>
            <a:cxn ang="0">
              <a:pos x="488901" y="788838"/>
            </a:cxn>
            <a:cxn ang="0">
              <a:pos x="547658" y="799933"/>
            </a:cxn>
            <a:cxn ang="0">
              <a:pos x="592003" y="753335"/>
            </a:cxn>
            <a:cxn ang="0">
              <a:pos x="650760" y="726707"/>
            </a:cxn>
            <a:cxn ang="0">
              <a:pos x="711734" y="718941"/>
            </a:cxn>
            <a:cxn ang="0">
              <a:pos x="749427" y="736693"/>
            </a:cxn>
            <a:cxn ang="0">
              <a:pos x="778251" y="740021"/>
            </a:cxn>
            <a:cxn ang="0">
              <a:pos x="803750" y="772196"/>
            </a:cxn>
            <a:cxn ang="0">
              <a:pos x="849203" y="779962"/>
            </a:cxn>
            <a:cxn ang="0">
              <a:pos x="860289" y="734474"/>
            </a:cxn>
            <a:cxn ang="0">
              <a:pos x="856963" y="680109"/>
            </a:cxn>
            <a:cxn ang="0">
              <a:pos x="904634" y="596899"/>
            </a:cxn>
            <a:cxn ang="0">
              <a:pos x="952305" y="588023"/>
            </a:cxn>
            <a:cxn ang="0">
              <a:pos x="964500" y="536987"/>
            </a:cxn>
            <a:cxn ang="0">
              <a:pos x="961174" y="520345"/>
            </a:cxn>
            <a:cxn ang="0">
              <a:pos x="957848" y="501484"/>
            </a:cxn>
            <a:cxn ang="0">
              <a:pos x="930132" y="484841"/>
            </a:cxn>
            <a:cxn ang="0">
              <a:pos x="886896" y="510359"/>
            </a:cxn>
            <a:cxn ang="0">
              <a:pos x="873593" y="517016"/>
            </a:cxn>
            <a:cxn ang="0">
              <a:pos x="822596" y="497046"/>
            </a:cxn>
            <a:cxn ang="0">
              <a:pos x="804858" y="467090"/>
            </a:cxn>
            <a:cxn ang="0">
              <a:pos x="808184" y="437134"/>
            </a:cxn>
            <a:cxn ang="0">
              <a:pos x="804858" y="362799"/>
            </a:cxn>
            <a:cxn ang="0">
              <a:pos x="813727" y="309544"/>
            </a:cxn>
            <a:cxn ang="0">
              <a:pos x="800424" y="215239"/>
            </a:cxn>
            <a:cxn ang="0">
              <a:pos x="751644" y="159765"/>
            </a:cxn>
            <a:cxn ang="0">
              <a:pos x="720603" y="90977"/>
            </a:cxn>
            <a:cxn ang="0">
              <a:pos x="679584" y="14423"/>
            </a:cxn>
            <a:cxn ang="0">
              <a:pos x="652977" y="2219"/>
            </a:cxn>
            <a:cxn ang="0">
              <a:pos x="618610" y="15533"/>
            </a:cxn>
            <a:cxn ang="0">
              <a:pos x="557636" y="55474"/>
            </a:cxn>
            <a:cxn ang="0">
              <a:pos x="473381" y="90977"/>
            </a:cxn>
            <a:cxn ang="0">
              <a:pos x="406864" y="64350"/>
            </a:cxn>
            <a:cxn ang="0">
              <a:pos x="361410" y="45489"/>
            </a:cxn>
            <a:cxn ang="0">
              <a:pos x="308196" y="31065"/>
            </a:cxn>
            <a:cxn ang="0">
              <a:pos x="269395" y="52145"/>
            </a:cxn>
          </a:cxnLst>
          <a:rect l="0" t="0" r="r" b="b"/>
          <a:pathLst>
            <a:path w="964500" h="807699">
              <a:moveTo>
                <a:pt x="271612" y="56583"/>
              </a:moveTo>
              <a:lnTo>
                <a:pt x="259417" y="72116"/>
              </a:lnTo>
              <a:lnTo>
                <a:pt x="248331" y="87649"/>
              </a:lnTo>
              <a:lnTo>
                <a:pt x="235027" y="88758"/>
              </a:lnTo>
              <a:lnTo>
                <a:pt x="223941" y="85430"/>
              </a:lnTo>
              <a:lnTo>
                <a:pt x="216181" y="99853"/>
              </a:lnTo>
              <a:lnTo>
                <a:pt x="199552" y="97634"/>
              </a:lnTo>
              <a:lnTo>
                <a:pt x="192900" y="114276"/>
              </a:lnTo>
              <a:lnTo>
                <a:pt x="180705" y="135356"/>
              </a:lnTo>
              <a:lnTo>
                <a:pt x="178488" y="150889"/>
              </a:lnTo>
              <a:lnTo>
                <a:pt x="167402" y="164203"/>
              </a:lnTo>
              <a:lnTo>
                <a:pt x="160750" y="181954"/>
              </a:lnTo>
              <a:lnTo>
                <a:pt x="152989" y="198596"/>
              </a:lnTo>
              <a:lnTo>
                <a:pt x="147446" y="213020"/>
              </a:lnTo>
              <a:lnTo>
                <a:pt x="143012" y="226333"/>
              </a:lnTo>
              <a:lnTo>
                <a:pt x="137469" y="245194"/>
              </a:lnTo>
              <a:lnTo>
                <a:pt x="128600" y="261837"/>
              </a:lnTo>
              <a:lnTo>
                <a:pt x="124165" y="269603"/>
              </a:lnTo>
              <a:lnTo>
                <a:pt x="113079" y="279588"/>
              </a:lnTo>
              <a:lnTo>
                <a:pt x="106427" y="291792"/>
              </a:lnTo>
              <a:lnTo>
                <a:pt x="103102" y="310654"/>
              </a:lnTo>
              <a:lnTo>
                <a:pt x="104210" y="322858"/>
              </a:lnTo>
              <a:lnTo>
                <a:pt x="100884" y="328405"/>
              </a:lnTo>
              <a:lnTo>
                <a:pt x="94233" y="340609"/>
              </a:lnTo>
              <a:lnTo>
                <a:pt x="82038" y="347266"/>
              </a:lnTo>
              <a:lnTo>
                <a:pt x="70952" y="347266"/>
              </a:lnTo>
              <a:lnTo>
                <a:pt x="55431" y="345047"/>
              </a:lnTo>
              <a:lnTo>
                <a:pt x="48779" y="348376"/>
              </a:lnTo>
              <a:lnTo>
                <a:pt x="37693" y="359471"/>
              </a:lnTo>
              <a:lnTo>
                <a:pt x="27715" y="357252"/>
              </a:lnTo>
              <a:lnTo>
                <a:pt x="22172" y="358361"/>
              </a:lnTo>
              <a:lnTo>
                <a:pt x="11086" y="358361"/>
              </a:lnTo>
              <a:lnTo>
                <a:pt x="0" y="370565"/>
              </a:lnTo>
              <a:lnTo>
                <a:pt x="15521" y="390536"/>
              </a:lnTo>
              <a:lnTo>
                <a:pt x="22172" y="403850"/>
              </a:lnTo>
              <a:lnTo>
                <a:pt x="37693" y="413835"/>
              </a:lnTo>
              <a:lnTo>
                <a:pt x="48779" y="428258"/>
              </a:lnTo>
              <a:lnTo>
                <a:pt x="55431" y="443791"/>
              </a:lnTo>
              <a:lnTo>
                <a:pt x="50996" y="457104"/>
              </a:lnTo>
              <a:lnTo>
                <a:pt x="54322" y="471528"/>
              </a:lnTo>
              <a:lnTo>
                <a:pt x="60974" y="485951"/>
              </a:lnTo>
              <a:lnTo>
                <a:pt x="67626" y="490389"/>
              </a:lnTo>
              <a:lnTo>
                <a:pt x="74277" y="495936"/>
              </a:lnTo>
              <a:lnTo>
                <a:pt x="80929" y="503702"/>
              </a:lnTo>
              <a:lnTo>
                <a:pt x="96450" y="511469"/>
              </a:lnTo>
              <a:lnTo>
                <a:pt x="109753" y="522564"/>
              </a:lnTo>
              <a:lnTo>
                <a:pt x="121948" y="530330"/>
              </a:lnTo>
              <a:lnTo>
                <a:pt x="128600" y="544753"/>
              </a:lnTo>
              <a:lnTo>
                <a:pt x="121948" y="559176"/>
              </a:lnTo>
              <a:lnTo>
                <a:pt x="121948" y="571381"/>
              </a:lnTo>
              <a:lnTo>
                <a:pt x="138577" y="583585"/>
              </a:lnTo>
              <a:lnTo>
                <a:pt x="127491" y="582475"/>
              </a:lnTo>
              <a:lnTo>
                <a:pt x="116405" y="588023"/>
              </a:lnTo>
              <a:lnTo>
                <a:pt x="129708" y="606884"/>
              </a:lnTo>
              <a:lnTo>
                <a:pt x="147446" y="616869"/>
              </a:lnTo>
              <a:lnTo>
                <a:pt x="159641" y="620198"/>
              </a:lnTo>
              <a:lnTo>
                <a:pt x="170727" y="623526"/>
              </a:lnTo>
              <a:lnTo>
                <a:pt x="180705" y="640168"/>
              </a:lnTo>
              <a:lnTo>
                <a:pt x="191791" y="650153"/>
              </a:lnTo>
              <a:lnTo>
                <a:pt x="205095" y="644606"/>
              </a:lnTo>
              <a:lnTo>
                <a:pt x="210638" y="635730"/>
              </a:lnTo>
              <a:lnTo>
                <a:pt x="223941" y="622416"/>
              </a:lnTo>
              <a:lnTo>
                <a:pt x="235027" y="620198"/>
              </a:lnTo>
              <a:lnTo>
                <a:pt x="247222" y="626854"/>
              </a:lnTo>
              <a:lnTo>
                <a:pt x="232810" y="637949"/>
              </a:lnTo>
              <a:lnTo>
                <a:pt x="223941" y="649044"/>
              </a:lnTo>
              <a:lnTo>
                <a:pt x="231702" y="664577"/>
              </a:lnTo>
              <a:lnTo>
                <a:pt x="253874" y="697861"/>
              </a:lnTo>
              <a:lnTo>
                <a:pt x="271612" y="710065"/>
              </a:lnTo>
              <a:lnTo>
                <a:pt x="288241" y="723379"/>
              </a:lnTo>
              <a:lnTo>
                <a:pt x="272720" y="735583"/>
              </a:lnTo>
              <a:lnTo>
                <a:pt x="270503" y="755554"/>
              </a:lnTo>
              <a:lnTo>
                <a:pt x="288241" y="761101"/>
              </a:lnTo>
              <a:lnTo>
                <a:pt x="309305" y="764430"/>
              </a:lnTo>
              <a:lnTo>
                <a:pt x="331477" y="767758"/>
              </a:lnTo>
              <a:lnTo>
                <a:pt x="349215" y="767758"/>
              </a:lnTo>
              <a:lnTo>
                <a:pt x="368062" y="772196"/>
              </a:lnTo>
              <a:lnTo>
                <a:pt x="384691" y="779962"/>
              </a:lnTo>
              <a:lnTo>
                <a:pt x="397995" y="787729"/>
              </a:lnTo>
              <a:lnTo>
                <a:pt x="416841" y="791057"/>
              </a:lnTo>
              <a:lnTo>
                <a:pt x="435688" y="785510"/>
              </a:lnTo>
              <a:lnTo>
                <a:pt x="453426" y="787729"/>
              </a:lnTo>
              <a:lnTo>
                <a:pt x="473381" y="785510"/>
              </a:lnTo>
              <a:lnTo>
                <a:pt x="488901" y="788838"/>
              </a:lnTo>
              <a:lnTo>
                <a:pt x="506639" y="796604"/>
              </a:lnTo>
              <a:lnTo>
                <a:pt x="529920" y="807699"/>
              </a:lnTo>
              <a:lnTo>
                <a:pt x="547658" y="799933"/>
              </a:lnTo>
              <a:lnTo>
                <a:pt x="565396" y="786619"/>
              </a:lnTo>
              <a:lnTo>
                <a:pt x="579808" y="767758"/>
              </a:lnTo>
              <a:lnTo>
                <a:pt x="592003" y="753335"/>
              </a:lnTo>
              <a:lnTo>
                <a:pt x="606415" y="741131"/>
              </a:lnTo>
              <a:lnTo>
                <a:pt x="631913" y="734474"/>
              </a:lnTo>
              <a:lnTo>
                <a:pt x="650760" y="726707"/>
              </a:lnTo>
              <a:lnTo>
                <a:pt x="671824" y="720050"/>
              </a:lnTo>
              <a:lnTo>
                <a:pt x="691779" y="716722"/>
              </a:lnTo>
              <a:lnTo>
                <a:pt x="711734" y="718941"/>
              </a:lnTo>
              <a:lnTo>
                <a:pt x="729472" y="730036"/>
              </a:lnTo>
              <a:lnTo>
                <a:pt x="740558" y="735583"/>
              </a:lnTo>
              <a:lnTo>
                <a:pt x="749427" y="736693"/>
              </a:lnTo>
              <a:lnTo>
                <a:pt x="758296" y="737802"/>
              </a:lnTo>
              <a:lnTo>
                <a:pt x="766057" y="744459"/>
              </a:lnTo>
              <a:lnTo>
                <a:pt x="778251" y="740021"/>
              </a:lnTo>
              <a:lnTo>
                <a:pt x="783794" y="740021"/>
              </a:lnTo>
              <a:lnTo>
                <a:pt x="789338" y="757773"/>
              </a:lnTo>
              <a:lnTo>
                <a:pt x="803750" y="772196"/>
              </a:lnTo>
              <a:lnTo>
                <a:pt x="817053" y="778853"/>
              </a:lnTo>
              <a:lnTo>
                <a:pt x="829248" y="784400"/>
              </a:lnTo>
              <a:lnTo>
                <a:pt x="849203" y="779962"/>
              </a:lnTo>
              <a:lnTo>
                <a:pt x="849203" y="783291"/>
              </a:lnTo>
              <a:lnTo>
                <a:pt x="853638" y="756663"/>
              </a:lnTo>
              <a:lnTo>
                <a:pt x="860289" y="734474"/>
              </a:lnTo>
              <a:lnTo>
                <a:pt x="860289" y="716722"/>
              </a:lnTo>
              <a:lnTo>
                <a:pt x="853638" y="704518"/>
              </a:lnTo>
              <a:lnTo>
                <a:pt x="856963" y="680109"/>
              </a:lnTo>
              <a:lnTo>
                <a:pt x="861398" y="666796"/>
              </a:lnTo>
              <a:lnTo>
                <a:pt x="888005" y="626854"/>
              </a:lnTo>
              <a:lnTo>
                <a:pt x="904634" y="596899"/>
              </a:lnTo>
              <a:lnTo>
                <a:pt x="923481" y="593570"/>
              </a:lnTo>
              <a:lnTo>
                <a:pt x="943436" y="590242"/>
              </a:lnTo>
              <a:lnTo>
                <a:pt x="952305" y="588023"/>
              </a:lnTo>
              <a:lnTo>
                <a:pt x="956739" y="571381"/>
              </a:lnTo>
              <a:lnTo>
                <a:pt x="964500" y="549191"/>
              </a:lnTo>
              <a:lnTo>
                <a:pt x="964500" y="536987"/>
              </a:lnTo>
              <a:lnTo>
                <a:pt x="956739" y="528111"/>
              </a:lnTo>
              <a:lnTo>
                <a:pt x="956739" y="522564"/>
              </a:lnTo>
              <a:lnTo>
                <a:pt x="961174" y="520345"/>
              </a:lnTo>
              <a:lnTo>
                <a:pt x="962282" y="522564"/>
              </a:lnTo>
              <a:lnTo>
                <a:pt x="961174" y="512578"/>
              </a:lnTo>
              <a:lnTo>
                <a:pt x="957848" y="501484"/>
              </a:lnTo>
              <a:lnTo>
                <a:pt x="953413" y="489279"/>
              </a:lnTo>
              <a:lnTo>
                <a:pt x="943436" y="485951"/>
              </a:lnTo>
              <a:lnTo>
                <a:pt x="930132" y="484841"/>
              </a:lnTo>
              <a:lnTo>
                <a:pt x="912394" y="491498"/>
              </a:lnTo>
              <a:lnTo>
                <a:pt x="896874" y="494827"/>
              </a:lnTo>
              <a:lnTo>
                <a:pt x="886896" y="510359"/>
              </a:lnTo>
              <a:lnTo>
                <a:pt x="879136" y="504812"/>
              </a:lnTo>
              <a:lnTo>
                <a:pt x="871375" y="504812"/>
              </a:lnTo>
              <a:lnTo>
                <a:pt x="873593" y="517016"/>
              </a:lnTo>
              <a:lnTo>
                <a:pt x="862506" y="522564"/>
              </a:lnTo>
              <a:lnTo>
                <a:pt x="838117" y="512578"/>
              </a:lnTo>
              <a:lnTo>
                <a:pt x="822596" y="497046"/>
              </a:lnTo>
              <a:lnTo>
                <a:pt x="822596" y="485951"/>
              </a:lnTo>
              <a:lnTo>
                <a:pt x="810401" y="478185"/>
              </a:lnTo>
              <a:lnTo>
                <a:pt x="804858" y="467090"/>
              </a:lnTo>
              <a:lnTo>
                <a:pt x="799315" y="454886"/>
              </a:lnTo>
              <a:lnTo>
                <a:pt x="804858" y="451557"/>
              </a:lnTo>
              <a:lnTo>
                <a:pt x="808184" y="437134"/>
              </a:lnTo>
              <a:lnTo>
                <a:pt x="803750" y="417163"/>
              </a:lnTo>
              <a:lnTo>
                <a:pt x="799315" y="389426"/>
              </a:lnTo>
              <a:lnTo>
                <a:pt x="804858" y="362799"/>
              </a:lnTo>
              <a:lnTo>
                <a:pt x="804858" y="343938"/>
              </a:lnTo>
              <a:lnTo>
                <a:pt x="813727" y="326186"/>
              </a:lnTo>
              <a:lnTo>
                <a:pt x="813727" y="309544"/>
              </a:lnTo>
              <a:lnTo>
                <a:pt x="818162" y="279588"/>
              </a:lnTo>
              <a:lnTo>
                <a:pt x="808184" y="257399"/>
              </a:lnTo>
              <a:lnTo>
                <a:pt x="800424" y="215239"/>
              </a:lnTo>
              <a:lnTo>
                <a:pt x="783794" y="208582"/>
              </a:lnTo>
              <a:lnTo>
                <a:pt x="769382" y="181954"/>
              </a:lnTo>
              <a:lnTo>
                <a:pt x="751644" y="159765"/>
              </a:lnTo>
              <a:lnTo>
                <a:pt x="747210" y="138685"/>
              </a:lnTo>
              <a:lnTo>
                <a:pt x="722820" y="109838"/>
              </a:lnTo>
              <a:lnTo>
                <a:pt x="720603" y="90977"/>
              </a:lnTo>
              <a:lnTo>
                <a:pt x="712843" y="69897"/>
              </a:lnTo>
              <a:lnTo>
                <a:pt x="695105" y="27737"/>
              </a:lnTo>
              <a:lnTo>
                <a:pt x="679584" y="14423"/>
              </a:lnTo>
              <a:lnTo>
                <a:pt x="666281" y="0"/>
              </a:lnTo>
              <a:lnTo>
                <a:pt x="651869" y="0"/>
              </a:lnTo>
              <a:lnTo>
                <a:pt x="652977" y="2219"/>
              </a:lnTo>
              <a:lnTo>
                <a:pt x="643000" y="8876"/>
              </a:lnTo>
              <a:lnTo>
                <a:pt x="626370" y="5547"/>
              </a:lnTo>
              <a:lnTo>
                <a:pt x="618610" y="15533"/>
              </a:lnTo>
              <a:lnTo>
                <a:pt x="608632" y="45489"/>
              </a:lnTo>
              <a:lnTo>
                <a:pt x="577591" y="48817"/>
              </a:lnTo>
              <a:lnTo>
                <a:pt x="557636" y="55474"/>
              </a:lnTo>
              <a:lnTo>
                <a:pt x="517726" y="57693"/>
              </a:lnTo>
              <a:lnTo>
                <a:pt x="493336" y="92087"/>
              </a:lnTo>
              <a:lnTo>
                <a:pt x="473381" y="90977"/>
              </a:lnTo>
              <a:lnTo>
                <a:pt x="443448" y="51036"/>
              </a:lnTo>
              <a:lnTo>
                <a:pt x="426819" y="51036"/>
              </a:lnTo>
              <a:lnTo>
                <a:pt x="406864" y="64350"/>
              </a:lnTo>
              <a:lnTo>
                <a:pt x="384691" y="52145"/>
              </a:lnTo>
              <a:lnTo>
                <a:pt x="374714" y="57693"/>
              </a:lnTo>
              <a:lnTo>
                <a:pt x="361410" y="45489"/>
              </a:lnTo>
              <a:lnTo>
                <a:pt x="341455" y="48817"/>
              </a:lnTo>
              <a:lnTo>
                <a:pt x="328151" y="54364"/>
              </a:lnTo>
              <a:lnTo>
                <a:pt x="308196" y="31065"/>
              </a:lnTo>
              <a:lnTo>
                <a:pt x="298219" y="24409"/>
              </a:lnTo>
              <a:lnTo>
                <a:pt x="280481" y="45489"/>
              </a:lnTo>
              <a:lnTo>
                <a:pt x="269395" y="52145"/>
              </a:lnTo>
              <a:lnTo>
                <a:pt x="271612" y="56583"/>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0.68025</cdr:x>
      <cdr:y>0.38525</cdr:y>
    </cdr:from>
    <cdr:to>
      <cdr:x>0.7605</cdr:x>
      <cdr:y>0.44375</cdr:y>
    </cdr:to>
    <cdr:sp macro="" textlink="">
      <cdr:nvSpPr>
        <cdr:cNvPr id="36966" name="Freeform 102"/>
        <cdr:cNvSpPr>
          <a:spLocks xmlns:a="http://schemas.openxmlformats.org/drawingml/2006/main"/>
        </cdr:cNvSpPr>
      </cdr:nvSpPr>
      <cdr:spPr bwMode="auto">
        <a:xfrm xmlns:a="http://schemas.openxmlformats.org/drawingml/2006/main">
          <a:off x="6233165" y="2755799"/>
          <a:ext cx="735335" cy="418467"/>
        </a:xfrm>
        <a:custGeom xmlns:a="http://schemas.openxmlformats.org/drawingml/2006/main">
          <a:avLst/>
          <a:gdLst/>
          <a:ahLst/>
          <a:cxnLst>
            <a:cxn ang="0">
              <a:pos x="741667" y="301778"/>
            </a:cxn>
            <a:cxn ang="0">
              <a:pos x="729472" y="264056"/>
            </a:cxn>
            <a:cxn ang="0">
              <a:pos x="722820" y="251852"/>
            </a:cxn>
            <a:cxn ang="0">
              <a:pos x="715060" y="214129"/>
            </a:cxn>
            <a:cxn ang="0">
              <a:pos x="686236" y="200816"/>
            </a:cxn>
            <a:cxn ang="0">
              <a:pos x="700648" y="158656"/>
            </a:cxn>
            <a:cxn ang="0">
              <a:pos x="684018" y="115386"/>
            </a:cxn>
            <a:cxn ang="0">
              <a:pos x="659629" y="92087"/>
            </a:cxn>
            <a:cxn ang="0">
              <a:pos x="609741" y="76554"/>
            </a:cxn>
            <a:cxn ang="0">
              <a:pos x="554310" y="85430"/>
            </a:cxn>
            <a:cxn ang="0">
              <a:pos x="517725" y="55474"/>
            </a:cxn>
            <a:cxn ang="0">
              <a:pos x="478924" y="27737"/>
            </a:cxn>
            <a:cxn ang="0">
              <a:pos x="442339" y="0"/>
            </a:cxn>
            <a:cxn ang="0">
              <a:pos x="433470" y="0"/>
            </a:cxn>
            <a:cxn ang="0">
              <a:pos x="391343" y="16643"/>
            </a:cxn>
            <a:cxn ang="0">
              <a:pos x="345889" y="38832"/>
            </a:cxn>
            <a:cxn ang="0">
              <a:pos x="343672" y="68788"/>
            </a:cxn>
            <a:cxn ang="0">
              <a:pos x="353649" y="137576"/>
            </a:cxn>
            <a:cxn ang="0">
              <a:pos x="302653" y="181955"/>
            </a:cxn>
            <a:cxn ang="0">
              <a:pos x="256091" y="179736"/>
            </a:cxn>
            <a:cxn ang="0">
              <a:pos x="215072" y="119824"/>
            </a:cxn>
            <a:cxn ang="0">
              <a:pos x="161858" y="64350"/>
            </a:cxn>
            <a:cxn ang="0">
              <a:pos x="140794" y="64350"/>
            </a:cxn>
            <a:cxn ang="0">
              <a:pos x="75386" y="87649"/>
            </a:cxn>
            <a:cxn ang="0">
              <a:pos x="43236" y="165312"/>
            </a:cxn>
            <a:cxn ang="0">
              <a:pos x="9977" y="214129"/>
            </a:cxn>
            <a:cxn ang="0">
              <a:pos x="4434" y="287355"/>
            </a:cxn>
            <a:cxn ang="0">
              <a:pos x="6651" y="329515"/>
            </a:cxn>
            <a:cxn ang="0">
              <a:pos x="12194" y="343938"/>
            </a:cxn>
            <a:cxn ang="0">
              <a:pos x="36584" y="316201"/>
            </a:cxn>
            <a:cxn ang="0">
              <a:pos x="79820" y="300669"/>
            </a:cxn>
            <a:cxn ang="0">
              <a:pos x="125274" y="282917"/>
            </a:cxn>
            <a:cxn ang="0">
              <a:pos x="179596" y="296231"/>
            </a:cxn>
            <a:cxn ang="0">
              <a:pos x="220615" y="302888"/>
            </a:cxn>
            <a:cxn ang="0">
              <a:pos x="258308" y="300669"/>
            </a:cxn>
            <a:cxn ang="0">
              <a:pos x="304870" y="298450"/>
            </a:cxn>
            <a:cxn ang="0">
              <a:pos x="348106" y="305107"/>
            </a:cxn>
            <a:cxn ang="0">
              <a:pos x="374713" y="296231"/>
            </a:cxn>
            <a:cxn ang="0">
              <a:pos x="415732" y="309544"/>
            </a:cxn>
            <a:cxn ang="0">
              <a:pos x="452317" y="330625"/>
            </a:cxn>
            <a:cxn ang="0">
              <a:pos x="509965" y="353924"/>
            </a:cxn>
            <a:cxn ang="0">
              <a:pos x="550984" y="403850"/>
            </a:cxn>
            <a:cxn ang="0">
              <a:pos x="575374" y="412726"/>
            </a:cxn>
            <a:cxn ang="0">
              <a:pos x="594220" y="412726"/>
            </a:cxn>
            <a:cxn ang="0">
              <a:pos x="618610" y="386098"/>
            </a:cxn>
            <a:cxn ang="0">
              <a:pos x="650760" y="392755"/>
            </a:cxn>
            <a:cxn ang="0">
              <a:pos x="680692" y="392755"/>
            </a:cxn>
            <a:cxn ang="0">
              <a:pos x="697322" y="361690"/>
            </a:cxn>
            <a:cxn ang="0">
              <a:pos x="716168" y="337281"/>
            </a:cxn>
            <a:cxn ang="0">
              <a:pos x="735015" y="326187"/>
            </a:cxn>
          </a:cxnLst>
          <a:rect l="0" t="0" r="r" b="b"/>
          <a:pathLst>
            <a:path w="744992" h="412726">
              <a:moveTo>
                <a:pt x="735015" y="326187"/>
              </a:moveTo>
              <a:lnTo>
                <a:pt x="744992" y="308435"/>
              </a:lnTo>
              <a:lnTo>
                <a:pt x="741667" y="301778"/>
              </a:lnTo>
              <a:lnTo>
                <a:pt x="736123" y="291793"/>
              </a:lnTo>
              <a:lnTo>
                <a:pt x="739449" y="288464"/>
              </a:lnTo>
              <a:lnTo>
                <a:pt x="729472" y="264056"/>
              </a:lnTo>
              <a:lnTo>
                <a:pt x="725037" y="255180"/>
              </a:lnTo>
              <a:lnTo>
                <a:pt x="723929" y="255180"/>
              </a:lnTo>
              <a:lnTo>
                <a:pt x="722820" y="251852"/>
              </a:lnTo>
              <a:lnTo>
                <a:pt x="712842" y="230772"/>
              </a:lnTo>
              <a:lnTo>
                <a:pt x="715060" y="218567"/>
              </a:lnTo>
              <a:lnTo>
                <a:pt x="715060" y="214129"/>
              </a:lnTo>
              <a:lnTo>
                <a:pt x="705082" y="206363"/>
              </a:lnTo>
              <a:lnTo>
                <a:pt x="686236" y="213020"/>
              </a:lnTo>
              <a:lnTo>
                <a:pt x="686236" y="200816"/>
              </a:lnTo>
              <a:lnTo>
                <a:pt x="690670" y="197487"/>
              </a:lnTo>
              <a:lnTo>
                <a:pt x="690670" y="168641"/>
              </a:lnTo>
              <a:lnTo>
                <a:pt x="700648" y="158656"/>
              </a:lnTo>
              <a:lnTo>
                <a:pt x="705082" y="145342"/>
              </a:lnTo>
              <a:lnTo>
                <a:pt x="701756" y="128700"/>
              </a:lnTo>
              <a:lnTo>
                <a:pt x="684018" y="115386"/>
              </a:lnTo>
              <a:lnTo>
                <a:pt x="668498" y="106510"/>
              </a:lnTo>
              <a:lnTo>
                <a:pt x="672932" y="95415"/>
              </a:lnTo>
              <a:lnTo>
                <a:pt x="659629" y="92087"/>
              </a:lnTo>
              <a:lnTo>
                <a:pt x="649651" y="90978"/>
              </a:lnTo>
              <a:lnTo>
                <a:pt x="634130" y="92087"/>
              </a:lnTo>
              <a:lnTo>
                <a:pt x="609741" y="76554"/>
              </a:lnTo>
              <a:lnTo>
                <a:pt x="589786" y="89868"/>
              </a:lnTo>
              <a:lnTo>
                <a:pt x="566505" y="98744"/>
              </a:lnTo>
              <a:lnTo>
                <a:pt x="554310" y="85430"/>
              </a:lnTo>
              <a:lnTo>
                <a:pt x="534355" y="71007"/>
              </a:lnTo>
              <a:lnTo>
                <a:pt x="529920" y="55474"/>
              </a:lnTo>
              <a:lnTo>
                <a:pt x="517725" y="55474"/>
              </a:lnTo>
              <a:lnTo>
                <a:pt x="517725" y="38832"/>
              </a:lnTo>
              <a:lnTo>
                <a:pt x="503313" y="36613"/>
              </a:lnTo>
              <a:lnTo>
                <a:pt x="478924" y="27737"/>
              </a:lnTo>
              <a:lnTo>
                <a:pt x="471163" y="21081"/>
              </a:lnTo>
              <a:lnTo>
                <a:pt x="452317" y="7767"/>
              </a:lnTo>
              <a:lnTo>
                <a:pt x="442339" y="0"/>
              </a:lnTo>
              <a:lnTo>
                <a:pt x="444556" y="14424"/>
              </a:lnTo>
              <a:lnTo>
                <a:pt x="433470" y="7767"/>
              </a:lnTo>
              <a:lnTo>
                <a:pt x="433470" y="0"/>
              </a:lnTo>
              <a:lnTo>
                <a:pt x="419058" y="0"/>
              </a:lnTo>
              <a:lnTo>
                <a:pt x="413515" y="14424"/>
              </a:lnTo>
              <a:lnTo>
                <a:pt x="391343" y="16643"/>
              </a:lnTo>
              <a:lnTo>
                <a:pt x="374713" y="25518"/>
              </a:lnTo>
              <a:lnTo>
                <a:pt x="358084" y="25518"/>
              </a:lnTo>
              <a:lnTo>
                <a:pt x="345889" y="38832"/>
              </a:lnTo>
              <a:lnTo>
                <a:pt x="343672" y="36613"/>
              </a:lnTo>
              <a:lnTo>
                <a:pt x="343672" y="55474"/>
              </a:lnTo>
              <a:lnTo>
                <a:pt x="343672" y="68788"/>
              </a:lnTo>
              <a:lnTo>
                <a:pt x="348106" y="89868"/>
              </a:lnTo>
              <a:lnTo>
                <a:pt x="353649" y="113167"/>
              </a:lnTo>
              <a:lnTo>
                <a:pt x="353649" y="137576"/>
              </a:lnTo>
              <a:lnTo>
                <a:pt x="345889" y="156437"/>
              </a:lnTo>
              <a:lnTo>
                <a:pt x="321499" y="171969"/>
              </a:lnTo>
              <a:lnTo>
                <a:pt x="302653" y="181955"/>
              </a:lnTo>
              <a:lnTo>
                <a:pt x="288241" y="186393"/>
              </a:lnTo>
              <a:lnTo>
                <a:pt x="276046" y="193049"/>
              </a:lnTo>
              <a:lnTo>
                <a:pt x="256091" y="179736"/>
              </a:lnTo>
              <a:lnTo>
                <a:pt x="239462" y="174188"/>
              </a:lnTo>
              <a:lnTo>
                <a:pt x="227267" y="142013"/>
              </a:lnTo>
              <a:lnTo>
                <a:pt x="215072" y="119824"/>
              </a:lnTo>
              <a:lnTo>
                <a:pt x="194008" y="103182"/>
              </a:lnTo>
              <a:lnTo>
                <a:pt x="167401" y="83211"/>
              </a:lnTo>
              <a:lnTo>
                <a:pt x="161858" y="64350"/>
              </a:lnTo>
              <a:lnTo>
                <a:pt x="167401" y="57693"/>
              </a:lnTo>
              <a:lnTo>
                <a:pt x="167401" y="51036"/>
              </a:lnTo>
              <a:lnTo>
                <a:pt x="140794" y="64350"/>
              </a:lnTo>
              <a:lnTo>
                <a:pt x="111970" y="80992"/>
              </a:lnTo>
              <a:lnTo>
                <a:pt x="92015" y="85430"/>
              </a:lnTo>
              <a:lnTo>
                <a:pt x="75386" y="87649"/>
              </a:lnTo>
              <a:lnTo>
                <a:pt x="58756" y="113167"/>
              </a:lnTo>
              <a:lnTo>
                <a:pt x="45453" y="137576"/>
              </a:lnTo>
              <a:lnTo>
                <a:pt x="43236" y="165312"/>
              </a:lnTo>
              <a:lnTo>
                <a:pt x="45453" y="186393"/>
              </a:lnTo>
              <a:lnTo>
                <a:pt x="26606" y="201925"/>
              </a:lnTo>
              <a:lnTo>
                <a:pt x="9977" y="214129"/>
              </a:lnTo>
              <a:lnTo>
                <a:pt x="9977" y="236319"/>
              </a:lnTo>
              <a:lnTo>
                <a:pt x="5543" y="261837"/>
              </a:lnTo>
              <a:lnTo>
                <a:pt x="4434" y="287355"/>
              </a:lnTo>
              <a:lnTo>
                <a:pt x="0" y="298450"/>
              </a:lnTo>
              <a:lnTo>
                <a:pt x="2217" y="317311"/>
              </a:lnTo>
              <a:lnTo>
                <a:pt x="6651" y="329515"/>
              </a:lnTo>
              <a:lnTo>
                <a:pt x="9977" y="341719"/>
              </a:lnTo>
              <a:lnTo>
                <a:pt x="9977" y="346157"/>
              </a:lnTo>
              <a:lnTo>
                <a:pt x="12194" y="343938"/>
              </a:lnTo>
              <a:lnTo>
                <a:pt x="24389" y="343938"/>
              </a:lnTo>
              <a:lnTo>
                <a:pt x="26606" y="337281"/>
              </a:lnTo>
              <a:lnTo>
                <a:pt x="36584" y="316201"/>
              </a:lnTo>
              <a:lnTo>
                <a:pt x="53213" y="305107"/>
              </a:lnTo>
              <a:lnTo>
                <a:pt x="63191" y="305107"/>
              </a:lnTo>
              <a:lnTo>
                <a:pt x="79820" y="300669"/>
              </a:lnTo>
              <a:lnTo>
                <a:pt x="98667" y="291793"/>
              </a:lnTo>
              <a:lnTo>
                <a:pt x="108644" y="282917"/>
              </a:lnTo>
              <a:lnTo>
                <a:pt x="125274" y="282917"/>
              </a:lnTo>
              <a:lnTo>
                <a:pt x="145229" y="287355"/>
              </a:lnTo>
              <a:lnTo>
                <a:pt x="161858" y="287355"/>
              </a:lnTo>
              <a:lnTo>
                <a:pt x="179596" y="296231"/>
              </a:lnTo>
              <a:lnTo>
                <a:pt x="194008" y="291793"/>
              </a:lnTo>
              <a:lnTo>
                <a:pt x="206203" y="291793"/>
              </a:lnTo>
              <a:lnTo>
                <a:pt x="220615" y="302888"/>
              </a:lnTo>
              <a:lnTo>
                <a:pt x="225049" y="291793"/>
              </a:lnTo>
              <a:lnTo>
                <a:pt x="246113" y="291793"/>
              </a:lnTo>
              <a:lnTo>
                <a:pt x="258308" y="300669"/>
              </a:lnTo>
              <a:lnTo>
                <a:pt x="282698" y="291793"/>
              </a:lnTo>
              <a:lnTo>
                <a:pt x="290458" y="298450"/>
              </a:lnTo>
              <a:lnTo>
                <a:pt x="304870" y="298450"/>
              </a:lnTo>
              <a:lnTo>
                <a:pt x="323717" y="311763"/>
              </a:lnTo>
              <a:lnTo>
                <a:pt x="333694" y="307326"/>
              </a:lnTo>
              <a:lnTo>
                <a:pt x="348106" y="305107"/>
              </a:lnTo>
              <a:lnTo>
                <a:pt x="355867" y="311763"/>
              </a:lnTo>
              <a:lnTo>
                <a:pt x="364736" y="309544"/>
              </a:lnTo>
              <a:lnTo>
                <a:pt x="374713" y="296231"/>
              </a:lnTo>
              <a:lnTo>
                <a:pt x="389125" y="285136"/>
              </a:lnTo>
              <a:lnTo>
                <a:pt x="403537" y="285136"/>
              </a:lnTo>
              <a:lnTo>
                <a:pt x="415732" y="309544"/>
              </a:lnTo>
              <a:lnTo>
                <a:pt x="415732" y="319530"/>
              </a:lnTo>
              <a:lnTo>
                <a:pt x="432361" y="328406"/>
              </a:lnTo>
              <a:lnTo>
                <a:pt x="452317" y="330625"/>
              </a:lnTo>
              <a:lnTo>
                <a:pt x="476706" y="335062"/>
              </a:lnTo>
              <a:lnTo>
                <a:pt x="498879" y="353924"/>
              </a:lnTo>
              <a:lnTo>
                <a:pt x="509965" y="353924"/>
              </a:lnTo>
              <a:lnTo>
                <a:pt x="536572" y="384989"/>
              </a:lnTo>
              <a:lnTo>
                <a:pt x="542115" y="394974"/>
              </a:lnTo>
              <a:lnTo>
                <a:pt x="550984" y="403850"/>
              </a:lnTo>
              <a:lnTo>
                <a:pt x="565396" y="412726"/>
              </a:lnTo>
              <a:lnTo>
                <a:pt x="577591" y="412726"/>
              </a:lnTo>
              <a:lnTo>
                <a:pt x="575374" y="412726"/>
              </a:lnTo>
              <a:lnTo>
                <a:pt x="577591" y="406069"/>
              </a:lnTo>
              <a:lnTo>
                <a:pt x="586460" y="407178"/>
              </a:lnTo>
              <a:lnTo>
                <a:pt x="594220" y="412726"/>
              </a:lnTo>
              <a:lnTo>
                <a:pt x="600872" y="408288"/>
              </a:lnTo>
              <a:lnTo>
                <a:pt x="609741" y="392755"/>
              </a:lnTo>
              <a:lnTo>
                <a:pt x="618610" y="386098"/>
              </a:lnTo>
              <a:lnTo>
                <a:pt x="627479" y="386098"/>
              </a:lnTo>
              <a:lnTo>
                <a:pt x="631913" y="379441"/>
              </a:lnTo>
              <a:lnTo>
                <a:pt x="650760" y="392755"/>
              </a:lnTo>
              <a:lnTo>
                <a:pt x="657411" y="390536"/>
              </a:lnTo>
              <a:lnTo>
                <a:pt x="669606" y="392755"/>
              </a:lnTo>
              <a:lnTo>
                <a:pt x="680692" y="392755"/>
              </a:lnTo>
              <a:lnTo>
                <a:pt x="680692" y="375004"/>
              </a:lnTo>
              <a:lnTo>
                <a:pt x="685127" y="367237"/>
              </a:lnTo>
              <a:lnTo>
                <a:pt x="697322" y="361690"/>
              </a:lnTo>
              <a:lnTo>
                <a:pt x="701756" y="350595"/>
              </a:lnTo>
              <a:lnTo>
                <a:pt x="710625" y="348376"/>
              </a:lnTo>
              <a:lnTo>
                <a:pt x="716168" y="337281"/>
              </a:lnTo>
              <a:lnTo>
                <a:pt x="729472" y="335062"/>
              </a:lnTo>
              <a:lnTo>
                <a:pt x="733906" y="328406"/>
              </a:lnTo>
              <a:lnTo>
                <a:pt x="735015" y="326187"/>
              </a:lnTo>
              <a:close/>
            </a:path>
          </a:pathLst>
        </a:custGeom>
        <a:solidFill xmlns:a="http://schemas.openxmlformats.org/drawingml/2006/main">
          <a:srgbClr val="F0B400"/>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0.7055</cdr:x>
      <cdr:y>0.43</cdr:y>
    </cdr:from>
    <cdr:to>
      <cdr:x>0.811</cdr:x>
      <cdr:y>0.5485</cdr:y>
    </cdr:to>
    <cdr:sp macro="" textlink="">
      <cdr:nvSpPr>
        <cdr:cNvPr id="36967" name="Freeform 103"/>
        <cdr:cNvSpPr>
          <a:spLocks xmlns:a="http://schemas.openxmlformats.org/drawingml/2006/main"/>
        </cdr:cNvSpPr>
      </cdr:nvSpPr>
      <cdr:spPr bwMode="auto">
        <a:xfrm xmlns:a="http://schemas.openxmlformats.org/drawingml/2006/main">
          <a:off x="6457659" y="3083062"/>
          <a:ext cx="968993" cy="849451"/>
        </a:xfrm>
        <a:custGeom xmlns:a="http://schemas.openxmlformats.org/drawingml/2006/main">
          <a:avLst/>
          <a:gdLst/>
          <a:ahLst/>
          <a:cxnLst>
            <a:cxn ang="0">
              <a:pos x="863616" y="639058"/>
            </a:cxn>
            <a:cxn ang="0">
              <a:pos x="863616" y="586913"/>
            </a:cxn>
            <a:cxn ang="0">
              <a:pos x="830357" y="541424"/>
            </a:cxn>
            <a:cxn ang="0">
              <a:pos x="872485" y="511468"/>
            </a:cxn>
            <a:cxn ang="0">
              <a:pos x="980021" y="472637"/>
            </a:cxn>
            <a:cxn ang="0">
              <a:pos x="952305" y="441571"/>
            </a:cxn>
            <a:cxn ang="0">
              <a:pos x="939002" y="416053"/>
            </a:cxn>
            <a:cxn ang="0">
              <a:pos x="892440" y="372784"/>
            </a:cxn>
            <a:cxn ang="0">
              <a:pos x="833683" y="315091"/>
            </a:cxn>
            <a:cxn ang="0">
              <a:pos x="824814" y="260727"/>
            </a:cxn>
            <a:cxn ang="0">
              <a:pos x="801533" y="194158"/>
            </a:cxn>
            <a:cxn ang="0">
              <a:pos x="797099" y="136465"/>
            </a:cxn>
            <a:cxn ang="0">
              <a:pos x="733907" y="55473"/>
            </a:cxn>
            <a:cxn ang="0">
              <a:pos x="666281" y="66568"/>
            </a:cxn>
            <a:cxn ang="0">
              <a:pos x="638566" y="38831"/>
            </a:cxn>
            <a:cxn ang="0">
              <a:pos x="564288" y="19970"/>
            </a:cxn>
            <a:cxn ang="0">
              <a:pos x="514400" y="5547"/>
            </a:cxn>
            <a:cxn ang="0">
              <a:pos x="491119" y="11094"/>
            </a:cxn>
            <a:cxn ang="0">
              <a:pos x="460078" y="41050"/>
            </a:cxn>
            <a:cxn ang="0">
              <a:pos x="432362" y="64349"/>
            </a:cxn>
            <a:cxn ang="0">
              <a:pos x="393561" y="59911"/>
            </a:cxn>
            <a:cxn ang="0">
              <a:pos x="361411" y="80991"/>
            </a:cxn>
            <a:cxn ang="0">
              <a:pos x="349216" y="107619"/>
            </a:cxn>
            <a:cxn ang="0">
              <a:pos x="349216" y="147560"/>
            </a:cxn>
            <a:cxn ang="0">
              <a:pos x="356976" y="169750"/>
            </a:cxn>
            <a:cxn ang="0">
              <a:pos x="328152" y="174187"/>
            </a:cxn>
            <a:cxn ang="0">
              <a:pos x="282699" y="213019"/>
            </a:cxn>
            <a:cxn ang="0">
              <a:pos x="266069" y="276259"/>
            </a:cxn>
            <a:cxn ang="0">
              <a:pos x="249440" y="319529"/>
            </a:cxn>
            <a:cxn ang="0">
              <a:pos x="268287" y="346156"/>
            </a:cxn>
            <a:cxn ang="0">
              <a:pos x="246114" y="328405"/>
            </a:cxn>
            <a:cxn ang="0">
              <a:pos x="181814" y="345047"/>
            </a:cxn>
            <a:cxn ang="0">
              <a:pos x="166294" y="379441"/>
            </a:cxn>
            <a:cxn ang="0">
              <a:pos x="129709" y="387207"/>
            </a:cxn>
            <a:cxn ang="0">
              <a:pos x="75387" y="378331"/>
            </a:cxn>
            <a:cxn ang="0">
              <a:pos x="62083" y="390535"/>
            </a:cxn>
            <a:cxn ang="0">
              <a:pos x="34368" y="382769"/>
            </a:cxn>
            <a:cxn ang="0">
              <a:pos x="60975" y="490388"/>
            </a:cxn>
            <a:cxn ang="0">
              <a:pos x="79821" y="543643"/>
            </a:cxn>
            <a:cxn ang="0">
              <a:pos x="37694" y="612431"/>
            </a:cxn>
            <a:cxn ang="0">
              <a:pos x="2218" y="673452"/>
            </a:cxn>
            <a:cxn ang="0">
              <a:pos x="43237" y="698970"/>
            </a:cxn>
            <a:cxn ang="0">
              <a:pos x="46563" y="756663"/>
            </a:cxn>
            <a:cxn ang="0">
              <a:pos x="47671" y="802151"/>
            </a:cxn>
            <a:cxn ang="0">
              <a:pos x="85364" y="791056"/>
            </a:cxn>
            <a:cxn ang="0">
              <a:pos x="186249" y="731145"/>
            </a:cxn>
            <a:cxn ang="0">
              <a:pos x="270504" y="722269"/>
            </a:cxn>
            <a:cxn ang="0">
              <a:pos x="331478" y="740021"/>
            </a:cxn>
            <a:cxn ang="0">
              <a:pos x="390235" y="761101"/>
            </a:cxn>
            <a:cxn ang="0">
              <a:pos x="434580" y="778852"/>
            </a:cxn>
            <a:cxn ang="0">
              <a:pos x="466730" y="805480"/>
            </a:cxn>
            <a:cxn ang="0">
              <a:pos x="491119" y="793275"/>
            </a:cxn>
            <a:cxn ang="0">
              <a:pos x="553202" y="786619"/>
            </a:cxn>
            <a:cxn ang="0">
              <a:pos x="577592" y="797713"/>
            </a:cxn>
            <a:cxn ang="0">
              <a:pos x="613068" y="774414"/>
            </a:cxn>
            <a:cxn ang="0">
              <a:pos x="650761" y="808808"/>
            </a:cxn>
            <a:cxn ang="0">
              <a:pos x="719495" y="798823"/>
            </a:cxn>
            <a:cxn ang="0">
              <a:pos x="759405" y="844311"/>
            </a:cxn>
            <a:cxn ang="0">
              <a:pos x="762731" y="763320"/>
            </a:cxn>
            <a:cxn ang="0">
              <a:pos x="813728" y="703408"/>
            </a:cxn>
            <a:cxn ang="0">
              <a:pos x="881354" y="696751"/>
            </a:cxn>
          </a:cxnLst>
          <a:rect l="0" t="0" r="r" b="b"/>
          <a:pathLst>
            <a:path w="980021" h="844311">
              <a:moveTo>
                <a:pt x="882462" y="692313"/>
              </a:moveTo>
              <a:lnTo>
                <a:pt x="880245" y="682328"/>
              </a:lnTo>
              <a:lnTo>
                <a:pt x="865833" y="665686"/>
              </a:lnTo>
              <a:lnTo>
                <a:pt x="863616" y="639058"/>
              </a:lnTo>
              <a:lnTo>
                <a:pt x="866942" y="623526"/>
              </a:lnTo>
              <a:lnTo>
                <a:pt x="868050" y="622416"/>
              </a:lnTo>
              <a:lnTo>
                <a:pt x="849204" y="599117"/>
              </a:lnTo>
              <a:lnTo>
                <a:pt x="863616" y="586913"/>
              </a:lnTo>
              <a:lnTo>
                <a:pt x="862507" y="585803"/>
              </a:lnTo>
              <a:lnTo>
                <a:pt x="851421" y="565833"/>
              </a:lnTo>
              <a:lnTo>
                <a:pt x="841443" y="553628"/>
              </a:lnTo>
              <a:lnTo>
                <a:pt x="830357" y="541424"/>
              </a:lnTo>
              <a:lnTo>
                <a:pt x="831466" y="539205"/>
              </a:lnTo>
              <a:lnTo>
                <a:pt x="839226" y="524782"/>
              </a:lnTo>
              <a:lnTo>
                <a:pt x="849204" y="510359"/>
              </a:lnTo>
              <a:lnTo>
                <a:pt x="872485" y="511468"/>
              </a:lnTo>
              <a:lnTo>
                <a:pt x="888005" y="528111"/>
              </a:lnTo>
              <a:lnTo>
                <a:pt x="909069" y="536986"/>
              </a:lnTo>
              <a:lnTo>
                <a:pt x="971152" y="495936"/>
              </a:lnTo>
              <a:lnTo>
                <a:pt x="980021" y="472637"/>
              </a:lnTo>
              <a:lnTo>
                <a:pt x="973369" y="464870"/>
              </a:lnTo>
              <a:lnTo>
                <a:pt x="971152" y="462651"/>
              </a:lnTo>
              <a:lnTo>
                <a:pt x="968935" y="460432"/>
              </a:lnTo>
              <a:lnTo>
                <a:pt x="952305" y="441571"/>
              </a:lnTo>
              <a:lnTo>
                <a:pt x="956740" y="429367"/>
              </a:lnTo>
              <a:lnTo>
                <a:pt x="944545" y="419382"/>
              </a:lnTo>
              <a:lnTo>
                <a:pt x="941219" y="417163"/>
              </a:lnTo>
              <a:lnTo>
                <a:pt x="939002" y="416053"/>
              </a:lnTo>
              <a:lnTo>
                <a:pt x="925698" y="406068"/>
              </a:lnTo>
              <a:lnTo>
                <a:pt x="896874" y="416053"/>
              </a:lnTo>
              <a:lnTo>
                <a:pt x="884680" y="399411"/>
              </a:lnTo>
              <a:lnTo>
                <a:pt x="892440" y="372784"/>
              </a:lnTo>
              <a:lnTo>
                <a:pt x="874702" y="355032"/>
              </a:lnTo>
              <a:lnTo>
                <a:pt x="871376" y="352813"/>
              </a:lnTo>
              <a:lnTo>
                <a:pt x="839226" y="333952"/>
              </a:lnTo>
              <a:lnTo>
                <a:pt x="833683" y="315091"/>
              </a:lnTo>
              <a:lnTo>
                <a:pt x="832574" y="310653"/>
              </a:lnTo>
              <a:lnTo>
                <a:pt x="828140" y="298449"/>
              </a:lnTo>
              <a:lnTo>
                <a:pt x="810402" y="287354"/>
              </a:lnTo>
              <a:lnTo>
                <a:pt x="824814" y="260727"/>
              </a:lnTo>
              <a:lnTo>
                <a:pt x="777143" y="239647"/>
              </a:lnTo>
              <a:lnTo>
                <a:pt x="779361" y="228552"/>
              </a:lnTo>
              <a:lnTo>
                <a:pt x="782686" y="208581"/>
              </a:lnTo>
              <a:lnTo>
                <a:pt x="801533" y="194158"/>
              </a:lnTo>
              <a:lnTo>
                <a:pt x="803750" y="171968"/>
              </a:lnTo>
              <a:lnTo>
                <a:pt x="792664" y="161983"/>
              </a:lnTo>
              <a:lnTo>
                <a:pt x="780469" y="150888"/>
              </a:lnTo>
              <a:lnTo>
                <a:pt x="797099" y="136465"/>
              </a:lnTo>
              <a:lnTo>
                <a:pt x="794881" y="100962"/>
              </a:lnTo>
              <a:lnTo>
                <a:pt x="774926" y="93196"/>
              </a:lnTo>
              <a:lnTo>
                <a:pt x="764949" y="84320"/>
              </a:lnTo>
              <a:lnTo>
                <a:pt x="733907" y="55473"/>
              </a:lnTo>
              <a:lnTo>
                <a:pt x="715061" y="57692"/>
              </a:lnTo>
              <a:lnTo>
                <a:pt x="687345" y="57692"/>
              </a:lnTo>
              <a:lnTo>
                <a:pt x="669607" y="63240"/>
              </a:lnTo>
              <a:lnTo>
                <a:pt x="666281" y="66568"/>
              </a:lnTo>
              <a:lnTo>
                <a:pt x="646326" y="86539"/>
              </a:lnTo>
              <a:lnTo>
                <a:pt x="636349" y="69897"/>
              </a:lnTo>
              <a:lnTo>
                <a:pt x="644109" y="46598"/>
              </a:lnTo>
              <a:lnTo>
                <a:pt x="638566" y="38831"/>
              </a:lnTo>
              <a:lnTo>
                <a:pt x="626371" y="38831"/>
              </a:lnTo>
              <a:lnTo>
                <a:pt x="605307" y="15532"/>
              </a:lnTo>
              <a:lnTo>
                <a:pt x="572049" y="38831"/>
              </a:lnTo>
              <a:lnTo>
                <a:pt x="564288" y="19970"/>
              </a:lnTo>
              <a:lnTo>
                <a:pt x="548768" y="12204"/>
              </a:lnTo>
              <a:lnTo>
                <a:pt x="538790" y="19970"/>
              </a:lnTo>
              <a:lnTo>
                <a:pt x="524378" y="19970"/>
              </a:lnTo>
              <a:lnTo>
                <a:pt x="514400" y="5547"/>
              </a:lnTo>
              <a:lnTo>
                <a:pt x="509966" y="0"/>
              </a:lnTo>
              <a:lnTo>
                <a:pt x="508857" y="2219"/>
              </a:lnTo>
              <a:lnTo>
                <a:pt x="504423" y="8875"/>
              </a:lnTo>
              <a:lnTo>
                <a:pt x="491119" y="11094"/>
              </a:lnTo>
              <a:lnTo>
                <a:pt x="485576" y="22189"/>
              </a:lnTo>
              <a:lnTo>
                <a:pt x="476707" y="24408"/>
              </a:lnTo>
              <a:lnTo>
                <a:pt x="472273" y="35503"/>
              </a:lnTo>
              <a:lnTo>
                <a:pt x="460078" y="41050"/>
              </a:lnTo>
              <a:lnTo>
                <a:pt x="455643" y="48817"/>
              </a:lnTo>
              <a:lnTo>
                <a:pt x="455643" y="66568"/>
              </a:lnTo>
              <a:lnTo>
                <a:pt x="444557" y="66568"/>
              </a:lnTo>
              <a:lnTo>
                <a:pt x="432362" y="64349"/>
              </a:lnTo>
              <a:lnTo>
                <a:pt x="425711" y="66568"/>
              </a:lnTo>
              <a:lnTo>
                <a:pt x="406864" y="53254"/>
              </a:lnTo>
              <a:lnTo>
                <a:pt x="402430" y="59911"/>
              </a:lnTo>
              <a:lnTo>
                <a:pt x="393561" y="59911"/>
              </a:lnTo>
              <a:lnTo>
                <a:pt x="384692" y="66568"/>
              </a:lnTo>
              <a:lnTo>
                <a:pt x="375823" y="82101"/>
              </a:lnTo>
              <a:lnTo>
                <a:pt x="369171" y="86539"/>
              </a:lnTo>
              <a:lnTo>
                <a:pt x="361411" y="80991"/>
              </a:lnTo>
              <a:lnTo>
                <a:pt x="352542" y="79882"/>
              </a:lnTo>
              <a:lnTo>
                <a:pt x="350325" y="86539"/>
              </a:lnTo>
              <a:lnTo>
                <a:pt x="356976" y="89867"/>
              </a:lnTo>
              <a:lnTo>
                <a:pt x="349216" y="107619"/>
              </a:lnTo>
              <a:lnTo>
                <a:pt x="343673" y="113166"/>
              </a:lnTo>
              <a:lnTo>
                <a:pt x="349216" y="135356"/>
              </a:lnTo>
              <a:lnTo>
                <a:pt x="337021" y="140903"/>
              </a:lnTo>
              <a:lnTo>
                <a:pt x="349216" y="147560"/>
              </a:lnTo>
              <a:lnTo>
                <a:pt x="361411" y="142013"/>
              </a:lnTo>
              <a:lnTo>
                <a:pt x="379149" y="151998"/>
              </a:lnTo>
              <a:lnTo>
                <a:pt x="362519" y="161983"/>
              </a:lnTo>
              <a:lnTo>
                <a:pt x="356976" y="169750"/>
              </a:lnTo>
              <a:lnTo>
                <a:pt x="360302" y="175297"/>
              </a:lnTo>
              <a:lnTo>
                <a:pt x="351433" y="178625"/>
              </a:lnTo>
              <a:lnTo>
                <a:pt x="342564" y="175297"/>
              </a:lnTo>
              <a:lnTo>
                <a:pt x="328152" y="174187"/>
              </a:lnTo>
              <a:lnTo>
                <a:pt x="319283" y="180844"/>
              </a:lnTo>
              <a:lnTo>
                <a:pt x="313740" y="199705"/>
              </a:lnTo>
              <a:lnTo>
                <a:pt x="297111" y="209691"/>
              </a:lnTo>
              <a:lnTo>
                <a:pt x="282699" y="213019"/>
              </a:lnTo>
              <a:lnTo>
                <a:pt x="269395" y="221895"/>
              </a:lnTo>
              <a:lnTo>
                <a:pt x="261635" y="238537"/>
              </a:lnTo>
              <a:lnTo>
                <a:pt x="263852" y="260727"/>
              </a:lnTo>
              <a:lnTo>
                <a:pt x="266069" y="276259"/>
              </a:lnTo>
              <a:lnTo>
                <a:pt x="251657" y="291792"/>
              </a:lnTo>
              <a:lnTo>
                <a:pt x="249440" y="303996"/>
              </a:lnTo>
              <a:lnTo>
                <a:pt x="243897" y="316200"/>
              </a:lnTo>
              <a:lnTo>
                <a:pt x="249440" y="319529"/>
              </a:lnTo>
              <a:lnTo>
                <a:pt x="258309" y="319529"/>
              </a:lnTo>
              <a:lnTo>
                <a:pt x="270504" y="333952"/>
              </a:lnTo>
              <a:lnTo>
                <a:pt x="269395" y="340609"/>
              </a:lnTo>
              <a:lnTo>
                <a:pt x="268287" y="346156"/>
              </a:lnTo>
              <a:lnTo>
                <a:pt x="248331" y="349485"/>
              </a:lnTo>
              <a:lnTo>
                <a:pt x="240571" y="341718"/>
              </a:lnTo>
              <a:lnTo>
                <a:pt x="246114" y="333952"/>
              </a:lnTo>
              <a:lnTo>
                <a:pt x="246114" y="328405"/>
              </a:lnTo>
              <a:lnTo>
                <a:pt x="240571" y="322857"/>
              </a:lnTo>
              <a:lnTo>
                <a:pt x="216181" y="327295"/>
              </a:lnTo>
              <a:lnTo>
                <a:pt x="194009" y="348375"/>
              </a:lnTo>
              <a:lnTo>
                <a:pt x="181814" y="345047"/>
              </a:lnTo>
              <a:lnTo>
                <a:pt x="168511" y="351704"/>
              </a:lnTo>
              <a:lnTo>
                <a:pt x="167402" y="359470"/>
              </a:lnTo>
              <a:lnTo>
                <a:pt x="170728" y="375003"/>
              </a:lnTo>
              <a:lnTo>
                <a:pt x="166294" y="379441"/>
              </a:lnTo>
              <a:lnTo>
                <a:pt x="156316" y="381660"/>
              </a:lnTo>
              <a:lnTo>
                <a:pt x="159642" y="373893"/>
              </a:lnTo>
              <a:lnTo>
                <a:pt x="149664" y="371674"/>
              </a:lnTo>
              <a:lnTo>
                <a:pt x="129709" y="387207"/>
              </a:lnTo>
              <a:lnTo>
                <a:pt x="123057" y="390535"/>
              </a:lnTo>
              <a:lnTo>
                <a:pt x="98668" y="378331"/>
              </a:lnTo>
              <a:lnTo>
                <a:pt x="88690" y="384988"/>
              </a:lnTo>
              <a:lnTo>
                <a:pt x="75387" y="378331"/>
              </a:lnTo>
              <a:lnTo>
                <a:pt x="70952" y="380550"/>
              </a:lnTo>
              <a:lnTo>
                <a:pt x="67626" y="387207"/>
              </a:lnTo>
              <a:lnTo>
                <a:pt x="67626" y="390535"/>
              </a:lnTo>
              <a:lnTo>
                <a:pt x="62083" y="390535"/>
              </a:lnTo>
              <a:lnTo>
                <a:pt x="49888" y="384988"/>
              </a:lnTo>
              <a:lnTo>
                <a:pt x="44345" y="386097"/>
              </a:lnTo>
              <a:lnTo>
                <a:pt x="32150" y="380550"/>
              </a:lnTo>
              <a:lnTo>
                <a:pt x="34368" y="382769"/>
              </a:lnTo>
              <a:lnTo>
                <a:pt x="44345" y="417163"/>
              </a:lnTo>
              <a:lnTo>
                <a:pt x="45454" y="437133"/>
              </a:lnTo>
              <a:lnTo>
                <a:pt x="53214" y="469308"/>
              </a:lnTo>
              <a:lnTo>
                <a:pt x="60975" y="490388"/>
              </a:lnTo>
              <a:lnTo>
                <a:pt x="70952" y="508140"/>
              </a:lnTo>
              <a:lnTo>
                <a:pt x="76495" y="520344"/>
              </a:lnTo>
              <a:lnTo>
                <a:pt x="73169" y="531439"/>
              </a:lnTo>
              <a:lnTo>
                <a:pt x="79821" y="543643"/>
              </a:lnTo>
              <a:lnTo>
                <a:pt x="77604" y="602445"/>
              </a:lnTo>
              <a:lnTo>
                <a:pt x="69844" y="605774"/>
              </a:lnTo>
              <a:lnTo>
                <a:pt x="50997" y="605774"/>
              </a:lnTo>
              <a:lnTo>
                <a:pt x="37694" y="612431"/>
              </a:lnTo>
              <a:lnTo>
                <a:pt x="15521" y="629073"/>
              </a:lnTo>
              <a:lnTo>
                <a:pt x="5544" y="652372"/>
              </a:lnTo>
              <a:lnTo>
                <a:pt x="0" y="663467"/>
              </a:lnTo>
              <a:lnTo>
                <a:pt x="2218" y="673452"/>
              </a:lnTo>
              <a:lnTo>
                <a:pt x="8869" y="680109"/>
              </a:lnTo>
              <a:lnTo>
                <a:pt x="26607" y="685656"/>
              </a:lnTo>
              <a:lnTo>
                <a:pt x="34368" y="693423"/>
              </a:lnTo>
              <a:lnTo>
                <a:pt x="43237" y="698970"/>
              </a:lnTo>
              <a:lnTo>
                <a:pt x="45454" y="697860"/>
              </a:lnTo>
              <a:lnTo>
                <a:pt x="54323" y="715612"/>
              </a:lnTo>
              <a:lnTo>
                <a:pt x="47671" y="723378"/>
              </a:lnTo>
              <a:lnTo>
                <a:pt x="46563" y="756663"/>
              </a:lnTo>
              <a:lnTo>
                <a:pt x="39911" y="758882"/>
              </a:lnTo>
              <a:lnTo>
                <a:pt x="35476" y="767757"/>
              </a:lnTo>
              <a:lnTo>
                <a:pt x="38802" y="786619"/>
              </a:lnTo>
              <a:lnTo>
                <a:pt x="47671" y="802151"/>
              </a:lnTo>
              <a:lnTo>
                <a:pt x="46563" y="802151"/>
              </a:lnTo>
              <a:lnTo>
                <a:pt x="53214" y="777743"/>
              </a:lnTo>
              <a:lnTo>
                <a:pt x="69844" y="776633"/>
              </a:lnTo>
              <a:lnTo>
                <a:pt x="85364" y="791056"/>
              </a:lnTo>
              <a:lnTo>
                <a:pt x="120840" y="763320"/>
              </a:lnTo>
              <a:lnTo>
                <a:pt x="123057" y="731145"/>
              </a:lnTo>
              <a:lnTo>
                <a:pt x="152990" y="728926"/>
              </a:lnTo>
              <a:lnTo>
                <a:pt x="186249" y="731145"/>
              </a:lnTo>
              <a:lnTo>
                <a:pt x="205095" y="721159"/>
              </a:lnTo>
              <a:lnTo>
                <a:pt x="231702" y="731145"/>
              </a:lnTo>
              <a:lnTo>
                <a:pt x="259418" y="731145"/>
              </a:lnTo>
              <a:lnTo>
                <a:pt x="270504" y="722269"/>
              </a:lnTo>
              <a:lnTo>
                <a:pt x="286025" y="732254"/>
              </a:lnTo>
              <a:lnTo>
                <a:pt x="302654" y="731145"/>
              </a:lnTo>
              <a:lnTo>
                <a:pt x="311523" y="740021"/>
              </a:lnTo>
              <a:lnTo>
                <a:pt x="331478" y="740021"/>
              </a:lnTo>
              <a:lnTo>
                <a:pt x="341456" y="751115"/>
              </a:lnTo>
              <a:lnTo>
                <a:pt x="355868" y="744458"/>
              </a:lnTo>
              <a:lnTo>
                <a:pt x="373606" y="754444"/>
              </a:lnTo>
              <a:lnTo>
                <a:pt x="390235" y="761101"/>
              </a:lnTo>
              <a:lnTo>
                <a:pt x="396887" y="752225"/>
              </a:lnTo>
              <a:lnTo>
                <a:pt x="411299" y="752225"/>
              </a:lnTo>
              <a:lnTo>
                <a:pt x="419059" y="785509"/>
              </a:lnTo>
              <a:lnTo>
                <a:pt x="434580" y="778852"/>
              </a:lnTo>
              <a:lnTo>
                <a:pt x="460078" y="777743"/>
              </a:lnTo>
              <a:lnTo>
                <a:pt x="467838" y="784400"/>
              </a:lnTo>
              <a:lnTo>
                <a:pt x="462295" y="801042"/>
              </a:lnTo>
              <a:lnTo>
                <a:pt x="466730" y="805480"/>
              </a:lnTo>
              <a:lnTo>
                <a:pt x="476707" y="798823"/>
              </a:lnTo>
              <a:lnTo>
                <a:pt x="476707" y="785509"/>
              </a:lnTo>
              <a:lnTo>
                <a:pt x="482250" y="781071"/>
              </a:lnTo>
              <a:lnTo>
                <a:pt x="491119" y="793275"/>
              </a:lnTo>
              <a:lnTo>
                <a:pt x="523269" y="771086"/>
              </a:lnTo>
              <a:lnTo>
                <a:pt x="527704" y="785509"/>
              </a:lnTo>
              <a:lnTo>
                <a:pt x="537681" y="793275"/>
              </a:lnTo>
              <a:lnTo>
                <a:pt x="553202" y="786619"/>
              </a:lnTo>
              <a:lnTo>
                <a:pt x="566505" y="793275"/>
              </a:lnTo>
              <a:lnTo>
                <a:pt x="564288" y="811027"/>
              </a:lnTo>
              <a:lnTo>
                <a:pt x="577592" y="814355"/>
              </a:lnTo>
              <a:lnTo>
                <a:pt x="577592" y="797713"/>
              </a:lnTo>
              <a:lnTo>
                <a:pt x="590895" y="785509"/>
              </a:lnTo>
              <a:lnTo>
                <a:pt x="597547" y="792166"/>
              </a:lnTo>
              <a:lnTo>
                <a:pt x="607524" y="775524"/>
              </a:lnTo>
              <a:lnTo>
                <a:pt x="613068" y="774414"/>
              </a:lnTo>
              <a:lnTo>
                <a:pt x="621937" y="786619"/>
              </a:lnTo>
              <a:lnTo>
                <a:pt x="631914" y="822122"/>
              </a:lnTo>
              <a:lnTo>
                <a:pt x="648543" y="816574"/>
              </a:lnTo>
              <a:lnTo>
                <a:pt x="650761" y="808808"/>
              </a:lnTo>
              <a:lnTo>
                <a:pt x="669607" y="801042"/>
              </a:lnTo>
              <a:lnTo>
                <a:pt x="682911" y="812137"/>
              </a:lnTo>
              <a:lnTo>
                <a:pt x="698431" y="804370"/>
              </a:lnTo>
              <a:lnTo>
                <a:pt x="719495" y="798823"/>
              </a:lnTo>
              <a:lnTo>
                <a:pt x="736124" y="816574"/>
              </a:lnTo>
              <a:lnTo>
                <a:pt x="738342" y="829888"/>
              </a:lnTo>
              <a:lnTo>
                <a:pt x="750536" y="842092"/>
              </a:lnTo>
              <a:lnTo>
                <a:pt x="759405" y="844311"/>
              </a:lnTo>
              <a:lnTo>
                <a:pt x="764949" y="828779"/>
              </a:lnTo>
              <a:lnTo>
                <a:pt x="760514" y="804370"/>
              </a:lnTo>
              <a:lnTo>
                <a:pt x="753862" y="786619"/>
              </a:lnTo>
              <a:lnTo>
                <a:pt x="762731" y="763320"/>
              </a:lnTo>
              <a:lnTo>
                <a:pt x="777143" y="732254"/>
              </a:lnTo>
              <a:lnTo>
                <a:pt x="786012" y="723378"/>
              </a:lnTo>
              <a:lnTo>
                <a:pt x="801533" y="703408"/>
              </a:lnTo>
              <a:lnTo>
                <a:pt x="813728" y="703408"/>
              </a:lnTo>
              <a:lnTo>
                <a:pt x="829249" y="708955"/>
              </a:lnTo>
              <a:lnTo>
                <a:pt x="841443" y="694532"/>
              </a:lnTo>
              <a:lnTo>
                <a:pt x="856964" y="701189"/>
              </a:lnTo>
              <a:lnTo>
                <a:pt x="881354" y="696751"/>
              </a:lnTo>
              <a:lnTo>
                <a:pt x="882462" y="692313"/>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0.694</cdr:x>
      <cdr:y>0.5245</cdr:y>
    </cdr:from>
    <cdr:to>
      <cdr:x>0.89275</cdr:x>
      <cdr:y>0.71825</cdr:y>
    </cdr:to>
    <cdr:sp macro="" textlink="">
      <cdr:nvSpPr>
        <cdr:cNvPr id="36968" name="Freeform 104"/>
        <cdr:cNvSpPr>
          <a:spLocks xmlns:a="http://schemas.openxmlformats.org/drawingml/2006/main"/>
        </cdr:cNvSpPr>
      </cdr:nvSpPr>
      <cdr:spPr bwMode="auto">
        <a:xfrm xmlns:a="http://schemas.openxmlformats.org/drawingml/2006/main">
          <a:off x="6359157" y="3751893"/>
          <a:ext cx="1821156" cy="1385947"/>
        </a:xfrm>
        <a:custGeom xmlns:a="http://schemas.openxmlformats.org/drawingml/2006/main">
          <a:avLst/>
          <a:gdLst/>
          <a:ahLst/>
          <a:cxnLst>
            <a:cxn ang="0">
              <a:pos x="1368037" y="329515"/>
            </a:cxn>
            <a:cxn ang="0">
              <a:pos x="1343648" y="227443"/>
            </a:cxn>
            <a:cxn ang="0">
              <a:pos x="1241655" y="186392"/>
            </a:cxn>
            <a:cxn ang="0">
              <a:pos x="1238329" y="85430"/>
            </a:cxn>
            <a:cxn ang="0">
              <a:pos x="1169594" y="7767"/>
            </a:cxn>
            <a:cxn ang="0">
              <a:pos x="1040994" y="41051"/>
            </a:cxn>
            <a:cxn ang="0">
              <a:pos x="932350" y="53255"/>
            </a:cxn>
            <a:cxn ang="0">
              <a:pos x="863615" y="148670"/>
            </a:cxn>
            <a:cxn ang="0">
              <a:pos x="801532" y="148670"/>
            </a:cxn>
            <a:cxn ang="0">
              <a:pos x="716169" y="118714"/>
            </a:cxn>
            <a:cxn ang="0">
              <a:pos x="669606" y="137575"/>
            </a:cxn>
            <a:cxn ang="0">
              <a:pos x="579808" y="129809"/>
            </a:cxn>
            <a:cxn ang="0">
              <a:pos x="522160" y="129809"/>
            </a:cxn>
            <a:cxn ang="0">
              <a:pos x="434579" y="84321"/>
            </a:cxn>
            <a:cxn ang="0">
              <a:pos x="308196" y="65459"/>
            </a:cxn>
            <a:cxn ang="0">
              <a:pos x="156315" y="122043"/>
            </a:cxn>
            <a:cxn ang="0">
              <a:pos x="157424" y="189721"/>
            </a:cxn>
            <a:cxn ang="0">
              <a:pos x="201769" y="261837"/>
            </a:cxn>
            <a:cxn ang="0">
              <a:pos x="179596" y="337281"/>
            </a:cxn>
            <a:cxn ang="0">
              <a:pos x="97558" y="412726"/>
            </a:cxn>
            <a:cxn ang="0">
              <a:pos x="59865" y="546972"/>
            </a:cxn>
            <a:cxn ang="0">
              <a:pos x="38802" y="559177"/>
            </a:cxn>
            <a:cxn ang="0">
              <a:pos x="3326" y="652373"/>
            </a:cxn>
            <a:cxn ang="0">
              <a:pos x="46562" y="735583"/>
            </a:cxn>
            <a:cxn ang="0">
              <a:pos x="105319" y="726708"/>
            </a:cxn>
            <a:cxn ang="0">
              <a:pos x="213964" y="766649"/>
            </a:cxn>
            <a:cxn ang="0">
              <a:pos x="384691" y="751116"/>
            </a:cxn>
            <a:cxn ang="0">
              <a:pos x="458969" y="700080"/>
            </a:cxn>
            <a:cxn ang="0">
              <a:pos x="541007" y="676781"/>
            </a:cxn>
            <a:cxn ang="0">
              <a:pos x="633022" y="725598"/>
            </a:cxn>
            <a:cxn ang="0">
              <a:pos x="698431" y="753335"/>
            </a:cxn>
            <a:cxn ang="0">
              <a:pos x="719494" y="821013"/>
            </a:cxn>
            <a:cxn ang="0">
              <a:pos x="754970" y="855407"/>
            </a:cxn>
            <a:cxn ang="0">
              <a:pos x="764948" y="913100"/>
            </a:cxn>
            <a:cxn ang="0">
              <a:pos x="795989" y="997420"/>
            </a:cxn>
            <a:cxn ang="0">
              <a:pos x="751644" y="1011843"/>
            </a:cxn>
            <a:cxn ang="0">
              <a:pos x="699539" y="1034033"/>
            </a:cxn>
            <a:cxn ang="0">
              <a:pos x="675150" y="1100601"/>
            </a:cxn>
            <a:cxn ang="0">
              <a:pos x="617501" y="1180484"/>
            </a:cxn>
            <a:cxn ang="0">
              <a:pos x="686236" y="1207111"/>
            </a:cxn>
            <a:cxn ang="0">
              <a:pos x="764948" y="1203783"/>
            </a:cxn>
            <a:cxn ang="0">
              <a:pos x="763839" y="1168279"/>
            </a:cxn>
            <a:cxn ang="0">
              <a:pos x="855855" y="1067317"/>
            </a:cxn>
            <a:cxn ang="0">
              <a:pos x="922372" y="979668"/>
            </a:cxn>
            <a:cxn ang="0">
              <a:pos x="984455" y="1041799"/>
            </a:cxn>
            <a:cxn ang="0">
              <a:pos x="1111946" y="1062879"/>
            </a:cxn>
            <a:cxn ang="0">
              <a:pos x="1179572" y="1113915"/>
            </a:cxn>
            <a:cxn ang="0">
              <a:pos x="1057624" y="1189359"/>
            </a:cxn>
            <a:cxn ang="0">
              <a:pos x="1113055" y="1217096"/>
            </a:cxn>
            <a:cxn ang="0">
              <a:pos x="1161834" y="1296979"/>
            </a:cxn>
            <a:cxn ang="0">
              <a:pos x="1256067" y="1311402"/>
            </a:cxn>
            <a:cxn ang="0">
              <a:pos x="1438989" y="1253709"/>
            </a:cxn>
            <a:cxn ang="0">
              <a:pos x="1414599" y="1203783"/>
            </a:cxn>
            <a:cxn ang="0">
              <a:pos x="1342539" y="1027376"/>
            </a:cxn>
            <a:cxn ang="0">
              <a:pos x="1521027" y="940837"/>
            </a:cxn>
            <a:cxn ang="0">
              <a:pos x="1645192" y="899786"/>
            </a:cxn>
            <a:cxn ang="0">
              <a:pos x="1709492" y="766649"/>
            </a:cxn>
            <a:cxn ang="0">
              <a:pos x="1808160" y="647935"/>
            </a:cxn>
            <a:cxn ang="0">
              <a:pos x="1844744" y="505922"/>
            </a:cxn>
            <a:cxn ang="0">
              <a:pos x="1742751" y="427149"/>
            </a:cxn>
            <a:cxn ang="0">
              <a:pos x="1641867" y="413835"/>
            </a:cxn>
            <a:cxn ang="0">
              <a:pos x="1518810" y="341719"/>
            </a:cxn>
            <a:cxn ang="0">
              <a:pos x="1430120" y="327296"/>
            </a:cxn>
          </a:cxnLst>
          <a:rect l="0" t="0" r="r" b="b"/>
          <a:pathLst>
            <a:path w="1851396" h="1371314">
              <a:moveTo>
                <a:pt x="1430120" y="327296"/>
              </a:moveTo>
              <a:lnTo>
                <a:pt x="1406839" y="327296"/>
              </a:lnTo>
              <a:lnTo>
                <a:pt x="1394644" y="335062"/>
              </a:lnTo>
              <a:lnTo>
                <a:pt x="1389101" y="339500"/>
              </a:lnTo>
              <a:lnTo>
                <a:pt x="1386884" y="341719"/>
              </a:lnTo>
              <a:lnTo>
                <a:pt x="1385775" y="341719"/>
              </a:lnTo>
              <a:lnTo>
                <a:pt x="1368037" y="329515"/>
              </a:lnTo>
              <a:lnTo>
                <a:pt x="1365820" y="321749"/>
              </a:lnTo>
              <a:lnTo>
                <a:pt x="1360277" y="308435"/>
              </a:lnTo>
              <a:lnTo>
                <a:pt x="1358060" y="291793"/>
              </a:lnTo>
              <a:lnTo>
                <a:pt x="1370255" y="277370"/>
              </a:lnTo>
              <a:lnTo>
                <a:pt x="1360277" y="258508"/>
              </a:lnTo>
              <a:lnTo>
                <a:pt x="1349191" y="244085"/>
              </a:lnTo>
              <a:lnTo>
                <a:pt x="1343648" y="227443"/>
              </a:lnTo>
              <a:lnTo>
                <a:pt x="1332561" y="210801"/>
              </a:lnTo>
              <a:lnTo>
                <a:pt x="1328127" y="199706"/>
              </a:lnTo>
              <a:lnTo>
                <a:pt x="1324801" y="190830"/>
              </a:lnTo>
              <a:lnTo>
                <a:pt x="1310389" y="196378"/>
              </a:lnTo>
              <a:lnTo>
                <a:pt x="1289325" y="205254"/>
              </a:lnTo>
              <a:lnTo>
                <a:pt x="1274913" y="194159"/>
              </a:lnTo>
              <a:lnTo>
                <a:pt x="1241655" y="186392"/>
              </a:lnTo>
              <a:lnTo>
                <a:pt x="1241655" y="165312"/>
              </a:lnTo>
              <a:lnTo>
                <a:pt x="1239437" y="138685"/>
              </a:lnTo>
              <a:lnTo>
                <a:pt x="1222808" y="119824"/>
              </a:lnTo>
              <a:lnTo>
                <a:pt x="1264936" y="105401"/>
              </a:lnTo>
              <a:lnTo>
                <a:pt x="1256067" y="93196"/>
              </a:lnTo>
              <a:lnTo>
                <a:pt x="1241655" y="93196"/>
              </a:lnTo>
              <a:lnTo>
                <a:pt x="1238329" y="85430"/>
              </a:lnTo>
              <a:lnTo>
                <a:pt x="1237220" y="83211"/>
              </a:lnTo>
              <a:lnTo>
                <a:pt x="1229460" y="64350"/>
              </a:lnTo>
              <a:lnTo>
                <a:pt x="1223917" y="42160"/>
              </a:lnTo>
              <a:lnTo>
                <a:pt x="1222808" y="38832"/>
              </a:lnTo>
              <a:lnTo>
                <a:pt x="1205070" y="17752"/>
              </a:lnTo>
              <a:lnTo>
                <a:pt x="1188441" y="5548"/>
              </a:lnTo>
              <a:lnTo>
                <a:pt x="1169594" y="7767"/>
              </a:lnTo>
              <a:lnTo>
                <a:pt x="1162943" y="0"/>
              </a:lnTo>
              <a:lnTo>
                <a:pt x="1131901" y="0"/>
              </a:lnTo>
              <a:lnTo>
                <a:pt x="1114163" y="9986"/>
              </a:lnTo>
              <a:lnTo>
                <a:pt x="1086448" y="24409"/>
              </a:lnTo>
              <a:lnTo>
                <a:pt x="1074253" y="7767"/>
              </a:lnTo>
              <a:lnTo>
                <a:pt x="1052081" y="0"/>
              </a:lnTo>
              <a:lnTo>
                <a:pt x="1040994" y="41051"/>
              </a:lnTo>
              <a:lnTo>
                <a:pt x="1031017" y="55474"/>
              </a:lnTo>
              <a:lnTo>
                <a:pt x="1007736" y="55474"/>
              </a:lnTo>
              <a:lnTo>
                <a:pt x="1004410" y="45489"/>
              </a:lnTo>
              <a:lnTo>
                <a:pt x="984455" y="41051"/>
              </a:lnTo>
              <a:lnTo>
                <a:pt x="960065" y="45489"/>
              </a:lnTo>
              <a:lnTo>
                <a:pt x="944544" y="38832"/>
              </a:lnTo>
              <a:lnTo>
                <a:pt x="932350" y="53255"/>
              </a:lnTo>
              <a:lnTo>
                <a:pt x="916829" y="47708"/>
              </a:lnTo>
              <a:lnTo>
                <a:pt x="904634" y="47708"/>
              </a:lnTo>
              <a:lnTo>
                <a:pt x="889113" y="67678"/>
              </a:lnTo>
              <a:lnTo>
                <a:pt x="880244" y="76554"/>
              </a:lnTo>
              <a:lnTo>
                <a:pt x="865832" y="107620"/>
              </a:lnTo>
              <a:lnTo>
                <a:pt x="856963" y="130919"/>
              </a:lnTo>
              <a:lnTo>
                <a:pt x="863615" y="148670"/>
              </a:lnTo>
              <a:lnTo>
                <a:pt x="868050" y="173079"/>
              </a:lnTo>
              <a:lnTo>
                <a:pt x="862506" y="188611"/>
              </a:lnTo>
              <a:lnTo>
                <a:pt x="853637" y="186392"/>
              </a:lnTo>
              <a:lnTo>
                <a:pt x="841443" y="174188"/>
              </a:lnTo>
              <a:lnTo>
                <a:pt x="839225" y="160874"/>
              </a:lnTo>
              <a:lnTo>
                <a:pt x="822596" y="143123"/>
              </a:lnTo>
              <a:lnTo>
                <a:pt x="801532" y="148670"/>
              </a:lnTo>
              <a:lnTo>
                <a:pt x="786012" y="156437"/>
              </a:lnTo>
              <a:lnTo>
                <a:pt x="772708" y="145342"/>
              </a:lnTo>
              <a:lnTo>
                <a:pt x="753862" y="153108"/>
              </a:lnTo>
              <a:lnTo>
                <a:pt x="751644" y="160874"/>
              </a:lnTo>
              <a:lnTo>
                <a:pt x="735015" y="166422"/>
              </a:lnTo>
              <a:lnTo>
                <a:pt x="725038" y="130919"/>
              </a:lnTo>
              <a:lnTo>
                <a:pt x="716169" y="118714"/>
              </a:lnTo>
              <a:lnTo>
                <a:pt x="710625" y="119824"/>
              </a:lnTo>
              <a:lnTo>
                <a:pt x="700648" y="136466"/>
              </a:lnTo>
              <a:lnTo>
                <a:pt x="693996" y="129809"/>
              </a:lnTo>
              <a:lnTo>
                <a:pt x="680693" y="142013"/>
              </a:lnTo>
              <a:lnTo>
                <a:pt x="680693" y="158655"/>
              </a:lnTo>
              <a:lnTo>
                <a:pt x="667389" y="155327"/>
              </a:lnTo>
              <a:lnTo>
                <a:pt x="669606" y="137575"/>
              </a:lnTo>
              <a:lnTo>
                <a:pt x="656303" y="130919"/>
              </a:lnTo>
              <a:lnTo>
                <a:pt x="640782" y="137575"/>
              </a:lnTo>
              <a:lnTo>
                <a:pt x="630805" y="129809"/>
              </a:lnTo>
              <a:lnTo>
                <a:pt x="626370" y="115386"/>
              </a:lnTo>
              <a:lnTo>
                <a:pt x="594220" y="137575"/>
              </a:lnTo>
              <a:lnTo>
                <a:pt x="585351" y="125371"/>
              </a:lnTo>
              <a:lnTo>
                <a:pt x="579808" y="129809"/>
              </a:lnTo>
              <a:lnTo>
                <a:pt x="579808" y="143123"/>
              </a:lnTo>
              <a:lnTo>
                <a:pt x="569831" y="149780"/>
              </a:lnTo>
              <a:lnTo>
                <a:pt x="565396" y="145342"/>
              </a:lnTo>
              <a:lnTo>
                <a:pt x="570939" y="128700"/>
              </a:lnTo>
              <a:lnTo>
                <a:pt x="563179" y="122043"/>
              </a:lnTo>
              <a:lnTo>
                <a:pt x="537681" y="123152"/>
              </a:lnTo>
              <a:lnTo>
                <a:pt x="522160" y="129809"/>
              </a:lnTo>
              <a:lnTo>
                <a:pt x="514400" y="96525"/>
              </a:lnTo>
              <a:lnTo>
                <a:pt x="499988" y="96525"/>
              </a:lnTo>
              <a:lnTo>
                <a:pt x="493336" y="105401"/>
              </a:lnTo>
              <a:lnTo>
                <a:pt x="476707" y="98744"/>
              </a:lnTo>
              <a:lnTo>
                <a:pt x="458969" y="88758"/>
              </a:lnTo>
              <a:lnTo>
                <a:pt x="444557" y="95415"/>
              </a:lnTo>
              <a:lnTo>
                <a:pt x="434579" y="84321"/>
              </a:lnTo>
              <a:lnTo>
                <a:pt x="414624" y="84321"/>
              </a:lnTo>
              <a:lnTo>
                <a:pt x="405755" y="75445"/>
              </a:lnTo>
              <a:lnTo>
                <a:pt x="389126" y="76554"/>
              </a:lnTo>
              <a:lnTo>
                <a:pt x="373605" y="66569"/>
              </a:lnTo>
              <a:lnTo>
                <a:pt x="362519" y="75445"/>
              </a:lnTo>
              <a:lnTo>
                <a:pt x="334803" y="75445"/>
              </a:lnTo>
              <a:lnTo>
                <a:pt x="308196" y="65459"/>
              </a:lnTo>
              <a:lnTo>
                <a:pt x="289350" y="75445"/>
              </a:lnTo>
              <a:lnTo>
                <a:pt x="256091" y="73226"/>
              </a:lnTo>
              <a:lnTo>
                <a:pt x="226158" y="75445"/>
              </a:lnTo>
              <a:lnTo>
                <a:pt x="223941" y="107620"/>
              </a:lnTo>
              <a:lnTo>
                <a:pt x="188465" y="135356"/>
              </a:lnTo>
              <a:lnTo>
                <a:pt x="172945" y="120933"/>
              </a:lnTo>
              <a:lnTo>
                <a:pt x="156315" y="122043"/>
              </a:lnTo>
              <a:lnTo>
                <a:pt x="149664" y="146451"/>
              </a:lnTo>
              <a:lnTo>
                <a:pt x="151881" y="147561"/>
              </a:lnTo>
              <a:lnTo>
                <a:pt x="152989" y="158655"/>
              </a:lnTo>
              <a:lnTo>
                <a:pt x="157424" y="159765"/>
              </a:lnTo>
              <a:lnTo>
                <a:pt x="154098" y="170860"/>
              </a:lnTo>
              <a:lnTo>
                <a:pt x="151881" y="180845"/>
              </a:lnTo>
              <a:lnTo>
                <a:pt x="157424" y="189721"/>
              </a:lnTo>
              <a:lnTo>
                <a:pt x="165184" y="197487"/>
              </a:lnTo>
              <a:lnTo>
                <a:pt x="172945" y="207472"/>
              </a:lnTo>
              <a:lnTo>
                <a:pt x="177379" y="219677"/>
              </a:lnTo>
              <a:lnTo>
                <a:pt x="182922" y="231881"/>
              </a:lnTo>
              <a:lnTo>
                <a:pt x="188465" y="247414"/>
              </a:lnTo>
              <a:lnTo>
                <a:pt x="201769" y="255180"/>
              </a:lnTo>
              <a:lnTo>
                <a:pt x="201769" y="261837"/>
              </a:lnTo>
              <a:lnTo>
                <a:pt x="188465" y="261837"/>
              </a:lnTo>
              <a:lnTo>
                <a:pt x="184031" y="265165"/>
              </a:lnTo>
              <a:lnTo>
                <a:pt x="196226" y="290683"/>
              </a:lnTo>
              <a:lnTo>
                <a:pt x="198443" y="305106"/>
              </a:lnTo>
              <a:lnTo>
                <a:pt x="198443" y="320639"/>
              </a:lnTo>
              <a:lnTo>
                <a:pt x="190682" y="330624"/>
              </a:lnTo>
              <a:lnTo>
                <a:pt x="179596" y="337281"/>
              </a:lnTo>
              <a:lnTo>
                <a:pt x="169619" y="330624"/>
              </a:lnTo>
              <a:lnTo>
                <a:pt x="160750" y="339500"/>
              </a:lnTo>
              <a:lnTo>
                <a:pt x="148555" y="353923"/>
              </a:lnTo>
              <a:lnTo>
                <a:pt x="130817" y="371675"/>
              </a:lnTo>
              <a:lnTo>
                <a:pt x="118622" y="381660"/>
              </a:lnTo>
              <a:lnTo>
                <a:pt x="110862" y="396084"/>
              </a:lnTo>
              <a:lnTo>
                <a:pt x="97558" y="412726"/>
              </a:lnTo>
              <a:lnTo>
                <a:pt x="77603" y="442682"/>
              </a:lnTo>
              <a:lnTo>
                <a:pt x="52105" y="483732"/>
              </a:lnTo>
              <a:lnTo>
                <a:pt x="56539" y="498155"/>
              </a:lnTo>
              <a:lnTo>
                <a:pt x="56539" y="507031"/>
              </a:lnTo>
              <a:lnTo>
                <a:pt x="68734" y="525892"/>
              </a:lnTo>
              <a:lnTo>
                <a:pt x="57648" y="534768"/>
              </a:lnTo>
              <a:lnTo>
                <a:pt x="59865" y="546972"/>
              </a:lnTo>
              <a:lnTo>
                <a:pt x="69843" y="556958"/>
              </a:lnTo>
              <a:lnTo>
                <a:pt x="74277" y="566943"/>
              </a:lnTo>
              <a:lnTo>
                <a:pt x="74277" y="573600"/>
              </a:lnTo>
              <a:lnTo>
                <a:pt x="59865" y="568052"/>
              </a:lnTo>
              <a:lnTo>
                <a:pt x="52105" y="564724"/>
              </a:lnTo>
              <a:lnTo>
                <a:pt x="44345" y="560286"/>
              </a:lnTo>
              <a:lnTo>
                <a:pt x="38802" y="559177"/>
              </a:lnTo>
              <a:lnTo>
                <a:pt x="45453" y="572490"/>
              </a:lnTo>
              <a:lnTo>
                <a:pt x="31041" y="582476"/>
              </a:lnTo>
              <a:lnTo>
                <a:pt x="25498" y="604665"/>
              </a:lnTo>
              <a:lnTo>
                <a:pt x="17738" y="614650"/>
              </a:lnTo>
              <a:lnTo>
                <a:pt x="12195" y="627964"/>
              </a:lnTo>
              <a:lnTo>
                <a:pt x="5543" y="640168"/>
              </a:lnTo>
              <a:lnTo>
                <a:pt x="3326" y="652373"/>
              </a:lnTo>
              <a:lnTo>
                <a:pt x="1108" y="666796"/>
              </a:lnTo>
              <a:lnTo>
                <a:pt x="0" y="682328"/>
              </a:lnTo>
              <a:lnTo>
                <a:pt x="13303" y="690095"/>
              </a:lnTo>
              <a:lnTo>
                <a:pt x="19955" y="701190"/>
              </a:lnTo>
              <a:lnTo>
                <a:pt x="29933" y="712284"/>
              </a:lnTo>
              <a:lnTo>
                <a:pt x="39910" y="721160"/>
              </a:lnTo>
              <a:lnTo>
                <a:pt x="46562" y="735583"/>
              </a:lnTo>
              <a:lnTo>
                <a:pt x="60974" y="734474"/>
              </a:lnTo>
              <a:lnTo>
                <a:pt x="69843" y="741131"/>
              </a:lnTo>
              <a:lnTo>
                <a:pt x="74277" y="751116"/>
              </a:lnTo>
              <a:lnTo>
                <a:pt x="78712" y="758882"/>
              </a:lnTo>
              <a:lnTo>
                <a:pt x="76495" y="754444"/>
              </a:lnTo>
              <a:lnTo>
                <a:pt x="87581" y="747788"/>
              </a:lnTo>
              <a:lnTo>
                <a:pt x="105319" y="726708"/>
              </a:lnTo>
              <a:lnTo>
                <a:pt x="115296" y="733364"/>
              </a:lnTo>
              <a:lnTo>
                <a:pt x="135251" y="756663"/>
              </a:lnTo>
              <a:lnTo>
                <a:pt x="148555" y="751116"/>
              </a:lnTo>
              <a:lnTo>
                <a:pt x="168510" y="747788"/>
              </a:lnTo>
              <a:lnTo>
                <a:pt x="181814" y="759992"/>
              </a:lnTo>
              <a:lnTo>
                <a:pt x="191791" y="754444"/>
              </a:lnTo>
              <a:lnTo>
                <a:pt x="213964" y="766649"/>
              </a:lnTo>
              <a:lnTo>
                <a:pt x="233919" y="753335"/>
              </a:lnTo>
              <a:lnTo>
                <a:pt x="250548" y="753335"/>
              </a:lnTo>
              <a:lnTo>
                <a:pt x="280481" y="793276"/>
              </a:lnTo>
              <a:lnTo>
                <a:pt x="300436" y="794386"/>
              </a:lnTo>
              <a:lnTo>
                <a:pt x="324826" y="759992"/>
              </a:lnTo>
              <a:lnTo>
                <a:pt x="364736" y="757773"/>
              </a:lnTo>
              <a:lnTo>
                <a:pt x="384691" y="751116"/>
              </a:lnTo>
              <a:lnTo>
                <a:pt x="415732" y="747788"/>
              </a:lnTo>
              <a:lnTo>
                <a:pt x="425710" y="717832"/>
              </a:lnTo>
              <a:lnTo>
                <a:pt x="433470" y="707846"/>
              </a:lnTo>
              <a:lnTo>
                <a:pt x="450100" y="711175"/>
              </a:lnTo>
              <a:lnTo>
                <a:pt x="460077" y="704518"/>
              </a:lnTo>
              <a:lnTo>
                <a:pt x="458969" y="702299"/>
              </a:lnTo>
              <a:lnTo>
                <a:pt x="458969" y="700080"/>
              </a:lnTo>
              <a:lnTo>
                <a:pt x="467838" y="674562"/>
              </a:lnTo>
              <a:lnTo>
                <a:pt x="485576" y="674562"/>
              </a:lnTo>
              <a:lnTo>
                <a:pt x="492227" y="688985"/>
              </a:lnTo>
              <a:lnTo>
                <a:pt x="502205" y="673453"/>
              </a:lnTo>
              <a:lnTo>
                <a:pt x="519943" y="683438"/>
              </a:lnTo>
              <a:lnTo>
                <a:pt x="529920" y="671234"/>
              </a:lnTo>
              <a:lnTo>
                <a:pt x="541007" y="676781"/>
              </a:lnTo>
              <a:lnTo>
                <a:pt x="557636" y="661248"/>
              </a:lnTo>
              <a:lnTo>
                <a:pt x="572048" y="671234"/>
              </a:lnTo>
              <a:lnTo>
                <a:pt x="587569" y="685657"/>
              </a:lnTo>
              <a:lnTo>
                <a:pt x="607524" y="694533"/>
              </a:lnTo>
              <a:lnTo>
                <a:pt x="613067" y="707846"/>
              </a:lnTo>
              <a:lnTo>
                <a:pt x="630805" y="707846"/>
              </a:lnTo>
              <a:lnTo>
                <a:pt x="633022" y="725598"/>
              </a:lnTo>
              <a:lnTo>
                <a:pt x="639674" y="720051"/>
              </a:lnTo>
              <a:lnTo>
                <a:pt x="647434" y="735583"/>
              </a:lnTo>
              <a:lnTo>
                <a:pt x="655194" y="717832"/>
              </a:lnTo>
              <a:lnTo>
                <a:pt x="682910" y="727817"/>
              </a:lnTo>
              <a:lnTo>
                <a:pt x="689562" y="745569"/>
              </a:lnTo>
              <a:lnTo>
                <a:pt x="692888" y="753335"/>
              </a:lnTo>
              <a:lnTo>
                <a:pt x="698431" y="753335"/>
              </a:lnTo>
              <a:lnTo>
                <a:pt x="706191" y="758882"/>
              </a:lnTo>
              <a:lnTo>
                <a:pt x="716169" y="745569"/>
              </a:lnTo>
              <a:lnTo>
                <a:pt x="721712" y="754444"/>
              </a:lnTo>
              <a:lnTo>
                <a:pt x="725038" y="768868"/>
              </a:lnTo>
              <a:lnTo>
                <a:pt x="727255" y="777743"/>
              </a:lnTo>
              <a:lnTo>
                <a:pt x="723929" y="804371"/>
              </a:lnTo>
              <a:lnTo>
                <a:pt x="719494" y="821013"/>
              </a:lnTo>
              <a:lnTo>
                <a:pt x="712843" y="823232"/>
              </a:lnTo>
              <a:lnTo>
                <a:pt x="719494" y="843203"/>
              </a:lnTo>
              <a:lnTo>
                <a:pt x="730581" y="843203"/>
              </a:lnTo>
              <a:lnTo>
                <a:pt x="742775" y="852078"/>
              </a:lnTo>
              <a:lnTo>
                <a:pt x="742775" y="862064"/>
              </a:lnTo>
              <a:lnTo>
                <a:pt x="747210" y="865392"/>
              </a:lnTo>
              <a:lnTo>
                <a:pt x="754970" y="855407"/>
              </a:lnTo>
              <a:lnTo>
                <a:pt x="761622" y="855407"/>
              </a:lnTo>
              <a:lnTo>
                <a:pt x="756079" y="875377"/>
              </a:lnTo>
              <a:lnTo>
                <a:pt x="762731" y="890910"/>
              </a:lnTo>
              <a:lnTo>
                <a:pt x="753862" y="898676"/>
              </a:lnTo>
              <a:lnTo>
                <a:pt x="757187" y="904224"/>
              </a:lnTo>
              <a:lnTo>
                <a:pt x="764948" y="904224"/>
              </a:lnTo>
              <a:lnTo>
                <a:pt x="764948" y="913100"/>
              </a:lnTo>
              <a:lnTo>
                <a:pt x="758296" y="927523"/>
              </a:lnTo>
              <a:lnTo>
                <a:pt x="773817" y="933070"/>
              </a:lnTo>
              <a:lnTo>
                <a:pt x="778251" y="944165"/>
              </a:lnTo>
              <a:lnTo>
                <a:pt x="791555" y="944165"/>
              </a:lnTo>
              <a:lnTo>
                <a:pt x="801532" y="955260"/>
              </a:lnTo>
              <a:lnTo>
                <a:pt x="799315" y="978559"/>
              </a:lnTo>
              <a:lnTo>
                <a:pt x="795989" y="997420"/>
              </a:lnTo>
              <a:lnTo>
                <a:pt x="805967" y="1007405"/>
              </a:lnTo>
              <a:lnTo>
                <a:pt x="814836" y="1019609"/>
              </a:lnTo>
              <a:lnTo>
                <a:pt x="813727" y="1025157"/>
              </a:lnTo>
              <a:lnTo>
                <a:pt x="802641" y="1025157"/>
              </a:lnTo>
              <a:lnTo>
                <a:pt x="787120" y="1025157"/>
              </a:lnTo>
              <a:lnTo>
                <a:pt x="770491" y="1014062"/>
              </a:lnTo>
              <a:lnTo>
                <a:pt x="751644" y="1011843"/>
              </a:lnTo>
              <a:lnTo>
                <a:pt x="742775" y="1019609"/>
              </a:lnTo>
              <a:lnTo>
                <a:pt x="729472" y="1019609"/>
              </a:lnTo>
              <a:lnTo>
                <a:pt x="723929" y="1020719"/>
              </a:lnTo>
              <a:lnTo>
                <a:pt x="729472" y="1005186"/>
              </a:lnTo>
              <a:lnTo>
                <a:pt x="712843" y="1002967"/>
              </a:lnTo>
              <a:lnTo>
                <a:pt x="691779" y="1010734"/>
              </a:lnTo>
              <a:lnTo>
                <a:pt x="699539" y="1034033"/>
              </a:lnTo>
              <a:lnTo>
                <a:pt x="695105" y="1044018"/>
              </a:lnTo>
              <a:lnTo>
                <a:pt x="703974" y="1056222"/>
              </a:lnTo>
              <a:lnTo>
                <a:pt x="695105" y="1072864"/>
              </a:lnTo>
              <a:lnTo>
                <a:pt x="701756" y="1085069"/>
              </a:lnTo>
              <a:lnTo>
                <a:pt x="695105" y="1090616"/>
              </a:lnTo>
              <a:lnTo>
                <a:pt x="682910" y="1091725"/>
              </a:lnTo>
              <a:lnTo>
                <a:pt x="675150" y="1100601"/>
              </a:lnTo>
              <a:lnTo>
                <a:pt x="675150" y="1119462"/>
              </a:lnTo>
              <a:lnTo>
                <a:pt x="649651" y="1141652"/>
              </a:lnTo>
              <a:lnTo>
                <a:pt x="649651" y="1159403"/>
              </a:lnTo>
              <a:lnTo>
                <a:pt x="649651" y="1178265"/>
              </a:lnTo>
              <a:lnTo>
                <a:pt x="640782" y="1172717"/>
              </a:lnTo>
              <a:lnTo>
                <a:pt x="628588" y="1168279"/>
              </a:lnTo>
              <a:lnTo>
                <a:pt x="617501" y="1180484"/>
              </a:lnTo>
              <a:lnTo>
                <a:pt x="629696" y="1188250"/>
              </a:lnTo>
              <a:lnTo>
                <a:pt x="629696" y="1199345"/>
              </a:lnTo>
              <a:lnTo>
                <a:pt x="645217" y="1214877"/>
              </a:lnTo>
              <a:lnTo>
                <a:pt x="669606" y="1224863"/>
              </a:lnTo>
              <a:lnTo>
                <a:pt x="680693" y="1219315"/>
              </a:lnTo>
              <a:lnTo>
                <a:pt x="678475" y="1207111"/>
              </a:lnTo>
              <a:lnTo>
                <a:pt x="686236" y="1207111"/>
              </a:lnTo>
              <a:lnTo>
                <a:pt x="693996" y="1212658"/>
              </a:lnTo>
              <a:lnTo>
                <a:pt x="703974" y="1197126"/>
              </a:lnTo>
              <a:lnTo>
                <a:pt x="719494" y="1193797"/>
              </a:lnTo>
              <a:lnTo>
                <a:pt x="737232" y="1187140"/>
              </a:lnTo>
              <a:lnTo>
                <a:pt x="750536" y="1188250"/>
              </a:lnTo>
              <a:lnTo>
                <a:pt x="760513" y="1191578"/>
              </a:lnTo>
              <a:lnTo>
                <a:pt x="764948" y="1203783"/>
              </a:lnTo>
              <a:lnTo>
                <a:pt x="768274" y="1214877"/>
              </a:lnTo>
              <a:lnTo>
                <a:pt x="769382" y="1224863"/>
              </a:lnTo>
              <a:lnTo>
                <a:pt x="776034" y="1220425"/>
              </a:lnTo>
              <a:lnTo>
                <a:pt x="779360" y="1188250"/>
              </a:lnTo>
              <a:lnTo>
                <a:pt x="769382" y="1187140"/>
              </a:lnTo>
              <a:lnTo>
                <a:pt x="763839" y="1178265"/>
              </a:lnTo>
              <a:lnTo>
                <a:pt x="763839" y="1168279"/>
              </a:lnTo>
              <a:lnTo>
                <a:pt x="761622" y="1140542"/>
              </a:lnTo>
              <a:lnTo>
                <a:pt x="772708" y="1140542"/>
              </a:lnTo>
              <a:lnTo>
                <a:pt x="776034" y="1157185"/>
              </a:lnTo>
              <a:lnTo>
                <a:pt x="789337" y="1147199"/>
              </a:lnTo>
              <a:lnTo>
                <a:pt x="809293" y="1128338"/>
              </a:lnTo>
              <a:lnTo>
                <a:pt x="838117" y="1095054"/>
              </a:lnTo>
              <a:lnTo>
                <a:pt x="855855" y="1067317"/>
              </a:lnTo>
              <a:lnTo>
                <a:pt x="876918" y="1026266"/>
              </a:lnTo>
              <a:lnTo>
                <a:pt x="882462" y="1018500"/>
              </a:lnTo>
              <a:lnTo>
                <a:pt x="879136" y="1007405"/>
              </a:lnTo>
              <a:lnTo>
                <a:pt x="879136" y="1001858"/>
              </a:lnTo>
              <a:lnTo>
                <a:pt x="881353" y="992982"/>
              </a:lnTo>
              <a:lnTo>
                <a:pt x="886896" y="992982"/>
              </a:lnTo>
              <a:lnTo>
                <a:pt x="922372" y="979668"/>
              </a:lnTo>
              <a:lnTo>
                <a:pt x="936784" y="987435"/>
              </a:lnTo>
              <a:lnTo>
                <a:pt x="945653" y="981887"/>
              </a:lnTo>
              <a:lnTo>
                <a:pt x="972260" y="973011"/>
              </a:lnTo>
              <a:lnTo>
                <a:pt x="973368" y="996310"/>
              </a:lnTo>
              <a:lnTo>
                <a:pt x="975586" y="1010734"/>
              </a:lnTo>
              <a:lnTo>
                <a:pt x="980020" y="1037361"/>
              </a:lnTo>
              <a:lnTo>
                <a:pt x="984455" y="1041799"/>
              </a:lnTo>
              <a:lnTo>
                <a:pt x="999975" y="1042908"/>
              </a:lnTo>
              <a:lnTo>
                <a:pt x="1029908" y="1058441"/>
              </a:lnTo>
              <a:lnTo>
                <a:pt x="1031017" y="1067317"/>
              </a:lnTo>
              <a:lnTo>
                <a:pt x="1058732" y="1075083"/>
              </a:lnTo>
              <a:lnTo>
                <a:pt x="1067601" y="1075083"/>
              </a:lnTo>
              <a:lnTo>
                <a:pt x="1109729" y="1070645"/>
              </a:lnTo>
              <a:lnTo>
                <a:pt x="1111946" y="1062879"/>
              </a:lnTo>
              <a:lnTo>
                <a:pt x="1124141" y="1067317"/>
              </a:lnTo>
              <a:lnTo>
                <a:pt x="1130793" y="1062879"/>
              </a:lnTo>
              <a:lnTo>
                <a:pt x="1157399" y="1081740"/>
              </a:lnTo>
              <a:lnTo>
                <a:pt x="1169594" y="1061770"/>
              </a:lnTo>
              <a:lnTo>
                <a:pt x="1174029" y="1099492"/>
              </a:lnTo>
              <a:lnTo>
                <a:pt x="1186224" y="1099492"/>
              </a:lnTo>
              <a:lnTo>
                <a:pt x="1179572" y="1113915"/>
              </a:lnTo>
              <a:lnTo>
                <a:pt x="1172920" y="1113915"/>
              </a:lnTo>
              <a:lnTo>
                <a:pt x="1156291" y="1117243"/>
              </a:lnTo>
              <a:lnTo>
                <a:pt x="1133010" y="1131667"/>
              </a:lnTo>
              <a:lnTo>
                <a:pt x="1127467" y="1132776"/>
              </a:lnTo>
              <a:lnTo>
                <a:pt x="1093099" y="1157185"/>
              </a:lnTo>
              <a:lnTo>
                <a:pt x="1088665" y="1163841"/>
              </a:lnTo>
              <a:lnTo>
                <a:pt x="1057624" y="1189359"/>
              </a:lnTo>
              <a:lnTo>
                <a:pt x="1057624" y="1197126"/>
              </a:lnTo>
              <a:lnTo>
                <a:pt x="1057624" y="1206001"/>
              </a:lnTo>
              <a:lnTo>
                <a:pt x="1076470" y="1206001"/>
              </a:lnTo>
              <a:lnTo>
                <a:pt x="1078687" y="1198235"/>
              </a:lnTo>
              <a:lnTo>
                <a:pt x="1100860" y="1201564"/>
              </a:lnTo>
              <a:lnTo>
                <a:pt x="1114163" y="1208220"/>
              </a:lnTo>
              <a:lnTo>
                <a:pt x="1113055" y="1217096"/>
              </a:lnTo>
              <a:lnTo>
                <a:pt x="1136336" y="1235957"/>
              </a:lnTo>
              <a:lnTo>
                <a:pt x="1155182" y="1224863"/>
              </a:lnTo>
              <a:lnTo>
                <a:pt x="1167377" y="1244833"/>
              </a:lnTo>
              <a:lnTo>
                <a:pt x="1167377" y="1242614"/>
              </a:lnTo>
              <a:lnTo>
                <a:pt x="1166268" y="1242614"/>
              </a:lnTo>
              <a:lnTo>
                <a:pt x="1172920" y="1288103"/>
              </a:lnTo>
              <a:lnTo>
                <a:pt x="1161834" y="1296979"/>
              </a:lnTo>
              <a:lnTo>
                <a:pt x="1166268" y="1329153"/>
              </a:lnTo>
              <a:lnTo>
                <a:pt x="1151856" y="1336920"/>
              </a:lnTo>
              <a:lnTo>
                <a:pt x="1172920" y="1352452"/>
              </a:lnTo>
              <a:lnTo>
                <a:pt x="1196201" y="1371314"/>
              </a:lnTo>
              <a:lnTo>
                <a:pt x="1232786" y="1352452"/>
              </a:lnTo>
              <a:lnTo>
                <a:pt x="1248306" y="1336920"/>
              </a:lnTo>
              <a:lnTo>
                <a:pt x="1256067" y="1311402"/>
              </a:lnTo>
              <a:lnTo>
                <a:pt x="1301520" y="1291431"/>
              </a:lnTo>
              <a:lnTo>
                <a:pt x="1324801" y="1299198"/>
              </a:lnTo>
              <a:lnTo>
                <a:pt x="1342539" y="1270351"/>
              </a:lnTo>
              <a:lnTo>
                <a:pt x="1365820" y="1244833"/>
              </a:lnTo>
              <a:lnTo>
                <a:pt x="1378015" y="1241505"/>
              </a:lnTo>
              <a:lnTo>
                <a:pt x="1399079" y="1261475"/>
              </a:lnTo>
              <a:lnTo>
                <a:pt x="1438989" y="1253709"/>
              </a:lnTo>
              <a:lnTo>
                <a:pt x="1462270" y="1247052"/>
              </a:lnTo>
              <a:lnTo>
                <a:pt x="1461161" y="1214877"/>
              </a:lnTo>
              <a:lnTo>
                <a:pt x="1468922" y="1200454"/>
              </a:lnTo>
              <a:lnTo>
                <a:pt x="1484442" y="1194907"/>
              </a:lnTo>
              <a:lnTo>
                <a:pt x="1441206" y="1180484"/>
              </a:lnTo>
              <a:lnTo>
                <a:pt x="1425686" y="1186031"/>
              </a:lnTo>
              <a:lnTo>
                <a:pt x="1414599" y="1203783"/>
              </a:lnTo>
              <a:lnTo>
                <a:pt x="1399079" y="1187140"/>
              </a:lnTo>
              <a:lnTo>
                <a:pt x="1369146" y="1214877"/>
              </a:lnTo>
              <a:lnTo>
                <a:pt x="1328127" y="1160513"/>
              </a:lnTo>
              <a:lnTo>
                <a:pt x="1301520" y="1106149"/>
              </a:lnTo>
              <a:lnTo>
                <a:pt x="1295977" y="1054003"/>
              </a:lnTo>
              <a:lnTo>
                <a:pt x="1328127" y="1036252"/>
              </a:lnTo>
              <a:lnTo>
                <a:pt x="1342539" y="1027376"/>
              </a:lnTo>
              <a:lnTo>
                <a:pt x="1378015" y="1001858"/>
              </a:lnTo>
              <a:lnTo>
                <a:pt x="1402405" y="978559"/>
              </a:lnTo>
              <a:lnTo>
                <a:pt x="1437880" y="975230"/>
              </a:lnTo>
              <a:lnTo>
                <a:pt x="1447858" y="986325"/>
              </a:lnTo>
              <a:lnTo>
                <a:pt x="1474465" y="958588"/>
              </a:lnTo>
              <a:lnTo>
                <a:pt x="1501072" y="964136"/>
              </a:lnTo>
              <a:lnTo>
                <a:pt x="1521027" y="940837"/>
              </a:lnTo>
              <a:lnTo>
                <a:pt x="1547634" y="929742"/>
              </a:lnTo>
              <a:lnTo>
                <a:pt x="1554286" y="939727"/>
              </a:lnTo>
              <a:lnTo>
                <a:pt x="1575349" y="902005"/>
              </a:lnTo>
              <a:lnTo>
                <a:pt x="1627454" y="903114"/>
              </a:lnTo>
              <a:lnTo>
                <a:pt x="1635215" y="910881"/>
              </a:lnTo>
              <a:lnTo>
                <a:pt x="1648518" y="897567"/>
              </a:lnTo>
              <a:lnTo>
                <a:pt x="1645192" y="899786"/>
              </a:lnTo>
              <a:lnTo>
                <a:pt x="1645192" y="898676"/>
              </a:lnTo>
              <a:lnTo>
                <a:pt x="1652953" y="877596"/>
              </a:lnTo>
              <a:lnTo>
                <a:pt x="1645192" y="862064"/>
              </a:lnTo>
              <a:lnTo>
                <a:pt x="1651844" y="816575"/>
              </a:lnTo>
              <a:lnTo>
                <a:pt x="1698406" y="801043"/>
              </a:lnTo>
              <a:lnTo>
                <a:pt x="1706167" y="778853"/>
              </a:lnTo>
              <a:lnTo>
                <a:pt x="1709492" y="766649"/>
              </a:lnTo>
              <a:lnTo>
                <a:pt x="1756054" y="768868"/>
              </a:lnTo>
              <a:lnTo>
                <a:pt x="1758272" y="768868"/>
              </a:lnTo>
              <a:lnTo>
                <a:pt x="1798182" y="775525"/>
              </a:lnTo>
              <a:lnTo>
                <a:pt x="1829223" y="703409"/>
              </a:lnTo>
              <a:lnTo>
                <a:pt x="1818137" y="696752"/>
              </a:lnTo>
              <a:lnTo>
                <a:pt x="1821463" y="682328"/>
              </a:lnTo>
              <a:lnTo>
                <a:pt x="1808160" y="647935"/>
              </a:lnTo>
              <a:lnTo>
                <a:pt x="1794856" y="645716"/>
              </a:lnTo>
              <a:lnTo>
                <a:pt x="1792639" y="639059"/>
              </a:lnTo>
              <a:lnTo>
                <a:pt x="1808160" y="592461"/>
              </a:lnTo>
              <a:lnTo>
                <a:pt x="1792639" y="570271"/>
              </a:lnTo>
              <a:lnTo>
                <a:pt x="1818137" y="566943"/>
              </a:lnTo>
              <a:lnTo>
                <a:pt x="1845853" y="533659"/>
              </a:lnTo>
              <a:lnTo>
                <a:pt x="1844744" y="505922"/>
              </a:lnTo>
              <a:lnTo>
                <a:pt x="1851396" y="482623"/>
              </a:lnTo>
              <a:lnTo>
                <a:pt x="1838092" y="471528"/>
              </a:lnTo>
              <a:lnTo>
                <a:pt x="1811485" y="479294"/>
              </a:lnTo>
              <a:lnTo>
                <a:pt x="1794856" y="468199"/>
              </a:lnTo>
              <a:lnTo>
                <a:pt x="1782661" y="446010"/>
              </a:lnTo>
              <a:lnTo>
                <a:pt x="1761598" y="453776"/>
              </a:lnTo>
              <a:lnTo>
                <a:pt x="1742751" y="427149"/>
              </a:lnTo>
              <a:lnTo>
                <a:pt x="1732773" y="441572"/>
              </a:lnTo>
              <a:lnTo>
                <a:pt x="1718361" y="430477"/>
              </a:lnTo>
              <a:lnTo>
                <a:pt x="1689537" y="404959"/>
              </a:lnTo>
              <a:lnTo>
                <a:pt x="1666256" y="407178"/>
              </a:lnTo>
              <a:lnTo>
                <a:pt x="1656279" y="390536"/>
              </a:lnTo>
              <a:lnTo>
                <a:pt x="1639649" y="393865"/>
              </a:lnTo>
              <a:lnTo>
                <a:pt x="1641867" y="413835"/>
              </a:lnTo>
              <a:lnTo>
                <a:pt x="1625237" y="416054"/>
              </a:lnTo>
              <a:lnTo>
                <a:pt x="1606391" y="393865"/>
              </a:lnTo>
              <a:lnTo>
                <a:pt x="1590870" y="379441"/>
              </a:lnTo>
              <a:lnTo>
                <a:pt x="1582001" y="352814"/>
              </a:lnTo>
              <a:lnTo>
                <a:pt x="1580892" y="350595"/>
              </a:lnTo>
              <a:lnTo>
                <a:pt x="1564263" y="327296"/>
              </a:lnTo>
              <a:lnTo>
                <a:pt x="1518810" y="341719"/>
              </a:lnTo>
              <a:lnTo>
                <a:pt x="1484442" y="363909"/>
              </a:lnTo>
              <a:lnTo>
                <a:pt x="1457836" y="352814"/>
              </a:lnTo>
              <a:lnTo>
                <a:pt x="1455618" y="351704"/>
              </a:lnTo>
              <a:lnTo>
                <a:pt x="1446749" y="343938"/>
              </a:lnTo>
              <a:lnTo>
                <a:pt x="1441206" y="338391"/>
              </a:lnTo>
              <a:lnTo>
                <a:pt x="1440098" y="339500"/>
              </a:lnTo>
              <a:lnTo>
                <a:pt x="1430120" y="327296"/>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0.72025</cdr:x>
      <cdr:y>0.1285</cdr:y>
    </cdr:from>
    <cdr:to>
      <cdr:x>1</cdr:x>
      <cdr:y>0.79275</cdr:y>
    </cdr:to>
    <cdr:sp macro="" textlink="">
      <cdr:nvSpPr>
        <cdr:cNvPr id="36970" name="Freeform 106"/>
        <cdr:cNvSpPr>
          <a:spLocks xmlns:a="http://schemas.openxmlformats.org/drawingml/2006/main"/>
        </cdr:cNvSpPr>
      </cdr:nvSpPr>
      <cdr:spPr bwMode="auto">
        <a:xfrm xmlns:a="http://schemas.openxmlformats.org/drawingml/2006/main">
          <a:off x="6869997" y="917408"/>
          <a:ext cx="2567945" cy="4762292"/>
        </a:xfrm>
        <a:custGeom xmlns:a="http://schemas.openxmlformats.org/drawingml/2006/main">
          <a:avLst/>
          <a:gdLst/>
          <a:ahLst/>
          <a:cxnLst>
            <a:cxn ang="0">
              <a:pos x="961174" y="640168"/>
            </a:cxn>
            <a:cxn ang="0">
              <a:pos x="1101969" y="681218"/>
            </a:cxn>
            <a:cxn ang="0">
              <a:pos x="1351408" y="711174"/>
            </a:cxn>
            <a:cxn ang="0">
              <a:pos x="1534331" y="370565"/>
            </a:cxn>
            <a:cxn ang="0">
              <a:pos x="1721688" y="439352"/>
            </a:cxn>
            <a:cxn ang="0">
              <a:pos x="1650736" y="0"/>
            </a:cxn>
            <a:cxn ang="0">
              <a:pos x="1803725" y="231880"/>
            </a:cxn>
            <a:cxn ang="0">
              <a:pos x="2226110" y="142013"/>
            </a:cxn>
            <a:cxn ang="0">
              <a:pos x="2460029" y="2919033"/>
            </a:cxn>
            <a:cxn ang="0">
              <a:pos x="2374665" y="2950098"/>
            </a:cxn>
            <a:cxn ang="0">
              <a:pos x="2192851" y="3215263"/>
            </a:cxn>
            <a:cxn ang="0">
              <a:pos x="1992191" y="3317335"/>
            </a:cxn>
            <a:cxn ang="0">
              <a:pos x="2053165" y="3601361"/>
            </a:cxn>
            <a:cxn ang="0">
              <a:pos x="2176222" y="3756688"/>
            </a:cxn>
            <a:cxn ang="0">
              <a:pos x="2080881" y="3957503"/>
            </a:cxn>
            <a:cxn ang="0">
              <a:pos x="2028775" y="4197150"/>
            </a:cxn>
            <a:cxn ang="0">
              <a:pos x="2087532" y="4430140"/>
            </a:cxn>
            <a:cxn ang="0">
              <a:pos x="2158484" y="4642050"/>
            </a:cxn>
            <a:cxn ang="0">
              <a:pos x="2063143" y="4700852"/>
            </a:cxn>
            <a:cxn ang="0">
              <a:pos x="1987756" y="4599890"/>
            </a:cxn>
            <a:cxn ang="0">
              <a:pos x="1937868" y="4576591"/>
            </a:cxn>
            <a:cxn ang="0">
              <a:pos x="1885763" y="4524446"/>
            </a:cxn>
            <a:cxn ang="0">
              <a:pos x="1783770" y="4465643"/>
            </a:cxn>
            <a:cxn ang="0">
              <a:pos x="1687320" y="4450111"/>
            </a:cxn>
            <a:cxn ang="0">
              <a:pos x="1489986" y="4361353"/>
            </a:cxn>
            <a:cxn ang="0">
              <a:pos x="1386884" y="4320302"/>
            </a:cxn>
            <a:cxn ang="0">
              <a:pos x="1262719" y="4292565"/>
            </a:cxn>
            <a:cxn ang="0">
              <a:pos x="1007736" y="4057356"/>
            </a:cxn>
            <a:cxn ang="0">
              <a:pos x="983346" y="3987459"/>
            </a:cxn>
            <a:cxn ang="0">
              <a:pos x="1066493" y="3773330"/>
            </a:cxn>
            <a:cxn ang="0">
              <a:pos x="1223917" y="3715637"/>
            </a:cxn>
            <a:cxn ang="0">
              <a:pos x="1181789" y="3565858"/>
            </a:cxn>
            <a:cxn ang="0">
              <a:pos x="1266045" y="3370590"/>
            </a:cxn>
            <a:cxn ang="0">
              <a:pos x="1267153" y="3267408"/>
            </a:cxn>
            <a:cxn ang="0">
              <a:pos x="1097534" y="3215263"/>
            </a:cxn>
            <a:cxn ang="0">
              <a:pos x="902417" y="3126505"/>
            </a:cxn>
            <a:cxn ang="0">
              <a:pos x="804858" y="3010010"/>
            </a:cxn>
            <a:cxn ang="0">
              <a:pos x="728364" y="2892405"/>
            </a:cxn>
            <a:cxn ang="0">
              <a:pos x="635240" y="2799209"/>
            </a:cxn>
            <a:cxn ang="0">
              <a:pos x="457860" y="2835822"/>
            </a:cxn>
            <a:cxn ang="0">
              <a:pos x="416841" y="2697137"/>
            </a:cxn>
            <a:cxn ang="0">
              <a:pos x="555419" y="2616146"/>
            </a:cxn>
            <a:cxn ang="0">
              <a:pos x="460078" y="2542920"/>
            </a:cxn>
            <a:cxn ang="0">
              <a:pos x="352541" y="2383156"/>
            </a:cxn>
            <a:cxn ang="0">
              <a:pos x="340347" y="2227829"/>
            </a:cxn>
            <a:cxn ang="0">
              <a:pos x="201769" y="2182340"/>
            </a:cxn>
            <a:cxn ang="0">
              <a:pos x="95341" y="2125757"/>
            </a:cxn>
            <a:cxn ang="0">
              <a:pos x="65409" y="2031451"/>
            </a:cxn>
            <a:cxn ang="0">
              <a:pos x="18847" y="1923832"/>
            </a:cxn>
            <a:cxn ang="0">
              <a:pos x="19955" y="1869468"/>
            </a:cxn>
            <a:cxn ang="0">
              <a:pos x="19955" y="1781819"/>
            </a:cxn>
            <a:cxn ang="0">
              <a:pos x="59866" y="1619836"/>
            </a:cxn>
            <a:cxn ang="0">
              <a:pos x="75386" y="1575457"/>
            </a:cxn>
            <a:cxn ang="0">
              <a:pos x="90907" y="1529968"/>
            </a:cxn>
            <a:cxn ang="0">
              <a:pos x="147447" y="1525530"/>
            </a:cxn>
            <a:cxn ang="0">
              <a:pos x="187357" y="1490027"/>
            </a:cxn>
            <a:cxn ang="0">
              <a:pos x="292676" y="1506669"/>
            </a:cxn>
            <a:cxn ang="0">
              <a:pos x="269395" y="1468947"/>
            </a:cxn>
            <a:cxn ang="0">
              <a:pos x="133035" y="1426787"/>
            </a:cxn>
          </a:cxnLst>
          <a:rect l="0" t="0" r="r" b="b"/>
          <a:pathLst>
            <a:path w="2466680" h="4716385">
              <a:moveTo>
                <a:pt x="1074253" y="727816"/>
              </a:moveTo>
              <a:lnTo>
                <a:pt x="1054298" y="740021"/>
              </a:lnTo>
              <a:lnTo>
                <a:pt x="1017714" y="740021"/>
              </a:lnTo>
              <a:lnTo>
                <a:pt x="978912" y="704517"/>
              </a:lnTo>
              <a:lnTo>
                <a:pt x="953414" y="677890"/>
              </a:lnTo>
              <a:lnTo>
                <a:pt x="943436" y="678999"/>
              </a:lnTo>
              <a:lnTo>
                <a:pt x="932350" y="647934"/>
              </a:lnTo>
              <a:lnTo>
                <a:pt x="933458" y="642387"/>
              </a:lnTo>
              <a:lnTo>
                <a:pt x="951196" y="647934"/>
              </a:lnTo>
              <a:lnTo>
                <a:pt x="961174" y="640168"/>
              </a:lnTo>
              <a:lnTo>
                <a:pt x="972260" y="635730"/>
              </a:lnTo>
              <a:lnTo>
                <a:pt x="973369" y="604664"/>
              </a:lnTo>
              <a:lnTo>
                <a:pt x="974477" y="603555"/>
              </a:lnTo>
              <a:lnTo>
                <a:pt x="994433" y="601336"/>
              </a:lnTo>
              <a:lnTo>
                <a:pt x="1060950" y="624635"/>
              </a:lnTo>
              <a:lnTo>
                <a:pt x="1064276" y="636839"/>
              </a:lnTo>
              <a:lnTo>
                <a:pt x="1109729" y="657919"/>
              </a:lnTo>
              <a:lnTo>
                <a:pt x="1121924" y="656810"/>
              </a:lnTo>
              <a:lnTo>
                <a:pt x="1130793" y="657919"/>
              </a:lnTo>
              <a:lnTo>
                <a:pt x="1101969" y="681218"/>
              </a:lnTo>
              <a:lnTo>
                <a:pt x="1103077" y="682328"/>
              </a:lnTo>
              <a:lnTo>
                <a:pt x="1094208" y="701189"/>
              </a:lnTo>
              <a:lnTo>
                <a:pt x="1095317" y="701189"/>
              </a:lnTo>
              <a:lnTo>
                <a:pt x="1109729" y="688985"/>
              </a:lnTo>
              <a:lnTo>
                <a:pt x="1133010" y="674561"/>
              </a:lnTo>
              <a:lnTo>
                <a:pt x="1136336" y="662357"/>
              </a:lnTo>
              <a:lnTo>
                <a:pt x="1198419" y="680109"/>
              </a:lnTo>
              <a:lnTo>
                <a:pt x="1259393" y="706736"/>
              </a:lnTo>
              <a:lnTo>
                <a:pt x="1281565" y="687875"/>
              </a:lnTo>
              <a:lnTo>
                <a:pt x="1351408" y="711174"/>
              </a:lnTo>
              <a:lnTo>
                <a:pt x="1352517" y="711174"/>
              </a:lnTo>
              <a:lnTo>
                <a:pt x="1302629" y="610212"/>
              </a:lnTo>
              <a:lnTo>
                <a:pt x="1263827" y="556957"/>
              </a:lnTo>
              <a:lnTo>
                <a:pt x="1298195" y="517016"/>
              </a:lnTo>
              <a:lnTo>
                <a:pt x="1358060" y="477075"/>
              </a:lnTo>
              <a:lnTo>
                <a:pt x="1375798" y="460432"/>
              </a:lnTo>
              <a:lnTo>
                <a:pt x="1427903" y="449338"/>
              </a:lnTo>
              <a:lnTo>
                <a:pt x="1496638" y="399411"/>
              </a:lnTo>
              <a:lnTo>
                <a:pt x="1521027" y="371674"/>
              </a:lnTo>
              <a:lnTo>
                <a:pt x="1534331" y="370565"/>
              </a:lnTo>
              <a:lnTo>
                <a:pt x="1588653" y="391645"/>
              </a:lnTo>
              <a:lnTo>
                <a:pt x="1632998" y="388316"/>
              </a:lnTo>
              <a:lnTo>
                <a:pt x="1675125" y="417163"/>
              </a:lnTo>
              <a:lnTo>
                <a:pt x="1637432" y="446009"/>
              </a:lnTo>
              <a:lnTo>
                <a:pt x="1640758" y="451557"/>
              </a:lnTo>
              <a:lnTo>
                <a:pt x="1687320" y="426039"/>
              </a:lnTo>
              <a:lnTo>
                <a:pt x="1706167" y="443790"/>
              </a:lnTo>
              <a:lnTo>
                <a:pt x="1721688" y="477075"/>
              </a:lnTo>
              <a:lnTo>
                <a:pt x="1726122" y="475965"/>
              </a:lnTo>
              <a:lnTo>
                <a:pt x="1721688" y="439352"/>
              </a:lnTo>
              <a:lnTo>
                <a:pt x="1721688" y="438243"/>
              </a:lnTo>
              <a:lnTo>
                <a:pt x="1719470" y="406068"/>
              </a:lnTo>
              <a:lnTo>
                <a:pt x="1754946" y="307325"/>
              </a:lnTo>
              <a:lnTo>
                <a:pt x="1710601" y="258508"/>
              </a:lnTo>
              <a:lnTo>
                <a:pt x="1683994" y="252960"/>
              </a:lnTo>
              <a:lnTo>
                <a:pt x="1690646" y="219676"/>
              </a:lnTo>
              <a:lnTo>
                <a:pt x="1728339" y="93196"/>
              </a:lnTo>
              <a:lnTo>
                <a:pt x="1722796" y="58802"/>
              </a:lnTo>
              <a:lnTo>
                <a:pt x="1630781" y="0"/>
              </a:lnTo>
              <a:lnTo>
                <a:pt x="1650736" y="0"/>
              </a:lnTo>
              <a:lnTo>
                <a:pt x="1718362" y="23299"/>
              </a:lnTo>
              <a:lnTo>
                <a:pt x="1799291" y="23299"/>
              </a:lnTo>
              <a:lnTo>
                <a:pt x="1899067" y="41050"/>
              </a:lnTo>
              <a:lnTo>
                <a:pt x="1964475" y="93196"/>
              </a:lnTo>
              <a:lnTo>
                <a:pt x="1981105" y="147560"/>
              </a:lnTo>
              <a:lnTo>
                <a:pt x="1925674" y="149779"/>
              </a:lnTo>
              <a:lnTo>
                <a:pt x="1841419" y="167531"/>
              </a:lnTo>
              <a:lnTo>
                <a:pt x="1841419" y="186392"/>
              </a:lnTo>
              <a:lnTo>
                <a:pt x="1804834" y="208581"/>
              </a:lnTo>
              <a:lnTo>
                <a:pt x="1803725" y="231880"/>
              </a:lnTo>
              <a:lnTo>
                <a:pt x="1871351" y="259617"/>
              </a:lnTo>
              <a:lnTo>
                <a:pt x="1876894" y="278478"/>
              </a:lnTo>
              <a:lnTo>
                <a:pt x="1900175" y="308434"/>
              </a:lnTo>
              <a:lnTo>
                <a:pt x="1948955" y="312872"/>
              </a:lnTo>
              <a:lnTo>
                <a:pt x="2088641" y="287354"/>
              </a:lnTo>
              <a:lnTo>
                <a:pt x="2100836" y="188611"/>
              </a:lnTo>
              <a:lnTo>
                <a:pt x="2197286" y="155326"/>
              </a:lnTo>
              <a:lnTo>
                <a:pt x="2197286" y="154217"/>
              </a:lnTo>
              <a:lnTo>
                <a:pt x="2192851" y="139794"/>
              </a:lnTo>
              <a:lnTo>
                <a:pt x="2226110" y="142013"/>
              </a:lnTo>
              <a:lnTo>
                <a:pt x="2340298" y="89867"/>
              </a:lnTo>
              <a:lnTo>
                <a:pt x="2402380" y="52145"/>
              </a:lnTo>
              <a:lnTo>
                <a:pt x="2419010" y="55473"/>
              </a:lnTo>
              <a:lnTo>
                <a:pt x="2460029" y="44379"/>
              </a:lnTo>
              <a:lnTo>
                <a:pt x="2466680" y="45488"/>
              </a:lnTo>
              <a:lnTo>
                <a:pt x="2466680" y="2947879"/>
              </a:lnTo>
              <a:lnTo>
                <a:pt x="2452268" y="2945660"/>
              </a:lnTo>
              <a:lnTo>
                <a:pt x="2451160" y="2934565"/>
              </a:lnTo>
              <a:lnTo>
                <a:pt x="2461137" y="2933456"/>
              </a:lnTo>
              <a:lnTo>
                <a:pt x="2460029" y="2919033"/>
              </a:lnTo>
              <a:lnTo>
                <a:pt x="2412358" y="2914595"/>
              </a:lnTo>
              <a:lnTo>
                <a:pt x="2401272" y="2900172"/>
              </a:lnTo>
              <a:lnTo>
                <a:pt x="2396837" y="2906829"/>
              </a:lnTo>
              <a:lnTo>
                <a:pt x="2403489" y="2919033"/>
              </a:lnTo>
              <a:lnTo>
                <a:pt x="2402380" y="2920142"/>
              </a:lnTo>
              <a:lnTo>
                <a:pt x="2395729" y="2934565"/>
              </a:lnTo>
              <a:lnTo>
                <a:pt x="2389077" y="2933456"/>
              </a:lnTo>
              <a:lnTo>
                <a:pt x="2394620" y="2924580"/>
              </a:lnTo>
              <a:lnTo>
                <a:pt x="2379099" y="2922361"/>
              </a:lnTo>
              <a:lnTo>
                <a:pt x="2374665" y="2950098"/>
              </a:lnTo>
              <a:lnTo>
                <a:pt x="2358036" y="2971178"/>
              </a:lnTo>
              <a:lnTo>
                <a:pt x="2320342" y="2985601"/>
              </a:lnTo>
              <a:lnTo>
                <a:pt x="2294844" y="3012229"/>
              </a:lnTo>
              <a:lnTo>
                <a:pt x="2257151" y="3015557"/>
              </a:lnTo>
              <a:lnTo>
                <a:pt x="2262694" y="3055498"/>
              </a:lnTo>
              <a:lnTo>
                <a:pt x="2261586" y="3055498"/>
              </a:lnTo>
              <a:lnTo>
                <a:pt x="2201720" y="3099878"/>
              </a:lnTo>
              <a:lnTo>
                <a:pt x="2176222" y="3088783"/>
              </a:lnTo>
              <a:lnTo>
                <a:pt x="2205046" y="3201949"/>
              </a:lnTo>
              <a:lnTo>
                <a:pt x="2192851" y="3215263"/>
              </a:lnTo>
              <a:lnTo>
                <a:pt x="2157375" y="3233015"/>
              </a:lnTo>
              <a:lnTo>
                <a:pt x="2141855" y="3225248"/>
              </a:lnTo>
              <a:lnTo>
                <a:pt x="2119682" y="3166446"/>
              </a:lnTo>
              <a:lnTo>
                <a:pt x="2079772" y="3123177"/>
              </a:lnTo>
              <a:lnTo>
                <a:pt x="2064251" y="3127614"/>
              </a:lnTo>
              <a:lnTo>
                <a:pt x="2042079" y="3169775"/>
              </a:lnTo>
              <a:lnTo>
                <a:pt x="2052056" y="3191964"/>
              </a:lnTo>
              <a:lnTo>
                <a:pt x="2025449" y="3219701"/>
              </a:lnTo>
              <a:lnTo>
                <a:pt x="2003277" y="3228577"/>
              </a:lnTo>
              <a:lnTo>
                <a:pt x="1992191" y="3317335"/>
              </a:lnTo>
              <a:lnTo>
                <a:pt x="2019906" y="3336196"/>
              </a:lnTo>
              <a:lnTo>
                <a:pt x="2018798" y="3353948"/>
              </a:lnTo>
              <a:lnTo>
                <a:pt x="1992191" y="3385013"/>
              </a:lnTo>
              <a:lnTo>
                <a:pt x="1962258" y="3470443"/>
              </a:lnTo>
              <a:lnTo>
                <a:pt x="2006603" y="3490413"/>
              </a:lnTo>
              <a:lnTo>
                <a:pt x="2026558" y="3514822"/>
              </a:lnTo>
              <a:lnTo>
                <a:pt x="2034318" y="3532573"/>
              </a:lnTo>
              <a:lnTo>
                <a:pt x="2016581" y="3545887"/>
              </a:lnTo>
              <a:lnTo>
                <a:pt x="2026558" y="3578062"/>
              </a:lnTo>
              <a:lnTo>
                <a:pt x="2053165" y="3601361"/>
              </a:lnTo>
              <a:lnTo>
                <a:pt x="2056491" y="3578062"/>
              </a:lnTo>
              <a:lnTo>
                <a:pt x="2121899" y="3586938"/>
              </a:lnTo>
              <a:lnTo>
                <a:pt x="2134094" y="3599142"/>
              </a:lnTo>
              <a:lnTo>
                <a:pt x="2156267" y="3643521"/>
              </a:lnTo>
              <a:lnTo>
                <a:pt x="2179548" y="3646850"/>
              </a:lnTo>
              <a:lnTo>
                <a:pt x="2206155" y="3730060"/>
              </a:lnTo>
              <a:lnTo>
                <a:pt x="2219458" y="3758907"/>
              </a:lnTo>
              <a:lnTo>
                <a:pt x="2199503" y="3772220"/>
              </a:lnTo>
              <a:lnTo>
                <a:pt x="2187308" y="3760016"/>
              </a:lnTo>
              <a:lnTo>
                <a:pt x="2176222" y="3756688"/>
              </a:lnTo>
              <a:lnTo>
                <a:pt x="2166244" y="3776658"/>
              </a:lnTo>
              <a:lnTo>
                <a:pt x="2167353" y="3776658"/>
              </a:lnTo>
              <a:lnTo>
                <a:pt x="2236087" y="3827694"/>
              </a:lnTo>
              <a:lnTo>
                <a:pt x="2241630" y="3838789"/>
              </a:lnTo>
              <a:lnTo>
                <a:pt x="2223893" y="3826585"/>
              </a:lnTo>
              <a:lnTo>
                <a:pt x="2228327" y="3838789"/>
              </a:lnTo>
              <a:lnTo>
                <a:pt x="2202829" y="3883168"/>
              </a:lnTo>
              <a:lnTo>
                <a:pt x="2188417" y="3955284"/>
              </a:lnTo>
              <a:lnTo>
                <a:pt x="2089749" y="3975255"/>
              </a:lnTo>
              <a:lnTo>
                <a:pt x="2080881" y="3957503"/>
              </a:lnTo>
              <a:lnTo>
                <a:pt x="2072012" y="3989678"/>
              </a:lnTo>
              <a:lnTo>
                <a:pt x="2057599" y="4017415"/>
              </a:lnTo>
              <a:lnTo>
                <a:pt x="2040970" y="4056246"/>
              </a:lnTo>
              <a:lnTo>
                <a:pt x="2028775" y="4097297"/>
              </a:lnTo>
              <a:lnTo>
                <a:pt x="2017689" y="4086202"/>
              </a:lnTo>
              <a:lnTo>
                <a:pt x="1991082" y="4119487"/>
              </a:lnTo>
              <a:lnTo>
                <a:pt x="1983322" y="4154990"/>
              </a:lnTo>
              <a:lnTo>
                <a:pt x="2013255" y="4170523"/>
              </a:lnTo>
              <a:lnTo>
                <a:pt x="2014363" y="4170523"/>
              </a:lnTo>
              <a:lnTo>
                <a:pt x="2028775" y="4197150"/>
              </a:lnTo>
              <a:lnTo>
                <a:pt x="2037644" y="4190493"/>
              </a:lnTo>
              <a:lnTo>
                <a:pt x="2067577" y="4258171"/>
              </a:lnTo>
              <a:lnTo>
                <a:pt x="2087532" y="4244857"/>
              </a:lnTo>
              <a:lnTo>
                <a:pt x="2091967" y="4250405"/>
              </a:lnTo>
              <a:lnTo>
                <a:pt x="2084206" y="4257062"/>
              </a:lnTo>
              <a:lnTo>
                <a:pt x="2070903" y="4291455"/>
              </a:lnTo>
              <a:lnTo>
                <a:pt x="2063143" y="4345820"/>
              </a:lnTo>
              <a:lnTo>
                <a:pt x="2072012" y="4350258"/>
              </a:lnTo>
              <a:lnTo>
                <a:pt x="2063143" y="4404622"/>
              </a:lnTo>
              <a:lnTo>
                <a:pt x="2087532" y="4430140"/>
              </a:lnTo>
              <a:lnTo>
                <a:pt x="2087532" y="4431250"/>
              </a:lnTo>
              <a:lnTo>
                <a:pt x="2095293" y="4471191"/>
              </a:lnTo>
              <a:lnTo>
                <a:pt x="2105270" y="4477848"/>
              </a:lnTo>
              <a:lnTo>
                <a:pt x="2108596" y="4491161"/>
              </a:lnTo>
              <a:lnTo>
                <a:pt x="2131877" y="4529993"/>
              </a:lnTo>
              <a:lnTo>
                <a:pt x="2132986" y="4531102"/>
              </a:lnTo>
              <a:lnTo>
                <a:pt x="2154049" y="4584357"/>
              </a:lnTo>
              <a:lnTo>
                <a:pt x="2171787" y="4595452"/>
              </a:lnTo>
              <a:lnTo>
                <a:pt x="2162918" y="4622080"/>
              </a:lnTo>
              <a:lnTo>
                <a:pt x="2158484" y="4642050"/>
              </a:lnTo>
              <a:lnTo>
                <a:pt x="2144072" y="4653145"/>
              </a:lnTo>
              <a:lnTo>
                <a:pt x="2141855" y="4659802"/>
              </a:lnTo>
              <a:lnTo>
                <a:pt x="2121899" y="4663130"/>
              </a:lnTo>
              <a:lnTo>
                <a:pt x="2119682" y="4670897"/>
              </a:lnTo>
              <a:lnTo>
                <a:pt x="2105270" y="4710838"/>
              </a:lnTo>
              <a:lnTo>
                <a:pt x="2097510" y="4709728"/>
              </a:lnTo>
              <a:lnTo>
                <a:pt x="2091967" y="4716385"/>
              </a:lnTo>
              <a:lnTo>
                <a:pt x="2086424" y="4709728"/>
              </a:lnTo>
              <a:lnTo>
                <a:pt x="2069794" y="4711947"/>
              </a:lnTo>
              <a:lnTo>
                <a:pt x="2063143" y="4700852"/>
              </a:lnTo>
              <a:lnTo>
                <a:pt x="2056491" y="4703071"/>
              </a:lnTo>
              <a:lnTo>
                <a:pt x="2043187" y="4693086"/>
              </a:lnTo>
              <a:lnTo>
                <a:pt x="2026558" y="4647597"/>
              </a:lnTo>
              <a:lnTo>
                <a:pt x="2015472" y="4652035"/>
              </a:lnTo>
              <a:lnTo>
                <a:pt x="2005494" y="4623189"/>
              </a:lnTo>
              <a:lnTo>
                <a:pt x="2004386" y="4622080"/>
              </a:lnTo>
              <a:lnTo>
                <a:pt x="1999951" y="4622080"/>
              </a:lnTo>
              <a:lnTo>
                <a:pt x="1992191" y="4613204"/>
              </a:lnTo>
              <a:lnTo>
                <a:pt x="1988865" y="4598781"/>
              </a:lnTo>
              <a:lnTo>
                <a:pt x="1987756" y="4599890"/>
              </a:lnTo>
              <a:lnTo>
                <a:pt x="1977779" y="4606547"/>
              </a:lnTo>
              <a:lnTo>
                <a:pt x="1966693" y="4606547"/>
              </a:lnTo>
              <a:lnTo>
                <a:pt x="1967801" y="4597671"/>
              </a:lnTo>
              <a:lnTo>
                <a:pt x="1966693" y="4596562"/>
              </a:lnTo>
              <a:lnTo>
                <a:pt x="1956715" y="4593233"/>
              </a:lnTo>
              <a:lnTo>
                <a:pt x="1955606" y="4592124"/>
              </a:lnTo>
              <a:lnTo>
                <a:pt x="1952281" y="4588795"/>
              </a:lnTo>
              <a:lnTo>
                <a:pt x="1952281" y="4584357"/>
              </a:lnTo>
              <a:lnTo>
                <a:pt x="1944520" y="4585467"/>
              </a:lnTo>
              <a:lnTo>
                <a:pt x="1937868" y="4576591"/>
              </a:lnTo>
              <a:lnTo>
                <a:pt x="1925674" y="4576591"/>
              </a:lnTo>
              <a:lnTo>
                <a:pt x="1904610" y="4569934"/>
              </a:lnTo>
              <a:lnTo>
                <a:pt x="1902393" y="4562168"/>
              </a:lnTo>
              <a:lnTo>
                <a:pt x="1902393" y="4561058"/>
              </a:lnTo>
              <a:lnTo>
                <a:pt x="1886872" y="4551073"/>
              </a:lnTo>
              <a:lnTo>
                <a:pt x="1872460" y="4536650"/>
              </a:lnTo>
              <a:lnTo>
                <a:pt x="1874677" y="4526665"/>
              </a:lnTo>
              <a:lnTo>
                <a:pt x="1875786" y="4525555"/>
              </a:lnTo>
              <a:lnTo>
                <a:pt x="1884655" y="4524446"/>
              </a:lnTo>
              <a:lnTo>
                <a:pt x="1885763" y="4524446"/>
              </a:lnTo>
              <a:lnTo>
                <a:pt x="1883546" y="4514460"/>
              </a:lnTo>
              <a:lnTo>
                <a:pt x="1889089" y="4497818"/>
              </a:lnTo>
              <a:lnTo>
                <a:pt x="1869134" y="4482285"/>
              </a:lnTo>
              <a:lnTo>
                <a:pt x="1845853" y="4485614"/>
              </a:lnTo>
              <a:lnTo>
                <a:pt x="1824789" y="4455658"/>
              </a:lnTo>
              <a:lnTo>
                <a:pt x="1813703" y="4455658"/>
              </a:lnTo>
              <a:lnTo>
                <a:pt x="1807051" y="4447892"/>
              </a:lnTo>
              <a:lnTo>
                <a:pt x="1792639" y="4455658"/>
              </a:lnTo>
              <a:lnTo>
                <a:pt x="1789313" y="4470081"/>
              </a:lnTo>
              <a:lnTo>
                <a:pt x="1783770" y="4465643"/>
              </a:lnTo>
              <a:lnTo>
                <a:pt x="1781553" y="4452330"/>
              </a:lnTo>
              <a:lnTo>
                <a:pt x="1759381" y="4446782"/>
              </a:lnTo>
              <a:lnTo>
                <a:pt x="1740534" y="4453439"/>
              </a:lnTo>
              <a:lnTo>
                <a:pt x="1730556" y="4470081"/>
              </a:lnTo>
              <a:lnTo>
                <a:pt x="1713927" y="4471191"/>
              </a:lnTo>
              <a:lnTo>
                <a:pt x="1705058" y="4478957"/>
              </a:lnTo>
              <a:lnTo>
                <a:pt x="1682886" y="4474519"/>
              </a:lnTo>
              <a:lnTo>
                <a:pt x="1680669" y="4465643"/>
              </a:lnTo>
              <a:lnTo>
                <a:pt x="1683994" y="4460096"/>
              </a:lnTo>
              <a:lnTo>
                <a:pt x="1687320" y="4450111"/>
              </a:lnTo>
              <a:lnTo>
                <a:pt x="1667365" y="4431250"/>
              </a:lnTo>
              <a:lnTo>
                <a:pt x="1625238" y="4415717"/>
              </a:lnTo>
              <a:lnTo>
                <a:pt x="1596413" y="4379104"/>
              </a:lnTo>
              <a:lnTo>
                <a:pt x="1573132" y="4374666"/>
              </a:lnTo>
              <a:lnTo>
                <a:pt x="1573132" y="4380214"/>
              </a:lnTo>
              <a:lnTo>
                <a:pt x="1548743" y="4366900"/>
              </a:lnTo>
              <a:lnTo>
                <a:pt x="1549851" y="4362462"/>
              </a:lnTo>
              <a:lnTo>
                <a:pt x="1508832" y="4371338"/>
              </a:lnTo>
              <a:lnTo>
                <a:pt x="1507724" y="4370228"/>
              </a:lnTo>
              <a:lnTo>
                <a:pt x="1489986" y="4361353"/>
              </a:lnTo>
              <a:lnTo>
                <a:pt x="1487769" y="4369119"/>
              </a:lnTo>
              <a:lnTo>
                <a:pt x="1460053" y="4363571"/>
              </a:lnTo>
              <a:lnTo>
                <a:pt x="1444532" y="4351367"/>
              </a:lnTo>
              <a:lnTo>
                <a:pt x="1443424" y="4342491"/>
              </a:lnTo>
              <a:lnTo>
                <a:pt x="1442315" y="4342491"/>
              </a:lnTo>
              <a:lnTo>
                <a:pt x="1441207" y="4341382"/>
              </a:lnTo>
              <a:lnTo>
                <a:pt x="1433446" y="4346929"/>
              </a:lnTo>
              <a:lnTo>
                <a:pt x="1395753" y="4331397"/>
              </a:lnTo>
              <a:lnTo>
                <a:pt x="1387993" y="4321411"/>
              </a:lnTo>
              <a:lnTo>
                <a:pt x="1386884" y="4320302"/>
              </a:lnTo>
              <a:lnTo>
                <a:pt x="1385776" y="4320302"/>
              </a:lnTo>
              <a:lnTo>
                <a:pt x="1364712" y="4308098"/>
              </a:lnTo>
              <a:lnTo>
                <a:pt x="1358060" y="4314754"/>
              </a:lnTo>
              <a:lnTo>
                <a:pt x="1324801" y="4303660"/>
              </a:lnTo>
              <a:lnTo>
                <a:pt x="1308172" y="4308098"/>
              </a:lnTo>
              <a:lnTo>
                <a:pt x="1299303" y="4338053"/>
              </a:lnTo>
              <a:lnTo>
                <a:pt x="1298195" y="4338053"/>
              </a:lnTo>
              <a:lnTo>
                <a:pt x="1286000" y="4321411"/>
              </a:lnTo>
              <a:lnTo>
                <a:pt x="1270479" y="4306988"/>
              </a:lnTo>
              <a:lnTo>
                <a:pt x="1262719" y="4292565"/>
              </a:lnTo>
              <a:lnTo>
                <a:pt x="1212831" y="4230434"/>
              </a:lnTo>
              <a:lnTo>
                <a:pt x="1185115" y="4201588"/>
              </a:lnTo>
              <a:lnTo>
                <a:pt x="1184007" y="4201588"/>
              </a:lnTo>
              <a:lnTo>
                <a:pt x="1176246" y="4188274"/>
              </a:lnTo>
              <a:lnTo>
                <a:pt x="1116381" y="4162756"/>
              </a:lnTo>
              <a:lnTo>
                <a:pt x="1084231" y="4117268"/>
              </a:lnTo>
              <a:lnTo>
                <a:pt x="1072036" y="4118377"/>
              </a:lnTo>
              <a:lnTo>
                <a:pt x="1037669" y="4110611"/>
              </a:lnTo>
              <a:lnTo>
                <a:pt x="1024365" y="4085093"/>
              </a:lnTo>
              <a:lnTo>
                <a:pt x="1007736" y="4057356"/>
              </a:lnTo>
              <a:lnTo>
                <a:pt x="1006627" y="4056246"/>
              </a:lnTo>
              <a:lnTo>
                <a:pt x="954522" y="4038495"/>
              </a:lnTo>
              <a:lnTo>
                <a:pt x="953414" y="4037385"/>
              </a:lnTo>
              <a:lnTo>
                <a:pt x="950088" y="4025181"/>
              </a:lnTo>
              <a:lnTo>
                <a:pt x="989998" y="4012977"/>
              </a:lnTo>
              <a:lnTo>
                <a:pt x="988889" y="4008539"/>
              </a:lnTo>
              <a:lnTo>
                <a:pt x="971152" y="4009648"/>
              </a:lnTo>
              <a:lnTo>
                <a:pt x="970043" y="4009648"/>
              </a:lnTo>
              <a:lnTo>
                <a:pt x="968934" y="3986349"/>
              </a:lnTo>
              <a:lnTo>
                <a:pt x="983346" y="3987459"/>
              </a:lnTo>
              <a:lnTo>
                <a:pt x="1018822" y="4005210"/>
              </a:lnTo>
              <a:lnTo>
                <a:pt x="1049864" y="3991897"/>
              </a:lnTo>
              <a:lnTo>
                <a:pt x="1053189" y="3947518"/>
              </a:lnTo>
              <a:lnTo>
                <a:pt x="1072036" y="3934204"/>
              </a:lnTo>
              <a:lnTo>
                <a:pt x="1087557" y="3887606"/>
              </a:lnTo>
              <a:lnTo>
                <a:pt x="1099751" y="3884278"/>
              </a:lnTo>
              <a:lnTo>
                <a:pt x="1105295" y="3895372"/>
              </a:lnTo>
              <a:lnTo>
                <a:pt x="1119707" y="3837680"/>
              </a:lnTo>
              <a:lnTo>
                <a:pt x="1085339" y="3819928"/>
              </a:lnTo>
              <a:lnTo>
                <a:pt x="1066493" y="3773330"/>
              </a:lnTo>
              <a:lnTo>
                <a:pt x="1090883" y="3781096"/>
              </a:lnTo>
              <a:lnTo>
                <a:pt x="1124141" y="3762235"/>
              </a:lnTo>
              <a:lnTo>
                <a:pt x="1124141" y="3763345"/>
              </a:lnTo>
              <a:lnTo>
                <a:pt x="1124141" y="3771111"/>
              </a:lnTo>
              <a:lnTo>
                <a:pt x="1140770" y="3779987"/>
              </a:lnTo>
              <a:lnTo>
                <a:pt x="1155182" y="3774439"/>
              </a:lnTo>
              <a:lnTo>
                <a:pt x="1139662" y="3760016"/>
              </a:lnTo>
              <a:lnTo>
                <a:pt x="1140770" y="3743374"/>
              </a:lnTo>
              <a:lnTo>
                <a:pt x="1203962" y="3713418"/>
              </a:lnTo>
              <a:lnTo>
                <a:pt x="1223917" y="3715637"/>
              </a:lnTo>
              <a:lnTo>
                <a:pt x="1217265" y="3670149"/>
              </a:lnTo>
              <a:lnTo>
                <a:pt x="1191767" y="3672367"/>
              </a:lnTo>
              <a:lnTo>
                <a:pt x="1191767" y="3682353"/>
              </a:lnTo>
              <a:lnTo>
                <a:pt x="1117489" y="3697885"/>
              </a:lnTo>
              <a:lnTo>
                <a:pt x="1125250" y="3676805"/>
              </a:lnTo>
              <a:lnTo>
                <a:pt x="1117489" y="3661273"/>
              </a:lnTo>
              <a:lnTo>
                <a:pt x="1124141" y="3615784"/>
              </a:lnTo>
              <a:lnTo>
                <a:pt x="1170703" y="3600252"/>
              </a:lnTo>
              <a:lnTo>
                <a:pt x="1178464" y="3578062"/>
              </a:lnTo>
              <a:lnTo>
                <a:pt x="1181789" y="3565858"/>
              </a:lnTo>
              <a:lnTo>
                <a:pt x="1230569" y="3568077"/>
              </a:lnTo>
              <a:lnTo>
                <a:pt x="1270479" y="3574734"/>
              </a:lnTo>
              <a:lnTo>
                <a:pt x="1301520" y="3502618"/>
              </a:lnTo>
              <a:lnTo>
                <a:pt x="1290434" y="3495961"/>
              </a:lnTo>
              <a:lnTo>
                <a:pt x="1293760" y="3481537"/>
              </a:lnTo>
              <a:lnTo>
                <a:pt x="1280457" y="3447144"/>
              </a:lnTo>
              <a:lnTo>
                <a:pt x="1267153" y="3444925"/>
              </a:lnTo>
              <a:lnTo>
                <a:pt x="1264936" y="3438268"/>
              </a:lnTo>
              <a:lnTo>
                <a:pt x="1280457" y="3391670"/>
              </a:lnTo>
              <a:lnTo>
                <a:pt x="1266045" y="3370590"/>
              </a:lnTo>
              <a:lnTo>
                <a:pt x="1264936" y="3369480"/>
              </a:lnTo>
              <a:lnTo>
                <a:pt x="1266045" y="3369480"/>
              </a:lnTo>
              <a:lnTo>
                <a:pt x="1290434" y="3366152"/>
              </a:lnTo>
              <a:lnTo>
                <a:pt x="1318150" y="3332868"/>
              </a:lnTo>
              <a:lnTo>
                <a:pt x="1318150" y="3327320"/>
              </a:lnTo>
              <a:lnTo>
                <a:pt x="1317041" y="3305131"/>
              </a:lnTo>
              <a:lnTo>
                <a:pt x="1323693" y="3281832"/>
              </a:lnTo>
              <a:lnTo>
                <a:pt x="1310389" y="3270737"/>
              </a:lnTo>
              <a:lnTo>
                <a:pt x="1283782" y="3278503"/>
              </a:lnTo>
              <a:lnTo>
                <a:pt x="1267153" y="3267408"/>
              </a:lnTo>
              <a:lnTo>
                <a:pt x="1254958" y="3245219"/>
              </a:lnTo>
              <a:lnTo>
                <a:pt x="1233895" y="3252985"/>
              </a:lnTo>
              <a:lnTo>
                <a:pt x="1215048" y="3226358"/>
              </a:lnTo>
              <a:lnTo>
                <a:pt x="1205070" y="3240781"/>
              </a:lnTo>
              <a:lnTo>
                <a:pt x="1161834" y="3204168"/>
              </a:lnTo>
              <a:lnTo>
                <a:pt x="1138553" y="3206387"/>
              </a:lnTo>
              <a:lnTo>
                <a:pt x="1128576" y="3189745"/>
              </a:lnTo>
              <a:lnTo>
                <a:pt x="1111946" y="3193074"/>
              </a:lnTo>
              <a:lnTo>
                <a:pt x="1114164" y="3213044"/>
              </a:lnTo>
              <a:lnTo>
                <a:pt x="1097534" y="3215263"/>
              </a:lnTo>
              <a:lnTo>
                <a:pt x="1078688" y="3193074"/>
              </a:lnTo>
              <a:lnTo>
                <a:pt x="1063167" y="3178650"/>
              </a:lnTo>
              <a:lnTo>
                <a:pt x="1054298" y="3152023"/>
              </a:lnTo>
              <a:lnTo>
                <a:pt x="1053189" y="3149804"/>
              </a:lnTo>
              <a:lnTo>
                <a:pt x="1036560" y="3126505"/>
              </a:lnTo>
              <a:lnTo>
                <a:pt x="991107" y="3140928"/>
              </a:lnTo>
              <a:lnTo>
                <a:pt x="956739" y="3163118"/>
              </a:lnTo>
              <a:lnTo>
                <a:pt x="927915" y="3150913"/>
              </a:lnTo>
              <a:lnTo>
                <a:pt x="919046" y="3143147"/>
              </a:lnTo>
              <a:lnTo>
                <a:pt x="902417" y="3126505"/>
              </a:lnTo>
              <a:lnTo>
                <a:pt x="879136" y="3126505"/>
              </a:lnTo>
              <a:lnTo>
                <a:pt x="866941" y="3134271"/>
              </a:lnTo>
              <a:lnTo>
                <a:pt x="858072" y="3140928"/>
              </a:lnTo>
              <a:lnTo>
                <a:pt x="840334" y="3128724"/>
              </a:lnTo>
              <a:lnTo>
                <a:pt x="838117" y="3120958"/>
              </a:lnTo>
              <a:lnTo>
                <a:pt x="832574" y="3107644"/>
              </a:lnTo>
              <a:lnTo>
                <a:pt x="830357" y="3091002"/>
              </a:lnTo>
              <a:lnTo>
                <a:pt x="842552" y="3076579"/>
              </a:lnTo>
              <a:lnTo>
                <a:pt x="815945" y="3026652"/>
              </a:lnTo>
              <a:lnTo>
                <a:pt x="804858" y="3010010"/>
              </a:lnTo>
              <a:lnTo>
                <a:pt x="800424" y="2998915"/>
              </a:lnTo>
              <a:lnTo>
                <a:pt x="797098" y="2990039"/>
              </a:lnTo>
              <a:lnTo>
                <a:pt x="761622" y="3004463"/>
              </a:lnTo>
              <a:lnTo>
                <a:pt x="747210" y="2993368"/>
              </a:lnTo>
              <a:lnTo>
                <a:pt x="713952" y="2985601"/>
              </a:lnTo>
              <a:lnTo>
                <a:pt x="713952" y="2964521"/>
              </a:lnTo>
              <a:lnTo>
                <a:pt x="711734" y="2937894"/>
              </a:lnTo>
              <a:lnTo>
                <a:pt x="695105" y="2919033"/>
              </a:lnTo>
              <a:lnTo>
                <a:pt x="737233" y="2904610"/>
              </a:lnTo>
              <a:lnTo>
                <a:pt x="728364" y="2892405"/>
              </a:lnTo>
              <a:lnTo>
                <a:pt x="713952" y="2892405"/>
              </a:lnTo>
              <a:lnTo>
                <a:pt x="710626" y="2884639"/>
              </a:lnTo>
              <a:lnTo>
                <a:pt x="709517" y="2882420"/>
              </a:lnTo>
              <a:lnTo>
                <a:pt x="701757" y="2863559"/>
              </a:lnTo>
              <a:lnTo>
                <a:pt x="696214" y="2841369"/>
              </a:lnTo>
              <a:lnTo>
                <a:pt x="695105" y="2838041"/>
              </a:lnTo>
              <a:lnTo>
                <a:pt x="677367" y="2816961"/>
              </a:lnTo>
              <a:lnTo>
                <a:pt x="660738" y="2804757"/>
              </a:lnTo>
              <a:lnTo>
                <a:pt x="641891" y="2806976"/>
              </a:lnTo>
              <a:lnTo>
                <a:pt x="635240" y="2799209"/>
              </a:lnTo>
              <a:lnTo>
                <a:pt x="604198" y="2799209"/>
              </a:lnTo>
              <a:lnTo>
                <a:pt x="558745" y="2823618"/>
              </a:lnTo>
              <a:lnTo>
                <a:pt x="546550" y="2806976"/>
              </a:lnTo>
              <a:lnTo>
                <a:pt x="524378" y="2799209"/>
              </a:lnTo>
              <a:lnTo>
                <a:pt x="513291" y="2840260"/>
              </a:lnTo>
              <a:lnTo>
                <a:pt x="503314" y="2854683"/>
              </a:lnTo>
              <a:lnTo>
                <a:pt x="480033" y="2854683"/>
              </a:lnTo>
              <a:lnTo>
                <a:pt x="476707" y="2844698"/>
              </a:lnTo>
              <a:lnTo>
                <a:pt x="456752" y="2840260"/>
              </a:lnTo>
              <a:lnTo>
                <a:pt x="457860" y="2835822"/>
              </a:lnTo>
              <a:lnTo>
                <a:pt x="455643" y="2825837"/>
              </a:lnTo>
              <a:lnTo>
                <a:pt x="441231" y="2809195"/>
              </a:lnTo>
              <a:lnTo>
                <a:pt x="439014" y="2782567"/>
              </a:lnTo>
              <a:lnTo>
                <a:pt x="442340" y="2767035"/>
              </a:lnTo>
              <a:lnTo>
                <a:pt x="443448" y="2765925"/>
              </a:lnTo>
              <a:lnTo>
                <a:pt x="424602" y="2742626"/>
              </a:lnTo>
              <a:lnTo>
                <a:pt x="439014" y="2730422"/>
              </a:lnTo>
              <a:lnTo>
                <a:pt x="437905" y="2729312"/>
              </a:lnTo>
              <a:lnTo>
                <a:pt x="426819" y="2709342"/>
              </a:lnTo>
              <a:lnTo>
                <a:pt x="416841" y="2697137"/>
              </a:lnTo>
              <a:lnTo>
                <a:pt x="407972" y="2687152"/>
              </a:lnTo>
              <a:lnTo>
                <a:pt x="405755" y="2684933"/>
              </a:lnTo>
              <a:lnTo>
                <a:pt x="406864" y="2682714"/>
              </a:lnTo>
              <a:lnTo>
                <a:pt x="414624" y="2668291"/>
              </a:lnTo>
              <a:lnTo>
                <a:pt x="424602" y="2653868"/>
              </a:lnTo>
              <a:lnTo>
                <a:pt x="447883" y="2654977"/>
              </a:lnTo>
              <a:lnTo>
                <a:pt x="463403" y="2671620"/>
              </a:lnTo>
              <a:lnTo>
                <a:pt x="484467" y="2680495"/>
              </a:lnTo>
              <a:lnTo>
                <a:pt x="546550" y="2639445"/>
              </a:lnTo>
              <a:lnTo>
                <a:pt x="555419" y="2616146"/>
              </a:lnTo>
              <a:lnTo>
                <a:pt x="548767" y="2608379"/>
              </a:lnTo>
              <a:lnTo>
                <a:pt x="546550" y="2606160"/>
              </a:lnTo>
              <a:lnTo>
                <a:pt x="544333" y="2603941"/>
              </a:lnTo>
              <a:lnTo>
                <a:pt x="527703" y="2585080"/>
              </a:lnTo>
              <a:lnTo>
                <a:pt x="532138" y="2572876"/>
              </a:lnTo>
              <a:lnTo>
                <a:pt x="519943" y="2562891"/>
              </a:lnTo>
              <a:lnTo>
                <a:pt x="514400" y="2559562"/>
              </a:lnTo>
              <a:lnTo>
                <a:pt x="501096" y="2549577"/>
              </a:lnTo>
              <a:lnTo>
                <a:pt x="472272" y="2559562"/>
              </a:lnTo>
              <a:lnTo>
                <a:pt x="460078" y="2542920"/>
              </a:lnTo>
              <a:lnTo>
                <a:pt x="467838" y="2516293"/>
              </a:lnTo>
              <a:lnTo>
                <a:pt x="450100" y="2498541"/>
              </a:lnTo>
              <a:lnTo>
                <a:pt x="446774" y="2496322"/>
              </a:lnTo>
              <a:lnTo>
                <a:pt x="414624" y="2477461"/>
              </a:lnTo>
              <a:lnTo>
                <a:pt x="409081" y="2458600"/>
              </a:lnTo>
              <a:lnTo>
                <a:pt x="407972" y="2454162"/>
              </a:lnTo>
              <a:lnTo>
                <a:pt x="403538" y="2441958"/>
              </a:lnTo>
              <a:lnTo>
                <a:pt x="385800" y="2430863"/>
              </a:lnTo>
              <a:lnTo>
                <a:pt x="400212" y="2404236"/>
              </a:lnTo>
              <a:lnTo>
                <a:pt x="352541" y="2383156"/>
              </a:lnTo>
              <a:lnTo>
                <a:pt x="354759" y="2372061"/>
              </a:lnTo>
              <a:lnTo>
                <a:pt x="358084" y="2352090"/>
              </a:lnTo>
              <a:lnTo>
                <a:pt x="376931" y="2337667"/>
              </a:lnTo>
              <a:lnTo>
                <a:pt x="379148" y="2315477"/>
              </a:lnTo>
              <a:lnTo>
                <a:pt x="368062" y="2305492"/>
              </a:lnTo>
              <a:lnTo>
                <a:pt x="355867" y="2294397"/>
              </a:lnTo>
              <a:lnTo>
                <a:pt x="372497" y="2279974"/>
              </a:lnTo>
              <a:lnTo>
                <a:pt x="370279" y="2244471"/>
              </a:lnTo>
              <a:lnTo>
                <a:pt x="350324" y="2236705"/>
              </a:lnTo>
              <a:lnTo>
                <a:pt x="340347" y="2227829"/>
              </a:lnTo>
              <a:lnTo>
                <a:pt x="309305" y="2198982"/>
              </a:lnTo>
              <a:lnTo>
                <a:pt x="290459" y="2201201"/>
              </a:lnTo>
              <a:lnTo>
                <a:pt x="262743" y="2201201"/>
              </a:lnTo>
              <a:lnTo>
                <a:pt x="245005" y="2206749"/>
              </a:lnTo>
              <a:lnTo>
                <a:pt x="241679" y="2210077"/>
              </a:lnTo>
              <a:lnTo>
                <a:pt x="221724" y="2230048"/>
              </a:lnTo>
              <a:lnTo>
                <a:pt x="211747" y="2213406"/>
              </a:lnTo>
              <a:lnTo>
                <a:pt x="219507" y="2190107"/>
              </a:lnTo>
              <a:lnTo>
                <a:pt x="213964" y="2182340"/>
              </a:lnTo>
              <a:lnTo>
                <a:pt x="201769" y="2182340"/>
              </a:lnTo>
              <a:lnTo>
                <a:pt x="180705" y="2159041"/>
              </a:lnTo>
              <a:lnTo>
                <a:pt x="147447" y="2182340"/>
              </a:lnTo>
              <a:lnTo>
                <a:pt x="143012" y="2172355"/>
              </a:lnTo>
              <a:lnTo>
                <a:pt x="139686" y="2163479"/>
              </a:lnTo>
              <a:lnTo>
                <a:pt x="124166" y="2155713"/>
              </a:lnTo>
              <a:lnTo>
                <a:pt x="114188" y="2163479"/>
              </a:lnTo>
              <a:lnTo>
                <a:pt x="99776" y="2163479"/>
              </a:lnTo>
              <a:lnTo>
                <a:pt x="89798" y="2149056"/>
              </a:lnTo>
              <a:lnTo>
                <a:pt x="85364" y="2143509"/>
              </a:lnTo>
              <a:lnTo>
                <a:pt x="95341" y="2125757"/>
              </a:lnTo>
              <a:lnTo>
                <a:pt x="92016" y="2119100"/>
              </a:lnTo>
              <a:lnTo>
                <a:pt x="86472" y="2109115"/>
              </a:lnTo>
              <a:lnTo>
                <a:pt x="89798" y="2105786"/>
              </a:lnTo>
              <a:lnTo>
                <a:pt x="79821" y="2081378"/>
              </a:lnTo>
              <a:lnTo>
                <a:pt x="75386" y="2072502"/>
              </a:lnTo>
              <a:lnTo>
                <a:pt x="74278" y="2072502"/>
              </a:lnTo>
              <a:lnTo>
                <a:pt x="73169" y="2069174"/>
              </a:lnTo>
              <a:lnTo>
                <a:pt x="63191" y="2048094"/>
              </a:lnTo>
              <a:lnTo>
                <a:pt x="65409" y="2035889"/>
              </a:lnTo>
              <a:lnTo>
                <a:pt x="65409" y="2031451"/>
              </a:lnTo>
              <a:lnTo>
                <a:pt x="55431" y="2023685"/>
              </a:lnTo>
              <a:lnTo>
                <a:pt x="36585" y="2030342"/>
              </a:lnTo>
              <a:lnTo>
                <a:pt x="36585" y="2018138"/>
              </a:lnTo>
              <a:lnTo>
                <a:pt x="41019" y="2014809"/>
              </a:lnTo>
              <a:lnTo>
                <a:pt x="41019" y="1985963"/>
              </a:lnTo>
              <a:lnTo>
                <a:pt x="50997" y="1975978"/>
              </a:lnTo>
              <a:lnTo>
                <a:pt x="55431" y="1962664"/>
              </a:lnTo>
              <a:lnTo>
                <a:pt x="52105" y="1946022"/>
              </a:lnTo>
              <a:lnTo>
                <a:pt x="34367" y="1932708"/>
              </a:lnTo>
              <a:lnTo>
                <a:pt x="18847" y="1923832"/>
              </a:lnTo>
              <a:lnTo>
                <a:pt x="23281" y="1912737"/>
              </a:lnTo>
              <a:lnTo>
                <a:pt x="9978" y="1909409"/>
              </a:lnTo>
              <a:lnTo>
                <a:pt x="0" y="1908300"/>
              </a:lnTo>
              <a:lnTo>
                <a:pt x="8869" y="1894986"/>
              </a:lnTo>
              <a:lnTo>
                <a:pt x="7760" y="1887219"/>
              </a:lnTo>
              <a:lnTo>
                <a:pt x="6652" y="1886110"/>
              </a:lnTo>
              <a:lnTo>
                <a:pt x="13304" y="1881672"/>
              </a:lnTo>
              <a:lnTo>
                <a:pt x="22172" y="1879453"/>
              </a:lnTo>
              <a:lnTo>
                <a:pt x="18847" y="1869468"/>
              </a:lnTo>
              <a:lnTo>
                <a:pt x="19955" y="1869468"/>
              </a:lnTo>
              <a:lnTo>
                <a:pt x="24390" y="1859483"/>
              </a:lnTo>
              <a:lnTo>
                <a:pt x="47671" y="1858373"/>
              </a:lnTo>
              <a:lnTo>
                <a:pt x="52105" y="1848388"/>
              </a:lnTo>
              <a:lnTo>
                <a:pt x="43236" y="1845059"/>
              </a:lnTo>
              <a:lnTo>
                <a:pt x="32150" y="1830636"/>
              </a:lnTo>
              <a:lnTo>
                <a:pt x="31041" y="1820651"/>
              </a:lnTo>
              <a:lnTo>
                <a:pt x="31041" y="1819541"/>
              </a:lnTo>
              <a:lnTo>
                <a:pt x="17738" y="1794023"/>
              </a:lnTo>
              <a:lnTo>
                <a:pt x="19955" y="1784038"/>
              </a:lnTo>
              <a:lnTo>
                <a:pt x="19955" y="1781819"/>
              </a:lnTo>
              <a:lnTo>
                <a:pt x="11086" y="1766287"/>
              </a:lnTo>
              <a:lnTo>
                <a:pt x="12195" y="1760739"/>
              </a:lnTo>
              <a:lnTo>
                <a:pt x="24390" y="1679747"/>
              </a:lnTo>
              <a:lnTo>
                <a:pt x="39910" y="1664215"/>
              </a:lnTo>
              <a:lnTo>
                <a:pt x="41019" y="1660886"/>
              </a:lnTo>
              <a:lnTo>
                <a:pt x="43236" y="1655339"/>
              </a:lnTo>
              <a:lnTo>
                <a:pt x="44345" y="1653120"/>
              </a:lnTo>
              <a:lnTo>
                <a:pt x="47671" y="1646463"/>
              </a:lnTo>
              <a:lnTo>
                <a:pt x="58757" y="1622055"/>
              </a:lnTo>
              <a:lnTo>
                <a:pt x="59866" y="1619836"/>
              </a:lnTo>
              <a:lnTo>
                <a:pt x="62083" y="1614288"/>
              </a:lnTo>
              <a:lnTo>
                <a:pt x="80929" y="1608741"/>
              </a:lnTo>
              <a:lnTo>
                <a:pt x="86472" y="1607631"/>
              </a:lnTo>
              <a:lnTo>
                <a:pt x="87581" y="1606522"/>
              </a:lnTo>
              <a:lnTo>
                <a:pt x="84255" y="1587661"/>
              </a:lnTo>
              <a:lnTo>
                <a:pt x="76495" y="1577676"/>
              </a:lnTo>
              <a:lnTo>
                <a:pt x="75386" y="1577676"/>
              </a:lnTo>
              <a:lnTo>
                <a:pt x="76495" y="1577676"/>
              </a:lnTo>
              <a:lnTo>
                <a:pt x="75386" y="1577676"/>
              </a:lnTo>
              <a:lnTo>
                <a:pt x="75386" y="1575457"/>
              </a:lnTo>
              <a:lnTo>
                <a:pt x="76495" y="1574347"/>
              </a:lnTo>
              <a:lnTo>
                <a:pt x="78712" y="1567690"/>
              </a:lnTo>
              <a:lnTo>
                <a:pt x="80929" y="1559924"/>
              </a:lnTo>
              <a:lnTo>
                <a:pt x="70952" y="1539953"/>
              </a:lnTo>
              <a:lnTo>
                <a:pt x="70952" y="1537734"/>
              </a:lnTo>
              <a:lnTo>
                <a:pt x="74278" y="1533296"/>
              </a:lnTo>
              <a:lnTo>
                <a:pt x="73169" y="1529968"/>
              </a:lnTo>
              <a:lnTo>
                <a:pt x="80929" y="1522202"/>
              </a:lnTo>
              <a:lnTo>
                <a:pt x="87581" y="1523311"/>
              </a:lnTo>
              <a:lnTo>
                <a:pt x="90907" y="1529968"/>
              </a:lnTo>
              <a:lnTo>
                <a:pt x="93124" y="1536625"/>
              </a:lnTo>
              <a:lnTo>
                <a:pt x="94233" y="1542172"/>
              </a:lnTo>
              <a:lnTo>
                <a:pt x="114188" y="1542172"/>
              </a:lnTo>
              <a:lnTo>
                <a:pt x="115297" y="1534406"/>
              </a:lnTo>
              <a:lnTo>
                <a:pt x="115297" y="1527749"/>
              </a:lnTo>
              <a:lnTo>
                <a:pt x="119731" y="1515545"/>
              </a:lnTo>
              <a:lnTo>
                <a:pt x="126383" y="1513326"/>
              </a:lnTo>
              <a:lnTo>
                <a:pt x="129709" y="1516654"/>
              </a:lnTo>
              <a:lnTo>
                <a:pt x="139686" y="1519983"/>
              </a:lnTo>
              <a:lnTo>
                <a:pt x="147447" y="1525530"/>
              </a:lnTo>
              <a:lnTo>
                <a:pt x="150772" y="1522202"/>
              </a:lnTo>
              <a:lnTo>
                <a:pt x="154098" y="1525530"/>
              </a:lnTo>
              <a:lnTo>
                <a:pt x="159641" y="1521092"/>
              </a:lnTo>
              <a:lnTo>
                <a:pt x="167402" y="1519983"/>
              </a:lnTo>
              <a:lnTo>
                <a:pt x="178488" y="1509997"/>
              </a:lnTo>
              <a:lnTo>
                <a:pt x="178488" y="1506669"/>
              </a:lnTo>
              <a:lnTo>
                <a:pt x="171836" y="1502231"/>
              </a:lnTo>
              <a:lnTo>
                <a:pt x="176271" y="1501122"/>
              </a:lnTo>
              <a:lnTo>
                <a:pt x="178488" y="1494465"/>
              </a:lnTo>
              <a:lnTo>
                <a:pt x="187357" y="1490027"/>
              </a:lnTo>
              <a:lnTo>
                <a:pt x="195117" y="1488917"/>
              </a:lnTo>
              <a:lnTo>
                <a:pt x="199552" y="1491136"/>
              </a:lnTo>
              <a:lnTo>
                <a:pt x="226159" y="1494465"/>
              </a:lnTo>
              <a:lnTo>
                <a:pt x="235028" y="1498903"/>
              </a:lnTo>
              <a:lnTo>
                <a:pt x="251657" y="1498903"/>
              </a:lnTo>
              <a:lnTo>
                <a:pt x="270503" y="1506669"/>
              </a:lnTo>
              <a:lnTo>
                <a:pt x="279372" y="1511107"/>
              </a:lnTo>
              <a:lnTo>
                <a:pt x="286024" y="1509997"/>
              </a:lnTo>
              <a:lnTo>
                <a:pt x="296002" y="1508888"/>
              </a:lnTo>
              <a:lnTo>
                <a:pt x="292676" y="1506669"/>
              </a:lnTo>
              <a:lnTo>
                <a:pt x="298219" y="1502231"/>
              </a:lnTo>
              <a:lnTo>
                <a:pt x="298219" y="1500012"/>
              </a:lnTo>
              <a:lnTo>
                <a:pt x="297110" y="1496684"/>
              </a:lnTo>
              <a:lnTo>
                <a:pt x="300436" y="1492246"/>
              </a:lnTo>
              <a:lnTo>
                <a:pt x="293784" y="1487808"/>
              </a:lnTo>
              <a:lnTo>
                <a:pt x="274938" y="1487808"/>
              </a:lnTo>
              <a:lnTo>
                <a:pt x="271612" y="1485589"/>
              </a:lnTo>
              <a:lnTo>
                <a:pt x="271612" y="1477823"/>
              </a:lnTo>
              <a:lnTo>
                <a:pt x="266069" y="1472275"/>
              </a:lnTo>
              <a:lnTo>
                <a:pt x="269395" y="1468947"/>
              </a:lnTo>
              <a:lnTo>
                <a:pt x="267178" y="1463399"/>
              </a:lnTo>
              <a:lnTo>
                <a:pt x="235028" y="1453414"/>
              </a:lnTo>
              <a:lnTo>
                <a:pt x="218398" y="1458961"/>
              </a:lnTo>
              <a:lnTo>
                <a:pt x="198443" y="1460071"/>
              </a:lnTo>
              <a:lnTo>
                <a:pt x="174053" y="1455633"/>
              </a:lnTo>
              <a:lnTo>
                <a:pt x="171836" y="1447867"/>
              </a:lnTo>
              <a:lnTo>
                <a:pt x="157424" y="1437881"/>
              </a:lnTo>
              <a:lnTo>
                <a:pt x="151881" y="1425677"/>
              </a:lnTo>
              <a:lnTo>
                <a:pt x="148555" y="1433444"/>
              </a:lnTo>
              <a:lnTo>
                <a:pt x="133035" y="1426787"/>
              </a:lnTo>
              <a:lnTo>
                <a:pt x="129709" y="1416801"/>
              </a:lnTo>
              <a:lnTo>
                <a:pt x="117514" y="1395721"/>
              </a:lnTo>
              <a:lnTo>
                <a:pt x="94233" y="1400159"/>
              </a:lnTo>
              <a:lnTo>
                <a:pt x="60974" y="1400159"/>
              </a:lnTo>
              <a:lnTo>
                <a:pt x="48779" y="1389064"/>
              </a:lnTo>
              <a:lnTo>
                <a:pt x="266069" y="1192687"/>
              </a:lnTo>
              <a:lnTo>
                <a:pt x="436797" y="992981"/>
              </a:lnTo>
              <a:lnTo>
                <a:pt x="429036" y="973011"/>
              </a:lnTo>
              <a:lnTo>
                <a:pt x="399103" y="933070"/>
              </a:lnTo>
            </a:path>
          </a:pathLst>
        </a:custGeom>
        <a:solidFill xmlns:a="http://schemas.openxmlformats.org/drawingml/2006/main">
          <a:srgbClr val="339933"/>
        </a:solidFill>
        <a:ln xmlns:a="http://schemas.openxmlformats.org/drawingml/2006/main" w="0" cap="flat" cmpd="sng">
          <a:solidFill>
            <a:srgbClr val="000000"/>
          </a:solidFill>
          <a:prstDash val="solid"/>
          <a:round/>
          <a:headEnd type="none" w="med" len="med"/>
          <a:tailEnd type="none" w="med" len="me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0.7625</cdr:x>
      <cdr:y>0.09825</cdr:y>
    </cdr:from>
    <cdr:to>
      <cdr:x>0.9055</cdr:x>
      <cdr:y>0.26075</cdr:y>
    </cdr:to>
    <cdr:sp macro="" textlink="">
      <cdr:nvSpPr>
        <cdr:cNvPr id="36971" name="Freeform 107"/>
        <cdr:cNvSpPr>
          <a:spLocks xmlns:a="http://schemas.openxmlformats.org/drawingml/2006/main"/>
        </cdr:cNvSpPr>
      </cdr:nvSpPr>
      <cdr:spPr bwMode="auto">
        <a:xfrm xmlns:a="http://schemas.openxmlformats.org/drawingml/2006/main">
          <a:off x="6986826" y="702809"/>
          <a:ext cx="1310316" cy="1162407"/>
        </a:xfrm>
        <a:custGeom xmlns:a="http://schemas.openxmlformats.org/drawingml/2006/main">
          <a:avLst/>
          <a:gdLst/>
          <a:ahLst/>
          <a:cxnLst>
            <a:cxn ang="0">
              <a:pos x="201769" y="1093944"/>
            </a:cxn>
            <a:cxn ang="0">
              <a:pos x="218399" y="998529"/>
            </a:cxn>
            <a:cxn ang="0">
              <a:pos x="162968" y="918646"/>
            </a:cxn>
            <a:cxn ang="0">
              <a:pos x="124166" y="868720"/>
            </a:cxn>
            <a:cxn ang="0">
              <a:pos x="126383" y="808808"/>
            </a:cxn>
            <a:cxn ang="0">
              <a:pos x="149664" y="751115"/>
            </a:cxn>
            <a:cxn ang="0">
              <a:pos x="162968" y="678999"/>
            </a:cxn>
            <a:cxn ang="0">
              <a:pos x="108645" y="454885"/>
            </a:cxn>
            <a:cxn ang="0">
              <a:pos x="90907" y="320639"/>
            </a:cxn>
            <a:cxn ang="0">
              <a:pos x="38802" y="181954"/>
            </a:cxn>
            <a:cxn ang="0">
              <a:pos x="60974" y="157545"/>
            </a:cxn>
            <a:cxn ang="0">
              <a:pos x="83147" y="120933"/>
            </a:cxn>
            <a:cxn ang="0">
              <a:pos x="165185" y="88758"/>
            </a:cxn>
            <a:cxn ang="0">
              <a:pos x="210638" y="77663"/>
            </a:cxn>
            <a:cxn ang="0">
              <a:pos x="282699" y="34394"/>
            </a:cxn>
            <a:cxn ang="0">
              <a:pos x="338130" y="24408"/>
            </a:cxn>
            <a:cxn ang="0">
              <a:pos x="373605" y="27737"/>
            </a:cxn>
            <a:cxn ang="0">
              <a:pos x="374714" y="1109"/>
            </a:cxn>
            <a:cxn ang="0">
              <a:pos x="475598" y="34394"/>
            </a:cxn>
            <a:cxn ang="0">
              <a:pos x="453426" y="65459"/>
            </a:cxn>
            <a:cxn ang="0">
              <a:pos x="445666" y="97634"/>
            </a:cxn>
            <a:cxn ang="0">
              <a:pos x="517726" y="105400"/>
            </a:cxn>
            <a:cxn ang="0">
              <a:pos x="524378" y="136465"/>
            </a:cxn>
            <a:cxn ang="0">
              <a:pos x="709517" y="123152"/>
            </a:cxn>
            <a:cxn ang="0">
              <a:pos x="993324" y="251851"/>
            </a:cxn>
            <a:cxn ang="0">
              <a:pos x="1159617" y="306215"/>
            </a:cxn>
            <a:cxn ang="0">
              <a:pos x="1274914" y="380550"/>
            </a:cxn>
            <a:cxn ang="0">
              <a:pos x="1322584" y="470418"/>
            </a:cxn>
            <a:cxn ang="0">
              <a:pos x="1190659" y="629073"/>
            </a:cxn>
            <a:cxn ang="0">
              <a:pos x="712843" y="606883"/>
            </a:cxn>
            <a:cxn ang="0">
              <a:pos x="558745" y="556957"/>
            </a:cxn>
            <a:cxn ang="0">
              <a:pos x="523269" y="553629"/>
            </a:cxn>
            <a:cxn ang="0">
              <a:pos x="403538" y="479294"/>
            </a:cxn>
            <a:cxn ang="0">
              <a:pos x="414624" y="524782"/>
            </a:cxn>
            <a:cxn ang="0">
              <a:pos x="456752" y="545862"/>
            </a:cxn>
            <a:cxn ang="0">
              <a:pos x="498880" y="571380"/>
            </a:cxn>
            <a:cxn ang="0">
              <a:pos x="541007" y="606883"/>
            </a:cxn>
            <a:cxn ang="0">
              <a:pos x="582026" y="637949"/>
            </a:cxn>
            <a:cxn ang="0">
              <a:pos x="656304" y="712284"/>
            </a:cxn>
            <a:cxn ang="0">
              <a:pos x="599764" y="784400"/>
            </a:cxn>
            <a:cxn ang="0">
              <a:pos x="640783" y="835436"/>
            </a:cxn>
            <a:cxn ang="0">
              <a:pos x="654086" y="848749"/>
            </a:cxn>
            <a:cxn ang="0">
              <a:pos x="667390" y="876486"/>
            </a:cxn>
            <a:cxn ang="0">
              <a:pos x="670716" y="914209"/>
            </a:cxn>
            <a:cxn ang="0">
              <a:pos x="687345" y="951931"/>
            </a:cxn>
            <a:cxn ang="0">
              <a:pos x="737233" y="963026"/>
            </a:cxn>
            <a:cxn ang="0">
              <a:pos x="763840" y="980777"/>
            </a:cxn>
            <a:cxn ang="0">
              <a:pos x="801533" y="1020718"/>
            </a:cxn>
            <a:cxn ang="0">
              <a:pos x="931241" y="1055112"/>
            </a:cxn>
            <a:cxn ang="0">
              <a:pos x="967826" y="1038470"/>
            </a:cxn>
            <a:cxn ang="0">
              <a:pos x="961174" y="946383"/>
            </a:cxn>
          </a:cxnLst>
          <a:rect l="0" t="0" r="r" b="b"/>
          <a:pathLst>
            <a:path w="1322584" h="1151637">
              <a:moveTo>
                <a:pt x="286024" y="1151637"/>
              </a:moveTo>
              <a:lnTo>
                <a:pt x="246114" y="1125009"/>
              </a:lnTo>
              <a:lnTo>
                <a:pt x="208421" y="1111695"/>
              </a:lnTo>
              <a:lnTo>
                <a:pt x="201769" y="1093944"/>
              </a:lnTo>
              <a:lnTo>
                <a:pt x="160750" y="1061769"/>
              </a:lnTo>
              <a:lnTo>
                <a:pt x="192900" y="1039579"/>
              </a:lnTo>
              <a:lnTo>
                <a:pt x="210638" y="1019609"/>
              </a:lnTo>
              <a:lnTo>
                <a:pt x="218399" y="998529"/>
              </a:lnTo>
              <a:lnTo>
                <a:pt x="211747" y="976339"/>
              </a:lnTo>
              <a:lnTo>
                <a:pt x="189574" y="961916"/>
              </a:lnTo>
              <a:lnTo>
                <a:pt x="167402" y="950821"/>
              </a:lnTo>
              <a:lnTo>
                <a:pt x="162968" y="918646"/>
              </a:lnTo>
              <a:lnTo>
                <a:pt x="176271" y="908661"/>
              </a:lnTo>
              <a:lnTo>
                <a:pt x="170728" y="887581"/>
              </a:lnTo>
              <a:lnTo>
                <a:pt x="136361" y="885362"/>
              </a:lnTo>
              <a:lnTo>
                <a:pt x="124166" y="868720"/>
              </a:lnTo>
              <a:lnTo>
                <a:pt x="123057" y="837655"/>
              </a:lnTo>
              <a:lnTo>
                <a:pt x="147447" y="830998"/>
              </a:lnTo>
              <a:lnTo>
                <a:pt x="149664" y="812137"/>
              </a:lnTo>
              <a:lnTo>
                <a:pt x="126383" y="808808"/>
              </a:lnTo>
              <a:lnTo>
                <a:pt x="123057" y="801042"/>
              </a:lnTo>
              <a:lnTo>
                <a:pt x="137469" y="791057"/>
              </a:lnTo>
              <a:lnTo>
                <a:pt x="135252" y="767758"/>
              </a:lnTo>
              <a:lnTo>
                <a:pt x="149664" y="751115"/>
              </a:lnTo>
              <a:lnTo>
                <a:pt x="135252" y="740021"/>
              </a:lnTo>
              <a:lnTo>
                <a:pt x="171837" y="730035"/>
              </a:lnTo>
              <a:lnTo>
                <a:pt x="172945" y="722269"/>
              </a:lnTo>
              <a:lnTo>
                <a:pt x="162968" y="678999"/>
              </a:lnTo>
              <a:lnTo>
                <a:pt x="108645" y="588022"/>
              </a:lnTo>
              <a:lnTo>
                <a:pt x="60974" y="529220"/>
              </a:lnTo>
              <a:lnTo>
                <a:pt x="59866" y="512578"/>
              </a:lnTo>
              <a:lnTo>
                <a:pt x="108645" y="454885"/>
              </a:lnTo>
              <a:lnTo>
                <a:pt x="150773" y="414944"/>
              </a:lnTo>
              <a:lnTo>
                <a:pt x="160750" y="390536"/>
              </a:lnTo>
              <a:lnTo>
                <a:pt x="125274" y="368346"/>
              </a:lnTo>
              <a:lnTo>
                <a:pt x="90907" y="320639"/>
              </a:lnTo>
              <a:lnTo>
                <a:pt x="21064" y="299558"/>
              </a:lnTo>
              <a:lnTo>
                <a:pt x="0" y="238537"/>
              </a:lnTo>
              <a:lnTo>
                <a:pt x="28824" y="205253"/>
              </a:lnTo>
              <a:lnTo>
                <a:pt x="38802" y="181954"/>
              </a:lnTo>
              <a:lnTo>
                <a:pt x="6652" y="179735"/>
              </a:lnTo>
              <a:lnTo>
                <a:pt x="1109" y="173078"/>
              </a:lnTo>
              <a:lnTo>
                <a:pt x="31042" y="161983"/>
              </a:lnTo>
              <a:lnTo>
                <a:pt x="60974" y="157545"/>
              </a:lnTo>
              <a:lnTo>
                <a:pt x="69843" y="155326"/>
              </a:lnTo>
              <a:lnTo>
                <a:pt x="72061" y="155326"/>
              </a:lnTo>
              <a:lnTo>
                <a:pt x="72061" y="153108"/>
              </a:lnTo>
              <a:lnTo>
                <a:pt x="83147" y="120933"/>
              </a:lnTo>
              <a:lnTo>
                <a:pt x="89799" y="119823"/>
              </a:lnTo>
              <a:lnTo>
                <a:pt x="120840" y="109838"/>
              </a:lnTo>
              <a:lnTo>
                <a:pt x="148555" y="103181"/>
              </a:lnTo>
              <a:lnTo>
                <a:pt x="165185" y="88758"/>
              </a:lnTo>
              <a:lnTo>
                <a:pt x="166293" y="86539"/>
              </a:lnTo>
              <a:lnTo>
                <a:pt x="174054" y="73225"/>
              </a:lnTo>
              <a:lnTo>
                <a:pt x="169619" y="52145"/>
              </a:lnTo>
              <a:lnTo>
                <a:pt x="210638" y="77663"/>
              </a:lnTo>
              <a:lnTo>
                <a:pt x="248331" y="73225"/>
              </a:lnTo>
              <a:lnTo>
                <a:pt x="242788" y="29956"/>
              </a:lnTo>
              <a:lnTo>
                <a:pt x="247223" y="27737"/>
              </a:lnTo>
              <a:lnTo>
                <a:pt x="282699" y="34394"/>
              </a:lnTo>
              <a:lnTo>
                <a:pt x="290459" y="35503"/>
              </a:lnTo>
              <a:lnTo>
                <a:pt x="348107" y="49926"/>
              </a:lnTo>
              <a:lnTo>
                <a:pt x="333695" y="37722"/>
              </a:lnTo>
              <a:lnTo>
                <a:pt x="338130" y="24408"/>
              </a:lnTo>
              <a:lnTo>
                <a:pt x="343673" y="19970"/>
              </a:lnTo>
              <a:lnTo>
                <a:pt x="370280" y="29956"/>
              </a:lnTo>
              <a:lnTo>
                <a:pt x="374714" y="31065"/>
              </a:lnTo>
              <a:lnTo>
                <a:pt x="373605" y="27737"/>
              </a:lnTo>
              <a:lnTo>
                <a:pt x="360302" y="15532"/>
              </a:lnTo>
              <a:lnTo>
                <a:pt x="355867" y="0"/>
              </a:lnTo>
              <a:lnTo>
                <a:pt x="363628" y="2219"/>
              </a:lnTo>
              <a:lnTo>
                <a:pt x="374714" y="1109"/>
              </a:lnTo>
              <a:lnTo>
                <a:pt x="420167" y="21080"/>
              </a:lnTo>
              <a:lnTo>
                <a:pt x="435688" y="28846"/>
              </a:lnTo>
              <a:lnTo>
                <a:pt x="437905" y="26627"/>
              </a:lnTo>
              <a:lnTo>
                <a:pt x="475598" y="34394"/>
              </a:lnTo>
              <a:lnTo>
                <a:pt x="476707" y="34394"/>
              </a:lnTo>
              <a:lnTo>
                <a:pt x="477816" y="51036"/>
              </a:lnTo>
              <a:lnTo>
                <a:pt x="471164" y="56583"/>
              </a:lnTo>
              <a:lnTo>
                <a:pt x="453426" y="65459"/>
              </a:lnTo>
              <a:lnTo>
                <a:pt x="419059" y="59911"/>
              </a:lnTo>
              <a:lnTo>
                <a:pt x="441231" y="80992"/>
              </a:lnTo>
              <a:lnTo>
                <a:pt x="457861" y="84320"/>
              </a:lnTo>
              <a:lnTo>
                <a:pt x="445666" y="97634"/>
              </a:lnTo>
              <a:lnTo>
                <a:pt x="464512" y="100962"/>
              </a:lnTo>
              <a:lnTo>
                <a:pt x="513292" y="90977"/>
              </a:lnTo>
              <a:lnTo>
                <a:pt x="519943" y="95415"/>
              </a:lnTo>
              <a:lnTo>
                <a:pt x="517726" y="105400"/>
              </a:lnTo>
              <a:lnTo>
                <a:pt x="508857" y="114276"/>
              </a:lnTo>
              <a:lnTo>
                <a:pt x="497771" y="124261"/>
              </a:lnTo>
              <a:lnTo>
                <a:pt x="515509" y="148670"/>
              </a:lnTo>
              <a:lnTo>
                <a:pt x="524378" y="136465"/>
              </a:lnTo>
              <a:lnTo>
                <a:pt x="527704" y="112057"/>
              </a:lnTo>
              <a:lnTo>
                <a:pt x="611959" y="112057"/>
              </a:lnTo>
              <a:lnTo>
                <a:pt x="617502" y="117604"/>
              </a:lnTo>
              <a:lnTo>
                <a:pt x="709517" y="123152"/>
              </a:lnTo>
              <a:lnTo>
                <a:pt x="797098" y="144232"/>
              </a:lnTo>
              <a:lnTo>
                <a:pt x="922372" y="207472"/>
              </a:lnTo>
              <a:lnTo>
                <a:pt x="923481" y="207472"/>
              </a:lnTo>
              <a:lnTo>
                <a:pt x="993324" y="251851"/>
              </a:lnTo>
              <a:lnTo>
                <a:pt x="1023257" y="270712"/>
              </a:lnTo>
              <a:lnTo>
                <a:pt x="1045429" y="270712"/>
              </a:lnTo>
              <a:lnTo>
                <a:pt x="1149640" y="331733"/>
              </a:lnTo>
              <a:lnTo>
                <a:pt x="1159617" y="306215"/>
              </a:lnTo>
              <a:lnTo>
                <a:pt x="1182898" y="335062"/>
              </a:lnTo>
              <a:lnTo>
                <a:pt x="1223917" y="352813"/>
              </a:lnTo>
              <a:lnTo>
                <a:pt x="1243872" y="369455"/>
              </a:lnTo>
              <a:lnTo>
                <a:pt x="1274914" y="380550"/>
              </a:lnTo>
              <a:lnTo>
                <a:pt x="1291543" y="398302"/>
              </a:lnTo>
              <a:lnTo>
                <a:pt x="1299303" y="446009"/>
              </a:lnTo>
              <a:lnTo>
                <a:pt x="1300412" y="467089"/>
              </a:lnTo>
              <a:lnTo>
                <a:pt x="1322584" y="470418"/>
              </a:lnTo>
              <a:lnTo>
                <a:pt x="1320367" y="491498"/>
              </a:lnTo>
              <a:lnTo>
                <a:pt x="1308172" y="536986"/>
              </a:lnTo>
              <a:lnTo>
                <a:pt x="1256067" y="585803"/>
              </a:lnTo>
              <a:lnTo>
                <a:pt x="1190659" y="629073"/>
              </a:lnTo>
              <a:lnTo>
                <a:pt x="1097535" y="659029"/>
              </a:lnTo>
              <a:lnTo>
                <a:pt x="1008845" y="669014"/>
              </a:lnTo>
              <a:lnTo>
                <a:pt x="865833" y="629073"/>
              </a:lnTo>
              <a:lnTo>
                <a:pt x="712843" y="606883"/>
              </a:lnTo>
              <a:lnTo>
                <a:pt x="643000" y="576928"/>
              </a:lnTo>
              <a:lnTo>
                <a:pt x="621936" y="584694"/>
              </a:lnTo>
              <a:lnTo>
                <a:pt x="605307" y="563614"/>
              </a:lnTo>
              <a:lnTo>
                <a:pt x="558745" y="556957"/>
              </a:lnTo>
              <a:lnTo>
                <a:pt x="557636" y="556957"/>
              </a:lnTo>
              <a:lnTo>
                <a:pt x="531030" y="539205"/>
              </a:lnTo>
              <a:lnTo>
                <a:pt x="524378" y="553629"/>
              </a:lnTo>
              <a:lnTo>
                <a:pt x="523269" y="553629"/>
              </a:lnTo>
              <a:lnTo>
                <a:pt x="467838" y="522563"/>
              </a:lnTo>
              <a:lnTo>
                <a:pt x="442340" y="491498"/>
              </a:lnTo>
              <a:lnTo>
                <a:pt x="407973" y="483732"/>
              </a:lnTo>
              <a:lnTo>
                <a:pt x="403538" y="479294"/>
              </a:lnTo>
              <a:lnTo>
                <a:pt x="359193" y="482622"/>
              </a:lnTo>
              <a:lnTo>
                <a:pt x="360302" y="483732"/>
              </a:lnTo>
              <a:lnTo>
                <a:pt x="422385" y="504812"/>
              </a:lnTo>
              <a:lnTo>
                <a:pt x="414624" y="524782"/>
              </a:lnTo>
              <a:lnTo>
                <a:pt x="414624" y="525892"/>
              </a:lnTo>
              <a:lnTo>
                <a:pt x="412407" y="525892"/>
              </a:lnTo>
              <a:lnTo>
                <a:pt x="437905" y="536986"/>
              </a:lnTo>
              <a:lnTo>
                <a:pt x="456752" y="545862"/>
              </a:lnTo>
              <a:lnTo>
                <a:pt x="447883" y="552519"/>
              </a:lnTo>
              <a:lnTo>
                <a:pt x="473381" y="561395"/>
              </a:lnTo>
              <a:lnTo>
                <a:pt x="493336" y="563614"/>
              </a:lnTo>
              <a:lnTo>
                <a:pt x="498880" y="571380"/>
              </a:lnTo>
              <a:lnTo>
                <a:pt x="454535" y="578037"/>
              </a:lnTo>
              <a:lnTo>
                <a:pt x="492228" y="586913"/>
              </a:lnTo>
              <a:lnTo>
                <a:pt x="541007" y="605774"/>
              </a:lnTo>
              <a:lnTo>
                <a:pt x="541007" y="606883"/>
              </a:lnTo>
              <a:lnTo>
                <a:pt x="518835" y="610212"/>
              </a:lnTo>
              <a:lnTo>
                <a:pt x="537681" y="619088"/>
              </a:lnTo>
              <a:lnTo>
                <a:pt x="527704" y="630183"/>
              </a:lnTo>
              <a:lnTo>
                <a:pt x="582026" y="637949"/>
              </a:lnTo>
              <a:lnTo>
                <a:pt x="625262" y="664576"/>
              </a:lnTo>
              <a:lnTo>
                <a:pt x="643000" y="680109"/>
              </a:lnTo>
              <a:lnTo>
                <a:pt x="656304" y="698970"/>
              </a:lnTo>
              <a:lnTo>
                <a:pt x="656304" y="712284"/>
              </a:lnTo>
              <a:lnTo>
                <a:pt x="638566" y="712284"/>
              </a:lnTo>
              <a:lnTo>
                <a:pt x="651869" y="746678"/>
              </a:lnTo>
              <a:lnTo>
                <a:pt x="635240" y="774414"/>
              </a:lnTo>
              <a:lnTo>
                <a:pt x="599764" y="784400"/>
              </a:lnTo>
              <a:lnTo>
                <a:pt x="621936" y="792166"/>
              </a:lnTo>
              <a:lnTo>
                <a:pt x="621936" y="805480"/>
              </a:lnTo>
              <a:lnTo>
                <a:pt x="639674" y="818794"/>
              </a:lnTo>
              <a:lnTo>
                <a:pt x="640783" y="835436"/>
              </a:lnTo>
              <a:lnTo>
                <a:pt x="651869" y="836545"/>
              </a:lnTo>
              <a:lnTo>
                <a:pt x="648543" y="842093"/>
              </a:lnTo>
              <a:lnTo>
                <a:pt x="647435" y="842093"/>
              </a:lnTo>
              <a:lnTo>
                <a:pt x="654086" y="848749"/>
              </a:lnTo>
              <a:lnTo>
                <a:pt x="647435" y="857625"/>
              </a:lnTo>
              <a:lnTo>
                <a:pt x="665173" y="876486"/>
              </a:lnTo>
              <a:lnTo>
                <a:pt x="666281" y="877596"/>
              </a:lnTo>
              <a:lnTo>
                <a:pt x="667390" y="876486"/>
              </a:lnTo>
              <a:lnTo>
                <a:pt x="668498" y="876486"/>
              </a:lnTo>
              <a:lnTo>
                <a:pt x="655195" y="890910"/>
              </a:lnTo>
              <a:lnTo>
                <a:pt x="657412" y="903114"/>
              </a:lnTo>
              <a:lnTo>
                <a:pt x="670716" y="914209"/>
              </a:lnTo>
              <a:lnTo>
                <a:pt x="652978" y="928632"/>
              </a:lnTo>
              <a:lnTo>
                <a:pt x="669607" y="937508"/>
              </a:lnTo>
              <a:lnTo>
                <a:pt x="672933" y="947493"/>
              </a:lnTo>
              <a:lnTo>
                <a:pt x="687345" y="951931"/>
              </a:lnTo>
              <a:lnTo>
                <a:pt x="687345" y="959697"/>
              </a:lnTo>
              <a:lnTo>
                <a:pt x="706192" y="960807"/>
              </a:lnTo>
              <a:lnTo>
                <a:pt x="707300" y="968573"/>
              </a:lnTo>
              <a:lnTo>
                <a:pt x="737233" y="963026"/>
              </a:lnTo>
              <a:lnTo>
                <a:pt x="733907" y="955259"/>
              </a:lnTo>
              <a:lnTo>
                <a:pt x="758297" y="965244"/>
              </a:lnTo>
              <a:lnTo>
                <a:pt x="767166" y="977449"/>
              </a:lnTo>
              <a:lnTo>
                <a:pt x="763840" y="980777"/>
              </a:lnTo>
              <a:lnTo>
                <a:pt x="773817" y="989653"/>
              </a:lnTo>
              <a:lnTo>
                <a:pt x="780469" y="982996"/>
              </a:lnTo>
              <a:lnTo>
                <a:pt x="800424" y="998529"/>
              </a:lnTo>
              <a:lnTo>
                <a:pt x="801533" y="1020718"/>
              </a:lnTo>
              <a:lnTo>
                <a:pt x="900200" y="1041798"/>
              </a:lnTo>
              <a:lnTo>
                <a:pt x="901309" y="1041798"/>
              </a:lnTo>
              <a:lnTo>
                <a:pt x="903526" y="1049565"/>
              </a:lnTo>
              <a:lnTo>
                <a:pt x="931241" y="1055112"/>
              </a:lnTo>
              <a:lnTo>
                <a:pt x="942328" y="1049565"/>
              </a:lnTo>
              <a:lnTo>
                <a:pt x="944545" y="1039579"/>
              </a:lnTo>
              <a:lnTo>
                <a:pt x="952305" y="1036251"/>
              </a:lnTo>
              <a:lnTo>
                <a:pt x="967826" y="1038470"/>
              </a:lnTo>
              <a:lnTo>
                <a:pt x="987781" y="1019609"/>
              </a:lnTo>
              <a:lnTo>
                <a:pt x="968935" y="985215"/>
              </a:lnTo>
              <a:lnTo>
                <a:pt x="972260" y="967463"/>
              </a:lnTo>
              <a:lnTo>
                <a:pt x="961174" y="946383"/>
              </a:lnTo>
            </a:path>
          </a:pathLst>
        </a:custGeom>
        <a:solidFill xmlns:a="http://schemas.openxmlformats.org/drawingml/2006/main">
          <a:srgbClr val="339933"/>
        </a:solidFill>
        <a:ln xmlns:a="http://schemas.openxmlformats.org/drawingml/2006/main" w="0" cap="flat" cmpd="sng">
          <a:solidFill>
            <a:srgbClr val="000000"/>
          </a:solidFill>
          <a:prstDash val="solid"/>
          <a:round/>
          <a:headEnd type="none" w="med" len="med"/>
          <a:tailEnd type="none" w="med" len="me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0.6665</cdr:x>
      <cdr:y>0.4515</cdr:y>
    </cdr:from>
    <cdr:to>
      <cdr:x>0.70175</cdr:x>
      <cdr:y>0.47575</cdr:y>
    </cdr:to>
    <cdr:sp macro="" textlink="">
      <cdr:nvSpPr>
        <cdr:cNvPr id="36972" name="Freeform 108"/>
        <cdr:cNvSpPr>
          <a:spLocks xmlns:a="http://schemas.openxmlformats.org/drawingml/2006/main"/>
        </cdr:cNvSpPr>
      </cdr:nvSpPr>
      <cdr:spPr bwMode="auto">
        <a:xfrm xmlns:a="http://schemas.openxmlformats.org/drawingml/2006/main">
          <a:off x="6107173" y="3229704"/>
          <a:ext cx="322997" cy="173467"/>
        </a:xfrm>
        <a:custGeom xmlns:a="http://schemas.openxmlformats.org/drawingml/2006/main">
          <a:avLst/>
          <a:gdLst/>
          <a:ahLst/>
          <a:cxnLst>
            <a:cxn ang="0">
              <a:pos x="174053" y="4438"/>
            </a:cxn>
            <a:cxn ang="0">
              <a:pos x="184031" y="16642"/>
            </a:cxn>
            <a:cxn ang="0">
              <a:pos x="196225" y="21080"/>
            </a:cxn>
            <a:cxn ang="0">
              <a:pos x="212855" y="29956"/>
            </a:cxn>
            <a:cxn ang="0">
              <a:pos x="223941" y="35503"/>
            </a:cxn>
            <a:cxn ang="0">
              <a:pos x="236136" y="35503"/>
            </a:cxn>
            <a:cxn ang="0">
              <a:pos x="238353" y="36613"/>
            </a:cxn>
            <a:cxn ang="0">
              <a:pos x="237244" y="39941"/>
            </a:cxn>
            <a:cxn ang="0">
              <a:pos x="240570" y="45488"/>
            </a:cxn>
            <a:cxn ang="0">
              <a:pos x="259417" y="37722"/>
            </a:cxn>
            <a:cxn ang="0">
              <a:pos x="292675" y="38832"/>
            </a:cxn>
            <a:cxn ang="0">
              <a:pos x="305979" y="49926"/>
            </a:cxn>
            <a:cxn ang="0">
              <a:pos x="310413" y="59912"/>
            </a:cxn>
            <a:cxn ang="0">
              <a:pos x="313739" y="62131"/>
            </a:cxn>
            <a:cxn ang="0">
              <a:pos x="317065" y="65459"/>
            </a:cxn>
            <a:cxn ang="0">
              <a:pos x="321499" y="69897"/>
            </a:cxn>
            <a:cxn ang="0">
              <a:pos x="322608" y="75444"/>
            </a:cxn>
            <a:cxn ang="0">
              <a:pos x="324825" y="82101"/>
            </a:cxn>
            <a:cxn ang="0">
              <a:pos x="324825" y="85430"/>
            </a:cxn>
            <a:cxn ang="0">
              <a:pos x="321499" y="87649"/>
            </a:cxn>
            <a:cxn ang="0">
              <a:pos x="309305" y="96524"/>
            </a:cxn>
            <a:cxn ang="0">
              <a:pos x="312631" y="109838"/>
            </a:cxn>
            <a:cxn ang="0">
              <a:pos x="305979" y="116495"/>
            </a:cxn>
            <a:cxn ang="0">
              <a:pos x="305979" y="122042"/>
            </a:cxn>
            <a:cxn ang="0">
              <a:pos x="304870" y="128699"/>
            </a:cxn>
            <a:cxn ang="0">
              <a:pos x="304870" y="140903"/>
            </a:cxn>
            <a:cxn ang="0">
              <a:pos x="312631" y="149779"/>
            </a:cxn>
            <a:cxn ang="0">
              <a:pos x="310413" y="159765"/>
            </a:cxn>
            <a:cxn ang="0">
              <a:pos x="179596" y="166421"/>
            </a:cxn>
            <a:cxn ang="0">
              <a:pos x="7760" y="146451"/>
            </a:cxn>
            <a:cxn ang="0">
              <a:pos x="13303" y="139794"/>
            </a:cxn>
            <a:cxn ang="0">
              <a:pos x="24389" y="135356"/>
            </a:cxn>
            <a:cxn ang="0">
              <a:pos x="31041" y="120933"/>
            </a:cxn>
            <a:cxn ang="0">
              <a:pos x="70951" y="104291"/>
            </a:cxn>
            <a:cxn ang="0">
              <a:pos x="3325" y="138685"/>
            </a:cxn>
            <a:cxn ang="0">
              <a:pos x="14412" y="115385"/>
            </a:cxn>
            <a:cxn ang="0">
              <a:pos x="28824" y="56583"/>
            </a:cxn>
            <a:cxn ang="0">
              <a:pos x="125274" y="2219"/>
            </a:cxn>
            <a:cxn ang="0">
              <a:pos x="130817" y="3328"/>
            </a:cxn>
            <a:cxn ang="0">
              <a:pos x="140794" y="68787"/>
            </a:cxn>
            <a:cxn ang="0">
              <a:pos x="150772" y="15533"/>
            </a:cxn>
          </a:cxnLst>
          <a:rect l="0" t="0" r="r" b="b"/>
          <a:pathLst>
            <a:path w="324825" h="166421">
              <a:moveTo>
                <a:pt x="170727" y="0"/>
              </a:moveTo>
              <a:lnTo>
                <a:pt x="174053" y="4438"/>
              </a:lnTo>
              <a:lnTo>
                <a:pt x="176270" y="6657"/>
              </a:lnTo>
              <a:lnTo>
                <a:pt x="184031" y="16642"/>
              </a:lnTo>
              <a:lnTo>
                <a:pt x="189574" y="15533"/>
              </a:lnTo>
              <a:lnTo>
                <a:pt x="196225" y="21080"/>
              </a:lnTo>
              <a:lnTo>
                <a:pt x="206203" y="26627"/>
              </a:lnTo>
              <a:lnTo>
                <a:pt x="212855" y="29956"/>
              </a:lnTo>
              <a:lnTo>
                <a:pt x="218398" y="32175"/>
              </a:lnTo>
              <a:lnTo>
                <a:pt x="223941" y="35503"/>
              </a:lnTo>
              <a:lnTo>
                <a:pt x="233918" y="35503"/>
              </a:lnTo>
              <a:lnTo>
                <a:pt x="236136" y="35503"/>
              </a:lnTo>
              <a:lnTo>
                <a:pt x="239462" y="35503"/>
              </a:lnTo>
              <a:lnTo>
                <a:pt x="238353" y="36613"/>
              </a:lnTo>
              <a:lnTo>
                <a:pt x="236136" y="37722"/>
              </a:lnTo>
              <a:lnTo>
                <a:pt x="237244" y="39941"/>
              </a:lnTo>
              <a:lnTo>
                <a:pt x="240570" y="44379"/>
              </a:lnTo>
              <a:lnTo>
                <a:pt x="240570" y="45488"/>
              </a:lnTo>
              <a:lnTo>
                <a:pt x="247222" y="39941"/>
              </a:lnTo>
              <a:lnTo>
                <a:pt x="259417" y="37722"/>
              </a:lnTo>
              <a:lnTo>
                <a:pt x="288241" y="38832"/>
              </a:lnTo>
              <a:lnTo>
                <a:pt x="292675" y="38832"/>
              </a:lnTo>
              <a:lnTo>
                <a:pt x="299327" y="49926"/>
              </a:lnTo>
              <a:lnTo>
                <a:pt x="305979" y="49926"/>
              </a:lnTo>
              <a:lnTo>
                <a:pt x="308196" y="55474"/>
              </a:lnTo>
              <a:lnTo>
                <a:pt x="310413" y="59912"/>
              </a:lnTo>
              <a:lnTo>
                <a:pt x="311522" y="61021"/>
              </a:lnTo>
              <a:lnTo>
                <a:pt x="313739" y="62131"/>
              </a:lnTo>
              <a:lnTo>
                <a:pt x="314848" y="63240"/>
              </a:lnTo>
              <a:lnTo>
                <a:pt x="317065" y="65459"/>
              </a:lnTo>
              <a:lnTo>
                <a:pt x="321499" y="68787"/>
              </a:lnTo>
              <a:lnTo>
                <a:pt x="321499" y="69897"/>
              </a:lnTo>
              <a:lnTo>
                <a:pt x="322608" y="74335"/>
              </a:lnTo>
              <a:lnTo>
                <a:pt x="322608" y="75444"/>
              </a:lnTo>
              <a:lnTo>
                <a:pt x="323717" y="77663"/>
              </a:lnTo>
              <a:lnTo>
                <a:pt x="324825" y="82101"/>
              </a:lnTo>
              <a:lnTo>
                <a:pt x="324825" y="84320"/>
              </a:lnTo>
              <a:lnTo>
                <a:pt x="324825" y="85430"/>
              </a:lnTo>
              <a:lnTo>
                <a:pt x="322608" y="86539"/>
              </a:lnTo>
              <a:lnTo>
                <a:pt x="321499" y="87649"/>
              </a:lnTo>
              <a:lnTo>
                <a:pt x="313739" y="93196"/>
              </a:lnTo>
              <a:lnTo>
                <a:pt x="309305" y="96524"/>
              </a:lnTo>
              <a:lnTo>
                <a:pt x="309305" y="97634"/>
              </a:lnTo>
              <a:lnTo>
                <a:pt x="312631" y="109838"/>
              </a:lnTo>
              <a:lnTo>
                <a:pt x="310413" y="112057"/>
              </a:lnTo>
              <a:lnTo>
                <a:pt x="305979" y="116495"/>
              </a:lnTo>
              <a:lnTo>
                <a:pt x="305979" y="117604"/>
              </a:lnTo>
              <a:lnTo>
                <a:pt x="305979" y="122042"/>
              </a:lnTo>
              <a:lnTo>
                <a:pt x="304870" y="127590"/>
              </a:lnTo>
              <a:lnTo>
                <a:pt x="304870" y="128699"/>
              </a:lnTo>
              <a:lnTo>
                <a:pt x="304870" y="137575"/>
              </a:lnTo>
              <a:lnTo>
                <a:pt x="304870" y="140903"/>
              </a:lnTo>
              <a:lnTo>
                <a:pt x="307087" y="144232"/>
              </a:lnTo>
              <a:lnTo>
                <a:pt x="312631" y="149779"/>
              </a:lnTo>
              <a:lnTo>
                <a:pt x="313739" y="155327"/>
              </a:lnTo>
              <a:lnTo>
                <a:pt x="310413" y="159765"/>
              </a:lnTo>
              <a:lnTo>
                <a:pt x="245005" y="164202"/>
              </a:lnTo>
              <a:lnTo>
                <a:pt x="179596" y="166421"/>
              </a:lnTo>
              <a:lnTo>
                <a:pt x="84255" y="157546"/>
              </a:lnTo>
              <a:lnTo>
                <a:pt x="7760" y="146451"/>
              </a:lnTo>
              <a:lnTo>
                <a:pt x="8869" y="144232"/>
              </a:lnTo>
              <a:lnTo>
                <a:pt x="13303" y="139794"/>
              </a:lnTo>
              <a:lnTo>
                <a:pt x="19955" y="137575"/>
              </a:lnTo>
              <a:lnTo>
                <a:pt x="24389" y="135356"/>
              </a:lnTo>
              <a:lnTo>
                <a:pt x="26606" y="128699"/>
              </a:lnTo>
              <a:lnTo>
                <a:pt x="31041" y="120933"/>
              </a:lnTo>
              <a:lnTo>
                <a:pt x="56539" y="116495"/>
              </a:lnTo>
              <a:lnTo>
                <a:pt x="70951" y="104291"/>
              </a:lnTo>
              <a:lnTo>
                <a:pt x="28824" y="97634"/>
              </a:lnTo>
              <a:lnTo>
                <a:pt x="3325" y="138685"/>
              </a:lnTo>
              <a:lnTo>
                <a:pt x="0" y="135356"/>
              </a:lnTo>
              <a:lnTo>
                <a:pt x="14412" y="115385"/>
              </a:lnTo>
              <a:lnTo>
                <a:pt x="27715" y="55474"/>
              </a:lnTo>
              <a:lnTo>
                <a:pt x="28824" y="56583"/>
              </a:lnTo>
              <a:lnTo>
                <a:pt x="76494" y="56583"/>
              </a:lnTo>
              <a:lnTo>
                <a:pt x="125274" y="2219"/>
              </a:lnTo>
              <a:lnTo>
                <a:pt x="126382" y="2219"/>
              </a:lnTo>
              <a:lnTo>
                <a:pt x="130817" y="3328"/>
              </a:lnTo>
              <a:lnTo>
                <a:pt x="83146" y="56583"/>
              </a:lnTo>
              <a:lnTo>
                <a:pt x="140794" y="68787"/>
              </a:lnTo>
              <a:lnTo>
                <a:pt x="157424" y="57693"/>
              </a:lnTo>
              <a:lnTo>
                <a:pt x="150772" y="15533"/>
              </a:lnTo>
              <a:lnTo>
                <a:pt x="170727" y="0"/>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0.737</cdr:x>
      <cdr:y>0.7695</cdr:y>
    </cdr:from>
    <cdr:to>
      <cdr:x>0.94375</cdr:x>
      <cdr:y>0.92075</cdr:y>
    </cdr:to>
    <cdr:sp macro="" textlink="">
      <cdr:nvSpPr>
        <cdr:cNvPr id="36975" name="Freeform 111"/>
        <cdr:cNvSpPr>
          <a:spLocks xmlns:a="http://schemas.openxmlformats.org/drawingml/2006/main"/>
        </cdr:cNvSpPr>
      </cdr:nvSpPr>
      <cdr:spPr bwMode="auto">
        <a:xfrm xmlns:a="http://schemas.openxmlformats.org/drawingml/2006/main">
          <a:off x="6744005" y="5520540"/>
          <a:ext cx="1894460" cy="1085509"/>
        </a:xfrm>
        <a:custGeom xmlns:a="http://schemas.openxmlformats.org/drawingml/2006/main">
          <a:avLst/>
          <a:gdLst/>
          <a:ahLst/>
          <a:cxnLst>
            <a:cxn ang="0">
              <a:pos x="1484443" y="181954"/>
            </a:cxn>
            <a:cxn ang="0">
              <a:pos x="1368038" y="171969"/>
            </a:cxn>
            <a:cxn ang="0">
              <a:pos x="1288217" y="194158"/>
            </a:cxn>
            <a:cxn ang="0">
              <a:pos x="1188441" y="168640"/>
            </a:cxn>
            <a:cxn ang="0">
              <a:pos x="1062058" y="148670"/>
            </a:cxn>
            <a:cxn ang="0">
              <a:pos x="916829" y="1109"/>
            </a:cxn>
            <a:cxn ang="0">
              <a:pos x="708409" y="34394"/>
            </a:cxn>
            <a:cxn ang="0">
              <a:pos x="526595" y="171969"/>
            </a:cxn>
            <a:cxn ang="0">
              <a:pos x="303762" y="189720"/>
            </a:cxn>
            <a:cxn ang="0">
              <a:pos x="385800" y="235209"/>
            </a:cxn>
            <a:cxn ang="0">
              <a:pos x="194009" y="299559"/>
            </a:cxn>
            <a:cxn ang="0">
              <a:pos x="171836" y="270712"/>
            </a:cxn>
            <a:cxn ang="0">
              <a:pos x="99776" y="292902"/>
            </a:cxn>
            <a:cxn ang="0">
              <a:pos x="7760" y="401630"/>
            </a:cxn>
            <a:cxn ang="0">
              <a:pos x="0" y="449338"/>
            </a:cxn>
            <a:cxn ang="0">
              <a:pos x="82038" y="451557"/>
            </a:cxn>
            <a:cxn ang="0">
              <a:pos x="84255" y="545862"/>
            </a:cxn>
            <a:cxn ang="0">
              <a:pos x="89798" y="626854"/>
            </a:cxn>
            <a:cxn ang="0">
              <a:pos x="74278" y="639058"/>
            </a:cxn>
            <a:cxn ang="0">
              <a:pos x="32150" y="614650"/>
            </a:cxn>
            <a:cxn ang="0">
              <a:pos x="23281" y="640168"/>
            </a:cxn>
            <a:cxn ang="0">
              <a:pos x="58757" y="669014"/>
            </a:cxn>
            <a:cxn ang="0">
              <a:pos x="123057" y="710065"/>
            </a:cxn>
            <a:cxn ang="0">
              <a:pos x="129709" y="816575"/>
            </a:cxn>
            <a:cxn ang="0">
              <a:pos x="150772" y="854297"/>
            </a:cxn>
            <a:cxn ang="0">
              <a:pos x="129709" y="873158"/>
            </a:cxn>
            <a:cxn ang="0">
              <a:pos x="161859" y="907552"/>
            </a:cxn>
            <a:cxn ang="0">
              <a:pos x="205095" y="915318"/>
            </a:cxn>
            <a:cxn ang="0">
              <a:pos x="195117" y="930851"/>
            </a:cxn>
            <a:cxn ang="0">
              <a:pos x="197335" y="951931"/>
            </a:cxn>
            <a:cxn ang="0">
              <a:pos x="223941" y="909771"/>
            </a:cxn>
            <a:cxn ang="0">
              <a:pos x="252766" y="911990"/>
            </a:cxn>
            <a:cxn ang="0">
              <a:pos x="263852" y="926413"/>
            </a:cxn>
            <a:cxn ang="0">
              <a:pos x="293785" y="919756"/>
            </a:cxn>
            <a:cxn ang="0">
              <a:pos x="304871" y="954150"/>
            </a:cxn>
            <a:cxn ang="0">
              <a:pos x="416841" y="1002967"/>
            </a:cxn>
            <a:cxn ang="0">
              <a:pos x="456752" y="991872"/>
            </a:cxn>
            <a:cxn ang="0">
              <a:pos x="617502" y="963026"/>
            </a:cxn>
            <a:cxn ang="0">
              <a:pos x="728364" y="1024047"/>
            </a:cxn>
            <a:cxn ang="0">
              <a:pos x="802641" y="994091"/>
            </a:cxn>
            <a:cxn ang="0">
              <a:pos x="819271" y="992982"/>
            </a:cxn>
            <a:cxn ang="0">
              <a:pos x="967826" y="946383"/>
            </a:cxn>
            <a:cxn ang="0">
              <a:pos x="1037669" y="944165"/>
            </a:cxn>
            <a:cxn ang="0">
              <a:pos x="1016605" y="1046236"/>
            </a:cxn>
            <a:cxn ang="0">
              <a:pos x="1034343" y="1078411"/>
            </a:cxn>
            <a:cxn ang="0">
              <a:pos x="1058733" y="1008514"/>
            </a:cxn>
            <a:cxn ang="0">
              <a:pos x="1130793" y="936398"/>
            </a:cxn>
            <a:cxn ang="0">
              <a:pos x="1295977" y="925303"/>
            </a:cxn>
            <a:cxn ang="0">
              <a:pos x="1434555" y="900895"/>
            </a:cxn>
            <a:cxn ang="0">
              <a:pos x="1668474" y="856516"/>
            </a:cxn>
            <a:cxn ang="0">
              <a:pos x="1821463" y="839874"/>
            </a:cxn>
            <a:cxn ang="0">
              <a:pos x="1901284" y="844312"/>
            </a:cxn>
            <a:cxn ang="0">
              <a:pos x="1900175" y="771086"/>
            </a:cxn>
            <a:cxn ang="0">
              <a:pos x="1862482" y="724488"/>
            </a:cxn>
            <a:cxn ang="0">
              <a:pos x="1881329" y="639058"/>
            </a:cxn>
            <a:cxn ang="0">
              <a:pos x="1858048" y="530330"/>
            </a:cxn>
            <a:cxn ang="0">
              <a:pos x="1866917" y="469309"/>
            </a:cxn>
            <a:cxn ang="0">
              <a:pos x="1901284" y="401630"/>
            </a:cxn>
            <a:cxn ang="0">
              <a:pos x="1799291" y="340609"/>
            </a:cxn>
            <a:cxn ang="0">
              <a:pos x="1803725" y="200815"/>
            </a:cxn>
            <a:cxn ang="0">
              <a:pos x="1716144" y="89867"/>
            </a:cxn>
            <a:cxn ang="0">
              <a:pos x="1614151" y="114276"/>
            </a:cxn>
          </a:cxnLst>
          <a:rect l="0" t="0" r="r" b="b"/>
          <a:pathLst>
            <a:path w="1921239" h="1079521">
              <a:moveTo>
                <a:pt x="1572024" y="122042"/>
              </a:moveTo>
              <a:lnTo>
                <a:pt x="1554286" y="134247"/>
              </a:lnTo>
              <a:lnTo>
                <a:pt x="1534331" y="155327"/>
              </a:lnTo>
              <a:lnTo>
                <a:pt x="1533222" y="155327"/>
              </a:lnTo>
              <a:lnTo>
                <a:pt x="1533222" y="154217"/>
              </a:lnTo>
              <a:lnTo>
                <a:pt x="1509941" y="161983"/>
              </a:lnTo>
              <a:lnTo>
                <a:pt x="1484443" y="181954"/>
              </a:lnTo>
              <a:lnTo>
                <a:pt x="1465596" y="185282"/>
              </a:lnTo>
              <a:lnTo>
                <a:pt x="1445641" y="204144"/>
              </a:lnTo>
              <a:lnTo>
                <a:pt x="1431229" y="198596"/>
              </a:lnTo>
              <a:lnTo>
                <a:pt x="1410165" y="195268"/>
              </a:lnTo>
              <a:lnTo>
                <a:pt x="1393536" y="189720"/>
              </a:lnTo>
              <a:lnTo>
                <a:pt x="1376907" y="176407"/>
              </a:lnTo>
              <a:lnTo>
                <a:pt x="1368038" y="171969"/>
              </a:lnTo>
              <a:lnTo>
                <a:pt x="1355843" y="179735"/>
              </a:lnTo>
              <a:lnTo>
                <a:pt x="1342539" y="176407"/>
              </a:lnTo>
              <a:lnTo>
                <a:pt x="1341431" y="176407"/>
              </a:lnTo>
              <a:lnTo>
                <a:pt x="1318150" y="183064"/>
              </a:lnTo>
              <a:lnTo>
                <a:pt x="1317041" y="183064"/>
              </a:lnTo>
              <a:lnTo>
                <a:pt x="1289326" y="195268"/>
              </a:lnTo>
              <a:lnTo>
                <a:pt x="1288217" y="194158"/>
              </a:lnTo>
              <a:lnTo>
                <a:pt x="1278239" y="201925"/>
              </a:lnTo>
              <a:lnTo>
                <a:pt x="1249415" y="199706"/>
              </a:lnTo>
              <a:lnTo>
                <a:pt x="1202853" y="185282"/>
              </a:lnTo>
              <a:lnTo>
                <a:pt x="1201745" y="185282"/>
              </a:lnTo>
              <a:lnTo>
                <a:pt x="1200636" y="170859"/>
              </a:lnTo>
              <a:lnTo>
                <a:pt x="1188441" y="167531"/>
              </a:lnTo>
              <a:lnTo>
                <a:pt x="1188441" y="168640"/>
              </a:lnTo>
              <a:lnTo>
                <a:pt x="1174029" y="186392"/>
              </a:lnTo>
              <a:lnTo>
                <a:pt x="1149639" y="166421"/>
              </a:lnTo>
              <a:lnTo>
                <a:pt x="1124141" y="158655"/>
              </a:lnTo>
              <a:lnTo>
                <a:pt x="1121924" y="144232"/>
              </a:lnTo>
              <a:lnTo>
                <a:pt x="1079796" y="126480"/>
              </a:lnTo>
              <a:lnTo>
                <a:pt x="1066493" y="147560"/>
              </a:lnTo>
              <a:lnTo>
                <a:pt x="1062058" y="148670"/>
              </a:lnTo>
              <a:lnTo>
                <a:pt x="1033234" y="113167"/>
              </a:lnTo>
              <a:lnTo>
                <a:pt x="1031017" y="88758"/>
              </a:lnTo>
              <a:lnTo>
                <a:pt x="1013279" y="62131"/>
              </a:lnTo>
              <a:lnTo>
                <a:pt x="981129" y="79882"/>
              </a:lnTo>
              <a:lnTo>
                <a:pt x="942327" y="65459"/>
              </a:lnTo>
              <a:lnTo>
                <a:pt x="942327" y="64350"/>
              </a:lnTo>
              <a:lnTo>
                <a:pt x="916829" y="1109"/>
              </a:lnTo>
              <a:lnTo>
                <a:pt x="910177" y="1109"/>
              </a:lnTo>
              <a:lnTo>
                <a:pt x="909069" y="0"/>
              </a:lnTo>
              <a:lnTo>
                <a:pt x="909069" y="1109"/>
              </a:lnTo>
              <a:lnTo>
                <a:pt x="888005" y="26627"/>
              </a:lnTo>
              <a:lnTo>
                <a:pt x="862507" y="21080"/>
              </a:lnTo>
              <a:lnTo>
                <a:pt x="746102" y="13314"/>
              </a:lnTo>
              <a:lnTo>
                <a:pt x="708409" y="34394"/>
              </a:lnTo>
              <a:lnTo>
                <a:pt x="671824" y="45488"/>
              </a:lnTo>
              <a:lnTo>
                <a:pt x="638565" y="63240"/>
              </a:lnTo>
              <a:lnTo>
                <a:pt x="609741" y="90977"/>
              </a:lnTo>
              <a:lnTo>
                <a:pt x="609741" y="92086"/>
              </a:lnTo>
              <a:lnTo>
                <a:pt x="545441" y="136466"/>
              </a:lnTo>
              <a:lnTo>
                <a:pt x="544333" y="157546"/>
              </a:lnTo>
              <a:lnTo>
                <a:pt x="526595" y="171969"/>
              </a:lnTo>
              <a:lnTo>
                <a:pt x="499988" y="176407"/>
              </a:lnTo>
              <a:lnTo>
                <a:pt x="433471" y="154217"/>
              </a:lnTo>
              <a:lnTo>
                <a:pt x="420167" y="164202"/>
              </a:lnTo>
              <a:lnTo>
                <a:pt x="388017" y="164202"/>
              </a:lnTo>
              <a:lnTo>
                <a:pt x="317066" y="146451"/>
              </a:lnTo>
              <a:lnTo>
                <a:pt x="303762" y="188611"/>
              </a:lnTo>
              <a:lnTo>
                <a:pt x="303762" y="189720"/>
              </a:lnTo>
              <a:lnTo>
                <a:pt x="337021" y="229662"/>
              </a:lnTo>
              <a:lnTo>
                <a:pt x="339238" y="229662"/>
              </a:lnTo>
              <a:lnTo>
                <a:pt x="379148" y="231881"/>
              </a:lnTo>
              <a:lnTo>
                <a:pt x="396886" y="229662"/>
              </a:lnTo>
              <a:lnTo>
                <a:pt x="396886" y="230771"/>
              </a:lnTo>
              <a:lnTo>
                <a:pt x="393560" y="237428"/>
              </a:lnTo>
              <a:lnTo>
                <a:pt x="385800" y="235209"/>
              </a:lnTo>
              <a:lnTo>
                <a:pt x="300436" y="248523"/>
              </a:lnTo>
              <a:lnTo>
                <a:pt x="278264" y="267384"/>
              </a:lnTo>
              <a:lnTo>
                <a:pt x="314848" y="281807"/>
              </a:lnTo>
              <a:lnTo>
                <a:pt x="307088" y="297340"/>
              </a:lnTo>
              <a:lnTo>
                <a:pt x="238353" y="291792"/>
              </a:lnTo>
              <a:lnTo>
                <a:pt x="197335" y="298449"/>
              </a:lnTo>
              <a:lnTo>
                <a:pt x="194009" y="299559"/>
              </a:lnTo>
              <a:lnTo>
                <a:pt x="188466" y="292902"/>
              </a:lnTo>
              <a:lnTo>
                <a:pt x="200660" y="282916"/>
              </a:lnTo>
              <a:lnTo>
                <a:pt x="201769" y="281807"/>
              </a:lnTo>
              <a:lnTo>
                <a:pt x="202878" y="277369"/>
              </a:lnTo>
              <a:lnTo>
                <a:pt x="201769" y="277369"/>
              </a:lnTo>
              <a:lnTo>
                <a:pt x="171836" y="269603"/>
              </a:lnTo>
              <a:lnTo>
                <a:pt x="171836" y="270712"/>
              </a:lnTo>
              <a:lnTo>
                <a:pt x="166293" y="274041"/>
              </a:lnTo>
              <a:lnTo>
                <a:pt x="180705" y="291792"/>
              </a:lnTo>
              <a:lnTo>
                <a:pt x="181814" y="291792"/>
              </a:lnTo>
              <a:lnTo>
                <a:pt x="179597" y="301778"/>
              </a:lnTo>
              <a:lnTo>
                <a:pt x="133035" y="298449"/>
              </a:lnTo>
              <a:lnTo>
                <a:pt x="125274" y="278479"/>
              </a:lnTo>
              <a:lnTo>
                <a:pt x="99776" y="292902"/>
              </a:lnTo>
              <a:lnTo>
                <a:pt x="67626" y="295121"/>
              </a:lnTo>
              <a:lnTo>
                <a:pt x="48779" y="321748"/>
              </a:lnTo>
              <a:lnTo>
                <a:pt x="35476" y="326186"/>
              </a:lnTo>
              <a:lnTo>
                <a:pt x="23281" y="359470"/>
              </a:lnTo>
              <a:lnTo>
                <a:pt x="13304" y="360580"/>
              </a:lnTo>
              <a:lnTo>
                <a:pt x="8869" y="384988"/>
              </a:lnTo>
              <a:lnTo>
                <a:pt x="7760" y="401630"/>
              </a:lnTo>
              <a:lnTo>
                <a:pt x="7760" y="402740"/>
              </a:lnTo>
              <a:lnTo>
                <a:pt x="9978" y="408287"/>
              </a:lnTo>
              <a:lnTo>
                <a:pt x="8869" y="423820"/>
              </a:lnTo>
              <a:lnTo>
                <a:pt x="4435" y="431586"/>
              </a:lnTo>
              <a:lnTo>
                <a:pt x="4435" y="432696"/>
              </a:lnTo>
              <a:lnTo>
                <a:pt x="2217" y="442681"/>
              </a:lnTo>
              <a:lnTo>
                <a:pt x="0" y="449338"/>
              </a:lnTo>
              <a:lnTo>
                <a:pt x="1109" y="450447"/>
              </a:lnTo>
              <a:lnTo>
                <a:pt x="8869" y="453776"/>
              </a:lnTo>
              <a:lnTo>
                <a:pt x="90907" y="437134"/>
              </a:lnTo>
              <a:lnTo>
                <a:pt x="92016" y="438243"/>
              </a:lnTo>
              <a:lnTo>
                <a:pt x="90907" y="439353"/>
              </a:lnTo>
              <a:lnTo>
                <a:pt x="88690" y="449338"/>
              </a:lnTo>
              <a:lnTo>
                <a:pt x="82038" y="451557"/>
              </a:lnTo>
              <a:lnTo>
                <a:pt x="60974" y="477075"/>
              </a:lnTo>
              <a:lnTo>
                <a:pt x="64300" y="485951"/>
              </a:lnTo>
              <a:lnTo>
                <a:pt x="72060" y="501483"/>
              </a:lnTo>
              <a:lnTo>
                <a:pt x="82038" y="511469"/>
              </a:lnTo>
              <a:lnTo>
                <a:pt x="84255" y="520344"/>
              </a:lnTo>
              <a:lnTo>
                <a:pt x="75386" y="534768"/>
              </a:lnTo>
              <a:lnTo>
                <a:pt x="84255" y="545862"/>
              </a:lnTo>
              <a:lnTo>
                <a:pt x="101993" y="550300"/>
              </a:lnTo>
              <a:lnTo>
                <a:pt x="103102" y="551410"/>
              </a:lnTo>
              <a:lnTo>
                <a:pt x="101993" y="552519"/>
              </a:lnTo>
              <a:lnTo>
                <a:pt x="103102" y="553629"/>
              </a:lnTo>
              <a:lnTo>
                <a:pt x="101993" y="553629"/>
              </a:lnTo>
              <a:lnTo>
                <a:pt x="69843" y="578037"/>
              </a:lnTo>
              <a:lnTo>
                <a:pt x="89798" y="626854"/>
              </a:lnTo>
              <a:lnTo>
                <a:pt x="113079" y="626854"/>
              </a:lnTo>
              <a:lnTo>
                <a:pt x="113079" y="627964"/>
              </a:lnTo>
              <a:lnTo>
                <a:pt x="74278" y="642387"/>
              </a:lnTo>
              <a:lnTo>
                <a:pt x="74278" y="641277"/>
              </a:lnTo>
              <a:lnTo>
                <a:pt x="74278" y="640168"/>
              </a:lnTo>
              <a:lnTo>
                <a:pt x="75386" y="640168"/>
              </a:lnTo>
              <a:lnTo>
                <a:pt x="74278" y="639058"/>
              </a:lnTo>
              <a:lnTo>
                <a:pt x="66517" y="630183"/>
              </a:lnTo>
              <a:lnTo>
                <a:pt x="63191" y="650153"/>
              </a:lnTo>
              <a:lnTo>
                <a:pt x="62083" y="650153"/>
              </a:lnTo>
              <a:lnTo>
                <a:pt x="45454" y="592460"/>
              </a:lnTo>
              <a:lnTo>
                <a:pt x="34367" y="589132"/>
              </a:lnTo>
              <a:lnTo>
                <a:pt x="29933" y="599117"/>
              </a:lnTo>
              <a:lnTo>
                <a:pt x="32150" y="614650"/>
              </a:lnTo>
              <a:lnTo>
                <a:pt x="38802" y="623526"/>
              </a:lnTo>
              <a:lnTo>
                <a:pt x="38802" y="644606"/>
              </a:lnTo>
              <a:lnTo>
                <a:pt x="36585" y="645715"/>
              </a:lnTo>
              <a:lnTo>
                <a:pt x="33259" y="650153"/>
              </a:lnTo>
              <a:lnTo>
                <a:pt x="32150" y="650153"/>
              </a:lnTo>
              <a:lnTo>
                <a:pt x="31041" y="650153"/>
              </a:lnTo>
              <a:lnTo>
                <a:pt x="23281" y="640168"/>
              </a:lnTo>
              <a:lnTo>
                <a:pt x="23281" y="639058"/>
              </a:lnTo>
              <a:lnTo>
                <a:pt x="22173" y="653482"/>
              </a:lnTo>
              <a:lnTo>
                <a:pt x="25498" y="662357"/>
              </a:lnTo>
              <a:lnTo>
                <a:pt x="26607" y="663467"/>
              </a:lnTo>
              <a:lnTo>
                <a:pt x="43236" y="680109"/>
              </a:lnTo>
              <a:lnTo>
                <a:pt x="56540" y="685656"/>
              </a:lnTo>
              <a:lnTo>
                <a:pt x="58757" y="669014"/>
              </a:lnTo>
              <a:lnTo>
                <a:pt x="70952" y="665686"/>
              </a:lnTo>
              <a:lnTo>
                <a:pt x="83147" y="697861"/>
              </a:lnTo>
              <a:lnTo>
                <a:pt x="84255" y="697861"/>
              </a:lnTo>
              <a:lnTo>
                <a:pt x="93124" y="691204"/>
              </a:lnTo>
              <a:lnTo>
                <a:pt x="121948" y="707846"/>
              </a:lnTo>
              <a:lnTo>
                <a:pt x="121948" y="708955"/>
              </a:lnTo>
              <a:lnTo>
                <a:pt x="123057" y="710065"/>
              </a:lnTo>
              <a:lnTo>
                <a:pt x="119731" y="751116"/>
              </a:lnTo>
              <a:lnTo>
                <a:pt x="97559" y="759991"/>
              </a:lnTo>
              <a:lnTo>
                <a:pt x="97559" y="765539"/>
              </a:lnTo>
              <a:lnTo>
                <a:pt x="116405" y="773305"/>
              </a:lnTo>
              <a:lnTo>
                <a:pt x="115297" y="814356"/>
              </a:lnTo>
              <a:lnTo>
                <a:pt x="128600" y="816575"/>
              </a:lnTo>
              <a:lnTo>
                <a:pt x="129709" y="816575"/>
              </a:lnTo>
              <a:lnTo>
                <a:pt x="137469" y="804370"/>
              </a:lnTo>
              <a:lnTo>
                <a:pt x="138578" y="804370"/>
              </a:lnTo>
              <a:lnTo>
                <a:pt x="135252" y="818794"/>
              </a:lnTo>
              <a:lnTo>
                <a:pt x="135252" y="819903"/>
              </a:lnTo>
              <a:lnTo>
                <a:pt x="149664" y="843202"/>
              </a:lnTo>
              <a:lnTo>
                <a:pt x="151881" y="853187"/>
              </a:lnTo>
              <a:lnTo>
                <a:pt x="150772" y="854297"/>
              </a:lnTo>
              <a:lnTo>
                <a:pt x="150772" y="855406"/>
              </a:lnTo>
              <a:lnTo>
                <a:pt x="145229" y="860954"/>
              </a:lnTo>
              <a:lnTo>
                <a:pt x="144121" y="860954"/>
              </a:lnTo>
              <a:lnTo>
                <a:pt x="128600" y="852078"/>
              </a:lnTo>
              <a:lnTo>
                <a:pt x="119731" y="867611"/>
              </a:lnTo>
              <a:lnTo>
                <a:pt x="123057" y="880924"/>
              </a:lnTo>
              <a:lnTo>
                <a:pt x="129709" y="873158"/>
              </a:lnTo>
              <a:lnTo>
                <a:pt x="231702" y="866501"/>
              </a:lnTo>
              <a:lnTo>
                <a:pt x="231702" y="870939"/>
              </a:lnTo>
              <a:lnTo>
                <a:pt x="200660" y="888691"/>
              </a:lnTo>
              <a:lnTo>
                <a:pt x="205095" y="908661"/>
              </a:lnTo>
              <a:lnTo>
                <a:pt x="203986" y="909771"/>
              </a:lnTo>
              <a:lnTo>
                <a:pt x="202878" y="909771"/>
              </a:lnTo>
              <a:lnTo>
                <a:pt x="161859" y="907552"/>
              </a:lnTo>
              <a:lnTo>
                <a:pt x="161859" y="908661"/>
              </a:lnTo>
              <a:lnTo>
                <a:pt x="160750" y="909771"/>
              </a:lnTo>
              <a:lnTo>
                <a:pt x="133035" y="926413"/>
              </a:lnTo>
              <a:lnTo>
                <a:pt x="133035" y="929741"/>
              </a:lnTo>
              <a:lnTo>
                <a:pt x="164076" y="933070"/>
              </a:lnTo>
              <a:lnTo>
                <a:pt x="172945" y="916428"/>
              </a:lnTo>
              <a:lnTo>
                <a:pt x="205095" y="915318"/>
              </a:lnTo>
              <a:lnTo>
                <a:pt x="210638" y="908661"/>
              </a:lnTo>
              <a:lnTo>
                <a:pt x="210638" y="909771"/>
              </a:lnTo>
              <a:lnTo>
                <a:pt x="207312" y="923084"/>
              </a:lnTo>
              <a:lnTo>
                <a:pt x="208421" y="923084"/>
              </a:lnTo>
              <a:lnTo>
                <a:pt x="208421" y="921975"/>
              </a:lnTo>
              <a:lnTo>
                <a:pt x="207312" y="923084"/>
              </a:lnTo>
              <a:lnTo>
                <a:pt x="195117" y="930851"/>
              </a:lnTo>
              <a:lnTo>
                <a:pt x="195117" y="931960"/>
              </a:lnTo>
              <a:lnTo>
                <a:pt x="206204" y="934179"/>
              </a:lnTo>
              <a:lnTo>
                <a:pt x="207312" y="934179"/>
              </a:lnTo>
              <a:lnTo>
                <a:pt x="195117" y="943055"/>
              </a:lnTo>
              <a:lnTo>
                <a:pt x="195117" y="944165"/>
              </a:lnTo>
              <a:lnTo>
                <a:pt x="195117" y="945274"/>
              </a:lnTo>
              <a:lnTo>
                <a:pt x="197335" y="951931"/>
              </a:lnTo>
              <a:lnTo>
                <a:pt x="198443" y="950821"/>
              </a:lnTo>
              <a:lnTo>
                <a:pt x="198443" y="949712"/>
              </a:lnTo>
              <a:lnTo>
                <a:pt x="199552" y="950821"/>
              </a:lnTo>
              <a:lnTo>
                <a:pt x="200660" y="950821"/>
              </a:lnTo>
              <a:lnTo>
                <a:pt x="210638" y="943055"/>
              </a:lnTo>
              <a:lnTo>
                <a:pt x="226159" y="920866"/>
              </a:lnTo>
              <a:lnTo>
                <a:pt x="223941" y="909771"/>
              </a:lnTo>
              <a:lnTo>
                <a:pt x="222833" y="909771"/>
              </a:lnTo>
              <a:lnTo>
                <a:pt x="222833" y="908661"/>
              </a:lnTo>
              <a:lnTo>
                <a:pt x="223941" y="903114"/>
              </a:lnTo>
              <a:lnTo>
                <a:pt x="225050" y="900895"/>
              </a:lnTo>
              <a:lnTo>
                <a:pt x="238353" y="911990"/>
              </a:lnTo>
              <a:lnTo>
                <a:pt x="239462" y="911990"/>
              </a:lnTo>
              <a:lnTo>
                <a:pt x="252766" y="911990"/>
              </a:lnTo>
              <a:lnTo>
                <a:pt x="253874" y="911990"/>
              </a:lnTo>
              <a:lnTo>
                <a:pt x="254983" y="904223"/>
              </a:lnTo>
              <a:lnTo>
                <a:pt x="256091" y="904223"/>
              </a:lnTo>
              <a:lnTo>
                <a:pt x="256091" y="906442"/>
              </a:lnTo>
              <a:lnTo>
                <a:pt x="262743" y="913099"/>
              </a:lnTo>
              <a:lnTo>
                <a:pt x="262743" y="927522"/>
              </a:lnTo>
              <a:lnTo>
                <a:pt x="263852" y="926413"/>
              </a:lnTo>
              <a:lnTo>
                <a:pt x="283807" y="943055"/>
              </a:lnTo>
              <a:lnTo>
                <a:pt x="284916" y="945274"/>
              </a:lnTo>
              <a:lnTo>
                <a:pt x="284916" y="946383"/>
              </a:lnTo>
              <a:lnTo>
                <a:pt x="291567" y="936398"/>
              </a:lnTo>
              <a:lnTo>
                <a:pt x="291567" y="935289"/>
              </a:lnTo>
              <a:lnTo>
                <a:pt x="290459" y="936398"/>
              </a:lnTo>
              <a:lnTo>
                <a:pt x="293785" y="919756"/>
              </a:lnTo>
              <a:lnTo>
                <a:pt x="293785" y="918647"/>
              </a:lnTo>
              <a:lnTo>
                <a:pt x="293785" y="917537"/>
              </a:lnTo>
              <a:lnTo>
                <a:pt x="294893" y="917537"/>
              </a:lnTo>
              <a:lnTo>
                <a:pt x="294893" y="918647"/>
              </a:lnTo>
              <a:lnTo>
                <a:pt x="313740" y="937508"/>
              </a:lnTo>
              <a:lnTo>
                <a:pt x="303762" y="947493"/>
              </a:lnTo>
              <a:lnTo>
                <a:pt x="304871" y="954150"/>
              </a:lnTo>
              <a:lnTo>
                <a:pt x="313740" y="956369"/>
              </a:lnTo>
              <a:lnTo>
                <a:pt x="313740" y="981887"/>
              </a:lnTo>
              <a:lnTo>
                <a:pt x="315957" y="982996"/>
              </a:lnTo>
              <a:lnTo>
                <a:pt x="345890" y="1007405"/>
              </a:lnTo>
              <a:lnTo>
                <a:pt x="346998" y="1008514"/>
              </a:lnTo>
              <a:lnTo>
                <a:pt x="368062" y="1024047"/>
              </a:lnTo>
              <a:lnTo>
                <a:pt x="416841" y="1002967"/>
              </a:lnTo>
              <a:lnTo>
                <a:pt x="422384" y="995200"/>
              </a:lnTo>
              <a:lnTo>
                <a:pt x="437905" y="999638"/>
              </a:lnTo>
              <a:lnTo>
                <a:pt x="443448" y="1001857"/>
              </a:lnTo>
              <a:lnTo>
                <a:pt x="444557" y="1012952"/>
              </a:lnTo>
              <a:lnTo>
                <a:pt x="455643" y="992982"/>
              </a:lnTo>
              <a:lnTo>
                <a:pt x="455643" y="991872"/>
              </a:lnTo>
              <a:lnTo>
                <a:pt x="456752" y="991872"/>
              </a:lnTo>
              <a:lnTo>
                <a:pt x="455643" y="973011"/>
              </a:lnTo>
              <a:lnTo>
                <a:pt x="463403" y="947493"/>
              </a:lnTo>
              <a:lnTo>
                <a:pt x="462295" y="916428"/>
              </a:lnTo>
              <a:lnTo>
                <a:pt x="462295" y="915318"/>
              </a:lnTo>
              <a:lnTo>
                <a:pt x="475598" y="896457"/>
              </a:lnTo>
              <a:lnTo>
                <a:pt x="545441" y="914209"/>
              </a:lnTo>
              <a:lnTo>
                <a:pt x="617502" y="963026"/>
              </a:lnTo>
              <a:lnTo>
                <a:pt x="637457" y="1005186"/>
              </a:lnTo>
              <a:lnTo>
                <a:pt x="665172" y="1030704"/>
              </a:lnTo>
              <a:lnTo>
                <a:pt x="690671" y="1044017"/>
              </a:lnTo>
              <a:lnTo>
                <a:pt x="705083" y="1029594"/>
              </a:lnTo>
              <a:lnTo>
                <a:pt x="719495" y="1032923"/>
              </a:lnTo>
              <a:lnTo>
                <a:pt x="720603" y="1031813"/>
              </a:lnTo>
              <a:lnTo>
                <a:pt x="728364" y="1024047"/>
              </a:lnTo>
              <a:lnTo>
                <a:pt x="768274" y="1026266"/>
              </a:lnTo>
              <a:lnTo>
                <a:pt x="774926" y="1016281"/>
              </a:lnTo>
              <a:lnTo>
                <a:pt x="777143" y="1015171"/>
              </a:lnTo>
              <a:lnTo>
                <a:pt x="780469" y="1025156"/>
              </a:lnTo>
              <a:lnTo>
                <a:pt x="781577" y="1025156"/>
              </a:lnTo>
              <a:lnTo>
                <a:pt x="783795" y="1015171"/>
              </a:lnTo>
              <a:lnTo>
                <a:pt x="802641" y="994091"/>
              </a:lnTo>
              <a:lnTo>
                <a:pt x="808184" y="1008514"/>
              </a:lnTo>
              <a:lnTo>
                <a:pt x="807076" y="1010733"/>
              </a:lnTo>
              <a:lnTo>
                <a:pt x="808184" y="1010733"/>
              </a:lnTo>
              <a:lnTo>
                <a:pt x="809293" y="1010733"/>
              </a:lnTo>
              <a:lnTo>
                <a:pt x="809293" y="1008514"/>
              </a:lnTo>
              <a:lnTo>
                <a:pt x="818162" y="994091"/>
              </a:lnTo>
              <a:lnTo>
                <a:pt x="819271" y="992982"/>
              </a:lnTo>
              <a:lnTo>
                <a:pt x="820379" y="992982"/>
              </a:lnTo>
              <a:lnTo>
                <a:pt x="822596" y="975230"/>
              </a:lnTo>
              <a:lnTo>
                <a:pt x="849203" y="939727"/>
              </a:lnTo>
              <a:lnTo>
                <a:pt x="878027" y="909771"/>
              </a:lnTo>
              <a:lnTo>
                <a:pt x="902417" y="915318"/>
              </a:lnTo>
              <a:lnTo>
                <a:pt x="952305" y="951931"/>
              </a:lnTo>
              <a:lnTo>
                <a:pt x="967826" y="946383"/>
              </a:lnTo>
              <a:lnTo>
                <a:pt x="973369" y="949712"/>
              </a:lnTo>
              <a:lnTo>
                <a:pt x="991107" y="915318"/>
              </a:lnTo>
              <a:lnTo>
                <a:pt x="1009953" y="897567"/>
              </a:lnTo>
              <a:lnTo>
                <a:pt x="1018822" y="887581"/>
              </a:lnTo>
              <a:lnTo>
                <a:pt x="1019931" y="887581"/>
              </a:lnTo>
              <a:lnTo>
                <a:pt x="1037669" y="908661"/>
              </a:lnTo>
              <a:lnTo>
                <a:pt x="1037669" y="944165"/>
              </a:lnTo>
              <a:lnTo>
                <a:pt x="1037669" y="945274"/>
              </a:lnTo>
              <a:lnTo>
                <a:pt x="1036560" y="945274"/>
              </a:lnTo>
              <a:lnTo>
                <a:pt x="1004410" y="978558"/>
              </a:lnTo>
              <a:lnTo>
                <a:pt x="995541" y="992982"/>
              </a:lnTo>
              <a:lnTo>
                <a:pt x="1016605" y="1044017"/>
              </a:lnTo>
              <a:lnTo>
                <a:pt x="1016605" y="1045127"/>
              </a:lnTo>
              <a:lnTo>
                <a:pt x="1016605" y="1046236"/>
              </a:lnTo>
              <a:lnTo>
                <a:pt x="1009953" y="1058441"/>
              </a:lnTo>
              <a:lnTo>
                <a:pt x="1008845" y="1059550"/>
              </a:lnTo>
              <a:lnTo>
                <a:pt x="1011062" y="1061769"/>
              </a:lnTo>
              <a:lnTo>
                <a:pt x="1017714" y="1057331"/>
              </a:lnTo>
              <a:lnTo>
                <a:pt x="1018822" y="1067316"/>
              </a:lnTo>
              <a:lnTo>
                <a:pt x="1019931" y="1068426"/>
              </a:lnTo>
              <a:lnTo>
                <a:pt x="1034343" y="1078411"/>
              </a:lnTo>
              <a:lnTo>
                <a:pt x="1034343" y="1079521"/>
              </a:lnTo>
              <a:lnTo>
                <a:pt x="1040995" y="1054003"/>
              </a:lnTo>
              <a:lnTo>
                <a:pt x="1042103" y="1054003"/>
              </a:lnTo>
              <a:lnTo>
                <a:pt x="1055407" y="1047346"/>
              </a:lnTo>
              <a:lnTo>
                <a:pt x="1056515" y="1047346"/>
              </a:lnTo>
              <a:lnTo>
                <a:pt x="1057624" y="1009624"/>
              </a:lnTo>
              <a:lnTo>
                <a:pt x="1058733" y="1008514"/>
              </a:lnTo>
              <a:lnTo>
                <a:pt x="1089774" y="1004076"/>
              </a:lnTo>
              <a:lnTo>
                <a:pt x="1074253" y="961916"/>
              </a:lnTo>
              <a:lnTo>
                <a:pt x="1086448" y="906442"/>
              </a:lnTo>
              <a:lnTo>
                <a:pt x="1093100" y="906442"/>
              </a:lnTo>
              <a:lnTo>
                <a:pt x="1125250" y="925303"/>
              </a:lnTo>
              <a:lnTo>
                <a:pt x="1123033" y="934179"/>
              </a:lnTo>
              <a:lnTo>
                <a:pt x="1130793" y="936398"/>
              </a:lnTo>
              <a:lnTo>
                <a:pt x="1168486" y="937508"/>
              </a:lnTo>
              <a:lnTo>
                <a:pt x="1227243" y="904223"/>
              </a:lnTo>
              <a:lnTo>
                <a:pt x="1227243" y="903114"/>
              </a:lnTo>
              <a:lnTo>
                <a:pt x="1247198" y="890910"/>
              </a:lnTo>
              <a:lnTo>
                <a:pt x="1274914" y="900895"/>
              </a:lnTo>
              <a:lnTo>
                <a:pt x="1279348" y="903114"/>
              </a:lnTo>
              <a:lnTo>
                <a:pt x="1295977" y="925303"/>
              </a:lnTo>
              <a:lnTo>
                <a:pt x="1301520" y="927522"/>
              </a:lnTo>
              <a:lnTo>
                <a:pt x="1333670" y="927522"/>
              </a:lnTo>
              <a:lnTo>
                <a:pt x="1339214" y="929741"/>
              </a:lnTo>
              <a:lnTo>
                <a:pt x="1346974" y="933070"/>
              </a:lnTo>
              <a:lnTo>
                <a:pt x="1348082" y="933070"/>
              </a:lnTo>
              <a:lnTo>
                <a:pt x="1409057" y="917537"/>
              </a:lnTo>
              <a:lnTo>
                <a:pt x="1434555" y="900895"/>
              </a:lnTo>
              <a:lnTo>
                <a:pt x="1450076" y="893129"/>
              </a:lnTo>
              <a:lnTo>
                <a:pt x="1451184" y="892019"/>
              </a:lnTo>
              <a:lnTo>
                <a:pt x="1506615" y="855406"/>
              </a:lnTo>
              <a:lnTo>
                <a:pt x="1558720" y="862063"/>
              </a:lnTo>
              <a:lnTo>
                <a:pt x="1616369" y="852078"/>
              </a:lnTo>
              <a:lnTo>
                <a:pt x="1655170" y="827669"/>
              </a:lnTo>
              <a:lnTo>
                <a:pt x="1668474" y="856516"/>
              </a:lnTo>
              <a:lnTo>
                <a:pt x="1691755" y="850968"/>
              </a:lnTo>
              <a:lnTo>
                <a:pt x="1712819" y="811027"/>
              </a:lnTo>
              <a:lnTo>
                <a:pt x="1731665" y="821013"/>
              </a:lnTo>
              <a:lnTo>
                <a:pt x="1751620" y="814356"/>
              </a:lnTo>
              <a:lnTo>
                <a:pt x="1752729" y="814356"/>
              </a:lnTo>
              <a:lnTo>
                <a:pt x="1779336" y="827669"/>
              </a:lnTo>
              <a:lnTo>
                <a:pt x="1821463" y="839874"/>
              </a:lnTo>
              <a:lnTo>
                <a:pt x="1822572" y="838764"/>
              </a:lnTo>
              <a:lnTo>
                <a:pt x="1843636" y="821013"/>
              </a:lnTo>
              <a:lnTo>
                <a:pt x="1864700" y="836545"/>
              </a:lnTo>
              <a:lnTo>
                <a:pt x="1864700" y="879815"/>
              </a:lnTo>
              <a:lnTo>
                <a:pt x="1870243" y="883143"/>
              </a:lnTo>
              <a:lnTo>
                <a:pt x="1873569" y="866501"/>
              </a:lnTo>
              <a:lnTo>
                <a:pt x="1901284" y="844312"/>
              </a:lnTo>
              <a:lnTo>
                <a:pt x="1902393" y="843202"/>
              </a:lnTo>
              <a:lnTo>
                <a:pt x="1919022" y="848750"/>
              </a:lnTo>
              <a:lnTo>
                <a:pt x="1919022" y="847640"/>
              </a:lnTo>
              <a:lnTo>
                <a:pt x="1921239" y="825451"/>
              </a:lnTo>
              <a:lnTo>
                <a:pt x="1897958" y="799933"/>
              </a:lnTo>
              <a:lnTo>
                <a:pt x="1901284" y="771086"/>
              </a:lnTo>
              <a:lnTo>
                <a:pt x="1900175" y="771086"/>
              </a:lnTo>
              <a:lnTo>
                <a:pt x="1895741" y="764429"/>
              </a:lnTo>
              <a:lnTo>
                <a:pt x="1901284" y="751116"/>
              </a:lnTo>
              <a:lnTo>
                <a:pt x="1900175" y="750006"/>
              </a:lnTo>
              <a:lnTo>
                <a:pt x="1891306" y="742240"/>
              </a:lnTo>
              <a:lnTo>
                <a:pt x="1883546" y="744459"/>
              </a:lnTo>
              <a:lnTo>
                <a:pt x="1883546" y="743349"/>
              </a:lnTo>
              <a:lnTo>
                <a:pt x="1862482" y="724488"/>
              </a:lnTo>
              <a:lnTo>
                <a:pt x="1862482" y="712284"/>
              </a:lnTo>
              <a:lnTo>
                <a:pt x="1862482" y="711174"/>
              </a:lnTo>
              <a:lnTo>
                <a:pt x="1887981" y="644606"/>
              </a:lnTo>
              <a:lnTo>
                <a:pt x="1887981" y="643496"/>
              </a:lnTo>
              <a:lnTo>
                <a:pt x="1882437" y="637949"/>
              </a:lnTo>
              <a:lnTo>
                <a:pt x="1881329" y="637949"/>
              </a:lnTo>
              <a:lnTo>
                <a:pt x="1881329" y="639058"/>
              </a:lnTo>
              <a:lnTo>
                <a:pt x="1869134" y="637949"/>
              </a:lnTo>
              <a:lnTo>
                <a:pt x="1868025" y="636839"/>
              </a:lnTo>
              <a:lnTo>
                <a:pt x="1870243" y="595789"/>
              </a:lnTo>
              <a:lnTo>
                <a:pt x="1864700" y="583585"/>
              </a:lnTo>
              <a:lnTo>
                <a:pt x="1868025" y="560286"/>
              </a:lnTo>
              <a:lnTo>
                <a:pt x="1862482" y="558067"/>
              </a:lnTo>
              <a:lnTo>
                <a:pt x="1858048" y="530330"/>
              </a:lnTo>
              <a:lnTo>
                <a:pt x="1855831" y="512578"/>
              </a:lnTo>
              <a:lnTo>
                <a:pt x="1859156" y="515907"/>
              </a:lnTo>
              <a:lnTo>
                <a:pt x="1860265" y="515907"/>
              </a:lnTo>
              <a:lnTo>
                <a:pt x="1856939" y="507031"/>
              </a:lnTo>
              <a:lnTo>
                <a:pt x="1846962" y="495936"/>
              </a:lnTo>
              <a:lnTo>
                <a:pt x="1845853" y="462652"/>
              </a:lnTo>
              <a:lnTo>
                <a:pt x="1866917" y="469309"/>
              </a:lnTo>
              <a:lnTo>
                <a:pt x="1881329" y="458214"/>
              </a:lnTo>
              <a:lnTo>
                <a:pt x="1881329" y="457104"/>
              </a:lnTo>
              <a:lnTo>
                <a:pt x="1880220" y="439353"/>
              </a:lnTo>
              <a:lnTo>
                <a:pt x="1881329" y="436024"/>
              </a:lnTo>
              <a:lnTo>
                <a:pt x="1884655" y="428258"/>
              </a:lnTo>
              <a:lnTo>
                <a:pt x="1886872" y="413835"/>
              </a:lnTo>
              <a:lnTo>
                <a:pt x="1901284" y="401630"/>
              </a:lnTo>
              <a:lnTo>
                <a:pt x="1919022" y="422710"/>
              </a:lnTo>
              <a:lnTo>
                <a:pt x="1915696" y="410506"/>
              </a:lnTo>
              <a:lnTo>
                <a:pt x="1899067" y="391645"/>
              </a:lnTo>
              <a:lnTo>
                <a:pt x="1886872" y="367237"/>
              </a:lnTo>
              <a:lnTo>
                <a:pt x="1866917" y="352813"/>
              </a:lnTo>
              <a:lnTo>
                <a:pt x="1825898" y="358361"/>
              </a:lnTo>
              <a:lnTo>
                <a:pt x="1799291" y="340609"/>
              </a:lnTo>
              <a:lnTo>
                <a:pt x="1807051" y="331733"/>
              </a:lnTo>
              <a:lnTo>
                <a:pt x="1794856" y="301778"/>
              </a:lnTo>
              <a:lnTo>
                <a:pt x="1798182" y="292902"/>
              </a:lnTo>
              <a:lnTo>
                <a:pt x="1790422" y="280697"/>
              </a:lnTo>
              <a:lnTo>
                <a:pt x="1799291" y="271822"/>
              </a:lnTo>
              <a:lnTo>
                <a:pt x="1810377" y="246304"/>
              </a:lnTo>
              <a:lnTo>
                <a:pt x="1803725" y="200815"/>
              </a:lnTo>
              <a:lnTo>
                <a:pt x="1782662" y="184173"/>
              </a:lnTo>
              <a:lnTo>
                <a:pt x="1781553" y="167531"/>
              </a:lnTo>
              <a:lnTo>
                <a:pt x="1780444" y="158655"/>
              </a:lnTo>
              <a:lnTo>
                <a:pt x="1758272" y="158655"/>
              </a:lnTo>
              <a:lnTo>
                <a:pt x="1754946" y="138684"/>
              </a:lnTo>
              <a:lnTo>
                <a:pt x="1718362" y="103181"/>
              </a:lnTo>
              <a:lnTo>
                <a:pt x="1716144" y="89867"/>
              </a:lnTo>
              <a:lnTo>
                <a:pt x="1695081" y="86539"/>
              </a:lnTo>
              <a:lnTo>
                <a:pt x="1682886" y="115385"/>
              </a:lnTo>
              <a:lnTo>
                <a:pt x="1650736" y="100962"/>
              </a:lnTo>
              <a:lnTo>
                <a:pt x="1639650" y="103181"/>
              </a:lnTo>
              <a:lnTo>
                <a:pt x="1631889" y="100962"/>
              </a:lnTo>
              <a:lnTo>
                <a:pt x="1625238" y="99853"/>
              </a:lnTo>
              <a:lnTo>
                <a:pt x="1614151" y="114276"/>
              </a:lnTo>
              <a:lnTo>
                <a:pt x="1601957" y="105400"/>
              </a:lnTo>
              <a:lnTo>
                <a:pt x="1585327" y="98743"/>
              </a:lnTo>
              <a:lnTo>
                <a:pt x="1572024" y="122042"/>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0.7365</cdr:x>
      <cdr:y>0.7705</cdr:y>
    </cdr:from>
    <cdr:to>
      <cdr:x>0.771</cdr:x>
      <cdr:y>0.81975</cdr:y>
    </cdr:to>
    <cdr:sp macro="" textlink="">
      <cdr:nvSpPr>
        <cdr:cNvPr id="36976" name="Freeform 112"/>
        <cdr:cNvSpPr>
          <a:spLocks xmlns:a="http://schemas.openxmlformats.org/drawingml/2006/main"/>
        </cdr:cNvSpPr>
      </cdr:nvSpPr>
      <cdr:spPr bwMode="auto">
        <a:xfrm xmlns:a="http://schemas.openxmlformats.org/drawingml/2006/main">
          <a:off x="6744005" y="5520540"/>
          <a:ext cx="316125" cy="354087"/>
        </a:xfrm>
        <a:custGeom xmlns:a="http://schemas.openxmlformats.org/drawingml/2006/main">
          <a:avLst/>
          <a:gdLst/>
          <a:ahLst/>
          <a:cxnLst>
            <a:cxn ang="0">
              <a:pos x="171836" y="24409"/>
            </a:cxn>
            <a:cxn ang="0">
              <a:pos x="160750" y="24409"/>
            </a:cxn>
            <a:cxn ang="0">
              <a:pos x="146338" y="21080"/>
            </a:cxn>
            <a:cxn ang="0">
              <a:pos x="144121" y="19971"/>
            </a:cxn>
            <a:cxn ang="0">
              <a:pos x="137469" y="7767"/>
            </a:cxn>
            <a:cxn ang="0">
              <a:pos x="135252" y="3329"/>
            </a:cxn>
            <a:cxn ang="0">
              <a:pos x="123057" y="0"/>
            </a:cxn>
            <a:cxn ang="0">
              <a:pos x="101993" y="0"/>
            </a:cxn>
            <a:cxn ang="0">
              <a:pos x="96450" y="13314"/>
            </a:cxn>
            <a:cxn ang="0">
              <a:pos x="93124" y="16643"/>
            </a:cxn>
            <a:cxn ang="0">
              <a:pos x="79821" y="21080"/>
            </a:cxn>
            <a:cxn ang="0">
              <a:pos x="73169" y="23299"/>
            </a:cxn>
            <a:cxn ang="0">
              <a:pos x="62083" y="19971"/>
            </a:cxn>
            <a:cxn ang="0">
              <a:pos x="54322" y="28847"/>
            </a:cxn>
            <a:cxn ang="0">
              <a:pos x="54322" y="35504"/>
            </a:cxn>
            <a:cxn ang="0">
              <a:pos x="54322" y="37723"/>
            </a:cxn>
            <a:cxn ang="0">
              <a:pos x="50996" y="44379"/>
            </a:cxn>
            <a:cxn ang="0">
              <a:pos x="38802" y="45489"/>
            </a:cxn>
            <a:cxn ang="0">
              <a:pos x="29933" y="58803"/>
            </a:cxn>
            <a:cxn ang="0">
              <a:pos x="39910" y="69897"/>
            </a:cxn>
            <a:cxn ang="0">
              <a:pos x="54322" y="78773"/>
            </a:cxn>
            <a:cxn ang="0">
              <a:pos x="57648" y="84321"/>
            </a:cxn>
            <a:cxn ang="0">
              <a:pos x="63191" y="106510"/>
            </a:cxn>
            <a:cxn ang="0">
              <a:pos x="60974" y="119824"/>
            </a:cxn>
            <a:cxn ang="0">
              <a:pos x="54322" y="129809"/>
            </a:cxn>
            <a:cxn ang="0">
              <a:pos x="42127" y="156437"/>
            </a:cxn>
            <a:cxn ang="0">
              <a:pos x="36584" y="184173"/>
            </a:cxn>
            <a:cxn ang="0">
              <a:pos x="31041" y="196378"/>
            </a:cxn>
            <a:cxn ang="0">
              <a:pos x="24390" y="204144"/>
            </a:cxn>
            <a:cxn ang="0">
              <a:pos x="22172" y="206363"/>
            </a:cxn>
            <a:cxn ang="0">
              <a:pos x="16629" y="209691"/>
            </a:cxn>
            <a:cxn ang="0">
              <a:pos x="12195" y="221896"/>
            </a:cxn>
            <a:cxn ang="0">
              <a:pos x="0" y="231881"/>
            </a:cxn>
            <a:cxn ang="0">
              <a:pos x="27715" y="257399"/>
            </a:cxn>
            <a:cxn ang="0">
              <a:pos x="79821" y="261837"/>
            </a:cxn>
            <a:cxn ang="0">
              <a:pos x="19955" y="305106"/>
            </a:cxn>
            <a:cxn ang="0">
              <a:pos x="23281" y="323968"/>
            </a:cxn>
            <a:cxn ang="0">
              <a:pos x="13303" y="350595"/>
            </a:cxn>
            <a:cxn ang="0">
              <a:pos x="27715" y="342829"/>
            </a:cxn>
            <a:cxn ang="0">
              <a:pos x="62083" y="291793"/>
            </a:cxn>
            <a:cxn ang="0">
              <a:pos x="150772" y="191940"/>
            </a:cxn>
            <a:cxn ang="0">
              <a:pos x="196226" y="193049"/>
            </a:cxn>
            <a:cxn ang="0">
              <a:pos x="227267" y="176407"/>
            </a:cxn>
            <a:cxn ang="0">
              <a:pos x="302653" y="185283"/>
            </a:cxn>
            <a:cxn ang="0">
              <a:pos x="268286" y="126481"/>
            </a:cxn>
            <a:cxn ang="0">
              <a:pos x="211746" y="72116"/>
            </a:cxn>
            <a:cxn ang="0">
              <a:pos x="207312" y="34394"/>
            </a:cxn>
            <a:cxn ang="0">
              <a:pos x="199552" y="16643"/>
            </a:cxn>
            <a:cxn ang="0">
              <a:pos x="181814" y="24409"/>
            </a:cxn>
          </a:cxnLst>
          <a:rect l="0" t="0" r="r" b="b"/>
          <a:pathLst>
            <a:path w="312631" h="351704">
              <a:moveTo>
                <a:pt x="181814" y="24409"/>
              </a:moveTo>
              <a:lnTo>
                <a:pt x="171836" y="24409"/>
              </a:lnTo>
              <a:lnTo>
                <a:pt x="162967" y="24409"/>
              </a:lnTo>
              <a:lnTo>
                <a:pt x="160750" y="24409"/>
              </a:lnTo>
              <a:lnTo>
                <a:pt x="157424" y="24409"/>
              </a:lnTo>
              <a:lnTo>
                <a:pt x="146338" y="21080"/>
              </a:lnTo>
              <a:lnTo>
                <a:pt x="144121" y="21080"/>
              </a:lnTo>
              <a:lnTo>
                <a:pt x="144121" y="19971"/>
              </a:lnTo>
              <a:lnTo>
                <a:pt x="143012" y="17752"/>
              </a:lnTo>
              <a:lnTo>
                <a:pt x="137469" y="7767"/>
              </a:lnTo>
              <a:lnTo>
                <a:pt x="136360" y="6657"/>
              </a:lnTo>
              <a:lnTo>
                <a:pt x="135252" y="3329"/>
              </a:lnTo>
              <a:lnTo>
                <a:pt x="133034" y="3329"/>
              </a:lnTo>
              <a:lnTo>
                <a:pt x="123057" y="0"/>
              </a:lnTo>
              <a:lnTo>
                <a:pt x="121948" y="0"/>
              </a:lnTo>
              <a:lnTo>
                <a:pt x="101993" y="0"/>
              </a:lnTo>
              <a:lnTo>
                <a:pt x="97558" y="9986"/>
              </a:lnTo>
              <a:lnTo>
                <a:pt x="96450" y="13314"/>
              </a:lnTo>
              <a:lnTo>
                <a:pt x="96450" y="15533"/>
              </a:lnTo>
              <a:lnTo>
                <a:pt x="93124" y="16643"/>
              </a:lnTo>
              <a:lnTo>
                <a:pt x="87581" y="17752"/>
              </a:lnTo>
              <a:lnTo>
                <a:pt x="79821" y="21080"/>
              </a:lnTo>
              <a:lnTo>
                <a:pt x="74277" y="23299"/>
              </a:lnTo>
              <a:lnTo>
                <a:pt x="73169" y="23299"/>
              </a:lnTo>
              <a:lnTo>
                <a:pt x="72060" y="22190"/>
              </a:lnTo>
              <a:lnTo>
                <a:pt x="62083" y="19971"/>
              </a:lnTo>
              <a:lnTo>
                <a:pt x="62083" y="21080"/>
              </a:lnTo>
              <a:lnTo>
                <a:pt x="54322" y="28847"/>
              </a:lnTo>
              <a:lnTo>
                <a:pt x="53214" y="29956"/>
              </a:lnTo>
              <a:lnTo>
                <a:pt x="54322" y="35504"/>
              </a:lnTo>
              <a:lnTo>
                <a:pt x="55431" y="37723"/>
              </a:lnTo>
              <a:lnTo>
                <a:pt x="54322" y="37723"/>
              </a:lnTo>
              <a:lnTo>
                <a:pt x="52105" y="43270"/>
              </a:lnTo>
              <a:lnTo>
                <a:pt x="50996" y="44379"/>
              </a:lnTo>
              <a:lnTo>
                <a:pt x="39910" y="45489"/>
              </a:lnTo>
              <a:lnTo>
                <a:pt x="38802" y="45489"/>
              </a:lnTo>
              <a:lnTo>
                <a:pt x="34367" y="45489"/>
              </a:lnTo>
              <a:lnTo>
                <a:pt x="29933" y="58803"/>
              </a:lnTo>
              <a:lnTo>
                <a:pt x="39910" y="68788"/>
              </a:lnTo>
              <a:lnTo>
                <a:pt x="39910" y="69897"/>
              </a:lnTo>
              <a:lnTo>
                <a:pt x="46562" y="74335"/>
              </a:lnTo>
              <a:lnTo>
                <a:pt x="54322" y="78773"/>
              </a:lnTo>
              <a:lnTo>
                <a:pt x="55431" y="82102"/>
              </a:lnTo>
              <a:lnTo>
                <a:pt x="57648" y="84321"/>
              </a:lnTo>
              <a:lnTo>
                <a:pt x="59865" y="88758"/>
              </a:lnTo>
              <a:lnTo>
                <a:pt x="63191" y="106510"/>
              </a:lnTo>
              <a:lnTo>
                <a:pt x="62083" y="117605"/>
              </a:lnTo>
              <a:lnTo>
                <a:pt x="60974" y="119824"/>
              </a:lnTo>
              <a:lnTo>
                <a:pt x="54322" y="128700"/>
              </a:lnTo>
              <a:lnTo>
                <a:pt x="54322" y="129809"/>
              </a:lnTo>
              <a:lnTo>
                <a:pt x="46562" y="140904"/>
              </a:lnTo>
              <a:lnTo>
                <a:pt x="42127" y="156437"/>
              </a:lnTo>
              <a:lnTo>
                <a:pt x="42127" y="167531"/>
              </a:lnTo>
              <a:lnTo>
                <a:pt x="36584" y="184173"/>
              </a:lnTo>
              <a:lnTo>
                <a:pt x="32150" y="194159"/>
              </a:lnTo>
              <a:lnTo>
                <a:pt x="31041" y="196378"/>
              </a:lnTo>
              <a:lnTo>
                <a:pt x="26607" y="203035"/>
              </a:lnTo>
              <a:lnTo>
                <a:pt x="24390" y="204144"/>
              </a:lnTo>
              <a:lnTo>
                <a:pt x="24390" y="205254"/>
              </a:lnTo>
              <a:lnTo>
                <a:pt x="22172" y="206363"/>
              </a:lnTo>
              <a:lnTo>
                <a:pt x="18846" y="208582"/>
              </a:lnTo>
              <a:lnTo>
                <a:pt x="16629" y="209691"/>
              </a:lnTo>
              <a:lnTo>
                <a:pt x="13303" y="219677"/>
              </a:lnTo>
              <a:lnTo>
                <a:pt x="12195" y="221896"/>
              </a:lnTo>
              <a:lnTo>
                <a:pt x="1109" y="229662"/>
              </a:lnTo>
              <a:lnTo>
                <a:pt x="0" y="231881"/>
              </a:lnTo>
              <a:lnTo>
                <a:pt x="3326" y="250742"/>
              </a:lnTo>
              <a:lnTo>
                <a:pt x="27715" y="257399"/>
              </a:lnTo>
              <a:lnTo>
                <a:pt x="79821" y="247414"/>
              </a:lnTo>
              <a:lnTo>
                <a:pt x="79821" y="261837"/>
              </a:lnTo>
              <a:lnTo>
                <a:pt x="57648" y="272932"/>
              </a:lnTo>
              <a:lnTo>
                <a:pt x="19955" y="305106"/>
              </a:lnTo>
              <a:lnTo>
                <a:pt x="21064" y="305106"/>
              </a:lnTo>
              <a:lnTo>
                <a:pt x="23281" y="323968"/>
              </a:lnTo>
              <a:lnTo>
                <a:pt x="15521" y="345048"/>
              </a:lnTo>
              <a:lnTo>
                <a:pt x="13303" y="350595"/>
              </a:lnTo>
              <a:lnTo>
                <a:pt x="13303" y="351704"/>
              </a:lnTo>
              <a:lnTo>
                <a:pt x="27715" y="342829"/>
              </a:lnTo>
              <a:lnTo>
                <a:pt x="33258" y="325077"/>
              </a:lnTo>
              <a:lnTo>
                <a:pt x="62083" y="291793"/>
              </a:lnTo>
              <a:lnTo>
                <a:pt x="121948" y="245195"/>
              </a:lnTo>
              <a:lnTo>
                <a:pt x="150772" y="191940"/>
              </a:lnTo>
              <a:lnTo>
                <a:pt x="177379" y="185283"/>
              </a:lnTo>
              <a:lnTo>
                <a:pt x="196226" y="193049"/>
              </a:lnTo>
              <a:lnTo>
                <a:pt x="206203" y="180845"/>
              </a:lnTo>
              <a:lnTo>
                <a:pt x="227267" y="176407"/>
              </a:lnTo>
              <a:lnTo>
                <a:pt x="266069" y="194159"/>
              </a:lnTo>
              <a:lnTo>
                <a:pt x="302653" y="185283"/>
              </a:lnTo>
              <a:lnTo>
                <a:pt x="312631" y="145342"/>
              </a:lnTo>
              <a:lnTo>
                <a:pt x="268286" y="126481"/>
              </a:lnTo>
              <a:lnTo>
                <a:pt x="228376" y="99853"/>
              </a:lnTo>
              <a:lnTo>
                <a:pt x="211746" y="72116"/>
              </a:lnTo>
              <a:lnTo>
                <a:pt x="200660" y="36613"/>
              </a:lnTo>
              <a:lnTo>
                <a:pt x="207312" y="34394"/>
              </a:lnTo>
              <a:lnTo>
                <a:pt x="199552" y="17752"/>
              </a:lnTo>
              <a:lnTo>
                <a:pt x="199552" y="16643"/>
              </a:lnTo>
              <a:lnTo>
                <a:pt x="188465" y="25518"/>
              </a:lnTo>
              <a:lnTo>
                <a:pt x="181814" y="24409"/>
              </a:lnTo>
              <a:close/>
            </a:path>
          </a:pathLst>
        </a:custGeom>
        <a:solidFill xmlns:a="http://schemas.openxmlformats.org/drawingml/2006/main">
          <a:srgbClr val="339933"/>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0.031</cdr:x>
      <cdr:y>0.7055</cdr:y>
    </cdr:from>
    <cdr:to>
      <cdr:x>0.323</cdr:x>
      <cdr:y>0.95875</cdr:y>
    </cdr:to>
    <cdr:sp macro="" textlink="">
      <cdr:nvSpPr>
        <cdr:cNvPr id="36980" name="Rectangle 116"/>
        <cdr:cNvSpPr>
          <a:spLocks xmlns:a="http://schemas.openxmlformats.org/drawingml/2006/main" noChangeArrowheads="1"/>
        </cdr:cNvSpPr>
      </cdr:nvSpPr>
      <cdr:spPr bwMode="auto">
        <a:xfrm xmlns:a="http://schemas.openxmlformats.org/drawingml/2006/main">
          <a:off x="274892" y="5060942"/>
          <a:ext cx="2675610" cy="1816932"/>
        </a:xfrm>
        <a:prstGeom xmlns:a="http://schemas.openxmlformats.org/drawingml/2006/main" prst="rect">
          <a:avLst/>
        </a:prstGeom>
        <a:noFill xmlns:a="http://schemas.openxmlformats.org/drawingml/2006/main"/>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0.05575</cdr:x>
      <cdr:y>0.74125</cdr:y>
    </cdr:from>
    <cdr:to>
      <cdr:x>0.3085</cdr:x>
      <cdr:y>0.92175</cdr:y>
    </cdr:to>
    <cdr:sp macro="" textlink="">
      <cdr:nvSpPr>
        <cdr:cNvPr id="36981" name="Freeform 117"/>
        <cdr:cNvSpPr>
          <a:spLocks xmlns:a="http://schemas.openxmlformats.org/drawingml/2006/main"/>
        </cdr:cNvSpPr>
      </cdr:nvSpPr>
      <cdr:spPr bwMode="auto">
        <a:xfrm xmlns:a="http://schemas.openxmlformats.org/drawingml/2006/main">
          <a:off x="499386" y="5318460"/>
          <a:ext cx="2315961" cy="1294743"/>
        </a:xfrm>
        <a:custGeom xmlns:a="http://schemas.openxmlformats.org/drawingml/2006/main">
          <a:avLst/>
          <a:gdLst/>
          <a:ahLst/>
          <a:cxnLst>
            <a:cxn ang="0">
              <a:pos x="55431" y="107620"/>
            </a:cxn>
            <a:cxn ang="0">
              <a:pos x="64300" y="123152"/>
            </a:cxn>
            <a:cxn ang="0">
              <a:pos x="210637" y="19971"/>
            </a:cxn>
            <a:cxn ang="0">
              <a:pos x="563179" y="19971"/>
            </a:cxn>
            <a:cxn ang="0">
              <a:pos x="914611" y="19971"/>
            </a:cxn>
            <a:cxn ang="0">
              <a:pos x="1205070" y="0"/>
            </a:cxn>
            <a:cxn ang="0">
              <a:pos x="1338104" y="133138"/>
            </a:cxn>
            <a:cxn ang="0">
              <a:pos x="1496637" y="308435"/>
            </a:cxn>
            <a:cxn ang="0">
              <a:pos x="1559828" y="252961"/>
            </a:cxn>
            <a:cxn ang="0">
              <a:pos x="1716144" y="338391"/>
            </a:cxn>
            <a:cxn ang="0">
              <a:pos x="1818137" y="365018"/>
            </a:cxn>
            <a:cxn ang="0">
              <a:pos x="1975561" y="274041"/>
            </a:cxn>
            <a:cxn ang="0">
              <a:pos x="2209480" y="180845"/>
            </a:cxn>
            <a:cxn ang="0">
              <a:pos x="2312582" y="123152"/>
            </a:cxn>
            <a:cxn ang="0">
              <a:pos x="2281540" y="262946"/>
            </a:cxn>
            <a:cxn ang="0">
              <a:pos x="2222783" y="299559"/>
            </a:cxn>
            <a:cxn ang="0">
              <a:pos x="2225001" y="410507"/>
            </a:cxn>
            <a:cxn ang="0">
              <a:pos x="2162918" y="409397"/>
            </a:cxn>
            <a:cxn ang="0">
              <a:pos x="2063142" y="437134"/>
            </a:cxn>
            <a:cxn ang="0">
              <a:pos x="1998842" y="522564"/>
            </a:cxn>
            <a:cxn ang="0">
              <a:pos x="2014363" y="584695"/>
            </a:cxn>
            <a:cxn ang="0">
              <a:pos x="1985539" y="593570"/>
            </a:cxn>
            <a:cxn ang="0">
              <a:pos x="1957823" y="540316"/>
            </a:cxn>
            <a:cxn ang="0">
              <a:pos x="1936759" y="563615"/>
            </a:cxn>
            <a:cxn ang="0">
              <a:pos x="1966692" y="642387"/>
            </a:cxn>
            <a:cxn ang="0">
              <a:pos x="1966692" y="661248"/>
            </a:cxn>
            <a:cxn ang="0">
              <a:pos x="1947846" y="704518"/>
            </a:cxn>
            <a:cxn ang="0">
              <a:pos x="1978887" y="740021"/>
            </a:cxn>
            <a:cxn ang="0">
              <a:pos x="1966692" y="767758"/>
            </a:cxn>
            <a:cxn ang="0">
              <a:pos x="1842527" y="857626"/>
            </a:cxn>
            <a:cxn ang="0">
              <a:pos x="1762706" y="959698"/>
            </a:cxn>
            <a:cxn ang="0">
              <a:pos x="1784878" y="1103930"/>
            </a:cxn>
            <a:cxn ang="0">
              <a:pos x="1805942" y="1239286"/>
            </a:cxn>
            <a:cxn ang="0">
              <a:pos x="1741642" y="1208220"/>
            </a:cxn>
            <a:cxn ang="0">
              <a:pos x="1710601" y="1143871"/>
            </a:cxn>
            <a:cxn ang="0">
              <a:pos x="1650735" y="1027376"/>
            </a:cxn>
            <a:cxn ang="0">
              <a:pos x="1575349" y="1019609"/>
            </a:cxn>
            <a:cxn ang="0">
              <a:pos x="1521027" y="1014062"/>
            </a:cxn>
            <a:cxn ang="0">
              <a:pos x="1482225" y="1016281"/>
            </a:cxn>
            <a:cxn ang="0">
              <a:pos x="1430120" y="1038471"/>
            </a:cxn>
            <a:cxn ang="0">
              <a:pos x="1399078" y="1056222"/>
            </a:cxn>
            <a:cxn ang="0">
              <a:pos x="1319258" y="1050675"/>
            </a:cxn>
            <a:cxn ang="0">
              <a:pos x="1220591" y="1058441"/>
            </a:cxn>
            <a:cxn ang="0">
              <a:pos x="1152965" y="1113915"/>
            </a:cxn>
            <a:cxn ang="0">
              <a:pos x="1114163" y="1139433"/>
            </a:cxn>
            <a:cxn ang="0">
              <a:pos x="1100860" y="1188250"/>
            </a:cxn>
            <a:cxn ang="0">
              <a:pos x="976694" y="1102820"/>
            </a:cxn>
            <a:cxn ang="0">
              <a:pos x="810401" y="1042908"/>
            </a:cxn>
            <a:cxn ang="0">
              <a:pos x="605306" y="961917"/>
            </a:cxn>
            <a:cxn ang="0">
              <a:pos x="396886" y="892020"/>
            </a:cxn>
            <a:cxn ang="0">
              <a:pos x="181813" y="795495"/>
            </a:cxn>
            <a:cxn ang="0">
              <a:pos x="106427" y="661248"/>
            </a:cxn>
            <a:cxn ang="0">
              <a:pos x="83146" y="606884"/>
            </a:cxn>
            <a:cxn ang="0">
              <a:pos x="27715" y="533659"/>
            </a:cxn>
            <a:cxn ang="0">
              <a:pos x="1108" y="338391"/>
            </a:cxn>
            <a:cxn ang="0">
              <a:pos x="16629" y="164203"/>
            </a:cxn>
            <a:cxn ang="0">
              <a:pos x="18846" y="123152"/>
            </a:cxn>
          </a:cxnLst>
          <a:rect l="0" t="0" r="r" b="b"/>
          <a:pathLst>
            <a:path w="2345840" h="1288103">
              <a:moveTo>
                <a:pt x="0" y="65459"/>
              </a:moveTo>
              <a:lnTo>
                <a:pt x="9977" y="55474"/>
              </a:lnTo>
              <a:lnTo>
                <a:pt x="68734" y="66569"/>
              </a:lnTo>
              <a:lnTo>
                <a:pt x="66517" y="85430"/>
              </a:lnTo>
              <a:lnTo>
                <a:pt x="55431" y="107620"/>
              </a:lnTo>
              <a:lnTo>
                <a:pt x="58756" y="105401"/>
              </a:lnTo>
              <a:lnTo>
                <a:pt x="79820" y="77664"/>
              </a:lnTo>
              <a:lnTo>
                <a:pt x="69843" y="116495"/>
              </a:lnTo>
              <a:lnTo>
                <a:pt x="63191" y="109839"/>
              </a:lnTo>
              <a:lnTo>
                <a:pt x="64300" y="123152"/>
              </a:lnTo>
              <a:lnTo>
                <a:pt x="87581" y="106510"/>
              </a:lnTo>
              <a:lnTo>
                <a:pt x="82037" y="64350"/>
              </a:lnTo>
              <a:lnTo>
                <a:pt x="69843" y="19971"/>
              </a:lnTo>
              <a:lnTo>
                <a:pt x="140794" y="19971"/>
              </a:lnTo>
              <a:lnTo>
                <a:pt x="210637" y="19971"/>
              </a:lnTo>
              <a:lnTo>
                <a:pt x="281589" y="19971"/>
              </a:lnTo>
              <a:lnTo>
                <a:pt x="351432" y="19971"/>
              </a:lnTo>
              <a:lnTo>
                <a:pt x="422384" y="19971"/>
              </a:lnTo>
              <a:lnTo>
                <a:pt x="492227" y="19971"/>
              </a:lnTo>
              <a:lnTo>
                <a:pt x="563179" y="19971"/>
              </a:lnTo>
              <a:lnTo>
                <a:pt x="633022" y="19971"/>
              </a:lnTo>
              <a:lnTo>
                <a:pt x="703973" y="19971"/>
              </a:lnTo>
              <a:lnTo>
                <a:pt x="773817" y="19971"/>
              </a:lnTo>
              <a:lnTo>
                <a:pt x="844768" y="19971"/>
              </a:lnTo>
              <a:lnTo>
                <a:pt x="914611" y="19971"/>
              </a:lnTo>
              <a:lnTo>
                <a:pt x="985563" y="19971"/>
              </a:lnTo>
              <a:lnTo>
                <a:pt x="1055406" y="19971"/>
              </a:lnTo>
              <a:lnTo>
                <a:pt x="1126358" y="19971"/>
              </a:lnTo>
              <a:lnTo>
                <a:pt x="1196201" y="19971"/>
              </a:lnTo>
              <a:lnTo>
                <a:pt x="1205070" y="0"/>
              </a:lnTo>
              <a:lnTo>
                <a:pt x="1215047" y="31066"/>
              </a:lnTo>
              <a:lnTo>
                <a:pt x="1266044" y="41051"/>
              </a:lnTo>
              <a:lnTo>
                <a:pt x="1349191" y="56584"/>
              </a:lnTo>
              <a:lnTo>
                <a:pt x="1412382" y="74335"/>
              </a:lnTo>
              <a:lnTo>
                <a:pt x="1338104" y="133138"/>
              </a:lnTo>
              <a:lnTo>
                <a:pt x="1472247" y="119824"/>
              </a:lnTo>
              <a:lnTo>
                <a:pt x="1610825" y="140904"/>
              </a:lnTo>
              <a:lnTo>
                <a:pt x="1649627" y="176407"/>
              </a:lnTo>
              <a:lnTo>
                <a:pt x="1519918" y="200816"/>
              </a:lnTo>
              <a:lnTo>
                <a:pt x="1496637" y="308435"/>
              </a:lnTo>
              <a:lnTo>
                <a:pt x="1505506" y="402740"/>
              </a:lnTo>
              <a:lnTo>
                <a:pt x="1535439" y="406069"/>
              </a:lnTo>
              <a:lnTo>
                <a:pt x="1560937" y="350595"/>
              </a:lnTo>
              <a:lnTo>
                <a:pt x="1546525" y="290683"/>
              </a:lnTo>
              <a:lnTo>
                <a:pt x="1559828" y="252961"/>
              </a:lnTo>
              <a:lnTo>
                <a:pt x="1610825" y="193049"/>
              </a:lnTo>
              <a:lnTo>
                <a:pt x="1670690" y="214129"/>
              </a:lnTo>
              <a:lnTo>
                <a:pt x="1700623" y="261837"/>
              </a:lnTo>
              <a:lnTo>
                <a:pt x="1727230" y="308435"/>
              </a:lnTo>
              <a:lnTo>
                <a:pt x="1716144" y="338391"/>
              </a:lnTo>
              <a:lnTo>
                <a:pt x="1685103" y="390536"/>
              </a:lnTo>
              <a:lnTo>
                <a:pt x="1703949" y="409397"/>
              </a:lnTo>
              <a:lnTo>
                <a:pt x="1742751" y="394974"/>
              </a:lnTo>
              <a:lnTo>
                <a:pt x="1780444" y="379441"/>
              </a:lnTo>
              <a:lnTo>
                <a:pt x="1818137" y="365018"/>
              </a:lnTo>
              <a:lnTo>
                <a:pt x="1855830" y="349486"/>
              </a:lnTo>
              <a:lnTo>
                <a:pt x="1848070" y="315092"/>
              </a:lnTo>
              <a:lnTo>
                <a:pt x="1896849" y="310654"/>
              </a:lnTo>
              <a:lnTo>
                <a:pt x="1944520" y="306216"/>
              </a:lnTo>
              <a:lnTo>
                <a:pt x="1975561" y="274041"/>
              </a:lnTo>
              <a:lnTo>
                <a:pt x="2005494" y="241866"/>
              </a:lnTo>
              <a:lnTo>
                <a:pt x="2083097" y="237428"/>
              </a:lnTo>
              <a:lnTo>
                <a:pt x="2161809" y="231881"/>
              </a:lnTo>
              <a:lnTo>
                <a:pt x="2182873" y="214129"/>
              </a:lnTo>
              <a:lnTo>
                <a:pt x="2209480" y="180845"/>
              </a:lnTo>
              <a:lnTo>
                <a:pt x="2231652" y="140904"/>
              </a:lnTo>
              <a:lnTo>
                <a:pt x="2253825" y="100963"/>
              </a:lnTo>
              <a:lnTo>
                <a:pt x="2261585" y="112058"/>
              </a:lnTo>
              <a:lnTo>
                <a:pt x="2281540" y="110948"/>
              </a:lnTo>
              <a:lnTo>
                <a:pt x="2312582" y="123152"/>
              </a:lnTo>
              <a:lnTo>
                <a:pt x="2314799" y="188611"/>
              </a:lnTo>
              <a:lnTo>
                <a:pt x="2336971" y="223005"/>
              </a:lnTo>
              <a:lnTo>
                <a:pt x="2345840" y="241866"/>
              </a:lnTo>
              <a:lnTo>
                <a:pt x="2302604" y="267384"/>
              </a:lnTo>
              <a:lnTo>
                <a:pt x="2281540" y="262946"/>
              </a:lnTo>
              <a:lnTo>
                <a:pt x="2271563" y="265165"/>
              </a:lnTo>
              <a:lnTo>
                <a:pt x="2269345" y="259618"/>
              </a:lnTo>
              <a:lnTo>
                <a:pt x="2240521" y="294012"/>
              </a:lnTo>
              <a:lnTo>
                <a:pt x="2232761" y="290683"/>
              </a:lnTo>
              <a:lnTo>
                <a:pt x="2222783" y="299559"/>
              </a:lnTo>
              <a:lnTo>
                <a:pt x="2190633" y="355033"/>
              </a:lnTo>
              <a:lnTo>
                <a:pt x="2191742" y="362799"/>
              </a:lnTo>
              <a:lnTo>
                <a:pt x="2196176" y="393865"/>
              </a:lnTo>
              <a:lnTo>
                <a:pt x="2222783" y="402740"/>
              </a:lnTo>
              <a:lnTo>
                <a:pt x="2225001" y="410507"/>
              </a:lnTo>
              <a:lnTo>
                <a:pt x="2203937" y="423820"/>
              </a:lnTo>
              <a:lnTo>
                <a:pt x="2192851" y="422711"/>
              </a:lnTo>
              <a:lnTo>
                <a:pt x="2174004" y="412726"/>
              </a:lnTo>
              <a:lnTo>
                <a:pt x="2171787" y="410507"/>
              </a:lnTo>
              <a:lnTo>
                <a:pt x="2162918" y="409397"/>
              </a:lnTo>
              <a:lnTo>
                <a:pt x="2159592" y="426039"/>
              </a:lnTo>
              <a:lnTo>
                <a:pt x="2117464" y="436025"/>
              </a:lnTo>
              <a:lnTo>
                <a:pt x="2075337" y="446010"/>
              </a:lnTo>
              <a:lnTo>
                <a:pt x="2063142" y="453776"/>
              </a:lnTo>
              <a:lnTo>
                <a:pt x="2063142" y="437134"/>
              </a:lnTo>
              <a:lnTo>
                <a:pt x="2055382" y="475966"/>
              </a:lnTo>
              <a:lnTo>
                <a:pt x="2055382" y="504812"/>
              </a:lnTo>
              <a:lnTo>
                <a:pt x="2019906" y="556958"/>
              </a:lnTo>
              <a:lnTo>
                <a:pt x="2017689" y="541425"/>
              </a:lnTo>
              <a:lnTo>
                <a:pt x="1998842" y="522564"/>
              </a:lnTo>
              <a:lnTo>
                <a:pt x="2012146" y="504812"/>
              </a:lnTo>
              <a:lnTo>
                <a:pt x="1995516" y="520345"/>
              </a:lnTo>
              <a:lnTo>
                <a:pt x="1998842" y="522564"/>
              </a:lnTo>
              <a:lnTo>
                <a:pt x="1994408" y="528111"/>
              </a:lnTo>
              <a:lnTo>
                <a:pt x="2014363" y="584695"/>
              </a:lnTo>
              <a:lnTo>
                <a:pt x="1976670" y="645716"/>
              </a:lnTo>
              <a:lnTo>
                <a:pt x="1982213" y="626855"/>
              </a:lnTo>
              <a:lnTo>
                <a:pt x="1987756" y="617979"/>
              </a:lnTo>
              <a:lnTo>
                <a:pt x="1982213" y="609103"/>
              </a:lnTo>
              <a:lnTo>
                <a:pt x="1985539" y="593570"/>
              </a:lnTo>
              <a:lnTo>
                <a:pt x="1968909" y="585804"/>
              </a:lnTo>
              <a:lnTo>
                <a:pt x="1971127" y="571381"/>
              </a:lnTo>
              <a:lnTo>
                <a:pt x="1971127" y="558067"/>
              </a:lnTo>
              <a:lnTo>
                <a:pt x="1981104" y="528111"/>
              </a:lnTo>
              <a:lnTo>
                <a:pt x="1957823" y="540316"/>
              </a:lnTo>
              <a:lnTo>
                <a:pt x="1962258" y="586914"/>
              </a:lnTo>
              <a:lnTo>
                <a:pt x="1950063" y="570271"/>
              </a:lnTo>
              <a:lnTo>
                <a:pt x="1964475" y="598008"/>
              </a:lnTo>
              <a:lnTo>
                <a:pt x="1935651" y="583585"/>
              </a:lnTo>
              <a:lnTo>
                <a:pt x="1936759" y="563615"/>
              </a:lnTo>
              <a:lnTo>
                <a:pt x="1924564" y="584695"/>
              </a:lnTo>
              <a:lnTo>
                <a:pt x="1935651" y="584695"/>
              </a:lnTo>
              <a:lnTo>
                <a:pt x="1965583" y="620198"/>
              </a:lnTo>
              <a:lnTo>
                <a:pt x="1935651" y="600227"/>
              </a:lnTo>
              <a:lnTo>
                <a:pt x="1966692" y="642387"/>
              </a:lnTo>
              <a:lnTo>
                <a:pt x="1946737" y="631293"/>
              </a:lnTo>
              <a:lnTo>
                <a:pt x="1964475" y="654592"/>
              </a:lnTo>
              <a:lnTo>
                <a:pt x="1933433" y="642387"/>
              </a:lnTo>
              <a:lnTo>
                <a:pt x="1951171" y="656811"/>
              </a:lnTo>
              <a:lnTo>
                <a:pt x="1966692" y="661248"/>
              </a:lnTo>
              <a:lnTo>
                <a:pt x="1984430" y="697861"/>
              </a:lnTo>
              <a:lnTo>
                <a:pt x="1986647" y="710065"/>
              </a:lnTo>
              <a:lnTo>
                <a:pt x="1976670" y="703409"/>
              </a:lnTo>
              <a:lnTo>
                <a:pt x="1964475" y="707846"/>
              </a:lnTo>
              <a:lnTo>
                <a:pt x="1947846" y="704518"/>
              </a:lnTo>
              <a:lnTo>
                <a:pt x="1946737" y="705628"/>
              </a:lnTo>
              <a:lnTo>
                <a:pt x="1961149" y="714503"/>
              </a:lnTo>
              <a:lnTo>
                <a:pt x="1975561" y="724489"/>
              </a:lnTo>
              <a:lnTo>
                <a:pt x="1985539" y="716722"/>
              </a:lnTo>
              <a:lnTo>
                <a:pt x="1978887" y="740021"/>
              </a:lnTo>
              <a:lnTo>
                <a:pt x="1934542" y="737802"/>
              </a:lnTo>
              <a:lnTo>
                <a:pt x="1957823" y="750007"/>
              </a:lnTo>
              <a:lnTo>
                <a:pt x="1953389" y="761101"/>
              </a:lnTo>
              <a:lnTo>
                <a:pt x="1933433" y="758882"/>
              </a:lnTo>
              <a:lnTo>
                <a:pt x="1966692" y="767758"/>
              </a:lnTo>
              <a:lnTo>
                <a:pt x="1920130" y="788838"/>
              </a:lnTo>
              <a:lnTo>
                <a:pt x="1897958" y="818794"/>
              </a:lnTo>
              <a:lnTo>
                <a:pt x="1881328" y="825451"/>
              </a:lnTo>
              <a:lnTo>
                <a:pt x="1846961" y="857626"/>
              </a:lnTo>
              <a:lnTo>
                <a:pt x="1842527" y="857626"/>
              </a:lnTo>
              <a:lnTo>
                <a:pt x="1794856" y="902005"/>
              </a:lnTo>
              <a:lnTo>
                <a:pt x="1782661" y="906443"/>
              </a:lnTo>
              <a:lnTo>
                <a:pt x="1781552" y="909771"/>
              </a:lnTo>
              <a:lnTo>
                <a:pt x="1774901" y="934180"/>
              </a:lnTo>
              <a:lnTo>
                <a:pt x="1762706" y="959698"/>
              </a:lnTo>
              <a:lnTo>
                <a:pt x="1762706" y="965245"/>
              </a:lnTo>
              <a:lnTo>
                <a:pt x="1752728" y="975230"/>
              </a:lnTo>
              <a:lnTo>
                <a:pt x="1763815" y="1018500"/>
              </a:lnTo>
              <a:lnTo>
                <a:pt x="1774901" y="1061770"/>
              </a:lnTo>
              <a:lnTo>
                <a:pt x="1784878" y="1103930"/>
              </a:lnTo>
              <a:lnTo>
                <a:pt x="1795965" y="1147199"/>
              </a:lnTo>
              <a:lnTo>
                <a:pt x="1782661" y="1105039"/>
              </a:lnTo>
              <a:lnTo>
                <a:pt x="1797073" y="1150528"/>
              </a:lnTo>
              <a:lnTo>
                <a:pt x="1811485" y="1196016"/>
              </a:lnTo>
              <a:lnTo>
                <a:pt x="1805942" y="1239286"/>
              </a:lnTo>
              <a:lnTo>
                <a:pt x="1799290" y="1282555"/>
              </a:lnTo>
              <a:lnTo>
                <a:pt x="1773792" y="1288103"/>
              </a:lnTo>
              <a:lnTo>
                <a:pt x="1749402" y="1251490"/>
              </a:lnTo>
              <a:lnTo>
                <a:pt x="1737208" y="1220425"/>
              </a:lnTo>
              <a:lnTo>
                <a:pt x="1741642" y="1208220"/>
              </a:lnTo>
              <a:lnTo>
                <a:pt x="1734990" y="1217096"/>
              </a:lnTo>
              <a:lnTo>
                <a:pt x="1730556" y="1200454"/>
              </a:lnTo>
              <a:lnTo>
                <a:pt x="1725013" y="1197126"/>
              </a:lnTo>
              <a:lnTo>
                <a:pt x="1710601" y="1177155"/>
              </a:lnTo>
              <a:lnTo>
                <a:pt x="1710601" y="1143871"/>
              </a:lnTo>
              <a:lnTo>
                <a:pt x="1706166" y="1157185"/>
              </a:lnTo>
              <a:lnTo>
                <a:pt x="1703949" y="1153856"/>
              </a:lnTo>
              <a:lnTo>
                <a:pt x="1705058" y="1097273"/>
              </a:lnTo>
              <a:lnTo>
                <a:pt x="1677342" y="1062879"/>
              </a:lnTo>
              <a:lnTo>
                <a:pt x="1650735" y="1027376"/>
              </a:lnTo>
              <a:lnTo>
                <a:pt x="1596413" y="1049565"/>
              </a:lnTo>
              <a:lnTo>
                <a:pt x="1583109" y="1026266"/>
              </a:lnTo>
              <a:lnTo>
                <a:pt x="1591978" y="1032923"/>
              </a:lnTo>
              <a:lnTo>
                <a:pt x="1583109" y="1019609"/>
              </a:lnTo>
              <a:lnTo>
                <a:pt x="1575349" y="1019609"/>
              </a:lnTo>
              <a:lnTo>
                <a:pt x="1550959" y="1012953"/>
              </a:lnTo>
              <a:lnTo>
                <a:pt x="1559828" y="1011843"/>
              </a:lnTo>
              <a:lnTo>
                <a:pt x="1548742" y="1011843"/>
              </a:lnTo>
              <a:lnTo>
                <a:pt x="1550959" y="1012953"/>
              </a:lnTo>
              <a:lnTo>
                <a:pt x="1521027" y="1014062"/>
              </a:lnTo>
              <a:lnTo>
                <a:pt x="1527678" y="1006296"/>
              </a:lnTo>
              <a:lnTo>
                <a:pt x="1509940" y="1016281"/>
              </a:lnTo>
              <a:lnTo>
                <a:pt x="1491094" y="1018500"/>
              </a:lnTo>
              <a:lnTo>
                <a:pt x="1487768" y="994091"/>
              </a:lnTo>
              <a:lnTo>
                <a:pt x="1482225" y="1016281"/>
              </a:lnTo>
              <a:lnTo>
                <a:pt x="1416816" y="1020719"/>
              </a:lnTo>
              <a:lnTo>
                <a:pt x="1389101" y="1022938"/>
              </a:lnTo>
              <a:lnTo>
                <a:pt x="1419034" y="1029595"/>
              </a:lnTo>
              <a:lnTo>
                <a:pt x="1424577" y="1035142"/>
              </a:lnTo>
              <a:lnTo>
                <a:pt x="1430120" y="1038471"/>
              </a:lnTo>
              <a:lnTo>
                <a:pt x="1419034" y="1049565"/>
              </a:lnTo>
              <a:lnTo>
                <a:pt x="1441206" y="1073974"/>
              </a:lnTo>
              <a:lnTo>
                <a:pt x="1430120" y="1090616"/>
              </a:lnTo>
              <a:lnTo>
                <a:pt x="1436772" y="1078412"/>
              </a:lnTo>
              <a:lnTo>
                <a:pt x="1399078" y="1056222"/>
              </a:lnTo>
              <a:lnTo>
                <a:pt x="1404622" y="1075083"/>
              </a:lnTo>
              <a:lnTo>
                <a:pt x="1382449" y="1073974"/>
              </a:lnTo>
              <a:lnTo>
                <a:pt x="1355842" y="1066207"/>
              </a:lnTo>
              <a:lnTo>
                <a:pt x="1340322" y="1047346"/>
              </a:lnTo>
              <a:lnTo>
                <a:pt x="1319258" y="1050675"/>
              </a:lnTo>
              <a:lnTo>
                <a:pt x="1284891" y="1046237"/>
              </a:lnTo>
              <a:lnTo>
                <a:pt x="1251632" y="1041799"/>
              </a:lnTo>
              <a:lnTo>
                <a:pt x="1244980" y="1041799"/>
              </a:lnTo>
              <a:lnTo>
                <a:pt x="1216156" y="1062879"/>
              </a:lnTo>
              <a:lnTo>
                <a:pt x="1220591" y="1058441"/>
              </a:lnTo>
              <a:lnTo>
                <a:pt x="1207287" y="1050675"/>
              </a:lnTo>
              <a:lnTo>
                <a:pt x="1206179" y="1063989"/>
              </a:lnTo>
              <a:lnTo>
                <a:pt x="1164051" y="1102820"/>
              </a:lnTo>
              <a:lnTo>
                <a:pt x="1172920" y="1101711"/>
              </a:lnTo>
              <a:lnTo>
                <a:pt x="1152965" y="1113915"/>
              </a:lnTo>
              <a:lnTo>
                <a:pt x="1161834" y="1106149"/>
              </a:lnTo>
              <a:lnTo>
                <a:pt x="1140770" y="1105039"/>
              </a:lnTo>
              <a:lnTo>
                <a:pt x="1141879" y="1112805"/>
              </a:lnTo>
              <a:lnTo>
                <a:pt x="1133010" y="1121681"/>
              </a:lnTo>
              <a:lnTo>
                <a:pt x="1114163" y="1139433"/>
              </a:lnTo>
              <a:lnTo>
                <a:pt x="1105294" y="1148309"/>
              </a:lnTo>
              <a:lnTo>
                <a:pt x="1104185" y="1176046"/>
              </a:lnTo>
              <a:lnTo>
                <a:pt x="1089773" y="1168279"/>
              </a:lnTo>
              <a:lnTo>
                <a:pt x="1095316" y="1180484"/>
              </a:lnTo>
              <a:lnTo>
                <a:pt x="1100860" y="1188250"/>
              </a:lnTo>
              <a:lnTo>
                <a:pt x="1115272" y="1248162"/>
              </a:lnTo>
              <a:lnTo>
                <a:pt x="1064275" y="1238176"/>
              </a:lnTo>
              <a:lnTo>
                <a:pt x="1032125" y="1213768"/>
              </a:lnTo>
              <a:lnTo>
                <a:pt x="1005518" y="1151637"/>
              </a:lnTo>
              <a:lnTo>
                <a:pt x="976694" y="1102820"/>
              </a:lnTo>
              <a:lnTo>
                <a:pt x="947870" y="1054003"/>
              </a:lnTo>
              <a:lnTo>
                <a:pt x="889113" y="1046237"/>
              </a:lnTo>
              <a:lnTo>
                <a:pt x="870267" y="1087288"/>
              </a:lnTo>
              <a:lnTo>
                <a:pt x="840334" y="1065098"/>
              </a:lnTo>
              <a:lnTo>
                <a:pt x="810401" y="1042908"/>
              </a:lnTo>
              <a:lnTo>
                <a:pt x="782686" y="989654"/>
              </a:lnTo>
              <a:lnTo>
                <a:pt x="732798" y="938618"/>
              </a:lnTo>
              <a:lnTo>
                <a:pt x="664063" y="938618"/>
              </a:lnTo>
              <a:lnTo>
                <a:pt x="664063" y="961917"/>
              </a:lnTo>
              <a:lnTo>
                <a:pt x="605306" y="961917"/>
              </a:lnTo>
              <a:lnTo>
                <a:pt x="547658" y="961917"/>
              </a:lnTo>
              <a:lnTo>
                <a:pt x="509965" y="944165"/>
              </a:lnTo>
              <a:lnTo>
                <a:pt x="472272" y="927523"/>
              </a:lnTo>
              <a:lnTo>
                <a:pt x="434579" y="909771"/>
              </a:lnTo>
              <a:lnTo>
                <a:pt x="396886" y="892020"/>
              </a:lnTo>
              <a:lnTo>
                <a:pt x="348106" y="895348"/>
              </a:lnTo>
              <a:lnTo>
                <a:pt x="300436" y="897567"/>
              </a:lnTo>
              <a:lnTo>
                <a:pt x="283806" y="854297"/>
              </a:lnTo>
              <a:lnTo>
                <a:pt x="231701" y="817685"/>
              </a:lnTo>
              <a:lnTo>
                <a:pt x="181813" y="795495"/>
              </a:lnTo>
              <a:lnTo>
                <a:pt x="157424" y="789948"/>
              </a:lnTo>
              <a:lnTo>
                <a:pt x="147446" y="743350"/>
              </a:lnTo>
              <a:lnTo>
                <a:pt x="125274" y="712284"/>
              </a:lnTo>
              <a:lnTo>
                <a:pt x="103101" y="682329"/>
              </a:lnTo>
              <a:lnTo>
                <a:pt x="106427" y="661248"/>
              </a:lnTo>
              <a:lnTo>
                <a:pt x="80929" y="632402"/>
              </a:lnTo>
              <a:lnTo>
                <a:pt x="85363" y="624636"/>
              </a:lnTo>
              <a:lnTo>
                <a:pt x="97558" y="632402"/>
              </a:lnTo>
              <a:lnTo>
                <a:pt x="92015" y="604665"/>
              </a:lnTo>
              <a:lnTo>
                <a:pt x="83146" y="606884"/>
              </a:lnTo>
              <a:lnTo>
                <a:pt x="62082" y="603556"/>
              </a:lnTo>
              <a:lnTo>
                <a:pt x="60974" y="593570"/>
              </a:lnTo>
              <a:lnTo>
                <a:pt x="67625" y="602446"/>
              </a:lnTo>
              <a:lnTo>
                <a:pt x="47670" y="568052"/>
              </a:lnTo>
              <a:lnTo>
                <a:pt x="27715" y="533659"/>
              </a:lnTo>
              <a:lnTo>
                <a:pt x="16629" y="494827"/>
              </a:lnTo>
              <a:lnTo>
                <a:pt x="3325" y="475966"/>
              </a:lnTo>
              <a:lnTo>
                <a:pt x="17737" y="423820"/>
              </a:lnTo>
              <a:lnTo>
                <a:pt x="9977" y="380551"/>
              </a:lnTo>
              <a:lnTo>
                <a:pt x="1108" y="338391"/>
              </a:lnTo>
              <a:lnTo>
                <a:pt x="12194" y="267384"/>
              </a:lnTo>
              <a:lnTo>
                <a:pt x="22172" y="196378"/>
              </a:lnTo>
              <a:lnTo>
                <a:pt x="27715" y="170860"/>
              </a:lnTo>
              <a:lnTo>
                <a:pt x="48779" y="170860"/>
              </a:lnTo>
              <a:lnTo>
                <a:pt x="16629" y="164203"/>
              </a:lnTo>
              <a:lnTo>
                <a:pt x="16629" y="145342"/>
              </a:lnTo>
              <a:lnTo>
                <a:pt x="23281" y="150889"/>
              </a:lnTo>
              <a:lnTo>
                <a:pt x="21063" y="140904"/>
              </a:lnTo>
              <a:lnTo>
                <a:pt x="18846" y="132028"/>
              </a:lnTo>
              <a:lnTo>
                <a:pt x="18846" y="123152"/>
              </a:lnTo>
              <a:lnTo>
                <a:pt x="0" y="65459"/>
              </a:lnTo>
              <a:close/>
            </a:path>
          </a:pathLst>
        </a:custGeom>
        <a:solidFill xmlns:a="http://schemas.openxmlformats.org/drawingml/2006/main">
          <a:srgbClr val="CCFFCC"/>
        </a:solidFill>
        <a:ln xmlns:a="http://schemas.openxmlformats.org/drawingml/2006/main" w="0" cap="flat" cmpd="sng">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0.277</cdr:x>
      <cdr:y>0.8055</cdr:y>
    </cdr:from>
    <cdr:to>
      <cdr:x>0.28375</cdr:x>
      <cdr:y>0.80925</cdr:y>
    </cdr:to>
    <cdr:sp macro="" textlink="">
      <cdr:nvSpPr>
        <cdr:cNvPr id="36982" name="Freeform 118"/>
        <cdr:cNvSpPr>
          <a:spLocks xmlns:a="http://schemas.openxmlformats.org/drawingml/2006/main"/>
        </cdr:cNvSpPr>
      </cdr:nvSpPr>
      <cdr:spPr bwMode="auto">
        <a:xfrm xmlns:a="http://schemas.openxmlformats.org/drawingml/2006/main">
          <a:off x="2529002" y="5770905"/>
          <a:ext cx="61850" cy="26824"/>
        </a:xfrm>
        <a:custGeom xmlns:a="http://schemas.openxmlformats.org/drawingml/2006/main">
          <a:avLst/>
          <a:gdLst/>
          <a:ahLst/>
          <a:cxnLst>
            <a:cxn ang="0">
              <a:pos x="66517" y="7766"/>
            </a:cxn>
            <a:cxn ang="0">
              <a:pos x="45453" y="13314"/>
            </a:cxn>
            <a:cxn ang="0">
              <a:pos x="0" y="24409"/>
            </a:cxn>
            <a:cxn ang="0">
              <a:pos x="67626" y="0"/>
            </a:cxn>
            <a:cxn ang="0">
              <a:pos x="66517" y="7766"/>
            </a:cxn>
          </a:cxnLst>
          <a:rect l="0" t="0" r="r" b="b"/>
          <a:pathLst>
            <a:path w="67626" h="24409">
              <a:moveTo>
                <a:pt x="66517" y="7766"/>
              </a:moveTo>
              <a:lnTo>
                <a:pt x="45453" y="13314"/>
              </a:lnTo>
              <a:lnTo>
                <a:pt x="0" y="24409"/>
              </a:lnTo>
              <a:lnTo>
                <a:pt x="67626" y="0"/>
              </a:lnTo>
              <a:lnTo>
                <a:pt x="66517" y="7766"/>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0.26825</cdr:x>
      <cdr:y>0.83825</cdr:y>
    </cdr:from>
    <cdr:to>
      <cdr:x>0.27025</cdr:x>
      <cdr:y>0.84475</cdr:y>
    </cdr:to>
    <cdr:sp macro="" textlink="">
      <cdr:nvSpPr>
        <cdr:cNvPr id="36983" name="Freeform 119"/>
        <cdr:cNvSpPr>
          <a:spLocks xmlns:a="http://schemas.openxmlformats.org/drawingml/2006/main"/>
        </cdr:cNvSpPr>
      </cdr:nvSpPr>
      <cdr:spPr bwMode="auto">
        <a:xfrm xmlns:a="http://schemas.openxmlformats.org/drawingml/2006/main">
          <a:off x="2446534" y="6014116"/>
          <a:ext cx="18326" cy="48285"/>
        </a:xfrm>
        <a:custGeom xmlns:a="http://schemas.openxmlformats.org/drawingml/2006/main">
          <a:avLst/>
          <a:gdLst/>
          <a:ahLst/>
          <a:cxnLst>
            <a:cxn ang="0">
              <a:pos x="17737" y="49927"/>
            </a:cxn>
            <a:cxn ang="0">
              <a:pos x="4434" y="23299"/>
            </a:cxn>
            <a:cxn ang="0">
              <a:pos x="0" y="0"/>
            </a:cxn>
            <a:cxn ang="0">
              <a:pos x="17737" y="49927"/>
            </a:cxn>
          </a:cxnLst>
          <a:rect l="0" t="0" r="r" b="b"/>
          <a:pathLst>
            <a:path w="17737" h="49927">
              <a:moveTo>
                <a:pt x="17737" y="49927"/>
              </a:moveTo>
              <a:lnTo>
                <a:pt x="4434" y="23299"/>
              </a:lnTo>
              <a:lnTo>
                <a:pt x="0" y="0"/>
              </a:lnTo>
              <a:lnTo>
                <a:pt x="17737" y="49927"/>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0.28375</cdr:x>
      <cdr:y>0.8055</cdr:y>
    </cdr:from>
    <cdr:to>
      <cdr:x>0.28675</cdr:x>
      <cdr:y>0.8065</cdr:y>
    </cdr:to>
    <cdr:sp macro="" textlink="">
      <cdr:nvSpPr>
        <cdr:cNvPr id="36984" name="Freeform 120"/>
        <cdr:cNvSpPr>
          <a:spLocks xmlns:a="http://schemas.openxmlformats.org/drawingml/2006/main"/>
        </cdr:cNvSpPr>
      </cdr:nvSpPr>
      <cdr:spPr bwMode="auto">
        <a:xfrm xmlns:a="http://schemas.openxmlformats.org/drawingml/2006/main">
          <a:off x="2590852" y="5770905"/>
          <a:ext cx="27490" cy="7153"/>
        </a:xfrm>
        <a:custGeom xmlns:a="http://schemas.openxmlformats.org/drawingml/2006/main">
          <a:avLst/>
          <a:gdLst/>
          <a:ahLst/>
          <a:cxnLst>
            <a:cxn ang="0">
              <a:pos x="0" y="7766"/>
            </a:cxn>
            <a:cxn ang="0">
              <a:pos x="1108" y="6656"/>
            </a:cxn>
            <a:cxn ang="0">
              <a:pos x="24389" y="0"/>
            </a:cxn>
            <a:cxn ang="0">
              <a:pos x="0" y="7766"/>
            </a:cxn>
          </a:cxnLst>
          <a:rect l="0" t="0" r="r" b="b"/>
          <a:pathLst>
            <a:path w="24389" h="7766">
              <a:moveTo>
                <a:pt x="0" y="7766"/>
              </a:moveTo>
              <a:lnTo>
                <a:pt x="1108" y="6656"/>
              </a:lnTo>
              <a:lnTo>
                <a:pt x="24389" y="0"/>
              </a:lnTo>
              <a:lnTo>
                <a:pt x="0" y="7766"/>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0.23875</cdr:x>
      <cdr:y>0.90425</cdr:y>
    </cdr:from>
    <cdr:to>
      <cdr:x>0.23875</cdr:x>
      <cdr:y>0.90525</cdr:y>
    </cdr:to>
    <cdr:sp macro="" textlink="">
      <cdr:nvSpPr>
        <cdr:cNvPr id="36985" name="Freeform 121"/>
        <cdr:cNvSpPr>
          <a:spLocks xmlns:a="http://schemas.openxmlformats.org/drawingml/2006/main"/>
        </cdr:cNvSpPr>
      </cdr:nvSpPr>
      <cdr:spPr bwMode="auto">
        <a:xfrm xmlns:a="http://schemas.openxmlformats.org/drawingml/2006/main">
          <a:off x="2178515" y="6488020"/>
          <a:ext cx="0" cy="7154"/>
        </a:xfrm>
        <a:custGeom xmlns:a="http://schemas.openxmlformats.org/drawingml/2006/main">
          <a:avLst/>
          <a:gdLst/>
          <a:ahLst/>
          <a:cxnLst>
            <a:cxn ang="0">
              <a:pos x="0" y="0"/>
            </a:cxn>
            <a:cxn ang="0">
              <a:pos x="4434" y="5547"/>
            </a:cxn>
            <a:cxn ang="0">
              <a:pos x="4434" y="9985"/>
            </a:cxn>
            <a:cxn ang="0">
              <a:pos x="0" y="0"/>
            </a:cxn>
          </a:cxnLst>
          <a:rect l="0" t="0" r="r" b="b"/>
          <a:pathLst>
            <a:path w="4434" h="9985">
              <a:moveTo>
                <a:pt x="0" y="0"/>
              </a:moveTo>
              <a:lnTo>
                <a:pt x="4434" y="5547"/>
              </a:lnTo>
              <a:lnTo>
                <a:pt x="4434" y="9985"/>
              </a:lnTo>
              <a:lnTo>
                <a:pt x="0" y="0"/>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0.2935</cdr:x>
      <cdr:y>0.79875</cdr:y>
    </cdr:from>
    <cdr:to>
      <cdr:x>0.2945</cdr:x>
      <cdr:y>0.8005</cdr:y>
    </cdr:to>
    <cdr:sp macro="" textlink="">
      <cdr:nvSpPr>
        <cdr:cNvPr id="36986" name="Freeform 122"/>
        <cdr:cNvSpPr>
          <a:spLocks xmlns:a="http://schemas.openxmlformats.org/drawingml/2006/main"/>
        </cdr:cNvSpPr>
      </cdr:nvSpPr>
      <cdr:spPr bwMode="auto">
        <a:xfrm xmlns:a="http://schemas.openxmlformats.org/drawingml/2006/main">
          <a:off x="2680192" y="5722620"/>
          <a:ext cx="9163" cy="12518"/>
        </a:xfrm>
        <a:custGeom xmlns:a="http://schemas.openxmlformats.org/drawingml/2006/main">
          <a:avLst/>
          <a:gdLst/>
          <a:ahLst/>
          <a:cxnLst>
            <a:cxn ang="0">
              <a:pos x="5543" y="13313"/>
            </a:cxn>
            <a:cxn ang="0">
              <a:pos x="0" y="0"/>
            </a:cxn>
            <a:cxn ang="0">
              <a:pos x="5543" y="13313"/>
            </a:cxn>
          </a:cxnLst>
          <a:rect l="0" t="0" r="r" b="b"/>
          <a:pathLst>
            <a:path w="5543" h="13313">
              <a:moveTo>
                <a:pt x="5543" y="13313"/>
              </a:moveTo>
              <a:lnTo>
                <a:pt x="0" y="0"/>
              </a:lnTo>
              <a:lnTo>
                <a:pt x="5543" y="13313"/>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0.276</cdr:x>
      <cdr:y>0.81525</cdr:y>
    </cdr:from>
    <cdr:to>
      <cdr:x>0.276</cdr:x>
      <cdr:y>0.81625</cdr:y>
    </cdr:to>
    <cdr:sp macro="" textlink="">
      <cdr:nvSpPr>
        <cdr:cNvPr id="36987" name="Freeform 123"/>
        <cdr:cNvSpPr>
          <a:spLocks xmlns:a="http://schemas.openxmlformats.org/drawingml/2006/main"/>
        </cdr:cNvSpPr>
      </cdr:nvSpPr>
      <cdr:spPr bwMode="auto">
        <a:xfrm xmlns:a="http://schemas.openxmlformats.org/drawingml/2006/main">
          <a:off x="2519839" y="5840649"/>
          <a:ext cx="0" cy="7153"/>
        </a:xfrm>
        <a:custGeom xmlns:a="http://schemas.openxmlformats.org/drawingml/2006/main">
          <a:avLst/>
          <a:gdLst/>
          <a:ahLst/>
          <a:cxnLst>
            <a:cxn ang="0">
              <a:pos x="0" y="1109"/>
            </a:cxn>
            <a:cxn ang="0">
              <a:pos x="0" y="0"/>
            </a:cxn>
            <a:cxn ang="0">
              <a:pos x="0" y="7766"/>
            </a:cxn>
            <a:cxn ang="0">
              <a:pos x="0" y="1109"/>
            </a:cxn>
          </a:cxnLst>
          <a:rect l="0" t="0" r="r" b="b"/>
          <a:pathLst>
            <a:path h="7766">
              <a:moveTo>
                <a:pt x="0" y="1109"/>
              </a:moveTo>
              <a:lnTo>
                <a:pt x="0" y="0"/>
              </a:lnTo>
              <a:lnTo>
                <a:pt x="0" y="7766"/>
              </a:lnTo>
              <a:lnTo>
                <a:pt x="0" y="1109"/>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0.22725</cdr:x>
      <cdr:y>0.8905</cdr:y>
    </cdr:from>
    <cdr:to>
      <cdr:x>0.22725</cdr:x>
      <cdr:y>0.8905</cdr:y>
    </cdr:to>
    <cdr:sp macro="" textlink="">
      <cdr:nvSpPr>
        <cdr:cNvPr id="36988" name="Freeform 124"/>
        <cdr:cNvSpPr>
          <a:spLocks xmlns:a="http://schemas.openxmlformats.org/drawingml/2006/main"/>
        </cdr:cNvSpPr>
      </cdr:nvSpPr>
      <cdr:spPr bwMode="auto">
        <a:xfrm xmlns:a="http://schemas.openxmlformats.org/drawingml/2006/main">
          <a:off x="2070849" y="6389663"/>
          <a:ext cx="0" cy="0"/>
        </a:xfrm>
        <a:custGeom xmlns:a="http://schemas.openxmlformats.org/drawingml/2006/main">
          <a:avLst/>
          <a:gdLst/>
          <a:ahLst/>
          <a:cxnLst>
            <a:cxn ang="0">
              <a:pos x="0" y="1110"/>
            </a:cxn>
            <a:cxn ang="0">
              <a:pos x="1109" y="0"/>
            </a:cxn>
            <a:cxn ang="0">
              <a:pos x="1109" y="1110"/>
            </a:cxn>
            <a:cxn ang="0">
              <a:pos x="0" y="1110"/>
            </a:cxn>
          </a:cxnLst>
          <a:rect l="0" t="0" r="r" b="b"/>
          <a:pathLst>
            <a:path w="1109" h="1110">
              <a:moveTo>
                <a:pt x="0" y="1110"/>
              </a:moveTo>
              <a:lnTo>
                <a:pt x="1109" y="0"/>
              </a:lnTo>
              <a:lnTo>
                <a:pt x="1109" y="1110"/>
              </a:lnTo>
              <a:lnTo>
                <a:pt x="0" y="1110"/>
              </a:lnTo>
              <a:close/>
            </a:path>
          </a:pathLst>
        </a:custGeom>
        <a:solidFill xmlns:a="http://schemas.openxmlformats.org/drawingml/2006/main">
          <a:srgbClr val="FFFFB0"/>
        </a:solidFill>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0.025</cdr:x>
      <cdr:y>0.02575</cdr:y>
    </cdr:from>
    <cdr:to>
      <cdr:x>0.65848</cdr:x>
      <cdr:y>0.07185</cdr:y>
    </cdr:to>
    <cdr:sp macro="" textlink="">
      <cdr:nvSpPr>
        <cdr:cNvPr id="36989" name="Rectangle 125"/>
        <cdr:cNvSpPr>
          <a:spLocks xmlns:a="http://schemas.openxmlformats.org/drawingml/2006/main" noChangeArrowheads="1"/>
        </cdr:cNvSpPr>
      </cdr:nvSpPr>
      <cdr:spPr bwMode="auto">
        <a:xfrm xmlns:a="http://schemas.openxmlformats.org/drawingml/2006/main">
          <a:off x="222204" y="187773"/>
          <a:ext cx="5786328" cy="3243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2200" b="0" i="0" u="none" strike="noStrike" baseline="0">
              <a:solidFill>
                <a:srgbClr val="000000"/>
              </a:solidFill>
              <a:latin typeface="Arial"/>
              <a:cs typeface="Arial"/>
            </a:rPr>
            <a:t>Evolution of Freight Traffic in Europe and USA</a:t>
          </a:r>
        </a:p>
      </cdr:txBody>
    </cdr:sp>
  </cdr:relSizeAnchor>
  <cdr:relSizeAnchor xmlns:cdr="http://schemas.openxmlformats.org/drawingml/2006/chartDrawing">
    <cdr:from>
      <cdr:x>0.19275</cdr:x>
      <cdr:y>0.13025</cdr:y>
    </cdr:from>
    <cdr:to>
      <cdr:x>0.38979</cdr:x>
      <cdr:y>0.1653</cdr:y>
    </cdr:to>
    <cdr:sp macro="" textlink="">
      <cdr:nvSpPr>
        <cdr:cNvPr id="36990" name="Rectangle 126"/>
        <cdr:cNvSpPr>
          <a:spLocks xmlns:a="http://schemas.openxmlformats.org/drawingml/2006/main" noChangeArrowheads="1"/>
        </cdr:cNvSpPr>
      </cdr:nvSpPr>
      <cdr:spPr bwMode="auto">
        <a:xfrm xmlns:a="http://schemas.openxmlformats.org/drawingml/2006/main">
          <a:off x="1766178" y="931714"/>
          <a:ext cx="1805494" cy="2507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700" b="0" i="0" u="none" strike="noStrike" baseline="0">
              <a:solidFill>
                <a:srgbClr val="000000"/>
              </a:solidFill>
              <a:latin typeface="Arial"/>
              <a:cs typeface="Arial"/>
            </a:rPr>
            <a:t>First months 2010 </a:t>
          </a:r>
        </a:p>
      </cdr:txBody>
    </cdr:sp>
  </cdr:relSizeAnchor>
  <cdr:relSizeAnchor xmlns:cdr="http://schemas.openxmlformats.org/drawingml/2006/chartDrawing">
    <cdr:from>
      <cdr:x>0.181</cdr:x>
      <cdr:y>0.163</cdr:y>
    </cdr:from>
    <cdr:to>
      <cdr:x>0.40345</cdr:x>
      <cdr:y>0.19805</cdr:y>
    </cdr:to>
    <cdr:sp macro="" textlink="">
      <cdr:nvSpPr>
        <cdr:cNvPr id="36991" name="Rectangle 127"/>
        <cdr:cNvSpPr>
          <a:spLocks xmlns:a="http://schemas.openxmlformats.org/drawingml/2006/main" noChangeArrowheads="1"/>
        </cdr:cNvSpPr>
      </cdr:nvSpPr>
      <cdr:spPr bwMode="auto">
        <a:xfrm xmlns:a="http://schemas.openxmlformats.org/drawingml/2006/main">
          <a:off x="1649349" y="1169560"/>
          <a:ext cx="2036007" cy="2507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700" b="0" i="0" u="none" strike="noStrike" baseline="0">
              <a:solidFill>
                <a:srgbClr val="000000"/>
              </a:solidFill>
              <a:latin typeface="Arial"/>
              <a:cs typeface="Arial"/>
            </a:rPr>
            <a:t>with reference to the </a:t>
          </a:r>
        </a:p>
      </cdr:txBody>
    </cdr:sp>
  </cdr:relSizeAnchor>
  <cdr:relSizeAnchor xmlns:cdr="http://schemas.openxmlformats.org/drawingml/2006/chartDrawing">
    <cdr:from>
      <cdr:x>0.19675</cdr:x>
      <cdr:y>0.19975</cdr:y>
    </cdr:from>
    <cdr:to>
      <cdr:x>0.38772</cdr:x>
      <cdr:y>0.2348</cdr:y>
    </cdr:to>
    <cdr:sp macro="" textlink="">
      <cdr:nvSpPr>
        <cdr:cNvPr id="36992" name="Rectangle 128"/>
        <cdr:cNvSpPr>
          <a:spLocks xmlns:a="http://schemas.openxmlformats.org/drawingml/2006/main" noChangeArrowheads="1"/>
        </cdr:cNvSpPr>
      </cdr:nvSpPr>
      <cdr:spPr bwMode="auto">
        <a:xfrm xmlns:a="http://schemas.openxmlformats.org/drawingml/2006/main">
          <a:off x="1791376" y="1432443"/>
          <a:ext cx="1745286" cy="2507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700" b="0" i="0" u="none" strike="noStrike" baseline="0">
              <a:solidFill>
                <a:srgbClr val="000000"/>
              </a:solidFill>
              <a:latin typeface="Arial"/>
              <a:cs typeface="Arial"/>
            </a:rPr>
            <a:t>same period 2009</a:t>
          </a:r>
        </a:p>
      </cdr:txBody>
    </cdr:sp>
  </cdr:relSizeAnchor>
  <cdr:relSizeAnchor xmlns:cdr="http://schemas.openxmlformats.org/drawingml/2006/chartDrawing">
    <cdr:from>
      <cdr:x>0.428</cdr:x>
      <cdr:y>0.83075</cdr:y>
    </cdr:from>
    <cdr:to>
      <cdr:x>0.51125</cdr:x>
      <cdr:y>0.915</cdr:y>
    </cdr:to>
    <cdr:sp macro="" textlink="">
      <cdr:nvSpPr>
        <cdr:cNvPr id="36993" name="Freeform 129"/>
        <cdr:cNvSpPr>
          <a:spLocks xmlns:a="http://schemas.openxmlformats.org/drawingml/2006/main"/>
        </cdr:cNvSpPr>
      </cdr:nvSpPr>
      <cdr:spPr bwMode="auto">
        <a:xfrm xmlns:a="http://schemas.openxmlformats.org/drawingml/2006/main">
          <a:off x="3910332" y="5958678"/>
          <a:ext cx="762824" cy="606240"/>
        </a:xfrm>
        <a:custGeom xmlns:a="http://schemas.openxmlformats.org/drawingml/2006/main">
          <a:avLst/>
          <a:gdLst/>
          <a:ahLst/>
          <a:cxnLst>
            <a:cxn ang="0">
              <a:pos x="700" y="539"/>
            </a:cxn>
            <a:cxn ang="0">
              <a:pos x="692" y="533"/>
            </a:cxn>
            <a:cxn ang="0">
              <a:pos x="0" y="0"/>
            </a:cxn>
          </a:cxnLst>
          <a:rect l="0" t="0" r="r" b="b"/>
          <a:pathLst>
            <a:path w="700" h="539">
              <a:moveTo>
                <a:pt x="700" y="539"/>
              </a:moveTo>
              <a:lnTo>
                <a:pt x="692" y="533"/>
              </a:lnTo>
              <a:lnTo>
                <a:pt x="0" y="0"/>
              </a:lnTo>
            </a:path>
          </a:pathLst>
        </a:custGeom>
        <a:noFill xmlns:a="http://schemas.openxmlformats.org/drawingml/2006/main"/>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0.42775</cdr:x>
      <cdr:y>0.83075</cdr:y>
    </cdr:from>
    <cdr:to>
      <cdr:x>0.43225</cdr:x>
      <cdr:y>0.83825</cdr:y>
    </cdr:to>
    <cdr:sp macro="" textlink="">
      <cdr:nvSpPr>
        <cdr:cNvPr id="36994" name="Freeform 130"/>
        <cdr:cNvSpPr>
          <a:spLocks xmlns:a="http://schemas.openxmlformats.org/drawingml/2006/main"/>
        </cdr:cNvSpPr>
      </cdr:nvSpPr>
      <cdr:spPr bwMode="auto">
        <a:xfrm xmlns:a="http://schemas.openxmlformats.org/drawingml/2006/main">
          <a:off x="3910332" y="5951525"/>
          <a:ext cx="43524" cy="55438"/>
        </a:xfrm>
        <a:custGeom xmlns:a="http://schemas.openxmlformats.org/drawingml/2006/main">
          <a:avLst/>
          <a:gdLst/>
          <a:ahLst/>
          <a:cxnLst>
            <a:cxn ang="0">
              <a:pos x="42" y="0"/>
            </a:cxn>
            <a:cxn ang="0">
              <a:pos x="0" y="5"/>
            </a:cxn>
            <a:cxn ang="0">
              <a:pos x="5" y="47"/>
            </a:cxn>
            <a:cxn ang="0">
              <a:pos x="0" y="5"/>
            </a:cxn>
          </a:cxnLst>
          <a:rect l="0" t="0" r="r" b="b"/>
          <a:pathLst>
            <a:path w="42" h="47">
              <a:moveTo>
                <a:pt x="42" y="0"/>
              </a:moveTo>
              <a:lnTo>
                <a:pt x="0" y="5"/>
              </a:lnTo>
              <a:lnTo>
                <a:pt x="5" y="47"/>
              </a:lnTo>
              <a:lnTo>
                <a:pt x="0" y="5"/>
              </a:lnTo>
            </a:path>
          </a:pathLst>
        </a:custGeom>
        <a:noFill xmlns:a="http://schemas.openxmlformats.org/drawingml/2006/main"/>
        <a:ln xmlns:a="http://schemas.openxmlformats.org/drawingml/2006/main" w="0">
          <a:solidFill>
            <a:srgbClr val="000000"/>
          </a:solidFill>
          <a:prstDash val="solid"/>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0.42175</cdr:x>
      <cdr:y>0.919</cdr:y>
    </cdr:from>
    <cdr:to>
      <cdr:x>0.63603</cdr:x>
      <cdr:y>0.94375</cdr:y>
    </cdr:to>
    <cdr:sp macro="" textlink="">
      <cdr:nvSpPr>
        <cdr:cNvPr id="36995" name="Rectangle 131"/>
        <cdr:cNvSpPr>
          <a:spLocks xmlns:a="http://schemas.openxmlformats.org/drawingml/2006/main" noChangeArrowheads="1"/>
        </cdr:cNvSpPr>
      </cdr:nvSpPr>
      <cdr:spPr bwMode="auto">
        <a:xfrm xmlns:a="http://schemas.openxmlformats.org/drawingml/2006/main">
          <a:off x="3855353" y="6591743"/>
          <a:ext cx="1958870" cy="1770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200" b="0" i="0" u="none" strike="noStrike" baseline="0">
              <a:solidFill>
                <a:srgbClr val="000000"/>
              </a:solidFill>
              <a:latin typeface="Arial"/>
              <a:cs typeface="Arial"/>
            </a:rPr>
            <a:t>Number of reference months</a:t>
          </a:r>
        </a:p>
      </cdr:txBody>
    </cdr:sp>
  </cdr:relSizeAnchor>
  <cdr:relSizeAnchor xmlns:cdr="http://schemas.openxmlformats.org/drawingml/2006/chartDrawing">
    <cdr:from>
      <cdr:x>0.1665</cdr:x>
      <cdr:y>0.79875</cdr:y>
    </cdr:from>
    <cdr:to>
      <cdr:x>0.18363</cdr:x>
      <cdr:y>0.82143</cdr:y>
    </cdr:to>
    <cdr:sp macro="" textlink="">
      <cdr:nvSpPr>
        <cdr:cNvPr id="36996" name="Rectangle 132"/>
        <cdr:cNvSpPr>
          <a:spLocks xmlns:a="http://schemas.openxmlformats.org/drawingml/2006/main" noChangeArrowheads="1"/>
        </cdr:cNvSpPr>
      </cdr:nvSpPr>
      <cdr:spPr bwMode="auto">
        <a:xfrm xmlns:a="http://schemas.openxmlformats.org/drawingml/2006/main">
          <a:off x="1514194" y="5722620"/>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11</a:t>
          </a:r>
        </a:p>
      </cdr:txBody>
    </cdr:sp>
  </cdr:relSizeAnchor>
  <cdr:relSizeAnchor xmlns:cdr="http://schemas.openxmlformats.org/drawingml/2006/chartDrawing">
    <cdr:from>
      <cdr:x>0.73225</cdr:x>
      <cdr:y>0.25475</cdr:y>
    </cdr:from>
    <cdr:to>
      <cdr:x>0.74938</cdr:x>
      <cdr:y>0.27743</cdr:y>
    </cdr:to>
    <cdr:sp macro="" textlink="">
      <cdr:nvSpPr>
        <cdr:cNvPr id="37000" name="Rectangle 136"/>
        <cdr:cNvSpPr>
          <a:spLocks xmlns:a="http://schemas.openxmlformats.org/drawingml/2006/main" noChangeArrowheads="1"/>
        </cdr:cNvSpPr>
      </cdr:nvSpPr>
      <cdr:spPr bwMode="auto">
        <a:xfrm xmlns:a="http://schemas.openxmlformats.org/drawingml/2006/main">
          <a:off x="6709643" y="1822297"/>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0.3525</cdr:x>
      <cdr:y>0.82625</cdr:y>
    </cdr:from>
    <cdr:to>
      <cdr:x>0.36107</cdr:x>
      <cdr:y>0.84893</cdr:y>
    </cdr:to>
    <cdr:sp macro="" textlink="">
      <cdr:nvSpPr>
        <cdr:cNvPr id="37001" name="Rectangle 137"/>
        <cdr:cNvSpPr>
          <a:spLocks xmlns:a="http://schemas.openxmlformats.org/drawingml/2006/main" noChangeArrowheads="1"/>
        </cdr:cNvSpPr>
      </cdr:nvSpPr>
      <cdr:spPr bwMode="auto">
        <a:xfrm xmlns:a="http://schemas.openxmlformats.org/drawingml/2006/main">
          <a:off x="3218521" y="5930065"/>
          <a:ext cx="7848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3</a:t>
          </a:r>
        </a:p>
      </cdr:txBody>
    </cdr:sp>
  </cdr:relSizeAnchor>
  <cdr:relSizeAnchor xmlns:cdr="http://schemas.openxmlformats.org/drawingml/2006/chartDrawing">
    <cdr:from>
      <cdr:x>0.53725</cdr:x>
      <cdr:y>0.64025</cdr:y>
    </cdr:from>
    <cdr:to>
      <cdr:x>0.55438</cdr:x>
      <cdr:y>0.66293</cdr:y>
    </cdr:to>
    <cdr:sp macro="" textlink="">
      <cdr:nvSpPr>
        <cdr:cNvPr id="37003" name="Rectangle 139"/>
        <cdr:cNvSpPr>
          <a:spLocks xmlns:a="http://schemas.openxmlformats.org/drawingml/2006/main" noChangeArrowheads="1"/>
        </cdr:cNvSpPr>
      </cdr:nvSpPr>
      <cdr:spPr bwMode="auto">
        <a:xfrm xmlns:a="http://schemas.openxmlformats.org/drawingml/2006/main">
          <a:off x="4922849" y="4579884"/>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10</a:t>
          </a:r>
        </a:p>
      </cdr:txBody>
    </cdr:sp>
  </cdr:relSizeAnchor>
  <cdr:relSizeAnchor xmlns:cdr="http://schemas.openxmlformats.org/drawingml/2006/chartDrawing">
    <cdr:from>
      <cdr:x>0.8215</cdr:x>
      <cdr:y>0.82625</cdr:y>
    </cdr:from>
    <cdr:to>
      <cdr:x>0.83007</cdr:x>
      <cdr:y>0.84893</cdr:y>
    </cdr:to>
    <cdr:sp macro="" textlink="">
      <cdr:nvSpPr>
        <cdr:cNvPr id="37005" name="Rectangle 141"/>
        <cdr:cNvSpPr>
          <a:spLocks xmlns:a="http://schemas.openxmlformats.org/drawingml/2006/main" noChangeArrowheads="1"/>
        </cdr:cNvSpPr>
      </cdr:nvSpPr>
      <cdr:spPr bwMode="auto">
        <a:xfrm xmlns:a="http://schemas.openxmlformats.org/drawingml/2006/main">
          <a:off x="7515992" y="5930065"/>
          <a:ext cx="7848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5</a:t>
          </a:r>
        </a:p>
      </cdr:txBody>
    </cdr:sp>
  </cdr:relSizeAnchor>
  <cdr:relSizeAnchor xmlns:cdr="http://schemas.openxmlformats.org/drawingml/2006/chartDrawing">
    <cdr:from>
      <cdr:x>0.73525</cdr:x>
      <cdr:y>0.4</cdr:y>
    </cdr:from>
    <cdr:to>
      <cdr:x>0.75238</cdr:x>
      <cdr:y>0.42268</cdr:y>
    </cdr:to>
    <cdr:sp macro="" textlink="">
      <cdr:nvSpPr>
        <cdr:cNvPr id="37006" name="Rectangle 142"/>
        <cdr:cNvSpPr>
          <a:spLocks xmlns:a="http://schemas.openxmlformats.org/drawingml/2006/main" noChangeArrowheads="1"/>
        </cdr:cNvSpPr>
      </cdr:nvSpPr>
      <cdr:spPr bwMode="auto">
        <a:xfrm xmlns:a="http://schemas.openxmlformats.org/drawingml/2006/main">
          <a:off x="6737133" y="2861310"/>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0.47275</cdr:x>
      <cdr:y>0.64025</cdr:y>
    </cdr:from>
    <cdr:to>
      <cdr:x>0.48132</cdr:x>
      <cdr:y>0.66293</cdr:y>
    </cdr:to>
    <cdr:sp macro="" textlink="">
      <cdr:nvSpPr>
        <cdr:cNvPr id="37008" name="Rectangle 144"/>
        <cdr:cNvSpPr>
          <a:spLocks xmlns:a="http://schemas.openxmlformats.org/drawingml/2006/main" noChangeArrowheads="1"/>
        </cdr:cNvSpPr>
      </cdr:nvSpPr>
      <cdr:spPr bwMode="auto">
        <a:xfrm xmlns:a="http://schemas.openxmlformats.org/drawingml/2006/main">
          <a:off x="4331832" y="4579884"/>
          <a:ext cx="7848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9</a:t>
          </a:r>
        </a:p>
      </cdr:txBody>
    </cdr:sp>
  </cdr:relSizeAnchor>
  <cdr:relSizeAnchor xmlns:cdr="http://schemas.openxmlformats.org/drawingml/2006/chartDrawing">
    <cdr:from>
      <cdr:x>0.49225</cdr:x>
      <cdr:y>0.55275</cdr:y>
    </cdr:from>
    <cdr:to>
      <cdr:x>0.50938</cdr:x>
      <cdr:y>0.57543</cdr:y>
    </cdr:to>
    <cdr:sp macro="" textlink="">
      <cdr:nvSpPr>
        <cdr:cNvPr id="37011" name="Rectangle 147"/>
        <cdr:cNvSpPr>
          <a:spLocks xmlns:a="http://schemas.openxmlformats.org/drawingml/2006/main" noChangeArrowheads="1"/>
        </cdr:cNvSpPr>
      </cdr:nvSpPr>
      <cdr:spPr bwMode="auto">
        <a:xfrm xmlns:a="http://schemas.openxmlformats.org/drawingml/2006/main">
          <a:off x="4510511" y="3953973"/>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11</a:t>
          </a:r>
        </a:p>
      </cdr:txBody>
    </cdr:sp>
  </cdr:relSizeAnchor>
  <cdr:relSizeAnchor xmlns:cdr="http://schemas.openxmlformats.org/drawingml/2006/chartDrawing">
    <cdr:from>
      <cdr:x>0.637</cdr:x>
      <cdr:y>0.712</cdr:y>
    </cdr:from>
    <cdr:to>
      <cdr:x>0.65413</cdr:x>
      <cdr:y>0.73468</cdr:y>
    </cdr:to>
    <cdr:sp macro="" textlink="">
      <cdr:nvSpPr>
        <cdr:cNvPr id="37013" name="Rectangle 149"/>
        <cdr:cNvSpPr>
          <a:spLocks xmlns:a="http://schemas.openxmlformats.org/drawingml/2006/main" noChangeArrowheads="1"/>
        </cdr:cNvSpPr>
      </cdr:nvSpPr>
      <cdr:spPr bwMode="auto">
        <a:xfrm xmlns:a="http://schemas.openxmlformats.org/drawingml/2006/main">
          <a:off x="5829991" y="5102073"/>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11</a:t>
          </a:r>
        </a:p>
      </cdr:txBody>
    </cdr:sp>
  </cdr:relSizeAnchor>
  <cdr:relSizeAnchor xmlns:cdr="http://schemas.openxmlformats.org/drawingml/2006/chartDrawing">
    <cdr:from>
      <cdr:x>0.724</cdr:x>
      <cdr:y>0.74125</cdr:y>
    </cdr:from>
    <cdr:to>
      <cdr:x>0.74113</cdr:x>
      <cdr:y>0.76393</cdr:y>
    </cdr:to>
    <cdr:sp macro="" textlink="">
      <cdr:nvSpPr>
        <cdr:cNvPr id="37014" name="Rectangle 150"/>
        <cdr:cNvSpPr>
          <a:spLocks xmlns:a="http://schemas.openxmlformats.org/drawingml/2006/main" noChangeArrowheads="1"/>
        </cdr:cNvSpPr>
      </cdr:nvSpPr>
      <cdr:spPr bwMode="auto">
        <a:xfrm xmlns:a="http://schemas.openxmlformats.org/drawingml/2006/main">
          <a:off x="6629467" y="5311307"/>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0.56175</cdr:x>
      <cdr:y>0.538</cdr:y>
    </cdr:from>
    <cdr:to>
      <cdr:x>0.57888</cdr:x>
      <cdr:y>0.56068</cdr:y>
    </cdr:to>
    <cdr:sp macro="" textlink="">
      <cdr:nvSpPr>
        <cdr:cNvPr id="37016" name="Rectangle 152"/>
        <cdr:cNvSpPr>
          <a:spLocks xmlns:a="http://schemas.openxmlformats.org/drawingml/2006/main" noChangeArrowheads="1"/>
        </cdr:cNvSpPr>
      </cdr:nvSpPr>
      <cdr:spPr bwMode="auto">
        <a:xfrm xmlns:a="http://schemas.openxmlformats.org/drawingml/2006/main">
          <a:off x="5147343" y="3848462"/>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11</a:t>
          </a:r>
        </a:p>
      </cdr:txBody>
    </cdr:sp>
  </cdr:relSizeAnchor>
  <cdr:relSizeAnchor xmlns:cdr="http://schemas.openxmlformats.org/drawingml/2006/chartDrawing">
    <cdr:from>
      <cdr:x>0.58775</cdr:x>
      <cdr:y>0.74325</cdr:y>
    </cdr:from>
    <cdr:to>
      <cdr:x>0.60488</cdr:x>
      <cdr:y>0.76593</cdr:y>
    </cdr:to>
    <cdr:sp macro="" textlink="">
      <cdr:nvSpPr>
        <cdr:cNvPr id="37018" name="Rectangle 154"/>
        <cdr:cNvSpPr>
          <a:spLocks xmlns:a="http://schemas.openxmlformats.org/drawingml/2006/main" noChangeArrowheads="1"/>
        </cdr:cNvSpPr>
      </cdr:nvSpPr>
      <cdr:spPr bwMode="auto">
        <a:xfrm xmlns:a="http://schemas.openxmlformats.org/drawingml/2006/main">
          <a:off x="5381001" y="5325613"/>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0.70975</cdr:x>
      <cdr:y>0.44375</cdr:y>
    </cdr:from>
    <cdr:to>
      <cdr:x>0.72688</cdr:x>
      <cdr:y>0.46643</cdr:y>
    </cdr:to>
    <cdr:sp macro="" textlink="">
      <cdr:nvSpPr>
        <cdr:cNvPr id="37019" name="Rectangle 155"/>
        <cdr:cNvSpPr>
          <a:spLocks xmlns:a="http://schemas.openxmlformats.org/drawingml/2006/main" noChangeArrowheads="1"/>
        </cdr:cNvSpPr>
      </cdr:nvSpPr>
      <cdr:spPr bwMode="auto">
        <a:xfrm xmlns:a="http://schemas.openxmlformats.org/drawingml/2006/main">
          <a:off x="6503475" y="3174266"/>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0.65775</cdr:x>
      <cdr:y>0.51575</cdr:y>
    </cdr:from>
    <cdr:to>
      <cdr:x>0.67488</cdr:x>
      <cdr:y>0.53843</cdr:y>
    </cdr:to>
    <cdr:sp macro="" textlink="">
      <cdr:nvSpPr>
        <cdr:cNvPr id="37020" name="Rectangle 156"/>
        <cdr:cNvSpPr>
          <a:spLocks xmlns:a="http://schemas.openxmlformats.org/drawingml/2006/main" noChangeArrowheads="1"/>
        </cdr:cNvSpPr>
      </cdr:nvSpPr>
      <cdr:spPr bwMode="auto">
        <a:xfrm xmlns:a="http://schemas.openxmlformats.org/drawingml/2006/main">
          <a:off x="6026996" y="3689302"/>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0.7135</cdr:x>
      <cdr:y>0.6665</cdr:y>
    </cdr:from>
    <cdr:to>
      <cdr:x>0.73063</cdr:x>
      <cdr:y>0.68918</cdr:y>
    </cdr:to>
    <cdr:sp macro="" textlink="">
      <cdr:nvSpPr>
        <cdr:cNvPr id="37021" name="Rectangle 157"/>
        <cdr:cNvSpPr>
          <a:spLocks xmlns:a="http://schemas.openxmlformats.org/drawingml/2006/main" noChangeArrowheads="1"/>
        </cdr:cNvSpPr>
      </cdr:nvSpPr>
      <cdr:spPr bwMode="auto">
        <a:xfrm xmlns:a="http://schemas.openxmlformats.org/drawingml/2006/main">
          <a:off x="6537836" y="4767658"/>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10</a:t>
          </a:r>
        </a:p>
      </cdr:txBody>
    </cdr:sp>
  </cdr:relSizeAnchor>
  <cdr:relSizeAnchor xmlns:cdr="http://schemas.openxmlformats.org/drawingml/2006/chartDrawing">
    <cdr:from>
      <cdr:x>0.6125</cdr:x>
      <cdr:y>0.6535</cdr:y>
    </cdr:from>
    <cdr:to>
      <cdr:x>0.62963</cdr:x>
      <cdr:y>0.67618</cdr:y>
    </cdr:to>
    <cdr:sp macro="" textlink="">
      <cdr:nvSpPr>
        <cdr:cNvPr id="37022" name="Rectangle 158"/>
        <cdr:cNvSpPr>
          <a:spLocks xmlns:a="http://schemas.openxmlformats.org/drawingml/2006/main" noChangeArrowheads="1"/>
        </cdr:cNvSpPr>
      </cdr:nvSpPr>
      <cdr:spPr bwMode="auto">
        <a:xfrm xmlns:a="http://schemas.openxmlformats.org/drawingml/2006/main">
          <a:off x="5605496" y="4683607"/>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0.64975</cdr:x>
      <cdr:y>0.599</cdr:y>
    </cdr:from>
    <cdr:to>
      <cdr:x>0.66688</cdr:x>
      <cdr:y>0.62168</cdr:y>
    </cdr:to>
    <cdr:sp macro="" textlink="">
      <cdr:nvSpPr>
        <cdr:cNvPr id="37023" name="Rectangle 159"/>
        <cdr:cNvSpPr>
          <a:spLocks xmlns:a="http://schemas.openxmlformats.org/drawingml/2006/main" noChangeArrowheads="1"/>
        </cdr:cNvSpPr>
      </cdr:nvSpPr>
      <cdr:spPr bwMode="auto">
        <a:xfrm xmlns:a="http://schemas.openxmlformats.org/drawingml/2006/main">
          <a:off x="5946819" y="4293753"/>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11</a:t>
          </a:r>
        </a:p>
      </cdr:txBody>
    </cdr:sp>
  </cdr:relSizeAnchor>
  <cdr:relSizeAnchor xmlns:cdr="http://schemas.openxmlformats.org/drawingml/2006/chartDrawing">
    <cdr:from>
      <cdr:x>0.41375</cdr:x>
      <cdr:y>0.79875</cdr:y>
    </cdr:from>
    <cdr:to>
      <cdr:x>0.43088</cdr:x>
      <cdr:y>0.82143</cdr:y>
    </cdr:to>
    <cdr:sp macro="" textlink="">
      <cdr:nvSpPr>
        <cdr:cNvPr id="37024" name="Rectangle 160"/>
        <cdr:cNvSpPr>
          <a:spLocks xmlns:a="http://schemas.openxmlformats.org/drawingml/2006/main" noChangeArrowheads="1"/>
        </cdr:cNvSpPr>
      </cdr:nvSpPr>
      <cdr:spPr bwMode="auto">
        <a:xfrm xmlns:a="http://schemas.openxmlformats.org/drawingml/2006/main">
          <a:off x="3784340" y="5722620"/>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0.0765</cdr:x>
      <cdr:y>0.293</cdr:y>
    </cdr:from>
    <cdr:to>
      <cdr:x>0.22225</cdr:x>
      <cdr:y>0.4875</cdr:y>
    </cdr:to>
    <cdr:sp macro="" textlink="">
      <cdr:nvSpPr>
        <cdr:cNvPr id="37025" name="Rectangle 161"/>
        <cdr:cNvSpPr>
          <a:spLocks xmlns:a="http://schemas.openxmlformats.org/drawingml/2006/main" noChangeArrowheads="1"/>
        </cdr:cNvSpPr>
      </cdr:nvSpPr>
      <cdr:spPr bwMode="auto">
        <a:xfrm xmlns:a="http://schemas.openxmlformats.org/drawingml/2006/main">
          <a:off x="689520" y="2101275"/>
          <a:ext cx="1335514" cy="1393100"/>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0.094</cdr:x>
      <cdr:y>0.29975</cdr:y>
    </cdr:from>
    <cdr:to>
      <cdr:x>0.21296</cdr:x>
      <cdr:y>0.32268</cdr:y>
    </cdr:to>
    <cdr:sp macro="" textlink="">
      <cdr:nvSpPr>
        <cdr:cNvPr id="37026" name="Rectangle 162"/>
        <cdr:cNvSpPr>
          <a:spLocks xmlns:a="http://schemas.openxmlformats.org/drawingml/2006/main" noChangeArrowheads="1"/>
        </cdr:cNvSpPr>
      </cdr:nvSpPr>
      <cdr:spPr bwMode="auto">
        <a:xfrm xmlns:a="http://schemas.openxmlformats.org/drawingml/2006/main">
          <a:off x="849873" y="2149559"/>
          <a:ext cx="1090042"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Tonne-kilometres</a:t>
          </a:r>
        </a:p>
      </cdr:txBody>
    </cdr:sp>
  </cdr:relSizeAnchor>
  <cdr:relSizeAnchor xmlns:cdr="http://schemas.openxmlformats.org/drawingml/2006/chartDrawing">
    <cdr:from>
      <cdr:x>0.094</cdr:x>
      <cdr:y>0.36975</cdr:y>
    </cdr:from>
    <cdr:to>
      <cdr:x>0.10575</cdr:x>
      <cdr:y>0.3865</cdr:y>
    </cdr:to>
    <cdr:sp macro="" textlink="">
      <cdr:nvSpPr>
        <cdr:cNvPr id="37027" name="Rectangle 163"/>
        <cdr:cNvSpPr>
          <a:spLocks xmlns:a="http://schemas.openxmlformats.org/drawingml/2006/main" noChangeArrowheads="1"/>
        </cdr:cNvSpPr>
      </cdr:nvSpPr>
      <cdr:spPr bwMode="auto">
        <a:xfrm xmlns:a="http://schemas.openxmlformats.org/drawingml/2006/main">
          <a:off x="849873" y="2652077"/>
          <a:ext cx="107666" cy="118029"/>
        </a:xfrm>
        <a:prstGeom xmlns:a="http://schemas.openxmlformats.org/drawingml/2006/main" prst="rect">
          <a:avLst/>
        </a:prstGeom>
        <a:solidFill xmlns:a="http://schemas.openxmlformats.org/drawingml/2006/main">
          <a:srgbClr val="339933"/>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0.11325</cdr:x>
      <cdr:y>0.369</cdr:y>
    </cdr:from>
    <cdr:to>
      <cdr:x>0.16658</cdr:x>
      <cdr:y>0.39193</cdr:y>
    </cdr:to>
    <cdr:sp macro="" textlink="">
      <cdr:nvSpPr>
        <cdr:cNvPr id="37028" name="Rectangle 164"/>
        <cdr:cNvSpPr>
          <a:spLocks xmlns:a="http://schemas.openxmlformats.org/drawingml/2006/main" noChangeArrowheads="1"/>
        </cdr:cNvSpPr>
      </cdr:nvSpPr>
      <cdr:spPr bwMode="auto">
        <a:xfrm xmlns:a="http://schemas.openxmlformats.org/drawingml/2006/main">
          <a:off x="1028552" y="2644923"/>
          <a:ext cx="486352"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&gt; +10%</a:t>
          </a:r>
        </a:p>
      </cdr:txBody>
    </cdr:sp>
  </cdr:relSizeAnchor>
  <cdr:relSizeAnchor xmlns:cdr="http://schemas.openxmlformats.org/drawingml/2006/chartDrawing">
    <cdr:from>
      <cdr:x>0.094</cdr:x>
      <cdr:y>0.39325</cdr:y>
    </cdr:from>
    <cdr:to>
      <cdr:x>0.10575</cdr:x>
      <cdr:y>0.4085</cdr:y>
    </cdr:to>
    <cdr:sp macro="" textlink="">
      <cdr:nvSpPr>
        <cdr:cNvPr id="37033" name="Rectangle 169"/>
        <cdr:cNvSpPr>
          <a:spLocks xmlns:a="http://schemas.openxmlformats.org/drawingml/2006/main" noChangeArrowheads="1"/>
        </cdr:cNvSpPr>
      </cdr:nvSpPr>
      <cdr:spPr bwMode="auto">
        <a:xfrm xmlns:a="http://schemas.openxmlformats.org/drawingml/2006/main">
          <a:off x="849873" y="2818390"/>
          <a:ext cx="107666" cy="110876"/>
        </a:xfrm>
        <a:prstGeom xmlns:a="http://schemas.openxmlformats.org/drawingml/2006/main" prst="rect">
          <a:avLst/>
        </a:prstGeom>
        <a:solidFill xmlns:a="http://schemas.openxmlformats.org/drawingml/2006/main">
          <a:srgbClr val="CCFFCC"/>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0.11325</cdr:x>
      <cdr:y>0.391</cdr:y>
    </cdr:from>
    <cdr:to>
      <cdr:x>0.16656</cdr:x>
      <cdr:y>0.41393</cdr:y>
    </cdr:to>
    <cdr:sp macro="" textlink="">
      <cdr:nvSpPr>
        <cdr:cNvPr id="37034" name="Rectangle 170"/>
        <cdr:cNvSpPr>
          <a:spLocks xmlns:a="http://schemas.openxmlformats.org/drawingml/2006/main" noChangeArrowheads="1"/>
        </cdr:cNvSpPr>
      </cdr:nvSpPr>
      <cdr:spPr bwMode="auto">
        <a:xfrm xmlns:a="http://schemas.openxmlformats.org/drawingml/2006/main">
          <a:off x="1028552" y="2804084"/>
          <a:ext cx="48622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&gt; +  0%</a:t>
          </a:r>
        </a:p>
      </cdr:txBody>
    </cdr:sp>
  </cdr:relSizeAnchor>
  <cdr:relSizeAnchor xmlns:cdr="http://schemas.openxmlformats.org/drawingml/2006/chartDrawing">
    <cdr:from>
      <cdr:x>0.094</cdr:x>
      <cdr:y>0.4155</cdr:y>
    </cdr:from>
    <cdr:to>
      <cdr:x>0.10575</cdr:x>
      <cdr:y>0.432</cdr:y>
    </cdr:to>
    <cdr:sp macro="" textlink="">
      <cdr:nvSpPr>
        <cdr:cNvPr id="37039" name="Rectangle 175"/>
        <cdr:cNvSpPr>
          <a:spLocks xmlns:a="http://schemas.openxmlformats.org/drawingml/2006/main" noChangeArrowheads="1"/>
        </cdr:cNvSpPr>
      </cdr:nvSpPr>
      <cdr:spPr bwMode="auto">
        <a:xfrm xmlns:a="http://schemas.openxmlformats.org/drawingml/2006/main">
          <a:off x="849873" y="2979339"/>
          <a:ext cx="107666" cy="118029"/>
        </a:xfrm>
        <a:prstGeom xmlns:a="http://schemas.openxmlformats.org/drawingml/2006/main" prst="rect">
          <a:avLst/>
        </a:prstGeom>
        <a:solidFill xmlns:a="http://schemas.openxmlformats.org/drawingml/2006/main">
          <a:srgbClr val="FFECB0"/>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0.11225</cdr:x>
      <cdr:y>0.4145</cdr:y>
    </cdr:from>
    <cdr:to>
      <cdr:x>0.2265</cdr:x>
      <cdr:y>0.43175</cdr:y>
    </cdr:to>
    <cdr:sp macro="" textlink="">
      <cdr:nvSpPr>
        <cdr:cNvPr id="37040" name="Rectangle 176"/>
        <cdr:cNvSpPr>
          <a:spLocks xmlns:a="http://schemas.openxmlformats.org/drawingml/2006/main" noChangeArrowheads="1"/>
        </cdr:cNvSpPr>
      </cdr:nvSpPr>
      <cdr:spPr bwMode="auto">
        <a:xfrm xmlns:a="http://schemas.openxmlformats.org/drawingml/2006/main">
          <a:off x="1028552" y="2965032"/>
          <a:ext cx="1046879" cy="1233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&lt; -   0%</a:t>
          </a:r>
        </a:p>
      </cdr:txBody>
    </cdr:sp>
  </cdr:relSizeAnchor>
  <cdr:relSizeAnchor xmlns:cdr="http://schemas.openxmlformats.org/drawingml/2006/chartDrawing">
    <cdr:from>
      <cdr:x>0.094</cdr:x>
      <cdr:y>0.43775</cdr:y>
    </cdr:from>
    <cdr:to>
      <cdr:x>0.10575</cdr:x>
      <cdr:y>0.45525</cdr:y>
    </cdr:to>
    <cdr:sp macro="" textlink="">
      <cdr:nvSpPr>
        <cdr:cNvPr id="37045" name="Rectangle 181"/>
        <cdr:cNvSpPr>
          <a:spLocks xmlns:a="http://schemas.openxmlformats.org/drawingml/2006/main" noChangeArrowheads="1"/>
        </cdr:cNvSpPr>
      </cdr:nvSpPr>
      <cdr:spPr bwMode="auto">
        <a:xfrm xmlns:a="http://schemas.openxmlformats.org/drawingml/2006/main">
          <a:off x="849873" y="3138499"/>
          <a:ext cx="107666" cy="125183"/>
        </a:xfrm>
        <a:prstGeom xmlns:a="http://schemas.openxmlformats.org/drawingml/2006/main" prst="rect">
          <a:avLst/>
        </a:prstGeom>
        <a:solidFill xmlns:a="http://schemas.openxmlformats.org/drawingml/2006/main">
          <a:srgbClr val="F0B400"/>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0.10575</cdr:x>
      <cdr:y>0.438</cdr:y>
    </cdr:from>
    <cdr:to>
      <cdr:x>0.16377</cdr:x>
      <cdr:y>0.46093</cdr:y>
    </cdr:to>
    <cdr:sp macro="" textlink="">
      <cdr:nvSpPr>
        <cdr:cNvPr id="37046" name="Rectangle 182"/>
        <cdr:cNvSpPr>
          <a:spLocks xmlns:a="http://schemas.openxmlformats.org/drawingml/2006/main" noChangeArrowheads="1"/>
        </cdr:cNvSpPr>
      </cdr:nvSpPr>
      <cdr:spPr bwMode="auto">
        <a:xfrm xmlns:a="http://schemas.openxmlformats.org/drawingml/2006/main">
          <a:off x="957539" y="3138499"/>
          <a:ext cx="529312"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&lt; - 10% </a:t>
          </a:r>
        </a:p>
      </cdr:txBody>
    </cdr:sp>
  </cdr:relSizeAnchor>
  <cdr:relSizeAnchor xmlns:cdr="http://schemas.openxmlformats.org/drawingml/2006/chartDrawing">
    <cdr:from>
      <cdr:x>0.094</cdr:x>
      <cdr:y>0.465</cdr:y>
    </cdr:from>
    <cdr:to>
      <cdr:x>0.10575</cdr:x>
      <cdr:y>0.48075</cdr:y>
    </cdr:to>
    <cdr:sp macro="" textlink="">
      <cdr:nvSpPr>
        <cdr:cNvPr id="37054" name="Rectangle 190"/>
        <cdr:cNvSpPr>
          <a:spLocks xmlns:a="http://schemas.openxmlformats.org/drawingml/2006/main" noChangeArrowheads="1"/>
        </cdr:cNvSpPr>
      </cdr:nvSpPr>
      <cdr:spPr bwMode="auto">
        <a:xfrm xmlns:a="http://schemas.openxmlformats.org/drawingml/2006/main">
          <a:off x="849873" y="3333426"/>
          <a:ext cx="107666" cy="112664"/>
        </a:xfrm>
        <a:prstGeom xmlns:a="http://schemas.openxmlformats.org/drawingml/2006/main" prst="rect">
          <a:avLst/>
        </a:prstGeom>
        <a:solidFill xmlns:a="http://schemas.openxmlformats.org/drawingml/2006/main">
          <a:srgbClr val="E0E0E0"/>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0.11225</cdr:x>
      <cdr:y>0.465</cdr:y>
    </cdr:from>
    <cdr:to>
      <cdr:x>0.13793</cdr:x>
      <cdr:y>0.48768</cdr:y>
    </cdr:to>
    <cdr:sp macro="" textlink="">
      <cdr:nvSpPr>
        <cdr:cNvPr id="37055" name="Rectangle 191"/>
        <cdr:cNvSpPr>
          <a:spLocks xmlns:a="http://schemas.openxmlformats.org/drawingml/2006/main" noChangeArrowheads="1"/>
        </cdr:cNvSpPr>
      </cdr:nvSpPr>
      <cdr:spPr bwMode="auto">
        <a:xfrm xmlns:a="http://schemas.openxmlformats.org/drawingml/2006/main">
          <a:off x="1028552" y="3326273"/>
          <a:ext cx="235321"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n.a.</a:t>
          </a:r>
        </a:p>
      </cdr:txBody>
    </cdr:sp>
  </cdr:relSizeAnchor>
  <cdr:relSizeAnchor xmlns:cdr="http://schemas.openxmlformats.org/drawingml/2006/chartDrawing">
    <cdr:from>
      <cdr:x>0.6075</cdr:x>
      <cdr:y>0.68775</cdr:y>
    </cdr:from>
    <cdr:to>
      <cdr:x>0.62463</cdr:x>
      <cdr:y>0.71043</cdr:y>
    </cdr:to>
    <cdr:sp macro="" textlink="">
      <cdr:nvSpPr>
        <cdr:cNvPr id="37056" name="Rectangle 192"/>
        <cdr:cNvSpPr>
          <a:spLocks xmlns:a="http://schemas.openxmlformats.org/drawingml/2006/main" noChangeArrowheads="1"/>
        </cdr:cNvSpPr>
      </cdr:nvSpPr>
      <cdr:spPr bwMode="auto">
        <a:xfrm xmlns:a="http://schemas.openxmlformats.org/drawingml/2006/main">
          <a:off x="5559681" y="4928606"/>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10</a:t>
          </a:r>
        </a:p>
      </cdr:txBody>
    </cdr:sp>
  </cdr:relSizeAnchor>
  <cdr:relSizeAnchor xmlns:cdr="http://schemas.openxmlformats.org/drawingml/2006/chartDrawing">
    <cdr:from>
      <cdr:x>0.094</cdr:x>
      <cdr:y>0.34625</cdr:y>
    </cdr:from>
    <cdr:to>
      <cdr:x>0.10575</cdr:x>
      <cdr:y>0.36375</cdr:y>
    </cdr:to>
    <cdr:sp macro="" textlink="">
      <cdr:nvSpPr>
        <cdr:cNvPr id="37059" name="Rectangle 195"/>
        <cdr:cNvSpPr>
          <a:spLocks xmlns:a="http://schemas.openxmlformats.org/drawingml/2006/main" noChangeArrowheads="1"/>
        </cdr:cNvSpPr>
      </cdr:nvSpPr>
      <cdr:spPr bwMode="auto">
        <a:xfrm xmlns:a="http://schemas.openxmlformats.org/drawingml/2006/main">
          <a:off x="849873" y="2483975"/>
          <a:ext cx="107666" cy="125182"/>
        </a:xfrm>
        <a:prstGeom xmlns:a="http://schemas.openxmlformats.org/drawingml/2006/main" prst="rect">
          <a:avLst/>
        </a:prstGeom>
        <a:solidFill xmlns:a="http://schemas.openxmlformats.org/drawingml/2006/main">
          <a:srgbClr val="003300"/>
        </a:solidFill>
        <a:ln xmlns:a="http://schemas.openxmlformats.org/drawingml/2006/main" w="0">
          <a:solidFill>
            <a:srgbClr val="000000"/>
          </a:solidFill>
          <a:miter lim="800000"/>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0.11225</cdr:x>
      <cdr:y>0.34525</cdr:y>
    </cdr:from>
    <cdr:to>
      <cdr:x>0.16558</cdr:x>
      <cdr:y>0.36818</cdr:y>
    </cdr:to>
    <cdr:sp macro="" textlink="">
      <cdr:nvSpPr>
        <cdr:cNvPr id="37060" name="Rectangle 196"/>
        <cdr:cNvSpPr>
          <a:spLocks xmlns:a="http://schemas.openxmlformats.org/drawingml/2006/main" noChangeArrowheads="1"/>
        </cdr:cNvSpPr>
      </cdr:nvSpPr>
      <cdr:spPr bwMode="auto">
        <a:xfrm xmlns:a="http://schemas.openxmlformats.org/drawingml/2006/main">
          <a:off x="1019389" y="2476821"/>
          <a:ext cx="486352"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0" i="0" u="none" strike="noStrike" baseline="0">
              <a:solidFill>
                <a:srgbClr val="000000"/>
              </a:solidFill>
              <a:latin typeface="Arial"/>
              <a:cs typeface="Arial"/>
            </a:rPr>
            <a:t>&gt; +20%</a:t>
          </a:r>
        </a:p>
      </cdr:txBody>
    </cdr:sp>
  </cdr:relSizeAnchor>
  <cdr:relSizeAnchor xmlns:cdr="http://schemas.openxmlformats.org/drawingml/2006/chartDrawing">
    <cdr:from>
      <cdr:x>0.685</cdr:x>
      <cdr:y>0.77225</cdr:y>
    </cdr:from>
    <cdr:to>
      <cdr:x>0.69357</cdr:x>
      <cdr:y>0.79493</cdr:y>
    </cdr:to>
    <cdr:sp macro="" textlink="">
      <cdr:nvSpPr>
        <cdr:cNvPr id="37067" name="Rectangle 203"/>
        <cdr:cNvSpPr>
          <a:spLocks xmlns:a="http://schemas.openxmlformats.org/drawingml/2006/main" noChangeArrowheads="1"/>
        </cdr:cNvSpPr>
      </cdr:nvSpPr>
      <cdr:spPr bwMode="auto">
        <a:xfrm xmlns:a="http://schemas.openxmlformats.org/drawingml/2006/main">
          <a:off x="6269817" y="5533058"/>
          <a:ext cx="7848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2</a:t>
          </a:r>
        </a:p>
      </cdr:txBody>
    </cdr:sp>
  </cdr:relSizeAnchor>
  <cdr:relSizeAnchor xmlns:cdr="http://schemas.openxmlformats.org/drawingml/2006/chartDrawing">
    <cdr:from>
      <cdr:x>0.73125</cdr:x>
      <cdr:y>0.355</cdr:y>
    </cdr:from>
    <cdr:to>
      <cdr:x>0.74838</cdr:x>
      <cdr:y>0.37768</cdr:y>
    </cdr:to>
    <cdr:sp macro="" textlink="">
      <cdr:nvSpPr>
        <cdr:cNvPr id="37068" name="Rectangle 204"/>
        <cdr:cNvSpPr>
          <a:spLocks xmlns:a="http://schemas.openxmlformats.org/drawingml/2006/main" noChangeArrowheads="1"/>
        </cdr:cNvSpPr>
      </cdr:nvSpPr>
      <cdr:spPr bwMode="auto">
        <a:xfrm xmlns:a="http://schemas.openxmlformats.org/drawingml/2006/main">
          <a:off x="6700480" y="2539413"/>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0.6525</cdr:x>
      <cdr:y>0.642</cdr:y>
    </cdr:from>
    <cdr:to>
      <cdr:x>0.66963</cdr:x>
      <cdr:y>0.66468</cdr:y>
    </cdr:to>
    <cdr:sp macro="" textlink="">
      <cdr:nvSpPr>
        <cdr:cNvPr id="37069" name="Rectangle 205"/>
        <cdr:cNvSpPr>
          <a:spLocks xmlns:a="http://schemas.openxmlformats.org/drawingml/2006/main" noChangeArrowheads="1"/>
        </cdr:cNvSpPr>
      </cdr:nvSpPr>
      <cdr:spPr bwMode="auto">
        <a:xfrm xmlns:a="http://schemas.openxmlformats.org/drawingml/2006/main">
          <a:off x="5974309" y="4601344"/>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10</a:t>
          </a:r>
        </a:p>
      </cdr:txBody>
    </cdr:sp>
  </cdr:relSizeAnchor>
  <cdr:relSizeAnchor xmlns:cdr="http://schemas.openxmlformats.org/drawingml/2006/chartDrawing">
    <cdr:from>
      <cdr:x>0.884</cdr:x>
      <cdr:y>0.3815</cdr:y>
    </cdr:from>
    <cdr:to>
      <cdr:x>0.89257</cdr:x>
      <cdr:y>0.40418</cdr:y>
    </cdr:to>
    <cdr:sp macro="" textlink="">
      <cdr:nvSpPr>
        <cdr:cNvPr id="37070" name="Rectangle 206"/>
        <cdr:cNvSpPr>
          <a:spLocks xmlns:a="http://schemas.openxmlformats.org/drawingml/2006/main" noChangeArrowheads="1"/>
        </cdr:cNvSpPr>
      </cdr:nvSpPr>
      <cdr:spPr bwMode="auto">
        <a:xfrm xmlns:a="http://schemas.openxmlformats.org/drawingml/2006/main">
          <a:off x="8100136" y="2728974"/>
          <a:ext cx="7848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6</a:t>
          </a:r>
        </a:p>
      </cdr:txBody>
    </cdr:sp>
  </cdr:relSizeAnchor>
  <cdr:relSizeAnchor xmlns:cdr="http://schemas.openxmlformats.org/drawingml/2006/chartDrawing">
    <cdr:from>
      <cdr:x>0.79</cdr:x>
      <cdr:y>0.59075</cdr:y>
    </cdr:from>
    <cdr:to>
      <cdr:x>0.79857</cdr:x>
      <cdr:y>0.61343</cdr:y>
    </cdr:to>
    <cdr:sp macro="" textlink="">
      <cdr:nvSpPr>
        <cdr:cNvPr id="37071" name="Rectangle 207"/>
        <cdr:cNvSpPr>
          <a:spLocks xmlns:a="http://schemas.openxmlformats.org/drawingml/2006/main" noChangeArrowheads="1"/>
        </cdr:cNvSpPr>
      </cdr:nvSpPr>
      <cdr:spPr bwMode="auto">
        <a:xfrm xmlns:a="http://schemas.openxmlformats.org/drawingml/2006/main">
          <a:off x="7238810" y="4225797"/>
          <a:ext cx="78483"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6</a:t>
          </a:r>
        </a:p>
      </cdr:txBody>
    </cdr:sp>
  </cdr:relSizeAnchor>
  <cdr:relSizeAnchor xmlns:cdr="http://schemas.openxmlformats.org/drawingml/2006/chartDrawing">
    <cdr:from>
      <cdr:x>0.75475</cdr:x>
      <cdr:y>0.47275</cdr:y>
    </cdr:from>
    <cdr:to>
      <cdr:x>0.77188</cdr:x>
      <cdr:y>0.49543</cdr:y>
    </cdr:to>
    <cdr:sp macro="" textlink="">
      <cdr:nvSpPr>
        <cdr:cNvPr id="37075" name="Rectangle 211"/>
        <cdr:cNvSpPr>
          <a:spLocks xmlns:a="http://schemas.openxmlformats.org/drawingml/2006/main" noChangeArrowheads="1"/>
        </cdr:cNvSpPr>
      </cdr:nvSpPr>
      <cdr:spPr bwMode="auto">
        <a:xfrm xmlns:a="http://schemas.openxmlformats.org/drawingml/2006/main">
          <a:off x="6915812" y="3381711"/>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0.604</cdr:x>
      <cdr:y>0.57125</cdr:y>
    </cdr:from>
    <cdr:to>
      <cdr:x>0.62113</cdr:x>
      <cdr:y>0.59393</cdr:y>
    </cdr:to>
    <cdr:sp macro="" textlink="">
      <cdr:nvSpPr>
        <cdr:cNvPr id="37076" name="Rectangle 212"/>
        <cdr:cNvSpPr>
          <a:spLocks xmlns:a="http://schemas.openxmlformats.org/drawingml/2006/main" noChangeArrowheads="1"/>
        </cdr:cNvSpPr>
      </cdr:nvSpPr>
      <cdr:spPr bwMode="auto">
        <a:xfrm xmlns:a="http://schemas.openxmlformats.org/drawingml/2006/main">
          <a:off x="5534482" y="4086308"/>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12</a:t>
          </a:r>
        </a:p>
      </cdr:txBody>
    </cdr:sp>
  </cdr:relSizeAnchor>
  <cdr:relSizeAnchor xmlns:cdr="http://schemas.openxmlformats.org/drawingml/2006/chartDrawing">
    <cdr:from>
      <cdr:x>0.35825</cdr:x>
      <cdr:y>0.49125</cdr:y>
    </cdr:from>
    <cdr:to>
      <cdr:x>0.37538</cdr:x>
      <cdr:y>0.51393</cdr:y>
    </cdr:to>
    <cdr:sp macro="" textlink="">
      <cdr:nvSpPr>
        <cdr:cNvPr id="37077" name="Rectangle 213"/>
        <cdr:cNvSpPr>
          <a:spLocks xmlns:a="http://schemas.openxmlformats.org/drawingml/2006/main" noChangeArrowheads="1"/>
        </cdr:cNvSpPr>
      </cdr:nvSpPr>
      <cdr:spPr bwMode="auto">
        <a:xfrm xmlns:a="http://schemas.openxmlformats.org/drawingml/2006/main">
          <a:off x="3282663" y="3514046"/>
          <a:ext cx="156966" cy="1622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0" tIns="0" rIns="0" bIns="0" anchor="t" upright="1">
          <a:spAutoFit/>
        </a:bodyPr>
        <a:lstStyle xmlns:a="http://schemas.openxmlformats.org/drawingml/2006/main"/>
        <a:p xmlns:a="http://schemas.openxmlformats.org/drawingml/2006/main">
          <a:pPr algn="l" rtl="0">
            <a:defRPr sz="1000"/>
          </a:pPr>
          <a:r>
            <a:rPr lang="fr-FR" sz="1100" b="1" i="0" u="none" strike="noStrike" baseline="0">
              <a:solidFill>
                <a:srgbClr val="000000"/>
              </a:solidFill>
              <a:latin typeface="Arial"/>
              <a:cs typeface="Arial"/>
            </a:rPr>
            <a:t>10</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128760" cy="56388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0.849</cdr:x>
      <cdr:y>0.0395</cdr:y>
    </cdr:from>
    <cdr:to>
      <cdr:x>0.98791</cdr:x>
      <cdr:y>0.07499</cdr:y>
    </cdr:to>
    <cdr:sp macro="" textlink="">
      <cdr:nvSpPr>
        <cdr:cNvPr id="43009" name="Text Box 1"/>
        <cdr:cNvSpPr txBox="1">
          <a:spLocks xmlns:a="http://schemas.openxmlformats.org/drawingml/2006/main" noChangeArrowheads="1"/>
        </cdr:cNvSpPr>
      </cdr:nvSpPr>
      <cdr:spPr bwMode="auto">
        <a:xfrm xmlns:a="http://schemas.openxmlformats.org/drawingml/2006/main">
          <a:off x="7750317" y="222733"/>
          <a:ext cx="1268039"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27432" tIns="22860" rIns="0" bIns="0" anchor="t" upright="1">
          <a:spAutoFit/>
        </a:bodyPr>
        <a:lstStyle xmlns:a="http://schemas.openxmlformats.org/drawingml/2006/main"/>
        <a:p xmlns:a="http://schemas.openxmlformats.org/drawingml/2006/main">
          <a:pPr algn="l" rtl="0">
            <a:defRPr sz="1000"/>
          </a:pPr>
          <a:r>
            <a:rPr lang="fr-FR" sz="1200" b="0" i="0" u="none" strike="noStrike" baseline="0">
              <a:solidFill>
                <a:srgbClr val="000000"/>
              </a:solidFill>
              <a:latin typeface="Arial"/>
              <a:cs typeface="Arial"/>
            </a:rPr>
            <a:t>provisional figures</a:t>
          </a:r>
        </a:p>
      </cdr:txBody>
    </cdr:sp>
  </cdr:relSizeAnchor>
  <cdr:relSizeAnchor xmlns:cdr="http://schemas.openxmlformats.org/drawingml/2006/chartDrawing">
    <cdr:from>
      <cdr:x>0.416</cdr:x>
      <cdr:y>0.13025</cdr:y>
    </cdr:from>
    <cdr:to>
      <cdr:x>0.416</cdr:x>
      <cdr:y>0.92375</cdr:y>
    </cdr:to>
    <cdr:sp macro="" textlink="">
      <cdr:nvSpPr>
        <cdr:cNvPr id="43010" name="Line 2"/>
        <cdr:cNvSpPr>
          <a:spLocks xmlns:a="http://schemas.openxmlformats.org/drawingml/2006/main" noChangeShapeType="1"/>
        </cdr:cNvSpPr>
      </cdr:nvSpPr>
      <cdr:spPr bwMode="auto">
        <a:xfrm xmlns:a="http://schemas.openxmlformats.org/drawingml/2006/main" flipH="1" flipV="1">
          <a:off x="3837027" y="681502"/>
          <a:ext cx="0" cy="453248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0.98725</cdr:x>
      <cdr:y>0.13025</cdr:y>
    </cdr:from>
    <cdr:to>
      <cdr:x>0.98725</cdr:x>
      <cdr:y>0.92325</cdr:y>
    </cdr:to>
    <cdr:sp macro="" textlink="">
      <cdr:nvSpPr>
        <cdr:cNvPr id="43011" name="Line 3"/>
        <cdr:cNvSpPr>
          <a:spLocks xmlns:a="http://schemas.openxmlformats.org/drawingml/2006/main" noChangeShapeType="1"/>
        </cdr:cNvSpPr>
      </cdr:nvSpPr>
      <cdr:spPr bwMode="auto">
        <a:xfrm xmlns:a="http://schemas.openxmlformats.org/drawingml/2006/main" flipV="1">
          <a:off x="9069129" y="681502"/>
          <a:ext cx="0" cy="45296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0.047</cdr:x>
      <cdr:y>0.13025</cdr:y>
    </cdr:from>
    <cdr:to>
      <cdr:x>0.98775</cdr:x>
      <cdr:y>0.13025</cdr:y>
    </cdr:to>
    <cdr:sp macro="" textlink="">
      <cdr:nvSpPr>
        <cdr:cNvPr id="43012" name="Line 4"/>
        <cdr:cNvSpPr>
          <a:spLocks xmlns:a="http://schemas.openxmlformats.org/drawingml/2006/main" noChangeShapeType="1"/>
        </cdr:cNvSpPr>
      </cdr:nvSpPr>
      <cdr:spPr bwMode="auto">
        <a:xfrm xmlns:a="http://schemas.openxmlformats.org/drawingml/2006/main">
          <a:off x="462734" y="681502"/>
          <a:ext cx="8610976"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0.7785</cdr:x>
      <cdr:y>0.13025</cdr:y>
    </cdr:from>
    <cdr:to>
      <cdr:x>0.7785</cdr:x>
      <cdr:y>0.92425</cdr:y>
    </cdr:to>
    <cdr:sp macro="" textlink="">
      <cdr:nvSpPr>
        <cdr:cNvPr id="43015" name="Line 7"/>
        <cdr:cNvSpPr>
          <a:spLocks xmlns:a="http://schemas.openxmlformats.org/drawingml/2006/main" noChangeShapeType="1"/>
        </cdr:cNvSpPr>
      </cdr:nvSpPr>
      <cdr:spPr bwMode="auto">
        <a:xfrm xmlns:a="http://schemas.openxmlformats.org/drawingml/2006/main" flipV="1">
          <a:off x="7160924" y="681502"/>
          <a:ext cx="0" cy="45381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fr-FR"/>
        </a:p>
      </cdr:txBody>
    </cdr:sp>
  </cdr:relSizeAnchor>
  <cdr:relSizeAnchor xmlns:cdr="http://schemas.openxmlformats.org/drawingml/2006/chartDrawing">
    <cdr:from>
      <cdr:x>0.79875</cdr:x>
      <cdr:y>0.767</cdr:y>
    </cdr:from>
    <cdr:to>
      <cdr:x>0.96435</cdr:x>
      <cdr:y>0.91185</cdr:y>
    </cdr:to>
    <cdr:sp macro="" textlink="">
      <cdr:nvSpPr>
        <cdr:cNvPr id="43016" name="Text Box 8"/>
        <cdr:cNvSpPr txBox="1">
          <a:spLocks xmlns:a="http://schemas.openxmlformats.org/drawingml/2006/main" noChangeArrowheads="1"/>
        </cdr:cNvSpPr>
      </cdr:nvSpPr>
      <cdr:spPr bwMode="auto">
        <a:xfrm xmlns:a="http://schemas.openxmlformats.org/drawingml/2006/main">
          <a:off x="7291597" y="4324960"/>
          <a:ext cx="1511696" cy="816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0" tIns="82296" rIns="0" bIns="0" anchor="t" upright="1">
          <a:spAutoFit/>
        </a:bodyPr>
        <a:lstStyle xmlns:a="http://schemas.openxmlformats.org/drawingml/2006/main"/>
        <a:p xmlns:a="http://schemas.openxmlformats.org/drawingml/2006/main">
          <a:pPr algn="l" rtl="0">
            <a:defRPr sz="1000"/>
          </a:pPr>
          <a:r>
            <a:rPr lang="fr-FR" sz="4975" b="1" i="0" u="none" strike="noStrike" baseline="0">
              <a:solidFill>
                <a:srgbClr val="0000FF"/>
              </a:solidFill>
              <a:latin typeface="Arial"/>
              <a:cs typeface="Arial"/>
            </a:rPr>
            <a:t>2010</a:t>
          </a:r>
        </a:p>
      </cdr:txBody>
    </cdr:sp>
  </cdr:relSizeAnchor>
  <cdr:relSizeAnchor xmlns:cdr="http://schemas.openxmlformats.org/drawingml/2006/chartDrawing">
    <cdr:from>
      <cdr:x>0.15075</cdr:x>
      <cdr:y>0.767</cdr:y>
    </cdr:from>
    <cdr:to>
      <cdr:x>0.31635</cdr:x>
      <cdr:y>0.91185</cdr:y>
    </cdr:to>
    <cdr:sp macro="" textlink="">
      <cdr:nvSpPr>
        <cdr:cNvPr id="43017" name="Text Box 9"/>
        <cdr:cNvSpPr txBox="1">
          <a:spLocks xmlns:a="http://schemas.openxmlformats.org/drawingml/2006/main" noChangeArrowheads="1"/>
        </cdr:cNvSpPr>
      </cdr:nvSpPr>
      <cdr:spPr bwMode="auto">
        <a:xfrm xmlns:a="http://schemas.openxmlformats.org/drawingml/2006/main">
          <a:off x="1376161" y="4324960"/>
          <a:ext cx="1511696" cy="816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0" tIns="82296" rIns="0" bIns="0" anchor="t" upright="1">
          <a:spAutoFit/>
        </a:bodyPr>
        <a:lstStyle xmlns:a="http://schemas.openxmlformats.org/drawingml/2006/main"/>
        <a:p xmlns:a="http://schemas.openxmlformats.org/drawingml/2006/main">
          <a:pPr algn="l" rtl="0">
            <a:defRPr sz="1000"/>
          </a:pPr>
          <a:r>
            <a:rPr lang="fr-FR" sz="4975" b="1" i="0" u="none" strike="noStrike" baseline="0">
              <a:solidFill>
                <a:srgbClr val="0000FF"/>
              </a:solidFill>
              <a:latin typeface="Arial"/>
              <a:cs typeface="Arial"/>
            </a:rPr>
            <a:t>2008</a:t>
          </a:r>
        </a:p>
      </cdr:txBody>
    </cdr:sp>
  </cdr:relSizeAnchor>
  <cdr:relSizeAnchor xmlns:cdr="http://schemas.openxmlformats.org/drawingml/2006/chartDrawing">
    <cdr:from>
      <cdr:x>0.52225</cdr:x>
      <cdr:y>0.767</cdr:y>
    </cdr:from>
    <cdr:to>
      <cdr:x>0.68785</cdr:x>
      <cdr:y>0.91185</cdr:y>
    </cdr:to>
    <cdr:sp macro="" textlink="">
      <cdr:nvSpPr>
        <cdr:cNvPr id="43018" name="Text Box 10"/>
        <cdr:cNvSpPr txBox="1">
          <a:spLocks xmlns:a="http://schemas.openxmlformats.org/drawingml/2006/main" noChangeArrowheads="1"/>
        </cdr:cNvSpPr>
      </cdr:nvSpPr>
      <cdr:spPr bwMode="auto">
        <a:xfrm xmlns:a="http://schemas.openxmlformats.org/drawingml/2006/main">
          <a:off x="4767495" y="4324960"/>
          <a:ext cx="1511696" cy="816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0" tIns="82296" rIns="0" bIns="0" anchor="t" upright="1">
          <a:spAutoFit/>
        </a:bodyPr>
        <a:lstStyle xmlns:a="http://schemas.openxmlformats.org/drawingml/2006/main"/>
        <a:p xmlns:a="http://schemas.openxmlformats.org/drawingml/2006/main">
          <a:pPr algn="l" rtl="0">
            <a:defRPr sz="1000"/>
          </a:pPr>
          <a:r>
            <a:rPr lang="fr-FR" sz="4975" b="1" i="0" u="none" strike="noStrike" baseline="0">
              <a:solidFill>
                <a:srgbClr val="0000FF"/>
              </a:solidFill>
              <a:latin typeface="Arial"/>
              <a:cs typeface="Arial"/>
            </a:rPr>
            <a:t>2009</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128760" cy="56388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0.856</cdr:x>
      <cdr:y>0.0295</cdr:y>
    </cdr:from>
    <cdr:to>
      <cdr:x>0.99491</cdr:x>
      <cdr:y>0.06499</cdr:y>
    </cdr:to>
    <cdr:sp macro="" textlink="">
      <cdr:nvSpPr>
        <cdr:cNvPr id="44033" name="Text Box 1"/>
        <cdr:cNvSpPr txBox="1">
          <a:spLocks xmlns:a="http://schemas.openxmlformats.org/drawingml/2006/main" noChangeArrowheads="1"/>
        </cdr:cNvSpPr>
      </cdr:nvSpPr>
      <cdr:spPr bwMode="auto">
        <a:xfrm xmlns:a="http://schemas.openxmlformats.org/drawingml/2006/main">
          <a:off x="7814219" y="166345"/>
          <a:ext cx="1268039"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27432" tIns="22860" rIns="0" bIns="0" anchor="t" upright="1">
          <a:spAutoFit/>
        </a:bodyPr>
        <a:lstStyle xmlns:a="http://schemas.openxmlformats.org/drawingml/2006/main"/>
        <a:p xmlns:a="http://schemas.openxmlformats.org/drawingml/2006/main">
          <a:pPr algn="l" rtl="0">
            <a:defRPr sz="1000"/>
          </a:pPr>
          <a:r>
            <a:rPr lang="fr-FR" sz="1200" b="0" i="0" u="none" strike="noStrike" baseline="0">
              <a:solidFill>
                <a:srgbClr val="000000"/>
              </a:solidFill>
              <a:latin typeface="Arial"/>
              <a:cs typeface="Arial"/>
            </a:rPr>
            <a:t>provisional figures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MENSUEL\BDD_MENS%20200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ub"/>
      <sheetName val="Remarques"/>
      <sheetName val="Data_graphe"/>
      <sheetName val="graphes"/>
      <sheetName val="cumul"/>
      <sheetName val="data_mens"/>
      <sheetName val="INFO"/>
      <sheetName val="param"/>
    </sheetNames>
    <sheetDataSet>
      <sheetData sheetId="0"/>
      <sheetData sheetId="1"/>
      <sheetData sheetId="2"/>
      <sheetData sheetId="3"/>
      <sheetData sheetId="4">
        <row r="1">
          <cell r="B1">
            <v>2005</v>
          </cell>
          <cell r="D1">
            <v>2005</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Feuil2"/>
  <dimension ref="A1:G37"/>
  <sheetViews>
    <sheetView workbookViewId="0">
      <selection activeCell="B19" sqref="B19"/>
    </sheetView>
  </sheetViews>
  <sheetFormatPr baseColWidth="10" defaultColWidth="12.5546875" defaultRowHeight="15.6"/>
  <cols>
    <col min="1" max="7" width="12.5546875" style="134" customWidth="1"/>
    <col min="8" max="16384" width="12.5546875" style="135"/>
  </cols>
  <sheetData>
    <row r="1" spans="1:3">
      <c r="A1" s="134" t="s">
        <v>156</v>
      </c>
      <c r="B1" s="134" t="s">
        <v>157</v>
      </c>
      <c r="C1" s="134" t="s">
        <v>158</v>
      </c>
    </row>
    <row r="2" spans="1:3">
      <c r="A2" s="134" t="s">
        <v>159</v>
      </c>
      <c r="B2" s="134" t="s">
        <v>160</v>
      </c>
      <c r="C2" s="134" t="s">
        <v>161</v>
      </c>
    </row>
    <row r="3" spans="1:3">
      <c r="A3" s="134" t="s">
        <v>162</v>
      </c>
      <c r="B3" s="134" t="s">
        <v>163</v>
      </c>
      <c r="C3" s="134" t="s">
        <v>164</v>
      </c>
    </row>
    <row r="4" spans="1:3">
      <c r="A4" s="134" t="s">
        <v>165</v>
      </c>
      <c r="B4" s="134" t="s">
        <v>166</v>
      </c>
      <c r="C4" s="134" t="s">
        <v>170</v>
      </c>
    </row>
    <row r="5" spans="1:3">
      <c r="A5" s="134" t="s">
        <v>69</v>
      </c>
      <c r="B5" s="134" t="s">
        <v>171</v>
      </c>
      <c r="C5" s="134" t="s">
        <v>172</v>
      </c>
    </row>
    <row r="6" spans="1:3">
      <c r="A6" s="134" t="s">
        <v>173</v>
      </c>
      <c r="B6" s="134" t="s">
        <v>174</v>
      </c>
      <c r="C6" s="134" t="s">
        <v>175</v>
      </c>
    </row>
    <row r="7" spans="1:3">
      <c r="A7" s="134" t="s">
        <v>176</v>
      </c>
      <c r="B7" s="134" t="s">
        <v>177</v>
      </c>
      <c r="C7" s="134" t="s">
        <v>178</v>
      </c>
    </row>
    <row r="8" spans="1:3">
      <c r="A8" s="134" t="s">
        <v>179</v>
      </c>
      <c r="B8" s="134" t="s">
        <v>180</v>
      </c>
      <c r="C8" s="134" t="s">
        <v>181</v>
      </c>
    </row>
    <row r="9" spans="1:3">
      <c r="A9" s="134" t="s">
        <v>182</v>
      </c>
      <c r="B9" s="134" t="s">
        <v>183</v>
      </c>
      <c r="C9" s="134" t="s">
        <v>182</v>
      </c>
    </row>
    <row r="10" spans="1:3">
      <c r="A10" s="134" t="s">
        <v>184</v>
      </c>
      <c r="B10" s="134" t="s">
        <v>185</v>
      </c>
      <c r="C10" s="134" t="s">
        <v>185</v>
      </c>
    </row>
    <row r="11" spans="1:3">
      <c r="A11" s="134" t="s">
        <v>186</v>
      </c>
      <c r="B11" s="134" t="s">
        <v>187</v>
      </c>
      <c r="C11" s="134" t="s">
        <v>188</v>
      </c>
    </row>
    <row r="12" spans="1:3">
      <c r="A12" s="134" t="s">
        <v>189</v>
      </c>
      <c r="B12" s="134" t="s">
        <v>190</v>
      </c>
      <c r="C12" s="134" t="s">
        <v>191</v>
      </c>
    </row>
    <row r="13" spans="1:3">
      <c r="A13" s="134" t="s">
        <v>192</v>
      </c>
      <c r="B13" s="134" t="s">
        <v>193</v>
      </c>
      <c r="C13" s="134" t="s">
        <v>192</v>
      </c>
    </row>
    <row r="14" spans="1:3">
      <c r="A14" s="134" t="s">
        <v>194</v>
      </c>
      <c r="B14" s="134" t="s">
        <v>195</v>
      </c>
      <c r="C14" s="134" t="s">
        <v>194</v>
      </c>
    </row>
    <row r="15" spans="1:3">
      <c r="A15" s="134" t="s">
        <v>196</v>
      </c>
      <c r="B15" s="134" t="s">
        <v>197</v>
      </c>
      <c r="C15" s="134" t="s">
        <v>196</v>
      </c>
    </row>
    <row r="16" spans="1:3">
      <c r="A16" s="134" t="s">
        <v>198</v>
      </c>
      <c r="B16" s="134" t="s">
        <v>199</v>
      </c>
      <c r="C16" s="134" t="s">
        <v>198</v>
      </c>
    </row>
    <row r="17" spans="1:3">
      <c r="A17" s="134" t="s">
        <v>200</v>
      </c>
      <c r="B17" s="134" t="s">
        <v>201</v>
      </c>
      <c r="C17" s="134" t="s">
        <v>202</v>
      </c>
    </row>
    <row r="18" spans="1:3">
      <c r="A18" s="134" t="s">
        <v>203</v>
      </c>
      <c r="B18" s="134" t="s">
        <v>204</v>
      </c>
      <c r="C18" s="134" t="s">
        <v>75</v>
      </c>
    </row>
    <row r="19" spans="1:3">
      <c r="A19" s="134" t="s">
        <v>205</v>
      </c>
      <c r="B19" s="134" t="s">
        <v>206</v>
      </c>
      <c r="C19" s="134" t="s">
        <v>207</v>
      </c>
    </row>
    <row r="20" spans="1:3">
      <c r="A20" s="134" t="s">
        <v>81</v>
      </c>
      <c r="B20" s="134" t="s">
        <v>208</v>
      </c>
      <c r="C20" s="134" t="s">
        <v>79</v>
      </c>
    </row>
    <row r="21" spans="1:3">
      <c r="A21" s="134" t="s">
        <v>32</v>
      </c>
      <c r="B21" s="134" t="s">
        <v>30</v>
      </c>
      <c r="C21" s="134" t="s">
        <v>31</v>
      </c>
    </row>
    <row r="22" spans="1:3">
      <c r="A22" s="134" t="s">
        <v>90</v>
      </c>
      <c r="B22" s="134" t="s">
        <v>82</v>
      </c>
      <c r="C22" s="134" t="s">
        <v>86</v>
      </c>
    </row>
    <row r="23" spans="1:3">
      <c r="A23" s="134" t="s">
        <v>91</v>
      </c>
      <c r="B23" s="134" t="s">
        <v>83</v>
      </c>
      <c r="C23" s="134" t="s">
        <v>87</v>
      </c>
    </row>
    <row r="24" spans="1:3">
      <c r="A24" s="134" t="s">
        <v>92</v>
      </c>
      <c r="B24" s="134" t="s">
        <v>84</v>
      </c>
      <c r="C24" s="134" t="s">
        <v>88</v>
      </c>
    </row>
    <row r="25" spans="1:3">
      <c r="A25" s="134" t="s">
        <v>93</v>
      </c>
      <c r="B25" s="134" t="s">
        <v>85</v>
      </c>
      <c r="C25" s="134" t="s">
        <v>89</v>
      </c>
    </row>
    <row r="26" spans="1:3">
      <c r="A26" s="134" t="s">
        <v>209</v>
      </c>
      <c r="B26" s="134" t="s">
        <v>210</v>
      </c>
      <c r="C26" s="134" t="s">
        <v>211</v>
      </c>
    </row>
    <row r="27" spans="1:3">
      <c r="A27" s="134" t="s">
        <v>212</v>
      </c>
      <c r="B27" s="134" t="s">
        <v>212</v>
      </c>
      <c r="C27" s="134" t="s">
        <v>213</v>
      </c>
    </row>
    <row r="28" spans="1:3">
      <c r="A28" s="134" t="s">
        <v>214</v>
      </c>
      <c r="B28" s="134" t="s">
        <v>215</v>
      </c>
      <c r="C28" s="134" t="s">
        <v>216</v>
      </c>
    </row>
    <row r="29" spans="1:3">
      <c r="A29" s="134" t="s">
        <v>217</v>
      </c>
      <c r="B29" s="134" t="s">
        <v>218</v>
      </c>
      <c r="C29" s="134" t="s">
        <v>219</v>
      </c>
    </row>
    <row r="30" spans="1:3">
      <c r="A30" s="134" t="s">
        <v>220</v>
      </c>
      <c r="B30" s="134" t="s">
        <v>221</v>
      </c>
      <c r="C30" s="134" t="s">
        <v>222</v>
      </c>
    </row>
    <row r="31" spans="1:3">
      <c r="A31" s="134" t="s">
        <v>223</v>
      </c>
      <c r="B31" s="134" t="s">
        <v>224</v>
      </c>
      <c r="C31" s="134" t="s">
        <v>225</v>
      </c>
    </row>
    <row r="32" spans="1:3">
      <c r="A32" s="134" t="s">
        <v>226</v>
      </c>
      <c r="B32" s="134" t="s">
        <v>227</v>
      </c>
      <c r="C32" s="134" t="s">
        <v>228</v>
      </c>
    </row>
    <row r="33" spans="1:3">
      <c r="A33" s="134" t="s">
        <v>229</v>
      </c>
      <c r="B33" s="134" t="s">
        <v>230</v>
      </c>
      <c r="C33" s="134" t="s">
        <v>231</v>
      </c>
    </row>
    <row r="34" spans="1:3">
      <c r="A34" s="134" t="s">
        <v>232</v>
      </c>
      <c r="B34" s="134" t="s">
        <v>233</v>
      </c>
      <c r="C34" s="134" t="s">
        <v>234</v>
      </c>
    </row>
    <row r="35" spans="1:3">
      <c r="A35" s="134" t="s">
        <v>235</v>
      </c>
      <c r="B35" s="134" t="s">
        <v>236</v>
      </c>
      <c r="C35" s="134" t="s">
        <v>237</v>
      </c>
    </row>
    <row r="36" spans="1:3">
      <c r="A36" s="134" t="s">
        <v>238</v>
      </c>
      <c r="B36" s="134" t="s">
        <v>239</v>
      </c>
      <c r="C36" s="134" t="s">
        <v>240</v>
      </c>
    </row>
    <row r="37" spans="1:3">
      <c r="A37" s="134" t="s">
        <v>241</v>
      </c>
      <c r="B37" s="134" t="s">
        <v>242</v>
      </c>
      <c r="C37" s="134" t="s">
        <v>243</v>
      </c>
    </row>
  </sheetData>
  <sheetProtection password="DF2D" sheet="1" objects="1" scenarios="1" selectLockedCells="1" selectUnlockedCells="1"/>
  <phoneticPr fontId="21" type="noConversion"/>
  <pageMargins left="0.78740157499999996" right="0.78740157499999996" top="0.984251969" bottom="0.984251969" header="0.4921259845" footer="0.492125984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Feuil12"/>
  <dimension ref="A1:AK40"/>
  <sheetViews>
    <sheetView workbookViewId="0">
      <pane ySplit="720" activePane="bottomLeft"/>
      <selection sqref="A1:IV65536"/>
      <selection pane="bottomLeft" activeCell="Z20" sqref="Z20"/>
    </sheetView>
  </sheetViews>
  <sheetFormatPr baseColWidth="10" defaultColWidth="8.88671875" defaultRowHeight="12.75" customHeight="1"/>
  <cols>
    <col min="1" max="1" width="15.5546875" style="259" customWidth="1"/>
    <col min="2" max="13" width="8.109375" style="262" hidden="1" customWidth="1"/>
    <col min="14" max="25" width="6.44140625" style="262" customWidth="1"/>
    <col min="26" max="36" width="8.88671875" style="273" customWidth="1"/>
    <col min="37" max="16384" width="8.88671875" style="262"/>
  </cols>
  <sheetData>
    <row r="1" spans="1:37" s="259" customFormat="1" ht="13.2">
      <c r="A1" s="259" t="s">
        <v>33</v>
      </c>
      <c r="B1" s="259" t="s">
        <v>144</v>
      </c>
      <c r="C1" s="259" t="s">
        <v>145</v>
      </c>
      <c r="D1" s="259" t="s">
        <v>146</v>
      </c>
      <c r="E1" s="259" t="s">
        <v>147</v>
      </c>
      <c r="F1" s="259" t="s">
        <v>148</v>
      </c>
      <c r="G1" s="259" t="s">
        <v>149</v>
      </c>
      <c r="H1" s="259" t="s">
        <v>150</v>
      </c>
      <c r="I1" s="259" t="s">
        <v>151</v>
      </c>
      <c r="J1" s="259" t="s">
        <v>152</v>
      </c>
      <c r="K1" s="259" t="s">
        <v>153</v>
      </c>
      <c r="L1" s="259" t="s">
        <v>154</v>
      </c>
      <c r="M1" s="259" t="s">
        <v>155</v>
      </c>
      <c r="N1" s="259" t="s">
        <v>144</v>
      </c>
      <c r="O1" s="259" t="s">
        <v>145</v>
      </c>
      <c r="P1" s="259" t="s">
        <v>146</v>
      </c>
      <c r="Q1" s="259" t="s">
        <v>147</v>
      </c>
      <c r="R1" s="259" t="s">
        <v>148</v>
      </c>
      <c r="S1" s="259" t="s">
        <v>149</v>
      </c>
      <c r="T1" s="259" t="s">
        <v>150</v>
      </c>
      <c r="U1" s="259" t="s">
        <v>151</v>
      </c>
      <c r="V1" s="259" t="s">
        <v>152</v>
      </c>
      <c r="W1" s="259" t="s">
        <v>153</v>
      </c>
      <c r="X1" s="259" t="s">
        <v>154</v>
      </c>
      <c r="Y1" s="259" t="s">
        <v>155</v>
      </c>
      <c r="Z1" s="270" t="s">
        <v>144</v>
      </c>
      <c r="AA1" s="259" t="s">
        <v>145</v>
      </c>
      <c r="AB1" s="259" t="s">
        <v>146</v>
      </c>
      <c r="AC1" s="259" t="s">
        <v>147</v>
      </c>
      <c r="AD1" s="259" t="s">
        <v>148</v>
      </c>
      <c r="AE1" s="259" t="s">
        <v>149</v>
      </c>
      <c r="AF1" s="259" t="s">
        <v>150</v>
      </c>
      <c r="AG1" s="259" t="s">
        <v>151</v>
      </c>
      <c r="AH1" s="259" t="s">
        <v>152</v>
      </c>
      <c r="AI1" s="259" t="s">
        <v>153</v>
      </c>
      <c r="AJ1" s="259" t="s">
        <v>154</v>
      </c>
      <c r="AK1" s="259" t="s">
        <v>155</v>
      </c>
    </row>
    <row r="2" spans="1:37" s="259" customFormat="1" ht="13.2">
      <c r="B2" s="259">
        <v>56790.561232678658</v>
      </c>
      <c r="C2" s="259">
        <v>60543.811759966666</v>
      </c>
      <c r="D2" s="259">
        <v>62282.135281724666</v>
      </c>
      <c r="E2" s="259">
        <v>62158.232539087658</v>
      </c>
      <c r="F2" s="259">
        <v>60931.700446809686</v>
      </c>
      <c r="G2" s="259">
        <v>60663.789577383672</v>
      </c>
      <c r="H2" s="259">
        <v>61551.14867898071</v>
      </c>
      <c r="I2" s="259">
        <v>57551.912372431994</v>
      </c>
      <c r="J2" s="259">
        <v>59108.647341580028</v>
      </c>
      <c r="K2" s="259">
        <v>58066.618180609388</v>
      </c>
      <c r="L2" s="259">
        <v>49277.698220233382</v>
      </c>
      <c r="M2" s="259">
        <v>44698.394548025113</v>
      </c>
      <c r="N2" s="259">
        <v>39676.596125350996</v>
      </c>
      <c r="O2" s="259">
        <v>41874.458301840998</v>
      </c>
      <c r="P2" s="259">
        <v>45591.576069363997</v>
      </c>
      <c r="Q2" s="259">
        <v>41982.527292970997</v>
      </c>
      <c r="R2" s="259">
        <v>42807.059533879001</v>
      </c>
      <c r="S2" s="259">
        <v>43026.006317360007</v>
      </c>
      <c r="T2" s="259">
        <v>45491.096405607997</v>
      </c>
      <c r="U2" s="259">
        <v>44891.225659315998</v>
      </c>
      <c r="V2" s="259">
        <v>48889.150315000996</v>
      </c>
      <c r="W2" s="259">
        <v>52490.59826749433</v>
      </c>
      <c r="X2" s="259">
        <v>50962.341930674331</v>
      </c>
      <c r="Y2" s="259">
        <v>46370.677073223342</v>
      </c>
      <c r="Z2" s="270">
        <v>43175.187439517329</v>
      </c>
      <c r="AA2" s="259">
        <v>44230.529825135331</v>
      </c>
      <c r="AB2" s="259">
        <v>51312.807228135338</v>
      </c>
      <c r="AC2" s="259">
        <v>49303.399228135335</v>
      </c>
      <c r="AD2" s="259">
        <v>49997.69922813533</v>
      </c>
      <c r="AE2" s="259">
        <f>SUM(AE3:AE40)</f>
        <v>49947.843985725005</v>
      </c>
      <c r="AF2" s="259">
        <f>SUM(AF3:AF40)</f>
        <v>49367.091468991988</v>
      </c>
      <c r="AG2" s="259">
        <f>SUM(AG3:AG40)</f>
        <v>48603.966282873007</v>
      </c>
      <c r="AH2" s="259">
        <f>SUM(AH3:AH40)</f>
        <v>50347.245325162919</v>
      </c>
    </row>
    <row r="3" spans="1:37" ht="12.75" customHeight="1">
      <c r="A3" s="259" t="s">
        <v>277</v>
      </c>
      <c r="B3" s="260">
        <v>4108</v>
      </c>
      <c r="C3" s="260">
        <v>4028</v>
      </c>
      <c r="D3" s="260">
        <v>4246</v>
      </c>
      <c r="E3" s="260">
        <v>4079</v>
      </c>
      <c r="F3" s="260">
        <v>4174</v>
      </c>
      <c r="G3" s="260">
        <v>4005</v>
      </c>
      <c r="H3" s="260">
        <v>3999</v>
      </c>
      <c r="I3" s="260">
        <v>3998</v>
      </c>
      <c r="J3" s="260">
        <v>3860</v>
      </c>
      <c r="K3" s="260">
        <v>4172</v>
      </c>
      <c r="L3" s="260">
        <v>4102</v>
      </c>
      <c r="M3" s="260">
        <v>4223</v>
      </c>
      <c r="N3" s="260">
        <v>3379</v>
      </c>
      <c r="O3" s="260">
        <v>3243</v>
      </c>
      <c r="P3" s="260">
        <v>3648</v>
      </c>
      <c r="Q3" s="260">
        <v>3291</v>
      </c>
      <c r="R3" s="260">
        <v>3373</v>
      </c>
      <c r="S3" s="260">
        <v>3317</v>
      </c>
      <c r="T3" s="260">
        <v>3500</v>
      </c>
      <c r="U3" s="260">
        <v>3822</v>
      </c>
      <c r="V3" s="260">
        <v>3690</v>
      </c>
      <c r="W3" s="261">
        <v>3826.3333333333335</v>
      </c>
      <c r="X3" s="261">
        <v>3826.3333333333335</v>
      </c>
      <c r="Y3" s="271">
        <v>3826.3333333333335</v>
      </c>
      <c r="Z3" s="126">
        <v>3312</v>
      </c>
      <c r="AA3" s="126">
        <v>3283</v>
      </c>
      <c r="AB3" s="126">
        <v>4016</v>
      </c>
      <c r="AC3" s="126">
        <v>3879</v>
      </c>
      <c r="AD3" s="126">
        <v>3990</v>
      </c>
      <c r="AE3" s="126">
        <v>3781</v>
      </c>
      <c r="AF3" s="126">
        <v>3775</v>
      </c>
      <c r="AG3" s="126">
        <v>3902</v>
      </c>
      <c r="AH3" s="272">
        <v>3902</v>
      </c>
    </row>
    <row r="4" spans="1:37" ht="12.75" customHeight="1">
      <c r="A4" s="259" t="s">
        <v>276</v>
      </c>
      <c r="B4" s="260">
        <v>290.7</v>
      </c>
      <c r="C4" s="260">
        <v>297.5</v>
      </c>
      <c r="D4" s="260">
        <v>349</v>
      </c>
      <c r="E4" s="260">
        <v>370.28</v>
      </c>
      <c r="F4" s="260">
        <v>371.41</v>
      </c>
      <c r="G4" s="260">
        <v>394.53</v>
      </c>
      <c r="H4" s="260">
        <v>381.28</v>
      </c>
      <c r="I4" s="260">
        <v>357.1</v>
      </c>
      <c r="J4" s="260">
        <v>346.7</v>
      </c>
      <c r="K4" s="260">
        <v>353</v>
      </c>
      <c r="L4" s="260">
        <v>281.5</v>
      </c>
      <c r="M4" s="260">
        <v>237.9</v>
      </c>
      <c r="N4" s="260">
        <v>220.5</v>
      </c>
      <c r="O4" s="260">
        <v>218.4</v>
      </c>
      <c r="P4" s="260">
        <v>204.6</v>
      </c>
      <c r="Q4" s="260">
        <v>189.2</v>
      </c>
      <c r="R4" s="260">
        <v>185.46</v>
      </c>
      <c r="S4" s="260">
        <v>174.41</v>
      </c>
      <c r="T4" s="260">
        <v>171</v>
      </c>
      <c r="U4" s="260">
        <v>161.30000000000001</v>
      </c>
      <c r="V4" s="260">
        <v>173.6</v>
      </c>
      <c r="W4" s="260">
        <v>209.6</v>
      </c>
      <c r="X4" s="260">
        <v>178.9</v>
      </c>
      <c r="Y4" s="271">
        <v>178.8</v>
      </c>
      <c r="Z4" s="126">
        <v>158.69999999999999</v>
      </c>
      <c r="AA4" s="126">
        <v>157.19999999999999</v>
      </c>
      <c r="AB4" s="126">
        <v>188.6</v>
      </c>
      <c r="AC4" s="126">
        <v>190.8</v>
      </c>
      <c r="AD4" s="126">
        <v>207.1</v>
      </c>
      <c r="AE4" s="126">
        <v>199.4</v>
      </c>
      <c r="AF4" s="126">
        <v>203.3</v>
      </c>
      <c r="AG4" s="126">
        <v>191.7</v>
      </c>
      <c r="AH4" s="126">
        <v>208.3</v>
      </c>
    </row>
    <row r="5" spans="1:37" ht="12.75" customHeight="1">
      <c r="A5" s="259" t="s">
        <v>332</v>
      </c>
      <c r="B5" s="260">
        <v>64</v>
      </c>
      <c r="C5" s="260">
        <v>67</v>
      </c>
      <c r="D5" s="260">
        <v>61</v>
      </c>
      <c r="E5" s="260">
        <v>50</v>
      </c>
      <c r="F5" s="260">
        <v>49</v>
      </c>
      <c r="G5" s="260">
        <v>35</v>
      </c>
      <c r="H5" s="260">
        <v>60</v>
      </c>
      <c r="I5" s="260">
        <v>57</v>
      </c>
      <c r="J5" s="260">
        <v>27</v>
      </c>
      <c r="K5" s="260">
        <v>62</v>
      </c>
      <c r="L5" s="260">
        <v>54</v>
      </c>
      <c r="M5" s="260">
        <v>54</v>
      </c>
      <c r="N5" s="260">
        <v>56.1</v>
      </c>
      <c r="O5" s="260">
        <v>60.9</v>
      </c>
      <c r="P5" s="260">
        <v>69.5</v>
      </c>
      <c r="Q5" s="260">
        <v>59.1</v>
      </c>
      <c r="R5" s="260">
        <v>72.5</v>
      </c>
      <c r="S5" s="260">
        <v>66.5</v>
      </c>
      <c r="T5" s="260">
        <v>70.900000000000006</v>
      </c>
      <c r="U5" s="260">
        <v>64.900000000000006</v>
      </c>
      <c r="V5" s="260">
        <v>63</v>
      </c>
      <c r="W5" s="260">
        <v>80.5</v>
      </c>
      <c r="X5" s="260">
        <v>74.599999999999994</v>
      </c>
      <c r="Y5" s="274">
        <v>68.8</v>
      </c>
      <c r="Z5" s="126">
        <v>59.4</v>
      </c>
      <c r="AA5" s="126">
        <v>62.1</v>
      </c>
      <c r="AB5" s="126">
        <v>63.9</v>
      </c>
      <c r="AC5" s="126">
        <v>62.2</v>
      </c>
      <c r="AD5" s="126">
        <v>70.400000000000006</v>
      </c>
      <c r="AE5" s="126">
        <v>56.2</v>
      </c>
      <c r="AF5" s="126">
        <v>47.7</v>
      </c>
      <c r="AG5" s="126">
        <v>49.8</v>
      </c>
      <c r="AH5" s="273">
        <v>49.8</v>
      </c>
    </row>
    <row r="6" spans="1:37" ht="12.75" customHeight="1">
      <c r="A6" s="259" t="s">
        <v>279</v>
      </c>
      <c r="B6" s="260">
        <v>1407</v>
      </c>
      <c r="C6" s="260">
        <v>1391</v>
      </c>
      <c r="D6" s="260">
        <v>1392</v>
      </c>
      <c r="E6" s="260">
        <v>1381</v>
      </c>
      <c r="F6" s="260">
        <v>1315</v>
      </c>
      <c r="G6" s="260">
        <v>1269</v>
      </c>
      <c r="H6" s="260">
        <v>1388</v>
      </c>
      <c r="I6" s="260">
        <v>1287</v>
      </c>
      <c r="J6" s="260">
        <v>1366</v>
      </c>
      <c r="K6" s="260">
        <v>1367</v>
      </c>
      <c r="L6" s="260">
        <v>1350</v>
      </c>
      <c r="M6" s="260">
        <v>1048</v>
      </c>
      <c r="N6" s="260">
        <v>947</v>
      </c>
      <c r="O6" s="260">
        <v>1013</v>
      </c>
      <c r="P6" s="260">
        <v>1060</v>
      </c>
      <c r="Q6" s="260">
        <v>929</v>
      </c>
      <c r="R6" s="260">
        <v>932</v>
      </c>
      <c r="S6" s="260">
        <v>983</v>
      </c>
      <c r="T6" s="260">
        <v>1008</v>
      </c>
      <c r="U6" s="260">
        <v>1034</v>
      </c>
      <c r="V6" s="260">
        <v>1123</v>
      </c>
      <c r="W6" s="260">
        <v>1260</v>
      </c>
      <c r="X6" s="260">
        <v>1249</v>
      </c>
      <c r="Y6" s="274">
        <v>1078</v>
      </c>
      <c r="Z6" s="166">
        <v>943</v>
      </c>
      <c r="AA6" s="166">
        <v>1053</v>
      </c>
      <c r="AB6" s="166">
        <v>1149</v>
      </c>
      <c r="AC6" s="166">
        <v>1138</v>
      </c>
      <c r="AD6" s="166">
        <v>1110</v>
      </c>
      <c r="AE6" s="166">
        <v>1122</v>
      </c>
      <c r="AF6" s="166">
        <v>1152</v>
      </c>
      <c r="AG6" s="166">
        <v>1138</v>
      </c>
      <c r="AH6" s="166">
        <v>1245</v>
      </c>
      <c r="AI6" s="166">
        <v>1302</v>
      </c>
    </row>
    <row r="7" spans="1:37" ht="12.75" customHeight="1">
      <c r="A7" s="259" t="s">
        <v>333</v>
      </c>
      <c r="B7" s="260">
        <v>24</v>
      </c>
      <c r="C7" s="260">
        <v>23</v>
      </c>
      <c r="D7" s="260">
        <v>24</v>
      </c>
      <c r="E7" s="260">
        <v>31</v>
      </c>
      <c r="F7" s="260">
        <v>28</v>
      </c>
      <c r="G7" s="260">
        <v>26</v>
      </c>
      <c r="H7" s="260">
        <v>27</v>
      </c>
      <c r="I7" s="260">
        <v>24</v>
      </c>
      <c r="J7" s="260">
        <v>25</v>
      </c>
      <c r="K7" s="260">
        <v>24</v>
      </c>
      <c r="L7" s="260">
        <v>12</v>
      </c>
      <c r="M7" s="260">
        <v>12</v>
      </c>
      <c r="N7" s="260">
        <v>13</v>
      </c>
      <c r="O7" s="260">
        <v>20</v>
      </c>
      <c r="P7" s="260">
        <v>18</v>
      </c>
      <c r="Q7" s="263">
        <v>18</v>
      </c>
      <c r="R7" s="263">
        <v>18</v>
      </c>
      <c r="S7" s="263">
        <v>18</v>
      </c>
      <c r="T7" s="263">
        <v>18</v>
      </c>
      <c r="U7" s="263">
        <v>18</v>
      </c>
      <c r="V7" s="263">
        <v>18</v>
      </c>
      <c r="W7" s="263">
        <v>18</v>
      </c>
      <c r="X7" s="263">
        <v>18</v>
      </c>
      <c r="Y7" s="275">
        <v>18</v>
      </c>
      <c r="Z7" s="276">
        <v>18</v>
      </c>
      <c r="AA7" s="276">
        <v>18</v>
      </c>
      <c r="AB7" s="276">
        <v>18</v>
      </c>
      <c r="AC7" s="276">
        <v>18</v>
      </c>
      <c r="AD7" s="276">
        <v>18</v>
      </c>
      <c r="AE7" s="276">
        <v>18</v>
      </c>
      <c r="AF7" s="272">
        <v>18</v>
      </c>
      <c r="AG7" s="272">
        <v>18</v>
      </c>
      <c r="AH7" s="272">
        <v>18</v>
      </c>
    </row>
    <row r="8" spans="1:37" ht="12.75" customHeight="1">
      <c r="A8" s="259" t="s">
        <v>334</v>
      </c>
      <c r="B8" s="260">
        <v>206</v>
      </c>
      <c r="C8" s="260">
        <v>272</v>
      </c>
      <c r="D8" s="260">
        <v>337</v>
      </c>
      <c r="E8" s="260">
        <v>303</v>
      </c>
      <c r="F8" s="260">
        <v>278</v>
      </c>
      <c r="G8" s="260">
        <v>249</v>
      </c>
      <c r="H8" s="260">
        <v>263</v>
      </c>
      <c r="I8" s="260">
        <v>249</v>
      </c>
      <c r="J8" s="260">
        <v>242</v>
      </c>
      <c r="K8" s="260">
        <v>211</v>
      </c>
      <c r="L8" s="260">
        <v>142</v>
      </c>
      <c r="M8" s="263">
        <v>107</v>
      </c>
      <c r="N8" s="260">
        <v>72</v>
      </c>
      <c r="O8" s="260">
        <v>82</v>
      </c>
      <c r="P8" s="260">
        <v>73</v>
      </c>
      <c r="Q8" s="260">
        <v>69</v>
      </c>
      <c r="R8" s="260">
        <v>72</v>
      </c>
      <c r="S8" s="260">
        <v>64</v>
      </c>
      <c r="T8" s="260">
        <v>92</v>
      </c>
      <c r="U8" s="260">
        <v>82</v>
      </c>
      <c r="V8" s="260">
        <v>98</v>
      </c>
      <c r="W8" s="260">
        <v>106</v>
      </c>
      <c r="X8" s="260">
        <v>103</v>
      </c>
      <c r="Y8" s="274">
        <v>104</v>
      </c>
      <c r="Z8" s="276">
        <v>104</v>
      </c>
      <c r="AA8" s="276">
        <v>104</v>
      </c>
      <c r="AB8" s="276">
        <v>104</v>
      </c>
      <c r="AC8" s="276">
        <v>104</v>
      </c>
      <c r="AD8" s="276">
        <v>104</v>
      </c>
      <c r="AE8" s="276">
        <v>104</v>
      </c>
      <c r="AF8" s="276">
        <v>104</v>
      </c>
      <c r="AG8" s="276">
        <v>104</v>
      </c>
      <c r="AH8" s="276">
        <v>104</v>
      </c>
    </row>
    <row r="9" spans="1:37" ht="12.75" customHeight="1">
      <c r="A9" s="259" t="s">
        <v>293</v>
      </c>
      <c r="B9" s="260">
        <v>709</v>
      </c>
      <c r="C9" s="260">
        <v>732</v>
      </c>
      <c r="D9" s="260">
        <v>826</v>
      </c>
      <c r="E9" s="260">
        <v>782</v>
      </c>
      <c r="F9" s="260">
        <v>834</v>
      </c>
      <c r="G9" s="260">
        <v>788</v>
      </c>
      <c r="H9" s="260">
        <v>826</v>
      </c>
      <c r="I9" s="260">
        <v>794</v>
      </c>
      <c r="J9" s="260">
        <v>793</v>
      </c>
      <c r="K9" s="260">
        <v>809</v>
      </c>
      <c r="L9" s="260">
        <v>646</v>
      </c>
      <c r="M9" s="260">
        <v>453</v>
      </c>
      <c r="N9" s="260">
        <v>413</v>
      </c>
      <c r="O9" s="260">
        <v>412</v>
      </c>
      <c r="P9" s="260">
        <v>440</v>
      </c>
      <c r="Q9" s="260">
        <v>402</v>
      </c>
      <c r="R9" s="260">
        <v>426</v>
      </c>
      <c r="S9" s="260">
        <v>368</v>
      </c>
      <c r="T9" s="260">
        <v>441</v>
      </c>
      <c r="U9" s="260">
        <v>538</v>
      </c>
      <c r="V9" s="260">
        <v>537</v>
      </c>
      <c r="W9" s="260">
        <v>551</v>
      </c>
      <c r="X9" s="260">
        <v>460</v>
      </c>
      <c r="Y9" s="274">
        <v>398</v>
      </c>
      <c r="Z9" s="166">
        <v>321</v>
      </c>
      <c r="AA9" s="166">
        <v>392</v>
      </c>
      <c r="AB9" s="166">
        <v>462</v>
      </c>
      <c r="AC9" s="166">
        <v>417</v>
      </c>
      <c r="AD9" s="166">
        <v>403</v>
      </c>
      <c r="AE9" s="166">
        <v>443</v>
      </c>
      <c r="AF9" s="166">
        <v>489</v>
      </c>
      <c r="AG9" s="166">
        <v>523</v>
      </c>
      <c r="AH9" s="166">
        <v>537</v>
      </c>
      <c r="AI9" s="166">
        <v>589</v>
      </c>
    </row>
    <row r="10" spans="1:37" ht="12.75" customHeight="1">
      <c r="A10" s="259" t="s">
        <v>335</v>
      </c>
      <c r="B10" s="260">
        <v>6</v>
      </c>
      <c r="C10" s="260">
        <v>9</v>
      </c>
      <c r="D10" s="260">
        <v>12</v>
      </c>
      <c r="E10" s="260">
        <v>10</v>
      </c>
      <c r="F10" s="260">
        <v>10</v>
      </c>
      <c r="G10" s="260">
        <v>9</v>
      </c>
      <c r="H10" s="260">
        <v>7</v>
      </c>
      <c r="I10" s="260">
        <v>8</v>
      </c>
      <c r="J10" s="260">
        <v>8</v>
      </c>
      <c r="K10" s="260">
        <v>9</v>
      </c>
      <c r="L10" s="260">
        <v>9</v>
      </c>
      <c r="M10" s="260">
        <v>6</v>
      </c>
      <c r="N10" s="261">
        <v>5</v>
      </c>
      <c r="O10" s="261">
        <v>6</v>
      </c>
      <c r="P10" s="261">
        <v>7</v>
      </c>
      <c r="Q10" s="261">
        <v>6</v>
      </c>
      <c r="R10" s="261">
        <v>7</v>
      </c>
      <c r="S10" s="261">
        <v>7</v>
      </c>
      <c r="T10" s="261">
        <v>6</v>
      </c>
      <c r="U10" s="261">
        <v>7</v>
      </c>
      <c r="V10" s="261">
        <v>7</v>
      </c>
      <c r="W10" s="261">
        <v>7</v>
      </c>
      <c r="X10" s="261">
        <v>7</v>
      </c>
      <c r="Y10" s="271">
        <v>7</v>
      </c>
      <c r="Z10" s="166">
        <v>9</v>
      </c>
      <c r="AA10" s="166">
        <v>8</v>
      </c>
      <c r="AB10" s="166">
        <v>7</v>
      </c>
      <c r="AC10" s="166">
        <v>7</v>
      </c>
      <c r="AD10" s="166">
        <v>8</v>
      </c>
      <c r="AE10" s="166">
        <v>8</v>
      </c>
      <c r="AF10" s="166">
        <v>8</v>
      </c>
      <c r="AG10" s="166">
        <v>8</v>
      </c>
      <c r="AH10" s="166">
        <v>8</v>
      </c>
      <c r="AI10" s="166">
        <v>8</v>
      </c>
    </row>
    <row r="11" spans="1:37" ht="12.75" customHeight="1">
      <c r="A11" s="259" t="s">
        <v>359</v>
      </c>
      <c r="B11" s="260">
        <v>218.06944999999999</v>
      </c>
      <c r="C11" s="260">
        <v>221.57131999999999</v>
      </c>
      <c r="D11" s="260">
        <v>221.98462000000001</v>
      </c>
      <c r="E11" s="260">
        <v>229.19537</v>
      </c>
      <c r="F11" s="260">
        <v>232.08795000000001</v>
      </c>
      <c r="G11" s="260">
        <v>216.50386</v>
      </c>
      <c r="H11" s="260">
        <v>240.75093000000001</v>
      </c>
      <c r="I11" s="260">
        <v>217.33637999999999</v>
      </c>
      <c r="J11" s="260">
        <v>211.44734</v>
      </c>
      <c r="K11" s="260">
        <v>208.9435</v>
      </c>
      <c r="L11" s="260">
        <v>163.76149000000001</v>
      </c>
      <c r="M11" s="260">
        <v>168.1815</v>
      </c>
      <c r="N11" s="260">
        <v>153.21154999999999</v>
      </c>
      <c r="O11" s="260">
        <v>165.11680000000001</v>
      </c>
      <c r="P11" s="260">
        <v>177.33116999999999</v>
      </c>
      <c r="Q11" s="260">
        <v>164.86745999999999</v>
      </c>
      <c r="R11" s="260">
        <v>167.21384</v>
      </c>
      <c r="S11" s="260">
        <v>162.95254</v>
      </c>
      <c r="T11" s="260">
        <v>185.8082</v>
      </c>
      <c r="U11" s="260">
        <v>160.33888725</v>
      </c>
      <c r="V11" s="260">
        <v>168.66745448</v>
      </c>
      <c r="W11" s="260">
        <v>180.32095860999999</v>
      </c>
      <c r="X11" s="260">
        <v>164.99341149</v>
      </c>
      <c r="Y11" s="274">
        <v>145.97999999999999</v>
      </c>
      <c r="Z11" s="273">
        <v>130.94999999999999</v>
      </c>
      <c r="AA11" s="273">
        <v>159.10499999999999</v>
      </c>
      <c r="AB11" s="273">
        <v>178.55</v>
      </c>
      <c r="AC11" s="272">
        <v>179</v>
      </c>
      <c r="AD11" s="272">
        <v>179</v>
      </c>
      <c r="AE11" s="272">
        <v>179</v>
      </c>
      <c r="AF11" s="272">
        <v>179</v>
      </c>
      <c r="AG11" s="272">
        <v>179</v>
      </c>
      <c r="AH11" s="272">
        <v>179</v>
      </c>
    </row>
    <row r="12" spans="1:37" ht="12.75" customHeight="1">
      <c r="A12" s="259" t="s">
        <v>280</v>
      </c>
      <c r="B12" s="260">
        <v>8562.7002299999895</v>
      </c>
      <c r="C12" s="260">
        <v>11280.785980000001</v>
      </c>
      <c r="D12" s="260">
        <v>9400.88645</v>
      </c>
      <c r="E12" s="260">
        <v>10480.18687</v>
      </c>
      <c r="F12" s="260">
        <v>9531.8267400000204</v>
      </c>
      <c r="G12" s="260">
        <v>10003.965563162999</v>
      </c>
      <c r="H12" s="260">
        <v>9917.6563505273898</v>
      </c>
      <c r="I12" s="260">
        <v>8775.7605617886602</v>
      </c>
      <c r="J12" s="260">
        <v>9910.6403210766894</v>
      </c>
      <c r="K12" s="260">
        <v>9993.9993078933894</v>
      </c>
      <c r="L12" s="260">
        <v>8811.84379461137</v>
      </c>
      <c r="M12" s="260">
        <v>6963.3508841851099</v>
      </c>
      <c r="N12" s="260">
        <v>6867.39</v>
      </c>
      <c r="O12" s="260">
        <v>7238.1719999999996</v>
      </c>
      <c r="P12" s="260">
        <v>8109.277</v>
      </c>
      <c r="Q12" s="260">
        <v>7049.7619999999997</v>
      </c>
      <c r="R12" s="260">
        <v>7360.9560000000001</v>
      </c>
      <c r="S12" s="260">
        <v>7629.5010000000002</v>
      </c>
      <c r="T12" s="260">
        <v>7516.6289999999999</v>
      </c>
      <c r="U12" s="260">
        <v>6660.7280000000001</v>
      </c>
      <c r="V12" s="260">
        <v>8797.1049999999996</v>
      </c>
      <c r="W12" s="260">
        <v>10063.933000000001</v>
      </c>
      <c r="X12" s="260">
        <v>9044.1309999999994</v>
      </c>
      <c r="Y12" s="271">
        <v>7610</v>
      </c>
      <c r="Z12" s="126">
        <v>7574.0484030000007</v>
      </c>
      <c r="AA12" s="126">
        <v>8160.9575969999987</v>
      </c>
      <c r="AB12" s="126">
        <v>9774.17</v>
      </c>
      <c r="AC12" s="126">
        <v>8758.7505999999994</v>
      </c>
      <c r="AD12" s="126">
        <v>8843.8703999999998</v>
      </c>
      <c r="AE12" s="126">
        <v>9475.9010000000035</v>
      </c>
      <c r="AF12" s="126">
        <v>8805.515999999996</v>
      </c>
      <c r="AG12" s="126">
        <v>8403.2580000000034</v>
      </c>
      <c r="AH12" s="126">
        <v>9295.1229999999196</v>
      </c>
      <c r="AI12" s="126">
        <v>9353.5720000000783</v>
      </c>
    </row>
    <row r="13" spans="1:37" ht="12.75" customHeight="1">
      <c r="A13" s="259" t="s">
        <v>281</v>
      </c>
      <c r="B13" s="260">
        <v>577.29999999999995</v>
      </c>
      <c r="C13" s="260">
        <v>549.4</v>
      </c>
      <c r="D13" s="260">
        <v>591.6</v>
      </c>
      <c r="E13" s="260">
        <v>419.1</v>
      </c>
      <c r="F13" s="260">
        <v>435.4</v>
      </c>
      <c r="G13" s="260">
        <v>417.4</v>
      </c>
      <c r="H13" s="260">
        <v>380</v>
      </c>
      <c r="I13" s="260">
        <v>411.8</v>
      </c>
      <c r="J13" s="260">
        <v>448.4</v>
      </c>
      <c r="K13" s="260">
        <v>468.1</v>
      </c>
      <c r="L13" s="260">
        <v>478.6</v>
      </c>
      <c r="M13" s="260">
        <v>458.3</v>
      </c>
      <c r="N13" s="260">
        <v>502.1</v>
      </c>
      <c r="O13" s="260">
        <v>455.8</v>
      </c>
      <c r="P13" s="260">
        <v>490.8</v>
      </c>
      <c r="Q13" s="260">
        <v>434.4</v>
      </c>
      <c r="R13" s="260">
        <v>431.9</v>
      </c>
      <c r="S13" s="260">
        <v>449</v>
      </c>
      <c r="T13" s="260">
        <v>466.6</v>
      </c>
      <c r="U13" s="260">
        <v>491</v>
      </c>
      <c r="V13" s="260">
        <v>461</v>
      </c>
      <c r="W13" s="261">
        <v>489.7</v>
      </c>
      <c r="X13" s="261">
        <v>526.1</v>
      </c>
      <c r="Y13" s="271">
        <v>581.5</v>
      </c>
      <c r="Z13" s="126">
        <v>547.1</v>
      </c>
      <c r="AA13" s="126">
        <v>491.8</v>
      </c>
      <c r="AB13" s="126">
        <v>571.5</v>
      </c>
      <c r="AC13" s="126">
        <v>485.6</v>
      </c>
      <c r="AD13" s="166">
        <v>486.8</v>
      </c>
      <c r="AE13" s="166">
        <v>450.1</v>
      </c>
      <c r="AF13" s="166">
        <v>489.6</v>
      </c>
      <c r="AG13" s="166">
        <v>545.29999999999995</v>
      </c>
      <c r="AH13" s="166">
        <v>518.29999999999995</v>
      </c>
    </row>
    <row r="14" spans="1:37" ht="12.75" customHeight="1">
      <c r="A14" s="259" t="s">
        <v>282</v>
      </c>
      <c r="B14" s="260">
        <v>4.1900000000000004</v>
      </c>
      <c r="C14" s="260">
        <v>3.19</v>
      </c>
      <c r="D14" s="260">
        <v>3.21</v>
      </c>
      <c r="E14" s="260">
        <v>4.1900000000000004</v>
      </c>
      <c r="F14" s="260">
        <v>3.35</v>
      </c>
      <c r="G14" s="260">
        <v>3.71</v>
      </c>
      <c r="H14" s="260">
        <v>3.94</v>
      </c>
      <c r="I14" s="260">
        <v>3.75</v>
      </c>
      <c r="J14" s="260">
        <v>4.0999999999999996</v>
      </c>
      <c r="K14" s="260">
        <v>4.8</v>
      </c>
      <c r="L14" s="260">
        <v>1.54</v>
      </c>
      <c r="M14" s="260">
        <v>1.01</v>
      </c>
      <c r="N14" s="260">
        <v>1.42</v>
      </c>
      <c r="O14" s="260">
        <v>1.62</v>
      </c>
      <c r="P14" s="260">
        <v>1.02</v>
      </c>
      <c r="Q14" s="260">
        <v>2.33</v>
      </c>
      <c r="R14" s="260">
        <v>1.63</v>
      </c>
      <c r="S14" s="260">
        <v>2.58</v>
      </c>
      <c r="T14" s="260">
        <v>3.04</v>
      </c>
      <c r="U14" s="260">
        <v>1.83</v>
      </c>
      <c r="V14" s="260">
        <v>2.42</v>
      </c>
      <c r="W14" s="260">
        <v>1.4</v>
      </c>
      <c r="X14" s="260">
        <v>2.39</v>
      </c>
      <c r="Y14" s="274">
        <v>2.61</v>
      </c>
      <c r="Z14" s="126">
        <v>2.2599999999999998</v>
      </c>
      <c r="AA14" s="126">
        <v>2.36</v>
      </c>
      <c r="AB14" s="126">
        <v>2.68</v>
      </c>
      <c r="AC14" s="126">
        <v>3</v>
      </c>
      <c r="AD14" s="126">
        <v>3.45</v>
      </c>
      <c r="AE14" s="126">
        <v>3.37</v>
      </c>
      <c r="AF14" s="126">
        <v>3.81</v>
      </c>
      <c r="AG14" s="126">
        <v>2.5299999999999998</v>
      </c>
      <c r="AH14" s="126">
        <v>3.25</v>
      </c>
      <c r="AI14" s="126">
        <v>3.4</v>
      </c>
    </row>
    <row r="15" spans="1:37" ht="12.75" customHeight="1">
      <c r="A15" s="259" t="s">
        <v>289</v>
      </c>
      <c r="B15" s="260">
        <v>1691.9005620739999</v>
      </c>
      <c r="C15" s="260">
        <v>1794.3013319629999</v>
      </c>
      <c r="D15" s="260">
        <v>1736.766012693</v>
      </c>
      <c r="E15" s="260">
        <v>1858.3121599030001</v>
      </c>
      <c r="F15" s="260">
        <v>1860.0420983480001</v>
      </c>
      <c r="G15" s="260">
        <v>1770.930060331</v>
      </c>
      <c r="H15" s="260">
        <v>1879.771272853</v>
      </c>
      <c r="I15" s="260">
        <v>1114.3363185420001</v>
      </c>
      <c r="J15" s="260">
        <v>1805.742709696</v>
      </c>
      <c r="K15" s="260">
        <v>1824.1679539649999</v>
      </c>
      <c r="L15" s="260">
        <v>1500.9104006089999</v>
      </c>
      <c r="M15" s="260">
        <v>1080.6926593640001</v>
      </c>
      <c r="N15" s="260">
        <v>1125.1252534929999</v>
      </c>
      <c r="O15" s="260">
        <v>1268.4942291310001</v>
      </c>
      <c r="P15" s="260">
        <v>1251.077395172</v>
      </c>
      <c r="Q15" s="260">
        <v>1114.9434917589999</v>
      </c>
      <c r="R15" s="260">
        <v>1178.8565497249999</v>
      </c>
      <c r="S15" s="260">
        <v>1166.3916477939999</v>
      </c>
      <c r="T15" s="260">
        <v>1205.207195105</v>
      </c>
      <c r="U15" s="260">
        <v>689.53629205599998</v>
      </c>
      <c r="V15" s="260">
        <v>1196.570275782</v>
      </c>
      <c r="W15" s="260">
        <v>1293.597253871</v>
      </c>
      <c r="X15" s="260">
        <v>1182.0696012809999</v>
      </c>
      <c r="Y15" s="271">
        <v>886</v>
      </c>
      <c r="Z15" s="207">
        <v>918.50709696199999</v>
      </c>
      <c r="AA15" s="207">
        <v>1066.9633239130001</v>
      </c>
      <c r="AB15" s="207">
        <v>1209.6651156809999</v>
      </c>
      <c r="AC15" s="207">
        <v>1065.9105956700002</v>
      </c>
      <c r="AD15" s="207">
        <v>1067.0536135580005</v>
      </c>
      <c r="AE15" s="207">
        <v>1049.867800218</v>
      </c>
      <c r="AF15" s="207">
        <v>1010.6724483219997</v>
      </c>
      <c r="AG15" s="207">
        <v>676.35816483700012</v>
      </c>
      <c r="AH15" s="207">
        <v>1033.5636688269999</v>
      </c>
      <c r="AI15" s="207">
        <v>1025.6966771719999</v>
      </c>
    </row>
    <row r="16" spans="1:37" ht="12.75" customHeight="1">
      <c r="A16" s="259" t="s">
        <v>336</v>
      </c>
      <c r="B16" s="260">
        <v>118.5</v>
      </c>
      <c r="C16" s="260">
        <v>118.3</v>
      </c>
      <c r="D16" s="260">
        <v>116</v>
      </c>
      <c r="E16" s="260">
        <v>112.1</v>
      </c>
      <c r="F16" s="260">
        <v>123.4</v>
      </c>
      <c r="G16" s="260">
        <v>121.6</v>
      </c>
      <c r="H16" s="260">
        <v>149</v>
      </c>
      <c r="I16" s="260">
        <v>157</v>
      </c>
      <c r="J16" s="260">
        <v>158.4</v>
      </c>
      <c r="K16" s="260">
        <v>169.2</v>
      </c>
      <c r="L16" s="260">
        <v>170.2</v>
      </c>
      <c r="M16" s="260">
        <v>148.9</v>
      </c>
      <c r="N16" s="260">
        <v>123.2</v>
      </c>
      <c r="O16" s="260">
        <v>156.30000000000001</v>
      </c>
      <c r="P16" s="260">
        <v>152.5</v>
      </c>
      <c r="Q16" s="260">
        <v>155.19999999999999</v>
      </c>
      <c r="R16" s="260">
        <v>178.6</v>
      </c>
      <c r="S16" s="260">
        <v>154.19999999999999</v>
      </c>
      <c r="T16" s="260">
        <v>164.3</v>
      </c>
      <c r="U16" s="260">
        <v>157</v>
      </c>
      <c r="V16" s="260">
        <v>174.5</v>
      </c>
      <c r="W16" s="260">
        <v>199.9</v>
      </c>
      <c r="X16" s="260">
        <v>182.6</v>
      </c>
      <c r="Y16" s="274">
        <v>153.6</v>
      </c>
      <c r="Z16" s="273">
        <v>161.9</v>
      </c>
      <c r="AA16" s="273">
        <v>153.69999999999999</v>
      </c>
      <c r="AB16" s="273">
        <v>232.5</v>
      </c>
      <c r="AC16" s="272">
        <v>233</v>
      </c>
      <c r="AD16" s="272">
        <v>233</v>
      </c>
      <c r="AE16" s="272">
        <v>233</v>
      </c>
      <c r="AF16" s="272">
        <v>233</v>
      </c>
      <c r="AG16" s="272">
        <v>233</v>
      </c>
      <c r="AH16" s="272">
        <v>233</v>
      </c>
    </row>
    <row r="17" spans="1:35" ht="12.75" customHeight="1">
      <c r="A17" s="259" t="s">
        <v>287</v>
      </c>
      <c r="B17" s="260">
        <v>43</v>
      </c>
      <c r="C17" s="260">
        <v>43.5</v>
      </c>
      <c r="D17" s="260">
        <v>45.5</v>
      </c>
      <c r="E17" s="260">
        <v>48.1</v>
      </c>
      <c r="F17" s="260">
        <v>48.7</v>
      </c>
      <c r="G17" s="260">
        <v>45.1</v>
      </c>
      <c r="H17" s="260">
        <v>40.9</v>
      </c>
      <c r="I17" s="260">
        <v>40.1</v>
      </c>
      <c r="J17" s="260">
        <v>39.200000000000003</v>
      </c>
      <c r="K17" s="260">
        <v>43.4</v>
      </c>
      <c r="L17" s="260">
        <v>43.9</v>
      </c>
      <c r="M17" s="260">
        <v>30.1</v>
      </c>
      <c r="N17" s="260">
        <v>33</v>
      </c>
      <c r="O17" s="260">
        <v>35.299999999999997</v>
      </c>
      <c r="P17" s="260">
        <v>35.6</v>
      </c>
      <c r="Q17" s="260">
        <v>29.4</v>
      </c>
      <c r="R17" s="260">
        <v>32.9</v>
      </c>
      <c r="S17" s="260">
        <v>30.9</v>
      </c>
      <c r="T17" s="260">
        <v>29.4</v>
      </c>
      <c r="U17" s="260">
        <v>25.1</v>
      </c>
      <c r="V17" s="260">
        <v>25.8</v>
      </c>
      <c r="W17" s="260">
        <v>26.4</v>
      </c>
      <c r="X17" s="260">
        <v>27.5</v>
      </c>
      <c r="Y17" s="274">
        <v>25.4</v>
      </c>
      <c r="Z17" s="273">
        <v>31.6</v>
      </c>
      <c r="AA17" s="273">
        <v>40</v>
      </c>
      <c r="AB17" s="273">
        <v>43</v>
      </c>
      <c r="AC17" s="273">
        <v>35</v>
      </c>
      <c r="AD17" s="273">
        <v>33</v>
      </c>
      <c r="AE17" s="273">
        <v>35</v>
      </c>
      <c r="AF17" s="273">
        <v>36</v>
      </c>
      <c r="AG17" s="273">
        <v>36</v>
      </c>
      <c r="AH17" s="273">
        <v>41</v>
      </c>
      <c r="AI17" s="273">
        <v>34</v>
      </c>
    </row>
    <row r="18" spans="1:35" ht="12.75" customHeight="1">
      <c r="A18" s="259" t="s">
        <v>286</v>
      </c>
      <c r="B18" s="260">
        <v>243</v>
      </c>
      <c r="C18" s="260">
        <v>253</v>
      </c>
      <c r="D18" s="260">
        <v>270</v>
      </c>
      <c r="E18" s="260">
        <v>281</v>
      </c>
      <c r="F18" s="260">
        <v>266</v>
      </c>
      <c r="G18" s="260">
        <v>290</v>
      </c>
      <c r="H18" s="260">
        <v>285</v>
      </c>
      <c r="I18" s="260">
        <v>289</v>
      </c>
      <c r="J18" s="260">
        <v>272</v>
      </c>
      <c r="K18" s="260">
        <v>323</v>
      </c>
      <c r="L18" s="260">
        <v>289</v>
      </c>
      <c r="M18" s="260">
        <v>251</v>
      </c>
      <c r="N18" s="260">
        <v>145</v>
      </c>
      <c r="O18" s="260">
        <v>204</v>
      </c>
      <c r="P18" s="260">
        <v>258</v>
      </c>
      <c r="Q18" s="260">
        <v>208</v>
      </c>
      <c r="R18" s="260">
        <v>225</v>
      </c>
      <c r="S18" s="260">
        <v>190</v>
      </c>
      <c r="T18" s="260">
        <v>207</v>
      </c>
      <c r="U18" s="260">
        <v>219</v>
      </c>
      <c r="V18" s="260">
        <v>238</v>
      </c>
      <c r="W18" s="260">
        <v>283</v>
      </c>
      <c r="X18" s="260">
        <v>233</v>
      </c>
      <c r="Y18" s="271">
        <v>217</v>
      </c>
      <c r="Z18" s="166">
        <v>164</v>
      </c>
      <c r="AA18" s="166">
        <v>164</v>
      </c>
      <c r="AB18" s="166">
        <v>218</v>
      </c>
      <c r="AC18" s="166">
        <v>224</v>
      </c>
      <c r="AD18" s="166">
        <v>214</v>
      </c>
      <c r="AE18" s="166">
        <v>236</v>
      </c>
      <c r="AF18" s="166">
        <v>222</v>
      </c>
      <c r="AG18" s="166">
        <v>224</v>
      </c>
      <c r="AH18" s="166">
        <v>250</v>
      </c>
    </row>
    <row r="19" spans="1:35" ht="12.75" customHeight="1">
      <c r="A19" s="259" t="s">
        <v>291</v>
      </c>
      <c r="B19" s="260">
        <v>1709</v>
      </c>
      <c r="C19" s="260">
        <v>1428</v>
      </c>
      <c r="D19" s="260">
        <v>1529</v>
      </c>
      <c r="E19" s="260">
        <v>1358</v>
      </c>
      <c r="F19" s="260">
        <v>1542</v>
      </c>
      <c r="G19" s="260">
        <v>1437</v>
      </c>
      <c r="H19" s="260">
        <v>1429</v>
      </c>
      <c r="I19" s="260">
        <v>1326</v>
      </c>
      <c r="J19" s="260">
        <v>1290</v>
      </c>
      <c r="K19" s="260">
        <v>1424</v>
      </c>
      <c r="L19" s="260">
        <v>1535</v>
      </c>
      <c r="M19" s="260">
        <v>1697</v>
      </c>
      <c r="N19" s="261">
        <v>1396</v>
      </c>
      <c r="O19" s="261">
        <v>1265</v>
      </c>
      <c r="P19" s="261">
        <v>1366</v>
      </c>
      <c r="Q19" s="261">
        <v>1167</v>
      </c>
      <c r="R19" s="261">
        <v>1381</v>
      </c>
      <c r="S19" s="261">
        <v>1313</v>
      </c>
      <c r="T19" s="261">
        <v>1154</v>
      </c>
      <c r="U19" s="261">
        <v>1197</v>
      </c>
      <c r="V19" s="261">
        <v>988</v>
      </c>
      <c r="W19" s="261">
        <v>1034</v>
      </c>
      <c r="X19" s="261">
        <v>1127</v>
      </c>
      <c r="Y19" s="271">
        <v>1260</v>
      </c>
      <c r="Z19" s="273">
        <v>1194</v>
      </c>
      <c r="AA19" s="273">
        <v>1210</v>
      </c>
      <c r="AB19" s="273">
        <v>1258</v>
      </c>
      <c r="AC19" s="273">
        <v>1150</v>
      </c>
      <c r="AD19" s="273">
        <v>1134</v>
      </c>
      <c r="AE19" s="273">
        <v>1086</v>
      </c>
      <c r="AF19" s="272">
        <v>1086</v>
      </c>
      <c r="AG19" s="272">
        <v>1086</v>
      </c>
      <c r="AH19" s="272">
        <v>1086</v>
      </c>
    </row>
    <row r="20" spans="1:35" ht="12.75" customHeight="1">
      <c r="A20" s="259" t="s">
        <v>290</v>
      </c>
      <c r="B20" s="260">
        <v>1299.3699999999999</v>
      </c>
      <c r="C20" s="260">
        <v>1296.9100000000001</v>
      </c>
      <c r="D20" s="260">
        <v>1397.45</v>
      </c>
      <c r="E20" s="260">
        <v>1247.72</v>
      </c>
      <c r="F20" s="260">
        <v>1268.3399999999999</v>
      </c>
      <c r="G20" s="260">
        <v>1240.43</v>
      </c>
      <c r="H20" s="260">
        <v>1231.42</v>
      </c>
      <c r="I20" s="260">
        <v>1197.56</v>
      </c>
      <c r="J20" s="260">
        <v>1172.93</v>
      </c>
      <c r="K20" s="260">
        <v>1202.6600000000001</v>
      </c>
      <c r="L20" s="260">
        <v>1087.4000000000001</v>
      </c>
      <c r="M20" s="260">
        <v>1105.57</v>
      </c>
      <c r="N20" s="260">
        <v>964.05</v>
      </c>
      <c r="O20" s="260">
        <v>889.56</v>
      </c>
      <c r="P20" s="260">
        <v>905.6</v>
      </c>
      <c r="Q20" s="260">
        <v>881.95</v>
      </c>
      <c r="R20" s="260">
        <v>949.56</v>
      </c>
      <c r="S20" s="260">
        <v>902.59</v>
      </c>
      <c r="T20" s="260">
        <v>973.31</v>
      </c>
      <c r="U20" s="260">
        <v>1108.82</v>
      </c>
      <c r="V20" s="260">
        <v>998.53</v>
      </c>
      <c r="W20" s="260">
        <v>1000.21</v>
      </c>
      <c r="X20" s="260">
        <v>1120.75</v>
      </c>
      <c r="Y20" s="274">
        <v>1192.8800000000001</v>
      </c>
      <c r="Z20" s="126">
        <v>1171.1199999999999</v>
      </c>
      <c r="AA20" s="126">
        <v>1111.76</v>
      </c>
      <c r="AB20" s="126">
        <v>1114.56</v>
      </c>
      <c r="AC20" s="126">
        <v>1089.24</v>
      </c>
      <c r="AD20" s="126">
        <v>1071.45</v>
      </c>
      <c r="AE20" s="126">
        <v>945.96</v>
      </c>
      <c r="AF20" s="126">
        <v>986.51</v>
      </c>
      <c r="AG20" s="126">
        <v>1104.1199999999999</v>
      </c>
      <c r="AH20" s="126">
        <v>1141.1600000000001</v>
      </c>
      <c r="AI20" s="126">
        <v>1246.94</v>
      </c>
    </row>
    <row r="21" spans="1:35" ht="12.75" customHeight="1">
      <c r="A21" s="259" t="s">
        <v>288</v>
      </c>
      <c r="B21" s="260">
        <v>411</v>
      </c>
      <c r="C21" s="260">
        <v>701</v>
      </c>
      <c r="D21" s="260">
        <v>779</v>
      </c>
      <c r="E21" s="260">
        <v>766</v>
      </c>
      <c r="F21" s="260">
        <v>736</v>
      </c>
      <c r="G21" s="260">
        <v>724</v>
      </c>
      <c r="H21" s="260">
        <v>779</v>
      </c>
      <c r="I21" s="260">
        <v>710</v>
      </c>
      <c r="J21" s="260">
        <v>736</v>
      </c>
      <c r="K21" s="260">
        <v>800</v>
      </c>
      <c r="L21" s="260">
        <v>694</v>
      </c>
      <c r="M21" s="260">
        <v>544</v>
      </c>
      <c r="N21" s="260">
        <v>359</v>
      </c>
      <c r="O21" s="260">
        <v>448</v>
      </c>
      <c r="P21" s="260">
        <v>492</v>
      </c>
      <c r="Q21" s="260">
        <v>493</v>
      </c>
      <c r="R21" s="260">
        <v>445</v>
      </c>
      <c r="S21" s="260">
        <v>529</v>
      </c>
      <c r="T21" s="260">
        <v>536</v>
      </c>
      <c r="U21" s="260">
        <v>493</v>
      </c>
      <c r="V21" s="260">
        <v>595</v>
      </c>
      <c r="W21" s="260">
        <v>655</v>
      </c>
      <c r="X21" s="260">
        <v>580</v>
      </c>
      <c r="Y21" s="271">
        <v>455</v>
      </c>
      <c r="Z21" s="276">
        <v>455</v>
      </c>
      <c r="AA21" s="276">
        <v>455</v>
      </c>
      <c r="AB21" s="276">
        <v>455</v>
      </c>
      <c r="AC21" s="276">
        <v>455</v>
      </c>
      <c r="AD21" s="276">
        <v>455</v>
      </c>
      <c r="AE21" s="276">
        <v>455</v>
      </c>
      <c r="AF21" s="276">
        <v>455</v>
      </c>
      <c r="AG21" s="276">
        <v>455</v>
      </c>
      <c r="AH21" s="276">
        <v>455</v>
      </c>
    </row>
    <row r="22" spans="1:35" ht="12.75" customHeight="1">
      <c r="A22" s="259" t="s">
        <v>327</v>
      </c>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75"/>
      <c r="Z22" s="273">
        <v>10.9</v>
      </c>
      <c r="AA22" s="273">
        <v>10.8</v>
      </c>
      <c r="AB22" s="273">
        <v>10.3</v>
      </c>
      <c r="AC22" s="272">
        <v>10.3</v>
      </c>
      <c r="AD22" s="272">
        <v>10.3</v>
      </c>
      <c r="AE22" s="272">
        <v>10.3</v>
      </c>
      <c r="AF22" s="272">
        <v>10.3</v>
      </c>
      <c r="AG22" s="272">
        <v>10.3</v>
      </c>
      <c r="AH22" s="272">
        <v>10.3</v>
      </c>
    </row>
    <row r="23" spans="1:35" ht="12.75" customHeight="1">
      <c r="A23" s="259" t="s">
        <v>329</v>
      </c>
      <c r="B23" s="260"/>
      <c r="C23" s="260"/>
      <c r="D23" s="260"/>
      <c r="E23" s="260"/>
      <c r="F23" s="260"/>
      <c r="G23" s="260"/>
      <c r="H23" s="260"/>
      <c r="I23" s="260"/>
      <c r="J23" s="260"/>
      <c r="K23" s="260"/>
      <c r="L23" s="260"/>
      <c r="M23" s="260"/>
      <c r="N23" s="261">
        <v>35</v>
      </c>
      <c r="O23" s="261">
        <v>41</v>
      </c>
      <c r="P23" s="261">
        <v>38</v>
      </c>
      <c r="Q23" s="261">
        <v>34</v>
      </c>
      <c r="R23" s="261">
        <v>38</v>
      </c>
      <c r="S23" s="261">
        <v>40</v>
      </c>
      <c r="T23" s="261">
        <v>44</v>
      </c>
      <c r="U23" s="261">
        <v>44</v>
      </c>
      <c r="V23" s="261">
        <v>43</v>
      </c>
      <c r="W23" s="261">
        <v>48</v>
      </c>
      <c r="X23" s="261">
        <v>53</v>
      </c>
      <c r="Y23" s="271">
        <v>38</v>
      </c>
      <c r="Z23" s="273">
        <v>44</v>
      </c>
      <c r="AA23" s="273">
        <v>31</v>
      </c>
      <c r="AB23" s="272">
        <v>31</v>
      </c>
      <c r="AC23" s="272">
        <v>31</v>
      </c>
      <c r="AD23" s="272">
        <v>31</v>
      </c>
      <c r="AE23" s="272">
        <v>31</v>
      </c>
      <c r="AF23" s="272">
        <v>31</v>
      </c>
      <c r="AG23" s="272">
        <v>31</v>
      </c>
      <c r="AH23" s="272">
        <v>31</v>
      </c>
    </row>
    <row r="24" spans="1:35" ht="12.75" customHeight="1">
      <c r="A24" s="259" t="s">
        <v>272</v>
      </c>
      <c r="B24" s="260">
        <v>1725.6666666666699</v>
      </c>
      <c r="C24" s="260">
        <v>1725.6666666666699</v>
      </c>
      <c r="D24" s="260">
        <v>1725.6666666666699</v>
      </c>
      <c r="E24" s="260">
        <v>1725.6666666666699</v>
      </c>
      <c r="F24" s="260">
        <v>1725.6666666666699</v>
      </c>
      <c r="G24" s="260">
        <v>1725.6666666666699</v>
      </c>
      <c r="H24" s="260">
        <v>1612.3333333333301</v>
      </c>
      <c r="I24" s="260">
        <v>1612.3333333333301</v>
      </c>
      <c r="J24" s="260">
        <v>1612.3333333333301</v>
      </c>
      <c r="K24" s="260">
        <v>1563</v>
      </c>
      <c r="L24" s="260">
        <v>1563</v>
      </c>
      <c r="M24" s="260">
        <v>1563</v>
      </c>
      <c r="N24" s="260">
        <v>1334</v>
      </c>
      <c r="O24" s="263">
        <v>1334</v>
      </c>
      <c r="P24" s="263">
        <v>1334</v>
      </c>
      <c r="Q24" s="263">
        <v>1334</v>
      </c>
      <c r="R24" s="263">
        <v>1334</v>
      </c>
      <c r="S24" s="263">
        <v>1334</v>
      </c>
      <c r="T24" s="263">
        <v>1334</v>
      </c>
      <c r="U24" s="263">
        <v>1334</v>
      </c>
      <c r="V24" s="263">
        <v>1334</v>
      </c>
      <c r="W24" s="263">
        <v>1334</v>
      </c>
      <c r="X24" s="263">
        <v>1334</v>
      </c>
      <c r="Y24" s="275">
        <v>1334</v>
      </c>
      <c r="Z24" s="276">
        <v>1334</v>
      </c>
      <c r="AA24" s="276">
        <v>1334</v>
      </c>
      <c r="AB24" s="276">
        <v>1334</v>
      </c>
      <c r="AC24" s="276">
        <v>1334</v>
      </c>
      <c r="AD24" s="276">
        <v>1334</v>
      </c>
      <c r="AE24" s="276">
        <v>1334</v>
      </c>
      <c r="AF24" s="276">
        <v>1334</v>
      </c>
      <c r="AG24" s="276">
        <v>1334</v>
      </c>
      <c r="AH24" s="276">
        <v>1334</v>
      </c>
    </row>
    <row r="25" spans="1:35" ht="12.75" customHeight="1">
      <c r="A25" s="259" t="s">
        <v>292</v>
      </c>
      <c r="B25" s="260">
        <v>3219</v>
      </c>
      <c r="C25" s="260">
        <v>3188</v>
      </c>
      <c r="D25" s="260">
        <v>3345</v>
      </c>
      <c r="E25" s="260">
        <v>3623</v>
      </c>
      <c r="F25" s="260">
        <v>3397</v>
      </c>
      <c r="G25" s="260">
        <v>3422</v>
      </c>
      <c r="H25" s="260">
        <v>3598</v>
      </c>
      <c r="I25" s="260">
        <v>3496</v>
      </c>
      <c r="J25" s="260">
        <v>3399</v>
      </c>
      <c r="K25" s="260">
        <v>3479</v>
      </c>
      <c r="L25" s="260">
        <v>2690</v>
      </c>
      <c r="M25" s="260">
        <v>2344</v>
      </c>
      <c r="N25" s="260">
        <v>1853</v>
      </c>
      <c r="O25" s="260">
        <v>1961</v>
      </c>
      <c r="P25" s="260">
        <v>2102</v>
      </c>
      <c r="Q25" s="260">
        <v>2010</v>
      </c>
      <c r="R25" s="260">
        <v>2286</v>
      </c>
      <c r="S25" s="260">
        <v>2468</v>
      </c>
      <c r="T25" s="260">
        <v>2794</v>
      </c>
      <c r="U25" s="260">
        <v>2715</v>
      </c>
      <c r="V25" s="260">
        <v>3184</v>
      </c>
      <c r="W25" s="260">
        <v>3132</v>
      </c>
      <c r="X25" s="261">
        <v>2898</v>
      </c>
      <c r="Y25" s="271">
        <v>2538</v>
      </c>
      <c r="Z25" s="126">
        <v>1935</v>
      </c>
      <c r="AA25" s="126">
        <v>2291</v>
      </c>
      <c r="AB25" s="126">
        <v>2995</v>
      </c>
      <c r="AC25" s="126">
        <v>2884</v>
      </c>
      <c r="AD25" s="126">
        <v>2952</v>
      </c>
      <c r="AE25" s="126">
        <v>2988</v>
      </c>
      <c r="AF25" s="126">
        <v>3011</v>
      </c>
      <c r="AG25" s="166">
        <v>3077</v>
      </c>
      <c r="AH25" s="166">
        <v>3100</v>
      </c>
    </row>
    <row r="26" spans="1:35" ht="12.75" customHeight="1">
      <c r="A26" s="259" t="s">
        <v>283</v>
      </c>
      <c r="B26" s="260">
        <v>938</v>
      </c>
      <c r="C26" s="260">
        <v>945</v>
      </c>
      <c r="D26" s="260">
        <v>819</v>
      </c>
      <c r="E26" s="260">
        <v>945</v>
      </c>
      <c r="F26" s="260">
        <v>850</v>
      </c>
      <c r="G26" s="260">
        <v>801</v>
      </c>
      <c r="H26" s="260">
        <v>873</v>
      </c>
      <c r="I26" s="260">
        <v>644</v>
      </c>
      <c r="J26" s="260">
        <v>868</v>
      </c>
      <c r="K26" s="260">
        <v>830</v>
      </c>
      <c r="L26" s="260">
        <v>674</v>
      </c>
      <c r="M26" s="260">
        <v>528</v>
      </c>
      <c r="N26" s="260">
        <v>565</v>
      </c>
      <c r="O26" s="260">
        <v>605</v>
      </c>
      <c r="P26" s="260">
        <v>612</v>
      </c>
      <c r="Q26" s="260">
        <v>537</v>
      </c>
      <c r="R26" s="260">
        <v>558</v>
      </c>
      <c r="S26" s="260">
        <v>546</v>
      </c>
      <c r="T26" s="260">
        <v>551</v>
      </c>
      <c r="U26" s="260">
        <v>469</v>
      </c>
      <c r="V26" s="260">
        <v>653</v>
      </c>
      <c r="W26" s="260">
        <v>666</v>
      </c>
      <c r="X26" s="260">
        <v>653</v>
      </c>
      <c r="Y26" s="274">
        <v>556</v>
      </c>
      <c r="Z26" s="126">
        <v>613</v>
      </c>
      <c r="AA26" s="126">
        <v>582</v>
      </c>
      <c r="AB26" s="126">
        <v>669</v>
      </c>
      <c r="AC26" s="126">
        <v>621</v>
      </c>
      <c r="AD26" s="126">
        <v>682</v>
      </c>
      <c r="AE26" s="126">
        <v>682</v>
      </c>
      <c r="AF26" s="126">
        <v>651</v>
      </c>
      <c r="AG26" s="126">
        <v>527</v>
      </c>
      <c r="AH26" s="126">
        <v>594</v>
      </c>
      <c r="AI26" s="166">
        <v>600</v>
      </c>
    </row>
    <row r="27" spans="1:35" ht="12.75" customHeight="1">
      <c r="A27" s="259" t="s">
        <v>278</v>
      </c>
      <c r="B27" s="260">
        <v>1076</v>
      </c>
      <c r="C27" s="260">
        <v>1085</v>
      </c>
      <c r="D27" s="260">
        <v>1063</v>
      </c>
      <c r="E27" s="260">
        <v>1141</v>
      </c>
      <c r="F27" s="260">
        <v>1111</v>
      </c>
      <c r="G27" s="260">
        <v>1117</v>
      </c>
      <c r="H27" s="260">
        <v>1139</v>
      </c>
      <c r="I27" s="260">
        <v>829</v>
      </c>
      <c r="J27" s="260">
        <v>1100</v>
      </c>
      <c r="K27" s="260">
        <v>1152</v>
      </c>
      <c r="L27" s="260">
        <v>973</v>
      </c>
      <c r="M27" s="260">
        <v>751</v>
      </c>
      <c r="N27" s="260">
        <v>899</v>
      </c>
      <c r="O27" s="260">
        <v>902</v>
      </c>
      <c r="P27" s="260">
        <v>946</v>
      </c>
      <c r="Q27" s="260">
        <v>910</v>
      </c>
      <c r="R27" s="260">
        <v>962</v>
      </c>
      <c r="S27" s="260">
        <v>990</v>
      </c>
      <c r="T27" s="260">
        <v>1035</v>
      </c>
      <c r="U27" s="260">
        <v>782</v>
      </c>
      <c r="V27" s="260">
        <v>1123</v>
      </c>
      <c r="W27" s="260">
        <v>1172</v>
      </c>
      <c r="X27" s="260">
        <v>1108</v>
      </c>
      <c r="Y27" s="271">
        <v>845</v>
      </c>
      <c r="Z27" s="166">
        <v>960.41316817400002</v>
      </c>
      <c r="AA27" s="166">
        <v>1022.0993593729999</v>
      </c>
      <c r="AB27" s="166">
        <v>1213.6892757379999</v>
      </c>
      <c r="AC27" s="166">
        <v>1130.8910698319999</v>
      </c>
      <c r="AD27" s="166">
        <v>1118.263604085</v>
      </c>
      <c r="AE27" s="166">
        <v>1162.194256705</v>
      </c>
      <c r="AF27" s="166">
        <v>1172.999125868</v>
      </c>
      <c r="AG27" s="166">
        <v>911.05122323400008</v>
      </c>
      <c r="AH27" s="166">
        <v>1157.8320115339998</v>
      </c>
      <c r="AI27" s="166">
        <v>1150.5072191520001</v>
      </c>
    </row>
    <row r="28" spans="1:35" ht="12.75" customHeight="1">
      <c r="A28" s="259" t="s">
        <v>294</v>
      </c>
      <c r="B28" s="260">
        <v>88.912000000000006</v>
      </c>
      <c r="C28" s="260">
        <v>108.3672</v>
      </c>
      <c r="D28" s="260">
        <v>117.90389999999999</v>
      </c>
      <c r="E28" s="260">
        <v>119.5603</v>
      </c>
      <c r="F28" s="260">
        <v>113.8844</v>
      </c>
      <c r="G28" s="260">
        <v>112.0544</v>
      </c>
      <c r="H28" s="260">
        <v>121.16445400000001</v>
      </c>
      <c r="I28" s="260">
        <v>103.76325558000001</v>
      </c>
      <c r="J28" s="260">
        <v>105.68200023999999</v>
      </c>
      <c r="K28" s="260">
        <v>105.75895</v>
      </c>
      <c r="L28" s="260">
        <v>94.881528000000003</v>
      </c>
      <c r="M28" s="260">
        <v>84.213066999999995</v>
      </c>
      <c r="N28" s="260">
        <v>68.010000000000005</v>
      </c>
      <c r="O28" s="260">
        <v>66.158000000000001</v>
      </c>
      <c r="P28" s="260">
        <v>74.375</v>
      </c>
      <c r="Q28" s="260">
        <v>58.756999999999998</v>
      </c>
      <c r="R28" s="260">
        <v>66.867999999999995</v>
      </c>
      <c r="S28" s="260">
        <v>54.215000000000003</v>
      </c>
      <c r="T28" s="260">
        <v>76.403999999999996</v>
      </c>
      <c r="U28" s="260">
        <v>95.994</v>
      </c>
      <c r="V28" s="260">
        <v>98.638999999999996</v>
      </c>
      <c r="W28" s="260">
        <v>128.11699999999999</v>
      </c>
      <c r="X28" s="260">
        <v>120.696</v>
      </c>
      <c r="Y28" s="274">
        <v>110.66</v>
      </c>
      <c r="Z28" s="126">
        <v>93.02</v>
      </c>
      <c r="AA28" s="126">
        <v>88.414000000000001</v>
      </c>
      <c r="AB28" s="126">
        <v>94.741</v>
      </c>
      <c r="AC28" s="126">
        <v>102.465048</v>
      </c>
      <c r="AD28" s="126">
        <v>87.513765000000006</v>
      </c>
      <c r="AE28" s="126">
        <v>94.000033999999999</v>
      </c>
      <c r="AF28" s="126">
        <v>102.057</v>
      </c>
      <c r="AG28" s="126">
        <v>105.81699999999999</v>
      </c>
      <c r="AH28" s="126">
        <v>109.66875</v>
      </c>
    </row>
    <row r="29" spans="1:35" ht="12.75" customHeight="1">
      <c r="A29" s="259" t="s">
        <v>275</v>
      </c>
      <c r="B29" s="260">
        <v>706</v>
      </c>
      <c r="C29" s="260">
        <v>708</v>
      </c>
      <c r="D29" s="260">
        <v>685</v>
      </c>
      <c r="E29" s="260">
        <v>745</v>
      </c>
      <c r="F29" s="260">
        <v>650</v>
      </c>
      <c r="G29" s="260">
        <v>693.17553199999998</v>
      </c>
      <c r="H29" s="260">
        <v>732</v>
      </c>
      <c r="I29" s="260">
        <v>603.4</v>
      </c>
      <c r="J29" s="260">
        <v>698</v>
      </c>
      <c r="K29" s="260">
        <v>698</v>
      </c>
      <c r="L29" s="260">
        <v>530</v>
      </c>
      <c r="M29" s="260">
        <v>434</v>
      </c>
      <c r="N29" s="260">
        <v>420</v>
      </c>
      <c r="O29" s="260">
        <v>446.1</v>
      </c>
      <c r="P29" s="260">
        <v>449.3</v>
      </c>
      <c r="Q29" s="260">
        <v>409.1</v>
      </c>
      <c r="R29" s="260">
        <v>420.5</v>
      </c>
      <c r="S29" s="260">
        <v>446.2</v>
      </c>
      <c r="T29" s="260">
        <v>467.1</v>
      </c>
      <c r="U29" s="260">
        <v>408.5</v>
      </c>
      <c r="V29" s="260">
        <v>518</v>
      </c>
      <c r="W29" s="260">
        <v>542</v>
      </c>
      <c r="X29" s="260">
        <v>483</v>
      </c>
      <c r="Y29" s="271">
        <v>429</v>
      </c>
      <c r="Z29" s="166">
        <v>459</v>
      </c>
      <c r="AA29" s="166">
        <v>476</v>
      </c>
      <c r="AB29" s="166">
        <v>549</v>
      </c>
      <c r="AC29" s="166">
        <v>511</v>
      </c>
      <c r="AD29" s="166">
        <v>494</v>
      </c>
      <c r="AE29" s="166">
        <v>512</v>
      </c>
      <c r="AF29" s="166">
        <v>499</v>
      </c>
      <c r="AG29" s="166">
        <v>424.3</v>
      </c>
      <c r="AH29" s="166">
        <v>472.2</v>
      </c>
    </row>
    <row r="30" spans="1:35" ht="12.75" customHeight="1">
      <c r="A30" s="259" t="s">
        <v>285</v>
      </c>
      <c r="B30" s="260">
        <v>3398.9803239379999</v>
      </c>
      <c r="C30" s="260">
        <v>3346.0152613370001</v>
      </c>
      <c r="D30" s="260">
        <v>3424.5716323649999</v>
      </c>
      <c r="E30" s="260">
        <v>3268.0861725179998</v>
      </c>
      <c r="F30" s="260">
        <v>2943.1465917949999</v>
      </c>
      <c r="G30" s="260">
        <v>3219.8334952229998</v>
      </c>
      <c r="H30" s="260">
        <v>3114.3503382670001</v>
      </c>
      <c r="I30" s="260">
        <v>2423.7365231879999</v>
      </c>
      <c r="J30" s="260">
        <v>3174.4396372340002</v>
      </c>
      <c r="K30" s="260">
        <v>3082.8144687509998</v>
      </c>
      <c r="L30" s="260">
        <v>2342.4140070130002</v>
      </c>
      <c r="M30" s="260">
        <v>2193.3094374759999</v>
      </c>
      <c r="N30" s="260">
        <v>1980.810321858</v>
      </c>
      <c r="O30" s="260">
        <v>2177.3632727100003</v>
      </c>
      <c r="P30" s="260">
        <v>2191.2595041920003</v>
      </c>
      <c r="Q30" s="260">
        <v>2135.5343412120001</v>
      </c>
      <c r="R30" s="260">
        <v>1990.1221441540001</v>
      </c>
      <c r="S30" s="260">
        <v>2333.4191295659998</v>
      </c>
      <c r="T30" s="260">
        <v>2081.0940105029999</v>
      </c>
      <c r="U30" s="260">
        <v>2167.31048001</v>
      </c>
      <c r="V30" s="260">
        <v>2166.6545847390003</v>
      </c>
      <c r="W30" s="260">
        <v>2294.9097216800001</v>
      </c>
      <c r="X30" s="260">
        <v>2445.7265845699999</v>
      </c>
      <c r="Y30" s="274">
        <v>1759.9337398900002</v>
      </c>
      <c r="Z30" s="273">
        <v>1772.8917031839999</v>
      </c>
      <c r="AA30" s="273">
        <v>1939.1658948019999</v>
      </c>
      <c r="AB30" s="272">
        <v>1939.1658948019999</v>
      </c>
      <c r="AC30" s="272">
        <v>1939.1658948019999</v>
      </c>
      <c r="AD30" s="272">
        <v>1939.1658948019999</v>
      </c>
      <c r="AE30" s="272">
        <v>1939.1658948019999</v>
      </c>
      <c r="AF30" s="272">
        <v>1939.1658948019999</v>
      </c>
      <c r="AG30" s="272">
        <v>1939.1658948019999</v>
      </c>
      <c r="AH30" s="272">
        <v>1939.1658948019999</v>
      </c>
    </row>
    <row r="31" spans="1:35" ht="12.75" customHeight="1">
      <c r="A31" s="259" t="s">
        <v>297</v>
      </c>
      <c r="B31" s="260">
        <v>278.20499999999998</v>
      </c>
      <c r="C31" s="260">
        <v>290.68299999999999</v>
      </c>
      <c r="D31" s="260">
        <v>299.72699999999998</v>
      </c>
      <c r="E31" s="260">
        <v>285.25700000000001</v>
      </c>
      <c r="F31" s="260">
        <v>299.166</v>
      </c>
      <c r="G31" s="260">
        <v>302.42</v>
      </c>
      <c r="H31" s="260">
        <v>316.19299999999998</v>
      </c>
      <c r="I31" s="260">
        <v>271.88</v>
      </c>
      <c r="J31" s="260">
        <v>301.34300000000002</v>
      </c>
      <c r="K31" s="260">
        <v>334.21199999999999</v>
      </c>
      <c r="L31" s="260">
        <v>310.68799999999999</v>
      </c>
      <c r="M31" s="260">
        <v>230.28700000000001</v>
      </c>
      <c r="N31" s="260">
        <v>213.10400000000001</v>
      </c>
      <c r="O31" s="260">
        <v>220.108</v>
      </c>
      <c r="P31" s="260">
        <v>226.119</v>
      </c>
      <c r="Q31" s="260">
        <v>208.64</v>
      </c>
      <c r="R31" s="260">
        <v>235.78899999999999</v>
      </c>
      <c r="S31" s="260">
        <v>212.01499999999999</v>
      </c>
      <c r="T31" s="260">
        <v>193.523</v>
      </c>
      <c r="U31" s="260">
        <v>190.678</v>
      </c>
      <c r="V31" s="260">
        <v>232.28899999999999</v>
      </c>
      <c r="W31" s="260">
        <v>261.10399999999998</v>
      </c>
      <c r="X31" s="260">
        <v>254.80199999999999</v>
      </c>
      <c r="Y31" s="271">
        <v>220</v>
      </c>
      <c r="Z31" s="126">
        <v>238.203</v>
      </c>
      <c r="AA31" s="126">
        <v>246.429</v>
      </c>
      <c r="AB31" s="126">
        <v>264.06900000000002</v>
      </c>
      <c r="AC31" s="126">
        <v>259.03699999999998</v>
      </c>
      <c r="AD31" s="126">
        <v>290.661</v>
      </c>
      <c r="AE31" s="126">
        <v>295.50099999999998</v>
      </c>
      <c r="AF31" s="126">
        <v>272.14800000000002</v>
      </c>
      <c r="AG31" s="126">
        <v>243.756</v>
      </c>
      <c r="AH31" s="126">
        <v>263.98099999999999</v>
      </c>
      <c r="AI31" s="126">
        <v>301.786</v>
      </c>
    </row>
    <row r="32" spans="1:35" ht="12.75" customHeight="1">
      <c r="A32" s="259" t="s">
        <v>299</v>
      </c>
      <c r="B32" s="260">
        <v>755</v>
      </c>
      <c r="C32" s="260">
        <v>706</v>
      </c>
      <c r="D32" s="260">
        <v>808</v>
      </c>
      <c r="E32" s="260">
        <v>895</v>
      </c>
      <c r="F32" s="260">
        <v>945</v>
      </c>
      <c r="G32" s="260">
        <v>991</v>
      </c>
      <c r="H32" s="260">
        <v>1031</v>
      </c>
      <c r="I32" s="260">
        <v>1001</v>
      </c>
      <c r="J32" s="260">
        <v>949</v>
      </c>
      <c r="K32" s="260">
        <v>858</v>
      </c>
      <c r="L32" s="260">
        <v>854</v>
      </c>
      <c r="M32" s="260">
        <v>629</v>
      </c>
      <c r="N32" s="261">
        <v>657</v>
      </c>
      <c r="O32" s="261">
        <v>671</v>
      </c>
      <c r="P32" s="261">
        <v>759</v>
      </c>
      <c r="Q32" s="261">
        <v>829</v>
      </c>
      <c r="R32" s="261">
        <v>858</v>
      </c>
      <c r="S32" s="261">
        <v>930</v>
      </c>
      <c r="T32" s="261">
        <v>943</v>
      </c>
      <c r="U32" s="261">
        <v>936</v>
      </c>
      <c r="V32" s="261">
        <v>799</v>
      </c>
      <c r="W32" s="261">
        <v>966</v>
      </c>
      <c r="X32" s="261">
        <v>860</v>
      </c>
      <c r="Y32" s="271">
        <v>1000</v>
      </c>
      <c r="Z32" s="273">
        <v>885</v>
      </c>
      <c r="AA32" s="273">
        <v>733</v>
      </c>
      <c r="AB32" s="273">
        <v>943</v>
      </c>
      <c r="AC32" s="273">
        <v>910</v>
      </c>
      <c r="AD32" s="273">
        <v>968</v>
      </c>
      <c r="AE32" s="272">
        <v>968</v>
      </c>
      <c r="AF32" s="272">
        <v>968</v>
      </c>
      <c r="AG32" s="272">
        <v>968</v>
      </c>
      <c r="AH32" s="272">
        <v>968</v>
      </c>
    </row>
    <row r="33" spans="1:35" ht="12.75" customHeight="1">
      <c r="A33" s="259" t="s">
        <v>325</v>
      </c>
      <c r="B33" s="260"/>
      <c r="C33" s="260"/>
      <c r="D33" s="260"/>
      <c r="E33" s="260"/>
      <c r="F33" s="260"/>
      <c r="G33" s="260"/>
      <c r="H33" s="260"/>
      <c r="I33" s="260"/>
      <c r="J33" s="260"/>
      <c r="K33" s="260"/>
      <c r="L33" s="260"/>
      <c r="M33" s="260"/>
      <c r="N33" s="261"/>
      <c r="O33" s="261"/>
      <c r="P33" s="261"/>
      <c r="Q33" s="261"/>
      <c r="R33" s="261"/>
      <c r="S33" s="261"/>
      <c r="T33" s="261"/>
      <c r="U33" s="261"/>
      <c r="V33" s="261"/>
      <c r="W33" s="261"/>
      <c r="X33" s="261"/>
      <c r="Y33" s="271"/>
      <c r="Z33" s="273">
        <v>28.94</v>
      </c>
      <c r="AA33" s="273">
        <v>23.07</v>
      </c>
      <c r="AB33" s="273">
        <v>27.09</v>
      </c>
      <c r="AC33" s="272">
        <v>27</v>
      </c>
      <c r="AD33" s="272">
        <v>27</v>
      </c>
      <c r="AE33" s="272">
        <v>27</v>
      </c>
      <c r="AF33" s="272">
        <v>27</v>
      </c>
      <c r="AG33" s="272">
        <v>27</v>
      </c>
      <c r="AH33" s="272">
        <v>27</v>
      </c>
    </row>
    <row r="34" spans="1:35" ht="12.75" customHeight="1">
      <c r="A34" s="259" t="s">
        <v>295</v>
      </c>
      <c r="B34" s="260">
        <v>93</v>
      </c>
      <c r="C34" s="260">
        <v>61</v>
      </c>
      <c r="D34" s="260">
        <v>83</v>
      </c>
      <c r="E34" s="260">
        <v>93</v>
      </c>
      <c r="F34" s="260">
        <v>112</v>
      </c>
      <c r="G34" s="260">
        <v>109</v>
      </c>
      <c r="H34" s="260">
        <v>63</v>
      </c>
      <c r="I34" s="260">
        <v>61</v>
      </c>
      <c r="J34" s="260">
        <v>92</v>
      </c>
      <c r="K34" s="260">
        <v>89</v>
      </c>
      <c r="L34" s="260">
        <v>64</v>
      </c>
      <c r="M34" s="260">
        <v>69</v>
      </c>
      <c r="N34" s="260">
        <v>87</v>
      </c>
      <c r="O34" s="260">
        <v>83</v>
      </c>
      <c r="P34" s="260">
        <v>80</v>
      </c>
      <c r="Q34" s="260">
        <v>78</v>
      </c>
      <c r="R34" s="260">
        <v>62</v>
      </c>
      <c r="S34" s="260">
        <v>58</v>
      </c>
      <c r="T34" s="260">
        <v>55</v>
      </c>
      <c r="U34" s="260">
        <v>57</v>
      </c>
      <c r="V34" s="261">
        <v>85</v>
      </c>
      <c r="W34" s="261">
        <v>83</v>
      </c>
      <c r="X34" s="261">
        <v>68</v>
      </c>
      <c r="Y34" s="271">
        <v>77</v>
      </c>
      <c r="Z34" s="273">
        <v>61</v>
      </c>
      <c r="AA34" s="273">
        <v>72</v>
      </c>
      <c r="AB34" s="273">
        <v>73</v>
      </c>
      <c r="AC34" s="272">
        <v>73</v>
      </c>
      <c r="AD34" s="272">
        <v>73</v>
      </c>
      <c r="AE34" s="272">
        <v>73</v>
      </c>
      <c r="AF34" s="272">
        <v>73</v>
      </c>
      <c r="AG34" s="272">
        <v>73</v>
      </c>
      <c r="AH34" s="272">
        <v>73</v>
      </c>
    </row>
    <row r="35" spans="1:35" ht="12.75" customHeight="1">
      <c r="A35" s="259" t="s">
        <v>300</v>
      </c>
      <c r="B35" s="260">
        <v>20784</v>
      </c>
      <c r="C35" s="260">
        <v>21748</v>
      </c>
      <c r="D35" s="260">
        <v>24237</v>
      </c>
      <c r="E35" s="260">
        <v>23171</v>
      </c>
      <c r="F35" s="260">
        <v>23454</v>
      </c>
      <c r="G35" s="260">
        <v>22967</v>
      </c>
      <c r="H35" s="260">
        <v>23457</v>
      </c>
      <c r="I35" s="260">
        <v>23339</v>
      </c>
      <c r="J35" s="260">
        <v>21946</v>
      </c>
      <c r="K35" s="260">
        <v>20169</v>
      </c>
      <c r="L35" s="260">
        <v>15916</v>
      </c>
      <c r="M35" s="260">
        <v>15818</v>
      </c>
      <c r="N35" s="260">
        <v>13632</v>
      </c>
      <c r="O35" s="260">
        <v>14884</v>
      </c>
      <c r="P35" s="260">
        <v>16571</v>
      </c>
      <c r="Q35" s="260">
        <v>15438</v>
      </c>
      <c r="R35" s="260">
        <v>15101</v>
      </c>
      <c r="S35" s="260">
        <v>14640</v>
      </c>
      <c r="T35" s="260">
        <v>16583</v>
      </c>
      <c r="U35" s="260">
        <v>17099</v>
      </c>
      <c r="V35" s="260">
        <v>17478</v>
      </c>
      <c r="W35" s="260">
        <v>18585</v>
      </c>
      <c r="X35" s="260">
        <v>18668</v>
      </c>
      <c r="Y35" s="274">
        <v>17510</v>
      </c>
      <c r="Z35" s="277">
        <v>15348</v>
      </c>
      <c r="AA35" s="277">
        <v>15157</v>
      </c>
      <c r="AB35" s="277">
        <v>18554</v>
      </c>
      <c r="AC35" s="278">
        <v>18205</v>
      </c>
      <c r="AD35" s="278">
        <v>18645</v>
      </c>
      <c r="AE35" s="278">
        <v>18123</v>
      </c>
      <c r="AF35" s="279">
        <v>18123</v>
      </c>
      <c r="AG35" s="279">
        <v>18123</v>
      </c>
      <c r="AH35" s="279">
        <v>18123</v>
      </c>
    </row>
    <row r="36" spans="1:35" ht="12.75" customHeight="1">
      <c r="A36" s="259" t="s">
        <v>284</v>
      </c>
      <c r="B36" s="260">
        <v>858</v>
      </c>
      <c r="C36" s="260">
        <v>926.3</v>
      </c>
      <c r="D36" s="260">
        <v>978.5</v>
      </c>
      <c r="E36" s="260">
        <v>998.2</v>
      </c>
      <c r="F36" s="260">
        <v>942.8</v>
      </c>
      <c r="G36" s="260">
        <v>874.5</v>
      </c>
      <c r="H36" s="260">
        <v>922.4</v>
      </c>
      <c r="I36" s="260">
        <v>924.4</v>
      </c>
      <c r="J36" s="260">
        <v>944.5</v>
      </c>
      <c r="K36" s="260">
        <v>979.2</v>
      </c>
      <c r="L36" s="260">
        <v>809.8</v>
      </c>
      <c r="M36" s="260">
        <v>617.9</v>
      </c>
      <c r="N36" s="260">
        <v>588.4</v>
      </c>
      <c r="O36" s="260">
        <v>634</v>
      </c>
      <c r="P36" s="260">
        <v>719.6</v>
      </c>
      <c r="Q36" s="260">
        <v>677.4</v>
      </c>
      <c r="R36" s="260">
        <v>718</v>
      </c>
      <c r="S36" s="260">
        <v>627.29999999999995</v>
      </c>
      <c r="T36" s="260">
        <v>696.6</v>
      </c>
      <c r="U36" s="260">
        <v>709.5</v>
      </c>
      <c r="V36" s="260">
        <v>855</v>
      </c>
      <c r="W36" s="260">
        <v>916.1</v>
      </c>
      <c r="X36" s="260">
        <v>894.6</v>
      </c>
      <c r="Y36" s="274">
        <v>835.8</v>
      </c>
      <c r="Z36" s="265">
        <v>720</v>
      </c>
      <c r="AA36" s="126">
        <v>690.6</v>
      </c>
      <c r="AB36" s="126">
        <v>728.5</v>
      </c>
      <c r="AC36" s="126">
        <v>823.4</v>
      </c>
      <c r="AD36" s="126">
        <v>869.6</v>
      </c>
      <c r="AE36" s="126">
        <v>843.2</v>
      </c>
      <c r="AF36" s="126">
        <v>830.1</v>
      </c>
      <c r="AG36" s="265">
        <v>891</v>
      </c>
      <c r="AH36" s="126">
        <v>810</v>
      </c>
    </row>
    <row r="37" spans="1:35" ht="12.75" customHeight="1">
      <c r="A37" s="259" t="s">
        <v>273</v>
      </c>
      <c r="B37" s="260">
        <v>62.7</v>
      </c>
      <c r="C37" s="260">
        <v>78.2</v>
      </c>
      <c r="D37" s="260">
        <v>98.1</v>
      </c>
      <c r="E37" s="260">
        <v>90.2</v>
      </c>
      <c r="F37" s="260">
        <v>78.099999999999994</v>
      </c>
      <c r="G37" s="260">
        <v>79.8</v>
      </c>
      <c r="H37" s="260">
        <v>81.099999999999994</v>
      </c>
      <c r="I37" s="260">
        <v>82.3</v>
      </c>
      <c r="J37" s="260">
        <v>73.900000000000006</v>
      </c>
      <c r="K37" s="260">
        <v>75.3</v>
      </c>
      <c r="L37" s="260">
        <v>67.3</v>
      </c>
      <c r="M37" s="260">
        <v>51</v>
      </c>
      <c r="N37" s="260">
        <v>43.148000000000003</v>
      </c>
      <c r="O37" s="260">
        <v>35.777000000000001</v>
      </c>
      <c r="P37" s="260">
        <v>53.945</v>
      </c>
      <c r="Q37" s="260">
        <v>50.38</v>
      </c>
      <c r="R37" s="260">
        <v>51.183</v>
      </c>
      <c r="S37" s="260">
        <v>51.764000000000003</v>
      </c>
      <c r="T37" s="260">
        <v>63.677</v>
      </c>
      <c r="U37" s="260">
        <v>74.257999999999996</v>
      </c>
      <c r="V37" s="260">
        <v>61.771000000000001</v>
      </c>
      <c r="W37" s="260">
        <v>78.06</v>
      </c>
      <c r="X37" s="260">
        <v>60.619</v>
      </c>
      <c r="Y37" s="271">
        <v>78</v>
      </c>
      <c r="Z37" s="126">
        <v>63.540999999999997</v>
      </c>
      <c r="AA37" s="126">
        <v>54.329000000000001</v>
      </c>
      <c r="AB37" s="126">
        <v>70.408000000000001</v>
      </c>
      <c r="AC37" s="126">
        <v>71.063000000000002</v>
      </c>
      <c r="AD37" s="126">
        <v>78.409000000000006</v>
      </c>
      <c r="AE37" s="126">
        <v>72.231999999999999</v>
      </c>
      <c r="AF37" s="126">
        <v>69.488</v>
      </c>
      <c r="AG37" s="126">
        <v>84.962999999999994</v>
      </c>
      <c r="AH37" s="126">
        <v>73.233999999999995</v>
      </c>
    </row>
    <row r="38" spans="1:35" ht="12.75" customHeight="1">
      <c r="A38" s="259" t="s">
        <v>274</v>
      </c>
      <c r="B38" s="260">
        <v>20.704000000000001</v>
      </c>
      <c r="C38" s="260">
        <v>28.391999999999999</v>
      </c>
      <c r="D38" s="260">
        <v>33.848999999999997</v>
      </c>
      <c r="E38" s="260">
        <v>30.788</v>
      </c>
      <c r="F38" s="260">
        <v>35.28</v>
      </c>
      <c r="G38" s="260">
        <v>43.07</v>
      </c>
      <c r="H38" s="260">
        <v>36.289000000000001</v>
      </c>
      <c r="I38" s="260">
        <v>42.356000000000002</v>
      </c>
      <c r="J38" s="260">
        <v>27.588999999999999</v>
      </c>
      <c r="K38" s="260">
        <v>23.762</v>
      </c>
      <c r="L38" s="260">
        <v>20.039000000000001</v>
      </c>
      <c r="M38" s="260">
        <v>18.739999999999998</v>
      </c>
      <c r="N38" s="260">
        <v>13.617000000000001</v>
      </c>
      <c r="O38" s="260">
        <v>11.829000000000001</v>
      </c>
      <c r="P38" s="260">
        <v>23.341999999999999</v>
      </c>
      <c r="Q38" s="260">
        <v>16.193000000000001</v>
      </c>
      <c r="R38" s="260">
        <v>23.550999999999998</v>
      </c>
      <c r="S38" s="260">
        <v>26.718</v>
      </c>
      <c r="T38" s="260">
        <v>29.134</v>
      </c>
      <c r="U38" s="260">
        <v>35.091999999999999</v>
      </c>
      <c r="V38" s="260">
        <v>37.994</v>
      </c>
      <c r="W38" s="260">
        <v>40.993000000000002</v>
      </c>
      <c r="X38" s="260">
        <v>37.140999999999998</v>
      </c>
      <c r="Y38" s="271">
        <v>28</v>
      </c>
      <c r="Z38" s="126">
        <v>20.202999999999999</v>
      </c>
      <c r="AA38" s="126">
        <v>24.548999999999999</v>
      </c>
      <c r="AB38" s="126">
        <v>32.19</v>
      </c>
      <c r="AC38" s="126">
        <v>34.023000000000003</v>
      </c>
      <c r="AD38" s="126">
        <v>34.880000000000003</v>
      </c>
      <c r="AE38" s="126">
        <v>32.052</v>
      </c>
      <c r="AF38" s="126">
        <v>36.725000000000001</v>
      </c>
      <c r="AG38" s="126">
        <v>41.847000000000001</v>
      </c>
      <c r="AH38" s="126">
        <v>33.966999999999999</v>
      </c>
    </row>
    <row r="39" spans="1:35" ht="12.75" customHeight="1">
      <c r="A39" s="259" t="s">
        <v>296</v>
      </c>
      <c r="B39" s="260">
        <v>333</v>
      </c>
      <c r="C39" s="260">
        <v>341</v>
      </c>
      <c r="D39" s="260">
        <v>415</v>
      </c>
      <c r="E39" s="260">
        <v>423</v>
      </c>
      <c r="F39" s="260">
        <v>370</v>
      </c>
      <c r="G39" s="260">
        <v>387</v>
      </c>
      <c r="H39" s="260">
        <v>390</v>
      </c>
      <c r="I39" s="260">
        <v>364</v>
      </c>
      <c r="J39" s="260">
        <v>358</v>
      </c>
      <c r="K39" s="260">
        <v>374</v>
      </c>
      <c r="L39" s="260">
        <v>311</v>
      </c>
      <c r="M39" s="260">
        <v>260</v>
      </c>
      <c r="N39" s="261">
        <v>195</v>
      </c>
      <c r="O39" s="261">
        <v>225</v>
      </c>
      <c r="P39" s="261">
        <v>246</v>
      </c>
      <c r="Q39" s="261">
        <v>206</v>
      </c>
      <c r="R39" s="261">
        <v>243</v>
      </c>
      <c r="S39" s="261">
        <v>217</v>
      </c>
      <c r="T39" s="261">
        <v>249</v>
      </c>
      <c r="U39" s="261">
        <v>262</v>
      </c>
      <c r="V39" s="261">
        <v>275</v>
      </c>
      <c r="W39" s="261">
        <v>305</v>
      </c>
      <c r="X39" s="261">
        <v>299</v>
      </c>
      <c r="Y39" s="271">
        <v>246</v>
      </c>
      <c r="Z39" s="276">
        <v>246</v>
      </c>
      <c r="AA39" s="276">
        <v>246</v>
      </c>
      <c r="AB39" s="276">
        <v>246</v>
      </c>
      <c r="AC39" s="276">
        <v>246</v>
      </c>
      <c r="AD39" s="276">
        <v>246</v>
      </c>
      <c r="AE39" s="276">
        <v>246</v>
      </c>
      <c r="AF39" s="276">
        <v>246</v>
      </c>
      <c r="AG39" s="276">
        <v>246</v>
      </c>
      <c r="AH39" s="276">
        <v>246</v>
      </c>
    </row>
    <row r="40" spans="1:35" ht="12.75" customHeight="1">
      <c r="A40" s="259" t="s">
        <v>298</v>
      </c>
      <c r="B40" s="260">
        <v>760</v>
      </c>
      <c r="C40" s="260">
        <v>748</v>
      </c>
      <c r="D40" s="260">
        <v>809</v>
      </c>
      <c r="E40" s="260">
        <v>792</v>
      </c>
      <c r="F40" s="260">
        <v>796</v>
      </c>
      <c r="G40" s="260">
        <v>771</v>
      </c>
      <c r="H40" s="260">
        <v>775</v>
      </c>
      <c r="I40" s="260">
        <v>736</v>
      </c>
      <c r="J40" s="260">
        <v>741</v>
      </c>
      <c r="K40" s="260">
        <v>783</v>
      </c>
      <c r="L40" s="260">
        <v>684</v>
      </c>
      <c r="M40" s="260">
        <v>517</v>
      </c>
      <c r="N40" s="260">
        <v>352</v>
      </c>
      <c r="O40" s="260">
        <v>435</v>
      </c>
      <c r="P40" s="260">
        <v>444</v>
      </c>
      <c r="Q40" s="260">
        <v>420</v>
      </c>
      <c r="R40" s="260">
        <v>458</v>
      </c>
      <c r="S40" s="260">
        <v>563</v>
      </c>
      <c r="T40" s="260">
        <v>591</v>
      </c>
      <c r="U40" s="260">
        <v>625</v>
      </c>
      <c r="V40" s="260">
        <v>632</v>
      </c>
      <c r="W40" s="260">
        <v>700</v>
      </c>
      <c r="X40" s="260">
        <v>670</v>
      </c>
      <c r="Y40" s="274">
        <v>594</v>
      </c>
      <c r="Z40" s="126">
        <v>545.79999999999995</v>
      </c>
      <c r="AA40" s="126">
        <v>573.29999999999995</v>
      </c>
      <c r="AB40" s="126">
        <v>655.20000000000005</v>
      </c>
      <c r="AC40" s="126">
        <v>650.20000000000005</v>
      </c>
      <c r="AD40" s="126">
        <v>676.4</v>
      </c>
      <c r="AE40" s="126">
        <v>634.4</v>
      </c>
      <c r="AF40" s="126">
        <v>667</v>
      </c>
      <c r="AG40" s="126">
        <v>666.7</v>
      </c>
      <c r="AH40" s="126">
        <v>673.4</v>
      </c>
      <c r="AI40" s="126">
        <v>679.1</v>
      </c>
    </row>
  </sheetData>
  <phoneticPr fontId="63" type="noConversion"/>
  <pageMargins left="0.78740157499999996" right="0.78740157499999996" top="0.984251969" bottom="0.984251969"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Feuil13"/>
  <dimension ref="A1:K154"/>
  <sheetViews>
    <sheetView topLeftCell="A37" workbookViewId="0">
      <selection activeCell="Z20" sqref="Z20"/>
    </sheetView>
  </sheetViews>
  <sheetFormatPr baseColWidth="10" defaultColWidth="8.88671875" defaultRowHeight="13.2"/>
  <sheetData>
    <row r="1" spans="1:10">
      <c r="C1" t="s">
        <v>337</v>
      </c>
      <c r="G1" t="s">
        <v>338</v>
      </c>
    </row>
    <row r="2" spans="1:10">
      <c r="A2">
        <v>2008</v>
      </c>
      <c r="B2" s="250" t="s">
        <v>339</v>
      </c>
      <c r="C2" s="258">
        <v>56.790561232678655</v>
      </c>
      <c r="D2">
        <v>100</v>
      </c>
      <c r="F2" s="250"/>
      <c r="G2">
        <v>215991.02707899376</v>
      </c>
      <c r="H2">
        <v>100</v>
      </c>
      <c r="I2" s="250" t="s">
        <v>301</v>
      </c>
      <c r="J2" s="224">
        <v>34.4</v>
      </c>
    </row>
    <row r="3" spans="1:10">
      <c r="B3" s="250" t="s">
        <v>340</v>
      </c>
      <c r="C3" s="258">
        <v>60.543811759966665</v>
      </c>
      <c r="D3" s="139">
        <f>C3/$C$2*100</f>
        <v>106.60893367809913</v>
      </c>
      <c r="F3" s="250"/>
      <c r="G3">
        <v>218234.25733055596</v>
      </c>
      <c r="H3" s="139">
        <f>G3/$G$2*100</f>
        <v>101.03857566765578</v>
      </c>
      <c r="I3" s="250"/>
      <c r="J3" s="224">
        <v>34</v>
      </c>
    </row>
    <row r="4" spans="1:10">
      <c r="B4" s="251" t="s">
        <v>341</v>
      </c>
      <c r="C4" s="258">
        <v>62.282135281724663</v>
      </c>
      <c r="D4" s="139">
        <f t="shared" ref="D4:D34" si="0">C4/$C$2*100</f>
        <v>109.6698710663314</v>
      </c>
      <c r="F4" s="251"/>
      <c r="G4">
        <v>219676.33392084602</v>
      </c>
      <c r="H4" s="139">
        <f t="shared" ref="H4:H29" si="1">G4/$G$2*100</f>
        <v>101.70623145400593</v>
      </c>
      <c r="I4" s="250"/>
      <c r="J4" s="224">
        <v>32.799999999999997</v>
      </c>
    </row>
    <row r="5" spans="1:10">
      <c r="B5" s="251" t="s">
        <v>342</v>
      </c>
      <c r="C5" s="258">
        <v>62.158232539087656</v>
      </c>
      <c r="D5" s="139">
        <f t="shared" si="0"/>
        <v>109.45169617961147</v>
      </c>
      <c r="F5" s="251"/>
      <c r="G5">
        <v>280083.31998077233</v>
      </c>
      <c r="H5" s="139">
        <f t="shared" si="1"/>
        <v>129.67359050445106</v>
      </c>
      <c r="I5" s="250"/>
      <c r="J5" s="224">
        <v>33.6</v>
      </c>
    </row>
    <row r="6" spans="1:10">
      <c r="B6" s="251" t="s">
        <v>343</v>
      </c>
      <c r="C6" s="258">
        <v>60.931700446809685</v>
      </c>
      <c r="D6" s="139">
        <f t="shared" si="0"/>
        <v>107.29194979631249</v>
      </c>
      <c r="F6" s="251"/>
      <c r="G6">
        <v>275116.16728088446</v>
      </c>
      <c r="H6" s="139">
        <f t="shared" si="1"/>
        <v>127.37388724035608</v>
      </c>
      <c r="I6" s="250" t="s">
        <v>302</v>
      </c>
      <c r="J6" s="226">
        <v>33.200000000000003</v>
      </c>
    </row>
    <row r="7" spans="1:10">
      <c r="B7" s="251" t="s">
        <v>344</v>
      </c>
      <c r="C7" s="258">
        <v>60.663789577383675</v>
      </c>
      <c r="D7" s="139">
        <f t="shared" si="0"/>
        <v>106.82019733672973</v>
      </c>
      <c r="F7" s="251"/>
      <c r="G7">
        <v>217112.64220477489</v>
      </c>
      <c r="H7" s="139">
        <f t="shared" si="1"/>
        <v>100.51928783382789</v>
      </c>
      <c r="I7" s="250"/>
      <c r="J7" s="226">
        <v>33.6</v>
      </c>
    </row>
    <row r="8" spans="1:10">
      <c r="B8" s="251" t="s">
        <v>345</v>
      </c>
      <c r="C8" s="258">
        <v>61.551148678980709</v>
      </c>
      <c r="D8" s="139">
        <f t="shared" si="0"/>
        <v>108.38270892727628</v>
      </c>
      <c r="F8" s="251"/>
      <c r="G8">
        <v>213747.79682743151</v>
      </c>
      <c r="H8" s="139">
        <f t="shared" si="1"/>
        <v>98.961424332344208</v>
      </c>
      <c r="I8" s="250"/>
      <c r="J8" s="226">
        <v>34.1</v>
      </c>
    </row>
    <row r="9" spans="1:10">
      <c r="B9" s="251" t="s">
        <v>346</v>
      </c>
      <c r="C9" s="258">
        <v>57.551912372431993</v>
      </c>
      <c r="D9" s="139">
        <f t="shared" si="0"/>
        <v>101.34062971597335</v>
      </c>
      <c r="F9" s="251"/>
      <c r="G9">
        <v>283287.93462586123</v>
      </c>
      <c r="H9" s="139">
        <f t="shared" si="1"/>
        <v>131.15727002967358</v>
      </c>
      <c r="I9" s="250"/>
      <c r="J9" s="226">
        <v>35.299999999999997</v>
      </c>
    </row>
    <row r="10" spans="1:10">
      <c r="B10" s="251" t="s">
        <v>347</v>
      </c>
      <c r="C10" s="258">
        <v>59.108647341580031</v>
      </c>
      <c r="D10" s="139">
        <f t="shared" si="0"/>
        <v>104.0818158133776</v>
      </c>
      <c r="F10" s="251"/>
      <c r="G10">
        <v>215991.02707899376</v>
      </c>
      <c r="H10" s="139">
        <f t="shared" si="1"/>
        <v>100</v>
      </c>
      <c r="I10" s="251" t="s">
        <v>303</v>
      </c>
      <c r="J10" s="224">
        <v>33.9</v>
      </c>
    </row>
    <row r="11" spans="1:10">
      <c r="B11" s="251" t="s">
        <v>348</v>
      </c>
      <c r="C11" s="258">
        <v>58.066618180609389</v>
      </c>
      <c r="D11" s="139">
        <f t="shared" si="0"/>
        <v>102.24695252209703</v>
      </c>
      <c r="F11" s="251"/>
      <c r="G11">
        <v>287934.6258612402</v>
      </c>
      <c r="H11" s="139">
        <f t="shared" si="1"/>
        <v>133.30860534124628</v>
      </c>
      <c r="I11" s="251"/>
      <c r="J11" s="224">
        <v>34.4</v>
      </c>
    </row>
    <row r="12" spans="1:10">
      <c r="B12" s="251" t="s">
        <v>349</v>
      </c>
      <c r="C12" s="258">
        <v>49.277698220233383</v>
      </c>
      <c r="D12" s="139">
        <f t="shared" si="0"/>
        <v>86.770930152170806</v>
      </c>
      <c r="F12" s="251"/>
      <c r="G12">
        <v>211504.56657586925</v>
      </c>
      <c r="H12" s="139">
        <f t="shared" si="1"/>
        <v>97.922848664688416</v>
      </c>
      <c r="I12" s="251"/>
      <c r="J12" s="224">
        <v>33.9</v>
      </c>
    </row>
    <row r="13" spans="1:10">
      <c r="B13" s="251" t="s">
        <v>350</v>
      </c>
      <c r="C13" s="258">
        <v>44.698394548025114</v>
      </c>
      <c r="D13" s="139">
        <f t="shared" si="0"/>
        <v>78.707435844646284</v>
      </c>
      <c r="F13" s="251"/>
      <c r="G13">
        <v>231052.71591091171</v>
      </c>
      <c r="H13" s="139">
        <f t="shared" si="1"/>
        <v>106.97329376854599</v>
      </c>
      <c r="I13" s="251"/>
      <c r="J13" s="224">
        <v>34.9</v>
      </c>
    </row>
    <row r="14" spans="1:10">
      <c r="A14">
        <v>2009</v>
      </c>
      <c r="B14" s="251" t="s">
        <v>339</v>
      </c>
      <c r="C14" s="258">
        <v>39.676596125350997</v>
      </c>
      <c r="D14" s="139">
        <f t="shared" si="0"/>
        <v>69.864772004612846</v>
      </c>
      <c r="F14" s="251"/>
      <c r="G14">
        <v>181541.41964428776</v>
      </c>
      <c r="H14" s="139">
        <f t="shared" si="1"/>
        <v>84.050445103857555</v>
      </c>
      <c r="I14" s="251" t="s">
        <v>304</v>
      </c>
      <c r="J14" s="226">
        <v>34.5</v>
      </c>
    </row>
    <row r="15" spans="1:10">
      <c r="B15" s="251" t="s">
        <v>340</v>
      </c>
      <c r="C15" s="258">
        <v>41.874458301840995</v>
      </c>
      <c r="D15" s="139">
        <f t="shared" si="0"/>
        <v>73.73489078629747</v>
      </c>
      <c r="F15" s="251"/>
      <c r="G15">
        <v>188751.80259573786</v>
      </c>
      <c r="H15" s="139">
        <f t="shared" si="1"/>
        <v>87.388724035608305</v>
      </c>
      <c r="I15" s="251"/>
      <c r="J15" s="226">
        <v>34.6</v>
      </c>
    </row>
    <row r="16" spans="1:10">
      <c r="B16" s="251" t="s">
        <v>341</v>
      </c>
      <c r="C16" s="258">
        <v>45.591576069363995</v>
      </c>
      <c r="D16" s="139">
        <f t="shared" si="0"/>
        <v>80.280199877879539</v>
      </c>
      <c r="F16" s="251"/>
      <c r="G16">
        <v>183784.64989585002</v>
      </c>
      <c r="H16" s="139">
        <f t="shared" si="1"/>
        <v>85.089020771513347</v>
      </c>
      <c r="I16" s="251"/>
      <c r="J16" s="228">
        <v>35.4</v>
      </c>
    </row>
    <row r="17" spans="1:10">
      <c r="B17" s="251" t="s">
        <v>342</v>
      </c>
      <c r="C17" s="258">
        <v>41.982527292971</v>
      </c>
      <c r="D17" s="139">
        <f t="shared" si="0"/>
        <v>73.925184716810378</v>
      </c>
      <c r="F17" s="251"/>
      <c r="G17">
        <v>218234.25733055596</v>
      </c>
      <c r="H17" s="139">
        <f t="shared" si="1"/>
        <v>101.03857566765578</v>
      </c>
      <c r="I17" s="251"/>
      <c r="J17" s="228">
        <v>35.1</v>
      </c>
    </row>
    <row r="18" spans="1:10">
      <c r="B18" s="251" t="s">
        <v>343</v>
      </c>
      <c r="C18" s="258">
        <v>42.807059533878999</v>
      </c>
      <c r="D18" s="139">
        <f t="shared" si="0"/>
        <v>75.377067253293475</v>
      </c>
      <c r="F18" s="251"/>
      <c r="G18">
        <v>212305.72023714148</v>
      </c>
      <c r="H18" s="139">
        <f t="shared" si="1"/>
        <v>98.293768545994055</v>
      </c>
      <c r="I18" s="251"/>
      <c r="J18" s="228">
        <v>35.200000000000003</v>
      </c>
    </row>
    <row r="19" spans="1:10">
      <c r="B19" s="251" t="s">
        <v>344</v>
      </c>
      <c r="C19" s="258">
        <v>43.026006317360007</v>
      </c>
      <c r="D19" s="139">
        <f t="shared" si="0"/>
        <v>75.762601008777864</v>
      </c>
      <c r="F19" s="251"/>
      <c r="G19">
        <v>176574.26694439992</v>
      </c>
      <c r="H19" s="139">
        <f t="shared" si="1"/>
        <v>81.750741839762597</v>
      </c>
      <c r="I19" s="251" t="s">
        <v>305</v>
      </c>
      <c r="J19" s="230">
        <v>35.299999999999997</v>
      </c>
    </row>
    <row r="20" spans="1:10">
      <c r="B20" t="s">
        <v>345</v>
      </c>
      <c r="C20" s="258">
        <v>45.491096405607998</v>
      </c>
      <c r="D20" s="139">
        <f t="shared" si="0"/>
        <v>80.103269659943649</v>
      </c>
      <c r="G20">
        <v>178977.72792821663</v>
      </c>
      <c r="H20" s="139">
        <f t="shared" si="1"/>
        <v>82.863501483679514</v>
      </c>
      <c r="I20" s="251"/>
      <c r="J20" s="224">
        <v>34.799999999999997</v>
      </c>
    </row>
    <row r="21" spans="1:10">
      <c r="B21" t="s">
        <v>346</v>
      </c>
      <c r="C21" s="258">
        <v>44.891225659316</v>
      </c>
      <c r="D21" s="139">
        <f t="shared" si="0"/>
        <v>79.046983662285953</v>
      </c>
      <c r="G21">
        <v>237782.40666559845</v>
      </c>
      <c r="H21" s="139">
        <f t="shared" si="1"/>
        <v>110.08902077151335</v>
      </c>
      <c r="I21" s="251"/>
      <c r="J21" s="231">
        <v>34.4</v>
      </c>
    </row>
    <row r="22" spans="1:10">
      <c r="B22" s="251" t="s">
        <v>347</v>
      </c>
      <c r="C22" s="258">
        <v>48.889150315000997</v>
      </c>
      <c r="D22" s="139">
        <f t="shared" si="0"/>
        <v>86.086753245306909</v>
      </c>
      <c r="F22" s="251"/>
      <c r="G22">
        <v>188591.57186348343</v>
      </c>
      <c r="H22" s="139">
        <f t="shared" si="1"/>
        <v>87.314540059347181</v>
      </c>
      <c r="I22" s="251"/>
      <c r="J22" s="224">
        <v>33.1</v>
      </c>
    </row>
    <row r="23" spans="1:10">
      <c r="B23" s="251" t="s">
        <v>348</v>
      </c>
      <c r="C23" s="258">
        <v>52.490598267494327</v>
      </c>
      <c r="D23" s="139">
        <f t="shared" si="0"/>
        <v>92.428384450072969</v>
      </c>
      <c r="F23" s="251"/>
      <c r="G23">
        <v>246114.40474282968</v>
      </c>
      <c r="H23" s="139">
        <f t="shared" si="1"/>
        <v>113.94658753709199</v>
      </c>
      <c r="I23" s="251" t="s">
        <v>306</v>
      </c>
      <c r="J23" s="235">
        <v>34.1</v>
      </c>
    </row>
    <row r="24" spans="1:10">
      <c r="B24" s="251" t="s">
        <v>349</v>
      </c>
      <c r="C24" s="258">
        <v>50.962341930674327</v>
      </c>
      <c r="D24" s="139">
        <f t="shared" si="0"/>
        <v>89.737345123029655</v>
      </c>
      <c r="F24" s="251"/>
      <c r="G24">
        <v>195641.72408267905</v>
      </c>
      <c r="H24" s="139">
        <f t="shared" si="1"/>
        <v>90.578635014836777</v>
      </c>
      <c r="I24" s="251"/>
      <c r="J24" s="235">
        <v>33.700000000000003</v>
      </c>
    </row>
    <row r="25" spans="1:10">
      <c r="B25" s="251" t="s">
        <v>350</v>
      </c>
      <c r="C25" s="258">
        <v>46.370677073223341</v>
      </c>
      <c r="D25" s="139">
        <f t="shared" si="0"/>
        <v>81.652084548410016</v>
      </c>
      <c r="F25" s="251"/>
      <c r="G25">
        <v>222880.94856593493</v>
      </c>
      <c r="H25" s="139">
        <f t="shared" si="1"/>
        <v>103.18991097922847</v>
      </c>
      <c r="I25" s="251"/>
      <c r="J25" s="235">
        <v>33.200000000000003</v>
      </c>
    </row>
    <row r="26" spans="1:10">
      <c r="A26">
        <v>2010</v>
      </c>
      <c r="B26" s="251" t="s">
        <v>339</v>
      </c>
      <c r="C26" s="258">
        <v>43.17518743951733</v>
      </c>
      <c r="D26" s="139">
        <f t="shared" si="0"/>
        <v>76.025287481528338</v>
      </c>
      <c r="G26">
        <v>183800</v>
      </c>
      <c r="H26" s="139">
        <f t="shared" si="1"/>
        <v>85.09612759643916</v>
      </c>
      <c r="I26" s="251"/>
      <c r="J26" s="235">
        <v>34.5</v>
      </c>
    </row>
    <row r="27" spans="1:10">
      <c r="B27" s="251" t="s">
        <v>340</v>
      </c>
      <c r="C27" s="258">
        <v>44.230529825135328</v>
      </c>
      <c r="D27" s="139">
        <f t="shared" si="0"/>
        <v>77.883593444193707</v>
      </c>
      <c r="G27">
        <v>190200</v>
      </c>
      <c r="H27" s="139">
        <f t="shared" si="1"/>
        <v>88.059213649851628</v>
      </c>
      <c r="I27" s="251" t="s">
        <v>307</v>
      </c>
      <c r="J27" s="224">
        <v>30</v>
      </c>
    </row>
    <row r="28" spans="1:10">
      <c r="B28" s="251" t="s">
        <v>341</v>
      </c>
      <c r="C28" s="258">
        <v>51.312807228135341</v>
      </c>
      <c r="D28" s="139">
        <f t="shared" si="0"/>
        <v>90.354464041832216</v>
      </c>
      <c r="G28">
        <v>200900</v>
      </c>
      <c r="H28" s="139">
        <f t="shared" si="1"/>
        <v>93.013123145400584</v>
      </c>
      <c r="I28" s="251"/>
      <c r="J28" s="240">
        <v>33.700000000000003</v>
      </c>
    </row>
    <row r="29" spans="1:10">
      <c r="B29" s="251" t="s">
        <v>342</v>
      </c>
      <c r="C29" s="258">
        <v>49.303399228135333</v>
      </c>
      <c r="D29" s="139">
        <f t="shared" si="0"/>
        <v>86.816185925919271</v>
      </c>
      <c r="G29">
        <v>260500</v>
      </c>
      <c r="H29" s="139">
        <f t="shared" si="1"/>
        <v>120.60686201780415</v>
      </c>
      <c r="I29" s="251"/>
      <c r="J29" s="240">
        <v>34.700000000000003</v>
      </c>
    </row>
    <row r="30" spans="1:10">
      <c r="B30" s="251" t="s">
        <v>343</v>
      </c>
      <c r="C30" s="258">
        <v>49.997699228135332</v>
      </c>
      <c r="D30" s="139">
        <f t="shared" si="0"/>
        <v>88.038748240729575</v>
      </c>
      <c r="I30" s="251"/>
      <c r="J30" s="240">
        <v>35</v>
      </c>
    </row>
    <row r="31" spans="1:10">
      <c r="B31" s="251" t="s">
        <v>344</v>
      </c>
      <c r="C31" s="258">
        <v>49.947843985725008</v>
      </c>
      <c r="D31" s="139">
        <f t="shared" si="0"/>
        <v>87.950960338430008</v>
      </c>
      <c r="I31" s="251" t="s">
        <v>308</v>
      </c>
      <c r="J31" s="245">
        <v>35.6</v>
      </c>
    </row>
    <row r="32" spans="1:10">
      <c r="B32" t="s">
        <v>345</v>
      </c>
      <c r="C32" s="258">
        <v>49.367091468991987</v>
      </c>
      <c r="D32" s="139">
        <f t="shared" si="0"/>
        <v>86.928338789835692</v>
      </c>
      <c r="I32" s="251"/>
      <c r="J32" s="245">
        <v>34.4</v>
      </c>
    </row>
    <row r="33" spans="2:10">
      <c r="B33" t="s">
        <v>346</v>
      </c>
      <c r="C33" s="258">
        <v>48.60396628287301</v>
      </c>
      <c r="D33" s="139">
        <f t="shared" si="0"/>
        <v>85.584585233690419</v>
      </c>
      <c r="I33" s="251"/>
      <c r="J33" s="245">
        <v>35.4</v>
      </c>
    </row>
    <row r="34" spans="2:10">
      <c r="B34" s="251" t="s">
        <v>347</v>
      </c>
      <c r="C34" s="258">
        <v>50.347245325162916</v>
      </c>
      <c r="D34" s="139">
        <f t="shared" si="0"/>
        <v>88.654248579941665</v>
      </c>
      <c r="I34" s="251"/>
      <c r="J34" s="245">
        <v>35.299999999999997</v>
      </c>
    </row>
    <row r="35" spans="2:10">
      <c r="B35" s="251" t="s">
        <v>348</v>
      </c>
      <c r="I35" s="251"/>
      <c r="J35" s="245">
        <v>36.1</v>
      </c>
    </row>
    <row r="36" spans="2:10">
      <c r="B36" s="251" t="s">
        <v>349</v>
      </c>
      <c r="I36" s="251" t="s">
        <v>309</v>
      </c>
      <c r="J36" s="240">
        <v>32.200000000000003</v>
      </c>
    </row>
    <row r="37" spans="2:10">
      <c r="B37" s="251" t="s">
        <v>350</v>
      </c>
      <c r="I37" s="251"/>
      <c r="J37" s="240">
        <v>34.799999999999997</v>
      </c>
    </row>
    <row r="38" spans="2:10">
      <c r="I38" s="251"/>
      <c r="J38" s="240">
        <v>33</v>
      </c>
    </row>
    <row r="39" spans="2:10">
      <c r="I39" s="251"/>
      <c r="J39" s="240">
        <v>34.799999999999997</v>
      </c>
    </row>
    <row r="40" spans="2:10">
      <c r="I40" s="251" t="s">
        <v>310</v>
      </c>
      <c r="J40" s="245">
        <v>35.6</v>
      </c>
    </row>
    <row r="41" spans="2:10">
      <c r="I41" s="251"/>
      <c r="J41" s="245">
        <v>36.700000000000003</v>
      </c>
    </row>
    <row r="42" spans="2:10">
      <c r="I42" s="251"/>
      <c r="J42" s="245">
        <v>36</v>
      </c>
    </row>
    <row r="43" spans="2:10">
      <c r="I43" s="251"/>
      <c r="J43" s="245">
        <v>35.9</v>
      </c>
    </row>
    <row r="44" spans="2:10">
      <c r="I44" s="251"/>
      <c r="J44" s="245">
        <v>35.5</v>
      </c>
    </row>
    <row r="45" spans="2:10">
      <c r="I45" s="251" t="s">
        <v>311</v>
      </c>
      <c r="J45" s="240">
        <v>34.799999999999997</v>
      </c>
    </row>
    <row r="46" spans="2:10">
      <c r="I46" s="251"/>
      <c r="J46" s="240">
        <v>34.299999999999997</v>
      </c>
    </row>
    <row r="47" spans="2:10">
      <c r="I47" s="251"/>
      <c r="J47" s="240">
        <v>34.200000000000003</v>
      </c>
    </row>
    <row r="48" spans="2:10">
      <c r="I48" s="251"/>
      <c r="J48" s="241">
        <v>28.7</v>
      </c>
    </row>
    <row r="49" spans="9:11">
      <c r="I49" s="251" t="s">
        <v>312</v>
      </c>
      <c r="J49" s="245">
        <v>33.299999999999997</v>
      </c>
    </row>
    <row r="50" spans="9:11">
      <c r="I50" s="251"/>
      <c r="J50" s="245">
        <v>32.5</v>
      </c>
    </row>
    <row r="51" spans="9:11">
      <c r="I51" s="251"/>
      <c r="J51" s="245">
        <v>30.3</v>
      </c>
    </row>
    <row r="52" spans="9:11">
      <c r="I52" s="251"/>
      <c r="J52" s="245">
        <v>22.3</v>
      </c>
    </row>
    <row r="53" spans="9:11">
      <c r="I53" s="251"/>
      <c r="J53" s="245">
        <v>25.8</v>
      </c>
    </row>
    <row r="54" spans="9:11">
      <c r="I54" s="251" t="s">
        <v>313</v>
      </c>
      <c r="J54" s="224">
        <v>29.1</v>
      </c>
      <c r="K54">
        <f>SUM(J54:J57)</f>
        <v>114.69999999999999</v>
      </c>
    </row>
    <row r="55" spans="9:11">
      <c r="I55" s="251"/>
      <c r="J55" s="224">
        <v>28.7</v>
      </c>
    </row>
    <row r="56" spans="9:11">
      <c r="I56" s="251"/>
      <c r="J56" s="224">
        <v>28.8</v>
      </c>
    </row>
    <row r="57" spans="9:11">
      <c r="I57" s="251"/>
      <c r="J57" s="224">
        <v>28.1</v>
      </c>
    </row>
    <row r="58" spans="9:11">
      <c r="I58" s="251" t="s">
        <v>314</v>
      </c>
      <c r="J58" s="226">
        <v>28.5</v>
      </c>
      <c r="K58">
        <f>SUM(J58:J61)</f>
        <v>119.1</v>
      </c>
    </row>
    <row r="59" spans="9:11">
      <c r="I59" s="251"/>
      <c r="J59" s="226">
        <v>30.2</v>
      </c>
    </row>
    <row r="60" spans="9:11">
      <c r="I60" s="251"/>
      <c r="J60" s="226">
        <v>30</v>
      </c>
    </row>
    <row r="61" spans="9:11">
      <c r="I61" s="251"/>
      <c r="J61" s="226">
        <v>30.4</v>
      </c>
    </row>
    <row r="62" spans="9:11">
      <c r="I62" s="251" t="s">
        <v>315</v>
      </c>
      <c r="J62" s="224">
        <v>29.6</v>
      </c>
      <c r="K62">
        <f>SUM(J62:J65)</f>
        <v>116.3</v>
      </c>
    </row>
    <row r="63" spans="9:11">
      <c r="I63" s="251"/>
      <c r="J63" s="224">
        <v>30</v>
      </c>
    </row>
    <row r="64" spans="9:11">
      <c r="I64" s="251"/>
      <c r="J64" s="224">
        <v>29.7</v>
      </c>
    </row>
    <row r="65" spans="9:11">
      <c r="I65" s="251"/>
      <c r="J65" s="224">
        <v>27</v>
      </c>
    </row>
    <row r="66" spans="9:11">
      <c r="I66" s="251" t="s">
        <v>316</v>
      </c>
      <c r="J66" s="226">
        <v>28.2</v>
      </c>
      <c r="K66">
        <f>SUM(J66:J70)</f>
        <v>140.89999999999998</v>
      </c>
    </row>
    <row r="67" spans="9:11">
      <c r="I67" s="251"/>
      <c r="J67" s="226">
        <v>27.4</v>
      </c>
    </row>
    <row r="68" spans="9:11">
      <c r="I68" s="251"/>
      <c r="J68" s="228">
        <v>28.3</v>
      </c>
    </row>
    <row r="69" spans="9:11">
      <c r="I69" s="251"/>
      <c r="J69" s="228">
        <v>28.8</v>
      </c>
    </row>
    <row r="70" spans="9:11">
      <c r="I70" s="251"/>
      <c r="J70" s="228">
        <v>28.2</v>
      </c>
    </row>
    <row r="71" spans="9:11">
      <c r="I71" s="251" t="s">
        <v>317</v>
      </c>
      <c r="J71" s="230">
        <v>27.7</v>
      </c>
      <c r="K71">
        <f>SUM(J71:J74)</f>
        <v>107.3</v>
      </c>
    </row>
    <row r="72" spans="9:11">
      <c r="I72" s="251"/>
      <c r="J72" s="224">
        <v>27.4</v>
      </c>
    </row>
    <row r="73" spans="9:11">
      <c r="I73" s="251"/>
      <c r="J73" s="231">
        <v>27.4</v>
      </c>
    </row>
    <row r="74" spans="9:11">
      <c r="I74" s="251"/>
      <c r="J74" s="224">
        <v>24.8</v>
      </c>
    </row>
    <row r="75" spans="9:11">
      <c r="I75" s="251" t="s">
        <v>318</v>
      </c>
      <c r="J75" s="235">
        <v>27.7</v>
      </c>
    </row>
    <row r="76" spans="9:11">
      <c r="I76" s="251"/>
      <c r="J76" s="235">
        <v>27.7</v>
      </c>
    </row>
    <row r="77" spans="9:11">
      <c r="I77" s="251"/>
      <c r="J77" s="235">
        <v>27.7</v>
      </c>
    </row>
    <row r="78" spans="9:11">
      <c r="I78" s="251"/>
      <c r="J78" s="235">
        <v>27.1</v>
      </c>
    </row>
    <row r="79" spans="9:11">
      <c r="I79" t="s">
        <v>319</v>
      </c>
      <c r="J79" s="224">
        <v>25.7</v>
      </c>
    </row>
    <row r="80" spans="9:11">
      <c r="J80" s="240">
        <v>28</v>
      </c>
    </row>
    <row r="81" spans="9:10">
      <c r="J81" s="240">
        <v>28.7</v>
      </c>
    </row>
    <row r="82" spans="9:10">
      <c r="J82" s="240">
        <v>29.3</v>
      </c>
    </row>
    <row r="83" spans="9:10">
      <c r="I83" t="s">
        <v>320</v>
      </c>
      <c r="J83" s="245">
        <v>29.3</v>
      </c>
    </row>
    <row r="84" spans="9:10">
      <c r="J84" s="245">
        <v>29.3</v>
      </c>
    </row>
    <row r="85" spans="9:10">
      <c r="J85" s="245">
        <v>29.5</v>
      </c>
    </row>
    <row r="86" spans="9:10">
      <c r="J86" s="245">
        <v>29.8</v>
      </c>
    </row>
    <row r="87" spans="9:10">
      <c r="J87" s="245">
        <v>30.5</v>
      </c>
    </row>
    <row r="88" spans="9:10">
      <c r="I88" s="251" t="s">
        <v>321</v>
      </c>
      <c r="J88" s="240">
        <v>30.5</v>
      </c>
    </row>
    <row r="89" spans="9:10">
      <c r="I89" s="251"/>
      <c r="J89" s="240">
        <v>28.2</v>
      </c>
    </row>
    <row r="90" spans="9:10">
      <c r="I90" s="251"/>
      <c r="J90" s="240">
        <v>30.2</v>
      </c>
    </row>
    <row r="91" spans="9:10">
      <c r="I91" s="251"/>
      <c r="J91" s="240">
        <v>28.8</v>
      </c>
    </row>
    <row r="92" spans="9:10">
      <c r="I92" s="251" t="s">
        <v>351</v>
      </c>
      <c r="J92" s="245">
        <v>29.7</v>
      </c>
    </row>
    <row r="93" spans="9:10">
      <c r="I93" s="251"/>
      <c r="J93" s="245">
        <v>30.8</v>
      </c>
    </row>
    <row r="94" spans="9:10">
      <c r="I94" s="251"/>
      <c r="J94" s="245">
        <v>31</v>
      </c>
    </row>
    <row r="95" spans="9:10">
      <c r="I95" s="251"/>
      <c r="J95" s="245">
        <v>31.1</v>
      </c>
    </row>
    <row r="96" spans="9:10">
      <c r="I96" s="251"/>
      <c r="J96" s="245">
        <v>31</v>
      </c>
    </row>
    <row r="97" spans="9:10">
      <c r="I97" s="251" t="s">
        <v>352</v>
      </c>
      <c r="J97" s="240">
        <v>30.8</v>
      </c>
    </row>
    <row r="98" spans="9:10">
      <c r="I98" s="251"/>
      <c r="J98" s="240">
        <v>31.6</v>
      </c>
    </row>
    <row r="99" spans="9:10">
      <c r="I99" s="251"/>
      <c r="J99" s="240">
        <v>32.1</v>
      </c>
    </row>
    <row r="100" spans="9:10">
      <c r="I100" s="251"/>
      <c r="J100" s="241">
        <v>27.6</v>
      </c>
    </row>
    <row r="101" spans="9:10">
      <c r="I101" s="251" t="s">
        <v>353</v>
      </c>
      <c r="J101" s="245">
        <v>31.8</v>
      </c>
    </row>
    <row r="102" spans="9:10">
      <c r="J102" s="245">
        <v>29.3</v>
      </c>
    </row>
    <row r="103" spans="9:10">
      <c r="J103" s="245">
        <v>30.4</v>
      </c>
    </row>
    <row r="104" spans="9:10">
      <c r="J104" s="245">
        <v>22.1</v>
      </c>
    </row>
    <row r="105" spans="9:10">
      <c r="J105" s="245">
        <v>25.5</v>
      </c>
    </row>
    <row r="106" spans="9:10">
      <c r="I106" s="250" t="s">
        <v>354</v>
      </c>
      <c r="J106" s="224">
        <v>25.5</v>
      </c>
    </row>
    <row r="107" spans="9:10">
      <c r="J107" s="224">
        <v>28.7</v>
      </c>
    </row>
    <row r="108" spans="9:10">
      <c r="J108" s="224">
        <v>30.2</v>
      </c>
    </row>
    <row r="109" spans="9:10">
      <c r="J109" s="224">
        <v>30.3</v>
      </c>
    </row>
    <row r="110" spans="9:10">
      <c r="I110" t="s">
        <v>355</v>
      </c>
      <c r="J110" s="226">
        <v>29.2</v>
      </c>
    </row>
    <row r="111" spans="9:10">
      <c r="J111" s="226">
        <v>28.1</v>
      </c>
    </row>
    <row r="112" spans="9:10">
      <c r="J112" s="226">
        <v>29.8</v>
      </c>
    </row>
    <row r="113" spans="9:10">
      <c r="J113" s="226">
        <v>31.6</v>
      </c>
    </row>
    <row r="114" spans="9:10">
      <c r="I114" s="250" t="s">
        <v>358</v>
      </c>
      <c r="J114" s="224">
        <v>31.1</v>
      </c>
    </row>
    <row r="115" spans="9:10">
      <c r="J115" s="224">
        <v>31.3</v>
      </c>
    </row>
    <row r="116" spans="9:10">
      <c r="J116" s="224">
        <v>31.3</v>
      </c>
    </row>
    <row r="117" spans="9:10">
      <c r="J117" s="224">
        <v>31.7</v>
      </c>
    </row>
    <row r="118" spans="9:10">
      <c r="I118" t="s">
        <v>356</v>
      </c>
      <c r="J118" s="226">
        <v>31.3</v>
      </c>
    </row>
    <row r="119" spans="9:10">
      <c r="J119" s="226">
        <v>32.200000000000003</v>
      </c>
    </row>
    <row r="120" spans="9:10">
      <c r="J120" s="228">
        <v>33.1</v>
      </c>
    </row>
    <row r="121" spans="9:10">
      <c r="J121" s="228">
        <v>33.1</v>
      </c>
    </row>
    <row r="122" spans="9:10">
      <c r="J122" s="228">
        <v>32.9</v>
      </c>
    </row>
    <row r="123" spans="9:10">
      <c r="I123" s="251" t="s">
        <v>357</v>
      </c>
      <c r="J123" s="230">
        <v>32.200000000000003</v>
      </c>
    </row>
    <row r="124" spans="9:10">
      <c r="J124" s="224">
        <v>32.299999999999997</v>
      </c>
    </row>
    <row r="125" spans="9:10">
      <c r="J125" s="231">
        <v>32.1</v>
      </c>
    </row>
    <row r="126" spans="9:10">
      <c r="J126" s="224">
        <v>32</v>
      </c>
    </row>
    <row r="127" spans="9:10">
      <c r="I127" t="s">
        <v>0</v>
      </c>
      <c r="J127" s="235">
        <v>30.2</v>
      </c>
    </row>
    <row r="128" spans="9:10">
      <c r="J128" s="235">
        <v>32.299999999999997</v>
      </c>
    </row>
    <row r="129" spans="9:10">
      <c r="J129" s="235">
        <v>31.8</v>
      </c>
    </row>
    <row r="130" spans="9:10">
      <c r="J130" s="235">
        <v>31.6</v>
      </c>
    </row>
    <row r="131" spans="9:10">
      <c r="I131" t="s">
        <v>1</v>
      </c>
      <c r="J131" s="224">
        <v>32</v>
      </c>
    </row>
    <row r="132" spans="9:10">
      <c r="J132" s="240">
        <v>32</v>
      </c>
    </row>
    <row r="133" spans="9:10">
      <c r="J133" s="240">
        <v>30.8</v>
      </c>
    </row>
    <row r="134" spans="9:10">
      <c r="J134" s="240">
        <v>31.6</v>
      </c>
    </row>
    <row r="135" spans="9:10">
      <c r="J135" s="240">
        <v>33</v>
      </c>
    </row>
    <row r="136" spans="9:10">
      <c r="I136" t="s">
        <v>2</v>
      </c>
      <c r="J136" s="245">
        <v>31.3</v>
      </c>
    </row>
    <row r="137" spans="9:10">
      <c r="J137" s="245">
        <v>32.5</v>
      </c>
    </row>
    <row r="138" spans="9:10">
      <c r="J138" s="245">
        <v>32.6</v>
      </c>
    </row>
    <row r="139" spans="9:10">
      <c r="J139" s="245">
        <v>33.200000000000003</v>
      </c>
    </row>
    <row r="140" spans="9:10">
      <c r="I140" s="250" t="s">
        <v>20</v>
      </c>
      <c r="J140" s="240">
        <v>33.5</v>
      </c>
    </row>
    <row r="141" spans="9:10">
      <c r="J141" s="240">
        <v>30.4</v>
      </c>
    </row>
    <row r="142" spans="9:10">
      <c r="J142" s="240">
        <v>33.5</v>
      </c>
    </row>
    <row r="143" spans="9:10">
      <c r="J143" s="240">
        <v>33</v>
      </c>
    </row>
    <row r="144" spans="9:10">
      <c r="I144" s="251" t="s">
        <v>3</v>
      </c>
      <c r="J144" s="245">
        <v>32.9</v>
      </c>
    </row>
    <row r="145" spans="9:10">
      <c r="J145" s="245">
        <v>33.799999999999997</v>
      </c>
    </row>
    <row r="146" spans="9:10">
      <c r="J146" s="245">
        <v>34.799999999999997</v>
      </c>
    </row>
    <row r="147" spans="9:10">
      <c r="J147" s="245">
        <v>34.4</v>
      </c>
    </row>
    <row r="148" spans="9:10">
      <c r="J148" s="245">
        <v>33.5</v>
      </c>
    </row>
    <row r="149" spans="9:10">
      <c r="I149" s="251" t="s">
        <v>4</v>
      </c>
      <c r="J149" s="240">
        <v>32.9</v>
      </c>
    </row>
    <row r="150" spans="9:10">
      <c r="J150" s="240">
        <v>33.9</v>
      </c>
    </row>
    <row r="151" spans="9:10">
      <c r="J151" s="240">
        <v>33.9</v>
      </c>
    </row>
    <row r="152" spans="9:10">
      <c r="J152" s="241">
        <v>29</v>
      </c>
    </row>
    <row r="153" spans="9:10">
      <c r="I153" s="251" t="s">
        <v>5</v>
      </c>
      <c r="J153" s="245">
        <v>34.5</v>
      </c>
    </row>
    <row r="154" spans="9:10">
      <c r="J154" s="245">
        <v>32.700000000000003</v>
      </c>
    </row>
  </sheetData>
  <phoneticPr fontId="63" type="noConversion"/>
  <pageMargins left="0.78740157499999996" right="0.78740157499999996" top="0.984251969" bottom="0.984251969" header="0.5" footer="0.5"/>
  <headerFooter alignWithMargins="0"/>
</worksheet>
</file>

<file path=xl/worksheets/sheet12.xml><?xml version="1.0" encoding="utf-8"?>
<worksheet xmlns="http://schemas.openxmlformats.org/spreadsheetml/2006/main" xmlns:r="http://schemas.openxmlformats.org/officeDocument/2006/relationships">
  <sheetPr codeName="Feuil10"/>
  <dimension ref="B1:X37"/>
  <sheetViews>
    <sheetView zoomScale="50" zoomScaleNormal="50" workbookViewId="0">
      <selection activeCell="O45" sqref="O45"/>
    </sheetView>
  </sheetViews>
  <sheetFormatPr baseColWidth="10" defaultRowHeight="13.2"/>
  <sheetData>
    <row r="1" spans="2:24" ht="13.95" customHeight="1"/>
    <row r="2" spans="2:24" ht="20.399999999999999" customHeight="1">
      <c r="C2" s="376"/>
      <c r="D2" s="376"/>
      <c r="E2" s="189"/>
      <c r="F2" s="189"/>
      <c r="G2" s="189"/>
      <c r="H2" s="189"/>
      <c r="I2" s="1042" t="s">
        <v>69</v>
      </c>
      <c r="J2" s="1042"/>
      <c r="K2" s="1049">
        <v>2012</v>
      </c>
      <c r="L2" s="1049"/>
      <c r="M2" s="190"/>
      <c r="N2" s="190"/>
      <c r="O2" s="185"/>
      <c r="P2" s="196"/>
      <c r="Q2" s="196"/>
      <c r="R2" s="1047"/>
      <c r="S2" s="1047"/>
      <c r="T2" s="1047"/>
      <c r="U2" s="185"/>
      <c r="V2" s="140"/>
    </row>
    <row r="3" spans="2:24" ht="13.95" customHeight="1" thickBot="1">
      <c r="C3" s="189"/>
      <c r="D3" s="189"/>
      <c r="E3" s="189"/>
      <c r="F3" s="189"/>
      <c r="G3" s="189"/>
      <c r="H3" s="190"/>
      <c r="I3" s="190"/>
      <c r="J3" s="190"/>
      <c r="K3" s="190"/>
      <c r="L3" s="190"/>
      <c r="M3" s="190"/>
      <c r="N3" s="190"/>
      <c r="O3" s="898"/>
      <c r="P3" s="898"/>
      <c r="Q3" s="898"/>
      <c r="R3" s="1047"/>
      <c r="S3" s="1047"/>
      <c r="T3" s="1047"/>
      <c r="U3" s="185"/>
      <c r="V3" s="140"/>
    </row>
    <row r="4" spans="2:24" ht="13.95" customHeight="1" thickTop="1" thickBot="1">
      <c r="C4" s="1056" t="s">
        <v>203</v>
      </c>
      <c r="D4" s="1057"/>
      <c r="E4" s="1057"/>
      <c r="F4" s="1057"/>
      <c r="G4" s="1057"/>
      <c r="H4" s="1057"/>
      <c r="I4" s="1057"/>
      <c r="J4" s="1057"/>
      <c r="K4" s="1059" t="s">
        <v>205</v>
      </c>
      <c r="L4" s="1060"/>
      <c r="M4" s="1060"/>
      <c r="N4" s="1060"/>
      <c r="O4" s="1060"/>
      <c r="P4" s="1060"/>
      <c r="Q4" s="1060"/>
      <c r="R4" s="1060"/>
      <c r="S4" s="1060"/>
      <c r="T4" s="1060"/>
      <c r="U4" s="1060"/>
      <c r="V4" s="1060"/>
      <c r="W4" s="907"/>
      <c r="X4" s="901"/>
    </row>
    <row r="5" spans="2:24" ht="13.95" customHeight="1" thickTop="1">
      <c r="C5" s="307"/>
      <c r="D5" s="308"/>
      <c r="E5" s="308"/>
      <c r="F5" s="308"/>
      <c r="G5" s="308"/>
      <c r="H5" s="308"/>
      <c r="I5" s="308"/>
      <c r="J5" s="308"/>
      <c r="K5" s="1064" t="s">
        <v>81</v>
      </c>
      <c r="L5" s="1065"/>
      <c r="M5" s="1065"/>
      <c r="N5" s="1065"/>
      <c r="O5" s="1065"/>
      <c r="P5" s="1066"/>
      <c r="Q5" s="1064" t="s">
        <v>270</v>
      </c>
      <c r="R5" s="1065"/>
      <c r="S5" s="1065"/>
      <c r="T5" s="1065"/>
      <c r="U5" s="1065"/>
      <c r="V5" s="1065"/>
      <c r="W5" s="907"/>
      <c r="X5" s="901"/>
    </row>
    <row r="6" spans="2:24" ht="13.95" customHeight="1">
      <c r="C6" s="1072" t="s">
        <v>90</v>
      </c>
      <c r="D6" s="1054"/>
      <c r="E6" s="1073"/>
      <c r="F6" s="1053" t="s">
        <v>91</v>
      </c>
      <c r="G6" s="1054"/>
      <c r="H6" s="1054"/>
      <c r="I6" s="1054"/>
      <c r="J6" s="1054"/>
      <c r="K6" s="1067" t="s">
        <v>92</v>
      </c>
      <c r="L6" s="1068"/>
      <c r="M6" s="1069"/>
      <c r="N6" s="1070" t="s">
        <v>93</v>
      </c>
      <c r="O6" s="1068"/>
      <c r="P6" s="1071"/>
      <c r="Q6" s="1067" t="s">
        <v>92</v>
      </c>
      <c r="R6" s="1068"/>
      <c r="S6" s="1069"/>
      <c r="T6" s="1070" t="s">
        <v>93</v>
      </c>
      <c r="U6" s="1068"/>
      <c r="V6" s="1068"/>
      <c r="W6" s="907"/>
      <c r="X6" s="901"/>
    </row>
    <row r="7" spans="2:24">
      <c r="C7" s="1081" t="s">
        <v>209</v>
      </c>
      <c r="D7" s="1051"/>
      <c r="E7" s="1051"/>
      <c r="F7" s="1050" t="s">
        <v>212</v>
      </c>
      <c r="G7" s="1051"/>
      <c r="H7" s="1051"/>
      <c r="I7" s="1051"/>
      <c r="J7" s="1051"/>
      <c r="K7" s="1074" t="s">
        <v>209</v>
      </c>
      <c r="L7" s="1075"/>
      <c r="M7" s="1076"/>
      <c r="N7" s="1077" t="s">
        <v>212</v>
      </c>
      <c r="O7" s="1075"/>
      <c r="P7" s="1078"/>
      <c r="Q7" s="1074" t="s">
        <v>209</v>
      </c>
      <c r="R7" s="1075"/>
      <c r="S7" s="1076"/>
      <c r="T7" s="1077" t="s">
        <v>212</v>
      </c>
      <c r="U7" s="1075"/>
      <c r="V7" s="1075"/>
      <c r="W7" s="907"/>
      <c r="X7" s="901"/>
    </row>
    <row r="8" spans="2:24">
      <c r="C8" s="1062">
        <v>2011</v>
      </c>
      <c r="D8" s="1043">
        <v>2012</v>
      </c>
      <c r="E8" s="1045" t="s">
        <v>95</v>
      </c>
      <c r="F8" s="1062">
        <v>2011</v>
      </c>
      <c r="G8" s="1043">
        <v>2012</v>
      </c>
      <c r="H8" s="1045" t="s">
        <v>95</v>
      </c>
      <c r="I8" s="1043" t="s">
        <v>11</v>
      </c>
      <c r="J8" s="1150" t="s">
        <v>12</v>
      </c>
      <c r="K8" s="1062">
        <v>2011</v>
      </c>
      <c r="L8" s="1043">
        <v>2012</v>
      </c>
      <c r="M8" s="1154" t="s">
        <v>95</v>
      </c>
      <c r="N8" s="1062">
        <v>2011</v>
      </c>
      <c r="O8" s="1043">
        <v>2012</v>
      </c>
      <c r="P8" s="1154" t="s">
        <v>95</v>
      </c>
      <c r="Q8" s="1062">
        <v>2011</v>
      </c>
      <c r="R8" s="1043">
        <v>2012</v>
      </c>
      <c r="S8" s="1154" t="s">
        <v>95</v>
      </c>
      <c r="T8" s="1062">
        <v>2011</v>
      </c>
      <c r="U8" s="1043">
        <v>2012</v>
      </c>
      <c r="V8" s="1152" t="s">
        <v>95</v>
      </c>
      <c r="W8" s="907"/>
      <c r="X8" s="901"/>
    </row>
    <row r="9" spans="2:24" ht="13.8" thickBot="1">
      <c r="C9" s="1063"/>
      <c r="D9" s="1044"/>
      <c r="E9" s="1046"/>
      <c r="F9" s="1063"/>
      <c r="G9" s="1044"/>
      <c r="H9" s="1046"/>
      <c r="I9" s="1044"/>
      <c r="J9" s="1151"/>
      <c r="K9" s="1063"/>
      <c r="L9" s="1044"/>
      <c r="M9" s="1155"/>
      <c r="N9" s="1063"/>
      <c r="O9" s="1044"/>
      <c r="P9" s="1155"/>
      <c r="Q9" s="1063"/>
      <c r="R9" s="1044"/>
      <c r="S9" s="1155"/>
      <c r="T9" s="1063"/>
      <c r="U9" s="1044"/>
      <c r="V9" s="1153"/>
      <c r="W9" s="907"/>
      <c r="X9" s="901"/>
    </row>
    <row r="10" spans="2:24" ht="13.8" thickTop="1">
      <c r="U10" s="901"/>
      <c r="V10" s="901"/>
      <c r="W10" s="901"/>
      <c r="X10" s="901"/>
    </row>
    <row r="11" spans="2:24" ht="17.399999999999999">
      <c r="B11" s="150" t="str">
        <f>IF($F$1="de",headings!$C$3,IF($F$1="fr",headings!$B$3,headings!$A$3))</f>
        <v>Railway Operator:</v>
      </c>
      <c r="C11" s="156"/>
      <c r="D11" s="156"/>
      <c r="E11" s="156"/>
      <c r="F11" s="1134" t="s">
        <v>52</v>
      </c>
      <c r="G11" s="1134"/>
      <c r="H11" s="1134"/>
      <c r="I11" s="1134"/>
      <c r="J11" s="1134"/>
      <c r="K11" s="157"/>
      <c r="L11" s="157"/>
      <c r="M11" s="157"/>
      <c r="N11" s="157"/>
      <c r="O11" s="157"/>
      <c r="P11" s="157"/>
      <c r="Q11" s="158"/>
      <c r="R11" s="158"/>
      <c r="S11" s="158"/>
      <c r="T11" s="158"/>
      <c r="U11" s="149"/>
      <c r="V11" s="149"/>
      <c r="X11" s="901"/>
    </row>
    <row r="12" spans="2:24" ht="13.8" thickBot="1">
      <c r="B12" s="146"/>
      <c r="C12" s="157"/>
      <c r="D12" s="157"/>
      <c r="E12" s="159"/>
      <c r="F12" s="157"/>
      <c r="G12" s="157"/>
      <c r="H12" s="157"/>
      <c r="I12" s="157"/>
      <c r="J12" s="157"/>
      <c r="K12" s="157"/>
      <c r="L12" s="157"/>
      <c r="M12" s="157"/>
      <c r="N12" s="157"/>
      <c r="O12" s="157"/>
      <c r="P12" s="157"/>
      <c r="Q12" s="157"/>
      <c r="R12" s="157"/>
      <c r="S12" s="157"/>
      <c r="T12" s="157"/>
      <c r="U12" s="157"/>
      <c r="V12" s="157"/>
    </row>
    <row r="13" spans="2:24" ht="13.8" thickTop="1">
      <c r="B13" s="146" t="str">
        <f>IF($F$1="de",headings!$C$6,IF($F$1="fr",headings!$B$6,headings!$A$6))</f>
        <v>January</v>
      </c>
      <c r="C13" s="725">
        <v>-1</v>
      </c>
      <c r="D13" s="661">
        <v>-1</v>
      </c>
      <c r="E13" s="656" t="str">
        <f t="shared" ref="E13:E21" si="0">IF(C13&lt;0.001,"",IF(D13=-1,"",D13/C13*100-100))</f>
        <v/>
      </c>
      <c r="F13" s="725">
        <v>-1</v>
      </c>
      <c r="G13" s="661">
        <v>-1</v>
      </c>
      <c r="H13" s="656" t="str">
        <f t="shared" ref="H13:H21" si="1">IF(F13&lt;0.001,"",IF(G13=-1,"",G13/F13*100-100))</f>
        <v/>
      </c>
      <c r="I13" s="662">
        <v>-1</v>
      </c>
      <c r="J13" s="669">
        <v>-1</v>
      </c>
      <c r="K13" s="157"/>
      <c r="L13" s="157"/>
      <c r="M13" s="157"/>
      <c r="N13" s="157"/>
      <c r="O13" s="157"/>
      <c r="P13" s="157"/>
      <c r="Q13" s="157"/>
      <c r="R13" s="157"/>
      <c r="S13" s="157"/>
      <c r="T13" s="157"/>
      <c r="U13" s="157"/>
      <c r="V13" s="157"/>
    </row>
    <row r="14" spans="2:24">
      <c r="B14" s="146" t="str">
        <f>IF($F$1="de",headings!$C$7,IF($F$1="fr",headings!$B$7,headings!$A$7))</f>
        <v>February</v>
      </c>
      <c r="C14" s="726">
        <v>-1</v>
      </c>
      <c r="D14" s="473">
        <v>-1</v>
      </c>
      <c r="E14" s="657" t="str">
        <f t="shared" si="0"/>
        <v/>
      </c>
      <c r="F14" s="726">
        <v>-1</v>
      </c>
      <c r="G14" s="473">
        <v>-1</v>
      </c>
      <c r="H14" s="657" t="str">
        <f t="shared" si="1"/>
        <v/>
      </c>
      <c r="I14" s="653">
        <v>-1</v>
      </c>
      <c r="J14" s="472">
        <v>-1</v>
      </c>
      <c r="K14" s="157"/>
      <c r="L14" s="157"/>
      <c r="M14" s="157"/>
      <c r="N14" s="157"/>
      <c r="O14" s="157"/>
      <c r="P14" s="157"/>
      <c r="Q14" s="157"/>
      <c r="R14" s="157"/>
      <c r="S14" s="157"/>
      <c r="T14" s="157"/>
      <c r="U14" s="157"/>
      <c r="V14" s="157"/>
    </row>
    <row r="15" spans="2:24" ht="13.8" thickBot="1">
      <c r="B15" s="146" t="str">
        <f>IF($F$1="de",headings!$C$8,IF($F$1="fr",headings!$B$8,headings!$A$8))</f>
        <v>March</v>
      </c>
      <c r="C15" s="651">
        <v>-1</v>
      </c>
      <c r="D15" s="655">
        <v>-1</v>
      </c>
      <c r="E15" s="658" t="str">
        <f t="shared" si="0"/>
        <v/>
      </c>
      <c r="F15" s="651">
        <v>-1</v>
      </c>
      <c r="G15" s="655">
        <v>-1</v>
      </c>
      <c r="H15" s="658" t="str">
        <f t="shared" si="1"/>
        <v/>
      </c>
      <c r="I15" s="654">
        <v>-1</v>
      </c>
      <c r="J15" s="652">
        <v>-1</v>
      </c>
      <c r="K15" s="157"/>
      <c r="L15" s="157"/>
      <c r="M15" s="157"/>
      <c r="N15" s="157"/>
      <c r="O15" s="157"/>
      <c r="P15" s="157"/>
      <c r="Q15" s="157"/>
      <c r="R15" s="157"/>
      <c r="S15" s="157"/>
      <c r="T15" s="157"/>
      <c r="U15" s="157"/>
      <c r="V15" s="157"/>
    </row>
    <row r="16" spans="2:24" ht="13.8" thickTop="1">
      <c r="B16" s="146" t="str">
        <f>IF($F$1="de",headings!$C$9,IF($F$1="fr",headings!$B$9,headings!$A$9))</f>
        <v>April</v>
      </c>
      <c r="C16" s="725">
        <v>-1</v>
      </c>
      <c r="D16" s="473">
        <v>-1</v>
      </c>
      <c r="E16" s="657" t="str">
        <f t="shared" si="0"/>
        <v/>
      </c>
      <c r="F16" s="725">
        <v>-1</v>
      </c>
      <c r="G16" s="473">
        <v>-1</v>
      </c>
      <c r="H16" s="657" t="str">
        <f t="shared" si="1"/>
        <v/>
      </c>
      <c r="I16" s="653">
        <v>-1</v>
      </c>
      <c r="J16" s="472">
        <v>-1</v>
      </c>
      <c r="K16" s="157"/>
      <c r="L16" s="157"/>
      <c r="M16" s="157"/>
      <c r="N16" s="157"/>
      <c r="O16" s="157"/>
      <c r="P16" s="157"/>
      <c r="Q16" s="157"/>
      <c r="R16" s="157"/>
      <c r="S16" s="157"/>
      <c r="T16" s="157"/>
      <c r="U16" s="157"/>
      <c r="V16" s="157"/>
    </row>
    <row r="17" spans="2:22">
      <c r="B17" s="146" t="str">
        <f>IF($F$1="de",headings!$C$10,IF($F$1="fr",headings!$B$10,headings!$A$10))</f>
        <v>May</v>
      </c>
      <c r="C17" s="726">
        <v>-1</v>
      </c>
      <c r="D17" s="473">
        <v>-1</v>
      </c>
      <c r="E17" s="657" t="str">
        <f t="shared" si="0"/>
        <v/>
      </c>
      <c r="F17" s="726">
        <v>-1</v>
      </c>
      <c r="G17" s="473">
        <v>-1</v>
      </c>
      <c r="H17" s="657" t="str">
        <f t="shared" si="1"/>
        <v/>
      </c>
      <c r="I17" s="653">
        <v>-1</v>
      </c>
      <c r="J17" s="472">
        <v>-1</v>
      </c>
      <c r="K17" s="157"/>
      <c r="L17" s="157"/>
      <c r="M17" s="157"/>
      <c r="N17" s="157"/>
      <c r="O17" s="157"/>
      <c r="P17" s="157"/>
      <c r="Q17" s="157"/>
      <c r="R17" s="157"/>
      <c r="S17" s="157"/>
      <c r="T17" s="157"/>
      <c r="U17" s="157"/>
      <c r="V17" s="157"/>
    </row>
    <row r="18" spans="2:22" ht="13.8" thickBot="1">
      <c r="B18" s="146" t="str">
        <f>IF($F$1="de",headings!$C$11,IF($F$1="fr",headings!$B$11,headings!$A$11))</f>
        <v>June</v>
      </c>
      <c r="C18" s="651">
        <v>-1</v>
      </c>
      <c r="D18" s="655">
        <v>-1</v>
      </c>
      <c r="E18" s="658" t="str">
        <f t="shared" si="0"/>
        <v/>
      </c>
      <c r="F18" s="651">
        <v>-1</v>
      </c>
      <c r="G18" s="655">
        <v>-1</v>
      </c>
      <c r="H18" s="658" t="str">
        <f t="shared" si="1"/>
        <v/>
      </c>
      <c r="I18" s="654">
        <v>-1</v>
      </c>
      <c r="J18" s="652">
        <v>-1</v>
      </c>
      <c r="K18" s="157"/>
      <c r="L18" s="157"/>
      <c r="M18" s="157"/>
      <c r="N18" s="157"/>
      <c r="O18" s="157"/>
      <c r="P18" s="157"/>
      <c r="Q18" s="157"/>
      <c r="R18" s="157"/>
      <c r="S18" s="157"/>
      <c r="T18" s="157"/>
      <c r="U18" s="157"/>
      <c r="V18" s="157"/>
    </row>
    <row r="19" spans="2:22" ht="13.8" thickTop="1">
      <c r="B19" s="146" t="str">
        <f>IF($F$1="de",headings!$C$12,IF($F$1="fr",headings!$B$12,headings!$A$12))</f>
        <v>July</v>
      </c>
      <c r="C19" s="725">
        <v>-1</v>
      </c>
      <c r="D19" s="473">
        <v>-1</v>
      </c>
      <c r="E19" s="657" t="str">
        <f t="shared" si="0"/>
        <v/>
      </c>
      <c r="F19" s="725">
        <v>-1</v>
      </c>
      <c r="G19" s="473">
        <v>-1</v>
      </c>
      <c r="H19" s="657" t="str">
        <f t="shared" si="1"/>
        <v/>
      </c>
      <c r="I19" s="653">
        <v>-1</v>
      </c>
      <c r="J19" s="472">
        <v>-1</v>
      </c>
      <c r="K19" s="157"/>
      <c r="L19" s="157"/>
      <c r="M19" s="157"/>
      <c r="N19" s="157"/>
      <c r="O19" s="157"/>
      <c r="P19" s="157"/>
      <c r="Q19" s="157"/>
      <c r="R19" s="157"/>
      <c r="S19" s="157"/>
      <c r="T19" s="157"/>
      <c r="U19" s="157"/>
      <c r="V19" s="157"/>
    </row>
    <row r="20" spans="2:22">
      <c r="B20" s="146" t="str">
        <f>IF($F$1="de",headings!$C$13,IF($F$1="fr",headings!$B$13,headings!$A$13))</f>
        <v>August</v>
      </c>
      <c r="C20" s="726">
        <v>-1</v>
      </c>
      <c r="D20" s="473">
        <v>-1</v>
      </c>
      <c r="E20" s="657" t="str">
        <f t="shared" si="0"/>
        <v/>
      </c>
      <c r="F20" s="726">
        <v>-1</v>
      </c>
      <c r="G20" s="473">
        <v>-1</v>
      </c>
      <c r="H20" s="657" t="str">
        <f t="shared" si="1"/>
        <v/>
      </c>
      <c r="I20" s="653">
        <v>-1</v>
      </c>
      <c r="J20" s="472">
        <v>-1</v>
      </c>
      <c r="K20" s="157"/>
      <c r="L20" s="157"/>
      <c r="M20" s="157"/>
      <c r="N20" s="157"/>
      <c r="O20" s="157"/>
      <c r="P20" s="157"/>
      <c r="Q20" s="157"/>
      <c r="R20" s="157"/>
      <c r="S20" s="157"/>
      <c r="T20" s="157"/>
      <c r="U20" s="157"/>
      <c r="V20" s="157"/>
    </row>
    <row r="21" spans="2:22" ht="13.8" thickBot="1">
      <c r="B21" s="146" t="str">
        <f>IF($F$1="de",headings!$C$14,IF($F$1="fr",headings!$B$14,headings!$A$14))</f>
        <v>September</v>
      </c>
      <c r="C21" s="651">
        <v>-1</v>
      </c>
      <c r="D21" s="655">
        <v>-1</v>
      </c>
      <c r="E21" s="658" t="str">
        <f t="shared" si="0"/>
        <v/>
      </c>
      <c r="F21" s="651">
        <v>-1</v>
      </c>
      <c r="G21" s="655">
        <v>-1</v>
      </c>
      <c r="H21" s="658" t="str">
        <f t="shared" si="1"/>
        <v/>
      </c>
      <c r="I21" s="654">
        <v>-1</v>
      </c>
      <c r="J21" s="652">
        <v>-1</v>
      </c>
      <c r="K21" s="157"/>
      <c r="L21" s="157"/>
      <c r="M21" s="157"/>
      <c r="N21" s="157"/>
      <c r="O21" s="157"/>
      <c r="P21" s="157"/>
      <c r="Q21" s="157"/>
      <c r="R21" s="157"/>
      <c r="S21" s="157"/>
      <c r="T21" s="157"/>
      <c r="U21" s="157"/>
      <c r="V21" s="157"/>
    </row>
    <row r="22" spans="2:22" ht="13.8" thickTop="1">
      <c r="B22" s="146" t="str">
        <f>IF($F$1="de",headings!$C$15,IF($F$1="fr",headings!$B$15,headings!$A$15))</f>
        <v>October</v>
      </c>
      <c r="C22" s="653">
        <v>-1</v>
      </c>
      <c r="D22" s="473">
        <v>-1</v>
      </c>
      <c r="E22" s="657" t="str">
        <f>IF(C22&lt;0.001,"",IF(D22=-1,"",D22/C22*100-100))</f>
        <v/>
      </c>
      <c r="F22" s="472">
        <v>-1</v>
      </c>
      <c r="G22" s="473">
        <v>-1</v>
      </c>
      <c r="H22" s="657" t="str">
        <f>IF(F22&lt;0.001,"",IF(G22=-1,"",G22/F22*100-100))</f>
        <v/>
      </c>
      <c r="I22" s="653">
        <v>-1</v>
      </c>
      <c r="J22" s="472">
        <v>-1</v>
      </c>
      <c r="K22" s="157"/>
      <c r="L22" s="157"/>
      <c r="M22" s="157"/>
      <c r="N22" s="157"/>
      <c r="O22" s="157"/>
      <c r="P22" s="157"/>
      <c r="Q22" s="157"/>
      <c r="R22" s="157"/>
      <c r="S22" s="157"/>
      <c r="T22" s="157"/>
      <c r="U22" s="157"/>
      <c r="V22" s="157"/>
    </row>
    <row r="23" spans="2:22">
      <c r="B23" s="146" t="str">
        <f>IF($F$1="de",headings!$C$16,IF($F$1="fr",headings!$B$16,headings!$A$16))</f>
        <v>November</v>
      </c>
      <c r="C23" s="653">
        <v>-1</v>
      </c>
      <c r="D23" s="473">
        <v>-1</v>
      </c>
      <c r="E23" s="657" t="str">
        <f>IF(C23&lt;0.001,"",IF(D23=-1,"",D23/C23*100-100))</f>
        <v/>
      </c>
      <c r="F23" s="472">
        <v>-1</v>
      </c>
      <c r="G23" s="473">
        <v>-1</v>
      </c>
      <c r="H23" s="657" t="str">
        <f>IF(F23&lt;0.001,"",IF(G23=-1,"",G23/F23*100-100))</f>
        <v/>
      </c>
      <c r="I23" s="653">
        <v>-1</v>
      </c>
      <c r="J23" s="472">
        <v>-1</v>
      </c>
      <c r="K23" s="157"/>
      <c r="L23" s="157"/>
      <c r="M23" s="157"/>
      <c r="N23" s="157"/>
      <c r="O23" s="157"/>
      <c r="P23" s="157"/>
      <c r="Q23" s="157"/>
      <c r="R23" s="157"/>
      <c r="S23" s="157"/>
      <c r="T23" s="157"/>
      <c r="U23" s="157"/>
      <c r="V23" s="157"/>
    </row>
    <row r="24" spans="2:22" ht="13.8" thickBot="1">
      <c r="B24" s="146" t="str">
        <f>IF($F$1="de",headings!$C$17,IF($F$1="fr",headings!$B$17,headings!$A$17))</f>
        <v>December</v>
      </c>
      <c r="C24" s="654">
        <v>-1</v>
      </c>
      <c r="D24" s="655">
        <v>-1</v>
      </c>
      <c r="E24" s="658" t="str">
        <f>IF(C24&lt;0.001,"",IF(D24=-1,"",D24/C24*100-100))</f>
        <v/>
      </c>
      <c r="F24" s="652">
        <v>-1</v>
      </c>
      <c r="G24" s="655">
        <v>-1</v>
      </c>
      <c r="H24" s="658" t="str">
        <f>IF(F24&lt;0.001,"",IF(G24=-1,"",G24/F24*100-100))</f>
        <v/>
      </c>
      <c r="I24" s="654">
        <v>-1</v>
      </c>
      <c r="J24" s="652">
        <v>-1</v>
      </c>
      <c r="K24" s="157"/>
      <c r="L24" s="157"/>
      <c r="M24" s="157"/>
      <c r="N24" s="157"/>
      <c r="O24" s="157"/>
      <c r="P24" s="157"/>
      <c r="Q24" s="157"/>
      <c r="R24" s="157"/>
      <c r="S24" s="157"/>
      <c r="T24" s="157"/>
      <c r="U24" s="157"/>
      <c r="V24" s="157"/>
    </row>
    <row r="25" spans="2:22" ht="14.4" thickTop="1" thickBot="1">
      <c r="B25" s="146"/>
      <c r="C25" s="146"/>
      <c r="D25" s="146"/>
      <c r="E25" s="146"/>
      <c r="F25" s="146"/>
      <c r="G25" s="146"/>
      <c r="H25" s="146"/>
      <c r="I25" s="146"/>
      <c r="J25" s="146"/>
      <c r="K25" s="157"/>
      <c r="L25" s="157"/>
      <c r="M25" s="157"/>
      <c r="N25" s="157"/>
      <c r="O25" s="157"/>
      <c r="P25" s="157"/>
      <c r="Q25" s="157"/>
      <c r="R25" s="157"/>
      <c r="S25" s="157"/>
      <c r="T25" s="157"/>
      <c r="U25" s="157"/>
      <c r="V25" s="157"/>
    </row>
    <row r="26" spans="2:22" ht="13.8" thickTop="1">
      <c r="B26" s="146" t="str">
        <f>IF($F$1="de",headings!$C$31,IF($F$1="fr",headings!$B$31,headings!$A$31))</f>
        <v>Quarter 1</v>
      </c>
      <c r="C26" s="319" t="str">
        <f>IF(C15=-1,"-1",C13+C14+C15)</f>
        <v>-1</v>
      </c>
      <c r="D26" s="320" t="str">
        <f>IF(D15=-1,"-1",D13+D14+D15)</f>
        <v>-1</v>
      </c>
      <c r="E26" s="666" t="str">
        <f>IF(C15+C16+C17&lt;=0,"",IF(D15=-1,"",D26/C26*100-100))</f>
        <v/>
      </c>
      <c r="F26" s="319" t="str">
        <f>IF(F15=-1,"-1",F13+F14+F15)</f>
        <v>-1</v>
      </c>
      <c r="G26" s="334" t="str">
        <f>IF(G15=-1,"-1",G13+G14+G15)</f>
        <v>-1</v>
      </c>
      <c r="H26" s="666" t="str">
        <f>IF(F15+F16+F17&lt;=0,"",IF(G15=-1,"",G26/F26*100-100))</f>
        <v/>
      </c>
      <c r="I26" s="320" t="str">
        <f>IF(I15=-1,"-1",I13+I14+I15)</f>
        <v>-1</v>
      </c>
      <c r="J26" s="320" t="str">
        <f>IF(J15=-1,"-1",J13+J14+J15)</f>
        <v>-1</v>
      </c>
      <c r="K26" s="157"/>
      <c r="L26" s="157"/>
      <c r="M26" s="157"/>
      <c r="N26" s="157"/>
      <c r="O26" s="157"/>
      <c r="P26" s="157"/>
      <c r="Q26" s="157"/>
      <c r="R26" s="157"/>
      <c r="S26" s="157"/>
      <c r="T26" s="157"/>
      <c r="U26" s="157"/>
      <c r="V26" s="157"/>
    </row>
    <row r="27" spans="2:22">
      <c r="B27" s="146" t="str">
        <f>IF($F$1="de",headings!$C$32,IF($F$1="fr",headings!$B$32,headings!$A$32))</f>
        <v>Quarter 2</v>
      </c>
      <c r="C27" s="322" t="str">
        <f>IF(C18=-1,"-1",C16+C17+C18)</f>
        <v>-1</v>
      </c>
      <c r="D27" s="323" t="str">
        <f>IF(D18=-1,"-1",D16+D17+D18)</f>
        <v>-1</v>
      </c>
      <c r="E27" s="667" t="str">
        <f>IF(C16+C17+C18&lt;=0,"",IF(D18=-1,"",D27/C27*100-100))</f>
        <v/>
      </c>
      <c r="F27" s="322" t="str">
        <f>IF(F18=-1,"-1",F16+F17+F18)</f>
        <v>-1</v>
      </c>
      <c r="G27" s="335" t="str">
        <f>IF(G18=-1,"-1",G16+G17+G18)</f>
        <v>-1</v>
      </c>
      <c r="H27" s="667" t="str">
        <f>IF(F16+F17+F18&lt;=0,"",IF(G18=-1,"",G27/F27*100-100))</f>
        <v/>
      </c>
      <c r="I27" s="323" t="str">
        <f>IF(I18=-1,"-1",I16+I17+I18)</f>
        <v>-1</v>
      </c>
      <c r="J27" s="323" t="str">
        <f>IF(J18=-1,"-1",J16+J17+J18)</f>
        <v>-1</v>
      </c>
      <c r="K27" s="157"/>
      <c r="L27" s="157"/>
      <c r="M27" s="157"/>
      <c r="N27" s="157"/>
      <c r="O27" s="157"/>
      <c r="P27" s="157"/>
      <c r="Q27" s="157"/>
      <c r="R27" s="157"/>
      <c r="S27" s="157"/>
      <c r="T27" s="157"/>
      <c r="U27" s="157"/>
      <c r="V27" s="157"/>
    </row>
    <row r="28" spans="2:22">
      <c r="B28" s="146" t="str">
        <f>IF($F$1="de",headings!$C$33,IF($F$1="fr",headings!$B$33,headings!$A$33))</f>
        <v>Quarter 3</v>
      </c>
      <c r="C28" s="322" t="str">
        <f>IF(C21=-1,"-1",C19+C20+C21)</f>
        <v>-1</v>
      </c>
      <c r="D28" s="323" t="str">
        <f>IF(D21=-1,"-1",D19+D20+D21)</f>
        <v>-1</v>
      </c>
      <c r="E28" s="667" t="str">
        <f>IF(C19+C20+C21&lt;=0,"",IF(D21=-1,"",D28/C28*100-100))</f>
        <v/>
      </c>
      <c r="F28" s="322" t="str">
        <f>IF(F21=-1,"-1",F19+F20+F21)</f>
        <v>-1</v>
      </c>
      <c r="G28" s="323" t="str">
        <f>IF(G21=-1,"-1",G19+G20+G21)</f>
        <v>-1</v>
      </c>
      <c r="H28" s="667" t="str">
        <f>IF(F19+F20+F21&lt;=0,"",IF(G21=-1,"",G28/F28*100-100))</f>
        <v/>
      </c>
      <c r="I28" s="323" t="str">
        <f>IF(I21=-1,"-1",I19+I20+I21)</f>
        <v>-1</v>
      </c>
      <c r="J28" s="323" t="str">
        <f>IF(J21=-1,"-1",J19+J20+J21)</f>
        <v>-1</v>
      </c>
      <c r="K28" s="157"/>
      <c r="L28" s="157"/>
      <c r="M28" s="157"/>
      <c r="N28" s="157"/>
      <c r="O28" s="157"/>
      <c r="P28" s="157"/>
      <c r="Q28" s="157"/>
      <c r="R28" s="157"/>
      <c r="S28" s="157"/>
      <c r="T28" s="157"/>
      <c r="U28" s="157"/>
      <c r="V28" s="157"/>
    </row>
    <row r="29" spans="2:22" ht="13.8" thickBot="1">
      <c r="B29" s="146" t="str">
        <f>IF($F$1="de",headings!$C$34,IF($F$1="fr",headings!$B$34,headings!$A$34))</f>
        <v>Quarter 4</v>
      </c>
      <c r="C29" s="325" t="str">
        <f>IF(C24=-1,"-1",C22+C23+C24)</f>
        <v>-1</v>
      </c>
      <c r="D29" s="326" t="str">
        <f>IF(D24=-1,"-1",D22+D23+D24)</f>
        <v>-1</v>
      </c>
      <c r="E29" s="668" t="str">
        <f>IF(C22+C23+C24&lt;=0,"",IF(D24=-1,"",D29/C29*100-100))</f>
        <v/>
      </c>
      <c r="F29" s="325" t="str">
        <f>IF(F24=-1,"-1",F22+F23+F24)</f>
        <v>-1</v>
      </c>
      <c r="G29" s="326" t="str">
        <f>IF(G24=-1,"-1",G22+G23+G24)</f>
        <v>-1</v>
      </c>
      <c r="H29" s="668" t="str">
        <f>IF(F22+F23+F24&lt;=0,"",IF(G24=-1,"",G29/F29*100-100))</f>
        <v/>
      </c>
      <c r="I29" s="326" t="str">
        <f>IF(I24=-1,"-1",I22+I23+I24)</f>
        <v>-1</v>
      </c>
      <c r="J29" s="326" t="str">
        <f>IF(J24=-1,"-1",J22+J23+J24)</f>
        <v>-1</v>
      </c>
      <c r="K29" s="157"/>
      <c r="L29" s="157"/>
      <c r="M29" s="157"/>
      <c r="N29" s="157"/>
      <c r="O29" s="157"/>
      <c r="P29" s="157"/>
      <c r="Q29" s="157"/>
      <c r="R29" s="157"/>
      <c r="S29" s="157"/>
      <c r="T29" s="157"/>
      <c r="U29" s="157"/>
      <c r="V29" s="157"/>
    </row>
    <row r="30" spans="2:22" ht="14.4" thickTop="1" thickBot="1">
      <c r="B30" s="146"/>
      <c r="C30" s="146"/>
      <c r="D30" s="146"/>
      <c r="E30" s="146"/>
      <c r="F30" s="146"/>
      <c r="G30" s="146"/>
      <c r="H30" s="146"/>
      <c r="I30" s="146"/>
      <c r="J30" s="146"/>
      <c r="K30" s="157"/>
      <c r="L30" s="157"/>
      <c r="M30" s="157"/>
      <c r="N30" s="157"/>
      <c r="O30" s="157"/>
      <c r="P30" s="157"/>
      <c r="Q30" s="157"/>
      <c r="R30" s="157"/>
      <c r="S30" s="157"/>
      <c r="T30" s="157"/>
      <c r="U30" s="157"/>
      <c r="V30" s="157"/>
    </row>
    <row r="31" spans="2:22" ht="14.4" thickTop="1" thickBot="1">
      <c r="B31" s="152" t="str">
        <f>IF($F$1="de",headings!$C$35,IF($F$1="fr",headings!$B$35,headings!$A$35))</f>
        <v>Full year</v>
      </c>
      <c r="C31" s="328" t="str">
        <f>IF(C24=-1,"-1",SUM(C26:C29))</f>
        <v>-1</v>
      </c>
      <c r="D31" s="414" t="str">
        <f>IF(D24=-1,"-1",SUM(D26:D29))</f>
        <v>-1</v>
      </c>
      <c r="E31" s="659" t="str">
        <f>IF(SUM(C13:C24)&lt;=0,"",IF(D24=-1,"",D31/C31*100-100))</f>
        <v/>
      </c>
      <c r="F31" s="328" t="str">
        <f>IF(F24=-1,"-1",SUM(F26:F29))</f>
        <v>-1</v>
      </c>
      <c r="G31" s="414" t="str">
        <f>IF(G24=-1,"-1",SUM(G26:G29))</f>
        <v>-1</v>
      </c>
      <c r="H31" s="659" t="str">
        <f>IF(SUM(F13:F24)&lt;=0,"",IF(G24=-1,"",G31/F31*100-100))</f>
        <v/>
      </c>
      <c r="I31" s="329" t="str">
        <f>IF(I24=-1,"-1",SUM(I26:I29))</f>
        <v>-1</v>
      </c>
      <c r="J31" s="329" t="str">
        <f>IF(J24=-1,"-1",SUM(J26:J29))</f>
        <v>-1</v>
      </c>
      <c r="K31" s="157"/>
      <c r="L31" s="157"/>
      <c r="M31" s="157"/>
      <c r="N31" s="157"/>
      <c r="O31" s="157"/>
      <c r="P31" s="157"/>
      <c r="Q31" s="157"/>
      <c r="R31" s="157"/>
      <c r="S31" s="157"/>
      <c r="T31" s="157"/>
      <c r="U31" s="157"/>
      <c r="V31" s="157"/>
    </row>
    <row r="32" spans="2:22" ht="13.8" thickTop="1">
      <c r="B32" s="147"/>
      <c r="C32" s="180"/>
      <c r="D32" s="180"/>
      <c r="E32" s="180"/>
      <c r="F32" s="180"/>
      <c r="G32" s="180"/>
      <c r="H32" s="180"/>
      <c r="I32" s="180"/>
      <c r="J32" s="180"/>
      <c r="K32" s="180"/>
      <c r="L32" s="157"/>
      <c r="M32" s="157"/>
      <c r="N32" s="157"/>
      <c r="O32" s="157"/>
      <c r="P32" s="157"/>
      <c r="Q32" s="157"/>
      <c r="R32" s="157"/>
      <c r="S32" s="157"/>
      <c r="T32" s="157"/>
      <c r="U32" s="157"/>
      <c r="V32" s="157"/>
    </row>
    <row r="33" spans="2:22">
      <c r="B33" s="147"/>
      <c r="C33" s="180"/>
      <c r="D33" s="180"/>
      <c r="E33" s="180"/>
      <c r="F33" s="180"/>
      <c r="G33" s="180"/>
      <c r="H33" s="180"/>
      <c r="I33" s="180"/>
      <c r="J33" s="180"/>
      <c r="K33" s="180"/>
      <c r="L33" s="180"/>
      <c r="M33" s="180"/>
      <c r="N33" s="180"/>
      <c r="O33" s="180"/>
      <c r="P33" s="180"/>
      <c r="Q33" s="180"/>
      <c r="R33" s="180"/>
      <c r="S33" s="180"/>
      <c r="T33" s="180"/>
      <c r="U33" s="149"/>
      <c r="V33" s="149"/>
    </row>
    <row r="34" spans="2:22">
      <c r="B34" s="152" t="str">
        <f>IF($F$1="de",headings!$C$37,IF($F$1="fr",headings!$B$37,headings!$A$37))</f>
        <v>Comments</v>
      </c>
      <c r="C34" s="1021"/>
      <c r="D34" s="1022"/>
      <c r="E34" s="1022"/>
      <c r="F34" s="1022"/>
      <c r="G34" s="1022"/>
      <c r="H34" s="1022"/>
      <c r="I34" s="1022"/>
      <c r="J34" s="1022"/>
      <c r="K34" s="1022"/>
      <c r="L34" s="1022"/>
      <c r="M34" s="1022"/>
      <c r="N34" s="1022"/>
      <c r="O34" s="1022"/>
      <c r="P34" s="1022"/>
      <c r="Q34" s="1022"/>
      <c r="R34" s="1022"/>
      <c r="S34" s="1022"/>
      <c r="T34" s="1023"/>
      <c r="U34" s="149"/>
      <c r="V34" s="149"/>
    </row>
    <row r="35" spans="2:22">
      <c r="B35" s="151"/>
      <c r="C35" s="1024"/>
      <c r="D35" s="1025"/>
      <c r="E35" s="1025"/>
      <c r="F35" s="1025"/>
      <c r="G35" s="1025"/>
      <c r="H35" s="1025"/>
      <c r="I35" s="1025"/>
      <c r="J35" s="1025"/>
      <c r="K35" s="1025"/>
      <c r="L35" s="1025"/>
      <c r="M35" s="1025"/>
      <c r="N35" s="1025"/>
      <c r="O35" s="1025"/>
      <c r="P35" s="1025"/>
      <c r="Q35" s="1025"/>
      <c r="R35" s="1025"/>
      <c r="S35" s="1025"/>
      <c r="T35" s="1026"/>
      <c r="U35" s="149"/>
      <c r="V35" s="149"/>
    </row>
    <row r="36" spans="2:22">
      <c r="B36" s="151"/>
      <c r="C36" s="1024"/>
      <c r="D36" s="1025"/>
      <c r="E36" s="1025"/>
      <c r="F36" s="1025"/>
      <c r="G36" s="1025"/>
      <c r="H36" s="1025"/>
      <c r="I36" s="1025"/>
      <c r="J36" s="1025"/>
      <c r="K36" s="1025"/>
      <c r="L36" s="1025"/>
      <c r="M36" s="1025"/>
      <c r="N36" s="1025"/>
      <c r="O36" s="1025"/>
      <c r="P36" s="1025"/>
      <c r="Q36" s="1025"/>
      <c r="R36" s="1025"/>
      <c r="S36" s="1025"/>
      <c r="T36" s="1026"/>
      <c r="U36" s="149"/>
      <c r="V36" s="149"/>
    </row>
    <row r="37" spans="2:22">
      <c r="B37" s="151"/>
      <c r="C37" s="1027"/>
      <c r="D37" s="1028"/>
      <c r="E37" s="1028"/>
      <c r="F37" s="1028"/>
      <c r="G37" s="1028"/>
      <c r="H37" s="1028"/>
      <c r="I37" s="1028"/>
      <c r="J37" s="1028"/>
      <c r="K37" s="1028"/>
      <c r="L37" s="1028"/>
      <c r="M37" s="1028"/>
      <c r="N37" s="1028"/>
      <c r="O37" s="1028"/>
      <c r="P37" s="1028"/>
      <c r="Q37" s="1028"/>
      <c r="R37" s="1028"/>
      <c r="S37" s="1028"/>
      <c r="T37" s="1029"/>
      <c r="U37" s="149"/>
      <c r="V37" s="149"/>
    </row>
  </sheetData>
  <mergeCells count="41">
    <mergeCell ref="V8:V9"/>
    <mergeCell ref="F11:J11"/>
    <mergeCell ref="G8:G9"/>
    <mergeCell ref="H8:H9"/>
    <mergeCell ref="I8:I9"/>
    <mergeCell ref="U8:U9"/>
    <mergeCell ref="M8:M9"/>
    <mergeCell ref="P8:P9"/>
    <mergeCell ref="S8:S9"/>
    <mergeCell ref="F6:J6"/>
    <mergeCell ref="K6:M6"/>
    <mergeCell ref="N6:P6"/>
    <mergeCell ref="Q6:S6"/>
    <mergeCell ref="C34:T37"/>
    <mergeCell ref="K8:K9"/>
    <mergeCell ref="L8:L9"/>
    <mergeCell ref="N8:N9"/>
    <mergeCell ref="O8:O9"/>
    <mergeCell ref="Q8:Q9"/>
    <mergeCell ref="R8:R9"/>
    <mergeCell ref="T8:T9"/>
    <mergeCell ref="C8:C9"/>
    <mergeCell ref="D8:D9"/>
    <mergeCell ref="E8:E9"/>
    <mergeCell ref="F8:F9"/>
    <mergeCell ref="R2:T3"/>
    <mergeCell ref="C4:J4"/>
    <mergeCell ref="K4:V4"/>
    <mergeCell ref="J8:J9"/>
    <mergeCell ref="F7:J7"/>
    <mergeCell ref="K7:M7"/>
    <mergeCell ref="I2:J2"/>
    <mergeCell ref="K2:L2"/>
    <mergeCell ref="C7:E7"/>
    <mergeCell ref="N7:P7"/>
    <mergeCell ref="Q7:S7"/>
    <mergeCell ref="K5:P5"/>
    <mergeCell ref="Q5:V5"/>
    <mergeCell ref="T6:V6"/>
    <mergeCell ref="T7:V7"/>
    <mergeCell ref="C6:E6"/>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Feuil11"/>
  <dimension ref="A1:L3558"/>
  <sheetViews>
    <sheetView zoomScale="70" zoomScaleNormal="70" workbookViewId="0">
      <selection activeCell="E3474" sqref="E3474"/>
    </sheetView>
  </sheetViews>
  <sheetFormatPr baseColWidth="10" defaultRowHeight="14.25" customHeight="1"/>
  <cols>
    <col min="1" max="1" width="25.33203125" style="1" customWidth="1"/>
    <col min="2" max="2" width="8.88671875" style="2" customWidth="1"/>
    <col min="3" max="3" width="9.33203125" style="211" customWidth="1"/>
    <col min="4" max="4" width="10.88671875" style="2" customWidth="1"/>
    <col min="5" max="5" width="21.109375" customWidth="1"/>
  </cols>
  <sheetData>
    <row r="1" spans="1:9" ht="14.25" customHeight="1">
      <c r="A1" s="1" t="s">
        <v>69</v>
      </c>
      <c r="B1" s="6">
        <v>2011</v>
      </c>
      <c r="D1" s="5"/>
    </row>
    <row r="2" spans="1:9" ht="14.25" customHeight="1">
      <c r="A2" s="2"/>
    </row>
    <row r="3" spans="1:9" ht="14.25" customHeight="1">
      <c r="D3" s="2">
        <v>12</v>
      </c>
    </row>
    <row r="4" spans="1:9" ht="14.25" customHeight="1">
      <c r="B4" s="397"/>
    </row>
    <row r="6" spans="1:9" ht="14.25" customHeight="1">
      <c r="A6" s="4" t="s">
        <v>72</v>
      </c>
      <c r="B6" s="3" t="s">
        <v>70</v>
      </c>
      <c r="C6" s="209" t="s">
        <v>125</v>
      </c>
      <c r="D6" s="3" t="s">
        <v>71</v>
      </c>
      <c r="E6" s="102" t="s">
        <v>33</v>
      </c>
      <c r="F6" s="102" t="s">
        <v>34</v>
      </c>
      <c r="G6" s="102" t="s">
        <v>35</v>
      </c>
      <c r="H6" s="102" t="s">
        <v>36</v>
      </c>
      <c r="I6" s="102" t="s">
        <v>37</v>
      </c>
    </row>
    <row r="7" spans="1:9" ht="14.25" customHeight="1">
      <c r="A7" s="1" t="s">
        <v>387</v>
      </c>
      <c r="B7" s="1">
        <v>88958</v>
      </c>
      <c r="C7" s="210">
        <v>12</v>
      </c>
      <c r="D7" s="1">
        <v>6847</v>
      </c>
      <c r="E7" t="s">
        <v>66</v>
      </c>
      <c r="F7">
        <v>9601</v>
      </c>
      <c r="G7" s="139">
        <v>2011</v>
      </c>
      <c r="H7" t="s">
        <v>155</v>
      </c>
      <c r="I7">
        <v>6847</v>
      </c>
    </row>
    <row r="8" spans="1:9" ht="14.25" customHeight="1">
      <c r="A8" s="1" t="s">
        <v>387</v>
      </c>
      <c r="B8" s="1">
        <v>88958</v>
      </c>
      <c r="C8" s="210">
        <v>11</v>
      </c>
      <c r="D8" s="1">
        <v>7097</v>
      </c>
      <c r="E8" t="s">
        <v>66</v>
      </c>
      <c r="F8">
        <v>9601</v>
      </c>
      <c r="G8" s="139">
        <v>2011</v>
      </c>
      <c r="H8" t="s">
        <v>154</v>
      </c>
      <c r="I8">
        <v>7097</v>
      </c>
    </row>
    <row r="9" spans="1:9" ht="14.25" customHeight="1">
      <c r="A9" s="1" t="s">
        <v>387</v>
      </c>
      <c r="B9" s="1">
        <v>88958</v>
      </c>
      <c r="C9" s="210">
        <v>10</v>
      </c>
      <c r="D9" s="1">
        <v>7919</v>
      </c>
      <c r="E9" t="s">
        <v>66</v>
      </c>
      <c r="F9">
        <v>9601</v>
      </c>
      <c r="G9" s="139">
        <v>2011</v>
      </c>
      <c r="H9" t="s">
        <v>153</v>
      </c>
      <c r="I9">
        <v>7919</v>
      </c>
    </row>
    <row r="10" spans="1:9" ht="14.25" customHeight="1">
      <c r="A10" s="1" t="s">
        <v>387</v>
      </c>
      <c r="B10" s="1">
        <v>88958</v>
      </c>
      <c r="C10" s="210">
        <v>9</v>
      </c>
      <c r="D10" s="1">
        <v>8088</v>
      </c>
      <c r="E10" t="s">
        <v>66</v>
      </c>
      <c r="F10">
        <v>9601</v>
      </c>
      <c r="G10" s="139">
        <v>2011</v>
      </c>
      <c r="H10" t="s">
        <v>152</v>
      </c>
      <c r="I10">
        <v>8088</v>
      </c>
    </row>
    <row r="11" spans="1:9" ht="14.25" customHeight="1">
      <c r="A11" s="1" t="s">
        <v>387</v>
      </c>
      <c r="B11" s="1">
        <v>88958</v>
      </c>
      <c r="C11" s="210">
        <v>8</v>
      </c>
      <c r="D11" s="1">
        <v>8687</v>
      </c>
      <c r="E11" t="s">
        <v>66</v>
      </c>
      <c r="F11">
        <v>9601</v>
      </c>
      <c r="G11" s="139">
        <v>2011</v>
      </c>
      <c r="H11" t="s">
        <v>151</v>
      </c>
      <c r="I11">
        <v>8687</v>
      </c>
    </row>
    <row r="12" spans="1:9" ht="14.25" customHeight="1">
      <c r="A12" s="1" t="s">
        <v>387</v>
      </c>
      <c r="B12" s="1">
        <v>88958</v>
      </c>
      <c r="C12" s="210">
        <v>7</v>
      </c>
      <c r="D12" s="1">
        <v>9313</v>
      </c>
      <c r="E12" t="s">
        <v>66</v>
      </c>
      <c r="F12">
        <v>9601</v>
      </c>
      <c r="G12" s="139">
        <v>2011</v>
      </c>
      <c r="H12" t="s">
        <v>150</v>
      </c>
      <c r="I12">
        <v>9313</v>
      </c>
    </row>
    <row r="13" spans="1:9" ht="14.25" customHeight="1">
      <c r="A13" s="1" t="s">
        <v>387</v>
      </c>
      <c r="B13" s="1">
        <v>88958</v>
      </c>
      <c r="C13" s="210">
        <v>6</v>
      </c>
      <c r="D13" s="1">
        <v>8879</v>
      </c>
      <c r="E13" t="s">
        <v>66</v>
      </c>
      <c r="F13">
        <v>9601</v>
      </c>
      <c r="G13" s="139">
        <v>2011</v>
      </c>
      <c r="H13" t="s">
        <v>149</v>
      </c>
      <c r="I13">
        <v>8879</v>
      </c>
    </row>
    <row r="14" spans="1:9" ht="14.25" customHeight="1">
      <c r="A14" s="1" t="s">
        <v>387</v>
      </c>
      <c r="B14" s="1">
        <v>88958</v>
      </c>
      <c r="C14" s="210">
        <v>5</v>
      </c>
      <c r="D14" s="1">
        <v>8261</v>
      </c>
      <c r="E14" t="s">
        <v>66</v>
      </c>
      <c r="F14">
        <v>9601</v>
      </c>
      <c r="G14" s="139">
        <v>2011</v>
      </c>
      <c r="H14" t="s">
        <v>148</v>
      </c>
      <c r="I14">
        <v>8261</v>
      </c>
    </row>
    <row r="15" spans="1:9" ht="14.25" customHeight="1">
      <c r="A15" s="1" t="s">
        <v>387</v>
      </c>
      <c r="B15" s="1">
        <v>88958</v>
      </c>
      <c r="C15" s="210">
        <v>4</v>
      </c>
      <c r="D15" s="1">
        <v>6986</v>
      </c>
      <c r="E15" t="s">
        <v>66</v>
      </c>
      <c r="F15">
        <v>9601</v>
      </c>
      <c r="G15" s="139">
        <v>2011</v>
      </c>
      <c r="H15" t="s">
        <v>147</v>
      </c>
      <c r="I15">
        <v>6986</v>
      </c>
    </row>
    <row r="16" spans="1:9" ht="14.25" customHeight="1">
      <c r="A16" s="1" t="s">
        <v>387</v>
      </c>
      <c r="B16" s="1">
        <v>88958</v>
      </c>
      <c r="C16" s="210">
        <v>3</v>
      </c>
      <c r="D16" s="1">
        <v>6157</v>
      </c>
      <c r="E16" t="s">
        <v>66</v>
      </c>
      <c r="F16">
        <v>9601</v>
      </c>
      <c r="G16" s="139">
        <v>2011</v>
      </c>
      <c r="H16" t="s">
        <v>146</v>
      </c>
      <c r="I16">
        <v>6157</v>
      </c>
    </row>
    <row r="17" spans="1:9" ht="14.25" customHeight="1">
      <c r="A17" s="1" t="s">
        <v>387</v>
      </c>
      <c r="B17" s="1">
        <v>88958</v>
      </c>
      <c r="C17" s="210">
        <v>2</v>
      </c>
      <c r="D17" s="1">
        <v>5075</v>
      </c>
      <c r="E17" t="s">
        <v>66</v>
      </c>
      <c r="F17">
        <v>9601</v>
      </c>
      <c r="G17" s="139">
        <v>2011</v>
      </c>
      <c r="H17" t="s">
        <v>145</v>
      </c>
      <c r="I17">
        <v>5075</v>
      </c>
    </row>
    <row r="18" spans="1:9" s="392" customFormat="1" ht="14.25" customHeight="1">
      <c r="A18" s="403" t="s">
        <v>387</v>
      </c>
      <c r="B18" s="403">
        <v>88958</v>
      </c>
      <c r="C18" s="404">
        <v>1</v>
      </c>
      <c r="D18" s="403">
        <v>5649</v>
      </c>
      <c r="E18" s="392" t="s">
        <v>66</v>
      </c>
      <c r="F18" s="392">
        <v>9601</v>
      </c>
      <c r="G18" s="405">
        <v>2011</v>
      </c>
      <c r="H18" t="s">
        <v>144</v>
      </c>
      <c r="I18" s="392">
        <v>5649</v>
      </c>
    </row>
    <row r="19" spans="1:9" ht="14.25" customHeight="1">
      <c r="A19" s="1" t="s">
        <v>388</v>
      </c>
      <c r="B19" s="1">
        <v>7941.049</v>
      </c>
      <c r="C19" s="210">
        <v>12</v>
      </c>
      <c r="D19" s="1">
        <v>639.91099999999994</v>
      </c>
      <c r="E19" t="s">
        <v>66</v>
      </c>
      <c r="F19">
        <v>9602</v>
      </c>
      <c r="G19" s="139">
        <v>2011</v>
      </c>
      <c r="H19" t="s">
        <v>155</v>
      </c>
      <c r="I19">
        <v>639.91099999999994</v>
      </c>
    </row>
    <row r="20" spans="1:9" ht="14.25" customHeight="1">
      <c r="A20" s="1" t="s">
        <v>388</v>
      </c>
      <c r="B20" s="1">
        <v>7941.049</v>
      </c>
      <c r="C20" s="210">
        <v>11</v>
      </c>
      <c r="D20" s="1">
        <v>656.67200000000003</v>
      </c>
      <c r="E20" t="s">
        <v>66</v>
      </c>
      <c r="F20">
        <v>9602</v>
      </c>
      <c r="G20" s="139">
        <v>2011</v>
      </c>
      <c r="H20" t="s">
        <v>154</v>
      </c>
      <c r="I20">
        <v>656.67200000000003</v>
      </c>
    </row>
    <row r="21" spans="1:9" ht="14.25" customHeight="1">
      <c r="A21" s="1" t="s">
        <v>388</v>
      </c>
      <c r="B21" s="1">
        <v>7941.049</v>
      </c>
      <c r="C21" s="210">
        <v>10</v>
      </c>
      <c r="D21" s="1">
        <v>676.6</v>
      </c>
      <c r="E21" t="s">
        <v>66</v>
      </c>
      <c r="F21">
        <v>9602</v>
      </c>
      <c r="G21" s="139">
        <v>2011</v>
      </c>
      <c r="H21" t="s">
        <v>153</v>
      </c>
      <c r="I21">
        <v>676.6</v>
      </c>
    </row>
    <row r="22" spans="1:9" ht="14.25" customHeight="1">
      <c r="A22" s="1" t="s">
        <v>388</v>
      </c>
      <c r="B22" s="1">
        <v>7941.049</v>
      </c>
      <c r="C22" s="210">
        <v>9</v>
      </c>
      <c r="D22" s="1">
        <v>651</v>
      </c>
      <c r="E22" t="s">
        <v>66</v>
      </c>
      <c r="F22">
        <v>9602</v>
      </c>
      <c r="G22" s="139">
        <v>2011</v>
      </c>
      <c r="H22" t="s">
        <v>152</v>
      </c>
      <c r="I22">
        <v>651</v>
      </c>
    </row>
    <row r="23" spans="1:9" ht="14.25" customHeight="1">
      <c r="A23" s="1" t="s">
        <v>388</v>
      </c>
      <c r="B23" s="1">
        <v>7941.049</v>
      </c>
      <c r="C23" s="210">
        <v>8</v>
      </c>
      <c r="D23" s="1">
        <v>743</v>
      </c>
      <c r="E23" t="s">
        <v>66</v>
      </c>
      <c r="F23">
        <v>9602</v>
      </c>
      <c r="G23" s="139">
        <v>2011</v>
      </c>
      <c r="H23" t="s">
        <v>151</v>
      </c>
      <c r="I23">
        <v>743</v>
      </c>
    </row>
    <row r="24" spans="1:9" ht="14.25" customHeight="1">
      <c r="A24" s="1" t="s">
        <v>388</v>
      </c>
      <c r="B24" s="1">
        <v>7941.049</v>
      </c>
      <c r="C24" s="210">
        <v>7</v>
      </c>
      <c r="D24" s="1">
        <v>858</v>
      </c>
      <c r="E24" t="s">
        <v>66</v>
      </c>
      <c r="F24">
        <v>9602</v>
      </c>
      <c r="G24" s="139">
        <v>2011</v>
      </c>
      <c r="H24" t="s">
        <v>150</v>
      </c>
      <c r="I24">
        <v>858</v>
      </c>
    </row>
    <row r="25" spans="1:9" ht="14.25" customHeight="1">
      <c r="A25" s="1" t="s">
        <v>388</v>
      </c>
      <c r="B25" s="1">
        <v>7941.049</v>
      </c>
      <c r="C25" s="210">
        <v>6</v>
      </c>
      <c r="D25" s="1">
        <v>811.98400000000004</v>
      </c>
      <c r="E25" t="s">
        <v>66</v>
      </c>
      <c r="F25">
        <v>9602</v>
      </c>
      <c r="G25" s="139">
        <v>2011</v>
      </c>
      <c r="H25" t="s">
        <v>149</v>
      </c>
      <c r="I25">
        <v>811.98400000000004</v>
      </c>
    </row>
    <row r="26" spans="1:9" ht="14.25" customHeight="1">
      <c r="A26" s="1" t="s">
        <v>388</v>
      </c>
      <c r="B26" s="1">
        <v>7941.049</v>
      </c>
      <c r="C26" s="210">
        <v>5</v>
      </c>
      <c r="D26" s="1">
        <v>702</v>
      </c>
      <c r="E26" t="s">
        <v>66</v>
      </c>
      <c r="F26">
        <v>9602</v>
      </c>
      <c r="G26" s="139">
        <v>2011</v>
      </c>
      <c r="H26" t="s">
        <v>148</v>
      </c>
      <c r="I26">
        <v>702</v>
      </c>
    </row>
    <row r="27" spans="1:9" ht="14.25" customHeight="1">
      <c r="A27" s="1" t="s">
        <v>388</v>
      </c>
      <c r="B27" s="1">
        <v>7941.049</v>
      </c>
      <c r="C27" s="210">
        <v>4</v>
      </c>
      <c r="D27" s="1">
        <v>631</v>
      </c>
      <c r="E27" t="s">
        <v>66</v>
      </c>
      <c r="F27">
        <v>9602</v>
      </c>
      <c r="G27" s="139">
        <v>2011</v>
      </c>
      <c r="H27" t="s">
        <v>147</v>
      </c>
      <c r="I27">
        <v>631</v>
      </c>
    </row>
    <row r="28" spans="1:9" ht="14.25" customHeight="1">
      <c r="A28" s="1" t="s">
        <v>388</v>
      </c>
      <c r="B28" s="1">
        <v>7941.049</v>
      </c>
      <c r="C28" s="210">
        <v>3</v>
      </c>
      <c r="D28" s="1">
        <v>573.98099999999999</v>
      </c>
      <c r="E28" t="s">
        <v>66</v>
      </c>
      <c r="F28">
        <v>9602</v>
      </c>
      <c r="G28" s="139">
        <v>2011</v>
      </c>
      <c r="H28" t="s">
        <v>146</v>
      </c>
      <c r="I28">
        <v>573.98099999999999</v>
      </c>
    </row>
    <row r="29" spans="1:9" ht="14.25" customHeight="1">
      <c r="A29" s="1" t="s">
        <v>388</v>
      </c>
      <c r="B29" s="1">
        <v>7941.049</v>
      </c>
      <c r="C29" s="210">
        <v>2</v>
      </c>
      <c r="D29" s="1">
        <v>481.12400000000002</v>
      </c>
      <c r="E29" t="s">
        <v>66</v>
      </c>
      <c r="F29">
        <v>9602</v>
      </c>
      <c r="G29" s="139">
        <v>2011</v>
      </c>
      <c r="H29" t="s">
        <v>145</v>
      </c>
      <c r="I29">
        <v>481.12400000000002</v>
      </c>
    </row>
    <row r="30" spans="1:9" ht="14.25" customHeight="1">
      <c r="A30" s="1" t="s">
        <v>388</v>
      </c>
      <c r="B30" s="1">
        <v>7941.049</v>
      </c>
      <c r="C30" s="210">
        <v>1</v>
      </c>
      <c r="D30" s="1">
        <v>515.77700000000004</v>
      </c>
      <c r="E30" t="s">
        <v>66</v>
      </c>
      <c r="F30">
        <v>9602</v>
      </c>
      <c r="G30" s="139">
        <v>2011</v>
      </c>
      <c r="H30" t="s">
        <v>144</v>
      </c>
      <c r="I30">
        <v>515.77700000000004</v>
      </c>
    </row>
    <row r="31" spans="1:9" ht="14.25" customHeight="1">
      <c r="A31" s="1" t="s">
        <v>389</v>
      </c>
      <c r="B31" s="1">
        <v>152775</v>
      </c>
      <c r="C31" s="210">
        <v>12</v>
      </c>
      <c r="D31" s="1">
        <v>13811</v>
      </c>
      <c r="E31" t="s">
        <v>66</v>
      </c>
      <c r="F31">
        <v>9603</v>
      </c>
      <c r="G31" s="139">
        <v>2011</v>
      </c>
      <c r="H31" t="s">
        <v>155</v>
      </c>
      <c r="I31">
        <v>13811</v>
      </c>
    </row>
    <row r="32" spans="1:9" ht="14.25" customHeight="1">
      <c r="A32" s="1" t="s">
        <v>389</v>
      </c>
      <c r="B32" s="1">
        <v>152775</v>
      </c>
      <c r="C32" s="210">
        <v>11</v>
      </c>
      <c r="D32" s="1">
        <v>13405</v>
      </c>
      <c r="E32" t="s">
        <v>66</v>
      </c>
      <c r="F32">
        <v>9603</v>
      </c>
      <c r="G32" s="139">
        <v>2011</v>
      </c>
      <c r="H32" t="s">
        <v>154</v>
      </c>
      <c r="I32">
        <v>13405</v>
      </c>
    </row>
    <row r="33" spans="1:9" ht="14.25" customHeight="1">
      <c r="A33" s="1" t="s">
        <v>389</v>
      </c>
      <c r="B33" s="1">
        <v>152775</v>
      </c>
      <c r="C33" s="210">
        <v>10</v>
      </c>
      <c r="D33" s="1">
        <v>13538</v>
      </c>
      <c r="E33" t="s">
        <v>66</v>
      </c>
      <c r="F33">
        <v>9603</v>
      </c>
      <c r="G33" s="139">
        <v>2011</v>
      </c>
      <c r="H33" t="s">
        <v>153</v>
      </c>
      <c r="I33">
        <v>13538</v>
      </c>
    </row>
    <row r="34" spans="1:9" ht="14.25" customHeight="1">
      <c r="A34" s="1" t="s">
        <v>389</v>
      </c>
      <c r="B34" s="1">
        <v>152775</v>
      </c>
      <c r="C34" s="210">
        <v>9</v>
      </c>
      <c r="D34" s="1">
        <v>12236</v>
      </c>
      <c r="E34" t="s">
        <v>66</v>
      </c>
      <c r="F34">
        <v>9603</v>
      </c>
      <c r="G34" s="139">
        <v>2011</v>
      </c>
      <c r="H34" t="s">
        <v>152</v>
      </c>
      <c r="I34">
        <v>12236</v>
      </c>
    </row>
    <row r="35" spans="1:9" ht="14.25" customHeight="1">
      <c r="A35" s="1" t="s">
        <v>389</v>
      </c>
      <c r="B35" s="1">
        <v>152775</v>
      </c>
      <c r="C35" s="210">
        <v>8</v>
      </c>
      <c r="D35" s="1">
        <v>12484</v>
      </c>
      <c r="E35" t="s">
        <v>66</v>
      </c>
      <c r="F35">
        <v>9603</v>
      </c>
      <c r="G35" s="139">
        <v>2011</v>
      </c>
      <c r="H35" t="s">
        <v>151</v>
      </c>
      <c r="I35">
        <v>12484</v>
      </c>
    </row>
    <row r="36" spans="1:9" ht="14.25" customHeight="1">
      <c r="A36" s="1" t="s">
        <v>389</v>
      </c>
      <c r="B36" s="1">
        <v>152775</v>
      </c>
      <c r="C36" s="210">
        <v>7</v>
      </c>
      <c r="D36" s="1">
        <v>12776</v>
      </c>
      <c r="E36" t="s">
        <v>66</v>
      </c>
      <c r="F36">
        <v>9603</v>
      </c>
      <c r="G36" s="139">
        <v>2011</v>
      </c>
      <c r="H36" t="s">
        <v>150</v>
      </c>
      <c r="I36">
        <v>12776</v>
      </c>
    </row>
    <row r="37" spans="1:9" ht="14.25" customHeight="1">
      <c r="A37" s="1" t="s">
        <v>389</v>
      </c>
      <c r="B37" s="1">
        <v>152775</v>
      </c>
      <c r="C37" s="210">
        <v>6</v>
      </c>
      <c r="D37" s="1">
        <v>12152</v>
      </c>
      <c r="E37" t="s">
        <v>66</v>
      </c>
      <c r="F37">
        <v>9603</v>
      </c>
      <c r="G37" s="139">
        <v>2011</v>
      </c>
      <c r="H37" t="s">
        <v>149</v>
      </c>
      <c r="I37">
        <v>12152</v>
      </c>
    </row>
    <row r="38" spans="1:9" ht="14.25" customHeight="1">
      <c r="A38" s="1" t="s">
        <v>389</v>
      </c>
      <c r="B38" s="1">
        <v>152775</v>
      </c>
      <c r="C38" s="210">
        <v>5</v>
      </c>
      <c r="D38" s="1">
        <v>13149</v>
      </c>
      <c r="E38" t="s">
        <v>66</v>
      </c>
      <c r="F38">
        <v>9603</v>
      </c>
      <c r="G38" s="139">
        <v>2011</v>
      </c>
      <c r="H38" t="s">
        <v>148</v>
      </c>
      <c r="I38">
        <v>13149</v>
      </c>
    </row>
    <row r="39" spans="1:9" ht="14.25" customHeight="1">
      <c r="A39" s="1" t="s">
        <v>389</v>
      </c>
      <c r="B39" s="1">
        <v>152775</v>
      </c>
      <c r="C39" s="210">
        <v>4</v>
      </c>
      <c r="D39" s="1">
        <v>13304</v>
      </c>
      <c r="E39" t="s">
        <v>66</v>
      </c>
      <c r="F39">
        <v>9603</v>
      </c>
      <c r="G39" s="139">
        <v>2011</v>
      </c>
      <c r="H39" t="s">
        <v>147</v>
      </c>
      <c r="I39">
        <v>13304</v>
      </c>
    </row>
    <row r="40" spans="1:9" ht="14.25" customHeight="1">
      <c r="A40" s="1" t="s">
        <v>389</v>
      </c>
      <c r="B40" s="1">
        <v>152775</v>
      </c>
      <c r="C40" s="210">
        <v>3</v>
      </c>
      <c r="D40" s="1">
        <v>13392</v>
      </c>
      <c r="E40" t="s">
        <v>66</v>
      </c>
      <c r="F40">
        <v>9603</v>
      </c>
      <c r="G40" s="139">
        <v>2011</v>
      </c>
      <c r="H40" t="s">
        <v>146</v>
      </c>
      <c r="I40">
        <v>13392</v>
      </c>
    </row>
    <row r="41" spans="1:9" ht="14.25" customHeight="1">
      <c r="A41" s="1" t="s">
        <v>389</v>
      </c>
      <c r="B41" s="1">
        <v>152775</v>
      </c>
      <c r="C41" s="210">
        <v>2</v>
      </c>
      <c r="D41" s="1">
        <v>11497</v>
      </c>
      <c r="E41" t="s">
        <v>66</v>
      </c>
      <c r="F41">
        <v>9603</v>
      </c>
      <c r="G41" s="139">
        <v>2011</v>
      </c>
      <c r="H41" t="s">
        <v>145</v>
      </c>
      <c r="I41">
        <v>11497</v>
      </c>
    </row>
    <row r="42" spans="1:9" ht="14.25" customHeight="1">
      <c r="A42" s="1" t="s">
        <v>389</v>
      </c>
      <c r="B42" s="1">
        <v>152775</v>
      </c>
      <c r="C42" s="210">
        <v>1</v>
      </c>
      <c r="D42" s="1">
        <v>11031</v>
      </c>
      <c r="E42" t="s">
        <v>66</v>
      </c>
      <c r="F42">
        <v>9603</v>
      </c>
      <c r="G42" s="139">
        <v>2011</v>
      </c>
      <c r="H42" t="s">
        <v>144</v>
      </c>
      <c r="I42">
        <v>11031</v>
      </c>
    </row>
    <row r="43" spans="1:9" ht="14.25" customHeight="1">
      <c r="A43" s="1" t="s">
        <v>390</v>
      </c>
      <c r="B43" s="1">
        <v>49405</v>
      </c>
      <c r="C43" s="210">
        <v>12</v>
      </c>
      <c r="D43" s="1">
        <v>4346</v>
      </c>
      <c r="E43" t="s">
        <v>66</v>
      </c>
      <c r="F43">
        <v>9604</v>
      </c>
      <c r="G43" s="139">
        <v>2011</v>
      </c>
      <c r="H43" t="s">
        <v>155</v>
      </c>
      <c r="I43">
        <v>4346</v>
      </c>
    </row>
    <row r="44" spans="1:9" ht="14.25" customHeight="1">
      <c r="A44" s="1" t="s">
        <v>390</v>
      </c>
      <c r="B44" s="1">
        <v>49405</v>
      </c>
      <c r="C44" s="210">
        <v>11</v>
      </c>
      <c r="D44" s="1">
        <v>4178</v>
      </c>
      <c r="E44" t="s">
        <v>66</v>
      </c>
      <c r="F44">
        <v>9604</v>
      </c>
      <c r="G44" s="139">
        <v>2011</v>
      </c>
      <c r="H44" t="s">
        <v>154</v>
      </c>
      <c r="I44">
        <v>4178</v>
      </c>
    </row>
    <row r="45" spans="1:9" ht="14.25" customHeight="1">
      <c r="A45" s="1" t="s">
        <v>390</v>
      </c>
      <c r="B45" s="1">
        <v>49405</v>
      </c>
      <c r="C45" s="210">
        <v>10</v>
      </c>
      <c r="D45" s="1">
        <v>4262</v>
      </c>
      <c r="E45" t="s">
        <v>66</v>
      </c>
      <c r="F45">
        <v>9604</v>
      </c>
      <c r="G45" s="139">
        <v>2011</v>
      </c>
      <c r="H45" t="s">
        <v>153</v>
      </c>
      <c r="I45">
        <v>4262</v>
      </c>
    </row>
    <row r="46" spans="1:9" ht="14.25" customHeight="1">
      <c r="A46" s="1" t="s">
        <v>390</v>
      </c>
      <c r="B46" s="1">
        <v>49405</v>
      </c>
      <c r="C46" s="210">
        <v>9</v>
      </c>
      <c r="D46" s="1">
        <v>3950</v>
      </c>
      <c r="E46" t="s">
        <v>66</v>
      </c>
      <c r="F46">
        <v>9604</v>
      </c>
      <c r="G46" s="139">
        <v>2011</v>
      </c>
      <c r="H46" t="s">
        <v>152</v>
      </c>
      <c r="I46">
        <v>3950</v>
      </c>
    </row>
    <row r="47" spans="1:9" ht="14.25" customHeight="1">
      <c r="A47" s="1" t="s">
        <v>390</v>
      </c>
      <c r="B47" s="1">
        <v>49405</v>
      </c>
      <c r="C47" s="210">
        <v>8</v>
      </c>
      <c r="D47" s="1">
        <v>4005</v>
      </c>
      <c r="E47" t="s">
        <v>66</v>
      </c>
      <c r="F47">
        <v>9604</v>
      </c>
      <c r="G47" s="139">
        <v>2011</v>
      </c>
      <c r="H47" t="s">
        <v>151</v>
      </c>
      <c r="I47">
        <v>4005</v>
      </c>
    </row>
    <row r="48" spans="1:9" ht="14.25" customHeight="1">
      <c r="A48" s="1" t="s">
        <v>390</v>
      </c>
      <c r="B48" s="1">
        <v>49405</v>
      </c>
      <c r="C48" s="210">
        <v>7</v>
      </c>
      <c r="D48" s="1">
        <v>4155</v>
      </c>
      <c r="E48" t="s">
        <v>66</v>
      </c>
      <c r="F48">
        <v>9604</v>
      </c>
      <c r="G48" s="139">
        <v>2011</v>
      </c>
      <c r="H48" t="s">
        <v>150</v>
      </c>
      <c r="I48">
        <v>4155</v>
      </c>
    </row>
    <row r="49" spans="1:9" ht="14.25" customHeight="1">
      <c r="A49" s="1" t="s">
        <v>390</v>
      </c>
      <c r="B49" s="1">
        <v>49405</v>
      </c>
      <c r="C49" s="210">
        <v>6</v>
      </c>
      <c r="D49" s="1">
        <v>3995</v>
      </c>
      <c r="E49" t="s">
        <v>66</v>
      </c>
      <c r="F49">
        <v>9604</v>
      </c>
      <c r="G49" s="139">
        <v>2011</v>
      </c>
      <c r="H49" t="s">
        <v>149</v>
      </c>
      <c r="I49">
        <v>3995</v>
      </c>
    </row>
    <row r="50" spans="1:9" ht="14.25" customHeight="1">
      <c r="A50" s="1" t="s">
        <v>390</v>
      </c>
      <c r="B50" s="1">
        <v>49405</v>
      </c>
      <c r="C50" s="210">
        <v>5</v>
      </c>
      <c r="D50" s="1">
        <v>4253</v>
      </c>
      <c r="E50" t="s">
        <v>66</v>
      </c>
      <c r="F50">
        <v>9604</v>
      </c>
      <c r="G50" s="139">
        <v>2011</v>
      </c>
      <c r="H50" t="s">
        <v>148</v>
      </c>
      <c r="I50">
        <v>4253</v>
      </c>
    </row>
    <row r="51" spans="1:9" ht="14.25" customHeight="1">
      <c r="A51" s="1" t="s">
        <v>390</v>
      </c>
      <c r="B51" s="1">
        <v>49405</v>
      </c>
      <c r="C51" s="210">
        <v>4</v>
      </c>
      <c r="D51" s="1">
        <v>4308</v>
      </c>
      <c r="E51" t="s">
        <v>66</v>
      </c>
      <c r="F51">
        <v>9604</v>
      </c>
      <c r="G51" s="139">
        <v>2011</v>
      </c>
      <c r="H51" t="s">
        <v>147</v>
      </c>
      <c r="I51">
        <v>4308</v>
      </c>
    </row>
    <row r="52" spans="1:9" ht="14.25" customHeight="1">
      <c r="A52" s="1" t="s">
        <v>390</v>
      </c>
      <c r="B52" s="1">
        <v>49405</v>
      </c>
      <c r="C52" s="210">
        <v>3</v>
      </c>
      <c r="D52" s="1">
        <v>4416</v>
      </c>
      <c r="E52" t="s">
        <v>66</v>
      </c>
      <c r="F52">
        <v>9604</v>
      </c>
      <c r="G52" s="139">
        <v>2011</v>
      </c>
      <c r="H52" t="s">
        <v>146</v>
      </c>
      <c r="I52">
        <v>4416</v>
      </c>
    </row>
    <row r="53" spans="1:9" ht="14.25" customHeight="1">
      <c r="A53" s="1" t="s">
        <v>390</v>
      </c>
      <c r="B53" s="1">
        <v>49405</v>
      </c>
      <c r="C53" s="210">
        <v>2</v>
      </c>
      <c r="D53" s="1">
        <v>3828</v>
      </c>
      <c r="E53" t="s">
        <v>66</v>
      </c>
      <c r="F53">
        <v>9604</v>
      </c>
      <c r="G53" s="139">
        <v>2011</v>
      </c>
      <c r="H53" t="s">
        <v>145</v>
      </c>
      <c r="I53">
        <v>3828</v>
      </c>
    </row>
    <row r="54" spans="1:9" ht="14.25" customHeight="1">
      <c r="A54" s="1" t="s">
        <v>390</v>
      </c>
      <c r="B54" s="1">
        <v>49405</v>
      </c>
      <c r="C54" s="210">
        <v>1</v>
      </c>
      <c r="D54" s="1">
        <v>3709</v>
      </c>
      <c r="E54" t="s">
        <v>66</v>
      </c>
      <c r="F54">
        <v>9604</v>
      </c>
      <c r="G54" s="139">
        <v>2011</v>
      </c>
      <c r="H54" t="s">
        <v>144</v>
      </c>
      <c r="I54">
        <v>3709</v>
      </c>
    </row>
    <row r="55" spans="1:9" ht="14.25" customHeight="1">
      <c r="A55" s="1" t="s">
        <v>391</v>
      </c>
      <c r="B55" s="1">
        <v>108039</v>
      </c>
      <c r="C55" s="210">
        <v>12</v>
      </c>
      <c r="D55" s="1">
        <v>10092</v>
      </c>
      <c r="E55" t="s">
        <v>66</v>
      </c>
      <c r="F55">
        <v>9605</v>
      </c>
      <c r="G55" s="139">
        <v>2011</v>
      </c>
      <c r="H55" t="s">
        <v>155</v>
      </c>
      <c r="I55">
        <v>10092</v>
      </c>
    </row>
    <row r="56" spans="1:9" ht="14.25" customHeight="1">
      <c r="A56" s="1" t="s">
        <v>391</v>
      </c>
      <c r="B56" s="1">
        <v>108039</v>
      </c>
      <c r="C56" s="210">
        <v>11</v>
      </c>
      <c r="D56" s="1">
        <v>9516</v>
      </c>
      <c r="E56" t="s">
        <v>66</v>
      </c>
      <c r="F56">
        <v>9605</v>
      </c>
      <c r="G56" s="139">
        <v>2011</v>
      </c>
      <c r="H56" t="s">
        <v>154</v>
      </c>
      <c r="I56">
        <v>9516</v>
      </c>
    </row>
    <row r="57" spans="1:9" ht="14.25" customHeight="1">
      <c r="A57" s="1" t="s">
        <v>391</v>
      </c>
      <c r="B57" s="1">
        <v>108039</v>
      </c>
      <c r="C57" s="210">
        <v>10</v>
      </c>
      <c r="D57" s="1">
        <v>9305</v>
      </c>
      <c r="E57" t="s">
        <v>66</v>
      </c>
      <c r="F57">
        <v>9605</v>
      </c>
      <c r="G57" s="139">
        <v>2011</v>
      </c>
      <c r="H57" t="s">
        <v>153</v>
      </c>
      <c r="I57">
        <v>9305</v>
      </c>
    </row>
    <row r="58" spans="1:9" ht="14.25" customHeight="1">
      <c r="A58" s="1" t="s">
        <v>391</v>
      </c>
      <c r="B58" s="1">
        <v>108039</v>
      </c>
      <c r="C58" s="210">
        <v>9</v>
      </c>
      <c r="D58" s="1">
        <v>8547</v>
      </c>
      <c r="E58" t="s">
        <v>66</v>
      </c>
      <c r="F58">
        <v>9605</v>
      </c>
      <c r="G58" s="139">
        <v>2011</v>
      </c>
      <c r="H58" t="s">
        <v>152</v>
      </c>
      <c r="I58">
        <v>8547</v>
      </c>
    </row>
    <row r="59" spans="1:9" ht="14.25" customHeight="1">
      <c r="A59" s="1" t="s">
        <v>391</v>
      </c>
      <c r="B59" s="1">
        <v>108039</v>
      </c>
      <c r="C59" s="210">
        <v>8</v>
      </c>
      <c r="D59" s="1">
        <v>8818</v>
      </c>
      <c r="E59" t="s">
        <v>66</v>
      </c>
      <c r="F59">
        <v>9605</v>
      </c>
      <c r="G59" s="139">
        <v>2011</v>
      </c>
      <c r="H59" t="s">
        <v>151</v>
      </c>
      <c r="I59">
        <v>8818</v>
      </c>
    </row>
    <row r="60" spans="1:9" ht="14.25" customHeight="1">
      <c r="A60" s="1" t="s">
        <v>391</v>
      </c>
      <c r="B60" s="1">
        <v>108039</v>
      </c>
      <c r="C60" s="210">
        <v>7</v>
      </c>
      <c r="D60" s="1">
        <v>9261</v>
      </c>
      <c r="E60" t="s">
        <v>66</v>
      </c>
      <c r="F60">
        <v>9605</v>
      </c>
      <c r="G60" s="139">
        <v>2011</v>
      </c>
      <c r="H60" t="s">
        <v>150</v>
      </c>
      <c r="I60">
        <v>9261</v>
      </c>
    </row>
    <row r="61" spans="1:9" ht="14.25" customHeight="1">
      <c r="A61" s="1" t="s">
        <v>391</v>
      </c>
      <c r="B61" s="1">
        <v>108039</v>
      </c>
      <c r="C61" s="210">
        <v>6</v>
      </c>
      <c r="D61" s="1">
        <v>8638</v>
      </c>
      <c r="E61" t="s">
        <v>66</v>
      </c>
      <c r="F61">
        <v>9605</v>
      </c>
      <c r="G61" s="139">
        <v>2011</v>
      </c>
      <c r="H61" t="s">
        <v>149</v>
      </c>
      <c r="I61">
        <v>8638</v>
      </c>
    </row>
    <row r="62" spans="1:9" ht="14.25" customHeight="1">
      <c r="A62" s="1" t="s">
        <v>391</v>
      </c>
      <c r="B62" s="1">
        <v>108039</v>
      </c>
      <c r="C62" s="210">
        <v>5</v>
      </c>
      <c r="D62" s="1">
        <v>9130</v>
      </c>
      <c r="E62" t="s">
        <v>66</v>
      </c>
      <c r="F62">
        <v>9605</v>
      </c>
      <c r="G62" s="139">
        <v>2011</v>
      </c>
      <c r="H62" t="s">
        <v>148</v>
      </c>
      <c r="I62">
        <v>9130</v>
      </c>
    </row>
    <row r="63" spans="1:9" ht="14.25" customHeight="1">
      <c r="A63" s="1" t="s">
        <v>391</v>
      </c>
      <c r="B63" s="1">
        <v>108039</v>
      </c>
      <c r="C63" s="210">
        <v>4</v>
      </c>
      <c r="D63" s="1">
        <v>9348</v>
      </c>
      <c r="E63" t="s">
        <v>66</v>
      </c>
      <c r="F63">
        <v>9605</v>
      </c>
      <c r="G63" s="139">
        <v>2011</v>
      </c>
      <c r="H63" t="s">
        <v>147</v>
      </c>
      <c r="I63">
        <v>9348</v>
      </c>
    </row>
    <row r="64" spans="1:9" ht="14.25" customHeight="1">
      <c r="A64" s="1" t="s">
        <v>391</v>
      </c>
      <c r="B64" s="1">
        <v>108039</v>
      </c>
      <c r="C64" s="210">
        <v>3</v>
      </c>
      <c r="D64" s="1">
        <v>9583</v>
      </c>
      <c r="E64" t="s">
        <v>66</v>
      </c>
      <c r="F64">
        <v>9605</v>
      </c>
      <c r="G64" s="139">
        <v>2011</v>
      </c>
      <c r="H64" t="s">
        <v>146</v>
      </c>
      <c r="I64">
        <v>9583</v>
      </c>
    </row>
    <row r="65" spans="1:9" ht="14.25" customHeight="1">
      <c r="A65" s="1" t="s">
        <v>391</v>
      </c>
      <c r="B65" s="1">
        <v>108039</v>
      </c>
      <c r="C65" s="210">
        <v>2</v>
      </c>
      <c r="D65" s="1">
        <v>8047</v>
      </c>
      <c r="E65" t="s">
        <v>66</v>
      </c>
      <c r="F65">
        <v>9605</v>
      </c>
      <c r="G65" s="139">
        <v>2011</v>
      </c>
      <c r="H65" t="s">
        <v>145</v>
      </c>
      <c r="I65">
        <v>8047</v>
      </c>
    </row>
    <row r="66" spans="1:9" ht="14.25" customHeight="1">
      <c r="A66" s="1" t="s">
        <v>391</v>
      </c>
      <c r="B66" s="1">
        <v>108039</v>
      </c>
      <c r="C66" s="210">
        <v>1</v>
      </c>
      <c r="D66" s="1">
        <v>7754</v>
      </c>
      <c r="E66" t="s">
        <v>66</v>
      </c>
      <c r="F66">
        <v>9605</v>
      </c>
      <c r="G66" s="139">
        <v>2011</v>
      </c>
      <c r="H66" t="s">
        <v>144</v>
      </c>
      <c r="I66">
        <v>7754</v>
      </c>
    </row>
    <row r="67" spans="1:9" ht="14.25" customHeight="1">
      <c r="A67" s="1" t="s">
        <v>392</v>
      </c>
      <c r="B67" s="1">
        <v>36191.800000000003</v>
      </c>
      <c r="C67" s="210">
        <v>12</v>
      </c>
      <c r="D67" s="1">
        <v>3289.4</v>
      </c>
      <c r="E67" t="s">
        <v>66</v>
      </c>
      <c r="F67">
        <v>9606</v>
      </c>
      <c r="G67" s="139">
        <v>2011</v>
      </c>
      <c r="H67" t="s">
        <v>155</v>
      </c>
      <c r="I67">
        <v>3289.4</v>
      </c>
    </row>
    <row r="68" spans="1:9" ht="14.25" customHeight="1">
      <c r="A68" s="1" t="s">
        <v>392</v>
      </c>
      <c r="B68" s="1">
        <v>36191.800000000003</v>
      </c>
      <c r="C68" s="210">
        <v>11</v>
      </c>
      <c r="D68" s="1">
        <v>3087</v>
      </c>
      <c r="E68" t="s">
        <v>66</v>
      </c>
      <c r="F68">
        <v>9606</v>
      </c>
      <c r="G68" s="139">
        <v>2011</v>
      </c>
      <c r="H68" t="s">
        <v>154</v>
      </c>
      <c r="I68">
        <v>3087</v>
      </c>
    </row>
    <row r="69" spans="1:9" ht="14.25" customHeight="1">
      <c r="A69" s="1" t="s">
        <v>392</v>
      </c>
      <c r="B69" s="1">
        <v>36191.800000000003</v>
      </c>
      <c r="C69" s="210">
        <v>10</v>
      </c>
      <c r="D69" s="1">
        <v>3072.4</v>
      </c>
      <c r="E69" t="s">
        <v>66</v>
      </c>
      <c r="F69">
        <v>9606</v>
      </c>
      <c r="G69" s="139">
        <v>2011</v>
      </c>
      <c r="H69" t="s">
        <v>153</v>
      </c>
      <c r="I69">
        <v>3072.4</v>
      </c>
    </row>
    <row r="70" spans="1:9" ht="14.25" customHeight="1">
      <c r="A70" s="1" t="s">
        <v>392</v>
      </c>
      <c r="B70" s="1">
        <v>36191.800000000003</v>
      </c>
      <c r="C70" s="210">
        <v>9</v>
      </c>
      <c r="D70" s="1">
        <v>2882</v>
      </c>
      <c r="E70" t="s">
        <v>66</v>
      </c>
      <c r="F70">
        <v>9606</v>
      </c>
      <c r="G70" s="139">
        <v>2011</v>
      </c>
      <c r="H70" t="s">
        <v>152</v>
      </c>
      <c r="I70">
        <v>2882</v>
      </c>
    </row>
    <row r="71" spans="1:9" ht="14.25" customHeight="1">
      <c r="A71" s="1" t="s">
        <v>392</v>
      </c>
      <c r="B71" s="1">
        <v>36191.800000000003</v>
      </c>
      <c r="C71" s="210">
        <v>8</v>
      </c>
      <c r="D71" s="1">
        <v>2895</v>
      </c>
      <c r="E71" t="s">
        <v>66</v>
      </c>
      <c r="F71">
        <v>9606</v>
      </c>
      <c r="G71" s="139">
        <v>2011</v>
      </c>
      <c r="H71" t="s">
        <v>151</v>
      </c>
      <c r="I71">
        <v>2895</v>
      </c>
    </row>
    <row r="72" spans="1:9" ht="14.25" customHeight="1">
      <c r="A72" s="1" t="s">
        <v>392</v>
      </c>
      <c r="B72" s="1">
        <v>36191.800000000003</v>
      </c>
      <c r="C72" s="210">
        <v>7</v>
      </c>
      <c r="D72" s="1">
        <v>3102</v>
      </c>
      <c r="E72" t="s">
        <v>66</v>
      </c>
      <c r="F72">
        <v>9606</v>
      </c>
      <c r="G72" s="139">
        <v>2011</v>
      </c>
      <c r="H72" t="s">
        <v>150</v>
      </c>
      <c r="I72">
        <v>3102</v>
      </c>
    </row>
    <row r="73" spans="1:9" ht="14.25" customHeight="1">
      <c r="A73" s="1" t="s">
        <v>392</v>
      </c>
      <c r="B73" s="1">
        <v>36191.800000000003</v>
      </c>
      <c r="C73" s="210">
        <v>6</v>
      </c>
      <c r="D73" s="1">
        <v>2936</v>
      </c>
      <c r="E73" t="s">
        <v>66</v>
      </c>
      <c r="F73">
        <v>9606</v>
      </c>
      <c r="G73" s="139">
        <v>2011</v>
      </c>
      <c r="H73" t="s">
        <v>149</v>
      </c>
      <c r="I73">
        <v>2936</v>
      </c>
    </row>
    <row r="74" spans="1:9" ht="14.25" customHeight="1">
      <c r="A74" s="1" t="s">
        <v>392</v>
      </c>
      <c r="B74" s="1">
        <v>36191.800000000003</v>
      </c>
      <c r="C74" s="210">
        <v>5</v>
      </c>
      <c r="D74" s="1">
        <v>3041</v>
      </c>
      <c r="E74" t="s">
        <v>66</v>
      </c>
      <c r="F74">
        <v>9606</v>
      </c>
      <c r="G74" s="139">
        <v>2011</v>
      </c>
      <c r="H74" t="s">
        <v>148</v>
      </c>
      <c r="I74">
        <v>3041</v>
      </c>
    </row>
    <row r="75" spans="1:9" ht="14.25" customHeight="1">
      <c r="A75" s="1" t="s">
        <v>392</v>
      </c>
      <c r="B75" s="1">
        <v>36191.800000000003</v>
      </c>
      <c r="C75" s="210">
        <v>4</v>
      </c>
      <c r="D75" s="1">
        <v>3125</v>
      </c>
      <c r="E75" t="s">
        <v>66</v>
      </c>
      <c r="F75">
        <v>9606</v>
      </c>
      <c r="G75" s="139">
        <v>2011</v>
      </c>
      <c r="H75" t="s">
        <v>147</v>
      </c>
      <c r="I75">
        <v>3125</v>
      </c>
    </row>
    <row r="76" spans="1:9" ht="14.25" customHeight="1">
      <c r="A76" s="1" t="s">
        <v>392</v>
      </c>
      <c r="B76" s="1">
        <v>36191.800000000003</v>
      </c>
      <c r="C76" s="210">
        <v>3</v>
      </c>
      <c r="D76" s="1">
        <v>3261</v>
      </c>
      <c r="E76" t="s">
        <v>66</v>
      </c>
      <c r="F76">
        <v>9606</v>
      </c>
      <c r="G76" s="139">
        <v>2011</v>
      </c>
      <c r="H76" t="s">
        <v>146</v>
      </c>
      <c r="I76">
        <v>3261</v>
      </c>
    </row>
    <row r="77" spans="1:9" ht="14.25" customHeight="1">
      <c r="A77" s="1" t="s">
        <v>392</v>
      </c>
      <c r="B77" s="1">
        <v>36191.800000000003</v>
      </c>
      <c r="C77" s="210">
        <v>2</v>
      </c>
      <c r="D77" s="1">
        <v>2774</v>
      </c>
      <c r="E77" t="s">
        <v>66</v>
      </c>
      <c r="F77">
        <v>9606</v>
      </c>
      <c r="G77" s="139">
        <v>2011</v>
      </c>
      <c r="H77" t="s">
        <v>145</v>
      </c>
      <c r="I77">
        <v>2774</v>
      </c>
    </row>
    <row r="78" spans="1:9" ht="14.25" customHeight="1">
      <c r="A78" s="1" t="s">
        <v>392</v>
      </c>
      <c r="B78" s="1">
        <v>36191.800000000003</v>
      </c>
      <c r="C78" s="210">
        <v>1</v>
      </c>
      <c r="D78" s="1">
        <v>2727</v>
      </c>
      <c r="E78" t="s">
        <v>66</v>
      </c>
      <c r="F78">
        <v>9606</v>
      </c>
      <c r="G78" s="139">
        <v>2011</v>
      </c>
      <c r="H78" t="s">
        <v>144</v>
      </c>
      <c r="I78">
        <v>2727</v>
      </c>
    </row>
    <row r="79" spans="1:9" ht="14.25" customHeight="1">
      <c r="A79" s="1" t="s">
        <v>393</v>
      </c>
      <c r="B79" s="1">
        <v>29308.199999999997</v>
      </c>
      <c r="C79" s="210">
        <v>12</v>
      </c>
      <c r="D79" s="1">
        <v>1768.6</v>
      </c>
      <c r="E79" t="s">
        <v>61</v>
      </c>
      <c r="F79">
        <v>9601</v>
      </c>
      <c r="G79" s="139">
        <v>2011</v>
      </c>
      <c r="H79" t="s">
        <v>155</v>
      </c>
      <c r="I79">
        <v>1768.6</v>
      </c>
    </row>
    <row r="80" spans="1:9" ht="14.25" customHeight="1">
      <c r="A80" s="1" t="s">
        <v>393</v>
      </c>
      <c r="B80" s="1">
        <v>29308.199999999997</v>
      </c>
      <c r="C80" s="210">
        <v>11</v>
      </c>
      <c r="D80" s="1">
        <v>2207.1</v>
      </c>
      <c r="E80" t="s">
        <v>61</v>
      </c>
      <c r="F80">
        <v>9601</v>
      </c>
      <c r="G80" s="139">
        <v>2011</v>
      </c>
      <c r="H80" t="s">
        <v>154</v>
      </c>
      <c r="I80">
        <v>2207.1</v>
      </c>
    </row>
    <row r="81" spans="1:9" ht="14.25" customHeight="1">
      <c r="A81" s="1" t="s">
        <v>393</v>
      </c>
      <c r="B81" s="1">
        <v>29308.199999999997</v>
      </c>
      <c r="C81" s="210">
        <v>10</v>
      </c>
      <c r="D81" s="1">
        <v>2577.1999999999998</v>
      </c>
      <c r="E81" t="s">
        <v>61</v>
      </c>
      <c r="F81">
        <v>9601</v>
      </c>
      <c r="G81" s="139">
        <v>2011</v>
      </c>
      <c r="H81" t="s">
        <v>153</v>
      </c>
      <c r="I81">
        <v>2577.1999999999998</v>
      </c>
    </row>
    <row r="82" spans="1:9" ht="14.25" customHeight="1">
      <c r="A82" s="1" t="s">
        <v>393</v>
      </c>
      <c r="B82" s="1">
        <v>29308.199999999997</v>
      </c>
      <c r="C82" s="210">
        <v>9</v>
      </c>
      <c r="D82" s="1">
        <v>2685.6</v>
      </c>
      <c r="E82" t="s">
        <v>61</v>
      </c>
      <c r="F82">
        <v>9601</v>
      </c>
      <c r="G82" s="139">
        <v>2011</v>
      </c>
      <c r="H82" t="s">
        <v>152</v>
      </c>
      <c r="I82">
        <v>2685.6</v>
      </c>
    </row>
    <row r="83" spans="1:9" ht="14.25" customHeight="1">
      <c r="A83" s="1" t="s">
        <v>393</v>
      </c>
      <c r="B83" s="1">
        <v>29308.199999999997</v>
      </c>
      <c r="C83" s="210">
        <v>8</v>
      </c>
      <c r="D83" s="1">
        <v>2575</v>
      </c>
      <c r="E83" t="s">
        <v>61</v>
      </c>
      <c r="F83">
        <v>9601</v>
      </c>
      <c r="G83" s="139">
        <v>2011</v>
      </c>
      <c r="H83" t="s">
        <v>151</v>
      </c>
      <c r="I83">
        <v>2575</v>
      </c>
    </row>
    <row r="84" spans="1:9" ht="14.25" customHeight="1">
      <c r="A84" s="1" t="s">
        <v>393</v>
      </c>
      <c r="B84" s="1">
        <v>29308.199999999997</v>
      </c>
      <c r="C84" s="210">
        <v>7</v>
      </c>
      <c r="D84" s="1">
        <v>2568.9</v>
      </c>
      <c r="E84" t="s">
        <v>61</v>
      </c>
      <c r="F84">
        <v>9601</v>
      </c>
      <c r="G84" s="139">
        <v>2011</v>
      </c>
      <c r="H84" t="s">
        <v>150</v>
      </c>
      <c r="I84">
        <v>2568.9</v>
      </c>
    </row>
    <row r="85" spans="1:9" ht="14.25" customHeight="1">
      <c r="A85" s="1" t="s">
        <v>393</v>
      </c>
      <c r="B85" s="1">
        <v>29308.199999999997</v>
      </c>
      <c r="C85" s="210">
        <v>6</v>
      </c>
      <c r="D85" s="1">
        <v>2563.1999999999998</v>
      </c>
      <c r="E85" t="s">
        <v>61</v>
      </c>
      <c r="F85">
        <v>9601</v>
      </c>
      <c r="G85" s="139">
        <v>2011</v>
      </c>
      <c r="H85" t="s">
        <v>149</v>
      </c>
      <c r="I85">
        <v>2563.1999999999998</v>
      </c>
    </row>
    <row r="86" spans="1:9" ht="14.25" customHeight="1">
      <c r="A86" s="1" t="s">
        <v>393</v>
      </c>
      <c r="B86" s="1">
        <v>29308.199999999997</v>
      </c>
      <c r="C86" s="210">
        <v>5</v>
      </c>
      <c r="D86" s="1">
        <v>2591.8000000000002</v>
      </c>
      <c r="E86" t="s">
        <v>61</v>
      </c>
      <c r="F86">
        <v>9601</v>
      </c>
      <c r="G86" s="139">
        <v>2011</v>
      </c>
      <c r="H86" t="s">
        <v>148</v>
      </c>
      <c r="I86">
        <v>2591.8000000000002</v>
      </c>
    </row>
    <row r="87" spans="1:9" ht="14.25" customHeight="1">
      <c r="A87" s="1" t="s">
        <v>393</v>
      </c>
      <c r="B87" s="1">
        <v>29308.199999999997</v>
      </c>
      <c r="C87" s="210">
        <v>4</v>
      </c>
      <c r="D87" s="1">
        <v>2653.4</v>
      </c>
      <c r="E87" t="s">
        <v>61</v>
      </c>
      <c r="F87">
        <v>9601</v>
      </c>
      <c r="G87" s="139">
        <v>2011</v>
      </c>
      <c r="H87" t="s">
        <v>147</v>
      </c>
      <c r="I87">
        <v>2653.4</v>
      </c>
    </row>
    <row r="88" spans="1:9" ht="14.25" customHeight="1">
      <c r="A88" s="1" t="s">
        <v>393</v>
      </c>
      <c r="B88" s="1">
        <v>29308.199999999997</v>
      </c>
      <c r="C88" s="210">
        <v>3</v>
      </c>
      <c r="D88" s="1">
        <v>2493.3000000000002</v>
      </c>
      <c r="E88" t="s">
        <v>61</v>
      </c>
      <c r="F88">
        <v>9601</v>
      </c>
      <c r="G88" s="139">
        <v>2011</v>
      </c>
      <c r="H88" t="s">
        <v>146</v>
      </c>
      <c r="I88">
        <v>2493.3000000000002</v>
      </c>
    </row>
    <row r="89" spans="1:9" ht="14.25" customHeight="1">
      <c r="A89" s="1" t="s">
        <v>393</v>
      </c>
      <c r="B89" s="1">
        <v>29308.199999999997</v>
      </c>
      <c r="C89" s="210">
        <v>2</v>
      </c>
      <c r="D89" s="1">
        <v>2212</v>
      </c>
      <c r="E89" t="s">
        <v>61</v>
      </c>
      <c r="F89">
        <v>9601</v>
      </c>
      <c r="G89" s="139">
        <v>2011</v>
      </c>
      <c r="H89" t="s">
        <v>145</v>
      </c>
      <c r="I89">
        <v>2212</v>
      </c>
    </row>
    <row r="90" spans="1:9" ht="14.25" customHeight="1">
      <c r="A90" s="1" t="s">
        <v>393</v>
      </c>
      <c r="B90" s="1">
        <v>29308.199999999997</v>
      </c>
      <c r="C90" s="210">
        <v>1</v>
      </c>
      <c r="D90" s="1">
        <v>2412.1</v>
      </c>
      <c r="E90" t="s">
        <v>61</v>
      </c>
      <c r="F90">
        <v>9601</v>
      </c>
      <c r="G90" s="139">
        <v>2011</v>
      </c>
      <c r="H90" t="s">
        <v>144</v>
      </c>
      <c r="I90">
        <v>2412.1</v>
      </c>
    </row>
    <row r="91" spans="1:9" ht="14.25" customHeight="1">
      <c r="A91" s="1" t="s">
        <v>394</v>
      </c>
      <c r="B91" s="1">
        <v>2067.5</v>
      </c>
      <c r="C91" s="210">
        <v>12</v>
      </c>
      <c r="D91" s="1">
        <v>125</v>
      </c>
      <c r="E91" t="s">
        <v>61</v>
      </c>
      <c r="F91">
        <v>9602</v>
      </c>
      <c r="G91" s="139">
        <v>2011</v>
      </c>
      <c r="H91" t="s">
        <v>155</v>
      </c>
      <c r="I91">
        <v>125</v>
      </c>
    </row>
    <row r="92" spans="1:9" ht="14.25" customHeight="1">
      <c r="A92" s="1" t="s">
        <v>394</v>
      </c>
      <c r="B92" s="1">
        <v>2067.5</v>
      </c>
      <c r="C92" s="210">
        <v>11</v>
      </c>
      <c r="D92" s="1">
        <v>146.9</v>
      </c>
      <c r="E92" t="s">
        <v>61</v>
      </c>
      <c r="F92">
        <v>9602</v>
      </c>
      <c r="G92" s="139">
        <v>2011</v>
      </c>
      <c r="H92" t="s">
        <v>154</v>
      </c>
      <c r="I92">
        <v>146.9</v>
      </c>
    </row>
    <row r="93" spans="1:9" ht="14.25" customHeight="1">
      <c r="A93" s="1" t="s">
        <v>394</v>
      </c>
      <c r="B93" s="1">
        <v>2067.5</v>
      </c>
      <c r="C93" s="210">
        <v>10</v>
      </c>
      <c r="D93" s="1">
        <v>174.7</v>
      </c>
      <c r="E93" t="s">
        <v>61</v>
      </c>
      <c r="F93">
        <v>9602</v>
      </c>
      <c r="G93" s="139">
        <v>2011</v>
      </c>
      <c r="H93" t="s">
        <v>153</v>
      </c>
      <c r="I93">
        <v>174.7</v>
      </c>
    </row>
    <row r="94" spans="1:9" ht="14.25" customHeight="1">
      <c r="A94" s="1" t="s">
        <v>394</v>
      </c>
      <c r="B94" s="1">
        <v>2067.5</v>
      </c>
      <c r="C94" s="210">
        <v>9</v>
      </c>
      <c r="D94" s="1">
        <v>188.3</v>
      </c>
      <c r="E94" t="s">
        <v>61</v>
      </c>
      <c r="F94">
        <v>9602</v>
      </c>
      <c r="G94" s="139">
        <v>2011</v>
      </c>
      <c r="H94" t="s">
        <v>152</v>
      </c>
      <c r="I94">
        <v>188.3</v>
      </c>
    </row>
    <row r="95" spans="1:9" ht="14.25" customHeight="1">
      <c r="A95" s="1" t="s">
        <v>394</v>
      </c>
      <c r="B95" s="1">
        <v>2067.5</v>
      </c>
      <c r="C95" s="210">
        <v>8</v>
      </c>
      <c r="D95" s="1">
        <v>209</v>
      </c>
      <c r="E95" t="s">
        <v>61</v>
      </c>
      <c r="F95">
        <v>9602</v>
      </c>
      <c r="G95" s="139">
        <v>2011</v>
      </c>
      <c r="H95" t="s">
        <v>151</v>
      </c>
      <c r="I95">
        <v>209</v>
      </c>
    </row>
    <row r="96" spans="1:9" ht="14.25" customHeight="1">
      <c r="A96" s="1" t="s">
        <v>394</v>
      </c>
      <c r="B96" s="1">
        <v>2067.5</v>
      </c>
      <c r="C96" s="210">
        <v>7</v>
      </c>
      <c r="D96" s="1">
        <v>205</v>
      </c>
      <c r="E96" t="s">
        <v>61</v>
      </c>
      <c r="F96">
        <v>9602</v>
      </c>
      <c r="G96" s="139">
        <v>2011</v>
      </c>
      <c r="H96" t="s">
        <v>150</v>
      </c>
      <c r="I96">
        <v>205</v>
      </c>
    </row>
    <row r="97" spans="1:9" ht="14.25" customHeight="1">
      <c r="A97" s="1" t="s">
        <v>394</v>
      </c>
      <c r="B97" s="1">
        <v>2067.5</v>
      </c>
      <c r="C97" s="210">
        <v>6</v>
      </c>
      <c r="D97" s="1">
        <v>188</v>
      </c>
      <c r="E97" t="s">
        <v>61</v>
      </c>
      <c r="F97">
        <v>9602</v>
      </c>
      <c r="G97" s="139">
        <v>2011</v>
      </c>
      <c r="H97" t="s">
        <v>149</v>
      </c>
      <c r="I97">
        <v>188</v>
      </c>
    </row>
    <row r="98" spans="1:9" ht="14.25" customHeight="1">
      <c r="A98" s="1" t="s">
        <v>394</v>
      </c>
      <c r="B98" s="1">
        <v>2067.5</v>
      </c>
      <c r="C98" s="210">
        <v>5</v>
      </c>
      <c r="D98" s="1">
        <v>182.7</v>
      </c>
      <c r="E98" t="s">
        <v>61</v>
      </c>
      <c r="F98">
        <v>9602</v>
      </c>
      <c r="G98" s="139">
        <v>2011</v>
      </c>
      <c r="H98" t="s">
        <v>148</v>
      </c>
      <c r="I98">
        <v>182.7</v>
      </c>
    </row>
    <row r="99" spans="1:9" ht="14.25" customHeight="1">
      <c r="A99" s="1" t="s">
        <v>394</v>
      </c>
      <c r="B99" s="1">
        <v>2067.5</v>
      </c>
      <c r="C99" s="210">
        <v>4</v>
      </c>
      <c r="D99" s="1">
        <v>184.2</v>
      </c>
      <c r="E99" t="s">
        <v>61</v>
      </c>
      <c r="F99">
        <v>9602</v>
      </c>
      <c r="G99" s="139">
        <v>2011</v>
      </c>
      <c r="H99" t="s">
        <v>147</v>
      </c>
      <c r="I99">
        <v>184.2</v>
      </c>
    </row>
    <row r="100" spans="1:9" ht="14.25" customHeight="1">
      <c r="A100" s="1" t="s">
        <v>394</v>
      </c>
      <c r="B100" s="1">
        <v>2067.5</v>
      </c>
      <c r="C100" s="210">
        <v>3</v>
      </c>
      <c r="D100" s="1">
        <v>166.6</v>
      </c>
      <c r="E100" t="s">
        <v>61</v>
      </c>
      <c r="F100">
        <v>9602</v>
      </c>
      <c r="G100" s="139">
        <v>2011</v>
      </c>
      <c r="H100" t="s">
        <v>146</v>
      </c>
      <c r="I100">
        <v>166.6</v>
      </c>
    </row>
    <row r="101" spans="1:9" ht="14.25" customHeight="1">
      <c r="A101" s="1" t="s">
        <v>394</v>
      </c>
      <c r="B101" s="1">
        <v>2067.5</v>
      </c>
      <c r="C101" s="210">
        <v>2</v>
      </c>
      <c r="D101" s="1">
        <v>142.5</v>
      </c>
      <c r="E101" t="s">
        <v>61</v>
      </c>
      <c r="F101">
        <v>9602</v>
      </c>
      <c r="G101" s="139">
        <v>2011</v>
      </c>
      <c r="H101" t="s">
        <v>145</v>
      </c>
      <c r="I101">
        <v>142.5</v>
      </c>
    </row>
    <row r="102" spans="1:9" ht="14.25" customHeight="1">
      <c r="A102" s="1" t="s">
        <v>394</v>
      </c>
      <c r="B102" s="1">
        <v>2067.5</v>
      </c>
      <c r="C102" s="210">
        <v>1</v>
      </c>
      <c r="D102" s="1">
        <v>154.6</v>
      </c>
      <c r="E102" t="s">
        <v>61</v>
      </c>
      <c r="F102">
        <v>9602</v>
      </c>
      <c r="G102" s="139">
        <v>2011</v>
      </c>
      <c r="H102" t="s">
        <v>144</v>
      </c>
      <c r="I102">
        <v>154.6</v>
      </c>
    </row>
    <row r="103" spans="1:9" ht="14.25" customHeight="1">
      <c r="A103" s="1" t="s">
        <v>395</v>
      </c>
      <c r="B103" s="1">
        <v>11607.419999999998</v>
      </c>
      <c r="C103" s="210">
        <v>12</v>
      </c>
      <c r="D103" s="1">
        <v>916.7</v>
      </c>
      <c r="E103" t="s">
        <v>61</v>
      </c>
      <c r="F103">
        <v>9603</v>
      </c>
      <c r="G103" s="139">
        <v>2011</v>
      </c>
      <c r="H103" t="s">
        <v>155</v>
      </c>
      <c r="I103">
        <v>916.7</v>
      </c>
    </row>
    <row r="104" spans="1:9" ht="14.25" customHeight="1">
      <c r="A104" s="1" t="s">
        <v>395</v>
      </c>
      <c r="B104" s="1">
        <v>11607.419999999998</v>
      </c>
      <c r="C104" s="210">
        <v>11</v>
      </c>
      <c r="D104" s="1">
        <v>1032.2</v>
      </c>
      <c r="E104" t="s">
        <v>61</v>
      </c>
      <c r="F104">
        <v>9603</v>
      </c>
      <c r="G104" s="139">
        <v>2011</v>
      </c>
      <c r="H104" t="s">
        <v>154</v>
      </c>
      <c r="I104">
        <v>1032.2</v>
      </c>
    </row>
    <row r="105" spans="1:9" ht="14.25" customHeight="1">
      <c r="A105" s="1" t="s">
        <v>395</v>
      </c>
      <c r="B105" s="1">
        <v>11607.419999999998</v>
      </c>
      <c r="C105" s="210">
        <v>10</v>
      </c>
      <c r="D105" s="1">
        <v>1041.8</v>
      </c>
      <c r="E105" t="s">
        <v>61</v>
      </c>
      <c r="F105">
        <v>9603</v>
      </c>
      <c r="G105" s="139">
        <v>2011</v>
      </c>
      <c r="H105" t="s">
        <v>153</v>
      </c>
      <c r="I105">
        <v>1041.8</v>
      </c>
    </row>
    <row r="106" spans="1:9" ht="14.25" customHeight="1">
      <c r="A106" s="1" t="s">
        <v>395</v>
      </c>
      <c r="B106" s="1">
        <v>11607.419999999998</v>
      </c>
      <c r="C106" s="210">
        <v>9</v>
      </c>
      <c r="D106" s="1">
        <v>961.6</v>
      </c>
      <c r="E106" t="s">
        <v>61</v>
      </c>
      <c r="F106">
        <v>9603</v>
      </c>
      <c r="G106" s="139">
        <v>2011</v>
      </c>
      <c r="H106" t="s">
        <v>152</v>
      </c>
      <c r="I106">
        <v>961.6</v>
      </c>
    </row>
    <row r="107" spans="1:9" ht="14.25" customHeight="1">
      <c r="A107" s="1" t="s">
        <v>395</v>
      </c>
      <c r="B107" s="1">
        <v>11607.419999999998</v>
      </c>
      <c r="C107" s="210">
        <v>8</v>
      </c>
      <c r="D107" s="1">
        <v>880.5</v>
      </c>
      <c r="E107" t="s">
        <v>61</v>
      </c>
      <c r="F107">
        <v>9603</v>
      </c>
      <c r="G107" s="139">
        <v>2011</v>
      </c>
      <c r="H107" t="s">
        <v>151</v>
      </c>
      <c r="I107">
        <v>880.5</v>
      </c>
    </row>
    <row r="108" spans="1:9" ht="14.25" customHeight="1">
      <c r="A108" s="1" t="s">
        <v>395</v>
      </c>
      <c r="B108" s="1">
        <v>11607.419999999998</v>
      </c>
      <c r="C108" s="210">
        <v>7</v>
      </c>
      <c r="D108" s="1">
        <v>948.05</v>
      </c>
      <c r="E108" t="s">
        <v>61</v>
      </c>
      <c r="F108">
        <v>9603</v>
      </c>
      <c r="G108" s="139">
        <v>2011</v>
      </c>
      <c r="H108" t="s">
        <v>150</v>
      </c>
      <c r="I108">
        <v>948.05</v>
      </c>
    </row>
    <row r="109" spans="1:9" ht="14.25" customHeight="1">
      <c r="A109" s="1" t="s">
        <v>395</v>
      </c>
      <c r="B109" s="1">
        <v>11607.419999999998</v>
      </c>
      <c r="C109" s="210">
        <v>6</v>
      </c>
      <c r="D109" s="1">
        <v>991.4</v>
      </c>
      <c r="E109" t="s">
        <v>61</v>
      </c>
      <c r="F109">
        <v>9603</v>
      </c>
      <c r="G109" s="139">
        <v>2011</v>
      </c>
      <c r="H109" t="s">
        <v>149</v>
      </c>
      <c r="I109">
        <v>991.4</v>
      </c>
    </row>
    <row r="110" spans="1:9" ht="14.25" customHeight="1">
      <c r="A110" s="1" t="s">
        <v>395</v>
      </c>
      <c r="B110" s="1">
        <v>11607.419999999998</v>
      </c>
      <c r="C110" s="210">
        <v>5</v>
      </c>
      <c r="D110" s="1">
        <v>1045</v>
      </c>
      <c r="E110" t="s">
        <v>61</v>
      </c>
      <c r="F110">
        <v>9603</v>
      </c>
      <c r="G110" s="139">
        <v>2011</v>
      </c>
      <c r="H110" t="s">
        <v>148</v>
      </c>
      <c r="I110">
        <v>1045</v>
      </c>
    </row>
    <row r="111" spans="1:9" ht="14.25" customHeight="1">
      <c r="A111" s="1" t="s">
        <v>395</v>
      </c>
      <c r="B111" s="1">
        <v>11607.419999999998</v>
      </c>
      <c r="C111" s="210">
        <v>4</v>
      </c>
      <c r="D111" s="1">
        <v>1017.8</v>
      </c>
      <c r="E111" t="s">
        <v>61</v>
      </c>
      <c r="F111">
        <v>9603</v>
      </c>
      <c r="G111" s="139">
        <v>2011</v>
      </c>
      <c r="H111" t="s">
        <v>147</v>
      </c>
      <c r="I111">
        <v>1017.8</v>
      </c>
    </row>
    <row r="112" spans="1:9" ht="14.25" customHeight="1">
      <c r="A112" s="1" t="s">
        <v>395</v>
      </c>
      <c r="B112" s="1">
        <v>11607.419999999998</v>
      </c>
      <c r="C112" s="210">
        <v>3</v>
      </c>
      <c r="D112" s="1">
        <v>959.97</v>
      </c>
      <c r="E112" t="s">
        <v>61</v>
      </c>
      <c r="F112">
        <v>9603</v>
      </c>
      <c r="G112" s="139">
        <v>2011</v>
      </c>
      <c r="H112" t="s">
        <v>146</v>
      </c>
      <c r="I112">
        <v>959.97</v>
      </c>
    </row>
    <row r="113" spans="1:9" ht="14.25" customHeight="1">
      <c r="A113" s="1" t="s">
        <v>395</v>
      </c>
      <c r="B113" s="1">
        <v>11607.419999999998</v>
      </c>
      <c r="C113" s="210">
        <v>2</v>
      </c>
      <c r="D113" s="1">
        <v>896.1</v>
      </c>
      <c r="E113" t="s">
        <v>61</v>
      </c>
      <c r="F113">
        <v>9603</v>
      </c>
      <c r="G113" s="139">
        <v>2011</v>
      </c>
      <c r="H113" t="s">
        <v>145</v>
      </c>
      <c r="I113">
        <v>896.1</v>
      </c>
    </row>
    <row r="114" spans="1:9" ht="14.25" customHeight="1">
      <c r="A114" s="1" t="s">
        <v>395</v>
      </c>
      <c r="B114" s="403">
        <v>11607.419999999998</v>
      </c>
      <c r="C114" s="404">
        <v>1</v>
      </c>
      <c r="D114" s="403">
        <v>916.3</v>
      </c>
      <c r="E114" t="s">
        <v>61</v>
      </c>
      <c r="F114">
        <v>9603</v>
      </c>
      <c r="G114" s="139">
        <v>2011</v>
      </c>
      <c r="H114" t="s">
        <v>144</v>
      </c>
      <c r="I114">
        <v>916.3</v>
      </c>
    </row>
    <row r="115" spans="1:9" ht="14.25" customHeight="1">
      <c r="A115" s="1" t="s">
        <v>396</v>
      </c>
      <c r="B115" s="1">
        <v>2497.6999999999998</v>
      </c>
      <c r="C115" s="210">
        <v>12</v>
      </c>
      <c r="D115" s="1">
        <v>206.1</v>
      </c>
      <c r="E115" t="s">
        <v>61</v>
      </c>
      <c r="F115">
        <v>9604</v>
      </c>
      <c r="G115" s="139">
        <v>2011</v>
      </c>
      <c r="H115" t="s">
        <v>155</v>
      </c>
      <c r="I115">
        <v>206.1</v>
      </c>
    </row>
    <row r="116" spans="1:9" ht="14.25" customHeight="1">
      <c r="A116" s="1" t="s">
        <v>396</v>
      </c>
      <c r="B116" s="1">
        <v>2497.6999999999998</v>
      </c>
      <c r="C116" s="210">
        <v>11</v>
      </c>
      <c r="D116" s="1">
        <v>224</v>
      </c>
      <c r="E116" t="s">
        <v>61</v>
      </c>
      <c r="F116">
        <v>9604</v>
      </c>
      <c r="G116" s="139">
        <v>2011</v>
      </c>
      <c r="H116" t="s">
        <v>154</v>
      </c>
      <c r="I116">
        <v>224</v>
      </c>
    </row>
    <row r="117" spans="1:9" ht="14.25" customHeight="1">
      <c r="A117" s="1" t="s">
        <v>396</v>
      </c>
      <c r="B117" s="1">
        <v>2497.6999999999998</v>
      </c>
      <c r="C117" s="210">
        <v>10</v>
      </c>
      <c r="D117" s="1">
        <v>239.6</v>
      </c>
      <c r="E117" t="s">
        <v>61</v>
      </c>
      <c r="F117">
        <v>9604</v>
      </c>
      <c r="G117" s="139">
        <v>2011</v>
      </c>
      <c r="H117" t="s">
        <v>153</v>
      </c>
      <c r="I117">
        <v>239.6</v>
      </c>
    </row>
    <row r="118" spans="1:9" ht="14.25" customHeight="1">
      <c r="A118" s="1" t="s">
        <v>396</v>
      </c>
      <c r="B118" s="1">
        <v>2497.6999999999998</v>
      </c>
      <c r="C118" s="210">
        <v>9</v>
      </c>
      <c r="D118" s="1">
        <v>219.8</v>
      </c>
      <c r="E118" t="s">
        <v>61</v>
      </c>
      <c r="F118">
        <v>9604</v>
      </c>
      <c r="G118" s="139">
        <v>2011</v>
      </c>
      <c r="H118" t="s">
        <v>152</v>
      </c>
      <c r="I118">
        <v>219.8</v>
      </c>
    </row>
    <row r="119" spans="1:9" ht="14.25" customHeight="1">
      <c r="A119" s="1" t="s">
        <v>396</v>
      </c>
      <c r="B119" s="1">
        <v>2497.6999999999998</v>
      </c>
      <c r="C119" s="210">
        <v>8</v>
      </c>
      <c r="D119" s="1">
        <v>193.7</v>
      </c>
      <c r="E119" t="s">
        <v>61</v>
      </c>
      <c r="F119">
        <v>9604</v>
      </c>
      <c r="G119" s="139">
        <v>2011</v>
      </c>
      <c r="H119" t="s">
        <v>151</v>
      </c>
      <c r="I119">
        <v>193.7</v>
      </c>
    </row>
    <row r="120" spans="1:9" ht="14.25" customHeight="1">
      <c r="A120" s="1" t="s">
        <v>396</v>
      </c>
      <c r="B120" s="1">
        <v>2497.6999999999998</v>
      </c>
      <c r="C120" s="210">
        <v>7</v>
      </c>
      <c r="D120" s="1">
        <v>204</v>
      </c>
      <c r="E120" t="s">
        <v>61</v>
      </c>
      <c r="F120">
        <v>9604</v>
      </c>
      <c r="G120" s="139">
        <v>2011</v>
      </c>
      <c r="H120" t="s">
        <v>150</v>
      </c>
      <c r="I120">
        <v>204</v>
      </c>
    </row>
    <row r="121" spans="1:9" ht="14.25" customHeight="1">
      <c r="A121" s="1" t="s">
        <v>396</v>
      </c>
      <c r="B121" s="1">
        <v>2497.6999999999998</v>
      </c>
      <c r="C121" s="210">
        <v>6</v>
      </c>
      <c r="D121" s="1">
        <v>212</v>
      </c>
      <c r="E121" t="s">
        <v>61</v>
      </c>
      <c r="F121">
        <v>9604</v>
      </c>
      <c r="G121" s="139">
        <v>2011</v>
      </c>
      <c r="H121" t="s">
        <v>149</v>
      </c>
      <c r="I121">
        <v>212</v>
      </c>
    </row>
    <row r="122" spans="1:9" ht="14.25" customHeight="1">
      <c r="A122" s="1" t="s">
        <v>396</v>
      </c>
      <c r="B122" s="1">
        <v>2497.6999999999998</v>
      </c>
      <c r="C122" s="210">
        <v>5</v>
      </c>
      <c r="D122" s="1">
        <v>224.7</v>
      </c>
      <c r="E122" t="s">
        <v>61</v>
      </c>
      <c r="F122">
        <v>9604</v>
      </c>
      <c r="G122" s="139">
        <v>2011</v>
      </c>
      <c r="H122" t="s">
        <v>148</v>
      </c>
      <c r="I122">
        <v>224.7</v>
      </c>
    </row>
    <row r="123" spans="1:9" ht="14.25" customHeight="1">
      <c r="A123" s="1" t="s">
        <v>396</v>
      </c>
      <c r="B123" s="1">
        <v>2497.6999999999998</v>
      </c>
      <c r="C123" s="210">
        <v>4</v>
      </c>
      <c r="D123" s="1">
        <v>217</v>
      </c>
      <c r="E123" t="s">
        <v>61</v>
      </c>
      <c r="F123">
        <v>9604</v>
      </c>
      <c r="G123" s="139">
        <v>2011</v>
      </c>
      <c r="H123" t="s">
        <v>147</v>
      </c>
      <c r="I123">
        <v>217</v>
      </c>
    </row>
    <row r="124" spans="1:9" ht="14.25" customHeight="1">
      <c r="A124" s="1" t="s">
        <v>396</v>
      </c>
      <c r="B124" s="1">
        <v>2497.6999999999998</v>
      </c>
      <c r="C124" s="210">
        <v>3</v>
      </c>
      <c r="D124" s="1">
        <v>192</v>
      </c>
      <c r="E124" t="s">
        <v>61</v>
      </c>
      <c r="F124">
        <v>9604</v>
      </c>
      <c r="G124" s="139">
        <v>2011</v>
      </c>
      <c r="H124" t="s">
        <v>146</v>
      </c>
      <c r="I124">
        <v>192</v>
      </c>
    </row>
    <row r="125" spans="1:9" ht="14.25" customHeight="1">
      <c r="A125" s="1" t="s">
        <v>396</v>
      </c>
      <c r="B125" s="1">
        <v>2497.6999999999998</v>
      </c>
      <c r="C125" s="210">
        <v>2</v>
      </c>
      <c r="D125" s="1">
        <v>181.7</v>
      </c>
      <c r="E125" t="s">
        <v>61</v>
      </c>
      <c r="F125">
        <v>9604</v>
      </c>
      <c r="G125" s="139">
        <v>2011</v>
      </c>
      <c r="H125" t="s">
        <v>145</v>
      </c>
      <c r="I125">
        <v>181.7</v>
      </c>
    </row>
    <row r="126" spans="1:9" ht="14.25" customHeight="1">
      <c r="A126" s="1" t="s">
        <v>396</v>
      </c>
      <c r="B126" s="1">
        <v>2497.6999999999998</v>
      </c>
      <c r="C126" s="210">
        <v>1</v>
      </c>
      <c r="D126" s="1">
        <v>183.1</v>
      </c>
      <c r="E126" t="s">
        <v>61</v>
      </c>
      <c r="F126">
        <v>9604</v>
      </c>
      <c r="G126" s="139">
        <v>2011</v>
      </c>
      <c r="H126" t="s">
        <v>144</v>
      </c>
      <c r="I126">
        <v>183.1</v>
      </c>
    </row>
    <row r="127" spans="1:9" ht="14.25" customHeight="1">
      <c r="A127" s="1" t="s">
        <v>397</v>
      </c>
      <c r="B127" s="1">
        <v>3508.9</v>
      </c>
      <c r="C127" s="210">
        <v>12</v>
      </c>
      <c r="D127" s="1">
        <v>312.10000000000002</v>
      </c>
      <c r="E127" t="s">
        <v>61</v>
      </c>
      <c r="F127">
        <v>9605</v>
      </c>
      <c r="G127" s="139">
        <v>2011</v>
      </c>
      <c r="H127" t="s">
        <v>155</v>
      </c>
      <c r="I127">
        <v>312.10000000000002</v>
      </c>
    </row>
    <row r="128" spans="1:9" ht="14.25" customHeight="1">
      <c r="A128" s="1" t="s">
        <v>397</v>
      </c>
      <c r="B128" s="1">
        <v>3508.9</v>
      </c>
      <c r="C128" s="210">
        <v>11</v>
      </c>
      <c r="D128" s="1">
        <v>280.5</v>
      </c>
      <c r="E128" t="s">
        <v>61</v>
      </c>
      <c r="F128">
        <v>9605</v>
      </c>
      <c r="G128" s="139">
        <v>2011</v>
      </c>
      <c r="H128" t="s">
        <v>154</v>
      </c>
      <c r="I128">
        <v>280.5</v>
      </c>
    </row>
    <row r="129" spans="1:9" ht="14.25" customHeight="1">
      <c r="A129" s="1" t="s">
        <v>397</v>
      </c>
      <c r="B129" s="1">
        <v>3508.9</v>
      </c>
      <c r="C129" s="210">
        <v>10</v>
      </c>
      <c r="D129" s="1">
        <v>296.10000000000002</v>
      </c>
      <c r="E129" t="s">
        <v>61</v>
      </c>
      <c r="F129">
        <v>9605</v>
      </c>
      <c r="G129" s="139">
        <v>2011</v>
      </c>
      <c r="H129" t="s">
        <v>153</v>
      </c>
      <c r="I129">
        <v>296.10000000000002</v>
      </c>
    </row>
    <row r="130" spans="1:9" ht="14.25" customHeight="1">
      <c r="A130" s="1" t="s">
        <v>397</v>
      </c>
      <c r="B130" s="1">
        <v>3508.9</v>
      </c>
      <c r="C130" s="210">
        <v>9</v>
      </c>
      <c r="D130" s="1">
        <v>262.60000000000002</v>
      </c>
      <c r="E130" t="s">
        <v>61</v>
      </c>
      <c r="F130">
        <v>9605</v>
      </c>
      <c r="G130" s="139">
        <v>2011</v>
      </c>
      <c r="H130" t="s">
        <v>152</v>
      </c>
      <c r="I130">
        <v>262.60000000000002</v>
      </c>
    </row>
    <row r="131" spans="1:9" ht="14.25" customHeight="1">
      <c r="A131" s="1" t="s">
        <v>397</v>
      </c>
      <c r="B131" s="1">
        <v>3508.9</v>
      </c>
      <c r="C131" s="210">
        <v>8</v>
      </c>
      <c r="D131" s="1">
        <v>249.8</v>
      </c>
      <c r="E131" t="s">
        <v>61</v>
      </c>
      <c r="F131">
        <v>9605</v>
      </c>
      <c r="G131" s="139">
        <v>2011</v>
      </c>
      <c r="H131" t="s">
        <v>151</v>
      </c>
      <c r="I131">
        <v>249.8</v>
      </c>
    </row>
    <row r="132" spans="1:9" ht="14.25" customHeight="1">
      <c r="A132" s="1" t="s">
        <v>397</v>
      </c>
      <c r="B132" s="1">
        <v>3508.9</v>
      </c>
      <c r="C132" s="210">
        <v>7</v>
      </c>
      <c r="D132" s="1">
        <v>299.10000000000002</v>
      </c>
      <c r="E132" t="s">
        <v>61</v>
      </c>
      <c r="F132">
        <v>9605</v>
      </c>
      <c r="G132" s="139">
        <v>2011</v>
      </c>
      <c r="H132" t="s">
        <v>150</v>
      </c>
      <c r="I132">
        <v>299.10000000000002</v>
      </c>
    </row>
    <row r="133" spans="1:9" ht="14.25" customHeight="1">
      <c r="A133" s="1" t="s">
        <v>397</v>
      </c>
      <c r="B133" s="1">
        <v>3508.9</v>
      </c>
      <c r="C133" s="210">
        <v>6</v>
      </c>
      <c r="D133" s="1">
        <v>304</v>
      </c>
      <c r="E133" t="s">
        <v>61</v>
      </c>
      <c r="F133">
        <v>9605</v>
      </c>
      <c r="G133" s="139">
        <v>2011</v>
      </c>
      <c r="H133" t="s">
        <v>149</v>
      </c>
      <c r="I133">
        <v>304</v>
      </c>
    </row>
    <row r="134" spans="1:9" ht="14.25" customHeight="1">
      <c r="A134" s="1" t="s">
        <v>397</v>
      </c>
      <c r="B134" s="1">
        <v>3508.9</v>
      </c>
      <c r="C134" s="210">
        <v>5</v>
      </c>
      <c r="D134" s="1">
        <v>353</v>
      </c>
      <c r="E134" t="s">
        <v>61</v>
      </c>
      <c r="F134">
        <v>9605</v>
      </c>
      <c r="G134" s="139">
        <v>2011</v>
      </c>
      <c r="H134" t="s">
        <v>148</v>
      </c>
      <c r="I134">
        <v>353</v>
      </c>
    </row>
    <row r="135" spans="1:9" ht="14.25" customHeight="1">
      <c r="A135" s="1" t="s">
        <v>397</v>
      </c>
      <c r="B135" s="1">
        <v>3508.9</v>
      </c>
      <c r="C135" s="210">
        <v>4</v>
      </c>
      <c r="D135" s="1">
        <v>297.2</v>
      </c>
      <c r="E135" t="s">
        <v>61</v>
      </c>
      <c r="F135">
        <v>9605</v>
      </c>
      <c r="G135" s="139">
        <v>2011</v>
      </c>
      <c r="H135" t="s">
        <v>147</v>
      </c>
      <c r="I135">
        <v>297.2</v>
      </c>
    </row>
    <row r="136" spans="1:9" ht="14.25" customHeight="1">
      <c r="A136" s="1" t="s">
        <v>397</v>
      </c>
      <c r="B136" s="1">
        <v>3508.9</v>
      </c>
      <c r="C136" s="210">
        <v>3</v>
      </c>
      <c r="D136" s="1">
        <v>274</v>
      </c>
      <c r="E136" t="s">
        <v>61</v>
      </c>
      <c r="F136">
        <v>9605</v>
      </c>
      <c r="G136" s="139">
        <v>2011</v>
      </c>
      <c r="H136" t="s">
        <v>146</v>
      </c>
      <c r="I136">
        <v>274</v>
      </c>
    </row>
    <row r="137" spans="1:9" ht="14.25" customHeight="1">
      <c r="A137" s="1" t="s">
        <v>397</v>
      </c>
      <c r="B137" s="1">
        <v>3508.9</v>
      </c>
      <c r="C137" s="210">
        <v>2</v>
      </c>
      <c r="D137" s="1">
        <v>285.7</v>
      </c>
      <c r="E137" t="s">
        <v>61</v>
      </c>
      <c r="F137">
        <v>9605</v>
      </c>
      <c r="G137" s="139">
        <v>2011</v>
      </c>
      <c r="H137" t="s">
        <v>145</v>
      </c>
      <c r="I137">
        <v>285.7</v>
      </c>
    </row>
    <row r="138" spans="1:9" ht="14.25" customHeight="1">
      <c r="A138" s="1" t="s">
        <v>397</v>
      </c>
      <c r="B138" s="1">
        <v>3508.9</v>
      </c>
      <c r="C138" s="210">
        <v>1</v>
      </c>
      <c r="D138" s="1">
        <v>294.8</v>
      </c>
      <c r="E138" t="s">
        <v>61</v>
      </c>
      <c r="F138">
        <v>9605</v>
      </c>
      <c r="G138" s="139">
        <v>2011</v>
      </c>
      <c r="H138" t="s">
        <v>144</v>
      </c>
      <c r="I138">
        <v>294.8</v>
      </c>
    </row>
    <row r="139" spans="1:9" ht="14.25" customHeight="1">
      <c r="A139" s="1" t="s">
        <v>398</v>
      </c>
      <c r="B139" s="1">
        <v>936.6</v>
      </c>
      <c r="C139" s="210">
        <v>12</v>
      </c>
      <c r="D139" s="1">
        <v>84.3</v>
      </c>
      <c r="E139" t="s">
        <v>61</v>
      </c>
      <c r="F139">
        <v>9606</v>
      </c>
      <c r="G139" s="139">
        <v>2011</v>
      </c>
      <c r="H139" t="s">
        <v>155</v>
      </c>
      <c r="I139">
        <v>84.3</v>
      </c>
    </row>
    <row r="140" spans="1:9" ht="14.25" customHeight="1">
      <c r="A140" s="1" t="s">
        <v>398</v>
      </c>
      <c r="B140" s="1">
        <v>936.6</v>
      </c>
      <c r="C140" s="210">
        <v>11</v>
      </c>
      <c r="D140" s="1">
        <v>71.5</v>
      </c>
      <c r="E140" t="s">
        <v>61</v>
      </c>
      <c r="F140">
        <v>9606</v>
      </c>
      <c r="G140" s="139">
        <v>2011</v>
      </c>
      <c r="H140" t="s">
        <v>154</v>
      </c>
      <c r="I140">
        <v>71.5</v>
      </c>
    </row>
    <row r="141" spans="1:9" ht="14.25" customHeight="1">
      <c r="A141" s="1" t="s">
        <v>398</v>
      </c>
      <c r="B141" s="1">
        <v>936.6</v>
      </c>
      <c r="C141" s="210">
        <v>10</v>
      </c>
      <c r="D141" s="1">
        <v>78.599999999999994</v>
      </c>
      <c r="E141" t="s">
        <v>61</v>
      </c>
      <c r="F141">
        <v>9606</v>
      </c>
      <c r="G141" s="139">
        <v>2011</v>
      </c>
      <c r="H141" t="s">
        <v>153</v>
      </c>
      <c r="I141">
        <v>78.599999999999994</v>
      </c>
    </row>
    <row r="142" spans="1:9" ht="14.25" customHeight="1">
      <c r="A142" s="1" t="s">
        <v>398</v>
      </c>
      <c r="B142" s="1">
        <v>936.6</v>
      </c>
      <c r="C142" s="210">
        <v>9</v>
      </c>
      <c r="D142" s="1">
        <v>69.3</v>
      </c>
      <c r="E142" t="s">
        <v>61</v>
      </c>
      <c r="F142">
        <v>9606</v>
      </c>
      <c r="G142" s="139">
        <v>2011</v>
      </c>
      <c r="H142" t="s">
        <v>152</v>
      </c>
      <c r="I142">
        <v>69.3</v>
      </c>
    </row>
    <row r="143" spans="1:9" ht="14.25" customHeight="1">
      <c r="A143" s="1" t="s">
        <v>398</v>
      </c>
      <c r="B143" s="1">
        <v>936.6</v>
      </c>
      <c r="C143" s="210">
        <v>8</v>
      </c>
      <c r="D143" s="1">
        <v>66.2</v>
      </c>
      <c r="E143" t="s">
        <v>61</v>
      </c>
      <c r="F143">
        <v>9606</v>
      </c>
      <c r="G143" s="139">
        <v>2011</v>
      </c>
      <c r="H143" t="s">
        <v>151</v>
      </c>
      <c r="I143">
        <v>66.2</v>
      </c>
    </row>
    <row r="144" spans="1:9" ht="14.25" customHeight="1">
      <c r="A144" s="1" t="s">
        <v>398</v>
      </c>
      <c r="B144" s="1">
        <v>936.6</v>
      </c>
      <c r="C144" s="210">
        <v>7</v>
      </c>
      <c r="D144" s="1">
        <v>78.400000000000006</v>
      </c>
      <c r="E144" t="s">
        <v>61</v>
      </c>
      <c r="F144">
        <v>9606</v>
      </c>
      <c r="G144" s="139">
        <v>2011</v>
      </c>
      <c r="H144" t="s">
        <v>150</v>
      </c>
      <c r="I144">
        <v>78.400000000000006</v>
      </c>
    </row>
    <row r="145" spans="1:9" ht="14.25" customHeight="1">
      <c r="A145" s="1" t="s">
        <v>398</v>
      </c>
      <c r="B145" s="1">
        <v>936.6</v>
      </c>
      <c r="C145" s="210">
        <v>6</v>
      </c>
      <c r="D145" s="1">
        <v>78.5</v>
      </c>
      <c r="E145" t="s">
        <v>61</v>
      </c>
      <c r="F145">
        <v>9606</v>
      </c>
      <c r="G145" s="139">
        <v>2011</v>
      </c>
      <c r="H145" t="s">
        <v>149</v>
      </c>
      <c r="I145">
        <v>78.5</v>
      </c>
    </row>
    <row r="146" spans="1:9" ht="14.25" customHeight="1">
      <c r="A146" s="1" t="s">
        <v>398</v>
      </c>
      <c r="B146" s="1">
        <v>936.6</v>
      </c>
      <c r="C146" s="210">
        <v>5</v>
      </c>
      <c r="D146" s="1">
        <v>97</v>
      </c>
      <c r="E146" t="s">
        <v>61</v>
      </c>
      <c r="F146">
        <v>9606</v>
      </c>
      <c r="G146" s="139">
        <v>2011</v>
      </c>
      <c r="H146" t="s">
        <v>148</v>
      </c>
      <c r="I146">
        <v>97</v>
      </c>
    </row>
    <row r="147" spans="1:9" ht="14.25" customHeight="1">
      <c r="A147" s="1" t="s">
        <v>398</v>
      </c>
      <c r="B147" s="1">
        <v>936.6</v>
      </c>
      <c r="C147" s="210">
        <v>4</v>
      </c>
      <c r="D147" s="1">
        <v>83.8</v>
      </c>
      <c r="E147" t="s">
        <v>61</v>
      </c>
      <c r="F147">
        <v>9606</v>
      </c>
      <c r="G147" s="139">
        <v>2011</v>
      </c>
      <c r="H147" t="s">
        <v>147</v>
      </c>
      <c r="I147">
        <v>83.8</v>
      </c>
    </row>
    <row r="148" spans="1:9" ht="14.25" customHeight="1">
      <c r="A148" s="1" t="s">
        <v>398</v>
      </c>
      <c r="B148" s="1">
        <v>936.6</v>
      </c>
      <c r="C148" s="210">
        <v>3</v>
      </c>
      <c r="D148" s="1">
        <v>70.599999999999994</v>
      </c>
      <c r="E148" t="s">
        <v>61</v>
      </c>
      <c r="F148">
        <v>9606</v>
      </c>
      <c r="G148" s="139">
        <v>2011</v>
      </c>
      <c r="H148" t="s">
        <v>146</v>
      </c>
      <c r="I148">
        <v>70.599999999999994</v>
      </c>
    </row>
    <row r="149" spans="1:9" ht="14.25" customHeight="1">
      <c r="A149" s="1" t="s">
        <v>398</v>
      </c>
      <c r="B149" s="1">
        <v>936.6</v>
      </c>
      <c r="C149" s="210">
        <v>2</v>
      </c>
      <c r="D149" s="1">
        <v>78.7</v>
      </c>
      <c r="E149" t="s">
        <v>61</v>
      </c>
      <c r="F149">
        <v>9606</v>
      </c>
      <c r="G149" s="139">
        <v>2011</v>
      </c>
      <c r="H149" t="s">
        <v>145</v>
      </c>
      <c r="I149">
        <v>78.7</v>
      </c>
    </row>
    <row r="150" spans="1:9" ht="14.25" customHeight="1">
      <c r="A150" s="1" t="s">
        <v>398</v>
      </c>
      <c r="B150" s="1">
        <v>936.6</v>
      </c>
      <c r="C150" s="210">
        <v>1</v>
      </c>
      <c r="D150" s="1">
        <v>79.7</v>
      </c>
      <c r="E150" t="s">
        <v>61</v>
      </c>
      <c r="F150">
        <v>9606</v>
      </c>
      <c r="G150" s="139">
        <v>2011</v>
      </c>
      <c r="H150" t="s">
        <v>144</v>
      </c>
      <c r="I150">
        <v>79.7</v>
      </c>
    </row>
    <row r="151" spans="1:9" ht="14.25" customHeight="1">
      <c r="A151" s="1" t="s">
        <v>399</v>
      </c>
      <c r="B151" s="1">
        <v>165751</v>
      </c>
      <c r="C151" s="210">
        <v>12</v>
      </c>
      <c r="D151" s="1">
        <v>13773</v>
      </c>
      <c r="E151" t="s">
        <v>41</v>
      </c>
      <c r="F151">
        <v>9601</v>
      </c>
      <c r="G151" s="139">
        <v>2011</v>
      </c>
      <c r="H151" t="s">
        <v>155</v>
      </c>
      <c r="I151">
        <v>13773</v>
      </c>
    </row>
    <row r="152" spans="1:9" ht="14.25" customHeight="1">
      <c r="A152" s="1" t="s">
        <v>399</v>
      </c>
      <c r="B152" s="1">
        <v>165751</v>
      </c>
      <c r="C152" s="210">
        <v>11</v>
      </c>
      <c r="D152" s="1">
        <v>14366</v>
      </c>
      <c r="E152" t="s">
        <v>41</v>
      </c>
      <c r="F152">
        <v>9601</v>
      </c>
      <c r="G152" s="139">
        <v>2011</v>
      </c>
      <c r="H152" t="s">
        <v>154</v>
      </c>
      <c r="I152">
        <v>14366</v>
      </c>
    </row>
    <row r="153" spans="1:9" ht="14.25" customHeight="1">
      <c r="A153" s="1" t="s">
        <v>399</v>
      </c>
      <c r="B153" s="1">
        <v>165751</v>
      </c>
      <c r="C153" s="210">
        <v>10</v>
      </c>
      <c r="D153" s="1">
        <v>14912</v>
      </c>
      <c r="E153" t="s">
        <v>41</v>
      </c>
      <c r="F153">
        <v>9601</v>
      </c>
      <c r="G153" s="139">
        <v>2011</v>
      </c>
      <c r="H153" t="s">
        <v>153</v>
      </c>
      <c r="I153">
        <v>14912</v>
      </c>
    </row>
    <row r="154" spans="1:9" ht="14.25" customHeight="1">
      <c r="A154" s="1" t="s">
        <v>399</v>
      </c>
      <c r="B154" s="1">
        <v>165751</v>
      </c>
      <c r="C154" s="210">
        <v>9</v>
      </c>
      <c r="D154" s="1">
        <v>15113</v>
      </c>
      <c r="E154" t="s">
        <v>41</v>
      </c>
      <c r="F154">
        <v>9601</v>
      </c>
      <c r="G154" s="139">
        <v>2011</v>
      </c>
      <c r="H154" t="s">
        <v>152</v>
      </c>
      <c r="I154">
        <v>15113</v>
      </c>
    </row>
    <row r="155" spans="1:9" ht="14.25" customHeight="1">
      <c r="A155" s="1" t="s">
        <v>399</v>
      </c>
      <c r="B155" s="1">
        <v>165751</v>
      </c>
      <c r="C155" s="210">
        <v>8</v>
      </c>
      <c r="D155" s="1">
        <v>12663</v>
      </c>
      <c r="E155" t="s">
        <v>41</v>
      </c>
      <c r="F155">
        <v>9601</v>
      </c>
      <c r="G155" s="139">
        <v>2011</v>
      </c>
      <c r="H155" t="s">
        <v>151</v>
      </c>
      <c r="I155">
        <v>12663</v>
      </c>
    </row>
    <row r="156" spans="1:9" ht="14.25" customHeight="1">
      <c r="A156" s="1" t="s">
        <v>399</v>
      </c>
      <c r="B156" s="1">
        <v>165751</v>
      </c>
      <c r="C156" s="210">
        <v>7</v>
      </c>
      <c r="D156" s="1">
        <v>11935</v>
      </c>
      <c r="E156" t="s">
        <v>41</v>
      </c>
      <c r="F156">
        <v>9601</v>
      </c>
      <c r="G156" s="139">
        <v>2011</v>
      </c>
      <c r="H156" t="s">
        <v>150</v>
      </c>
      <c r="I156">
        <v>11935</v>
      </c>
    </row>
    <row r="157" spans="1:9" ht="14.25" customHeight="1">
      <c r="A157" s="1" t="s">
        <v>399</v>
      </c>
      <c r="B157" s="1">
        <v>165751</v>
      </c>
      <c r="C157" s="210">
        <v>6</v>
      </c>
      <c r="D157" s="1">
        <v>13887</v>
      </c>
      <c r="E157" t="s">
        <v>41</v>
      </c>
      <c r="F157">
        <v>9601</v>
      </c>
      <c r="G157" s="139">
        <v>2011</v>
      </c>
      <c r="H157" t="s">
        <v>149</v>
      </c>
      <c r="I157">
        <v>13887</v>
      </c>
    </row>
    <row r="158" spans="1:9" ht="14.25" customHeight="1">
      <c r="A158" s="1" t="s">
        <v>399</v>
      </c>
      <c r="B158" s="1">
        <v>165751</v>
      </c>
      <c r="C158" s="210">
        <v>5</v>
      </c>
      <c r="D158" s="1">
        <v>14515</v>
      </c>
      <c r="E158" t="s">
        <v>41</v>
      </c>
      <c r="F158">
        <v>9601</v>
      </c>
      <c r="G158" s="139">
        <v>2011</v>
      </c>
      <c r="H158" t="s">
        <v>148</v>
      </c>
      <c r="I158">
        <v>14515</v>
      </c>
    </row>
    <row r="159" spans="1:9" ht="14.25" customHeight="1">
      <c r="A159" s="1" t="s">
        <v>399</v>
      </c>
      <c r="B159" s="1">
        <v>165751</v>
      </c>
      <c r="C159" s="210">
        <v>4</v>
      </c>
      <c r="D159" s="1">
        <v>14326</v>
      </c>
      <c r="E159" t="s">
        <v>41</v>
      </c>
      <c r="F159">
        <v>9601</v>
      </c>
      <c r="G159" s="139">
        <v>2011</v>
      </c>
      <c r="H159" t="s">
        <v>147</v>
      </c>
      <c r="I159">
        <v>14326</v>
      </c>
    </row>
    <row r="160" spans="1:9" ht="14.25" customHeight="1">
      <c r="A160" s="1" t="s">
        <v>399</v>
      </c>
      <c r="B160" s="1">
        <v>165751</v>
      </c>
      <c r="C160" s="210">
        <v>3</v>
      </c>
      <c r="D160" s="1">
        <v>14470</v>
      </c>
      <c r="E160" t="s">
        <v>41</v>
      </c>
      <c r="F160">
        <v>9601</v>
      </c>
      <c r="G160" s="139">
        <v>2011</v>
      </c>
      <c r="H160" t="s">
        <v>146</v>
      </c>
      <c r="I160">
        <v>14470</v>
      </c>
    </row>
    <row r="161" spans="1:9" ht="14.25" customHeight="1">
      <c r="A161" s="1" t="s">
        <v>399</v>
      </c>
      <c r="B161" s="1">
        <v>165751</v>
      </c>
      <c r="C161" s="210">
        <v>2</v>
      </c>
      <c r="D161" s="1">
        <v>12524</v>
      </c>
      <c r="E161" t="s">
        <v>41</v>
      </c>
      <c r="F161">
        <v>9601</v>
      </c>
      <c r="G161" s="139">
        <v>2011</v>
      </c>
      <c r="H161" t="s">
        <v>145</v>
      </c>
      <c r="I161">
        <v>12524</v>
      </c>
    </row>
    <row r="162" spans="1:9" ht="14.25" customHeight="1">
      <c r="A162" s="1" t="s">
        <v>399</v>
      </c>
      <c r="B162" s="1">
        <v>165751</v>
      </c>
      <c r="C162" s="210">
        <v>1</v>
      </c>
      <c r="D162" s="1">
        <v>13267</v>
      </c>
      <c r="E162" t="s">
        <v>41</v>
      </c>
      <c r="F162">
        <v>9601</v>
      </c>
      <c r="G162" s="139">
        <v>2011</v>
      </c>
      <c r="H162" t="s">
        <v>144</v>
      </c>
      <c r="I162">
        <v>13267</v>
      </c>
    </row>
    <row r="163" spans="1:9" ht="14.25" customHeight="1">
      <c r="A163" s="1" t="s">
        <v>400</v>
      </c>
      <c r="B163" s="1">
        <v>6636</v>
      </c>
      <c r="C163" s="210">
        <v>12</v>
      </c>
      <c r="D163" s="1">
        <v>541</v>
      </c>
      <c r="E163" t="s">
        <v>41</v>
      </c>
      <c r="F163">
        <v>9602</v>
      </c>
      <c r="G163" s="139">
        <v>2011</v>
      </c>
      <c r="H163" t="s">
        <v>155</v>
      </c>
      <c r="I163">
        <v>541</v>
      </c>
    </row>
    <row r="164" spans="1:9" ht="14.25" customHeight="1">
      <c r="A164" s="1" t="s">
        <v>400</v>
      </c>
      <c r="B164" s="1">
        <v>6636</v>
      </c>
      <c r="C164" s="210">
        <v>11</v>
      </c>
      <c r="D164" s="1">
        <v>537</v>
      </c>
      <c r="E164" t="s">
        <v>41</v>
      </c>
      <c r="F164">
        <v>9602</v>
      </c>
      <c r="G164" s="139">
        <v>2011</v>
      </c>
      <c r="H164" t="s">
        <v>154</v>
      </c>
      <c r="I164">
        <v>537</v>
      </c>
    </row>
    <row r="165" spans="1:9" ht="14.25" customHeight="1">
      <c r="A165" s="1" t="s">
        <v>400</v>
      </c>
      <c r="B165" s="1">
        <v>6636</v>
      </c>
      <c r="C165" s="210">
        <v>10</v>
      </c>
      <c r="D165" s="1">
        <v>616</v>
      </c>
      <c r="E165" t="s">
        <v>41</v>
      </c>
      <c r="F165">
        <v>9602</v>
      </c>
      <c r="G165" s="139">
        <v>2011</v>
      </c>
      <c r="H165" t="s">
        <v>153</v>
      </c>
      <c r="I165">
        <v>616</v>
      </c>
    </row>
    <row r="166" spans="1:9" ht="14.25" customHeight="1">
      <c r="A166" s="1" t="s">
        <v>400</v>
      </c>
      <c r="B166" s="1">
        <v>6636</v>
      </c>
      <c r="C166" s="210">
        <v>9</v>
      </c>
      <c r="D166" s="1">
        <v>595</v>
      </c>
      <c r="E166" t="s">
        <v>41</v>
      </c>
      <c r="F166">
        <v>9602</v>
      </c>
      <c r="G166" s="139">
        <v>2011</v>
      </c>
      <c r="H166" t="s">
        <v>152</v>
      </c>
      <c r="I166">
        <v>595</v>
      </c>
    </row>
    <row r="167" spans="1:9" ht="14.25" customHeight="1">
      <c r="A167" s="1" t="s">
        <v>400</v>
      </c>
      <c r="B167" s="1">
        <v>6636</v>
      </c>
      <c r="C167" s="210">
        <v>8</v>
      </c>
      <c r="D167" s="1">
        <v>553</v>
      </c>
      <c r="E167" t="s">
        <v>41</v>
      </c>
      <c r="F167">
        <v>9602</v>
      </c>
      <c r="G167" s="139">
        <v>2011</v>
      </c>
      <c r="H167" t="s">
        <v>151</v>
      </c>
      <c r="I167">
        <v>553</v>
      </c>
    </row>
    <row r="168" spans="1:9" ht="14.25" customHeight="1">
      <c r="A168" s="1" t="s">
        <v>400</v>
      </c>
      <c r="B168" s="1">
        <v>6636</v>
      </c>
      <c r="C168" s="210">
        <v>7</v>
      </c>
      <c r="D168" s="1">
        <v>547</v>
      </c>
      <c r="E168" t="s">
        <v>41</v>
      </c>
      <c r="F168">
        <v>9602</v>
      </c>
      <c r="G168" s="139">
        <v>2011</v>
      </c>
      <c r="H168" t="s">
        <v>150</v>
      </c>
      <c r="I168">
        <v>547</v>
      </c>
    </row>
    <row r="169" spans="1:9" ht="14.25" customHeight="1">
      <c r="A169" s="1" t="s">
        <v>400</v>
      </c>
      <c r="B169" s="1">
        <v>6636</v>
      </c>
      <c r="C169" s="210">
        <v>6</v>
      </c>
      <c r="D169" s="1">
        <v>587</v>
      </c>
      <c r="E169" t="s">
        <v>41</v>
      </c>
      <c r="F169">
        <v>9602</v>
      </c>
      <c r="G169" s="139">
        <v>2011</v>
      </c>
      <c r="H169" t="s">
        <v>149</v>
      </c>
      <c r="I169">
        <v>587</v>
      </c>
    </row>
    <row r="170" spans="1:9" ht="14.25" customHeight="1">
      <c r="A170" s="1" t="s">
        <v>400</v>
      </c>
      <c r="B170" s="1">
        <v>6636</v>
      </c>
      <c r="C170" s="210">
        <v>5</v>
      </c>
      <c r="D170" s="1">
        <v>583</v>
      </c>
      <c r="E170" t="s">
        <v>41</v>
      </c>
      <c r="F170">
        <v>9602</v>
      </c>
      <c r="G170" s="139">
        <v>2011</v>
      </c>
      <c r="H170" t="s">
        <v>148</v>
      </c>
      <c r="I170">
        <v>583</v>
      </c>
    </row>
    <row r="171" spans="1:9" ht="14.25" customHeight="1">
      <c r="A171" s="1" t="s">
        <v>400</v>
      </c>
      <c r="B171" s="1">
        <v>6636</v>
      </c>
      <c r="C171" s="210">
        <v>4</v>
      </c>
      <c r="D171" s="1">
        <v>562</v>
      </c>
      <c r="E171" t="s">
        <v>41</v>
      </c>
      <c r="F171">
        <v>9602</v>
      </c>
      <c r="G171" s="139">
        <v>2011</v>
      </c>
      <c r="H171" t="s">
        <v>147</v>
      </c>
      <c r="I171">
        <v>562</v>
      </c>
    </row>
    <row r="172" spans="1:9" ht="14.25" customHeight="1">
      <c r="A172" s="1" t="s">
        <v>400</v>
      </c>
      <c r="B172" s="1">
        <v>6636</v>
      </c>
      <c r="C172" s="210">
        <v>3</v>
      </c>
      <c r="D172" s="1">
        <v>542</v>
      </c>
      <c r="E172" t="s">
        <v>41</v>
      </c>
      <c r="F172">
        <v>9602</v>
      </c>
      <c r="G172" s="139">
        <v>2011</v>
      </c>
      <c r="H172" t="s">
        <v>146</v>
      </c>
      <c r="I172">
        <v>542</v>
      </c>
    </row>
    <row r="173" spans="1:9" ht="14.25" customHeight="1">
      <c r="A173" s="1" t="s">
        <v>400</v>
      </c>
      <c r="B173" s="1">
        <v>6636</v>
      </c>
      <c r="C173" s="210">
        <v>2</v>
      </c>
      <c r="D173" s="1">
        <v>494</v>
      </c>
      <c r="E173" t="s">
        <v>41</v>
      </c>
      <c r="F173">
        <v>9602</v>
      </c>
      <c r="G173" s="139">
        <v>2011</v>
      </c>
      <c r="H173" t="s">
        <v>145</v>
      </c>
      <c r="I173">
        <v>494</v>
      </c>
    </row>
    <row r="174" spans="1:9" ht="14.25" customHeight="1">
      <c r="A174" s="1" t="s">
        <v>400</v>
      </c>
      <c r="B174" s="1">
        <v>6636</v>
      </c>
      <c r="C174" s="210">
        <v>1</v>
      </c>
      <c r="D174" s="1">
        <v>479</v>
      </c>
      <c r="E174" t="s">
        <v>41</v>
      </c>
      <c r="F174">
        <v>9602</v>
      </c>
      <c r="G174" s="139">
        <v>2011</v>
      </c>
      <c r="H174" t="s">
        <v>144</v>
      </c>
      <c r="I174">
        <v>479</v>
      </c>
    </row>
    <row r="175" spans="1:9" ht="14.25" customHeight="1">
      <c r="A175" s="1" t="s">
        <v>401</v>
      </c>
      <c r="B175" s="1">
        <v>78523</v>
      </c>
      <c r="C175" s="210">
        <v>12</v>
      </c>
      <c r="D175" s="1">
        <v>5941</v>
      </c>
      <c r="E175" t="s">
        <v>41</v>
      </c>
      <c r="F175">
        <v>9603</v>
      </c>
      <c r="G175" s="139">
        <v>2011</v>
      </c>
      <c r="H175" t="s">
        <v>155</v>
      </c>
      <c r="I175">
        <v>5941</v>
      </c>
    </row>
    <row r="176" spans="1:9" ht="14.25" customHeight="1">
      <c r="A176" s="1" t="s">
        <v>401</v>
      </c>
      <c r="B176" s="1">
        <v>78523</v>
      </c>
      <c r="C176" s="210">
        <v>11</v>
      </c>
      <c r="D176" s="1">
        <v>6449</v>
      </c>
      <c r="E176" t="s">
        <v>41</v>
      </c>
      <c r="F176">
        <v>9603</v>
      </c>
      <c r="G176" s="139">
        <v>2011</v>
      </c>
      <c r="H176" t="s">
        <v>154</v>
      </c>
      <c r="I176">
        <v>6449</v>
      </c>
    </row>
    <row r="177" spans="1:9" ht="14.25" customHeight="1">
      <c r="A177" s="1" t="s">
        <v>401</v>
      </c>
      <c r="B177" s="1">
        <v>78523</v>
      </c>
      <c r="C177" s="210">
        <v>10</v>
      </c>
      <c r="D177" s="1">
        <v>6618</v>
      </c>
      <c r="E177" t="s">
        <v>41</v>
      </c>
      <c r="F177">
        <v>9603</v>
      </c>
      <c r="G177" s="139">
        <v>2011</v>
      </c>
      <c r="H177" t="s">
        <v>153</v>
      </c>
      <c r="I177">
        <v>6618</v>
      </c>
    </row>
    <row r="178" spans="1:9" ht="14.25" customHeight="1">
      <c r="A178" s="1" t="s">
        <v>401</v>
      </c>
      <c r="B178" s="1">
        <v>78523</v>
      </c>
      <c r="C178" s="210">
        <v>9</v>
      </c>
      <c r="D178" s="1">
        <v>6666</v>
      </c>
      <c r="E178" t="s">
        <v>41</v>
      </c>
      <c r="F178">
        <v>9603</v>
      </c>
      <c r="G178" s="139">
        <v>2011</v>
      </c>
      <c r="H178" t="s">
        <v>152</v>
      </c>
      <c r="I178">
        <v>6666</v>
      </c>
    </row>
    <row r="179" spans="1:9" ht="14.25" customHeight="1">
      <c r="A179" s="1" t="s">
        <v>401</v>
      </c>
      <c r="B179" s="1">
        <v>78523</v>
      </c>
      <c r="C179" s="210">
        <v>8</v>
      </c>
      <c r="D179" s="1">
        <v>6499</v>
      </c>
      <c r="E179" t="s">
        <v>41</v>
      </c>
      <c r="F179">
        <v>9603</v>
      </c>
      <c r="G179" s="139">
        <v>2011</v>
      </c>
      <c r="H179" t="s">
        <v>151</v>
      </c>
      <c r="I179">
        <v>6499</v>
      </c>
    </row>
    <row r="180" spans="1:9" ht="14.25" customHeight="1">
      <c r="A180" s="1" t="s">
        <v>401</v>
      </c>
      <c r="B180" s="1">
        <v>78523</v>
      </c>
      <c r="C180" s="210">
        <v>7</v>
      </c>
      <c r="D180" s="1">
        <v>6332</v>
      </c>
      <c r="E180" t="s">
        <v>41</v>
      </c>
      <c r="F180">
        <v>9603</v>
      </c>
      <c r="G180" s="139">
        <v>2011</v>
      </c>
      <c r="H180" t="s">
        <v>150</v>
      </c>
      <c r="I180">
        <v>6332</v>
      </c>
    </row>
    <row r="181" spans="1:9" ht="14.25" customHeight="1">
      <c r="A181" s="1" t="s">
        <v>401</v>
      </c>
      <c r="B181" s="1">
        <v>78523</v>
      </c>
      <c r="C181" s="210">
        <v>6</v>
      </c>
      <c r="D181" s="1">
        <v>6652</v>
      </c>
      <c r="E181" t="s">
        <v>41</v>
      </c>
      <c r="F181">
        <v>9603</v>
      </c>
      <c r="G181" s="139">
        <v>2011</v>
      </c>
      <c r="H181" t="s">
        <v>149</v>
      </c>
      <c r="I181">
        <v>6652</v>
      </c>
    </row>
    <row r="182" spans="1:9" ht="14.25" customHeight="1">
      <c r="A182" s="1" t="s">
        <v>401</v>
      </c>
      <c r="B182" s="1">
        <v>78523</v>
      </c>
      <c r="C182" s="210">
        <v>5</v>
      </c>
      <c r="D182" s="1">
        <v>6973</v>
      </c>
      <c r="E182" t="s">
        <v>41</v>
      </c>
      <c r="F182">
        <v>9603</v>
      </c>
      <c r="G182" s="139">
        <v>2011</v>
      </c>
      <c r="H182" t="s">
        <v>148</v>
      </c>
      <c r="I182">
        <v>6973</v>
      </c>
    </row>
    <row r="183" spans="1:9" ht="14.25" customHeight="1">
      <c r="A183" s="1" t="s">
        <v>401</v>
      </c>
      <c r="B183" s="1">
        <v>78523</v>
      </c>
      <c r="C183" s="210">
        <v>4</v>
      </c>
      <c r="D183" s="1">
        <v>6605</v>
      </c>
      <c r="E183" t="s">
        <v>41</v>
      </c>
      <c r="F183">
        <v>9603</v>
      </c>
      <c r="G183" s="139">
        <v>2011</v>
      </c>
      <c r="H183" t="s">
        <v>147</v>
      </c>
      <c r="I183">
        <v>6605</v>
      </c>
    </row>
    <row r="184" spans="1:9" ht="14.25" customHeight="1">
      <c r="A184" s="1" t="s">
        <v>401</v>
      </c>
      <c r="B184" s="1">
        <v>78523</v>
      </c>
      <c r="C184" s="210">
        <v>3</v>
      </c>
      <c r="D184" s="1">
        <v>7063</v>
      </c>
      <c r="E184" t="s">
        <v>41</v>
      </c>
      <c r="F184">
        <v>9603</v>
      </c>
      <c r="G184" s="139">
        <v>2011</v>
      </c>
      <c r="H184" t="s">
        <v>146</v>
      </c>
      <c r="I184">
        <v>7063</v>
      </c>
    </row>
    <row r="185" spans="1:9" ht="14.25" customHeight="1">
      <c r="A185" s="1" t="s">
        <v>401</v>
      </c>
      <c r="B185" s="1">
        <v>78523</v>
      </c>
      <c r="C185" s="210">
        <v>2</v>
      </c>
      <c r="D185" s="1">
        <v>6273</v>
      </c>
      <c r="E185" t="s">
        <v>41</v>
      </c>
      <c r="F185">
        <v>9603</v>
      </c>
      <c r="G185" s="139">
        <v>2011</v>
      </c>
      <c r="H185" t="s">
        <v>145</v>
      </c>
      <c r="I185">
        <v>6273</v>
      </c>
    </row>
    <row r="186" spans="1:9" ht="14.25" customHeight="1">
      <c r="A186" s="1" t="s">
        <v>401</v>
      </c>
      <c r="B186" s="1">
        <v>78523</v>
      </c>
      <c r="C186" s="210">
        <v>1</v>
      </c>
      <c r="D186" s="1">
        <v>6452</v>
      </c>
      <c r="E186" t="s">
        <v>41</v>
      </c>
      <c r="F186">
        <v>9603</v>
      </c>
      <c r="G186" s="139">
        <v>2011</v>
      </c>
      <c r="H186" t="s">
        <v>144</v>
      </c>
      <c r="I186">
        <v>6452</v>
      </c>
    </row>
    <row r="187" spans="1:9" ht="14.25" customHeight="1">
      <c r="A187" s="1" t="s">
        <v>402</v>
      </c>
      <c r="B187" s="1">
        <v>13833</v>
      </c>
      <c r="C187" s="210">
        <v>12</v>
      </c>
      <c r="D187" s="1">
        <v>1052</v>
      </c>
      <c r="E187" t="s">
        <v>41</v>
      </c>
      <c r="F187">
        <v>9604</v>
      </c>
      <c r="G187" s="139">
        <v>2011</v>
      </c>
      <c r="H187" t="s">
        <v>155</v>
      </c>
      <c r="I187">
        <v>1052</v>
      </c>
    </row>
    <row r="188" spans="1:9" ht="14.25" customHeight="1">
      <c r="A188" s="1" t="s">
        <v>402</v>
      </c>
      <c r="B188" s="1">
        <v>13833</v>
      </c>
      <c r="C188" s="210">
        <v>11</v>
      </c>
      <c r="D188" s="1">
        <v>1176</v>
      </c>
      <c r="E188" t="s">
        <v>41</v>
      </c>
      <c r="F188">
        <v>9604</v>
      </c>
      <c r="G188" s="139">
        <v>2011</v>
      </c>
      <c r="H188" t="s">
        <v>154</v>
      </c>
      <c r="I188">
        <v>1176</v>
      </c>
    </row>
    <row r="189" spans="1:9" ht="14.25" customHeight="1">
      <c r="A189" s="1" t="s">
        <v>402</v>
      </c>
      <c r="B189" s="1">
        <v>13833</v>
      </c>
      <c r="C189" s="210">
        <v>10</v>
      </c>
      <c r="D189" s="1">
        <v>1222</v>
      </c>
      <c r="E189" t="s">
        <v>41</v>
      </c>
      <c r="F189">
        <v>9604</v>
      </c>
      <c r="G189" s="139">
        <v>2011</v>
      </c>
      <c r="H189" t="s">
        <v>153</v>
      </c>
      <c r="I189">
        <v>1222</v>
      </c>
    </row>
    <row r="190" spans="1:9" ht="14.25" customHeight="1">
      <c r="A190" s="1" t="s">
        <v>402</v>
      </c>
      <c r="B190" s="1">
        <v>13833</v>
      </c>
      <c r="C190" s="210">
        <v>9</v>
      </c>
      <c r="D190" s="1">
        <v>1165</v>
      </c>
      <c r="E190" t="s">
        <v>41</v>
      </c>
      <c r="F190">
        <v>9604</v>
      </c>
      <c r="G190" s="139">
        <v>2011</v>
      </c>
      <c r="H190" t="s">
        <v>152</v>
      </c>
      <c r="I190">
        <v>1165</v>
      </c>
    </row>
    <row r="191" spans="1:9" ht="14.25" customHeight="1">
      <c r="A191" s="1" t="s">
        <v>402</v>
      </c>
      <c r="B191" s="1">
        <v>13833</v>
      </c>
      <c r="C191" s="210">
        <v>8</v>
      </c>
      <c r="D191" s="1">
        <v>1122</v>
      </c>
      <c r="E191" t="s">
        <v>41</v>
      </c>
      <c r="F191">
        <v>9604</v>
      </c>
      <c r="G191" s="139">
        <v>2011</v>
      </c>
      <c r="H191" t="s">
        <v>151</v>
      </c>
      <c r="I191">
        <v>1122</v>
      </c>
    </row>
    <row r="192" spans="1:9" ht="14.25" customHeight="1">
      <c r="A192" s="1" t="s">
        <v>402</v>
      </c>
      <c r="B192" s="1">
        <v>13833</v>
      </c>
      <c r="C192" s="210">
        <v>7</v>
      </c>
      <c r="D192" s="1">
        <v>1074</v>
      </c>
      <c r="E192" t="s">
        <v>41</v>
      </c>
      <c r="F192">
        <v>9604</v>
      </c>
      <c r="G192" s="139">
        <v>2011</v>
      </c>
      <c r="H192" t="s">
        <v>150</v>
      </c>
      <c r="I192">
        <v>1074</v>
      </c>
    </row>
    <row r="193" spans="1:9" ht="14.25" customHeight="1">
      <c r="A193" s="1" t="s">
        <v>402</v>
      </c>
      <c r="B193" s="1">
        <v>13833</v>
      </c>
      <c r="C193" s="210">
        <v>6</v>
      </c>
      <c r="D193" s="1">
        <v>1164</v>
      </c>
      <c r="E193" t="s">
        <v>41</v>
      </c>
      <c r="F193">
        <v>9604</v>
      </c>
      <c r="G193" s="139">
        <v>2011</v>
      </c>
      <c r="H193" t="s">
        <v>149</v>
      </c>
      <c r="I193">
        <v>1164</v>
      </c>
    </row>
    <row r="194" spans="1:9" ht="14.25" customHeight="1">
      <c r="A194" s="1" t="s">
        <v>402</v>
      </c>
      <c r="B194" s="1">
        <v>13833</v>
      </c>
      <c r="C194" s="210">
        <v>5</v>
      </c>
      <c r="D194" s="1">
        <v>1224</v>
      </c>
      <c r="E194" t="s">
        <v>41</v>
      </c>
      <c r="F194">
        <v>9604</v>
      </c>
      <c r="G194" s="139">
        <v>2011</v>
      </c>
      <c r="H194" t="s">
        <v>148</v>
      </c>
      <c r="I194">
        <v>1224</v>
      </c>
    </row>
    <row r="195" spans="1:9" ht="14.25" customHeight="1">
      <c r="A195" s="1" t="s">
        <v>402</v>
      </c>
      <c r="B195" s="1">
        <v>13833</v>
      </c>
      <c r="C195" s="210">
        <v>4</v>
      </c>
      <c r="D195" s="1">
        <v>1156</v>
      </c>
      <c r="E195" t="s">
        <v>41</v>
      </c>
      <c r="F195">
        <v>9604</v>
      </c>
      <c r="G195" s="139">
        <v>2011</v>
      </c>
      <c r="H195" t="s">
        <v>147</v>
      </c>
      <c r="I195">
        <v>1156</v>
      </c>
    </row>
    <row r="196" spans="1:9" ht="14.25" customHeight="1">
      <c r="A196" s="1" t="s">
        <v>402</v>
      </c>
      <c r="B196" s="1">
        <v>13833</v>
      </c>
      <c r="C196" s="210">
        <v>3</v>
      </c>
      <c r="D196" s="1">
        <v>1254</v>
      </c>
      <c r="E196" t="s">
        <v>41</v>
      </c>
      <c r="F196">
        <v>9604</v>
      </c>
      <c r="G196" s="139">
        <v>2011</v>
      </c>
      <c r="H196" t="s">
        <v>146</v>
      </c>
      <c r="I196">
        <v>1254</v>
      </c>
    </row>
    <row r="197" spans="1:9" ht="14.25" customHeight="1">
      <c r="A197" s="1" t="s">
        <v>402</v>
      </c>
      <c r="B197" s="1">
        <v>13833</v>
      </c>
      <c r="C197" s="210">
        <v>2</v>
      </c>
      <c r="D197" s="1">
        <v>1101</v>
      </c>
      <c r="E197" t="s">
        <v>41</v>
      </c>
      <c r="F197">
        <v>9604</v>
      </c>
      <c r="G197" s="139">
        <v>2011</v>
      </c>
      <c r="H197" t="s">
        <v>145</v>
      </c>
      <c r="I197">
        <v>1101</v>
      </c>
    </row>
    <row r="198" spans="1:9" ht="14.25" customHeight="1">
      <c r="A198" s="1" t="s">
        <v>402</v>
      </c>
      <c r="B198" s="1">
        <v>13833</v>
      </c>
      <c r="C198" s="210">
        <v>1</v>
      </c>
      <c r="D198" s="1">
        <v>1123</v>
      </c>
      <c r="E198" t="s">
        <v>41</v>
      </c>
      <c r="F198">
        <v>9604</v>
      </c>
      <c r="G198" s="139">
        <v>2011</v>
      </c>
      <c r="H198" t="s">
        <v>144</v>
      </c>
      <c r="I198">
        <v>1123</v>
      </c>
    </row>
    <row r="199" spans="1:9" ht="14.25" customHeight="1">
      <c r="A199" s="1" t="s">
        <v>403</v>
      </c>
      <c r="B199" s="1">
        <v>48384</v>
      </c>
      <c r="C199" s="210">
        <v>12</v>
      </c>
      <c r="D199" s="1">
        <v>3671</v>
      </c>
      <c r="E199" t="s">
        <v>41</v>
      </c>
      <c r="F199">
        <v>9605</v>
      </c>
      <c r="G199" s="139">
        <v>2011</v>
      </c>
      <c r="H199" t="s">
        <v>155</v>
      </c>
      <c r="I199">
        <v>3671</v>
      </c>
    </row>
    <row r="200" spans="1:9" ht="14.25" customHeight="1">
      <c r="A200" s="1" t="s">
        <v>403</v>
      </c>
      <c r="B200" s="1">
        <v>48384</v>
      </c>
      <c r="C200" s="210">
        <v>11</v>
      </c>
      <c r="D200" s="1">
        <v>3857</v>
      </c>
      <c r="E200" t="s">
        <v>41</v>
      </c>
      <c r="F200">
        <v>9605</v>
      </c>
      <c r="G200" s="139">
        <v>2011</v>
      </c>
      <c r="H200" t="s">
        <v>154</v>
      </c>
      <c r="I200">
        <v>3857</v>
      </c>
    </row>
    <row r="201" spans="1:9" ht="14.25" customHeight="1">
      <c r="A201" s="1" t="s">
        <v>403</v>
      </c>
      <c r="B201" s="1">
        <v>48384</v>
      </c>
      <c r="C201" s="210">
        <v>10</v>
      </c>
      <c r="D201" s="1">
        <v>4034</v>
      </c>
      <c r="E201" t="s">
        <v>41</v>
      </c>
      <c r="F201">
        <v>9605</v>
      </c>
      <c r="G201" s="139">
        <v>2011</v>
      </c>
      <c r="H201" t="s">
        <v>153</v>
      </c>
      <c r="I201">
        <v>4034</v>
      </c>
    </row>
    <row r="202" spans="1:9" ht="14.25" customHeight="1">
      <c r="A202" s="1" t="s">
        <v>403</v>
      </c>
      <c r="B202" s="1">
        <v>48384</v>
      </c>
      <c r="C202" s="210">
        <v>9</v>
      </c>
      <c r="D202" s="1">
        <v>4140</v>
      </c>
      <c r="E202" t="s">
        <v>41</v>
      </c>
      <c r="F202">
        <v>9605</v>
      </c>
      <c r="G202" s="139">
        <v>2011</v>
      </c>
      <c r="H202" t="s">
        <v>152</v>
      </c>
      <c r="I202">
        <v>4140</v>
      </c>
    </row>
    <row r="203" spans="1:9" ht="14.25" customHeight="1">
      <c r="A203" s="1" t="s">
        <v>403</v>
      </c>
      <c r="B203" s="1">
        <v>48384</v>
      </c>
      <c r="C203" s="210">
        <v>8</v>
      </c>
      <c r="D203" s="1">
        <v>4164</v>
      </c>
      <c r="E203" t="s">
        <v>41</v>
      </c>
      <c r="F203">
        <v>9605</v>
      </c>
      <c r="G203" s="139">
        <v>2011</v>
      </c>
      <c r="H203" t="s">
        <v>151</v>
      </c>
      <c r="I203">
        <v>4164</v>
      </c>
    </row>
    <row r="204" spans="1:9" ht="14.25" customHeight="1">
      <c r="A204" s="1" t="s">
        <v>403</v>
      </c>
      <c r="B204" s="1">
        <v>48384</v>
      </c>
      <c r="C204" s="210">
        <v>7</v>
      </c>
      <c r="D204" s="1">
        <v>4177</v>
      </c>
      <c r="E204" t="s">
        <v>41</v>
      </c>
      <c r="F204">
        <v>9605</v>
      </c>
      <c r="G204" s="139">
        <v>2011</v>
      </c>
      <c r="H204" t="s">
        <v>150</v>
      </c>
      <c r="I204">
        <v>4177</v>
      </c>
    </row>
    <row r="205" spans="1:9" ht="14.25" customHeight="1">
      <c r="A205" s="1" t="s">
        <v>403</v>
      </c>
      <c r="B205" s="1">
        <v>48384</v>
      </c>
      <c r="C205" s="210">
        <v>6</v>
      </c>
      <c r="D205" s="1">
        <v>4097</v>
      </c>
      <c r="E205" t="s">
        <v>41</v>
      </c>
      <c r="F205">
        <v>9605</v>
      </c>
      <c r="G205" s="139">
        <v>2011</v>
      </c>
      <c r="H205" t="s">
        <v>149</v>
      </c>
      <c r="I205">
        <v>4097</v>
      </c>
    </row>
    <row r="206" spans="1:9" ht="14.25" customHeight="1">
      <c r="A206" s="1" t="s">
        <v>403</v>
      </c>
      <c r="B206" s="1">
        <v>48384</v>
      </c>
      <c r="C206" s="210">
        <v>5</v>
      </c>
      <c r="D206" s="1">
        <v>4295</v>
      </c>
      <c r="E206" t="s">
        <v>41</v>
      </c>
      <c r="F206">
        <v>9605</v>
      </c>
      <c r="G206" s="139">
        <v>2011</v>
      </c>
      <c r="H206" t="s">
        <v>148</v>
      </c>
      <c r="I206">
        <v>4295</v>
      </c>
    </row>
    <row r="207" spans="1:9" ht="14.25" customHeight="1">
      <c r="A207" s="1" t="s">
        <v>403</v>
      </c>
      <c r="B207" s="1">
        <v>48384</v>
      </c>
      <c r="C207" s="210">
        <v>4</v>
      </c>
      <c r="D207" s="1">
        <v>4015</v>
      </c>
      <c r="E207" t="s">
        <v>41</v>
      </c>
      <c r="F207">
        <v>9605</v>
      </c>
      <c r="G207" s="139">
        <v>2011</v>
      </c>
      <c r="H207" t="s">
        <v>147</v>
      </c>
      <c r="I207">
        <v>4015</v>
      </c>
    </row>
    <row r="208" spans="1:9" ht="14.25" customHeight="1">
      <c r="A208" s="1" t="s">
        <v>403</v>
      </c>
      <c r="B208" s="1">
        <v>48384</v>
      </c>
      <c r="C208" s="210">
        <v>3</v>
      </c>
      <c r="D208" s="1">
        <v>4220</v>
      </c>
      <c r="E208" t="s">
        <v>41</v>
      </c>
      <c r="F208">
        <v>9605</v>
      </c>
      <c r="G208" s="139">
        <v>2011</v>
      </c>
      <c r="H208" t="s">
        <v>146</v>
      </c>
      <c r="I208">
        <v>4220</v>
      </c>
    </row>
    <row r="209" spans="1:9" ht="14.25" customHeight="1">
      <c r="A209" s="1" t="s">
        <v>403</v>
      </c>
      <c r="B209" s="1">
        <v>48384</v>
      </c>
      <c r="C209" s="210">
        <v>2</v>
      </c>
      <c r="D209" s="1">
        <v>3805</v>
      </c>
      <c r="E209" t="s">
        <v>41</v>
      </c>
      <c r="F209">
        <v>9605</v>
      </c>
      <c r="G209" s="139">
        <v>2011</v>
      </c>
      <c r="H209" t="s">
        <v>145</v>
      </c>
      <c r="I209">
        <v>3805</v>
      </c>
    </row>
    <row r="210" spans="1:9" ht="14.25" customHeight="1">
      <c r="A210" s="1" t="s">
        <v>403</v>
      </c>
      <c r="B210" s="403">
        <v>48384</v>
      </c>
      <c r="C210" s="404">
        <v>1</v>
      </c>
      <c r="D210" s="403">
        <v>3909</v>
      </c>
      <c r="E210" t="s">
        <v>41</v>
      </c>
      <c r="F210">
        <v>9605</v>
      </c>
      <c r="G210" s="139">
        <v>2011</v>
      </c>
      <c r="H210" t="s">
        <v>144</v>
      </c>
      <c r="I210">
        <v>3909</v>
      </c>
    </row>
    <row r="211" spans="1:9" ht="14.25" customHeight="1">
      <c r="A211" s="1" t="s">
        <v>404</v>
      </c>
      <c r="B211" s="1">
        <v>8029</v>
      </c>
      <c r="C211" s="210">
        <v>12</v>
      </c>
      <c r="D211" s="1">
        <v>608</v>
      </c>
      <c r="E211" t="s">
        <v>41</v>
      </c>
      <c r="F211">
        <v>9606</v>
      </c>
      <c r="G211" s="139">
        <v>2011</v>
      </c>
      <c r="H211" t="s">
        <v>155</v>
      </c>
      <c r="I211">
        <v>608</v>
      </c>
    </row>
    <row r="212" spans="1:9" ht="14.25" customHeight="1">
      <c r="A212" s="1" t="s">
        <v>404</v>
      </c>
      <c r="B212" s="1">
        <v>8029</v>
      </c>
      <c r="C212" s="210">
        <v>11</v>
      </c>
      <c r="D212" s="1">
        <v>672</v>
      </c>
      <c r="E212" t="s">
        <v>41</v>
      </c>
      <c r="F212">
        <v>9606</v>
      </c>
      <c r="G212" s="139">
        <v>2011</v>
      </c>
      <c r="H212" t="s">
        <v>154</v>
      </c>
      <c r="I212">
        <v>672</v>
      </c>
    </row>
    <row r="213" spans="1:9" ht="14.25" customHeight="1">
      <c r="A213" s="1" t="s">
        <v>404</v>
      </c>
      <c r="B213" s="1">
        <v>8029</v>
      </c>
      <c r="C213" s="210">
        <v>10</v>
      </c>
      <c r="D213" s="1">
        <v>713</v>
      </c>
      <c r="E213" t="s">
        <v>41</v>
      </c>
      <c r="F213">
        <v>9606</v>
      </c>
      <c r="G213" s="139">
        <v>2011</v>
      </c>
      <c r="H213" t="s">
        <v>153</v>
      </c>
      <c r="I213">
        <v>713</v>
      </c>
    </row>
    <row r="214" spans="1:9" ht="14.25" customHeight="1">
      <c r="A214" s="1" t="s">
        <v>404</v>
      </c>
      <c r="B214" s="1">
        <v>8029</v>
      </c>
      <c r="C214" s="210">
        <v>9</v>
      </c>
      <c r="D214" s="1">
        <v>669</v>
      </c>
      <c r="E214" t="s">
        <v>41</v>
      </c>
      <c r="F214">
        <v>9606</v>
      </c>
      <c r="G214" s="139">
        <v>2011</v>
      </c>
      <c r="H214" t="s">
        <v>152</v>
      </c>
      <c r="I214">
        <v>669</v>
      </c>
    </row>
    <row r="215" spans="1:9" ht="14.25" customHeight="1">
      <c r="A215" s="1" t="s">
        <v>404</v>
      </c>
      <c r="B215" s="1">
        <v>8029</v>
      </c>
      <c r="C215" s="210">
        <v>8</v>
      </c>
      <c r="D215" s="1">
        <v>670</v>
      </c>
      <c r="E215" t="s">
        <v>41</v>
      </c>
      <c r="F215">
        <v>9606</v>
      </c>
      <c r="G215" s="139">
        <v>2011</v>
      </c>
      <c r="H215" t="s">
        <v>151</v>
      </c>
      <c r="I215">
        <v>670</v>
      </c>
    </row>
    <row r="216" spans="1:9" ht="14.25" customHeight="1">
      <c r="A216" s="1" t="s">
        <v>404</v>
      </c>
      <c r="B216" s="1">
        <v>8029</v>
      </c>
      <c r="C216" s="210">
        <v>7</v>
      </c>
      <c r="D216" s="1">
        <v>670</v>
      </c>
      <c r="E216" t="s">
        <v>41</v>
      </c>
      <c r="F216">
        <v>9606</v>
      </c>
      <c r="G216" s="139">
        <v>2011</v>
      </c>
      <c r="H216" t="s">
        <v>150</v>
      </c>
      <c r="I216">
        <v>670</v>
      </c>
    </row>
    <row r="217" spans="1:9" ht="14.25" customHeight="1">
      <c r="A217" s="1" t="s">
        <v>404</v>
      </c>
      <c r="B217" s="1">
        <v>8029</v>
      </c>
      <c r="C217" s="210">
        <v>6</v>
      </c>
      <c r="D217" s="1">
        <v>670</v>
      </c>
      <c r="E217" t="s">
        <v>41</v>
      </c>
      <c r="F217">
        <v>9606</v>
      </c>
      <c r="G217" s="139">
        <v>2011</v>
      </c>
      <c r="H217" t="s">
        <v>149</v>
      </c>
      <c r="I217">
        <v>670</v>
      </c>
    </row>
    <row r="218" spans="1:9" ht="14.25" customHeight="1">
      <c r="A218" s="1" t="s">
        <v>404</v>
      </c>
      <c r="B218" s="1">
        <v>8029</v>
      </c>
      <c r="C218" s="210">
        <v>5</v>
      </c>
      <c r="D218" s="1">
        <v>709</v>
      </c>
      <c r="E218" t="s">
        <v>41</v>
      </c>
      <c r="F218">
        <v>9606</v>
      </c>
      <c r="G218" s="139">
        <v>2011</v>
      </c>
      <c r="H218" t="s">
        <v>148</v>
      </c>
      <c r="I218">
        <v>709</v>
      </c>
    </row>
    <row r="219" spans="1:9" ht="14.25" customHeight="1">
      <c r="A219" s="1" t="s">
        <v>404</v>
      </c>
      <c r="B219" s="1">
        <v>8029</v>
      </c>
      <c r="C219" s="210">
        <v>4</v>
      </c>
      <c r="D219" s="1">
        <v>664</v>
      </c>
      <c r="E219" t="s">
        <v>41</v>
      </c>
      <c r="F219">
        <v>9606</v>
      </c>
      <c r="G219" s="139">
        <v>2011</v>
      </c>
      <c r="H219" t="s">
        <v>147</v>
      </c>
      <c r="I219">
        <v>664</v>
      </c>
    </row>
    <row r="220" spans="1:9" ht="14.25" customHeight="1">
      <c r="A220" s="1" t="s">
        <v>404</v>
      </c>
      <c r="B220" s="1">
        <v>8029</v>
      </c>
      <c r="C220" s="210">
        <v>3</v>
      </c>
      <c r="D220" s="1">
        <v>710</v>
      </c>
      <c r="E220" t="s">
        <v>41</v>
      </c>
      <c r="F220">
        <v>9606</v>
      </c>
      <c r="G220" s="139">
        <v>2011</v>
      </c>
      <c r="H220" t="s">
        <v>146</v>
      </c>
      <c r="I220">
        <v>710</v>
      </c>
    </row>
    <row r="221" spans="1:9" ht="14.25" customHeight="1">
      <c r="A221" s="1" t="s">
        <v>404</v>
      </c>
      <c r="B221" s="1">
        <v>8029</v>
      </c>
      <c r="C221" s="210">
        <v>2</v>
      </c>
      <c r="D221" s="1">
        <v>633</v>
      </c>
      <c r="E221" t="s">
        <v>41</v>
      </c>
      <c r="F221">
        <v>9606</v>
      </c>
      <c r="G221" s="139">
        <v>2011</v>
      </c>
      <c r="H221" t="s">
        <v>145</v>
      </c>
      <c r="I221">
        <v>633</v>
      </c>
    </row>
    <row r="222" spans="1:9" ht="14.25" customHeight="1">
      <c r="A222" s="1" t="s">
        <v>404</v>
      </c>
      <c r="B222" s="1">
        <v>8029</v>
      </c>
      <c r="C222" s="210">
        <v>1</v>
      </c>
      <c r="D222" s="1">
        <v>641</v>
      </c>
      <c r="E222" t="s">
        <v>41</v>
      </c>
      <c r="F222">
        <v>9606</v>
      </c>
      <c r="G222" s="139">
        <v>2011</v>
      </c>
      <c r="H222" t="s">
        <v>144</v>
      </c>
      <c r="I222">
        <v>641</v>
      </c>
    </row>
    <row r="223" spans="1:9" ht="14.25" customHeight="1">
      <c r="A223" s="1" t="s">
        <v>405</v>
      </c>
      <c r="B223" s="1">
        <v>1421</v>
      </c>
      <c r="C223" s="210">
        <v>12</v>
      </c>
      <c r="D223" s="1">
        <v>114</v>
      </c>
      <c r="E223" t="s">
        <v>329</v>
      </c>
      <c r="F223">
        <v>9601</v>
      </c>
      <c r="G223" s="139">
        <v>2011</v>
      </c>
      <c r="H223" t="s">
        <v>155</v>
      </c>
      <c r="I223">
        <v>114</v>
      </c>
    </row>
    <row r="224" spans="1:9" ht="14.25" customHeight="1">
      <c r="A224" s="1" t="s">
        <v>405</v>
      </c>
      <c r="B224" s="1">
        <v>1421</v>
      </c>
      <c r="C224" s="210">
        <v>11</v>
      </c>
      <c r="D224" s="1">
        <v>115</v>
      </c>
      <c r="E224" t="s">
        <v>329</v>
      </c>
      <c r="F224">
        <v>9601</v>
      </c>
      <c r="G224" s="139">
        <v>2011</v>
      </c>
      <c r="H224" t="s">
        <v>154</v>
      </c>
      <c r="I224">
        <v>115</v>
      </c>
    </row>
    <row r="225" spans="1:9" ht="14.25" customHeight="1">
      <c r="A225" s="1" t="s">
        <v>405</v>
      </c>
      <c r="B225" s="1">
        <v>1421</v>
      </c>
      <c r="C225" s="210">
        <v>10</v>
      </c>
      <c r="D225" s="1">
        <v>125</v>
      </c>
      <c r="E225" t="s">
        <v>329</v>
      </c>
      <c r="F225">
        <v>9601</v>
      </c>
      <c r="G225" s="139">
        <v>2011</v>
      </c>
      <c r="H225" t="s">
        <v>153</v>
      </c>
      <c r="I225">
        <v>125</v>
      </c>
    </row>
    <row r="226" spans="1:9" ht="14.25" customHeight="1">
      <c r="A226" s="1" t="s">
        <v>405</v>
      </c>
      <c r="B226" s="1">
        <v>1421</v>
      </c>
      <c r="C226" s="210">
        <v>9</v>
      </c>
      <c r="D226" s="1">
        <v>119</v>
      </c>
      <c r="E226" t="s">
        <v>329</v>
      </c>
      <c r="F226">
        <v>9601</v>
      </c>
      <c r="G226" s="139">
        <v>2011</v>
      </c>
      <c r="H226" t="s">
        <v>152</v>
      </c>
      <c r="I226">
        <v>119</v>
      </c>
    </row>
    <row r="227" spans="1:9" ht="14.25" customHeight="1">
      <c r="A227" s="1" t="s">
        <v>405</v>
      </c>
      <c r="B227" s="1">
        <v>1421</v>
      </c>
      <c r="C227" s="210">
        <v>8</v>
      </c>
      <c r="D227" s="1">
        <v>115</v>
      </c>
      <c r="E227" t="s">
        <v>329</v>
      </c>
      <c r="F227">
        <v>9601</v>
      </c>
      <c r="G227" s="139">
        <v>2011</v>
      </c>
      <c r="H227" t="s">
        <v>151</v>
      </c>
      <c r="I227">
        <v>115</v>
      </c>
    </row>
    <row r="228" spans="1:9" ht="14.25" customHeight="1">
      <c r="A228" s="1" t="s">
        <v>405</v>
      </c>
      <c r="B228" s="1">
        <v>1421</v>
      </c>
      <c r="C228" s="210">
        <v>7</v>
      </c>
      <c r="D228" s="1">
        <v>118</v>
      </c>
      <c r="E228" t="s">
        <v>329</v>
      </c>
      <c r="F228">
        <v>9601</v>
      </c>
      <c r="G228" s="139">
        <v>2011</v>
      </c>
      <c r="H228" t="s">
        <v>150</v>
      </c>
      <c r="I228">
        <v>118</v>
      </c>
    </row>
    <row r="229" spans="1:9" ht="14.25" customHeight="1">
      <c r="A229" s="1" t="s">
        <v>405</v>
      </c>
      <c r="B229" s="1">
        <v>1421</v>
      </c>
      <c r="C229" s="210">
        <v>6</v>
      </c>
      <c r="D229" s="1">
        <v>122</v>
      </c>
      <c r="E229" t="s">
        <v>329</v>
      </c>
      <c r="F229">
        <v>9601</v>
      </c>
      <c r="G229" s="139">
        <v>2011</v>
      </c>
      <c r="H229" t="s">
        <v>149</v>
      </c>
      <c r="I229">
        <v>122</v>
      </c>
    </row>
    <row r="230" spans="1:9" ht="14.25" customHeight="1">
      <c r="A230" s="1" t="s">
        <v>405</v>
      </c>
      <c r="B230" s="1">
        <v>1421</v>
      </c>
      <c r="C230" s="210">
        <v>5</v>
      </c>
      <c r="D230" s="1">
        <v>127</v>
      </c>
      <c r="E230" t="s">
        <v>329</v>
      </c>
      <c r="F230">
        <v>9601</v>
      </c>
      <c r="G230" s="139">
        <v>2011</v>
      </c>
      <c r="H230" t="s">
        <v>148</v>
      </c>
      <c r="I230">
        <v>127</v>
      </c>
    </row>
    <row r="231" spans="1:9" ht="14.25" customHeight="1">
      <c r="A231" s="1" t="s">
        <v>405</v>
      </c>
      <c r="B231" s="1">
        <v>1421</v>
      </c>
      <c r="C231" s="210">
        <v>4</v>
      </c>
      <c r="D231" s="1">
        <v>128</v>
      </c>
      <c r="E231" t="s">
        <v>329</v>
      </c>
      <c r="F231">
        <v>9601</v>
      </c>
      <c r="G231" s="139">
        <v>2011</v>
      </c>
      <c r="H231" t="s">
        <v>147</v>
      </c>
      <c r="I231">
        <v>128</v>
      </c>
    </row>
    <row r="232" spans="1:9" ht="14.25" customHeight="1">
      <c r="A232" s="1" t="s">
        <v>405</v>
      </c>
      <c r="B232" s="1">
        <v>1421</v>
      </c>
      <c r="C232" s="210">
        <v>3</v>
      </c>
      <c r="D232" s="1">
        <v>119</v>
      </c>
      <c r="E232" t="s">
        <v>329</v>
      </c>
      <c r="F232">
        <v>9601</v>
      </c>
      <c r="G232" s="139">
        <v>2011</v>
      </c>
      <c r="H232" t="s">
        <v>146</v>
      </c>
      <c r="I232">
        <v>119</v>
      </c>
    </row>
    <row r="233" spans="1:9" ht="14.25" customHeight="1">
      <c r="A233" s="1" t="s">
        <v>405</v>
      </c>
      <c r="B233" s="1">
        <v>1421</v>
      </c>
      <c r="C233" s="210">
        <v>2</v>
      </c>
      <c r="D233" s="1">
        <v>109</v>
      </c>
      <c r="E233" t="s">
        <v>329</v>
      </c>
      <c r="F233">
        <v>9601</v>
      </c>
      <c r="G233" s="139">
        <v>2011</v>
      </c>
      <c r="H233" t="s">
        <v>145</v>
      </c>
      <c r="I233">
        <v>109</v>
      </c>
    </row>
    <row r="234" spans="1:9" ht="14.25" customHeight="1">
      <c r="A234" s="1" t="s">
        <v>405</v>
      </c>
      <c r="B234" s="1">
        <v>1421</v>
      </c>
      <c r="C234" s="210">
        <v>1</v>
      </c>
      <c r="D234" s="1">
        <v>110</v>
      </c>
      <c r="E234" t="s">
        <v>329</v>
      </c>
      <c r="F234">
        <v>9601</v>
      </c>
      <c r="G234" s="139">
        <v>2011</v>
      </c>
      <c r="H234" t="s">
        <v>144</v>
      </c>
      <c r="I234">
        <v>110</v>
      </c>
    </row>
    <row r="235" spans="1:9" ht="14.25" customHeight="1">
      <c r="A235" s="1" t="s">
        <v>406</v>
      </c>
      <c r="B235" s="1">
        <v>145</v>
      </c>
      <c r="C235" s="210">
        <v>12</v>
      </c>
      <c r="D235" s="1">
        <v>12</v>
      </c>
      <c r="E235" t="s">
        <v>329</v>
      </c>
      <c r="F235">
        <v>9602</v>
      </c>
      <c r="G235" s="139">
        <v>2011</v>
      </c>
      <c r="H235" t="s">
        <v>155</v>
      </c>
      <c r="I235">
        <v>12</v>
      </c>
    </row>
    <row r="236" spans="1:9" ht="14.25" customHeight="1">
      <c r="A236" s="1" t="s">
        <v>406</v>
      </c>
      <c r="B236" s="1">
        <v>145</v>
      </c>
      <c r="C236" s="210">
        <v>11</v>
      </c>
      <c r="D236" s="1">
        <v>11</v>
      </c>
      <c r="E236" t="s">
        <v>329</v>
      </c>
      <c r="F236">
        <v>9602</v>
      </c>
      <c r="G236" s="139">
        <v>2011</v>
      </c>
      <c r="H236" t="s">
        <v>154</v>
      </c>
      <c r="I236">
        <v>11</v>
      </c>
    </row>
    <row r="237" spans="1:9" ht="14.25" customHeight="1">
      <c r="A237" s="1" t="s">
        <v>406</v>
      </c>
      <c r="B237" s="1">
        <v>145</v>
      </c>
      <c r="C237" s="210">
        <v>10</v>
      </c>
      <c r="D237" s="1">
        <v>13</v>
      </c>
      <c r="E237" t="s">
        <v>329</v>
      </c>
      <c r="F237">
        <v>9602</v>
      </c>
      <c r="G237" s="139">
        <v>2011</v>
      </c>
      <c r="H237" t="s">
        <v>153</v>
      </c>
      <c r="I237">
        <v>13</v>
      </c>
    </row>
    <row r="238" spans="1:9" ht="14.25" customHeight="1">
      <c r="A238" s="1" t="s">
        <v>406</v>
      </c>
      <c r="B238" s="1">
        <v>145</v>
      </c>
      <c r="C238" s="210">
        <v>9</v>
      </c>
      <c r="D238" s="1">
        <v>12</v>
      </c>
      <c r="E238" t="s">
        <v>329</v>
      </c>
      <c r="F238">
        <v>9602</v>
      </c>
      <c r="G238" s="139">
        <v>2011</v>
      </c>
      <c r="H238" t="s">
        <v>152</v>
      </c>
      <c r="I238">
        <v>12</v>
      </c>
    </row>
    <row r="239" spans="1:9" ht="14.25" customHeight="1">
      <c r="A239" s="1" t="s">
        <v>406</v>
      </c>
      <c r="B239" s="1">
        <v>145</v>
      </c>
      <c r="C239" s="210">
        <v>8</v>
      </c>
      <c r="D239" s="1">
        <v>12</v>
      </c>
      <c r="E239" t="s">
        <v>329</v>
      </c>
      <c r="F239">
        <v>9602</v>
      </c>
      <c r="G239" s="139">
        <v>2011</v>
      </c>
      <c r="H239" t="s">
        <v>151</v>
      </c>
      <c r="I239">
        <v>12</v>
      </c>
    </row>
    <row r="240" spans="1:9" ht="14.25" customHeight="1">
      <c r="A240" s="1" t="s">
        <v>406</v>
      </c>
      <c r="B240" s="1">
        <v>145</v>
      </c>
      <c r="C240" s="210">
        <v>7</v>
      </c>
      <c r="D240" s="1">
        <v>12</v>
      </c>
      <c r="E240" t="s">
        <v>329</v>
      </c>
      <c r="F240">
        <v>9602</v>
      </c>
      <c r="G240" s="139">
        <v>2011</v>
      </c>
      <c r="H240" t="s">
        <v>150</v>
      </c>
      <c r="I240">
        <v>12</v>
      </c>
    </row>
    <row r="241" spans="1:9" ht="14.25" customHeight="1">
      <c r="A241" s="1" t="s">
        <v>406</v>
      </c>
      <c r="B241" s="1">
        <v>145</v>
      </c>
      <c r="C241" s="210">
        <v>6</v>
      </c>
      <c r="D241" s="1">
        <v>12</v>
      </c>
      <c r="E241" t="s">
        <v>329</v>
      </c>
      <c r="F241">
        <v>9602</v>
      </c>
      <c r="G241" s="139">
        <v>2011</v>
      </c>
      <c r="H241" t="s">
        <v>149</v>
      </c>
      <c r="I241">
        <v>12</v>
      </c>
    </row>
    <row r="242" spans="1:9" ht="14.25" customHeight="1">
      <c r="A242" s="1" t="s">
        <v>406</v>
      </c>
      <c r="B242" s="1">
        <v>145</v>
      </c>
      <c r="C242" s="210">
        <v>5</v>
      </c>
      <c r="D242" s="1">
        <v>13</v>
      </c>
      <c r="E242" t="s">
        <v>329</v>
      </c>
      <c r="F242">
        <v>9602</v>
      </c>
      <c r="G242" s="139">
        <v>2011</v>
      </c>
      <c r="H242" t="s">
        <v>148</v>
      </c>
      <c r="I242">
        <v>13</v>
      </c>
    </row>
    <row r="243" spans="1:9" ht="14.25" customHeight="1">
      <c r="A243" s="1" t="s">
        <v>406</v>
      </c>
      <c r="B243" s="1">
        <v>145</v>
      </c>
      <c r="C243" s="210">
        <v>4</v>
      </c>
      <c r="D243" s="1">
        <v>13</v>
      </c>
      <c r="E243" t="s">
        <v>329</v>
      </c>
      <c r="F243">
        <v>9602</v>
      </c>
      <c r="G243" s="139">
        <v>2011</v>
      </c>
      <c r="H243" t="s">
        <v>147</v>
      </c>
      <c r="I243">
        <v>13</v>
      </c>
    </row>
    <row r="244" spans="1:9" ht="14.25" customHeight="1">
      <c r="A244" s="1" t="s">
        <v>406</v>
      </c>
      <c r="B244" s="1">
        <v>145</v>
      </c>
      <c r="C244" s="210">
        <v>3</v>
      </c>
      <c r="D244" s="1">
        <v>12</v>
      </c>
      <c r="E244" t="s">
        <v>329</v>
      </c>
      <c r="F244">
        <v>9602</v>
      </c>
      <c r="G244" s="139">
        <v>2011</v>
      </c>
      <c r="H244" t="s">
        <v>146</v>
      </c>
      <c r="I244">
        <v>12</v>
      </c>
    </row>
    <row r="245" spans="1:9" ht="14.25" customHeight="1">
      <c r="A245" s="1" t="s">
        <v>406</v>
      </c>
      <c r="B245" s="1">
        <v>145</v>
      </c>
      <c r="C245" s="210">
        <v>2</v>
      </c>
      <c r="D245" s="1">
        <v>11</v>
      </c>
      <c r="E245" t="s">
        <v>329</v>
      </c>
      <c r="F245">
        <v>9602</v>
      </c>
      <c r="G245" s="139">
        <v>2011</v>
      </c>
      <c r="H245" t="s">
        <v>145</v>
      </c>
      <c r="I245">
        <v>11</v>
      </c>
    </row>
    <row r="246" spans="1:9" ht="14.25" customHeight="1">
      <c r="A246" s="1" t="s">
        <v>406</v>
      </c>
      <c r="B246" s="1">
        <v>145</v>
      </c>
      <c r="C246" s="210">
        <v>1</v>
      </c>
      <c r="D246" s="1">
        <v>12</v>
      </c>
      <c r="E246" t="s">
        <v>329</v>
      </c>
      <c r="F246">
        <v>9602</v>
      </c>
      <c r="G246" s="139">
        <v>2011</v>
      </c>
      <c r="H246" t="s">
        <v>144</v>
      </c>
      <c r="I246">
        <v>12</v>
      </c>
    </row>
    <row r="247" spans="1:9" ht="14.25" customHeight="1">
      <c r="A247" s="1" t="s">
        <v>407</v>
      </c>
      <c r="B247" s="1">
        <v>2770</v>
      </c>
      <c r="C247" s="210">
        <v>12</v>
      </c>
      <c r="D247" s="1">
        <v>221</v>
      </c>
      <c r="E247" t="s">
        <v>329</v>
      </c>
      <c r="F247">
        <v>9603</v>
      </c>
      <c r="G247" s="139">
        <v>2011</v>
      </c>
      <c r="H247" t="s">
        <v>155</v>
      </c>
      <c r="I247">
        <v>221</v>
      </c>
    </row>
    <row r="248" spans="1:9" ht="14.25" customHeight="1">
      <c r="A248" s="1" t="s">
        <v>407</v>
      </c>
      <c r="B248" s="1">
        <v>2770</v>
      </c>
      <c r="C248" s="210">
        <v>11</v>
      </c>
      <c r="D248" s="1">
        <v>308</v>
      </c>
      <c r="E248" t="s">
        <v>329</v>
      </c>
      <c r="F248">
        <v>9603</v>
      </c>
      <c r="G248" s="139">
        <v>2011</v>
      </c>
      <c r="H248" t="s">
        <v>154</v>
      </c>
      <c r="I248">
        <v>308</v>
      </c>
    </row>
    <row r="249" spans="1:9" ht="14.25" customHeight="1">
      <c r="A249" s="1" t="s">
        <v>407</v>
      </c>
      <c r="B249" s="1">
        <v>2770</v>
      </c>
      <c r="C249" s="210">
        <v>10</v>
      </c>
      <c r="D249" s="1">
        <v>219</v>
      </c>
      <c r="E249" t="s">
        <v>329</v>
      </c>
      <c r="F249">
        <v>9603</v>
      </c>
      <c r="G249" s="139">
        <v>2011</v>
      </c>
      <c r="H249" t="s">
        <v>153</v>
      </c>
      <c r="I249">
        <v>219</v>
      </c>
    </row>
    <row r="250" spans="1:9" ht="14.25" customHeight="1">
      <c r="A250" s="1" t="s">
        <v>407</v>
      </c>
      <c r="B250" s="1">
        <v>2770</v>
      </c>
      <c r="C250" s="210">
        <v>9</v>
      </c>
      <c r="D250" s="1">
        <v>220</v>
      </c>
      <c r="E250" t="s">
        <v>329</v>
      </c>
      <c r="F250">
        <v>9603</v>
      </c>
      <c r="G250" s="139">
        <v>2011</v>
      </c>
      <c r="H250" t="s">
        <v>152</v>
      </c>
      <c r="I250">
        <v>220</v>
      </c>
    </row>
    <row r="251" spans="1:9" ht="14.25" customHeight="1">
      <c r="A251" s="1" t="s">
        <v>407</v>
      </c>
      <c r="B251" s="1">
        <v>2770</v>
      </c>
      <c r="C251" s="210">
        <v>8</v>
      </c>
      <c r="D251" s="1">
        <v>233</v>
      </c>
      <c r="E251" t="s">
        <v>329</v>
      </c>
      <c r="F251">
        <v>9603</v>
      </c>
      <c r="G251" s="139">
        <v>2011</v>
      </c>
      <c r="H251" t="s">
        <v>151</v>
      </c>
      <c r="I251">
        <v>233</v>
      </c>
    </row>
    <row r="252" spans="1:9" ht="14.25" customHeight="1">
      <c r="A252" s="1" t="s">
        <v>407</v>
      </c>
      <c r="B252" s="1">
        <v>2770</v>
      </c>
      <c r="C252" s="210">
        <v>7</v>
      </c>
      <c r="D252" s="1">
        <v>248</v>
      </c>
      <c r="E252" t="s">
        <v>329</v>
      </c>
      <c r="F252">
        <v>9603</v>
      </c>
      <c r="G252" s="139">
        <v>2011</v>
      </c>
      <c r="H252" t="s">
        <v>150</v>
      </c>
      <c r="I252">
        <v>248</v>
      </c>
    </row>
    <row r="253" spans="1:9" ht="14.25" customHeight="1">
      <c r="A253" s="1" t="s">
        <v>407</v>
      </c>
      <c r="B253" s="1">
        <v>2770</v>
      </c>
      <c r="C253" s="210">
        <v>6</v>
      </c>
      <c r="D253" s="1">
        <v>232</v>
      </c>
      <c r="E253" t="s">
        <v>329</v>
      </c>
      <c r="F253">
        <v>9603</v>
      </c>
      <c r="G253" s="139">
        <v>2011</v>
      </c>
      <c r="H253" t="s">
        <v>149</v>
      </c>
      <c r="I253">
        <v>232</v>
      </c>
    </row>
    <row r="254" spans="1:9" ht="14.25" customHeight="1">
      <c r="A254" s="1" t="s">
        <v>407</v>
      </c>
      <c r="B254" s="1">
        <v>2770</v>
      </c>
      <c r="C254" s="210">
        <v>5</v>
      </c>
      <c r="D254" s="1">
        <v>202</v>
      </c>
      <c r="E254" t="s">
        <v>329</v>
      </c>
      <c r="F254">
        <v>9603</v>
      </c>
      <c r="G254" s="139">
        <v>2011</v>
      </c>
      <c r="H254" t="s">
        <v>148</v>
      </c>
      <c r="I254">
        <v>202</v>
      </c>
    </row>
    <row r="255" spans="1:9" ht="14.25" customHeight="1">
      <c r="A255" s="1" t="s">
        <v>407</v>
      </c>
      <c r="B255" s="1">
        <v>2770</v>
      </c>
      <c r="C255" s="210">
        <v>4</v>
      </c>
      <c r="D255" s="1">
        <v>201</v>
      </c>
      <c r="E255" t="s">
        <v>329</v>
      </c>
      <c r="F255">
        <v>9603</v>
      </c>
      <c r="G255" s="139">
        <v>2011</v>
      </c>
      <c r="H255" t="s">
        <v>147</v>
      </c>
      <c r="I255">
        <v>201</v>
      </c>
    </row>
    <row r="256" spans="1:9" ht="14.25" customHeight="1">
      <c r="A256" s="1" t="s">
        <v>407</v>
      </c>
      <c r="B256" s="1">
        <v>2770</v>
      </c>
      <c r="C256" s="210">
        <v>3</v>
      </c>
      <c r="D256" s="1">
        <v>232</v>
      </c>
      <c r="E256" t="s">
        <v>329</v>
      </c>
      <c r="F256">
        <v>9603</v>
      </c>
      <c r="G256" s="139">
        <v>2011</v>
      </c>
      <c r="H256" t="s">
        <v>146</v>
      </c>
      <c r="I256">
        <v>232</v>
      </c>
    </row>
    <row r="257" spans="1:9" ht="14.25" customHeight="1">
      <c r="A257" s="1" t="s">
        <v>407</v>
      </c>
      <c r="B257" s="1">
        <v>2770</v>
      </c>
      <c r="C257" s="210">
        <v>2</v>
      </c>
      <c r="D257" s="1">
        <v>219</v>
      </c>
      <c r="E257" t="s">
        <v>329</v>
      </c>
      <c r="F257">
        <v>9603</v>
      </c>
      <c r="G257" s="139">
        <v>2011</v>
      </c>
      <c r="H257" t="s">
        <v>145</v>
      </c>
      <c r="I257">
        <v>219</v>
      </c>
    </row>
    <row r="258" spans="1:9" ht="14.25" customHeight="1">
      <c r="A258" s="1" t="s">
        <v>407</v>
      </c>
      <c r="B258" s="1">
        <v>2770</v>
      </c>
      <c r="C258" s="210">
        <v>1</v>
      </c>
      <c r="D258" s="1">
        <v>235</v>
      </c>
      <c r="E258" t="s">
        <v>329</v>
      </c>
      <c r="F258">
        <v>9603</v>
      </c>
      <c r="G258" s="139">
        <v>2011</v>
      </c>
      <c r="H258" t="s">
        <v>144</v>
      </c>
      <c r="I258">
        <v>235</v>
      </c>
    </row>
    <row r="259" spans="1:9" ht="14.25" customHeight="1">
      <c r="A259" s="1" t="s">
        <v>408</v>
      </c>
      <c r="B259" s="1">
        <v>479</v>
      </c>
      <c r="C259" s="210">
        <v>12</v>
      </c>
      <c r="D259" s="1">
        <v>38</v>
      </c>
      <c r="E259" t="s">
        <v>329</v>
      </c>
      <c r="F259">
        <v>9604</v>
      </c>
      <c r="G259" s="139">
        <v>2011</v>
      </c>
      <c r="H259" t="s">
        <v>155</v>
      </c>
      <c r="I259">
        <v>38</v>
      </c>
    </row>
    <row r="260" spans="1:9" ht="14.25" customHeight="1">
      <c r="A260" s="1" t="s">
        <v>408</v>
      </c>
      <c r="B260" s="1">
        <v>479</v>
      </c>
      <c r="C260" s="210">
        <v>11</v>
      </c>
      <c r="D260" s="1">
        <v>56</v>
      </c>
      <c r="E260" t="s">
        <v>329</v>
      </c>
      <c r="F260">
        <v>9604</v>
      </c>
      <c r="G260" s="139">
        <v>2011</v>
      </c>
      <c r="H260" t="s">
        <v>154</v>
      </c>
      <c r="I260">
        <v>56</v>
      </c>
    </row>
    <row r="261" spans="1:9" ht="14.25" customHeight="1">
      <c r="A261" s="1" t="s">
        <v>408</v>
      </c>
      <c r="B261" s="1">
        <v>479</v>
      </c>
      <c r="C261" s="210">
        <v>10</v>
      </c>
      <c r="D261" s="1">
        <v>40</v>
      </c>
      <c r="E261" t="s">
        <v>329</v>
      </c>
      <c r="F261">
        <v>9604</v>
      </c>
      <c r="G261" s="139">
        <v>2011</v>
      </c>
      <c r="H261" t="s">
        <v>153</v>
      </c>
      <c r="I261">
        <v>40</v>
      </c>
    </row>
    <row r="262" spans="1:9" ht="14.25" customHeight="1">
      <c r="A262" s="1" t="s">
        <v>408</v>
      </c>
      <c r="B262" s="1">
        <v>479</v>
      </c>
      <c r="C262" s="210">
        <v>9</v>
      </c>
      <c r="D262" s="1">
        <v>40</v>
      </c>
      <c r="E262" t="s">
        <v>329</v>
      </c>
      <c r="F262">
        <v>9604</v>
      </c>
      <c r="G262" s="139">
        <v>2011</v>
      </c>
      <c r="H262" t="s">
        <v>152</v>
      </c>
      <c r="I262">
        <v>40</v>
      </c>
    </row>
    <row r="263" spans="1:9" ht="14.25" customHeight="1">
      <c r="A263" s="1" t="s">
        <v>408</v>
      </c>
      <c r="B263" s="1">
        <v>479</v>
      </c>
      <c r="C263" s="210">
        <v>8</v>
      </c>
      <c r="D263" s="1">
        <v>39</v>
      </c>
      <c r="E263" t="s">
        <v>329</v>
      </c>
      <c r="F263">
        <v>9604</v>
      </c>
      <c r="G263" s="139">
        <v>2011</v>
      </c>
      <c r="H263" t="s">
        <v>151</v>
      </c>
      <c r="I263">
        <v>39</v>
      </c>
    </row>
    <row r="264" spans="1:9" ht="14.25" customHeight="1">
      <c r="A264" s="1" t="s">
        <v>408</v>
      </c>
      <c r="B264" s="1">
        <v>479</v>
      </c>
      <c r="C264" s="210">
        <v>7</v>
      </c>
      <c r="D264" s="1">
        <v>42</v>
      </c>
      <c r="E264" t="s">
        <v>329</v>
      </c>
      <c r="F264">
        <v>9604</v>
      </c>
      <c r="G264" s="139">
        <v>2011</v>
      </c>
      <c r="H264" t="s">
        <v>150</v>
      </c>
      <c r="I264">
        <v>42</v>
      </c>
    </row>
    <row r="265" spans="1:9" ht="14.25" customHeight="1">
      <c r="A265" s="1" t="s">
        <v>408</v>
      </c>
      <c r="B265" s="1">
        <v>479</v>
      </c>
      <c r="C265" s="210">
        <v>6</v>
      </c>
      <c r="D265" s="1">
        <v>40</v>
      </c>
      <c r="E265" t="s">
        <v>329</v>
      </c>
      <c r="F265">
        <v>9604</v>
      </c>
      <c r="G265" s="139">
        <v>2011</v>
      </c>
      <c r="H265" t="s">
        <v>149</v>
      </c>
      <c r="I265">
        <v>40</v>
      </c>
    </row>
    <row r="266" spans="1:9" ht="14.25" customHeight="1">
      <c r="A266" s="1" t="s">
        <v>408</v>
      </c>
      <c r="B266" s="1">
        <v>479</v>
      </c>
      <c r="C266" s="210">
        <v>5</v>
      </c>
      <c r="D266" s="1">
        <v>34</v>
      </c>
      <c r="E266" t="s">
        <v>329</v>
      </c>
      <c r="F266">
        <v>9604</v>
      </c>
      <c r="G266" s="139">
        <v>2011</v>
      </c>
      <c r="H266" t="s">
        <v>148</v>
      </c>
      <c r="I266">
        <v>34</v>
      </c>
    </row>
    <row r="267" spans="1:9" ht="14.25" customHeight="1">
      <c r="A267" s="1" t="s">
        <v>408</v>
      </c>
      <c r="B267" s="1">
        <v>479</v>
      </c>
      <c r="C267" s="210">
        <v>4</v>
      </c>
      <c r="D267" s="1">
        <v>35</v>
      </c>
      <c r="E267" t="s">
        <v>329</v>
      </c>
      <c r="F267">
        <v>9604</v>
      </c>
      <c r="G267" s="139">
        <v>2011</v>
      </c>
      <c r="H267" t="s">
        <v>147</v>
      </c>
      <c r="I267">
        <v>35</v>
      </c>
    </row>
    <row r="268" spans="1:9" ht="14.25" customHeight="1">
      <c r="A268" s="1" t="s">
        <v>408</v>
      </c>
      <c r="B268" s="1">
        <v>479</v>
      </c>
      <c r="C268" s="210">
        <v>3</v>
      </c>
      <c r="D268" s="1">
        <v>40</v>
      </c>
      <c r="E268" t="s">
        <v>329</v>
      </c>
      <c r="F268">
        <v>9604</v>
      </c>
      <c r="G268" s="139">
        <v>2011</v>
      </c>
      <c r="H268" t="s">
        <v>146</v>
      </c>
      <c r="I268">
        <v>40</v>
      </c>
    </row>
    <row r="269" spans="1:9" ht="14.25" customHeight="1">
      <c r="A269" s="1" t="s">
        <v>408</v>
      </c>
      <c r="B269" s="1">
        <v>479</v>
      </c>
      <c r="C269" s="210">
        <v>2</v>
      </c>
      <c r="D269" s="1">
        <v>35</v>
      </c>
      <c r="E269" t="s">
        <v>329</v>
      </c>
      <c r="F269">
        <v>9604</v>
      </c>
      <c r="G269" s="139">
        <v>2011</v>
      </c>
      <c r="H269" t="s">
        <v>145</v>
      </c>
      <c r="I269">
        <v>35</v>
      </c>
    </row>
    <row r="270" spans="1:9" ht="14.25" customHeight="1">
      <c r="A270" s="1" t="s">
        <v>408</v>
      </c>
      <c r="B270" s="1">
        <v>479</v>
      </c>
      <c r="C270" s="210">
        <v>1</v>
      </c>
      <c r="D270" s="1">
        <v>40</v>
      </c>
      <c r="E270" t="s">
        <v>329</v>
      </c>
      <c r="F270">
        <v>9604</v>
      </c>
      <c r="G270" s="139">
        <v>2011</v>
      </c>
      <c r="H270" t="s">
        <v>144</v>
      </c>
      <c r="I270">
        <v>40</v>
      </c>
    </row>
    <row r="271" spans="1:9" ht="14.25" customHeight="1">
      <c r="A271" s="1" t="s">
        <v>409</v>
      </c>
      <c r="B271" s="1">
        <v>2762</v>
      </c>
      <c r="C271" s="210">
        <v>12</v>
      </c>
      <c r="D271" s="1">
        <v>221</v>
      </c>
      <c r="E271" t="s">
        <v>329</v>
      </c>
      <c r="F271">
        <v>9605</v>
      </c>
      <c r="G271" s="139">
        <v>2011</v>
      </c>
      <c r="H271" t="s">
        <v>155</v>
      </c>
      <c r="I271">
        <v>221</v>
      </c>
    </row>
    <row r="272" spans="1:9" ht="14.25" customHeight="1">
      <c r="A272" s="1" t="s">
        <v>409</v>
      </c>
      <c r="B272" s="1">
        <v>2762</v>
      </c>
      <c r="C272" s="210">
        <v>11</v>
      </c>
      <c r="D272" s="1">
        <v>307</v>
      </c>
      <c r="E272" t="s">
        <v>329</v>
      </c>
      <c r="F272">
        <v>9605</v>
      </c>
      <c r="G272" s="139">
        <v>2011</v>
      </c>
      <c r="H272" t="s">
        <v>154</v>
      </c>
      <c r="I272">
        <v>307</v>
      </c>
    </row>
    <row r="273" spans="1:9" ht="14.25" customHeight="1">
      <c r="A273" s="1" t="s">
        <v>409</v>
      </c>
      <c r="B273" s="1">
        <v>2762</v>
      </c>
      <c r="C273" s="210">
        <v>10</v>
      </c>
      <c r="D273" s="1">
        <v>218</v>
      </c>
      <c r="E273" t="s">
        <v>329</v>
      </c>
      <c r="F273">
        <v>9605</v>
      </c>
      <c r="G273" s="139">
        <v>2011</v>
      </c>
      <c r="H273" t="s">
        <v>153</v>
      </c>
      <c r="I273">
        <v>218</v>
      </c>
    </row>
    <row r="274" spans="1:9" ht="14.25" customHeight="1">
      <c r="A274" s="1" t="s">
        <v>409</v>
      </c>
      <c r="B274" s="1">
        <v>2762</v>
      </c>
      <c r="C274" s="210">
        <v>9</v>
      </c>
      <c r="D274" s="1">
        <v>220</v>
      </c>
      <c r="E274" t="s">
        <v>329</v>
      </c>
      <c r="F274">
        <v>9605</v>
      </c>
      <c r="G274" s="139">
        <v>2011</v>
      </c>
      <c r="H274" t="s">
        <v>152</v>
      </c>
      <c r="I274">
        <v>220</v>
      </c>
    </row>
    <row r="275" spans="1:9" ht="14.25" customHeight="1">
      <c r="A275" s="1" t="s">
        <v>409</v>
      </c>
      <c r="B275" s="1">
        <v>2762</v>
      </c>
      <c r="C275" s="210">
        <v>8</v>
      </c>
      <c r="D275" s="1">
        <v>232</v>
      </c>
      <c r="E275" t="s">
        <v>329</v>
      </c>
      <c r="F275">
        <v>9605</v>
      </c>
      <c r="G275" s="139">
        <v>2011</v>
      </c>
      <c r="H275" t="s">
        <v>151</v>
      </c>
      <c r="I275">
        <v>232</v>
      </c>
    </row>
    <row r="276" spans="1:9" ht="14.25" customHeight="1">
      <c r="A276" s="1" t="s">
        <v>409</v>
      </c>
      <c r="B276" s="1">
        <v>2762</v>
      </c>
      <c r="C276" s="210">
        <v>7</v>
      </c>
      <c r="D276" s="1">
        <v>247</v>
      </c>
      <c r="E276" t="s">
        <v>329</v>
      </c>
      <c r="F276">
        <v>9605</v>
      </c>
      <c r="G276" s="139">
        <v>2011</v>
      </c>
      <c r="H276" t="s">
        <v>150</v>
      </c>
      <c r="I276">
        <v>247</v>
      </c>
    </row>
    <row r="277" spans="1:9" ht="14.25" customHeight="1">
      <c r="A277" s="1" t="s">
        <v>409</v>
      </c>
      <c r="B277" s="1">
        <v>2762</v>
      </c>
      <c r="C277" s="210">
        <v>6</v>
      </c>
      <c r="D277" s="1">
        <v>229</v>
      </c>
      <c r="E277" t="s">
        <v>329</v>
      </c>
      <c r="F277">
        <v>9605</v>
      </c>
      <c r="G277" s="139">
        <v>2011</v>
      </c>
      <c r="H277" t="s">
        <v>149</v>
      </c>
      <c r="I277">
        <v>229</v>
      </c>
    </row>
    <row r="278" spans="1:9" ht="14.25" customHeight="1">
      <c r="A278" s="1" t="s">
        <v>409</v>
      </c>
      <c r="B278" s="1">
        <v>2762</v>
      </c>
      <c r="C278" s="210">
        <v>5</v>
      </c>
      <c r="D278" s="1">
        <v>201</v>
      </c>
      <c r="E278" t="s">
        <v>329</v>
      </c>
      <c r="F278">
        <v>9605</v>
      </c>
      <c r="G278" s="139">
        <v>2011</v>
      </c>
      <c r="H278" t="s">
        <v>148</v>
      </c>
      <c r="I278">
        <v>201</v>
      </c>
    </row>
    <row r="279" spans="1:9" ht="14.25" customHeight="1">
      <c r="A279" s="1" t="s">
        <v>409</v>
      </c>
      <c r="B279" s="1">
        <v>2762</v>
      </c>
      <c r="C279" s="210">
        <v>4</v>
      </c>
      <c r="D279" s="1">
        <v>201</v>
      </c>
      <c r="E279" t="s">
        <v>329</v>
      </c>
      <c r="F279">
        <v>9605</v>
      </c>
      <c r="G279" s="139">
        <v>2011</v>
      </c>
      <c r="H279" t="s">
        <v>147</v>
      </c>
      <c r="I279">
        <v>201</v>
      </c>
    </row>
    <row r="280" spans="1:9" ht="14.25" customHeight="1">
      <c r="A280" s="1" t="s">
        <v>409</v>
      </c>
      <c r="B280" s="1">
        <v>2762</v>
      </c>
      <c r="C280" s="210">
        <v>3</v>
      </c>
      <c r="D280" s="1">
        <v>232</v>
      </c>
      <c r="E280" t="s">
        <v>329</v>
      </c>
      <c r="F280">
        <v>9605</v>
      </c>
      <c r="G280" s="139">
        <v>2011</v>
      </c>
      <c r="H280" t="s">
        <v>146</v>
      </c>
      <c r="I280">
        <v>232</v>
      </c>
    </row>
    <row r="281" spans="1:9" ht="14.25" customHeight="1">
      <c r="A281" s="1" t="s">
        <v>409</v>
      </c>
      <c r="B281" s="1">
        <v>2762</v>
      </c>
      <c r="C281" s="210">
        <v>2</v>
      </c>
      <c r="D281" s="1">
        <v>219</v>
      </c>
      <c r="E281" t="s">
        <v>329</v>
      </c>
      <c r="F281">
        <v>9605</v>
      </c>
      <c r="G281" s="139">
        <v>2011</v>
      </c>
      <c r="H281" t="s">
        <v>145</v>
      </c>
      <c r="I281">
        <v>219</v>
      </c>
    </row>
    <row r="282" spans="1:9" ht="14.25" customHeight="1">
      <c r="A282" s="1" t="s">
        <v>409</v>
      </c>
      <c r="B282" s="1">
        <v>2762</v>
      </c>
      <c r="C282" s="210">
        <v>1</v>
      </c>
      <c r="D282" s="1">
        <v>235</v>
      </c>
      <c r="E282" t="s">
        <v>329</v>
      </c>
      <c r="F282">
        <v>9605</v>
      </c>
      <c r="G282" s="139">
        <v>2011</v>
      </c>
      <c r="H282" t="s">
        <v>144</v>
      </c>
      <c r="I282">
        <v>235</v>
      </c>
    </row>
    <row r="283" spans="1:9" ht="14.25" customHeight="1">
      <c r="A283" s="1" t="s">
        <v>410</v>
      </c>
      <c r="B283" s="1">
        <v>477</v>
      </c>
      <c r="C283" s="210">
        <v>12</v>
      </c>
      <c r="D283" s="1">
        <v>38</v>
      </c>
      <c r="E283" t="s">
        <v>329</v>
      </c>
      <c r="F283">
        <v>9606</v>
      </c>
      <c r="G283" s="139">
        <v>2011</v>
      </c>
      <c r="H283" t="s">
        <v>155</v>
      </c>
      <c r="I283">
        <v>38</v>
      </c>
    </row>
    <row r="284" spans="1:9" ht="14.25" customHeight="1">
      <c r="A284" s="1" t="s">
        <v>410</v>
      </c>
      <c r="B284" s="1">
        <v>477</v>
      </c>
      <c r="C284" s="210">
        <v>11</v>
      </c>
      <c r="D284" s="1">
        <v>55</v>
      </c>
      <c r="E284" t="s">
        <v>329</v>
      </c>
      <c r="F284">
        <v>9606</v>
      </c>
      <c r="G284" s="139">
        <v>2011</v>
      </c>
      <c r="H284" t="s">
        <v>154</v>
      </c>
      <c r="I284">
        <v>55</v>
      </c>
    </row>
    <row r="285" spans="1:9" ht="14.25" customHeight="1">
      <c r="A285" s="1" t="s">
        <v>410</v>
      </c>
      <c r="B285" s="1">
        <v>477</v>
      </c>
      <c r="C285" s="210">
        <v>10</v>
      </c>
      <c r="D285" s="1">
        <v>40</v>
      </c>
      <c r="E285" t="s">
        <v>329</v>
      </c>
      <c r="F285">
        <v>9606</v>
      </c>
      <c r="G285" s="139">
        <v>2011</v>
      </c>
      <c r="H285" t="s">
        <v>153</v>
      </c>
      <c r="I285">
        <v>40</v>
      </c>
    </row>
    <row r="286" spans="1:9" ht="14.25" customHeight="1">
      <c r="A286" s="1" t="s">
        <v>410</v>
      </c>
      <c r="B286" s="1">
        <v>477</v>
      </c>
      <c r="C286" s="210">
        <v>9</v>
      </c>
      <c r="D286" s="1">
        <v>40</v>
      </c>
      <c r="E286" t="s">
        <v>329</v>
      </c>
      <c r="F286">
        <v>9606</v>
      </c>
      <c r="G286" s="139">
        <v>2011</v>
      </c>
      <c r="H286" t="s">
        <v>152</v>
      </c>
      <c r="I286">
        <v>40</v>
      </c>
    </row>
    <row r="287" spans="1:9" ht="14.25" customHeight="1">
      <c r="A287" s="1" t="s">
        <v>410</v>
      </c>
      <c r="B287" s="1">
        <v>477</v>
      </c>
      <c r="C287" s="210">
        <v>8</v>
      </c>
      <c r="D287" s="1">
        <v>39</v>
      </c>
      <c r="E287" t="s">
        <v>329</v>
      </c>
      <c r="F287">
        <v>9606</v>
      </c>
      <c r="G287" s="139">
        <v>2011</v>
      </c>
      <c r="H287" t="s">
        <v>151</v>
      </c>
      <c r="I287">
        <v>39</v>
      </c>
    </row>
    <row r="288" spans="1:9" ht="14.25" customHeight="1">
      <c r="A288" s="1" t="s">
        <v>410</v>
      </c>
      <c r="B288" s="1">
        <v>477</v>
      </c>
      <c r="C288" s="210">
        <v>7</v>
      </c>
      <c r="D288" s="1">
        <v>42</v>
      </c>
      <c r="E288" t="s">
        <v>329</v>
      </c>
      <c r="F288">
        <v>9606</v>
      </c>
      <c r="G288" s="139">
        <v>2011</v>
      </c>
      <c r="H288" t="s">
        <v>150</v>
      </c>
      <c r="I288">
        <v>42</v>
      </c>
    </row>
    <row r="289" spans="1:9" ht="14.25" customHeight="1">
      <c r="A289" s="1" t="s">
        <v>410</v>
      </c>
      <c r="B289" s="1">
        <v>477</v>
      </c>
      <c r="C289" s="210">
        <v>6</v>
      </c>
      <c r="D289" s="1">
        <v>40</v>
      </c>
      <c r="E289" t="s">
        <v>329</v>
      </c>
      <c r="F289">
        <v>9606</v>
      </c>
      <c r="G289" s="139">
        <v>2011</v>
      </c>
      <c r="H289" t="s">
        <v>149</v>
      </c>
      <c r="I289">
        <v>40</v>
      </c>
    </row>
    <row r="290" spans="1:9" ht="14.25" customHeight="1">
      <c r="A290" s="1" t="s">
        <v>410</v>
      </c>
      <c r="B290" s="1">
        <v>477</v>
      </c>
      <c r="C290" s="210">
        <v>5</v>
      </c>
      <c r="D290" s="1">
        <v>33</v>
      </c>
      <c r="E290" t="s">
        <v>329</v>
      </c>
      <c r="F290">
        <v>9606</v>
      </c>
      <c r="G290" s="139">
        <v>2011</v>
      </c>
      <c r="H290" t="s">
        <v>148</v>
      </c>
      <c r="I290">
        <v>33</v>
      </c>
    </row>
    <row r="291" spans="1:9" ht="14.25" customHeight="1">
      <c r="A291" s="1" t="s">
        <v>410</v>
      </c>
      <c r="B291" s="1">
        <v>477</v>
      </c>
      <c r="C291" s="210">
        <v>4</v>
      </c>
      <c r="D291" s="1">
        <v>35</v>
      </c>
      <c r="E291" t="s">
        <v>329</v>
      </c>
      <c r="F291">
        <v>9606</v>
      </c>
      <c r="G291" s="139">
        <v>2011</v>
      </c>
      <c r="H291" t="s">
        <v>147</v>
      </c>
      <c r="I291">
        <v>35</v>
      </c>
    </row>
    <row r="292" spans="1:9" ht="14.25" customHeight="1">
      <c r="A292" s="1" t="s">
        <v>410</v>
      </c>
      <c r="B292" s="1">
        <v>477</v>
      </c>
      <c r="C292" s="210">
        <v>3</v>
      </c>
      <c r="D292" s="1">
        <v>40</v>
      </c>
      <c r="E292" t="s">
        <v>329</v>
      </c>
      <c r="F292">
        <v>9606</v>
      </c>
      <c r="G292" s="139">
        <v>2011</v>
      </c>
      <c r="H292" t="s">
        <v>146</v>
      </c>
      <c r="I292">
        <v>40</v>
      </c>
    </row>
    <row r="293" spans="1:9" ht="14.25" customHeight="1">
      <c r="A293" s="1" t="s">
        <v>410</v>
      </c>
      <c r="B293" s="1">
        <v>477</v>
      </c>
      <c r="C293" s="210">
        <v>2</v>
      </c>
      <c r="D293" s="1">
        <v>35</v>
      </c>
      <c r="E293" t="s">
        <v>329</v>
      </c>
      <c r="F293">
        <v>9606</v>
      </c>
      <c r="G293" s="139">
        <v>2011</v>
      </c>
      <c r="H293" t="s">
        <v>145</v>
      </c>
      <c r="I293">
        <v>35</v>
      </c>
    </row>
    <row r="294" spans="1:9" ht="14.25" customHeight="1">
      <c r="A294" s="1" t="s">
        <v>410</v>
      </c>
      <c r="B294" s="1">
        <v>477</v>
      </c>
      <c r="C294" s="210">
        <v>1</v>
      </c>
      <c r="D294" s="1">
        <v>40</v>
      </c>
      <c r="E294" t="s">
        <v>329</v>
      </c>
      <c r="F294">
        <v>9606</v>
      </c>
      <c r="G294" s="139">
        <v>2011</v>
      </c>
      <c r="H294" t="s">
        <v>144</v>
      </c>
      <c r="I294">
        <v>40</v>
      </c>
    </row>
    <row r="295" spans="1:9" ht="14.25" customHeight="1">
      <c r="A295" s="1" t="s">
        <v>411</v>
      </c>
      <c r="B295" s="1">
        <v>18223</v>
      </c>
      <c r="C295" s="210">
        <v>12</v>
      </c>
      <c r="D295" s="1">
        <v>1541</v>
      </c>
      <c r="E295" t="s">
        <v>42</v>
      </c>
      <c r="F295">
        <v>9601</v>
      </c>
      <c r="G295" s="139">
        <v>2011</v>
      </c>
      <c r="H295" t="s">
        <v>155</v>
      </c>
      <c r="I295">
        <v>1541</v>
      </c>
    </row>
    <row r="296" spans="1:9" ht="14.25" customHeight="1">
      <c r="A296" s="1" t="s">
        <v>411</v>
      </c>
      <c r="B296" s="1">
        <v>18223</v>
      </c>
      <c r="C296" s="210">
        <v>11</v>
      </c>
      <c r="D296" s="1">
        <v>1501</v>
      </c>
      <c r="E296" t="s">
        <v>42</v>
      </c>
      <c r="F296">
        <v>9601</v>
      </c>
      <c r="G296" s="139">
        <v>2011</v>
      </c>
      <c r="H296" t="s">
        <v>154</v>
      </c>
      <c r="I296">
        <v>1501</v>
      </c>
    </row>
    <row r="297" spans="1:9" ht="14.25" customHeight="1">
      <c r="A297" s="1" t="s">
        <v>411</v>
      </c>
      <c r="B297" s="1">
        <v>18223</v>
      </c>
      <c r="C297" s="210">
        <v>10</v>
      </c>
      <c r="D297" s="1">
        <v>1531</v>
      </c>
      <c r="E297" t="s">
        <v>42</v>
      </c>
      <c r="F297">
        <v>9601</v>
      </c>
      <c r="G297" s="139">
        <v>2011</v>
      </c>
      <c r="H297" t="s">
        <v>153</v>
      </c>
      <c r="I297">
        <v>1531</v>
      </c>
    </row>
    <row r="298" spans="1:9" ht="14.25" customHeight="1">
      <c r="A298" s="1" t="s">
        <v>411</v>
      </c>
      <c r="B298" s="1">
        <v>18223</v>
      </c>
      <c r="C298" s="210">
        <v>9</v>
      </c>
      <c r="D298" s="1">
        <v>1466</v>
      </c>
      <c r="E298" t="s">
        <v>42</v>
      </c>
      <c r="F298">
        <v>9601</v>
      </c>
      <c r="G298" s="139">
        <v>2011</v>
      </c>
      <c r="H298" t="s">
        <v>152</v>
      </c>
      <c r="I298">
        <v>1466</v>
      </c>
    </row>
    <row r="299" spans="1:9" ht="14.25" customHeight="1">
      <c r="A299" s="1" t="s">
        <v>411</v>
      </c>
      <c r="B299" s="1">
        <v>18223</v>
      </c>
      <c r="C299" s="210">
        <v>8</v>
      </c>
      <c r="D299" s="1">
        <v>1237</v>
      </c>
      <c r="E299" t="s">
        <v>42</v>
      </c>
      <c r="F299">
        <v>9601</v>
      </c>
      <c r="G299" s="139">
        <v>2011</v>
      </c>
      <c r="H299" t="s">
        <v>151</v>
      </c>
      <c r="I299">
        <v>1237</v>
      </c>
    </row>
    <row r="300" spans="1:9" ht="14.25" customHeight="1">
      <c r="A300" s="1" t="s">
        <v>411</v>
      </c>
      <c r="B300" s="1">
        <v>18223</v>
      </c>
      <c r="C300" s="210">
        <v>7</v>
      </c>
      <c r="D300" s="1">
        <v>1438</v>
      </c>
      <c r="E300" t="s">
        <v>42</v>
      </c>
      <c r="F300">
        <v>9601</v>
      </c>
      <c r="G300" s="139">
        <v>2011</v>
      </c>
      <c r="H300" t="s">
        <v>150</v>
      </c>
      <c r="I300">
        <v>1438</v>
      </c>
    </row>
    <row r="301" spans="1:9" ht="14.25" customHeight="1">
      <c r="A301" s="1" t="s">
        <v>411</v>
      </c>
      <c r="B301" s="1">
        <v>18223</v>
      </c>
      <c r="C301" s="210">
        <v>6</v>
      </c>
      <c r="D301" s="1">
        <v>1492</v>
      </c>
      <c r="E301" t="s">
        <v>42</v>
      </c>
      <c r="F301">
        <v>9601</v>
      </c>
      <c r="G301" s="139">
        <v>2011</v>
      </c>
      <c r="H301" t="s">
        <v>149</v>
      </c>
      <c r="I301">
        <v>1492</v>
      </c>
    </row>
    <row r="302" spans="1:9" ht="14.25" customHeight="1">
      <c r="A302" s="1" t="s">
        <v>411</v>
      </c>
      <c r="B302" s="1">
        <v>18223</v>
      </c>
      <c r="C302" s="210">
        <v>5</v>
      </c>
      <c r="D302" s="1">
        <v>1640</v>
      </c>
      <c r="E302" t="s">
        <v>42</v>
      </c>
      <c r="F302">
        <v>9601</v>
      </c>
      <c r="G302" s="139">
        <v>2011</v>
      </c>
      <c r="H302" t="s">
        <v>148</v>
      </c>
      <c r="I302">
        <v>1640</v>
      </c>
    </row>
    <row r="303" spans="1:9" ht="14.25" customHeight="1">
      <c r="A303" s="1" t="s">
        <v>411</v>
      </c>
      <c r="B303" s="1">
        <v>18223</v>
      </c>
      <c r="C303" s="210">
        <v>4</v>
      </c>
      <c r="D303" s="1">
        <v>1482</v>
      </c>
      <c r="E303" t="s">
        <v>42</v>
      </c>
      <c r="F303">
        <v>9601</v>
      </c>
      <c r="G303" s="139">
        <v>2011</v>
      </c>
      <c r="H303" t="s">
        <v>147</v>
      </c>
      <c r="I303">
        <v>1482</v>
      </c>
    </row>
    <row r="304" spans="1:9" ht="14.25" customHeight="1">
      <c r="A304" s="1" t="s">
        <v>411</v>
      </c>
      <c r="B304" s="1">
        <v>18223</v>
      </c>
      <c r="C304" s="210">
        <v>3</v>
      </c>
      <c r="D304" s="1">
        <v>1738</v>
      </c>
      <c r="E304" t="s">
        <v>42</v>
      </c>
      <c r="F304">
        <v>9601</v>
      </c>
      <c r="G304" s="139">
        <v>2011</v>
      </c>
      <c r="H304" t="s">
        <v>146</v>
      </c>
      <c r="I304">
        <v>1738</v>
      </c>
    </row>
    <row r="305" spans="1:9" ht="14.25" customHeight="1">
      <c r="A305" s="1" t="s">
        <v>411</v>
      </c>
      <c r="B305" s="1">
        <v>18223</v>
      </c>
      <c r="C305" s="210">
        <v>2</v>
      </c>
      <c r="D305" s="1">
        <v>1470</v>
      </c>
      <c r="E305" t="s">
        <v>42</v>
      </c>
      <c r="F305">
        <v>9601</v>
      </c>
      <c r="G305" s="139">
        <v>2011</v>
      </c>
      <c r="H305" t="s">
        <v>145</v>
      </c>
      <c r="I305">
        <v>1470</v>
      </c>
    </row>
    <row r="306" spans="1:9" ht="14.25" customHeight="1">
      <c r="A306" s="1" t="s">
        <v>411</v>
      </c>
      <c r="B306" s="403">
        <v>18223</v>
      </c>
      <c r="C306" s="404">
        <v>1</v>
      </c>
      <c r="D306" s="403">
        <v>1687</v>
      </c>
      <c r="E306" t="s">
        <v>42</v>
      </c>
      <c r="F306">
        <v>9601</v>
      </c>
      <c r="G306" s="139">
        <v>2011</v>
      </c>
      <c r="H306" t="s">
        <v>144</v>
      </c>
      <c r="I306">
        <v>1687</v>
      </c>
    </row>
    <row r="307" spans="1:9" ht="14.25" customHeight="1">
      <c r="A307" s="1" t="s">
        <v>412</v>
      </c>
      <c r="B307" s="1">
        <v>350</v>
      </c>
      <c r="C307" s="210">
        <v>12</v>
      </c>
      <c r="D307" s="1">
        <v>30</v>
      </c>
      <c r="E307" t="s">
        <v>42</v>
      </c>
      <c r="F307">
        <v>9602</v>
      </c>
      <c r="G307" s="139">
        <v>2011</v>
      </c>
      <c r="H307" t="s">
        <v>155</v>
      </c>
      <c r="I307">
        <v>30</v>
      </c>
    </row>
    <row r="308" spans="1:9" ht="14.25" customHeight="1">
      <c r="A308" s="1" t="s">
        <v>412</v>
      </c>
      <c r="B308" s="1">
        <v>350</v>
      </c>
      <c r="C308" s="210">
        <v>11</v>
      </c>
      <c r="D308" s="1">
        <v>29</v>
      </c>
      <c r="E308" t="s">
        <v>42</v>
      </c>
      <c r="F308">
        <v>9602</v>
      </c>
      <c r="G308" s="139">
        <v>2011</v>
      </c>
      <c r="H308" t="s">
        <v>154</v>
      </c>
      <c r="I308">
        <v>29</v>
      </c>
    </row>
    <row r="309" spans="1:9" ht="14.25" customHeight="1">
      <c r="A309" s="1" t="s">
        <v>412</v>
      </c>
      <c r="B309" s="1">
        <v>350</v>
      </c>
      <c r="C309" s="210">
        <v>10</v>
      </c>
      <c r="D309" s="1">
        <v>29</v>
      </c>
      <c r="E309" t="s">
        <v>42</v>
      </c>
      <c r="F309">
        <v>9602</v>
      </c>
      <c r="G309" s="139">
        <v>2011</v>
      </c>
      <c r="H309" t="s">
        <v>153</v>
      </c>
      <c r="I309">
        <v>29</v>
      </c>
    </row>
    <row r="310" spans="1:9" ht="14.25" customHeight="1">
      <c r="A310" s="1" t="s">
        <v>412</v>
      </c>
      <c r="B310" s="1">
        <v>350</v>
      </c>
      <c r="C310" s="210">
        <v>9</v>
      </c>
      <c r="D310" s="1">
        <v>29</v>
      </c>
      <c r="E310" t="s">
        <v>42</v>
      </c>
      <c r="F310">
        <v>9602</v>
      </c>
      <c r="G310" s="139">
        <v>2011</v>
      </c>
      <c r="H310" t="s">
        <v>152</v>
      </c>
      <c r="I310">
        <v>29</v>
      </c>
    </row>
    <row r="311" spans="1:9" ht="14.25" customHeight="1">
      <c r="A311" s="1" t="s">
        <v>412</v>
      </c>
      <c r="B311" s="1">
        <v>350</v>
      </c>
      <c r="C311" s="210">
        <v>8</v>
      </c>
      <c r="D311" s="1">
        <v>23</v>
      </c>
      <c r="E311" t="s">
        <v>42</v>
      </c>
      <c r="F311">
        <v>9602</v>
      </c>
      <c r="G311" s="139">
        <v>2011</v>
      </c>
      <c r="H311" t="s">
        <v>151</v>
      </c>
      <c r="I311">
        <v>23</v>
      </c>
    </row>
    <row r="312" spans="1:9" ht="14.25" customHeight="1">
      <c r="A312" s="1" t="s">
        <v>412</v>
      </c>
      <c r="B312" s="1">
        <v>350</v>
      </c>
      <c r="C312" s="210">
        <v>7</v>
      </c>
      <c r="D312" s="1">
        <v>27</v>
      </c>
      <c r="E312" t="s">
        <v>42</v>
      </c>
      <c r="F312">
        <v>9602</v>
      </c>
      <c r="G312" s="139">
        <v>2011</v>
      </c>
      <c r="H312" t="s">
        <v>150</v>
      </c>
      <c r="I312">
        <v>27</v>
      </c>
    </row>
    <row r="313" spans="1:9" ht="14.25" customHeight="1">
      <c r="A313" s="1" t="s">
        <v>412</v>
      </c>
      <c r="B313" s="1">
        <v>350</v>
      </c>
      <c r="C313" s="210">
        <v>6</v>
      </c>
      <c r="D313" s="1">
        <v>28</v>
      </c>
      <c r="E313" t="s">
        <v>42</v>
      </c>
      <c r="F313">
        <v>9602</v>
      </c>
      <c r="G313" s="139">
        <v>2011</v>
      </c>
      <c r="H313" t="s">
        <v>149</v>
      </c>
      <c r="I313">
        <v>28</v>
      </c>
    </row>
    <row r="314" spans="1:9" ht="14.25" customHeight="1">
      <c r="A314" s="1" t="s">
        <v>412</v>
      </c>
      <c r="B314" s="1">
        <v>350</v>
      </c>
      <c r="C314" s="210">
        <v>5</v>
      </c>
      <c r="D314" s="1">
        <v>32</v>
      </c>
      <c r="E314" t="s">
        <v>42</v>
      </c>
      <c r="F314">
        <v>9602</v>
      </c>
      <c r="G314" s="139">
        <v>2011</v>
      </c>
      <c r="H314" t="s">
        <v>148</v>
      </c>
      <c r="I314">
        <v>32</v>
      </c>
    </row>
    <row r="315" spans="1:9" ht="14.25" customHeight="1">
      <c r="A315" s="1" t="s">
        <v>412</v>
      </c>
      <c r="B315" s="1">
        <v>350</v>
      </c>
      <c r="C315" s="210">
        <v>4</v>
      </c>
      <c r="D315" s="1">
        <v>29</v>
      </c>
      <c r="E315" t="s">
        <v>42</v>
      </c>
      <c r="F315">
        <v>9602</v>
      </c>
      <c r="G315" s="139">
        <v>2011</v>
      </c>
      <c r="H315" t="s">
        <v>147</v>
      </c>
      <c r="I315">
        <v>29</v>
      </c>
    </row>
    <row r="316" spans="1:9" ht="14.25" customHeight="1">
      <c r="A316" s="1" t="s">
        <v>412</v>
      </c>
      <c r="B316" s="1">
        <v>350</v>
      </c>
      <c r="C316" s="210">
        <v>3</v>
      </c>
      <c r="D316" s="1">
        <v>34</v>
      </c>
      <c r="E316" t="s">
        <v>42</v>
      </c>
      <c r="F316">
        <v>9602</v>
      </c>
      <c r="G316" s="139">
        <v>2011</v>
      </c>
      <c r="H316" t="s">
        <v>146</v>
      </c>
      <c r="I316">
        <v>34</v>
      </c>
    </row>
    <row r="317" spans="1:9" ht="14.25" customHeight="1">
      <c r="A317" s="1" t="s">
        <v>412</v>
      </c>
      <c r="B317" s="1">
        <v>350</v>
      </c>
      <c r="C317" s="210">
        <v>2</v>
      </c>
      <c r="D317" s="1">
        <v>28</v>
      </c>
      <c r="E317" t="s">
        <v>42</v>
      </c>
      <c r="F317">
        <v>9602</v>
      </c>
      <c r="G317" s="139">
        <v>2011</v>
      </c>
      <c r="H317" t="s">
        <v>145</v>
      </c>
      <c r="I317">
        <v>28</v>
      </c>
    </row>
    <row r="318" spans="1:9" ht="14.25" customHeight="1">
      <c r="A318" s="1" t="s">
        <v>412</v>
      </c>
      <c r="B318" s="1">
        <v>350</v>
      </c>
      <c r="C318" s="210">
        <v>1</v>
      </c>
      <c r="D318" s="1">
        <v>32</v>
      </c>
      <c r="E318" t="s">
        <v>42</v>
      </c>
      <c r="F318">
        <v>9602</v>
      </c>
      <c r="G318" s="139">
        <v>2011</v>
      </c>
      <c r="H318" t="s">
        <v>144</v>
      </c>
      <c r="I318">
        <v>32</v>
      </c>
    </row>
    <row r="319" spans="1:9" ht="14.25" customHeight="1">
      <c r="A319" s="1" t="s">
        <v>413</v>
      </c>
      <c r="B319" s="1">
        <v>0</v>
      </c>
      <c r="C319" s="210">
        <v>12</v>
      </c>
      <c r="D319" s="1">
        <v>0</v>
      </c>
      <c r="E319" t="s">
        <v>42</v>
      </c>
      <c r="F319">
        <v>9603</v>
      </c>
      <c r="G319" s="139">
        <v>2011</v>
      </c>
      <c r="H319" t="s">
        <v>155</v>
      </c>
      <c r="I319">
        <v>0</v>
      </c>
    </row>
    <row r="320" spans="1:9" ht="14.25" customHeight="1">
      <c r="A320" s="1" t="s">
        <v>413</v>
      </c>
      <c r="B320" s="1">
        <v>0</v>
      </c>
      <c r="C320" s="210">
        <v>11</v>
      </c>
      <c r="D320" s="1">
        <v>0</v>
      </c>
      <c r="E320" t="s">
        <v>42</v>
      </c>
      <c r="F320">
        <v>9603</v>
      </c>
      <c r="G320" s="139">
        <v>2011</v>
      </c>
      <c r="H320" t="s">
        <v>154</v>
      </c>
      <c r="I320">
        <v>0</v>
      </c>
    </row>
    <row r="321" spans="1:9" ht="14.25" customHeight="1">
      <c r="A321" s="1" t="s">
        <v>413</v>
      </c>
      <c r="B321" s="1">
        <v>0</v>
      </c>
      <c r="C321" s="210">
        <v>10</v>
      </c>
      <c r="D321" s="1">
        <v>0</v>
      </c>
      <c r="E321" t="s">
        <v>42</v>
      </c>
      <c r="F321">
        <v>9603</v>
      </c>
      <c r="G321" s="139">
        <v>2011</v>
      </c>
      <c r="H321" t="s">
        <v>153</v>
      </c>
      <c r="I321">
        <v>0</v>
      </c>
    </row>
    <row r="322" spans="1:9" ht="14.25" customHeight="1">
      <c r="A322" s="1" t="s">
        <v>413</v>
      </c>
      <c r="B322" s="1">
        <v>0</v>
      </c>
      <c r="C322" s="210">
        <v>9</v>
      </c>
      <c r="D322" s="1">
        <v>0</v>
      </c>
      <c r="E322" t="s">
        <v>42</v>
      </c>
      <c r="F322">
        <v>9603</v>
      </c>
      <c r="G322" s="139">
        <v>2011</v>
      </c>
      <c r="H322" t="s">
        <v>152</v>
      </c>
      <c r="I322">
        <v>0</v>
      </c>
    </row>
    <row r="323" spans="1:9" ht="14.25" customHeight="1">
      <c r="A323" s="1" t="s">
        <v>413</v>
      </c>
      <c r="B323" s="1">
        <v>0</v>
      </c>
      <c r="C323" s="210">
        <v>8</v>
      </c>
      <c r="D323" s="1">
        <v>0</v>
      </c>
      <c r="E323" t="s">
        <v>42</v>
      </c>
      <c r="F323">
        <v>9603</v>
      </c>
      <c r="G323" s="139">
        <v>2011</v>
      </c>
      <c r="H323" t="s">
        <v>151</v>
      </c>
      <c r="I323">
        <v>0</v>
      </c>
    </row>
    <row r="324" spans="1:9" ht="14.25" customHeight="1">
      <c r="A324" s="1" t="s">
        <v>413</v>
      </c>
      <c r="B324" s="1">
        <v>0</v>
      </c>
      <c r="C324" s="210">
        <v>7</v>
      </c>
      <c r="D324" s="1">
        <v>0</v>
      </c>
      <c r="E324" t="s">
        <v>42</v>
      </c>
      <c r="F324">
        <v>9603</v>
      </c>
      <c r="G324" s="139">
        <v>2011</v>
      </c>
      <c r="H324" t="s">
        <v>150</v>
      </c>
      <c r="I324">
        <v>0</v>
      </c>
    </row>
    <row r="325" spans="1:9" ht="14.25" customHeight="1">
      <c r="A325" s="1" t="s">
        <v>413</v>
      </c>
      <c r="B325" s="1">
        <v>0</v>
      </c>
      <c r="C325" s="210">
        <v>6</v>
      </c>
      <c r="D325" s="1">
        <v>0</v>
      </c>
      <c r="E325" t="s">
        <v>42</v>
      </c>
      <c r="F325">
        <v>9603</v>
      </c>
      <c r="G325" s="139">
        <v>2011</v>
      </c>
      <c r="H325" t="s">
        <v>149</v>
      </c>
      <c r="I325">
        <v>0</v>
      </c>
    </row>
    <row r="326" spans="1:9" ht="14.25" customHeight="1">
      <c r="A326" s="1" t="s">
        <v>413</v>
      </c>
      <c r="B326" s="1">
        <v>0</v>
      </c>
      <c r="C326" s="210">
        <v>5</v>
      </c>
      <c r="D326" s="1">
        <v>0</v>
      </c>
      <c r="E326" t="s">
        <v>42</v>
      </c>
      <c r="F326">
        <v>9603</v>
      </c>
      <c r="G326" s="139">
        <v>2011</v>
      </c>
      <c r="H326" t="s">
        <v>148</v>
      </c>
      <c r="I326">
        <v>0</v>
      </c>
    </row>
    <row r="327" spans="1:9" ht="14.25" customHeight="1">
      <c r="A327" s="1" t="s">
        <v>413</v>
      </c>
      <c r="B327" s="1">
        <v>0</v>
      </c>
      <c r="C327" s="210">
        <v>4</v>
      </c>
      <c r="D327" s="1">
        <v>0</v>
      </c>
      <c r="E327" t="s">
        <v>42</v>
      </c>
      <c r="F327">
        <v>9603</v>
      </c>
      <c r="G327" s="139">
        <v>2011</v>
      </c>
      <c r="H327" t="s">
        <v>147</v>
      </c>
      <c r="I327">
        <v>0</v>
      </c>
    </row>
    <row r="328" spans="1:9" ht="14.25" customHeight="1">
      <c r="A328" s="1" t="s">
        <v>413</v>
      </c>
      <c r="B328" s="1">
        <v>0</v>
      </c>
      <c r="C328" s="210">
        <v>3</v>
      </c>
      <c r="D328" s="1">
        <v>0</v>
      </c>
      <c r="E328" t="s">
        <v>42</v>
      </c>
      <c r="F328">
        <v>9603</v>
      </c>
      <c r="G328" s="139">
        <v>2011</v>
      </c>
      <c r="H328" t="s">
        <v>146</v>
      </c>
      <c r="I328">
        <v>0</v>
      </c>
    </row>
    <row r="329" spans="1:9" ht="14.25" customHeight="1">
      <c r="A329" s="1" t="s">
        <v>413</v>
      </c>
      <c r="B329" s="1">
        <v>0</v>
      </c>
      <c r="C329" s="210">
        <v>2</v>
      </c>
      <c r="D329" s="1">
        <v>0</v>
      </c>
      <c r="E329" t="s">
        <v>42</v>
      </c>
      <c r="F329">
        <v>9603</v>
      </c>
      <c r="G329" s="139">
        <v>2011</v>
      </c>
      <c r="H329" t="s">
        <v>145</v>
      </c>
      <c r="I329">
        <v>0</v>
      </c>
    </row>
    <row r="330" spans="1:9" ht="14.25" customHeight="1">
      <c r="A330" s="1" t="s">
        <v>413</v>
      </c>
      <c r="B330" s="1">
        <v>0</v>
      </c>
      <c r="C330" s="210">
        <v>1</v>
      </c>
      <c r="D330" s="1">
        <v>0</v>
      </c>
      <c r="E330" t="s">
        <v>42</v>
      </c>
      <c r="F330">
        <v>9603</v>
      </c>
      <c r="G330" s="139">
        <v>2011</v>
      </c>
      <c r="H330" t="s">
        <v>144</v>
      </c>
      <c r="I330">
        <v>0</v>
      </c>
    </row>
    <row r="331" spans="1:9" ht="14.25" customHeight="1">
      <c r="A331" s="1" t="s">
        <v>414</v>
      </c>
      <c r="B331" s="1">
        <v>0</v>
      </c>
      <c r="C331" s="210">
        <v>12</v>
      </c>
      <c r="D331" s="1">
        <v>0</v>
      </c>
      <c r="E331" t="s">
        <v>42</v>
      </c>
      <c r="F331">
        <v>9604</v>
      </c>
      <c r="G331" s="139">
        <v>2011</v>
      </c>
      <c r="H331" t="s">
        <v>155</v>
      </c>
      <c r="I331">
        <v>0</v>
      </c>
    </row>
    <row r="332" spans="1:9" ht="14.25" customHeight="1">
      <c r="A332" s="1" t="s">
        <v>414</v>
      </c>
      <c r="B332" s="1">
        <v>0</v>
      </c>
      <c r="C332" s="210">
        <v>11</v>
      </c>
      <c r="D332" s="1">
        <v>0</v>
      </c>
      <c r="E332" t="s">
        <v>42</v>
      </c>
      <c r="F332">
        <v>9604</v>
      </c>
      <c r="G332" s="139">
        <v>2011</v>
      </c>
      <c r="H332" t="s">
        <v>154</v>
      </c>
      <c r="I332">
        <v>0</v>
      </c>
    </row>
    <row r="333" spans="1:9" ht="14.25" customHeight="1">
      <c r="A333" s="1" t="s">
        <v>414</v>
      </c>
      <c r="B333" s="1">
        <v>0</v>
      </c>
      <c r="C333" s="210">
        <v>10</v>
      </c>
      <c r="D333" s="1">
        <v>0</v>
      </c>
      <c r="E333" t="s">
        <v>42</v>
      </c>
      <c r="F333">
        <v>9604</v>
      </c>
      <c r="G333" s="139">
        <v>2011</v>
      </c>
      <c r="H333" t="s">
        <v>153</v>
      </c>
      <c r="I333">
        <v>0</v>
      </c>
    </row>
    <row r="334" spans="1:9" ht="14.25" customHeight="1">
      <c r="A334" s="1" t="s">
        <v>414</v>
      </c>
      <c r="B334" s="1">
        <v>0</v>
      </c>
      <c r="C334" s="210">
        <v>9</v>
      </c>
      <c r="D334" s="1">
        <v>0</v>
      </c>
      <c r="E334" t="s">
        <v>42</v>
      </c>
      <c r="F334">
        <v>9604</v>
      </c>
      <c r="G334" s="139">
        <v>2011</v>
      </c>
      <c r="H334" t="s">
        <v>152</v>
      </c>
      <c r="I334">
        <v>0</v>
      </c>
    </row>
    <row r="335" spans="1:9" ht="14.25" customHeight="1">
      <c r="A335" s="1" t="s">
        <v>414</v>
      </c>
      <c r="B335" s="1">
        <v>0</v>
      </c>
      <c r="C335" s="210">
        <v>8</v>
      </c>
      <c r="D335" s="1">
        <v>0</v>
      </c>
      <c r="E335" t="s">
        <v>42</v>
      </c>
      <c r="F335">
        <v>9604</v>
      </c>
      <c r="G335" s="139">
        <v>2011</v>
      </c>
      <c r="H335" t="s">
        <v>151</v>
      </c>
      <c r="I335">
        <v>0</v>
      </c>
    </row>
    <row r="336" spans="1:9" ht="14.25" customHeight="1">
      <c r="A336" s="1" t="s">
        <v>414</v>
      </c>
      <c r="B336" s="1">
        <v>0</v>
      </c>
      <c r="C336" s="210">
        <v>7</v>
      </c>
      <c r="D336" s="1">
        <v>0</v>
      </c>
      <c r="E336" t="s">
        <v>42</v>
      </c>
      <c r="F336">
        <v>9604</v>
      </c>
      <c r="G336" s="139">
        <v>2011</v>
      </c>
      <c r="H336" t="s">
        <v>150</v>
      </c>
      <c r="I336">
        <v>0</v>
      </c>
    </row>
    <row r="337" spans="1:9" ht="14.25" customHeight="1">
      <c r="A337" s="1" t="s">
        <v>414</v>
      </c>
      <c r="B337" s="1">
        <v>0</v>
      </c>
      <c r="C337" s="210">
        <v>6</v>
      </c>
      <c r="D337" s="1">
        <v>0</v>
      </c>
      <c r="E337" t="s">
        <v>42</v>
      </c>
      <c r="F337">
        <v>9604</v>
      </c>
      <c r="G337" s="139">
        <v>2011</v>
      </c>
      <c r="H337" t="s">
        <v>149</v>
      </c>
      <c r="I337">
        <v>0</v>
      </c>
    </row>
    <row r="338" spans="1:9" ht="14.25" customHeight="1">
      <c r="A338" s="1" t="s">
        <v>414</v>
      </c>
      <c r="B338" s="1">
        <v>0</v>
      </c>
      <c r="C338" s="210">
        <v>5</v>
      </c>
      <c r="D338" s="1">
        <v>0</v>
      </c>
      <c r="E338" t="s">
        <v>42</v>
      </c>
      <c r="F338">
        <v>9604</v>
      </c>
      <c r="G338" s="139">
        <v>2011</v>
      </c>
      <c r="H338" t="s">
        <v>148</v>
      </c>
      <c r="I338">
        <v>0</v>
      </c>
    </row>
    <row r="339" spans="1:9" ht="14.25" customHeight="1">
      <c r="A339" s="1" t="s">
        <v>414</v>
      </c>
      <c r="B339" s="1">
        <v>0</v>
      </c>
      <c r="C339" s="210">
        <v>4</v>
      </c>
      <c r="D339" s="1">
        <v>0</v>
      </c>
      <c r="E339" t="s">
        <v>42</v>
      </c>
      <c r="F339">
        <v>9604</v>
      </c>
      <c r="G339" s="139">
        <v>2011</v>
      </c>
      <c r="H339" t="s">
        <v>147</v>
      </c>
      <c r="I339">
        <v>0</v>
      </c>
    </row>
    <row r="340" spans="1:9" ht="14.25" customHeight="1">
      <c r="A340" s="1" t="s">
        <v>414</v>
      </c>
      <c r="B340" s="1">
        <v>0</v>
      </c>
      <c r="C340" s="210">
        <v>3</v>
      </c>
      <c r="D340" s="1">
        <v>0</v>
      </c>
      <c r="E340" t="s">
        <v>42</v>
      </c>
      <c r="F340">
        <v>9604</v>
      </c>
      <c r="G340" s="139">
        <v>2011</v>
      </c>
      <c r="H340" t="s">
        <v>146</v>
      </c>
      <c r="I340">
        <v>0</v>
      </c>
    </row>
    <row r="341" spans="1:9" ht="14.25" customHeight="1">
      <c r="A341" s="1" t="s">
        <v>414</v>
      </c>
      <c r="B341" s="1">
        <v>0</v>
      </c>
      <c r="C341" s="210">
        <v>2</v>
      </c>
      <c r="D341" s="1">
        <v>0</v>
      </c>
      <c r="E341" t="s">
        <v>42</v>
      </c>
      <c r="F341">
        <v>9604</v>
      </c>
      <c r="G341" s="139">
        <v>2011</v>
      </c>
      <c r="H341" t="s">
        <v>145</v>
      </c>
      <c r="I341">
        <v>0</v>
      </c>
    </row>
    <row r="342" spans="1:9" ht="14.25" customHeight="1">
      <c r="A342" s="1" t="s">
        <v>414</v>
      </c>
      <c r="B342" s="1">
        <v>0</v>
      </c>
      <c r="C342" s="210">
        <v>1</v>
      </c>
      <c r="D342" s="1">
        <v>0</v>
      </c>
      <c r="E342" t="s">
        <v>42</v>
      </c>
      <c r="F342">
        <v>9604</v>
      </c>
      <c r="G342" s="139">
        <v>2011</v>
      </c>
      <c r="H342" t="s">
        <v>144</v>
      </c>
      <c r="I342">
        <v>0</v>
      </c>
    </row>
    <row r="343" spans="1:9" ht="14.25" customHeight="1">
      <c r="A343" s="1" t="s">
        <v>415</v>
      </c>
      <c r="B343" s="1">
        <v>0</v>
      </c>
      <c r="C343" s="210">
        <v>12</v>
      </c>
      <c r="D343" s="1">
        <v>0</v>
      </c>
      <c r="E343" t="s">
        <v>42</v>
      </c>
      <c r="F343">
        <v>9605</v>
      </c>
      <c r="G343" s="139">
        <v>2011</v>
      </c>
      <c r="H343" t="s">
        <v>155</v>
      </c>
      <c r="I343">
        <v>0</v>
      </c>
    </row>
    <row r="344" spans="1:9" ht="14.25" customHeight="1">
      <c r="A344" s="1" t="s">
        <v>415</v>
      </c>
      <c r="B344" s="1">
        <v>0</v>
      </c>
      <c r="C344" s="210">
        <v>11</v>
      </c>
      <c r="D344" s="1">
        <v>0</v>
      </c>
      <c r="E344" t="s">
        <v>42</v>
      </c>
      <c r="F344">
        <v>9605</v>
      </c>
      <c r="G344" s="139">
        <v>2011</v>
      </c>
      <c r="H344" t="s">
        <v>154</v>
      </c>
      <c r="I344">
        <v>0</v>
      </c>
    </row>
    <row r="345" spans="1:9" ht="14.25" customHeight="1">
      <c r="A345" s="1" t="s">
        <v>415</v>
      </c>
      <c r="B345" s="1">
        <v>0</v>
      </c>
      <c r="C345" s="210">
        <v>10</v>
      </c>
      <c r="D345" s="1">
        <v>0</v>
      </c>
      <c r="E345" t="s">
        <v>42</v>
      </c>
      <c r="F345">
        <v>9605</v>
      </c>
      <c r="G345" s="139">
        <v>2011</v>
      </c>
      <c r="H345" t="s">
        <v>153</v>
      </c>
      <c r="I345">
        <v>0</v>
      </c>
    </row>
    <row r="346" spans="1:9" ht="14.25" customHeight="1">
      <c r="A346" s="1" t="s">
        <v>415</v>
      </c>
      <c r="B346" s="1">
        <v>0</v>
      </c>
      <c r="C346" s="210">
        <v>9</v>
      </c>
      <c r="D346" s="1">
        <v>0</v>
      </c>
      <c r="E346" t="s">
        <v>42</v>
      </c>
      <c r="F346">
        <v>9605</v>
      </c>
      <c r="G346" s="139">
        <v>2011</v>
      </c>
      <c r="H346" t="s">
        <v>152</v>
      </c>
      <c r="I346">
        <v>0</v>
      </c>
    </row>
    <row r="347" spans="1:9" ht="14.25" customHeight="1">
      <c r="A347" s="1" t="s">
        <v>415</v>
      </c>
      <c r="B347" s="1">
        <v>0</v>
      </c>
      <c r="C347" s="210">
        <v>8</v>
      </c>
      <c r="D347" s="1">
        <v>0</v>
      </c>
      <c r="E347" t="s">
        <v>42</v>
      </c>
      <c r="F347">
        <v>9605</v>
      </c>
      <c r="G347" s="139">
        <v>2011</v>
      </c>
      <c r="H347" t="s">
        <v>151</v>
      </c>
      <c r="I347">
        <v>0</v>
      </c>
    </row>
    <row r="348" spans="1:9" ht="14.25" customHeight="1">
      <c r="A348" s="1" t="s">
        <v>415</v>
      </c>
      <c r="B348" s="1">
        <v>0</v>
      </c>
      <c r="C348" s="210">
        <v>7</v>
      </c>
      <c r="D348" s="1">
        <v>0</v>
      </c>
      <c r="E348" t="s">
        <v>42</v>
      </c>
      <c r="F348">
        <v>9605</v>
      </c>
      <c r="G348" s="139">
        <v>2011</v>
      </c>
      <c r="H348" t="s">
        <v>150</v>
      </c>
      <c r="I348">
        <v>0</v>
      </c>
    </row>
    <row r="349" spans="1:9" ht="14.25" customHeight="1">
      <c r="A349" s="1" t="s">
        <v>415</v>
      </c>
      <c r="B349" s="1">
        <v>0</v>
      </c>
      <c r="C349" s="210">
        <v>6</v>
      </c>
      <c r="D349" s="1">
        <v>0</v>
      </c>
      <c r="E349" t="s">
        <v>42</v>
      </c>
      <c r="F349">
        <v>9605</v>
      </c>
      <c r="G349" s="139">
        <v>2011</v>
      </c>
      <c r="H349" t="s">
        <v>149</v>
      </c>
      <c r="I349">
        <v>0</v>
      </c>
    </row>
    <row r="350" spans="1:9" ht="14.25" customHeight="1">
      <c r="A350" s="1" t="s">
        <v>415</v>
      </c>
      <c r="B350" s="1">
        <v>0</v>
      </c>
      <c r="C350" s="210">
        <v>5</v>
      </c>
      <c r="D350" s="1">
        <v>0</v>
      </c>
      <c r="E350" t="s">
        <v>42</v>
      </c>
      <c r="F350">
        <v>9605</v>
      </c>
      <c r="G350" s="139">
        <v>2011</v>
      </c>
      <c r="H350" t="s">
        <v>148</v>
      </c>
      <c r="I350">
        <v>0</v>
      </c>
    </row>
    <row r="351" spans="1:9" ht="14.25" customHeight="1">
      <c r="A351" s="1" t="s">
        <v>415</v>
      </c>
      <c r="B351" s="1">
        <v>0</v>
      </c>
      <c r="C351" s="210">
        <v>4</v>
      </c>
      <c r="D351" s="1">
        <v>0</v>
      </c>
      <c r="E351" t="s">
        <v>42</v>
      </c>
      <c r="F351">
        <v>9605</v>
      </c>
      <c r="G351" s="139">
        <v>2011</v>
      </c>
      <c r="H351" t="s">
        <v>147</v>
      </c>
      <c r="I351">
        <v>0</v>
      </c>
    </row>
    <row r="352" spans="1:9" ht="14.25" customHeight="1">
      <c r="A352" s="1" t="s">
        <v>415</v>
      </c>
      <c r="B352" s="1">
        <v>0</v>
      </c>
      <c r="C352" s="210">
        <v>3</v>
      </c>
      <c r="D352" s="1">
        <v>0</v>
      </c>
      <c r="E352" t="s">
        <v>42</v>
      </c>
      <c r="F352">
        <v>9605</v>
      </c>
      <c r="G352" s="139">
        <v>2011</v>
      </c>
      <c r="H352" t="s">
        <v>146</v>
      </c>
      <c r="I352">
        <v>0</v>
      </c>
    </row>
    <row r="353" spans="1:9" ht="14.25" customHeight="1">
      <c r="A353" s="1" t="s">
        <v>415</v>
      </c>
      <c r="B353" s="1">
        <v>0</v>
      </c>
      <c r="C353" s="210">
        <v>2</v>
      </c>
      <c r="D353" s="1">
        <v>0</v>
      </c>
      <c r="E353" t="s">
        <v>42</v>
      </c>
      <c r="F353">
        <v>9605</v>
      </c>
      <c r="G353" s="139">
        <v>2011</v>
      </c>
      <c r="H353" t="s">
        <v>145</v>
      </c>
      <c r="I353">
        <v>0</v>
      </c>
    </row>
    <row r="354" spans="1:9" ht="14.25" customHeight="1">
      <c r="A354" s="1" t="s">
        <v>415</v>
      </c>
      <c r="B354" s="1">
        <v>0</v>
      </c>
      <c r="C354" s="210">
        <v>1</v>
      </c>
      <c r="D354" s="1">
        <v>0</v>
      </c>
      <c r="E354" t="s">
        <v>42</v>
      </c>
      <c r="F354">
        <v>9605</v>
      </c>
      <c r="G354" s="139">
        <v>2011</v>
      </c>
      <c r="H354" t="s">
        <v>144</v>
      </c>
      <c r="I354">
        <v>0</v>
      </c>
    </row>
    <row r="355" spans="1:9" ht="14.25" customHeight="1">
      <c r="A355" s="1" t="s">
        <v>416</v>
      </c>
      <c r="B355" s="1">
        <v>0</v>
      </c>
      <c r="C355" s="210">
        <v>12</v>
      </c>
      <c r="D355" s="1">
        <v>0</v>
      </c>
      <c r="E355" t="s">
        <v>42</v>
      </c>
      <c r="F355">
        <v>9606</v>
      </c>
      <c r="G355" s="139">
        <v>2011</v>
      </c>
      <c r="H355" t="s">
        <v>155</v>
      </c>
      <c r="I355">
        <v>0</v>
      </c>
    </row>
    <row r="356" spans="1:9" ht="14.25" customHeight="1">
      <c r="A356" s="1" t="s">
        <v>416</v>
      </c>
      <c r="B356" s="1">
        <v>0</v>
      </c>
      <c r="C356" s="210">
        <v>11</v>
      </c>
      <c r="D356" s="1">
        <v>0</v>
      </c>
      <c r="E356" t="s">
        <v>42</v>
      </c>
      <c r="F356">
        <v>9606</v>
      </c>
      <c r="G356" s="139">
        <v>2011</v>
      </c>
      <c r="H356" t="s">
        <v>154</v>
      </c>
      <c r="I356">
        <v>0</v>
      </c>
    </row>
    <row r="357" spans="1:9" ht="14.25" customHeight="1">
      <c r="A357" s="1" t="s">
        <v>416</v>
      </c>
      <c r="B357" s="1">
        <v>0</v>
      </c>
      <c r="C357" s="210">
        <v>10</v>
      </c>
      <c r="D357" s="1">
        <v>0</v>
      </c>
      <c r="E357" t="s">
        <v>42</v>
      </c>
      <c r="F357">
        <v>9606</v>
      </c>
      <c r="G357" s="139">
        <v>2011</v>
      </c>
      <c r="H357" t="s">
        <v>153</v>
      </c>
      <c r="I357">
        <v>0</v>
      </c>
    </row>
    <row r="358" spans="1:9" ht="14.25" customHeight="1">
      <c r="A358" s="1" t="s">
        <v>416</v>
      </c>
      <c r="B358" s="1">
        <v>0</v>
      </c>
      <c r="C358" s="210">
        <v>9</v>
      </c>
      <c r="D358" s="1">
        <v>0</v>
      </c>
      <c r="E358" t="s">
        <v>42</v>
      </c>
      <c r="F358">
        <v>9606</v>
      </c>
      <c r="G358" s="139">
        <v>2011</v>
      </c>
      <c r="H358" t="s">
        <v>152</v>
      </c>
      <c r="I358">
        <v>0</v>
      </c>
    </row>
    <row r="359" spans="1:9" ht="14.25" customHeight="1">
      <c r="A359" s="1" t="s">
        <v>416</v>
      </c>
      <c r="B359" s="1">
        <v>0</v>
      </c>
      <c r="C359" s="210">
        <v>8</v>
      </c>
      <c r="D359" s="1">
        <v>0</v>
      </c>
      <c r="E359" t="s">
        <v>42</v>
      </c>
      <c r="F359">
        <v>9606</v>
      </c>
      <c r="G359" s="139">
        <v>2011</v>
      </c>
      <c r="H359" t="s">
        <v>151</v>
      </c>
      <c r="I359">
        <v>0</v>
      </c>
    </row>
    <row r="360" spans="1:9" ht="14.25" customHeight="1">
      <c r="A360" s="1" t="s">
        <v>416</v>
      </c>
      <c r="B360" s="1">
        <v>0</v>
      </c>
      <c r="C360" s="210">
        <v>7</v>
      </c>
      <c r="D360" s="1">
        <v>0</v>
      </c>
      <c r="E360" t="s">
        <v>42</v>
      </c>
      <c r="F360">
        <v>9606</v>
      </c>
      <c r="G360" s="139">
        <v>2011</v>
      </c>
      <c r="H360" t="s">
        <v>150</v>
      </c>
      <c r="I360">
        <v>0</v>
      </c>
    </row>
    <row r="361" spans="1:9" ht="14.25" customHeight="1">
      <c r="A361" s="1" t="s">
        <v>416</v>
      </c>
      <c r="B361" s="1">
        <v>0</v>
      </c>
      <c r="C361" s="210">
        <v>6</v>
      </c>
      <c r="D361" s="1">
        <v>0</v>
      </c>
      <c r="E361" t="s">
        <v>42</v>
      </c>
      <c r="F361">
        <v>9606</v>
      </c>
      <c r="G361" s="139">
        <v>2011</v>
      </c>
      <c r="H361" t="s">
        <v>149</v>
      </c>
      <c r="I361">
        <v>0</v>
      </c>
    </row>
    <row r="362" spans="1:9" ht="14.25" customHeight="1">
      <c r="A362" s="1" t="s">
        <v>416</v>
      </c>
      <c r="B362" s="1">
        <v>0</v>
      </c>
      <c r="C362" s="210">
        <v>5</v>
      </c>
      <c r="D362" s="1">
        <v>0</v>
      </c>
      <c r="E362" t="s">
        <v>42</v>
      </c>
      <c r="F362">
        <v>9606</v>
      </c>
      <c r="G362" s="139">
        <v>2011</v>
      </c>
      <c r="H362" t="s">
        <v>148</v>
      </c>
      <c r="I362">
        <v>0</v>
      </c>
    </row>
    <row r="363" spans="1:9" ht="14.25" customHeight="1">
      <c r="A363" s="1" t="s">
        <v>416</v>
      </c>
      <c r="B363" s="1">
        <v>0</v>
      </c>
      <c r="C363" s="210">
        <v>4</v>
      </c>
      <c r="D363" s="1">
        <v>0</v>
      </c>
      <c r="E363" t="s">
        <v>42</v>
      </c>
      <c r="F363">
        <v>9606</v>
      </c>
      <c r="G363" s="139">
        <v>2011</v>
      </c>
      <c r="H363" t="s">
        <v>147</v>
      </c>
      <c r="I363">
        <v>0</v>
      </c>
    </row>
    <row r="364" spans="1:9" ht="14.25" customHeight="1">
      <c r="A364" s="1" t="s">
        <v>416</v>
      </c>
      <c r="B364" s="1">
        <v>0</v>
      </c>
      <c r="C364" s="210">
        <v>3</v>
      </c>
      <c r="D364" s="1">
        <v>0</v>
      </c>
      <c r="E364" t="s">
        <v>42</v>
      </c>
      <c r="F364">
        <v>9606</v>
      </c>
      <c r="G364" s="139">
        <v>2011</v>
      </c>
      <c r="H364" t="s">
        <v>146</v>
      </c>
      <c r="I364">
        <v>0</v>
      </c>
    </row>
    <row r="365" spans="1:9" ht="14.25" customHeight="1">
      <c r="A365" s="1" t="s">
        <v>416</v>
      </c>
      <c r="B365" s="1">
        <v>0</v>
      </c>
      <c r="C365" s="210">
        <v>2</v>
      </c>
      <c r="D365" s="1">
        <v>0</v>
      </c>
      <c r="E365" t="s">
        <v>42</v>
      </c>
      <c r="F365">
        <v>9606</v>
      </c>
      <c r="G365" s="139">
        <v>2011</v>
      </c>
      <c r="H365" t="s">
        <v>145</v>
      </c>
      <c r="I365">
        <v>0</v>
      </c>
    </row>
    <row r="366" spans="1:9" ht="14.25" customHeight="1">
      <c r="A366" s="1" t="s">
        <v>416</v>
      </c>
      <c r="B366" s="1">
        <v>0</v>
      </c>
      <c r="C366" s="210">
        <v>1</v>
      </c>
      <c r="D366" s="1">
        <v>0</v>
      </c>
      <c r="E366" t="s">
        <v>42</v>
      </c>
      <c r="F366">
        <v>9606</v>
      </c>
      <c r="G366" s="139">
        <v>2011</v>
      </c>
      <c r="H366" t="s">
        <v>144</v>
      </c>
      <c r="I366">
        <v>0</v>
      </c>
    </row>
    <row r="367" spans="1:9" ht="14.25" customHeight="1">
      <c r="A367" s="1" t="s">
        <v>417</v>
      </c>
      <c r="B367" s="1" t="s">
        <v>9</v>
      </c>
      <c r="C367" s="210" t="s">
        <v>9</v>
      </c>
      <c r="D367" s="1" t="s">
        <v>8</v>
      </c>
      <c r="E367" t="s">
        <v>22</v>
      </c>
      <c r="F367">
        <v>9601</v>
      </c>
      <c r="G367" s="139">
        <v>2011</v>
      </c>
      <c r="H367" t="s">
        <v>155</v>
      </c>
      <c r="I367">
        <v>-1</v>
      </c>
    </row>
    <row r="368" spans="1:9" ht="14.25" customHeight="1">
      <c r="A368" s="1" t="s">
        <v>417</v>
      </c>
      <c r="B368" s="1" t="s">
        <v>9</v>
      </c>
      <c r="C368" s="210" t="s">
        <v>9</v>
      </c>
      <c r="D368" s="1" t="s">
        <v>8</v>
      </c>
      <c r="E368" t="s">
        <v>22</v>
      </c>
      <c r="F368">
        <v>9601</v>
      </c>
      <c r="G368" s="139">
        <v>2011</v>
      </c>
      <c r="H368" t="s">
        <v>154</v>
      </c>
      <c r="I368">
        <v>-1</v>
      </c>
    </row>
    <row r="369" spans="1:9" ht="14.25" customHeight="1">
      <c r="A369" s="1" t="s">
        <v>417</v>
      </c>
      <c r="B369" s="1" t="s">
        <v>9</v>
      </c>
      <c r="C369" s="210" t="s">
        <v>9</v>
      </c>
      <c r="D369" s="1" t="s">
        <v>8</v>
      </c>
      <c r="E369" t="s">
        <v>22</v>
      </c>
      <c r="F369">
        <v>9601</v>
      </c>
      <c r="G369" s="139">
        <v>2011</v>
      </c>
      <c r="H369" t="s">
        <v>153</v>
      </c>
      <c r="I369">
        <v>-1</v>
      </c>
    </row>
    <row r="370" spans="1:9" ht="14.25" customHeight="1">
      <c r="A370" s="1" t="s">
        <v>417</v>
      </c>
      <c r="B370" s="1" t="s">
        <v>9</v>
      </c>
      <c r="C370" s="210" t="s">
        <v>9</v>
      </c>
      <c r="D370" s="1" t="s">
        <v>8</v>
      </c>
      <c r="E370" t="s">
        <v>22</v>
      </c>
      <c r="F370">
        <v>9601</v>
      </c>
      <c r="G370" s="139">
        <v>2011</v>
      </c>
      <c r="H370" t="s">
        <v>152</v>
      </c>
      <c r="I370">
        <v>-1</v>
      </c>
    </row>
    <row r="371" spans="1:9" ht="14.25" customHeight="1">
      <c r="A371" s="1" t="s">
        <v>417</v>
      </c>
      <c r="B371" s="1" t="s">
        <v>9</v>
      </c>
      <c r="C371" s="210" t="s">
        <v>9</v>
      </c>
      <c r="D371" s="1" t="s">
        <v>8</v>
      </c>
      <c r="E371" t="s">
        <v>22</v>
      </c>
      <c r="F371">
        <v>9601</v>
      </c>
      <c r="G371" s="139">
        <v>2011</v>
      </c>
      <c r="H371" t="s">
        <v>151</v>
      </c>
      <c r="I371">
        <v>-1</v>
      </c>
    </row>
    <row r="372" spans="1:9" ht="14.25" customHeight="1">
      <c r="A372" s="1" t="s">
        <v>417</v>
      </c>
      <c r="B372" s="1" t="s">
        <v>9</v>
      </c>
      <c r="C372" s="210" t="s">
        <v>9</v>
      </c>
      <c r="D372" s="1" t="s">
        <v>8</v>
      </c>
      <c r="E372" t="s">
        <v>22</v>
      </c>
      <c r="F372">
        <v>9601</v>
      </c>
      <c r="G372" s="139">
        <v>2011</v>
      </c>
      <c r="H372" t="s">
        <v>150</v>
      </c>
      <c r="I372">
        <v>-1</v>
      </c>
    </row>
    <row r="373" spans="1:9" ht="14.25" customHeight="1">
      <c r="A373" s="1" t="s">
        <v>417</v>
      </c>
      <c r="B373" s="1" t="s">
        <v>9</v>
      </c>
      <c r="C373" s="210" t="s">
        <v>9</v>
      </c>
      <c r="D373" s="1" t="s">
        <v>8</v>
      </c>
      <c r="E373" t="s">
        <v>22</v>
      </c>
      <c r="F373">
        <v>9601</v>
      </c>
      <c r="G373" s="139">
        <v>2011</v>
      </c>
      <c r="H373" t="s">
        <v>149</v>
      </c>
      <c r="I373">
        <v>-1</v>
      </c>
    </row>
    <row r="374" spans="1:9" ht="14.25" customHeight="1">
      <c r="A374" s="1" t="s">
        <v>417</v>
      </c>
      <c r="B374" s="1" t="s">
        <v>9</v>
      </c>
      <c r="C374" s="210" t="s">
        <v>9</v>
      </c>
      <c r="D374" s="1" t="s">
        <v>8</v>
      </c>
      <c r="E374" t="s">
        <v>22</v>
      </c>
      <c r="F374">
        <v>9601</v>
      </c>
      <c r="G374" s="139">
        <v>2011</v>
      </c>
      <c r="H374" t="s">
        <v>148</v>
      </c>
      <c r="I374">
        <v>-1</v>
      </c>
    </row>
    <row r="375" spans="1:9" ht="14.25" customHeight="1">
      <c r="A375" s="1" t="s">
        <v>417</v>
      </c>
      <c r="B375" s="1" t="s">
        <v>9</v>
      </c>
      <c r="C375" s="210" t="s">
        <v>9</v>
      </c>
      <c r="D375" s="1" t="s">
        <v>8</v>
      </c>
      <c r="E375" t="s">
        <v>22</v>
      </c>
      <c r="F375">
        <v>9601</v>
      </c>
      <c r="G375" s="139">
        <v>2011</v>
      </c>
      <c r="H375" t="s">
        <v>147</v>
      </c>
      <c r="I375">
        <v>-1</v>
      </c>
    </row>
    <row r="376" spans="1:9" ht="14.25" customHeight="1">
      <c r="A376" s="1" t="s">
        <v>417</v>
      </c>
      <c r="B376" s="1" t="s">
        <v>9</v>
      </c>
      <c r="C376" s="210" t="s">
        <v>9</v>
      </c>
      <c r="D376" s="1" t="s">
        <v>8</v>
      </c>
      <c r="E376" t="s">
        <v>22</v>
      </c>
      <c r="F376">
        <v>9601</v>
      </c>
      <c r="G376" s="139">
        <v>2011</v>
      </c>
      <c r="H376" t="s">
        <v>146</v>
      </c>
      <c r="I376">
        <v>-1</v>
      </c>
    </row>
    <row r="377" spans="1:9" ht="14.25" customHeight="1">
      <c r="A377" s="1" t="s">
        <v>417</v>
      </c>
      <c r="B377" s="1" t="s">
        <v>9</v>
      </c>
      <c r="C377" s="210" t="s">
        <v>9</v>
      </c>
      <c r="D377" s="1" t="s">
        <v>8</v>
      </c>
      <c r="E377" t="s">
        <v>22</v>
      </c>
      <c r="F377">
        <v>9601</v>
      </c>
      <c r="G377" s="139">
        <v>2011</v>
      </c>
      <c r="H377" t="s">
        <v>145</v>
      </c>
      <c r="I377">
        <v>-1</v>
      </c>
    </row>
    <row r="378" spans="1:9" ht="14.25" customHeight="1">
      <c r="A378" s="1" t="s">
        <v>417</v>
      </c>
      <c r="B378" s="1" t="s">
        <v>9</v>
      </c>
      <c r="C378" s="210" t="s">
        <v>9</v>
      </c>
      <c r="D378" s="1" t="s">
        <v>8</v>
      </c>
      <c r="E378" t="s">
        <v>22</v>
      </c>
      <c r="F378">
        <v>9601</v>
      </c>
      <c r="G378" s="139">
        <v>2011</v>
      </c>
      <c r="H378" t="s">
        <v>144</v>
      </c>
      <c r="I378">
        <v>-1</v>
      </c>
    </row>
    <row r="379" spans="1:9" ht="14.25" customHeight="1">
      <c r="A379" s="1" t="s">
        <v>418</v>
      </c>
      <c r="B379" s="1" t="s">
        <v>9</v>
      </c>
      <c r="C379" s="210" t="s">
        <v>9</v>
      </c>
      <c r="D379" s="1" t="s">
        <v>8</v>
      </c>
      <c r="E379" t="s">
        <v>22</v>
      </c>
      <c r="F379">
        <v>9602</v>
      </c>
      <c r="G379" s="139">
        <v>2011</v>
      </c>
      <c r="H379" t="s">
        <v>155</v>
      </c>
      <c r="I379">
        <v>-1</v>
      </c>
    </row>
    <row r="380" spans="1:9" ht="14.25" customHeight="1">
      <c r="A380" s="1" t="s">
        <v>418</v>
      </c>
      <c r="B380" s="1" t="s">
        <v>9</v>
      </c>
      <c r="C380" s="210" t="s">
        <v>9</v>
      </c>
      <c r="D380" s="1" t="s">
        <v>8</v>
      </c>
      <c r="E380" t="s">
        <v>22</v>
      </c>
      <c r="F380">
        <v>9602</v>
      </c>
      <c r="G380" s="139">
        <v>2011</v>
      </c>
      <c r="H380" t="s">
        <v>154</v>
      </c>
      <c r="I380">
        <v>-1</v>
      </c>
    </row>
    <row r="381" spans="1:9" ht="14.25" customHeight="1">
      <c r="A381" s="1" t="s">
        <v>418</v>
      </c>
      <c r="B381" s="1" t="s">
        <v>9</v>
      </c>
      <c r="C381" s="210" t="s">
        <v>9</v>
      </c>
      <c r="D381" s="1" t="s">
        <v>8</v>
      </c>
      <c r="E381" t="s">
        <v>22</v>
      </c>
      <c r="F381">
        <v>9602</v>
      </c>
      <c r="G381" s="139">
        <v>2011</v>
      </c>
      <c r="H381" t="s">
        <v>153</v>
      </c>
      <c r="I381">
        <v>-1</v>
      </c>
    </row>
    <row r="382" spans="1:9" ht="14.25" customHeight="1">
      <c r="A382" s="1" t="s">
        <v>418</v>
      </c>
      <c r="B382" s="1" t="s">
        <v>9</v>
      </c>
      <c r="C382" s="210" t="s">
        <v>9</v>
      </c>
      <c r="D382" s="1" t="s">
        <v>8</v>
      </c>
      <c r="E382" t="s">
        <v>22</v>
      </c>
      <c r="F382">
        <v>9602</v>
      </c>
      <c r="G382" s="139">
        <v>2011</v>
      </c>
      <c r="H382" t="s">
        <v>152</v>
      </c>
      <c r="I382">
        <v>-1</v>
      </c>
    </row>
    <row r="383" spans="1:9" ht="14.25" customHeight="1">
      <c r="A383" s="1" t="s">
        <v>418</v>
      </c>
      <c r="B383" s="1" t="s">
        <v>9</v>
      </c>
      <c r="C383" s="210" t="s">
        <v>9</v>
      </c>
      <c r="D383" s="1" t="s">
        <v>8</v>
      </c>
      <c r="E383" t="s">
        <v>22</v>
      </c>
      <c r="F383">
        <v>9602</v>
      </c>
      <c r="G383" s="139">
        <v>2011</v>
      </c>
      <c r="H383" t="s">
        <v>151</v>
      </c>
      <c r="I383">
        <v>-1</v>
      </c>
    </row>
    <row r="384" spans="1:9" ht="14.25" customHeight="1">
      <c r="A384" s="1" t="s">
        <v>418</v>
      </c>
      <c r="B384" s="1" t="s">
        <v>9</v>
      </c>
      <c r="C384" s="210" t="s">
        <v>9</v>
      </c>
      <c r="D384" s="1" t="s">
        <v>8</v>
      </c>
      <c r="E384" t="s">
        <v>22</v>
      </c>
      <c r="F384">
        <v>9602</v>
      </c>
      <c r="G384" s="139">
        <v>2011</v>
      </c>
      <c r="H384" t="s">
        <v>150</v>
      </c>
      <c r="I384">
        <v>-1</v>
      </c>
    </row>
    <row r="385" spans="1:9" ht="14.25" customHeight="1">
      <c r="A385" s="1" t="s">
        <v>418</v>
      </c>
      <c r="B385" s="1" t="s">
        <v>9</v>
      </c>
      <c r="C385" s="210" t="s">
        <v>9</v>
      </c>
      <c r="D385" s="1" t="s">
        <v>8</v>
      </c>
      <c r="E385" t="s">
        <v>22</v>
      </c>
      <c r="F385">
        <v>9602</v>
      </c>
      <c r="G385" s="139">
        <v>2011</v>
      </c>
      <c r="H385" t="s">
        <v>149</v>
      </c>
      <c r="I385">
        <v>-1</v>
      </c>
    </row>
    <row r="386" spans="1:9" ht="14.25" customHeight="1">
      <c r="A386" s="1" t="s">
        <v>418</v>
      </c>
      <c r="B386" s="1" t="s">
        <v>9</v>
      </c>
      <c r="C386" s="210" t="s">
        <v>9</v>
      </c>
      <c r="D386" s="1" t="s">
        <v>8</v>
      </c>
      <c r="E386" t="s">
        <v>22</v>
      </c>
      <c r="F386">
        <v>9602</v>
      </c>
      <c r="G386" s="139">
        <v>2011</v>
      </c>
      <c r="H386" t="s">
        <v>148</v>
      </c>
      <c r="I386">
        <v>-1</v>
      </c>
    </row>
    <row r="387" spans="1:9" ht="14.25" customHeight="1">
      <c r="A387" s="1" t="s">
        <v>418</v>
      </c>
      <c r="B387" s="1" t="s">
        <v>9</v>
      </c>
      <c r="C387" s="210" t="s">
        <v>9</v>
      </c>
      <c r="D387" s="1" t="s">
        <v>8</v>
      </c>
      <c r="E387" t="s">
        <v>22</v>
      </c>
      <c r="F387">
        <v>9602</v>
      </c>
      <c r="G387" s="139">
        <v>2011</v>
      </c>
      <c r="H387" t="s">
        <v>147</v>
      </c>
      <c r="I387">
        <v>-1</v>
      </c>
    </row>
    <row r="388" spans="1:9" ht="14.25" customHeight="1">
      <c r="A388" s="1" t="s">
        <v>418</v>
      </c>
      <c r="B388" s="1" t="s">
        <v>9</v>
      </c>
      <c r="C388" s="210" t="s">
        <v>9</v>
      </c>
      <c r="D388" s="1" t="s">
        <v>8</v>
      </c>
      <c r="E388" t="s">
        <v>22</v>
      </c>
      <c r="F388">
        <v>9602</v>
      </c>
      <c r="G388" s="139">
        <v>2011</v>
      </c>
      <c r="H388" t="s">
        <v>146</v>
      </c>
      <c r="I388">
        <v>-1</v>
      </c>
    </row>
    <row r="389" spans="1:9" ht="14.25" customHeight="1">
      <c r="A389" s="1" t="s">
        <v>418</v>
      </c>
      <c r="B389" s="1" t="s">
        <v>9</v>
      </c>
      <c r="C389" s="210" t="s">
        <v>9</v>
      </c>
      <c r="D389" s="1" t="s">
        <v>8</v>
      </c>
      <c r="E389" t="s">
        <v>22</v>
      </c>
      <c r="F389">
        <v>9602</v>
      </c>
      <c r="G389" s="139">
        <v>2011</v>
      </c>
      <c r="H389" t="s">
        <v>145</v>
      </c>
      <c r="I389">
        <v>-1</v>
      </c>
    </row>
    <row r="390" spans="1:9" ht="14.25" customHeight="1">
      <c r="A390" s="1" t="s">
        <v>418</v>
      </c>
      <c r="B390" s="1" t="s">
        <v>9</v>
      </c>
      <c r="C390" s="210" t="s">
        <v>9</v>
      </c>
      <c r="D390" s="1" t="s">
        <v>8</v>
      </c>
      <c r="E390" t="s">
        <v>22</v>
      </c>
      <c r="F390">
        <v>9602</v>
      </c>
      <c r="G390" s="139">
        <v>2011</v>
      </c>
      <c r="H390" t="s">
        <v>144</v>
      </c>
      <c r="I390">
        <v>-1</v>
      </c>
    </row>
    <row r="391" spans="1:9" ht="14.25" customHeight="1">
      <c r="A391" s="1" t="s">
        <v>419</v>
      </c>
      <c r="B391" s="1" t="s">
        <v>9</v>
      </c>
      <c r="C391" s="210" t="s">
        <v>9</v>
      </c>
      <c r="D391" s="1" t="s">
        <v>8</v>
      </c>
      <c r="E391" t="s">
        <v>22</v>
      </c>
      <c r="F391">
        <v>9603</v>
      </c>
      <c r="G391" s="139">
        <v>2011</v>
      </c>
      <c r="H391" t="s">
        <v>155</v>
      </c>
      <c r="I391">
        <v>-1</v>
      </c>
    </row>
    <row r="392" spans="1:9" ht="14.25" customHeight="1">
      <c r="A392" s="1" t="s">
        <v>419</v>
      </c>
      <c r="B392" s="1" t="s">
        <v>9</v>
      </c>
      <c r="C392" s="210" t="s">
        <v>9</v>
      </c>
      <c r="D392" s="1" t="s">
        <v>8</v>
      </c>
      <c r="E392" t="s">
        <v>22</v>
      </c>
      <c r="F392">
        <v>9603</v>
      </c>
      <c r="G392" s="139">
        <v>2011</v>
      </c>
      <c r="H392" t="s">
        <v>154</v>
      </c>
      <c r="I392">
        <v>-1</v>
      </c>
    </row>
    <row r="393" spans="1:9" ht="14.25" customHeight="1">
      <c r="A393" s="1" t="s">
        <v>419</v>
      </c>
      <c r="B393" s="1" t="s">
        <v>9</v>
      </c>
      <c r="C393" s="210" t="s">
        <v>9</v>
      </c>
      <c r="D393" s="1" t="s">
        <v>8</v>
      </c>
      <c r="E393" t="s">
        <v>22</v>
      </c>
      <c r="F393">
        <v>9603</v>
      </c>
      <c r="G393" s="139">
        <v>2011</v>
      </c>
      <c r="H393" t="s">
        <v>153</v>
      </c>
      <c r="I393">
        <v>-1</v>
      </c>
    </row>
    <row r="394" spans="1:9" ht="14.25" customHeight="1">
      <c r="A394" s="1" t="s">
        <v>419</v>
      </c>
      <c r="B394" s="1" t="s">
        <v>9</v>
      </c>
      <c r="C394" s="210" t="s">
        <v>9</v>
      </c>
      <c r="D394" s="1" t="s">
        <v>8</v>
      </c>
      <c r="E394" t="s">
        <v>22</v>
      </c>
      <c r="F394">
        <v>9603</v>
      </c>
      <c r="G394" s="139">
        <v>2011</v>
      </c>
      <c r="H394" t="s">
        <v>152</v>
      </c>
      <c r="I394">
        <v>-1</v>
      </c>
    </row>
    <row r="395" spans="1:9" ht="14.25" customHeight="1">
      <c r="A395" s="1" t="s">
        <v>419</v>
      </c>
      <c r="B395" s="1" t="s">
        <v>9</v>
      </c>
      <c r="C395" s="210" t="s">
        <v>9</v>
      </c>
      <c r="D395" s="1" t="s">
        <v>8</v>
      </c>
      <c r="E395" t="s">
        <v>22</v>
      </c>
      <c r="F395">
        <v>9603</v>
      </c>
      <c r="G395" s="139">
        <v>2011</v>
      </c>
      <c r="H395" t="s">
        <v>151</v>
      </c>
      <c r="I395">
        <v>-1</v>
      </c>
    </row>
    <row r="396" spans="1:9" ht="14.25" customHeight="1">
      <c r="A396" s="1" t="s">
        <v>419</v>
      </c>
      <c r="B396" s="1" t="s">
        <v>9</v>
      </c>
      <c r="C396" s="210" t="s">
        <v>9</v>
      </c>
      <c r="D396" s="1" t="s">
        <v>8</v>
      </c>
      <c r="E396" t="s">
        <v>22</v>
      </c>
      <c r="F396">
        <v>9603</v>
      </c>
      <c r="G396" s="139">
        <v>2011</v>
      </c>
      <c r="H396" t="s">
        <v>150</v>
      </c>
      <c r="I396">
        <v>-1</v>
      </c>
    </row>
    <row r="397" spans="1:9" ht="14.25" customHeight="1">
      <c r="A397" s="1" t="s">
        <v>419</v>
      </c>
      <c r="B397" s="1" t="s">
        <v>9</v>
      </c>
      <c r="C397" s="210" t="s">
        <v>9</v>
      </c>
      <c r="D397" s="1" t="s">
        <v>8</v>
      </c>
      <c r="E397" t="s">
        <v>22</v>
      </c>
      <c r="F397">
        <v>9603</v>
      </c>
      <c r="G397" s="139">
        <v>2011</v>
      </c>
      <c r="H397" t="s">
        <v>149</v>
      </c>
      <c r="I397">
        <v>-1</v>
      </c>
    </row>
    <row r="398" spans="1:9" ht="14.25" customHeight="1">
      <c r="A398" s="1" t="s">
        <v>419</v>
      </c>
      <c r="B398" s="1" t="s">
        <v>9</v>
      </c>
      <c r="C398" s="210" t="s">
        <v>9</v>
      </c>
      <c r="D398" s="1" t="s">
        <v>8</v>
      </c>
      <c r="E398" t="s">
        <v>22</v>
      </c>
      <c r="F398">
        <v>9603</v>
      </c>
      <c r="G398" s="139">
        <v>2011</v>
      </c>
      <c r="H398" t="s">
        <v>148</v>
      </c>
      <c r="I398">
        <v>-1</v>
      </c>
    </row>
    <row r="399" spans="1:9" ht="14.25" customHeight="1">
      <c r="A399" s="1" t="s">
        <v>419</v>
      </c>
      <c r="B399" s="1" t="s">
        <v>9</v>
      </c>
      <c r="C399" s="210" t="s">
        <v>9</v>
      </c>
      <c r="D399" s="1" t="s">
        <v>8</v>
      </c>
      <c r="E399" t="s">
        <v>22</v>
      </c>
      <c r="F399">
        <v>9603</v>
      </c>
      <c r="G399" s="139">
        <v>2011</v>
      </c>
      <c r="H399" t="s">
        <v>147</v>
      </c>
      <c r="I399">
        <v>-1</v>
      </c>
    </row>
    <row r="400" spans="1:9" ht="14.25" customHeight="1">
      <c r="A400" s="1" t="s">
        <v>419</v>
      </c>
      <c r="B400" s="1" t="s">
        <v>9</v>
      </c>
      <c r="C400" s="210" t="s">
        <v>9</v>
      </c>
      <c r="D400" s="1" t="s">
        <v>8</v>
      </c>
      <c r="E400" t="s">
        <v>22</v>
      </c>
      <c r="F400">
        <v>9603</v>
      </c>
      <c r="G400" s="139">
        <v>2011</v>
      </c>
      <c r="H400" t="s">
        <v>146</v>
      </c>
      <c r="I400">
        <v>-1</v>
      </c>
    </row>
    <row r="401" spans="1:9" ht="14.25" customHeight="1">
      <c r="A401" s="1" t="s">
        <v>419</v>
      </c>
      <c r="B401" s="1" t="s">
        <v>9</v>
      </c>
      <c r="C401" s="210" t="s">
        <v>9</v>
      </c>
      <c r="D401" s="1" t="s">
        <v>8</v>
      </c>
      <c r="E401" t="s">
        <v>22</v>
      </c>
      <c r="F401">
        <v>9603</v>
      </c>
      <c r="G401" s="139">
        <v>2011</v>
      </c>
      <c r="H401" t="s">
        <v>145</v>
      </c>
      <c r="I401">
        <v>-1</v>
      </c>
    </row>
    <row r="402" spans="1:9" ht="14.25" customHeight="1">
      <c r="A402" s="1" t="s">
        <v>419</v>
      </c>
      <c r="B402" s="403" t="s">
        <v>9</v>
      </c>
      <c r="C402" s="404" t="s">
        <v>9</v>
      </c>
      <c r="D402" s="403" t="s">
        <v>8</v>
      </c>
      <c r="E402" t="s">
        <v>22</v>
      </c>
      <c r="F402">
        <v>9603</v>
      </c>
      <c r="G402" s="139">
        <v>2011</v>
      </c>
      <c r="H402" t="s">
        <v>144</v>
      </c>
      <c r="I402">
        <v>-1</v>
      </c>
    </row>
    <row r="403" spans="1:9" ht="14.25" customHeight="1">
      <c r="A403" s="1" t="s">
        <v>420</v>
      </c>
      <c r="B403" s="1" t="s">
        <v>9</v>
      </c>
      <c r="C403" s="210" t="s">
        <v>9</v>
      </c>
      <c r="D403" s="1" t="s">
        <v>8</v>
      </c>
      <c r="E403" t="s">
        <v>22</v>
      </c>
      <c r="F403">
        <v>9604</v>
      </c>
      <c r="G403" s="139">
        <v>2011</v>
      </c>
      <c r="H403" t="s">
        <v>155</v>
      </c>
      <c r="I403">
        <v>-1</v>
      </c>
    </row>
    <row r="404" spans="1:9" ht="14.25" customHeight="1">
      <c r="A404" s="1" t="s">
        <v>420</v>
      </c>
      <c r="B404" s="1" t="s">
        <v>9</v>
      </c>
      <c r="C404" s="210" t="s">
        <v>9</v>
      </c>
      <c r="D404" s="1" t="s">
        <v>8</v>
      </c>
      <c r="E404" t="s">
        <v>22</v>
      </c>
      <c r="F404">
        <v>9604</v>
      </c>
      <c r="G404" s="139">
        <v>2011</v>
      </c>
      <c r="H404" t="s">
        <v>154</v>
      </c>
      <c r="I404">
        <v>-1</v>
      </c>
    </row>
    <row r="405" spans="1:9" ht="14.25" customHeight="1">
      <c r="A405" s="1" t="s">
        <v>420</v>
      </c>
      <c r="B405" s="1" t="s">
        <v>9</v>
      </c>
      <c r="C405" s="210" t="s">
        <v>9</v>
      </c>
      <c r="D405" s="1" t="s">
        <v>8</v>
      </c>
      <c r="E405" t="s">
        <v>22</v>
      </c>
      <c r="F405">
        <v>9604</v>
      </c>
      <c r="G405" s="139">
        <v>2011</v>
      </c>
      <c r="H405" t="s">
        <v>153</v>
      </c>
      <c r="I405">
        <v>-1</v>
      </c>
    </row>
    <row r="406" spans="1:9" ht="14.25" customHeight="1">
      <c r="A406" s="1" t="s">
        <v>420</v>
      </c>
      <c r="B406" s="1" t="s">
        <v>9</v>
      </c>
      <c r="C406" s="210" t="s">
        <v>9</v>
      </c>
      <c r="D406" s="1" t="s">
        <v>8</v>
      </c>
      <c r="E406" t="s">
        <v>22</v>
      </c>
      <c r="F406">
        <v>9604</v>
      </c>
      <c r="G406" s="139">
        <v>2011</v>
      </c>
      <c r="H406" t="s">
        <v>152</v>
      </c>
      <c r="I406">
        <v>-1</v>
      </c>
    </row>
    <row r="407" spans="1:9" ht="14.25" customHeight="1">
      <c r="A407" s="1" t="s">
        <v>420</v>
      </c>
      <c r="B407" s="1" t="s">
        <v>9</v>
      </c>
      <c r="C407" s="210" t="s">
        <v>9</v>
      </c>
      <c r="D407" s="1" t="s">
        <v>8</v>
      </c>
      <c r="E407" t="s">
        <v>22</v>
      </c>
      <c r="F407">
        <v>9604</v>
      </c>
      <c r="G407" s="139">
        <v>2011</v>
      </c>
      <c r="H407" t="s">
        <v>151</v>
      </c>
      <c r="I407">
        <v>-1</v>
      </c>
    </row>
    <row r="408" spans="1:9" ht="14.25" customHeight="1">
      <c r="A408" s="1" t="s">
        <v>420</v>
      </c>
      <c r="B408" s="1" t="s">
        <v>9</v>
      </c>
      <c r="C408" s="210" t="s">
        <v>9</v>
      </c>
      <c r="D408" s="1" t="s">
        <v>8</v>
      </c>
      <c r="E408" t="s">
        <v>22</v>
      </c>
      <c r="F408">
        <v>9604</v>
      </c>
      <c r="G408" s="139">
        <v>2011</v>
      </c>
      <c r="H408" t="s">
        <v>150</v>
      </c>
      <c r="I408">
        <v>-1</v>
      </c>
    </row>
    <row r="409" spans="1:9" ht="14.25" customHeight="1">
      <c r="A409" s="1" t="s">
        <v>420</v>
      </c>
      <c r="B409" s="1" t="s">
        <v>9</v>
      </c>
      <c r="C409" s="210" t="s">
        <v>9</v>
      </c>
      <c r="D409" s="1" t="s">
        <v>8</v>
      </c>
      <c r="E409" t="s">
        <v>22</v>
      </c>
      <c r="F409">
        <v>9604</v>
      </c>
      <c r="G409" s="139">
        <v>2011</v>
      </c>
      <c r="H409" t="s">
        <v>149</v>
      </c>
      <c r="I409">
        <v>-1</v>
      </c>
    </row>
    <row r="410" spans="1:9" ht="14.25" customHeight="1">
      <c r="A410" s="1" t="s">
        <v>420</v>
      </c>
      <c r="B410" s="1" t="s">
        <v>9</v>
      </c>
      <c r="C410" s="210" t="s">
        <v>9</v>
      </c>
      <c r="D410" s="1" t="s">
        <v>8</v>
      </c>
      <c r="E410" t="s">
        <v>22</v>
      </c>
      <c r="F410">
        <v>9604</v>
      </c>
      <c r="G410" s="139">
        <v>2011</v>
      </c>
      <c r="H410" t="s">
        <v>148</v>
      </c>
      <c r="I410">
        <v>-1</v>
      </c>
    </row>
    <row r="411" spans="1:9" ht="14.25" customHeight="1">
      <c r="A411" s="1" t="s">
        <v>420</v>
      </c>
      <c r="B411" s="1" t="s">
        <v>9</v>
      </c>
      <c r="C411" s="210" t="s">
        <v>9</v>
      </c>
      <c r="D411" s="1" t="s">
        <v>8</v>
      </c>
      <c r="E411" t="s">
        <v>22</v>
      </c>
      <c r="F411">
        <v>9604</v>
      </c>
      <c r="G411" s="139">
        <v>2011</v>
      </c>
      <c r="H411" t="s">
        <v>147</v>
      </c>
      <c r="I411">
        <v>-1</v>
      </c>
    </row>
    <row r="412" spans="1:9" ht="14.25" customHeight="1">
      <c r="A412" s="1" t="s">
        <v>420</v>
      </c>
      <c r="B412" s="1" t="s">
        <v>9</v>
      </c>
      <c r="C412" s="210" t="s">
        <v>9</v>
      </c>
      <c r="D412" s="1" t="s">
        <v>8</v>
      </c>
      <c r="E412" t="s">
        <v>22</v>
      </c>
      <c r="F412">
        <v>9604</v>
      </c>
      <c r="G412" s="139">
        <v>2011</v>
      </c>
      <c r="H412" t="s">
        <v>146</v>
      </c>
      <c r="I412">
        <v>-1</v>
      </c>
    </row>
    <row r="413" spans="1:9" ht="14.25" customHeight="1">
      <c r="A413" s="1" t="s">
        <v>420</v>
      </c>
      <c r="B413" s="1" t="s">
        <v>9</v>
      </c>
      <c r="C413" s="210" t="s">
        <v>9</v>
      </c>
      <c r="D413" s="1" t="s">
        <v>8</v>
      </c>
      <c r="E413" t="s">
        <v>22</v>
      </c>
      <c r="F413">
        <v>9604</v>
      </c>
      <c r="G413" s="139">
        <v>2011</v>
      </c>
      <c r="H413" t="s">
        <v>145</v>
      </c>
      <c r="I413">
        <v>-1</v>
      </c>
    </row>
    <row r="414" spans="1:9" ht="14.25" customHeight="1">
      <c r="A414" s="1" t="s">
        <v>420</v>
      </c>
      <c r="B414" s="1" t="s">
        <v>9</v>
      </c>
      <c r="C414" s="210" t="s">
        <v>9</v>
      </c>
      <c r="D414" s="1" t="s">
        <v>8</v>
      </c>
      <c r="E414" t="s">
        <v>22</v>
      </c>
      <c r="F414">
        <v>9604</v>
      </c>
      <c r="G414" s="139">
        <v>2011</v>
      </c>
      <c r="H414" t="s">
        <v>144</v>
      </c>
      <c r="I414">
        <v>-1</v>
      </c>
    </row>
    <row r="415" spans="1:9" ht="14.25" customHeight="1">
      <c r="A415" s="1" t="s">
        <v>421</v>
      </c>
      <c r="B415" s="1" t="s">
        <v>9</v>
      </c>
      <c r="C415" s="210" t="s">
        <v>9</v>
      </c>
      <c r="D415" s="1" t="s">
        <v>8</v>
      </c>
      <c r="E415" t="s">
        <v>22</v>
      </c>
      <c r="F415">
        <v>9605</v>
      </c>
      <c r="G415" s="139">
        <v>2011</v>
      </c>
      <c r="H415" t="s">
        <v>155</v>
      </c>
      <c r="I415">
        <v>-1</v>
      </c>
    </row>
    <row r="416" spans="1:9" ht="14.25" customHeight="1">
      <c r="A416" s="1" t="s">
        <v>421</v>
      </c>
      <c r="B416" s="1" t="s">
        <v>9</v>
      </c>
      <c r="C416" s="210" t="s">
        <v>9</v>
      </c>
      <c r="D416" s="1" t="s">
        <v>8</v>
      </c>
      <c r="E416" t="s">
        <v>22</v>
      </c>
      <c r="F416">
        <v>9605</v>
      </c>
      <c r="G416" s="139">
        <v>2011</v>
      </c>
      <c r="H416" t="s">
        <v>154</v>
      </c>
      <c r="I416">
        <v>-1</v>
      </c>
    </row>
    <row r="417" spans="1:9" ht="14.25" customHeight="1">
      <c r="A417" s="1" t="s">
        <v>421</v>
      </c>
      <c r="B417" s="1" t="s">
        <v>9</v>
      </c>
      <c r="C417" s="210" t="s">
        <v>9</v>
      </c>
      <c r="D417" s="1" t="s">
        <v>8</v>
      </c>
      <c r="E417" t="s">
        <v>22</v>
      </c>
      <c r="F417">
        <v>9605</v>
      </c>
      <c r="G417" s="139">
        <v>2011</v>
      </c>
      <c r="H417" t="s">
        <v>153</v>
      </c>
      <c r="I417">
        <v>-1</v>
      </c>
    </row>
    <row r="418" spans="1:9" ht="14.25" customHeight="1">
      <c r="A418" s="1" t="s">
        <v>421</v>
      </c>
      <c r="B418" s="1" t="s">
        <v>9</v>
      </c>
      <c r="C418" s="210" t="s">
        <v>9</v>
      </c>
      <c r="D418" s="1" t="s">
        <v>8</v>
      </c>
      <c r="E418" t="s">
        <v>22</v>
      </c>
      <c r="F418">
        <v>9605</v>
      </c>
      <c r="G418" s="139">
        <v>2011</v>
      </c>
      <c r="H418" t="s">
        <v>152</v>
      </c>
      <c r="I418">
        <v>-1</v>
      </c>
    </row>
    <row r="419" spans="1:9" ht="14.25" customHeight="1">
      <c r="A419" s="1" t="s">
        <v>421</v>
      </c>
      <c r="B419" s="1" t="s">
        <v>9</v>
      </c>
      <c r="C419" s="210" t="s">
        <v>9</v>
      </c>
      <c r="D419" s="1" t="s">
        <v>8</v>
      </c>
      <c r="E419" t="s">
        <v>22</v>
      </c>
      <c r="F419">
        <v>9605</v>
      </c>
      <c r="G419" s="139">
        <v>2011</v>
      </c>
      <c r="H419" t="s">
        <v>151</v>
      </c>
      <c r="I419">
        <v>-1</v>
      </c>
    </row>
    <row r="420" spans="1:9" ht="14.25" customHeight="1">
      <c r="A420" s="1" t="s">
        <v>421</v>
      </c>
      <c r="B420" s="1" t="s">
        <v>9</v>
      </c>
      <c r="C420" s="210" t="s">
        <v>9</v>
      </c>
      <c r="D420" s="1" t="s">
        <v>8</v>
      </c>
      <c r="E420" t="s">
        <v>22</v>
      </c>
      <c r="F420">
        <v>9605</v>
      </c>
      <c r="G420" s="139">
        <v>2011</v>
      </c>
      <c r="H420" t="s">
        <v>150</v>
      </c>
      <c r="I420">
        <v>-1</v>
      </c>
    </row>
    <row r="421" spans="1:9" ht="14.25" customHeight="1">
      <c r="A421" s="1" t="s">
        <v>421</v>
      </c>
      <c r="B421" s="1" t="s">
        <v>9</v>
      </c>
      <c r="C421" s="210" t="s">
        <v>9</v>
      </c>
      <c r="D421" s="1" t="s">
        <v>8</v>
      </c>
      <c r="E421" t="s">
        <v>22</v>
      </c>
      <c r="F421">
        <v>9605</v>
      </c>
      <c r="G421" s="139">
        <v>2011</v>
      </c>
      <c r="H421" t="s">
        <v>149</v>
      </c>
      <c r="I421">
        <v>-1</v>
      </c>
    </row>
    <row r="422" spans="1:9" ht="14.25" customHeight="1">
      <c r="A422" s="1" t="s">
        <v>421</v>
      </c>
      <c r="B422" s="1" t="s">
        <v>9</v>
      </c>
      <c r="C422" s="210" t="s">
        <v>9</v>
      </c>
      <c r="D422" s="1" t="s">
        <v>8</v>
      </c>
      <c r="E422" t="s">
        <v>22</v>
      </c>
      <c r="F422">
        <v>9605</v>
      </c>
      <c r="G422" s="139">
        <v>2011</v>
      </c>
      <c r="H422" t="s">
        <v>148</v>
      </c>
      <c r="I422">
        <v>-1</v>
      </c>
    </row>
    <row r="423" spans="1:9" ht="14.25" customHeight="1">
      <c r="A423" s="1" t="s">
        <v>421</v>
      </c>
      <c r="B423" s="1" t="s">
        <v>9</v>
      </c>
      <c r="C423" s="210" t="s">
        <v>9</v>
      </c>
      <c r="D423" s="1" t="s">
        <v>8</v>
      </c>
      <c r="E423" t="s">
        <v>22</v>
      </c>
      <c r="F423">
        <v>9605</v>
      </c>
      <c r="G423" s="139">
        <v>2011</v>
      </c>
      <c r="H423" t="s">
        <v>147</v>
      </c>
      <c r="I423">
        <v>-1</v>
      </c>
    </row>
    <row r="424" spans="1:9" ht="14.25" customHeight="1">
      <c r="A424" s="1" t="s">
        <v>421</v>
      </c>
      <c r="B424" s="1" t="s">
        <v>9</v>
      </c>
      <c r="C424" s="210" t="s">
        <v>9</v>
      </c>
      <c r="D424" s="1" t="s">
        <v>8</v>
      </c>
      <c r="E424" t="s">
        <v>22</v>
      </c>
      <c r="F424">
        <v>9605</v>
      </c>
      <c r="G424" s="139">
        <v>2011</v>
      </c>
      <c r="H424" t="s">
        <v>146</v>
      </c>
      <c r="I424">
        <v>-1</v>
      </c>
    </row>
    <row r="425" spans="1:9" ht="14.25" customHeight="1">
      <c r="A425" s="1" t="s">
        <v>421</v>
      </c>
      <c r="B425" s="1" t="s">
        <v>9</v>
      </c>
      <c r="C425" s="210" t="s">
        <v>9</v>
      </c>
      <c r="D425" s="1" t="s">
        <v>8</v>
      </c>
      <c r="E425" t="s">
        <v>22</v>
      </c>
      <c r="F425">
        <v>9605</v>
      </c>
      <c r="G425" s="139">
        <v>2011</v>
      </c>
      <c r="H425" t="s">
        <v>145</v>
      </c>
      <c r="I425">
        <v>-1</v>
      </c>
    </row>
    <row r="426" spans="1:9" ht="14.25" customHeight="1">
      <c r="A426" s="1" t="s">
        <v>421</v>
      </c>
      <c r="B426" s="1" t="s">
        <v>9</v>
      </c>
      <c r="C426" s="210" t="s">
        <v>9</v>
      </c>
      <c r="D426" s="1" t="s">
        <v>8</v>
      </c>
      <c r="E426" t="s">
        <v>22</v>
      </c>
      <c r="F426">
        <v>9605</v>
      </c>
      <c r="G426" s="139">
        <v>2011</v>
      </c>
      <c r="H426" t="s">
        <v>144</v>
      </c>
      <c r="I426">
        <v>-1</v>
      </c>
    </row>
    <row r="427" spans="1:9" ht="14.25" customHeight="1">
      <c r="A427" s="1" t="s">
        <v>422</v>
      </c>
      <c r="B427" s="1" t="s">
        <v>9</v>
      </c>
      <c r="C427" s="210" t="s">
        <v>9</v>
      </c>
      <c r="D427" s="1" t="s">
        <v>8</v>
      </c>
      <c r="E427" t="s">
        <v>22</v>
      </c>
      <c r="F427">
        <v>9606</v>
      </c>
      <c r="G427" s="139">
        <v>2011</v>
      </c>
      <c r="H427" t="s">
        <v>155</v>
      </c>
      <c r="I427">
        <v>-1</v>
      </c>
    </row>
    <row r="428" spans="1:9" ht="14.25" customHeight="1">
      <c r="A428" s="1" t="s">
        <v>422</v>
      </c>
      <c r="B428" s="1" t="s">
        <v>9</v>
      </c>
      <c r="C428" s="210" t="s">
        <v>9</v>
      </c>
      <c r="D428" s="1" t="s">
        <v>8</v>
      </c>
      <c r="E428" t="s">
        <v>22</v>
      </c>
      <c r="F428">
        <v>9606</v>
      </c>
      <c r="G428" s="139">
        <v>2011</v>
      </c>
      <c r="H428" t="s">
        <v>154</v>
      </c>
      <c r="I428">
        <v>-1</v>
      </c>
    </row>
    <row r="429" spans="1:9" ht="14.25" customHeight="1">
      <c r="A429" s="1" t="s">
        <v>422</v>
      </c>
      <c r="B429" s="1" t="s">
        <v>9</v>
      </c>
      <c r="C429" s="210" t="s">
        <v>9</v>
      </c>
      <c r="D429" s="1" t="s">
        <v>8</v>
      </c>
      <c r="E429" t="s">
        <v>22</v>
      </c>
      <c r="F429">
        <v>9606</v>
      </c>
      <c r="G429" s="139">
        <v>2011</v>
      </c>
      <c r="H429" t="s">
        <v>153</v>
      </c>
      <c r="I429">
        <v>-1</v>
      </c>
    </row>
    <row r="430" spans="1:9" ht="14.25" customHeight="1">
      <c r="A430" s="1" t="s">
        <v>422</v>
      </c>
      <c r="B430" s="1" t="s">
        <v>9</v>
      </c>
      <c r="C430" s="210" t="s">
        <v>9</v>
      </c>
      <c r="D430" s="1" t="s">
        <v>8</v>
      </c>
      <c r="E430" t="s">
        <v>22</v>
      </c>
      <c r="F430">
        <v>9606</v>
      </c>
      <c r="G430" s="139">
        <v>2011</v>
      </c>
      <c r="H430" t="s">
        <v>152</v>
      </c>
      <c r="I430">
        <v>-1</v>
      </c>
    </row>
    <row r="431" spans="1:9" ht="14.25" customHeight="1">
      <c r="A431" s="1" t="s">
        <v>422</v>
      </c>
      <c r="B431" s="1" t="s">
        <v>9</v>
      </c>
      <c r="C431" s="210" t="s">
        <v>9</v>
      </c>
      <c r="D431" s="1" t="s">
        <v>8</v>
      </c>
      <c r="E431" t="s">
        <v>22</v>
      </c>
      <c r="F431">
        <v>9606</v>
      </c>
      <c r="G431" s="139">
        <v>2011</v>
      </c>
      <c r="H431" t="s">
        <v>151</v>
      </c>
      <c r="I431">
        <v>-1</v>
      </c>
    </row>
    <row r="432" spans="1:9" ht="14.25" customHeight="1">
      <c r="A432" s="1" t="s">
        <v>422</v>
      </c>
      <c r="B432" s="1" t="s">
        <v>9</v>
      </c>
      <c r="C432" s="210" t="s">
        <v>9</v>
      </c>
      <c r="D432" s="1" t="s">
        <v>8</v>
      </c>
      <c r="E432" t="s">
        <v>22</v>
      </c>
      <c r="F432">
        <v>9606</v>
      </c>
      <c r="G432" s="139">
        <v>2011</v>
      </c>
      <c r="H432" t="s">
        <v>150</v>
      </c>
      <c r="I432">
        <v>-1</v>
      </c>
    </row>
    <row r="433" spans="1:12" ht="14.25" customHeight="1">
      <c r="A433" s="1" t="s">
        <v>422</v>
      </c>
      <c r="B433" s="1" t="s">
        <v>9</v>
      </c>
      <c r="C433" s="210" t="s">
        <v>9</v>
      </c>
      <c r="D433" s="1" t="s">
        <v>8</v>
      </c>
      <c r="E433" t="s">
        <v>22</v>
      </c>
      <c r="F433">
        <v>9606</v>
      </c>
      <c r="G433" s="139">
        <v>2011</v>
      </c>
      <c r="H433" t="s">
        <v>149</v>
      </c>
      <c r="I433">
        <v>-1</v>
      </c>
    </row>
    <row r="434" spans="1:12" ht="14.25" customHeight="1">
      <c r="A434" s="1" t="s">
        <v>422</v>
      </c>
      <c r="B434" s="1" t="s">
        <v>9</v>
      </c>
      <c r="C434" s="210" t="s">
        <v>9</v>
      </c>
      <c r="D434" s="1" t="s">
        <v>8</v>
      </c>
      <c r="E434" t="s">
        <v>22</v>
      </c>
      <c r="F434">
        <v>9606</v>
      </c>
      <c r="G434" s="139">
        <v>2011</v>
      </c>
      <c r="H434" t="s">
        <v>148</v>
      </c>
      <c r="I434">
        <v>-1</v>
      </c>
    </row>
    <row r="435" spans="1:12" ht="14.25" customHeight="1">
      <c r="A435" s="1" t="s">
        <v>422</v>
      </c>
      <c r="B435" s="1" t="s">
        <v>9</v>
      </c>
      <c r="C435" s="210" t="s">
        <v>9</v>
      </c>
      <c r="D435" s="1" t="s">
        <v>8</v>
      </c>
      <c r="E435" t="s">
        <v>22</v>
      </c>
      <c r="F435">
        <v>9606</v>
      </c>
      <c r="G435" s="139">
        <v>2011</v>
      </c>
      <c r="H435" t="s">
        <v>147</v>
      </c>
      <c r="I435">
        <v>-1</v>
      </c>
    </row>
    <row r="436" spans="1:12" ht="14.25" customHeight="1">
      <c r="A436" s="1" t="s">
        <v>422</v>
      </c>
      <c r="B436" s="1" t="s">
        <v>9</v>
      </c>
      <c r="C436" s="210" t="s">
        <v>9</v>
      </c>
      <c r="D436" s="1" t="s">
        <v>8</v>
      </c>
      <c r="E436" t="s">
        <v>22</v>
      </c>
      <c r="F436">
        <v>9606</v>
      </c>
      <c r="G436" s="139">
        <v>2011</v>
      </c>
      <c r="H436" t="s">
        <v>146</v>
      </c>
      <c r="I436">
        <v>-1</v>
      </c>
    </row>
    <row r="437" spans="1:12" ht="14.25" customHeight="1">
      <c r="A437" s="1" t="s">
        <v>422</v>
      </c>
      <c r="B437" s="1" t="s">
        <v>9</v>
      </c>
      <c r="C437" s="210" t="s">
        <v>9</v>
      </c>
      <c r="D437" s="1" t="s">
        <v>8</v>
      </c>
      <c r="E437" t="s">
        <v>22</v>
      </c>
      <c r="F437">
        <v>9606</v>
      </c>
      <c r="G437" s="139">
        <v>2011</v>
      </c>
      <c r="H437" t="s">
        <v>145</v>
      </c>
      <c r="I437">
        <v>-1</v>
      </c>
    </row>
    <row r="438" spans="1:12" ht="14.25" customHeight="1">
      <c r="A438" s="1" t="s">
        <v>422</v>
      </c>
      <c r="B438" s="1" t="s">
        <v>9</v>
      </c>
      <c r="C438" s="210" t="s">
        <v>9</v>
      </c>
      <c r="D438" s="1" t="s">
        <v>8</v>
      </c>
      <c r="E438" t="s">
        <v>22</v>
      </c>
      <c r="F438">
        <v>9606</v>
      </c>
      <c r="G438" s="139">
        <v>2011</v>
      </c>
      <c r="H438" t="s">
        <v>144</v>
      </c>
      <c r="I438">
        <v>-1</v>
      </c>
    </row>
    <row r="439" spans="1:12" ht="14.25" customHeight="1">
      <c r="A439" s="1" t="s">
        <v>423</v>
      </c>
      <c r="B439" s="1">
        <v>37375</v>
      </c>
      <c r="C439" s="210">
        <v>12</v>
      </c>
      <c r="D439" s="1">
        <v>2916</v>
      </c>
      <c r="E439" t="s">
        <v>43</v>
      </c>
      <c r="F439">
        <v>9601</v>
      </c>
      <c r="G439" s="139">
        <v>2011</v>
      </c>
      <c r="H439" t="s">
        <v>155</v>
      </c>
      <c r="I439">
        <v>2916</v>
      </c>
    </row>
    <row r="440" spans="1:12" ht="14.25" customHeight="1">
      <c r="A440" s="1" t="s">
        <v>423</v>
      </c>
      <c r="B440" s="1">
        <v>37375</v>
      </c>
      <c r="C440" s="210">
        <v>11</v>
      </c>
      <c r="D440" s="1">
        <v>3090</v>
      </c>
      <c r="E440" t="s">
        <v>43</v>
      </c>
      <c r="F440">
        <v>9601</v>
      </c>
      <c r="G440" s="139">
        <v>2011</v>
      </c>
      <c r="H440" t="s">
        <v>154</v>
      </c>
      <c r="I440">
        <v>3090</v>
      </c>
    </row>
    <row r="441" spans="1:12" ht="14.25" customHeight="1">
      <c r="A441" s="1" t="s">
        <v>423</v>
      </c>
      <c r="B441" s="1">
        <v>37375</v>
      </c>
      <c r="C441" s="210">
        <v>10</v>
      </c>
      <c r="D441" s="1">
        <v>3169</v>
      </c>
      <c r="E441" t="s">
        <v>43</v>
      </c>
      <c r="F441">
        <v>9601</v>
      </c>
      <c r="G441" s="139">
        <v>2011</v>
      </c>
      <c r="H441" t="s">
        <v>153</v>
      </c>
      <c r="I441">
        <v>3169</v>
      </c>
      <c r="L441">
        <v>31369</v>
      </c>
    </row>
    <row r="442" spans="1:12" ht="14.25" customHeight="1">
      <c r="A442" s="1" t="s">
        <v>423</v>
      </c>
      <c r="B442" s="1">
        <v>37375</v>
      </c>
      <c r="C442" s="210">
        <v>9</v>
      </c>
      <c r="D442" s="1">
        <v>3218</v>
      </c>
      <c r="E442" t="s">
        <v>43</v>
      </c>
      <c r="F442">
        <v>9601</v>
      </c>
      <c r="G442" s="139">
        <v>2011</v>
      </c>
      <c r="H442" t="s">
        <v>152</v>
      </c>
      <c r="I442">
        <v>3218</v>
      </c>
    </row>
    <row r="443" spans="1:12" ht="14.25" customHeight="1">
      <c r="A443" s="1" t="s">
        <v>423</v>
      </c>
      <c r="B443" s="1">
        <v>37375</v>
      </c>
      <c r="C443" s="210">
        <v>8</v>
      </c>
      <c r="D443" s="1">
        <v>3261</v>
      </c>
      <c r="E443" t="s">
        <v>43</v>
      </c>
      <c r="F443">
        <v>9601</v>
      </c>
      <c r="G443" s="139">
        <v>2011</v>
      </c>
      <c r="H443" t="s">
        <v>151</v>
      </c>
      <c r="I443">
        <v>3261</v>
      </c>
    </row>
    <row r="444" spans="1:12" ht="14.25" customHeight="1">
      <c r="A444" s="1" t="s">
        <v>423</v>
      </c>
      <c r="B444" s="1">
        <v>37375</v>
      </c>
      <c r="C444" s="210">
        <v>7</v>
      </c>
      <c r="D444" s="1">
        <v>3253</v>
      </c>
      <c r="E444" t="s">
        <v>43</v>
      </c>
      <c r="F444">
        <v>9601</v>
      </c>
      <c r="G444" s="139">
        <v>2011</v>
      </c>
      <c r="H444" t="s">
        <v>150</v>
      </c>
      <c r="I444">
        <v>3253</v>
      </c>
    </row>
    <row r="445" spans="1:12" ht="14.25" customHeight="1">
      <c r="A445" s="1" t="s">
        <v>423</v>
      </c>
      <c r="B445" s="1">
        <v>37375</v>
      </c>
      <c r="C445" s="210">
        <v>6</v>
      </c>
      <c r="D445" s="1">
        <v>3020</v>
      </c>
      <c r="E445" t="s">
        <v>43</v>
      </c>
      <c r="F445">
        <v>9601</v>
      </c>
      <c r="G445" s="139">
        <v>2011</v>
      </c>
      <c r="H445" t="s">
        <v>149</v>
      </c>
      <c r="I445">
        <v>3020</v>
      </c>
    </row>
    <row r="446" spans="1:12" ht="14.25" customHeight="1">
      <c r="A446" s="1" t="s">
        <v>423</v>
      </c>
      <c r="B446" s="1">
        <v>37375</v>
      </c>
      <c r="C446" s="210">
        <v>5</v>
      </c>
      <c r="D446" s="1">
        <v>3144</v>
      </c>
      <c r="E446" t="s">
        <v>43</v>
      </c>
      <c r="F446">
        <v>9601</v>
      </c>
      <c r="G446" s="139">
        <v>2011</v>
      </c>
      <c r="H446" t="s">
        <v>148</v>
      </c>
      <c r="I446">
        <v>3144</v>
      </c>
    </row>
    <row r="447" spans="1:12" ht="14.25" customHeight="1">
      <c r="A447" s="1" t="s">
        <v>423</v>
      </c>
      <c r="B447" s="1">
        <v>37375</v>
      </c>
      <c r="C447" s="210">
        <v>4</v>
      </c>
      <c r="D447" s="1">
        <v>3178</v>
      </c>
      <c r="E447" t="s">
        <v>43</v>
      </c>
      <c r="F447">
        <v>9601</v>
      </c>
      <c r="G447" s="139">
        <v>2011</v>
      </c>
      <c r="H447" t="s">
        <v>147</v>
      </c>
      <c r="I447">
        <v>3178</v>
      </c>
    </row>
    <row r="448" spans="1:12" ht="14.25" customHeight="1">
      <c r="A448" s="1" t="s">
        <v>423</v>
      </c>
      <c r="B448" s="1">
        <v>37375</v>
      </c>
      <c r="C448" s="210">
        <v>3</v>
      </c>
      <c r="D448" s="1">
        <v>3385</v>
      </c>
      <c r="E448" t="s">
        <v>43</v>
      </c>
      <c r="F448">
        <v>9601</v>
      </c>
      <c r="G448" s="139">
        <v>2011</v>
      </c>
      <c r="H448" t="s">
        <v>146</v>
      </c>
      <c r="I448">
        <v>3385</v>
      </c>
    </row>
    <row r="449" spans="1:9" ht="14.25" customHeight="1">
      <c r="A449" s="1" t="s">
        <v>423</v>
      </c>
      <c r="B449" s="1">
        <v>37375</v>
      </c>
      <c r="C449" s="210">
        <v>2</v>
      </c>
      <c r="D449" s="1">
        <v>2935</v>
      </c>
      <c r="E449" t="s">
        <v>43</v>
      </c>
      <c r="F449">
        <v>9601</v>
      </c>
      <c r="G449" s="139">
        <v>2011</v>
      </c>
      <c r="H449" t="s">
        <v>145</v>
      </c>
      <c r="I449">
        <v>2935</v>
      </c>
    </row>
    <row r="450" spans="1:9" ht="14.25" customHeight="1">
      <c r="A450" s="1" t="s">
        <v>423</v>
      </c>
      <c r="B450" s="1">
        <v>37375</v>
      </c>
      <c r="C450" s="210">
        <v>1</v>
      </c>
      <c r="D450" s="1">
        <v>2806</v>
      </c>
      <c r="E450" t="s">
        <v>43</v>
      </c>
      <c r="F450">
        <v>9601</v>
      </c>
      <c r="G450" s="139">
        <v>2011</v>
      </c>
      <c r="H450" t="s">
        <v>144</v>
      </c>
      <c r="I450">
        <v>2806</v>
      </c>
    </row>
    <row r="451" spans="1:9" ht="14.25" customHeight="1">
      <c r="A451" s="1" t="s">
        <v>424</v>
      </c>
      <c r="B451" s="1">
        <v>1638</v>
      </c>
      <c r="C451" s="210">
        <v>12</v>
      </c>
      <c r="D451" s="1">
        <v>130</v>
      </c>
      <c r="E451" t="s">
        <v>43</v>
      </c>
      <c r="F451">
        <v>9602</v>
      </c>
      <c r="G451" s="139">
        <v>2011</v>
      </c>
      <c r="H451" t="s">
        <v>155</v>
      </c>
      <c r="I451">
        <v>130</v>
      </c>
    </row>
    <row r="452" spans="1:9" ht="14.25" customHeight="1">
      <c r="A452" s="1" t="s">
        <v>424</v>
      </c>
      <c r="B452" s="1">
        <v>1638</v>
      </c>
      <c r="C452" s="210">
        <v>11</v>
      </c>
      <c r="D452" s="1">
        <v>136</v>
      </c>
      <c r="E452" t="s">
        <v>43</v>
      </c>
      <c r="F452">
        <v>9602</v>
      </c>
      <c r="G452" s="139">
        <v>2011</v>
      </c>
      <c r="H452" t="s">
        <v>154</v>
      </c>
      <c r="I452">
        <v>136</v>
      </c>
    </row>
    <row r="453" spans="1:9" ht="14.25" customHeight="1">
      <c r="A453" s="1" t="s">
        <v>424</v>
      </c>
      <c r="B453" s="1">
        <v>1638</v>
      </c>
      <c r="C453" s="210">
        <v>10</v>
      </c>
      <c r="D453" s="1">
        <v>141</v>
      </c>
      <c r="E453" t="s">
        <v>43</v>
      </c>
      <c r="F453">
        <v>9602</v>
      </c>
      <c r="G453" s="139">
        <v>2011</v>
      </c>
      <c r="H453" t="s">
        <v>153</v>
      </c>
      <c r="I453">
        <v>141</v>
      </c>
    </row>
    <row r="454" spans="1:9" ht="14.25" customHeight="1">
      <c r="A454" s="1" t="s">
        <v>424</v>
      </c>
      <c r="B454" s="1">
        <v>1638</v>
      </c>
      <c r="C454" s="210">
        <v>9</v>
      </c>
      <c r="D454" s="1">
        <v>140</v>
      </c>
      <c r="E454" t="s">
        <v>43</v>
      </c>
      <c r="F454">
        <v>9602</v>
      </c>
      <c r="G454" s="139">
        <v>2011</v>
      </c>
      <c r="H454" t="s">
        <v>152</v>
      </c>
      <c r="I454">
        <v>140</v>
      </c>
    </row>
    <row r="455" spans="1:9" ht="14.25" customHeight="1">
      <c r="A455" s="1" t="s">
        <v>424</v>
      </c>
      <c r="B455" s="1">
        <v>1638</v>
      </c>
      <c r="C455" s="210">
        <v>8</v>
      </c>
      <c r="D455" s="1">
        <v>150</v>
      </c>
      <c r="E455" t="s">
        <v>43</v>
      </c>
      <c r="F455">
        <v>9602</v>
      </c>
      <c r="G455" s="139">
        <v>2011</v>
      </c>
      <c r="H455" t="s">
        <v>151</v>
      </c>
      <c r="I455">
        <v>150</v>
      </c>
    </row>
    <row r="456" spans="1:9" ht="14.25" customHeight="1">
      <c r="A456" s="1" t="s">
        <v>424</v>
      </c>
      <c r="B456" s="1">
        <v>1638</v>
      </c>
      <c r="C456" s="210">
        <v>7</v>
      </c>
      <c r="D456" s="1">
        <v>151</v>
      </c>
      <c r="E456" t="s">
        <v>43</v>
      </c>
      <c r="F456">
        <v>9602</v>
      </c>
      <c r="G456" s="139">
        <v>2011</v>
      </c>
      <c r="H456" t="s">
        <v>150</v>
      </c>
      <c r="I456">
        <v>151</v>
      </c>
    </row>
    <row r="457" spans="1:9" ht="14.25" customHeight="1">
      <c r="A457" s="1" t="s">
        <v>424</v>
      </c>
      <c r="B457" s="1">
        <v>1638</v>
      </c>
      <c r="C457" s="210">
        <v>6</v>
      </c>
      <c r="D457" s="1">
        <v>132</v>
      </c>
      <c r="E457" t="s">
        <v>43</v>
      </c>
      <c r="F457">
        <v>9602</v>
      </c>
      <c r="G457" s="139">
        <v>2011</v>
      </c>
      <c r="H457" t="s">
        <v>149</v>
      </c>
      <c r="I457">
        <v>132</v>
      </c>
    </row>
    <row r="458" spans="1:9" ht="14.25" customHeight="1">
      <c r="A458" s="1" t="s">
        <v>424</v>
      </c>
      <c r="B458" s="1">
        <v>1638</v>
      </c>
      <c r="C458" s="210">
        <v>5</v>
      </c>
      <c r="D458" s="1">
        <v>135</v>
      </c>
      <c r="E458" t="s">
        <v>43</v>
      </c>
      <c r="F458">
        <v>9602</v>
      </c>
      <c r="G458" s="139">
        <v>2011</v>
      </c>
      <c r="H458" t="s">
        <v>148</v>
      </c>
      <c r="I458">
        <v>135</v>
      </c>
    </row>
    <row r="459" spans="1:9" ht="14.25" customHeight="1">
      <c r="A459" s="1" t="s">
        <v>424</v>
      </c>
      <c r="B459" s="1">
        <v>1638</v>
      </c>
      <c r="C459" s="210">
        <v>4</v>
      </c>
      <c r="D459" s="1">
        <v>138</v>
      </c>
      <c r="E459" t="s">
        <v>43</v>
      </c>
      <c r="F459">
        <v>9602</v>
      </c>
      <c r="G459" s="139">
        <v>2011</v>
      </c>
      <c r="H459" t="s">
        <v>147</v>
      </c>
      <c r="I459">
        <v>138</v>
      </c>
    </row>
    <row r="460" spans="1:9" ht="14.25" customHeight="1">
      <c r="A460" s="1" t="s">
        <v>424</v>
      </c>
      <c r="B460" s="1">
        <v>1638</v>
      </c>
      <c r="C460" s="210">
        <v>3</v>
      </c>
      <c r="D460" s="1">
        <v>141</v>
      </c>
      <c r="E460" t="s">
        <v>43</v>
      </c>
      <c r="F460">
        <v>9602</v>
      </c>
      <c r="G460" s="139">
        <v>2011</v>
      </c>
      <c r="H460" t="s">
        <v>146</v>
      </c>
      <c r="I460">
        <v>141</v>
      </c>
    </row>
    <row r="461" spans="1:9" ht="14.25" customHeight="1">
      <c r="A461" s="1" t="s">
        <v>424</v>
      </c>
      <c r="B461" s="1">
        <v>1638</v>
      </c>
      <c r="C461" s="210">
        <v>2</v>
      </c>
      <c r="D461" s="1">
        <v>127</v>
      </c>
      <c r="E461" t="s">
        <v>43</v>
      </c>
      <c r="F461">
        <v>9602</v>
      </c>
      <c r="G461" s="139">
        <v>2011</v>
      </c>
      <c r="H461" t="s">
        <v>145</v>
      </c>
      <c r="I461">
        <v>127</v>
      </c>
    </row>
    <row r="462" spans="1:9" ht="14.25" customHeight="1">
      <c r="A462" s="1" t="s">
        <v>424</v>
      </c>
      <c r="B462" s="1">
        <v>1638</v>
      </c>
      <c r="C462" s="210">
        <v>1</v>
      </c>
      <c r="D462" s="1">
        <v>117</v>
      </c>
      <c r="E462" t="s">
        <v>43</v>
      </c>
      <c r="F462">
        <v>9602</v>
      </c>
      <c r="G462" s="139">
        <v>2011</v>
      </c>
      <c r="H462" t="s">
        <v>144</v>
      </c>
      <c r="I462">
        <v>117</v>
      </c>
    </row>
    <row r="463" spans="1:9" ht="14.25" customHeight="1">
      <c r="A463" s="1" t="s">
        <v>425</v>
      </c>
      <c r="B463" s="1">
        <v>610</v>
      </c>
      <c r="C463" s="210">
        <v>12</v>
      </c>
      <c r="D463" s="1">
        <v>49</v>
      </c>
      <c r="E463" t="s">
        <v>43</v>
      </c>
      <c r="F463">
        <v>9603</v>
      </c>
      <c r="G463" s="139">
        <v>2011</v>
      </c>
      <c r="H463" t="s">
        <v>155</v>
      </c>
      <c r="I463">
        <v>49</v>
      </c>
    </row>
    <row r="464" spans="1:9" ht="14.25" customHeight="1">
      <c r="A464" s="1" t="s">
        <v>425</v>
      </c>
      <c r="B464" s="1">
        <v>610</v>
      </c>
      <c r="C464" s="210">
        <v>11</v>
      </c>
      <c r="D464" s="1">
        <v>48</v>
      </c>
      <c r="E464" t="s">
        <v>43</v>
      </c>
      <c r="F464">
        <v>9603</v>
      </c>
      <c r="G464" s="139">
        <v>2011</v>
      </c>
      <c r="H464" t="s">
        <v>154</v>
      </c>
      <c r="I464">
        <v>48</v>
      </c>
    </row>
    <row r="465" spans="1:9" ht="14.25" customHeight="1">
      <c r="A465" s="1" t="s">
        <v>425</v>
      </c>
      <c r="B465" s="1">
        <v>610</v>
      </c>
      <c r="C465" s="210">
        <v>10</v>
      </c>
      <c r="D465" s="1">
        <v>43</v>
      </c>
      <c r="E465" t="s">
        <v>43</v>
      </c>
      <c r="F465">
        <v>9603</v>
      </c>
      <c r="G465" s="139">
        <v>2011</v>
      </c>
      <c r="H465" t="s">
        <v>153</v>
      </c>
      <c r="I465">
        <v>43</v>
      </c>
    </row>
    <row r="466" spans="1:9" ht="14.25" customHeight="1">
      <c r="A466" s="1" t="s">
        <v>425</v>
      </c>
      <c r="B466" s="1">
        <v>610</v>
      </c>
      <c r="C466" s="210">
        <v>9</v>
      </c>
      <c r="D466" s="1">
        <v>53</v>
      </c>
      <c r="E466" t="s">
        <v>43</v>
      </c>
      <c r="F466">
        <v>9603</v>
      </c>
      <c r="G466" s="139">
        <v>2011</v>
      </c>
      <c r="H466" t="s">
        <v>152</v>
      </c>
      <c r="I466">
        <v>53</v>
      </c>
    </row>
    <row r="467" spans="1:9" ht="14.25" customHeight="1">
      <c r="A467" s="1" t="s">
        <v>425</v>
      </c>
      <c r="B467" s="1">
        <v>610</v>
      </c>
      <c r="C467" s="210">
        <v>8</v>
      </c>
      <c r="D467" s="1">
        <v>54</v>
      </c>
      <c r="E467" t="s">
        <v>43</v>
      </c>
      <c r="F467">
        <v>9603</v>
      </c>
      <c r="G467" s="139">
        <v>2011</v>
      </c>
      <c r="H467" t="s">
        <v>151</v>
      </c>
      <c r="I467">
        <v>54</v>
      </c>
    </row>
    <row r="468" spans="1:9" ht="14.25" customHeight="1">
      <c r="A468" s="1" t="s">
        <v>425</v>
      </c>
      <c r="B468" s="1">
        <v>610</v>
      </c>
      <c r="C468" s="210">
        <v>7</v>
      </c>
      <c r="D468" s="1">
        <v>57</v>
      </c>
      <c r="E468" t="s">
        <v>43</v>
      </c>
      <c r="F468">
        <v>9603</v>
      </c>
      <c r="G468" s="139">
        <v>2011</v>
      </c>
      <c r="H468" t="s">
        <v>150</v>
      </c>
      <c r="I468">
        <v>57</v>
      </c>
    </row>
    <row r="469" spans="1:9" ht="14.25" customHeight="1">
      <c r="A469" s="1" t="s">
        <v>425</v>
      </c>
      <c r="B469" s="1">
        <v>610</v>
      </c>
      <c r="C469" s="210">
        <v>6</v>
      </c>
      <c r="D469" s="1">
        <v>55</v>
      </c>
      <c r="E469" t="s">
        <v>43</v>
      </c>
      <c r="F469">
        <v>9603</v>
      </c>
      <c r="G469" s="139">
        <v>2011</v>
      </c>
      <c r="H469" t="s">
        <v>149</v>
      </c>
      <c r="I469">
        <v>55</v>
      </c>
    </row>
    <row r="470" spans="1:9" ht="14.25" customHeight="1">
      <c r="A470" s="1" t="s">
        <v>425</v>
      </c>
      <c r="B470" s="1">
        <v>610</v>
      </c>
      <c r="C470" s="210">
        <v>5</v>
      </c>
      <c r="D470" s="1">
        <v>53</v>
      </c>
      <c r="E470" t="s">
        <v>43</v>
      </c>
      <c r="F470">
        <v>9603</v>
      </c>
      <c r="G470" s="139">
        <v>2011</v>
      </c>
      <c r="H470" t="s">
        <v>148</v>
      </c>
      <c r="I470">
        <v>53</v>
      </c>
    </row>
    <row r="471" spans="1:9" ht="14.25" customHeight="1">
      <c r="A471" s="1" t="s">
        <v>425</v>
      </c>
      <c r="B471" s="1">
        <v>610</v>
      </c>
      <c r="C471" s="210">
        <v>4</v>
      </c>
      <c r="D471" s="1">
        <v>45</v>
      </c>
      <c r="E471" t="s">
        <v>43</v>
      </c>
      <c r="F471">
        <v>9603</v>
      </c>
      <c r="G471" s="139">
        <v>2011</v>
      </c>
      <c r="H471" t="s">
        <v>147</v>
      </c>
      <c r="I471">
        <v>45</v>
      </c>
    </row>
    <row r="472" spans="1:9" ht="14.25" customHeight="1">
      <c r="A472" s="1" t="s">
        <v>425</v>
      </c>
      <c r="B472" s="1">
        <v>610</v>
      </c>
      <c r="C472" s="210">
        <v>3</v>
      </c>
      <c r="D472" s="1">
        <v>52</v>
      </c>
      <c r="E472" t="s">
        <v>43</v>
      </c>
      <c r="F472">
        <v>9603</v>
      </c>
      <c r="G472" s="139">
        <v>2011</v>
      </c>
      <c r="H472" t="s">
        <v>146</v>
      </c>
      <c r="I472">
        <v>52</v>
      </c>
    </row>
    <row r="473" spans="1:9" ht="14.25" customHeight="1">
      <c r="A473" s="1" t="s">
        <v>425</v>
      </c>
      <c r="B473" s="1">
        <v>610</v>
      </c>
      <c r="C473" s="210">
        <v>2</v>
      </c>
      <c r="D473" s="1">
        <v>49</v>
      </c>
      <c r="E473" t="s">
        <v>43</v>
      </c>
      <c r="F473">
        <v>9603</v>
      </c>
      <c r="G473" s="139">
        <v>2011</v>
      </c>
      <c r="H473" t="s">
        <v>145</v>
      </c>
      <c r="I473">
        <v>49</v>
      </c>
    </row>
    <row r="474" spans="1:9" ht="14.25" customHeight="1">
      <c r="A474" s="1" t="s">
        <v>425</v>
      </c>
      <c r="B474" s="1">
        <v>610</v>
      </c>
      <c r="C474" s="210">
        <v>1</v>
      </c>
      <c r="D474" s="1">
        <v>52</v>
      </c>
      <c r="E474" t="s">
        <v>43</v>
      </c>
      <c r="F474">
        <v>9603</v>
      </c>
      <c r="G474" s="139">
        <v>2011</v>
      </c>
      <c r="H474" t="s">
        <v>144</v>
      </c>
      <c r="I474">
        <v>52</v>
      </c>
    </row>
    <row r="475" spans="1:9" ht="14.25" customHeight="1">
      <c r="A475" s="1" t="s">
        <v>426</v>
      </c>
      <c r="B475" s="1">
        <v>105</v>
      </c>
      <c r="C475" s="210">
        <v>12</v>
      </c>
      <c r="D475" s="1">
        <v>8</v>
      </c>
      <c r="E475" t="s">
        <v>43</v>
      </c>
      <c r="F475">
        <v>9604</v>
      </c>
      <c r="G475" s="139">
        <v>2011</v>
      </c>
      <c r="H475" t="s">
        <v>155</v>
      </c>
      <c r="I475">
        <v>8</v>
      </c>
    </row>
    <row r="476" spans="1:9" ht="14.25" customHeight="1">
      <c r="A476" s="1" t="s">
        <v>426</v>
      </c>
      <c r="B476" s="1">
        <v>105</v>
      </c>
      <c r="C476" s="210">
        <v>11</v>
      </c>
      <c r="D476" s="1">
        <v>8</v>
      </c>
      <c r="E476" t="s">
        <v>43</v>
      </c>
      <c r="F476">
        <v>9604</v>
      </c>
      <c r="G476" s="139">
        <v>2011</v>
      </c>
      <c r="H476" t="s">
        <v>154</v>
      </c>
      <c r="I476">
        <v>8</v>
      </c>
    </row>
    <row r="477" spans="1:9" ht="14.25" customHeight="1">
      <c r="A477" s="1" t="s">
        <v>426</v>
      </c>
      <c r="B477" s="1">
        <v>105</v>
      </c>
      <c r="C477" s="210">
        <v>10</v>
      </c>
      <c r="D477" s="1">
        <v>8</v>
      </c>
      <c r="E477" t="s">
        <v>43</v>
      </c>
      <c r="F477">
        <v>9604</v>
      </c>
      <c r="G477" s="139">
        <v>2011</v>
      </c>
      <c r="H477" t="s">
        <v>153</v>
      </c>
      <c r="I477">
        <v>8</v>
      </c>
    </row>
    <row r="478" spans="1:9" ht="14.25" customHeight="1">
      <c r="A478" s="1" t="s">
        <v>426</v>
      </c>
      <c r="B478" s="1">
        <v>105</v>
      </c>
      <c r="C478" s="210">
        <v>9</v>
      </c>
      <c r="D478" s="1">
        <v>9</v>
      </c>
      <c r="E478" t="s">
        <v>43</v>
      </c>
      <c r="F478">
        <v>9604</v>
      </c>
      <c r="G478" s="139">
        <v>2011</v>
      </c>
      <c r="H478" t="s">
        <v>152</v>
      </c>
      <c r="I478">
        <v>9</v>
      </c>
    </row>
    <row r="479" spans="1:9" ht="14.25" customHeight="1">
      <c r="A479" s="1" t="s">
        <v>426</v>
      </c>
      <c r="B479" s="1">
        <v>105</v>
      </c>
      <c r="C479" s="210">
        <v>8</v>
      </c>
      <c r="D479" s="1">
        <v>9</v>
      </c>
      <c r="E479" t="s">
        <v>43</v>
      </c>
      <c r="F479">
        <v>9604</v>
      </c>
      <c r="G479" s="139">
        <v>2011</v>
      </c>
      <c r="H479" t="s">
        <v>151</v>
      </c>
      <c r="I479">
        <v>9</v>
      </c>
    </row>
    <row r="480" spans="1:9" ht="14.25" customHeight="1">
      <c r="A480" s="1" t="s">
        <v>426</v>
      </c>
      <c r="B480" s="1">
        <v>105</v>
      </c>
      <c r="C480" s="210">
        <v>7</v>
      </c>
      <c r="D480" s="1">
        <v>10</v>
      </c>
      <c r="E480" t="s">
        <v>43</v>
      </c>
      <c r="F480">
        <v>9604</v>
      </c>
      <c r="G480" s="139">
        <v>2011</v>
      </c>
      <c r="H480" t="s">
        <v>150</v>
      </c>
      <c r="I480">
        <v>10</v>
      </c>
    </row>
    <row r="481" spans="1:9" ht="14.25" customHeight="1">
      <c r="A481" s="1" t="s">
        <v>426</v>
      </c>
      <c r="B481" s="1">
        <v>105</v>
      </c>
      <c r="C481" s="210">
        <v>6</v>
      </c>
      <c r="D481" s="1">
        <v>9</v>
      </c>
      <c r="E481" t="s">
        <v>43</v>
      </c>
      <c r="F481">
        <v>9604</v>
      </c>
      <c r="G481" s="139">
        <v>2011</v>
      </c>
      <c r="H481" t="s">
        <v>149</v>
      </c>
      <c r="I481">
        <v>9</v>
      </c>
    </row>
    <row r="482" spans="1:9" ht="14.25" customHeight="1">
      <c r="A482" s="1" t="s">
        <v>426</v>
      </c>
      <c r="B482" s="1">
        <v>105</v>
      </c>
      <c r="C482" s="210">
        <v>5</v>
      </c>
      <c r="D482" s="1">
        <v>9</v>
      </c>
      <c r="E482" t="s">
        <v>43</v>
      </c>
      <c r="F482">
        <v>9604</v>
      </c>
      <c r="G482" s="139">
        <v>2011</v>
      </c>
      <c r="H482" t="s">
        <v>148</v>
      </c>
      <c r="I482">
        <v>9</v>
      </c>
    </row>
    <row r="483" spans="1:9" ht="14.25" customHeight="1">
      <c r="A483" s="1" t="s">
        <v>426</v>
      </c>
      <c r="B483" s="1">
        <v>105</v>
      </c>
      <c r="C483" s="210">
        <v>4</v>
      </c>
      <c r="D483" s="1">
        <v>9</v>
      </c>
      <c r="E483" t="s">
        <v>43</v>
      </c>
      <c r="F483">
        <v>9604</v>
      </c>
      <c r="G483" s="139">
        <v>2011</v>
      </c>
      <c r="H483" t="s">
        <v>147</v>
      </c>
      <c r="I483">
        <v>9</v>
      </c>
    </row>
    <row r="484" spans="1:9" ht="14.25" customHeight="1">
      <c r="A484" s="1" t="s">
        <v>426</v>
      </c>
      <c r="B484" s="1">
        <v>105</v>
      </c>
      <c r="C484" s="210">
        <v>3</v>
      </c>
      <c r="D484" s="1">
        <v>10</v>
      </c>
      <c r="E484" t="s">
        <v>43</v>
      </c>
      <c r="F484">
        <v>9604</v>
      </c>
      <c r="G484" s="139">
        <v>2011</v>
      </c>
      <c r="H484" t="s">
        <v>146</v>
      </c>
      <c r="I484">
        <v>10</v>
      </c>
    </row>
    <row r="485" spans="1:9" ht="14.25" customHeight="1">
      <c r="A485" s="1" t="s">
        <v>426</v>
      </c>
      <c r="B485" s="1">
        <v>105</v>
      </c>
      <c r="C485" s="210">
        <v>2</v>
      </c>
      <c r="D485" s="1">
        <v>8</v>
      </c>
      <c r="E485" t="s">
        <v>43</v>
      </c>
      <c r="F485">
        <v>9604</v>
      </c>
      <c r="G485" s="139">
        <v>2011</v>
      </c>
      <c r="H485" t="s">
        <v>145</v>
      </c>
      <c r="I485">
        <v>8</v>
      </c>
    </row>
    <row r="486" spans="1:9" ht="14.25" customHeight="1">
      <c r="A486" s="1" t="s">
        <v>426</v>
      </c>
      <c r="B486" s="1">
        <v>105</v>
      </c>
      <c r="C486" s="210">
        <v>1</v>
      </c>
      <c r="D486" s="1">
        <v>8</v>
      </c>
      <c r="E486" t="s">
        <v>43</v>
      </c>
      <c r="F486">
        <v>9604</v>
      </c>
      <c r="G486" s="139">
        <v>2011</v>
      </c>
      <c r="H486" t="s">
        <v>144</v>
      </c>
      <c r="I486">
        <v>8</v>
      </c>
    </row>
    <row r="487" spans="1:9" ht="14.25" customHeight="1">
      <c r="A487" s="1" t="s">
        <v>427</v>
      </c>
      <c r="B487" s="1">
        <v>0</v>
      </c>
      <c r="C487" s="210">
        <v>12</v>
      </c>
      <c r="D487" s="1">
        <v>0</v>
      </c>
      <c r="E487" t="s">
        <v>43</v>
      </c>
      <c r="F487">
        <v>9605</v>
      </c>
      <c r="G487" s="139">
        <v>2011</v>
      </c>
      <c r="H487" t="s">
        <v>155</v>
      </c>
      <c r="I487">
        <v>0</v>
      </c>
    </row>
    <row r="488" spans="1:9" ht="14.25" customHeight="1">
      <c r="A488" s="1" t="s">
        <v>427</v>
      </c>
      <c r="B488" s="1">
        <v>0</v>
      </c>
      <c r="C488" s="210">
        <v>11</v>
      </c>
      <c r="D488" s="1">
        <v>0</v>
      </c>
      <c r="E488" t="s">
        <v>43</v>
      </c>
      <c r="F488">
        <v>9605</v>
      </c>
      <c r="G488" s="139">
        <v>2011</v>
      </c>
      <c r="H488" t="s">
        <v>154</v>
      </c>
      <c r="I488">
        <v>0</v>
      </c>
    </row>
    <row r="489" spans="1:9" ht="14.25" customHeight="1">
      <c r="A489" s="1" t="s">
        <v>427</v>
      </c>
      <c r="B489" s="1">
        <v>0</v>
      </c>
      <c r="C489" s="210">
        <v>10</v>
      </c>
      <c r="D489" s="1">
        <v>0</v>
      </c>
      <c r="E489" t="s">
        <v>43</v>
      </c>
      <c r="F489">
        <v>9605</v>
      </c>
      <c r="G489" s="139">
        <v>2011</v>
      </c>
      <c r="H489" t="s">
        <v>153</v>
      </c>
      <c r="I489">
        <v>0</v>
      </c>
    </row>
    <row r="490" spans="1:9" ht="14.25" customHeight="1">
      <c r="A490" s="1" t="s">
        <v>427</v>
      </c>
      <c r="B490" s="1">
        <v>0</v>
      </c>
      <c r="C490" s="210">
        <v>9</v>
      </c>
      <c r="D490" s="1">
        <v>0</v>
      </c>
      <c r="E490" t="s">
        <v>43</v>
      </c>
      <c r="F490">
        <v>9605</v>
      </c>
      <c r="G490" s="139">
        <v>2011</v>
      </c>
      <c r="H490" t="s">
        <v>152</v>
      </c>
      <c r="I490">
        <v>0</v>
      </c>
    </row>
    <row r="491" spans="1:9" ht="14.25" customHeight="1">
      <c r="A491" s="1" t="s">
        <v>427</v>
      </c>
      <c r="B491" s="1">
        <v>0</v>
      </c>
      <c r="C491" s="210">
        <v>8</v>
      </c>
      <c r="D491" s="1">
        <v>0</v>
      </c>
      <c r="E491" t="s">
        <v>43</v>
      </c>
      <c r="F491">
        <v>9605</v>
      </c>
      <c r="G491" s="139">
        <v>2011</v>
      </c>
      <c r="H491" t="s">
        <v>151</v>
      </c>
      <c r="I491">
        <v>0</v>
      </c>
    </row>
    <row r="492" spans="1:9" ht="14.25" customHeight="1">
      <c r="A492" s="1" t="s">
        <v>427</v>
      </c>
      <c r="B492" s="1">
        <v>0</v>
      </c>
      <c r="C492" s="210">
        <v>7</v>
      </c>
      <c r="D492" s="1">
        <v>0</v>
      </c>
      <c r="E492" t="s">
        <v>43</v>
      </c>
      <c r="F492">
        <v>9605</v>
      </c>
      <c r="G492" s="139">
        <v>2011</v>
      </c>
      <c r="H492" t="s">
        <v>150</v>
      </c>
      <c r="I492">
        <v>0</v>
      </c>
    </row>
    <row r="493" spans="1:9" ht="14.25" customHeight="1">
      <c r="A493" s="1" t="s">
        <v>427</v>
      </c>
      <c r="B493" s="1">
        <v>0</v>
      </c>
      <c r="C493" s="210">
        <v>6</v>
      </c>
      <c r="D493" s="1">
        <v>0</v>
      </c>
      <c r="E493" t="s">
        <v>43</v>
      </c>
      <c r="F493">
        <v>9605</v>
      </c>
      <c r="G493" s="139">
        <v>2011</v>
      </c>
      <c r="H493" t="s">
        <v>149</v>
      </c>
      <c r="I493">
        <v>0</v>
      </c>
    </row>
    <row r="494" spans="1:9" ht="14.25" customHeight="1">
      <c r="A494" s="1" t="s">
        <v>427</v>
      </c>
      <c r="B494" s="1">
        <v>0</v>
      </c>
      <c r="C494" s="210">
        <v>5</v>
      </c>
      <c r="D494" s="1">
        <v>0</v>
      </c>
      <c r="E494" t="s">
        <v>43</v>
      </c>
      <c r="F494">
        <v>9605</v>
      </c>
      <c r="G494" s="139">
        <v>2011</v>
      </c>
      <c r="H494" t="s">
        <v>148</v>
      </c>
      <c r="I494">
        <v>0</v>
      </c>
    </row>
    <row r="495" spans="1:9" ht="14.25" customHeight="1">
      <c r="A495" s="1" t="s">
        <v>427</v>
      </c>
      <c r="B495" s="1">
        <v>0</v>
      </c>
      <c r="C495" s="210">
        <v>4</v>
      </c>
      <c r="D495" s="1">
        <v>0</v>
      </c>
      <c r="E495" t="s">
        <v>43</v>
      </c>
      <c r="F495">
        <v>9605</v>
      </c>
      <c r="G495" s="139">
        <v>2011</v>
      </c>
      <c r="H495" t="s">
        <v>147</v>
      </c>
      <c r="I495">
        <v>0</v>
      </c>
    </row>
    <row r="496" spans="1:9" ht="14.25" customHeight="1">
      <c r="A496" s="1" t="s">
        <v>427</v>
      </c>
      <c r="B496" s="1">
        <v>0</v>
      </c>
      <c r="C496" s="210">
        <v>3</v>
      </c>
      <c r="D496" s="1">
        <v>0</v>
      </c>
      <c r="E496" t="s">
        <v>43</v>
      </c>
      <c r="F496">
        <v>9605</v>
      </c>
      <c r="G496" s="139">
        <v>2011</v>
      </c>
      <c r="H496" t="s">
        <v>146</v>
      </c>
      <c r="I496">
        <v>0</v>
      </c>
    </row>
    <row r="497" spans="1:9" ht="14.25" customHeight="1">
      <c r="A497" s="1" t="s">
        <v>427</v>
      </c>
      <c r="B497" s="1">
        <v>0</v>
      </c>
      <c r="C497" s="210">
        <v>2</v>
      </c>
      <c r="D497" s="1">
        <v>0</v>
      </c>
      <c r="E497" t="s">
        <v>43</v>
      </c>
      <c r="F497">
        <v>9605</v>
      </c>
      <c r="G497" s="139">
        <v>2011</v>
      </c>
      <c r="H497" t="s">
        <v>145</v>
      </c>
      <c r="I497">
        <v>0</v>
      </c>
    </row>
    <row r="498" spans="1:9" ht="14.25" customHeight="1">
      <c r="A498" s="1" t="s">
        <v>427</v>
      </c>
      <c r="B498" s="403">
        <v>0</v>
      </c>
      <c r="C498" s="404">
        <v>1</v>
      </c>
      <c r="D498" s="403">
        <v>0</v>
      </c>
      <c r="E498" t="s">
        <v>43</v>
      </c>
      <c r="F498">
        <v>9605</v>
      </c>
      <c r="G498" s="139">
        <v>2011</v>
      </c>
      <c r="H498" t="s">
        <v>144</v>
      </c>
      <c r="I498">
        <v>0</v>
      </c>
    </row>
    <row r="499" spans="1:9" ht="14.25" customHeight="1">
      <c r="A499" s="1" t="s">
        <v>428</v>
      </c>
      <c r="B499" s="1">
        <v>0</v>
      </c>
      <c r="C499" s="210">
        <v>12</v>
      </c>
      <c r="D499" s="1">
        <v>0</v>
      </c>
      <c r="E499" t="s">
        <v>43</v>
      </c>
      <c r="F499">
        <v>9606</v>
      </c>
      <c r="G499" s="139">
        <v>2011</v>
      </c>
      <c r="H499" t="s">
        <v>155</v>
      </c>
      <c r="I499">
        <v>0</v>
      </c>
    </row>
    <row r="500" spans="1:9" ht="14.25" customHeight="1">
      <c r="A500" s="1" t="s">
        <v>428</v>
      </c>
      <c r="B500" s="1">
        <v>0</v>
      </c>
      <c r="C500" s="210">
        <v>11</v>
      </c>
      <c r="D500" s="1">
        <v>0</v>
      </c>
      <c r="E500" t="s">
        <v>43</v>
      </c>
      <c r="F500">
        <v>9606</v>
      </c>
      <c r="G500" s="139">
        <v>2011</v>
      </c>
      <c r="H500" t="s">
        <v>154</v>
      </c>
      <c r="I500">
        <v>0</v>
      </c>
    </row>
    <row r="501" spans="1:9" ht="14.25" customHeight="1">
      <c r="A501" s="1" t="s">
        <v>428</v>
      </c>
      <c r="B501" s="1">
        <v>0</v>
      </c>
      <c r="C501" s="210">
        <v>10</v>
      </c>
      <c r="D501" s="1">
        <v>0</v>
      </c>
      <c r="E501" t="s">
        <v>43</v>
      </c>
      <c r="F501">
        <v>9606</v>
      </c>
      <c r="G501" s="139">
        <v>2011</v>
      </c>
      <c r="H501" t="s">
        <v>153</v>
      </c>
      <c r="I501">
        <v>0</v>
      </c>
    </row>
    <row r="502" spans="1:9" ht="14.25" customHeight="1">
      <c r="A502" s="1" t="s">
        <v>428</v>
      </c>
      <c r="B502" s="1">
        <v>0</v>
      </c>
      <c r="C502" s="210">
        <v>9</v>
      </c>
      <c r="D502" s="1">
        <v>0</v>
      </c>
      <c r="E502" t="s">
        <v>43</v>
      </c>
      <c r="F502">
        <v>9606</v>
      </c>
      <c r="G502" s="139">
        <v>2011</v>
      </c>
      <c r="H502" t="s">
        <v>152</v>
      </c>
      <c r="I502">
        <v>0</v>
      </c>
    </row>
    <row r="503" spans="1:9" ht="14.25" customHeight="1">
      <c r="A503" s="1" t="s">
        <v>428</v>
      </c>
      <c r="B503" s="1">
        <v>0</v>
      </c>
      <c r="C503" s="210">
        <v>8</v>
      </c>
      <c r="D503" s="1">
        <v>0</v>
      </c>
      <c r="E503" t="s">
        <v>43</v>
      </c>
      <c r="F503">
        <v>9606</v>
      </c>
      <c r="G503" s="139">
        <v>2011</v>
      </c>
      <c r="H503" t="s">
        <v>151</v>
      </c>
      <c r="I503">
        <v>0</v>
      </c>
    </row>
    <row r="504" spans="1:9" ht="14.25" customHeight="1">
      <c r="A504" s="1" t="s">
        <v>428</v>
      </c>
      <c r="B504" s="1">
        <v>0</v>
      </c>
      <c r="C504" s="210">
        <v>7</v>
      </c>
      <c r="D504" s="1">
        <v>0</v>
      </c>
      <c r="E504" t="s">
        <v>43</v>
      </c>
      <c r="F504">
        <v>9606</v>
      </c>
      <c r="G504" s="139">
        <v>2011</v>
      </c>
      <c r="H504" t="s">
        <v>150</v>
      </c>
      <c r="I504">
        <v>0</v>
      </c>
    </row>
    <row r="505" spans="1:9" ht="14.25" customHeight="1">
      <c r="A505" s="1" t="s">
        <v>428</v>
      </c>
      <c r="B505" s="1">
        <v>0</v>
      </c>
      <c r="C505" s="210">
        <v>6</v>
      </c>
      <c r="D505" s="1">
        <v>0</v>
      </c>
      <c r="E505" t="s">
        <v>43</v>
      </c>
      <c r="F505">
        <v>9606</v>
      </c>
      <c r="G505" s="139">
        <v>2011</v>
      </c>
      <c r="H505" t="s">
        <v>149</v>
      </c>
      <c r="I505">
        <v>0</v>
      </c>
    </row>
    <row r="506" spans="1:9" ht="14.25" customHeight="1">
      <c r="A506" s="1" t="s">
        <v>428</v>
      </c>
      <c r="B506" s="1">
        <v>0</v>
      </c>
      <c r="C506" s="210">
        <v>5</v>
      </c>
      <c r="D506" s="1">
        <v>0</v>
      </c>
      <c r="E506" t="s">
        <v>43</v>
      </c>
      <c r="F506">
        <v>9606</v>
      </c>
      <c r="G506" s="139">
        <v>2011</v>
      </c>
      <c r="H506" t="s">
        <v>148</v>
      </c>
      <c r="I506">
        <v>0</v>
      </c>
    </row>
    <row r="507" spans="1:9" ht="14.25" customHeight="1">
      <c r="A507" s="1" t="s">
        <v>428</v>
      </c>
      <c r="B507" s="1">
        <v>0</v>
      </c>
      <c r="C507" s="210">
        <v>4</v>
      </c>
      <c r="D507" s="1">
        <v>0</v>
      </c>
      <c r="E507" t="s">
        <v>43</v>
      </c>
      <c r="F507">
        <v>9606</v>
      </c>
      <c r="G507" s="139">
        <v>2011</v>
      </c>
      <c r="H507" t="s">
        <v>147</v>
      </c>
      <c r="I507">
        <v>0</v>
      </c>
    </row>
    <row r="508" spans="1:9" ht="14.25" customHeight="1">
      <c r="A508" s="1" t="s">
        <v>428</v>
      </c>
      <c r="B508" s="1">
        <v>0</v>
      </c>
      <c r="C508" s="210">
        <v>3</v>
      </c>
      <c r="D508" s="1">
        <v>0</v>
      </c>
      <c r="E508" t="s">
        <v>43</v>
      </c>
      <c r="F508">
        <v>9606</v>
      </c>
      <c r="G508" s="139">
        <v>2011</v>
      </c>
      <c r="H508" t="s">
        <v>146</v>
      </c>
      <c r="I508">
        <v>0</v>
      </c>
    </row>
    <row r="509" spans="1:9" ht="14.25" customHeight="1">
      <c r="A509" s="1" t="s">
        <v>428</v>
      </c>
      <c r="B509" s="1">
        <v>0</v>
      </c>
      <c r="C509" s="210">
        <v>2</v>
      </c>
      <c r="D509" s="1">
        <v>0</v>
      </c>
      <c r="E509" t="s">
        <v>43</v>
      </c>
      <c r="F509">
        <v>9606</v>
      </c>
      <c r="G509" s="139">
        <v>2011</v>
      </c>
      <c r="H509" t="s">
        <v>145</v>
      </c>
      <c r="I509">
        <v>0</v>
      </c>
    </row>
    <row r="510" spans="1:9" ht="14.25" customHeight="1">
      <c r="A510" s="1" t="s">
        <v>428</v>
      </c>
      <c r="B510" s="1">
        <v>0</v>
      </c>
      <c r="C510" s="210">
        <v>1</v>
      </c>
      <c r="D510" s="1">
        <v>0</v>
      </c>
      <c r="E510" t="s">
        <v>43</v>
      </c>
      <c r="F510">
        <v>9606</v>
      </c>
      <c r="G510" s="139">
        <v>2011</v>
      </c>
      <c r="H510" t="s">
        <v>144</v>
      </c>
      <c r="I510">
        <v>0</v>
      </c>
    </row>
    <row r="511" spans="1:9" ht="14.25" customHeight="1">
      <c r="A511" s="1" t="s">
        <v>429</v>
      </c>
      <c r="B511" s="1">
        <v>126142.26700000002</v>
      </c>
      <c r="C511" s="210">
        <v>12</v>
      </c>
      <c r="D511" s="1">
        <v>9438.5660000000007</v>
      </c>
      <c r="E511" t="s">
        <v>44</v>
      </c>
      <c r="F511">
        <v>9601</v>
      </c>
      <c r="G511" s="139">
        <v>2011</v>
      </c>
      <c r="H511" t="s">
        <v>155</v>
      </c>
      <c r="I511">
        <v>9438.5660000000007</v>
      </c>
    </row>
    <row r="512" spans="1:9" ht="14.25" customHeight="1">
      <c r="A512" s="1" t="s">
        <v>429</v>
      </c>
      <c r="B512" s="1">
        <v>126142.26700000002</v>
      </c>
      <c r="C512" s="210">
        <v>11</v>
      </c>
      <c r="D512" s="1">
        <v>10003.275</v>
      </c>
      <c r="E512" t="s">
        <v>44</v>
      </c>
      <c r="F512">
        <v>9601</v>
      </c>
      <c r="G512" s="139">
        <v>2011</v>
      </c>
      <c r="H512" t="s">
        <v>154</v>
      </c>
      <c r="I512">
        <v>10003.275</v>
      </c>
    </row>
    <row r="513" spans="1:9" ht="14.25" customHeight="1">
      <c r="A513" s="1" t="s">
        <v>429</v>
      </c>
      <c r="B513" s="1">
        <v>126142.26700000002</v>
      </c>
      <c r="C513" s="210">
        <v>10</v>
      </c>
      <c r="D513" s="1">
        <v>11117.91</v>
      </c>
      <c r="E513" t="s">
        <v>44</v>
      </c>
      <c r="F513">
        <v>9601</v>
      </c>
      <c r="G513" s="139">
        <v>2011</v>
      </c>
      <c r="H513" t="s">
        <v>153</v>
      </c>
      <c r="I513">
        <v>11117.91</v>
      </c>
    </row>
    <row r="514" spans="1:9" ht="14.25" customHeight="1">
      <c r="A514" s="1" t="s">
        <v>429</v>
      </c>
      <c r="B514" s="1">
        <v>126142.26700000002</v>
      </c>
      <c r="C514" s="210">
        <v>9</v>
      </c>
      <c r="D514" s="1">
        <v>10983.474</v>
      </c>
      <c r="E514" t="s">
        <v>44</v>
      </c>
      <c r="F514">
        <v>9601</v>
      </c>
      <c r="G514" s="139">
        <v>2011</v>
      </c>
      <c r="H514" t="s">
        <v>152</v>
      </c>
      <c r="I514">
        <v>10983.474</v>
      </c>
    </row>
    <row r="515" spans="1:9" ht="14.25" customHeight="1">
      <c r="A515" s="1" t="s">
        <v>429</v>
      </c>
      <c r="B515" s="1">
        <v>126142.26700000002</v>
      </c>
      <c r="C515" s="210">
        <v>8</v>
      </c>
      <c r="D515" s="1">
        <v>9445.866</v>
      </c>
      <c r="E515" t="s">
        <v>44</v>
      </c>
      <c r="F515">
        <v>9601</v>
      </c>
      <c r="G515" s="139">
        <v>2011</v>
      </c>
      <c r="H515" t="s">
        <v>151</v>
      </c>
      <c r="I515">
        <v>9445.866</v>
      </c>
    </row>
    <row r="516" spans="1:9" ht="14.25" customHeight="1">
      <c r="A516" s="1" t="s">
        <v>429</v>
      </c>
      <c r="B516" s="1">
        <v>126142.26700000002</v>
      </c>
      <c r="C516" s="210">
        <v>7</v>
      </c>
      <c r="D516" s="1">
        <v>10584.344999999998</v>
      </c>
      <c r="E516" t="s">
        <v>44</v>
      </c>
      <c r="F516">
        <v>9601</v>
      </c>
      <c r="G516" s="139">
        <v>2011</v>
      </c>
      <c r="H516" t="s">
        <v>150</v>
      </c>
      <c r="I516">
        <v>10584.344999999998</v>
      </c>
    </row>
    <row r="517" spans="1:9" ht="14.25" customHeight="1">
      <c r="A517" s="1" t="s">
        <v>429</v>
      </c>
      <c r="B517" s="1">
        <v>126142.26700000002</v>
      </c>
      <c r="C517" s="210">
        <v>6</v>
      </c>
      <c r="D517" s="1">
        <v>10337.853999999999</v>
      </c>
      <c r="E517" t="s">
        <v>44</v>
      </c>
      <c r="F517">
        <v>9601</v>
      </c>
      <c r="G517" s="139">
        <v>2011</v>
      </c>
      <c r="H517" t="s">
        <v>149</v>
      </c>
      <c r="I517">
        <v>10337.853999999999</v>
      </c>
    </row>
    <row r="518" spans="1:9" ht="14.25" customHeight="1">
      <c r="A518" s="1" t="s">
        <v>429</v>
      </c>
      <c r="B518" s="1">
        <v>126142.26700000002</v>
      </c>
      <c r="C518" s="210">
        <v>5</v>
      </c>
      <c r="D518" s="1">
        <v>11832.854000000003</v>
      </c>
      <c r="E518" t="s">
        <v>44</v>
      </c>
      <c r="F518">
        <v>9601</v>
      </c>
      <c r="G518" s="139">
        <v>2011</v>
      </c>
      <c r="H518" t="s">
        <v>148</v>
      </c>
      <c r="I518">
        <v>11832.854000000003</v>
      </c>
    </row>
    <row r="519" spans="1:9" ht="14.25" customHeight="1">
      <c r="A519" s="1" t="s">
        <v>429</v>
      </c>
      <c r="B519" s="1">
        <v>126142.26700000002</v>
      </c>
      <c r="C519" s="210">
        <v>4</v>
      </c>
      <c r="D519" s="1">
        <v>10056.449000000002</v>
      </c>
      <c r="E519" t="s">
        <v>44</v>
      </c>
      <c r="F519">
        <v>9601</v>
      </c>
      <c r="G519" s="139">
        <v>2011</v>
      </c>
      <c r="H519" t="s">
        <v>147</v>
      </c>
      <c r="I519">
        <v>10056.449000000002</v>
      </c>
    </row>
    <row r="520" spans="1:9" ht="14.25" customHeight="1">
      <c r="A520" s="1" t="s">
        <v>429</v>
      </c>
      <c r="B520" s="1">
        <v>126142.26700000002</v>
      </c>
      <c r="C520" s="210">
        <v>3</v>
      </c>
      <c r="D520" s="1">
        <v>11153.094999999999</v>
      </c>
      <c r="E520" t="s">
        <v>44</v>
      </c>
      <c r="F520">
        <v>9601</v>
      </c>
      <c r="G520" s="139">
        <v>2011</v>
      </c>
      <c r="H520" t="s">
        <v>146</v>
      </c>
      <c r="I520">
        <v>11153.094999999999</v>
      </c>
    </row>
    <row r="521" spans="1:9" ht="14.25" customHeight="1">
      <c r="A521" s="1" t="s">
        <v>429</v>
      </c>
      <c r="B521" s="1">
        <v>126142.26700000002</v>
      </c>
      <c r="C521" s="210">
        <v>2</v>
      </c>
      <c r="D521" s="1">
        <v>9904.473</v>
      </c>
      <c r="E521" t="s">
        <v>44</v>
      </c>
      <c r="F521">
        <v>9601</v>
      </c>
      <c r="G521" s="139">
        <v>2011</v>
      </c>
      <c r="H521" t="s">
        <v>145</v>
      </c>
      <c r="I521">
        <v>9904.473</v>
      </c>
    </row>
    <row r="522" spans="1:9" ht="14.25" customHeight="1">
      <c r="A522" s="1" t="s">
        <v>429</v>
      </c>
      <c r="B522" s="1">
        <v>126142.26700000002</v>
      </c>
      <c r="C522" s="210">
        <v>1</v>
      </c>
      <c r="D522" s="1">
        <v>11284.106</v>
      </c>
      <c r="E522" t="s">
        <v>44</v>
      </c>
      <c r="F522">
        <v>9601</v>
      </c>
      <c r="G522" s="139">
        <v>2011</v>
      </c>
      <c r="H522" t="s">
        <v>144</v>
      </c>
      <c r="I522">
        <v>11284.106</v>
      </c>
    </row>
    <row r="523" spans="1:9" ht="14.25" customHeight="1">
      <c r="A523" s="1" t="s">
        <v>430</v>
      </c>
      <c r="B523" s="1">
        <v>3749.7875544999997</v>
      </c>
      <c r="C523" s="210">
        <v>12</v>
      </c>
      <c r="D523" s="1">
        <v>277.86856799999998</v>
      </c>
      <c r="E523" t="s">
        <v>44</v>
      </c>
      <c r="F523">
        <v>9602</v>
      </c>
      <c r="G523" s="139">
        <v>2011</v>
      </c>
      <c r="H523" t="s">
        <v>155</v>
      </c>
      <c r="I523">
        <v>277.86856799999998</v>
      </c>
    </row>
    <row r="524" spans="1:9" ht="14.25" customHeight="1">
      <c r="A524" s="1" t="s">
        <v>430</v>
      </c>
      <c r="B524" s="1">
        <v>3749.7875544999997</v>
      </c>
      <c r="C524" s="210">
        <v>11</v>
      </c>
      <c r="D524" s="1">
        <v>279.60834299999999</v>
      </c>
      <c r="E524" t="s">
        <v>44</v>
      </c>
      <c r="F524">
        <v>9602</v>
      </c>
      <c r="G524" s="139">
        <v>2011</v>
      </c>
      <c r="H524" t="s">
        <v>154</v>
      </c>
      <c r="I524">
        <v>279.60834299999999</v>
      </c>
    </row>
    <row r="525" spans="1:9" ht="14.25" customHeight="1">
      <c r="A525" s="1" t="s">
        <v>430</v>
      </c>
      <c r="B525" s="1">
        <v>3749.7875544999997</v>
      </c>
      <c r="C525" s="210">
        <v>10</v>
      </c>
      <c r="D525" s="1">
        <v>330.05717429999999</v>
      </c>
      <c r="E525" t="s">
        <v>44</v>
      </c>
      <c r="F525">
        <v>9602</v>
      </c>
      <c r="G525" s="139">
        <v>2011</v>
      </c>
      <c r="H525" t="s">
        <v>153</v>
      </c>
      <c r="I525">
        <v>330.05717429999999</v>
      </c>
    </row>
    <row r="526" spans="1:9" ht="14.25" customHeight="1">
      <c r="A526" s="1" t="s">
        <v>430</v>
      </c>
      <c r="B526" s="1">
        <v>3749.7875544999997</v>
      </c>
      <c r="C526" s="210">
        <v>9</v>
      </c>
      <c r="D526" s="1">
        <v>332.0005577</v>
      </c>
      <c r="E526" t="s">
        <v>44</v>
      </c>
      <c r="F526">
        <v>9602</v>
      </c>
      <c r="G526" s="139">
        <v>2011</v>
      </c>
      <c r="H526" t="s">
        <v>152</v>
      </c>
      <c r="I526">
        <v>332.0005577</v>
      </c>
    </row>
    <row r="527" spans="1:9" ht="14.25" customHeight="1">
      <c r="A527" s="1" t="s">
        <v>430</v>
      </c>
      <c r="B527" s="1">
        <v>3749.7875544999997</v>
      </c>
      <c r="C527" s="210">
        <v>8</v>
      </c>
      <c r="D527" s="1">
        <v>315.23472369999996</v>
      </c>
      <c r="E527" t="s">
        <v>44</v>
      </c>
      <c r="F527">
        <v>9602</v>
      </c>
      <c r="G527" s="139">
        <v>2011</v>
      </c>
      <c r="H527" t="s">
        <v>151</v>
      </c>
      <c r="I527">
        <v>315.23472369999996</v>
      </c>
    </row>
    <row r="528" spans="1:9" ht="14.25" customHeight="1">
      <c r="A528" s="1" t="s">
        <v>430</v>
      </c>
      <c r="B528" s="1">
        <v>3749.7875544999997</v>
      </c>
      <c r="C528" s="210">
        <v>7</v>
      </c>
      <c r="D528" s="1">
        <v>351.655283</v>
      </c>
      <c r="E528" t="s">
        <v>44</v>
      </c>
      <c r="F528">
        <v>9602</v>
      </c>
      <c r="G528" s="139">
        <v>2011</v>
      </c>
      <c r="H528" t="s">
        <v>150</v>
      </c>
      <c r="I528">
        <v>351.655283</v>
      </c>
    </row>
    <row r="529" spans="1:9" ht="14.25" customHeight="1">
      <c r="A529" s="1" t="s">
        <v>430</v>
      </c>
      <c r="B529" s="1">
        <v>3749.7875544999997</v>
      </c>
      <c r="C529" s="210">
        <v>6</v>
      </c>
      <c r="D529" s="1">
        <v>312.18525869999996</v>
      </c>
      <c r="E529" t="s">
        <v>44</v>
      </c>
      <c r="F529">
        <v>9602</v>
      </c>
      <c r="G529" s="139">
        <v>2011</v>
      </c>
      <c r="H529" t="s">
        <v>149</v>
      </c>
      <c r="I529">
        <v>312.18525869999996</v>
      </c>
    </row>
    <row r="530" spans="1:9" ht="14.25" customHeight="1">
      <c r="A530" s="1" t="s">
        <v>430</v>
      </c>
      <c r="B530" s="1">
        <v>3749.7875544999997</v>
      </c>
      <c r="C530" s="210">
        <v>5</v>
      </c>
      <c r="D530" s="1">
        <v>343.20756849999998</v>
      </c>
      <c r="E530" t="s">
        <v>44</v>
      </c>
      <c r="F530">
        <v>9602</v>
      </c>
      <c r="G530" s="139">
        <v>2011</v>
      </c>
      <c r="H530" t="s">
        <v>148</v>
      </c>
      <c r="I530">
        <v>343.20756849999998</v>
      </c>
    </row>
    <row r="531" spans="1:9" ht="14.25" customHeight="1">
      <c r="A531" s="1" t="s">
        <v>430</v>
      </c>
      <c r="B531" s="1">
        <v>3749.7875544999997</v>
      </c>
      <c r="C531" s="210">
        <v>4</v>
      </c>
      <c r="D531" s="1">
        <v>306.82813770000001</v>
      </c>
      <c r="E531" t="s">
        <v>44</v>
      </c>
      <c r="F531">
        <v>9602</v>
      </c>
      <c r="G531" s="139">
        <v>2011</v>
      </c>
      <c r="H531" t="s">
        <v>147</v>
      </c>
      <c r="I531">
        <v>306.82813770000001</v>
      </c>
    </row>
    <row r="532" spans="1:9" ht="14.25" customHeight="1">
      <c r="A532" s="1" t="s">
        <v>430</v>
      </c>
      <c r="B532" s="1">
        <v>3749.7875544999997</v>
      </c>
      <c r="C532" s="210">
        <v>3</v>
      </c>
      <c r="D532" s="1">
        <v>309.74737390000007</v>
      </c>
      <c r="E532" t="s">
        <v>44</v>
      </c>
      <c r="F532">
        <v>9602</v>
      </c>
      <c r="G532" s="139">
        <v>2011</v>
      </c>
      <c r="H532" t="s">
        <v>146</v>
      </c>
      <c r="I532">
        <v>309.74737390000007</v>
      </c>
    </row>
    <row r="533" spans="1:9" ht="14.25" customHeight="1">
      <c r="A533" s="1" t="s">
        <v>430</v>
      </c>
      <c r="B533" s="1">
        <v>3749.7875544999997</v>
      </c>
      <c r="C533" s="210">
        <v>2</v>
      </c>
      <c r="D533" s="1">
        <v>276.49995200000006</v>
      </c>
      <c r="E533" t="s">
        <v>44</v>
      </c>
      <c r="F533">
        <v>9602</v>
      </c>
      <c r="G533" s="139">
        <v>2011</v>
      </c>
      <c r="H533" t="s">
        <v>145</v>
      </c>
      <c r="I533">
        <v>276.49995200000006</v>
      </c>
    </row>
    <row r="534" spans="1:9" ht="14.25" customHeight="1">
      <c r="A534" s="1" t="s">
        <v>430</v>
      </c>
      <c r="B534" s="1">
        <v>3749.7875544999997</v>
      </c>
      <c r="C534" s="210">
        <v>1</v>
      </c>
      <c r="D534" s="1">
        <v>314.89461400000005</v>
      </c>
      <c r="E534" t="s">
        <v>44</v>
      </c>
      <c r="F534">
        <v>9602</v>
      </c>
      <c r="G534" s="139">
        <v>2011</v>
      </c>
      <c r="H534" t="s">
        <v>144</v>
      </c>
      <c r="I534">
        <v>314.89461400000005</v>
      </c>
    </row>
    <row r="535" spans="1:9" ht="14.25" customHeight="1">
      <c r="A535" s="1" t="s">
        <v>431</v>
      </c>
      <c r="B535" s="1">
        <v>0</v>
      </c>
      <c r="C535" s="210">
        <v>12</v>
      </c>
      <c r="D535" s="1">
        <v>0</v>
      </c>
      <c r="E535" t="s">
        <v>44</v>
      </c>
      <c r="F535">
        <v>9603</v>
      </c>
      <c r="G535" s="139">
        <v>2011</v>
      </c>
      <c r="H535" t="s">
        <v>155</v>
      </c>
      <c r="I535">
        <v>0</v>
      </c>
    </row>
    <row r="536" spans="1:9" ht="14.25" customHeight="1">
      <c r="A536" s="1" t="s">
        <v>431</v>
      </c>
      <c r="B536" s="1">
        <v>0</v>
      </c>
      <c r="C536" s="210">
        <v>11</v>
      </c>
      <c r="D536" s="1">
        <v>0</v>
      </c>
      <c r="E536" t="s">
        <v>44</v>
      </c>
      <c r="F536">
        <v>9603</v>
      </c>
      <c r="G536" s="139">
        <v>2011</v>
      </c>
      <c r="H536" t="s">
        <v>154</v>
      </c>
      <c r="I536">
        <v>0</v>
      </c>
    </row>
    <row r="537" spans="1:9" ht="14.25" customHeight="1">
      <c r="A537" s="1" t="s">
        <v>431</v>
      </c>
      <c r="B537" s="1">
        <v>0</v>
      </c>
      <c r="C537" s="210">
        <v>10</v>
      </c>
      <c r="D537" s="1">
        <v>0</v>
      </c>
      <c r="E537" t="s">
        <v>44</v>
      </c>
      <c r="F537">
        <v>9603</v>
      </c>
      <c r="G537" s="139">
        <v>2011</v>
      </c>
      <c r="H537" t="s">
        <v>153</v>
      </c>
      <c r="I537">
        <v>0</v>
      </c>
    </row>
    <row r="538" spans="1:9" ht="14.25" customHeight="1">
      <c r="A538" s="1" t="s">
        <v>431</v>
      </c>
      <c r="B538" s="1">
        <v>0</v>
      </c>
      <c r="C538" s="210">
        <v>9</v>
      </c>
      <c r="D538" s="1">
        <v>0</v>
      </c>
      <c r="E538" t="s">
        <v>44</v>
      </c>
      <c r="F538">
        <v>9603</v>
      </c>
      <c r="G538" s="139">
        <v>2011</v>
      </c>
      <c r="H538" t="s">
        <v>152</v>
      </c>
      <c r="I538">
        <v>0</v>
      </c>
    </row>
    <row r="539" spans="1:9" ht="14.25" customHeight="1">
      <c r="A539" s="1" t="s">
        <v>431</v>
      </c>
      <c r="B539" s="1">
        <v>0</v>
      </c>
      <c r="C539" s="210">
        <v>8</v>
      </c>
      <c r="D539" s="1">
        <v>0</v>
      </c>
      <c r="E539" t="s">
        <v>44</v>
      </c>
      <c r="F539">
        <v>9603</v>
      </c>
      <c r="G539" s="139">
        <v>2011</v>
      </c>
      <c r="H539" t="s">
        <v>151</v>
      </c>
      <c r="I539">
        <v>0</v>
      </c>
    </row>
    <row r="540" spans="1:9" ht="14.25" customHeight="1">
      <c r="A540" s="1" t="s">
        <v>431</v>
      </c>
      <c r="B540" s="1">
        <v>0</v>
      </c>
      <c r="C540" s="210">
        <v>7</v>
      </c>
      <c r="D540" s="1">
        <v>0</v>
      </c>
      <c r="E540" t="s">
        <v>44</v>
      </c>
      <c r="F540">
        <v>9603</v>
      </c>
      <c r="G540" s="139">
        <v>2011</v>
      </c>
      <c r="H540" t="s">
        <v>150</v>
      </c>
      <c r="I540">
        <v>0</v>
      </c>
    </row>
    <row r="541" spans="1:9" ht="14.25" customHeight="1">
      <c r="A541" s="1" t="s">
        <v>431</v>
      </c>
      <c r="B541" s="1">
        <v>0</v>
      </c>
      <c r="C541" s="210">
        <v>6</v>
      </c>
      <c r="D541" s="1">
        <v>0</v>
      </c>
      <c r="E541" t="s">
        <v>44</v>
      </c>
      <c r="F541">
        <v>9603</v>
      </c>
      <c r="G541" s="139">
        <v>2011</v>
      </c>
      <c r="H541" t="s">
        <v>149</v>
      </c>
      <c r="I541">
        <v>0</v>
      </c>
    </row>
    <row r="542" spans="1:9" ht="14.25" customHeight="1">
      <c r="A542" s="1" t="s">
        <v>431</v>
      </c>
      <c r="B542" s="1">
        <v>0</v>
      </c>
      <c r="C542" s="210">
        <v>5</v>
      </c>
      <c r="D542" s="1">
        <v>0</v>
      </c>
      <c r="E542" t="s">
        <v>44</v>
      </c>
      <c r="F542">
        <v>9603</v>
      </c>
      <c r="G542" s="139">
        <v>2011</v>
      </c>
      <c r="H542" t="s">
        <v>148</v>
      </c>
      <c r="I542">
        <v>0</v>
      </c>
    </row>
    <row r="543" spans="1:9" ht="14.25" customHeight="1">
      <c r="A543" s="1" t="s">
        <v>431</v>
      </c>
      <c r="B543" s="1">
        <v>0</v>
      </c>
      <c r="C543" s="210">
        <v>4</v>
      </c>
      <c r="D543" s="1">
        <v>0</v>
      </c>
      <c r="E543" t="s">
        <v>44</v>
      </c>
      <c r="F543">
        <v>9603</v>
      </c>
      <c r="G543" s="139">
        <v>2011</v>
      </c>
      <c r="H543" t="s">
        <v>147</v>
      </c>
      <c r="I543">
        <v>0</v>
      </c>
    </row>
    <row r="544" spans="1:9" ht="14.25" customHeight="1">
      <c r="A544" s="1" t="s">
        <v>431</v>
      </c>
      <c r="B544" s="1">
        <v>0</v>
      </c>
      <c r="C544" s="210">
        <v>3</v>
      </c>
      <c r="D544" s="1">
        <v>0</v>
      </c>
      <c r="E544" t="s">
        <v>44</v>
      </c>
      <c r="F544">
        <v>9603</v>
      </c>
      <c r="G544" s="139">
        <v>2011</v>
      </c>
      <c r="H544" t="s">
        <v>146</v>
      </c>
      <c r="I544">
        <v>0</v>
      </c>
    </row>
    <row r="545" spans="1:9" ht="14.25" customHeight="1">
      <c r="A545" s="1" t="s">
        <v>431</v>
      </c>
      <c r="B545" s="1">
        <v>0</v>
      </c>
      <c r="C545" s="210">
        <v>2</v>
      </c>
      <c r="D545" s="1">
        <v>0</v>
      </c>
      <c r="E545" t="s">
        <v>44</v>
      </c>
      <c r="F545">
        <v>9603</v>
      </c>
      <c r="G545" s="139">
        <v>2011</v>
      </c>
      <c r="H545" t="s">
        <v>145</v>
      </c>
      <c r="I545">
        <v>0</v>
      </c>
    </row>
    <row r="546" spans="1:9" ht="14.25" customHeight="1">
      <c r="A546" s="1" t="s">
        <v>431</v>
      </c>
      <c r="B546" s="1">
        <v>0</v>
      </c>
      <c r="C546" s="210">
        <v>1</v>
      </c>
      <c r="D546" s="1">
        <v>0</v>
      </c>
      <c r="E546" t="s">
        <v>44</v>
      </c>
      <c r="F546">
        <v>9603</v>
      </c>
      <c r="G546" s="139">
        <v>2011</v>
      </c>
      <c r="H546" t="s">
        <v>144</v>
      </c>
      <c r="I546">
        <v>0</v>
      </c>
    </row>
    <row r="547" spans="1:9" ht="14.25" customHeight="1">
      <c r="A547" s="1" t="s">
        <v>432</v>
      </c>
      <c r="B547" s="1">
        <v>0</v>
      </c>
      <c r="C547" s="210">
        <v>12</v>
      </c>
      <c r="D547" s="1">
        <v>0</v>
      </c>
      <c r="E547" t="s">
        <v>44</v>
      </c>
      <c r="F547">
        <v>9604</v>
      </c>
      <c r="G547" s="139">
        <v>2011</v>
      </c>
      <c r="H547" t="s">
        <v>155</v>
      </c>
      <c r="I547">
        <v>0</v>
      </c>
    </row>
    <row r="548" spans="1:9" ht="14.25" customHeight="1">
      <c r="A548" s="1" t="s">
        <v>432</v>
      </c>
      <c r="B548" s="1">
        <v>0</v>
      </c>
      <c r="C548" s="210">
        <v>11</v>
      </c>
      <c r="D548" s="1">
        <v>0</v>
      </c>
      <c r="E548" t="s">
        <v>44</v>
      </c>
      <c r="F548">
        <v>9604</v>
      </c>
      <c r="G548" s="139">
        <v>2011</v>
      </c>
      <c r="H548" t="s">
        <v>154</v>
      </c>
      <c r="I548">
        <v>0</v>
      </c>
    </row>
    <row r="549" spans="1:9" ht="14.25" customHeight="1">
      <c r="A549" s="1" t="s">
        <v>432</v>
      </c>
      <c r="B549" s="1">
        <v>0</v>
      </c>
      <c r="C549" s="210">
        <v>10</v>
      </c>
      <c r="D549" s="1">
        <v>0</v>
      </c>
      <c r="E549" t="s">
        <v>44</v>
      </c>
      <c r="F549">
        <v>9604</v>
      </c>
      <c r="G549" s="139">
        <v>2011</v>
      </c>
      <c r="H549" t="s">
        <v>153</v>
      </c>
      <c r="I549">
        <v>0</v>
      </c>
    </row>
    <row r="550" spans="1:9" ht="14.25" customHeight="1">
      <c r="A550" s="1" t="s">
        <v>432</v>
      </c>
      <c r="B550" s="1">
        <v>0</v>
      </c>
      <c r="C550" s="210">
        <v>9</v>
      </c>
      <c r="D550" s="1">
        <v>0</v>
      </c>
      <c r="E550" t="s">
        <v>44</v>
      </c>
      <c r="F550">
        <v>9604</v>
      </c>
      <c r="G550" s="139">
        <v>2011</v>
      </c>
      <c r="H550" t="s">
        <v>152</v>
      </c>
      <c r="I550">
        <v>0</v>
      </c>
    </row>
    <row r="551" spans="1:9" ht="14.25" customHeight="1">
      <c r="A551" s="1" t="s">
        <v>432</v>
      </c>
      <c r="B551" s="1">
        <v>0</v>
      </c>
      <c r="C551" s="210">
        <v>8</v>
      </c>
      <c r="D551" s="1">
        <v>0</v>
      </c>
      <c r="E551" t="s">
        <v>44</v>
      </c>
      <c r="F551">
        <v>9604</v>
      </c>
      <c r="G551" s="139">
        <v>2011</v>
      </c>
      <c r="H551" t="s">
        <v>151</v>
      </c>
      <c r="I551">
        <v>0</v>
      </c>
    </row>
    <row r="552" spans="1:9" ht="14.25" customHeight="1">
      <c r="A552" s="1" t="s">
        <v>432</v>
      </c>
      <c r="B552" s="1">
        <v>0</v>
      </c>
      <c r="C552" s="210">
        <v>7</v>
      </c>
      <c r="D552" s="1">
        <v>0</v>
      </c>
      <c r="E552" t="s">
        <v>44</v>
      </c>
      <c r="F552">
        <v>9604</v>
      </c>
      <c r="G552" s="139">
        <v>2011</v>
      </c>
      <c r="H552" t="s">
        <v>150</v>
      </c>
      <c r="I552">
        <v>0</v>
      </c>
    </row>
    <row r="553" spans="1:9" ht="14.25" customHeight="1">
      <c r="A553" s="1" t="s">
        <v>432</v>
      </c>
      <c r="B553" s="1">
        <v>0</v>
      </c>
      <c r="C553" s="210">
        <v>6</v>
      </c>
      <c r="D553" s="1">
        <v>0</v>
      </c>
      <c r="E553" t="s">
        <v>44</v>
      </c>
      <c r="F553">
        <v>9604</v>
      </c>
      <c r="G553" s="139">
        <v>2011</v>
      </c>
      <c r="H553" t="s">
        <v>149</v>
      </c>
      <c r="I553">
        <v>0</v>
      </c>
    </row>
    <row r="554" spans="1:9" ht="14.25" customHeight="1">
      <c r="A554" s="1" t="s">
        <v>432</v>
      </c>
      <c r="B554" s="1">
        <v>0</v>
      </c>
      <c r="C554" s="210">
        <v>5</v>
      </c>
      <c r="D554" s="1">
        <v>0</v>
      </c>
      <c r="E554" t="s">
        <v>44</v>
      </c>
      <c r="F554">
        <v>9604</v>
      </c>
      <c r="G554" s="139">
        <v>2011</v>
      </c>
      <c r="H554" t="s">
        <v>148</v>
      </c>
      <c r="I554">
        <v>0</v>
      </c>
    </row>
    <row r="555" spans="1:9" ht="14.25" customHeight="1">
      <c r="A555" s="1" t="s">
        <v>432</v>
      </c>
      <c r="B555" s="1">
        <v>0</v>
      </c>
      <c r="C555" s="210">
        <v>4</v>
      </c>
      <c r="D555" s="1">
        <v>0</v>
      </c>
      <c r="E555" t="s">
        <v>44</v>
      </c>
      <c r="F555">
        <v>9604</v>
      </c>
      <c r="G555" s="139">
        <v>2011</v>
      </c>
      <c r="H555" t="s">
        <v>147</v>
      </c>
      <c r="I555">
        <v>0</v>
      </c>
    </row>
    <row r="556" spans="1:9" ht="14.25" customHeight="1">
      <c r="A556" s="1" t="s">
        <v>432</v>
      </c>
      <c r="B556" s="1">
        <v>0</v>
      </c>
      <c r="C556" s="210">
        <v>3</v>
      </c>
      <c r="D556" s="1">
        <v>0</v>
      </c>
      <c r="E556" t="s">
        <v>44</v>
      </c>
      <c r="F556">
        <v>9604</v>
      </c>
      <c r="G556" s="139">
        <v>2011</v>
      </c>
      <c r="H556" t="s">
        <v>146</v>
      </c>
      <c r="I556">
        <v>0</v>
      </c>
    </row>
    <row r="557" spans="1:9" ht="14.25" customHeight="1">
      <c r="A557" s="1" t="s">
        <v>432</v>
      </c>
      <c r="B557" s="1">
        <v>0</v>
      </c>
      <c r="C557" s="210">
        <v>2</v>
      </c>
      <c r="D557" s="1">
        <v>0</v>
      </c>
      <c r="E557" t="s">
        <v>44</v>
      </c>
      <c r="F557">
        <v>9604</v>
      </c>
      <c r="G557" s="139">
        <v>2011</v>
      </c>
      <c r="H557" t="s">
        <v>145</v>
      </c>
      <c r="I557">
        <v>0</v>
      </c>
    </row>
    <row r="558" spans="1:9" ht="14.25" customHeight="1">
      <c r="A558" s="1" t="s">
        <v>432</v>
      </c>
      <c r="B558" s="1">
        <v>0</v>
      </c>
      <c r="C558" s="210">
        <v>1</v>
      </c>
      <c r="D558" s="1">
        <v>0</v>
      </c>
      <c r="E558" t="s">
        <v>44</v>
      </c>
      <c r="F558">
        <v>9604</v>
      </c>
      <c r="G558" s="139">
        <v>2011</v>
      </c>
      <c r="H558" t="s">
        <v>144</v>
      </c>
      <c r="I558">
        <v>0</v>
      </c>
    </row>
    <row r="559" spans="1:9" ht="14.25" customHeight="1">
      <c r="A559" s="1" t="s">
        <v>433</v>
      </c>
      <c r="B559" s="1">
        <v>0</v>
      </c>
      <c r="C559" s="210">
        <v>12</v>
      </c>
      <c r="D559" s="1">
        <v>0</v>
      </c>
      <c r="E559" t="s">
        <v>44</v>
      </c>
      <c r="F559">
        <v>9605</v>
      </c>
      <c r="G559" s="139">
        <v>2011</v>
      </c>
      <c r="H559" t="s">
        <v>155</v>
      </c>
      <c r="I559">
        <v>0</v>
      </c>
    </row>
    <row r="560" spans="1:9" ht="14.25" customHeight="1">
      <c r="A560" s="1" t="s">
        <v>433</v>
      </c>
      <c r="B560" s="1">
        <v>0</v>
      </c>
      <c r="C560" s="210">
        <v>11</v>
      </c>
      <c r="D560" s="1">
        <v>0</v>
      </c>
      <c r="E560" t="s">
        <v>44</v>
      </c>
      <c r="F560">
        <v>9605</v>
      </c>
      <c r="G560" s="139">
        <v>2011</v>
      </c>
      <c r="H560" t="s">
        <v>154</v>
      </c>
      <c r="I560">
        <v>0</v>
      </c>
    </row>
    <row r="561" spans="1:9" ht="14.25" customHeight="1">
      <c r="A561" s="1" t="s">
        <v>433</v>
      </c>
      <c r="B561" s="1">
        <v>0</v>
      </c>
      <c r="C561" s="210">
        <v>10</v>
      </c>
      <c r="D561" s="1">
        <v>0</v>
      </c>
      <c r="E561" t="s">
        <v>44</v>
      </c>
      <c r="F561">
        <v>9605</v>
      </c>
      <c r="G561" s="139">
        <v>2011</v>
      </c>
      <c r="H561" t="s">
        <v>153</v>
      </c>
      <c r="I561">
        <v>0</v>
      </c>
    </row>
    <row r="562" spans="1:9" ht="14.25" customHeight="1">
      <c r="A562" s="1" t="s">
        <v>433</v>
      </c>
      <c r="B562" s="1">
        <v>0</v>
      </c>
      <c r="C562" s="210">
        <v>9</v>
      </c>
      <c r="D562" s="1">
        <v>0</v>
      </c>
      <c r="E562" t="s">
        <v>44</v>
      </c>
      <c r="F562">
        <v>9605</v>
      </c>
      <c r="G562" s="139">
        <v>2011</v>
      </c>
      <c r="H562" t="s">
        <v>152</v>
      </c>
      <c r="I562">
        <v>0</v>
      </c>
    </row>
    <row r="563" spans="1:9" ht="14.25" customHeight="1">
      <c r="A563" s="1" t="s">
        <v>433</v>
      </c>
      <c r="B563" s="1">
        <v>0</v>
      </c>
      <c r="C563" s="210">
        <v>8</v>
      </c>
      <c r="D563" s="1">
        <v>0</v>
      </c>
      <c r="E563" t="s">
        <v>44</v>
      </c>
      <c r="F563">
        <v>9605</v>
      </c>
      <c r="G563" s="139">
        <v>2011</v>
      </c>
      <c r="H563" t="s">
        <v>151</v>
      </c>
      <c r="I563">
        <v>0</v>
      </c>
    </row>
    <row r="564" spans="1:9" ht="14.25" customHeight="1">
      <c r="A564" s="1" t="s">
        <v>433</v>
      </c>
      <c r="B564" s="1">
        <v>0</v>
      </c>
      <c r="C564" s="210">
        <v>7</v>
      </c>
      <c r="D564" s="1">
        <v>0</v>
      </c>
      <c r="E564" t="s">
        <v>44</v>
      </c>
      <c r="F564">
        <v>9605</v>
      </c>
      <c r="G564" s="139">
        <v>2011</v>
      </c>
      <c r="H564" t="s">
        <v>150</v>
      </c>
      <c r="I564">
        <v>0</v>
      </c>
    </row>
    <row r="565" spans="1:9" ht="14.25" customHeight="1">
      <c r="A565" s="1" t="s">
        <v>433</v>
      </c>
      <c r="B565" s="1">
        <v>0</v>
      </c>
      <c r="C565" s="210">
        <v>6</v>
      </c>
      <c r="D565" s="1">
        <v>0</v>
      </c>
      <c r="E565" t="s">
        <v>44</v>
      </c>
      <c r="F565">
        <v>9605</v>
      </c>
      <c r="G565" s="139">
        <v>2011</v>
      </c>
      <c r="H565" t="s">
        <v>149</v>
      </c>
      <c r="I565">
        <v>0</v>
      </c>
    </row>
    <row r="566" spans="1:9" ht="14.25" customHeight="1">
      <c r="A566" s="1" t="s">
        <v>433</v>
      </c>
      <c r="B566" s="1">
        <v>0</v>
      </c>
      <c r="C566" s="210">
        <v>5</v>
      </c>
      <c r="D566" s="1">
        <v>0</v>
      </c>
      <c r="E566" t="s">
        <v>44</v>
      </c>
      <c r="F566">
        <v>9605</v>
      </c>
      <c r="G566" s="139">
        <v>2011</v>
      </c>
      <c r="H566" t="s">
        <v>148</v>
      </c>
      <c r="I566">
        <v>0</v>
      </c>
    </row>
    <row r="567" spans="1:9" ht="14.25" customHeight="1">
      <c r="A567" s="1" t="s">
        <v>433</v>
      </c>
      <c r="B567" s="1">
        <v>0</v>
      </c>
      <c r="C567" s="210">
        <v>4</v>
      </c>
      <c r="D567" s="1">
        <v>0</v>
      </c>
      <c r="E567" t="s">
        <v>44</v>
      </c>
      <c r="F567">
        <v>9605</v>
      </c>
      <c r="G567" s="139">
        <v>2011</v>
      </c>
      <c r="H567" t="s">
        <v>147</v>
      </c>
      <c r="I567">
        <v>0</v>
      </c>
    </row>
    <row r="568" spans="1:9" ht="14.25" customHeight="1">
      <c r="A568" s="1" t="s">
        <v>433</v>
      </c>
      <c r="B568" s="1">
        <v>0</v>
      </c>
      <c r="C568" s="210">
        <v>3</v>
      </c>
      <c r="D568" s="1">
        <v>0</v>
      </c>
      <c r="E568" t="s">
        <v>44</v>
      </c>
      <c r="F568">
        <v>9605</v>
      </c>
      <c r="G568" s="139">
        <v>2011</v>
      </c>
      <c r="H568" t="s">
        <v>146</v>
      </c>
      <c r="I568">
        <v>0</v>
      </c>
    </row>
    <row r="569" spans="1:9" ht="14.25" customHeight="1">
      <c r="A569" s="1" t="s">
        <v>433</v>
      </c>
      <c r="B569" s="1">
        <v>0</v>
      </c>
      <c r="C569" s="210">
        <v>2</v>
      </c>
      <c r="D569" s="1">
        <v>0</v>
      </c>
      <c r="E569" t="s">
        <v>44</v>
      </c>
      <c r="F569">
        <v>9605</v>
      </c>
      <c r="G569" s="139">
        <v>2011</v>
      </c>
      <c r="H569" t="s">
        <v>145</v>
      </c>
      <c r="I569">
        <v>0</v>
      </c>
    </row>
    <row r="570" spans="1:9" ht="14.25" customHeight="1">
      <c r="A570" s="1" t="s">
        <v>433</v>
      </c>
      <c r="B570" s="1">
        <v>0</v>
      </c>
      <c r="C570" s="210">
        <v>1</v>
      </c>
      <c r="D570" s="1">
        <v>0</v>
      </c>
      <c r="E570" t="s">
        <v>44</v>
      </c>
      <c r="F570">
        <v>9605</v>
      </c>
      <c r="G570" s="139">
        <v>2011</v>
      </c>
      <c r="H570" t="s">
        <v>144</v>
      </c>
      <c r="I570">
        <v>0</v>
      </c>
    </row>
    <row r="571" spans="1:9" ht="14.25" customHeight="1">
      <c r="A571" s="1" t="s">
        <v>434</v>
      </c>
      <c r="B571" s="1">
        <v>0</v>
      </c>
      <c r="C571" s="210">
        <v>12</v>
      </c>
      <c r="D571" s="1">
        <v>0</v>
      </c>
      <c r="E571" t="s">
        <v>44</v>
      </c>
      <c r="F571">
        <v>9606</v>
      </c>
      <c r="G571" s="139">
        <v>2011</v>
      </c>
      <c r="H571" t="s">
        <v>155</v>
      </c>
      <c r="I571">
        <v>0</v>
      </c>
    </row>
    <row r="572" spans="1:9" ht="14.25" customHeight="1">
      <c r="A572" s="1" t="s">
        <v>434</v>
      </c>
      <c r="B572" s="1">
        <v>0</v>
      </c>
      <c r="C572" s="210">
        <v>11</v>
      </c>
      <c r="D572" s="1">
        <v>0</v>
      </c>
      <c r="E572" t="s">
        <v>44</v>
      </c>
      <c r="F572">
        <v>9606</v>
      </c>
      <c r="G572" s="139">
        <v>2011</v>
      </c>
      <c r="H572" t="s">
        <v>154</v>
      </c>
      <c r="I572">
        <v>0</v>
      </c>
    </row>
    <row r="573" spans="1:9" ht="14.25" customHeight="1">
      <c r="A573" s="1" t="s">
        <v>434</v>
      </c>
      <c r="B573" s="1">
        <v>0</v>
      </c>
      <c r="C573" s="210">
        <v>10</v>
      </c>
      <c r="D573" s="1">
        <v>0</v>
      </c>
      <c r="E573" t="s">
        <v>44</v>
      </c>
      <c r="F573">
        <v>9606</v>
      </c>
      <c r="G573" s="139">
        <v>2011</v>
      </c>
      <c r="H573" t="s">
        <v>153</v>
      </c>
      <c r="I573">
        <v>0</v>
      </c>
    </row>
    <row r="574" spans="1:9" ht="14.25" customHeight="1">
      <c r="A574" s="1" t="s">
        <v>434</v>
      </c>
      <c r="B574" s="1">
        <v>0</v>
      </c>
      <c r="C574" s="210">
        <v>9</v>
      </c>
      <c r="D574" s="1">
        <v>0</v>
      </c>
      <c r="E574" t="s">
        <v>44</v>
      </c>
      <c r="F574">
        <v>9606</v>
      </c>
      <c r="G574" s="139">
        <v>2011</v>
      </c>
      <c r="H574" t="s">
        <v>152</v>
      </c>
      <c r="I574">
        <v>0</v>
      </c>
    </row>
    <row r="575" spans="1:9" ht="14.25" customHeight="1">
      <c r="A575" s="1" t="s">
        <v>434</v>
      </c>
      <c r="B575" s="1">
        <v>0</v>
      </c>
      <c r="C575" s="210">
        <v>8</v>
      </c>
      <c r="D575" s="1">
        <v>0</v>
      </c>
      <c r="E575" t="s">
        <v>44</v>
      </c>
      <c r="F575">
        <v>9606</v>
      </c>
      <c r="G575" s="139">
        <v>2011</v>
      </c>
      <c r="H575" t="s">
        <v>151</v>
      </c>
      <c r="I575">
        <v>0</v>
      </c>
    </row>
    <row r="576" spans="1:9" ht="14.25" customHeight="1">
      <c r="A576" s="1" t="s">
        <v>434</v>
      </c>
      <c r="B576" s="1">
        <v>0</v>
      </c>
      <c r="C576" s="210">
        <v>7</v>
      </c>
      <c r="D576" s="1">
        <v>0</v>
      </c>
      <c r="E576" t="s">
        <v>44</v>
      </c>
      <c r="F576">
        <v>9606</v>
      </c>
      <c r="G576" s="139">
        <v>2011</v>
      </c>
      <c r="H576" t="s">
        <v>150</v>
      </c>
      <c r="I576">
        <v>0</v>
      </c>
    </row>
    <row r="577" spans="1:9" ht="14.25" customHeight="1">
      <c r="A577" s="1" t="s">
        <v>434</v>
      </c>
      <c r="B577" s="1">
        <v>0</v>
      </c>
      <c r="C577" s="210">
        <v>6</v>
      </c>
      <c r="D577" s="1">
        <v>0</v>
      </c>
      <c r="E577" t="s">
        <v>44</v>
      </c>
      <c r="F577">
        <v>9606</v>
      </c>
      <c r="G577" s="139">
        <v>2011</v>
      </c>
      <c r="H577" t="s">
        <v>149</v>
      </c>
      <c r="I577">
        <v>0</v>
      </c>
    </row>
    <row r="578" spans="1:9" ht="14.25" customHeight="1">
      <c r="A578" s="1" t="s">
        <v>434</v>
      </c>
      <c r="B578" s="1">
        <v>0</v>
      </c>
      <c r="C578" s="210">
        <v>5</v>
      </c>
      <c r="D578" s="1">
        <v>0</v>
      </c>
      <c r="E578" t="s">
        <v>44</v>
      </c>
      <c r="F578">
        <v>9606</v>
      </c>
      <c r="G578" s="139">
        <v>2011</v>
      </c>
      <c r="H578" t="s">
        <v>148</v>
      </c>
      <c r="I578">
        <v>0</v>
      </c>
    </row>
    <row r="579" spans="1:9" ht="14.25" customHeight="1">
      <c r="A579" s="1" t="s">
        <v>434</v>
      </c>
      <c r="B579" s="1">
        <v>0</v>
      </c>
      <c r="C579" s="210">
        <v>4</v>
      </c>
      <c r="D579" s="1">
        <v>0</v>
      </c>
      <c r="E579" t="s">
        <v>44</v>
      </c>
      <c r="F579">
        <v>9606</v>
      </c>
      <c r="G579" s="139">
        <v>2011</v>
      </c>
      <c r="H579" t="s">
        <v>147</v>
      </c>
      <c r="I579">
        <v>0</v>
      </c>
    </row>
    <row r="580" spans="1:9" ht="14.25" customHeight="1">
      <c r="A580" s="1" t="s">
        <v>434</v>
      </c>
      <c r="B580" s="1">
        <v>0</v>
      </c>
      <c r="C580" s="210">
        <v>3</v>
      </c>
      <c r="D580" s="1">
        <v>0</v>
      </c>
      <c r="E580" t="s">
        <v>44</v>
      </c>
      <c r="F580">
        <v>9606</v>
      </c>
      <c r="G580" s="139">
        <v>2011</v>
      </c>
      <c r="H580" t="s">
        <v>146</v>
      </c>
      <c r="I580">
        <v>0</v>
      </c>
    </row>
    <row r="581" spans="1:9" ht="14.25" customHeight="1">
      <c r="A581" s="1" t="s">
        <v>434</v>
      </c>
      <c r="B581" s="1">
        <v>0</v>
      </c>
      <c r="C581" s="210">
        <v>2</v>
      </c>
      <c r="D581" s="1">
        <v>0</v>
      </c>
      <c r="E581" t="s">
        <v>44</v>
      </c>
      <c r="F581">
        <v>9606</v>
      </c>
      <c r="G581" s="139">
        <v>2011</v>
      </c>
      <c r="H581" t="s">
        <v>145</v>
      </c>
      <c r="I581">
        <v>0</v>
      </c>
    </row>
    <row r="582" spans="1:9" ht="14.25" customHeight="1">
      <c r="A582" s="1" t="s">
        <v>434</v>
      </c>
      <c r="B582" s="1">
        <v>0</v>
      </c>
      <c r="C582" s="210">
        <v>1</v>
      </c>
      <c r="D582" s="1">
        <v>0</v>
      </c>
      <c r="E582" t="s">
        <v>44</v>
      </c>
      <c r="F582">
        <v>9606</v>
      </c>
      <c r="G582" s="139">
        <v>2011</v>
      </c>
      <c r="H582" t="s">
        <v>144</v>
      </c>
      <c r="I582">
        <v>0</v>
      </c>
    </row>
    <row r="583" spans="1:9" ht="14.25" customHeight="1">
      <c r="A583" s="1" t="s">
        <v>435</v>
      </c>
      <c r="B583" s="1">
        <v>1981278</v>
      </c>
      <c r="C583" s="210">
        <v>12</v>
      </c>
      <c r="D583" s="1">
        <v>180846</v>
      </c>
      <c r="E583" t="s">
        <v>45</v>
      </c>
      <c r="F583">
        <v>9601</v>
      </c>
      <c r="G583" s="139">
        <v>2011</v>
      </c>
      <c r="H583" t="s">
        <v>155</v>
      </c>
      <c r="I583">
        <v>180846</v>
      </c>
    </row>
    <row r="584" spans="1:9" ht="14.25" customHeight="1">
      <c r="A584" s="1" t="s">
        <v>435</v>
      </c>
      <c r="B584" s="1">
        <v>1981278</v>
      </c>
      <c r="C584" s="210">
        <v>11</v>
      </c>
      <c r="D584" s="1">
        <v>177338</v>
      </c>
      <c r="E584" t="s">
        <v>45</v>
      </c>
      <c r="F584">
        <v>9601</v>
      </c>
      <c r="G584" s="139">
        <v>2011</v>
      </c>
      <c r="H584" t="s">
        <v>154</v>
      </c>
      <c r="I584">
        <v>177338</v>
      </c>
    </row>
    <row r="585" spans="1:9" ht="14.25" customHeight="1">
      <c r="A585" s="1" t="s">
        <v>435</v>
      </c>
      <c r="B585" s="1">
        <v>1981278</v>
      </c>
      <c r="C585" s="210">
        <v>10</v>
      </c>
      <c r="D585" s="1">
        <v>166192</v>
      </c>
      <c r="E585" t="s">
        <v>45</v>
      </c>
      <c r="F585">
        <v>9601</v>
      </c>
      <c r="G585" s="139">
        <v>2011</v>
      </c>
      <c r="H585" t="s">
        <v>153</v>
      </c>
      <c r="I585">
        <v>166192</v>
      </c>
    </row>
    <row r="586" spans="1:9" ht="14.25" customHeight="1">
      <c r="A586" s="1" t="s">
        <v>435</v>
      </c>
      <c r="B586" s="1">
        <v>1981278</v>
      </c>
      <c r="C586" s="210">
        <v>9</v>
      </c>
      <c r="D586" s="1">
        <v>165029</v>
      </c>
      <c r="E586" t="s">
        <v>45</v>
      </c>
      <c r="F586">
        <v>9601</v>
      </c>
      <c r="G586" s="139">
        <v>2011</v>
      </c>
      <c r="H586" t="s">
        <v>152</v>
      </c>
      <c r="I586">
        <v>165029</v>
      </c>
    </row>
    <row r="587" spans="1:9" ht="14.25" customHeight="1">
      <c r="A587" s="1" t="s">
        <v>435</v>
      </c>
      <c r="B587" s="1">
        <v>1981278</v>
      </c>
      <c r="C587" s="210">
        <v>8</v>
      </c>
      <c r="D587" s="1">
        <v>155451</v>
      </c>
      <c r="E587" t="s">
        <v>45</v>
      </c>
      <c r="F587">
        <v>9601</v>
      </c>
      <c r="G587" s="139">
        <v>2011</v>
      </c>
      <c r="H587" t="s">
        <v>151</v>
      </c>
      <c r="I587">
        <v>155451</v>
      </c>
    </row>
    <row r="588" spans="1:9" ht="14.25" customHeight="1">
      <c r="A588" s="1" t="s">
        <v>435</v>
      </c>
      <c r="B588" s="1">
        <v>1981278</v>
      </c>
      <c r="C588" s="210">
        <v>7</v>
      </c>
      <c r="D588" s="1">
        <v>163938</v>
      </c>
      <c r="E588" t="s">
        <v>45</v>
      </c>
      <c r="F588">
        <v>9601</v>
      </c>
      <c r="G588" s="139">
        <v>2011</v>
      </c>
      <c r="H588" t="s">
        <v>150</v>
      </c>
      <c r="I588">
        <v>163938</v>
      </c>
    </row>
    <row r="589" spans="1:9" ht="14.25" customHeight="1">
      <c r="A589" s="1" t="s">
        <v>435</v>
      </c>
      <c r="B589" s="1">
        <v>1981278</v>
      </c>
      <c r="C589" s="210">
        <v>6</v>
      </c>
      <c r="D589" s="1">
        <v>151971</v>
      </c>
      <c r="E589" t="s">
        <v>45</v>
      </c>
      <c r="F589">
        <v>9601</v>
      </c>
      <c r="G589" s="139">
        <v>2011</v>
      </c>
      <c r="H589" t="s">
        <v>149</v>
      </c>
      <c r="I589">
        <v>151971</v>
      </c>
    </row>
    <row r="590" spans="1:9" ht="14.25" customHeight="1">
      <c r="A590" s="1" t="s">
        <v>435</v>
      </c>
      <c r="B590" s="1">
        <v>1981278</v>
      </c>
      <c r="C590" s="210">
        <v>5</v>
      </c>
      <c r="D590" s="1">
        <v>177725</v>
      </c>
      <c r="E590" t="s">
        <v>45</v>
      </c>
      <c r="F590">
        <v>9601</v>
      </c>
      <c r="G590" s="139">
        <v>2011</v>
      </c>
      <c r="H590" t="s">
        <v>148</v>
      </c>
      <c r="I590">
        <v>177725</v>
      </c>
    </row>
    <row r="591" spans="1:9" ht="14.25" customHeight="1">
      <c r="A591" s="1" t="s">
        <v>435</v>
      </c>
      <c r="B591" s="1">
        <v>1981278</v>
      </c>
      <c r="C591" s="210">
        <v>4</v>
      </c>
      <c r="D591" s="1">
        <v>154819</v>
      </c>
      <c r="E591" t="s">
        <v>45</v>
      </c>
      <c r="F591">
        <v>9601</v>
      </c>
      <c r="G591" s="139">
        <v>2011</v>
      </c>
      <c r="H591" t="s">
        <v>147</v>
      </c>
      <c r="I591">
        <v>154819</v>
      </c>
    </row>
    <row r="592" spans="1:9" ht="14.25" customHeight="1">
      <c r="A592" s="1" t="s">
        <v>435</v>
      </c>
      <c r="B592" s="1">
        <v>1981278</v>
      </c>
      <c r="C592" s="210">
        <v>3</v>
      </c>
      <c r="D592" s="1">
        <v>172054</v>
      </c>
      <c r="E592" t="s">
        <v>45</v>
      </c>
      <c r="F592">
        <v>9601</v>
      </c>
      <c r="G592" s="139">
        <v>2011</v>
      </c>
      <c r="H592" t="s">
        <v>146</v>
      </c>
      <c r="I592">
        <v>172054</v>
      </c>
    </row>
    <row r="593" spans="1:9" ht="14.25" customHeight="1">
      <c r="A593" s="1" t="s">
        <v>435</v>
      </c>
      <c r="B593" s="1">
        <v>1981278</v>
      </c>
      <c r="C593" s="210">
        <v>2</v>
      </c>
      <c r="D593" s="1">
        <v>158989</v>
      </c>
      <c r="E593" t="s">
        <v>45</v>
      </c>
      <c r="F593">
        <v>9601</v>
      </c>
      <c r="G593" s="139">
        <v>2011</v>
      </c>
      <c r="H593" t="s">
        <v>145</v>
      </c>
      <c r="I593">
        <v>158989</v>
      </c>
    </row>
    <row r="594" spans="1:9" ht="14.25" customHeight="1">
      <c r="A594" s="1" t="s">
        <v>435</v>
      </c>
      <c r="B594" s="403">
        <v>1981278</v>
      </c>
      <c r="C594" s="404">
        <v>1</v>
      </c>
      <c r="D594" s="403">
        <v>156926</v>
      </c>
      <c r="E594" t="s">
        <v>45</v>
      </c>
      <c r="F594">
        <v>9601</v>
      </c>
      <c r="G594" s="139">
        <v>2011</v>
      </c>
      <c r="H594" t="s">
        <v>144</v>
      </c>
      <c r="I594">
        <v>156926</v>
      </c>
    </row>
    <row r="595" spans="1:9" ht="14.25" customHeight="1">
      <c r="A595" s="1" t="s">
        <v>436</v>
      </c>
      <c r="B595" s="1">
        <v>79228.121000000014</v>
      </c>
      <c r="C595" s="210">
        <v>12</v>
      </c>
      <c r="D595" s="1">
        <v>6888.7660000000005</v>
      </c>
      <c r="E595" t="s">
        <v>45</v>
      </c>
      <c r="F595">
        <v>9602</v>
      </c>
      <c r="G595" s="139">
        <v>2011</v>
      </c>
      <c r="H595" t="s">
        <v>155</v>
      </c>
      <c r="I595">
        <v>6888.7660000000005</v>
      </c>
    </row>
    <row r="596" spans="1:9" ht="14.25" customHeight="1">
      <c r="A596" s="1" t="s">
        <v>436</v>
      </c>
      <c r="B596" s="1">
        <v>79228.121000000014</v>
      </c>
      <c r="C596" s="210">
        <v>11</v>
      </c>
      <c r="D596" s="1">
        <v>6706.3069999999998</v>
      </c>
      <c r="E596" t="s">
        <v>45</v>
      </c>
      <c r="F596">
        <v>9602</v>
      </c>
      <c r="G596" s="139">
        <v>2011</v>
      </c>
      <c r="H596" t="s">
        <v>154</v>
      </c>
      <c r="I596">
        <v>6706.3069999999998</v>
      </c>
    </row>
    <row r="597" spans="1:9" ht="14.25" customHeight="1">
      <c r="A597" s="1" t="s">
        <v>436</v>
      </c>
      <c r="B597" s="1">
        <v>79228.121000000014</v>
      </c>
      <c r="C597" s="210">
        <v>10</v>
      </c>
      <c r="D597" s="1">
        <v>7066.53</v>
      </c>
      <c r="E597" t="s">
        <v>45</v>
      </c>
      <c r="F597">
        <v>9602</v>
      </c>
      <c r="G597" s="139">
        <v>2011</v>
      </c>
      <c r="H597" t="s">
        <v>153</v>
      </c>
      <c r="I597">
        <v>7066.53</v>
      </c>
    </row>
    <row r="598" spans="1:9" ht="14.25" customHeight="1">
      <c r="A598" s="1" t="s">
        <v>436</v>
      </c>
      <c r="B598" s="1">
        <v>79228.121000000014</v>
      </c>
      <c r="C598" s="210">
        <v>9</v>
      </c>
      <c r="D598" s="1">
        <v>6893.5940000000001</v>
      </c>
      <c r="E598" t="s">
        <v>45</v>
      </c>
      <c r="F598">
        <v>9602</v>
      </c>
      <c r="G598" s="139">
        <v>2011</v>
      </c>
      <c r="H598" t="s">
        <v>152</v>
      </c>
      <c r="I598">
        <v>6893.5940000000001</v>
      </c>
    </row>
    <row r="599" spans="1:9" ht="14.25" customHeight="1">
      <c r="A599" s="1" t="s">
        <v>436</v>
      </c>
      <c r="B599" s="1">
        <v>79228.121000000014</v>
      </c>
      <c r="C599" s="210">
        <v>8</v>
      </c>
      <c r="D599" s="1">
        <v>6725.8549999999941</v>
      </c>
      <c r="E599" t="s">
        <v>45</v>
      </c>
      <c r="F599">
        <v>9602</v>
      </c>
      <c r="G599" s="139">
        <v>2011</v>
      </c>
      <c r="H599" t="s">
        <v>151</v>
      </c>
      <c r="I599">
        <v>6725.8549999999941</v>
      </c>
    </row>
    <row r="600" spans="1:9" ht="14.25" customHeight="1">
      <c r="A600" s="1" t="s">
        <v>436</v>
      </c>
      <c r="B600" s="1">
        <v>79228.121000000014</v>
      </c>
      <c r="C600" s="210">
        <v>7</v>
      </c>
      <c r="D600" s="1">
        <v>6902.3960000000034</v>
      </c>
      <c r="E600" t="s">
        <v>45</v>
      </c>
      <c r="F600">
        <v>9602</v>
      </c>
      <c r="G600" s="139">
        <v>2011</v>
      </c>
      <c r="H600" t="s">
        <v>150</v>
      </c>
      <c r="I600">
        <v>6902.3960000000034</v>
      </c>
    </row>
    <row r="601" spans="1:9" ht="14.25" customHeight="1">
      <c r="A601" s="1" t="s">
        <v>436</v>
      </c>
      <c r="B601" s="1">
        <v>79228.121000000014</v>
      </c>
      <c r="C601" s="210">
        <v>6</v>
      </c>
      <c r="D601" s="1">
        <v>6521.0119999999997</v>
      </c>
      <c r="E601" t="s">
        <v>45</v>
      </c>
      <c r="F601">
        <v>9602</v>
      </c>
      <c r="G601" s="139">
        <v>2011</v>
      </c>
      <c r="H601" t="s">
        <v>149</v>
      </c>
      <c r="I601">
        <v>6521.0119999999997</v>
      </c>
    </row>
    <row r="602" spans="1:9" ht="14.25" customHeight="1">
      <c r="A602" s="1" t="s">
        <v>436</v>
      </c>
      <c r="B602" s="1">
        <v>79228.121000000014</v>
      </c>
      <c r="C602" s="210">
        <v>5</v>
      </c>
      <c r="D602" s="1">
        <v>6752.6809999999987</v>
      </c>
      <c r="E602" t="s">
        <v>45</v>
      </c>
      <c r="F602">
        <v>9602</v>
      </c>
      <c r="G602" s="139">
        <v>2011</v>
      </c>
      <c r="H602" t="s">
        <v>148</v>
      </c>
      <c r="I602">
        <v>6752.6809999999987</v>
      </c>
    </row>
    <row r="603" spans="1:9" ht="14.25" customHeight="1">
      <c r="A603" s="1" t="s">
        <v>436</v>
      </c>
      <c r="B603" s="1">
        <v>79228.121000000014</v>
      </c>
      <c r="C603" s="210">
        <v>4</v>
      </c>
      <c r="D603" s="1">
        <v>6343.3320000000012</v>
      </c>
      <c r="E603" t="s">
        <v>45</v>
      </c>
      <c r="F603">
        <v>9602</v>
      </c>
      <c r="G603" s="139">
        <v>2011</v>
      </c>
      <c r="H603" t="s">
        <v>147</v>
      </c>
      <c r="I603">
        <v>6343.3320000000012</v>
      </c>
    </row>
    <row r="604" spans="1:9" ht="14.25" customHeight="1">
      <c r="A604" s="1" t="s">
        <v>436</v>
      </c>
      <c r="B604" s="1">
        <v>79228.121000000014</v>
      </c>
      <c r="C604" s="210">
        <v>3</v>
      </c>
      <c r="D604" s="1">
        <v>6501.0770000000002</v>
      </c>
      <c r="E604" t="s">
        <v>45</v>
      </c>
      <c r="F604">
        <v>9602</v>
      </c>
      <c r="G604" s="139">
        <v>2011</v>
      </c>
      <c r="H604" t="s">
        <v>146</v>
      </c>
      <c r="I604">
        <v>6501.0770000000002</v>
      </c>
    </row>
    <row r="605" spans="1:9" ht="14.25" customHeight="1">
      <c r="A605" s="1" t="s">
        <v>436</v>
      </c>
      <c r="B605" s="1">
        <v>79228.121000000014</v>
      </c>
      <c r="C605" s="210">
        <v>2</v>
      </c>
      <c r="D605" s="1">
        <v>5845.2129999999997</v>
      </c>
      <c r="E605" t="s">
        <v>45</v>
      </c>
      <c r="F605">
        <v>9602</v>
      </c>
      <c r="G605" s="139">
        <v>2011</v>
      </c>
      <c r="H605" t="s">
        <v>145</v>
      </c>
      <c r="I605">
        <v>5845.2129999999997</v>
      </c>
    </row>
    <row r="606" spans="1:9" ht="14.25" customHeight="1">
      <c r="A606" s="1" t="s">
        <v>436</v>
      </c>
      <c r="B606" s="1">
        <v>79228.121000000014</v>
      </c>
      <c r="C606" s="210">
        <v>1</v>
      </c>
      <c r="D606" s="1">
        <v>6081.3580000000002</v>
      </c>
      <c r="E606" t="s">
        <v>45</v>
      </c>
      <c r="F606">
        <v>9602</v>
      </c>
      <c r="G606" s="139">
        <v>2011</v>
      </c>
      <c r="H606" t="s">
        <v>144</v>
      </c>
      <c r="I606">
        <v>6081.3580000000002</v>
      </c>
    </row>
    <row r="607" spans="1:9" ht="14.25" customHeight="1">
      <c r="A607" s="1" t="s">
        <v>437</v>
      </c>
      <c r="B607" s="1">
        <v>411628</v>
      </c>
      <c r="C607" s="210">
        <v>12</v>
      </c>
      <c r="D607" s="1">
        <v>31164</v>
      </c>
      <c r="E607" t="s">
        <v>45</v>
      </c>
      <c r="F607">
        <v>9603</v>
      </c>
      <c r="G607" s="139">
        <v>2011</v>
      </c>
      <c r="H607" t="s">
        <v>155</v>
      </c>
      <c r="I607">
        <v>31164</v>
      </c>
    </row>
    <row r="608" spans="1:9" ht="14.25" customHeight="1">
      <c r="A608" s="1" t="s">
        <v>437</v>
      </c>
      <c r="B608" s="1">
        <v>411628</v>
      </c>
      <c r="C608" s="210">
        <v>11</v>
      </c>
      <c r="D608" s="1">
        <v>35428</v>
      </c>
      <c r="E608" t="s">
        <v>45</v>
      </c>
      <c r="F608">
        <v>9603</v>
      </c>
      <c r="G608" s="139">
        <v>2011</v>
      </c>
      <c r="H608" t="s">
        <v>154</v>
      </c>
      <c r="I608">
        <v>35428</v>
      </c>
    </row>
    <row r="609" spans="1:9" ht="14.25" customHeight="1">
      <c r="A609" s="1" t="s">
        <v>437</v>
      </c>
      <c r="B609" s="1">
        <v>411628</v>
      </c>
      <c r="C609" s="210">
        <v>10</v>
      </c>
      <c r="D609" s="1">
        <v>34034</v>
      </c>
      <c r="E609" t="s">
        <v>45</v>
      </c>
      <c r="F609">
        <v>9603</v>
      </c>
      <c r="G609" s="139">
        <v>2011</v>
      </c>
      <c r="H609" t="s">
        <v>153</v>
      </c>
      <c r="I609">
        <v>34034</v>
      </c>
    </row>
    <row r="610" spans="1:9" ht="14.25" customHeight="1">
      <c r="A610" s="1" t="s">
        <v>437</v>
      </c>
      <c r="B610" s="1">
        <v>411628</v>
      </c>
      <c r="C610" s="210">
        <v>9</v>
      </c>
      <c r="D610" s="1">
        <v>35358</v>
      </c>
      <c r="E610" t="s">
        <v>45</v>
      </c>
      <c r="F610">
        <v>9603</v>
      </c>
      <c r="G610" s="139">
        <v>2011</v>
      </c>
      <c r="H610" t="s">
        <v>152</v>
      </c>
      <c r="I610">
        <v>35358</v>
      </c>
    </row>
    <row r="611" spans="1:9" ht="14.25" customHeight="1">
      <c r="A611" s="1" t="s">
        <v>437</v>
      </c>
      <c r="B611" s="1">
        <v>411628</v>
      </c>
      <c r="C611" s="210">
        <v>8</v>
      </c>
      <c r="D611" s="1">
        <v>34103</v>
      </c>
      <c r="E611" t="s">
        <v>45</v>
      </c>
      <c r="F611">
        <v>9603</v>
      </c>
      <c r="G611" s="139">
        <v>2011</v>
      </c>
      <c r="H611" t="s">
        <v>151</v>
      </c>
      <c r="I611">
        <v>34103</v>
      </c>
    </row>
    <row r="612" spans="1:9" ht="14.25" customHeight="1">
      <c r="A612" s="1" t="s">
        <v>437</v>
      </c>
      <c r="B612" s="1">
        <v>411628</v>
      </c>
      <c r="C612" s="210">
        <v>7</v>
      </c>
      <c r="D612" s="1">
        <v>33721</v>
      </c>
      <c r="E612" t="s">
        <v>45</v>
      </c>
      <c r="F612">
        <v>9603</v>
      </c>
      <c r="G612" s="139">
        <v>2011</v>
      </c>
      <c r="H612" t="s">
        <v>150</v>
      </c>
      <c r="I612">
        <v>33721</v>
      </c>
    </row>
    <row r="613" spans="1:9" ht="14.25" customHeight="1">
      <c r="A613" s="1" t="s">
        <v>437</v>
      </c>
      <c r="B613" s="1">
        <v>411628</v>
      </c>
      <c r="C613" s="210">
        <v>6</v>
      </c>
      <c r="D613" s="1">
        <v>33867</v>
      </c>
      <c r="E613" t="s">
        <v>45</v>
      </c>
      <c r="F613">
        <v>9603</v>
      </c>
      <c r="G613" s="139">
        <v>2011</v>
      </c>
      <c r="H613" t="s">
        <v>149</v>
      </c>
      <c r="I613">
        <v>33867</v>
      </c>
    </row>
    <row r="614" spans="1:9" ht="14.25" customHeight="1">
      <c r="A614" s="1" t="s">
        <v>437</v>
      </c>
      <c r="B614" s="1">
        <v>411628</v>
      </c>
      <c r="C614" s="210">
        <v>5</v>
      </c>
      <c r="D614" s="1">
        <v>36409</v>
      </c>
      <c r="E614" t="s">
        <v>45</v>
      </c>
      <c r="F614">
        <v>9603</v>
      </c>
      <c r="G614" s="139">
        <v>2011</v>
      </c>
      <c r="H614" t="s">
        <v>148</v>
      </c>
      <c r="I614">
        <v>36409</v>
      </c>
    </row>
    <row r="615" spans="1:9" ht="14.25" customHeight="1">
      <c r="A615" s="1" t="s">
        <v>437</v>
      </c>
      <c r="B615" s="1">
        <v>411628</v>
      </c>
      <c r="C615" s="210">
        <v>4</v>
      </c>
      <c r="D615" s="1">
        <v>34000</v>
      </c>
      <c r="E615" t="s">
        <v>45</v>
      </c>
      <c r="F615">
        <v>9603</v>
      </c>
      <c r="G615" s="139">
        <v>2011</v>
      </c>
      <c r="H615" t="s">
        <v>147</v>
      </c>
      <c r="I615">
        <v>34000</v>
      </c>
    </row>
    <row r="616" spans="1:9" ht="14.25" customHeight="1">
      <c r="A616" s="1" t="s">
        <v>437</v>
      </c>
      <c r="B616" s="1">
        <v>411628</v>
      </c>
      <c r="C616" s="210">
        <v>3</v>
      </c>
      <c r="D616" s="1">
        <v>38275</v>
      </c>
      <c r="E616" t="s">
        <v>45</v>
      </c>
      <c r="F616">
        <v>9603</v>
      </c>
      <c r="G616" s="139">
        <v>2011</v>
      </c>
      <c r="H616" t="s">
        <v>146</v>
      </c>
      <c r="I616">
        <v>38275</v>
      </c>
    </row>
    <row r="617" spans="1:9" ht="14.25" customHeight="1">
      <c r="A617" s="1" t="s">
        <v>437</v>
      </c>
      <c r="B617" s="1">
        <v>411628</v>
      </c>
      <c r="C617" s="210">
        <v>2</v>
      </c>
      <c r="D617" s="1">
        <v>32526</v>
      </c>
      <c r="E617" t="s">
        <v>45</v>
      </c>
      <c r="F617">
        <v>9603</v>
      </c>
      <c r="G617" s="139">
        <v>2011</v>
      </c>
      <c r="H617" t="s">
        <v>145</v>
      </c>
      <c r="I617">
        <v>32526</v>
      </c>
    </row>
    <row r="618" spans="1:9" ht="14.25" customHeight="1">
      <c r="A618" s="1" t="s">
        <v>437</v>
      </c>
      <c r="B618" s="1">
        <v>411628</v>
      </c>
      <c r="C618" s="210">
        <v>1</v>
      </c>
      <c r="D618" s="1">
        <v>32743</v>
      </c>
      <c r="E618" t="s">
        <v>45</v>
      </c>
      <c r="F618">
        <v>9603</v>
      </c>
      <c r="G618" s="139">
        <v>2011</v>
      </c>
      <c r="H618" t="s">
        <v>144</v>
      </c>
      <c r="I618">
        <v>32743</v>
      </c>
    </row>
    <row r="619" spans="1:9" ht="14.25" customHeight="1">
      <c r="A619" s="1" t="s">
        <v>438</v>
      </c>
      <c r="B619" s="1">
        <v>111979.81100000002</v>
      </c>
      <c r="C619" s="210">
        <v>12</v>
      </c>
      <c r="D619" s="1">
        <v>8254.9050000000061</v>
      </c>
      <c r="E619" t="s">
        <v>45</v>
      </c>
      <c r="F619">
        <v>9604</v>
      </c>
      <c r="G619" s="139">
        <v>2011</v>
      </c>
      <c r="H619" t="s">
        <v>155</v>
      </c>
      <c r="I619">
        <v>8254.9050000000061</v>
      </c>
    </row>
    <row r="620" spans="1:9" ht="14.25" customHeight="1">
      <c r="A620" s="1" t="s">
        <v>438</v>
      </c>
      <c r="B620" s="1">
        <v>111979.81100000002</v>
      </c>
      <c r="C620" s="210">
        <v>11</v>
      </c>
      <c r="D620" s="1">
        <v>9589.6850000000013</v>
      </c>
      <c r="E620" t="s">
        <v>45</v>
      </c>
      <c r="F620">
        <v>9604</v>
      </c>
      <c r="G620" s="139">
        <v>2011</v>
      </c>
      <c r="H620" t="s">
        <v>154</v>
      </c>
      <c r="I620">
        <v>9589.6850000000013</v>
      </c>
    </row>
    <row r="621" spans="1:9" ht="14.25" customHeight="1">
      <c r="A621" s="1" t="s">
        <v>438</v>
      </c>
      <c r="B621" s="1">
        <v>111979.81100000002</v>
      </c>
      <c r="C621" s="210">
        <v>10</v>
      </c>
      <c r="D621" s="1">
        <v>9213.924999999992</v>
      </c>
      <c r="E621" t="s">
        <v>45</v>
      </c>
      <c r="F621">
        <v>9604</v>
      </c>
      <c r="G621" s="139">
        <v>2011</v>
      </c>
      <c r="H621" t="s">
        <v>153</v>
      </c>
      <c r="I621">
        <v>9213.924999999992</v>
      </c>
    </row>
    <row r="622" spans="1:9" ht="14.25" customHeight="1">
      <c r="A622" s="1" t="s">
        <v>438</v>
      </c>
      <c r="B622" s="1">
        <v>111979.81100000002</v>
      </c>
      <c r="C622" s="210">
        <v>9</v>
      </c>
      <c r="D622" s="1">
        <v>9656.9250000000047</v>
      </c>
      <c r="E622" t="s">
        <v>45</v>
      </c>
      <c r="F622">
        <v>9604</v>
      </c>
      <c r="G622" s="139">
        <v>2011</v>
      </c>
      <c r="H622" t="s">
        <v>152</v>
      </c>
      <c r="I622">
        <v>9656.9250000000047</v>
      </c>
    </row>
    <row r="623" spans="1:9" ht="14.25" customHeight="1">
      <c r="A623" s="1" t="s">
        <v>438</v>
      </c>
      <c r="B623" s="1">
        <v>111979.81100000002</v>
      </c>
      <c r="C623" s="210">
        <v>8</v>
      </c>
      <c r="D623" s="1">
        <v>9047.5619999999963</v>
      </c>
      <c r="E623" t="s">
        <v>45</v>
      </c>
      <c r="F623">
        <v>9604</v>
      </c>
      <c r="G623" s="139">
        <v>2011</v>
      </c>
      <c r="H623" t="s">
        <v>151</v>
      </c>
      <c r="I623">
        <v>9047.5619999999963</v>
      </c>
    </row>
    <row r="624" spans="1:9" ht="14.25" customHeight="1">
      <c r="A624" s="1" t="s">
        <v>438</v>
      </c>
      <c r="B624" s="1">
        <v>111979.81100000002</v>
      </c>
      <c r="C624" s="210">
        <v>7</v>
      </c>
      <c r="D624" s="1">
        <v>9432.7740000000031</v>
      </c>
      <c r="E624" t="s">
        <v>45</v>
      </c>
      <c r="F624">
        <v>9604</v>
      </c>
      <c r="G624" s="139">
        <v>2011</v>
      </c>
      <c r="H624" t="s">
        <v>150</v>
      </c>
      <c r="I624">
        <v>9432.7740000000031</v>
      </c>
    </row>
    <row r="625" spans="1:9" ht="14.25" customHeight="1">
      <c r="A625" s="1" t="s">
        <v>438</v>
      </c>
      <c r="B625" s="1">
        <v>111979.81100000002</v>
      </c>
      <c r="C625" s="210">
        <v>6</v>
      </c>
      <c r="D625" s="1">
        <v>9356.0940000000028</v>
      </c>
      <c r="E625" t="s">
        <v>45</v>
      </c>
      <c r="F625">
        <v>9604</v>
      </c>
      <c r="G625" s="139">
        <v>2011</v>
      </c>
      <c r="H625" t="s">
        <v>149</v>
      </c>
      <c r="I625">
        <v>9356.0940000000028</v>
      </c>
    </row>
    <row r="626" spans="1:9" ht="14.25" customHeight="1">
      <c r="A626" s="1" t="s">
        <v>438</v>
      </c>
      <c r="B626" s="1">
        <v>111979.81100000002</v>
      </c>
      <c r="C626" s="210">
        <v>5</v>
      </c>
      <c r="D626" s="1">
        <v>10684.382999999996</v>
      </c>
      <c r="E626" t="s">
        <v>45</v>
      </c>
      <c r="F626">
        <v>9604</v>
      </c>
      <c r="G626" s="139">
        <v>2011</v>
      </c>
      <c r="H626" t="s">
        <v>148</v>
      </c>
      <c r="I626">
        <v>10684.382999999996</v>
      </c>
    </row>
    <row r="627" spans="1:9" ht="14.25" customHeight="1">
      <c r="A627" s="1" t="s">
        <v>438</v>
      </c>
      <c r="B627" s="1">
        <v>111979.81100000002</v>
      </c>
      <c r="C627" s="210">
        <v>4</v>
      </c>
      <c r="D627" s="1">
        <v>8957.0460000000003</v>
      </c>
      <c r="E627" t="s">
        <v>45</v>
      </c>
      <c r="F627">
        <v>9604</v>
      </c>
      <c r="G627" s="139">
        <v>2011</v>
      </c>
      <c r="H627" t="s">
        <v>147</v>
      </c>
      <c r="I627">
        <v>8957.0460000000003</v>
      </c>
    </row>
    <row r="628" spans="1:9" ht="14.25" customHeight="1">
      <c r="A628" s="1" t="s">
        <v>438</v>
      </c>
      <c r="B628" s="1">
        <v>111979.81100000002</v>
      </c>
      <c r="C628" s="210">
        <v>3</v>
      </c>
      <c r="D628" s="1">
        <v>10295.779</v>
      </c>
      <c r="E628" t="s">
        <v>45</v>
      </c>
      <c r="F628">
        <v>9604</v>
      </c>
      <c r="G628" s="139">
        <v>2011</v>
      </c>
      <c r="H628" t="s">
        <v>146</v>
      </c>
      <c r="I628">
        <v>10295.779</v>
      </c>
    </row>
    <row r="629" spans="1:9" ht="14.25" customHeight="1">
      <c r="A629" s="1" t="s">
        <v>438</v>
      </c>
      <c r="B629" s="1">
        <v>111979.81100000002</v>
      </c>
      <c r="C629" s="210">
        <v>2</v>
      </c>
      <c r="D629" s="1">
        <v>9222.012999999999</v>
      </c>
      <c r="E629" t="s">
        <v>45</v>
      </c>
      <c r="F629">
        <v>9604</v>
      </c>
      <c r="G629" s="139">
        <v>2011</v>
      </c>
      <c r="H629" t="s">
        <v>145</v>
      </c>
      <c r="I629">
        <v>9222.012999999999</v>
      </c>
    </row>
    <row r="630" spans="1:9" ht="14.25" customHeight="1">
      <c r="A630" s="1" t="s">
        <v>438</v>
      </c>
      <c r="B630" s="1">
        <v>111979.81100000002</v>
      </c>
      <c r="C630" s="210">
        <v>1</v>
      </c>
      <c r="D630" s="1">
        <v>8268.7199999999993</v>
      </c>
      <c r="E630" t="s">
        <v>45</v>
      </c>
      <c r="F630">
        <v>9604</v>
      </c>
      <c r="G630" s="139">
        <v>2011</v>
      </c>
      <c r="H630" t="s">
        <v>144</v>
      </c>
      <c r="I630">
        <v>8268.7199999999993</v>
      </c>
    </row>
    <row r="631" spans="1:9" ht="14.25" customHeight="1">
      <c r="A631" s="1" t="s">
        <v>439</v>
      </c>
      <c r="B631" s="1">
        <v>94049.42180500002</v>
      </c>
      <c r="C631" s="210">
        <v>12</v>
      </c>
      <c r="D631" s="1">
        <v>6862.0784350000004</v>
      </c>
      <c r="E631" t="s">
        <v>45</v>
      </c>
      <c r="F631">
        <v>9605</v>
      </c>
      <c r="G631" s="139">
        <v>2011</v>
      </c>
      <c r="H631" t="s">
        <v>155</v>
      </c>
      <c r="I631">
        <v>6862.0784350000004</v>
      </c>
    </row>
    <row r="632" spans="1:9" ht="14.25" customHeight="1">
      <c r="A632" s="1" t="s">
        <v>439</v>
      </c>
      <c r="B632" s="1">
        <v>94049.42180500002</v>
      </c>
      <c r="C632" s="210">
        <v>11</v>
      </c>
      <c r="D632" s="1">
        <v>7893.0070100000003</v>
      </c>
      <c r="E632" t="s">
        <v>45</v>
      </c>
      <c r="F632">
        <v>9605</v>
      </c>
      <c r="G632" s="139">
        <v>2011</v>
      </c>
      <c r="H632" t="s">
        <v>154</v>
      </c>
      <c r="I632">
        <v>7893.0070100000003</v>
      </c>
    </row>
    <row r="633" spans="1:9" ht="14.25" customHeight="1">
      <c r="A633" s="1" t="s">
        <v>439</v>
      </c>
      <c r="B633" s="1">
        <v>94049.42180500002</v>
      </c>
      <c r="C633" s="210">
        <v>10</v>
      </c>
      <c r="D633" s="1">
        <v>7545.6932290000004</v>
      </c>
      <c r="E633" t="s">
        <v>45</v>
      </c>
      <c r="F633">
        <v>9605</v>
      </c>
      <c r="G633" s="139">
        <v>2011</v>
      </c>
      <c r="H633" t="s">
        <v>153</v>
      </c>
      <c r="I633">
        <v>7545.6932290000004</v>
      </c>
    </row>
    <row r="634" spans="1:9" ht="14.25" customHeight="1">
      <c r="A634" s="1" t="s">
        <v>439</v>
      </c>
      <c r="B634" s="1">
        <v>94049.42180500002</v>
      </c>
      <c r="C634" s="210">
        <v>9</v>
      </c>
      <c r="D634" s="1">
        <v>8030.2007230000008</v>
      </c>
      <c r="E634" t="s">
        <v>45</v>
      </c>
      <c r="F634">
        <v>9605</v>
      </c>
      <c r="G634" s="139">
        <v>2011</v>
      </c>
      <c r="H634" t="s">
        <v>152</v>
      </c>
      <c r="I634">
        <v>8030.2007230000008</v>
      </c>
    </row>
    <row r="635" spans="1:9" ht="14.25" customHeight="1">
      <c r="A635" s="1" t="s">
        <v>439</v>
      </c>
      <c r="B635" s="1">
        <v>94049.42180500002</v>
      </c>
      <c r="C635" s="210">
        <v>8</v>
      </c>
      <c r="D635" s="1">
        <v>7343.6106260000006</v>
      </c>
      <c r="E635" t="s">
        <v>45</v>
      </c>
      <c r="F635">
        <v>9605</v>
      </c>
      <c r="G635" s="139">
        <v>2011</v>
      </c>
      <c r="H635" t="s">
        <v>151</v>
      </c>
      <c r="I635">
        <v>7343.6106260000006</v>
      </c>
    </row>
    <row r="636" spans="1:9" ht="14.25" customHeight="1">
      <c r="A636" s="1" t="s">
        <v>439</v>
      </c>
      <c r="B636" s="1">
        <v>94049.42180500002</v>
      </c>
      <c r="C636" s="210">
        <v>7</v>
      </c>
      <c r="D636" s="1">
        <v>8156.404802</v>
      </c>
      <c r="E636" t="s">
        <v>45</v>
      </c>
      <c r="F636">
        <v>9605</v>
      </c>
      <c r="G636" s="139">
        <v>2011</v>
      </c>
      <c r="H636" t="s">
        <v>150</v>
      </c>
      <c r="I636">
        <v>8156.404802</v>
      </c>
    </row>
    <row r="637" spans="1:9" ht="14.25" customHeight="1">
      <c r="A637" s="1" t="s">
        <v>439</v>
      </c>
      <c r="B637" s="1">
        <v>94049.42180500002</v>
      </c>
      <c r="C637" s="210">
        <v>6</v>
      </c>
      <c r="D637" s="1">
        <v>8017.3242179999997</v>
      </c>
      <c r="E637" t="s">
        <v>45</v>
      </c>
      <c r="F637">
        <v>9605</v>
      </c>
      <c r="G637" s="139">
        <v>2011</v>
      </c>
      <c r="H637" t="s">
        <v>149</v>
      </c>
      <c r="I637">
        <v>8017.3242179999997</v>
      </c>
    </row>
    <row r="638" spans="1:9" ht="14.25" customHeight="1">
      <c r="A638" s="1" t="s">
        <v>439</v>
      </c>
      <c r="B638" s="1">
        <v>94049.42180500002</v>
      </c>
      <c r="C638" s="210">
        <v>5</v>
      </c>
      <c r="D638" s="1">
        <v>8954.1004790000006</v>
      </c>
      <c r="E638" t="s">
        <v>45</v>
      </c>
      <c r="F638">
        <v>9605</v>
      </c>
      <c r="G638" s="139">
        <v>2011</v>
      </c>
      <c r="H638" t="s">
        <v>148</v>
      </c>
      <c r="I638">
        <v>8954.1004790000006</v>
      </c>
    </row>
    <row r="639" spans="1:9" ht="14.25" customHeight="1">
      <c r="A639" s="1" t="s">
        <v>439</v>
      </c>
      <c r="B639" s="1">
        <v>94049.42180500002</v>
      </c>
      <c r="C639" s="210">
        <v>4</v>
      </c>
      <c r="D639" s="1">
        <v>7733.9823720000004</v>
      </c>
      <c r="E639" t="s">
        <v>45</v>
      </c>
      <c r="F639">
        <v>9605</v>
      </c>
      <c r="G639" s="139">
        <v>2011</v>
      </c>
      <c r="H639" t="s">
        <v>147</v>
      </c>
      <c r="I639">
        <v>7733.9823720000004</v>
      </c>
    </row>
    <row r="640" spans="1:9" ht="14.25" customHeight="1">
      <c r="A640" s="1" t="s">
        <v>439</v>
      </c>
      <c r="B640" s="1">
        <v>94049.42180500002</v>
      </c>
      <c r="C640" s="210">
        <v>3</v>
      </c>
      <c r="D640" s="1">
        <v>9110.9360370000013</v>
      </c>
      <c r="E640" t="s">
        <v>45</v>
      </c>
      <c r="F640">
        <v>9605</v>
      </c>
      <c r="G640" s="139">
        <v>2011</v>
      </c>
      <c r="H640" t="s">
        <v>146</v>
      </c>
      <c r="I640">
        <v>9110.9360370000013</v>
      </c>
    </row>
    <row r="641" spans="1:9" ht="14.25" customHeight="1">
      <c r="A641" s="1" t="s">
        <v>439</v>
      </c>
      <c r="B641" s="1">
        <v>94049.42180500002</v>
      </c>
      <c r="C641" s="210">
        <v>2</v>
      </c>
      <c r="D641" s="1">
        <v>7511.5239109999993</v>
      </c>
      <c r="E641" t="s">
        <v>45</v>
      </c>
      <c r="F641">
        <v>9605</v>
      </c>
      <c r="G641" s="139">
        <v>2011</v>
      </c>
      <c r="H641" t="s">
        <v>145</v>
      </c>
      <c r="I641">
        <v>7511.5239109999993</v>
      </c>
    </row>
    <row r="642" spans="1:9" ht="14.25" customHeight="1">
      <c r="A642" s="1" t="s">
        <v>439</v>
      </c>
      <c r="B642" s="1">
        <v>94049.42180500002</v>
      </c>
      <c r="C642" s="210">
        <v>1</v>
      </c>
      <c r="D642" s="1">
        <v>6890.5599629999997</v>
      </c>
      <c r="E642" t="s">
        <v>45</v>
      </c>
      <c r="F642">
        <v>9605</v>
      </c>
      <c r="G642" s="139">
        <v>2011</v>
      </c>
      <c r="H642" t="s">
        <v>144</v>
      </c>
      <c r="I642">
        <v>6890.5599629999997</v>
      </c>
    </row>
    <row r="643" spans="1:9" ht="14.25" customHeight="1">
      <c r="A643" s="1" t="s">
        <v>440</v>
      </c>
      <c r="B643" s="1">
        <v>43991.08938143</v>
      </c>
      <c r="C643" s="210">
        <v>12</v>
      </c>
      <c r="D643" s="1">
        <v>3170.68163134</v>
      </c>
      <c r="E643" t="s">
        <v>45</v>
      </c>
      <c r="F643">
        <v>9606</v>
      </c>
      <c r="G643" s="139">
        <v>2011</v>
      </c>
      <c r="H643" t="s">
        <v>155</v>
      </c>
      <c r="I643">
        <v>3170.68163134</v>
      </c>
    </row>
    <row r="644" spans="1:9" ht="14.25" customHeight="1">
      <c r="A644" s="1" t="s">
        <v>440</v>
      </c>
      <c r="B644" s="1">
        <v>43991.08938143</v>
      </c>
      <c r="C644" s="210">
        <v>11</v>
      </c>
      <c r="D644" s="1">
        <v>3706.3150127699996</v>
      </c>
      <c r="E644" t="s">
        <v>45</v>
      </c>
      <c r="F644">
        <v>9606</v>
      </c>
      <c r="G644" s="139">
        <v>2011</v>
      </c>
      <c r="H644" t="s">
        <v>154</v>
      </c>
      <c r="I644">
        <v>3706.3150127699996</v>
      </c>
    </row>
    <row r="645" spans="1:9" ht="14.25" customHeight="1">
      <c r="A645" s="1" t="s">
        <v>440</v>
      </c>
      <c r="B645" s="1">
        <v>43991.08938143</v>
      </c>
      <c r="C645" s="210">
        <v>10</v>
      </c>
      <c r="D645" s="1">
        <v>3523.71283012</v>
      </c>
      <c r="E645" t="s">
        <v>45</v>
      </c>
      <c r="F645">
        <v>9606</v>
      </c>
      <c r="G645" s="139">
        <v>2011</v>
      </c>
      <c r="H645" t="s">
        <v>153</v>
      </c>
      <c r="I645">
        <v>3523.71283012</v>
      </c>
    </row>
    <row r="646" spans="1:9" ht="14.25" customHeight="1">
      <c r="A646" s="1" t="s">
        <v>440</v>
      </c>
      <c r="B646" s="1">
        <v>43991.08938143</v>
      </c>
      <c r="C646" s="210">
        <v>9</v>
      </c>
      <c r="D646" s="1">
        <v>3769.6577028299998</v>
      </c>
      <c r="E646" t="s">
        <v>45</v>
      </c>
      <c r="F646">
        <v>9606</v>
      </c>
      <c r="G646" s="139">
        <v>2011</v>
      </c>
      <c r="H646" t="s">
        <v>152</v>
      </c>
      <c r="I646">
        <v>3769.6577028299998</v>
      </c>
    </row>
    <row r="647" spans="1:9" ht="14.25" customHeight="1">
      <c r="A647" s="1" t="s">
        <v>440</v>
      </c>
      <c r="B647" s="1">
        <v>43991.08938143</v>
      </c>
      <c r="C647" s="210">
        <v>8</v>
      </c>
      <c r="D647" s="1">
        <v>3403.5047055499999</v>
      </c>
      <c r="E647" t="s">
        <v>45</v>
      </c>
      <c r="F647">
        <v>9606</v>
      </c>
      <c r="G647" s="139">
        <v>2011</v>
      </c>
      <c r="H647" t="s">
        <v>151</v>
      </c>
      <c r="I647">
        <v>3403.5047055499999</v>
      </c>
    </row>
    <row r="648" spans="1:9" ht="14.25" customHeight="1">
      <c r="A648" s="1" t="s">
        <v>440</v>
      </c>
      <c r="B648" s="1">
        <v>43991.08938143</v>
      </c>
      <c r="C648" s="210">
        <v>7</v>
      </c>
      <c r="D648" s="1">
        <v>3788.1114327600003</v>
      </c>
      <c r="E648" t="s">
        <v>45</v>
      </c>
      <c r="F648">
        <v>9606</v>
      </c>
      <c r="G648" s="139">
        <v>2011</v>
      </c>
      <c r="H648" t="s">
        <v>150</v>
      </c>
      <c r="I648">
        <v>3788.1114327600003</v>
      </c>
    </row>
    <row r="649" spans="1:9" ht="14.25" customHeight="1">
      <c r="A649" s="1" t="s">
        <v>440</v>
      </c>
      <c r="B649" s="1">
        <v>43991.08938143</v>
      </c>
      <c r="C649" s="210">
        <v>6</v>
      </c>
      <c r="D649" s="1">
        <v>3730.5336076000003</v>
      </c>
      <c r="E649" t="s">
        <v>45</v>
      </c>
      <c r="F649">
        <v>9606</v>
      </c>
      <c r="G649" s="139">
        <v>2011</v>
      </c>
      <c r="H649" t="s">
        <v>149</v>
      </c>
      <c r="I649">
        <v>3730.5336076000003</v>
      </c>
    </row>
    <row r="650" spans="1:9" ht="14.25" customHeight="1">
      <c r="A650" s="1" t="s">
        <v>440</v>
      </c>
      <c r="B650" s="1">
        <v>43991.08938143</v>
      </c>
      <c r="C650" s="210">
        <v>5</v>
      </c>
      <c r="D650" s="1">
        <v>4221.87255319</v>
      </c>
      <c r="E650" t="s">
        <v>45</v>
      </c>
      <c r="F650">
        <v>9606</v>
      </c>
      <c r="G650" s="139">
        <v>2011</v>
      </c>
      <c r="H650" t="s">
        <v>148</v>
      </c>
      <c r="I650">
        <v>4221.87255319</v>
      </c>
    </row>
    <row r="651" spans="1:9" ht="14.25" customHeight="1">
      <c r="A651" s="1" t="s">
        <v>440</v>
      </c>
      <c r="B651" s="1">
        <v>43991.08938143</v>
      </c>
      <c r="C651" s="210">
        <v>4</v>
      </c>
      <c r="D651" s="1">
        <v>3577.2237683999997</v>
      </c>
      <c r="E651" t="s">
        <v>45</v>
      </c>
      <c r="F651">
        <v>9606</v>
      </c>
      <c r="G651" s="139">
        <v>2011</v>
      </c>
      <c r="H651" t="s">
        <v>147</v>
      </c>
      <c r="I651">
        <v>3577.2237683999997</v>
      </c>
    </row>
    <row r="652" spans="1:9" ht="14.25" customHeight="1">
      <c r="A652" s="1" t="s">
        <v>440</v>
      </c>
      <c r="B652" s="1">
        <v>43991.08938143</v>
      </c>
      <c r="C652" s="210">
        <v>3</v>
      </c>
      <c r="D652" s="1">
        <v>4318.5704682199994</v>
      </c>
      <c r="E652" t="s">
        <v>45</v>
      </c>
      <c r="F652">
        <v>9606</v>
      </c>
      <c r="G652" s="139">
        <v>2011</v>
      </c>
      <c r="H652" t="s">
        <v>146</v>
      </c>
      <c r="I652">
        <v>4318.5704682199994</v>
      </c>
    </row>
    <row r="653" spans="1:9" ht="14.25" customHeight="1">
      <c r="A653" s="1" t="s">
        <v>440</v>
      </c>
      <c r="B653" s="1">
        <v>43991.08938143</v>
      </c>
      <c r="C653" s="210">
        <v>2</v>
      </c>
      <c r="D653" s="1">
        <v>3567.0687597000001</v>
      </c>
      <c r="E653" t="s">
        <v>45</v>
      </c>
      <c r="F653">
        <v>9606</v>
      </c>
      <c r="G653" s="139">
        <v>2011</v>
      </c>
      <c r="H653" t="s">
        <v>145</v>
      </c>
      <c r="I653">
        <v>3567.0687597000001</v>
      </c>
    </row>
    <row r="654" spans="1:9" ht="14.25" customHeight="1">
      <c r="A654" s="1" t="s">
        <v>440</v>
      </c>
      <c r="B654" s="1">
        <v>43991.08938143</v>
      </c>
      <c r="C654" s="210">
        <v>1</v>
      </c>
      <c r="D654" s="1">
        <v>3213.8369089500002</v>
      </c>
      <c r="E654" t="s">
        <v>45</v>
      </c>
      <c r="F654">
        <v>9606</v>
      </c>
      <c r="G654" s="139">
        <v>2011</v>
      </c>
      <c r="H654" t="s">
        <v>144</v>
      </c>
      <c r="I654">
        <v>3213.8369089500002</v>
      </c>
    </row>
    <row r="655" spans="1:9" ht="14.25" customHeight="1">
      <c r="A655" s="1" t="s">
        <v>441</v>
      </c>
      <c r="B655" s="1">
        <v>0</v>
      </c>
      <c r="C655" s="210">
        <v>12</v>
      </c>
      <c r="D655" s="1">
        <v>0</v>
      </c>
      <c r="E655" t="s">
        <v>326</v>
      </c>
      <c r="F655">
        <v>9601</v>
      </c>
      <c r="G655" s="139">
        <v>2011</v>
      </c>
      <c r="H655" t="s">
        <v>155</v>
      </c>
      <c r="I655">
        <v>0</v>
      </c>
    </row>
    <row r="656" spans="1:9" ht="14.25" customHeight="1">
      <c r="A656" s="1" t="s">
        <v>441</v>
      </c>
      <c r="B656" s="1">
        <v>0</v>
      </c>
      <c r="C656" s="210">
        <v>11</v>
      </c>
      <c r="D656" s="1">
        <v>0</v>
      </c>
      <c r="E656" t="s">
        <v>326</v>
      </c>
      <c r="F656">
        <v>9601</v>
      </c>
      <c r="G656" s="139">
        <v>2011</v>
      </c>
      <c r="H656" t="s">
        <v>154</v>
      </c>
      <c r="I656">
        <v>0</v>
      </c>
    </row>
    <row r="657" spans="1:9" ht="14.25" customHeight="1">
      <c r="A657" s="1" t="s">
        <v>441</v>
      </c>
      <c r="B657" s="1">
        <v>0</v>
      </c>
      <c r="C657" s="210">
        <v>10</v>
      </c>
      <c r="D657" s="1">
        <v>0</v>
      </c>
      <c r="E657" t="s">
        <v>326</v>
      </c>
      <c r="F657">
        <v>9601</v>
      </c>
      <c r="G657" s="139">
        <v>2011</v>
      </c>
      <c r="H657" t="s">
        <v>153</v>
      </c>
      <c r="I657">
        <v>0</v>
      </c>
    </row>
    <row r="658" spans="1:9" ht="14.25" customHeight="1">
      <c r="A658" s="1" t="s">
        <v>441</v>
      </c>
      <c r="B658" s="1">
        <v>0</v>
      </c>
      <c r="C658" s="210">
        <v>9</v>
      </c>
      <c r="D658" s="1">
        <v>0</v>
      </c>
      <c r="E658" t="s">
        <v>326</v>
      </c>
      <c r="F658">
        <v>9601</v>
      </c>
      <c r="G658" s="139">
        <v>2011</v>
      </c>
      <c r="H658" t="s">
        <v>152</v>
      </c>
      <c r="I658">
        <v>0</v>
      </c>
    </row>
    <row r="659" spans="1:9" ht="14.25" customHeight="1">
      <c r="A659" s="1" t="s">
        <v>441</v>
      </c>
      <c r="B659" s="1">
        <v>0</v>
      </c>
      <c r="C659" s="210">
        <v>8</v>
      </c>
      <c r="D659" s="1">
        <v>0</v>
      </c>
      <c r="E659" t="s">
        <v>326</v>
      </c>
      <c r="F659">
        <v>9601</v>
      </c>
      <c r="G659" s="139">
        <v>2011</v>
      </c>
      <c r="H659" t="s">
        <v>151</v>
      </c>
      <c r="I659">
        <v>0</v>
      </c>
    </row>
    <row r="660" spans="1:9" ht="14.25" customHeight="1">
      <c r="A660" s="1" t="s">
        <v>441</v>
      </c>
      <c r="B660" s="1">
        <v>0</v>
      </c>
      <c r="C660" s="210">
        <v>7</v>
      </c>
      <c r="D660" s="1">
        <v>0</v>
      </c>
      <c r="E660" t="s">
        <v>326</v>
      </c>
      <c r="F660">
        <v>9601</v>
      </c>
      <c r="G660" s="139">
        <v>2011</v>
      </c>
      <c r="H660" t="s">
        <v>150</v>
      </c>
      <c r="I660">
        <v>0</v>
      </c>
    </row>
    <row r="661" spans="1:9" ht="14.25" customHeight="1">
      <c r="A661" s="1" t="s">
        <v>441</v>
      </c>
      <c r="B661" s="1">
        <v>0</v>
      </c>
      <c r="C661" s="210">
        <v>6</v>
      </c>
      <c r="D661" s="1">
        <v>0</v>
      </c>
      <c r="E661" t="s">
        <v>326</v>
      </c>
      <c r="F661">
        <v>9601</v>
      </c>
      <c r="G661" s="139">
        <v>2011</v>
      </c>
      <c r="H661" t="s">
        <v>149</v>
      </c>
      <c r="I661">
        <v>0</v>
      </c>
    </row>
    <row r="662" spans="1:9" ht="14.25" customHeight="1">
      <c r="A662" s="1" t="s">
        <v>441</v>
      </c>
      <c r="B662" s="1">
        <v>0</v>
      </c>
      <c r="C662" s="210">
        <v>5</v>
      </c>
      <c r="D662" s="1">
        <v>0</v>
      </c>
      <c r="E662" t="s">
        <v>326</v>
      </c>
      <c r="F662">
        <v>9601</v>
      </c>
      <c r="G662" s="139">
        <v>2011</v>
      </c>
      <c r="H662" t="s">
        <v>148</v>
      </c>
      <c r="I662">
        <v>0</v>
      </c>
    </row>
    <row r="663" spans="1:9" ht="14.25" customHeight="1">
      <c r="A663" s="1" t="s">
        <v>441</v>
      </c>
      <c r="B663" s="1">
        <v>0</v>
      </c>
      <c r="C663" s="210">
        <v>4</v>
      </c>
      <c r="D663" s="1">
        <v>0</v>
      </c>
      <c r="E663" t="s">
        <v>326</v>
      </c>
      <c r="F663">
        <v>9601</v>
      </c>
      <c r="G663" s="139">
        <v>2011</v>
      </c>
      <c r="H663" t="s">
        <v>147</v>
      </c>
      <c r="I663">
        <v>0</v>
      </c>
    </row>
    <row r="664" spans="1:9" ht="14.25" customHeight="1">
      <c r="A664" s="1" t="s">
        <v>441</v>
      </c>
      <c r="B664" s="1">
        <v>0</v>
      </c>
      <c r="C664" s="210">
        <v>3</v>
      </c>
      <c r="D664" s="1">
        <v>0</v>
      </c>
      <c r="E664" t="s">
        <v>326</v>
      </c>
      <c r="F664">
        <v>9601</v>
      </c>
      <c r="G664" s="139">
        <v>2011</v>
      </c>
      <c r="H664" t="s">
        <v>146</v>
      </c>
      <c r="I664">
        <v>0</v>
      </c>
    </row>
    <row r="665" spans="1:9" ht="14.25" customHeight="1">
      <c r="A665" s="1" t="s">
        <v>441</v>
      </c>
      <c r="B665" s="1">
        <v>0</v>
      </c>
      <c r="C665" s="210">
        <v>2</v>
      </c>
      <c r="D665" s="1">
        <v>0</v>
      </c>
      <c r="E665" t="s">
        <v>326</v>
      </c>
      <c r="F665">
        <v>9601</v>
      </c>
      <c r="G665" s="139">
        <v>2011</v>
      </c>
      <c r="H665" t="s">
        <v>145</v>
      </c>
      <c r="I665">
        <v>0</v>
      </c>
    </row>
    <row r="666" spans="1:9" ht="14.25" customHeight="1">
      <c r="A666" s="1" t="s">
        <v>441</v>
      </c>
      <c r="B666" s="1">
        <v>0</v>
      </c>
      <c r="C666" s="210">
        <v>1</v>
      </c>
      <c r="D666" s="1">
        <v>0</v>
      </c>
      <c r="E666" t="s">
        <v>326</v>
      </c>
      <c r="F666">
        <v>9601</v>
      </c>
      <c r="G666" s="139">
        <v>2011</v>
      </c>
      <c r="H666" t="s">
        <v>144</v>
      </c>
      <c r="I666">
        <v>0</v>
      </c>
    </row>
    <row r="667" spans="1:9" ht="14.25" customHeight="1">
      <c r="A667" s="1" t="s">
        <v>442</v>
      </c>
      <c r="B667" s="1">
        <v>0</v>
      </c>
      <c r="C667" s="210">
        <v>12</v>
      </c>
      <c r="D667" s="1">
        <v>0</v>
      </c>
      <c r="E667" t="s">
        <v>326</v>
      </c>
      <c r="F667">
        <v>9602</v>
      </c>
      <c r="G667" s="139">
        <v>2011</v>
      </c>
      <c r="H667" t="s">
        <v>155</v>
      </c>
      <c r="I667">
        <v>0</v>
      </c>
    </row>
    <row r="668" spans="1:9" ht="14.25" customHeight="1">
      <c r="A668" s="1" t="s">
        <v>442</v>
      </c>
      <c r="B668" s="1">
        <v>0</v>
      </c>
      <c r="C668" s="210">
        <v>11</v>
      </c>
      <c r="D668" s="1">
        <v>0</v>
      </c>
      <c r="E668" t="s">
        <v>326</v>
      </c>
      <c r="F668">
        <v>9602</v>
      </c>
      <c r="G668" s="139">
        <v>2011</v>
      </c>
      <c r="H668" t="s">
        <v>154</v>
      </c>
      <c r="I668">
        <v>0</v>
      </c>
    </row>
    <row r="669" spans="1:9" ht="14.25" customHeight="1">
      <c r="A669" s="1" t="s">
        <v>442</v>
      </c>
      <c r="B669" s="1">
        <v>0</v>
      </c>
      <c r="C669" s="210">
        <v>10</v>
      </c>
      <c r="D669" s="1">
        <v>0</v>
      </c>
      <c r="E669" t="s">
        <v>326</v>
      </c>
      <c r="F669">
        <v>9602</v>
      </c>
      <c r="G669" s="139">
        <v>2011</v>
      </c>
      <c r="H669" t="s">
        <v>153</v>
      </c>
      <c r="I669">
        <v>0</v>
      </c>
    </row>
    <row r="670" spans="1:9" ht="14.25" customHeight="1">
      <c r="A670" s="1" t="s">
        <v>442</v>
      </c>
      <c r="B670" s="1">
        <v>0</v>
      </c>
      <c r="C670" s="210">
        <v>9</v>
      </c>
      <c r="D670" s="1">
        <v>0</v>
      </c>
      <c r="E670" t="s">
        <v>326</v>
      </c>
      <c r="F670">
        <v>9602</v>
      </c>
      <c r="G670" s="139">
        <v>2011</v>
      </c>
      <c r="H670" t="s">
        <v>152</v>
      </c>
      <c r="I670">
        <v>0</v>
      </c>
    </row>
    <row r="671" spans="1:9" ht="14.25" customHeight="1">
      <c r="A671" s="1" t="s">
        <v>442</v>
      </c>
      <c r="B671" s="1">
        <v>0</v>
      </c>
      <c r="C671" s="210">
        <v>8</v>
      </c>
      <c r="D671" s="1">
        <v>0</v>
      </c>
      <c r="E671" t="s">
        <v>326</v>
      </c>
      <c r="F671">
        <v>9602</v>
      </c>
      <c r="G671" s="139">
        <v>2011</v>
      </c>
      <c r="H671" t="s">
        <v>151</v>
      </c>
      <c r="I671">
        <v>0</v>
      </c>
    </row>
    <row r="672" spans="1:9" ht="14.25" customHeight="1">
      <c r="A672" s="1" t="s">
        <v>442</v>
      </c>
      <c r="B672" s="1">
        <v>0</v>
      </c>
      <c r="C672" s="210">
        <v>7</v>
      </c>
      <c r="D672" s="1">
        <v>0</v>
      </c>
      <c r="E672" t="s">
        <v>326</v>
      </c>
      <c r="F672">
        <v>9602</v>
      </c>
      <c r="G672" s="139">
        <v>2011</v>
      </c>
      <c r="H672" t="s">
        <v>150</v>
      </c>
      <c r="I672">
        <v>0</v>
      </c>
    </row>
    <row r="673" spans="1:9" ht="14.25" customHeight="1">
      <c r="A673" s="1" t="s">
        <v>442</v>
      </c>
      <c r="B673" s="1">
        <v>0</v>
      </c>
      <c r="C673" s="210">
        <v>6</v>
      </c>
      <c r="D673" s="1">
        <v>0</v>
      </c>
      <c r="E673" t="s">
        <v>326</v>
      </c>
      <c r="F673">
        <v>9602</v>
      </c>
      <c r="G673" s="139">
        <v>2011</v>
      </c>
      <c r="H673" t="s">
        <v>149</v>
      </c>
      <c r="I673">
        <v>0</v>
      </c>
    </row>
    <row r="674" spans="1:9" ht="14.25" customHeight="1">
      <c r="A674" s="1" t="s">
        <v>442</v>
      </c>
      <c r="B674" s="1">
        <v>0</v>
      </c>
      <c r="C674" s="210">
        <v>5</v>
      </c>
      <c r="D674" s="1">
        <v>0</v>
      </c>
      <c r="E674" t="s">
        <v>326</v>
      </c>
      <c r="F674">
        <v>9602</v>
      </c>
      <c r="G674" s="139">
        <v>2011</v>
      </c>
      <c r="H674" t="s">
        <v>148</v>
      </c>
      <c r="I674">
        <v>0</v>
      </c>
    </row>
    <row r="675" spans="1:9" ht="14.25" customHeight="1">
      <c r="A675" s="1" t="s">
        <v>442</v>
      </c>
      <c r="B675" s="1">
        <v>0</v>
      </c>
      <c r="C675" s="210">
        <v>4</v>
      </c>
      <c r="D675" s="1">
        <v>0</v>
      </c>
      <c r="E675" t="s">
        <v>326</v>
      </c>
      <c r="F675">
        <v>9602</v>
      </c>
      <c r="G675" s="139">
        <v>2011</v>
      </c>
      <c r="H675" t="s">
        <v>147</v>
      </c>
      <c r="I675">
        <v>0</v>
      </c>
    </row>
    <row r="676" spans="1:9" ht="14.25" customHeight="1">
      <c r="A676" s="1" t="s">
        <v>442</v>
      </c>
      <c r="B676" s="1">
        <v>0</v>
      </c>
      <c r="C676" s="210">
        <v>3</v>
      </c>
      <c r="D676" s="1">
        <v>0</v>
      </c>
      <c r="E676" t="s">
        <v>326</v>
      </c>
      <c r="F676">
        <v>9602</v>
      </c>
      <c r="G676" s="139">
        <v>2011</v>
      </c>
      <c r="H676" t="s">
        <v>146</v>
      </c>
      <c r="I676">
        <v>0</v>
      </c>
    </row>
    <row r="677" spans="1:9" ht="14.25" customHeight="1">
      <c r="A677" s="1" t="s">
        <v>442</v>
      </c>
      <c r="B677" s="1">
        <v>0</v>
      </c>
      <c r="C677" s="210">
        <v>2</v>
      </c>
      <c r="D677" s="1">
        <v>0</v>
      </c>
      <c r="E677" t="s">
        <v>326</v>
      </c>
      <c r="F677">
        <v>9602</v>
      </c>
      <c r="G677" s="139">
        <v>2011</v>
      </c>
      <c r="H677" t="s">
        <v>145</v>
      </c>
      <c r="I677">
        <v>0</v>
      </c>
    </row>
    <row r="678" spans="1:9" ht="14.25" customHeight="1">
      <c r="A678" s="1" t="s">
        <v>442</v>
      </c>
      <c r="B678" s="1">
        <v>0</v>
      </c>
      <c r="C678" s="210">
        <v>1</v>
      </c>
      <c r="D678" s="1">
        <v>0</v>
      </c>
      <c r="E678" t="s">
        <v>326</v>
      </c>
      <c r="F678">
        <v>9602</v>
      </c>
      <c r="G678" s="139">
        <v>2011</v>
      </c>
      <c r="H678" t="s">
        <v>144</v>
      </c>
      <c r="I678">
        <v>0</v>
      </c>
    </row>
    <row r="679" spans="1:9" ht="14.25" customHeight="1">
      <c r="A679" s="1" t="s">
        <v>443</v>
      </c>
      <c r="B679" s="1">
        <v>4544.1755499999999</v>
      </c>
      <c r="C679" s="210">
        <v>6</v>
      </c>
      <c r="D679" s="1" t="s">
        <v>8</v>
      </c>
      <c r="E679" t="s">
        <v>326</v>
      </c>
      <c r="F679">
        <v>9603</v>
      </c>
      <c r="G679" s="139">
        <v>2011</v>
      </c>
      <c r="H679" t="s">
        <v>155</v>
      </c>
      <c r="I679">
        <v>-1</v>
      </c>
    </row>
    <row r="680" spans="1:9" ht="14.25" customHeight="1">
      <c r="A680" s="1" t="s">
        <v>443</v>
      </c>
      <c r="B680" s="1">
        <v>4544.1755499999999</v>
      </c>
      <c r="C680" s="210">
        <v>6</v>
      </c>
      <c r="D680" s="1" t="s">
        <v>8</v>
      </c>
      <c r="E680" t="s">
        <v>326</v>
      </c>
      <c r="F680">
        <v>9603</v>
      </c>
      <c r="G680" s="139">
        <v>2011</v>
      </c>
      <c r="H680" t="s">
        <v>154</v>
      </c>
      <c r="I680">
        <v>-1</v>
      </c>
    </row>
    <row r="681" spans="1:9" ht="14.25" customHeight="1">
      <c r="A681" s="1" t="s">
        <v>443</v>
      </c>
      <c r="B681" s="1">
        <v>4544.1755499999999</v>
      </c>
      <c r="C681" s="210">
        <v>6</v>
      </c>
      <c r="D681" s="1" t="s">
        <v>8</v>
      </c>
      <c r="E681" t="s">
        <v>326</v>
      </c>
      <c r="F681">
        <v>9603</v>
      </c>
      <c r="G681" s="139">
        <v>2011</v>
      </c>
      <c r="H681" t="s">
        <v>153</v>
      </c>
      <c r="I681">
        <v>-1</v>
      </c>
    </row>
    <row r="682" spans="1:9" ht="14.25" customHeight="1">
      <c r="A682" s="1" t="s">
        <v>443</v>
      </c>
      <c r="B682" s="1">
        <v>4544.1755499999999</v>
      </c>
      <c r="C682" s="210">
        <v>6</v>
      </c>
      <c r="D682" s="1" t="s">
        <v>8</v>
      </c>
      <c r="E682" t="s">
        <v>326</v>
      </c>
      <c r="F682">
        <v>9603</v>
      </c>
      <c r="G682" s="139">
        <v>2011</v>
      </c>
      <c r="H682" t="s">
        <v>152</v>
      </c>
      <c r="I682">
        <v>-1</v>
      </c>
    </row>
    <row r="683" spans="1:9" ht="14.25" customHeight="1">
      <c r="A683" s="1" t="s">
        <v>443</v>
      </c>
      <c r="B683" s="1">
        <v>4544.1755499999999</v>
      </c>
      <c r="C683" s="210">
        <v>6</v>
      </c>
      <c r="D683" s="1" t="s">
        <v>8</v>
      </c>
      <c r="E683" t="s">
        <v>326</v>
      </c>
      <c r="F683">
        <v>9603</v>
      </c>
      <c r="G683" s="139">
        <v>2011</v>
      </c>
      <c r="H683" t="s">
        <v>151</v>
      </c>
      <c r="I683">
        <v>-1</v>
      </c>
    </row>
    <row r="684" spans="1:9" ht="14.25" customHeight="1">
      <c r="A684" s="1" t="s">
        <v>443</v>
      </c>
      <c r="B684" s="1">
        <v>4544.1755499999999</v>
      </c>
      <c r="C684" s="210">
        <v>6</v>
      </c>
      <c r="D684" s="1" t="s">
        <v>8</v>
      </c>
      <c r="E684" t="s">
        <v>326</v>
      </c>
      <c r="F684">
        <v>9603</v>
      </c>
      <c r="G684" s="139">
        <v>2011</v>
      </c>
      <c r="H684" t="s">
        <v>150</v>
      </c>
      <c r="I684">
        <v>-1</v>
      </c>
    </row>
    <row r="685" spans="1:9" ht="14.25" customHeight="1">
      <c r="A685" s="1" t="s">
        <v>443</v>
      </c>
      <c r="B685" s="1">
        <v>4544.1755499999999</v>
      </c>
      <c r="C685" s="210">
        <v>6</v>
      </c>
      <c r="D685" s="1">
        <v>674.2011</v>
      </c>
      <c r="E685" t="s">
        <v>326</v>
      </c>
      <c r="F685">
        <v>9603</v>
      </c>
      <c r="G685" s="139">
        <v>2011</v>
      </c>
      <c r="H685" t="s">
        <v>149</v>
      </c>
      <c r="I685">
        <v>674.2011</v>
      </c>
    </row>
    <row r="686" spans="1:9" ht="14.25" customHeight="1">
      <c r="A686" s="1" t="s">
        <v>443</v>
      </c>
      <c r="B686" s="1">
        <v>4544.1755499999999</v>
      </c>
      <c r="C686" s="210">
        <v>5</v>
      </c>
      <c r="D686" s="1">
        <v>864.07168999999999</v>
      </c>
      <c r="E686" t="s">
        <v>326</v>
      </c>
      <c r="F686">
        <v>9603</v>
      </c>
      <c r="G686" s="139">
        <v>2011</v>
      </c>
      <c r="H686" t="s">
        <v>148</v>
      </c>
      <c r="I686">
        <v>864.07168999999999</v>
      </c>
    </row>
    <row r="687" spans="1:9" ht="14.25" customHeight="1">
      <c r="A687" s="1" t="s">
        <v>443</v>
      </c>
      <c r="B687" s="1">
        <v>4544.1755499999999</v>
      </c>
      <c r="C687" s="210">
        <v>4</v>
      </c>
      <c r="D687" s="1">
        <v>695.23571000000004</v>
      </c>
      <c r="E687" t="s">
        <v>326</v>
      </c>
      <c r="F687">
        <v>9603</v>
      </c>
      <c r="G687" s="139">
        <v>2011</v>
      </c>
      <c r="H687" t="s">
        <v>147</v>
      </c>
      <c r="I687">
        <v>695.23571000000004</v>
      </c>
    </row>
    <row r="688" spans="1:9" ht="14.25" customHeight="1">
      <c r="A688" s="1" t="s">
        <v>443</v>
      </c>
      <c r="B688" s="1">
        <v>4544.1755499999999</v>
      </c>
      <c r="C688" s="210">
        <v>3</v>
      </c>
      <c r="D688" s="1">
        <v>747.04597999999999</v>
      </c>
      <c r="E688" t="s">
        <v>326</v>
      </c>
      <c r="F688">
        <v>9603</v>
      </c>
      <c r="G688" s="139">
        <v>2011</v>
      </c>
      <c r="H688" t="s">
        <v>146</v>
      </c>
      <c r="I688">
        <v>747.04597999999999</v>
      </c>
    </row>
    <row r="689" spans="1:9" ht="14.25" customHeight="1">
      <c r="A689" s="1" t="s">
        <v>443</v>
      </c>
      <c r="B689" s="1">
        <v>4544.1755499999999</v>
      </c>
      <c r="C689" s="210">
        <v>2</v>
      </c>
      <c r="D689" s="1">
        <v>759.65434000000005</v>
      </c>
      <c r="E689" t="s">
        <v>326</v>
      </c>
      <c r="F689">
        <v>9603</v>
      </c>
      <c r="G689" s="139">
        <v>2011</v>
      </c>
      <c r="H689" t="s">
        <v>145</v>
      </c>
      <c r="I689">
        <v>759.65434000000005</v>
      </c>
    </row>
    <row r="690" spans="1:9" ht="14.25" customHeight="1">
      <c r="A690" s="1" t="s">
        <v>443</v>
      </c>
      <c r="B690" s="403">
        <v>4544.1755499999999</v>
      </c>
      <c r="C690" s="404">
        <v>1</v>
      </c>
      <c r="D690" s="403">
        <v>803.96672999999998</v>
      </c>
      <c r="E690" t="s">
        <v>326</v>
      </c>
      <c r="F690">
        <v>9603</v>
      </c>
      <c r="G690" s="139">
        <v>2011</v>
      </c>
      <c r="H690" t="s">
        <v>144</v>
      </c>
      <c r="I690">
        <v>803.96672999999998</v>
      </c>
    </row>
    <row r="691" spans="1:9" ht="14.25" customHeight="1">
      <c r="A691" s="1" t="s">
        <v>444</v>
      </c>
      <c r="B691" s="1">
        <v>942.07792001999985</v>
      </c>
      <c r="C691" s="210">
        <v>6</v>
      </c>
      <c r="D691" s="1" t="s">
        <v>8</v>
      </c>
      <c r="E691" t="s">
        <v>326</v>
      </c>
      <c r="F691">
        <v>9604</v>
      </c>
      <c r="G691" s="139">
        <v>2011</v>
      </c>
      <c r="H691" t="s">
        <v>155</v>
      </c>
      <c r="I691">
        <v>-1</v>
      </c>
    </row>
    <row r="692" spans="1:9" ht="14.25" customHeight="1">
      <c r="A692" s="1" t="s">
        <v>444</v>
      </c>
      <c r="B692" s="1">
        <v>942.07792001999985</v>
      </c>
      <c r="C692" s="210">
        <v>6</v>
      </c>
      <c r="D692" s="1" t="s">
        <v>8</v>
      </c>
      <c r="E692" t="s">
        <v>326</v>
      </c>
      <c r="F692">
        <v>9604</v>
      </c>
      <c r="G692" s="139">
        <v>2011</v>
      </c>
      <c r="H692" t="s">
        <v>154</v>
      </c>
      <c r="I692">
        <v>-1</v>
      </c>
    </row>
    <row r="693" spans="1:9" ht="14.25" customHeight="1">
      <c r="A693" s="1" t="s">
        <v>444</v>
      </c>
      <c r="B693" s="1">
        <v>942.07792001999985</v>
      </c>
      <c r="C693" s="210">
        <v>6</v>
      </c>
      <c r="D693" s="1" t="s">
        <v>8</v>
      </c>
      <c r="E693" t="s">
        <v>326</v>
      </c>
      <c r="F693">
        <v>9604</v>
      </c>
      <c r="G693" s="139">
        <v>2011</v>
      </c>
      <c r="H693" t="s">
        <v>153</v>
      </c>
      <c r="I693">
        <v>-1</v>
      </c>
    </row>
    <row r="694" spans="1:9" ht="14.25" customHeight="1">
      <c r="A694" s="1" t="s">
        <v>444</v>
      </c>
      <c r="B694" s="1">
        <v>942.07792001999985</v>
      </c>
      <c r="C694" s="210">
        <v>6</v>
      </c>
      <c r="D694" s="1" t="s">
        <v>8</v>
      </c>
      <c r="E694" t="s">
        <v>326</v>
      </c>
      <c r="F694">
        <v>9604</v>
      </c>
      <c r="G694" s="139">
        <v>2011</v>
      </c>
      <c r="H694" t="s">
        <v>152</v>
      </c>
      <c r="I694">
        <v>-1</v>
      </c>
    </row>
    <row r="695" spans="1:9" ht="14.25" customHeight="1">
      <c r="A695" s="1" t="s">
        <v>444</v>
      </c>
      <c r="B695" s="1">
        <v>942.07792001999985</v>
      </c>
      <c r="C695" s="210">
        <v>6</v>
      </c>
      <c r="D695" s="1" t="s">
        <v>8</v>
      </c>
      <c r="E695" t="s">
        <v>326</v>
      </c>
      <c r="F695">
        <v>9604</v>
      </c>
      <c r="G695" s="139">
        <v>2011</v>
      </c>
      <c r="H695" t="s">
        <v>151</v>
      </c>
      <c r="I695">
        <v>-1</v>
      </c>
    </row>
    <row r="696" spans="1:9" ht="14.25" customHeight="1">
      <c r="A696" s="1" t="s">
        <v>444</v>
      </c>
      <c r="B696" s="1">
        <v>942.07792001999985</v>
      </c>
      <c r="C696" s="210">
        <v>6</v>
      </c>
      <c r="D696" s="1" t="s">
        <v>8</v>
      </c>
      <c r="E696" t="s">
        <v>326</v>
      </c>
      <c r="F696">
        <v>9604</v>
      </c>
      <c r="G696" s="139">
        <v>2011</v>
      </c>
      <c r="H696" t="s">
        <v>150</v>
      </c>
      <c r="I696">
        <v>-1</v>
      </c>
    </row>
    <row r="697" spans="1:9" ht="14.25" customHeight="1">
      <c r="A697" s="1" t="s">
        <v>444</v>
      </c>
      <c r="B697" s="1">
        <v>942.07792001999985</v>
      </c>
      <c r="C697" s="210">
        <v>6</v>
      </c>
      <c r="D697" s="1">
        <v>139.08644677999999</v>
      </c>
      <c r="E697" t="s">
        <v>326</v>
      </c>
      <c r="F697">
        <v>9604</v>
      </c>
      <c r="G697" s="139">
        <v>2011</v>
      </c>
      <c r="H697" t="s">
        <v>149</v>
      </c>
      <c r="I697">
        <v>139.08644677999999</v>
      </c>
    </row>
    <row r="698" spans="1:9" ht="14.25" customHeight="1">
      <c r="A698" s="1" t="s">
        <v>444</v>
      </c>
      <c r="B698" s="1">
        <v>942.07792001999985</v>
      </c>
      <c r="C698" s="210">
        <v>5</v>
      </c>
      <c r="D698" s="1">
        <v>179.49589796999999</v>
      </c>
      <c r="E698" t="s">
        <v>326</v>
      </c>
      <c r="F698">
        <v>9604</v>
      </c>
      <c r="G698" s="139">
        <v>2011</v>
      </c>
      <c r="H698" t="s">
        <v>148</v>
      </c>
      <c r="I698">
        <v>179.49589796999999</v>
      </c>
    </row>
    <row r="699" spans="1:9" ht="14.25" customHeight="1">
      <c r="A699" s="1" t="s">
        <v>444</v>
      </c>
      <c r="B699" s="1">
        <v>942.07792001999985</v>
      </c>
      <c r="C699" s="210">
        <v>4</v>
      </c>
      <c r="D699" s="1">
        <v>147.34038419999999</v>
      </c>
      <c r="E699" t="s">
        <v>326</v>
      </c>
      <c r="F699">
        <v>9604</v>
      </c>
      <c r="G699" s="139">
        <v>2011</v>
      </c>
      <c r="H699" t="s">
        <v>147</v>
      </c>
      <c r="I699">
        <v>147.34038419999999</v>
      </c>
    </row>
    <row r="700" spans="1:9" ht="14.25" customHeight="1">
      <c r="A700" s="1" t="s">
        <v>444</v>
      </c>
      <c r="B700" s="1">
        <v>942.07792001999985</v>
      </c>
      <c r="C700" s="210">
        <v>3</v>
      </c>
      <c r="D700" s="1">
        <v>145.61672111999999</v>
      </c>
      <c r="E700" t="s">
        <v>326</v>
      </c>
      <c r="F700">
        <v>9604</v>
      </c>
      <c r="G700" s="139">
        <v>2011</v>
      </c>
      <c r="H700" t="s">
        <v>146</v>
      </c>
      <c r="I700">
        <v>145.61672111999999</v>
      </c>
    </row>
    <row r="701" spans="1:9" ht="14.25" customHeight="1">
      <c r="A701" s="1" t="s">
        <v>444</v>
      </c>
      <c r="B701" s="1">
        <v>942.07792001999985</v>
      </c>
      <c r="C701" s="210">
        <v>2</v>
      </c>
      <c r="D701" s="1">
        <v>155.56001047999999</v>
      </c>
      <c r="E701" t="s">
        <v>326</v>
      </c>
      <c r="F701">
        <v>9604</v>
      </c>
      <c r="G701" s="139">
        <v>2011</v>
      </c>
      <c r="H701" t="s">
        <v>145</v>
      </c>
      <c r="I701">
        <v>155.56001047999999</v>
      </c>
    </row>
    <row r="702" spans="1:9" ht="14.25" customHeight="1">
      <c r="A702" s="1" t="s">
        <v>444</v>
      </c>
      <c r="B702" s="1">
        <v>942.07792001999985</v>
      </c>
      <c r="C702" s="210">
        <v>1</v>
      </c>
      <c r="D702" s="1">
        <v>174.97845946999999</v>
      </c>
      <c r="E702" t="s">
        <v>326</v>
      </c>
      <c r="F702">
        <v>9604</v>
      </c>
      <c r="G702" s="139">
        <v>2011</v>
      </c>
      <c r="H702" t="s">
        <v>144</v>
      </c>
      <c r="I702">
        <v>174.97845946999999</v>
      </c>
    </row>
    <row r="703" spans="1:9" ht="14.25" customHeight="1">
      <c r="A703" s="1" t="s">
        <v>445</v>
      </c>
      <c r="B703" s="1">
        <v>212.53761</v>
      </c>
      <c r="C703" s="210">
        <v>6</v>
      </c>
      <c r="D703" s="1" t="s">
        <v>8</v>
      </c>
      <c r="E703" t="s">
        <v>326</v>
      </c>
      <c r="F703">
        <v>9605</v>
      </c>
      <c r="G703" s="139">
        <v>2011</v>
      </c>
      <c r="H703" t="s">
        <v>155</v>
      </c>
      <c r="I703">
        <v>-1</v>
      </c>
    </row>
    <row r="704" spans="1:9" ht="14.25" customHeight="1">
      <c r="A704" s="1" t="s">
        <v>445</v>
      </c>
      <c r="B704" s="1">
        <v>212.53761</v>
      </c>
      <c r="C704" s="210">
        <v>6</v>
      </c>
      <c r="D704" s="1" t="s">
        <v>8</v>
      </c>
      <c r="E704" t="s">
        <v>326</v>
      </c>
      <c r="F704">
        <v>9605</v>
      </c>
      <c r="G704" s="139">
        <v>2011</v>
      </c>
      <c r="H704" t="s">
        <v>154</v>
      </c>
      <c r="I704">
        <v>-1</v>
      </c>
    </row>
    <row r="705" spans="1:9" ht="14.25" customHeight="1">
      <c r="A705" s="1" t="s">
        <v>445</v>
      </c>
      <c r="B705" s="1">
        <v>212.53761</v>
      </c>
      <c r="C705" s="210">
        <v>6</v>
      </c>
      <c r="D705" s="1" t="s">
        <v>8</v>
      </c>
      <c r="E705" t="s">
        <v>326</v>
      </c>
      <c r="F705">
        <v>9605</v>
      </c>
      <c r="G705" s="139">
        <v>2011</v>
      </c>
      <c r="H705" t="s">
        <v>153</v>
      </c>
      <c r="I705">
        <v>-1</v>
      </c>
    </row>
    <row r="706" spans="1:9" ht="14.25" customHeight="1">
      <c r="A706" s="1" t="s">
        <v>445</v>
      </c>
      <c r="B706" s="1">
        <v>212.53761</v>
      </c>
      <c r="C706" s="210">
        <v>6</v>
      </c>
      <c r="D706" s="1" t="s">
        <v>8</v>
      </c>
      <c r="E706" t="s">
        <v>326</v>
      </c>
      <c r="F706">
        <v>9605</v>
      </c>
      <c r="G706" s="139">
        <v>2011</v>
      </c>
      <c r="H706" t="s">
        <v>152</v>
      </c>
      <c r="I706">
        <v>-1</v>
      </c>
    </row>
    <row r="707" spans="1:9" ht="14.25" customHeight="1">
      <c r="A707" s="1" t="s">
        <v>445</v>
      </c>
      <c r="B707" s="1">
        <v>212.53761</v>
      </c>
      <c r="C707" s="210">
        <v>6</v>
      </c>
      <c r="D707" s="1" t="s">
        <v>8</v>
      </c>
      <c r="E707" t="s">
        <v>326</v>
      </c>
      <c r="F707">
        <v>9605</v>
      </c>
      <c r="G707" s="139">
        <v>2011</v>
      </c>
      <c r="H707" t="s">
        <v>151</v>
      </c>
      <c r="I707">
        <v>-1</v>
      </c>
    </row>
    <row r="708" spans="1:9" ht="14.25" customHeight="1">
      <c r="A708" s="1" t="s">
        <v>445</v>
      </c>
      <c r="B708" s="1">
        <v>212.53761</v>
      </c>
      <c r="C708" s="210">
        <v>6</v>
      </c>
      <c r="D708" s="1" t="s">
        <v>8</v>
      </c>
      <c r="E708" t="s">
        <v>326</v>
      </c>
      <c r="F708">
        <v>9605</v>
      </c>
      <c r="G708" s="139">
        <v>2011</v>
      </c>
      <c r="H708" t="s">
        <v>150</v>
      </c>
      <c r="I708">
        <v>-1</v>
      </c>
    </row>
    <row r="709" spans="1:9" ht="14.25" customHeight="1">
      <c r="A709" s="1" t="s">
        <v>445</v>
      </c>
      <c r="B709" s="1">
        <v>212.53761</v>
      </c>
      <c r="C709" s="210">
        <v>6</v>
      </c>
      <c r="D709" s="1">
        <v>20.134039999999999</v>
      </c>
      <c r="E709" t="s">
        <v>326</v>
      </c>
      <c r="F709">
        <v>9605</v>
      </c>
      <c r="G709" s="139">
        <v>2011</v>
      </c>
      <c r="H709" t="s">
        <v>149</v>
      </c>
      <c r="I709">
        <v>20.134039999999999</v>
      </c>
    </row>
    <row r="710" spans="1:9" ht="14.25" customHeight="1">
      <c r="A710" s="1" t="s">
        <v>445</v>
      </c>
      <c r="B710" s="1">
        <v>212.53761</v>
      </c>
      <c r="C710" s="210">
        <v>5</v>
      </c>
      <c r="D710" s="1">
        <v>25.952220000000001</v>
      </c>
      <c r="E710" t="s">
        <v>326</v>
      </c>
      <c r="F710">
        <v>9605</v>
      </c>
      <c r="G710" s="139">
        <v>2011</v>
      </c>
      <c r="H710" t="s">
        <v>148</v>
      </c>
      <c r="I710">
        <v>25.952220000000001</v>
      </c>
    </row>
    <row r="711" spans="1:9" ht="14.25" customHeight="1">
      <c r="A711" s="1" t="s">
        <v>445</v>
      </c>
      <c r="B711" s="1">
        <v>212.53761</v>
      </c>
      <c r="C711" s="210">
        <v>4</v>
      </c>
      <c r="D711" s="1">
        <v>34.375770000000003</v>
      </c>
      <c r="E711" t="s">
        <v>326</v>
      </c>
      <c r="F711">
        <v>9605</v>
      </c>
      <c r="G711" s="139">
        <v>2011</v>
      </c>
      <c r="H711" t="s">
        <v>147</v>
      </c>
      <c r="I711">
        <v>34.375770000000003</v>
      </c>
    </row>
    <row r="712" spans="1:9" ht="14.25" customHeight="1">
      <c r="A712" s="1" t="s">
        <v>445</v>
      </c>
      <c r="B712" s="1">
        <v>212.53761</v>
      </c>
      <c r="C712" s="210">
        <v>3</v>
      </c>
      <c r="D712" s="1">
        <v>50.108529999999995</v>
      </c>
      <c r="E712" t="s">
        <v>326</v>
      </c>
      <c r="F712">
        <v>9605</v>
      </c>
      <c r="G712" s="139">
        <v>2011</v>
      </c>
      <c r="H712" t="s">
        <v>146</v>
      </c>
      <c r="I712">
        <v>50.108529999999995</v>
      </c>
    </row>
    <row r="713" spans="1:9" ht="14.25" customHeight="1">
      <c r="A713" s="1" t="s">
        <v>445</v>
      </c>
      <c r="B713" s="1">
        <v>212.53761</v>
      </c>
      <c r="C713" s="210">
        <v>2</v>
      </c>
      <c r="D713" s="1">
        <v>45.853970000000004</v>
      </c>
      <c r="E713" t="s">
        <v>326</v>
      </c>
      <c r="F713">
        <v>9605</v>
      </c>
      <c r="G713" s="139">
        <v>2011</v>
      </c>
      <c r="H713" t="s">
        <v>145</v>
      </c>
      <c r="I713">
        <v>45.853970000000004</v>
      </c>
    </row>
    <row r="714" spans="1:9" ht="14.25" customHeight="1">
      <c r="A714" s="1" t="s">
        <v>445</v>
      </c>
      <c r="B714" s="1">
        <v>212.53761</v>
      </c>
      <c r="C714" s="210">
        <v>1</v>
      </c>
      <c r="D714" s="1">
        <v>36.113079999999997</v>
      </c>
      <c r="E714" t="s">
        <v>326</v>
      </c>
      <c r="F714">
        <v>9605</v>
      </c>
      <c r="G714" s="139">
        <v>2011</v>
      </c>
      <c r="H714" t="s">
        <v>144</v>
      </c>
      <c r="I714">
        <v>36.113079999999997</v>
      </c>
    </row>
    <row r="715" spans="1:9" ht="14.25" customHeight="1">
      <c r="A715" s="1" t="s">
        <v>446</v>
      </c>
      <c r="B715" s="1">
        <v>59.864796030000001</v>
      </c>
      <c r="C715" s="210">
        <v>6</v>
      </c>
      <c r="D715" s="1" t="s">
        <v>8</v>
      </c>
      <c r="E715" t="s">
        <v>326</v>
      </c>
      <c r="F715">
        <v>9606</v>
      </c>
      <c r="G715" s="139">
        <v>2011</v>
      </c>
      <c r="H715" t="s">
        <v>155</v>
      </c>
      <c r="I715">
        <v>-1</v>
      </c>
    </row>
    <row r="716" spans="1:9" ht="14.25" customHeight="1">
      <c r="A716" s="1" t="s">
        <v>446</v>
      </c>
      <c r="B716" s="1">
        <v>59.864796030000001</v>
      </c>
      <c r="C716" s="210">
        <v>6</v>
      </c>
      <c r="D716" s="1" t="s">
        <v>8</v>
      </c>
      <c r="E716" t="s">
        <v>326</v>
      </c>
      <c r="F716">
        <v>9606</v>
      </c>
      <c r="G716" s="139">
        <v>2011</v>
      </c>
      <c r="H716" t="s">
        <v>154</v>
      </c>
      <c r="I716">
        <v>-1</v>
      </c>
    </row>
    <row r="717" spans="1:9" ht="14.25" customHeight="1">
      <c r="A717" s="1" t="s">
        <v>446</v>
      </c>
      <c r="B717" s="1">
        <v>59.864796030000001</v>
      </c>
      <c r="C717" s="210">
        <v>6</v>
      </c>
      <c r="D717" s="1" t="s">
        <v>8</v>
      </c>
      <c r="E717" t="s">
        <v>326</v>
      </c>
      <c r="F717">
        <v>9606</v>
      </c>
      <c r="G717" s="139">
        <v>2011</v>
      </c>
      <c r="H717" t="s">
        <v>153</v>
      </c>
      <c r="I717">
        <v>-1</v>
      </c>
    </row>
    <row r="718" spans="1:9" ht="14.25" customHeight="1">
      <c r="A718" s="1" t="s">
        <v>446</v>
      </c>
      <c r="B718" s="1">
        <v>59.864796030000001</v>
      </c>
      <c r="C718" s="210">
        <v>6</v>
      </c>
      <c r="D718" s="1" t="s">
        <v>8</v>
      </c>
      <c r="E718" t="s">
        <v>326</v>
      </c>
      <c r="F718">
        <v>9606</v>
      </c>
      <c r="G718" s="139">
        <v>2011</v>
      </c>
      <c r="H718" t="s">
        <v>152</v>
      </c>
      <c r="I718">
        <v>-1</v>
      </c>
    </row>
    <row r="719" spans="1:9" ht="14.25" customHeight="1">
      <c r="A719" s="1" t="s">
        <v>446</v>
      </c>
      <c r="B719" s="1">
        <v>59.864796030000001</v>
      </c>
      <c r="C719" s="210">
        <v>6</v>
      </c>
      <c r="D719" s="1" t="s">
        <v>8</v>
      </c>
      <c r="E719" t="s">
        <v>326</v>
      </c>
      <c r="F719">
        <v>9606</v>
      </c>
      <c r="G719" s="139">
        <v>2011</v>
      </c>
      <c r="H719" t="s">
        <v>151</v>
      </c>
      <c r="I719">
        <v>-1</v>
      </c>
    </row>
    <row r="720" spans="1:9" ht="14.25" customHeight="1">
      <c r="A720" s="1" t="s">
        <v>446</v>
      </c>
      <c r="B720" s="1">
        <v>59.864796030000001</v>
      </c>
      <c r="C720" s="210">
        <v>6</v>
      </c>
      <c r="D720" s="1" t="s">
        <v>8</v>
      </c>
      <c r="E720" t="s">
        <v>326</v>
      </c>
      <c r="F720">
        <v>9606</v>
      </c>
      <c r="G720" s="139">
        <v>2011</v>
      </c>
      <c r="H720" t="s">
        <v>150</v>
      </c>
      <c r="I720">
        <v>-1</v>
      </c>
    </row>
    <row r="721" spans="1:9" ht="14.25" customHeight="1">
      <c r="A721" s="1" t="s">
        <v>446</v>
      </c>
      <c r="B721" s="1">
        <v>59.864796030000001</v>
      </c>
      <c r="C721" s="210">
        <v>6</v>
      </c>
      <c r="D721" s="1">
        <v>5.3605686099999996</v>
      </c>
      <c r="E721" t="s">
        <v>326</v>
      </c>
      <c r="F721">
        <v>9606</v>
      </c>
      <c r="G721" s="139">
        <v>2011</v>
      </c>
      <c r="H721" t="s">
        <v>149</v>
      </c>
      <c r="I721">
        <v>5.3605686099999996</v>
      </c>
    </row>
    <row r="722" spans="1:9" ht="14.25" customHeight="1">
      <c r="A722" s="1" t="s">
        <v>446</v>
      </c>
      <c r="B722" s="1">
        <v>59.864796030000001</v>
      </c>
      <c r="C722" s="210">
        <v>5</v>
      </c>
      <c r="D722" s="1">
        <v>7.1537943400000001</v>
      </c>
      <c r="E722" t="s">
        <v>326</v>
      </c>
      <c r="F722">
        <v>9606</v>
      </c>
      <c r="G722" s="139">
        <v>2011</v>
      </c>
      <c r="H722" t="s">
        <v>148</v>
      </c>
      <c r="I722">
        <v>7.1537943400000001</v>
      </c>
    </row>
    <row r="723" spans="1:9" ht="14.25" customHeight="1">
      <c r="A723" s="1" t="s">
        <v>446</v>
      </c>
      <c r="B723" s="1">
        <v>59.864796030000001</v>
      </c>
      <c r="C723" s="210">
        <v>4</v>
      </c>
      <c r="D723" s="1">
        <v>10.26621503</v>
      </c>
      <c r="E723" t="s">
        <v>326</v>
      </c>
      <c r="F723">
        <v>9606</v>
      </c>
      <c r="G723" s="139">
        <v>2011</v>
      </c>
      <c r="H723" t="s">
        <v>147</v>
      </c>
      <c r="I723">
        <v>10.26621503</v>
      </c>
    </row>
    <row r="724" spans="1:9" ht="14.25" customHeight="1">
      <c r="A724" s="1" t="s">
        <v>446</v>
      </c>
      <c r="B724" s="1">
        <v>59.864796030000001</v>
      </c>
      <c r="C724" s="210">
        <v>3</v>
      </c>
      <c r="D724" s="1">
        <v>13.03147027</v>
      </c>
      <c r="E724" t="s">
        <v>326</v>
      </c>
      <c r="F724">
        <v>9606</v>
      </c>
      <c r="G724" s="139">
        <v>2011</v>
      </c>
      <c r="H724" t="s">
        <v>146</v>
      </c>
      <c r="I724">
        <v>13.03147027</v>
      </c>
    </row>
    <row r="725" spans="1:9" ht="14.25" customHeight="1">
      <c r="A725" s="1" t="s">
        <v>446</v>
      </c>
      <c r="B725" s="1">
        <v>59.864796030000001</v>
      </c>
      <c r="C725" s="210">
        <v>2</v>
      </c>
      <c r="D725" s="1">
        <v>13.26979697</v>
      </c>
      <c r="E725" t="s">
        <v>326</v>
      </c>
      <c r="F725">
        <v>9606</v>
      </c>
      <c r="G725" s="139">
        <v>2011</v>
      </c>
      <c r="H725" t="s">
        <v>145</v>
      </c>
      <c r="I725">
        <v>13.26979697</v>
      </c>
    </row>
    <row r="726" spans="1:9" ht="14.25" customHeight="1">
      <c r="A726" s="1" t="s">
        <v>446</v>
      </c>
      <c r="B726" s="1">
        <v>59.864796030000001</v>
      </c>
      <c r="C726" s="210">
        <v>1</v>
      </c>
      <c r="D726" s="1">
        <v>10.782950810000001</v>
      </c>
      <c r="E726" t="s">
        <v>326</v>
      </c>
      <c r="F726">
        <v>9606</v>
      </c>
      <c r="G726" s="139">
        <v>2011</v>
      </c>
      <c r="H726" t="s">
        <v>144</v>
      </c>
      <c r="I726">
        <v>10.782950810000001</v>
      </c>
    </row>
    <row r="727" spans="1:9" ht="14.25" customHeight="1">
      <c r="A727" s="1" t="s">
        <v>447</v>
      </c>
      <c r="B727" s="1">
        <v>0</v>
      </c>
      <c r="C727" s="210">
        <v>12</v>
      </c>
      <c r="D727" s="1">
        <v>0</v>
      </c>
      <c r="E727" t="s">
        <v>47</v>
      </c>
      <c r="F727">
        <v>9601</v>
      </c>
      <c r="G727" s="139">
        <v>2011</v>
      </c>
      <c r="H727" t="s">
        <v>155</v>
      </c>
      <c r="I727">
        <v>0</v>
      </c>
    </row>
    <row r="728" spans="1:9" ht="14.25" customHeight="1">
      <c r="A728" s="1" t="s">
        <v>447</v>
      </c>
      <c r="B728" s="1">
        <v>0</v>
      </c>
      <c r="C728" s="210">
        <v>11</v>
      </c>
      <c r="D728" s="1">
        <v>0</v>
      </c>
      <c r="E728" t="s">
        <v>47</v>
      </c>
      <c r="F728">
        <v>9601</v>
      </c>
      <c r="G728" s="139">
        <v>2011</v>
      </c>
      <c r="H728" t="s">
        <v>154</v>
      </c>
      <c r="I728">
        <v>0</v>
      </c>
    </row>
    <row r="729" spans="1:9" ht="14.25" customHeight="1">
      <c r="A729" s="1" t="s">
        <v>447</v>
      </c>
      <c r="B729" s="1">
        <v>0</v>
      </c>
      <c r="C729" s="210">
        <v>10</v>
      </c>
      <c r="D729" s="1">
        <v>0</v>
      </c>
      <c r="E729" t="s">
        <v>47</v>
      </c>
      <c r="F729">
        <v>9601</v>
      </c>
      <c r="G729" s="139">
        <v>2011</v>
      </c>
      <c r="H729" t="s">
        <v>153</v>
      </c>
      <c r="I729">
        <v>0</v>
      </c>
    </row>
    <row r="730" spans="1:9" ht="14.25" customHeight="1">
      <c r="A730" s="1" t="s">
        <v>447</v>
      </c>
      <c r="B730" s="1">
        <v>0</v>
      </c>
      <c r="C730" s="210">
        <v>9</v>
      </c>
      <c r="D730" s="1">
        <v>0</v>
      </c>
      <c r="E730" t="s">
        <v>47</v>
      </c>
      <c r="F730">
        <v>9601</v>
      </c>
      <c r="G730" s="139">
        <v>2011</v>
      </c>
      <c r="H730" t="s">
        <v>152</v>
      </c>
      <c r="I730">
        <v>0</v>
      </c>
    </row>
    <row r="731" spans="1:9" ht="14.25" customHeight="1">
      <c r="A731" s="1" t="s">
        <v>447</v>
      </c>
      <c r="B731" s="1">
        <v>0</v>
      </c>
      <c r="C731" s="210">
        <v>8</v>
      </c>
      <c r="D731" s="1">
        <v>0</v>
      </c>
      <c r="E731" t="s">
        <v>47</v>
      </c>
      <c r="F731">
        <v>9601</v>
      </c>
      <c r="G731" s="139">
        <v>2011</v>
      </c>
      <c r="H731" t="s">
        <v>151</v>
      </c>
      <c r="I731">
        <v>0</v>
      </c>
    </row>
    <row r="732" spans="1:9" ht="14.25" customHeight="1">
      <c r="A732" s="1" t="s">
        <v>447</v>
      </c>
      <c r="B732" s="1">
        <v>0</v>
      </c>
      <c r="C732" s="210">
        <v>7</v>
      </c>
      <c r="D732" s="1">
        <v>0</v>
      </c>
      <c r="E732" t="s">
        <v>47</v>
      </c>
      <c r="F732">
        <v>9601</v>
      </c>
      <c r="G732" s="139">
        <v>2011</v>
      </c>
      <c r="H732" t="s">
        <v>150</v>
      </c>
      <c r="I732">
        <v>0</v>
      </c>
    </row>
    <row r="733" spans="1:9" ht="14.25" customHeight="1">
      <c r="A733" s="1" t="s">
        <v>447</v>
      </c>
      <c r="B733" s="1">
        <v>0</v>
      </c>
      <c r="C733" s="210">
        <v>6</v>
      </c>
      <c r="D733" s="1">
        <v>0</v>
      </c>
      <c r="E733" t="s">
        <v>47</v>
      </c>
      <c r="F733">
        <v>9601</v>
      </c>
      <c r="G733" s="139">
        <v>2011</v>
      </c>
      <c r="H733" t="s">
        <v>149</v>
      </c>
      <c r="I733">
        <v>0</v>
      </c>
    </row>
    <row r="734" spans="1:9" ht="14.25" customHeight="1">
      <c r="A734" s="1" t="s">
        <v>447</v>
      </c>
      <c r="B734" s="1">
        <v>0</v>
      </c>
      <c r="C734" s="210">
        <v>5</v>
      </c>
      <c r="D734" s="1">
        <v>0</v>
      </c>
      <c r="E734" t="s">
        <v>47</v>
      </c>
      <c r="F734">
        <v>9601</v>
      </c>
      <c r="G734" s="139">
        <v>2011</v>
      </c>
      <c r="H734" t="s">
        <v>148</v>
      </c>
      <c r="I734">
        <v>0</v>
      </c>
    </row>
    <row r="735" spans="1:9" ht="14.25" customHeight="1">
      <c r="A735" s="1" t="s">
        <v>447</v>
      </c>
      <c r="B735" s="1">
        <v>0</v>
      </c>
      <c r="C735" s="210">
        <v>4</v>
      </c>
      <c r="D735" s="1">
        <v>0</v>
      </c>
      <c r="E735" t="s">
        <v>47</v>
      </c>
      <c r="F735">
        <v>9601</v>
      </c>
      <c r="G735" s="139">
        <v>2011</v>
      </c>
      <c r="H735" t="s">
        <v>147</v>
      </c>
      <c r="I735">
        <v>0</v>
      </c>
    </row>
    <row r="736" spans="1:9" ht="14.25" customHeight="1">
      <c r="A736" s="1" t="s">
        <v>447</v>
      </c>
      <c r="B736" s="1">
        <v>0</v>
      </c>
      <c r="C736" s="210">
        <v>3</v>
      </c>
      <c r="D736" s="1">
        <v>0</v>
      </c>
      <c r="E736" t="s">
        <v>47</v>
      </c>
      <c r="F736">
        <v>9601</v>
      </c>
      <c r="G736" s="139">
        <v>2011</v>
      </c>
      <c r="H736" t="s">
        <v>146</v>
      </c>
      <c r="I736">
        <v>0</v>
      </c>
    </row>
    <row r="737" spans="1:9" ht="14.25" customHeight="1">
      <c r="A737" s="1" t="s">
        <v>447</v>
      </c>
      <c r="B737" s="1">
        <v>0</v>
      </c>
      <c r="C737" s="210">
        <v>2</v>
      </c>
      <c r="D737" s="1">
        <v>0</v>
      </c>
      <c r="E737" t="s">
        <v>47</v>
      </c>
      <c r="F737">
        <v>9601</v>
      </c>
      <c r="G737" s="139">
        <v>2011</v>
      </c>
      <c r="H737" t="s">
        <v>145</v>
      </c>
      <c r="I737">
        <v>0</v>
      </c>
    </row>
    <row r="738" spans="1:9" ht="14.25" customHeight="1">
      <c r="A738" s="1" t="s">
        <v>447</v>
      </c>
      <c r="B738" s="1">
        <v>0</v>
      </c>
      <c r="C738" s="210">
        <v>1</v>
      </c>
      <c r="D738" s="1">
        <v>0</v>
      </c>
      <c r="E738" t="s">
        <v>47</v>
      </c>
      <c r="F738">
        <v>9601</v>
      </c>
      <c r="G738" s="139">
        <v>2011</v>
      </c>
      <c r="H738" t="s">
        <v>144</v>
      </c>
      <c r="I738">
        <v>0</v>
      </c>
    </row>
    <row r="739" spans="1:9" ht="14.25" customHeight="1">
      <c r="A739" s="1" t="s">
        <v>448</v>
      </c>
      <c r="B739" s="1">
        <v>0</v>
      </c>
      <c r="C739" s="210">
        <v>12</v>
      </c>
      <c r="D739" s="1">
        <v>0</v>
      </c>
      <c r="E739" t="s">
        <v>47</v>
      </c>
      <c r="F739">
        <v>9602</v>
      </c>
      <c r="G739" s="139">
        <v>2011</v>
      </c>
      <c r="H739" t="s">
        <v>155</v>
      </c>
      <c r="I739">
        <v>0</v>
      </c>
    </row>
    <row r="740" spans="1:9" ht="14.25" customHeight="1">
      <c r="A740" s="1" t="s">
        <v>448</v>
      </c>
      <c r="B740" s="1">
        <v>0</v>
      </c>
      <c r="C740" s="210">
        <v>11</v>
      </c>
      <c r="D740" s="1">
        <v>0</v>
      </c>
      <c r="E740" t="s">
        <v>47</v>
      </c>
      <c r="F740">
        <v>9602</v>
      </c>
      <c r="G740" s="139">
        <v>2011</v>
      </c>
      <c r="H740" t="s">
        <v>154</v>
      </c>
      <c r="I740">
        <v>0</v>
      </c>
    </row>
    <row r="741" spans="1:9" ht="14.25" customHeight="1">
      <c r="A741" s="1" t="s">
        <v>448</v>
      </c>
      <c r="B741" s="1">
        <v>0</v>
      </c>
      <c r="C741" s="210">
        <v>10</v>
      </c>
      <c r="D741" s="1">
        <v>0</v>
      </c>
      <c r="E741" t="s">
        <v>47</v>
      </c>
      <c r="F741">
        <v>9602</v>
      </c>
      <c r="G741" s="139">
        <v>2011</v>
      </c>
      <c r="H741" t="s">
        <v>153</v>
      </c>
      <c r="I741">
        <v>0</v>
      </c>
    </row>
    <row r="742" spans="1:9" ht="14.25" customHeight="1">
      <c r="A742" s="1" t="s">
        <v>448</v>
      </c>
      <c r="B742" s="1">
        <v>0</v>
      </c>
      <c r="C742" s="210">
        <v>9</v>
      </c>
      <c r="D742" s="1">
        <v>0</v>
      </c>
      <c r="E742" t="s">
        <v>47</v>
      </c>
      <c r="F742">
        <v>9602</v>
      </c>
      <c r="G742" s="139">
        <v>2011</v>
      </c>
      <c r="H742" t="s">
        <v>152</v>
      </c>
      <c r="I742">
        <v>0</v>
      </c>
    </row>
    <row r="743" spans="1:9" ht="14.25" customHeight="1">
      <c r="A743" s="1" t="s">
        <v>448</v>
      </c>
      <c r="B743" s="1">
        <v>0</v>
      </c>
      <c r="C743" s="210">
        <v>8</v>
      </c>
      <c r="D743" s="1">
        <v>0</v>
      </c>
      <c r="E743" t="s">
        <v>47</v>
      </c>
      <c r="F743">
        <v>9602</v>
      </c>
      <c r="G743" s="139">
        <v>2011</v>
      </c>
      <c r="H743" t="s">
        <v>151</v>
      </c>
      <c r="I743">
        <v>0</v>
      </c>
    </row>
    <row r="744" spans="1:9" ht="14.25" customHeight="1">
      <c r="A744" s="1" t="s">
        <v>448</v>
      </c>
      <c r="B744" s="1">
        <v>0</v>
      </c>
      <c r="C744" s="210">
        <v>7</v>
      </c>
      <c r="D744" s="1">
        <v>0</v>
      </c>
      <c r="E744" t="s">
        <v>47</v>
      </c>
      <c r="F744">
        <v>9602</v>
      </c>
      <c r="G744" s="139">
        <v>2011</v>
      </c>
      <c r="H744" t="s">
        <v>150</v>
      </c>
      <c r="I744">
        <v>0</v>
      </c>
    </row>
    <row r="745" spans="1:9" ht="14.25" customHeight="1">
      <c r="A745" s="1" t="s">
        <v>448</v>
      </c>
      <c r="B745" s="1">
        <v>0</v>
      </c>
      <c r="C745" s="210">
        <v>6</v>
      </c>
      <c r="D745" s="1">
        <v>0</v>
      </c>
      <c r="E745" t="s">
        <v>47</v>
      </c>
      <c r="F745">
        <v>9602</v>
      </c>
      <c r="G745" s="139">
        <v>2011</v>
      </c>
      <c r="H745" t="s">
        <v>149</v>
      </c>
      <c r="I745">
        <v>0</v>
      </c>
    </row>
    <row r="746" spans="1:9" ht="14.25" customHeight="1">
      <c r="A746" s="1" t="s">
        <v>448</v>
      </c>
      <c r="B746" s="1">
        <v>0</v>
      </c>
      <c r="C746" s="210">
        <v>5</v>
      </c>
      <c r="D746" s="1">
        <v>0</v>
      </c>
      <c r="E746" t="s">
        <v>47</v>
      </c>
      <c r="F746">
        <v>9602</v>
      </c>
      <c r="G746" s="139">
        <v>2011</v>
      </c>
      <c r="H746" t="s">
        <v>148</v>
      </c>
      <c r="I746">
        <v>0</v>
      </c>
    </row>
    <row r="747" spans="1:9" ht="14.25" customHeight="1">
      <c r="A747" s="1" t="s">
        <v>448</v>
      </c>
      <c r="B747" s="1">
        <v>0</v>
      </c>
      <c r="C747" s="210">
        <v>4</v>
      </c>
      <c r="D747" s="1">
        <v>0</v>
      </c>
      <c r="E747" t="s">
        <v>47</v>
      </c>
      <c r="F747">
        <v>9602</v>
      </c>
      <c r="G747" s="139">
        <v>2011</v>
      </c>
      <c r="H747" t="s">
        <v>147</v>
      </c>
      <c r="I747">
        <v>0</v>
      </c>
    </row>
    <row r="748" spans="1:9" ht="14.25" customHeight="1">
      <c r="A748" s="1" t="s">
        <v>448</v>
      </c>
      <c r="B748" s="1">
        <v>0</v>
      </c>
      <c r="C748" s="210">
        <v>3</v>
      </c>
      <c r="D748" s="1">
        <v>0</v>
      </c>
      <c r="E748" t="s">
        <v>47</v>
      </c>
      <c r="F748">
        <v>9602</v>
      </c>
      <c r="G748" s="139">
        <v>2011</v>
      </c>
      <c r="H748" t="s">
        <v>146</v>
      </c>
      <c r="I748">
        <v>0</v>
      </c>
    </row>
    <row r="749" spans="1:9" ht="14.25" customHeight="1">
      <c r="A749" s="1" t="s">
        <v>448</v>
      </c>
      <c r="B749" s="1">
        <v>0</v>
      </c>
      <c r="C749" s="210">
        <v>2</v>
      </c>
      <c r="D749" s="1">
        <v>0</v>
      </c>
      <c r="E749" t="s">
        <v>47</v>
      </c>
      <c r="F749">
        <v>9602</v>
      </c>
      <c r="G749" s="139">
        <v>2011</v>
      </c>
      <c r="H749" t="s">
        <v>145</v>
      </c>
      <c r="I749">
        <v>0</v>
      </c>
    </row>
    <row r="750" spans="1:9" ht="14.25" customHeight="1">
      <c r="A750" s="1" t="s">
        <v>448</v>
      </c>
      <c r="B750" s="1">
        <v>0</v>
      </c>
      <c r="C750" s="210">
        <v>1</v>
      </c>
      <c r="D750" s="1">
        <v>0</v>
      </c>
      <c r="E750" t="s">
        <v>47</v>
      </c>
      <c r="F750">
        <v>9602</v>
      </c>
      <c r="G750" s="139">
        <v>2011</v>
      </c>
      <c r="H750" t="s">
        <v>144</v>
      </c>
      <c r="I750">
        <v>0</v>
      </c>
    </row>
    <row r="751" spans="1:9" ht="14.25" customHeight="1">
      <c r="A751" s="1" t="s">
        <v>449</v>
      </c>
      <c r="B751" s="1">
        <v>30504</v>
      </c>
      <c r="C751" s="210">
        <v>12</v>
      </c>
      <c r="D751" s="1">
        <v>2667</v>
      </c>
      <c r="E751" t="s">
        <v>47</v>
      </c>
      <c r="F751">
        <v>9603</v>
      </c>
      <c r="G751" s="139">
        <v>2011</v>
      </c>
      <c r="H751" t="s">
        <v>155</v>
      </c>
      <c r="I751">
        <v>2667</v>
      </c>
    </row>
    <row r="752" spans="1:9" ht="14.25" customHeight="1">
      <c r="A752" s="1" t="s">
        <v>449</v>
      </c>
      <c r="B752" s="1">
        <v>30504</v>
      </c>
      <c r="C752" s="210">
        <v>11</v>
      </c>
      <c r="D752" s="1">
        <v>2476</v>
      </c>
      <c r="E752" t="s">
        <v>47</v>
      </c>
      <c r="F752">
        <v>9603</v>
      </c>
      <c r="G752" s="139">
        <v>2011</v>
      </c>
      <c r="H752" t="s">
        <v>154</v>
      </c>
      <c r="I752">
        <v>2476</v>
      </c>
    </row>
    <row r="753" spans="1:9" ht="14.25" customHeight="1">
      <c r="A753" s="1" t="s">
        <v>449</v>
      </c>
      <c r="B753" s="1">
        <v>30504</v>
      </c>
      <c r="C753" s="210">
        <v>10</v>
      </c>
      <c r="D753" s="1">
        <v>2460</v>
      </c>
      <c r="E753" t="s">
        <v>47</v>
      </c>
      <c r="F753">
        <v>9603</v>
      </c>
      <c r="G753" s="139">
        <v>2011</v>
      </c>
      <c r="H753" t="s">
        <v>153</v>
      </c>
      <c r="I753">
        <v>2460</v>
      </c>
    </row>
    <row r="754" spans="1:9" ht="14.25" customHeight="1">
      <c r="A754" s="1" t="s">
        <v>449</v>
      </c>
      <c r="B754" s="1">
        <v>30504</v>
      </c>
      <c r="C754" s="210">
        <v>9</v>
      </c>
      <c r="D754" s="1">
        <v>2283</v>
      </c>
      <c r="E754" t="s">
        <v>47</v>
      </c>
      <c r="F754">
        <v>9603</v>
      </c>
      <c r="G754" s="139">
        <v>2011</v>
      </c>
      <c r="H754" t="s">
        <v>152</v>
      </c>
      <c r="I754">
        <v>2283</v>
      </c>
    </row>
    <row r="755" spans="1:9" ht="14.25" customHeight="1">
      <c r="A755" s="1" t="s">
        <v>449</v>
      </c>
      <c r="B755" s="1">
        <v>30504</v>
      </c>
      <c r="C755" s="210">
        <v>8</v>
      </c>
      <c r="D755" s="1">
        <v>2368</v>
      </c>
      <c r="E755" t="s">
        <v>47</v>
      </c>
      <c r="F755">
        <v>9603</v>
      </c>
      <c r="G755" s="139">
        <v>2011</v>
      </c>
      <c r="H755" t="s">
        <v>151</v>
      </c>
      <c r="I755">
        <v>2368</v>
      </c>
    </row>
    <row r="756" spans="1:9" ht="14.25" customHeight="1">
      <c r="A756" s="1" t="s">
        <v>449</v>
      </c>
      <c r="B756" s="1">
        <v>30504</v>
      </c>
      <c r="C756" s="210">
        <v>7</v>
      </c>
      <c r="D756" s="1">
        <v>2344</v>
      </c>
      <c r="E756" t="s">
        <v>47</v>
      </c>
      <c r="F756">
        <v>9603</v>
      </c>
      <c r="G756" s="139">
        <v>2011</v>
      </c>
      <c r="H756" t="s">
        <v>150</v>
      </c>
      <c r="I756">
        <v>2344</v>
      </c>
    </row>
    <row r="757" spans="1:9" ht="14.25" customHeight="1">
      <c r="A757" s="1" t="s">
        <v>449</v>
      </c>
      <c r="B757" s="1">
        <v>30504</v>
      </c>
      <c r="C757" s="210">
        <v>6</v>
      </c>
      <c r="D757" s="1">
        <v>2375</v>
      </c>
      <c r="E757" t="s">
        <v>47</v>
      </c>
      <c r="F757">
        <v>9603</v>
      </c>
      <c r="G757" s="139">
        <v>2011</v>
      </c>
      <c r="H757" t="s">
        <v>149</v>
      </c>
      <c r="I757">
        <v>2375</v>
      </c>
    </row>
    <row r="758" spans="1:9" ht="14.25" customHeight="1">
      <c r="A758" s="1" t="s">
        <v>449</v>
      </c>
      <c r="B758" s="1">
        <v>30504</v>
      </c>
      <c r="C758" s="210">
        <v>5</v>
      </c>
      <c r="D758" s="1">
        <v>2374</v>
      </c>
      <c r="E758" t="s">
        <v>47</v>
      </c>
      <c r="F758">
        <v>9603</v>
      </c>
      <c r="G758" s="139">
        <v>2011</v>
      </c>
      <c r="H758" t="s">
        <v>148</v>
      </c>
      <c r="I758">
        <v>2374</v>
      </c>
    </row>
    <row r="759" spans="1:9" ht="14.25" customHeight="1">
      <c r="A759" s="1" t="s">
        <v>449</v>
      </c>
      <c r="B759" s="1">
        <v>30504</v>
      </c>
      <c r="C759" s="210">
        <v>4</v>
      </c>
      <c r="D759" s="1">
        <v>2546</v>
      </c>
      <c r="E759" t="s">
        <v>47</v>
      </c>
      <c r="F759">
        <v>9603</v>
      </c>
      <c r="G759" s="139">
        <v>2011</v>
      </c>
      <c r="H759" t="s">
        <v>147</v>
      </c>
      <c r="I759">
        <v>2546</v>
      </c>
    </row>
    <row r="760" spans="1:9" ht="14.25" customHeight="1">
      <c r="A760" s="1" t="s">
        <v>449</v>
      </c>
      <c r="B760" s="1">
        <v>30504</v>
      </c>
      <c r="C760" s="210">
        <v>3</v>
      </c>
      <c r="D760" s="1">
        <v>2955</v>
      </c>
      <c r="E760" t="s">
        <v>47</v>
      </c>
      <c r="F760">
        <v>9603</v>
      </c>
      <c r="G760" s="139">
        <v>2011</v>
      </c>
      <c r="H760" t="s">
        <v>146</v>
      </c>
      <c r="I760">
        <v>2955</v>
      </c>
    </row>
    <row r="761" spans="1:9" ht="14.25" customHeight="1">
      <c r="A761" s="1" t="s">
        <v>449</v>
      </c>
      <c r="B761" s="1">
        <v>30504</v>
      </c>
      <c r="C761" s="210">
        <v>2</v>
      </c>
      <c r="D761" s="1">
        <v>2609</v>
      </c>
      <c r="E761" t="s">
        <v>47</v>
      </c>
      <c r="F761">
        <v>9603</v>
      </c>
      <c r="G761" s="139">
        <v>2011</v>
      </c>
      <c r="H761" t="s">
        <v>145</v>
      </c>
      <c r="I761">
        <v>2609</v>
      </c>
    </row>
    <row r="762" spans="1:9" ht="14.25" customHeight="1">
      <c r="A762" s="1" t="s">
        <v>449</v>
      </c>
      <c r="B762" s="1">
        <v>30504</v>
      </c>
      <c r="C762" s="210">
        <v>1</v>
      </c>
      <c r="D762" s="1">
        <v>3047</v>
      </c>
      <c r="E762" t="s">
        <v>47</v>
      </c>
      <c r="F762">
        <v>9603</v>
      </c>
      <c r="G762" s="139">
        <v>2011</v>
      </c>
      <c r="H762" t="s">
        <v>144</v>
      </c>
      <c r="I762">
        <v>3047</v>
      </c>
    </row>
    <row r="763" spans="1:9" ht="14.25" customHeight="1">
      <c r="A763" s="1" t="s">
        <v>450</v>
      </c>
      <c r="B763" s="1">
        <v>6034</v>
      </c>
      <c r="C763" s="210">
        <v>12</v>
      </c>
      <c r="D763" s="1">
        <v>510</v>
      </c>
      <c r="E763" t="s">
        <v>47</v>
      </c>
      <c r="F763">
        <v>9604</v>
      </c>
      <c r="G763" s="139">
        <v>2011</v>
      </c>
      <c r="H763" t="s">
        <v>155</v>
      </c>
      <c r="I763">
        <v>510</v>
      </c>
    </row>
    <row r="764" spans="1:9" ht="14.25" customHeight="1">
      <c r="A764" s="1" t="s">
        <v>450</v>
      </c>
      <c r="B764" s="1">
        <v>6034</v>
      </c>
      <c r="C764" s="210">
        <v>11</v>
      </c>
      <c r="D764" s="1">
        <v>453</v>
      </c>
      <c r="E764" t="s">
        <v>47</v>
      </c>
      <c r="F764">
        <v>9604</v>
      </c>
      <c r="G764" s="139">
        <v>2011</v>
      </c>
      <c r="H764" t="s">
        <v>154</v>
      </c>
      <c r="I764">
        <v>453</v>
      </c>
    </row>
    <row r="765" spans="1:9" ht="14.25" customHeight="1">
      <c r="A765" s="1" t="s">
        <v>450</v>
      </c>
      <c r="B765" s="1">
        <v>6034</v>
      </c>
      <c r="C765" s="210">
        <v>10</v>
      </c>
      <c r="D765" s="1">
        <v>454</v>
      </c>
      <c r="E765" t="s">
        <v>47</v>
      </c>
      <c r="F765">
        <v>9604</v>
      </c>
      <c r="G765" s="139">
        <v>2011</v>
      </c>
      <c r="H765" t="s">
        <v>153</v>
      </c>
      <c r="I765">
        <v>454</v>
      </c>
    </row>
    <row r="766" spans="1:9" ht="14.25" customHeight="1">
      <c r="A766" s="1" t="s">
        <v>450</v>
      </c>
      <c r="B766" s="1">
        <v>6034</v>
      </c>
      <c r="C766" s="210">
        <v>9</v>
      </c>
      <c r="D766" s="1">
        <v>434</v>
      </c>
      <c r="E766" t="s">
        <v>47</v>
      </c>
      <c r="F766">
        <v>9604</v>
      </c>
      <c r="G766" s="139">
        <v>2011</v>
      </c>
      <c r="H766" t="s">
        <v>152</v>
      </c>
      <c r="I766">
        <v>434</v>
      </c>
    </row>
    <row r="767" spans="1:9" ht="14.25" customHeight="1">
      <c r="A767" s="1" t="s">
        <v>450</v>
      </c>
      <c r="B767" s="1">
        <v>6034</v>
      </c>
      <c r="C767" s="210">
        <v>8</v>
      </c>
      <c r="D767" s="1">
        <v>461</v>
      </c>
      <c r="E767" t="s">
        <v>47</v>
      </c>
      <c r="F767">
        <v>9604</v>
      </c>
      <c r="G767" s="139">
        <v>2011</v>
      </c>
      <c r="H767" t="s">
        <v>151</v>
      </c>
      <c r="I767">
        <v>461</v>
      </c>
    </row>
    <row r="768" spans="1:9" ht="14.25" customHeight="1">
      <c r="A768" s="1" t="s">
        <v>450</v>
      </c>
      <c r="B768" s="1">
        <v>6034</v>
      </c>
      <c r="C768" s="210">
        <v>7</v>
      </c>
      <c r="D768" s="1">
        <v>474</v>
      </c>
      <c r="E768" t="s">
        <v>47</v>
      </c>
      <c r="F768">
        <v>9604</v>
      </c>
      <c r="G768" s="139">
        <v>2011</v>
      </c>
      <c r="H768" t="s">
        <v>150</v>
      </c>
      <c r="I768">
        <v>474</v>
      </c>
    </row>
    <row r="769" spans="1:9" ht="14.25" customHeight="1">
      <c r="A769" s="1" t="s">
        <v>450</v>
      </c>
      <c r="B769" s="1">
        <v>6034</v>
      </c>
      <c r="C769" s="210">
        <v>6</v>
      </c>
      <c r="D769" s="1">
        <v>477</v>
      </c>
      <c r="E769" t="s">
        <v>47</v>
      </c>
      <c r="F769">
        <v>9604</v>
      </c>
      <c r="G769" s="139">
        <v>2011</v>
      </c>
      <c r="H769" t="s">
        <v>149</v>
      </c>
      <c r="I769">
        <v>477</v>
      </c>
    </row>
    <row r="770" spans="1:9" ht="14.25" customHeight="1">
      <c r="A770" s="1" t="s">
        <v>450</v>
      </c>
      <c r="B770" s="1">
        <v>6034</v>
      </c>
      <c r="C770" s="210">
        <v>5</v>
      </c>
      <c r="D770" s="1">
        <v>487</v>
      </c>
      <c r="E770" t="s">
        <v>47</v>
      </c>
      <c r="F770">
        <v>9604</v>
      </c>
      <c r="G770" s="139">
        <v>2011</v>
      </c>
      <c r="H770" t="s">
        <v>148</v>
      </c>
      <c r="I770">
        <v>487</v>
      </c>
    </row>
    <row r="771" spans="1:9" ht="14.25" customHeight="1">
      <c r="A771" s="1" t="s">
        <v>450</v>
      </c>
      <c r="B771" s="1">
        <v>6034</v>
      </c>
      <c r="C771" s="210">
        <v>4</v>
      </c>
      <c r="D771" s="1">
        <v>539</v>
      </c>
      <c r="E771" t="s">
        <v>47</v>
      </c>
      <c r="F771">
        <v>9604</v>
      </c>
      <c r="G771" s="139">
        <v>2011</v>
      </c>
      <c r="H771" t="s">
        <v>147</v>
      </c>
      <c r="I771">
        <v>539</v>
      </c>
    </row>
    <row r="772" spans="1:9" ht="14.25" customHeight="1">
      <c r="A772" s="1" t="s">
        <v>450</v>
      </c>
      <c r="B772" s="1">
        <v>6034</v>
      </c>
      <c r="C772" s="210">
        <v>3</v>
      </c>
      <c r="D772" s="1">
        <v>593</v>
      </c>
      <c r="E772" t="s">
        <v>47</v>
      </c>
      <c r="F772">
        <v>9604</v>
      </c>
      <c r="G772" s="139">
        <v>2011</v>
      </c>
      <c r="H772" t="s">
        <v>146</v>
      </c>
      <c r="I772">
        <v>593</v>
      </c>
    </row>
    <row r="773" spans="1:9" ht="14.25" customHeight="1">
      <c r="A773" s="1" t="s">
        <v>450</v>
      </c>
      <c r="B773" s="1">
        <v>6034</v>
      </c>
      <c r="C773" s="210">
        <v>2</v>
      </c>
      <c r="D773" s="1">
        <v>534</v>
      </c>
      <c r="E773" t="s">
        <v>47</v>
      </c>
      <c r="F773">
        <v>9604</v>
      </c>
      <c r="G773" s="139">
        <v>2011</v>
      </c>
      <c r="H773" t="s">
        <v>145</v>
      </c>
      <c r="I773">
        <v>534</v>
      </c>
    </row>
    <row r="774" spans="1:9" ht="14.25" customHeight="1">
      <c r="A774" s="1" t="s">
        <v>450</v>
      </c>
      <c r="B774" s="1">
        <v>6034</v>
      </c>
      <c r="C774" s="210">
        <v>1</v>
      </c>
      <c r="D774" s="1">
        <v>618</v>
      </c>
      <c r="E774" t="s">
        <v>47</v>
      </c>
      <c r="F774">
        <v>9604</v>
      </c>
      <c r="G774" s="139">
        <v>2011</v>
      </c>
      <c r="H774" t="s">
        <v>144</v>
      </c>
      <c r="I774">
        <v>618</v>
      </c>
    </row>
    <row r="775" spans="1:9" ht="14.25" customHeight="1">
      <c r="A775" s="1" t="s">
        <v>451</v>
      </c>
      <c r="B775" s="1">
        <v>25084</v>
      </c>
      <c r="C775" s="210">
        <v>12</v>
      </c>
      <c r="D775" s="1">
        <v>2244</v>
      </c>
      <c r="E775" t="s">
        <v>47</v>
      </c>
      <c r="F775">
        <v>9605</v>
      </c>
      <c r="G775" s="139">
        <v>2011</v>
      </c>
      <c r="H775" t="s">
        <v>155</v>
      </c>
      <c r="I775">
        <v>2244</v>
      </c>
    </row>
    <row r="776" spans="1:9" ht="14.25" customHeight="1">
      <c r="A776" s="1" t="s">
        <v>451</v>
      </c>
      <c r="B776" s="1">
        <v>25084</v>
      </c>
      <c r="C776" s="210">
        <v>11</v>
      </c>
      <c r="D776" s="1">
        <v>1989</v>
      </c>
      <c r="E776" t="s">
        <v>47</v>
      </c>
      <c r="F776">
        <v>9605</v>
      </c>
      <c r="G776" s="139">
        <v>2011</v>
      </c>
      <c r="H776" t="s">
        <v>154</v>
      </c>
      <c r="I776">
        <v>1989</v>
      </c>
    </row>
    <row r="777" spans="1:9" ht="14.25" customHeight="1">
      <c r="A777" s="1" t="s">
        <v>451</v>
      </c>
      <c r="B777" s="1">
        <v>25084</v>
      </c>
      <c r="C777" s="210">
        <v>10</v>
      </c>
      <c r="D777" s="1">
        <v>2069</v>
      </c>
      <c r="E777" t="s">
        <v>47</v>
      </c>
      <c r="F777">
        <v>9605</v>
      </c>
      <c r="G777" s="139">
        <v>2011</v>
      </c>
      <c r="H777" t="s">
        <v>153</v>
      </c>
      <c r="I777">
        <v>2069</v>
      </c>
    </row>
    <row r="778" spans="1:9" ht="14.25" customHeight="1">
      <c r="A778" s="1" t="s">
        <v>451</v>
      </c>
      <c r="B778" s="1">
        <v>25084</v>
      </c>
      <c r="C778" s="210">
        <v>9</v>
      </c>
      <c r="D778" s="1">
        <v>1780</v>
      </c>
      <c r="E778" t="s">
        <v>47</v>
      </c>
      <c r="F778">
        <v>9605</v>
      </c>
      <c r="G778" s="139">
        <v>2011</v>
      </c>
      <c r="H778" t="s">
        <v>152</v>
      </c>
      <c r="I778">
        <v>1780</v>
      </c>
    </row>
    <row r="779" spans="1:9" ht="14.25" customHeight="1">
      <c r="A779" s="1" t="s">
        <v>451</v>
      </c>
      <c r="B779" s="1">
        <v>25084</v>
      </c>
      <c r="C779" s="210">
        <v>8</v>
      </c>
      <c r="D779" s="1">
        <v>1932</v>
      </c>
      <c r="E779" t="s">
        <v>47</v>
      </c>
      <c r="F779">
        <v>9605</v>
      </c>
      <c r="G779" s="139">
        <v>2011</v>
      </c>
      <c r="H779" t="s">
        <v>151</v>
      </c>
      <c r="I779">
        <v>1932</v>
      </c>
    </row>
    <row r="780" spans="1:9" ht="14.25" customHeight="1">
      <c r="A780" s="1" t="s">
        <v>451</v>
      </c>
      <c r="B780" s="1">
        <v>25084</v>
      </c>
      <c r="C780" s="210">
        <v>7</v>
      </c>
      <c r="D780" s="1">
        <v>1954</v>
      </c>
      <c r="E780" t="s">
        <v>47</v>
      </c>
      <c r="F780">
        <v>9605</v>
      </c>
      <c r="G780" s="139">
        <v>2011</v>
      </c>
      <c r="H780" t="s">
        <v>150</v>
      </c>
      <c r="I780">
        <v>1954</v>
      </c>
    </row>
    <row r="781" spans="1:9" ht="14.25" customHeight="1">
      <c r="A781" s="1" t="s">
        <v>451</v>
      </c>
      <c r="B781" s="1">
        <v>25084</v>
      </c>
      <c r="C781" s="210">
        <v>6</v>
      </c>
      <c r="D781" s="1">
        <v>2025</v>
      </c>
      <c r="E781" t="s">
        <v>47</v>
      </c>
      <c r="F781">
        <v>9605</v>
      </c>
      <c r="G781" s="139">
        <v>2011</v>
      </c>
      <c r="H781" t="s">
        <v>149</v>
      </c>
      <c r="I781">
        <v>2025</v>
      </c>
    </row>
    <row r="782" spans="1:9" ht="14.25" customHeight="1">
      <c r="A782" s="1" t="s">
        <v>451</v>
      </c>
      <c r="B782" s="1">
        <v>25084</v>
      </c>
      <c r="C782" s="210">
        <v>5</v>
      </c>
      <c r="D782" s="1">
        <v>2006</v>
      </c>
      <c r="E782" t="s">
        <v>47</v>
      </c>
      <c r="F782">
        <v>9605</v>
      </c>
      <c r="G782" s="139">
        <v>2011</v>
      </c>
      <c r="H782" t="s">
        <v>148</v>
      </c>
      <c r="I782">
        <v>2006</v>
      </c>
    </row>
    <row r="783" spans="1:9" ht="14.25" customHeight="1">
      <c r="A783" s="1" t="s">
        <v>451</v>
      </c>
      <c r="B783" s="1">
        <v>25084</v>
      </c>
      <c r="C783" s="210">
        <v>4</v>
      </c>
      <c r="D783" s="1">
        <v>2200</v>
      </c>
      <c r="E783" t="s">
        <v>47</v>
      </c>
      <c r="F783">
        <v>9605</v>
      </c>
      <c r="G783" s="139">
        <v>2011</v>
      </c>
      <c r="H783" t="s">
        <v>147</v>
      </c>
      <c r="I783">
        <v>2200</v>
      </c>
    </row>
    <row r="784" spans="1:9" ht="14.25" customHeight="1">
      <c r="A784" s="1" t="s">
        <v>451</v>
      </c>
      <c r="B784" s="1">
        <v>25084</v>
      </c>
      <c r="C784" s="210">
        <v>3</v>
      </c>
      <c r="D784" s="1">
        <v>2353</v>
      </c>
      <c r="E784" t="s">
        <v>47</v>
      </c>
      <c r="F784">
        <v>9605</v>
      </c>
      <c r="G784" s="139">
        <v>2011</v>
      </c>
      <c r="H784" t="s">
        <v>146</v>
      </c>
      <c r="I784">
        <v>2353</v>
      </c>
    </row>
    <row r="785" spans="1:9" ht="14.25" customHeight="1">
      <c r="A785" s="1" t="s">
        <v>451</v>
      </c>
      <c r="B785" s="1">
        <v>25084</v>
      </c>
      <c r="C785" s="210">
        <v>2</v>
      </c>
      <c r="D785" s="1">
        <v>2073</v>
      </c>
      <c r="E785" t="s">
        <v>47</v>
      </c>
      <c r="F785">
        <v>9605</v>
      </c>
      <c r="G785" s="139">
        <v>2011</v>
      </c>
      <c r="H785" t="s">
        <v>145</v>
      </c>
      <c r="I785">
        <v>2073</v>
      </c>
    </row>
    <row r="786" spans="1:9" ht="14.25" customHeight="1">
      <c r="A786" s="1" t="s">
        <v>451</v>
      </c>
      <c r="B786" s="403">
        <v>25084</v>
      </c>
      <c r="C786" s="404">
        <v>1</v>
      </c>
      <c r="D786" s="403">
        <v>2459</v>
      </c>
      <c r="E786" t="s">
        <v>47</v>
      </c>
      <c r="F786">
        <v>9605</v>
      </c>
      <c r="G786" s="139">
        <v>2011</v>
      </c>
      <c r="H786" t="s">
        <v>144</v>
      </c>
      <c r="I786">
        <v>2459</v>
      </c>
    </row>
    <row r="787" spans="1:9" ht="14.25" customHeight="1">
      <c r="A787" s="1" t="s">
        <v>452</v>
      </c>
      <c r="B787" s="1">
        <v>5699</v>
      </c>
      <c r="C787" s="210">
        <v>12</v>
      </c>
      <c r="D787" s="1">
        <v>486</v>
      </c>
      <c r="E787" t="s">
        <v>47</v>
      </c>
      <c r="F787">
        <v>9606</v>
      </c>
      <c r="G787" s="139">
        <v>2011</v>
      </c>
      <c r="H787" t="s">
        <v>155</v>
      </c>
      <c r="I787">
        <v>486</v>
      </c>
    </row>
    <row r="788" spans="1:9" ht="14.25" customHeight="1">
      <c r="A788" s="1" t="s">
        <v>452</v>
      </c>
      <c r="B788" s="1">
        <v>5699</v>
      </c>
      <c r="C788" s="210">
        <v>11</v>
      </c>
      <c r="D788" s="1">
        <v>424</v>
      </c>
      <c r="E788" t="s">
        <v>47</v>
      </c>
      <c r="F788">
        <v>9606</v>
      </c>
      <c r="G788" s="139">
        <v>2011</v>
      </c>
      <c r="H788" t="s">
        <v>154</v>
      </c>
      <c r="I788">
        <v>424</v>
      </c>
    </row>
    <row r="789" spans="1:9" ht="14.25" customHeight="1">
      <c r="A789" s="1" t="s">
        <v>452</v>
      </c>
      <c r="B789" s="1">
        <v>5699</v>
      </c>
      <c r="C789" s="210">
        <v>10</v>
      </c>
      <c r="D789" s="1">
        <v>429</v>
      </c>
      <c r="E789" t="s">
        <v>47</v>
      </c>
      <c r="F789">
        <v>9606</v>
      </c>
      <c r="G789" s="139">
        <v>2011</v>
      </c>
      <c r="H789" t="s">
        <v>153</v>
      </c>
      <c r="I789">
        <v>429</v>
      </c>
    </row>
    <row r="790" spans="1:9" ht="14.25" customHeight="1">
      <c r="A790" s="1" t="s">
        <v>452</v>
      </c>
      <c r="B790" s="1">
        <v>5699</v>
      </c>
      <c r="C790" s="210">
        <v>9</v>
      </c>
      <c r="D790" s="1">
        <v>406</v>
      </c>
      <c r="E790" t="s">
        <v>47</v>
      </c>
      <c r="F790">
        <v>9606</v>
      </c>
      <c r="G790" s="139">
        <v>2011</v>
      </c>
      <c r="H790" t="s">
        <v>152</v>
      </c>
      <c r="I790">
        <v>406</v>
      </c>
    </row>
    <row r="791" spans="1:9" ht="14.25" customHeight="1">
      <c r="A791" s="1" t="s">
        <v>452</v>
      </c>
      <c r="B791" s="1">
        <v>5699</v>
      </c>
      <c r="C791" s="210">
        <v>8</v>
      </c>
      <c r="D791" s="1">
        <v>440</v>
      </c>
      <c r="E791" t="s">
        <v>47</v>
      </c>
      <c r="F791">
        <v>9606</v>
      </c>
      <c r="G791" s="139">
        <v>2011</v>
      </c>
      <c r="H791" t="s">
        <v>151</v>
      </c>
      <c r="I791">
        <v>440</v>
      </c>
    </row>
    <row r="792" spans="1:9" ht="14.25" customHeight="1">
      <c r="A792" s="1" t="s">
        <v>452</v>
      </c>
      <c r="B792" s="1">
        <v>5699</v>
      </c>
      <c r="C792" s="210">
        <v>7</v>
      </c>
      <c r="D792" s="1">
        <v>445</v>
      </c>
      <c r="E792" t="s">
        <v>47</v>
      </c>
      <c r="F792">
        <v>9606</v>
      </c>
      <c r="G792" s="139">
        <v>2011</v>
      </c>
      <c r="H792" t="s">
        <v>150</v>
      </c>
      <c r="I792">
        <v>445</v>
      </c>
    </row>
    <row r="793" spans="1:9" ht="14.25" customHeight="1">
      <c r="A793" s="1" t="s">
        <v>452</v>
      </c>
      <c r="B793" s="1">
        <v>5699</v>
      </c>
      <c r="C793" s="210">
        <v>6</v>
      </c>
      <c r="D793" s="1">
        <v>454</v>
      </c>
      <c r="E793" t="s">
        <v>47</v>
      </c>
      <c r="F793">
        <v>9606</v>
      </c>
      <c r="G793" s="139">
        <v>2011</v>
      </c>
      <c r="H793" t="s">
        <v>149</v>
      </c>
      <c r="I793">
        <v>454</v>
      </c>
    </row>
    <row r="794" spans="1:9" ht="14.25" customHeight="1">
      <c r="A794" s="1" t="s">
        <v>452</v>
      </c>
      <c r="B794" s="1">
        <v>5699</v>
      </c>
      <c r="C794" s="210">
        <v>5</v>
      </c>
      <c r="D794" s="1">
        <v>460</v>
      </c>
      <c r="E794" t="s">
        <v>47</v>
      </c>
      <c r="F794">
        <v>9606</v>
      </c>
      <c r="G794" s="139">
        <v>2011</v>
      </c>
      <c r="H794" t="s">
        <v>148</v>
      </c>
      <c r="I794">
        <v>460</v>
      </c>
    </row>
    <row r="795" spans="1:9" ht="14.25" customHeight="1">
      <c r="A795" s="1" t="s">
        <v>452</v>
      </c>
      <c r="B795" s="1">
        <v>5699</v>
      </c>
      <c r="C795" s="210">
        <v>4</v>
      </c>
      <c r="D795" s="1">
        <v>514</v>
      </c>
      <c r="E795" t="s">
        <v>47</v>
      </c>
      <c r="F795">
        <v>9606</v>
      </c>
      <c r="G795" s="139">
        <v>2011</v>
      </c>
      <c r="H795" t="s">
        <v>147</v>
      </c>
      <c r="I795">
        <v>514</v>
      </c>
    </row>
    <row r="796" spans="1:9" ht="14.25" customHeight="1">
      <c r="A796" s="1" t="s">
        <v>452</v>
      </c>
      <c r="B796" s="1">
        <v>5699</v>
      </c>
      <c r="C796" s="210">
        <v>3</v>
      </c>
      <c r="D796" s="1">
        <v>555</v>
      </c>
      <c r="E796" t="s">
        <v>47</v>
      </c>
      <c r="F796">
        <v>9606</v>
      </c>
      <c r="G796" s="139">
        <v>2011</v>
      </c>
      <c r="H796" t="s">
        <v>146</v>
      </c>
      <c r="I796">
        <v>555</v>
      </c>
    </row>
    <row r="797" spans="1:9" ht="14.25" customHeight="1">
      <c r="A797" s="1" t="s">
        <v>452</v>
      </c>
      <c r="B797" s="1">
        <v>5699</v>
      </c>
      <c r="C797" s="210">
        <v>2</v>
      </c>
      <c r="D797" s="1">
        <v>502</v>
      </c>
      <c r="E797" t="s">
        <v>47</v>
      </c>
      <c r="F797">
        <v>9606</v>
      </c>
      <c r="G797" s="139">
        <v>2011</v>
      </c>
      <c r="H797" t="s">
        <v>145</v>
      </c>
      <c r="I797">
        <v>502</v>
      </c>
    </row>
    <row r="798" spans="1:9" ht="14.25" customHeight="1">
      <c r="A798" s="1" t="s">
        <v>452</v>
      </c>
      <c r="B798" s="1">
        <v>5699</v>
      </c>
      <c r="C798" s="210">
        <v>1</v>
      </c>
      <c r="D798" s="1">
        <v>584</v>
      </c>
      <c r="E798" t="s">
        <v>47</v>
      </c>
      <c r="F798">
        <v>9606</v>
      </c>
      <c r="G798" s="139">
        <v>2011</v>
      </c>
      <c r="H798" t="s">
        <v>144</v>
      </c>
      <c r="I798">
        <v>584</v>
      </c>
    </row>
    <row r="799" spans="1:9" ht="14.25" customHeight="1">
      <c r="A799" s="1" t="s">
        <v>453</v>
      </c>
      <c r="B799" s="1">
        <v>474819.08633529174</v>
      </c>
      <c r="C799" s="210">
        <v>10</v>
      </c>
      <c r="D799" s="1" t="s">
        <v>8</v>
      </c>
      <c r="E799" t="s">
        <v>48</v>
      </c>
      <c r="F799">
        <v>9601</v>
      </c>
      <c r="G799" s="139">
        <v>2011</v>
      </c>
      <c r="H799" t="s">
        <v>155</v>
      </c>
      <c r="I799">
        <v>-1</v>
      </c>
    </row>
    <row r="800" spans="1:9" ht="14.25" customHeight="1">
      <c r="A800" s="1" t="s">
        <v>453</v>
      </c>
      <c r="B800" s="1">
        <v>474819.08633529174</v>
      </c>
      <c r="C800" s="210">
        <v>10</v>
      </c>
      <c r="D800" s="1" t="s">
        <v>8</v>
      </c>
      <c r="E800" t="s">
        <v>48</v>
      </c>
      <c r="F800">
        <v>9601</v>
      </c>
      <c r="G800" s="139">
        <v>2011</v>
      </c>
      <c r="H800" t="s">
        <v>154</v>
      </c>
      <c r="I800">
        <v>-1</v>
      </c>
    </row>
    <row r="801" spans="1:9" ht="14.25" customHeight="1">
      <c r="A801" s="1" t="s">
        <v>453</v>
      </c>
      <c r="B801" s="1">
        <v>474819.08633529174</v>
      </c>
      <c r="C801" s="210">
        <v>10</v>
      </c>
      <c r="D801" s="1">
        <v>41003.300000000003</v>
      </c>
      <c r="E801" t="s">
        <v>48</v>
      </c>
      <c r="F801">
        <v>9601</v>
      </c>
      <c r="G801" s="139">
        <v>2011</v>
      </c>
      <c r="H801" t="s">
        <v>153</v>
      </c>
      <c r="I801">
        <v>41003.300000000003</v>
      </c>
    </row>
    <row r="802" spans="1:9" ht="14.25" customHeight="1">
      <c r="A802" s="1" t="s">
        <v>453</v>
      </c>
      <c r="B802" s="1">
        <v>474819.08633529174</v>
      </c>
      <c r="C802" s="210">
        <v>9</v>
      </c>
      <c r="D802" s="1">
        <v>43965</v>
      </c>
      <c r="E802" t="s">
        <v>48</v>
      </c>
      <c r="F802">
        <v>9601</v>
      </c>
      <c r="G802" s="139">
        <v>2011</v>
      </c>
      <c r="H802" t="s">
        <v>152</v>
      </c>
      <c r="I802">
        <v>43965</v>
      </c>
    </row>
    <row r="803" spans="1:9" ht="14.25" customHeight="1">
      <c r="A803" s="1" t="s">
        <v>453</v>
      </c>
      <c r="B803" s="1">
        <v>474819.08633529174</v>
      </c>
      <c r="C803" s="210">
        <v>8</v>
      </c>
      <c r="D803" s="1">
        <v>40317.199999999997</v>
      </c>
      <c r="E803" t="s">
        <v>48</v>
      </c>
      <c r="F803">
        <v>9601</v>
      </c>
      <c r="G803" s="139">
        <v>2011</v>
      </c>
      <c r="H803" t="s">
        <v>151</v>
      </c>
      <c r="I803">
        <v>40317.199999999997</v>
      </c>
    </row>
    <row r="804" spans="1:9" ht="14.25" customHeight="1">
      <c r="A804" s="1" t="s">
        <v>453</v>
      </c>
      <c r="B804" s="1">
        <v>474819.08633529174</v>
      </c>
      <c r="C804" s="210">
        <v>7</v>
      </c>
      <c r="D804" s="1">
        <v>41462</v>
      </c>
      <c r="E804" t="s">
        <v>48</v>
      </c>
      <c r="F804">
        <v>9601</v>
      </c>
      <c r="G804" s="139">
        <v>2011</v>
      </c>
      <c r="H804" t="s">
        <v>150</v>
      </c>
      <c r="I804">
        <v>41462</v>
      </c>
    </row>
    <row r="805" spans="1:9" ht="14.25" customHeight="1">
      <c r="A805" s="1" t="s">
        <v>453</v>
      </c>
      <c r="B805" s="1">
        <v>474819.08633529174</v>
      </c>
      <c r="C805" s="210">
        <v>6</v>
      </c>
      <c r="D805" s="1">
        <v>43480</v>
      </c>
      <c r="E805" t="s">
        <v>48</v>
      </c>
      <c r="F805">
        <v>9601</v>
      </c>
      <c r="G805" s="139">
        <v>2011</v>
      </c>
      <c r="H805" t="s">
        <v>149</v>
      </c>
      <c r="I805">
        <v>43480</v>
      </c>
    </row>
    <row r="806" spans="1:9" ht="14.25" customHeight="1">
      <c r="A806" s="1" t="s">
        <v>453</v>
      </c>
      <c r="B806" s="1">
        <v>474819.08633529174</v>
      </c>
      <c r="C806" s="210">
        <v>5</v>
      </c>
      <c r="D806" s="1">
        <v>47465</v>
      </c>
      <c r="E806" t="s">
        <v>48</v>
      </c>
      <c r="F806">
        <v>9601</v>
      </c>
      <c r="G806" s="139">
        <v>2011</v>
      </c>
      <c r="H806" t="s">
        <v>148</v>
      </c>
      <c r="I806">
        <v>47465</v>
      </c>
    </row>
    <row r="807" spans="1:9" ht="14.25" customHeight="1">
      <c r="A807" s="1" t="s">
        <v>453</v>
      </c>
      <c r="B807" s="1">
        <v>474819.08633529174</v>
      </c>
      <c r="C807" s="210">
        <v>4</v>
      </c>
      <c r="D807" s="1">
        <v>60019</v>
      </c>
      <c r="E807" t="s">
        <v>48</v>
      </c>
      <c r="F807">
        <v>9601</v>
      </c>
      <c r="G807" s="139">
        <v>2011</v>
      </c>
      <c r="H807" t="s">
        <v>147</v>
      </c>
      <c r="I807">
        <v>60019</v>
      </c>
    </row>
    <row r="808" spans="1:9" ht="14.25" customHeight="1">
      <c r="A808" s="1" t="s">
        <v>453</v>
      </c>
      <c r="B808" s="1">
        <v>474819.08633529174</v>
      </c>
      <c r="C808" s="210">
        <v>3</v>
      </c>
      <c r="D808" s="1">
        <v>60017.62104424672</v>
      </c>
      <c r="E808" t="s">
        <v>48</v>
      </c>
      <c r="F808">
        <v>9601</v>
      </c>
      <c r="G808" s="139">
        <v>2011</v>
      </c>
      <c r="H808" t="s">
        <v>146</v>
      </c>
      <c r="I808">
        <v>60017.62104424672</v>
      </c>
    </row>
    <row r="809" spans="1:9" ht="14.25" customHeight="1">
      <c r="A809" s="1" t="s">
        <v>453</v>
      </c>
      <c r="B809" s="1">
        <v>474819.08633529174</v>
      </c>
      <c r="C809" s="210">
        <v>2</v>
      </c>
      <c r="D809" s="1">
        <v>47041.342247506676</v>
      </c>
      <c r="E809" t="s">
        <v>48</v>
      </c>
      <c r="F809">
        <v>9601</v>
      </c>
      <c r="G809" s="139">
        <v>2011</v>
      </c>
      <c r="H809" t="s">
        <v>145</v>
      </c>
      <c r="I809">
        <v>47041.342247506676</v>
      </c>
    </row>
    <row r="810" spans="1:9" ht="14.25" customHeight="1">
      <c r="A810" s="1" t="s">
        <v>453</v>
      </c>
      <c r="B810" s="1">
        <v>474819.08633529174</v>
      </c>
      <c r="C810" s="210">
        <v>1</v>
      </c>
      <c r="D810" s="1">
        <v>50048.62304353837</v>
      </c>
      <c r="E810" t="s">
        <v>48</v>
      </c>
      <c r="F810">
        <v>9601</v>
      </c>
      <c r="G810" s="139">
        <v>2011</v>
      </c>
      <c r="H810" t="s">
        <v>144</v>
      </c>
      <c r="I810">
        <v>50048.62304353837</v>
      </c>
    </row>
    <row r="811" spans="1:9" ht="14.25" customHeight="1">
      <c r="A811" s="1" t="s">
        <v>454</v>
      </c>
      <c r="B811" s="1">
        <v>34369.496287485657</v>
      </c>
      <c r="C811" s="210">
        <v>10</v>
      </c>
      <c r="D811" s="1" t="s">
        <v>8</v>
      </c>
      <c r="E811" t="s">
        <v>48</v>
      </c>
      <c r="F811">
        <v>9602</v>
      </c>
      <c r="G811" s="139">
        <v>2011</v>
      </c>
      <c r="H811" t="s">
        <v>155</v>
      </c>
      <c r="I811">
        <v>-1</v>
      </c>
    </row>
    <row r="812" spans="1:9" ht="14.25" customHeight="1">
      <c r="A812" s="1" t="s">
        <v>454</v>
      </c>
      <c r="B812" s="1">
        <v>34369.496287485657</v>
      </c>
      <c r="C812" s="210">
        <v>10</v>
      </c>
      <c r="D812" s="1" t="s">
        <v>8</v>
      </c>
      <c r="E812" t="s">
        <v>48</v>
      </c>
      <c r="F812">
        <v>9602</v>
      </c>
      <c r="G812" s="139">
        <v>2011</v>
      </c>
      <c r="H812" t="s">
        <v>154</v>
      </c>
      <c r="I812">
        <v>-1</v>
      </c>
    </row>
    <row r="813" spans="1:9" ht="14.25" customHeight="1">
      <c r="A813" s="1" t="s">
        <v>454</v>
      </c>
      <c r="B813" s="1">
        <v>34369.496287485657</v>
      </c>
      <c r="C813" s="210">
        <v>10</v>
      </c>
      <c r="D813" s="1">
        <v>3219.5</v>
      </c>
      <c r="E813" t="s">
        <v>48</v>
      </c>
      <c r="F813">
        <v>9602</v>
      </c>
      <c r="G813" s="139">
        <v>2011</v>
      </c>
      <c r="H813" t="s">
        <v>153</v>
      </c>
      <c r="I813">
        <v>3219.5</v>
      </c>
    </row>
    <row r="814" spans="1:9" ht="14.25" customHeight="1">
      <c r="A814" s="1" t="s">
        <v>454</v>
      </c>
      <c r="B814" s="1">
        <v>34369.496287485657</v>
      </c>
      <c r="C814" s="210">
        <v>9</v>
      </c>
      <c r="D814" s="1">
        <v>3369.3</v>
      </c>
      <c r="E814" t="s">
        <v>48</v>
      </c>
      <c r="F814">
        <v>9602</v>
      </c>
      <c r="G814" s="139">
        <v>2011</v>
      </c>
      <c r="H814" t="s">
        <v>152</v>
      </c>
      <c r="I814">
        <v>3369.3</v>
      </c>
    </row>
    <row r="815" spans="1:9" ht="14.25" customHeight="1">
      <c r="A815" s="1" t="s">
        <v>454</v>
      </c>
      <c r="B815" s="1">
        <v>34369.496287485657</v>
      </c>
      <c r="C815" s="210">
        <v>8</v>
      </c>
      <c r="D815" s="1">
        <v>3164.67</v>
      </c>
      <c r="E815" t="s">
        <v>48</v>
      </c>
      <c r="F815">
        <v>9602</v>
      </c>
      <c r="G815" s="139">
        <v>2011</v>
      </c>
      <c r="H815" t="s">
        <v>151</v>
      </c>
      <c r="I815">
        <v>3164.67</v>
      </c>
    </row>
    <row r="816" spans="1:9" ht="14.25" customHeight="1">
      <c r="A816" s="1" t="s">
        <v>454</v>
      </c>
      <c r="B816" s="1">
        <v>34369.496287485657</v>
      </c>
      <c r="C816" s="210">
        <v>7</v>
      </c>
      <c r="D816" s="1">
        <v>3403.13</v>
      </c>
      <c r="E816" t="s">
        <v>48</v>
      </c>
      <c r="F816">
        <v>9602</v>
      </c>
      <c r="G816" s="139">
        <v>2011</v>
      </c>
      <c r="H816" t="s">
        <v>150</v>
      </c>
      <c r="I816">
        <v>3403.13</v>
      </c>
    </row>
    <row r="817" spans="1:9" ht="14.25" customHeight="1">
      <c r="A817" s="1" t="s">
        <v>454</v>
      </c>
      <c r="B817" s="1">
        <v>34369.496287485657</v>
      </c>
      <c r="C817" s="210">
        <v>6</v>
      </c>
      <c r="D817" s="1">
        <v>3380</v>
      </c>
      <c r="E817" t="s">
        <v>48</v>
      </c>
      <c r="F817">
        <v>9602</v>
      </c>
      <c r="G817" s="139">
        <v>2011</v>
      </c>
      <c r="H817" t="s">
        <v>149</v>
      </c>
      <c r="I817">
        <v>3380</v>
      </c>
    </row>
    <row r="818" spans="1:9" ht="14.25" customHeight="1">
      <c r="A818" s="1" t="s">
        <v>454</v>
      </c>
      <c r="B818" s="1">
        <v>34369.496287485657</v>
      </c>
      <c r="C818" s="210">
        <v>5</v>
      </c>
      <c r="D818" s="1">
        <v>3525</v>
      </c>
      <c r="E818" t="s">
        <v>48</v>
      </c>
      <c r="F818">
        <v>9602</v>
      </c>
      <c r="G818" s="139">
        <v>2011</v>
      </c>
      <c r="H818" t="s">
        <v>148</v>
      </c>
      <c r="I818">
        <v>3525</v>
      </c>
    </row>
    <row r="819" spans="1:9" ht="14.25" customHeight="1">
      <c r="A819" s="1" t="s">
        <v>454</v>
      </c>
      <c r="B819" s="1">
        <v>34369.496287485657</v>
      </c>
      <c r="C819" s="210">
        <v>4</v>
      </c>
      <c r="D819" s="1">
        <v>3966</v>
      </c>
      <c r="E819" t="s">
        <v>48</v>
      </c>
      <c r="F819">
        <v>9602</v>
      </c>
      <c r="G819" s="139">
        <v>2011</v>
      </c>
      <c r="H819" t="s">
        <v>147</v>
      </c>
      <c r="I819">
        <v>3966</v>
      </c>
    </row>
    <row r="820" spans="1:9" ht="14.25" customHeight="1">
      <c r="A820" s="1" t="s">
        <v>454</v>
      </c>
      <c r="B820" s="1">
        <v>34369.496287485657</v>
      </c>
      <c r="C820" s="210">
        <v>3</v>
      </c>
      <c r="D820" s="1">
        <v>3861.0609235229967</v>
      </c>
      <c r="E820" t="s">
        <v>48</v>
      </c>
      <c r="F820">
        <v>9602</v>
      </c>
      <c r="G820" s="139">
        <v>2011</v>
      </c>
      <c r="H820" t="s">
        <v>146</v>
      </c>
      <c r="I820">
        <v>3861.0609235229967</v>
      </c>
    </row>
    <row r="821" spans="1:9" ht="14.25" customHeight="1">
      <c r="A821" s="1" t="s">
        <v>454</v>
      </c>
      <c r="B821" s="1">
        <v>34369.496287485657</v>
      </c>
      <c r="C821" s="210">
        <v>2</v>
      </c>
      <c r="D821" s="1">
        <v>3097.2059431559878</v>
      </c>
      <c r="E821" t="s">
        <v>48</v>
      </c>
      <c r="F821">
        <v>9602</v>
      </c>
      <c r="G821" s="139">
        <v>2011</v>
      </c>
      <c r="H821" t="s">
        <v>145</v>
      </c>
      <c r="I821">
        <v>3097.2059431559878</v>
      </c>
    </row>
    <row r="822" spans="1:9" ht="14.25" customHeight="1">
      <c r="A822" s="1" t="s">
        <v>454</v>
      </c>
      <c r="B822" s="1">
        <v>34369.496287485657</v>
      </c>
      <c r="C822" s="210">
        <v>1</v>
      </c>
      <c r="D822" s="1">
        <v>3383.6294208066683</v>
      </c>
      <c r="E822" t="s">
        <v>48</v>
      </c>
      <c r="F822">
        <v>9602</v>
      </c>
      <c r="G822" s="139">
        <v>2011</v>
      </c>
      <c r="H822" t="s">
        <v>144</v>
      </c>
      <c r="I822">
        <v>3383.6294208066683</v>
      </c>
    </row>
    <row r="823" spans="1:9" ht="14.25" customHeight="1">
      <c r="A823" s="1" t="s">
        <v>455</v>
      </c>
      <c r="B823" s="1">
        <v>35393.945267999996</v>
      </c>
      <c r="C823" s="210">
        <v>10</v>
      </c>
      <c r="D823" s="1" t="s">
        <v>8</v>
      </c>
      <c r="E823" t="s">
        <v>48</v>
      </c>
      <c r="F823">
        <v>9603</v>
      </c>
      <c r="G823" s="139">
        <v>2011</v>
      </c>
      <c r="H823" t="s">
        <v>155</v>
      </c>
      <c r="I823">
        <v>-1</v>
      </c>
    </row>
    <row r="824" spans="1:9" ht="14.25" customHeight="1">
      <c r="A824" s="1" t="s">
        <v>455</v>
      </c>
      <c r="B824" s="1">
        <v>35393.945267999996</v>
      </c>
      <c r="C824" s="210">
        <v>10</v>
      </c>
      <c r="D824" s="1" t="s">
        <v>8</v>
      </c>
      <c r="E824" t="s">
        <v>48</v>
      </c>
      <c r="F824">
        <v>9603</v>
      </c>
      <c r="G824" s="139">
        <v>2011</v>
      </c>
      <c r="H824" t="s">
        <v>154</v>
      </c>
      <c r="I824">
        <v>-1</v>
      </c>
    </row>
    <row r="825" spans="1:9" ht="14.25" customHeight="1">
      <c r="A825" s="1" t="s">
        <v>455</v>
      </c>
      <c r="B825" s="1">
        <v>35393.945267999996</v>
      </c>
      <c r="C825" s="210">
        <v>10</v>
      </c>
      <c r="D825" s="1">
        <v>3511</v>
      </c>
      <c r="E825" t="s">
        <v>48</v>
      </c>
      <c r="F825">
        <v>9603</v>
      </c>
      <c r="G825" s="139">
        <v>2011</v>
      </c>
      <c r="H825" t="s">
        <v>153</v>
      </c>
      <c r="I825">
        <v>3511</v>
      </c>
    </row>
    <row r="826" spans="1:9" ht="14.25" customHeight="1">
      <c r="A826" s="1" t="s">
        <v>455</v>
      </c>
      <c r="B826" s="1">
        <v>35393.945267999996</v>
      </c>
      <c r="C826" s="210">
        <v>9</v>
      </c>
      <c r="D826" s="1">
        <v>3463</v>
      </c>
      <c r="E826" t="s">
        <v>48</v>
      </c>
      <c r="F826">
        <v>9603</v>
      </c>
      <c r="G826" s="139">
        <v>2011</v>
      </c>
      <c r="H826" t="s">
        <v>152</v>
      </c>
      <c r="I826">
        <v>3463</v>
      </c>
    </row>
    <row r="827" spans="1:9" ht="14.25" customHeight="1">
      <c r="A827" s="1" t="s">
        <v>455</v>
      </c>
      <c r="B827" s="1">
        <v>35393.945267999996</v>
      </c>
      <c r="C827" s="210">
        <v>8</v>
      </c>
      <c r="D827" s="1">
        <v>2585.038552</v>
      </c>
      <c r="E827" t="s">
        <v>48</v>
      </c>
      <c r="F827">
        <v>9603</v>
      </c>
      <c r="G827" s="139">
        <v>2011</v>
      </c>
      <c r="H827" t="s">
        <v>151</v>
      </c>
      <c r="I827">
        <v>2585.038552</v>
      </c>
    </row>
    <row r="828" spans="1:9" ht="14.25" customHeight="1">
      <c r="A828" s="1" t="s">
        <v>455</v>
      </c>
      <c r="B828" s="1">
        <v>35393.945267999996</v>
      </c>
      <c r="C828" s="210">
        <v>7</v>
      </c>
      <c r="D828" s="1">
        <v>3567.6310930000004</v>
      </c>
      <c r="E828" t="s">
        <v>48</v>
      </c>
      <c r="F828">
        <v>9603</v>
      </c>
      <c r="G828" s="139">
        <v>2011</v>
      </c>
      <c r="H828" t="s">
        <v>150</v>
      </c>
      <c r="I828">
        <v>3567.6310930000004</v>
      </c>
    </row>
    <row r="829" spans="1:9" ht="14.25" customHeight="1">
      <c r="A829" s="1" t="s">
        <v>455</v>
      </c>
      <c r="B829" s="1">
        <v>35393.945267999996</v>
      </c>
      <c r="C829" s="210">
        <v>6</v>
      </c>
      <c r="D829" s="1">
        <v>3672.6558139999997</v>
      </c>
      <c r="E829" t="s">
        <v>48</v>
      </c>
      <c r="F829">
        <v>9603</v>
      </c>
      <c r="G829" s="139">
        <v>2011</v>
      </c>
      <c r="H829" t="s">
        <v>149</v>
      </c>
      <c r="I829">
        <v>3672.6558139999997</v>
      </c>
    </row>
    <row r="830" spans="1:9" ht="14.25" customHeight="1">
      <c r="A830" s="1" t="s">
        <v>455</v>
      </c>
      <c r="B830" s="1">
        <v>35393.945267999996</v>
      </c>
      <c r="C830" s="210">
        <v>5</v>
      </c>
      <c r="D830" s="1">
        <v>3972.9171120000001</v>
      </c>
      <c r="E830" t="s">
        <v>48</v>
      </c>
      <c r="F830">
        <v>9603</v>
      </c>
      <c r="G830" s="139">
        <v>2011</v>
      </c>
      <c r="H830" t="s">
        <v>148</v>
      </c>
      <c r="I830">
        <v>3972.9171120000001</v>
      </c>
    </row>
    <row r="831" spans="1:9" ht="14.25" customHeight="1">
      <c r="A831" s="1" t="s">
        <v>455</v>
      </c>
      <c r="B831" s="1">
        <v>35393.945267999996</v>
      </c>
      <c r="C831" s="210">
        <v>4</v>
      </c>
      <c r="D831" s="1">
        <v>3632.2332420000007</v>
      </c>
      <c r="E831" t="s">
        <v>48</v>
      </c>
      <c r="F831">
        <v>9603</v>
      </c>
      <c r="G831" s="139">
        <v>2011</v>
      </c>
      <c r="H831" t="s">
        <v>147</v>
      </c>
      <c r="I831">
        <v>3632.2332420000007</v>
      </c>
    </row>
    <row r="832" spans="1:9" ht="14.25" customHeight="1">
      <c r="A832" s="1" t="s">
        <v>455</v>
      </c>
      <c r="B832" s="1">
        <v>35393.945267999996</v>
      </c>
      <c r="C832" s="210">
        <v>3</v>
      </c>
      <c r="D832" s="1">
        <v>4094.8650319999997</v>
      </c>
      <c r="E832" t="s">
        <v>48</v>
      </c>
      <c r="F832">
        <v>9603</v>
      </c>
      <c r="G832" s="139">
        <v>2011</v>
      </c>
      <c r="H832" t="s">
        <v>146</v>
      </c>
      <c r="I832">
        <v>4094.8650319999997</v>
      </c>
    </row>
    <row r="833" spans="1:9" ht="14.25" customHeight="1">
      <c r="A833" s="1" t="s">
        <v>455</v>
      </c>
      <c r="B833" s="1">
        <v>35393.945267999996</v>
      </c>
      <c r="C833" s="210">
        <v>2</v>
      </c>
      <c r="D833" s="1">
        <v>3735.3810840000001</v>
      </c>
      <c r="E833" t="s">
        <v>48</v>
      </c>
      <c r="F833">
        <v>9603</v>
      </c>
      <c r="G833" s="139">
        <v>2011</v>
      </c>
      <c r="H833" t="s">
        <v>145</v>
      </c>
      <c r="I833">
        <v>3735.3810840000001</v>
      </c>
    </row>
    <row r="834" spans="1:9" ht="14.25" customHeight="1">
      <c r="A834" s="1" t="s">
        <v>455</v>
      </c>
      <c r="B834" s="1">
        <v>35393.945267999996</v>
      </c>
      <c r="C834" s="210">
        <v>1</v>
      </c>
      <c r="D834" s="1">
        <v>3159.2233390000001</v>
      </c>
      <c r="E834" t="s">
        <v>48</v>
      </c>
      <c r="F834">
        <v>9603</v>
      </c>
      <c r="G834" s="139">
        <v>2011</v>
      </c>
      <c r="H834" t="s">
        <v>144</v>
      </c>
      <c r="I834">
        <v>3159.2233390000001</v>
      </c>
    </row>
    <row r="835" spans="1:9" ht="14.25" customHeight="1">
      <c r="A835" s="1" t="s">
        <v>456</v>
      </c>
      <c r="B835" s="1">
        <v>9754.3831428459998</v>
      </c>
      <c r="C835" s="210">
        <v>10</v>
      </c>
      <c r="D835" s="1" t="s">
        <v>8</v>
      </c>
      <c r="E835" t="s">
        <v>48</v>
      </c>
      <c r="F835">
        <v>9604</v>
      </c>
      <c r="G835" s="139">
        <v>2011</v>
      </c>
      <c r="H835" t="s">
        <v>155</v>
      </c>
      <c r="I835">
        <v>-1</v>
      </c>
    </row>
    <row r="836" spans="1:9" ht="14.25" customHeight="1">
      <c r="A836" s="1" t="s">
        <v>456</v>
      </c>
      <c r="B836" s="1">
        <v>9754.3831428459998</v>
      </c>
      <c r="C836" s="210">
        <v>10</v>
      </c>
      <c r="D836" s="1" t="s">
        <v>8</v>
      </c>
      <c r="E836" t="s">
        <v>48</v>
      </c>
      <c r="F836">
        <v>9604</v>
      </c>
      <c r="G836" s="139">
        <v>2011</v>
      </c>
      <c r="H836" t="s">
        <v>154</v>
      </c>
      <c r="I836">
        <v>-1</v>
      </c>
    </row>
    <row r="837" spans="1:9" ht="14.25" customHeight="1">
      <c r="A837" s="1" t="s">
        <v>456</v>
      </c>
      <c r="B837" s="1">
        <v>9754.3831428459998</v>
      </c>
      <c r="C837" s="210">
        <v>10</v>
      </c>
      <c r="D837" s="1">
        <v>982</v>
      </c>
      <c r="E837" t="s">
        <v>48</v>
      </c>
      <c r="F837">
        <v>9604</v>
      </c>
      <c r="G837" s="139">
        <v>2011</v>
      </c>
      <c r="H837" t="s">
        <v>153</v>
      </c>
      <c r="I837">
        <v>982</v>
      </c>
    </row>
    <row r="838" spans="1:9" ht="14.25" customHeight="1">
      <c r="A838" s="1" t="s">
        <v>456</v>
      </c>
      <c r="B838" s="1">
        <v>9754.3831428459998</v>
      </c>
      <c r="C838" s="210">
        <v>9</v>
      </c>
      <c r="D838" s="1">
        <v>989</v>
      </c>
      <c r="E838" t="s">
        <v>48</v>
      </c>
      <c r="F838">
        <v>9604</v>
      </c>
      <c r="G838" s="139">
        <v>2011</v>
      </c>
      <c r="H838" t="s">
        <v>152</v>
      </c>
      <c r="I838">
        <v>989</v>
      </c>
    </row>
    <row r="839" spans="1:9" ht="14.25" customHeight="1">
      <c r="A839" s="1" t="s">
        <v>456</v>
      </c>
      <c r="B839" s="1">
        <v>9754.3831428459998</v>
      </c>
      <c r="C839" s="210">
        <v>8</v>
      </c>
      <c r="D839" s="1">
        <v>695.62296709799978</v>
      </c>
      <c r="E839" t="s">
        <v>48</v>
      </c>
      <c r="F839">
        <v>9604</v>
      </c>
      <c r="G839" s="139">
        <v>2011</v>
      </c>
      <c r="H839" t="s">
        <v>151</v>
      </c>
      <c r="I839">
        <v>695.62296709799978</v>
      </c>
    </row>
    <row r="840" spans="1:9" ht="14.25" customHeight="1">
      <c r="A840" s="1" t="s">
        <v>456</v>
      </c>
      <c r="B840" s="1">
        <v>9754.3831428459998</v>
      </c>
      <c r="C840" s="210">
        <v>7</v>
      </c>
      <c r="D840" s="1">
        <v>981.3674314929998</v>
      </c>
      <c r="E840" t="s">
        <v>48</v>
      </c>
      <c r="F840">
        <v>9604</v>
      </c>
      <c r="G840" s="139">
        <v>2011</v>
      </c>
      <c r="H840" t="s">
        <v>150</v>
      </c>
      <c r="I840">
        <v>981.3674314929998</v>
      </c>
    </row>
    <row r="841" spans="1:9" ht="14.25" customHeight="1">
      <c r="A841" s="1" t="s">
        <v>456</v>
      </c>
      <c r="B841" s="1">
        <v>9754.3831428459998</v>
      </c>
      <c r="C841" s="210">
        <v>6</v>
      </c>
      <c r="D841" s="1">
        <v>1010.4214538610003</v>
      </c>
      <c r="E841" t="s">
        <v>48</v>
      </c>
      <c r="F841">
        <v>9604</v>
      </c>
      <c r="G841" s="139">
        <v>2011</v>
      </c>
      <c r="H841" t="s">
        <v>149</v>
      </c>
      <c r="I841">
        <v>1010.4214538610003</v>
      </c>
    </row>
    <row r="842" spans="1:9" ht="14.25" customHeight="1">
      <c r="A842" s="1" t="s">
        <v>456</v>
      </c>
      <c r="B842" s="1">
        <v>9754.3831428459998</v>
      </c>
      <c r="C842" s="210">
        <v>5</v>
      </c>
      <c r="D842" s="1">
        <v>1075.7894217050002</v>
      </c>
      <c r="E842" t="s">
        <v>48</v>
      </c>
      <c r="F842">
        <v>9604</v>
      </c>
      <c r="G842" s="139">
        <v>2011</v>
      </c>
      <c r="H842" t="s">
        <v>148</v>
      </c>
      <c r="I842">
        <v>1075.7894217050002</v>
      </c>
    </row>
    <row r="843" spans="1:9" ht="14.25" customHeight="1">
      <c r="A843" s="1" t="s">
        <v>456</v>
      </c>
      <c r="B843" s="1">
        <v>9754.3831428459998</v>
      </c>
      <c r="C843" s="210">
        <v>4</v>
      </c>
      <c r="D843" s="1">
        <v>1012.198351206</v>
      </c>
      <c r="E843" t="s">
        <v>48</v>
      </c>
      <c r="F843">
        <v>9604</v>
      </c>
      <c r="G843" s="139">
        <v>2011</v>
      </c>
      <c r="H843" t="s">
        <v>147</v>
      </c>
      <c r="I843">
        <v>1012.198351206</v>
      </c>
    </row>
    <row r="844" spans="1:9" ht="14.25" customHeight="1">
      <c r="A844" s="1" t="s">
        <v>456</v>
      </c>
      <c r="B844" s="1">
        <v>9754.3831428459998</v>
      </c>
      <c r="C844" s="210">
        <v>3</v>
      </c>
      <c r="D844" s="1">
        <v>1121.390446743</v>
      </c>
      <c r="E844" t="s">
        <v>48</v>
      </c>
      <c r="F844">
        <v>9604</v>
      </c>
      <c r="G844" s="139">
        <v>2011</v>
      </c>
      <c r="H844" t="s">
        <v>146</v>
      </c>
      <c r="I844">
        <v>1121.390446743</v>
      </c>
    </row>
    <row r="845" spans="1:9" ht="14.25" customHeight="1">
      <c r="A845" s="1" t="s">
        <v>456</v>
      </c>
      <c r="B845" s="1">
        <v>9754.3831428459998</v>
      </c>
      <c r="C845" s="210">
        <v>2</v>
      </c>
      <c r="D845" s="1">
        <v>1010.8927109</v>
      </c>
      <c r="E845" t="s">
        <v>48</v>
      </c>
      <c r="F845">
        <v>9604</v>
      </c>
      <c r="G845" s="139">
        <v>2011</v>
      </c>
      <c r="H845" t="s">
        <v>145</v>
      </c>
      <c r="I845">
        <v>1010.8927109</v>
      </c>
    </row>
    <row r="846" spans="1:9" ht="14.25" customHeight="1">
      <c r="A846" s="1" t="s">
        <v>456</v>
      </c>
      <c r="B846" s="1">
        <v>9754.3831428459998</v>
      </c>
      <c r="C846" s="210">
        <v>1</v>
      </c>
      <c r="D846" s="1">
        <v>875.70035983999992</v>
      </c>
      <c r="E846" t="s">
        <v>48</v>
      </c>
      <c r="F846">
        <v>9604</v>
      </c>
      <c r="G846" s="139">
        <v>2011</v>
      </c>
      <c r="H846" t="s">
        <v>144</v>
      </c>
      <c r="I846">
        <v>875.70035983999992</v>
      </c>
    </row>
    <row r="847" spans="1:9" ht="14.25" customHeight="1">
      <c r="A847" s="1" t="s">
        <v>457</v>
      </c>
      <c r="B847" s="1">
        <v>20478.201403000003</v>
      </c>
      <c r="C847" s="210">
        <v>10</v>
      </c>
      <c r="D847" s="1" t="s">
        <v>8</v>
      </c>
      <c r="E847" t="s">
        <v>48</v>
      </c>
      <c r="F847">
        <v>9605</v>
      </c>
      <c r="G847" s="139">
        <v>2011</v>
      </c>
      <c r="H847" t="s">
        <v>155</v>
      </c>
      <c r="I847">
        <v>-1</v>
      </c>
    </row>
    <row r="848" spans="1:9" ht="14.25" customHeight="1">
      <c r="A848" s="1" t="s">
        <v>457</v>
      </c>
      <c r="B848" s="1">
        <v>20478.201403000003</v>
      </c>
      <c r="C848" s="210">
        <v>10</v>
      </c>
      <c r="D848" s="1" t="s">
        <v>8</v>
      </c>
      <c r="E848" t="s">
        <v>48</v>
      </c>
      <c r="F848">
        <v>9605</v>
      </c>
      <c r="G848" s="139">
        <v>2011</v>
      </c>
      <c r="H848" t="s">
        <v>154</v>
      </c>
      <c r="I848">
        <v>-1</v>
      </c>
    </row>
    <row r="849" spans="1:9" ht="14.25" customHeight="1">
      <c r="A849" s="1" t="s">
        <v>457</v>
      </c>
      <c r="B849" s="1">
        <v>20478.201403000003</v>
      </c>
      <c r="C849" s="210">
        <v>10</v>
      </c>
      <c r="D849" s="1">
        <v>1935</v>
      </c>
      <c r="E849" t="s">
        <v>48</v>
      </c>
      <c r="F849">
        <v>9605</v>
      </c>
      <c r="G849" s="139">
        <v>2011</v>
      </c>
      <c r="H849" t="s">
        <v>153</v>
      </c>
      <c r="I849">
        <v>1935</v>
      </c>
    </row>
    <row r="850" spans="1:9" ht="14.25" customHeight="1">
      <c r="A850" s="1" t="s">
        <v>457</v>
      </c>
      <c r="B850" s="1">
        <v>20478.201403000003</v>
      </c>
      <c r="C850" s="210">
        <v>9</v>
      </c>
      <c r="D850" s="1">
        <v>1872</v>
      </c>
      <c r="E850" t="s">
        <v>48</v>
      </c>
      <c r="F850">
        <v>9605</v>
      </c>
      <c r="G850" s="139">
        <v>2011</v>
      </c>
      <c r="H850" t="s">
        <v>152</v>
      </c>
      <c r="I850">
        <v>1872</v>
      </c>
    </row>
    <row r="851" spans="1:9" ht="14.25" customHeight="1">
      <c r="A851" s="1" t="s">
        <v>457</v>
      </c>
      <c r="B851" s="1">
        <v>20478.201403000003</v>
      </c>
      <c r="C851" s="210">
        <v>8</v>
      </c>
      <c r="D851" s="1">
        <v>1444.7767909999998</v>
      </c>
      <c r="E851" t="s">
        <v>48</v>
      </c>
      <c r="F851">
        <v>9605</v>
      </c>
      <c r="G851" s="139">
        <v>2011</v>
      </c>
      <c r="H851" t="s">
        <v>151</v>
      </c>
      <c r="I851">
        <v>1444.7767909999998</v>
      </c>
    </row>
    <row r="852" spans="1:9" ht="14.25" customHeight="1">
      <c r="A852" s="1" t="s">
        <v>457</v>
      </c>
      <c r="B852" s="1">
        <v>20478.201403000003</v>
      </c>
      <c r="C852" s="210">
        <v>7</v>
      </c>
      <c r="D852" s="1">
        <v>2101.0463549999999</v>
      </c>
      <c r="E852" t="s">
        <v>48</v>
      </c>
      <c r="F852">
        <v>9605</v>
      </c>
      <c r="G852" s="139">
        <v>2011</v>
      </c>
      <c r="H852" t="s">
        <v>150</v>
      </c>
      <c r="I852">
        <v>2101.0463549999999</v>
      </c>
    </row>
    <row r="853" spans="1:9" ht="14.25" customHeight="1">
      <c r="A853" s="1" t="s">
        <v>457</v>
      </c>
      <c r="B853" s="1">
        <v>20478.201403000003</v>
      </c>
      <c r="C853" s="210">
        <v>6</v>
      </c>
      <c r="D853" s="1">
        <v>2071.5760189999996</v>
      </c>
      <c r="E853" t="s">
        <v>48</v>
      </c>
      <c r="F853">
        <v>9605</v>
      </c>
      <c r="G853" s="139">
        <v>2011</v>
      </c>
      <c r="H853" t="s">
        <v>149</v>
      </c>
      <c r="I853">
        <v>2071.5760189999996</v>
      </c>
    </row>
    <row r="854" spans="1:9" ht="14.25" customHeight="1">
      <c r="A854" s="1" t="s">
        <v>457</v>
      </c>
      <c r="B854" s="1">
        <v>20478.201403000003</v>
      </c>
      <c r="C854" s="210">
        <v>5</v>
      </c>
      <c r="D854" s="1">
        <v>2382.2289970000002</v>
      </c>
      <c r="E854" t="s">
        <v>48</v>
      </c>
      <c r="F854">
        <v>9605</v>
      </c>
      <c r="G854" s="139">
        <v>2011</v>
      </c>
      <c r="H854" t="s">
        <v>148</v>
      </c>
      <c r="I854">
        <v>2382.2289970000002</v>
      </c>
    </row>
    <row r="855" spans="1:9" ht="14.25" customHeight="1">
      <c r="A855" s="1" t="s">
        <v>457</v>
      </c>
      <c r="B855" s="1">
        <v>20478.201403000003</v>
      </c>
      <c r="C855" s="210">
        <v>4</v>
      </c>
      <c r="D855" s="1">
        <v>2148.9616499999993</v>
      </c>
      <c r="E855" t="s">
        <v>48</v>
      </c>
      <c r="F855">
        <v>9605</v>
      </c>
      <c r="G855" s="139">
        <v>2011</v>
      </c>
      <c r="H855" t="s">
        <v>147</v>
      </c>
      <c r="I855">
        <v>2148.9616499999993</v>
      </c>
    </row>
    <row r="856" spans="1:9" ht="14.25" customHeight="1">
      <c r="A856" s="1" t="s">
        <v>457</v>
      </c>
      <c r="B856" s="1">
        <v>20478.201403000003</v>
      </c>
      <c r="C856" s="210">
        <v>3</v>
      </c>
      <c r="D856" s="1">
        <v>2488.3885499999997</v>
      </c>
      <c r="E856" t="s">
        <v>48</v>
      </c>
      <c r="F856">
        <v>9605</v>
      </c>
      <c r="G856" s="139">
        <v>2011</v>
      </c>
      <c r="H856" t="s">
        <v>146</v>
      </c>
      <c r="I856">
        <v>2488.3885499999997</v>
      </c>
    </row>
    <row r="857" spans="1:9" ht="14.25" customHeight="1">
      <c r="A857" s="1" t="s">
        <v>457</v>
      </c>
      <c r="B857" s="1">
        <v>20478.201403000003</v>
      </c>
      <c r="C857" s="210">
        <v>2</v>
      </c>
      <c r="D857" s="1">
        <v>2204.3276730000002</v>
      </c>
      <c r="E857" t="s">
        <v>48</v>
      </c>
      <c r="F857">
        <v>9605</v>
      </c>
      <c r="G857" s="139">
        <v>2011</v>
      </c>
      <c r="H857" t="s">
        <v>145</v>
      </c>
      <c r="I857">
        <v>2204.3276730000002</v>
      </c>
    </row>
    <row r="858" spans="1:9" ht="14.25" customHeight="1">
      <c r="A858" s="1" t="s">
        <v>457</v>
      </c>
      <c r="B858" s="1">
        <v>20478.201403000003</v>
      </c>
      <c r="C858" s="210">
        <v>1</v>
      </c>
      <c r="D858" s="1">
        <v>1829.8953679999997</v>
      </c>
      <c r="E858" t="s">
        <v>48</v>
      </c>
      <c r="F858">
        <v>9605</v>
      </c>
      <c r="G858" s="139">
        <v>2011</v>
      </c>
      <c r="H858" t="s">
        <v>144</v>
      </c>
      <c r="I858">
        <v>1829.8953679999997</v>
      </c>
    </row>
    <row r="859" spans="1:9" ht="14.25" customHeight="1">
      <c r="A859" s="1" t="s">
        <v>458</v>
      </c>
      <c r="B859" s="1">
        <v>4331.7765211919996</v>
      </c>
      <c r="C859" s="210">
        <v>10</v>
      </c>
      <c r="D859" s="1" t="s">
        <v>8</v>
      </c>
      <c r="E859" t="s">
        <v>48</v>
      </c>
      <c r="F859">
        <v>9606</v>
      </c>
      <c r="G859" s="139">
        <v>2011</v>
      </c>
      <c r="H859" t="s">
        <v>155</v>
      </c>
      <c r="I859">
        <v>-1</v>
      </c>
    </row>
    <row r="860" spans="1:9" ht="14.25" customHeight="1">
      <c r="A860" s="1" t="s">
        <v>458</v>
      </c>
      <c r="B860" s="1">
        <v>4331.7765211919996</v>
      </c>
      <c r="C860" s="210">
        <v>10</v>
      </c>
      <c r="D860" s="1" t="s">
        <v>8</v>
      </c>
      <c r="E860" t="s">
        <v>48</v>
      </c>
      <c r="F860">
        <v>9606</v>
      </c>
      <c r="G860" s="139">
        <v>2011</v>
      </c>
      <c r="H860" t="s">
        <v>154</v>
      </c>
      <c r="I860">
        <v>-1</v>
      </c>
    </row>
    <row r="861" spans="1:9" ht="14.25" customHeight="1">
      <c r="A861" s="1" t="s">
        <v>458</v>
      </c>
      <c r="B861" s="1">
        <v>4331.7765211919996</v>
      </c>
      <c r="C861" s="210">
        <v>10</v>
      </c>
      <c r="D861" s="1">
        <v>409</v>
      </c>
      <c r="E861" t="s">
        <v>48</v>
      </c>
      <c r="F861">
        <v>9606</v>
      </c>
      <c r="G861" s="139">
        <v>2011</v>
      </c>
      <c r="H861" t="s">
        <v>153</v>
      </c>
      <c r="I861">
        <v>409</v>
      </c>
    </row>
    <row r="862" spans="1:9" ht="14.25" customHeight="1">
      <c r="A862" s="1" t="s">
        <v>458</v>
      </c>
      <c r="B862" s="1">
        <v>4331.7765211919996</v>
      </c>
      <c r="C862" s="210">
        <v>9</v>
      </c>
      <c r="D862" s="1">
        <v>407</v>
      </c>
      <c r="E862" t="s">
        <v>48</v>
      </c>
      <c r="F862">
        <v>9606</v>
      </c>
      <c r="G862" s="139">
        <v>2011</v>
      </c>
      <c r="H862" t="s">
        <v>152</v>
      </c>
      <c r="I862">
        <v>407</v>
      </c>
    </row>
    <row r="863" spans="1:9" ht="14.25" customHeight="1">
      <c r="A863" s="1" t="s">
        <v>458</v>
      </c>
      <c r="B863" s="1">
        <v>4331.7765211919996</v>
      </c>
      <c r="C863" s="210">
        <v>8</v>
      </c>
      <c r="D863" s="1">
        <v>291.02081963199998</v>
      </c>
      <c r="E863" t="s">
        <v>48</v>
      </c>
      <c r="F863">
        <v>9606</v>
      </c>
      <c r="G863" s="139">
        <v>2011</v>
      </c>
      <c r="H863" t="s">
        <v>151</v>
      </c>
      <c r="I863">
        <v>291.02081963199998</v>
      </c>
    </row>
    <row r="864" spans="1:9" ht="14.25" customHeight="1">
      <c r="A864" s="1" t="s">
        <v>458</v>
      </c>
      <c r="B864" s="1">
        <v>4331.7765211919996</v>
      </c>
      <c r="C864" s="210">
        <v>7</v>
      </c>
      <c r="D864" s="1">
        <v>435.86235553500012</v>
      </c>
      <c r="E864" t="s">
        <v>48</v>
      </c>
      <c r="F864">
        <v>9606</v>
      </c>
      <c r="G864" s="139">
        <v>2011</v>
      </c>
      <c r="H864" t="s">
        <v>150</v>
      </c>
      <c r="I864">
        <v>435.86235553500012</v>
      </c>
    </row>
    <row r="865" spans="1:9" ht="14.25" customHeight="1">
      <c r="A865" s="1" t="s">
        <v>458</v>
      </c>
      <c r="B865" s="1">
        <v>4331.7765211919996</v>
      </c>
      <c r="C865" s="210">
        <v>6</v>
      </c>
      <c r="D865" s="1">
        <v>433.11933707399999</v>
      </c>
      <c r="E865" t="s">
        <v>48</v>
      </c>
      <c r="F865">
        <v>9606</v>
      </c>
      <c r="G865" s="139">
        <v>2011</v>
      </c>
      <c r="H865" t="s">
        <v>149</v>
      </c>
      <c r="I865">
        <v>433.11933707399999</v>
      </c>
    </row>
    <row r="866" spans="1:9" ht="14.25" customHeight="1">
      <c r="A866" s="1" t="s">
        <v>458</v>
      </c>
      <c r="B866" s="1">
        <v>4331.7765211919996</v>
      </c>
      <c r="C866" s="210">
        <v>5</v>
      </c>
      <c r="D866" s="1">
        <v>497.5489445179997</v>
      </c>
      <c r="E866" t="s">
        <v>48</v>
      </c>
      <c r="F866">
        <v>9606</v>
      </c>
      <c r="G866" s="139">
        <v>2011</v>
      </c>
      <c r="H866" t="s">
        <v>148</v>
      </c>
      <c r="I866">
        <v>497.5489445179997</v>
      </c>
    </row>
    <row r="867" spans="1:9" ht="14.25" customHeight="1">
      <c r="A867" s="1" t="s">
        <v>458</v>
      </c>
      <c r="B867" s="1">
        <v>4331.7765211919996</v>
      </c>
      <c r="C867" s="210">
        <v>4</v>
      </c>
      <c r="D867" s="1">
        <v>464.19992955500004</v>
      </c>
      <c r="E867" t="s">
        <v>48</v>
      </c>
      <c r="F867">
        <v>9606</v>
      </c>
      <c r="G867" s="139">
        <v>2011</v>
      </c>
      <c r="H867" t="s">
        <v>147</v>
      </c>
      <c r="I867">
        <v>464.19992955500004</v>
      </c>
    </row>
    <row r="868" spans="1:9" ht="14.25" customHeight="1">
      <c r="A868" s="1" t="s">
        <v>458</v>
      </c>
      <c r="B868" s="1">
        <v>4331.7765211919996</v>
      </c>
      <c r="C868" s="210">
        <v>3</v>
      </c>
      <c r="D868" s="1">
        <v>533.60057533200018</v>
      </c>
      <c r="E868" t="s">
        <v>48</v>
      </c>
      <c r="F868">
        <v>9606</v>
      </c>
      <c r="G868" s="139">
        <v>2011</v>
      </c>
      <c r="H868" t="s">
        <v>146</v>
      </c>
      <c r="I868">
        <v>533.60057533200018</v>
      </c>
    </row>
    <row r="869" spans="1:9" ht="14.25" customHeight="1">
      <c r="A869" s="1" t="s">
        <v>458</v>
      </c>
      <c r="B869" s="1">
        <v>4331.7765211919996</v>
      </c>
      <c r="C869" s="210">
        <v>2</v>
      </c>
      <c r="D869" s="1">
        <v>468.27712265399992</v>
      </c>
      <c r="E869" t="s">
        <v>48</v>
      </c>
      <c r="F869">
        <v>9606</v>
      </c>
      <c r="G869" s="139">
        <v>2011</v>
      </c>
      <c r="H869" t="s">
        <v>145</v>
      </c>
      <c r="I869">
        <v>468.27712265399992</v>
      </c>
    </row>
    <row r="870" spans="1:9" ht="14.25" customHeight="1">
      <c r="A870" s="1" t="s">
        <v>458</v>
      </c>
      <c r="B870" s="1">
        <v>4331.7765211919996</v>
      </c>
      <c r="C870" s="210">
        <v>1</v>
      </c>
      <c r="D870" s="1">
        <v>392.14743689200009</v>
      </c>
      <c r="E870" t="s">
        <v>48</v>
      </c>
      <c r="F870">
        <v>9606</v>
      </c>
      <c r="G870" s="139">
        <v>2011</v>
      </c>
      <c r="H870" t="s">
        <v>144</v>
      </c>
      <c r="I870">
        <v>392.14743689200009</v>
      </c>
    </row>
    <row r="871" spans="1:9" ht="14.25" customHeight="1">
      <c r="A871" s="1" t="s">
        <v>459</v>
      </c>
      <c r="B871" s="1">
        <v>4714.1623266666666</v>
      </c>
      <c r="C871" s="210">
        <v>12</v>
      </c>
      <c r="D871" s="1">
        <v>430</v>
      </c>
      <c r="E871" t="s">
        <v>49</v>
      </c>
      <c r="F871">
        <v>9601</v>
      </c>
      <c r="G871" s="139">
        <v>2011</v>
      </c>
      <c r="H871" t="s">
        <v>155</v>
      </c>
      <c r="I871">
        <v>430</v>
      </c>
    </row>
    <row r="872" spans="1:9" ht="14.25" customHeight="1">
      <c r="A872" s="1" t="s">
        <v>459</v>
      </c>
      <c r="B872" s="1">
        <v>4714.1623266666666</v>
      </c>
      <c r="C872" s="210">
        <v>11</v>
      </c>
      <c r="D872" s="1">
        <v>406</v>
      </c>
      <c r="E872" t="s">
        <v>49</v>
      </c>
      <c r="F872">
        <v>9601</v>
      </c>
      <c r="G872" s="139">
        <v>2011</v>
      </c>
      <c r="H872" t="s">
        <v>154</v>
      </c>
      <c r="I872">
        <v>406</v>
      </c>
    </row>
    <row r="873" spans="1:9" ht="14.25" customHeight="1">
      <c r="A873" s="1" t="s">
        <v>459</v>
      </c>
      <c r="B873" s="1">
        <v>4714.1623266666666</v>
      </c>
      <c r="C873" s="210">
        <v>10</v>
      </c>
      <c r="D873" s="1">
        <v>398</v>
      </c>
      <c r="E873" t="s">
        <v>49</v>
      </c>
      <c r="F873">
        <v>9601</v>
      </c>
      <c r="G873" s="139">
        <v>2011</v>
      </c>
      <c r="H873" t="s">
        <v>153</v>
      </c>
      <c r="I873">
        <v>398</v>
      </c>
    </row>
    <row r="874" spans="1:9" ht="14.25" customHeight="1">
      <c r="A874" s="1" t="s">
        <v>459</v>
      </c>
      <c r="B874" s="1">
        <v>4714.1623266666666</v>
      </c>
      <c r="C874" s="210">
        <v>9</v>
      </c>
      <c r="D874" s="1">
        <v>412</v>
      </c>
      <c r="E874" t="s">
        <v>49</v>
      </c>
      <c r="F874">
        <v>9601</v>
      </c>
      <c r="G874" s="139">
        <v>2011</v>
      </c>
      <c r="H874" t="s">
        <v>152</v>
      </c>
      <c r="I874">
        <v>412</v>
      </c>
    </row>
    <row r="875" spans="1:9" ht="14.25" customHeight="1">
      <c r="A875" s="1" t="s">
        <v>459</v>
      </c>
      <c r="B875" s="1">
        <v>4714.1623266666666</v>
      </c>
      <c r="C875" s="210">
        <v>8</v>
      </c>
      <c r="D875" s="1">
        <v>367</v>
      </c>
      <c r="E875" t="s">
        <v>49</v>
      </c>
      <c r="F875">
        <v>9601</v>
      </c>
      <c r="G875" s="139">
        <v>2011</v>
      </c>
      <c r="H875" t="s">
        <v>151</v>
      </c>
      <c r="I875">
        <v>367</v>
      </c>
    </row>
    <row r="876" spans="1:9" ht="14.25" customHeight="1">
      <c r="A876" s="1" t="s">
        <v>459</v>
      </c>
      <c r="B876" s="1">
        <v>4714.1623266666666</v>
      </c>
      <c r="C876" s="210">
        <v>7</v>
      </c>
      <c r="D876" s="1">
        <v>372</v>
      </c>
      <c r="E876" t="s">
        <v>49</v>
      </c>
      <c r="F876">
        <v>9601</v>
      </c>
      <c r="G876" s="139">
        <v>2011</v>
      </c>
      <c r="H876" t="s">
        <v>150</v>
      </c>
      <c r="I876">
        <v>372</v>
      </c>
    </row>
    <row r="877" spans="1:9" ht="14.25" customHeight="1">
      <c r="A877" s="1" t="s">
        <v>459</v>
      </c>
      <c r="B877" s="1">
        <v>4714.1623266666666</v>
      </c>
      <c r="C877" s="210">
        <v>6</v>
      </c>
      <c r="D877" s="1">
        <v>381</v>
      </c>
      <c r="E877" t="s">
        <v>49</v>
      </c>
      <c r="F877">
        <v>9601</v>
      </c>
      <c r="G877" s="139">
        <v>2011</v>
      </c>
      <c r="H877" t="s">
        <v>149</v>
      </c>
      <c r="I877">
        <v>381</v>
      </c>
    </row>
    <row r="878" spans="1:9" ht="14.25" customHeight="1">
      <c r="A878" s="1" t="s">
        <v>459</v>
      </c>
      <c r="B878" s="1">
        <v>4714.1623266666666</v>
      </c>
      <c r="C878" s="210">
        <v>5</v>
      </c>
      <c r="D878" s="1">
        <v>403</v>
      </c>
      <c r="E878" t="s">
        <v>49</v>
      </c>
      <c r="F878">
        <v>9601</v>
      </c>
      <c r="G878" s="139">
        <v>2011</v>
      </c>
      <c r="H878" t="s">
        <v>148</v>
      </c>
      <c r="I878">
        <v>403</v>
      </c>
    </row>
    <row r="879" spans="1:9" ht="14.25" customHeight="1">
      <c r="A879" s="1" t="s">
        <v>459</v>
      </c>
      <c r="B879" s="1">
        <v>4714.1623266666666</v>
      </c>
      <c r="C879" s="210">
        <v>4</v>
      </c>
      <c r="D879" s="1">
        <v>377.79058166666664</v>
      </c>
      <c r="E879" t="s">
        <v>49</v>
      </c>
      <c r="F879">
        <v>9601</v>
      </c>
      <c r="G879" s="139">
        <v>2011</v>
      </c>
      <c r="H879" t="s">
        <v>147</v>
      </c>
      <c r="I879">
        <v>377.79058166666664</v>
      </c>
    </row>
    <row r="880" spans="1:9" ht="14.25" customHeight="1">
      <c r="A880" s="1" t="s">
        <v>459</v>
      </c>
      <c r="B880" s="1">
        <v>4714.1623266666666</v>
      </c>
      <c r="C880" s="210">
        <v>3</v>
      </c>
      <c r="D880" s="1">
        <v>386.79058166666664</v>
      </c>
      <c r="E880" t="s">
        <v>49</v>
      </c>
      <c r="F880">
        <v>9601</v>
      </c>
      <c r="G880" s="139">
        <v>2011</v>
      </c>
      <c r="H880" t="s">
        <v>146</v>
      </c>
      <c r="I880">
        <v>386.79058166666664</v>
      </c>
    </row>
    <row r="881" spans="1:9" ht="14.25" customHeight="1">
      <c r="A881" s="1" t="s">
        <v>459</v>
      </c>
      <c r="B881" s="1">
        <v>4714.1623266666666</v>
      </c>
      <c r="C881" s="210">
        <v>2</v>
      </c>
      <c r="D881" s="1">
        <v>396.79058166666664</v>
      </c>
      <c r="E881" t="s">
        <v>49</v>
      </c>
      <c r="F881">
        <v>9601</v>
      </c>
      <c r="G881" s="139">
        <v>2011</v>
      </c>
      <c r="H881" t="s">
        <v>145</v>
      </c>
      <c r="I881">
        <v>396.79058166666664</v>
      </c>
    </row>
    <row r="882" spans="1:9" ht="14.25" customHeight="1">
      <c r="A882" s="1" t="s">
        <v>459</v>
      </c>
      <c r="B882" s="403">
        <v>4714.1623266666666</v>
      </c>
      <c r="C882" s="404">
        <v>1</v>
      </c>
      <c r="D882" s="403">
        <v>383.79058166666664</v>
      </c>
      <c r="E882" t="s">
        <v>49</v>
      </c>
      <c r="F882">
        <v>9601</v>
      </c>
      <c r="G882" s="139">
        <v>2011</v>
      </c>
      <c r="H882" t="s">
        <v>144</v>
      </c>
      <c r="I882">
        <v>383.79058166666664</v>
      </c>
    </row>
    <row r="883" spans="1:9" ht="14.25" customHeight="1">
      <c r="A883" s="1" t="s">
        <v>460</v>
      </c>
      <c r="B883" s="1">
        <v>194</v>
      </c>
      <c r="C883" s="210">
        <v>12</v>
      </c>
      <c r="D883" s="1">
        <v>18</v>
      </c>
      <c r="E883" t="s">
        <v>49</v>
      </c>
      <c r="F883">
        <v>9602</v>
      </c>
      <c r="G883" s="139">
        <v>2011</v>
      </c>
      <c r="H883" t="s">
        <v>155</v>
      </c>
      <c r="I883">
        <v>18</v>
      </c>
    </row>
    <row r="884" spans="1:9" ht="14.25" customHeight="1">
      <c r="A884" s="1" t="s">
        <v>460</v>
      </c>
      <c r="B884" s="1">
        <v>194</v>
      </c>
      <c r="C884" s="210">
        <v>11</v>
      </c>
      <c r="D884" s="1">
        <v>17</v>
      </c>
      <c r="E884" t="s">
        <v>49</v>
      </c>
      <c r="F884">
        <v>9602</v>
      </c>
      <c r="G884" s="139">
        <v>2011</v>
      </c>
      <c r="H884" t="s">
        <v>154</v>
      </c>
      <c r="I884">
        <v>17</v>
      </c>
    </row>
    <row r="885" spans="1:9" ht="14.25" customHeight="1">
      <c r="A885" s="1" t="s">
        <v>460</v>
      </c>
      <c r="B885" s="1">
        <v>194</v>
      </c>
      <c r="C885" s="210">
        <v>10</v>
      </c>
      <c r="D885" s="1">
        <v>17</v>
      </c>
      <c r="E885" t="s">
        <v>49</v>
      </c>
      <c r="F885">
        <v>9602</v>
      </c>
      <c r="G885" s="139">
        <v>2011</v>
      </c>
      <c r="H885" t="s">
        <v>153</v>
      </c>
      <c r="I885">
        <v>17</v>
      </c>
    </row>
    <row r="886" spans="1:9" ht="14.25" customHeight="1">
      <c r="A886" s="1" t="s">
        <v>460</v>
      </c>
      <c r="B886" s="1">
        <v>194</v>
      </c>
      <c r="C886" s="210">
        <v>9</v>
      </c>
      <c r="D886" s="1">
        <v>18</v>
      </c>
      <c r="E886" t="s">
        <v>49</v>
      </c>
      <c r="F886">
        <v>9602</v>
      </c>
      <c r="G886" s="139">
        <v>2011</v>
      </c>
      <c r="H886" t="s">
        <v>152</v>
      </c>
      <c r="I886">
        <v>18</v>
      </c>
    </row>
    <row r="887" spans="1:9" ht="14.25" customHeight="1">
      <c r="A887" s="1" t="s">
        <v>460</v>
      </c>
      <c r="B887" s="1">
        <v>194</v>
      </c>
      <c r="C887" s="210">
        <v>8</v>
      </c>
      <c r="D887" s="1">
        <v>15</v>
      </c>
      <c r="E887" t="s">
        <v>49</v>
      </c>
      <c r="F887">
        <v>9602</v>
      </c>
      <c r="G887" s="139">
        <v>2011</v>
      </c>
      <c r="H887" t="s">
        <v>151</v>
      </c>
      <c r="I887">
        <v>15</v>
      </c>
    </row>
    <row r="888" spans="1:9" ht="14.25" customHeight="1">
      <c r="A888" s="1" t="s">
        <v>460</v>
      </c>
      <c r="B888" s="1">
        <v>194</v>
      </c>
      <c r="C888" s="210">
        <v>7</v>
      </c>
      <c r="D888" s="1">
        <v>15</v>
      </c>
      <c r="E888" t="s">
        <v>49</v>
      </c>
      <c r="F888">
        <v>9602</v>
      </c>
      <c r="G888" s="139">
        <v>2011</v>
      </c>
      <c r="H888" t="s">
        <v>150</v>
      </c>
      <c r="I888">
        <v>15</v>
      </c>
    </row>
    <row r="889" spans="1:9" ht="14.25" customHeight="1">
      <c r="A889" s="1" t="s">
        <v>460</v>
      </c>
      <c r="B889" s="1">
        <v>194</v>
      </c>
      <c r="C889" s="210">
        <v>6</v>
      </c>
      <c r="D889" s="1">
        <v>15</v>
      </c>
      <c r="E889" t="s">
        <v>49</v>
      </c>
      <c r="F889">
        <v>9602</v>
      </c>
      <c r="G889" s="139">
        <v>2011</v>
      </c>
      <c r="H889" t="s">
        <v>149</v>
      </c>
      <c r="I889">
        <v>15</v>
      </c>
    </row>
    <row r="890" spans="1:9" ht="14.25" customHeight="1">
      <c r="A890" s="1" t="s">
        <v>460</v>
      </c>
      <c r="B890" s="1">
        <v>194</v>
      </c>
      <c r="C890" s="210">
        <v>5</v>
      </c>
      <c r="D890" s="1">
        <v>16</v>
      </c>
      <c r="E890" t="s">
        <v>49</v>
      </c>
      <c r="F890">
        <v>9602</v>
      </c>
      <c r="G890" s="139">
        <v>2011</v>
      </c>
      <c r="H890" t="s">
        <v>148</v>
      </c>
      <c r="I890">
        <v>16</v>
      </c>
    </row>
    <row r="891" spans="1:9" ht="14.25" customHeight="1">
      <c r="A891" s="1" t="s">
        <v>460</v>
      </c>
      <c r="B891" s="1">
        <v>194</v>
      </c>
      <c r="C891" s="210">
        <v>4</v>
      </c>
      <c r="D891" s="1">
        <v>15</v>
      </c>
      <c r="E891" t="s">
        <v>49</v>
      </c>
      <c r="F891">
        <v>9602</v>
      </c>
      <c r="G891" s="139">
        <v>2011</v>
      </c>
      <c r="H891" t="s">
        <v>147</v>
      </c>
      <c r="I891">
        <v>15</v>
      </c>
    </row>
    <row r="892" spans="1:9" ht="14.25" customHeight="1">
      <c r="A892" s="1" t="s">
        <v>460</v>
      </c>
      <c r="B892" s="1">
        <v>194</v>
      </c>
      <c r="C892" s="210">
        <v>3</v>
      </c>
      <c r="D892" s="1">
        <v>16</v>
      </c>
      <c r="E892" t="s">
        <v>49</v>
      </c>
      <c r="F892">
        <v>9602</v>
      </c>
      <c r="G892" s="139">
        <v>2011</v>
      </c>
      <c r="H892" t="s">
        <v>146</v>
      </c>
      <c r="I892">
        <v>16</v>
      </c>
    </row>
    <row r="893" spans="1:9" ht="14.25" customHeight="1">
      <c r="A893" s="1" t="s">
        <v>460</v>
      </c>
      <c r="B893" s="1">
        <v>194</v>
      </c>
      <c r="C893" s="210">
        <v>2</v>
      </c>
      <c r="D893" s="1">
        <v>16</v>
      </c>
      <c r="E893" t="s">
        <v>49</v>
      </c>
      <c r="F893">
        <v>9602</v>
      </c>
      <c r="G893" s="139">
        <v>2011</v>
      </c>
      <c r="H893" t="s">
        <v>145</v>
      </c>
      <c r="I893">
        <v>16</v>
      </c>
    </row>
    <row r="894" spans="1:9" ht="14.25" customHeight="1">
      <c r="A894" s="1" t="s">
        <v>460</v>
      </c>
      <c r="B894" s="1">
        <v>194</v>
      </c>
      <c r="C894" s="210">
        <v>1</v>
      </c>
      <c r="D894" s="1">
        <v>16</v>
      </c>
      <c r="E894" t="s">
        <v>49</v>
      </c>
      <c r="F894">
        <v>9602</v>
      </c>
      <c r="G894" s="139">
        <v>2011</v>
      </c>
      <c r="H894" t="s">
        <v>144</v>
      </c>
      <c r="I894">
        <v>16</v>
      </c>
    </row>
    <row r="895" spans="1:9" ht="14.25" customHeight="1">
      <c r="A895" s="1" t="s">
        <v>461</v>
      </c>
      <c r="B895" s="1">
        <v>5513</v>
      </c>
      <c r="C895" s="210">
        <v>12</v>
      </c>
      <c r="D895" s="1">
        <v>535</v>
      </c>
      <c r="E895" t="s">
        <v>49</v>
      </c>
      <c r="F895">
        <v>9603</v>
      </c>
      <c r="G895" s="139">
        <v>2011</v>
      </c>
      <c r="H895" t="s">
        <v>155</v>
      </c>
      <c r="I895">
        <v>535</v>
      </c>
    </row>
    <row r="896" spans="1:9" ht="14.25" customHeight="1">
      <c r="A896" s="1" t="s">
        <v>461</v>
      </c>
      <c r="B896" s="1">
        <v>5513</v>
      </c>
      <c r="C896" s="210">
        <v>11</v>
      </c>
      <c r="D896" s="1">
        <v>501</v>
      </c>
      <c r="E896" t="s">
        <v>49</v>
      </c>
      <c r="F896">
        <v>9603</v>
      </c>
      <c r="G896" s="139">
        <v>2011</v>
      </c>
      <c r="H896" t="s">
        <v>154</v>
      </c>
      <c r="I896">
        <v>501</v>
      </c>
    </row>
    <row r="897" spans="1:9" ht="14.25" customHeight="1">
      <c r="A897" s="1" t="s">
        <v>461</v>
      </c>
      <c r="B897" s="1">
        <v>5513</v>
      </c>
      <c r="C897" s="210">
        <v>10</v>
      </c>
      <c r="D897" s="1">
        <v>485</v>
      </c>
      <c r="E897" t="s">
        <v>49</v>
      </c>
      <c r="F897">
        <v>9603</v>
      </c>
      <c r="G897" s="139">
        <v>2011</v>
      </c>
      <c r="H897" t="s">
        <v>153</v>
      </c>
      <c r="I897">
        <v>485</v>
      </c>
    </row>
    <row r="898" spans="1:9" ht="14.25" customHeight="1">
      <c r="A898" s="1" t="s">
        <v>461</v>
      </c>
      <c r="B898" s="1">
        <v>5513</v>
      </c>
      <c r="C898" s="210">
        <v>9</v>
      </c>
      <c r="D898" s="1">
        <v>451</v>
      </c>
      <c r="E898" t="s">
        <v>49</v>
      </c>
      <c r="F898">
        <v>9603</v>
      </c>
      <c r="G898" s="139">
        <v>2011</v>
      </c>
      <c r="H898" t="s">
        <v>152</v>
      </c>
      <c r="I898">
        <v>451</v>
      </c>
    </row>
    <row r="899" spans="1:9" ht="14.25" customHeight="1">
      <c r="A899" s="1" t="s">
        <v>461</v>
      </c>
      <c r="B899" s="1">
        <v>5513</v>
      </c>
      <c r="C899" s="210">
        <v>8</v>
      </c>
      <c r="D899" s="1">
        <v>410</v>
      </c>
      <c r="E899" t="s">
        <v>49</v>
      </c>
      <c r="F899">
        <v>9603</v>
      </c>
      <c r="G899" s="139">
        <v>2011</v>
      </c>
      <c r="H899" t="s">
        <v>151</v>
      </c>
      <c r="I899">
        <v>410</v>
      </c>
    </row>
    <row r="900" spans="1:9" ht="14.25" customHeight="1">
      <c r="A900" s="1" t="s">
        <v>461</v>
      </c>
      <c r="B900" s="1">
        <v>5513</v>
      </c>
      <c r="C900" s="210">
        <v>7</v>
      </c>
      <c r="D900" s="1">
        <v>485</v>
      </c>
      <c r="E900" t="s">
        <v>49</v>
      </c>
      <c r="F900">
        <v>9603</v>
      </c>
      <c r="G900" s="139">
        <v>2011</v>
      </c>
      <c r="H900" t="s">
        <v>150</v>
      </c>
      <c r="I900">
        <v>485</v>
      </c>
    </row>
    <row r="901" spans="1:9" ht="14.25" customHeight="1">
      <c r="A901" s="1" t="s">
        <v>461</v>
      </c>
      <c r="B901" s="1">
        <v>5513</v>
      </c>
      <c r="C901" s="210">
        <v>6</v>
      </c>
      <c r="D901" s="1">
        <v>476</v>
      </c>
      <c r="E901" t="s">
        <v>49</v>
      </c>
      <c r="F901">
        <v>9603</v>
      </c>
      <c r="G901" s="139">
        <v>2011</v>
      </c>
      <c r="H901" t="s">
        <v>149</v>
      </c>
      <c r="I901">
        <v>476</v>
      </c>
    </row>
    <row r="902" spans="1:9" ht="14.25" customHeight="1">
      <c r="A902" s="1" t="s">
        <v>461</v>
      </c>
      <c r="B902" s="1">
        <v>5513</v>
      </c>
      <c r="C902" s="210">
        <v>5</v>
      </c>
      <c r="D902" s="1">
        <v>461</v>
      </c>
      <c r="E902" t="s">
        <v>49</v>
      </c>
      <c r="F902">
        <v>9603</v>
      </c>
      <c r="G902" s="139">
        <v>2011</v>
      </c>
      <c r="H902" t="s">
        <v>148</v>
      </c>
      <c r="I902">
        <v>461</v>
      </c>
    </row>
    <row r="903" spans="1:9" ht="14.25" customHeight="1">
      <c r="A903" s="1" t="s">
        <v>461</v>
      </c>
      <c r="B903" s="1">
        <v>5513</v>
      </c>
      <c r="C903" s="210">
        <v>4</v>
      </c>
      <c r="D903" s="1">
        <v>432</v>
      </c>
      <c r="E903" t="s">
        <v>49</v>
      </c>
      <c r="F903">
        <v>9603</v>
      </c>
      <c r="G903" s="139">
        <v>2011</v>
      </c>
      <c r="H903" t="s">
        <v>147</v>
      </c>
      <c r="I903">
        <v>432</v>
      </c>
    </row>
    <row r="904" spans="1:9" ht="14.25" customHeight="1">
      <c r="A904" s="1" t="s">
        <v>461</v>
      </c>
      <c r="B904" s="1">
        <v>5513</v>
      </c>
      <c r="C904" s="210">
        <v>3</v>
      </c>
      <c r="D904" s="1">
        <v>464</v>
      </c>
      <c r="E904" t="s">
        <v>49</v>
      </c>
      <c r="F904">
        <v>9603</v>
      </c>
      <c r="G904" s="139">
        <v>2011</v>
      </c>
      <c r="H904" t="s">
        <v>146</v>
      </c>
      <c r="I904">
        <v>464</v>
      </c>
    </row>
    <row r="905" spans="1:9" ht="14.25" customHeight="1">
      <c r="A905" s="1" t="s">
        <v>461</v>
      </c>
      <c r="B905" s="1">
        <v>5513</v>
      </c>
      <c r="C905" s="210">
        <v>2</v>
      </c>
      <c r="D905" s="1">
        <v>434</v>
      </c>
      <c r="E905" t="s">
        <v>49</v>
      </c>
      <c r="F905">
        <v>9603</v>
      </c>
      <c r="G905" s="139">
        <v>2011</v>
      </c>
      <c r="H905" t="s">
        <v>145</v>
      </c>
      <c r="I905">
        <v>434</v>
      </c>
    </row>
    <row r="906" spans="1:9" ht="14.25" customHeight="1">
      <c r="A906" s="1" t="s">
        <v>461</v>
      </c>
      <c r="B906" s="1">
        <v>5513</v>
      </c>
      <c r="C906" s="210">
        <v>1</v>
      </c>
      <c r="D906" s="1">
        <v>379</v>
      </c>
      <c r="E906" t="s">
        <v>49</v>
      </c>
      <c r="F906">
        <v>9603</v>
      </c>
      <c r="G906" s="139">
        <v>2011</v>
      </c>
      <c r="H906" t="s">
        <v>144</v>
      </c>
      <c r="I906">
        <v>379</v>
      </c>
    </row>
    <row r="907" spans="1:9" ht="14.25" customHeight="1">
      <c r="A907" s="1" t="s">
        <v>462</v>
      </c>
      <c r="B907" s="1">
        <v>775</v>
      </c>
      <c r="C907" s="210">
        <v>12</v>
      </c>
      <c r="D907" s="1">
        <v>81</v>
      </c>
      <c r="E907" t="s">
        <v>49</v>
      </c>
      <c r="F907">
        <v>9604</v>
      </c>
      <c r="G907" s="139">
        <v>2011</v>
      </c>
      <c r="H907" t="s">
        <v>155</v>
      </c>
      <c r="I907">
        <v>81</v>
      </c>
    </row>
    <row r="908" spans="1:9" ht="14.25" customHeight="1">
      <c r="A908" s="1" t="s">
        <v>462</v>
      </c>
      <c r="B908" s="1">
        <v>775</v>
      </c>
      <c r="C908" s="210">
        <v>11</v>
      </c>
      <c r="D908" s="1">
        <v>71</v>
      </c>
      <c r="E908" t="s">
        <v>49</v>
      </c>
      <c r="F908">
        <v>9604</v>
      </c>
      <c r="G908" s="139">
        <v>2011</v>
      </c>
      <c r="H908" t="s">
        <v>154</v>
      </c>
      <c r="I908">
        <v>71</v>
      </c>
    </row>
    <row r="909" spans="1:9" ht="14.25" customHeight="1">
      <c r="A909" s="1" t="s">
        <v>462</v>
      </c>
      <c r="B909" s="1">
        <v>775</v>
      </c>
      <c r="C909" s="210">
        <v>10</v>
      </c>
      <c r="D909" s="1">
        <v>69</v>
      </c>
      <c r="E909" t="s">
        <v>49</v>
      </c>
      <c r="F909">
        <v>9604</v>
      </c>
      <c r="G909" s="139">
        <v>2011</v>
      </c>
      <c r="H909" t="s">
        <v>153</v>
      </c>
      <c r="I909">
        <v>69</v>
      </c>
    </row>
    <row r="910" spans="1:9" ht="14.25" customHeight="1">
      <c r="A910" s="1" t="s">
        <v>462</v>
      </c>
      <c r="B910" s="1">
        <v>775</v>
      </c>
      <c r="C910" s="210">
        <v>9</v>
      </c>
      <c r="D910" s="1">
        <v>68</v>
      </c>
      <c r="E910" t="s">
        <v>49</v>
      </c>
      <c r="F910">
        <v>9604</v>
      </c>
      <c r="G910" s="139">
        <v>2011</v>
      </c>
      <c r="H910" t="s">
        <v>152</v>
      </c>
      <c r="I910">
        <v>68</v>
      </c>
    </row>
    <row r="911" spans="1:9" ht="14.25" customHeight="1">
      <c r="A911" s="1" t="s">
        <v>462</v>
      </c>
      <c r="B911" s="1">
        <v>775</v>
      </c>
      <c r="C911" s="210">
        <v>8</v>
      </c>
      <c r="D911" s="1">
        <v>60</v>
      </c>
      <c r="E911" t="s">
        <v>49</v>
      </c>
      <c r="F911">
        <v>9604</v>
      </c>
      <c r="G911" s="139">
        <v>2011</v>
      </c>
      <c r="H911" t="s">
        <v>151</v>
      </c>
      <c r="I911">
        <v>60</v>
      </c>
    </row>
    <row r="912" spans="1:9" ht="14.25" customHeight="1">
      <c r="A912" s="1" t="s">
        <v>462</v>
      </c>
      <c r="B912" s="1">
        <v>775</v>
      </c>
      <c r="C912" s="210">
        <v>7</v>
      </c>
      <c r="D912" s="1">
        <v>68</v>
      </c>
      <c r="E912" t="s">
        <v>49</v>
      </c>
      <c r="F912">
        <v>9604</v>
      </c>
      <c r="G912" s="139">
        <v>2011</v>
      </c>
      <c r="H912" t="s">
        <v>150</v>
      </c>
      <c r="I912">
        <v>68</v>
      </c>
    </row>
    <row r="913" spans="1:9" ht="14.25" customHeight="1">
      <c r="A913" s="1" t="s">
        <v>462</v>
      </c>
      <c r="B913" s="1">
        <v>775</v>
      </c>
      <c r="C913" s="210">
        <v>6</v>
      </c>
      <c r="D913" s="1">
        <v>72</v>
      </c>
      <c r="E913" t="s">
        <v>49</v>
      </c>
      <c r="F913">
        <v>9604</v>
      </c>
      <c r="G913" s="139">
        <v>2011</v>
      </c>
      <c r="H913" t="s">
        <v>149</v>
      </c>
      <c r="I913">
        <v>72</v>
      </c>
    </row>
    <row r="914" spans="1:9" ht="14.25" customHeight="1">
      <c r="A914" s="1" t="s">
        <v>462</v>
      </c>
      <c r="B914" s="1">
        <v>775</v>
      </c>
      <c r="C914" s="210">
        <v>5</v>
      </c>
      <c r="D914" s="1">
        <v>61</v>
      </c>
      <c r="E914" t="s">
        <v>49</v>
      </c>
      <c r="F914">
        <v>9604</v>
      </c>
      <c r="G914" s="139">
        <v>2011</v>
      </c>
      <c r="H914" t="s">
        <v>148</v>
      </c>
      <c r="I914">
        <v>61</v>
      </c>
    </row>
    <row r="915" spans="1:9" ht="14.25" customHeight="1">
      <c r="A915" s="1" t="s">
        <v>462</v>
      </c>
      <c r="B915" s="1">
        <v>775</v>
      </c>
      <c r="C915" s="210">
        <v>4</v>
      </c>
      <c r="D915" s="1">
        <v>55</v>
      </c>
      <c r="E915" t="s">
        <v>49</v>
      </c>
      <c r="F915">
        <v>9604</v>
      </c>
      <c r="G915" s="139">
        <v>2011</v>
      </c>
      <c r="H915" t="s">
        <v>147</v>
      </c>
      <c r="I915">
        <v>55</v>
      </c>
    </row>
    <row r="916" spans="1:9" ht="14.25" customHeight="1">
      <c r="A916" s="1" t="s">
        <v>462</v>
      </c>
      <c r="B916" s="1">
        <v>775</v>
      </c>
      <c r="C916" s="210">
        <v>3</v>
      </c>
      <c r="D916" s="1">
        <v>60</v>
      </c>
      <c r="E916" t="s">
        <v>49</v>
      </c>
      <c r="F916">
        <v>9604</v>
      </c>
      <c r="G916" s="139">
        <v>2011</v>
      </c>
      <c r="H916" t="s">
        <v>146</v>
      </c>
      <c r="I916">
        <v>60</v>
      </c>
    </row>
    <row r="917" spans="1:9" ht="14.25" customHeight="1">
      <c r="A917" s="1" t="s">
        <v>462</v>
      </c>
      <c r="B917" s="1">
        <v>775</v>
      </c>
      <c r="C917" s="210">
        <v>2</v>
      </c>
      <c r="D917" s="1">
        <v>58</v>
      </c>
      <c r="E917" t="s">
        <v>49</v>
      </c>
      <c r="F917">
        <v>9604</v>
      </c>
      <c r="G917" s="139">
        <v>2011</v>
      </c>
      <c r="H917" t="s">
        <v>145</v>
      </c>
      <c r="I917">
        <v>58</v>
      </c>
    </row>
    <row r="918" spans="1:9" ht="14.25" customHeight="1">
      <c r="A918" s="1" t="s">
        <v>462</v>
      </c>
      <c r="B918" s="1">
        <v>775</v>
      </c>
      <c r="C918" s="210">
        <v>1</v>
      </c>
      <c r="D918" s="1">
        <v>52</v>
      </c>
      <c r="E918" t="s">
        <v>49</v>
      </c>
      <c r="F918">
        <v>9604</v>
      </c>
      <c r="G918" s="139">
        <v>2011</v>
      </c>
      <c r="H918" t="s">
        <v>144</v>
      </c>
      <c r="I918">
        <v>52</v>
      </c>
    </row>
    <row r="919" spans="1:9" ht="14.25" customHeight="1">
      <c r="A919" s="1" t="s">
        <v>463</v>
      </c>
      <c r="B919" s="1">
        <v>4299</v>
      </c>
      <c r="C919" s="210">
        <v>12</v>
      </c>
      <c r="D919" s="1">
        <v>317</v>
      </c>
      <c r="E919" t="s">
        <v>49</v>
      </c>
      <c r="F919">
        <v>9605</v>
      </c>
      <c r="G919" s="139">
        <v>2011</v>
      </c>
      <c r="H919" t="s">
        <v>155</v>
      </c>
      <c r="I919">
        <v>317</v>
      </c>
    </row>
    <row r="920" spans="1:9" ht="14.25" customHeight="1">
      <c r="A920" s="1" t="s">
        <v>463</v>
      </c>
      <c r="B920" s="1">
        <v>4299</v>
      </c>
      <c r="C920" s="210">
        <v>11</v>
      </c>
      <c r="D920" s="1">
        <v>361</v>
      </c>
      <c r="E920" t="s">
        <v>49</v>
      </c>
      <c r="F920">
        <v>9605</v>
      </c>
      <c r="G920" s="139">
        <v>2011</v>
      </c>
      <c r="H920" t="s">
        <v>154</v>
      </c>
      <c r="I920">
        <v>361</v>
      </c>
    </row>
    <row r="921" spans="1:9" ht="14.25" customHeight="1">
      <c r="A921" s="1" t="s">
        <v>463</v>
      </c>
      <c r="B921" s="1">
        <v>4299</v>
      </c>
      <c r="C921" s="210">
        <v>10</v>
      </c>
      <c r="D921" s="1">
        <v>353</v>
      </c>
      <c r="E921" t="s">
        <v>49</v>
      </c>
      <c r="F921">
        <v>9605</v>
      </c>
      <c r="G921" s="139">
        <v>2011</v>
      </c>
      <c r="H921" t="s">
        <v>153</v>
      </c>
      <c r="I921">
        <v>353</v>
      </c>
    </row>
    <row r="922" spans="1:9" ht="14.25" customHeight="1">
      <c r="A922" s="1" t="s">
        <v>463</v>
      </c>
      <c r="B922" s="1">
        <v>4299</v>
      </c>
      <c r="C922" s="210">
        <v>9</v>
      </c>
      <c r="D922" s="1">
        <v>330</v>
      </c>
      <c r="E922" t="s">
        <v>49</v>
      </c>
      <c r="F922">
        <v>9605</v>
      </c>
      <c r="G922" s="139">
        <v>2011</v>
      </c>
      <c r="H922" t="s">
        <v>152</v>
      </c>
      <c r="I922">
        <v>330</v>
      </c>
    </row>
    <row r="923" spans="1:9" ht="14.25" customHeight="1">
      <c r="A923" s="1" t="s">
        <v>463</v>
      </c>
      <c r="B923" s="1">
        <v>4299</v>
      </c>
      <c r="C923" s="210">
        <v>8</v>
      </c>
      <c r="D923" s="1">
        <v>323</v>
      </c>
      <c r="E923" t="s">
        <v>49</v>
      </c>
      <c r="F923">
        <v>9605</v>
      </c>
      <c r="G923" s="139">
        <v>2011</v>
      </c>
      <c r="H923" t="s">
        <v>151</v>
      </c>
      <c r="I923">
        <v>323</v>
      </c>
    </row>
    <row r="924" spans="1:9" ht="14.25" customHeight="1">
      <c r="A924" s="1" t="s">
        <v>463</v>
      </c>
      <c r="B924" s="1">
        <v>4299</v>
      </c>
      <c r="C924" s="210">
        <v>7</v>
      </c>
      <c r="D924" s="1">
        <v>378</v>
      </c>
      <c r="E924" t="s">
        <v>49</v>
      </c>
      <c r="F924">
        <v>9605</v>
      </c>
      <c r="G924" s="139">
        <v>2011</v>
      </c>
      <c r="H924" t="s">
        <v>150</v>
      </c>
      <c r="I924">
        <v>378</v>
      </c>
    </row>
    <row r="925" spans="1:9" ht="14.25" customHeight="1">
      <c r="A925" s="1" t="s">
        <v>463</v>
      </c>
      <c r="B925" s="1">
        <v>4299</v>
      </c>
      <c r="C925" s="210">
        <v>6</v>
      </c>
      <c r="D925" s="1">
        <v>374</v>
      </c>
      <c r="E925" t="s">
        <v>49</v>
      </c>
      <c r="F925">
        <v>9605</v>
      </c>
      <c r="G925" s="139">
        <v>2011</v>
      </c>
      <c r="H925" t="s">
        <v>149</v>
      </c>
      <c r="I925">
        <v>374</v>
      </c>
    </row>
    <row r="926" spans="1:9" ht="14.25" customHeight="1">
      <c r="A926" s="1" t="s">
        <v>463</v>
      </c>
      <c r="B926" s="1">
        <v>4299</v>
      </c>
      <c r="C926" s="210">
        <v>5</v>
      </c>
      <c r="D926" s="1">
        <v>391</v>
      </c>
      <c r="E926" t="s">
        <v>49</v>
      </c>
      <c r="F926">
        <v>9605</v>
      </c>
      <c r="G926" s="139">
        <v>2011</v>
      </c>
      <c r="H926" t="s">
        <v>148</v>
      </c>
      <c r="I926">
        <v>391</v>
      </c>
    </row>
    <row r="927" spans="1:9" ht="14.25" customHeight="1">
      <c r="A927" s="1" t="s">
        <v>463</v>
      </c>
      <c r="B927" s="1">
        <v>4299</v>
      </c>
      <c r="C927" s="210">
        <v>4</v>
      </c>
      <c r="D927" s="1">
        <v>374</v>
      </c>
      <c r="E927" t="s">
        <v>49</v>
      </c>
      <c r="F927">
        <v>9605</v>
      </c>
      <c r="G927" s="139">
        <v>2011</v>
      </c>
      <c r="H927" t="s">
        <v>147</v>
      </c>
      <c r="I927">
        <v>374</v>
      </c>
    </row>
    <row r="928" spans="1:9" ht="14.25" customHeight="1">
      <c r="A928" s="1" t="s">
        <v>463</v>
      </c>
      <c r="B928" s="1">
        <v>4299</v>
      </c>
      <c r="C928" s="210">
        <v>3</v>
      </c>
      <c r="D928" s="1">
        <v>403</v>
      </c>
      <c r="E928" t="s">
        <v>49</v>
      </c>
      <c r="F928">
        <v>9605</v>
      </c>
      <c r="G928" s="139">
        <v>2011</v>
      </c>
      <c r="H928" t="s">
        <v>146</v>
      </c>
      <c r="I928">
        <v>403</v>
      </c>
    </row>
    <row r="929" spans="1:9" ht="14.25" customHeight="1">
      <c r="A929" s="1" t="s">
        <v>463</v>
      </c>
      <c r="B929" s="1">
        <v>4299</v>
      </c>
      <c r="C929" s="210">
        <v>2</v>
      </c>
      <c r="D929" s="1">
        <v>372</v>
      </c>
      <c r="E929" t="s">
        <v>49</v>
      </c>
      <c r="F929">
        <v>9605</v>
      </c>
      <c r="G929" s="139">
        <v>2011</v>
      </c>
      <c r="H929" t="s">
        <v>145</v>
      </c>
      <c r="I929">
        <v>372</v>
      </c>
    </row>
    <row r="930" spans="1:9" ht="14.25" customHeight="1">
      <c r="A930" s="1" t="s">
        <v>463</v>
      </c>
      <c r="B930" s="1">
        <v>4299</v>
      </c>
      <c r="C930" s="210">
        <v>1</v>
      </c>
      <c r="D930" s="1">
        <v>323</v>
      </c>
      <c r="E930" t="s">
        <v>49</v>
      </c>
      <c r="F930">
        <v>9605</v>
      </c>
      <c r="G930" s="139">
        <v>2011</v>
      </c>
      <c r="H930" t="s">
        <v>144</v>
      </c>
      <c r="I930">
        <v>323</v>
      </c>
    </row>
    <row r="931" spans="1:9" ht="14.25" customHeight="1">
      <c r="A931" s="1" t="s">
        <v>464</v>
      </c>
      <c r="B931" s="1">
        <v>492</v>
      </c>
      <c r="C931" s="210">
        <v>12</v>
      </c>
      <c r="D931" s="1">
        <v>37</v>
      </c>
      <c r="E931" t="s">
        <v>49</v>
      </c>
      <c r="F931">
        <v>9606</v>
      </c>
      <c r="G931" s="139">
        <v>2011</v>
      </c>
      <c r="H931" t="s">
        <v>155</v>
      </c>
      <c r="I931">
        <v>37</v>
      </c>
    </row>
    <row r="932" spans="1:9" ht="14.25" customHeight="1">
      <c r="A932" s="1" t="s">
        <v>464</v>
      </c>
      <c r="B932" s="1">
        <v>492</v>
      </c>
      <c r="C932" s="210">
        <v>11</v>
      </c>
      <c r="D932" s="1">
        <v>42</v>
      </c>
      <c r="E932" t="s">
        <v>49</v>
      </c>
      <c r="F932">
        <v>9606</v>
      </c>
      <c r="G932" s="139">
        <v>2011</v>
      </c>
      <c r="H932" t="s">
        <v>154</v>
      </c>
      <c r="I932">
        <v>42</v>
      </c>
    </row>
    <row r="933" spans="1:9" ht="14.25" customHeight="1">
      <c r="A933" s="1" t="s">
        <v>464</v>
      </c>
      <c r="B933" s="1">
        <v>492</v>
      </c>
      <c r="C933" s="210">
        <v>10</v>
      </c>
      <c r="D933" s="1">
        <v>42</v>
      </c>
      <c r="E933" t="s">
        <v>49</v>
      </c>
      <c r="F933">
        <v>9606</v>
      </c>
      <c r="G933" s="139">
        <v>2011</v>
      </c>
      <c r="H933" t="s">
        <v>153</v>
      </c>
      <c r="I933">
        <v>42</v>
      </c>
    </row>
    <row r="934" spans="1:9" ht="14.25" customHeight="1">
      <c r="A934" s="1" t="s">
        <v>464</v>
      </c>
      <c r="B934" s="1">
        <v>492</v>
      </c>
      <c r="C934" s="210">
        <v>9</v>
      </c>
      <c r="D934" s="1">
        <v>39</v>
      </c>
      <c r="E934" t="s">
        <v>49</v>
      </c>
      <c r="F934">
        <v>9606</v>
      </c>
      <c r="G934" s="139">
        <v>2011</v>
      </c>
      <c r="H934" t="s">
        <v>152</v>
      </c>
      <c r="I934">
        <v>39</v>
      </c>
    </row>
    <row r="935" spans="1:9" ht="14.25" customHeight="1">
      <c r="A935" s="1" t="s">
        <v>464</v>
      </c>
      <c r="B935" s="1">
        <v>492</v>
      </c>
      <c r="C935" s="210">
        <v>8</v>
      </c>
      <c r="D935" s="1">
        <v>37</v>
      </c>
      <c r="E935" t="s">
        <v>49</v>
      </c>
      <c r="F935">
        <v>9606</v>
      </c>
      <c r="G935" s="139">
        <v>2011</v>
      </c>
      <c r="H935" t="s">
        <v>151</v>
      </c>
      <c r="I935">
        <v>37</v>
      </c>
    </row>
    <row r="936" spans="1:9" ht="14.25" customHeight="1">
      <c r="A936" s="1" t="s">
        <v>464</v>
      </c>
      <c r="B936" s="1">
        <v>492</v>
      </c>
      <c r="C936" s="210">
        <v>7</v>
      </c>
      <c r="D936" s="1">
        <v>44</v>
      </c>
      <c r="E936" t="s">
        <v>49</v>
      </c>
      <c r="F936">
        <v>9606</v>
      </c>
      <c r="G936" s="139">
        <v>2011</v>
      </c>
      <c r="H936" t="s">
        <v>150</v>
      </c>
      <c r="I936">
        <v>44</v>
      </c>
    </row>
    <row r="937" spans="1:9" ht="14.25" customHeight="1">
      <c r="A937" s="1" t="s">
        <v>464</v>
      </c>
      <c r="B937" s="1">
        <v>492</v>
      </c>
      <c r="C937" s="210">
        <v>6</v>
      </c>
      <c r="D937" s="1">
        <v>43</v>
      </c>
      <c r="E937" t="s">
        <v>49</v>
      </c>
      <c r="F937">
        <v>9606</v>
      </c>
      <c r="G937" s="139">
        <v>2011</v>
      </c>
      <c r="H937" t="s">
        <v>149</v>
      </c>
      <c r="I937">
        <v>43</v>
      </c>
    </row>
    <row r="938" spans="1:9" ht="14.25" customHeight="1">
      <c r="A938" s="1" t="s">
        <v>464</v>
      </c>
      <c r="B938" s="1">
        <v>492</v>
      </c>
      <c r="C938" s="210">
        <v>5</v>
      </c>
      <c r="D938" s="1">
        <v>44</v>
      </c>
      <c r="E938" t="s">
        <v>49</v>
      </c>
      <c r="F938">
        <v>9606</v>
      </c>
      <c r="G938" s="139">
        <v>2011</v>
      </c>
      <c r="H938" t="s">
        <v>148</v>
      </c>
      <c r="I938">
        <v>44</v>
      </c>
    </row>
    <row r="939" spans="1:9" ht="14.25" customHeight="1">
      <c r="A939" s="1" t="s">
        <v>464</v>
      </c>
      <c r="B939" s="1">
        <v>492</v>
      </c>
      <c r="C939" s="210">
        <v>4</v>
      </c>
      <c r="D939" s="1">
        <v>42</v>
      </c>
      <c r="E939" t="s">
        <v>49</v>
      </c>
      <c r="F939">
        <v>9606</v>
      </c>
      <c r="G939" s="139">
        <v>2011</v>
      </c>
      <c r="H939" t="s">
        <v>147</v>
      </c>
      <c r="I939">
        <v>42</v>
      </c>
    </row>
    <row r="940" spans="1:9" ht="14.25" customHeight="1">
      <c r="A940" s="1" t="s">
        <v>464</v>
      </c>
      <c r="B940" s="1">
        <v>492</v>
      </c>
      <c r="C940" s="210">
        <v>3</v>
      </c>
      <c r="D940" s="1">
        <v>43</v>
      </c>
      <c r="E940" t="s">
        <v>49</v>
      </c>
      <c r="F940">
        <v>9606</v>
      </c>
      <c r="G940" s="139">
        <v>2011</v>
      </c>
      <c r="H940" t="s">
        <v>146</v>
      </c>
      <c r="I940">
        <v>43</v>
      </c>
    </row>
    <row r="941" spans="1:9" ht="14.25" customHeight="1">
      <c r="A941" s="1" t="s">
        <v>464</v>
      </c>
      <c r="B941" s="1">
        <v>492</v>
      </c>
      <c r="C941" s="210">
        <v>2</v>
      </c>
      <c r="D941" s="1">
        <v>42</v>
      </c>
      <c r="E941" t="s">
        <v>49</v>
      </c>
      <c r="F941">
        <v>9606</v>
      </c>
      <c r="G941" s="139">
        <v>2011</v>
      </c>
      <c r="H941" t="s">
        <v>145</v>
      </c>
      <c r="I941">
        <v>42</v>
      </c>
    </row>
    <row r="942" spans="1:9" ht="14.25" customHeight="1">
      <c r="A942" s="1" t="s">
        <v>464</v>
      </c>
      <c r="B942" s="1">
        <v>492</v>
      </c>
      <c r="C942" s="210">
        <v>1</v>
      </c>
      <c r="D942" s="1">
        <v>37</v>
      </c>
      <c r="E942" t="s">
        <v>49</v>
      </c>
      <c r="F942">
        <v>9606</v>
      </c>
      <c r="G942" s="139">
        <v>2011</v>
      </c>
      <c r="H942" t="s">
        <v>144</v>
      </c>
      <c r="I942">
        <v>37</v>
      </c>
    </row>
    <row r="943" spans="1:9" ht="14.25" customHeight="1">
      <c r="A943" s="1" t="s">
        <v>465</v>
      </c>
      <c r="B943" s="1">
        <v>49983</v>
      </c>
      <c r="C943" s="210">
        <v>12</v>
      </c>
      <c r="D943" s="1">
        <v>3323</v>
      </c>
      <c r="E943" t="s">
        <v>62</v>
      </c>
      <c r="F943">
        <v>9601</v>
      </c>
      <c r="G943" s="139">
        <v>2011</v>
      </c>
      <c r="H943" t="s">
        <v>155</v>
      </c>
      <c r="I943">
        <v>3323</v>
      </c>
    </row>
    <row r="944" spans="1:9" ht="14.25" customHeight="1">
      <c r="A944" s="1" t="s">
        <v>465</v>
      </c>
      <c r="B944" s="1">
        <v>49983</v>
      </c>
      <c r="C944" s="210">
        <v>11</v>
      </c>
      <c r="D944" s="1">
        <v>3484</v>
      </c>
      <c r="E944" t="s">
        <v>62</v>
      </c>
      <c r="F944">
        <v>9601</v>
      </c>
      <c r="G944" s="139">
        <v>2011</v>
      </c>
      <c r="H944" t="s">
        <v>154</v>
      </c>
      <c r="I944">
        <v>3484</v>
      </c>
    </row>
    <row r="945" spans="1:9" ht="14.25" customHeight="1">
      <c r="A945" s="1" t="s">
        <v>465</v>
      </c>
      <c r="B945" s="1">
        <v>49983</v>
      </c>
      <c r="C945" s="210">
        <v>10</v>
      </c>
      <c r="D945" s="1">
        <v>3420</v>
      </c>
      <c r="E945" t="s">
        <v>62</v>
      </c>
      <c r="F945">
        <v>9601</v>
      </c>
      <c r="G945" s="139">
        <v>2011</v>
      </c>
      <c r="H945" t="s">
        <v>153</v>
      </c>
      <c r="I945">
        <v>3420</v>
      </c>
    </row>
    <row r="946" spans="1:9" ht="14.25" customHeight="1">
      <c r="A946" s="1" t="s">
        <v>465</v>
      </c>
      <c r="B946" s="1">
        <v>49983</v>
      </c>
      <c r="C946" s="210">
        <v>9</v>
      </c>
      <c r="D946" s="1">
        <v>3084</v>
      </c>
      <c r="E946" t="s">
        <v>62</v>
      </c>
      <c r="F946">
        <v>9601</v>
      </c>
      <c r="G946" s="139">
        <v>2011</v>
      </c>
      <c r="H946" t="s">
        <v>152</v>
      </c>
      <c r="I946">
        <v>3084</v>
      </c>
    </row>
    <row r="947" spans="1:9" ht="14.25" customHeight="1">
      <c r="A947" s="1" t="s">
        <v>465</v>
      </c>
      <c r="B947" s="1">
        <v>49983</v>
      </c>
      <c r="C947" s="210">
        <v>8</v>
      </c>
      <c r="D947" s="1">
        <v>2305</v>
      </c>
      <c r="E947" t="s">
        <v>62</v>
      </c>
      <c r="F947">
        <v>9601</v>
      </c>
      <c r="G947" s="139">
        <v>2011</v>
      </c>
      <c r="H947" t="s">
        <v>151</v>
      </c>
      <c r="I947">
        <v>2305</v>
      </c>
    </row>
    <row r="948" spans="1:9" ht="14.25" customHeight="1">
      <c r="A948" s="1" t="s">
        <v>465</v>
      </c>
      <c r="B948" s="1">
        <v>49983</v>
      </c>
      <c r="C948" s="210">
        <v>7</v>
      </c>
      <c r="D948" s="1">
        <v>2222</v>
      </c>
      <c r="E948" t="s">
        <v>62</v>
      </c>
      <c r="F948">
        <v>9601</v>
      </c>
      <c r="G948" s="139">
        <v>2011</v>
      </c>
      <c r="H948" t="s">
        <v>150</v>
      </c>
      <c r="I948">
        <v>2222</v>
      </c>
    </row>
    <row r="949" spans="1:9" ht="14.25" customHeight="1">
      <c r="A949" s="1" t="s">
        <v>465</v>
      </c>
      <c r="B949" s="1">
        <v>49983</v>
      </c>
      <c r="C949" s="210">
        <v>6</v>
      </c>
      <c r="D949" s="1">
        <v>4937</v>
      </c>
      <c r="E949" t="s">
        <v>62</v>
      </c>
      <c r="F949">
        <v>9601</v>
      </c>
      <c r="G949" s="139">
        <v>2011</v>
      </c>
      <c r="H949" t="s">
        <v>149</v>
      </c>
      <c r="I949">
        <v>4937</v>
      </c>
    </row>
    <row r="950" spans="1:9" ht="14.25" customHeight="1">
      <c r="A950" s="1" t="s">
        <v>465</v>
      </c>
      <c r="B950" s="1">
        <v>49983</v>
      </c>
      <c r="C950" s="210">
        <v>5</v>
      </c>
      <c r="D950" s="1">
        <v>5399</v>
      </c>
      <c r="E950" t="s">
        <v>62</v>
      </c>
      <c r="F950">
        <v>9601</v>
      </c>
      <c r="G950" s="139">
        <v>2011</v>
      </c>
      <c r="H950" t="s">
        <v>148</v>
      </c>
      <c r="I950">
        <v>5399</v>
      </c>
    </row>
    <row r="951" spans="1:9" ht="14.25" customHeight="1">
      <c r="A951" s="1" t="s">
        <v>465</v>
      </c>
      <c r="B951" s="1">
        <v>49983</v>
      </c>
      <c r="C951" s="210">
        <v>4</v>
      </c>
      <c r="D951" s="1">
        <v>5334</v>
      </c>
      <c r="E951" t="s">
        <v>62</v>
      </c>
      <c r="F951">
        <v>9601</v>
      </c>
      <c r="G951" s="139">
        <v>2011</v>
      </c>
      <c r="H951" t="s">
        <v>147</v>
      </c>
      <c r="I951">
        <v>5334</v>
      </c>
    </row>
    <row r="952" spans="1:9" ht="14.25" customHeight="1">
      <c r="A952" s="1" t="s">
        <v>465</v>
      </c>
      <c r="B952" s="1">
        <v>49983</v>
      </c>
      <c r="C952" s="210">
        <v>3</v>
      </c>
      <c r="D952" s="1">
        <v>5491</v>
      </c>
      <c r="E952" t="s">
        <v>62</v>
      </c>
      <c r="F952">
        <v>9601</v>
      </c>
      <c r="G952" s="139">
        <v>2011</v>
      </c>
      <c r="H952" t="s">
        <v>146</v>
      </c>
      <c r="I952">
        <v>5491</v>
      </c>
    </row>
    <row r="953" spans="1:9" ht="14.25" customHeight="1">
      <c r="A953" s="1" t="s">
        <v>465</v>
      </c>
      <c r="B953" s="1">
        <v>49983</v>
      </c>
      <c r="C953" s="210">
        <v>2</v>
      </c>
      <c r="D953" s="1">
        <v>5476</v>
      </c>
      <c r="E953" t="s">
        <v>62</v>
      </c>
      <c r="F953">
        <v>9601</v>
      </c>
      <c r="G953" s="139">
        <v>2011</v>
      </c>
      <c r="H953" t="s">
        <v>145</v>
      </c>
      <c r="I953">
        <v>5476</v>
      </c>
    </row>
    <row r="954" spans="1:9" ht="14.25" customHeight="1">
      <c r="A954" s="1" t="s">
        <v>465</v>
      </c>
      <c r="B954" s="1">
        <v>49983</v>
      </c>
      <c r="C954" s="210">
        <v>1</v>
      </c>
      <c r="D954" s="1">
        <v>5508</v>
      </c>
      <c r="E954" t="s">
        <v>62</v>
      </c>
      <c r="F954">
        <v>9601</v>
      </c>
      <c r="G954" s="139">
        <v>2011</v>
      </c>
      <c r="H954" t="s">
        <v>144</v>
      </c>
      <c r="I954">
        <v>5508</v>
      </c>
    </row>
    <row r="955" spans="1:9" ht="14.25" customHeight="1">
      <c r="A955" s="1" t="s">
        <v>466</v>
      </c>
      <c r="B955" s="1">
        <v>1492</v>
      </c>
      <c r="C955" s="210">
        <v>12</v>
      </c>
      <c r="D955" s="1">
        <v>121</v>
      </c>
      <c r="E955" t="s">
        <v>62</v>
      </c>
      <c r="F955">
        <v>9602</v>
      </c>
      <c r="G955" s="139">
        <v>2011</v>
      </c>
      <c r="H955" t="s">
        <v>155</v>
      </c>
      <c r="I955">
        <v>121</v>
      </c>
    </row>
    <row r="956" spans="1:9" ht="14.25" customHeight="1">
      <c r="A956" s="1" t="s">
        <v>466</v>
      </c>
      <c r="B956" s="1">
        <v>1492</v>
      </c>
      <c r="C956" s="210">
        <v>11</v>
      </c>
      <c r="D956" s="1">
        <v>118</v>
      </c>
      <c r="E956" t="s">
        <v>62</v>
      </c>
      <c r="F956">
        <v>9602</v>
      </c>
      <c r="G956" s="139">
        <v>2011</v>
      </c>
      <c r="H956" t="s">
        <v>154</v>
      </c>
      <c r="I956">
        <v>118</v>
      </c>
    </row>
    <row r="957" spans="1:9" ht="14.25" customHeight="1">
      <c r="A957" s="1" t="s">
        <v>466</v>
      </c>
      <c r="B957" s="1">
        <v>1492</v>
      </c>
      <c r="C957" s="210">
        <v>10</v>
      </c>
      <c r="D957" s="1">
        <v>121</v>
      </c>
      <c r="E957" t="s">
        <v>62</v>
      </c>
      <c r="F957">
        <v>9602</v>
      </c>
      <c r="G957" s="139">
        <v>2011</v>
      </c>
      <c r="H957" t="s">
        <v>153</v>
      </c>
      <c r="I957">
        <v>121</v>
      </c>
    </row>
    <row r="958" spans="1:9" ht="14.25" customHeight="1">
      <c r="A958" s="1" t="s">
        <v>466</v>
      </c>
      <c r="B958" s="1">
        <v>1492</v>
      </c>
      <c r="C958" s="210">
        <v>9</v>
      </c>
      <c r="D958" s="1">
        <v>112</v>
      </c>
      <c r="E958" t="s">
        <v>62</v>
      </c>
      <c r="F958">
        <v>9602</v>
      </c>
      <c r="G958" s="139">
        <v>2011</v>
      </c>
      <c r="H958" t="s">
        <v>152</v>
      </c>
      <c r="I958">
        <v>112</v>
      </c>
    </row>
    <row r="959" spans="1:9" ht="14.25" customHeight="1">
      <c r="A959" s="1" t="s">
        <v>466</v>
      </c>
      <c r="B959" s="1">
        <v>1492</v>
      </c>
      <c r="C959" s="210">
        <v>8</v>
      </c>
      <c r="D959" s="1">
        <v>90</v>
      </c>
      <c r="E959" t="s">
        <v>62</v>
      </c>
      <c r="F959">
        <v>9602</v>
      </c>
      <c r="G959" s="139">
        <v>2011</v>
      </c>
      <c r="H959" t="s">
        <v>151</v>
      </c>
      <c r="I959">
        <v>90</v>
      </c>
    </row>
    <row r="960" spans="1:9" ht="14.25" customHeight="1">
      <c r="A960" s="1" t="s">
        <v>466</v>
      </c>
      <c r="B960" s="1">
        <v>1492</v>
      </c>
      <c r="C960" s="210">
        <v>7</v>
      </c>
      <c r="D960" s="1">
        <v>102</v>
      </c>
      <c r="E960" t="s">
        <v>62</v>
      </c>
      <c r="F960">
        <v>9602</v>
      </c>
      <c r="G960" s="139">
        <v>2011</v>
      </c>
      <c r="H960" t="s">
        <v>150</v>
      </c>
      <c r="I960">
        <v>102</v>
      </c>
    </row>
    <row r="961" spans="1:9" ht="14.25" customHeight="1">
      <c r="A961" s="1" t="s">
        <v>466</v>
      </c>
      <c r="B961" s="1">
        <v>1492</v>
      </c>
      <c r="C961" s="210">
        <v>6</v>
      </c>
      <c r="D961" s="1">
        <v>134</v>
      </c>
      <c r="E961" t="s">
        <v>62</v>
      </c>
      <c r="F961">
        <v>9602</v>
      </c>
      <c r="G961" s="139">
        <v>2011</v>
      </c>
      <c r="H961" t="s">
        <v>149</v>
      </c>
      <c r="I961">
        <v>134</v>
      </c>
    </row>
    <row r="962" spans="1:9" ht="14.25" customHeight="1">
      <c r="A962" s="1" t="s">
        <v>466</v>
      </c>
      <c r="B962" s="1">
        <v>1492</v>
      </c>
      <c r="C962" s="210">
        <v>5</v>
      </c>
      <c r="D962" s="1">
        <v>144</v>
      </c>
      <c r="E962" t="s">
        <v>62</v>
      </c>
      <c r="F962">
        <v>9602</v>
      </c>
      <c r="G962" s="139">
        <v>2011</v>
      </c>
      <c r="H962" t="s">
        <v>148</v>
      </c>
      <c r="I962">
        <v>144</v>
      </c>
    </row>
    <row r="963" spans="1:9" ht="14.25" customHeight="1">
      <c r="A963" s="1" t="s">
        <v>466</v>
      </c>
      <c r="B963" s="1">
        <v>1492</v>
      </c>
      <c r="C963" s="210">
        <v>4</v>
      </c>
      <c r="D963" s="1">
        <v>144</v>
      </c>
      <c r="E963" t="s">
        <v>62</v>
      </c>
      <c r="F963">
        <v>9602</v>
      </c>
      <c r="G963" s="139">
        <v>2011</v>
      </c>
      <c r="H963" t="s">
        <v>147</v>
      </c>
      <c r="I963">
        <v>144</v>
      </c>
    </row>
    <row r="964" spans="1:9" ht="14.25" customHeight="1">
      <c r="A964" s="1" t="s">
        <v>466</v>
      </c>
      <c r="B964" s="1">
        <v>1492</v>
      </c>
      <c r="C964" s="210">
        <v>3</v>
      </c>
      <c r="D964" s="1">
        <v>136</v>
      </c>
      <c r="E964" t="s">
        <v>62</v>
      </c>
      <c r="F964">
        <v>9602</v>
      </c>
      <c r="G964" s="139">
        <v>2011</v>
      </c>
      <c r="H964" t="s">
        <v>146</v>
      </c>
      <c r="I964">
        <v>136</v>
      </c>
    </row>
    <row r="965" spans="1:9" ht="14.25" customHeight="1">
      <c r="A965" s="1" t="s">
        <v>466</v>
      </c>
      <c r="B965" s="1">
        <v>1492</v>
      </c>
      <c r="C965" s="210">
        <v>2</v>
      </c>
      <c r="D965" s="1">
        <v>133</v>
      </c>
      <c r="E965" t="s">
        <v>62</v>
      </c>
      <c r="F965">
        <v>9602</v>
      </c>
      <c r="G965" s="139">
        <v>2011</v>
      </c>
      <c r="H965" t="s">
        <v>145</v>
      </c>
      <c r="I965">
        <v>133</v>
      </c>
    </row>
    <row r="966" spans="1:9" ht="14.25" customHeight="1">
      <c r="A966" s="1" t="s">
        <v>466</v>
      </c>
      <c r="B966" s="1">
        <v>1492</v>
      </c>
      <c r="C966" s="210">
        <v>1</v>
      </c>
      <c r="D966" s="1">
        <v>137</v>
      </c>
      <c r="E966" t="s">
        <v>62</v>
      </c>
      <c r="F966">
        <v>9602</v>
      </c>
      <c r="G966" s="139">
        <v>2011</v>
      </c>
      <c r="H966" t="s">
        <v>144</v>
      </c>
      <c r="I966">
        <v>137</v>
      </c>
    </row>
    <row r="967" spans="1:9" ht="14.25" customHeight="1">
      <c r="A967" s="1" t="s">
        <v>467</v>
      </c>
      <c r="B967" s="1">
        <v>11796</v>
      </c>
      <c r="C967" s="210">
        <v>12</v>
      </c>
      <c r="D967" s="1">
        <v>926</v>
      </c>
      <c r="E967" t="s">
        <v>62</v>
      </c>
      <c r="F967">
        <v>9603</v>
      </c>
      <c r="G967" s="139">
        <v>2011</v>
      </c>
      <c r="H967" t="s">
        <v>155</v>
      </c>
      <c r="I967">
        <v>926</v>
      </c>
    </row>
    <row r="968" spans="1:9" ht="14.25" customHeight="1">
      <c r="A968" s="1" t="s">
        <v>467</v>
      </c>
      <c r="B968" s="1">
        <v>11796</v>
      </c>
      <c r="C968" s="210">
        <v>11</v>
      </c>
      <c r="D968" s="1">
        <v>1012</v>
      </c>
      <c r="E968" t="s">
        <v>62</v>
      </c>
      <c r="F968">
        <v>9603</v>
      </c>
      <c r="G968" s="139">
        <v>2011</v>
      </c>
      <c r="H968" t="s">
        <v>154</v>
      </c>
      <c r="I968">
        <v>1012</v>
      </c>
    </row>
    <row r="969" spans="1:9" ht="14.25" customHeight="1">
      <c r="A969" s="1" t="s">
        <v>467</v>
      </c>
      <c r="B969" s="1">
        <v>11796</v>
      </c>
      <c r="C969" s="210">
        <v>10</v>
      </c>
      <c r="D969" s="1">
        <v>1091</v>
      </c>
      <c r="E969" t="s">
        <v>62</v>
      </c>
      <c r="F969">
        <v>9603</v>
      </c>
      <c r="G969" s="139">
        <v>2011</v>
      </c>
      <c r="H969" t="s">
        <v>153</v>
      </c>
      <c r="I969">
        <v>1091</v>
      </c>
    </row>
    <row r="970" spans="1:9" ht="14.25" customHeight="1">
      <c r="A970" s="1" t="s">
        <v>467</v>
      </c>
      <c r="B970" s="1">
        <v>11796</v>
      </c>
      <c r="C970" s="210">
        <v>9</v>
      </c>
      <c r="D970" s="1">
        <v>1027</v>
      </c>
      <c r="E970" t="s">
        <v>62</v>
      </c>
      <c r="F970">
        <v>9603</v>
      </c>
      <c r="G970" s="139">
        <v>2011</v>
      </c>
      <c r="H970" t="s">
        <v>152</v>
      </c>
      <c r="I970">
        <v>1027</v>
      </c>
    </row>
    <row r="971" spans="1:9" ht="14.25" customHeight="1">
      <c r="A971" s="1" t="s">
        <v>467</v>
      </c>
      <c r="B971" s="1">
        <v>11796</v>
      </c>
      <c r="C971" s="210">
        <v>8</v>
      </c>
      <c r="D971" s="1">
        <v>969</v>
      </c>
      <c r="E971" t="s">
        <v>62</v>
      </c>
      <c r="F971">
        <v>9603</v>
      </c>
      <c r="G971" s="139">
        <v>2011</v>
      </c>
      <c r="H971" t="s">
        <v>151</v>
      </c>
      <c r="I971">
        <v>969</v>
      </c>
    </row>
    <row r="972" spans="1:9" ht="14.25" customHeight="1">
      <c r="A972" s="1" t="s">
        <v>467</v>
      </c>
      <c r="B972" s="1">
        <v>11796</v>
      </c>
      <c r="C972" s="210">
        <v>7</v>
      </c>
      <c r="D972" s="1">
        <v>1023</v>
      </c>
      <c r="E972" t="s">
        <v>62</v>
      </c>
      <c r="F972">
        <v>9603</v>
      </c>
      <c r="G972" s="139">
        <v>2011</v>
      </c>
      <c r="H972" t="s">
        <v>150</v>
      </c>
      <c r="I972">
        <v>1023</v>
      </c>
    </row>
    <row r="973" spans="1:9" ht="14.25" customHeight="1">
      <c r="A973" s="1" t="s">
        <v>467</v>
      </c>
      <c r="B973" s="1">
        <v>11796</v>
      </c>
      <c r="C973" s="210">
        <v>6</v>
      </c>
      <c r="D973" s="1">
        <v>929</v>
      </c>
      <c r="E973" t="s">
        <v>62</v>
      </c>
      <c r="F973">
        <v>9603</v>
      </c>
      <c r="G973" s="139">
        <v>2011</v>
      </c>
      <c r="H973" t="s">
        <v>149</v>
      </c>
      <c r="I973">
        <v>929</v>
      </c>
    </row>
    <row r="974" spans="1:9" ht="14.25" customHeight="1">
      <c r="A974" s="1" t="s">
        <v>467</v>
      </c>
      <c r="B974" s="1">
        <v>11796</v>
      </c>
      <c r="C974" s="210">
        <v>5</v>
      </c>
      <c r="D974" s="1">
        <v>1028</v>
      </c>
      <c r="E974" t="s">
        <v>62</v>
      </c>
      <c r="F974">
        <v>9603</v>
      </c>
      <c r="G974" s="139">
        <v>2011</v>
      </c>
      <c r="H974" t="s">
        <v>148</v>
      </c>
      <c r="I974">
        <v>1028</v>
      </c>
    </row>
    <row r="975" spans="1:9" ht="14.25" customHeight="1">
      <c r="A975" s="1" t="s">
        <v>467</v>
      </c>
      <c r="B975" s="1">
        <v>11796</v>
      </c>
      <c r="C975" s="210">
        <v>4</v>
      </c>
      <c r="D975" s="1">
        <v>1030</v>
      </c>
      <c r="E975" t="s">
        <v>62</v>
      </c>
      <c r="F975">
        <v>9603</v>
      </c>
      <c r="G975" s="139">
        <v>2011</v>
      </c>
      <c r="H975" t="s">
        <v>147</v>
      </c>
      <c r="I975">
        <v>1030</v>
      </c>
    </row>
    <row r="976" spans="1:9" ht="14.25" customHeight="1">
      <c r="A976" s="1" t="s">
        <v>467</v>
      </c>
      <c r="B976" s="1">
        <v>11796</v>
      </c>
      <c r="C976" s="210">
        <v>3</v>
      </c>
      <c r="D976" s="1">
        <v>999</v>
      </c>
      <c r="E976" t="s">
        <v>62</v>
      </c>
      <c r="F976">
        <v>9603</v>
      </c>
      <c r="G976" s="139">
        <v>2011</v>
      </c>
      <c r="H976" t="s">
        <v>146</v>
      </c>
      <c r="I976">
        <v>999</v>
      </c>
    </row>
    <row r="977" spans="1:9" ht="14.25" customHeight="1">
      <c r="A977" s="1" t="s">
        <v>467</v>
      </c>
      <c r="B977" s="1">
        <v>11796</v>
      </c>
      <c r="C977" s="210">
        <v>2</v>
      </c>
      <c r="D977" s="1">
        <v>938</v>
      </c>
      <c r="E977" t="s">
        <v>62</v>
      </c>
      <c r="F977">
        <v>9603</v>
      </c>
      <c r="G977" s="139">
        <v>2011</v>
      </c>
      <c r="H977" t="s">
        <v>145</v>
      </c>
      <c r="I977">
        <v>938</v>
      </c>
    </row>
    <row r="978" spans="1:9" ht="14.25" customHeight="1">
      <c r="A978" s="1" t="s">
        <v>467</v>
      </c>
      <c r="B978" s="403">
        <v>11796</v>
      </c>
      <c r="C978" s="404">
        <v>1</v>
      </c>
      <c r="D978" s="403">
        <v>824</v>
      </c>
      <c r="E978" t="s">
        <v>62</v>
      </c>
      <c r="F978">
        <v>9603</v>
      </c>
      <c r="G978" s="139">
        <v>2011</v>
      </c>
      <c r="H978" t="s">
        <v>144</v>
      </c>
      <c r="I978">
        <v>824</v>
      </c>
    </row>
    <row r="979" spans="1:9" ht="14.25" customHeight="1">
      <c r="A979" s="1" t="s">
        <v>468</v>
      </c>
      <c r="B979" s="1">
        <v>2438</v>
      </c>
      <c r="C979" s="210">
        <v>12</v>
      </c>
      <c r="D979" s="1">
        <v>192</v>
      </c>
      <c r="E979" t="s">
        <v>62</v>
      </c>
      <c r="F979">
        <v>9604</v>
      </c>
      <c r="G979" s="139">
        <v>2011</v>
      </c>
      <c r="H979" t="s">
        <v>155</v>
      </c>
      <c r="I979">
        <v>192</v>
      </c>
    </row>
    <row r="980" spans="1:9" ht="14.25" customHeight="1">
      <c r="A980" s="1" t="s">
        <v>468</v>
      </c>
      <c r="B980" s="1">
        <v>2438</v>
      </c>
      <c r="C980" s="210">
        <v>11</v>
      </c>
      <c r="D980" s="1">
        <v>205</v>
      </c>
      <c r="E980" t="s">
        <v>62</v>
      </c>
      <c r="F980">
        <v>9604</v>
      </c>
      <c r="G980" s="139">
        <v>2011</v>
      </c>
      <c r="H980" t="s">
        <v>154</v>
      </c>
      <c r="I980">
        <v>205</v>
      </c>
    </row>
    <row r="981" spans="1:9" ht="14.25" customHeight="1">
      <c r="A981" s="1" t="s">
        <v>468</v>
      </c>
      <c r="B981" s="1">
        <v>2438</v>
      </c>
      <c r="C981" s="210">
        <v>10</v>
      </c>
      <c r="D981" s="1">
        <v>239</v>
      </c>
      <c r="E981" t="s">
        <v>62</v>
      </c>
      <c r="F981">
        <v>9604</v>
      </c>
      <c r="G981" s="139">
        <v>2011</v>
      </c>
      <c r="H981" t="s">
        <v>153</v>
      </c>
      <c r="I981">
        <v>239</v>
      </c>
    </row>
    <row r="982" spans="1:9" ht="14.25" customHeight="1">
      <c r="A982" s="1" t="s">
        <v>468</v>
      </c>
      <c r="B982" s="1">
        <v>2438</v>
      </c>
      <c r="C982" s="210">
        <v>9</v>
      </c>
      <c r="D982" s="1">
        <v>218</v>
      </c>
      <c r="E982" t="s">
        <v>62</v>
      </c>
      <c r="F982">
        <v>9604</v>
      </c>
      <c r="G982" s="139">
        <v>2011</v>
      </c>
      <c r="H982" t="s">
        <v>152</v>
      </c>
      <c r="I982">
        <v>218</v>
      </c>
    </row>
    <row r="983" spans="1:9" ht="14.25" customHeight="1">
      <c r="A983" s="1" t="s">
        <v>468</v>
      </c>
      <c r="B983" s="1">
        <v>2438</v>
      </c>
      <c r="C983" s="210">
        <v>8</v>
      </c>
      <c r="D983" s="1">
        <v>204</v>
      </c>
      <c r="E983" t="s">
        <v>62</v>
      </c>
      <c r="F983">
        <v>9604</v>
      </c>
      <c r="G983" s="139">
        <v>2011</v>
      </c>
      <c r="H983" t="s">
        <v>151</v>
      </c>
      <c r="I983">
        <v>204</v>
      </c>
    </row>
    <row r="984" spans="1:9" ht="14.25" customHeight="1">
      <c r="A984" s="1" t="s">
        <v>468</v>
      </c>
      <c r="B984" s="1">
        <v>2438</v>
      </c>
      <c r="C984" s="210">
        <v>7</v>
      </c>
      <c r="D984" s="1">
        <v>225</v>
      </c>
      <c r="E984" t="s">
        <v>62</v>
      </c>
      <c r="F984">
        <v>9604</v>
      </c>
      <c r="G984" s="139">
        <v>2011</v>
      </c>
      <c r="H984" t="s">
        <v>150</v>
      </c>
      <c r="I984">
        <v>225</v>
      </c>
    </row>
    <row r="985" spans="1:9" ht="14.25" customHeight="1">
      <c r="A985" s="1" t="s">
        <v>468</v>
      </c>
      <c r="B985" s="1">
        <v>2438</v>
      </c>
      <c r="C985" s="210">
        <v>6</v>
      </c>
      <c r="D985" s="1">
        <v>194</v>
      </c>
      <c r="E985" t="s">
        <v>62</v>
      </c>
      <c r="F985">
        <v>9604</v>
      </c>
      <c r="G985" s="139">
        <v>2011</v>
      </c>
      <c r="H985" t="s">
        <v>149</v>
      </c>
      <c r="I985">
        <v>194</v>
      </c>
    </row>
    <row r="986" spans="1:9" ht="14.25" customHeight="1">
      <c r="A986" s="1" t="s">
        <v>468</v>
      </c>
      <c r="B986" s="1">
        <v>2438</v>
      </c>
      <c r="C986" s="210">
        <v>5</v>
      </c>
      <c r="D986" s="1">
        <v>213</v>
      </c>
      <c r="E986" t="s">
        <v>62</v>
      </c>
      <c r="F986">
        <v>9604</v>
      </c>
      <c r="G986" s="139">
        <v>2011</v>
      </c>
      <c r="H986" t="s">
        <v>148</v>
      </c>
      <c r="I986">
        <v>213</v>
      </c>
    </row>
    <row r="987" spans="1:9" ht="14.25" customHeight="1">
      <c r="A987" s="1" t="s">
        <v>468</v>
      </c>
      <c r="B987" s="1">
        <v>2438</v>
      </c>
      <c r="C987" s="210">
        <v>4</v>
      </c>
      <c r="D987" s="1">
        <v>215</v>
      </c>
      <c r="E987" t="s">
        <v>62</v>
      </c>
      <c r="F987">
        <v>9604</v>
      </c>
      <c r="G987" s="139">
        <v>2011</v>
      </c>
      <c r="H987" t="s">
        <v>147</v>
      </c>
      <c r="I987">
        <v>215</v>
      </c>
    </row>
    <row r="988" spans="1:9" ht="14.25" customHeight="1">
      <c r="A988" s="1" t="s">
        <v>468</v>
      </c>
      <c r="B988" s="1">
        <v>2438</v>
      </c>
      <c r="C988" s="210">
        <v>3</v>
      </c>
      <c r="D988" s="1">
        <v>194</v>
      </c>
      <c r="E988" t="s">
        <v>62</v>
      </c>
      <c r="F988">
        <v>9604</v>
      </c>
      <c r="G988" s="139">
        <v>2011</v>
      </c>
      <c r="H988" t="s">
        <v>146</v>
      </c>
      <c r="I988">
        <v>194</v>
      </c>
    </row>
    <row r="989" spans="1:9" ht="14.25" customHeight="1">
      <c r="A989" s="1" t="s">
        <v>468</v>
      </c>
      <c r="B989" s="1">
        <v>2438</v>
      </c>
      <c r="C989" s="210">
        <v>2</v>
      </c>
      <c r="D989" s="1">
        <v>180</v>
      </c>
      <c r="E989" t="s">
        <v>62</v>
      </c>
      <c r="F989">
        <v>9604</v>
      </c>
      <c r="G989" s="139">
        <v>2011</v>
      </c>
      <c r="H989" t="s">
        <v>145</v>
      </c>
      <c r="I989">
        <v>180</v>
      </c>
    </row>
    <row r="990" spans="1:9" ht="14.25" customHeight="1">
      <c r="A990" s="1" t="s">
        <v>468</v>
      </c>
      <c r="B990" s="1">
        <v>2438</v>
      </c>
      <c r="C990" s="210">
        <v>1</v>
      </c>
      <c r="D990" s="1">
        <v>159</v>
      </c>
      <c r="E990" t="s">
        <v>62</v>
      </c>
      <c r="F990">
        <v>9604</v>
      </c>
      <c r="G990" s="139">
        <v>2011</v>
      </c>
      <c r="H990" t="s">
        <v>144</v>
      </c>
      <c r="I990">
        <v>159</v>
      </c>
    </row>
    <row r="991" spans="1:9" ht="14.25" customHeight="1">
      <c r="A991" s="1" t="s">
        <v>469</v>
      </c>
      <c r="B991" s="1">
        <v>9628</v>
      </c>
      <c r="C991" s="210">
        <v>12</v>
      </c>
      <c r="D991" s="1">
        <v>763</v>
      </c>
      <c r="E991" t="s">
        <v>62</v>
      </c>
      <c r="F991">
        <v>9605</v>
      </c>
      <c r="G991" s="139">
        <v>2011</v>
      </c>
      <c r="H991" t="s">
        <v>155</v>
      </c>
      <c r="I991">
        <v>763</v>
      </c>
    </row>
    <row r="992" spans="1:9" ht="14.25" customHeight="1">
      <c r="A992" s="1" t="s">
        <v>469</v>
      </c>
      <c r="B992" s="1">
        <v>9628</v>
      </c>
      <c r="C992" s="210">
        <v>11</v>
      </c>
      <c r="D992" s="1">
        <v>785</v>
      </c>
      <c r="E992" t="s">
        <v>62</v>
      </c>
      <c r="F992">
        <v>9605</v>
      </c>
      <c r="G992" s="139">
        <v>2011</v>
      </c>
      <c r="H992" t="s">
        <v>154</v>
      </c>
      <c r="I992">
        <v>785</v>
      </c>
    </row>
    <row r="993" spans="1:9" ht="14.25" customHeight="1">
      <c r="A993" s="1" t="s">
        <v>469</v>
      </c>
      <c r="B993" s="1">
        <v>9628</v>
      </c>
      <c r="C993" s="210">
        <v>10</v>
      </c>
      <c r="D993" s="1">
        <v>838</v>
      </c>
      <c r="E993" t="s">
        <v>62</v>
      </c>
      <c r="F993">
        <v>9605</v>
      </c>
      <c r="G993" s="139">
        <v>2011</v>
      </c>
      <c r="H993" t="s">
        <v>153</v>
      </c>
      <c r="I993">
        <v>838</v>
      </c>
    </row>
    <row r="994" spans="1:9" ht="14.25" customHeight="1">
      <c r="A994" s="1" t="s">
        <v>469</v>
      </c>
      <c r="B994" s="1">
        <v>9628</v>
      </c>
      <c r="C994" s="210">
        <v>9</v>
      </c>
      <c r="D994" s="1">
        <v>798</v>
      </c>
      <c r="E994" t="s">
        <v>62</v>
      </c>
      <c r="F994">
        <v>9605</v>
      </c>
      <c r="G994" s="139">
        <v>2011</v>
      </c>
      <c r="H994" t="s">
        <v>152</v>
      </c>
      <c r="I994">
        <v>798</v>
      </c>
    </row>
    <row r="995" spans="1:9" ht="14.25" customHeight="1">
      <c r="A995" s="1" t="s">
        <v>469</v>
      </c>
      <c r="B995" s="1">
        <v>9628</v>
      </c>
      <c r="C995" s="210">
        <v>8</v>
      </c>
      <c r="D995" s="1">
        <v>804</v>
      </c>
      <c r="E995" t="s">
        <v>62</v>
      </c>
      <c r="F995">
        <v>9605</v>
      </c>
      <c r="G995" s="139">
        <v>2011</v>
      </c>
      <c r="H995" t="s">
        <v>151</v>
      </c>
      <c r="I995">
        <v>804</v>
      </c>
    </row>
    <row r="996" spans="1:9" ht="14.25" customHeight="1">
      <c r="A996" s="1" t="s">
        <v>469</v>
      </c>
      <c r="B996" s="1">
        <v>9628</v>
      </c>
      <c r="C996" s="210">
        <v>7</v>
      </c>
      <c r="D996" s="1">
        <v>843</v>
      </c>
      <c r="E996" t="s">
        <v>62</v>
      </c>
      <c r="F996">
        <v>9605</v>
      </c>
      <c r="G996" s="139">
        <v>2011</v>
      </c>
      <c r="H996" t="s">
        <v>150</v>
      </c>
      <c r="I996">
        <v>843</v>
      </c>
    </row>
    <row r="997" spans="1:9" ht="14.25" customHeight="1">
      <c r="A997" s="1" t="s">
        <v>469</v>
      </c>
      <c r="B997" s="1">
        <v>9628</v>
      </c>
      <c r="C997" s="210">
        <v>6</v>
      </c>
      <c r="D997" s="1">
        <v>734</v>
      </c>
      <c r="E997" t="s">
        <v>62</v>
      </c>
      <c r="F997">
        <v>9605</v>
      </c>
      <c r="G997" s="139">
        <v>2011</v>
      </c>
      <c r="H997" t="s">
        <v>149</v>
      </c>
      <c r="I997">
        <v>734</v>
      </c>
    </row>
    <row r="998" spans="1:9" ht="14.25" customHeight="1">
      <c r="A998" s="1" t="s">
        <v>469</v>
      </c>
      <c r="B998" s="1">
        <v>9628</v>
      </c>
      <c r="C998" s="210">
        <v>5</v>
      </c>
      <c r="D998" s="1">
        <v>837</v>
      </c>
      <c r="E998" t="s">
        <v>62</v>
      </c>
      <c r="F998">
        <v>9605</v>
      </c>
      <c r="G998" s="139">
        <v>2011</v>
      </c>
      <c r="H998" t="s">
        <v>148</v>
      </c>
      <c r="I998">
        <v>837</v>
      </c>
    </row>
    <row r="999" spans="1:9" ht="14.25" customHeight="1">
      <c r="A999" s="1" t="s">
        <v>469</v>
      </c>
      <c r="B999" s="1">
        <v>9628</v>
      </c>
      <c r="C999" s="210">
        <v>4</v>
      </c>
      <c r="D999" s="1">
        <v>851</v>
      </c>
      <c r="E999" t="s">
        <v>62</v>
      </c>
      <c r="F999">
        <v>9605</v>
      </c>
      <c r="G999" s="139">
        <v>2011</v>
      </c>
      <c r="H999" t="s">
        <v>147</v>
      </c>
      <c r="I999">
        <v>851</v>
      </c>
    </row>
    <row r="1000" spans="1:9" ht="14.25" customHeight="1">
      <c r="A1000" s="1" t="s">
        <v>469</v>
      </c>
      <c r="B1000" s="1">
        <v>9628</v>
      </c>
      <c r="C1000" s="210">
        <v>3</v>
      </c>
      <c r="D1000" s="1">
        <v>846</v>
      </c>
      <c r="E1000" t="s">
        <v>62</v>
      </c>
      <c r="F1000">
        <v>9605</v>
      </c>
      <c r="G1000" s="139">
        <v>2011</v>
      </c>
      <c r="H1000" t="s">
        <v>146</v>
      </c>
      <c r="I1000">
        <v>846</v>
      </c>
    </row>
    <row r="1001" spans="1:9" ht="14.25" customHeight="1">
      <c r="A1001" s="1" t="s">
        <v>469</v>
      </c>
      <c r="B1001" s="1">
        <v>9628</v>
      </c>
      <c r="C1001" s="210">
        <v>2</v>
      </c>
      <c r="D1001" s="1">
        <v>803</v>
      </c>
      <c r="E1001" t="s">
        <v>62</v>
      </c>
      <c r="F1001">
        <v>9605</v>
      </c>
      <c r="G1001" s="139">
        <v>2011</v>
      </c>
      <c r="H1001" t="s">
        <v>145</v>
      </c>
      <c r="I1001">
        <v>803</v>
      </c>
    </row>
    <row r="1002" spans="1:9" ht="14.25" customHeight="1">
      <c r="A1002" s="1" t="s">
        <v>469</v>
      </c>
      <c r="B1002" s="1">
        <v>9628</v>
      </c>
      <c r="C1002" s="210">
        <v>1</v>
      </c>
      <c r="D1002" s="1">
        <v>726</v>
      </c>
      <c r="E1002" t="s">
        <v>62</v>
      </c>
      <c r="F1002">
        <v>9605</v>
      </c>
      <c r="G1002" s="139">
        <v>2011</v>
      </c>
      <c r="H1002" t="s">
        <v>144</v>
      </c>
      <c r="I1002">
        <v>726</v>
      </c>
    </row>
    <row r="1003" spans="1:9" ht="14.25" customHeight="1">
      <c r="A1003" s="1" t="s">
        <v>470</v>
      </c>
      <c r="B1003" s="1">
        <v>1865</v>
      </c>
      <c r="C1003" s="210">
        <v>12</v>
      </c>
      <c r="D1003" s="1">
        <v>149</v>
      </c>
      <c r="E1003" t="s">
        <v>62</v>
      </c>
      <c r="F1003">
        <v>9606</v>
      </c>
      <c r="G1003" s="139">
        <v>2011</v>
      </c>
      <c r="H1003" t="s">
        <v>155</v>
      </c>
      <c r="I1003">
        <v>149</v>
      </c>
    </row>
    <row r="1004" spans="1:9" ht="14.25" customHeight="1">
      <c r="A1004" s="1" t="s">
        <v>470</v>
      </c>
      <c r="B1004" s="1">
        <v>1865</v>
      </c>
      <c r="C1004" s="210">
        <v>11</v>
      </c>
      <c r="D1004" s="1">
        <v>151</v>
      </c>
      <c r="E1004" t="s">
        <v>62</v>
      </c>
      <c r="F1004">
        <v>9606</v>
      </c>
      <c r="G1004" s="139">
        <v>2011</v>
      </c>
      <c r="H1004" t="s">
        <v>154</v>
      </c>
      <c r="I1004">
        <v>151</v>
      </c>
    </row>
    <row r="1005" spans="1:9" ht="14.25" customHeight="1">
      <c r="A1005" s="1" t="s">
        <v>470</v>
      </c>
      <c r="B1005" s="1">
        <v>1865</v>
      </c>
      <c r="C1005" s="210">
        <v>10</v>
      </c>
      <c r="D1005" s="1">
        <v>180</v>
      </c>
      <c r="E1005" t="s">
        <v>62</v>
      </c>
      <c r="F1005">
        <v>9606</v>
      </c>
      <c r="G1005" s="139">
        <v>2011</v>
      </c>
      <c r="H1005" t="s">
        <v>153</v>
      </c>
      <c r="I1005">
        <v>180</v>
      </c>
    </row>
    <row r="1006" spans="1:9" ht="14.25" customHeight="1">
      <c r="A1006" s="1" t="s">
        <v>470</v>
      </c>
      <c r="B1006" s="1">
        <v>1865</v>
      </c>
      <c r="C1006" s="210">
        <v>9</v>
      </c>
      <c r="D1006" s="1">
        <v>163</v>
      </c>
      <c r="E1006" t="s">
        <v>62</v>
      </c>
      <c r="F1006">
        <v>9606</v>
      </c>
      <c r="G1006" s="139">
        <v>2011</v>
      </c>
      <c r="H1006" t="s">
        <v>152</v>
      </c>
      <c r="I1006">
        <v>163</v>
      </c>
    </row>
    <row r="1007" spans="1:9" ht="14.25" customHeight="1">
      <c r="A1007" s="1" t="s">
        <v>470</v>
      </c>
      <c r="B1007" s="1">
        <v>1865</v>
      </c>
      <c r="C1007" s="210">
        <v>8</v>
      </c>
      <c r="D1007" s="1">
        <v>162</v>
      </c>
      <c r="E1007" t="s">
        <v>62</v>
      </c>
      <c r="F1007">
        <v>9606</v>
      </c>
      <c r="G1007" s="139">
        <v>2011</v>
      </c>
      <c r="H1007" t="s">
        <v>151</v>
      </c>
      <c r="I1007">
        <v>162</v>
      </c>
    </row>
    <row r="1008" spans="1:9" ht="14.25" customHeight="1">
      <c r="A1008" s="1" t="s">
        <v>470</v>
      </c>
      <c r="B1008" s="1">
        <v>1865</v>
      </c>
      <c r="C1008" s="210">
        <v>7</v>
      </c>
      <c r="D1008" s="1">
        <v>176</v>
      </c>
      <c r="E1008" t="s">
        <v>62</v>
      </c>
      <c r="F1008">
        <v>9606</v>
      </c>
      <c r="G1008" s="139">
        <v>2011</v>
      </c>
      <c r="H1008" t="s">
        <v>150</v>
      </c>
      <c r="I1008">
        <v>176</v>
      </c>
    </row>
    <row r="1009" spans="1:9" ht="14.25" customHeight="1">
      <c r="A1009" s="1" t="s">
        <v>470</v>
      </c>
      <c r="B1009" s="1">
        <v>1865</v>
      </c>
      <c r="C1009" s="210">
        <v>6</v>
      </c>
      <c r="D1009" s="1">
        <v>141</v>
      </c>
      <c r="E1009" t="s">
        <v>62</v>
      </c>
      <c r="F1009">
        <v>9606</v>
      </c>
      <c r="G1009" s="139">
        <v>2011</v>
      </c>
      <c r="H1009" t="s">
        <v>149</v>
      </c>
      <c r="I1009">
        <v>141</v>
      </c>
    </row>
    <row r="1010" spans="1:9" ht="14.25" customHeight="1">
      <c r="A1010" s="1" t="s">
        <v>470</v>
      </c>
      <c r="B1010" s="1">
        <v>1865</v>
      </c>
      <c r="C1010" s="210">
        <v>5</v>
      </c>
      <c r="D1010" s="1">
        <v>160</v>
      </c>
      <c r="E1010" t="s">
        <v>62</v>
      </c>
      <c r="F1010">
        <v>9606</v>
      </c>
      <c r="G1010" s="139">
        <v>2011</v>
      </c>
      <c r="H1010" t="s">
        <v>148</v>
      </c>
      <c r="I1010">
        <v>160</v>
      </c>
    </row>
    <row r="1011" spans="1:9" ht="14.25" customHeight="1">
      <c r="A1011" s="1" t="s">
        <v>470</v>
      </c>
      <c r="B1011" s="1">
        <v>1865</v>
      </c>
      <c r="C1011" s="210">
        <v>4</v>
      </c>
      <c r="D1011" s="1">
        <v>162</v>
      </c>
      <c r="E1011" t="s">
        <v>62</v>
      </c>
      <c r="F1011">
        <v>9606</v>
      </c>
      <c r="G1011" s="139">
        <v>2011</v>
      </c>
      <c r="H1011" t="s">
        <v>147</v>
      </c>
      <c r="I1011">
        <v>162</v>
      </c>
    </row>
    <row r="1012" spans="1:9" ht="14.25" customHeight="1">
      <c r="A1012" s="1" t="s">
        <v>470</v>
      </c>
      <c r="B1012" s="1">
        <v>1865</v>
      </c>
      <c r="C1012" s="210">
        <v>3</v>
      </c>
      <c r="D1012" s="1">
        <v>151</v>
      </c>
      <c r="E1012" t="s">
        <v>62</v>
      </c>
      <c r="F1012">
        <v>9606</v>
      </c>
      <c r="G1012" s="139">
        <v>2011</v>
      </c>
      <c r="H1012" t="s">
        <v>146</v>
      </c>
      <c r="I1012">
        <v>151</v>
      </c>
    </row>
    <row r="1013" spans="1:9" ht="14.25" customHeight="1">
      <c r="A1013" s="1" t="s">
        <v>470</v>
      </c>
      <c r="B1013" s="1">
        <v>1865</v>
      </c>
      <c r="C1013" s="210">
        <v>2</v>
      </c>
      <c r="D1013" s="1">
        <v>143</v>
      </c>
      <c r="E1013" t="s">
        <v>62</v>
      </c>
      <c r="F1013">
        <v>9606</v>
      </c>
      <c r="G1013" s="139">
        <v>2011</v>
      </c>
      <c r="H1013" t="s">
        <v>145</v>
      </c>
      <c r="I1013">
        <v>143</v>
      </c>
    </row>
    <row r="1014" spans="1:9" ht="14.25" customHeight="1">
      <c r="A1014" s="1" t="s">
        <v>470</v>
      </c>
      <c r="B1014" s="1">
        <v>1865</v>
      </c>
      <c r="C1014" s="210">
        <v>1</v>
      </c>
      <c r="D1014" s="1">
        <v>127</v>
      </c>
      <c r="E1014" t="s">
        <v>62</v>
      </c>
      <c r="F1014">
        <v>9606</v>
      </c>
      <c r="G1014" s="139">
        <v>2011</v>
      </c>
      <c r="H1014" t="s">
        <v>144</v>
      </c>
      <c r="I1014">
        <v>127</v>
      </c>
    </row>
    <row r="1015" spans="1:9" ht="14.25" customHeight="1">
      <c r="A1015" s="1" t="s">
        <v>471</v>
      </c>
      <c r="B1015" s="1" t="s">
        <v>9</v>
      </c>
      <c r="C1015" s="210" t="s">
        <v>9</v>
      </c>
      <c r="D1015" s="1" t="s">
        <v>8</v>
      </c>
      <c r="E1015" t="s">
        <v>140</v>
      </c>
      <c r="F1015">
        <v>9601</v>
      </c>
      <c r="G1015" s="139">
        <v>2011</v>
      </c>
      <c r="H1015" t="s">
        <v>155</v>
      </c>
      <c r="I1015">
        <v>-1</v>
      </c>
    </row>
    <row r="1016" spans="1:9" ht="14.25" customHeight="1">
      <c r="A1016" s="1" t="s">
        <v>471</v>
      </c>
      <c r="B1016" s="1" t="s">
        <v>9</v>
      </c>
      <c r="C1016" s="210" t="s">
        <v>9</v>
      </c>
      <c r="D1016" s="1" t="s">
        <v>8</v>
      </c>
      <c r="E1016" t="s">
        <v>140</v>
      </c>
      <c r="F1016">
        <v>9601</v>
      </c>
      <c r="G1016" s="139">
        <v>2011</v>
      </c>
      <c r="H1016" t="s">
        <v>154</v>
      </c>
      <c r="I1016">
        <v>-1</v>
      </c>
    </row>
    <row r="1017" spans="1:9" ht="14.25" customHeight="1">
      <c r="A1017" s="1" t="s">
        <v>471</v>
      </c>
      <c r="B1017" s="1" t="s">
        <v>9</v>
      </c>
      <c r="C1017" s="210" t="s">
        <v>9</v>
      </c>
      <c r="D1017" s="1" t="s">
        <v>8</v>
      </c>
      <c r="E1017" t="s">
        <v>140</v>
      </c>
      <c r="F1017">
        <v>9601</v>
      </c>
      <c r="G1017" s="139">
        <v>2011</v>
      </c>
      <c r="H1017" t="s">
        <v>153</v>
      </c>
      <c r="I1017">
        <v>-1</v>
      </c>
    </row>
    <row r="1018" spans="1:9" ht="14.25" customHeight="1">
      <c r="A1018" s="1" t="s">
        <v>471</v>
      </c>
      <c r="B1018" s="1" t="s">
        <v>9</v>
      </c>
      <c r="C1018" s="210" t="s">
        <v>9</v>
      </c>
      <c r="D1018" s="1" t="s">
        <v>8</v>
      </c>
      <c r="E1018" t="s">
        <v>140</v>
      </c>
      <c r="F1018">
        <v>9601</v>
      </c>
      <c r="G1018" s="139">
        <v>2011</v>
      </c>
      <c r="H1018" t="s">
        <v>152</v>
      </c>
      <c r="I1018">
        <v>-1</v>
      </c>
    </row>
    <row r="1019" spans="1:9" ht="14.25" customHeight="1">
      <c r="A1019" s="1" t="s">
        <v>471</v>
      </c>
      <c r="B1019" s="1" t="s">
        <v>9</v>
      </c>
      <c r="C1019" s="210" t="s">
        <v>9</v>
      </c>
      <c r="D1019" s="1" t="s">
        <v>8</v>
      </c>
      <c r="E1019" t="s">
        <v>140</v>
      </c>
      <c r="F1019">
        <v>9601</v>
      </c>
      <c r="G1019" s="139">
        <v>2011</v>
      </c>
      <c r="H1019" t="s">
        <v>151</v>
      </c>
      <c r="I1019">
        <v>-1</v>
      </c>
    </row>
    <row r="1020" spans="1:9" ht="14.25" customHeight="1">
      <c r="A1020" s="1" t="s">
        <v>471</v>
      </c>
      <c r="B1020" s="1" t="s">
        <v>9</v>
      </c>
      <c r="C1020" s="210" t="s">
        <v>9</v>
      </c>
      <c r="D1020" s="1" t="s">
        <v>8</v>
      </c>
      <c r="E1020" t="s">
        <v>140</v>
      </c>
      <c r="F1020">
        <v>9601</v>
      </c>
      <c r="G1020" s="139">
        <v>2011</v>
      </c>
      <c r="H1020" t="s">
        <v>150</v>
      </c>
      <c r="I1020">
        <v>-1</v>
      </c>
    </row>
    <row r="1021" spans="1:9" ht="14.25" customHeight="1">
      <c r="A1021" s="1" t="s">
        <v>471</v>
      </c>
      <c r="B1021" s="1" t="s">
        <v>9</v>
      </c>
      <c r="C1021" s="210" t="s">
        <v>9</v>
      </c>
      <c r="D1021" s="1" t="s">
        <v>8</v>
      </c>
      <c r="E1021" t="s">
        <v>140</v>
      </c>
      <c r="F1021">
        <v>9601</v>
      </c>
      <c r="G1021" s="139">
        <v>2011</v>
      </c>
      <c r="H1021" t="s">
        <v>149</v>
      </c>
      <c r="I1021">
        <v>-1</v>
      </c>
    </row>
    <row r="1022" spans="1:9" ht="14.25" customHeight="1">
      <c r="A1022" s="1" t="s">
        <v>471</v>
      </c>
      <c r="B1022" s="1" t="s">
        <v>9</v>
      </c>
      <c r="C1022" s="210" t="s">
        <v>9</v>
      </c>
      <c r="D1022" s="1" t="s">
        <v>8</v>
      </c>
      <c r="E1022" t="s">
        <v>140</v>
      </c>
      <c r="F1022">
        <v>9601</v>
      </c>
      <c r="G1022" s="139">
        <v>2011</v>
      </c>
      <c r="H1022" t="s">
        <v>148</v>
      </c>
      <c r="I1022">
        <v>-1</v>
      </c>
    </row>
    <row r="1023" spans="1:9" ht="14.25" customHeight="1">
      <c r="A1023" s="1" t="s">
        <v>471</v>
      </c>
      <c r="B1023" s="1" t="s">
        <v>9</v>
      </c>
      <c r="C1023" s="210" t="s">
        <v>9</v>
      </c>
      <c r="D1023" s="1" t="s">
        <v>8</v>
      </c>
      <c r="E1023" t="s">
        <v>140</v>
      </c>
      <c r="F1023">
        <v>9601</v>
      </c>
      <c r="G1023" s="139">
        <v>2011</v>
      </c>
      <c r="H1023" t="s">
        <v>147</v>
      </c>
      <c r="I1023">
        <v>-1</v>
      </c>
    </row>
    <row r="1024" spans="1:9" ht="14.25" customHeight="1">
      <c r="A1024" s="1" t="s">
        <v>471</v>
      </c>
      <c r="B1024" s="1" t="s">
        <v>9</v>
      </c>
      <c r="C1024" s="210" t="s">
        <v>9</v>
      </c>
      <c r="D1024" s="1" t="s">
        <v>8</v>
      </c>
      <c r="E1024" t="s">
        <v>140</v>
      </c>
      <c r="F1024">
        <v>9601</v>
      </c>
      <c r="G1024" s="139">
        <v>2011</v>
      </c>
      <c r="H1024" t="s">
        <v>146</v>
      </c>
      <c r="I1024">
        <v>-1</v>
      </c>
    </row>
    <row r="1025" spans="1:9" ht="14.25" customHeight="1">
      <c r="A1025" s="1" t="s">
        <v>471</v>
      </c>
      <c r="B1025" s="1" t="s">
        <v>9</v>
      </c>
      <c r="C1025" s="210" t="s">
        <v>9</v>
      </c>
      <c r="D1025" s="1" t="s">
        <v>8</v>
      </c>
      <c r="E1025" t="s">
        <v>140</v>
      </c>
      <c r="F1025">
        <v>9601</v>
      </c>
      <c r="G1025" s="139">
        <v>2011</v>
      </c>
      <c r="H1025" t="s">
        <v>145</v>
      </c>
      <c r="I1025">
        <v>-1</v>
      </c>
    </row>
    <row r="1026" spans="1:9" ht="14.25" customHeight="1">
      <c r="A1026" s="1" t="s">
        <v>471</v>
      </c>
      <c r="B1026" s="1" t="s">
        <v>9</v>
      </c>
      <c r="C1026" s="210" t="s">
        <v>9</v>
      </c>
      <c r="D1026" s="1" t="s">
        <v>8</v>
      </c>
      <c r="E1026" t="s">
        <v>140</v>
      </c>
      <c r="F1026">
        <v>9601</v>
      </c>
      <c r="G1026" s="139">
        <v>2011</v>
      </c>
      <c r="H1026" t="s">
        <v>144</v>
      </c>
      <c r="I1026">
        <v>-1</v>
      </c>
    </row>
    <row r="1027" spans="1:9" ht="14.25" customHeight="1">
      <c r="A1027" s="1" t="s">
        <v>472</v>
      </c>
      <c r="B1027" s="1" t="s">
        <v>9</v>
      </c>
      <c r="C1027" s="210" t="s">
        <v>9</v>
      </c>
      <c r="D1027" s="1" t="s">
        <v>8</v>
      </c>
      <c r="E1027" t="s">
        <v>140</v>
      </c>
      <c r="F1027">
        <v>9602</v>
      </c>
      <c r="G1027" s="139">
        <v>2011</v>
      </c>
      <c r="H1027" t="s">
        <v>155</v>
      </c>
      <c r="I1027">
        <v>-1</v>
      </c>
    </row>
    <row r="1028" spans="1:9" ht="14.25" customHeight="1">
      <c r="A1028" s="1" t="s">
        <v>472</v>
      </c>
      <c r="B1028" s="1" t="s">
        <v>9</v>
      </c>
      <c r="C1028" s="210" t="s">
        <v>9</v>
      </c>
      <c r="D1028" s="1" t="s">
        <v>8</v>
      </c>
      <c r="E1028" t="s">
        <v>140</v>
      </c>
      <c r="F1028">
        <v>9602</v>
      </c>
      <c r="G1028" s="139">
        <v>2011</v>
      </c>
      <c r="H1028" t="s">
        <v>154</v>
      </c>
      <c r="I1028">
        <v>-1</v>
      </c>
    </row>
    <row r="1029" spans="1:9" ht="14.25" customHeight="1">
      <c r="A1029" s="1" t="s">
        <v>472</v>
      </c>
      <c r="B1029" s="1" t="s">
        <v>9</v>
      </c>
      <c r="C1029" s="210" t="s">
        <v>9</v>
      </c>
      <c r="D1029" s="1" t="s">
        <v>8</v>
      </c>
      <c r="E1029" t="s">
        <v>140</v>
      </c>
      <c r="F1029">
        <v>9602</v>
      </c>
      <c r="G1029" s="139">
        <v>2011</v>
      </c>
      <c r="H1029" t="s">
        <v>153</v>
      </c>
      <c r="I1029">
        <v>-1</v>
      </c>
    </row>
    <row r="1030" spans="1:9" ht="14.25" customHeight="1">
      <c r="A1030" s="1" t="s">
        <v>472</v>
      </c>
      <c r="B1030" s="1" t="s">
        <v>9</v>
      </c>
      <c r="C1030" s="210" t="s">
        <v>9</v>
      </c>
      <c r="D1030" s="1" t="s">
        <v>8</v>
      </c>
      <c r="E1030" t="s">
        <v>140</v>
      </c>
      <c r="F1030">
        <v>9602</v>
      </c>
      <c r="G1030" s="139">
        <v>2011</v>
      </c>
      <c r="H1030" t="s">
        <v>152</v>
      </c>
      <c r="I1030">
        <v>-1</v>
      </c>
    </row>
    <row r="1031" spans="1:9" ht="14.25" customHeight="1">
      <c r="A1031" s="1" t="s">
        <v>472</v>
      </c>
      <c r="B1031" s="1" t="s">
        <v>9</v>
      </c>
      <c r="C1031" s="210" t="s">
        <v>9</v>
      </c>
      <c r="D1031" s="1" t="s">
        <v>8</v>
      </c>
      <c r="E1031" t="s">
        <v>140</v>
      </c>
      <c r="F1031">
        <v>9602</v>
      </c>
      <c r="G1031" s="139">
        <v>2011</v>
      </c>
      <c r="H1031" t="s">
        <v>151</v>
      </c>
      <c r="I1031">
        <v>-1</v>
      </c>
    </row>
    <row r="1032" spans="1:9" ht="14.25" customHeight="1">
      <c r="A1032" s="1" t="s">
        <v>472</v>
      </c>
      <c r="B1032" s="1" t="s">
        <v>9</v>
      </c>
      <c r="C1032" s="210" t="s">
        <v>9</v>
      </c>
      <c r="D1032" s="1" t="s">
        <v>8</v>
      </c>
      <c r="E1032" t="s">
        <v>140</v>
      </c>
      <c r="F1032">
        <v>9602</v>
      </c>
      <c r="G1032" s="139">
        <v>2011</v>
      </c>
      <c r="H1032" t="s">
        <v>150</v>
      </c>
      <c r="I1032">
        <v>-1</v>
      </c>
    </row>
    <row r="1033" spans="1:9" ht="14.25" customHeight="1">
      <c r="A1033" s="1" t="s">
        <v>472</v>
      </c>
      <c r="B1033" s="1" t="s">
        <v>9</v>
      </c>
      <c r="C1033" s="210" t="s">
        <v>9</v>
      </c>
      <c r="D1033" s="1" t="s">
        <v>8</v>
      </c>
      <c r="E1033" t="s">
        <v>140</v>
      </c>
      <c r="F1033">
        <v>9602</v>
      </c>
      <c r="G1033" s="139">
        <v>2011</v>
      </c>
      <c r="H1033" t="s">
        <v>149</v>
      </c>
      <c r="I1033">
        <v>-1</v>
      </c>
    </row>
    <row r="1034" spans="1:9" ht="14.25" customHeight="1">
      <c r="A1034" s="1" t="s">
        <v>472</v>
      </c>
      <c r="B1034" s="1" t="s">
        <v>9</v>
      </c>
      <c r="C1034" s="210" t="s">
        <v>9</v>
      </c>
      <c r="D1034" s="1" t="s">
        <v>8</v>
      </c>
      <c r="E1034" t="s">
        <v>140</v>
      </c>
      <c r="F1034">
        <v>9602</v>
      </c>
      <c r="G1034" s="139">
        <v>2011</v>
      </c>
      <c r="H1034" t="s">
        <v>148</v>
      </c>
      <c r="I1034">
        <v>-1</v>
      </c>
    </row>
    <row r="1035" spans="1:9" ht="14.25" customHeight="1">
      <c r="A1035" s="1" t="s">
        <v>472</v>
      </c>
      <c r="B1035" s="1" t="s">
        <v>9</v>
      </c>
      <c r="C1035" s="210" t="s">
        <v>9</v>
      </c>
      <c r="D1035" s="1" t="s">
        <v>8</v>
      </c>
      <c r="E1035" t="s">
        <v>140</v>
      </c>
      <c r="F1035">
        <v>9602</v>
      </c>
      <c r="G1035" s="139">
        <v>2011</v>
      </c>
      <c r="H1035" t="s">
        <v>147</v>
      </c>
      <c r="I1035">
        <v>-1</v>
      </c>
    </row>
    <row r="1036" spans="1:9" ht="14.25" customHeight="1">
      <c r="A1036" s="1" t="s">
        <v>472</v>
      </c>
      <c r="B1036" s="1" t="s">
        <v>9</v>
      </c>
      <c r="C1036" s="210" t="s">
        <v>9</v>
      </c>
      <c r="D1036" s="1" t="s">
        <v>8</v>
      </c>
      <c r="E1036" t="s">
        <v>140</v>
      </c>
      <c r="F1036">
        <v>9602</v>
      </c>
      <c r="G1036" s="139">
        <v>2011</v>
      </c>
      <c r="H1036" t="s">
        <v>146</v>
      </c>
      <c r="I1036">
        <v>-1</v>
      </c>
    </row>
    <row r="1037" spans="1:9" ht="14.25" customHeight="1">
      <c r="A1037" s="1" t="s">
        <v>472</v>
      </c>
      <c r="B1037" s="1" t="s">
        <v>9</v>
      </c>
      <c r="C1037" s="210" t="s">
        <v>9</v>
      </c>
      <c r="D1037" s="1" t="s">
        <v>8</v>
      </c>
      <c r="E1037" t="s">
        <v>140</v>
      </c>
      <c r="F1037">
        <v>9602</v>
      </c>
      <c r="G1037" s="139">
        <v>2011</v>
      </c>
      <c r="H1037" t="s">
        <v>145</v>
      </c>
      <c r="I1037">
        <v>-1</v>
      </c>
    </row>
    <row r="1038" spans="1:9" ht="14.25" customHeight="1">
      <c r="A1038" s="1" t="s">
        <v>472</v>
      </c>
      <c r="B1038" s="1" t="s">
        <v>9</v>
      </c>
      <c r="C1038" s="210" t="s">
        <v>9</v>
      </c>
      <c r="D1038" s="1" t="s">
        <v>8</v>
      </c>
      <c r="E1038" t="s">
        <v>140</v>
      </c>
      <c r="F1038">
        <v>9602</v>
      </c>
      <c r="G1038" s="139">
        <v>2011</v>
      </c>
      <c r="H1038" t="s">
        <v>144</v>
      </c>
      <c r="I1038">
        <v>-1</v>
      </c>
    </row>
    <row r="1039" spans="1:9" ht="14.25" customHeight="1">
      <c r="A1039" s="1" t="s">
        <v>473</v>
      </c>
      <c r="B1039" s="1" t="s">
        <v>9</v>
      </c>
      <c r="C1039" s="210" t="s">
        <v>9</v>
      </c>
      <c r="D1039" s="1" t="s">
        <v>8</v>
      </c>
      <c r="E1039" t="s">
        <v>140</v>
      </c>
      <c r="F1039">
        <v>9603</v>
      </c>
      <c r="G1039" s="139">
        <v>2011</v>
      </c>
      <c r="H1039" t="s">
        <v>155</v>
      </c>
      <c r="I1039">
        <v>-1</v>
      </c>
    </row>
    <row r="1040" spans="1:9" ht="14.25" customHeight="1">
      <c r="A1040" s="1" t="s">
        <v>473</v>
      </c>
      <c r="B1040" s="1" t="s">
        <v>9</v>
      </c>
      <c r="C1040" s="210" t="s">
        <v>9</v>
      </c>
      <c r="D1040" s="1" t="s">
        <v>8</v>
      </c>
      <c r="E1040" t="s">
        <v>140</v>
      </c>
      <c r="F1040">
        <v>9603</v>
      </c>
      <c r="G1040" s="139">
        <v>2011</v>
      </c>
      <c r="H1040" t="s">
        <v>154</v>
      </c>
      <c r="I1040">
        <v>-1</v>
      </c>
    </row>
    <row r="1041" spans="1:9" ht="14.25" customHeight="1">
      <c r="A1041" s="1" t="s">
        <v>473</v>
      </c>
      <c r="B1041" s="1" t="s">
        <v>9</v>
      </c>
      <c r="C1041" s="210" t="s">
        <v>9</v>
      </c>
      <c r="D1041" s="1" t="s">
        <v>8</v>
      </c>
      <c r="E1041" t="s">
        <v>140</v>
      </c>
      <c r="F1041">
        <v>9603</v>
      </c>
      <c r="G1041" s="139">
        <v>2011</v>
      </c>
      <c r="H1041" t="s">
        <v>153</v>
      </c>
      <c r="I1041">
        <v>-1</v>
      </c>
    </row>
    <row r="1042" spans="1:9" ht="14.25" customHeight="1">
      <c r="A1042" s="1" t="s">
        <v>473</v>
      </c>
      <c r="B1042" s="1" t="s">
        <v>9</v>
      </c>
      <c r="C1042" s="210" t="s">
        <v>9</v>
      </c>
      <c r="D1042" s="1" t="s">
        <v>8</v>
      </c>
      <c r="E1042" t="s">
        <v>140</v>
      </c>
      <c r="F1042">
        <v>9603</v>
      </c>
      <c r="G1042" s="139">
        <v>2011</v>
      </c>
      <c r="H1042" t="s">
        <v>152</v>
      </c>
      <c r="I1042">
        <v>-1</v>
      </c>
    </row>
    <row r="1043" spans="1:9" ht="14.25" customHeight="1">
      <c r="A1043" s="1" t="s">
        <v>473</v>
      </c>
      <c r="B1043" s="1" t="s">
        <v>9</v>
      </c>
      <c r="C1043" s="210" t="s">
        <v>9</v>
      </c>
      <c r="D1043" s="1" t="s">
        <v>8</v>
      </c>
      <c r="E1043" t="s">
        <v>140</v>
      </c>
      <c r="F1043">
        <v>9603</v>
      </c>
      <c r="G1043" s="139">
        <v>2011</v>
      </c>
      <c r="H1043" t="s">
        <v>151</v>
      </c>
      <c r="I1043">
        <v>-1</v>
      </c>
    </row>
    <row r="1044" spans="1:9" ht="14.25" customHeight="1">
      <c r="A1044" s="1" t="s">
        <v>473</v>
      </c>
      <c r="B1044" s="1" t="s">
        <v>9</v>
      </c>
      <c r="C1044" s="210" t="s">
        <v>9</v>
      </c>
      <c r="D1044" s="1" t="s">
        <v>8</v>
      </c>
      <c r="E1044" t="s">
        <v>140</v>
      </c>
      <c r="F1044">
        <v>9603</v>
      </c>
      <c r="G1044" s="139">
        <v>2011</v>
      </c>
      <c r="H1044" t="s">
        <v>150</v>
      </c>
      <c r="I1044">
        <v>-1</v>
      </c>
    </row>
    <row r="1045" spans="1:9" ht="14.25" customHeight="1">
      <c r="A1045" s="1" t="s">
        <v>473</v>
      </c>
      <c r="B1045" s="1" t="s">
        <v>9</v>
      </c>
      <c r="C1045" s="210" t="s">
        <v>9</v>
      </c>
      <c r="D1045" s="1" t="s">
        <v>8</v>
      </c>
      <c r="E1045" t="s">
        <v>140</v>
      </c>
      <c r="F1045">
        <v>9603</v>
      </c>
      <c r="G1045" s="139">
        <v>2011</v>
      </c>
      <c r="H1045" t="s">
        <v>149</v>
      </c>
      <c r="I1045">
        <v>-1</v>
      </c>
    </row>
    <row r="1046" spans="1:9" ht="14.25" customHeight="1">
      <c r="A1046" s="1" t="s">
        <v>473</v>
      </c>
      <c r="B1046" s="1" t="s">
        <v>9</v>
      </c>
      <c r="C1046" s="210" t="s">
        <v>9</v>
      </c>
      <c r="D1046" s="1" t="s">
        <v>8</v>
      </c>
      <c r="E1046" t="s">
        <v>140</v>
      </c>
      <c r="F1046">
        <v>9603</v>
      </c>
      <c r="G1046" s="139">
        <v>2011</v>
      </c>
      <c r="H1046" t="s">
        <v>148</v>
      </c>
      <c r="I1046">
        <v>-1</v>
      </c>
    </row>
    <row r="1047" spans="1:9" ht="14.25" customHeight="1">
      <c r="A1047" s="1" t="s">
        <v>473</v>
      </c>
      <c r="B1047" s="1" t="s">
        <v>9</v>
      </c>
      <c r="C1047" s="210" t="s">
        <v>9</v>
      </c>
      <c r="D1047" s="1" t="s">
        <v>8</v>
      </c>
      <c r="E1047" t="s">
        <v>140</v>
      </c>
      <c r="F1047">
        <v>9603</v>
      </c>
      <c r="G1047" s="139">
        <v>2011</v>
      </c>
      <c r="H1047" t="s">
        <v>147</v>
      </c>
      <c r="I1047">
        <v>-1</v>
      </c>
    </row>
    <row r="1048" spans="1:9" ht="14.25" customHeight="1">
      <c r="A1048" s="1" t="s">
        <v>473</v>
      </c>
      <c r="B1048" s="1" t="s">
        <v>9</v>
      </c>
      <c r="C1048" s="210" t="s">
        <v>9</v>
      </c>
      <c r="D1048" s="1" t="s">
        <v>8</v>
      </c>
      <c r="E1048" t="s">
        <v>140</v>
      </c>
      <c r="F1048">
        <v>9603</v>
      </c>
      <c r="G1048" s="139">
        <v>2011</v>
      </c>
      <c r="H1048" t="s">
        <v>146</v>
      </c>
      <c r="I1048">
        <v>-1</v>
      </c>
    </row>
    <row r="1049" spans="1:9" ht="14.25" customHeight="1">
      <c r="A1049" s="1" t="s">
        <v>473</v>
      </c>
      <c r="B1049" s="1" t="s">
        <v>9</v>
      </c>
      <c r="C1049" s="210" t="s">
        <v>9</v>
      </c>
      <c r="D1049" s="1" t="s">
        <v>8</v>
      </c>
      <c r="E1049" t="s">
        <v>140</v>
      </c>
      <c r="F1049">
        <v>9603</v>
      </c>
      <c r="G1049" s="139">
        <v>2011</v>
      </c>
      <c r="H1049" t="s">
        <v>145</v>
      </c>
      <c r="I1049">
        <v>-1</v>
      </c>
    </row>
    <row r="1050" spans="1:9" ht="14.25" customHeight="1">
      <c r="A1050" s="1" t="s">
        <v>473</v>
      </c>
      <c r="B1050" s="1" t="s">
        <v>9</v>
      </c>
      <c r="C1050" s="210" t="s">
        <v>9</v>
      </c>
      <c r="D1050" s="1" t="s">
        <v>8</v>
      </c>
      <c r="E1050" t="s">
        <v>140</v>
      </c>
      <c r="F1050">
        <v>9603</v>
      </c>
      <c r="G1050" s="139">
        <v>2011</v>
      </c>
      <c r="H1050" t="s">
        <v>144</v>
      </c>
      <c r="I1050">
        <v>-1</v>
      </c>
    </row>
    <row r="1051" spans="1:9" ht="14.25" customHeight="1">
      <c r="A1051" s="1" t="s">
        <v>474</v>
      </c>
      <c r="B1051" s="1" t="s">
        <v>9</v>
      </c>
      <c r="C1051" s="210" t="s">
        <v>9</v>
      </c>
      <c r="D1051" s="1" t="s">
        <v>8</v>
      </c>
      <c r="E1051" t="s">
        <v>140</v>
      </c>
      <c r="F1051">
        <v>9604</v>
      </c>
      <c r="G1051" s="139">
        <v>2011</v>
      </c>
      <c r="H1051" t="s">
        <v>155</v>
      </c>
      <c r="I1051">
        <v>-1</v>
      </c>
    </row>
    <row r="1052" spans="1:9" ht="14.25" customHeight="1">
      <c r="A1052" s="1" t="s">
        <v>474</v>
      </c>
      <c r="B1052" s="1" t="s">
        <v>9</v>
      </c>
      <c r="C1052" s="210" t="s">
        <v>9</v>
      </c>
      <c r="D1052" s="1" t="s">
        <v>8</v>
      </c>
      <c r="E1052" t="s">
        <v>140</v>
      </c>
      <c r="F1052">
        <v>9604</v>
      </c>
      <c r="G1052" s="139">
        <v>2011</v>
      </c>
      <c r="H1052" t="s">
        <v>154</v>
      </c>
      <c r="I1052">
        <v>-1</v>
      </c>
    </row>
    <row r="1053" spans="1:9" ht="14.25" customHeight="1">
      <c r="A1053" s="1" t="s">
        <v>474</v>
      </c>
      <c r="B1053" s="1" t="s">
        <v>9</v>
      </c>
      <c r="C1053" s="210" t="s">
        <v>9</v>
      </c>
      <c r="D1053" s="1" t="s">
        <v>8</v>
      </c>
      <c r="E1053" t="s">
        <v>140</v>
      </c>
      <c r="F1053">
        <v>9604</v>
      </c>
      <c r="G1053" s="139">
        <v>2011</v>
      </c>
      <c r="H1053" t="s">
        <v>153</v>
      </c>
      <c r="I1053">
        <v>-1</v>
      </c>
    </row>
    <row r="1054" spans="1:9" ht="14.25" customHeight="1">
      <c r="A1054" s="1" t="s">
        <v>474</v>
      </c>
      <c r="B1054" s="1" t="s">
        <v>9</v>
      </c>
      <c r="C1054" s="210" t="s">
        <v>9</v>
      </c>
      <c r="D1054" s="1" t="s">
        <v>8</v>
      </c>
      <c r="E1054" t="s">
        <v>140</v>
      </c>
      <c r="F1054">
        <v>9604</v>
      </c>
      <c r="G1054" s="139">
        <v>2011</v>
      </c>
      <c r="H1054" t="s">
        <v>152</v>
      </c>
      <c r="I1054">
        <v>-1</v>
      </c>
    </row>
    <row r="1055" spans="1:9" ht="14.25" customHeight="1">
      <c r="A1055" s="1" t="s">
        <v>474</v>
      </c>
      <c r="B1055" s="1" t="s">
        <v>9</v>
      </c>
      <c r="C1055" s="210" t="s">
        <v>9</v>
      </c>
      <c r="D1055" s="1" t="s">
        <v>8</v>
      </c>
      <c r="E1055" t="s">
        <v>140</v>
      </c>
      <c r="F1055">
        <v>9604</v>
      </c>
      <c r="G1055" s="139">
        <v>2011</v>
      </c>
      <c r="H1055" t="s">
        <v>151</v>
      </c>
      <c r="I1055">
        <v>-1</v>
      </c>
    </row>
    <row r="1056" spans="1:9" ht="14.25" customHeight="1">
      <c r="A1056" s="1" t="s">
        <v>474</v>
      </c>
      <c r="B1056" s="1" t="s">
        <v>9</v>
      </c>
      <c r="C1056" s="210" t="s">
        <v>9</v>
      </c>
      <c r="D1056" s="1" t="s">
        <v>8</v>
      </c>
      <c r="E1056" t="s">
        <v>140</v>
      </c>
      <c r="F1056">
        <v>9604</v>
      </c>
      <c r="G1056" s="139">
        <v>2011</v>
      </c>
      <c r="H1056" t="s">
        <v>150</v>
      </c>
      <c r="I1056">
        <v>-1</v>
      </c>
    </row>
    <row r="1057" spans="1:9" ht="14.25" customHeight="1">
      <c r="A1057" s="1" t="s">
        <v>474</v>
      </c>
      <c r="B1057" s="1" t="s">
        <v>9</v>
      </c>
      <c r="C1057" s="210" t="s">
        <v>9</v>
      </c>
      <c r="D1057" s="1" t="s">
        <v>8</v>
      </c>
      <c r="E1057" t="s">
        <v>140</v>
      </c>
      <c r="F1057">
        <v>9604</v>
      </c>
      <c r="G1057" s="139">
        <v>2011</v>
      </c>
      <c r="H1057" t="s">
        <v>149</v>
      </c>
      <c r="I1057">
        <v>-1</v>
      </c>
    </row>
    <row r="1058" spans="1:9" ht="14.25" customHeight="1">
      <c r="A1058" s="1" t="s">
        <v>474</v>
      </c>
      <c r="B1058" s="1" t="s">
        <v>9</v>
      </c>
      <c r="C1058" s="210" t="s">
        <v>9</v>
      </c>
      <c r="D1058" s="1" t="s">
        <v>8</v>
      </c>
      <c r="E1058" t="s">
        <v>140</v>
      </c>
      <c r="F1058">
        <v>9604</v>
      </c>
      <c r="G1058" s="139">
        <v>2011</v>
      </c>
      <c r="H1058" t="s">
        <v>148</v>
      </c>
      <c r="I1058">
        <v>-1</v>
      </c>
    </row>
    <row r="1059" spans="1:9" ht="14.25" customHeight="1">
      <c r="A1059" s="1" t="s">
        <v>474</v>
      </c>
      <c r="B1059" s="1" t="s">
        <v>9</v>
      </c>
      <c r="C1059" s="210" t="s">
        <v>9</v>
      </c>
      <c r="D1059" s="1" t="s">
        <v>8</v>
      </c>
      <c r="E1059" t="s">
        <v>140</v>
      </c>
      <c r="F1059">
        <v>9604</v>
      </c>
      <c r="G1059" s="139">
        <v>2011</v>
      </c>
      <c r="H1059" t="s">
        <v>147</v>
      </c>
      <c r="I1059">
        <v>-1</v>
      </c>
    </row>
    <row r="1060" spans="1:9" ht="14.25" customHeight="1">
      <c r="A1060" s="1" t="s">
        <v>474</v>
      </c>
      <c r="B1060" s="1" t="s">
        <v>9</v>
      </c>
      <c r="C1060" s="210" t="s">
        <v>9</v>
      </c>
      <c r="D1060" s="1" t="s">
        <v>8</v>
      </c>
      <c r="E1060" t="s">
        <v>140</v>
      </c>
      <c r="F1060">
        <v>9604</v>
      </c>
      <c r="G1060" s="139">
        <v>2011</v>
      </c>
      <c r="H1060" t="s">
        <v>146</v>
      </c>
      <c r="I1060">
        <v>-1</v>
      </c>
    </row>
    <row r="1061" spans="1:9" ht="14.25" customHeight="1">
      <c r="A1061" s="1" t="s">
        <v>474</v>
      </c>
      <c r="B1061" s="1" t="s">
        <v>9</v>
      </c>
      <c r="C1061" s="210" t="s">
        <v>9</v>
      </c>
      <c r="D1061" s="1" t="s">
        <v>8</v>
      </c>
      <c r="E1061" t="s">
        <v>140</v>
      </c>
      <c r="F1061">
        <v>9604</v>
      </c>
      <c r="G1061" s="139">
        <v>2011</v>
      </c>
      <c r="H1061" t="s">
        <v>145</v>
      </c>
      <c r="I1061">
        <v>-1</v>
      </c>
    </row>
    <row r="1062" spans="1:9" ht="14.25" customHeight="1">
      <c r="A1062" s="1" t="s">
        <v>474</v>
      </c>
      <c r="B1062" s="1" t="s">
        <v>9</v>
      </c>
      <c r="C1062" s="210" t="s">
        <v>9</v>
      </c>
      <c r="D1062" s="1" t="s">
        <v>8</v>
      </c>
      <c r="E1062" t="s">
        <v>140</v>
      </c>
      <c r="F1062">
        <v>9604</v>
      </c>
      <c r="G1062" s="139">
        <v>2011</v>
      </c>
      <c r="H1062" t="s">
        <v>144</v>
      </c>
      <c r="I1062">
        <v>-1</v>
      </c>
    </row>
    <row r="1063" spans="1:9" ht="14.25" customHeight="1">
      <c r="A1063" s="1" t="s">
        <v>475</v>
      </c>
      <c r="B1063" s="1">
        <v>20666.700000000004</v>
      </c>
      <c r="C1063" s="210">
        <v>12</v>
      </c>
      <c r="D1063" s="1">
        <v>1653.3</v>
      </c>
      <c r="E1063" t="s">
        <v>244</v>
      </c>
      <c r="F1063">
        <v>9601</v>
      </c>
      <c r="G1063" s="139">
        <v>2011</v>
      </c>
      <c r="H1063" t="s">
        <v>155</v>
      </c>
      <c r="I1063">
        <v>1653.3</v>
      </c>
    </row>
    <row r="1064" spans="1:9" ht="14.25" customHeight="1">
      <c r="A1064" s="1" t="s">
        <v>475</v>
      </c>
      <c r="B1064" s="1">
        <v>20666.700000000004</v>
      </c>
      <c r="C1064" s="210">
        <v>11</v>
      </c>
      <c r="D1064" s="1">
        <v>1809.3</v>
      </c>
      <c r="E1064" t="s">
        <v>244</v>
      </c>
      <c r="F1064">
        <v>9601</v>
      </c>
      <c r="G1064" s="139">
        <v>2011</v>
      </c>
      <c r="H1064" t="s">
        <v>154</v>
      </c>
      <c r="I1064">
        <v>1809.3</v>
      </c>
    </row>
    <row r="1065" spans="1:9" ht="14.25" customHeight="1">
      <c r="A1065" s="1" t="s">
        <v>475</v>
      </c>
      <c r="B1065" s="1">
        <v>20666.700000000004</v>
      </c>
      <c r="C1065" s="210">
        <v>10</v>
      </c>
      <c r="D1065" s="1">
        <v>1829</v>
      </c>
      <c r="E1065" t="s">
        <v>244</v>
      </c>
      <c r="F1065">
        <v>9601</v>
      </c>
      <c r="G1065" s="139">
        <v>2011</v>
      </c>
      <c r="H1065" t="s">
        <v>153</v>
      </c>
      <c r="I1065">
        <v>1829</v>
      </c>
    </row>
    <row r="1066" spans="1:9" ht="14.25" customHeight="1">
      <c r="A1066" s="1" t="s">
        <v>475</v>
      </c>
      <c r="B1066" s="1">
        <v>20666.700000000004</v>
      </c>
      <c r="C1066" s="210">
        <v>9</v>
      </c>
      <c r="D1066" s="1">
        <v>1648.7</v>
      </c>
      <c r="E1066" t="s">
        <v>244</v>
      </c>
      <c r="F1066">
        <v>9601</v>
      </c>
      <c r="G1066" s="139">
        <v>2011</v>
      </c>
      <c r="H1066" t="s">
        <v>152</v>
      </c>
      <c r="I1066">
        <v>1648.7</v>
      </c>
    </row>
    <row r="1067" spans="1:9" ht="14.25" customHeight="1">
      <c r="A1067" s="1" t="s">
        <v>475</v>
      </c>
      <c r="B1067" s="1">
        <v>20666.700000000004</v>
      </c>
      <c r="C1067" s="210">
        <v>8</v>
      </c>
      <c r="D1067" s="1">
        <v>1766.3</v>
      </c>
      <c r="E1067" t="s">
        <v>244</v>
      </c>
      <c r="F1067">
        <v>9601</v>
      </c>
      <c r="G1067" s="139">
        <v>2011</v>
      </c>
      <c r="H1067" t="s">
        <v>151</v>
      </c>
      <c r="I1067">
        <v>1766.3</v>
      </c>
    </row>
    <row r="1068" spans="1:9" ht="14.25" customHeight="1">
      <c r="A1068" s="1" t="s">
        <v>475</v>
      </c>
      <c r="B1068" s="1">
        <v>20666.700000000004</v>
      </c>
      <c r="C1068" s="210">
        <v>7</v>
      </c>
      <c r="D1068" s="1">
        <v>2101.3000000000002</v>
      </c>
      <c r="E1068" t="s">
        <v>244</v>
      </c>
      <c r="F1068">
        <v>9601</v>
      </c>
      <c r="G1068" s="139">
        <v>2011</v>
      </c>
      <c r="H1068" t="s">
        <v>150</v>
      </c>
      <c r="I1068">
        <v>2101.3000000000002</v>
      </c>
    </row>
    <row r="1069" spans="1:9" ht="14.25" customHeight="1">
      <c r="A1069" s="1" t="s">
        <v>475</v>
      </c>
      <c r="B1069" s="1">
        <v>20666.700000000004</v>
      </c>
      <c r="C1069" s="210">
        <v>6</v>
      </c>
      <c r="D1069" s="1">
        <v>2079.6999999999998</v>
      </c>
      <c r="E1069" t="s">
        <v>244</v>
      </c>
      <c r="F1069">
        <v>9601</v>
      </c>
      <c r="G1069" s="139">
        <v>2011</v>
      </c>
      <c r="H1069" t="s">
        <v>149</v>
      </c>
      <c r="I1069">
        <v>2079.6999999999998</v>
      </c>
    </row>
    <row r="1070" spans="1:9" ht="14.25" customHeight="1">
      <c r="A1070" s="1" t="s">
        <v>475</v>
      </c>
      <c r="B1070" s="1">
        <v>20666.700000000004</v>
      </c>
      <c r="C1070" s="210">
        <v>5</v>
      </c>
      <c r="D1070" s="1">
        <v>1772</v>
      </c>
      <c r="E1070" t="s">
        <v>244</v>
      </c>
      <c r="F1070">
        <v>9601</v>
      </c>
      <c r="G1070" s="139">
        <v>2011</v>
      </c>
      <c r="H1070" t="s">
        <v>148</v>
      </c>
      <c r="I1070">
        <v>1772</v>
      </c>
    </row>
    <row r="1071" spans="1:9" ht="14.25" customHeight="1">
      <c r="A1071" s="1" t="s">
        <v>475</v>
      </c>
      <c r="B1071" s="1">
        <v>20666.700000000004</v>
      </c>
      <c r="C1071" s="210">
        <v>4</v>
      </c>
      <c r="D1071" s="1">
        <v>1582.4</v>
      </c>
      <c r="E1071" t="s">
        <v>244</v>
      </c>
      <c r="F1071">
        <v>9601</v>
      </c>
      <c r="G1071" s="139">
        <v>2011</v>
      </c>
      <c r="H1071" t="s">
        <v>147</v>
      </c>
      <c r="I1071">
        <v>1582.4</v>
      </c>
    </row>
    <row r="1072" spans="1:9" ht="14.25" customHeight="1">
      <c r="A1072" s="1" t="s">
        <v>475</v>
      </c>
      <c r="B1072" s="1">
        <v>20666.700000000004</v>
      </c>
      <c r="C1072" s="210">
        <v>3</v>
      </c>
      <c r="D1072" s="1">
        <v>1681.9</v>
      </c>
      <c r="E1072" t="s">
        <v>244</v>
      </c>
      <c r="F1072">
        <v>9601</v>
      </c>
      <c r="G1072" s="139">
        <v>2011</v>
      </c>
      <c r="H1072" t="s">
        <v>146</v>
      </c>
      <c r="I1072">
        <v>1681.9</v>
      </c>
    </row>
    <row r="1073" spans="1:9" ht="14.25" customHeight="1">
      <c r="A1073" s="1" t="s">
        <v>475</v>
      </c>
      <c r="B1073" s="1">
        <v>20666.700000000004</v>
      </c>
      <c r="C1073" s="210">
        <v>2</v>
      </c>
      <c r="D1073" s="1">
        <v>1327.9</v>
      </c>
      <c r="E1073" t="s">
        <v>244</v>
      </c>
      <c r="F1073">
        <v>9601</v>
      </c>
      <c r="G1073" s="139">
        <v>2011</v>
      </c>
      <c r="H1073" t="s">
        <v>145</v>
      </c>
      <c r="I1073">
        <v>1327.9</v>
      </c>
    </row>
    <row r="1074" spans="1:9" ht="14.25" customHeight="1">
      <c r="A1074" s="1" t="s">
        <v>475</v>
      </c>
      <c r="B1074" s="403">
        <v>20666.700000000004</v>
      </c>
      <c r="C1074" s="404">
        <v>1</v>
      </c>
      <c r="D1074" s="403">
        <v>1414.9</v>
      </c>
      <c r="E1074" t="s">
        <v>244</v>
      </c>
      <c r="F1074">
        <v>9601</v>
      </c>
      <c r="G1074" s="139">
        <v>2011</v>
      </c>
      <c r="H1074" t="s">
        <v>144</v>
      </c>
      <c r="I1074">
        <v>1414.9</v>
      </c>
    </row>
    <row r="1075" spans="1:9" ht="14.25" customHeight="1">
      <c r="A1075" s="1" t="s">
        <v>476</v>
      </c>
      <c r="B1075" s="1">
        <v>32652.2</v>
      </c>
      <c r="C1075" s="210">
        <v>12</v>
      </c>
      <c r="D1075" s="1">
        <v>1231.5</v>
      </c>
      <c r="E1075" t="s">
        <v>244</v>
      </c>
      <c r="F1075">
        <v>9602</v>
      </c>
      <c r="G1075" s="139">
        <v>2011</v>
      </c>
      <c r="H1075" t="s">
        <v>155</v>
      </c>
      <c r="I1075">
        <v>1231.5</v>
      </c>
    </row>
    <row r="1076" spans="1:9" ht="14.25" customHeight="1">
      <c r="A1076" s="1" t="s">
        <v>476</v>
      </c>
      <c r="B1076" s="1">
        <v>32652.2</v>
      </c>
      <c r="C1076" s="210">
        <v>11</v>
      </c>
      <c r="D1076" s="1">
        <v>1468.4</v>
      </c>
      <c r="E1076" t="s">
        <v>244</v>
      </c>
      <c r="F1076">
        <v>9602</v>
      </c>
      <c r="G1076" s="139">
        <v>2011</v>
      </c>
      <c r="H1076" t="s">
        <v>154</v>
      </c>
      <c r="I1076">
        <v>1468.4</v>
      </c>
    </row>
    <row r="1077" spans="1:9" ht="14.25" customHeight="1">
      <c r="A1077" s="1" t="s">
        <v>476</v>
      </c>
      <c r="B1077" s="1">
        <v>32652.2</v>
      </c>
      <c r="C1077" s="210">
        <v>10</v>
      </c>
      <c r="D1077" s="1">
        <v>1494.1</v>
      </c>
      <c r="E1077" t="s">
        <v>244</v>
      </c>
      <c r="F1077">
        <v>9602</v>
      </c>
      <c r="G1077" s="139">
        <v>2011</v>
      </c>
      <c r="H1077" t="s">
        <v>153</v>
      </c>
      <c r="I1077">
        <v>1494.1</v>
      </c>
    </row>
    <row r="1078" spans="1:9" ht="14.25" customHeight="1">
      <c r="A1078" s="1" t="s">
        <v>476</v>
      </c>
      <c r="B1078" s="1">
        <v>32652.2</v>
      </c>
      <c r="C1078" s="210">
        <v>9</v>
      </c>
      <c r="D1078" s="1">
        <v>1344.2</v>
      </c>
      <c r="E1078" t="s">
        <v>244</v>
      </c>
      <c r="F1078">
        <v>9602</v>
      </c>
      <c r="G1078" s="139">
        <v>2011</v>
      </c>
      <c r="H1078" t="s">
        <v>152</v>
      </c>
      <c r="I1078">
        <v>1344.2</v>
      </c>
    </row>
    <row r="1079" spans="1:9" ht="14.25" customHeight="1">
      <c r="A1079" s="1" t="s">
        <v>476</v>
      </c>
      <c r="B1079" s="1">
        <v>32652.2</v>
      </c>
      <c r="C1079" s="210">
        <v>8</v>
      </c>
      <c r="D1079" s="1">
        <v>1344.1</v>
      </c>
      <c r="E1079" t="s">
        <v>244</v>
      </c>
      <c r="F1079">
        <v>9602</v>
      </c>
      <c r="G1079" s="139">
        <v>2011</v>
      </c>
      <c r="H1079" t="s">
        <v>151</v>
      </c>
      <c r="I1079">
        <v>1344.1</v>
      </c>
    </row>
    <row r="1080" spans="1:9" ht="14.25" customHeight="1">
      <c r="A1080" s="1" t="s">
        <v>476</v>
      </c>
      <c r="B1080" s="1">
        <v>32652.2</v>
      </c>
      <c r="C1080" s="210">
        <v>7</v>
      </c>
      <c r="D1080" s="1">
        <v>1736.1</v>
      </c>
      <c r="E1080" t="s">
        <v>244</v>
      </c>
      <c r="F1080">
        <v>9602</v>
      </c>
      <c r="G1080" s="139">
        <v>2011</v>
      </c>
      <c r="H1080" t="s">
        <v>150</v>
      </c>
      <c r="I1080">
        <v>1736.1</v>
      </c>
    </row>
    <row r="1081" spans="1:9" ht="14.25" customHeight="1">
      <c r="A1081" s="1" t="s">
        <v>476</v>
      </c>
      <c r="B1081" s="1">
        <v>32652.2</v>
      </c>
      <c r="C1081" s="210">
        <v>6</v>
      </c>
      <c r="D1081" s="1">
        <v>17841</v>
      </c>
      <c r="E1081" t="s">
        <v>244</v>
      </c>
      <c r="F1081">
        <v>9602</v>
      </c>
      <c r="G1081" s="139">
        <v>2011</v>
      </c>
      <c r="H1081" t="s">
        <v>149</v>
      </c>
      <c r="I1081">
        <v>17841</v>
      </c>
    </row>
    <row r="1082" spans="1:9" ht="14.25" customHeight="1">
      <c r="A1082" s="1" t="s">
        <v>476</v>
      </c>
      <c r="B1082" s="1">
        <v>32652.2</v>
      </c>
      <c r="C1082" s="210">
        <v>5</v>
      </c>
      <c r="D1082" s="1">
        <v>1482.5</v>
      </c>
      <c r="E1082" t="s">
        <v>244</v>
      </c>
      <c r="F1082">
        <v>9602</v>
      </c>
      <c r="G1082" s="139">
        <v>2011</v>
      </c>
      <c r="H1082" t="s">
        <v>148</v>
      </c>
      <c r="I1082">
        <v>1482.5</v>
      </c>
    </row>
    <row r="1083" spans="1:9" ht="14.25" customHeight="1">
      <c r="A1083" s="1" t="s">
        <v>476</v>
      </c>
      <c r="B1083" s="1">
        <v>32652.2</v>
      </c>
      <c r="C1083" s="210">
        <v>4</v>
      </c>
      <c r="D1083" s="1">
        <v>1268.5</v>
      </c>
      <c r="E1083" t="s">
        <v>244</v>
      </c>
      <c r="F1083">
        <v>9602</v>
      </c>
      <c r="G1083" s="139">
        <v>2011</v>
      </c>
      <c r="H1083" t="s">
        <v>147</v>
      </c>
      <c r="I1083">
        <v>1268.5</v>
      </c>
    </row>
    <row r="1084" spans="1:9" ht="14.25" customHeight="1">
      <c r="A1084" s="1" t="s">
        <v>476</v>
      </c>
      <c r="B1084" s="1">
        <v>32652.2</v>
      </c>
      <c r="C1084" s="210">
        <v>3</v>
      </c>
      <c r="D1084" s="1">
        <v>1337.8</v>
      </c>
      <c r="E1084" t="s">
        <v>244</v>
      </c>
      <c r="F1084">
        <v>9602</v>
      </c>
      <c r="G1084" s="139">
        <v>2011</v>
      </c>
      <c r="H1084" t="s">
        <v>146</v>
      </c>
      <c r="I1084">
        <v>1337.8</v>
      </c>
    </row>
    <row r="1085" spans="1:9" ht="14.25" customHeight="1">
      <c r="A1085" s="1" t="s">
        <v>476</v>
      </c>
      <c r="B1085" s="1">
        <v>32652.2</v>
      </c>
      <c r="C1085" s="210">
        <v>2</v>
      </c>
      <c r="D1085" s="1">
        <v>1024.7</v>
      </c>
      <c r="E1085" t="s">
        <v>244</v>
      </c>
      <c r="F1085">
        <v>9602</v>
      </c>
      <c r="G1085" s="139">
        <v>2011</v>
      </c>
      <c r="H1085" t="s">
        <v>145</v>
      </c>
      <c r="I1085">
        <v>1024.7</v>
      </c>
    </row>
    <row r="1086" spans="1:9" ht="14.25" customHeight="1">
      <c r="A1086" s="1" t="s">
        <v>476</v>
      </c>
      <c r="B1086" s="1">
        <v>32652.2</v>
      </c>
      <c r="C1086" s="210">
        <v>1</v>
      </c>
      <c r="D1086" s="1">
        <v>1079.3</v>
      </c>
      <c r="E1086" t="s">
        <v>244</v>
      </c>
      <c r="F1086">
        <v>9602</v>
      </c>
      <c r="G1086" s="139">
        <v>2011</v>
      </c>
      <c r="H1086" t="s">
        <v>144</v>
      </c>
      <c r="I1086">
        <v>1079.3</v>
      </c>
    </row>
    <row r="1087" spans="1:9" ht="14.25" customHeight="1">
      <c r="A1087" s="1" t="s">
        <v>477</v>
      </c>
      <c r="B1087" s="1">
        <v>279594.7</v>
      </c>
      <c r="C1087" s="210">
        <v>12</v>
      </c>
      <c r="D1087" s="1">
        <v>24966.9</v>
      </c>
      <c r="E1087" t="s">
        <v>244</v>
      </c>
      <c r="F1087">
        <v>9603</v>
      </c>
      <c r="G1087" s="139">
        <v>2011</v>
      </c>
      <c r="H1087" t="s">
        <v>155</v>
      </c>
      <c r="I1087">
        <v>24966.9</v>
      </c>
    </row>
    <row r="1088" spans="1:9" ht="14.25" customHeight="1">
      <c r="A1088" s="1" t="s">
        <v>477</v>
      </c>
      <c r="B1088" s="1">
        <v>279594.7</v>
      </c>
      <c r="C1088" s="210">
        <v>11</v>
      </c>
      <c r="D1088" s="1">
        <v>24624.3</v>
      </c>
      <c r="E1088" t="s">
        <v>244</v>
      </c>
      <c r="F1088">
        <v>9603</v>
      </c>
      <c r="G1088" s="139">
        <v>2011</v>
      </c>
      <c r="H1088" t="s">
        <v>154</v>
      </c>
      <c r="I1088">
        <v>24624.3</v>
      </c>
    </row>
    <row r="1089" spans="1:9" ht="14.25" customHeight="1">
      <c r="A1089" s="1" t="s">
        <v>477</v>
      </c>
      <c r="B1089" s="1">
        <v>279594.7</v>
      </c>
      <c r="C1089" s="210">
        <v>10</v>
      </c>
      <c r="D1089" s="1">
        <v>26135.5</v>
      </c>
      <c r="E1089" t="s">
        <v>244</v>
      </c>
      <c r="F1089">
        <v>9603</v>
      </c>
      <c r="G1089" s="139">
        <v>2011</v>
      </c>
      <c r="H1089" t="s">
        <v>153</v>
      </c>
      <c r="I1089">
        <v>26135.5</v>
      </c>
    </row>
    <row r="1090" spans="1:9" ht="14.25" customHeight="1">
      <c r="A1090" s="1" t="s">
        <v>477</v>
      </c>
      <c r="B1090" s="1">
        <v>279594.7</v>
      </c>
      <c r="C1090" s="210">
        <v>9</v>
      </c>
      <c r="D1090" s="1">
        <v>23263.3</v>
      </c>
      <c r="E1090" t="s">
        <v>244</v>
      </c>
      <c r="F1090">
        <v>9603</v>
      </c>
      <c r="G1090" s="139">
        <v>2011</v>
      </c>
      <c r="H1090" t="s">
        <v>152</v>
      </c>
      <c r="I1090">
        <v>23263.3</v>
      </c>
    </row>
    <row r="1091" spans="1:9" ht="14.25" customHeight="1">
      <c r="A1091" s="1" t="s">
        <v>477</v>
      </c>
      <c r="B1091" s="1">
        <v>279594.7</v>
      </c>
      <c r="C1091" s="210">
        <v>8</v>
      </c>
      <c r="D1091" s="1">
        <v>24166.5</v>
      </c>
      <c r="E1091" t="s">
        <v>244</v>
      </c>
      <c r="F1091">
        <v>9603</v>
      </c>
      <c r="G1091" s="139">
        <v>2011</v>
      </c>
      <c r="H1091" t="s">
        <v>151</v>
      </c>
      <c r="I1091">
        <v>24166.5</v>
      </c>
    </row>
    <row r="1092" spans="1:9" ht="14.25" customHeight="1">
      <c r="A1092" s="1" t="s">
        <v>477</v>
      </c>
      <c r="B1092" s="1">
        <v>279594.7</v>
      </c>
      <c r="C1092" s="210">
        <v>7</v>
      </c>
      <c r="D1092" s="1">
        <v>22010.400000000001</v>
      </c>
      <c r="E1092" t="s">
        <v>244</v>
      </c>
      <c r="F1092">
        <v>9603</v>
      </c>
      <c r="G1092" s="139">
        <v>2011</v>
      </c>
      <c r="H1092" t="s">
        <v>150</v>
      </c>
      <c r="I1092">
        <v>22010.400000000001</v>
      </c>
    </row>
    <row r="1093" spans="1:9" ht="14.25" customHeight="1">
      <c r="A1093" s="1" t="s">
        <v>477</v>
      </c>
      <c r="B1093" s="1">
        <v>279594.7</v>
      </c>
      <c r="C1093" s="210">
        <v>6</v>
      </c>
      <c r="D1093" s="1">
        <v>21250.2</v>
      </c>
      <c r="E1093" t="s">
        <v>244</v>
      </c>
      <c r="F1093">
        <v>9603</v>
      </c>
      <c r="G1093" s="139">
        <v>2011</v>
      </c>
      <c r="H1093" t="s">
        <v>149</v>
      </c>
      <c r="I1093">
        <v>21250.2</v>
      </c>
    </row>
    <row r="1094" spans="1:9" ht="14.25" customHeight="1">
      <c r="A1094" s="1" t="s">
        <v>477</v>
      </c>
      <c r="B1094" s="1">
        <v>279594.7</v>
      </c>
      <c r="C1094" s="210">
        <v>5</v>
      </c>
      <c r="D1094" s="1">
        <v>22236.6</v>
      </c>
      <c r="E1094" t="s">
        <v>244</v>
      </c>
      <c r="F1094">
        <v>9603</v>
      </c>
      <c r="G1094" s="139">
        <v>2011</v>
      </c>
      <c r="H1094" t="s">
        <v>148</v>
      </c>
      <c r="I1094">
        <v>22236.6</v>
      </c>
    </row>
    <row r="1095" spans="1:9" ht="14.25" customHeight="1">
      <c r="A1095" s="1" t="s">
        <v>477</v>
      </c>
      <c r="B1095" s="1">
        <v>279594.7</v>
      </c>
      <c r="C1095" s="210">
        <v>4</v>
      </c>
      <c r="D1095" s="1">
        <v>22643.3</v>
      </c>
      <c r="E1095" t="s">
        <v>244</v>
      </c>
      <c r="F1095">
        <v>9603</v>
      </c>
      <c r="G1095" s="139">
        <v>2011</v>
      </c>
      <c r="H1095" t="s">
        <v>147</v>
      </c>
      <c r="I1095">
        <v>22643.3</v>
      </c>
    </row>
    <row r="1096" spans="1:9" ht="14.25" customHeight="1">
      <c r="A1096" s="1" t="s">
        <v>477</v>
      </c>
      <c r="B1096" s="1">
        <v>279594.7</v>
      </c>
      <c r="C1096" s="210">
        <v>3</v>
      </c>
      <c r="D1096" s="1">
        <v>23587.9</v>
      </c>
      <c r="E1096" t="s">
        <v>244</v>
      </c>
      <c r="F1096">
        <v>9603</v>
      </c>
      <c r="G1096" s="139">
        <v>2011</v>
      </c>
      <c r="H1096" t="s">
        <v>146</v>
      </c>
      <c r="I1096">
        <v>23587.9</v>
      </c>
    </row>
    <row r="1097" spans="1:9" ht="14.25" customHeight="1">
      <c r="A1097" s="1" t="s">
        <v>477</v>
      </c>
      <c r="B1097" s="1">
        <v>279594.7</v>
      </c>
      <c r="C1097" s="210">
        <v>2</v>
      </c>
      <c r="D1097" s="1">
        <v>21488.1</v>
      </c>
      <c r="E1097" t="s">
        <v>244</v>
      </c>
      <c r="F1097">
        <v>9603</v>
      </c>
      <c r="G1097" s="139">
        <v>2011</v>
      </c>
      <c r="H1097" t="s">
        <v>145</v>
      </c>
      <c r="I1097">
        <v>21488.1</v>
      </c>
    </row>
    <row r="1098" spans="1:9" ht="14.25" customHeight="1">
      <c r="A1098" s="1" t="s">
        <v>477</v>
      </c>
      <c r="B1098" s="1">
        <v>279594.7</v>
      </c>
      <c r="C1098" s="210">
        <v>1</v>
      </c>
      <c r="D1098" s="1">
        <v>23221.7</v>
      </c>
      <c r="E1098" t="s">
        <v>244</v>
      </c>
      <c r="F1098">
        <v>9603</v>
      </c>
      <c r="G1098" s="139">
        <v>2011</v>
      </c>
      <c r="H1098" t="s">
        <v>144</v>
      </c>
      <c r="I1098">
        <v>23221.7</v>
      </c>
    </row>
    <row r="1099" spans="1:9" ht="14.25" customHeight="1">
      <c r="A1099" s="1" t="s">
        <v>478</v>
      </c>
      <c r="B1099" s="1">
        <v>223583.55999999997</v>
      </c>
      <c r="C1099" s="210">
        <v>12</v>
      </c>
      <c r="D1099" s="1">
        <v>20928.099999999999</v>
      </c>
      <c r="E1099" t="s">
        <v>244</v>
      </c>
      <c r="F1099">
        <v>9604</v>
      </c>
      <c r="G1099" s="139">
        <v>2011</v>
      </c>
      <c r="H1099" t="s">
        <v>155</v>
      </c>
      <c r="I1099">
        <v>20928.099999999999</v>
      </c>
    </row>
    <row r="1100" spans="1:9" ht="14.25" customHeight="1">
      <c r="A1100" s="1" t="s">
        <v>478</v>
      </c>
      <c r="B1100" s="1">
        <v>223583.55999999997</v>
      </c>
      <c r="C1100" s="210">
        <v>11</v>
      </c>
      <c r="D1100" s="1">
        <v>20671.599999999999</v>
      </c>
      <c r="E1100" t="s">
        <v>244</v>
      </c>
      <c r="F1100">
        <v>9604</v>
      </c>
      <c r="G1100" s="139">
        <v>2011</v>
      </c>
      <c r="H1100" t="s">
        <v>154</v>
      </c>
      <c r="I1100">
        <v>20671.599999999999</v>
      </c>
    </row>
    <row r="1101" spans="1:9" ht="14.25" customHeight="1">
      <c r="A1101" s="1" t="s">
        <v>478</v>
      </c>
      <c r="B1101" s="1">
        <v>223583.55999999997</v>
      </c>
      <c r="C1101" s="210">
        <v>10</v>
      </c>
      <c r="D1101" s="1">
        <v>21565.9</v>
      </c>
      <c r="E1101" t="s">
        <v>244</v>
      </c>
      <c r="F1101">
        <v>9604</v>
      </c>
      <c r="G1101" s="139">
        <v>2011</v>
      </c>
      <c r="H1101" t="s">
        <v>153</v>
      </c>
      <c r="I1101">
        <v>21565.9</v>
      </c>
    </row>
    <row r="1102" spans="1:9" ht="14.25" customHeight="1">
      <c r="A1102" s="1" t="s">
        <v>478</v>
      </c>
      <c r="B1102" s="1">
        <v>223583.55999999997</v>
      </c>
      <c r="C1102" s="210">
        <v>9</v>
      </c>
      <c r="D1102" s="1">
        <v>18628.7</v>
      </c>
      <c r="E1102" t="s">
        <v>244</v>
      </c>
      <c r="F1102">
        <v>9604</v>
      </c>
      <c r="G1102" s="139">
        <v>2011</v>
      </c>
      <c r="H1102" t="s">
        <v>152</v>
      </c>
      <c r="I1102">
        <v>18628.7</v>
      </c>
    </row>
    <row r="1103" spans="1:9" ht="14.25" customHeight="1">
      <c r="A1103" s="1" t="s">
        <v>478</v>
      </c>
      <c r="B1103" s="1">
        <v>223583.55999999997</v>
      </c>
      <c r="C1103" s="210">
        <v>8</v>
      </c>
      <c r="D1103" s="1">
        <v>19678.099999999999</v>
      </c>
      <c r="E1103" t="s">
        <v>244</v>
      </c>
      <c r="F1103">
        <v>9604</v>
      </c>
      <c r="G1103" s="139">
        <v>2011</v>
      </c>
      <c r="H1103" t="s">
        <v>151</v>
      </c>
      <c r="I1103">
        <v>19678.099999999999</v>
      </c>
    </row>
    <row r="1104" spans="1:9" ht="14.25" customHeight="1">
      <c r="A1104" s="1" t="s">
        <v>478</v>
      </c>
      <c r="B1104" s="1">
        <v>223583.55999999997</v>
      </c>
      <c r="C1104" s="210">
        <v>7</v>
      </c>
      <c r="D1104" s="1">
        <v>18339.36</v>
      </c>
      <c r="E1104" t="s">
        <v>244</v>
      </c>
      <c r="F1104">
        <v>9604</v>
      </c>
      <c r="G1104" s="139">
        <v>2011</v>
      </c>
      <c r="H1104" t="s">
        <v>150</v>
      </c>
      <c r="I1104">
        <v>18339.36</v>
      </c>
    </row>
    <row r="1105" spans="1:9" ht="14.25" customHeight="1">
      <c r="A1105" s="1" t="s">
        <v>478</v>
      </c>
      <c r="B1105" s="1">
        <v>223583.55999999997</v>
      </c>
      <c r="C1105" s="210">
        <v>6</v>
      </c>
      <c r="D1105" s="1">
        <v>17340.099999999999</v>
      </c>
      <c r="E1105" t="s">
        <v>244</v>
      </c>
      <c r="F1105">
        <v>9604</v>
      </c>
      <c r="G1105" s="139">
        <v>2011</v>
      </c>
      <c r="H1105" t="s">
        <v>149</v>
      </c>
      <c r="I1105">
        <v>17340.099999999999</v>
      </c>
    </row>
    <row r="1106" spans="1:9" ht="14.25" customHeight="1">
      <c r="A1106" s="1" t="s">
        <v>478</v>
      </c>
      <c r="B1106" s="1">
        <v>223583.55999999997</v>
      </c>
      <c r="C1106" s="210">
        <v>5</v>
      </c>
      <c r="D1106" s="1">
        <v>17936.400000000001</v>
      </c>
      <c r="E1106" t="s">
        <v>244</v>
      </c>
      <c r="F1106">
        <v>9604</v>
      </c>
      <c r="G1106" s="139">
        <v>2011</v>
      </c>
      <c r="H1106" t="s">
        <v>148</v>
      </c>
      <c r="I1106">
        <v>17936.400000000001</v>
      </c>
    </row>
    <row r="1107" spans="1:9" ht="14.25" customHeight="1">
      <c r="A1107" s="1" t="s">
        <v>478</v>
      </c>
      <c r="B1107" s="1">
        <v>223583.55999999997</v>
      </c>
      <c r="C1107" s="210">
        <v>4</v>
      </c>
      <c r="D1107" s="1">
        <v>17303.3</v>
      </c>
      <c r="E1107" t="s">
        <v>244</v>
      </c>
      <c r="F1107">
        <v>9604</v>
      </c>
      <c r="G1107" s="139">
        <v>2011</v>
      </c>
      <c r="H1107" t="s">
        <v>147</v>
      </c>
      <c r="I1107">
        <v>17303.3</v>
      </c>
    </row>
    <row r="1108" spans="1:9" ht="14.25" customHeight="1">
      <c r="A1108" s="1" t="s">
        <v>478</v>
      </c>
      <c r="B1108" s="1">
        <v>223583.55999999997</v>
      </c>
      <c r="C1108" s="210">
        <v>3</v>
      </c>
      <c r="D1108" s="1">
        <v>17554.400000000001</v>
      </c>
      <c r="E1108" t="s">
        <v>244</v>
      </c>
      <c r="F1108">
        <v>9604</v>
      </c>
      <c r="G1108" s="139">
        <v>2011</v>
      </c>
      <c r="H1108" t="s">
        <v>146</v>
      </c>
      <c r="I1108">
        <v>17554.400000000001</v>
      </c>
    </row>
    <row r="1109" spans="1:9" ht="14.25" customHeight="1">
      <c r="A1109" s="1" t="s">
        <v>478</v>
      </c>
      <c r="B1109" s="1">
        <v>223583.55999999997</v>
      </c>
      <c r="C1109" s="210">
        <v>2</v>
      </c>
      <c r="D1109" s="1">
        <v>16317.1</v>
      </c>
      <c r="E1109" t="s">
        <v>244</v>
      </c>
      <c r="F1109">
        <v>9604</v>
      </c>
      <c r="G1109" s="139">
        <v>2011</v>
      </c>
      <c r="H1109" t="s">
        <v>145</v>
      </c>
      <c r="I1109">
        <v>16317.1</v>
      </c>
    </row>
    <row r="1110" spans="1:9" ht="14.25" customHeight="1">
      <c r="A1110" s="1" t="s">
        <v>478</v>
      </c>
      <c r="B1110" s="1">
        <v>223583.55999999997</v>
      </c>
      <c r="C1110" s="210">
        <v>1</v>
      </c>
      <c r="D1110" s="1">
        <v>17320.5</v>
      </c>
      <c r="E1110" t="s">
        <v>244</v>
      </c>
      <c r="F1110">
        <v>9604</v>
      </c>
      <c r="G1110" s="139">
        <v>2011</v>
      </c>
      <c r="H1110" t="s">
        <v>144</v>
      </c>
      <c r="I1110">
        <v>17320.5</v>
      </c>
    </row>
    <row r="1111" spans="1:9" ht="14.25" customHeight="1">
      <c r="A1111" s="1" t="s">
        <v>479</v>
      </c>
      <c r="B1111" s="1">
        <v>130737.1</v>
      </c>
      <c r="C1111" s="210">
        <v>12</v>
      </c>
      <c r="D1111" s="1">
        <v>11488.8</v>
      </c>
      <c r="E1111" t="s">
        <v>244</v>
      </c>
      <c r="F1111">
        <v>9605</v>
      </c>
      <c r="G1111" s="139">
        <v>2011</v>
      </c>
      <c r="H1111" t="s">
        <v>155</v>
      </c>
      <c r="I1111">
        <v>11488.8</v>
      </c>
    </row>
    <row r="1112" spans="1:9" ht="14.25" customHeight="1">
      <c r="A1112" s="1" t="s">
        <v>479</v>
      </c>
      <c r="B1112" s="1">
        <v>130737.1</v>
      </c>
      <c r="C1112" s="210">
        <v>11</v>
      </c>
      <c r="D1112" s="1">
        <v>11548</v>
      </c>
      <c r="E1112" t="s">
        <v>244</v>
      </c>
      <c r="F1112">
        <v>9605</v>
      </c>
      <c r="G1112" s="139">
        <v>2011</v>
      </c>
      <c r="H1112" t="s">
        <v>154</v>
      </c>
      <c r="I1112">
        <v>11548</v>
      </c>
    </row>
    <row r="1113" spans="1:9" ht="14.25" customHeight="1">
      <c r="A1113" s="1" t="s">
        <v>479</v>
      </c>
      <c r="B1113" s="1">
        <v>130737.1</v>
      </c>
      <c r="C1113" s="210">
        <v>10</v>
      </c>
      <c r="D1113" s="1">
        <v>11818</v>
      </c>
      <c r="E1113" t="s">
        <v>244</v>
      </c>
      <c r="F1113">
        <v>9605</v>
      </c>
      <c r="G1113" s="139">
        <v>2011</v>
      </c>
      <c r="H1113" t="s">
        <v>153</v>
      </c>
      <c r="I1113">
        <v>11818</v>
      </c>
    </row>
    <row r="1114" spans="1:9" ht="14.25" customHeight="1">
      <c r="A1114" s="1" t="s">
        <v>479</v>
      </c>
      <c r="B1114" s="1">
        <v>130737.1</v>
      </c>
      <c r="C1114" s="210">
        <v>9</v>
      </c>
      <c r="D1114" s="1">
        <v>10027.799999999999</v>
      </c>
      <c r="E1114" t="s">
        <v>244</v>
      </c>
      <c r="F1114">
        <v>9605</v>
      </c>
      <c r="G1114" s="139">
        <v>2011</v>
      </c>
      <c r="H1114" t="s">
        <v>152</v>
      </c>
      <c r="I1114">
        <v>10027.799999999999</v>
      </c>
    </row>
    <row r="1115" spans="1:9" ht="14.25" customHeight="1">
      <c r="A1115" s="1" t="s">
        <v>479</v>
      </c>
      <c r="B1115" s="1">
        <v>130737.1</v>
      </c>
      <c r="C1115" s="210">
        <v>8</v>
      </c>
      <c r="D1115" s="1">
        <v>11179.6</v>
      </c>
      <c r="E1115" t="s">
        <v>244</v>
      </c>
      <c r="F1115">
        <v>9605</v>
      </c>
      <c r="G1115" s="139">
        <v>2011</v>
      </c>
      <c r="H1115" t="s">
        <v>151</v>
      </c>
      <c r="I1115">
        <v>11179.6</v>
      </c>
    </row>
    <row r="1116" spans="1:9" ht="14.25" customHeight="1">
      <c r="A1116" s="1" t="s">
        <v>479</v>
      </c>
      <c r="B1116" s="1">
        <v>130737.1</v>
      </c>
      <c r="C1116" s="210">
        <v>7</v>
      </c>
      <c r="D1116" s="1">
        <v>9865.4</v>
      </c>
      <c r="E1116" t="s">
        <v>244</v>
      </c>
      <c r="F1116">
        <v>9605</v>
      </c>
      <c r="G1116" s="139">
        <v>2011</v>
      </c>
      <c r="H1116" t="s">
        <v>150</v>
      </c>
      <c r="I1116">
        <v>9865.4</v>
      </c>
    </row>
    <row r="1117" spans="1:9" ht="14.25" customHeight="1">
      <c r="A1117" s="1" t="s">
        <v>479</v>
      </c>
      <c r="B1117" s="1">
        <v>130737.1</v>
      </c>
      <c r="C1117" s="210">
        <v>6</v>
      </c>
      <c r="D1117" s="1">
        <v>10310.799999999999</v>
      </c>
      <c r="E1117" t="s">
        <v>244</v>
      </c>
      <c r="F1117">
        <v>9605</v>
      </c>
      <c r="G1117" s="139">
        <v>2011</v>
      </c>
      <c r="H1117" t="s">
        <v>149</v>
      </c>
      <c r="I1117">
        <v>10310.799999999999</v>
      </c>
    </row>
    <row r="1118" spans="1:9" ht="14.25" customHeight="1">
      <c r="A1118" s="1" t="s">
        <v>479</v>
      </c>
      <c r="B1118" s="1">
        <v>130737.1</v>
      </c>
      <c r="C1118" s="210">
        <v>5</v>
      </c>
      <c r="D1118" s="1">
        <v>10574.8</v>
      </c>
      <c r="E1118" t="s">
        <v>244</v>
      </c>
      <c r="F1118">
        <v>9605</v>
      </c>
      <c r="G1118" s="139">
        <v>2011</v>
      </c>
      <c r="H1118" t="s">
        <v>148</v>
      </c>
      <c r="I1118">
        <v>10574.8</v>
      </c>
    </row>
    <row r="1119" spans="1:9" ht="14.25" customHeight="1">
      <c r="A1119" s="1" t="s">
        <v>479</v>
      </c>
      <c r="B1119" s="1">
        <v>130737.1</v>
      </c>
      <c r="C1119" s="210">
        <v>4</v>
      </c>
      <c r="D1119" s="1">
        <v>10733.9</v>
      </c>
      <c r="E1119" t="s">
        <v>244</v>
      </c>
      <c r="F1119">
        <v>9605</v>
      </c>
      <c r="G1119" s="139">
        <v>2011</v>
      </c>
      <c r="H1119" t="s">
        <v>147</v>
      </c>
      <c r="I1119">
        <v>10733.9</v>
      </c>
    </row>
    <row r="1120" spans="1:9" ht="14.25" customHeight="1">
      <c r="A1120" s="1" t="s">
        <v>479</v>
      </c>
      <c r="B1120" s="1">
        <v>130737.1</v>
      </c>
      <c r="C1120" s="210">
        <v>3</v>
      </c>
      <c r="D1120" s="1">
        <v>11437.4</v>
      </c>
      <c r="E1120" t="s">
        <v>244</v>
      </c>
      <c r="F1120">
        <v>9605</v>
      </c>
      <c r="G1120" s="139">
        <v>2011</v>
      </c>
      <c r="H1120" t="s">
        <v>146</v>
      </c>
      <c r="I1120">
        <v>11437.4</v>
      </c>
    </row>
    <row r="1121" spans="1:9" ht="14.25" customHeight="1">
      <c r="A1121" s="1" t="s">
        <v>479</v>
      </c>
      <c r="B1121" s="1">
        <v>130737.1</v>
      </c>
      <c r="C1121" s="210">
        <v>2</v>
      </c>
      <c r="D1121" s="1">
        <v>10439.5</v>
      </c>
      <c r="E1121" t="s">
        <v>244</v>
      </c>
      <c r="F1121">
        <v>9605</v>
      </c>
      <c r="G1121" s="139">
        <v>2011</v>
      </c>
      <c r="H1121" t="s">
        <v>145</v>
      </c>
      <c r="I1121">
        <v>10439.5</v>
      </c>
    </row>
    <row r="1122" spans="1:9" ht="14.25" customHeight="1">
      <c r="A1122" s="1" t="s">
        <v>479</v>
      </c>
      <c r="B1122" s="1">
        <v>130737.1</v>
      </c>
      <c r="C1122" s="210">
        <v>1</v>
      </c>
      <c r="D1122" s="1">
        <v>11313.1</v>
      </c>
      <c r="E1122" t="s">
        <v>244</v>
      </c>
      <c r="F1122">
        <v>9605</v>
      </c>
      <c r="G1122" s="139">
        <v>2011</v>
      </c>
      <c r="H1122" t="s">
        <v>144</v>
      </c>
      <c r="I1122">
        <v>11313.1</v>
      </c>
    </row>
    <row r="1123" spans="1:9" ht="14.25" customHeight="1">
      <c r="A1123" s="1" t="s">
        <v>480</v>
      </c>
      <c r="B1123" s="1">
        <v>135178.29999999999</v>
      </c>
      <c r="C1123" s="210">
        <v>12</v>
      </c>
      <c r="D1123" s="1">
        <v>12845.2</v>
      </c>
      <c r="E1123" t="s">
        <v>244</v>
      </c>
      <c r="F1123">
        <v>9606</v>
      </c>
      <c r="G1123" s="139">
        <v>2011</v>
      </c>
      <c r="H1123" t="s">
        <v>155</v>
      </c>
      <c r="I1123">
        <v>12845.2</v>
      </c>
    </row>
    <row r="1124" spans="1:9" ht="14.25" customHeight="1">
      <c r="A1124" s="1" t="s">
        <v>480</v>
      </c>
      <c r="B1124" s="1">
        <v>135178.29999999999</v>
      </c>
      <c r="C1124" s="210">
        <v>11</v>
      </c>
      <c r="D1124" s="1">
        <v>12837.8</v>
      </c>
      <c r="E1124" t="s">
        <v>244</v>
      </c>
      <c r="F1124">
        <v>9606</v>
      </c>
      <c r="G1124" s="139">
        <v>2011</v>
      </c>
      <c r="H1124" t="s">
        <v>154</v>
      </c>
      <c r="I1124">
        <v>12837.8</v>
      </c>
    </row>
    <row r="1125" spans="1:9" ht="14.25" customHeight="1">
      <c r="A1125" s="1" t="s">
        <v>480</v>
      </c>
      <c r="B1125" s="1">
        <v>135178.29999999999</v>
      </c>
      <c r="C1125" s="210">
        <v>10</v>
      </c>
      <c r="D1125" s="1">
        <v>12795.2</v>
      </c>
      <c r="E1125" t="s">
        <v>244</v>
      </c>
      <c r="F1125">
        <v>9606</v>
      </c>
      <c r="G1125" s="139">
        <v>2011</v>
      </c>
      <c r="H1125" t="s">
        <v>153</v>
      </c>
      <c r="I1125">
        <v>12795.2</v>
      </c>
    </row>
    <row r="1126" spans="1:9" ht="14.25" customHeight="1">
      <c r="A1126" s="1" t="s">
        <v>480</v>
      </c>
      <c r="B1126" s="1">
        <v>135178.29999999999</v>
      </c>
      <c r="C1126" s="210">
        <v>9</v>
      </c>
      <c r="D1126" s="1">
        <v>10594.5</v>
      </c>
      <c r="E1126" t="s">
        <v>244</v>
      </c>
      <c r="F1126">
        <v>9606</v>
      </c>
      <c r="G1126" s="139">
        <v>2011</v>
      </c>
      <c r="H1126" t="s">
        <v>152</v>
      </c>
      <c r="I1126">
        <v>10594.5</v>
      </c>
    </row>
    <row r="1127" spans="1:9" ht="14.25" customHeight="1">
      <c r="A1127" s="1" t="s">
        <v>480</v>
      </c>
      <c r="B1127" s="1">
        <v>135178.29999999999</v>
      </c>
      <c r="C1127" s="210">
        <v>8</v>
      </c>
      <c r="D1127" s="1">
        <v>11737.1</v>
      </c>
      <c r="E1127" t="s">
        <v>244</v>
      </c>
      <c r="F1127">
        <v>9606</v>
      </c>
      <c r="G1127" s="139">
        <v>2011</v>
      </c>
      <c r="H1127" t="s">
        <v>151</v>
      </c>
      <c r="I1127">
        <v>11737.1</v>
      </c>
    </row>
    <row r="1128" spans="1:9" ht="14.25" customHeight="1">
      <c r="A1128" s="1" t="s">
        <v>480</v>
      </c>
      <c r="B1128" s="1">
        <v>135178.29999999999</v>
      </c>
      <c r="C1128" s="210">
        <v>7</v>
      </c>
      <c r="D1128" s="1">
        <v>10879.6</v>
      </c>
      <c r="E1128" t="s">
        <v>244</v>
      </c>
      <c r="F1128">
        <v>9606</v>
      </c>
      <c r="G1128" s="139">
        <v>2011</v>
      </c>
      <c r="H1128" t="s">
        <v>150</v>
      </c>
      <c r="I1128">
        <v>10879.6</v>
      </c>
    </row>
    <row r="1129" spans="1:9" ht="14.25" customHeight="1">
      <c r="A1129" s="1" t="s">
        <v>480</v>
      </c>
      <c r="B1129" s="1">
        <v>135178.29999999999</v>
      </c>
      <c r="C1129" s="210">
        <v>6</v>
      </c>
      <c r="D1129" s="1">
        <v>10613.8</v>
      </c>
      <c r="E1129" t="s">
        <v>244</v>
      </c>
      <c r="F1129">
        <v>9606</v>
      </c>
      <c r="G1129" s="139">
        <v>2011</v>
      </c>
      <c r="H1129" t="s">
        <v>149</v>
      </c>
      <c r="I1129">
        <v>10613.8</v>
      </c>
    </row>
    <row r="1130" spans="1:9" ht="14.25" customHeight="1">
      <c r="A1130" s="1" t="s">
        <v>480</v>
      </c>
      <c r="B1130" s="1">
        <v>135178.29999999999</v>
      </c>
      <c r="C1130" s="210">
        <v>5</v>
      </c>
      <c r="D1130" s="1">
        <v>10908.1</v>
      </c>
      <c r="E1130" t="s">
        <v>244</v>
      </c>
      <c r="F1130">
        <v>9606</v>
      </c>
      <c r="G1130" s="139">
        <v>2011</v>
      </c>
      <c r="H1130" t="s">
        <v>148</v>
      </c>
      <c r="I1130">
        <v>10908.1</v>
      </c>
    </row>
    <row r="1131" spans="1:9" ht="14.25" customHeight="1">
      <c r="A1131" s="1" t="s">
        <v>480</v>
      </c>
      <c r="B1131" s="1">
        <v>135178.29999999999</v>
      </c>
      <c r="C1131" s="210">
        <v>4</v>
      </c>
      <c r="D1131" s="1">
        <v>10430.700000000001</v>
      </c>
      <c r="E1131" t="s">
        <v>244</v>
      </c>
      <c r="F1131">
        <v>9606</v>
      </c>
      <c r="G1131" s="139">
        <v>2011</v>
      </c>
      <c r="H1131" t="s">
        <v>147</v>
      </c>
      <c r="I1131">
        <v>10430.700000000001</v>
      </c>
    </row>
    <row r="1132" spans="1:9" ht="14.25" customHeight="1">
      <c r="A1132" s="1" t="s">
        <v>480</v>
      </c>
      <c r="B1132" s="1">
        <v>135178.29999999999</v>
      </c>
      <c r="C1132" s="210">
        <v>3</v>
      </c>
      <c r="D1132" s="1">
        <v>10959.2</v>
      </c>
      <c r="E1132" t="s">
        <v>244</v>
      </c>
      <c r="F1132">
        <v>9606</v>
      </c>
      <c r="G1132" s="139">
        <v>2011</v>
      </c>
      <c r="H1132" t="s">
        <v>146</v>
      </c>
      <c r="I1132">
        <v>10959.2</v>
      </c>
    </row>
    <row r="1133" spans="1:9" ht="14.25" customHeight="1">
      <c r="A1133" s="1" t="s">
        <v>480</v>
      </c>
      <c r="B1133" s="1">
        <v>135178.29999999999</v>
      </c>
      <c r="C1133" s="210">
        <v>2</v>
      </c>
      <c r="D1133" s="1">
        <v>9978.6</v>
      </c>
      <c r="E1133" t="s">
        <v>244</v>
      </c>
      <c r="F1133">
        <v>9606</v>
      </c>
      <c r="G1133" s="139">
        <v>2011</v>
      </c>
      <c r="H1133" t="s">
        <v>145</v>
      </c>
      <c r="I1133">
        <v>9978.6</v>
      </c>
    </row>
    <row r="1134" spans="1:9" ht="14.25" customHeight="1">
      <c r="A1134" s="1" t="s">
        <v>480</v>
      </c>
      <c r="B1134" s="1">
        <v>135178.29999999999</v>
      </c>
      <c r="C1134" s="210">
        <v>1</v>
      </c>
      <c r="D1134" s="1">
        <v>10598.5</v>
      </c>
      <c r="E1134" t="s">
        <v>244</v>
      </c>
      <c r="F1134">
        <v>9606</v>
      </c>
      <c r="G1134" s="139">
        <v>2011</v>
      </c>
      <c r="H1134" t="s">
        <v>144</v>
      </c>
      <c r="I1134">
        <v>10598.5</v>
      </c>
    </row>
    <row r="1135" spans="1:9" ht="14.25" customHeight="1">
      <c r="A1135" s="1" t="s">
        <v>481</v>
      </c>
      <c r="B1135" s="1">
        <v>276</v>
      </c>
      <c r="C1135" s="210">
        <v>10</v>
      </c>
      <c r="D1135" s="1" t="s">
        <v>8</v>
      </c>
      <c r="E1135" t="s">
        <v>50</v>
      </c>
      <c r="F1135">
        <v>9601</v>
      </c>
      <c r="G1135" s="139">
        <v>2011</v>
      </c>
      <c r="H1135" t="s">
        <v>155</v>
      </c>
      <c r="I1135">
        <v>-1</v>
      </c>
    </row>
    <row r="1136" spans="1:9" ht="14.25" customHeight="1">
      <c r="A1136" s="1" t="s">
        <v>481</v>
      </c>
      <c r="B1136" s="1">
        <v>276</v>
      </c>
      <c r="C1136" s="210">
        <v>10</v>
      </c>
      <c r="D1136" s="1" t="s">
        <v>8</v>
      </c>
      <c r="E1136" t="s">
        <v>50</v>
      </c>
      <c r="F1136">
        <v>9601</v>
      </c>
      <c r="G1136" s="139">
        <v>2011</v>
      </c>
      <c r="H1136" t="s">
        <v>154</v>
      </c>
      <c r="I1136">
        <v>-1</v>
      </c>
    </row>
    <row r="1137" spans="1:9" ht="14.25" customHeight="1">
      <c r="A1137" s="1" t="s">
        <v>481</v>
      </c>
      <c r="B1137" s="1">
        <v>276</v>
      </c>
      <c r="C1137" s="210">
        <v>10</v>
      </c>
      <c r="D1137" s="1">
        <v>24</v>
      </c>
      <c r="E1137" t="s">
        <v>50</v>
      </c>
      <c r="F1137">
        <v>9601</v>
      </c>
      <c r="G1137" s="139">
        <v>2011</v>
      </c>
      <c r="H1137" t="s">
        <v>153</v>
      </c>
      <c r="I1137">
        <v>24</v>
      </c>
    </row>
    <row r="1138" spans="1:9" ht="14.25" customHeight="1">
      <c r="A1138" s="1" t="s">
        <v>481</v>
      </c>
      <c r="B1138" s="1">
        <v>276</v>
      </c>
      <c r="C1138" s="210">
        <v>9</v>
      </c>
      <c r="D1138" s="1">
        <v>22</v>
      </c>
      <c r="E1138" t="s">
        <v>50</v>
      </c>
      <c r="F1138">
        <v>9601</v>
      </c>
      <c r="G1138" s="139">
        <v>2011</v>
      </c>
      <c r="H1138" t="s">
        <v>152</v>
      </c>
      <c r="I1138">
        <v>22</v>
      </c>
    </row>
    <row r="1139" spans="1:9" ht="14.25" customHeight="1">
      <c r="A1139" s="1" t="s">
        <v>481</v>
      </c>
      <c r="B1139" s="1">
        <v>276</v>
      </c>
      <c r="C1139" s="210">
        <v>8</v>
      </c>
      <c r="D1139" s="1">
        <v>32</v>
      </c>
      <c r="E1139" t="s">
        <v>50</v>
      </c>
      <c r="F1139">
        <v>9601</v>
      </c>
      <c r="G1139" s="139">
        <v>2011</v>
      </c>
      <c r="H1139" t="s">
        <v>151</v>
      </c>
      <c r="I1139">
        <v>32</v>
      </c>
    </row>
    <row r="1140" spans="1:9" ht="14.25" customHeight="1">
      <c r="A1140" s="1" t="s">
        <v>481</v>
      </c>
      <c r="B1140" s="1">
        <v>276</v>
      </c>
      <c r="C1140" s="210">
        <v>7</v>
      </c>
      <c r="D1140" s="1">
        <v>49</v>
      </c>
      <c r="E1140" t="s">
        <v>50</v>
      </c>
      <c r="F1140">
        <v>9601</v>
      </c>
      <c r="G1140" s="139">
        <v>2011</v>
      </c>
      <c r="H1140" t="s">
        <v>150</v>
      </c>
      <c r="I1140">
        <v>49</v>
      </c>
    </row>
    <row r="1141" spans="1:9" ht="14.25" customHeight="1">
      <c r="A1141" s="1" t="s">
        <v>481</v>
      </c>
      <c r="B1141" s="1">
        <v>276</v>
      </c>
      <c r="C1141" s="210">
        <v>6</v>
      </c>
      <c r="D1141" s="1">
        <v>43</v>
      </c>
      <c r="E1141" t="s">
        <v>50</v>
      </c>
      <c r="F1141">
        <v>9601</v>
      </c>
      <c r="G1141" s="139">
        <v>2011</v>
      </c>
      <c r="H1141" t="s">
        <v>149</v>
      </c>
      <c r="I1141">
        <v>43</v>
      </c>
    </row>
    <row r="1142" spans="1:9" ht="14.25" customHeight="1">
      <c r="A1142" s="1" t="s">
        <v>481</v>
      </c>
      <c r="B1142" s="1">
        <v>276</v>
      </c>
      <c r="C1142" s="210">
        <v>5</v>
      </c>
      <c r="D1142" s="1">
        <v>28</v>
      </c>
      <c r="E1142" t="s">
        <v>50</v>
      </c>
      <c r="F1142">
        <v>9601</v>
      </c>
      <c r="G1142" s="139">
        <v>2011</v>
      </c>
      <c r="H1142" t="s">
        <v>148</v>
      </c>
      <c r="I1142">
        <v>28</v>
      </c>
    </row>
    <row r="1143" spans="1:9" ht="14.25" customHeight="1">
      <c r="A1143" s="1" t="s">
        <v>481</v>
      </c>
      <c r="B1143" s="1">
        <v>276</v>
      </c>
      <c r="C1143" s="210">
        <v>4</v>
      </c>
      <c r="D1143" s="1">
        <v>24</v>
      </c>
      <c r="E1143" t="s">
        <v>50</v>
      </c>
      <c r="F1143">
        <v>9601</v>
      </c>
      <c r="G1143" s="139">
        <v>2011</v>
      </c>
      <c r="H1143" t="s">
        <v>147</v>
      </c>
      <c r="I1143">
        <v>24</v>
      </c>
    </row>
    <row r="1144" spans="1:9" ht="14.25" customHeight="1">
      <c r="A1144" s="1" t="s">
        <v>481</v>
      </c>
      <c r="B1144" s="1">
        <v>276</v>
      </c>
      <c r="C1144" s="210">
        <v>3</v>
      </c>
      <c r="D1144" s="1">
        <v>21</v>
      </c>
      <c r="E1144" t="s">
        <v>50</v>
      </c>
      <c r="F1144">
        <v>9601</v>
      </c>
      <c r="G1144" s="139">
        <v>2011</v>
      </c>
      <c r="H1144" t="s">
        <v>146</v>
      </c>
      <c r="I1144">
        <v>21</v>
      </c>
    </row>
    <row r="1145" spans="1:9" ht="14.25" customHeight="1">
      <c r="A1145" s="1" t="s">
        <v>481</v>
      </c>
      <c r="B1145" s="1">
        <v>276</v>
      </c>
      <c r="C1145" s="210">
        <v>2</v>
      </c>
      <c r="D1145" s="1">
        <v>17</v>
      </c>
      <c r="E1145" t="s">
        <v>50</v>
      </c>
      <c r="F1145">
        <v>9601</v>
      </c>
      <c r="G1145" s="139">
        <v>2011</v>
      </c>
      <c r="H1145" t="s">
        <v>145</v>
      </c>
      <c r="I1145">
        <v>17</v>
      </c>
    </row>
    <row r="1146" spans="1:9" ht="14.25" customHeight="1">
      <c r="A1146" s="1" t="s">
        <v>481</v>
      </c>
      <c r="B1146" s="1">
        <v>276</v>
      </c>
      <c r="C1146" s="210">
        <v>1</v>
      </c>
      <c r="D1146" s="1">
        <v>16</v>
      </c>
      <c r="E1146" t="s">
        <v>50</v>
      </c>
      <c r="F1146">
        <v>9601</v>
      </c>
      <c r="G1146" s="139">
        <v>2011</v>
      </c>
      <c r="H1146" t="s">
        <v>144</v>
      </c>
      <c r="I1146">
        <v>16</v>
      </c>
    </row>
    <row r="1147" spans="1:9" ht="14.25" customHeight="1">
      <c r="A1147" s="1" t="s">
        <v>482</v>
      </c>
      <c r="B1147" s="1">
        <v>65</v>
      </c>
      <c r="C1147" s="210">
        <v>10</v>
      </c>
      <c r="D1147" s="1" t="s">
        <v>8</v>
      </c>
      <c r="E1147" t="s">
        <v>50</v>
      </c>
      <c r="F1147">
        <v>9602</v>
      </c>
      <c r="G1147" s="139">
        <v>2011</v>
      </c>
      <c r="H1147" t="s">
        <v>155</v>
      </c>
      <c r="I1147">
        <v>-1</v>
      </c>
    </row>
    <row r="1148" spans="1:9" ht="14.25" customHeight="1">
      <c r="A1148" s="1" t="s">
        <v>482</v>
      </c>
      <c r="B1148" s="1">
        <v>65</v>
      </c>
      <c r="C1148" s="210">
        <v>10</v>
      </c>
      <c r="D1148" s="1" t="s">
        <v>8</v>
      </c>
      <c r="E1148" t="s">
        <v>50</v>
      </c>
      <c r="F1148">
        <v>9602</v>
      </c>
      <c r="G1148" s="139">
        <v>2011</v>
      </c>
      <c r="H1148" t="s">
        <v>154</v>
      </c>
      <c r="I1148">
        <v>-1</v>
      </c>
    </row>
    <row r="1149" spans="1:9" ht="14.25" customHeight="1">
      <c r="A1149" s="1" t="s">
        <v>482</v>
      </c>
      <c r="B1149" s="1">
        <v>65</v>
      </c>
      <c r="C1149" s="210">
        <v>10</v>
      </c>
      <c r="D1149" s="1">
        <v>5</v>
      </c>
      <c r="E1149" t="s">
        <v>50</v>
      </c>
      <c r="F1149">
        <v>9602</v>
      </c>
      <c r="G1149" s="139">
        <v>2011</v>
      </c>
      <c r="H1149" t="s">
        <v>153</v>
      </c>
      <c r="I1149">
        <v>5</v>
      </c>
    </row>
    <row r="1150" spans="1:9" ht="14.25" customHeight="1">
      <c r="A1150" s="1" t="s">
        <v>482</v>
      </c>
      <c r="B1150" s="1">
        <v>65</v>
      </c>
      <c r="C1150" s="210">
        <v>9</v>
      </c>
      <c r="D1150" s="1">
        <v>5</v>
      </c>
      <c r="E1150" t="s">
        <v>50</v>
      </c>
      <c r="F1150">
        <v>9602</v>
      </c>
      <c r="G1150" s="139">
        <v>2011</v>
      </c>
      <c r="H1150" t="s">
        <v>152</v>
      </c>
      <c r="I1150">
        <v>5</v>
      </c>
    </row>
    <row r="1151" spans="1:9" ht="14.25" customHeight="1">
      <c r="A1151" s="1" t="s">
        <v>482</v>
      </c>
      <c r="B1151" s="1">
        <v>65</v>
      </c>
      <c r="C1151" s="210">
        <v>8</v>
      </c>
      <c r="D1151" s="1">
        <v>7</v>
      </c>
      <c r="E1151" t="s">
        <v>50</v>
      </c>
      <c r="F1151">
        <v>9602</v>
      </c>
      <c r="G1151" s="139">
        <v>2011</v>
      </c>
      <c r="H1151" t="s">
        <v>151</v>
      </c>
      <c r="I1151">
        <v>7</v>
      </c>
    </row>
    <row r="1152" spans="1:9" ht="14.25" customHeight="1">
      <c r="A1152" s="1" t="s">
        <v>482</v>
      </c>
      <c r="B1152" s="1">
        <v>65</v>
      </c>
      <c r="C1152" s="210">
        <v>7</v>
      </c>
      <c r="D1152" s="1">
        <v>12</v>
      </c>
      <c r="E1152" t="s">
        <v>50</v>
      </c>
      <c r="F1152">
        <v>9602</v>
      </c>
      <c r="G1152" s="139">
        <v>2011</v>
      </c>
      <c r="H1152" t="s">
        <v>150</v>
      </c>
      <c r="I1152">
        <v>12</v>
      </c>
    </row>
    <row r="1153" spans="1:9" ht="14.25" customHeight="1">
      <c r="A1153" s="1" t="s">
        <v>482</v>
      </c>
      <c r="B1153" s="1">
        <v>65</v>
      </c>
      <c r="C1153" s="210">
        <v>6</v>
      </c>
      <c r="D1153" s="1">
        <v>10</v>
      </c>
      <c r="E1153" t="s">
        <v>50</v>
      </c>
      <c r="F1153">
        <v>9602</v>
      </c>
      <c r="G1153" s="139">
        <v>2011</v>
      </c>
      <c r="H1153" t="s">
        <v>149</v>
      </c>
      <c r="I1153">
        <v>10</v>
      </c>
    </row>
    <row r="1154" spans="1:9" ht="14.25" customHeight="1">
      <c r="A1154" s="1" t="s">
        <v>482</v>
      </c>
      <c r="B1154" s="1">
        <v>65</v>
      </c>
      <c r="C1154" s="210">
        <v>5</v>
      </c>
      <c r="D1154" s="1">
        <v>7</v>
      </c>
      <c r="E1154" t="s">
        <v>50</v>
      </c>
      <c r="F1154">
        <v>9602</v>
      </c>
      <c r="G1154" s="139">
        <v>2011</v>
      </c>
      <c r="H1154" t="s">
        <v>148</v>
      </c>
      <c r="I1154">
        <v>7</v>
      </c>
    </row>
    <row r="1155" spans="1:9" ht="14.25" customHeight="1">
      <c r="A1155" s="1" t="s">
        <v>482</v>
      </c>
      <c r="B1155" s="1">
        <v>65</v>
      </c>
      <c r="C1155" s="210">
        <v>4</v>
      </c>
      <c r="D1155" s="1">
        <v>6</v>
      </c>
      <c r="E1155" t="s">
        <v>50</v>
      </c>
      <c r="F1155">
        <v>9602</v>
      </c>
      <c r="G1155" s="139">
        <v>2011</v>
      </c>
      <c r="H1155" t="s">
        <v>147</v>
      </c>
      <c r="I1155">
        <v>6</v>
      </c>
    </row>
    <row r="1156" spans="1:9" ht="14.25" customHeight="1">
      <c r="A1156" s="1" t="s">
        <v>482</v>
      </c>
      <c r="B1156" s="1">
        <v>65</v>
      </c>
      <c r="C1156" s="210">
        <v>3</v>
      </c>
      <c r="D1156" s="1">
        <v>5</v>
      </c>
      <c r="E1156" t="s">
        <v>50</v>
      </c>
      <c r="F1156">
        <v>9602</v>
      </c>
      <c r="G1156" s="139">
        <v>2011</v>
      </c>
      <c r="H1156" t="s">
        <v>146</v>
      </c>
      <c r="I1156">
        <v>5</v>
      </c>
    </row>
    <row r="1157" spans="1:9" ht="14.25" customHeight="1">
      <c r="A1157" s="1" t="s">
        <v>482</v>
      </c>
      <c r="B1157" s="1">
        <v>65</v>
      </c>
      <c r="C1157" s="210">
        <v>2</v>
      </c>
      <c r="D1157" s="1">
        <v>4</v>
      </c>
      <c r="E1157" t="s">
        <v>50</v>
      </c>
      <c r="F1157">
        <v>9602</v>
      </c>
      <c r="G1157" s="139">
        <v>2011</v>
      </c>
      <c r="H1157" t="s">
        <v>145</v>
      </c>
      <c r="I1157">
        <v>4</v>
      </c>
    </row>
    <row r="1158" spans="1:9" ht="14.25" customHeight="1">
      <c r="A1158" s="1" t="s">
        <v>482</v>
      </c>
      <c r="B1158" s="1">
        <v>65</v>
      </c>
      <c r="C1158" s="210">
        <v>1</v>
      </c>
      <c r="D1158" s="1">
        <v>4</v>
      </c>
      <c r="E1158" t="s">
        <v>50</v>
      </c>
      <c r="F1158">
        <v>9602</v>
      </c>
      <c r="G1158" s="139">
        <v>2011</v>
      </c>
      <c r="H1158" t="s">
        <v>144</v>
      </c>
      <c r="I1158">
        <v>4</v>
      </c>
    </row>
    <row r="1159" spans="1:9" ht="14.25" customHeight="1">
      <c r="A1159" s="1" t="s">
        <v>483</v>
      </c>
      <c r="B1159" s="1">
        <v>48403</v>
      </c>
      <c r="C1159" s="210">
        <v>10</v>
      </c>
      <c r="D1159" s="1" t="s">
        <v>8</v>
      </c>
      <c r="E1159" t="s">
        <v>50</v>
      </c>
      <c r="F1159">
        <v>9603</v>
      </c>
      <c r="G1159" s="139">
        <v>2011</v>
      </c>
      <c r="H1159" t="s">
        <v>155</v>
      </c>
      <c r="I1159">
        <v>-1</v>
      </c>
    </row>
    <row r="1160" spans="1:9" ht="14.25" customHeight="1">
      <c r="A1160" s="1" t="s">
        <v>483</v>
      </c>
      <c r="B1160" s="1">
        <v>48403</v>
      </c>
      <c r="C1160" s="210">
        <v>10</v>
      </c>
      <c r="D1160" s="1" t="s">
        <v>8</v>
      </c>
      <c r="E1160" t="s">
        <v>50</v>
      </c>
      <c r="F1160">
        <v>9603</v>
      </c>
      <c r="G1160" s="139">
        <v>2011</v>
      </c>
      <c r="H1160" t="s">
        <v>154</v>
      </c>
      <c r="I1160">
        <v>-1</v>
      </c>
    </row>
    <row r="1161" spans="1:9" ht="14.25" customHeight="1">
      <c r="A1161" s="1" t="s">
        <v>483</v>
      </c>
      <c r="B1161" s="1">
        <v>48403</v>
      </c>
      <c r="C1161" s="210">
        <v>10</v>
      </c>
      <c r="D1161" s="1">
        <v>5217</v>
      </c>
      <c r="E1161" t="s">
        <v>50</v>
      </c>
      <c r="F1161">
        <v>9603</v>
      </c>
      <c r="G1161" s="139">
        <v>2011</v>
      </c>
      <c r="H1161" t="s">
        <v>153</v>
      </c>
      <c r="I1161">
        <v>5217</v>
      </c>
    </row>
    <row r="1162" spans="1:9" ht="14.25" customHeight="1">
      <c r="A1162" s="1" t="s">
        <v>483</v>
      </c>
      <c r="B1162" s="1">
        <v>48403</v>
      </c>
      <c r="C1162" s="210">
        <v>9</v>
      </c>
      <c r="D1162" s="1">
        <v>4302</v>
      </c>
      <c r="E1162" t="s">
        <v>50</v>
      </c>
      <c r="F1162">
        <v>9603</v>
      </c>
      <c r="G1162" s="139">
        <v>2011</v>
      </c>
      <c r="H1162" t="s">
        <v>152</v>
      </c>
      <c r="I1162">
        <v>4302</v>
      </c>
    </row>
    <row r="1163" spans="1:9" ht="14.25" customHeight="1">
      <c r="A1163" s="1" t="s">
        <v>483</v>
      </c>
      <c r="B1163" s="1">
        <v>48403</v>
      </c>
      <c r="C1163" s="210">
        <v>8</v>
      </c>
      <c r="D1163" s="1">
        <v>4453</v>
      </c>
      <c r="E1163" t="s">
        <v>50</v>
      </c>
      <c r="F1163">
        <v>9603</v>
      </c>
      <c r="G1163" s="139">
        <v>2011</v>
      </c>
      <c r="H1163" t="s">
        <v>151</v>
      </c>
      <c r="I1163">
        <v>4453</v>
      </c>
    </row>
    <row r="1164" spans="1:9" ht="14.25" customHeight="1">
      <c r="A1164" s="1" t="s">
        <v>483</v>
      </c>
      <c r="B1164" s="1">
        <v>48403</v>
      </c>
      <c r="C1164" s="210">
        <v>7</v>
      </c>
      <c r="D1164" s="1">
        <v>4547</v>
      </c>
      <c r="E1164" t="s">
        <v>50</v>
      </c>
      <c r="F1164">
        <v>9603</v>
      </c>
      <c r="G1164" s="139">
        <v>2011</v>
      </c>
      <c r="H1164" t="s">
        <v>150</v>
      </c>
      <c r="I1164">
        <v>4547</v>
      </c>
    </row>
    <row r="1165" spans="1:9" ht="14.25" customHeight="1">
      <c r="A1165" s="1" t="s">
        <v>483</v>
      </c>
      <c r="B1165" s="1">
        <v>48403</v>
      </c>
      <c r="C1165" s="210">
        <v>6</v>
      </c>
      <c r="D1165" s="1">
        <v>4517</v>
      </c>
      <c r="E1165" t="s">
        <v>50</v>
      </c>
      <c r="F1165">
        <v>9603</v>
      </c>
      <c r="G1165" s="139">
        <v>2011</v>
      </c>
      <c r="H1165" t="s">
        <v>149</v>
      </c>
      <c r="I1165">
        <v>4517</v>
      </c>
    </row>
    <row r="1166" spans="1:9" ht="14.25" customHeight="1">
      <c r="A1166" s="1" t="s">
        <v>483</v>
      </c>
      <c r="B1166" s="1">
        <v>48403</v>
      </c>
      <c r="C1166" s="210">
        <v>5</v>
      </c>
      <c r="D1166" s="1">
        <v>5065</v>
      </c>
      <c r="E1166" t="s">
        <v>50</v>
      </c>
      <c r="F1166">
        <v>9603</v>
      </c>
      <c r="G1166" s="139">
        <v>2011</v>
      </c>
      <c r="H1166" t="s">
        <v>148</v>
      </c>
      <c r="I1166">
        <v>5065</v>
      </c>
    </row>
    <row r="1167" spans="1:9" ht="14.25" customHeight="1">
      <c r="A1167" s="1" t="s">
        <v>483</v>
      </c>
      <c r="B1167" s="1">
        <v>48403</v>
      </c>
      <c r="C1167" s="210">
        <v>4</v>
      </c>
      <c r="D1167" s="1">
        <v>5471</v>
      </c>
      <c r="E1167" t="s">
        <v>50</v>
      </c>
      <c r="F1167">
        <v>9603</v>
      </c>
      <c r="G1167" s="139">
        <v>2011</v>
      </c>
      <c r="H1167" t="s">
        <v>147</v>
      </c>
      <c r="I1167">
        <v>5471</v>
      </c>
    </row>
    <row r="1168" spans="1:9" ht="14.25" customHeight="1">
      <c r="A1168" s="1" t="s">
        <v>483</v>
      </c>
      <c r="B1168" s="1">
        <v>48403</v>
      </c>
      <c r="C1168" s="210">
        <v>3</v>
      </c>
      <c r="D1168" s="1">
        <v>5569</v>
      </c>
      <c r="E1168" t="s">
        <v>50</v>
      </c>
      <c r="F1168">
        <v>9603</v>
      </c>
      <c r="G1168" s="139">
        <v>2011</v>
      </c>
      <c r="H1168" t="s">
        <v>146</v>
      </c>
      <c r="I1168">
        <v>5569</v>
      </c>
    </row>
    <row r="1169" spans="1:9" ht="14.25" customHeight="1">
      <c r="A1169" s="1" t="s">
        <v>483</v>
      </c>
      <c r="B1169" s="1">
        <v>48403</v>
      </c>
      <c r="C1169" s="210">
        <v>2</v>
      </c>
      <c r="D1169" s="1">
        <v>4596</v>
      </c>
      <c r="E1169" t="s">
        <v>50</v>
      </c>
      <c r="F1169">
        <v>9603</v>
      </c>
      <c r="G1169" s="139">
        <v>2011</v>
      </c>
      <c r="H1169" t="s">
        <v>145</v>
      </c>
      <c r="I1169">
        <v>4596</v>
      </c>
    </row>
    <row r="1170" spans="1:9" ht="14.25" customHeight="1">
      <c r="A1170" s="1" t="s">
        <v>483</v>
      </c>
      <c r="B1170" s="403">
        <v>48403</v>
      </c>
      <c r="C1170" s="404">
        <v>1</v>
      </c>
      <c r="D1170" s="403">
        <v>4666</v>
      </c>
      <c r="E1170" t="s">
        <v>50</v>
      </c>
      <c r="F1170">
        <v>9603</v>
      </c>
      <c r="G1170" s="139">
        <v>2011</v>
      </c>
      <c r="H1170" t="s">
        <v>144</v>
      </c>
      <c r="I1170">
        <v>4666</v>
      </c>
    </row>
    <row r="1171" spans="1:9" ht="14.25" customHeight="1">
      <c r="A1171" s="1" t="s">
        <v>484</v>
      </c>
      <c r="B1171" s="1">
        <v>13476</v>
      </c>
      <c r="C1171" s="210">
        <v>10</v>
      </c>
      <c r="D1171" s="1" t="s">
        <v>8</v>
      </c>
      <c r="E1171" t="s">
        <v>50</v>
      </c>
      <c r="F1171">
        <v>9604</v>
      </c>
      <c r="G1171" s="139">
        <v>2011</v>
      </c>
      <c r="H1171" t="s">
        <v>155</v>
      </c>
      <c r="I1171">
        <v>-1</v>
      </c>
    </row>
    <row r="1172" spans="1:9" ht="14.25" customHeight="1">
      <c r="A1172" s="1" t="s">
        <v>484</v>
      </c>
      <c r="B1172" s="1">
        <v>13476</v>
      </c>
      <c r="C1172" s="210">
        <v>10</v>
      </c>
      <c r="D1172" s="1" t="s">
        <v>8</v>
      </c>
      <c r="E1172" t="s">
        <v>50</v>
      </c>
      <c r="F1172">
        <v>9604</v>
      </c>
      <c r="G1172" s="139">
        <v>2011</v>
      </c>
      <c r="H1172" t="s">
        <v>154</v>
      </c>
      <c r="I1172">
        <v>-1</v>
      </c>
    </row>
    <row r="1173" spans="1:9" ht="14.25" customHeight="1">
      <c r="A1173" s="1" t="s">
        <v>484</v>
      </c>
      <c r="B1173" s="1">
        <v>13476</v>
      </c>
      <c r="C1173" s="210">
        <v>10</v>
      </c>
      <c r="D1173" s="1">
        <v>1446</v>
      </c>
      <c r="E1173" t="s">
        <v>50</v>
      </c>
      <c r="F1173">
        <v>9604</v>
      </c>
      <c r="G1173" s="139">
        <v>2011</v>
      </c>
      <c r="H1173" t="s">
        <v>153</v>
      </c>
      <c r="I1173">
        <v>1446</v>
      </c>
    </row>
    <row r="1174" spans="1:9" ht="14.25" customHeight="1">
      <c r="A1174" s="1" t="s">
        <v>484</v>
      </c>
      <c r="B1174" s="1">
        <v>13476</v>
      </c>
      <c r="C1174" s="210">
        <v>9</v>
      </c>
      <c r="D1174" s="1">
        <v>1178</v>
      </c>
      <c r="E1174" t="s">
        <v>50</v>
      </c>
      <c r="F1174">
        <v>9604</v>
      </c>
      <c r="G1174" s="139">
        <v>2011</v>
      </c>
      <c r="H1174" t="s">
        <v>152</v>
      </c>
      <c r="I1174">
        <v>1178</v>
      </c>
    </row>
    <row r="1175" spans="1:9" ht="14.25" customHeight="1">
      <c r="A1175" s="1" t="s">
        <v>484</v>
      </c>
      <c r="B1175" s="1">
        <v>13476</v>
      </c>
      <c r="C1175" s="210">
        <v>8</v>
      </c>
      <c r="D1175" s="1">
        <v>1278</v>
      </c>
      <c r="E1175" t="s">
        <v>50</v>
      </c>
      <c r="F1175">
        <v>9604</v>
      </c>
      <c r="G1175" s="139">
        <v>2011</v>
      </c>
      <c r="H1175" t="s">
        <v>151</v>
      </c>
      <c r="I1175">
        <v>1278</v>
      </c>
    </row>
    <row r="1176" spans="1:9" ht="14.25" customHeight="1">
      <c r="A1176" s="1" t="s">
        <v>484</v>
      </c>
      <c r="B1176" s="1">
        <v>13476</v>
      </c>
      <c r="C1176" s="210">
        <v>7</v>
      </c>
      <c r="D1176" s="1">
        <v>1302</v>
      </c>
      <c r="E1176" t="s">
        <v>50</v>
      </c>
      <c r="F1176">
        <v>9604</v>
      </c>
      <c r="G1176" s="139">
        <v>2011</v>
      </c>
      <c r="H1176" t="s">
        <v>150</v>
      </c>
      <c r="I1176">
        <v>1302</v>
      </c>
    </row>
    <row r="1177" spans="1:9" ht="14.25" customHeight="1">
      <c r="A1177" s="1" t="s">
        <v>484</v>
      </c>
      <c r="B1177" s="1">
        <v>13476</v>
      </c>
      <c r="C1177" s="210">
        <v>6</v>
      </c>
      <c r="D1177" s="1">
        <v>1259</v>
      </c>
      <c r="E1177" t="s">
        <v>50</v>
      </c>
      <c r="F1177">
        <v>9604</v>
      </c>
      <c r="G1177" s="139">
        <v>2011</v>
      </c>
      <c r="H1177" t="s">
        <v>149</v>
      </c>
      <c r="I1177">
        <v>1259</v>
      </c>
    </row>
    <row r="1178" spans="1:9" ht="14.25" customHeight="1">
      <c r="A1178" s="1" t="s">
        <v>484</v>
      </c>
      <c r="B1178" s="1">
        <v>13476</v>
      </c>
      <c r="C1178" s="210">
        <v>5</v>
      </c>
      <c r="D1178" s="1">
        <v>1401</v>
      </c>
      <c r="E1178" t="s">
        <v>50</v>
      </c>
      <c r="F1178">
        <v>9604</v>
      </c>
      <c r="G1178" s="139">
        <v>2011</v>
      </c>
      <c r="H1178" t="s">
        <v>148</v>
      </c>
      <c r="I1178">
        <v>1401</v>
      </c>
    </row>
    <row r="1179" spans="1:9" ht="14.25" customHeight="1">
      <c r="A1179" s="1" t="s">
        <v>484</v>
      </c>
      <c r="B1179" s="1">
        <v>13476</v>
      </c>
      <c r="C1179" s="210">
        <v>4</v>
      </c>
      <c r="D1179" s="1">
        <v>1508</v>
      </c>
      <c r="E1179" t="s">
        <v>50</v>
      </c>
      <c r="F1179">
        <v>9604</v>
      </c>
      <c r="G1179" s="139">
        <v>2011</v>
      </c>
      <c r="H1179" t="s">
        <v>147</v>
      </c>
      <c r="I1179">
        <v>1508</v>
      </c>
    </row>
    <row r="1180" spans="1:9" ht="14.25" customHeight="1">
      <c r="A1180" s="1" t="s">
        <v>484</v>
      </c>
      <c r="B1180" s="1">
        <v>13476</v>
      </c>
      <c r="C1180" s="210">
        <v>3</v>
      </c>
      <c r="D1180" s="1">
        <v>1584</v>
      </c>
      <c r="E1180" t="s">
        <v>50</v>
      </c>
      <c r="F1180">
        <v>9604</v>
      </c>
      <c r="G1180" s="139">
        <v>2011</v>
      </c>
      <c r="H1180" t="s">
        <v>146</v>
      </c>
      <c r="I1180">
        <v>1584</v>
      </c>
    </row>
    <row r="1181" spans="1:9" ht="14.25" customHeight="1">
      <c r="A1181" s="1" t="s">
        <v>484</v>
      </c>
      <c r="B1181" s="1">
        <v>13476</v>
      </c>
      <c r="C1181" s="210">
        <v>2</v>
      </c>
      <c r="D1181" s="1">
        <v>1260</v>
      </c>
      <c r="E1181" t="s">
        <v>50</v>
      </c>
      <c r="F1181">
        <v>9604</v>
      </c>
      <c r="G1181" s="139">
        <v>2011</v>
      </c>
      <c r="H1181" t="s">
        <v>145</v>
      </c>
      <c r="I1181">
        <v>1260</v>
      </c>
    </row>
    <row r="1182" spans="1:9" ht="14.25" customHeight="1">
      <c r="A1182" s="1" t="s">
        <v>484</v>
      </c>
      <c r="B1182" s="1">
        <v>13476</v>
      </c>
      <c r="C1182" s="210">
        <v>1</v>
      </c>
      <c r="D1182" s="1">
        <v>1260</v>
      </c>
      <c r="E1182" t="s">
        <v>50</v>
      </c>
      <c r="F1182">
        <v>9604</v>
      </c>
      <c r="G1182" s="139">
        <v>2011</v>
      </c>
      <c r="H1182" t="s">
        <v>144</v>
      </c>
      <c r="I1182">
        <v>1260</v>
      </c>
    </row>
    <row r="1183" spans="1:9" ht="14.25" customHeight="1">
      <c r="A1183" s="1" t="s">
        <v>485</v>
      </c>
      <c r="B1183" s="1">
        <v>47427</v>
      </c>
      <c r="C1183" s="210">
        <v>10</v>
      </c>
      <c r="D1183" s="1" t="s">
        <v>8</v>
      </c>
      <c r="E1183" t="s">
        <v>50</v>
      </c>
      <c r="F1183">
        <v>9605</v>
      </c>
      <c r="G1183" s="139">
        <v>2011</v>
      </c>
      <c r="H1183" t="s">
        <v>155</v>
      </c>
      <c r="I1183">
        <v>-1</v>
      </c>
    </row>
    <row r="1184" spans="1:9" ht="14.25" customHeight="1">
      <c r="A1184" s="1" t="s">
        <v>485</v>
      </c>
      <c r="B1184" s="1">
        <v>47427</v>
      </c>
      <c r="C1184" s="210">
        <v>10</v>
      </c>
      <c r="D1184" s="1" t="s">
        <v>8</v>
      </c>
      <c r="E1184" t="s">
        <v>50</v>
      </c>
      <c r="F1184">
        <v>9605</v>
      </c>
      <c r="G1184" s="139">
        <v>2011</v>
      </c>
      <c r="H1184" t="s">
        <v>154</v>
      </c>
      <c r="I1184">
        <v>-1</v>
      </c>
    </row>
    <row r="1185" spans="1:9" ht="14.25" customHeight="1">
      <c r="A1185" s="1" t="s">
        <v>485</v>
      </c>
      <c r="B1185" s="1">
        <v>47427</v>
      </c>
      <c r="C1185" s="210">
        <v>10</v>
      </c>
      <c r="D1185" s="1">
        <v>5077</v>
      </c>
      <c r="E1185" t="s">
        <v>50</v>
      </c>
      <c r="F1185">
        <v>9605</v>
      </c>
      <c r="G1185" s="139">
        <v>2011</v>
      </c>
      <c r="H1185" t="s">
        <v>153</v>
      </c>
      <c r="I1185">
        <v>5077</v>
      </c>
    </row>
    <row r="1186" spans="1:9" ht="14.25" customHeight="1">
      <c r="A1186" s="1" t="s">
        <v>485</v>
      </c>
      <c r="B1186" s="1">
        <v>47427</v>
      </c>
      <c r="C1186" s="210">
        <v>9</v>
      </c>
      <c r="D1186" s="1">
        <v>4161</v>
      </c>
      <c r="E1186" t="s">
        <v>50</v>
      </c>
      <c r="F1186">
        <v>9605</v>
      </c>
      <c r="G1186" s="139">
        <v>2011</v>
      </c>
      <c r="H1186" t="s">
        <v>152</v>
      </c>
      <c r="I1186">
        <v>4161</v>
      </c>
    </row>
    <row r="1187" spans="1:9" ht="14.25" customHeight="1">
      <c r="A1187" s="1" t="s">
        <v>485</v>
      </c>
      <c r="B1187" s="1">
        <v>47427</v>
      </c>
      <c r="C1187" s="210">
        <v>8</v>
      </c>
      <c r="D1187" s="1">
        <v>4286</v>
      </c>
      <c r="E1187" t="s">
        <v>50</v>
      </c>
      <c r="F1187">
        <v>9605</v>
      </c>
      <c r="G1187" s="139">
        <v>2011</v>
      </c>
      <c r="H1187" t="s">
        <v>151</v>
      </c>
      <c r="I1187">
        <v>4286</v>
      </c>
    </row>
    <row r="1188" spans="1:9" ht="14.25" customHeight="1">
      <c r="A1188" s="1" t="s">
        <v>485</v>
      </c>
      <c r="B1188" s="1">
        <v>47427</v>
      </c>
      <c r="C1188" s="210">
        <v>7</v>
      </c>
      <c r="D1188" s="1">
        <v>4443</v>
      </c>
      <c r="E1188" t="s">
        <v>50</v>
      </c>
      <c r="F1188">
        <v>9605</v>
      </c>
      <c r="G1188" s="139">
        <v>2011</v>
      </c>
      <c r="H1188" t="s">
        <v>150</v>
      </c>
      <c r="I1188">
        <v>4443</v>
      </c>
    </row>
    <row r="1189" spans="1:9" ht="14.25" customHeight="1">
      <c r="A1189" s="1" t="s">
        <v>485</v>
      </c>
      <c r="B1189" s="1">
        <v>47427</v>
      </c>
      <c r="C1189" s="210">
        <v>6</v>
      </c>
      <c r="D1189" s="1">
        <v>4432</v>
      </c>
      <c r="E1189" t="s">
        <v>50</v>
      </c>
      <c r="F1189">
        <v>9605</v>
      </c>
      <c r="G1189" s="139">
        <v>2011</v>
      </c>
      <c r="H1189" t="s">
        <v>149</v>
      </c>
      <c r="I1189">
        <v>4432</v>
      </c>
    </row>
    <row r="1190" spans="1:9" ht="14.25" customHeight="1">
      <c r="A1190" s="1" t="s">
        <v>485</v>
      </c>
      <c r="B1190" s="1">
        <v>47427</v>
      </c>
      <c r="C1190" s="210">
        <v>5</v>
      </c>
      <c r="D1190" s="1">
        <v>4992</v>
      </c>
      <c r="E1190" t="s">
        <v>50</v>
      </c>
      <c r="F1190">
        <v>9605</v>
      </c>
      <c r="G1190" s="139">
        <v>2011</v>
      </c>
      <c r="H1190" t="s">
        <v>148</v>
      </c>
      <c r="I1190">
        <v>4992</v>
      </c>
    </row>
    <row r="1191" spans="1:9" ht="14.25" customHeight="1">
      <c r="A1191" s="1" t="s">
        <v>485</v>
      </c>
      <c r="B1191" s="1">
        <v>47427</v>
      </c>
      <c r="C1191" s="210">
        <v>4</v>
      </c>
      <c r="D1191" s="1">
        <v>5416</v>
      </c>
      <c r="E1191" t="s">
        <v>50</v>
      </c>
      <c r="F1191">
        <v>9605</v>
      </c>
      <c r="G1191" s="139">
        <v>2011</v>
      </c>
      <c r="H1191" t="s">
        <v>147</v>
      </c>
      <c r="I1191">
        <v>5416</v>
      </c>
    </row>
    <row r="1192" spans="1:9" ht="14.25" customHeight="1">
      <c r="A1192" s="1" t="s">
        <v>485</v>
      </c>
      <c r="B1192" s="1">
        <v>47427</v>
      </c>
      <c r="C1192" s="210">
        <v>3</v>
      </c>
      <c r="D1192" s="1">
        <v>5498</v>
      </c>
      <c r="E1192" t="s">
        <v>50</v>
      </c>
      <c r="F1192">
        <v>9605</v>
      </c>
      <c r="G1192" s="139">
        <v>2011</v>
      </c>
      <c r="H1192" t="s">
        <v>146</v>
      </c>
      <c r="I1192">
        <v>5498</v>
      </c>
    </row>
    <row r="1193" spans="1:9" ht="14.25" customHeight="1">
      <c r="A1193" s="1" t="s">
        <v>485</v>
      </c>
      <c r="B1193" s="1">
        <v>47427</v>
      </c>
      <c r="C1193" s="210">
        <v>2</v>
      </c>
      <c r="D1193" s="1">
        <v>4528</v>
      </c>
      <c r="E1193" t="s">
        <v>50</v>
      </c>
      <c r="F1193">
        <v>9605</v>
      </c>
      <c r="G1193" s="139">
        <v>2011</v>
      </c>
      <c r="H1193" t="s">
        <v>145</v>
      </c>
      <c r="I1193">
        <v>4528</v>
      </c>
    </row>
    <row r="1194" spans="1:9" ht="14.25" customHeight="1">
      <c r="A1194" s="1" t="s">
        <v>485</v>
      </c>
      <c r="B1194" s="1">
        <v>47427</v>
      </c>
      <c r="C1194" s="210">
        <v>1</v>
      </c>
      <c r="D1194" s="1">
        <v>4594</v>
      </c>
      <c r="E1194" t="s">
        <v>50</v>
      </c>
      <c r="F1194">
        <v>9605</v>
      </c>
      <c r="G1194" s="139">
        <v>2011</v>
      </c>
      <c r="H1194" t="s">
        <v>144</v>
      </c>
      <c r="I1194">
        <v>4594</v>
      </c>
    </row>
    <row r="1195" spans="1:9" ht="14.25" customHeight="1">
      <c r="A1195" s="1" t="s">
        <v>486</v>
      </c>
      <c r="B1195" s="1">
        <v>13233</v>
      </c>
      <c r="C1195" s="210">
        <v>10</v>
      </c>
      <c r="D1195" s="1" t="s">
        <v>8</v>
      </c>
      <c r="E1195" t="s">
        <v>50</v>
      </c>
      <c r="F1195">
        <v>9606</v>
      </c>
      <c r="G1195" s="139">
        <v>2011</v>
      </c>
      <c r="H1195" t="s">
        <v>155</v>
      </c>
      <c r="I1195">
        <v>-1</v>
      </c>
    </row>
    <row r="1196" spans="1:9" ht="14.25" customHeight="1">
      <c r="A1196" s="1" t="s">
        <v>486</v>
      </c>
      <c r="B1196" s="1">
        <v>13233</v>
      </c>
      <c r="C1196" s="210">
        <v>10</v>
      </c>
      <c r="D1196" s="1" t="s">
        <v>8</v>
      </c>
      <c r="E1196" t="s">
        <v>50</v>
      </c>
      <c r="F1196">
        <v>9606</v>
      </c>
      <c r="G1196" s="139">
        <v>2011</v>
      </c>
      <c r="H1196" t="s">
        <v>154</v>
      </c>
      <c r="I1196">
        <v>-1</v>
      </c>
    </row>
    <row r="1197" spans="1:9" ht="14.25" customHeight="1">
      <c r="A1197" s="1" t="s">
        <v>486</v>
      </c>
      <c r="B1197" s="1">
        <v>13233</v>
      </c>
      <c r="C1197" s="210">
        <v>10</v>
      </c>
      <c r="D1197" s="1">
        <v>1414</v>
      </c>
      <c r="E1197" t="s">
        <v>50</v>
      </c>
      <c r="F1197">
        <v>9606</v>
      </c>
      <c r="G1197" s="139">
        <v>2011</v>
      </c>
      <c r="H1197" t="s">
        <v>153</v>
      </c>
      <c r="I1197">
        <v>1414</v>
      </c>
    </row>
    <row r="1198" spans="1:9" ht="14.25" customHeight="1">
      <c r="A1198" s="1" t="s">
        <v>486</v>
      </c>
      <c r="B1198" s="1">
        <v>13233</v>
      </c>
      <c r="C1198" s="210">
        <v>9</v>
      </c>
      <c r="D1198" s="1">
        <v>1139</v>
      </c>
      <c r="E1198" t="s">
        <v>50</v>
      </c>
      <c r="F1198">
        <v>9606</v>
      </c>
      <c r="G1198" s="139">
        <v>2011</v>
      </c>
      <c r="H1198" t="s">
        <v>152</v>
      </c>
      <c r="I1198">
        <v>1139</v>
      </c>
    </row>
    <row r="1199" spans="1:9" ht="14.25" customHeight="1">
      <c r="A1199" s="1" t="s">
        <v>486</v>
      </c>
      <c r="B1199" s="1">
        <v>13233</v>
      </c>
      <c r="C1199" s="210">
        <v>8</v>
      </c>
      <c r="D1199" s="1">
        <v>1237</v>
      </c>
      <c r="E1199" t="s">
        <v>50</v>
      </c>
      <c r="F1199">
        <v>9606</v>
      </c>
      <c r="G1199" s="139">
        <v>2011</v>
      </c>
      <c r="H1199" t="s">
        <v>151</v>
      </c>
      <c r="I1199">
        <v>1237</v>
      </c>
    </row>
    <row r="1200" spans="1:9" ht="14.25" customHeight="1">
      <c r="A1200" s="1" t="s">
        <v>486</v>
      </c>
      <c r="B1200" s="1">
        <v>13233</v>
      </c>
      <c r="C1200" s="210">
        <v>7</v>
      </c>
      <c r="D1200" s="1">
        <v>1276</v>
      </c>
      <c r="E1200" t="s">
        <v>50</v>
      </c>
      <c r="F1200">
        <v>9606</v>
      </c>
      <c r="G1200" s="139">
        <v>2011</v>
      </c>
      <c r="H1200" t="s">
        <v>150</v>
      </c>
      <c r="I1200">
        <v>1276</v>
      </c>
    </row>
    <row r="1201" spans="1:9" ht="14.25" customHeight="1">
      <c r="A1201" s="1" t="s">
        <v>486</v>
      </c>
      <c r="B1201" s="1">
        <v>13233</v>
      </c>
      <c r="C1201" s="210">
        <v>6</v>
      </c>
      <c r="D1201" s="1">
        <v>1238</v>
      </c>
      <c r="E1201" t="s">
        <v>50</v>
      </c>
      <c r="F1201">
        <v>9606</v>
      </c>
      <c r="G1201" s="139">
        <v>2011</v>
      </c>
      <c r="H1201" t="s">
        <v>149</v>
      </c>
      <c r="I1201">
        <v>1238</v>
      </c>
    </row>
    <row r="1202" spans="1:9" ht="14.25" customHeight="1">
      <c r="A1202" s="1" t="s">
        <v>486</v>
      </c>
      <c r="B1202" s="1">
        <v>13233</v>
      </c>
      <c r="C1202" s="210">
        <v>5</v>
      </c>
      <c r="D1202" s="1">
        <v>1382</v>
      </c>
      <c r="E1202" t="s">
        <v>50</v>
      </c>
      <c r="F1202">
        <v>9606</v>
      </c>
      <c r="G1202" s="139">
        <v>2011</v>
      </c>
      <c r="H1202" t="s">
        <v>148</v>
      </c>
      <c r="I1202">
        <v>1382</v>
      </c>
    </row>
    <row r="1203" spans="1:9" ht="14.25" customHeight="1">
      <c r="A1203" s="1" t="s">
        <v>486</v>
      </c>
      <c r="B1203" s="1">
        <v>13233</v>
      </c>
      <c r="C1203" s="210">
        <v>4</v>
      </c>
      <c r="D1203" s="1">
        <v>1495</v>
      </c>
      <c r="E1203" t="s">
        <v>50</v>
      </c>
      <c r="F1203">
        <v>9606</v>
      </c>
      <c r="G1203" s="139">
        <v>2011</v>
      </c>
      <c r="H1203" t="s">
        <v>147</v>
      </c>
      <c r="I1203">
        <v>1495</v>
      </c>
    </row>
    <row r="1204" spans="1:9" ht="14.25" customHeight="1">
      <c r="A1204" s="1" t="s">
        <v>486</v>
      </c>
      <c r="B1204" s="1">
        <v>13233</v>
      </c>
      <c r="C1204" s="210">
        <v>3</v>
      </c>
      <c r="D1204" s="1">
        <v>1565</v>
      </c>
      <c r="E1204" t="s">
        <v>50</v>
      </c>
      <c r="F1204">
        <v>9606</v>
      </c>
      <c r="G1204" s="139">
        <v>2011</v>
      </c>
      <c r="H1204" t="s">
        <v>146</v>
      </c>
      <c r="I1204">
        <v>1565</v>
      </c>
    </row>
    <row r="1205" spans="1:9" ht="14.25" customHeight="1">
      <c r="A1205" s="1" t="s">
        <v>486</v>
      </c>
      <c r="B1205" s="1">
        <v>13233</v>
      </c>
      <c r="C1205" s="210">
        <v>2</v>
      </c>
      <c r="D1205" s="1">
        <v>1244</v>
      </c>
      <c r="E1205" t="s">
        <v>50</v>
      </c>
      <c r="F1205">
        <v>9606</v>
      </c>
      <c r="G1205" s="139">
        <v>2011</v>
      </c>
      <c r="H1205" t="s">
        <v>145</v>
      </c>
      <c r="I1205">
        <v>1244</v>
      </c>
    </row>
    <row r="1206" spans="1:9" ht="14.25" customHeight="1">
      <c r="A1206" s="1" t="s">
        <v>486</v>
      </c>
      <c r="B1206" s="1">
        <v>13233</v>
      </c>
      <c r="C1206" s="210">
        <v>1</v>
      </c>
      <c r="D1206" s="1">
        <v>1243</v>
      </c>
      <c r="E1206" t="s">
        <v>50</v>
      </c>
      <c r="F1206">
        <v>9606</v>
      </c>
      <c r="G1206" s="139">
        <v>2011</v>
      </c>
      <c r="H1206" t="s">
        <v>144</v>
      </c>
      <c r="I1206">
        <v>1243</v>
      </c>
    </row>
    <row r="1207" spans="1:9" ht="14.25" customHeight="1">
      <c r="A1207" s="1" t="s">
        <v>487</v>
      </c>
      <c r="B1207" s="1">
        <v>4655</v>
      </c>
      <c r="C1207" s="210">
        <v>12</v>
      </c>
      <c r="D1207" s="1">
        <v>369</v>
      </c>
      <c r="E1207" t="s">
        <v>51</v>
      </c>
      <c r="F1207">
        <v>9601</v>
      </c>
      <c r="G1207" s="139">
        <v>2011</v>
      </c>
      <c r="H1207" t="s">
        <v>155</v>
      </c>
      <c r="I1207">
        <v>369</v>
      </c>
    </row>
    <row r="1208" spans="1:9" ht="14.25" customHeight="1">
      <c r="A1208" s="1" t="s">
        <v>487</v>
      </c>
      <c r="B1208" s="1">
        <v>4655</v>
      </c>
      <c r="C1208" s="210">
        <v>11</v>
      </c>
      <c r="D1208" s="1">
        <v>401</v>
      </c>
      <c r="E1208" t="s">
        <v>51</v>
      </c>
      <c r="F1208">
        <v>9601</v>
      </c>
      <c r="G1208" s="139">
        <v>2011</v>
      </c>
      <c r="H1208" t="s">
        <v>154</v>
      </c>
      <c r="I1208">
        <v>401</v>
      </c>
    </row>
    <row r="1209" spans="1:9" ht="14.25" customHeight="1">
      <c r="A1209" s="1" t="s">
        <v>487</v>
      </c>
      <c r="B1209" s="1">
        <v>4655</v>
      </c>
      <c r="C1209" s="210">
        <v>10</v>
      </c>
      <c r="D1209" s="1">
        <v>384</v>
      </c>
      <c r="E1209" t="s">
        <v>51</v>
      </c>
      <c r="F1209">
        <v>9601</v>
      </c>
      <c r="G1209" s="139">
        <v>2011</v>
      </c>
      <c r="H1209" t="s">
        <v>153</v>
      </c>
      <c r="I1209">
        <v>384</v>
      </c>
    </row>
    <row r="1210" spans="1:9" ht="14.25" customHeight="1">
      <c r="A1210" s="1" t="s">
        <v>487</v>
      </c>
      <c r="B1210" s="1">
        <v>4655</v>
      </c>
      <c r="C1210" s="210">
        <v>9</v>
      </c>
      <c r="D1210" s="1">
        <v>411</v>
      </c>
      <c r="E1210" t="s">
        <v>51</v>
      </c>
      <c r="F1210">
        <v>9601</v>
      </c>
      <c r="G1210" s="139">
        <v>2011</v>
      </c>
      <c r="H1210" t="s">
        <v>152</v>
      </c>
      <c r="I1210">
        <v>411</v>
      </c>
    </row>
    <row r="1211" spans="1:9" ht="14.25" customHeight="1">
      <c r="A1211" s="1" t="s">
        <v>487</v>
      </c>
      <c r="B1211" s="1">
        <v>4655</v>
      </c>
      <c r="C1211" s="210">
        <v>8</v>
      </c>
      <c r="D1211" s="1">
        <v>432</v>
      </c>
      <c r="E1211" t="s">
        <v>51</v>
      </c>
      <c r="F1211">
        <v>9601</v>
      </c>
      <c r="G1211" s="139">
        <v>2011</v>
      </c>
      <c r="H1211" t="s">
        <v>151</v>
      </c>
      <c r="I1211">
        <v>432</v>
      </c>
    </row>
    <row r="1212" spans="1:9" ht="14.25" customHeight="1">
      <c r="A1212" s="1" t="s">
        <v>487</v>
      </c>
      <c r="B1212" s="1">
        <v>4655</v>
      </c>
      <c r="C1212" s="210">
        <v>7</v>
      </c>
      <c r="D1212" s="1">
        <v>456</v>
      </c>
      <c r="E1212" t="s">
        <v>51</v>
      </c>
      <c r="F1212">
        <v>9601</v>
      </c>
      <c r="G1212" s="139">
        <v>2011</v>
      </c>
      <c r="H1212" t="s">
        <v>150</v>
      </c>
      <c r="I1212">
        <v>456</v>
      </c>
    </row>
    <row r="1213" spans="1:9" ht="14.25" customHeight="1">
      <c r="A1213" s="1" t="s">
        <v>487</v>
      </c>
      <c r="B1213" s="1">
        <v>4655</v>
      </c>
      <c r="C1213" s="210">
        <v>6</v>
      </c>
      <c r="D1213" s="1">
        <v>449</v>
      </c>
      <c r="E1213" t="s">
        <v>51</v>
      </c>
      <c r="F1213">
        <v>9601</v>
      </c>
      <c r="G1213" s="139">
        <v>2011</v>
      </c>
      <c r="H1213" t="s">
        <v>149</v>
      </c>
      <c r="I1213">
        <v>449</v>
      </c>
    </row>
    <row r="1214" spans="1:9" ht="14.25" customHeight="1">
      <c r="A1214" s="1" t="s">
        <v>487</v>
      </c>
      <c r="B1214" s="1">
        <v>4655</v>
      </c>
      <c r="C1214" s="210">
        <v>5</v>
      </c>
      <c r="D1214" s="1">
        <v>403</v>
      </c>
      <c r="E1214" t="s">
        <v>51</v>
      </c>
      <c r="F1214">
        <v>9601</v>
      </c>
      <c r="G1214" s="139">
        <v>2011</v>
      </c>
      <c r="H1214" t="s">
        <v>148</v>
      </c>
      <c r="I1214">
        <v>403</v>
      </c>
    </row>
    <row r="1215" spans="1:9" ht="14.25" customHeight="1">
      <c r="A1215" s="1" t="s">
        <v>487</v>
      </c>
      <c r="B1215" s="1">
        <v>4655</v>
      </c>
      <c r="C1215" s="210">
        <v>4</v>
      </c>
      <c r="D1215" s="1">
        <v>361</v>
      </c>
      <c r="E1215" t="s">
        <v>51</v>
      </c>
      <c r="F1215">
        <v>9601</v>
      </c>
      <c r="G1215" s="139">
        <v>2011</v>
      </c>
      <c r="H1215" t="s">
        <v>147</v>
      </c>
      <c r="I1215">
        <v>361</v>
      </c>
    </row>
    <row r="1216" spans="1:9" ht="14.25" customHeight="1">
      <c r="A1216" s="1" t="s">
        <v>487</v>
      </c>
      <c r="B1216" s="1">
        <v>4655</v>
      </c>
      <c r="C1216" s="210">
        <v>3</v>
      </c>
      <c r="D1216" s="1">
        <v>345</v>
      </c>
      <c r="E1216" t="s">
        <v>51</v>
      </c>
      <c r="F1216">
        <v>9601</v>
      </c>
      <c r="G1216" s="139">
        <v>2011</v>
      </c>
      <c r="H1216" t="s">
        <v>146</v>
      </c>
      <c r="I1216">
        <v>345</v>
      </c>
    </row>
    <row r="1217" spans="1:9" ht="14.25" customHeight="1">
      <c r="A1217" s="1" t="s">
        <v>487</v>
      </c>
      <c r="B1217" s="1">
        <v>4655</v>
      </c>
      <c r="C1217" s="210">
        <v>2</v>
      </c>
      <c r="D1217" s="1">
        <v>302</v>
      </c>
      <c r="E1217" t="s">
        <v>51</v>
      </c>
      <c r="F1217">
        <v>9601</v>
      </c>
      <c r="G1217" s="139">
        <v>2011</v>
      </c>
      <c r="H1217" t="s">
        <v>145</v>
      </c>
      <c r="I1217">
        <v>302</v>
      </c>
    </row>
    <row r="1218" spans="1:9" ht="14.25" customHeight="1">
      <c r="A1218" s="1" t="s">
        <v>487</v>
      </c>
      <c r="B1218" s="1">
        <v>4655</v>
      </c>
      <c r="C1218" s="210">
        <v>1</v>
      </c>
      <c r="D1218" s="1">
        <v>342</v>
      </c>
      <c r="E1218" t="s">
        <v>51</v>
      </c>
      <c r="F1218">
        <v>9601</v>
      </c>
      <c r="G1218" s="139">
        <v>2011</v>
      </c>
      <c r="H1218" t="s">
        <v>144</v>
      </c>
      <c r="I1218">
        <v>342</v>
      </c>
    </row>
    <row r="1219" spans="1:9" ht="14.25" customHeight="1">
      <c r="A1219" s="1" t="s">
        <v>488</v>
      </c>
      <c r="B1219" s="1">
        <v>389</v>
      </c>
      <c r="C1219" s="210">
        <v>12</v>
      </c>
      <c r="D1219" s="1">
        <v>31</v>
      </c>
      <c r="E1219" t="s">
        <v>51</v>
      </c>
      <c r="F1219">
        <v>9602</v>
      </c>
      <c r="G1219" s="139">
        <v>2011</v>
      </c>
      <c r="H1219" t="s">
        <v>155</v>
      </c>
      <c r="I1219">
        <v>31</v>
      </c>
    </row>
    <row r="1220" spans="1:9" ht="14.25" customHeight="1">
      <c r="A1220" s="1" t="s">
        <v>488</v>
      </c>
      <c r="B1220" s="1">
        <v>389</v>
      </c>
      <c r="C1220" s="210">
        <v>11</v>
      </c>
      <c r="D1220" s="1">
        <v>32</v>
      </c>
      <c r="E1220" t="s">
        <v>51</v>
      </c>
      <c r="F1220">
        <v>9602</v>
      </c>
      <c r="G1220" s="139">
        <v>2011</v>
      </c>
      <c r="H1220" t="s">
        <v>154</v>
      </c>
      <c r="I1220">
        <v>32</v>
      </c>
    </row>
    <row r="1221" spans="1:9" ht="14.25" customHeight="1">
      <c r="A1221" s="1" t="s">
        <v>488</v>
      </c>
      <c r="B1221" s="1">
        <v>389</v>
      </c>
      <c r="C1221" s="210">
        <v>10</v>
      </c>
      <c r="D1221" s="1">
        <v>30</v>
      </c>
      <c r="E1221" t="s">
        <v>51</v>
      </c>
      <c r="F1221">
        <v>9602</v>
      </c>
      <c r="G1221" s="139">
        <v>2011</v>
      </c>
      <c r="H1221" t="s">
        <v>153</v>
      </c>
      <c r="I1221">
        <v>30</v>
      </c>
    </row>
    <row r="1222" spans="1:9" ht="14.25" customHeight="1">
      <c r="A1222" s="1" t="s">
        <v>488</v>
      </c>
      <c r="B1222" s="1">
        <v>389</v>
      </c>
      <c r="C1222" s="210">
        <v>9</v>
      </c>
      <c r="D1222" s="1">
        <v>30</v>
      </c>
      <c r="E1222" t="s">
        <v>51</v>
      </c>
      <c r="F1222">
        <v>9602</v>
      </c>
      <c r="G1222" s="139">
        <v>2011</v>
      </c>
      <c r="H1222" t="s">
        <v>152</v>
      </c>
      <c r="I1222">
        <v>30</v>
      </c>
    </row>
    <row r="1223" spans="1:9" ht="14.25" customHeight="1">
      <c r="A1223" s="1" t="s">
        <v>488</v>
      </c>
      <c r="B1223" s="1">
        <v>389</v>
      </c>
      <c r="C1223" s="210">
        <v>8</v>
      </c>
      <c r="D1223" s="1">
        <v>38</v>
      </c>
      <c r="E1223" t="s">
        <v>51</v>
      </c>
      <c r="F1223">
        <v>9602</v>
      </c>
      <c r="G1223" s="139">
        <v>2011</v>
      </c>
      <c r="H1223" t="s">
        <v>151</v>
      </c>
      <c r="I1223">
        <v>38</v>
      </c>
    </row>
    <row r="1224" spans="1:9" ht="14.25" customHeight="1">
      <c r="A1224" s="1" t="s">
        <v>488</v>
      </c>
      <c r="B1224" s="1">
        <v>389</v>
      </c>
      <c r="C1224" s="210">
        <v>7</v>
      </c>
      <c r="D1224" s="1">
        <v>48</v>
      </c>
      <c r="E1224" t="s">
        <v>51</v>
      </c>
      <c r="F1224">
        <v>9602</v>
      </c>
      <c r="G1224" s="139">
        <v>2011</v>
      </c>
      <c r="H1224" t="s">
        <v>150</v>
      </c>
      <c r="I1224">
        <v>48</v>
      </c>
    </row>
    <row r="1225" spans="1:9" ht="14.25" customHeight="1">
      <c r="A1225" s="1" t="s">
        <v>488</v>
      </c>
      <c r="B1225" s="1">
        <v>389</v>
      </c>
      <c r="C1225" s="210">
        <v>6</v>
      </c>
      <c r="D1225" s="1">
        <v>44</v>
      </c>
      <c r="E1225" t="s">
        <v>51</v>
      </c>
      <c r="F1225">
        <v>9602</v>
      </c>
      <c r="G1225" s="139">
        <v>2011</v>
      </c>
      <c r="H1225" t="s">
        <v>149</v>
      </c>
      <c r="I1225">
        <v>44</v>
      </c>
    </row>
    <row r="1226" spans="1:9" ht="14.25" customHeight="1">
      <c r="A1226" s="1" t="s">
        <v>488</v>
      </c>
      <c r="B1226" s="1">
        <v>389</v>
      </c>
      <c r="C1226" s="210">
        <v>5</v>
      </c>
      <c r="D1226" s="1">
        <v>34</v>
      </c>
      <c r="E1226" t="s">
        <v>51</v>
      </c>
      <c r="F1226">
        <v>9602</v>
      </c>
      <c r="G1226" s="139">
        <v>2011</v>
      </c>
      <c r="H1226" t="s">
        <v>148</v>
      </c>
      <c r="I1226">
        <v>34</v>
      </c>
    </row>
    <row r="1227" spans="1:9" ht="14.25" customHeight="1">
      <c r="A1227" s="1" t="s">
        <v>488</v>
      </c>
      <c r="B1227" s="1">
        <v>389</v>
      </c>
      <c r="C1227" s="210">
        <v>4</v>
      </c>
      <c r="D1227" s="1">
        <v>29</v>
      </c>
      <c r="E1227" t="s">
        <v>51</v>
      </c>
      <c r="F1227">
        <v>9602</v>
      </c>
      <c r="G1227" s="139">
        <v>2011</v>
      </c>
      <c r="H1227" t="s">
        <v>147</v>
      </c>
      <c r="I1227">
        <v>29</v>
      </c>
    </row>
    <row r="1228" spans="1:9" ht="14.25" customHeight="1">
      <c r="A1228" s="1" t="s">
        <v>488</v>
      </c>
      <c r="B1228" s="1">
        <v>389</v>
      </c>
      <c r="C1228" s="210">
        <v>3</v>
      </c>
      <c r="D1228" s="1">
        <v>26</v>
      </c>
      <c r="E1228" t="s">
        <v>51</v>
      </c>
      <c r="F1228">
        <v>9602</v>
      </c>
      <c r="G1228" s="139">
        <v>2011</v>
      </c>
      <c r="H1228" t="s">
        <v>146</v>
      </c>
      <c r="I1228">
        <v>26</v>
      </c>
    </row>
    <row r="1229" spans="1:9" ht="14.25" customHeight="1">
      <c r="A1229" s="1" t="s">
        <v>488</v>
      </c>
      <c r="B1229" s="1">
        <v>389</v>
      </c>
      <c r="C1229" s="210">
        <v>2</v>
      </c>
      <c r="D1229" s="1">
        <v>22</v>
      </c>
      <c r="E1229" t="s">
        <v>51</v>
      </c>
      <c r="F1229">
        <v>9602</v>
      </c>
      <c r="G1229" s="139">
        <v>2011</v>
      </c>
      <c r="H1229" t="s">
        <v>145</v>
      </c>
      <c r="I1229">
        <v>22</v>
      </c>
    </row>
    <row r="1230" spans="1:9" ht="14.25" customHeight="1">
      <c r="A1230" s="1" t="s">
        <v>488</v>
      </c>
      <c r="B1230" s="1">
        <v>389</v>
      </c>
      <c r="C1230" s="210">
        <v>1</v>
      </c>
      <c r="D1230" s="1">
        <v>25</v>
      </c>
      <c r="E1230" t="s">
        <v>51</v>
      </c>
      <c r="F1230">
        <v>9602</v>
      </c>
      <c r="G1230" s="139">
        <v>2011</v>
      </c>
      <c r="H1230" t="s">
        <v>144</v>
      </c>
      <c r="I1230">
        <v>25</v>
      </c>
    </row>
    <row r="1231" spans="1:9" ht="14.25" customHeight="1">
      <c r="A1231" s="1" t="s">
        <v>489</v>
      </c>
      <c r="B1231" s="1">
        <v>52329</v>
      </c>
      <c r="C1231" s="210">
        <v>12</v>
      </c>
      <c r="D1231" s="1">
        <v>4111</v>
      </c>
      <c r="E1231" t="s">
        <v>51</v>
      </c>
      <c r="F1231">
        <v>9603</v>
      </c>
      <c r="G1231" s="139">
        <v>2011</v>
      </c>
      <c r="H1231" t="s">
        <v>155</v>
      </c>
      <c r="I1231">
        <v>4111</v>
      </c>
    </row>
    <row r="1232" spans="1:9" ht="14.25" customHeight="1">
      <c r="A1232" s="1" t="s">
        <v>489</v>
      </c>
      <c r="B1232" s="1">
        <v>52329</v>
      </c>
      <c r="C1232" s="210">
        <v>11</v>
      </c>
      <c r="D1232" s="1">
        <v>4175</v>
      </c>
      <c r="E1232" t="s">
        <v>51</v>
      </c>
      <c r="F1232">
        <v>9603</v>
      </c>
      <c r="G1232" s="139">
        <v>2011</v>
      </c>
      <c r="H1232" t="s">
        <v>154</v>
      </c>
      <c r="I1232">
        <v>4175</v>
      </c>
    </row>
    <row r="1233" spans="1:9" ht="14.25" customHeight="1">
      <c r="A1233" s="1" t="s">
        <v>489</v>
      </c>
      <c r="B1233" s="1">
        <v>52329</v>
      </c>
      <c r="C1233" s="210">
        <v>10</v>
      </c>
      <c r="D1233" s="1">
        <v>4319</v>
      </c>
      <c r="E1233" t="s">
        <v>51</v>
      </c>
      <c r="F1233">
        <v>9603</v>
      </c>
      <c r="G1233" s="139">
        <v>2011</v>
      </c>
      <c r="H1233" t="s">
        <v>153</v>
      </c>
      <c r="I1233">
        <v>4319</v>
      </c>
    </row>
    <row r="1234" spans="1:9" ht="14.25" customHeight="1">
      <c r="A1234" s="1" t="s">
        <v>489</v>
      </c>
      <c r="B1234" s="1">
        <v>52329</v>
      </c>
      <c r="C1234" s="210">
        <v>9</v>
      </c>
      <c r="D1234" s="1">
        <v>4367</v>
      </c>
      <c r="E1234" t="s">
        <v>51</v>
      </c>
      <c r="F1234">
        <v>9603</v>
      </c>
      <c r="G1234" s="139">
        <v>2011</v>
      </c>
      <c r="H1234" t="s">
        <v>152</v>
      </c>
      <c r="I1234">
        <v>4367</v>
      </c>
    </row>
    <row r="1235" spans="1:9" ht="14.25" customHeight="1">
      <c r="A1235" s="1" t="s">
        <v>489</v>
      </c>
      <c r="B1235" s="1">
        <v>52329</v>
      </c>
      <c r="C1235" s="210">
        <v>8</v>
      </c>
      <c r="D1235" s="1">
        <v>4540</v>
      </c>
      <c r="E1235" t="s">
        <v>51</v>
      </c>
      <c r="F1235">
        <v>9603</v>
      </c>
      <c r="G1235" s="139">
        <v>2011</v>
      </c>
      <c r="H1235" t="s">
        <v>151</v>
      </c>
      <c r="I1235">
        <v>4540</v>
      </c>
    </row>
    <row r="1236" spans="1:9" ht="14.25" customHeight="1">
      <c r="A1236" s="1" t="s">
        <v>489</v>
      </c>
      <c r="B1236" s="1">
        <v>52329</v>
      </c>
      <c r="C1236" s="210">
        <v>7</v>
      </c>
      <c r="D1236" s="1">
        <v>4579</v>
      </c>
      <c r="E1236" t="s">
        <v>51</v>
      </c>
      <c r="F1236">
        <v>9603</v>
      </c>
      <c r="G1236" s="139">
        <v>2011</v>
      </c>
      <c r="H1236" t="s">
        <v>150</v>
      </c>
      <c r="I1236">
        <v>4579</v>
      </c>
    </row>
    <row r="1237" spans="1:9" ht="14.25" customHeight="1">
      <c r="A1237" s="1" t="s">
        <v>489</v>
      </c>
      <c r="B1237" s="1">
        <v>52329</v>
      </c>
      <c r="C1237" s="210">
        <v>6</v>
      </c>
      <c r="D1237" s="1">
        <v>4433</v>
      </c>
      <c r="E1237" t="s">
        <v>51</v>
      </c>
      <c r="F1237">
        <v>9603</v>
      </c>
      <c r="G1237" s="139">
        <v>2011</v>
      </c>
      <c r="H1237" t="s">
        <v>149</v>
      </c>
      <c r="I1237">
        <v>4433</v>
      </c>
    </row>
    <row r="1238" spans="1:9" ht="14.25" customHeight="1">
      <c r="A1238" s="1" t="s">
        <v>489</v>
      </c>
      <c r="B1238" s="1">
        <v>52329</v>
      </c>
      <c r="C1238" s="210">
        <v>5</v>
      </c>
      <c r="D1238" s="1">
        <v>4462</v>
      </c>
      <c r="E1238" t="s">
        <v>51</v>
      </c>
      <c r="F1238">
        <v>9603</v>
      </c>
      <c r="G1238" s="139">
        <v>2011</v>
      </c>
      <c r="H1238" t="s">
        <v>148</v>
      </c>
      <c r="I1238">
        <v>4462</v>
      </c>
    </row>
    <row r="1239" spans="1:9" ht="14.25" customHeight="1">
      <c r="A1239" s="1" t="s">
        <v>489</v>
      </c>
      <c r="B1239" s="1">
        <v>52329</v>
      </c>
      <c r="C1239" s="210">
        <v>4</v>
      </c>
      <c r="D1239" s="1">
        <v>4294</v>
      </c>
      <c r="E1239" t="s">
        <v>51</v>
      </c>
      <c r="F1239">
        <v>9603</v>
      </c>
      <c r="G1239" s="139">
        <v>2011</v>
      </c>
      <c r="H1239" t="s">
        <v>147</v>
      </c>
      <c r="I1239">
        <v>4294</v>
      </c>
    </row>
    <row r="1240" spans="1:9" ht="14.25" customHeight="1">
      <c r="A1240" s="1" t="s">
        <v>489</v>
      </c>
      <c r="B1240" s="1">
        <v>52329</v>
      </c>
      <c r="C1240" s="210">
        <v>3</v>
      </c>
      <c r="D1240" s="1">
        <v>4541</v>
      </c>
      <c r="E1240" t="s">
        <v>51</v>
      </c>
      <c r="F1240">
        <v>9603</v>
      </c>
      <c r="G1240" s="139">
        <v>2011</v>
      </c>
      <c r="H1240" t="s">
        <v>146</v>
      </c>
      <c r="I1240">
        <v>4541</v>
      </c>
    </row>
    <row r="1241" spans="1:9" ht="14.25" customHeight="1">
      <c r="A1241" s="1" t="s">
        <v>489</v>
      </c>
      <c r="B1241" s="1">
        <v>52329</v>
      </c>
      <c r="C1241" s="210">
        <v>2</v>
      </c>
      <c r="D1241" s="1">
        <v>4118</v>
      </c>
      <c r="E1241" t="s">
        <v>51</v>
      </c>
      <c r="F1241">
        <v>9603</v>
      </c>
      <c r="G1241" s="139">
        <v>2011</v>
      </c>
      <c r="H1241" t="s">
        <v>145</v>
      </c>
      <c r="I1241">
        <v>4118</v>
      </c>
    </row>
    <row r="1242" spans="1:9" ht="14.25" customHeight="1">
      <c r="A1242" s="1" t="s">
        <v>489</v>
      </c>
      <c r="B1242" s="1">
        <v>52329</v>
      </c>
      <c r="C1242" s="210">
        <v>1</v>
      </c>
      <c r="D1242" s="1">
        <v>4390</v>
      </c>
      <c r="E1242" t="s">
        <v>51</v>
      </c>
      <c r="F1242">
        <v>9603</v>
      </c>
      <c r="G1242" s="139">
        <v>2011</v>
      </c>
      <c r="H1242" t="s">
        <v>144</v>
      </c>
      <c r="I1242">
        <v>4390</v>
      </c>
    </row>
    <row r="1243" spans="1:9" ht="14.25" customHeight="1">
      <c r="A1243" s="1" t="s">
        <v>490</v>
      </c>
      <c r="B1243" s="1">
        <v>15088</v>
      </c>
      <c r="C1243" s="210">
        <v>12</v>
      </c>
      <c r="D1243" s="1">
        <v>1189</v>
      </c>
      <c r="E1243" t="s">
        <v>51</v>
      </c>
      <c r="F1243">
        <v>9604</v>
      </c>
      <c r="G1243" s="139">
        <v>2011</v>
      </c>
      <c r="H1243" t="s">
        <v>155</v>
      </c>
      <c r="I1243">
        <v>1189</v>
      </c>
    </row>
    <row r="1244" spans="1:9" ht="14.25" customHeight="1">
      <c r="A1244" s="1" t="s">
        <v>490</v>
      </c>
      <c r="B1244" s="1">
        <v>15088</v>
      </c>
      <c r="C1244" s="210">
        <v>11</v>
      </c>
      <c r="D1244" s="1">
        <v>1204</v>
      </c>
      <c r="E1244" t="s">
        <v>51</v>
      </c>
      <c r="F1244">
        <v>9604</v>
      </c>
      <c r="G1244" s="139">
        <v>2011</v>
      </c>
      <c r="H1244" t="s">
        <v>154</v>
      </c>
      <c r="I1244">
        <v>1204</v>
      </c>
    </row>
    <row r="1245" spans="1:9" ht="14.25" customHeight="1">
      <c r="A1245" s="1" t="s">
        <v>490</v>
      </c>
      <c r="B1245" s="1">
        <v>15088</v>
      </c>
      <c r="C1245" s="210">
        <v>10</v>
      </c>
      <c r="D1245" s="1">
        <v>1260</v>
      </c>
      <c r="E1245" t="s">
        <v>51</v>
      </c>
      <c r="F1245">
        <v>9604</v>
      </c>
      <c r="G1245" s="139">
        <v>2011</v>
      </c>
      <c r="H1245" t="s">
        <v>153</v>
      </c>
      <c r="I1245">
        <v>1260</v>
      </c>
    </row>
    <row r="1246" spans="1:9" ht="14.25" customHeight="1">
      <c r="A1246" s="1" t="s">
        <v>490</v>
      </c>
      <c r="B1246" s="1">
        <v>15088</v>
      </c>
      <c r="C1246" s="210">
        <v>9</v>
      </c>
      <c r="D1246" s="1">
        <v>1226</v>
      </c>
      <c r="E1246" t="s">
        <v>51</v>
      </c>
      <c r="F1246">
        <v>9604</v>
      </c>
      <c r="G1246" s="139">
        <v>2011</v>
      </c>
      <c r="H1246" t="s">
        <v>152</v>
      </c>
      <c r="I1246">
        <v>1226</v>
      </c>
    </row>
    <row r="1247" spans="1:9" ht="14.25" customHeight="1">
      <c r="A1247" s="1" t="s">
        <v>490</v>
      </c>
      <c r="B1247" s="1">
        <v>15088</v>
      </c>
      <c r="C1247" s="210">
        <v>8</v>
      </c>
      <c r="D1247" s="1">
        <v>1297</v>
      </c>
      <c r="E1247" t="s">
        <v>51</v>
      </c>
      <c r="F1247">
        <v>9604</v>
      </c>
      <c r="G1247" s="139">
        <v>2011</v>
      </c>
      <c r="H1247" t="s">
        <v>151</v>
      </c>
      <c r="I1247">
        <v>1297</v>
      </c>
    </row>
    <row r="1248" spans="1:9" ht="14.25" customHeight="1">
      <c r="A1248" s="1" t="s">
        <v>490</v>
      </c>
      <c r="B1248" s="1">
        <v>15088</v>
      </c>
      <c r="C1248" s="210">
        <v>7</v>
      </c>
      <c r="D1248" s="1">
        <v>1327</v>
      </c>
      <c r="E1248" t="s">
        <v>51</v>
      </c>
      <c r="F1248">
        <v>9604</v>
      </c>
      <c r="G1248" s="139">
        <v>2011</v>
      </c>
      <c r="H1248" t="s">
        <v>150</v>
      </c>
      <c r="I1248">
        <v>1327</v>
      </c>
    </row>
    <row r="1249" spans="1:9" ht="14.25" customHeight="1">
      <c r="A1249" s="1" t="s">
        <v>490</v>
      </c>
      <c r="B1249" s="1">
        <v>15088</v>
      </c>
      <c r="C1249" s="210">
        <v>6</v>
      </c>
      <c r="D1249" s="1">
        <v>1269</v>
      </c>
      <c r="E1249" t="s">
        <v>51</v>
      </c>
      <c r="F1249">
        <v>9604</v>
      </c>
      <c r="G1249" s="139">
        <v>2011</v>
      </c>
      <c r="H1249" t="s">
        <v>149</v>
      </c>
      <c r="I1249">
        <v>1269</v>
      </c>
    </row>
    <row r="1250" spans="1:9" ht="14.25" customHeight="1">
      <c r="A1250" s="1" t="s">
        <v>490</v>
      </c>
      <c r="B1250" s="1">
        <v>15088</v>
      </c>
      <c r="C1250" s="210">
        <v>5</v>
      </c>
      <c r="D1250" s="1">
        <v>1287</v>
      </c>
      <c r="E1250" t="s">
        <v>51</v>
      </c>
      <c r="F1250">
        <v>9604</v>
      </c>
      <c r="G1250" s="139">
        <v>2011</v>
      </c>
      <c r="H1250" t="s">
        <v>148</v>
      </c>
      <c r="I1250">
        <v>1287</v>
      </c>
    </row>
    <row r="1251" spans="1:9" ht="14.25" customHeight="1">
      <c r="A1251" s="1" t="s">
        <v>490</v>
      </c>
      <c r="B1251" s="1">
        <v>15088</v>
      </c>
      <c r="C1251" s="210">
        <v>4</v>
      </c>
      <c r="D1251" s="1">
        <v>1264</v>
      </c>
      <c r="E1251" t="s">
        <v>51</v>
      </c>
      <c r="F1251">
        <v>9604</v>
      </c>
      <c r="G1251" s="139">
        <v>2011</v>
      </c>
      <c r="H1251" t="s">
        <v>147</v>
      </c>
      <c r="I1251">
        <v>1264</v>
      </c>
    </row>
    <row r="1252" spans="1:9" ht="14.25" customHeight="1">
      <c r="A1252" s="1" t="s">
        <v>490</v>
      </c>
      <c r="B1252" s="1">
        <v>15088</v>
      </c>
      <c r="C1252" s="210">
        <v>3</v>
      </c>
      <c r="D1252" s="1">
        <v>1319</v>
      </c>
      <c r="E1252" t="s">
        <v>51</v>
      </c>
      <c r="F1252">
        <v>9604</v>
      </c>
      <c r="G1252" s="139">
        <v>2011</v>
      </c>
      <c r="H1252" t="s">
        <v>146</v>
      </c>
      <c r="I1252">
        <v>1319</v>
      </c>
    </row>
    <row r="1253" spans="1:9" ht="14.25" customHeight="1">
      <c r="A1253" s="1" t="s">
        <v>490</v>
      </c>
      <c r="B1253" s="1">
        <v>15088</v>
      </c>
      <c r="C1253" s="210">
        <v>2</v>
      </c>
      <c r="D1253" s="1">
        <v>1187</v>
      </c>
      <c r="E1253" t="s">
        <v>51</v>
      </c>
      <c r="F1253">
        <v>9604</v>
      </c>
      <c r="G1253" s="139">
        <v>2011</v>
      </c>
      <c r="H1253" t="s">
        <v>145</v>
      </c>
      <c r="I1253">
        <v>1187</v>
      </c>
    </row>
    <row r="1254" spans="1:9" ht="14.25" customHeight="1">
      <c r="A1254" s="1" t="s">
        <v>490</v>
      </c>
      <c r="B1254" s="1">
        <v>15088</v>
      </c>
      <c r="C1254" s="210">
        <v>1</v>
      </c>
      <c r="D1254" s="1">
        <v>1259</v>
      </c>
      <c r="E1254" t="s">
        <v>51</v>
      </c>
      <c r="F1254">
        <v>9604</v>
      </c>
      <c r="G1254" s="139">
        <v>2011</v>
      </c>
      <c r="H1254" t="s">
        <v>144</v>
      </c>
      <c r="I1254">
        <v>1259</v>
      </c>
    </row>
    <row r="1255" spans="1:9" ht="14.25" customHeight="1">
      <c r="A1255" s="1" t="s">
        <v>491</v>
      </c>
      <c r="B1255" s="1">
        <v>37284</v>
      </c>
      <c r="C1255" s="210">
        <v>12</v>
      </c>
      <c r="D1255" s="1">
        <v>3098</v>
      </c>
      <c r="E1255" t="s">
        <v>51</v>
      </c>
      <c r="F1255">
        <v>9605</v>
      </c>
      <c r="G1255" s="139">
        <v>2011</v>
      </c>
      <c r="H1255" t="s">
        <v>155</v>
      </c>
      <c r="I1255">
        <v>3098</v>
      </c>
    </row>
    <row r="1256" spans="1:9" ht="14.25" customHeight="1">
      <c r="A1256" s="1" t="s">
        <v>491</v>
      </c>
      <c r="B1256" s="1">
        <v>37284</v>
      </c>
      <c r="C1256" s="210">
        <v>11</v>
      </c>
      <c r="D1256" s="1">
        <v>2860</v>
      </c>
      <c r="E1256" t="s">
        <v>51</v>
      </c>
      <c r="F1256">
        <v>9605</v>
      </c>
      <c r="G1256" s="139">
        <v>2011</v>
      </c>
      <c r="H1256" t="s">
        <v>154</v>
      </c>
      <c r="I1256">
        <v>2860</v>
      </c>
    </row>
    <row r="1257" spans="1:9" ht="14.25" customHeight="1">
      <c r="A1257" s="1" t="s">
        <v>491</v>
      </c>
      <c r="B1257" s="1">
        <v>37284</v>
      </c>
      <c r="C1257" s="210">
        <v>10</v>
      </c>
      <c r="D1257" s="1">
        <v>3037</v>
      </c>
      <c r="E1257" t="s">
        <v>51</v>
      </c>
      <c r="F1257">
        <v>9605</v>
      </c>
      <c r="G1257" s="139">
        <v>2011</v>
      </c>
      <c r="H1257" t="s">
        <v>153</v>
      </c>
      <c r="I1257">
        <v>3037</v>
      </c>
    </row>
    <row r="1258" spans="1:9" ht="14.25" customHeight="1">
      <c r="A1258" s="1" t="s">
        <v>491</v>
      </c>
      <c r="B1258" s="1">
        <v>37284</v>
      </c>
      <c r="C1258" s="210">
        <v>9</v>
      </c>
      <c r="D1258" s="1">
        <v>2762</v>
      </c>
      <c r="E1258" t="s">
        <v>51</v>
      </c>
      <c r="F1258">
        <v>9605</v>
      </c>
      <c r="G1258" s="139">
        <v>2011</v>
      </c>
      <c r="H1258" t="s">
        <v>152</v>
      </c>
      <c r="I1258">
        <v>2762</v>
      </c>
    </row>
    <row r="1259" spans="1:9" ht="14.25" customHeight="1">
      <c r="A1259" s="1" t="s">
        <v>491</v>
      </c>
      <c r="B1259" s="1">
        <v>37284</v>
      </c>
      <c r="C1259" s="210">
        <v>8</v>
      </c>
      <c r="D1259" s="1">
        <v>3067</v>
      </c>
      <c r="E1259" t="s">
        <v>51</v>
      </c>
      <c r="F1259">
        <v>9605</v>
      </c>
      <c r="G1259" s="139">
        <v>2011</v>
      </c>
      <c r="H1259" t="s">
        <v>151</v>
      </c>
      <c r="I1259">
        <v>3067</v>
      </c>
    </row>
    <row r="1260" spans="1:9" ht="14.25" customHeight="1">
      <c r="A1260" s="1" t="s">
        <v>491</v>
      </c>
      <c r="B1260" s="1">
        <v>37284</v>
      </c>
      <c r="C1260" s="210">
        <v>7</v>
      </c>
      <c r="D1260" s="1">
        <v>3238</v>
      </c>
      <c r="E1260" t="s">
        <v>51</v>
      </c>
      <c r="F1260">
        <v>9605</v>
      </c>
      <c r="G1260" s="139">
        <v>2011</v>
      </c>
      <c r="H1260" t="s">
        <v>150</v>
      </c>
      <c r="I1260">
        <v>3238</v>
      </c>
    </row>
    <row r="1261" spans="1:9" ht="14.25" customHeight="1">
      <c r="A1261" s="1" t="s">
        <v>491</v>
      </c>
      <c r="B1261" s="1">
        <v>37284</v>
      </c>
      <c r="C1261" s="210">
        <v>6</v>
      </c>
      <c r="D1261" s="1">
        <v>3045</v>
      </c>
      <c r="E1261" t="s">
        <v>51</v>
      </c>
      <c r="F1261">
        <v>9605</v>
      </c>
      <c r="G1261" s="139">
        <v>2011</v>
      </c>
      <c r="H1261" t="s">
        <v>149</v>
      </c>
      <c r="I1261">
        <v>3045</v>
      </c>
    </row>
    <row r="1262" spans="1:9" ht="14.25" customHeight="1">
      <c r="A1262" s="1" t="s">
        <v>491</v>
      </c>
      <c r="B1262" s="1">
        <v>37284</v>
      </c>
      <c r="C1262" s="210">
        <v>5</v>
      </c>
      <c r="D1262" s="1">
        <v>3142</v>
      </c>
      <c r="E1262" t="s">
        <v>51</v>
      </c>
      <c r="F1262">
        <v>9605</v>
      </c>
      <c r="G1262" s="139">
        <v>2011</v>
      </c>
      <c r="H1262" t="s">
        <v>148</v>
      </c>
      <c r="I1262">
        <v>3142</v>
      </c>
    </row>
    <row r="1263" spans="1:9" ht="14.25" customHeight="1">
      <c r="A1263" s="1" t="s">
        <v>491</v>
      </c>
      <c r="B1263" s="1">
        <v>37284</v>
      </c>
      <c r="C1263" s="210">
        <v>4</v>
      </c>
      <c r="D1263" s="1">
        <v>3275</v>
      </c>
      <c r="E1263" t="s">
        <v>51</v>
      </c>
      <c r="F1263">
        <v>9605</v>
      </c>
      <c r="G1263" s="139">
        <v>2011</v>
      </c>
      <c r="H1263" t="s">
        <v>147</v>
      </c>
      <c r="I1263">
        <v>3275</v>
      </c>
    </row>
    <row r="1264" spans="1:9" ht="14.25" customHeight="1">
      <c r="A1264" s="1" t="s">
        <v>491</v>
      </c>
      <c r="B1264" s="1">
        <v>37284</v>
      </c>
      <c r="C1264" s="210">
        <v>3</v>
      </c>
      <c r="D1264" s="1">
        <v>3545</v>
      </c>
      <c r="E1264" t="s">
        <v>51</v>
      </c>
      <c r="F1264">
        <v>9605</v>
      </c>
      <c r="G1264" s="139">
        <v>2011</v>
      </c>
      <c r="H1264" t="s">
        <v>146</v>
      </c>
      <c r="I1264">
        <v>3545</v>
      </c>
    </row>
    <row r="1265" spans="1:9" ht="14.25" customHeight="1">
      <c r="A1265" s="1" t="s">
        <v>491</v>
      </c>
      <c r="B1265" s="1">
        <v>37284</v>
      </c>
      <c r="C1265" s="210">
        <v>2</v>
      </c>
      <c r="D1265" s="1">
        <v>3070</v>
      </c>
      <c r="E1265" t="s">
        <v>51</v>
      </c>
      <c r="F1265">
        <v>9605</v>
      </c>
      <c r="G1265" s="139">
        <v>2011</v>
      </c>
      <c r="H1265" t="s">
        <v>145</v>
      </c>
      <c r="I1265">
        <v>3070</v>
      </c>
    </row>
    <row r="1266" spans="1:9" ht="14.25" customHeight="1">
      <c r="A1266" s="1" t="s">
        <v>491</v>
      </c>
      <c r="B1266" s="403">
        <v>37284</v>
      </c>
      <c r="C1266" s="404">
        <v>1</v>
      </c>
      <c r="D1266" s="403">
        <v>3145</v>
      </c>
      <c r="E1266" t="s">
        <v>51</v>
      </c>
      <c r="F1266">
        <v>9605</v>
      </c>
      <c r="G1266" s="139">
        <v>2011</v>
      </c>
      <c r="H1266" t="s">
        <v>144</v>
      </c>
      <c r="I1266">
        <v>3145</v>
      </c>
    </row>
    <row r="1267" spans="1:9" ht="14.25" customHeight="1">
      <c r="A1267" s="1" t="s">
        <v>492</v>
      </c>
      <c r="B1267" s="1">
        <v>11447</v>
      </c>
      <c r="C1267" s="210">
        <v>12</v>
      </c>
      <c r="D1267" s="1">
        <v>942</v>
      </c>
      <c r="E1267" t="s">
        <v>51</v>
      </c>
      <c r="F1267">
        <v>9606</v>
      </c>
      <c r="G1267" s="139">
        <v>2011</v>
      </c>
      <c r="H1267" t="s">
        <v>155</v>
      </c>
      <c r="I1267">
        <v>942</v>
      </c>
    </row>
    <row r="1268" spans="1:9" ht="14.25" customHeight="1">
      <c r="A1268" s="1" t="s">
        <v>492</v>
      </c>
      <c r="B1268" s="1">
        <v>11447</v>
      </c>
      <c r="C1268" s="210">
        <v>11</v>
      </c>
      <c r="D1268" s="1">
        <v>896</v>
      </c>
      <c r="E1268" t="s">
        <v>51</v>
      </c>
      <c r="F1268">
        <v>9606</v>
      </c>
      <c r="G1268" s="139">
        <v>2011</v>
      </c>
      <c r="H1268" t="s">
        <v>154</v>
      </c>
      <c r="I1268">
        <v>896</v>
      </c>
    </row>
    <row r="1269" spans="1:9" ht="14.25" customHeight="1">
      <c r="A1269" s="1" t="s">
        <v>492</v>
      </c>
      <c r="B1269" s="1">
        <v>11447</v>
      </c>
      <c r="C1269" s="210">
        <v>10</v>
      </c>
      <c r="D1269" s="1">
        <v>955</v>
      </c>
      <c r="E1269" t="s">
        <v>51</v>
      </c>
      <c r="F1269">
        <v>9606</v>
      </c>
      <c r="G1269" s="139">
        <v>2011</v>
      </c>
      <c r="H1269" t="s">
        <v>153</v>
      </c>
      <c r="I1269">
        <v>955</v>
      </c>
    </row>
    <row r="1270" spans="1:9" ht="14.25" customHeight="1">
      <c r="A1270" s="1" t="s">
        <v>492</v>
      </c>
      <c r="B1270" s="1">
        <v>11447</v>
      </c>
      <c r="C1270" s="210">
        <v>9</v>
      </c>
      <c r="D1270" s="1">
        <v>843</v>
      </c>
      <c r="E1270" t="s">
        <v>51</v>
      </c>
      <c r="F1270">
        <v>9606</v>
      </c>
      <c r="G1270" s="139">
        <v>2011</v>
      </c>
      <c r="H1270" t="s">
        <v>152</v>
      </c>
      <c r="I1270">
        <v>843</v>
      </c>
    </row>
    <row r="1271" spans="1:9" ht="14.25" customHeight="1">
      <c r="A1271" s="1" t="s">
        <v>492</v>
      </c>
      <c r="B1271" s="1">
        <v>11447</v>
      </c>
      <c r="C1271" s="210">
        <v>8</v>
      </c>
      <c r="D1271" s="1">
        <v>942</v>
      </c>
      <c r="E1271" t="s">
        <v>51</v>
      </c>
      <c r="F1271">
        <v>9606</v>
      </c>
      <c r="G1271" s="139">
        <v>2011</v>
      </c>
      <c r="H1271" t="s">
        <v>151</v>
      </c>
      <c r="I1271">
        <v>942</v>
      </c>
    </row>
    <row r="1272" spans="1:9" ht="14.25" customHeight="1">
      <c r="A1272" s="1" t="s">
        <v>492</v>
      </c>
      <c r="B1272" s="1">
        <v>11447</v>
      </c>
      <c r="C1272" s="210">
        <v>7</v>
      </c>
      <c r="D1272" s="1">
        <v>1001</v>
      </c>
      <c r="E1272" t="s">
        <v>51</v>
      </c>
      <c r="F1272">
        <v>9606</v>
      </c>
      <c r="G1272" s="139">
        <v>2011</v>
      </c>
      <c r="H1272" t="s">
        <v>150</v>
      </c>
      <c r="I1272">
        <v>1001</v>
      </c>
    </row>
    <row r="1273" spans="1:9" ht="14.25" customHeight="1">
      <c r="A1273" s="1" t="s">
        <v>492</v>
      </c>
      <c r="B1273" s="1">
        <v>11447</v>
      </c>
      <c r="C1273" s="210">
        <v>6</v>
      </c>
      <c r="D1273" s="1">
        <v>934</v>
      </c>
      <c r="E1273" t="s">
        <v>51</v>
      </c>
      <c r="F1273">
        <v>9606</v>
      </c>
      <c r="G1273" s="139">
        <v>2011</v>
      </c>
      <c r="H1273" t="s">
        <v>149</v>
      </c>
      <c r="I1273">
        <v>934</v>
      </c>
    </row>
    <row r="1274" spans="1:9" ht="14.25" customHeight="1">
      <c r="A1274" s="1" t="s">
        <v>492</v>
      </c>
      <c r="B1274" s="1">
        <v>11447</v>
      </c>
      <c r="C1274" s="210">
        <v>5</v>
      </c>
      <c r="D1274" s="1">
        <v>970</v>
      </c>
      <c r="E1274" t="s">
        <v>51</v>
      </c>
      <c r="F1274">
        <v>9606</v>
      </c>
      <c r="G1274" s="139">
        <v>2011</v>
      </c>
      <c r="H1274" t="s">
        <v>148</v>
      </c>
      <c r="I1274">
        <v>970</v>
      </c>
    </row>
    <row r="1275" spans="1:9" ht="14.25" customHeight="1">
      <c r="A1275" s="1" t="s">
        <v>492</v>
      </c>
      <c r="B1275" s="1">
        <v>11447</v>
      </c>
      <c r="C1275" s="210">
        <v>4</v>
      </c>
      <c r="D1275" s="1">
        <v>1014</v>
      </c>
      <c r="E1275" t="s">
        <v>51</v>
      </c>
      <c r="F1275">
        <v>9606</v>
      </c>
      <c r="G1275" s="139">
        <v>2011</v>
      </c>
      <c r="H1275" t="s">
        <v>147</v>
      </c>
      <c r="I1275">
        <v>1014</v>
      </c>
    </row>
    <row r="1276" spans="1:9" ht="14.25" customHeight="1">
      <c r="A1276" s="1" t="s">
        <v>492</v>
      </c>
      <c r="B1276" s="1">
        <v>11447</v>
      </c>
      <c r="C1276" s="210">
        <v>3</v>
      </c>
      <c r="D1276" s="1">
        <v>1071</v>
      </c>
      <c r="E1276" t="s">
        <v>51</v>
      </c>
      <c r="F1276">
        <v>9606</v>
      </c>
      <c r="G1276" s="139">
        <v>2011</v>
      </c>
      <c r="H1276" t="s">
        <v>146</v>
      </c>
      <c r="I1276">
        <v>1071</v>
      </c>
    </row>
    <row r="1277" spans="1:9" ht="14.25" customHeight="1">
      <c r="A1277" s="1" t="s">
        <v>492</v>
      </c>
      <c r="B1277" s="1">
        <v>11447</v>
      </c>
      <c r="C1277" s="210">
        <v>2</v>
      </c>
      <c r="D1277" s="1">
        <v>926</v>
      </c>
      <c r="E1277" t="s">
        <v>51</v>
      </c>
      <c r="F1277">
        <v>9606</v>
      </c>
      <c r="G1277" s="139">
        <v>2011</v>
      </c>
      <c r="H1277" t="s">
        <v>145</v>
      </c>
      <c r="I1277">
        <v>926</v>
      </c>
    </row>
    <row r="1278" spans="1:9" ht="14.25" customHeight="1">
      <c r="A1278" s="1" t="s">
        <v>492</v>
      </c>
      <c r="B1278" s="1">
        <v>11447</v>
      </c>
      <c r="C1278" s="210">
        <v>1</v>
      </c>
      <c r="D1278" s="1">
        <v>953</v>
      </c>
      <c r="E1278" t="s">
        <v>51</v>
      </c>
      <c r="F1278">
        <v>9606</v>
      </c>
      <c r="G1278" s="139">
        <v>2011</v>
      </c>
      <c r="H1278" t="s">
        <v>144</v>
      </c>
      <c r="I1278">
        <v>953</v>
      </c>
    </row>
    <row r="1279" spans="1:9" ht="14.25" customHeight="1">
      <c r="A1279" s="1" t="s">
        <v>493</v>
      </c>
      <c r="B1279" s="1" t="s">
        <v>9</v>
      </c>
      <c r="C1279" s="210" t="s">
        <v>9</v>
      </c>
      <c r="D1279" s="1" t="s">
        <v>8</v>
      </c>
      <c r="E1279" t="s">
        <v>324</v>
      </c>
      <c r="F1279">
        <v>9601</v>
      </c>
      <c r="G1279" s="139">
        <v>2011</v>
      </c>
      <c r="H1279" t="s">
        <v>155</v>
      </c>
      <c r="I1279">
        <v>-1</v>
      </c>
    </row>
    <row r="1280" spans="1:9" ht="14.25" customHeight="1">
      <c r="A1280" s="1" t="s">
        <v>493</v>
      </c>
      <c r="B1280" s="1" t="s">
        <v>9</v>
      </c>
      <c r="C1280" s="210" t="s">
        <v>9</v>
      </c>
      <c r="D1280" s="1" t="s">
        <v>8</v>
      </c>
      <c r="E1280" t="s">
        <v>324</v>
      </c>
      <c r="F1280">
        <v>9601</v>
      </c>
      <c r="G1280" s="139">
        <v>2011</v>
      </c>
      <c r="H1280" t="s">
        <v>154</v>
      </c>
      <c r="I1280">
        <v>-1</v>
      </c>
    </row>
    <row r="1281" spans="1:9" ht="14.25" customHeight="1">
      <c r="A1281" s="1" t="s">
        <v>493</v>
      </c>
      <c r="B1281" s="1" t="s">
        <v>9</v>
      </c>
      <c r="C1281" s="210" t="s">
        <v>9</v>
      </c>
      <c r="D1281" s="1" t="s">
        <v>8</v>
      </c>
      <c r="E1281" t="s">
        <v>324</v>
      </c>
      <c r="F1281">
        <v>9601</v>
      </c>
      <c r="G1281" s="139">
        <v>2011</v>
      </c>
      <c r="H1281" t="s">
        <v>153</v>
      </c>
      <c r="I1281">
        <v>-1</v>
      </c>
    </row>
    <row r="1282" spans="1:9" ht="14.25" customHeight="1">
      <c r="A1282" s="1" t="s">
        <v>493</v>
      </c>
      <c r="B1282" s="1" t="s">
        <v>9</v>
      </c>
      <c r="C1282" s="210" t="s">
        <v>9</v>
      </c>
      <c r="D1282" s="1" t="s">
        <v>8</v>
      </c>
      <c r="E1282" t="s">
        <v>324</v>
      </c>
      <c r="F1282">
        <v>9601</v>
      </c>
      <c r="G1282" s="139">
        <v>2011</v>
      </c>
      <c r="H1282" t="s">
        <v>152</v>
      </c>
      <c r="I1282">
        <v>-1</v>
      </c>
    </row>
    <row r="1283" spans="1:9" ht="14.25" customHeight="1">
      <c r="A1283" s="1" t="s">
        <v>493</v>
      </c>
      <c r="B1283" s="1" t="s">
        <v>9</v>
      </c>
      <c r="C1283" s="210" t="s">
        <v>9</v>
      </c>
      <c r="D1283" s="1" t="s">
        <v>8</v>
      </c>
      <c r="E1283" t="s">
        <v>324</v>
      </c>
      <c r="F1283">
        <v>9601</v>
      </c>
      <c r="G1283" s="139">
        <v>2011</v>
      </c>
      <c r="H1283" t="s">
        <v>151</v>
      </c>
      <c r="I1283">
        <v>-1</v>
      </c>
    </row>
    <row r="1284" spans="1:9" ht="14.25" customHeight="1">
      <c r="A1284" s="1" t="s">
        <v>493</v>
      </c>
      <c r="B1284" s="1" t="s">
        <v>9</v>
      </c>
      <c r="C1284" s="210" t="s">
        <v>9</v>
      </c>
      <c r="D1284" s="1" t="s">
        <v>8</v>
      </c>
      <c r="E1284" t="s">
        <v>324</v>
      </c>
      <c r="F1284">
        <v>9601</v>
      </c>
      <c r="G1284" s="139">
        <v>2011</v>
      </c>
      <c r="H1284" t="s">
        <v>150</v>
      </c>
      <c r="I1284">
        <v>-1</v>
      </c>
    </row>
    <row r="1285" spans="1:9" ht="14.25" customHeight="1">
      <c r="A1285" s="1" t="s">
        <v>493</v>
      </c>
      <c r="B1285" s="1" t="s">
        <v>9</v>
      </c>
      <c r="C1285" s="210" t="s">
        <v>9</v>
      </c>
      <c r="D1285" s="1" t="s">
        <v>8</v>
      </c>
      <c r="E1285" t="s">
        <v>324</v>
      </c>
      <c r="F1285">
        <v>9601</v>
      </c>
      <c r="G1285" s="139">
        <v>2011</v>
      </c>
      <c r="H1285" t="s">
        <v>149</v>
      </c>
      <c r="I1285">
        <v>-1</v>
      </c>
    </row>
    <row r="1286" spans="1:9" ht="14.25" customHeight="1">
      <c r="A1286" s="1" t="s">
        <v>493</v>
      </c>
      <c r="B1286" s="1" t="s">
        <v>9</v>
      </c>
      <c r="C1286" s="210" t="s">
        <v>9</v>
      </c>
      <c r="D1286" s="1" t="s">
        <v>8</v>
      </c>
      <c r="E1286" t="s">
        <v>324</v>
      </c>
      <c r="F1286">
        <v>9601</v>
      </c>
      <c r="G1286" s="139">
        <v>2011</v>
      </c>
      <c r="H1286" t="s">
        <v>148</v>
      </c>
      <c r="I1286">
        <v>-1</v>
      </c>
    </row>
    <row r="1287" spans="1:9" ht="14.25" customHeight="1">
      <c r="A1287" s="1" t="s">
        <v>493</v>
      </c>
      <c r="B1287" s="1" t="s">
        <v>9</v>
      </c>
      <c r="C1287" s="210" t="s">
        <v>9</v>
      </c>
      <c r="D1287" s="1" t="s">
        <v>8</v>
      </c>
      <c r="E1287" t="s">
        <v>324</v>
      </c>
      <c r="F1287">
        <v>9601</v>
      </c>
      <c r="G1287" s="139">
        <v>2011</v>
      </c>
      <c r="H1287" t="s">
        <v>147</v>
      </c>
      <c r="I1287">
        <v>-1</v>
      </c>
    </row>
    <row r="1288" spans="1:9" ht="14.25" customHeight="1">
      <c r="A1288" s="1" t="s">
        <v>493</v>
      </c>
      <c r="B1288" s="1" t="s">
        <v>9</v>
      </c>
      <c r="C1288" s="210" t="s">
        <v>9</v>
      </c>
      <c r="D1288" s="1" t="s">
        <v>8</v>
      </c>
      <c r="E1288" t="s">
        <v>324</v>
      </c>
      <c r="F1288">
        <v>9601</v>
      </c>
      <c r="G1288" s="139">
        <v>2011</v>
      </c>
      <c r="H1288" t="s">
        <v>146</v>
      </c>
      <c r="I1288">
        <v>-1</v>
      </c>
    </row>
    <row r="1289" spans="1:9" ht="14.25" customHeight="1">
      <c r="A1289" s="1" t="s">
        <v>493</v>
      </c>
      <c r="B1289" s="1" t="s">
        <v>9</v>
      </c>
      <c r="C1289" s="210" t="s">
        <v>9</v>
      </c>
      <c r="D1289" s="1" t="s">
        <v>8</v>
      </c>
      <c r="E1289" t="s">
        <v>324</v>
      </c>
      <c r="F1289">
        <v>9601</v>
      </c>
      <c r="G1289" s="139">
        <v>2011</v>
      </c>
      <c r="H1289" t="s">
        <v>145</v>
      </c>
      <c r="I1289">
        <v>-1</v>
      </c>
    </row>
    <row r="1290" spans="1:9" ht="14.25" customHeight="1">
      <c r="A1290" s="1" t="s">
        <v>493</v>
      </c>
      <c r="B1290" s="1" t="s">
        <v>9</v>
      </c>
      <c r="C1290" s="210" t="s">
        <v>9</v>
      </c>
      <c r="D1290" s="1" t="s">
        <v>8</v>
      </c>
      <c r="E1290" t="s">
        <v>324</v>
      </c>
      <c r="F1290">
        <v>9601</v>
      </c>
      <c r="G1290" s="139">
        <v>2011</v>
      </c>
      <c r="H1290" t="s">
        <v>144</v>
      </c>
      <c r="I1290">
        <v>-1</v>
      </c>
    </row>
    <row r="1291" spans="1:9" ht="14.25" customHeight="1">
      <c r="A1291" s="1" t="s">
        <v>494</v>
      </c>
      <c r="B1291" s="1" t="s">
        <v>9</v>
      </c>
      <c r="C1291" s="210" t="s">
        <v>9</v>
      </c>
      <c r="D1291" s="1" t="s">
        <v>8</v>
      </c>
      <c r="E1291" t="s">
        <v>324</v>
      </c>
      <c r="F1291">
        <v>9602</v>
      </c>
      <c r="G1291" s="139">
        <v>2011</v>
      </c>
      <c r="H1291" t="s">
        <v>155</v>
      </c>
      <c r="I1291">
        <v>-1</v>
      </c>
    </row>
    <row r="1292" spans="1:9" ht="14.25" customHeight="1">
      <c r="A1292" s="1" t="s">
        <v>494</v>
      </c>
      <c r="B1292" s="1" t="s">
        <v>9</v>
      </c>
      <c r="C1292" s="210" t="s">
        <v>9</v>
      </c>
      <c r="D1292" s="1" t="s">
        <v>8</v>
      </c>
      <c r="E1292" t="s">
        <v>324</v>
      </c>
      <c r="F1292">
        <v>9602</v>
      </c>
      <c r="G1292" s="139">
        <v>2011</v>
      </c>
      <c r="H1292" t="s">
        <v>154</v>
      </c>
      <c r="I1292">
        <v>-1</v>
      </c>
    </row>
    <row r="1293" spans="1:9" ht="14.25" customHeight="1">
      <c r="A1293" s="1" t="s">
        <v>494</v>
      </c>
      <c r="B1293" s="1" t="s">
        <v>9</v>
      </c>
      <c r="C1293" s="210" t="s">
        <v>9</v>
      </c>
      <c r="D1293" s="1" t="s">
        <v>8</v>
      </c>
      <c r="E1293" t="s">
        <v>324</v>
      </c>
      <c r="F1293">
        <v>9602</v>
      </c>
      <c r="G1293" s="139">
        <v>2011</v>
      </c>
      <c r="H1293" t="s">
        <v>153</v>
      </c>
      <c r="I1293">
        <v>-1</v>
      </c>
    </row>
    <row r="1294" spans="1:9" ht="14.25" customHeight="1">
      <c r="A1294" s="1" t="s">
        <v>494</v>
      </c>
      <c r="B1294" s="1" t="s">
        <v>9</v>
      </c>
      <c r="C1294" s="210" t="s">
        <v>9</v>
      </c>
      <c r="D1294" s="1" t="s">
        <v>8</v>
      </c>
      <c r="E1294" t="s">
        <v>324</v>
      </c>
      <c r="F1294">
        <v>9602</v>
      </c>
      <c r="G1294" s="139">
        <v>2011</v>
      </c>
      <c r="H1294" t="s">
        <v>152</v>
      </c>
      <c r="I1294">
        <v>-1</v>
      </c>
    </row>
    <row r="1295" spans="1:9" ht="14.25" customHeight="1">
      <c r="A1295" s="1" t="s">
        <v>494</v>
      </c>
      <c r="B1295" s="1" t="s">
        <v>9</v>
      </c>
      <c r="C1295" s="210" t="s">
        <v>9</v>
      </c>
      <c r="D1295" s="1" t="s">
        <v>8</v>
      </c>
      <c r="E1295" t="s">
        <v>324</v>
      </c>
      <c r="F1295">
        <v>9602</v>
      </c>
      <c r="G1295" s="139">
        <v>2011</v>
      </c>
      <c r="H1295" t="s">
        <v>151</v>
      </c>
      <c r="I1295">
        <v>-1</v>
      </c>
    </row>
    <row r="1296" spans="1:9" ht="14.25" customHeight="1">
      <c r="A1296" s="1" t="s">
        <v>494</v>
      </c>
      <c r="B1296" s="1" t="s">
        <v>9</v>
      </c>
      <c r="C1296" s="210" t="s">
        <v>9</v>
      </c>
      <c r="D1296" s="1" t="s">
        <v>8</v>
      </c>
      <c r="E1296" t="s">
        <v>324</v>
      </c>
      <c r="F1296">
        <v>9602</v>
      </c>
      <c r="G1296" s="139">
        <v>2011</v>
      </c>
      <c r="H1296" t="s">
        <v>150</v>
      </c>
      <c r="I1296">
        <v>-1</v>
      </c>
    </row>
    <row r="1297" spans="1:9" ht="14.25" customHeight="1">
      <c r="A1297" s="1" t="s">
        <v>494</v>
      </c>
      <c r="B1297" s="1" t="s">
        <v>9</v>
      </c>
      <c r="C1297" s="210" t="s">
        <v>9</v>
      </c>
      <c r="D1297" s="1" t="s">
        <v>8</v>
      </c>
      <c r="E1297" t="s">
        <v>324</v>
      </c>
      <c r="F1297">
        <v>9602</v>
      </c>
      <c r="G1297" s="139">
        <v>2011</v>
      </c>
      <c r="H1297" t="s">
        <v>149</v>
      </c>
      <c r="I1297">
        <v>-1</v>
      </c>
    </row>
    <row r="1298" spans="1:9" ht="14.25" customHeight="1">
      <c r="A1298" s="1" t="s">
        <v>494</v>
      </c>
      <c r="B1298" s="1" t="s">
        <v>9</v>
      </c>
      <c r="C1298" s="210" t="s">
        <v>9</v>
      </c>
      <c r="D1298" s="1" t="s">
        <v>8</v>
      </c>
      <c r="E1298" t="s">
        <v>324</v>
      </c>
      <c r="F1298">
        <v>9602</v>
      </c>
      <c r="G1298" s="139">
        <v>2011</v>
      </c>
      <c r="H1298" t="s">
        <v>148</v>
      </c>
      <c r="I1298">
        <v>-1</v>
      </c>
    </row>
    <row r="1299" spans="1:9" ht="14.25" customHeight="1">
      <c r="A1299" s="1" t="s">
        <v>494</v>
      </c>
      <c r="B1299" s="1" t="s">
        <v>9</v>
      </c>
      <c r="C1299" s="210" t="s">
        <v>9</v>
      </c>
      <c r="D1299" s="1" t="s">
        <v>8</v>
      </c>
      <c r="E1299" t="s">
        <v>324</v>
      </c>
      <c r="F1299">
        <v>9602</v>
      </c>
      <c r="G1299" s="139">
        <v>2011</v>
      </c>
      <c r="H1299" t="s">
        <v>147</v>
      </c>
      <c r="I1299">
        <v>-1</v>
      </c>
    </row>
    <row r="1300" spans="1:9" ht="14.25" customHeight="1">
      <c r="A1300" s="1" t="s">
        <v>494</v>
      </c>
      <c r="B1300" s="1" t="s">
        <v>9</v>
      </c>
      <c r="C1300" s="210" t="s">
        <v>9</v>
      </c>
      <c r="D1300" s="1" t="s">
        <v>8</v>
      </c>
      <c r="E1300" t="s">
        <v>324</v>
      </c>
      <c r="F1300">
        <v>9602</v>
      </c>
      <c r="G1300" s="139">
        <v>2011</v>
      </c>
      <c r="H1300" t="s">
        <v>146</v>
      </c>
      <c r="I1300">
        <v>-1</v>
      </c>
    </row>
    <row r="1301" spans="1:9" ht="14.25" customHeight="1">
      <c r="A1301" s="1" t="s">
        <v>494</v>
      </c>
      <c r="B1301" s="1" t="s">
        <v>9</v>
      </c>
      <c r="C1301" s="210" t="s">
        <v>9</v>
      </c>
      <c r="D1301" s="1" t="s">
        <v>8</v>
      </c>
      <c r="E1301" t="s">
        <v>324</v>
      </c>
      <c r="F1301">
        <v>9602</v>
      </c>
      <c r="G1301" s="139">
        <v>2011</v>
      </c>
      <c r="H1301" t="s">
        <v>145</v>
      </c>
      <c r="I1301">
        <v>-1</v>
      </c>
    </row>
    <row r="1302" spans="1:9" ht="14.25" customHeight="1">
      <c r="A1302" s="1" t="s">
        <v>494</v>
      </c>
      <c r="B1302" s="1" t="s">
        <v>9</v>
      </c>
      <c r="C1302" s="210" t="s">
        <v>9</v>
      </c>
      <c r="D1302" s="1" t="s">
        <v>8</v>
      </c>
      <c r="E1302" t="s">
        <v>324</v>
      </c>
      <c r="F1302">
        <v>9602</v>
      </c>
      <c r="G1302" s="139">
        <v>2011</v>
      </c>
      <c r="H1302" t="s">
        <v>144</v>
      </c>
      <c r="I1302">
        <v>-1</v>
      </c>
    </row>
    <row r="1303" spans="1:9" ht="14.25" customHeight="1">
      <c r="A1303" s="1" t="s">
        <v>495</v>
      </c>
      <c r="B1303" s="1" t="s">
        <v>9</v>
      </c>
      <c r="C1303" s="210" t="s">
        <v>9</v>
      </c>
      <c r="D1303" s="1" t="s">
        <v>8</v>
      </c>
      <c r="E1303" t="s">
        <v>324</v>
      </c>
      <c r="F1303">
        <v>9603</v>
      </c>
      <c r="G1303" s="139">
        <v>2011</v>
      </c>
      <c r="H1303" t="s">
        <v>155</v>
      </c>
      <c r="I1303">
        <v>-1</v>
      </c>
    </row>
    <row r="1304" spans="1:9" ht="14.25" customHeight="1">
      <c r="A1304" s="1" t="s">
        <v>495</v>
      </c>
      <c r="B1304" s="1" t="s">
        <v>9</v>
      </c>
      <c r="C1304" s="210" t="s">
        <v>9</v>
      </c>
      <c r="D1304" s="1" t="s">
        <v>8</v>
      </c>
      <c r="E1304" t="s">
        <v>324</v>
      </c>
      <c r="F1304">
        <v>9603</v>
      </c>
      <c r="G1304" s="139">
        <v>2011</v>
      </c>
      <c r="H1304" t="s">
        <v>154</v>
      </c>
      <c r="I1304">
        <v>-1</v>
      </c>
    </row>
    <row r="1305" spans="1:9" ht="14.25" customHeight="1">
      <c r="A1305" s="1" t="s">
        <v>495</v>
      </c>
      <c r="B1305" s="1" t="s">
        <v>9</v>
      </c>
      <c r="C1305" s="210" t="s">
        <v>9</v>
      </c>
      <c r="D1305" s="1" t="s">
        <v>8</v>
      </c>
      <c r="E1305" t="s">
        <v>324</v>
      </c>
      <c r="F1305">
        <v>9603</v>
      </c>
      <c r="G1305" s="139">
        <v>2011</v>
      </c>
      <c r="H1305" t="s">
        <v>153</v>
      </c>
      <c r="I1305">
        <v>-1</v>
      </c>
    </row>
    <row r="1306" spans="1:9" ht="14.25" customHeight="1">
      <c r="A1306" s="1" t="s">
        <v>495</v>
      </c>
      <c r="B1306" s="1" t="s">
        <v>9</v>
      </c>
      <c r="C1306" s="210" t="s">
        <v>9</v>
      </c>
      <c r="D1306" s="1" t="s">
        <v>8</v>
      </c>
      <c r="E1306" t="s">
        <v>324</v>
      </c>
      <c r="F1306">
        <v>9603</v>
      </c>
      <c r="G1306" s="139">
        <v>2011</v>
      </c>
      <c r="H1306" t="s">
        <v>152</v>
      </c>
      <c r="I1306">
        <v>-1</v>
      </c>
    </row>
    <row r="1307" spans="1:9" ht="14.25" customHeight="1">
      <c r="A1307" s="1" t="s">
        <v>495</v>
      </c>
      <c r="B1307" s="1" t="s">
        <v>9</v>
      </c>
      <c r="C1307" s="210" t="s">
        <v>9</v>
      </c>
      <c r="D1307" s="1" t="s">
        <v>8</v>
      </c>
      <c r="E1307" t="s">
        <v>324</v>
      </c>
      <c r="F1307">
        <v>9603</v>
      </c>
      <c r="G1307" s="139">
        <v>2011</v>
      </c>
      <c r="H1307" t="s">
        <v>151</v>
      </c>
      <c r="I1307">
        <v>-1</v>
      </c>
    </row>
    <row r="1308" spans="1:9" ht="14.25" customHeight="1">
      <c r="A1308" s="1" t="s">
        <v>495</v>
      </c>
      <c r="B1308" s="1" t="s">
        <v>9</v>
      </c>
      <c r="C1308" s="210" t="s">
        <v>9</v>
      </c>
      <c r="D1308" s="1" t="s">
        <v>8</v>
      </c>
      <c r="E1308" t="s">
        <v>324</v>
      </c>
      <c r="F1308">
        <v>9603</v>
      </c>
      <c r="G1308" s="139">
        <v>2011</v>
      </c>
      <c r="H1308" t="s">
        <v>150</v>
      </c>
      <c r="I1308">
        <v>-1</v>
      </c>
    </row>
    <row r="1309" spans="1:9" ht="14.25" customHeight="1">
      <c r="A1309" s="1" t="s">
        <v>495</v>
      </c>
      <c r="B1309" s="1" t="s">
        <v>9</v>
      </c>
      <c r="C1309" s="210" t="s">
        <v>9</v>
      </c>
      <c r="D1309" s="1" t="s">
        <v>8</v>
      </c>
      <c r="E1309" t="s">
        <v>324</v>
      </c>
      <c r="F1309">
        <v>9603</v>
      </c>
      <c r="G1309" s="139">
        <v>2011</v>
      </c>
      <c r="H1309" t="s">
        <v>149</v>
      </c>
      <c r="I1309">
        <v>-1</v>
      </c>
    </row>
    <row r="1310" spans="1:9" ht="14.25" customHeight="1">
      <c r="A1310" s="1" t="s">
        <v>495</v>
      </c>
      <c r="B1310" s="1" t="s">
        <v>9</v>
      </c>
      <c r="C1310" s="210" t="s">
        <v>9</v>
      </c>
      <c r="D1310" s="1" t="s">
        <v>8</v>
      </c>
      <c r="E1310" t="s">
        <v>324</v>
      </c>
      <c r="F1310">
        <v>9603</v>
      </c>
      <c r="G1310" s="139">
        <v>2011</v>
      </c>
      <c r="H1310" t="s">
        <v>148</v>
      </c>
      <c r="I1310">
        <v>-1</v>
      </c>
    </row>
    <row r="1311" spans="1:9" ht="14.25" customHeight="1">
      <c r="A1311" s="1" t="s">
        <v>495</v>
      </c>
      <c r="B1311" s="1" t="s">
        <v>9</v>
      </c>
      <c r="C1311" s="210" t="s">
        <v>9</v>
      </c>
      <c r="D1311" s="1" t="s">
        <v>8</v>
      </c>
      <c r="E1311" t="s">
        <v>324</v>
      </c>
      <c r="F1311">
        <v>9603</v>
      </c>
      <c r="G1311" s="139">
        <v>2011</v>
      </c>
      <c r="H1311" t="s">
        <v>147</v>
      </c>
      <c r="I1311">
        <v>-1</v>
      </c>
    </row>
    <row r="1312" spans="1:9" ht="14.25" customHeight="1">
      <c r="A1312" s="1" t="s">
        <v>495</v>
      </c>
      <c r="B1312" s="1" t="s">
        <v>9</v>
      </c>
      <c r="C1312" s="210" t="s">
        <v>9</v>
      </c>
      <c r="D1312" s="1" t="s">
        <v>8</v>
      </c>
      <c r="E1312" t="s">
        <v>324</v>
      </c>
      <c r="F1312">
        <v>9603</v>
      </c>
      <c r="G1312" s="139">
        <v>2011</v>
      </c>
      <c r="H1312" t="s">
        <v>146</v>
      </c>
      <c r="I1312">
        <v>-1</v>
      </c>
    </row>
    <row r="1313" spans="1:9" ht="14.25" customHeight="1">
      <c r="A1313" s="1" t="s">
        <v>495</v>
      </c>
      <c r="B1313" s="1" t="s">
        <v>9</v>
      </c>
      <c r="C1313" s="210" t="s">
        <v>9</v>
      </c>
      <c r="D1313" s="1" t="s">
        <v>8</v>
      </c>
      <c r="E1313" t="s">
        <v>324</v>
      </c>
      <c r="F1313">
        <v>9603</v>
      </c>
      <c r="G1313" s="139">
        <v>2011</v>
      </c>
      <c r="H1313" t="s">
        <v>145</v>
      </c>
      <c r="I1313">
        <v>-1</v>
      </c>
    </row>
    <row r="1314" spans="1:9" ht="14.25" customHeight="1">
      <c r="A1314" s="1" t="s">
        <v>495</v>
      </c>
      <c r="B1314" s="1" t="s">
        <v>9</v>
      </c>
      <c r="C1314" s="210" t="s">
        <v>9</v>
      </c>
      <c r="D1314" s="1" t="s">
        <v>8</v>
      </c>
      <c r="E1314" t="s">
        <v>324</v>
      </c>
      <c r="F1314">
        <v>9603</v>
      </c>
      <c r="G1314" s="139">
        <v>2011</v>
      </c>
      <c r="H1314" t="s">
        <v>144</v>
      </c>
      <c r="I1314">
        <v>-1</v>
      </c>
    </row>
    <row r="1315" spans="1:9" ht="14.25" customHeight="1">
      <c r="A1315" s="1" t="s">
        <v>496</v>
      </c>
      <c r="B1315" s="1" t="s">
        <v>9</v>
      </c>
      <c r="C1315" s="210" t="s">
        <v>9</v>
      </c>
      <c r="D1315" s="1" t="s">
        <v>8</v>
      </c>
      <c r="E1315" t="s">
        <v>324</v>
      </c>
      <c r="F1315">
        <v>9604</v>
      </c>
      <c r="G1315" s="139">
        <v>2011</v>
      </c>
      <c r="H1315" t="s">
        <v>155</v>
      </c>
      <c r="I1315">
        <v>-1</v>
      </c>
    </row>
    <row r="1316" spans="1:9" ht="14.25" customHeight="1">
      <c r="A1316" s="1" t="s">
        <v>496</v>
      </c>
      <c r="B1316" s="1" t="s">
        <v>9</v>
      </c>
      <c r="C1316" s="210" t="s">
        <v>9</v>
      </c>
      <c r="D1316" s="1" t="s">
        <v>8</v>
      </c>
      <c r="E1316" t="s">
        <v>324</v>
      </c>
      <c r="F1316">
        <v>9604</v>
      </c>
      <c r="G1316" s="139">
        <v>2011</v>
      </c>
      <c r="H1316" t="s">
        <v>154</v>
      </c>
      <c r="I1316">
        <v>-1</v>
      </c>
    </row>
    <row r="1317" spans="1:9" ht="14.25" customHeight="1">
      <c r="A1317" s="1" t="s">
        <v>496</v>
      </c>
      <c r="B1317" s="1" t="s">
        <v>9</v>
      </c>
      <c r="C1317" s="210" t="s">
        <v>9</v>
      </c>
      <c r="D1317" s="1" t="s">
        <v>8</v>
      </c>
      <c r="E1317" t="s">
        <v>324</v>
      </c>
      <c r="F1317">
        <v>9604</v>
      </c>
      <c r="G1317" s="139">
        <v>2011</v>
      </c>
      <c r="H1317" t="s">
        <v>153</v>
      </c>
      <c r="I1317">
        <v>-1</v>
      </c>
    </row>
    <row r="1318" spans="1:9" ht="14.25" customHeight="1">
      <c r="A1318" s="1" t="s">
        <v>496</v>
      </c>
      <c r="B1318" s="1" t="s">
        <v>9</v>
      </c>
      <c r="C1318" s="210" t="s">
        <v>9</v>
      </c>
      <c r="D1318" s="1" t="s">
        <v>8</v>
      </c>
      <c r="E1318" t="s">
        <v>324</v>
      </c>
      <c r="F1318">
        <v>9604</v>
      </c>
      <c r="G1318" s="139">
        <v>2011</v>
      </c>
      <c r="H1318" t="s">
        <v>152</v>
      </c>
      <c r="I1318">
        <v>-1</v>
      </c>
    </row>
    <row r="1319" spans="1:9" ht="14.25" customHeight="1">
      <c r="A1319" s="1" t="s">
        <v>496</v>
      </c>
      <c r="B1319" s="1" t="s">
        <v>9</v>
      </c>
      <c r="C1319" s="210" t="s">
        <v>9</v>
      </c>
      <c r="D1319" s="1" t="s">
        <v>8</v>
      </c>
      <c r="E1319" t="s">
        <v>324</v>
      </c>
      <c r="F1319">
        <v>9604</v>
      </c>
      <c r="G1319" s="139">
        <v>2011</v>
      </c>
      <c r="H1319" t="s">
        <v>151</v>
      </c>
      <c r="I1319">
        <v>-1</v>
      </c>
    </row>
    <row r="1320" spans="1:9" ht="14.25" customHeight="1">
      <c r="A1320" s="1" t="s">
        <v>496</v>
      </c>
      <c r="B1320" s="1" t="s">
        <v>9</v>
      </c>
      <c r="C1320" s="210" t="s">
        <v>9</v>
      </c>
      <c r="D1320" s="1" t="s">
        <v>8</v>
      </c>
      <c r="E1320" t="s">
        <v>324</v>
      </c>
      <c r="F1320">
        <v>9604</v>
      </c>
      <c r="G1320" s="139">
        <v>2011</v>
      </c>
      <c r="H1320" t="s">
        <v>150</v>
      </c>
      <c r="I1320">
        <v>-1</v>
      </c>
    </row>
    <row r="1321" spans="1:9" ht="14.25" customHeight="1">
      <c r="A1321" s="1" t="s">
        <v>496</v>
      </c>
      <c r="B1321" s="1" t="s">
        <v>9</v>
      </c>
      <c r="C1321" s="210" t="s">
        <v>9</v>
      </c>
      <c r="D1321" s="1" t="s">
        <v>8</v>
      </c>
      <c r="E1321" t="s">
        <v>324</v>
      </c>
      <c r="F1321">
        <v>9604</v>
      </c>
      <c r="G1321" s="139">
        <v>2011</v>
      </c>
      <c r="H1321" t="s">
        <v>149</v>
      </c>
      <c r="I1321">
        <v>-1</v>
      </c>
    </row>
    <row r="1322" spans="1:9" ht="14.25" customHeight="1">
      <c r="A1322" s="1" t="s">
        <v>496</v>
      </c>
      <c r="B1322" s="1" t="s">
        <v>9</v>
      </c>
      <c r="C1322" s="210" t="s">
        <v>9</v>
      </c>
      <c r="D1322" s="1" t="s">
        <v>8</v>
      </c>
      <c r="E1322" t="s">
        <v>324</v>
      </c>
      <c r="F1322">
        <v>9604</v>
      </c>
      <c r="G1322" s="139">
        <v>2011</v>
      </c>
      <c r="H1322" t="s">
        <v>148</v>
      </c>
      <c r="I1322">
        <v>-1</v>
      </c>
    </row>
    <row r="1323" spans="1:9" ht="14.25" customHeight="1">
      <c r="A1323" s="1" t="s">
        <v>496</v>
      </c>
      <c r="B1323" s="1" t="s">
        <v>9</v>
      </c>
      <c r="C1323" s="210" t="s">
        <v>9</v>
      </c>
      <c r="D1323" s="1" t="s">
        <v>8</v>
      </c>
      <c r="E1323" t="s">
        <v>324</v>
      </c>
      <c r="F1323">
        <v>9604</v>
      </c>
      <c r="G1323" s="139">
        <v>2011</v>
      </c>
      <c r="H1323" t="s">
        <v>147</v>
      </c>
      <c r="I1323">
        <v>-1</v>
      </c>
    </row>
    <row r="1324" spans="1:9" ht="14.25" customHeight="1">
      <c r="A1324" s="1" t="s">
        <v>496</v>
      </c>
      <c r="B1324" s="1" t="s">
        <v>9</v>
      </c>
      <c r="C1324" s="210" t="s">
        <v>9</v>
      </c>
      <c r="D1324" s="1" t="s">
        <v>8</v>
      </c>
      <c r="E1324" t="s">
        <v>324</v>
      </c>
      <c r="F1324">
        <v>9604</v>
      </c>
      <c r="G1324" s="139">
        <v>2011</v>
      </c>
      <c r="H1324" t="s">
        <v>146</v>
      </c>
      <c r="I1324">
        <v>-1</v>
      </c>
    </row>
    <row r="1325" spans="1:9" ht="14.25" customHeight="1">
      <c r="A1325" s="1" t="s">
        <v>496</v>
      </c>
      <c r="B1325" s="1" t="s">
        <v>9</v>
      </c>
      <c r="C1325" s="210" t="s">
        <v>9</v>
      </c>
      <c r="D1325" s="1" t="s">
        <v>8</v>
      </c>
      <c r="E1325" t="s">
        <v>324</v>
      </c>
      <c r="F1325">
        <v>9604</v>
      </c>
      <c r="G1325" s="139">
        <v>2011</v>
      </c>
      <c r="H1325" t="s">
        <v>145</v>
      </c>
      <c r="I1325">
        <v>-1</v>
      </c>
    </row>
    <row r="1326" spans="1:9" ht="14.25" customHeight="1">
      <c r="A1326" s="1" t="s">
        <v>496</v>
      </c>
      <c r="B1326" s="1" t="s">
        <v>9</v>
      </c>
      <c r="C1326" s="210" t="s">
        <v>9</v>
      </c>
      <c r="D1326" s="1" t="s">
        <v>8</v>
      </c>
      <c r="E1326" t="s">
        <v>324</v>
      </c>
      <c r="F1326">
        <v>9604</v>
      </c>
      <c r="G1326" s="139">
        <v>2011</v>
      </c>
      <c r="H1326" t="s">
        <v>144</v>
      </c>
      <c r="I1326">
        <v>-1</v>
      </c>
    </row>
    <row r="1327" spans="1:9" ht="14.25" customHeight="1">
      <c r="A1327" s="1" t="s">
        <v>497</v>
      </c>
      <c r="B1327" s="1" t="s">
        <v>9</v>
      </c>
      <c r="C1327" s="210" t="s">
        <v>9</v>
      </c>
      <c r="D1327" s="1" t="s">
        <v>8</v>
      </c>
      <c r="E1327" t="s">
        <v>324</v>
      </c>
      <c r="F1327">
        <v>9605</v>
      </c>
      <c r="G1327" s="139">
        <v>2011</v>
      </c>
      <c r="H1327" t="s">
        <v>155</v>
      </c>
      <c r="I1327">
        <v>-1</v>
      </c>
    </row>
    <row r="1328" spans="1:9" ht="14.25" customHeight="1">
      <c r="A1328" s="1" t="s">
        <v>497</v>
      </c>
      <c r="B1328" s="1" t="s">
        <v>9</v>
      </c>
      <c r="C1328" s="210" t="s">
        <v>9</v>
      </c>
      <c r="D1328" s="1" t="s">
        <v>8</v>
      </c>
      <c r="E1328" t="s">
        <v>324</v>
      </c>
      <c r="F1328">
        <v>9605</v>
      </c>
      <c r="G1328" s="139">
        <v>2011</v>
      </c>
      <c r="H1328" t="s">
        <v>154</v>
      </c>
      <c r="I1328">
        <v>-1</v>
      </c>
    </row>
    <row r="1329" spans="1:9" ht="14.25" customHeight="1">
      <c r="A1329" s="1" t="s">
        <v>497</v>
      </c>
      <c r="B1329" s="1" t="s">
        <v>9</v>
      </c>
      <c r="C1329" s="210" t="s">
        <v>9</v>
      </c>
      <c r="D1329" s="1" t="s">
        <v>8</v>
      </c>
      <c r="E1329" t="s">
        <v>324</v>
      </c>
      <c r="F1329">
        <v>9605</v>
      </c>
      <c r="G1329" s="139">
        <v>2011</v>
      </c>
      <c r="H1329" t="s">
        <v>153</v>
      </c>
      <c r="I1329">
        <v>-1</v>
      </c>
    </row>
    <row r="1330" spans="1:9" ht="14.25" customHeight="1">
      <c r="A1330" s="1" t="s">
        <v>497</v>
      </c>
      <c r="B1330" s="1" t="s">
        <v>9</v>
      </c>
      <c r="C1330" s="210" t="s">
        <v>9</v>
      </c>
      <c r="D1330" s="1" t="s">
        <v>8</v>
      </c>
      <c r="E1330" t="s">
        <v>324</v>
      </c>
      <c r="F1330">
        <v>9605</v>
      </c>
      <c r="G1330" s="139">
        <v>2011</v>
      </c>
      <c r="H1330" t="s">
        <v>152</v>
      </c>
      <c r="I1330">
        <v>-1</v>
      </c>
    </row>
    <row r="1331" spans="1:9" ht="14.25" customHeight="1">
      <c r="A1331" s="1" t="s">
        <v>497</v>
      </c>
      <c r="B1331" s="1" t="s">
        <v>9</v>
      </c>
      <c r="C1331" s="210" t="s">
        <v>9</v>
      </c>
      <c r="D1331" s="1" t="s">
        <v>8</v>
      </c>
      <c r="E1331" t="s">
        <v>324</v>
      </c>
      <c r="F1331">
        <v>9605</v>
      </c>
      <c r="G1331" s="139">
        <v>2011</v>
      </c>
      <c r="H1331" t="s">
        <v>151</v>
      </c>
      <c r="I1331">
        <v>-1</v>
      </c>
    </row>
    <row r="1332" spans="1:9" ht="14.25" customHeight="1">
      <c r="A1332" s="1" t="s">
        <v>497</v>
      </c>
      <c r="B1332" s="1" t="s">
        <v>9</v>
      </c>
      <c r="C1332" s="210" t="s">
        <v>9</v>
      </c>
      <c r="D1332" s="1" t="s">
        <v>8</v>
      </c>
      <c r="E1332" t="s">
        <v>324</v>
      </c>
      <c r="F1332">
        <v>9605</v>
      </c>
      <c r="G1332" s="139">
        <v>2011</v>
      </c>
      <c r="H1332" t="s">
        <v>150</v>
      </c>
      <c r="I1332">
        <v>-1</v>
      </c>
    </row>
    <row r="1333" spans="1:9" ht="14.25" customHeight="1">
      <c r="A1333" s="1" t="s">
        <v>497</v>
      </c>
      <c r="B1333" s="1" t="s">
        <v>9</v>
      </c>
      <c r="C1333" s="210" t="s">
        <v>9</v>
      </c>
      <c r="D1333" s="1" t="s">
        <v>8</v>
      </c>
      <c r="E1333" t="s">
        <v>324</v>
      </c>
      <c r="F1333">
        <v>9605</v>
      </c>
      <c r="G1333" s="139">
        <v>2011</v>
      </c>
      <c r="H1333" t="s">
        <v>149</v>
      </c>
      <c r="I1333">
        <v>-1</v>
      </c>
    </row>
    <row r="1334" spans="1:9" ht="14.25" customHeight="1">
      <c r="A1334" s="1" t="s">
        <v>497</v>
      </c>
      <c r="B1334" s="1" t="s">
        <v>9</v>
      </c>
      <c r="C1334" s="210" t="s">
        <v>9</v>
      </c>
      <c r="D1334" s="1" t="s">
        <v>8</v>
      </c>
      <c r="E1334" t="s">
        <v>324</v>
      </c>
      <c r="F1334">
        <v>9605</v>
      </c>
      <c r="G1334" s="139">
        <v>2011</v>
      </c>
      <c r="H1334" t="s">
        <v>148</v>
      </c>
      <c r="I1334">
        <v>-1</v>
      </c>
    </row>
    <row r="1335" spans="1:9" ht="14.25" customHeight="1">
      <c r="A1335" s="1" t="s">
        <v>497</v>
      </c>
      <c r="B1335" s="1" t="s">
        <v>9</v>
      </c>
      <c r="C1335" s="210" t="s">
        <v>9</v>
      </c>
      <c r="D1335" s="1" t="s">
        <v>8</v>
      </c>
      <c r="E1335" t="s">
        <v>324</v>
      </c>
      <c r="F1335">
        <v>9605</v>
      </c>
      <c r="G1335" s="139">
        <v>2011</v>
      </c>
      <c r="H1335" t="s">
        <v>147</v>
      </c>
      <c r="I1335">
        <v>-1</v>
      </c>
    </row>
    <row r="1336" spans="1:9" ht="14.25" customHeight="1">
      <c r="A1336" s="1" t="s">
        <v>497</v>
      </c>
      <c r="B1336" s="1" t="s">
        <v>9</v>
      </c>
      <c r="C1336" s="210" t="s">
        <v>9</v>
      </c>
      <c r="D1336" s="1" t="s">
        <v>8</v>
      </c>
      <c r="E1336" t="s">
        <v>324</v>
      </c>
      <c r="F1336">
        <v>9605</v>
      </c>
      <c r="G1336" s="139">
        <v>2011</v>
      </c>
      <c r="H1336" t="s">
        <v>146</v>
      </c>
      <c r="I1336">
        <v>-1</v>
      </c>
    </row>
    <row r="1337" spans="1:9" ht="14.25" customHeight="1">
      <c r="A1337" s="1" t="s">
        <v>497</v>
      </c>
      <c r="B1337" s="1" t="s">
        <v>9</v>
      </c>
      <c r="C1337" s="210" t="s">
        <v>9</v>
      </c>
      <c r="D1337" s="1" t="s">
        <v>8</v>
      </c>
      <c r="E1337" t="s">
        <v>324</v>
      </c>
      <c r="F1337">
        <v>9605</v>
      </c>
      <c r="G1337" s="139">
        <v>2011</v>
      </c>
      <c r="H1337" t="s">
        <v>145</v>
      </c>
      <c r="I1337">
        <v>-1</v>
      </c>
    </row>
    <row r="1338" spans="1:9" ht="14.25" customHeight="1">
      <c r="A1338" s="1" t="s">
        <v>497</v>
      </c>
      <c r="B1338" s="1" t="s">
        <v>9</v>
      </c>
      <c r="C1338" s="210" t="s">
        <v>9</v>
      </c>
      <c r="D1338" s="1" t="s">
        <v>8</v>
      </c>
      <c r="E1338" t="s">
        <v>324</v>
      </c>
      <c r="F1338">
        <v>9605</v>
      </c>
      <c r="G1338" s="139">
        <v>2011</v>
      </c>
      <c r="H1338" t="s">
        <v>144</v>
      </c>
      <c r="I1338">
        <v>-1</v>
      </c>
    </row>
    <row r="1339" spans="1:9" ht="14.25" customHeight="1">
      <c r="A1339" s="1" t="s">
        <v>498</v>
      </c>
      <c r="B1339" s="1" t="s">
        <v>9</v>
      </c>
      <c r="C1339" s="210" t="s">
        <v>9</v>
      </c>
      <c r="D1339" s="1" t="s">
        <v>8</v>
      </c>
      <c r="E1339" t="s">
        <v>324</v>
      </c>
      <c r="F1339">
        <v>9606</v>
      </c>
      <c r="G1339" s="139">
        <v>2011</v>
      </c>
      <c r="H1339" t="s">
        <v>155</v>
      </c>
      <c r="I1339">
        <v>-1</v>
      </c>
    </row>
    <row r="1340" spans="1:9" ht="14.25" customHeight="1">
      <c r="A1340" s="1" t="s">
        <v>498</v>
      </c>
      <c r="B1340" s="1" t="s">
        <v>9</v>
      </c>
      <c r="C1340" s="210" t="s">
        <v>9</v>
      </c>
      <c r="D1340" s="1" t="s">
        <v>8</v>
      </c>
      <c r="E1340" t="s">
        <v>324</v>
      </c>
      <c r="F1340">
        <v>9606</v>
      </c>
      <c r="G1340" s="139">
        <v>2011</v>
      </c>
      <c r="H1340" t="s">
        <v>154</v>
      </c>
      <c r="I1340">
        <v>-1</v>
      </c>
    </row>
    <row r="1341" spans="1:9" ht="14.25" customHeight="1">
      <c r="A1341" s="1" t="s">
        <v>498</v>
      </c>
      <c r="B1341" s="1" t="s">
        <v>9</v>
      </c>
      <c r="C1341" s="210" t="s">
        <v>9</v>
      </c>
      <c r="D1341" s="1" t="s">
        <v>8</v>
      </c>
      <c r="E1341" t="s">
        <v>324</v>
      </c>
      <c r="F1341">
        <v>9606</v>
      </c>
      <c r="G1341" s="139">
        <v>2011</v>
      </c>
      <c r="H1341" t="s">
        <v>153</v>
      </c>
      <c r="I1341">
        <v>-1</v>
      </c>
    </row>
    <row r="1342" spans="1:9" ht="14.25" customHeight="1">
      <c r="A1342" s="1" t="s">
        <v>498</v>
      </c>
      <c r="B1342" s="1" t="s">
        <v>9</v>
      </c>
      <c r="C1342" s="210" t="s">
        <v>9</v>
      </c>
      <c r="D1342" s="1" t="s">
        <v>8</v>
      </c>
      <c r="E1342" t="s">
        <v>324</v>
      </c>
      <c r="F1342">
        <v>9606</v>
      </c>
      <c r="G1342" s="139">
        <v>2011</v>
      </c>
      <c r="H1342" t="s">
        <v>152</v>
      </c>
      <c r="I1342">
        <v>-1</v>
      </c>
    </row>
    <row r="1343" spans="1:9" ht="14.25" customHeight="1">
      <c r="A1343" s="1" t="s">
        <v>498</v>
      </c>
      <c r="B1343" s="1" t="s">
        <v>9</v>
      </c>
      <c r="C1343" s="210" t="s">
        <v>9</v>
      </c>
      <c r="D1343" s="1" t="s">
        <v>8</v>
      </c>
      <c r="E1343" t="s">
        <v>324</v>
      </c>
      <c r="F1343">
        <v>9606</v>
      </c>
      <c r="G1343" s="139">
        <v>2011</v>
      </c>
      <c r="H1343" t="s">
        <v>151</v>
      </c>
      <c r="I1343">
        <v>-1</v>
      </c>
    </row>
    <row r="1344" spans="1:9" ht="14.25" customHeight="1">
      <c r="A1344" s="1" t="s">
        <v>498</v>
      </c>
      <c r="B1344" s="1" t="s">
        <v>9</v>
      </c>
      <c r="C1344" s="210" t="s">
        <v>9</v>
      </c>
      <c r="D1344" s="1" t="s">
        <v>8</v>
      </c>
      <c r="E1344" t="s">
        <v>324</v>
      </c>
      <c r="F1344">
        <v>9606</v>
      </c>
      <c r="G1344" s="139">
        <v>2011</v>
      </c>
      <c r="H1344" t="s">
        <v>150</v>
      </c>
      <c r="I1344">
        <v>-1</v>
      </c>
    </row>
    <row r="1345" spans="1:9" ht="14.25" customHeight="1">
      <c r="A1345" s="1" t="s">
        <v>498</v>
      </c>
      <c r="B1345" s="1" t="s">
        <v>9</v>
      </c>
      <c r="C1345" s="210" t="s">
        <v>9</v>
      </c>
      <c r="D1345" s="1" t="s">
        <v>8</v>
      </c>
      <c r="E1345" t="s">
        <v>324</v>
      </c>
      <c r="F1345">
        <v>9606</v>
      </c>
      <c r="G1345" s="139">
        <v>2011</v>
      </c>
      <c r="H1345" t="s">
        <v>149</v>
      </c>
      <c r="I1345">
        <v>-1</v>
      </c>
    </row>
    <row r="1346" spans="1:9" ht="14.25" customHeight="1">
      <c r="A1346" s="1" t="s">
        <v>498</v>
      </c>
      <c r="B1346" s="1" t="s">
        <v>9</v>
      </c>
      <c r="C1346" s="210" t="s">
        <v>9</v>
      </c>
      <c r="D1346" s="1" t="s">
        <v>8</v>
      </c>
      <c r="E1346" t="s">
        <v>324</v>
      </c>
      <c r="F1346">
        <v>9606</v>
      </c>
      <c r="G1346" s="139">
        <v>2011</v>
      </c>
      <c r="H1346" t="s">
        <v>148</v>
      </c>
      <c r="I1346">
        <v>-1</v>
      </c>
    </row>
    <row r="1347" spans="1:9" ht="14.25" customHeight="1">
      <c r="A1347" s="1" t="s">
        <v>498</v>
      </c>
      <c r="B1347" s="1" t="s">
        <v>9</v>
      </c>
      <c r="C1347" s="210" t="s">
        <v>9</v>
      </c>
      <c r="D1347" s="1" t="s">
        <v>8</v>
      </c>
      <c r="E1347" t="s">
        <v>324</v>
      </c>
      <c r="F1347">
        <v>9606</v>
      </c>
      <c r="G1347" s="139">
        <v>2011</v>
      </c>
      <c r="H1347" t="s">
        <v>147</v>
      </c>
      <c r="I1347">
        <v>-1</v>
      </c>
    </row>
    <row r="1348" spans="1:9" ht="14.25" customHeight="1">
      <c r="A1348" s="1" t="s">
        <v>498</v>
      </c>
      <c r="B1348" s="1" t="s">
        <v>9</v>
      </c>
      <c r="C1348" s="210" t="s">
        <v>9</v>
      </c>
      <c r="D1348" s="1" t="s">
        <v>8</v>
      </c>
      <c r="E1348" t="s">
        <v>324</v>
      </c>
      <c r="F1348">
        <v>9606</v>
      </c>
      <c r="G1348" s="139">
        <v>2011</v>
      </c>
      <c r="H1348" t="s">
        <v>146</v>
      </c>
      <c r="I1348">
        <v>-1</v>
      </c>
    </row>
    <row r="1349" spans="1:9" ht="14.25" customHeight="1">
      <c r="A1349" s="1" t="s">
        <v>498</v>
      </c>
      <c r="B1349" s="1" t="s">
        <v>9</v>
      </c>
      <c r="C1349" s="210" t="s">
        <v>9</v>
      </c>
      <c r="D1349" s="1" t="s">
        <v>8</v>
      </c>
      <c r="E1349" t="s">
        <v>324</v>
      </c>
      <c r="F1349">
        <v>9606</v>
      </c>
      <c r="G1349" s="139">
        <v>2011</v>
      </c>
      <c r="H1349" t="s">
        <v>145</v>
      </c>
      <c r="I1349">
        <v>-1</v>
      </c>
    </row>
    <row r="1350" spans="1:9" ht="14.25" customHeight="1">
      <c r="A1350" s="1" t="s">
        <v>498</v>
      </c>
      <c r="B1350" s="1" t="s">
        <v>9</v>
      </c>
      <c r="C1350" s="210" t="s">
        <v>9</v>
      </c>
      <c r="D1350" s="1" t="s">
        <v>8</v>
      </c>
      <c r="E1350" t="s">
        <v>324</v>
      </c>
      <c r="F1350">
        <v>9606</v>
      </c>
      <c r="G1350" s="139">
        <v>2011</v>
      </c>
      <c r="H1350" t="s">
        <v>144</v>
      </c>
      <c r="I1350">
        <v>-1</v>
      </c>
    </row>
    <row r="1351" spans="1:9" ht="14.25" customHeight="1">
      <c r="A1351" s="1" t="s">
        <v>499</v>
      </c>
      <c r="B1351" s="1">
        <v>184458</v>
      </c>
      <c r="C1351" s="210">
        <v>12</v>
      </c>
      <c r="D1351" s="1">
        <v>14038</v>
      </c>
      <c r="E1351" t="s">
        <v>53</v>
      </c>
      <c r="F1351">
        <v>9601</v>
      </c>
      <c r="G1351" s="139">
        <v>2011</v>
      </c>
      <c r="H1351" t="s">
        <v>155</v>
      </c>
      <c r="I1351">
        <v>14038</v>
      </c>
    </row>
    <row r="1352" spans="1:9" ht="14.25" customHeight="1">
      <c r="A1352" s="1" t="s">
        <v>499</v>
      </c>
      <c r="B1352" s="1">
        <v>184458</v>
      </c>
      <c r="C1352" s="210">
        <v>11</v>
      </c>
      <c r="D1352" s="1">
        <v>15466</v>
      </c>
      <c r="E1352" t="s">
        <v>53</v>
      </c>
      <c r="F1352">
        <v>9601</v>
      </c>
      <c r="G1352" s="139">
        <v>2011</v>
      </c>
      <c r="H1352" t="s">
        <v>154</v>
      </c>
      <c r="I1352">
        <v>15466</v>
      </c>
    </row>
    <row r="1353" spans="1:9" ht="14.25" customHeight="1">
      <c r="A1353" s="1" t="s">
        <v>499</v>
      </c>
      <c r="B1353" s="1">
        <v>184458</v>
      </c>
      <c r="C1353" s="210">
        <v>10</v>
      </c>
      <c r="D1353" s="1">
        <v>16176</v>
      </c>
      <c r="E1353" t="s">
        <v>53</v>
      </c>
      <c r="F1353">
        <v>9601</v>
      </c>
      <c r="G1353" s="139">
        <v>2011</v>
      </c>
      <c r="H1353" t="s">
        <v>153</v>
      </c>
      <c r="I1353">
        <v>16176</v>
      </c>
    </row>
    <row r="1354" spans="1:9" ht="14.25" customHeight="1">
      <c r="A1354" s="1" t="s">
        <v>499</v>
      </c>
      <c r="B1354" s="1">
        <v>184458</v>
      </c>
      <c r="C1354" s="210">
        <v>9</v>
      </c>
      <c r="D1354" s="1">
        <v>15429</v>
      </c>
      <c r="E1354" t="s">
        <v>53</v>
      </c>
      <c r="F1354">
        <v>9601</v>
      </c>
      <c r="G1354" s="139">
        <v>2011</v>
      </c>
      <c r="H1354" t="s">
        <v>152</v>
      </c>
      <c r="I1354">
        <v>15429</v>
      </c>
    </row>
    <row r="1355" spans="1:9" ht="14.25" customHeight="1">
      <c r="A1355" s="1" t="s">
        <v>499</v>
      </c>
      <c r="B1355" s="1">
        <v>184458</v>
      </c>
      <c r="C1355" s="210">
        <v>8</v>
      </c>
      <c r="D1355" s="1">
        <v>15402</v>
      </c>
      <c r="E1355" t="s">
        <v>53</v>
      </c>
      <c r="F1355">
        <v>9601</v>
      </c>
      <c r="G1355" s="139">
        <v>2011</v>
      </c>
      <c r="H1355" t="s">
        <v>151</v>
      </c>
      <c r="I1355">
        <v>15402</v>
      </c>
    </row>
    <row r="1356" spans="1:9" ht="14.25" customHeight="1">
      <c r="A1356" s="1" t="s">
        <v>499</v>
      </c>
      <c r="B1356" s="1">
        <v>184458</v>
      </c>
      <c r="C1356" s="210">
        <v>7</v>
      </c>
      <c r="D1356" s="1">
        <v>14788</v>
      </c>
      <c r="E1356" t="s">
        <v>53</v>
      </c>
      <c r="F1356">
        <v>9601</v>
      </c>
      <c r="G1356" s="139">
        <v>2011</v>
      </c>
      <c r="H1356" t="s">
        <v>150</v>
      </c>
      <c r="I1356">
        <v>14788</v>
      </c>
    </row>
    <row r="1357" spans="1:9" ht="14.25" customHeight="1">
      <c r="A1357" s="1" t="s">
        <v>499</v>
      </c>
      <c r="B1357" s="1">
        <v>184458</v>
      </c>
      <c r="C1357" s="210">
        <v>6</v>
      </c>
      <c r="D1357" s="1">
        <v>15218</v>
      </c>
      <c r="E1357" t="s">
        <v>53</v>
      </c>
      <c r="F1357">
        <v>9601</v>
      </c>
      <c r="G1357" s="139">
        <v>2011</v>
      </c>
      <c r="H1357" t="s">
        <v>149</v>
      </c>
      <c r="I1357">
        <v>15218</v>
      </c>
    </row>
    <row r="1358" spans="1:9" ht="14.25" customHeight="1">
      <c r="A1358" s="1" t="s">
        <v>499</v>
      </c>
      <c r="B1358" s="1">
        <v>184458</v>
      </c>
      <c r="C1358" s="210">
        <v>5</v>
      </c>
      <c r="D1358" s="1">
        <v>16541</v>
      </c>
      <c r="E1358" t="s">
        <v>53</v>
      </c>
      <c r="F1358">
        <v>9601</v>
      </c>
      <c r="G1358" s="139">
        <v>2011</v>
      </c>
      <c r="H1358" t="s">
        <v>148</v>
      </c>
      <c r="I1358">
        <v>16541</v>
      </c>
    </row>
    <row r="1359" spans="1:9" ht="14.25" customHeight="1">
      <c r="A1359" s="1" t="s">
        <v>499</v>
      </c>
      <c r="B1359" s="1">
        <v>184458</v>
      </c>
      <c r="C1359" s="210">
        <v>4</v>
      </c>
      <c r="D1359" s="1">
        <v>15162</v>
      </c>
      <c r="E1359" t="s">
        <v>53</v>
      </c>
      <c r="F1359">
        <v>9601</v>
      </c>
      <c r="G1359" s="139">
        <v>2011</v>
      </c>
      <c r="H1359" t="s">
        <v>147</v>
      </c>
      <c r="I1359">
        <v>15162</v>
      </c>
    </row>
    <row r="1360" spans="1:9" ht="14.25" customHeight="1">
      <c r="A1360" s="1" t="s">
        <v>499</v>
      </c>
      <c r="B1360" s="1">
        <v>184458</v>
      </c>
      <c r="C1360" s="210">
        <v>3</v>
      </c>
      <c r="D1360" s="1">
        <v>16020</v>
      </c>
      <c r="E1360" t="s">
        <v>53</v>
      </c>
      <c r="F1360">
        <v>9601</v>
      </c>
      <c r="G1360" s="139">
        <v>2011</v>
      </c>
      <c r="H1360" t="s">
        <v>146</v>
      </c>
      <c r="I1360">
        <v>16020</v>
      </c>
    </row>
    <row r="1361" spans="1:9" ht="14.25" customHeight="1">
      <c r="A1361" s="1" t="s">
        <v>499</v>
      </c>
      <c r="B1361" s="1">
        <v>184458</v>
      </c>
      <c r="C1361" s="210">
        <v>2</v>
      </c>
      <c r="D1361" s="1">
        <v>14716</v>
      </c>
      <c r="E1361" t="s">
        <v>53</v>
      </c>
      <c r="F1361">
        <v>9601</v>
      </c>
      <c r="G1361" s="139">
        <v>2011</v>
      </c>
      <c r="H1361" t="s">
        <v>145</v>
      </c>
      <c r="I1361">
        <v>14716</v>
      </c>
    </row>
    <row r="1362" spans="1:9" ht="14.25" customHeight="1">
      <c r="A1362" s="1" t="s">
        <v>499</v>
      </c>
      <c r="B1362" s="403">
        <v>184458</v>
      </c>
      <c r="C1362" s="404">
        <v>1</v>
      </c>
      <c r="D1362" s="403">
        <v>15502</v>
      </c>
      <c r="E1362" t="s">
        <v>53</v>
      </c>
      <c r="F1362">
        <v>9601</v>
      </c>
      <c r="G1362" s="139">
        <v>2011</v>
      </c>
      <c r="H1362" t="s">
        <v>144</v>
      </c>
      <c r="I1362">
        <v>15502</v>
      </c>
    </row>
    <row r="1363" spans="1:9" ht="14.25" customHeight="1">
      <c r="A1363" s="1" t="s">
        <v>500</v>
      </c>
      <c r="B1363" s="1">
        <v>15724</v>
      </c>
      <c r="C1363" s="210">
        <v>12</v>
      </c>
      <c r="D1363" s="1">
        <v>1186</v>
      </c>
      <c r="E1363" t="s">
        <v>53</v>
      </c>
      <c r="F1363">
        <v>9602</v>
      </c>
      <c r="G1363" s="139">
        <v>2011</v>
      </c>
      <c r="H1363" t="s">
        <v>155</v>
      </c>
      <c r="I1363">
        <v>1186</v>
      </c>
    </row>
    <row r="1364" spans="1:9" ht="14.25" customHeight="1">
      <c r="A1364" s="1" t="s">
        <v>500</v>
      </c>
      <c r="B1364" s="1">
        <v>15724</v>
      </c>
      <c r="C1364" s="210">
        <v>11</v>
      </c>
      <c r="D1364" s="1">
        <v>1217</v>
      </c>
      <c r="E1364" t="s">
        <v>53</v>
      </c>
      <c r="F1364">
        <v>9602</v>
      </c>
      <c r="G1364" s="139">
        <v>2011</v>
      </c>
      <c r="H1364" t="s">
        <v>154</v>
      </c>
      <c r="I1364">
        <v>1217</v>
      </c>
    </row>
    <row r="1365" spans="1:9" ht="14.25" customHeight="1">
      <c r="A1365" s="1" t="s">
        <v>500</v>
      </c>
      <c r="B1365" s="1">
        <v>15724</v>
      </c>
      <c r="C1365" s="210">
        <v>10</v>
      </c>
      <c r="D1365" s="1">
        <v>1285</v>
      </c>
      <c r="E1365" t="s">
        <v>53</v>
      </c>
      <c r="F1365">
        <v>9602</v>
      </c>
      <c r="G1365" s="139">
        <v>2011</v>
      </c>
      <c r="H1365" t="s">
        <v>153</v>
      </c>
      <c r="I1365">
        <v>1285</v>
      </c>
    </row>
    <row r="1366" spans="1:9" ht="14.25" customHeight="1">
      <c r="A1366" s="1" t="s">
        <v>500</v>
      </c>
      <c r="B1366" s="1">
        <v>15724</v>
      </c>
      <c r="C1366" s="210">
        <v>9</v>
      </c>
      <c r="D1366" s="1">
        <v>1265</v>
      </c>
      <c r="E1366" t="s">
        <v>53</v>
      </c>
      <c r="F1366">
        <v>9602</v>
      </c>
      <c r="G1366" s="139">
        <v>2011</v>
      </c>
      <c r="H1366" t="s">
        <v>152</v>
      </c>
      <c r="I1366">
        <v>1265</v>
      </c>
    </row>
    <row r="1367" spans="1:9" ht="14.25" customHeight="1">
      <c r="A1367" s="1" t="s">
        <v>500</v>
      </c>
      <c r="B1367" s="1">
        <v>15724</v>
      </c>
      <c r="C1367" s="210">
        <v>8</v>
      </c>
      <c r="D1367" s="1">
        <v>1606</v>
      </c>
      <c r="E1367" t="s">
        <v>53</v>
      </c>
      <c r="F1367">
        <v>9602</v>
      </c>
      <c r="G1367" s="139">
        <v>2011</v>
      </c>
      <c r="H1367" t="s">
        <v>151</v>
      </c>
      <c r="I1367">
        <v>1606</v>
      </c>
    </row>
    <row r="1368" spans="1:9" ht="14.25" customHeight="1">
      <c r="A1368" s="1" t="s">
        <v>500</v>
      </c>
      <c r="B1368" s="1">
        <v>15724</v>
      </c>
      <c r="C1368" s="210">
        <v>7</v>
      </c>
      <c r="D1368" s="1">
        <v>1604</v>
      </c>
      <c r="E1368" t="s">
        <v>53</v>
      </c>
      <c r="F1368">
        <v>9602</v>
      </c>
      <c r="G1368" s="139">
        <v>2011</v>
      </c>
      <c r="H1368" t="s">
        <v>150</v>
      </c>
      <c r="I1368">
        <v>1604</v>
      </c>
    </row>
    <row r="1369" spans="1:9" ht="14.25" customHeight="1">
      <c r="A1369" s="1" t="s">
        <v>500</v>
      </c>
      <c r="B1369" s="1">
        <v>15724</v>
      </c>
      <c r="C1369" s="210">
        <v>6</v>
      </c>
      <c r="D1369" s="1">
        <v>1424</v>
      </c>
      <c r="E1369" t="s">
        <v>53</v>
      </c>
      <c r="F1369">
        <v>9602</v>
      </c>
      <c r="G1369" s="139">
        <v>2011</v>
      </c>
      <c r="H1369" t="s">
        <v>149</v>
      </c>
      <c r="I1369">
        <v>1424</v>
      </c>
    </row>
    <row r="1370" spans="1:9" ht="14.25" customHeight="1">
      <c r="A1370" s="1" t="s">
        <v>500</v>
      </c>
      <c r="B1370" s="1">
        <v>15724</v>
      </c>
      <c r="C1370" s="210">
        <v>5</v>
      </c>
      <c r="D1370" s="1">
        <v>1338</v>
      </c>
      <c r="E1370" t="s">
        <v>53</v>
      </c>
      <c r="F1370">
        <v>9602</v>
      </c>
      <c r="G1370" s="139">
        <v>2011</v>
      </c>
      <c r="H1370" t="s">
        <v>148</v>
      </c>
      <c r="I1370">
        <v>1338</v>
      </c>
    </row>
    <row r="1371" spans="1:9" ht="14.25" customHeight="1">
      <c r="A1371" s="1" t="s">
        <v>500</v>
      </c>
      <c r="B1371" s="1">
        <v>15724</v>
      </c>
      <c r="C1371" s="210">
        <v>4</v>
      </c>
      <c r="D1371" s="1">
        <v>1256</v>
      </c>
      <c r="E1371" t="s">
        <v>53</v>
      </c>
      <c r="F1371">
        <v>9602</v>
      </c>
      <c r="G1371" s="139">
        <v>2011</v>
      </c>
      <c r="H1371" t="s">
        <v>147</v>
      </c>
      <c r="I1371">
        <v>1256</v>
      </c>
    </row>
    <row r="1372" spans="1:9" ht="14.25" customHeight="1">
      <c r="A1372" s="1" t="s">
        <v>500</v>
      </c>
      <c r="B1372" s="1">
        <v>15724</v>
      </c>
      <c r="C1372" s="210">
        <v>3</v>
      </c>
      <c r="D1372" s="1">
        <v>1211</v>
      </c>
      <c r="E1372" t="s">
        <v>53</v>
      </c>
      <c r="F1372">
        <v>9602</v>
      </c>
      <c r="G1372" s="139">
        <v>2011</v>
      </c>
      <c r="H1372" t="s">
        <v>146</v>
      </c>
      <c r="I1372">
        <v>1211</v>
      </c>
    </row>
    <row r="1373" spans="1:9" ht="14.25" customHeight="1">
      <c r="A1373" s="1" t="s">
        <v>500</v>
      </c>
      <c r="B1373" s="1">
        <v>15724</v>
      </c>
      <c r="C1373" s="210">
        <v>2</v>
      </c>
      <c r="D1373" s="1">
        <v>1146</v>
      </c>
      <c r="E1373" t="s">
        <v>53</v>
      </c>
      <c r="F1373">
        <v>9602</v>
      </c>
      <c r="G1373" s="139">
        <v>2011</v>
      </c>
      <c r="H1373" t="s">
        <v>145</v>
      </c>
      <c r="I1373">
        <v>1146</v>
      </c>
    </row>
    <row r="1374" spans="1:9" ht="14.25" customHeight="1">
      <c r="A1374" s="1" t="s">
        <v>500</v>
      </c>
      <c r="B1374" s="1">
        <v>15724</v>
      </c>
      <c r="C1374" s="210">
        <v>1</v>
      </c>
      <c r="D1374" s="1">
        <v>1186</v>
      </c>
      <c r="E1374" t="s">
        <v>53</v>
      </c>
      <c r="F1374">
        <v>9602</v>
      </c>
      <c r="G1374" s="139">
        <v>2011</v>
      </c>
      <c r="H1374" t="s">
        <v>144</v>
      </c>
      <c r="I1374">
        <v>1186</v>
      </c>
    </row>
    <row r="1375" spans="1:9" ht="14.25" customHeight="1">
      <c r="A1375" s="1" t="s">
        <v>501</v>
      </c>
      <c r="B1375" s="1">
        <v>140503</v>
      </c>
      <c r="C1375" s="210">
        <v>12</v>
      </c>
      <c r="D1375" s="1">
        <v>11378</v>
      </c>
      <c r="E1375" t="s">
        <v>53</v>
      </c>
      <c r="F1375">
        <v>9603</v>
      </c>
      <c r="G1375" s="139">
        <v>2011</v>
      </c>
      <c r="H1375" t="s">
        <v>155</v>
      </c>
      <c r="I1375">
        <v>11378</v>
      </c>
    </row>
    <row r="1376" spans="1:9" ht="14.25" customHeight="1">
      <c r="A1376" s="1" t="s">
        <v>501</v>
      </c>
      <c r="B1376" s="1">
        <v>140503</v>
      </c>
      <c r="C1376" s="210">
        <v>11</v>
      </c>
      <c r="D1376" s="1">
        <v>11485</v>
      </c>
      <c r="E1376" t="s">
        <v>53</v>
      </c>
      <c r="F1376">
        <v>9603</v>
      </c>
      <c r="G1376" s="139">
        <v>2011</v>
      </c>
      <c r="H1376" t="s">
        <v>154</v>
      </c>
      <c r="I1376">
        <v>11485</v>
      </c>
    </row>
    <row r="1377" spans="1:9" ht="14.25" customHeight="1">
      <c r="A1377" s="1" t="s">
        <v>501</v>
      </c>
      <c r="B1377" s="1">
        <v>140503</v>
      </c>
      <c r="C1377" s="210">
        <v>10</v>
      </c>
      <c r="D1377" s="1">
        <v>11545</v>
      </c>
      <c r="E1377" t="s">
        <v>53</v>
      </c>
      <c r="F1377">
        <v>9603</v>
      </c>
      <c r="G1377" s="139">
        <v>2011</v>
      </c>
      <c r="H1377" t="s">
        <v>153</v>
      </c>
      <c r="I1377">
        <v>11545</v>
      </c>
    </row>
    <row r="1378" spans="1:9" ht="14.25" customHeight="1">
      <c r="A1378" s="1" t="s">
        <v>501</v>
      </c>
      <c r="B1378" s="1">
        <v>140503</v>
      </c>
      <c r="C1378" s="210">
        <v>9</v>
      </c>
      <c r="D1378" s="1">
        <v>11827</v>
      </c>
      <c r="E1378" t="s">
        <v>53</v>
      </c>
      <c r="F1378">
        <v>9603</v>
      </c>
      <c r="G1378" s="139">
        <v>2011</v>
      </c>
      <c r="H1378" t="s">
        <v>152</v>
      </c>
      <c r="I1378">
        <v>11827</v>
      </c>
    </row>
    <row r="1379" spans="1:9" ht="14.25" customHeight="1">
      <c r="A1379" s="1" t="s">
        <v>501</v>
      </c>
      <c r="B1379" s="1">
        <v>140503</v>
      </c>
      <c r="C1379" s="210">
        <v>8</v>
      </c>
      <c r="D1379" s="1">
        <v>12008</v>
      </c>
      <c r="E1379" t="s">
        <v>53</v>
      </c>
      <c r="F1379">
        <v>9603</v>
      </c>
      <c r="G1379" s="139">
        <v>2011</v>
      </c>
      <c r="H1379" t="s">
        <v>151</v>
      </c>
      <c r="I1379">
        <v>12008</v>
      </c>
    </row>
    <row r="1380" spans="1:9" ht="14.25" customHeight="1">
      <c r="A1380" s="1" t="s">
        <v>501</v>
      </c>
      <c r="B1380" s="1">
        <v>140503</v>
      </c>
      <c r="C1380" s="210">
        <v>7</v>
      </c>
      <c r="D1380" s="1">
        <v>12004</v>
      </c>
      <c r="E1380" t="s">
        <v>53</v>
      </c>
      <c r="F1380">
        <v>9603</v>
      </c>
      <c r="G1380" s="139">
        <v>2011</v>
      </c>
      <c r="H1380" t="s">
        <v>150</v>
      </c>
      <c r="I1380">
        <v>12004</v>
      </c>
    </row>
    <row r="1381" spans="1:9" ht="14.25" customHeight="1">
      <c r="A1381" s="1" t="s">
        <v>501</v>
      </c>
      <c r="B1381" s="1">
        <v>140503</v>
      </c>
      <c r="C1381" s="210">
        <v>6</v>
      </c>
      <c r="D1381" s="1">
        <v>12368</v>
      </c>
      <c r="E1381" t="s">
        <v>53</v>
      </c>
      <c r="F1381">
        <v>9603</v>
      </c>
      <c r="G1381" s="139">
        <v>2011</v>
      </c>
      <c r="H1381" t="s">
        <v>149</v>
      </c>
      <c r="I1381">
        <v>12368</v>
      </c>
    </row>
    <row r="1382" spans="1:9" ht="14.25" customHeight="1">
      <c r="A1382" s="1" t="s">
        <v>501</v>
      </c>
      <c r="B1382" s="1">
        <v>140503</v>
      </c>
      <c r="C1382" s="210">
        <v>5</v>
      </c>
      <c r="D1382" s="1">
        <v>12525</v>
      </c>
      <c r="E1382" t="s">
        <v>53</v>
      </c>
      <c r="F1382">
        <v>9603</v>
      </c>
      <c r="G1382" s="139">
        <v>2011</v>
      </c>
      <c r="H1382" t="s">
        <v>148</v>
      </c>
      <c r="I1382">
        <v>12525</v>
      </c>
    </row>
    <row r="1383" spans="1:9" ht="14.25" customHeight="1">
      <c r="A1383" s="1" t="s">
        <v>501</v>
      </c>
      <c r="B1383" s="1">
        <v>140503</v>
      </c>
      <c r="C1383" s="210">
        <v>4</v>
      </c>
      <c r="D1383" s="1">
        <v>11650</v>
      </c>
      <c r="E1383" t="s">
        <v>53</v>
      </c>
      <c r="F1383">
        <v>9603</v>
      </c>
      <c r="G1383" s="139">
        <v>2011</v>
      </c>
      <c r="H1383" t="s">
        <v>147</v>
      </c>
      <c r="I1383">
        <v>11650</v>
      </c>
    </row>
    <row r="1384" spans="1:9" ht="14.25" customHeight="1">
      <c r="A1384" s="1" t="s">
        <v>501</v>
      </c>
      <c r="B1384" s="1">
        <v>140503</v>
      </c>
      <c r="C1384" s="210">
        <v>3</v>
      </c>
      <c r="D1384" s="1">
        <v>12465</v>
      </c>
      <c r="E1384" t="s">
        <v>53</v>
      </c>
      <c r="F1384">
        <v>9603</v>
      </c>
      <c r="G1384" s="139">
        <v>2011</v>
      </c>
      <c r="H1384" t="s">
        <v>146</v>
      </c>
      <c r="I1384">
        <v>12465</v>
      </c>
    </row>
    <row r="1385" spans="1:9" ht="14.25" customHeight="1">
      <c r="A1385" s="1" t="s">
        <v>501</v>
      </c>
      <c r="B1385" s="1">
        <v>140503</v>
      </c>
      <c r="C1385" s="210">
        <v>2</v>
      </c>
      <c r="D1385" s="1">
        <v>10595</v>
      </c>
      <c r="E1385" t="s">
        <v>53</v>
      </c>
      <c r="F1385">
        <v>9603</v>
      </c>
      <c r="G1385" s="139">
        <v>2011</v>
      </c>
      <c r="H1385" t="s">
        <v>145</v>
      </c>
      <c r="I1385">
        <v>10595</v>
      </c>
    </row>
    <row r="1386" spans="1:9" ht="14.25" customHeight="1">
      <c r="A1386" s="1" t="s">
        <v>501</v>
      </c>
      <c r="B1386" s="1">
        <v>140503</v>
      </c>
      <c r="C1386" s="210">
        <v>1</v>
      </c>
      <c r="D1386" s="1">
        <v>10653</v>
      </c>
      <c r="E1386" t="s">
        <v>53</v>
      </c>
      <c r="F1386">
        <v>9603</v>
      </c>
      <c r="G1386" s="139">
        <v>2011</v>
      </c>
      <c r="H1386" t="s">
        <v>144</v>
      </c>
      <c r="I1386">
        <v>10653</v>
      </c>
    </row>
    <row r="1387" spans="1:9" ht="14.25" customHeight="1">
      <c r="A1387" s="1" t="s">
        <v>502</v>
      </c>
      <c r="B1387" s="1">
        <v>37189</v>
      </c>
      <c r="C1387" s="210">
        <v>12</v>
      </c>
      <c r="D1387" s="1">
        <v>2883</v>
      </c>
      <c r="E1387" t="s">
        <v>53</v>
      </c>
      <c r="F1387">
        <v>9604</v>
      </c>
      <c r="G1387" s="139">
        <v>2011</v>
      </c>
      <c r="H1387" t="s">
        <v>155</v>
      </c>
      <c r="I1387">
        <v>2883</v>
      </c>
    </row>
    <row r="1388" spans="1:9" ht="14.25" customHeight="1">
      <c r="A1388" s="1" t="s">
        <v>502</v>
      </c>
      <c r="B1388" s="1">
        <v>37189</v>
      </c>
      <c r="C1388" s="210">
        <v>11</v>
      </c>
      <c r="D1388" s="1">
        <v>3056</v>
      </c>
      <c r="E1388" t="s">
        <v>53</v>
      </c>
      <c r="F1388">
        <v>9604</v>
      </c>
      <c r="G1388" s="139">
        <v>2011</v>
      </c>
      <c r="H1388" t="s">
        <v>154</v>
      </c>
      <c r="I1388">
        <v>3056</v>
      </c>
    </row>
    <row r="1389" spans="1:9" ht="14.25" customHeight="1">
      <c r="A1389" s="1" t="s">
        <v>502</v>
      </c>
      <c r="B1389" s="1">
        <v>37189</v>
      </c>
      <c r="C1389" s="210">
        <v>10</v>
      </c>
      <c r="D1389" s="1">
        <v>3075</v>
      </c>
      <c r="E1389" t="s">
        <v>53</v>
      </c>
      <c r="F1389">
        <v>9604</v>
      </c>
      <c r="G1389" s="139">
        <v>2011</v>
      </c>
      <c r="H1389" t="s">
        <v>153</v>
      </c>
      <c r="I1389">
        <v>3075</v>
      </c>
    </row>
    <row r="1390" spans="1:9" ht="14.25" customHeight="1">
      <c r="A1390" s="1" t="s">
        <v>502</v>
      </c>
      <c r="B1390" s="1">
        <v>37189</v>
      </c>
      <c r="C1390" s="210">
        <v>9</v>
      </c>
      <c r="D1390" s="1">
        <v>3147</v>
      </c>
      <c r="E1390" t="s">
        <v>53</v>
      </c>
      <c r="F1390">
        <v>9604</v>
      </c>
      <c r="G1390" s="139">
        <v>2011</v>
      </c>
      <c r="H1390" t="s">
        <v>152</v>
      </c>
      <c r="I1390">
        <v>3147</v>
      </c>
    </row>
    <row r="1391" spans="1:9" ht="14.25" customHeight="1">
      <c r="A1391" s="1" t="s">
        <v>502</v>
      </c>
      <c r="B1391" s="1">
        <v>37189</v>
      </c>
      <c r="C1391" s="210">
        <v>8</v>
      </c>
      <c r="D1391" s="1">
        <v>3163</v>
      </c>
      <c r="E1391" t="s">
        <v>53</v>
      </c>
      <c r="F1391">
        <v>9604</v>
      </c>
      <c r="G1391" s="139">
        <v>2011</v>
      </c>
      <c r="H1391" t="s">
        <v>151</v>
      </c>
      <c r="I1391">
        <v>3163</v>
      </c>
    </row>
    <row r="1392" spans="1:9" ht="14.25" customHeight="1">
      <c r="A1392" s="1" t="s">
        <v>502</v>
      </c>
      <c r="B1392" s="1">
        <v>37189</v>
      </c>
      <c r="C1392" s="210">
        <v>7</v>
      </c>
      <c r="D1392" s="1">
        <v>3204</v>
      </c>
      <c r="E1392" t="s">
        <v>53</v>
      </c>
      <c r="F1392">
        <v>9604</v>
      </c>
      <c r="G1392" s="139">
        <v>2011</v>
      </c>
      <c r="H1392" t="s">
        <v>150</v>
      </c>
      <c r="I1392">
        <v>3204</v>
      </c>
    </row>
    <row r="1393" spans="1:9" ht="14.25" customHeight="1">
      <c r="A1393" s="1" t="s">
        <v>502</v>
      </c>
      <c r="B1393" s="1">
        <v>37189</v>
      </c>
      <c r="C1393" s="210">
        <v>6</v>
      </c>
      <c r="D1393" s="1">
        <v>3278</v>
      </c>
      <c r="E1393" t="s">
        <v>53</v>
      </c>
      <c r="F1393">
        <v>9604</v>
      </c>
      <c r="G1393" s="139">
        <v>2011</v>
      </c>
      <c r="H1393" t="s">
        <v>149</v>
      </c>
      <c r="I1393">
        <v>3278</v>
      </c>
    </row>
    <row r="1394" spans="1:9" ht="14.25" customHeight="1">
      <c r="A1394" s="1" t="s">
        <v>502</v>
      </c>
      <c r="B1394" s="1">
        <v>37189</v>
      </c>
      <c r="C1394" s="210">
        <v>5</v>
      </c>
      <c r="D1394" s="1">
        <v>3369</v>
      </c>
      <c r="E1394" t="s">
        <v>53</v>
      </c>
      <c r="F1394">
        <v>9604</v>
      </c>
      <c r="G1394" s="139">
        <v>2011</v>
      </c>
      <c r="H1394" t="s">
        <v>148</v>
      </c>
      <c r="I1394">
        <v>3369</v>
      </c>
    </row>
    <row r="1395" spans="1:9" ht="14.25" customHeight="1">
      <c r="A1395" s="1" t="s">
        <v>502</v>
      </c>
      <c r="B1395" s="1">
        <v>37189</v>
      </c>
      <c r="C1395" s="210">
        <v>4</v>
      </c>
      <c r="D1395" s="1">
        <v>3179</v>
      </c>
      <c r="E1395" t="s">
        <v>53</v>
      </c>
      <c r="F1395">
        <v>9604</v>
      </c>
      <c r="G1395" s="139">
        <v>2011</v>
      </c>
      <c r="H1395" t="s">
        <v>147</v>
      </c>
      <c r="I1395">
        <v>3179</v>
      </c>
    </row>
    <row r="1396" spans="1:9" ht="14.25" customHeight="1">
      <c r="A1396" s="1" t="s">
        <v>502</v>
      </c>
      <c r="B1396" s="1">
        <v>37189</v>
      </c>
      <c r="C1396" s="210">
        <v>3</v>
      </c>
      <c r="D1396" s="1">
        <v>3317</v>
      </c>
      <c r="E1396" t="s">
        <v>53</v>
      </c>
      <c r="F1396">
        <v>9604</v>
      </c>
      <c r="G1396" s="139">
        <v>2011</v>
      </c>
      <c r="H1396" t="s">
        <v>146</v>
      </c>
      <c r="I1396">
        <v>3317</v>
      </c>
    </row>
    <row r="1397" spans="1:9" ht="14.25" customHeight="1">
      <c r="A1397" s="1" t="s">
        <v>502</v>
      </c>
      <c r="B1397" s="1">
        <v>37189</v>
      </c>
      <c r="C1397" s="210">
        <v>2</v>
      </c>
      <c r="D1397" s="1">
        <v>2747</v>
      </c>
      <c r="E1397" t="s">
        <v>53</v>
      </c>
      <c r="F1397">
        <v>9604</v>
      </c>
      <c r="G1397" s="139">
        <v>2011</v>
      </c>
      <c r="H1397" t="s">
        <v>145</v>
      </c>
      <c r="I1397">
        <v>2747</v>
      </c>
    </row>
    <row r="1398" spans="1:9" ht="14.25" customHeight="1">
      <c r="A1398" s="1" t="s">
        <v>502</v>
      </c>
      <c r="B1398" s="1">
        <v>37189</v>
      </c>
      <c r="C1398" s="210">
        <v>1</v>
      </c>
      <c r="D1398" s="1">
        <v>2771</v>
      </c>
      <c r="E1398" t="s">
        <v>53</v>
      </c>
      <c r="F1398">
        <v>9604</v>
      </c>
      <c r="G1398" s="139">
        <v>2011</v>
      </c>
      <c r="H1398" t="s">
        <v>144</v>
      </c>
      <c r="I1398">
        <v>2771</v>
      </c>
    </row>
    <row r="1399" spans="1:9" ht="14.25" customHeight="1">
      <c r="A1399" s="1" t="s">
        <v>503</v>
      </c>
      <c r="B1399" s="1">
        <v>48801</v>
      </c>
      <c r="C1399" s="210">
        <v>12</v>
      </c>
      <c r="D1399" s="1">
        <v>4141</v>
      </c>
      <c r="E1399" t="s">
        <v>53</v>
      </c>
      <c r="F1399">
        <v>9605</v>
      </c>
      <c r="G1399" s="139">
        <v>2011</v>
      </c>
      <c r="H1399" t="s">
        <v>155</v>
      </c>
      <c r="I1399">
        <v>4141</v>
      </c>
    </row>
    <row r="1400" spans="1:9" ht="14.25" customHeight="1">
      <c r="A1400" s="1" t="s">
        <v>503</v>
      </c>
      <c r="B1400" s="1">
        <v>48801</v>
      </c>
      <c r="C1400" s="210">
        <v>11</v>
      </c>
      <c r="D1400" s="1">
        <v>3858</v>
      </c>
      <c r="E1400" t="s">
        <v>53</v>
      </c>
      <c r="F1400">
        <v>9605</v>
      </c>
      <c r="G1400" s="139">
        <v>2011</v>
      </c>
      <c r="H1400" t="s">
        <v>154</v>
      </c>
      <c r="I1400">
        <v>3858</v>
      </c>
    </row>
    <row r="1401" spans="1:9" ht="14.25" customHeight="1">
      <c r="A1401" s="1" t="s">
        <v>503</v>
      </c>
      <c r="B1401" s="1">
        <v>48801</v>
      </c>
      <c r="C1401" s="210">
        <v>10</v>
      </c>
      <c r="D1401" s="1">
        <v>3822</v>
      </c>
      <c r="E1401" t="s">
        <v>53</v>
      </c>
      <c r="F1401">
        <v>9605</v>
      </c>
      <c r="G1401" s="139">
        <v>2011</v>
      </c>
      <c r="H1401" t="s">
        <v>153</v>
      </c>
      <c r="I1401">
        <v>3822</v>
      </c>
    </row>
    <row r="1402" spans="1:9" ht="14.25" customHeight="1">
      <c r="A1402" s="1" t="s">
        <v>503</v>
      </c>
      <c r="B1402" s="1">
        <v>48801</v>
      </c>
      <c r="C1402" s="210">
        <v>9</v>
      </c>
      <c r="D1402" s="1">
        <v>4043</v>
      </c>
      <c r="E1402" t="s">
        <v>53</v>
      </c>
      <c r="F1402">
        <v>9605</v>
      </c>
      <c r="G1402" s="139">
        <v>2011</v>
      </c>
      <c r="H1402" t="s">
        <v>152</v>
      </c>
      <c r="I1402">
        <v>4043</v>
      </c>
    </row>
    <row r="1403" spans="1:9" ht="14.25" customHeight="1">
      <c r="A1403" s="1" t="s">
        <v>503</v>
      </c>
      <c r="B1403" s="1">
        <v>48801</v>
      </c>
      <c r="C1403" s="210">
        <v>8</v>
      </c>
      <c r="D1403" s="1">
        <v>3972</v>
      </c>
      <c r="E1403" t="s">
        <v>53</v>
      </c>
      <c r="F1403">
        <v>9605</v>
      </c>
      <c r="G1403" s="139">
        <v>2011</v>
      </c>
      <c r="H1403" t="s">
        <v>151</v>
      </c>
      <c r="I1403">
        <v>3972</v>
      </c>
    </row>
    <row r="1404" spans="1:9" ht="14.25" customHeight="1">
      <c r="A1404" s="1" t="s">
        <v>503</v>
      </c>
      <c r="B1404" s="1">
        <v>48801</v>
      </c>
      <c r="C1404" s="210">
        <v>7</v>
      </c>
      <c r="D1404" s="1">
        <v>4036</v>
      </c>
      <c r="E1404" t="s">
        <v>53</v>
      </c>
      <c r="F1404">
        <v>9605</v>
      </c>
      <c r="G1404" s="139">
        <v>2011</v>
      </c>
      <c r="H1404" t="s">
        <v>150</v>
      </c>
      <c r="I1404">
        <v>4036</v>
      </c>
    </row>
    <row r="1405" spans="1:9" ht="14.25" customHeight="1">
      <c r="A1405" s="1" t="s">
        <v>503</v>
      </c>
      <c r="B1405" s="1">
        <v>48801</v>
      </c>
      <c r="C1405" s="210">
        <v>6</v>
      </c>
      <c r="D1405" s="1">
        <v>4123</v>
      </c>
      <c r="E1405" t="s">
        <v>53</v>
      </c>
      <c r="F1405">
        <v>9605</v>
      </c>
      <c r="G1405" s="139">
        <v>2011</v>
      </c>
      <c r="H1405" t="s">
        <v>149</v>
      </c>
      <c r="I1405">
        <v>4123</v>
      </c>
    </row>
    <row r="1406" spans="1:9" ht="14.25" customHeight="1">
      <c r="A1406" s="1" t="s">
        <v>503</v>
      </c>
      <c r="B1406" s="1">
        <v>48801</v>
      </c>
      <c r="C1406" s="210">
        <v>5</v>
      </c>
      <c r="D1406" s="1">
        <v>4269</v>
      </c>
      <c r="E1406" t="s">
        <v>53</v>
      </c>
      <c r="F1406">
        <v>9605</v>
      </c>
      <c r="G1406" s="139">
        <v>2011</v>
      </c>
      <c r="H1406" t="s">
        <v>148</v>
      </c>
      <c r="I1406">
        <v>4269</v>
      </c>
    </row>
    <row r="1407" spans="1:9" ht="14.25" customHeight="1">
      <c r="A1407" s="1" t="s">
        <v>503</v>
      </c>
      <c r="B1407" s="1">
        <v>48801</v>
      </c>
      <c r="C1407" s="210">
        <v>4</v>
      </c>
      <c r="D1407" s="1">
        <v>3992</v>
      </c>
      <c r="E1407" t="s">
        <v>53</v>
      </c>
      <c r="F1407">
        <v>9605</v>
      </c>
      <c r="G1407" s="139">
        <v>2011</v>
      </c>
      <c r="H1407" t="s">
        <v>147</v>
      </c>
      <c r="I1407">
        <v>3992</v>
      </c>
    </row>
    <row r="1408" spans="1:9" ht="14.25" customHeight="1">
      <c r="A1408" s="1" t="s">
        <v>503</v>
      </c>
      <c r="B1408" s="1">
        <v>48801</v>
      </c>
      <c r="C1408" s="210">
        <v>3</v>
      </c>
      <c r="D1408" s="1">
        <v>4439</v>
      </c>
      <c r="E1408" t="s">
        <v>53</v>
      </c>
      <c r="F1408">
        <v>9605</v>
      </c>
      <c r="G1408" s="139">
        <v>2011</v>
      </c>
      <c r="H1408" t="s">
        <v>146</v>
      </c>
      <c r="I1408">
        <v>4439</v>
      </c>
    </row>
    <row r="1409" spans="1:9" ht="14.25" customHeight="1">
      <c r="A1409" s="1" t="s">
        <v>503</v>
      </c>
      <c r="B1409" s="1">
        <v>48801</v>
      </c>
      <c r="C1409" s="210">
        <v>2</v>
      </c>
      <c r="D1409" s="1">
        <v>3886</v>
      </c>
      <c r="E1409" t="s">
        <v>53</v>
      </c>
      <c r="F1409">
        <v>9605</v>
      </c>
      <c r="G1409" s="139">
        <v>2011</v>
      </c>
      <c r="H1409" t="s">
        <v>145</v>
      </c>
      <c r="I1409">
        <v>3886</v>
      </c>
    </row>
    <row r="1410" spans="1:9" ht="14.25" customHeight="1">
      <c r="A1410" s="1" t="s">
        <v>503</v>
      </c>
      <c r="B1410" s="1">
        <v>48801</v>
      </c>
      <c r="C1410" s="210">
        <v>1</v>
      </c>
      <c r="D1410" s="1">
        <v>4220</v>
      </c>
      <c r="E1410" t="s">
        <v>53</v>
      </c>
      <c r="F1410">
        <v>9605</v>
      </c>
      <c r="G1410" s="139">
        <v>2011</v>
      </c>
      <c r="H1410" t="s">
        <v>144</v>
      </c>
      <c r="I1410">
        <v>4220</v>
      </c>
    </row>
    <row r="1411" spans="1:9" ht="14.25" customHeight="1">
      <c r="A1411" s="1" t="s">
        <v>504</v>
      </c>
      <c r="B1411" s="1">
        <v>12918</v>
      </c>
      <c r="C1411" s="210">
        <v>12</v>
      </c>
      <c r="D1411" s="1">
        <v>1059</v>
      </c>
      <c r="E1411" t="s">
        <v>53</v>
      </c>
      <c r="F1411">
        <v>9606</v>
      </c>
      <c r="G1411" s="139">
        <v>2011</v>
      </c>
      <c r="H1411" t="s">
        <v>155</v>
      </c>
      <c r="I1411">
        <v>1059</v>
      </c>
    </row>
    <row r="1412" spans="1:9" ht="14.25" customHeight="1">
      <c r="A1412" s="1" t="s">
        <v>504</v>
      </c>
      <c r="B1412" s="1">
        <v>12918</v>
      </c>
      <c r="C1412" s="210">
        <v>11</v>
      </c>
      <c r="D1412" s="1">
        <v>1004</v>
      </c>
      <c r="E1412" t="s">
        <v>53</v>
      </c>
      <c r="F1412">
        <v>9606</v>
      </c>
      <c r="G1412" s="139">
        <v>2011</v>
      </c>
      <c r="H1412" t="s">
        <v>154</v>
      </c>
      <c r="I1412">
        <v>1004</v>
      </c>
    </row>
    <row r="1413" spans="1:9" ht="14.25" customHeight="1">
      <c r="A1413" s="1" t="s">
        <v>504</v>
      </c>
      <c r="B1413" s="1">
        <v>12918</v>
      </c>
      <c r="C1413" s="210">
        <v>10</v>
      </c>
      <c r="D1413" s="1">
        <v>991</v>
      </c>
      <c r="E1413" t="s">
        <v>53</v>
      </c>
      <c r="F1413">
        <v>9606</v>
      </c>
      <c r="G1413" s="139">
        <v>2011</v>
      </c>
      <c r="H1413" t="s">
        <v>153</v>
      </c>
      <c r="I1413">
        <v>991</v>
      </c>
    </row>
    <row r="1414" spans="1:9" ht="14.25" customHeight="1">
      <c r="A1414" s="1" t="s">
        <v>504</v>
      </c>
      <c r="B1414" s="1">
        <v>12918</v>
      </c>
      <c r="C1414" s="210">
        <v>9</v>
      </c>
      <c r="D1414" s="1">
        <v>1041</v>
      </c>
      <c r="E1414" t="s">
        <v>53</v>
      </c>
      <c r="F1414">
        <v>9606</v>
      </c>
      <c r="G1414" s="139">
        <v>2011</v>
      </c>
      <c r="H1414" t="s">
        <v>152</v>
      </c>
      <c r="I1414">
        <v>1041</v>
      </c>
    </row>
    <row r="1415" spans="1:9" ht="14.25" customHeight="1">
      <c r="A1415" s="1" t="s">
        <v>504</v>
      </c>
      <c r="B1415" s="1">
        <v>12918</v>
      </c>
      <c r="C1415" s="210">
        <v>8</v>
      </c>
      <c r="D1415" s="1">
        <v>1012</v>
      </c>
      <c r="E1415" t="s">
        <v>53</v>
      </c>
      <c r="F1415">
        <v>9606</v>
      </c>
      <c r="G1415" s="139">
        <v>2011</v>
      </c>
      <c r="H1415" t="s">
        <v>151</v>
      </c>
      <c r="I1415">
        <v>1012</v>
      </c>
    </row>
    <row r="1416" spans="1:9" ht="14.25" customHeight="1">
      <c r="A1416" s="1" t="s">
        <v>504</v>
      </c>
      <c r="B1416" s="1">
        <v>12918</v>
      </c>
      <c r="C1416" s="210">
        <v>7</v>
      </c>
      <c r="D1416" s="1">
        <v>1049</v>
      </c>
      <c r="E1416" t="s">
        <v>53</v>
      </c>
      <c r="F1416">
        <v>9606</v>
      </c>
      <c r="G1416" s="139">
        <v>2011</v>
      </c>
      <c r="H1416" t="s">
        <v>150</v>
      </c>
      <c r="I1416">
        <v>1049</v>
      </c>
    </row>
    <row r="1417" spans="1:9" ht="14.25" customHeight="1">
      <c r="A1417" s="1" t="s">
        <v>504</v>
      </c>
      <c r="B1417" s="1">
        <v>12918</v>
      </c>
      <c r="C1417" s="210">
        <v>6</v>
      </c>
      <c r="D1417" s="1">
        <v>1087</v>
      </c>
      <c r="E1417" t="s">
        <v>53</v>
      </c>
      <c r="F1417">
        <v>9606</v>
      </c>
      <c r="G1417" s="139">
        <v>2011</v>
      </c>
      <c r="H1417" t="s">
        <v>149</v>
      </c>
      <c r="I1417">
        <v>1087</v>
      </c>
    </row>
    <row r="1418" spans="1:9" ht="14.25" customHeight="1">
      <c r="A1418" s="1" t="s">
        <v>504</v>
      </c>
      <c r="B1418" s="1">
        <v>12918</v>
      </c>
      <c r="C1418" s="210">
        <v>5</v>
      </c>
      <c r="D1418" s="1">
        <v>1161</v>
      </c>
      <c r="E1418" t="s">
        <v>53</v>
      </c>
      <c r="F1418">
        <v>9606</v>
      </c>
      <c r="G1418" s="139">
        <v>2011</v>
      </c>
      <c r="H1418" t="s">
        <v>148</v>
      </c>
      <c r="I1418">
        <v>1161</v>
      </c>
    </row>
    <row r="1419" spans="1:9" ht="14.25" customHeight="1">
      <c r="A1419" s="1" t="s">
        <v>504</v>
      </c>
      <c r="B1419" s="1">
        <v>12918</v>
      </c>
      <c r="C1419" s="210">
        <v>4</v>
      </c>
      <c r="D1419" s="1">
        <v>1094</v>
      </c>
      <c r="E1419" t="s">
        <v>53</v>
      </c>
      <c r="F1419">
        <v>9606</v>
      </c>
      <c r="G1419" s="139">
        <v>2011</v>
      </c>
      <c r="H1419" t="s">
        <v>147</v>
      </c>
      <c r="I1419">
        <v>1094</v>
      </c>
    </row>
    <row r="1420" spans="1:9" ht="14.25" customHeight="1">
      <c r="A1420" s="1" t="s">
        <v>504</v>
      </c>
      <c r="B1420" s="1">
        <v>12918</v>
      </c>
      <c r="C1420" s="210">
        <v>3</v>
      </c>
      <c r="D1420" s="1">
        <v>1215</v>
      </c>
      <c r="E1420" t="s">
        <v>53</v>
      </c>
      <c r="F1420">
        <v>9606</v>
      </c>
      <c r="G1420" s="139">
        <v>2011</v>
      </c>
      <c r="H1420" t="s">
        <v>146</v>
      </c>
      <c r="I1420">
        <v>1215</v>
      </c>
    </row>
    <row r="1421" spans="1:9" ht="14.25" customHeight="1">
      <c r="A1421" s="1" t="s">
        <v>504</v>
      </c>
      <c r="B1421" s="1">
        <v>12918</v>
      </c>
      <c r="C1421" s="210">
        <v>2</v>
      </c>
      <c r="D1421" s="1">
        <v>1036</v>
      </c>
      <c r="E1421" t="s">
        <v>53</v>
      </c>
      <c r="F1421">
        <v>9606</v>
      </c>
      <c r="G1421" s="139">
        <v>2011</v>
      </c>
      <c r="H1421" t="s">
        <v>145</v>
      </c>
      <c r="I1421">
        <v>1036</v>
      </c>
    </row>
    <row r="1422" spans="1:9" ht="14.25" customHeight="1">
      <c r="A1422" s="1" t="s">
        <v>504</v>
      </c>
      <c r="B1422" s="1">
        <v>12918</v>
      </c>
      <c r="C1422" s="210">
        <v>1</v>
      </c>
      <c r="D1422" s="1">
        <v>1169</v>
      </c>
      <c r="E1422" t="s">
        <v>53</v>
      </c>
      <c r="F1422">
        <v>9606</v>
      </c>
      <c r="G1422" s="139">
        <v>2011</v>
      </c>
      <c r="H1422" t="s">
        <v>144</v>
      </c>
      <c r="I1422">
        <v>1169</v>
      </c>
    </row>
    <row r="1423" spans="1:9" ht="14.25" customHeight="1">
      <c r="A1423" s="1" t="s">
        <v>505</v>
      </c>
      <c r="B1423" s="1" t="s">
        <v>9</v>
      </c>
      <c r="C1423" s="210" t="s">
        <v>9</v>
      </c>
      <c r="D1423" s="1" t="s">
        <v>8</v>
      </c>
      <c r="E1423" t="s">
        <v>68</v>
      </c>
      <c r="F1423">
        <v>9601</v>
      </c>
      <c r="G1423" s="139">
        <v>2011</v>
      </c>
      <c r="H1423" t="s">
        <v>155</v>
      </c>
      <c r="I1423">
        <v>-1</v>
      </c>
    </row>
    <row r="1424" spans="1:9" ht="14.25" customHeight="1">
      <c r="A1424" s="1" t="s">
        <v>505</v>
      </c>
      <c r="B1424" s="1" t="s">
        <v>9</v>
      </c>
      <c r="C1424" s="210" t="s">
        <v>9</v>
      </c>
      <c r="D1424" s="1" t="s">
        <v>8</v>
      </c>
      <c r="E1424" t="s">
        <v>68</v>
      </c>
      <c r="F1424">
        <v>9601</v>
      </c>
      <c r="G1424" s="139">
        <v>2011</v>
      </c>
      <c r="H1424" t="s">
        <v>154</v>
      </c>
      <c r="I1424">
        <v>-1</v>
      </c>
    </row>
    <row r="1425" spans="1:9" ht="14.25" customHeight="1">
      <c r="A1425" s="1" t="s">
        <v>505</v>
      </c>
      <c r="B1425" s="1" t="s">
        <v>9</v>
      </c>
      <c r="C1425" s="210" t="s">
        <v>9</v>
      </c>
      <c r="D1425" s="1" t="s">
        <v>8</v>
      </c>
      <c r="E1425" t="s">
        <v>68</v>
      </c>
      <c r="F1425">
        <v>9601</v>
      </c>
      <c r="G1425" s="139">
        <v>2011</v>
      </c>
      <c r="H1425" t="s">
        <v>153</v>
      </c>
      <c r="I1425">
        <v>-1</v>
      </c>
    </row>
    <row r="1426" spans="1:9" ht="14.25" customHeight="1">
      <c r="A1426" s="1" t="s">
        <v>505</v>
      </c>
      <c r="B1426" s="1" t="s">
        <v>9</v>
      </c>
      <c r="C1426" s="210" t="s">
        <v>9</v>
      </c>
      <c r="D1426" s="1" t="s">
        <v>8</v>
      </c>
      <c r="E1426" t="s">
        <v>68</v>
      </c>
      <c r="F1426">
        <v>9601</v>
      </c>
      <c r="G1426" s="139">
        <v>2011</v>
      </c>
      <c r="H1426" t="s">
        <v>152</v>
      </c>
      <c r="I1426">
        <v>-1</v>
      </c>
    </row>
    <row r="1427" spans="1:9" ht="14.25" customHeight="1">
      <c r="A1427" s="1" t="s">
        <v>505</v>
      </c>
      <c r="B1427" s="1" t="s">
        <v>9</v>
      </c>
      <c r="C1427" s="210" t="s">
        <v>9</v>
      </c>
      <c r="D1427" s="1" t="s">
        <v>8</v>
      </c>
      <c r="E1427" t="s">
        <v>68</v>
      </c>
      <c r="F1427">
        <v>9601</v>
      </c>
      <c r="G1427" s="139">
        <v>2011</v>
      </c>
      <c r="H1427" t="s">
        <v>151</v>
      </c>
      <c r="I1427">
        <v>-1</v>
      </c>
    </row>
    <row r="1428" spans="1:9" ht="14.25" customHeight="1">
      <c r="A1428" s="1" t="s">
        <v>505</v>
      </c>
      <c r="B1428" s="1" t="s">
        <v>9</v>
      </c>
      <c r="C1428" s="210" t="s">
        <v>9</v>
      </c>
      <c r="D1428" s="1" t="s">
        <v>8</v>
      </c>
      <c r="E1428" t="s">
        <v>68</v>
      </c>
      <c r="F1428">
        <v>9601</v>
      </c>
      <c r="G1428" s="139">
        <v>2011</v>
      </c>
      <c r="H1428" t="s">
        <v>150</v>
      </c>
      <c r="I1428">
        <v>-1</v>
      </c>
    </row>
    <row r="1429" spans="1:9" ht="14.25" customHeight="1">
      <c r="A1429" s="1" t="s">
        <v>505</v>
      </c>
      <c r="B1429" s="1" t="s">
        <v>9</v>
      </c>
      <c r="C1429" s="210" t="s">
        <v>9</v>
      </c>
      <c r="D1429" s="1" t="s">
        <v>8</v>
      </c>
      <c r="E1429" t="s">
        <v>68</v>
      </c>
      <c r="F1429">
        <v>9601</v>
      </c>
      <c r="G1429" s="139">
        <v>2011</v>
      </c>
      <c r="H1429" t="s">
        <v>149</v>
      </c>
      <c r="I1429">
        <v>-1</v>
      </c>
    </row>
    <row r="1430" spans="1:9" ht="14.25" customHeight="1">
      <c r="A1430" s="1" t="s">
        <v>505</v>
      </c>
      <c r="B1430" s="1" t="s">
        <v>9</v>
      </c>
      <c r="C1430" s="210" t="s">
        <v>9</v>
      </c>
      <c r="D1430" s="1" t="s">
        <v>8</v>
      </c>
      <c r="E1430" t="s">
        <v>68</v>
      </c>
      <c r="F1430">
        <v>9601</v>
      </c>
      <c r="G1430" s="139">
        <v>2011</v>
      </c>
      <c r="H1430" t="s">
        <v>148</v>
      </c>
      <c r="I1430">
        <v>-1</v>
      </c>
    </row>
    <row r="1431" spans="1:9" ht="14.25" customHeight="1">
      <c r="A1431" s="1" t="s">
        <v>505</v>
      </c>
      <c r="B1431" s="1" t="s">
        <v>9</v>
      </c>
      <c r="C1431" s="210" t="s">
        <v>9</v>
      </c>
      <c r="D1431" s="1" t="s">
        <v>8</v>
      </c>
      <c r="E1431" t="s">
        <v>68</v>
      </c>
      <c r="F1431">
        <v>9601</v>
      </c>
      <c r="G1431" s="139">
        <v>2011</v>
      </c>
      <c r="H1431" t="s">
        <v>147</v>
      </c>
      <c r="I1431">
        <v>-1</v>
      </c>
    </row>
    <row r="1432" spans="1:9" ht="14.25" customHeight="1">
      <c r="A1432" s="1" t="s">
        <v>505</v>
      </c>
      <c r="B1432" s="1" t="s">
        <v>9</v>
      </c>
      <c r="C1432" s="210" t="s">
        <v>9</v>
      </c>
      <c r="D1432" s="1" t="s">
        <v>8</v>
      </c>
      <c r="E1432" t="s">
        <v>68</v>
      </c>
      <c r="F1432">
        <v>9601</v>
      </c>
      <c r="G1432" s="139">
        <v>2011</v>
      </c>
      <c r="H1432" t="s">
        <v>146</v>
      </c>
      <c r="I1432">
        <v>-1</v>
      </c>
    </row>
    <row r="1433" spans="1:9" ht="14.25" customHeight="1">
      <c r="A1433" s="1" t="s">
        <v>505</v>
      </c>
      <c r="B1433" s="1" t="s">
        <v>9</v>
      </c>
      <c r="C1433" s="210" t="s">
        <v>9</v>
      </c>
      <c r="D1433" s="1" t="s">
        <v>8</v>
      </c>
      <c r="E1433" t="s">
        <v>68</v>
      </c>
      <c r="F1433">
        <v>9601</v>
      </c>
      <c r="G1433" s="139">
        <v>2011</v>
      </c>
      <c r="H1433" t="s">
        <v>145</v>
      </c>
      <c r="I1433">
        <v>-1</v>
      </c>
    </row>
    <row r="1434" spans="1:9" ht="14.25" customHeight="1">
      <c r="A1434" s="1" t="s">
        <v>505</v>
      </c>
      <c r="B1434" s="1" t="s">
        <v>9</v>
      </c>
      <c r="C1434" s="210" t="s">
        <v>9</v>
      </c>
      <c r="D1434" s="1" t="s">
        <v>8</v>
      </c>
      <c r="E1434" t="s">
        <v>68</v>
      </c>
      <c r="F1434">
        <v>9601</v>
      </c>
      <c r="G1434" s="139">
        <v>2011</v>
      </c>
      <c r="H1434" t="s">
        <v>144</v>
      </c>
      <c r="I1434">
        <v>-1</v>
      </c>
    </row>
    <row r="1435" spans="1:9" ht="14.25" customHeight="1">
      <c r="A1435" s="1" t="s">
        <v>506</v>
      </c>
      <c r="B1435" s="1" t="s">
        <v>9</v>
      </c>
      <c r="C1435" s="210" t="s">
        <v>9</v>
      </c>
      <c r="D1435" s="1" t="s">
        <v>8</v>
      </c>
      <c r="E1435" t="s">
        <v>68</v>
      </c>
      <c r="F1435">
        <v>9602</v>
      </c>
      <c r="G1435" s="139">
        <v>2011</v>
      </c>
      <c r="H1435" t="s">
        <v>155</v>
      </c>
      <c r="I1435">
        <v>-1</v>
      </c>
    </row>
    <row r="1436" spans="1:9" ht="14.25" customHeight="1">
      <c r="A1436" s="1" t="s">
        <v>506</v>
      </c>
      <c r="B1436" s="1" t="s">
        <v>9</v>
      </c>
      <c r="C1436" s="210" t="s">
        <v>9</v>
      </c>
      <c r="D1436" s="1" t="s">
        <v>8</v>
      </c>
      <c r="E1436" t="s">
        <v>68</v>
      </c>
      <c r="F1436">
        <v>9602</v>
      </c>
      <c r="G1436" s="139">
        <v>2011</v>
      </c>
      <c r="H1436" t="s">
        <v>154</v>
      </c>
      <c r="I1436">
        <v>-1</v>
      </c>
    </row>
    <row r="1437" spans="1:9" ht="14.25" customHeight="1">
      <c r="A1437" s="1" t="s">
        <v>506</v>
      </c>
      <c r="B1437" s="1" t="s">
        <v>9</v>
      </c>
      <c r="C1437" s="210" t="s">
        <v>9</v>
      </c>
      <c r="D1437" s="1" t="s">
        <v>8</v>
      </c>
      <c r="E1437" t="s">
        <v>68</v>
      </c>
      <c r="F1437">
        <v>9602</v>
      </c>
      <c r="G1437" s="139">
        <v>2011</v>
      </c>
      <c r="H1437" t="s">
        <v>153</v>
      </c>
      <c r="I1437">
        <v>-1</v>
      </c>
    </row>
    <row r="1438" spans="1:9" ht="14.25" customHeight="1">
      <c r="A1438" s="1" t="s">
        <v>506</v>
      </c>
      <c r="B1438" s="1" t="s">
        <v>9</v>
      </c>
      <c r="C1438" s="210" t="s">
        <v>9</v>
      </c>
      <c r="D1438" s="1" t="s">
        <v>8</v>
      </c>
      <c r="E1438" t="s">
        <v>68</v>
      </c>
      <c r="F1438">
        <v>9602</v>
      </c>
      <c r="G1438" s="139">
        <v>2011</v>
      </c>
      <c r="H1438" t="s">
        <v>152</v>
      </c>
      <c r="I1438">
        <v>-1</v>
      </c>
    </row>
    <row r="1439" spans="1:9" ht="14.25" customHeight="1">
      <c r="A1439" s="1" t="s">
        <v>506</v>
      </c>
      <c r="B1439" s="1" t="s">
        <v>9</v>
      </c>
      <c r="C1439" s="210" t="s">
        <v>9</v>
      </c>
      <c r="D1439" s="1" t="s">
        <v>8</v>
      </c>
      <c r="E1439" t="s">
        <v>68</v>
      </c>
      <c r="F1439">
        <v>9602</v>
      </c>
      <c r="G1439" s="139">
        <v>2011</v>
      </c>
      <c r="H1439" t="s">
        <v>151</v>
      </c>
      <c r="I1439">
        <v>-1</v>
      </c>
    </row>
    <row r="1440" spans="1:9" ht="14.25" customHeight="1">
      <c r="A1440" s="1" t="s">
        <v>506</v>
      </c>
      <c r="B1440" s="1" t="s">
        <v>9</v>
      </c>
      <c r="C1440" s="210" t="s">
        <v>9</v>
      </c>
      <c r="D1440" s="1" t="s">
        <v>8</v>
      </c>
      <c r="E1440" t="s">
        <v>68</v>
      </c>
      <c r="F1440">
        <v>9602</v>
      </c>
      <c r="G1440" s="139">
        <v>2011</v>
      </c>
      <c r="H1440" t="s">
        <v>150</v>
      </c>
      <c r="I1440">
        <v>-1</v>
      </c>
    </row>
    <row r="1441" spans="1:9" ht="14.25" customHeight="1">
      <c r="A1441" s="1" t="s">
        <v>506</v>
      </c>
      <c r="B1441" s="1" t="s">
        <v>9</v>
      </c>
      <c r="C1441" s="210" t="s">
        <v>9</v>
      </c>
      <c r="D1441" s="1" t="s">
        <v>8</v>
      </c>
      <c r="E1441" t="s">
        <v>68</v>
      </c>
      <c r="F1441">
        <v>9602</v>
      </c>
      <c r="G1441" s="139">
        <v>2011</v>
      </c>
      <c r="H1441" t="s">
        <v>149</v>
      </c>
      <c r="I1441">
        <v>-1</v>
      </c>
    </row>
    <row r="1442" spans="1:9" ht="14.25" customHeight="1">
      <c r="A1442" s="1" t="s">
        <v>506</v>
      </c>
      <c r="B1442" s="1" t="s">
        <v>9</v>
      </c>
      <c r="C1442" s="210" t="s">
        <v>9</v>
      </c>
      <c r="D1442" s="1" t="s">
        <v>8</v>
      </c>
      <c r="E1442" t="s">
        <v>68</v>
      </c>
      <c r="F1442">
        <v>9602</v>
      </c>
      <c r="G1442" s="139">
        <v>2011</v>
      </c>
      <c r="H1442" t="s">
        <v>148</v>
      </c>
      <c r="I1442">
        <v>-1</v>
      </c>
    </row>
    <row r="1443" spans="1:9" ht="14.25" customHeight="1">
      <c r="A1443" s="1" t="s">
        <v>506</v>
      </c>
      <c r="B1443" s="1" t="s">
        <v>9</v>
      </c>
      <c r="C1443" s="210" t="s">
        <v>9</v>
      </c>
      <c r="D1443" s="1" t="s">
        <v>8</v>
      </c>
      <c r="E1443" t="s">
        <v>68</v>
      </c>
      <c r="F1443">
        <v>9602</v>
      </c>
      <c r="G1443" s="139">
        <v>2011</v>
      </c>
      <c r="H1443" t="s">
        <v>147</v>
      </c>
      <c r="I1443">
        <v>-1</v>
      </c>
    </row>
    <row r="1444" spans="1:9" ht="14.25" customHeight="1">
      <c r="A1444" s="1" t="s">
        <v>506</v>
      </c>
      <c r="B1444" s="1" t="s">
        <v>9</v>
      </c>
      <c r="C1444" s="210" t="s">
        <v>9</v>
      </c>
      <c r="D1444" s="1" t="s">
        <v>8</v>
      </c>
      <c r="E1444" t="s">
        <v>68</v>
      </c>
      <c r="F1444">
        <v>9602</v>
      </c>
      <c r="G1444" s="139">
        <v>2011</v>
      </c>
      <c r="H1444" t="s">
        <v>146</v>
      </c>
      <c r="I1444">
        <v>-1</v>
      </c>
    </row>
    <row r="1445" spans="1:9" ht="14.25" customHeight="1">
      <c r="A1445" s="1" t="s">
        <v>506</v>
      </c>
      <c r="B1445" s="1" t="s">
        <v>9</v>
      </c>
      <c r="C1445" s="210" t="s">
        <v>9</v>
      </c>
      <c r="D1445" s="1" t="s">
        <v>8</v>
      </c>
      <c r="E1445" t="s">
        <v>68</v>
      </c>
      <c r="F1445">
        <v>9602</v>
      </c>
      <c r="G1445" s="139">
        <v>2011</v>
      </c>
      <c r="H1445" t="s">
        <v>145</v>
      </c>
      <c r="I1445">
        <v>-1</v>
      </c>
    </row>
    <row r="1446" spans="1:9" ht="14.25" customHeight="1">
      <c r="A1446" s="1" t="s">
        <v>506</v>
      </c>
      <c r="B1446" s="1" t="s">
        <v>9</v>
      </c>
      <c r="C1446" s="210" t="s">
        <v>9</v>
      </c>
      <c r="D1446" s="1" t="s">
        <v>8</v>
      </c>
      <c r="E1446" t="s">
        <v>68</v>
      </c>
      <c r="F1446">
        <v>9602</v>
      </c>
      <c r="G1446" s="139">
        <v>2011</v>
      </c>
      <c r="H1446" t="s">
        <v>144</v>
      </c>
      <c r="I1446">
        <v>-1</v>
      </c>
    </row>
    <row r="1447" spans="1:9" ht="14.25" customHeight="1">
      <c r="A1447" s="1" t="s">
        <v>507</v>
      </c>
      <c r="B1447" s="1" t="s">
        <v>9</v>
      </c>
      <c r="C1447" s="210" t="s">
        <v>9</v>
      </c>
      <c r="D1447" s="1" t="s">
        <v>8</v>
      </c>
      <c r="E1447" t="s">
        <v>68</v>
      </c>
      <c r="F1447">
        <v>9603</v>
      </c>
      <c r="G1447" s="139">
        <v>2011</v>
      </c>
      <c r="H1447" t="s">
        <v>155</v>
      </c>
      <c r="I1447">
        <v>-1</v>
      </c>
    </row>
    <row r="1448" spans="1:9" ht="14.25" customHeight="1">
      <c r="A1448" s="1" t="s">
        <v>507</v>
      </c>
      <c r="B1448" s="1" t="s">
        <v>9</v>
      </c>
      <c r="C1448" s="210" t="s">
        <v>9</v>
      </c>
      <c r="D1448" s="1" t="s">
        <v>8</v>
      </c>
      <c r="E1448" t="s">
        <v>68</v>
      </c>
      <c r="F1448">
        <v>9603</v>
      </c>
      <c r="G1448" s="139">
        <v>2011</v>
      </c>
      <c r="H1448" t="s">
        <v>154</v>
      </c>
      <c r="I1448">
        <v>-1</v>
      </c>
    </row>
    <row r="1449" spans="1:9" ht="14.25" customHeight="1">
      <c r="A1449" s="1" t="s">
        <v>507</v>
      </c>
      <c r="B1449" s="1" t="s">
        <v>9</v>
      </c>
      <c r="C1449" s="210" t="s">
        <v>9</v>
      </c>
      <c r="D1449" s="1" t="s">
        <v>8</v>
      </c>
      <c r="E1449" t="s">
        <v>68</v>
      </c>
      <c r="F1449">
        <v>9603</v>
      </c>
      <c r="G1449" s="139">
        <v>2011</v>
      </c>
      <c r="H1449" t="s">
        <v>153</v>
      </c>
      <c r="I1449">
        <v>-1</v>
      </c>
    </row>
    <row r="1450" spans="1:9" ht="14.25" customHeight="1">
      <c r="A1450" s="1" t="s">
        <v>507</v>
      </c>
      <c r="B1450" s="1" t="s">
        <v>9</v>
      </c>
      <c r="C1450" s="210" t="s">
        <v>9</v>
      </c>
      <c r="D1450" s="1" t="s">
        <v>8</v>
      </c>
      <c r="E1450" t="s">
        <v>68</v>
      </c>
      <c r="F1450">
        <v>9603</v>
      </c>
      <c r="G1450" s="139">
        <v>2011</v>
      </c>
      <c r="H1450" t="s">
        <v>152</v>
      </c>
      <c r="I1450">
        <v>-1</v>
      </c>
    </row>
    <row r="1451" spans="1:9" ht="14.25" customHeight="1">
      <c r="A1451" s="1" t="s">
        <v>507</v>
      </c>
      <c r="B1451" s="1" t="s">
        <v>9</v>
      </c>
      <c r="C1451" s="210" t="s">
        <v>9</v>
      </c>
      <c r="D1451" s="1" t="s">
        <v>8</v>
      </c>
      <c r="E1451" t="s">
        <v>68</v>
      </c>
      <c r="F1451">
        <v>9603</v>
      </c>
      <c r="G1451" s="139">
        <v>2011</v>
      </c>
      <c r="H1451" t="s">
        <v>151</v>
      </c>
      <c r="I1451">
        <v>-1</v>
      </c>
    </row>
    <row r="1452" spans="1:9" ht="14.25" customHeight="1">
      <c r="A1452" s="1" t="s">
        <v>507</v>
      </c>
      <c r="B1452" s="1" t="s">
        <v>9</v>
      </c>
      <c r="C1452" s="210" t="s">
        <v>9</v>
      </c>
      <c r="D1452" s="1" t="s">
        <v>8</v>
      </c>
      <c r="E1452" t="s">
        <v>68</v>
      </c>
      <c r="F1452">
        <v>9603</v>
      </c>
      <c r="G1452" s="139">
        <v>2011</v>
      </c>
      <c r="H1452" t="s">
        <v>150</v>
      </c>
      <c r="I1452">
        <v>-1</v>
      </c>
    </row>
    <row r="1453" spans="1:9" ht="14.25" customHeight="1">
      <c r="A1453" s="1" t="s">
        <v>507</v>
      </c>
      <c r="B1453" s="1" t="s">
        <v>9</v>
      </c>
      <c r="C1453" s="210" t="s">
        <v>9</v>
      </c>
      <c r="D1453" s="1" t="s">
        <v>8</v>
      </c>
      <c r="E1453" t="s">
        <v>68</v>
      </c>
      <c r="F1453">
        <v>9603</v>
      </c>
      <c r="G1453" s="139">
        <v>2011</v>
      </c>
      <c r="H1453" t="s">
        <v>149</v>
      </c>
      <c r="I1453">
        <v>-1</v>
      </c>
    </row>
    <row r="1454" spans="1:9" ht="14.25" customHeight="1">
      <c r="A1454" s="1" t="s">
        <v>507</v>
      </c>
      <c r="B1454" s="1" t="s">
        <v>9</v>
      </c>
      <c r="C1454" s="210" t="s">
        <v>9</v>
      </c>
      <c r="D1454" s="1" t="s">
        <v>8</v>
      </c>
      <c r="E1454" t="s">
        <v>68</v>
      </c>
      <c r="F1454">
        <v>9603</v>
      </c>
      <c r="G1454" s="139">
        <v>2011</v>
      </c>
      <c r="H1454" t="s">
        <v>148</v>
      </c>
      <c r="I1454">
        <v>-1</v>
      </c>
    </row>
    <row r="1455" spans="1:9" ht="14.25" customHeight="1">
      <c r="A1455" s="1" t="s">
        <v>507</v>
      </c>
      <c r="B1455" s="1" t="s">
        <v>9</v>
      </c>
      <c r="C1455" s="210" t="s">
        <v>9</v>
      </c>
      <c r="D1455" s="1" t="s">
        <v>8</v>
      </c>
      <c r="E1455" t="s">
        <v>68</v>
      </c>
      <c r="F1455">
        <v>9603</v>
      </c>
      <c r="G1455" s="139">
        <v>2011</v>
      </c>
      <c r="H1455" t="s">
        <v>147</v>
      </c>
      <c r="I1455">
        <v>-1</v>
      </c>
    </row>
    <row r="1456" spans="1:9" ht="14.25" customHeight="1">
      <c r="A1456" s="1" t="s">
        <v>507</v>
      </c>
      <c r="B1456" s="1" t="s">
        <v>9</v>
      </c>
      <c r="C1456" s="210" t="s">
        <v>9</v>
      </c>
      <c r="D1456" s="1" t="s">
        <v>8</v>
      </c>
      <c r="E1456" t="s">
        <v>68</v>
      </c>
      <c r="F1456">
        <v>9603</v>
      </c>
      <c r="G1456" s="139">
        <v>2011</v>
      </c>
      <c r="H1456" t="s">
        <v>146</v>
      </c>
      <c r="I1456">
        <v>-1</v>
      </c>
    </row>
    <row r="1457" spans="1:9" ht="14.25" customHeight="1">
      <c r="A1457" s="1" t="s">
        <v>507</v>
      </c>
      <c r="B1457" s="1" t="s">
        <v>9</v>
      </c>
      <c r="C1457" s="210" t="s">
        <v>9</v>
      </c>
      <c r="D1457" s="1" t="s">
        <v>8</v>
      </c>
      <c r="E1457" t="s">
        <v>68</v>
      </c>
      <c r="F1457">
        <v>9603</v>
      </c>
      <c r="G1457" s="139">
        <v>2011</v>
      </c>
      <c r="H1457" t="s">
        <v>145</v>
      </c>
      <c r="I1457">
        <v>-1</v>
      </c>
    </row>
    <row r="1458" spans="1:9" ht="14.25" customHeight="1">
      <c r="A1458" s="1" t="s">
        <v>507</v>
      </c>
      <c r="B1458" s="403" t="s">
        <v>9</v>
      </c>
      <c r="C1458" s="404" t="s">
        <v>9</v>
      </c>
      <c r="D1458" s="403" t="s">
        <v>8</v>
      </c>
      <c r="E1458" t="s">
        <v>68</v>
      </c>
      <c r="F1458">
        <v>9603</v>
      </c>
      <c r="G1458" s="139">
        <v>2011</v>
      </c>
      <c r="H1458" t="s">
        <v>144</v>
      </c>
      <c r="I1458">
        <v>-1</v>
      </c>
    </row>
    <row r="1459" spans="1:9" ht="14.25" customHeight="1">
      <c r="A1459" s="1" t="s">
        <v>508</v>
      </c>
      <c r="B1459" s="1" t="s">
        <v>9</v>
      </c>
      <c r="C1459" s="210" t="s">
        <v>9</v>
      </c>
      <c r="D1459" s="1" t="s">
        <v>8</v>
      </c>
      <c r="E1459" t="s">
        <v>68</v>
      </c>
      <c r="F1459">
        <v>9604</v>
      </c>
      <c r="G1459" s="139">
        <v>2011</v>
      </c>
      <c r="H1459" t="s">
        <v>155</v>
      </c>
      <c r="I1459">
        <v>-1</v>
      </c>
    </row>
    <row r="1460" spans="1:9" ht="14.25" customHeight="1">
      <c r="A1460" s="1" t="s">
        <v>508</v>
      </c>
      <c r="B1460" s="1" t="s">
        <v>9</v>
      </c>
      <c r="C1460" s="210" t="s">
        <v>9</v>
      </c>
      <c r="D1460" s="1" t="s">
        <v>8</v>
      </c>
      <c r="E1460" t="s">
        <v>68</v>
      </c>
      <c r="F1460">
        <v>9604</v>
      </c>
      <c r="G1460" s="139">
        <v>2011</v>
      </c>
      <c r="H1460" t="s">
        <v>154</v>
      </c>
      <c r="I1460">
        <v>-1</v>
      </c>
    </row>
    <row r="1461" spans="1:9" ht="14.25" customHeight="1">
      <c r="A1461" s="1" t="s">
        <v>508</v>
      </c>
      <c r="B1461" s="1" t="s">
        <v>9</v>
      </c>
      <c r="C1461" s="210" t="s">
        <v>9</v>
      </c>
      <c r="D1461" s="1" t="s">
        <v>8</v>
      </c>
      <c r="E1461" t="s">
        <v>68</v>
      </c>
      <c r="F1461">
        <v>9604</v>
      </c>
      <c r="G1461" s="139">
        <v>2011</v>
      </c>
      <c r="H1461" t="s">
        <v>153</v>
      </c>
      <c r="I1461">
        <v>-1</v>
      </c>
    </row>
    <row r="1462" spans="1:9" ht="14.25" customHeight="1">
      <c r="A1462" s="1" t="s">
        <v>508</v>
      </c>
      <c r="B1462" s="1" t="s">
        <v>9</v>
      </c>
      <c r="C1462" s="210" t="s">
        <v>9</v>
      </c>
      <c r="D1462" s="1" t="s">
        <v>8</v>
      </c>
      <c r="E1462" t="s">
        <v>68</v>
      </c>
      <c r="F1462">
        <v>9604</v>
      </c>
      <c r="G1462" s="139">
        <v>2011</v>
      </c>
      <c r="H1462" t="s">
        <v>152</v>
      </c>
      <c r="I1462">
        <v>-1</v>
      </c>
    </row>
    <row r="1463" spans="1:9" ht="14.25" customHeight="1">
      <c r="A1463" s="1" t="s">
        <v>508</v>
      </c>
      <c r="B1463" s="1" t="s">
        <v>9</v>
      </c>
      <c r="C1463" s="210" t="s">
        <v>9</v>
      </c>
      <c r="D1463" s="1" t="s">
        <v>8</v>
      </c>
      <c r="E1463" t="s">
        <v>68</v>
      </c>
      <c r="F1463">
        <v>9604</v>
      </c>
      <c r="G1463" s="139">
        <v>2011</v>
      </c>
      <c r="H1463" t="s">
        <v>151</v>
      </c>
      <c r="I1463">
        <v>-1</v>
      </c>
    </row>
    <row r="1464" spans="1:9" ht="14.25" customHeight="1">
      <c r="A1464" s="1" t="s">
        <v>508</v>
      </c>
      <c r="B1464" s="1" t="s">
        <v>9</v>
      </c>
      <c r="C1464" s="210" t="s">
        <v>9</v>
      </c>
      <c r="D1464" s="1" t="s">
        <v>8</v>
      </c>
      <c r="E1464" t="s">
        <v>68</v>
      </c>
      <c r="F1464">
        <v>9604</v>
      </c>
      <c r="G1464" s="139">
        <v>2011</v>
      </c>
      <c r="H1464" t="s">
        <v>150</v>
      </c>
      <c r="I1464">
        <v>-1</v>
      </c>
    </row>
    <row r="1465" spans="1:9" ht="14.25" customHeight="1">
      <c r="A1465" s="1" t="s">
        <v>508</v>
      </c>
      <c r="B1465" s="1" t="s">
        <v>9</v>
      </c>
      <c r="C1465" s="210" t="s">
        <v>9</v>
      </c>
      <c r="D1465" s="1" t="s">
        <v>8</v>
      </c>
      <c r="E1465" t="s">
        <v>68</v>
      </c>
      <c r="F1465">
        <v>9604</v>
      </c>
      <c r="G1465" s="139">
        <v>2011</v>
      </c>
      <c r="H1465" t="s">
        <v>149</v>
      </c>
      <c r="I1465">
        <v>-1</v>
      </c>
    </row>
    <row r="1466" spans="1:9" ht="14.25" customHeight="1">
      <c r="A1466" s="1" t="s">
        <v>508</v>
      </c>
      <c r="B1466" s="1" t="s">
        <v>9</v>
      </c>
      <c r="C1466" s="210" t="s">
        <v>9</v>
      </c>
      <c r="D1466" s="1" t="s">
        <v>8</v>
      </c>
      <c r="E1466" t="s">
        <v>68</v>
      </c>
      <c r="F1466">
        <v>9604</v>
      </c>
      <c r="G1466" s="139">
        <v>2011</v>
      </c>
      <c r="H1466" t="s">
        <v>148</v>
      </c>
      <c r="I1466">
        <v>-1</v>
      </c>
    </row>
    <row r="1467" spans="1:9" ht="14.25" customHeight="1">
      <c r="A1467" s="1" t="s">
        <v>508</v>
      </c>
      <c r="B1467" s="1" t="s">
        <v>9</v>
      </c>
      <c r="C1467" s="210" t="s">
        <v>9</v>
      </c>
      <c r="D1467" s="1" t="s">
        <v>8</v>
      </c>
      <c r="E1467" t="s">
        <v>68</v>
      </c>
      <c r="F1467">
        <v>9604</v>
      </c>
      <c r="G1467" s="139">
        <v>2011</v>
      </c>
      <c r="H1467" t="s">
        <v>147</v>
      </c>
      <c r="I1467">
        <v>-1</v>
      </c>
    </row>
    <row r="1468" spans="1:9" ht="14.25" customHeight="1">
      <c r="A1468" s="1" t="s">
        <v>508</v>
      </c>
      <c r="B1468" s="1" t="s">
        <v>9</v>
      </c>
      <c r="C1468" s="210" t="s">
        <v>9</v>
      </c>
      <c r="D1468" s="1" t="s">
        <v>8</v>
      </c>
      <c r="E1468" t="s">
        <v>68</v>
      </c>
      <c r="F1468">
        <v>9604</v>
      </c>
      <c r="G1468" s="139">
        <v>2011</v>
      </c>
      <c r="H1468" t="s">
        <v>146</v>
      </c>
      <c r="I1468">
        <v>-1</v>
      </c>
    </row>
    <row r="1469" spans="1:9" ht="14.25" customHeight="1">
      <c r="A1469" s="1" t="s">
        <v>508</v>
      </c>
      <c r="B1469" s="1" t="s">
        <v>9</v>
      </c>
      <c r="C1469" s="210" t="s">
        <v>9</v>
      </c>
      <c r="D1469" s="1" t="s">
        <v>8</v>
      </c>
      <c r="E1469" t="s">
        <v>68</v>
      </c>
      <c r="F1469">
        <v>9604</v>
      </c>
      <c r="G1469" s="139">
        <v>2011</v>
      </c>
      <c r="H1469" t="s">
        <v>145</v>
      </c>
      <c r="I1469">
        <v>-1</v>
      </c>
    </row>
    <row r="1470" spans="1:9" ht="14.25" customHeight="1">
      <c r="A1470" s="1" t="s">
        <v>508</v>
      </c>
      <c r="B1470" s="1" t="s">
        <v>9</v>
      </c>
      <c r="C1470" s="210" t="s">
        <v>9</v>
      </c>
      <c r="D1470" s="1" t="s">
        <v>8</v>
      </c>
      <c r="E1470" t="s">
        <v>68</v>
      </c>
      <c r="F1470">
        <v>9604</v>
      </c>
      <c r="G1470" s="139">
        <v>2011</v>
      </c>
      <c r="H1470" t="s">
        <v>144</v>
      </c>
      <c r="I1470">
        <v>-1</v>
      </c>
    </row>
    <row r="1471" spans="1:9" ht="14.25" customHeight="1">
      <c r="A1471" s="1" t="s">
        <v>509</v>
      </c>
      <c r="B1471" s="1" t="s">
        <v>9</v>
      </c>
      <c r="C1471" s="210" t="s">
        <v>9</v>
      </c>
      <c r="D1471" s="1" t="s">
        <v>8</v>
      </c>
      <c r="E1471" t="s">
        <v>68</v>
      </c>
      <c r="F1471">
        <v>9605</v>
      </c>
      <c r="G1471" s="139">
        <v>2011</v>
      </c>
      <c r="H1471" t="s">
        <v>155</v>
      </c>
      <c r="I1471">
        <v>-1</v>
      </c>
    </row>
    <row r="1472" spans="1:9" ht="14.25" customHeight="1">
      <c r="A1472" s="1" t="s">
        <v>509</v>
      </c>
      <c r="B1472" s="1" t="s">
        <v>9</v>
      </c>
      <c r="C1472" s="210" t="s">
        <v>9</v>
      </c>
      <c r="D1472" s="1" t="s">
        <v>8</v>
      </c>
      <c r="E1472" t="s">
        <v>68</v>
      </c>
      <c r="F1472">
        <v>9605</v>
      </c>
      <c r="G1472" s="139">
        <v>2011</v>
      </c>
      <c r="H1472" t="s">
        <v>154</v>
      </c>
      <c r="I1472">
        <v>-1</v>
      </c>
    </row>
    <row r="1473" spans="1:9" ht="14.25" customHeight="1">
      <c r="A1473" s="1" t="s">
        <v>509</v>
      </c>
      <c r="B1473" s="1" t="s">
        <v>9</v>
      </c>
      <c r="C1473" s="210" t="s">
        <v>9</v>
      </c>
      <c r="D1473" s="1" t="s">
        <v>8</v>
      </c>
      <c r="E1473" t="s">
        <v>68</v>
      </c>
      <c r="F1473">
        <v>9605</v>
      </c>
      <c r="G1473" s="139">
        <v>2011</v>
      </c>
      <c r="H1473" t="s">
        <v>153</v>
      </c>
      <c r="I1473">
        <v>-1</v>
      </c>
    </row>
    <row r="1474" spans="1:9" ht="14.25" customHeight="1">
      <c r="A1474" s="1" t="s">
        <v>509</v>
      </c>
      <c r="B1474" s="1" t="s">
        <v>9</v>
      </c>
      <c r="C1474" s="210" t="s">
        <v>9</v>
      </c>
      <c r="D1474" s="1" t="s">
        <v>8</v>
      </c>
      <c r="E1474" t="s">
        <v>68</v>
      </c>
      <c r="F1474">
        <v>9605</v>
      </c>
      <c r="G1474" s="139">
        <v>2011</v>
      </c>
      <c r="H1474" t="s">
        <v>152</v>
      </c>
      <c r="I1474">
        <v>-1</v>
      </c>
    </row>
    <row r="1475" spans="1:9" ht="14.25" customHeight="1">
      <c r="A1475" s="1" t="s">
        <v>509</v>
      </c>
      <c r="B1475" s="1" t="s">
        <v>9</v>
      </c>
      <c r="C1475" s="210" t="s">
        <v>9</v>
      </c>
      <c r="D1475" s="1" t="s">
        <v>8</v>
      </c>
      <c r="E1475" t="s">
        <v>68</v>
      </c>
      <c r="F1475">
        <v>9605</v>
      </c>
      <c r="G1475" s="139">
        <v>2011</v>
      </c>
      <c r="H1475" t="s">
        <v>151</v>
      </c>
      <c r="I1475">
        <v>-1</v>
      </c>
    </row>
    <row r="1476" spans="1:9" ht="14.25" customHeight="1">
      <c r="A1476" s="1" t="s">
        <v>509</v>
      </c>
      <c r="B1476" s="1" t="s">
        <v>9</v>
      </c>
      <c r="C1476" s="210" t="s">
        <v>9</v>
      </c>
      <c r="D1476" s="1" t="s">
        <v>8</v>
      </c>
      <c r="E1476" t="s">
        <v>68</v>
      </c>
      <c r="F1476">
        <v>9605</v>
      </c>
      <c r="G1476" s="139">
        <v>2011</v>
      </c>
      <c r="H1476" t="s">
        <v>150</v>
      </c>
      <c r="I1476">
        <v>-1</v>
      </c>
    </row>
    <row r="1477" spans="1:9" ht="14.25" customHeight="1">
      <c r="A1477" s="1" t="s">
        <v>509</v>
      </c>
      <c r="B1477" s="1" t="s">
        <v>9</v>
      </c>
      <c r="C1477" s="210" t="s">
        <v>9</v>
      </c>
      <c r="D1477" s="1" t="s">
        <v>8</v>
      </c>
      <c r="E1477" t="s">
        <v>68</v>
      </c>
      <c r="F1477">
        <v>9605</v>
      </c>
      <c r="G1477" s="139">
        <v>2011</v>
      </c>
      <c r="H1477" t="s">
        <v>149</v>
      </c>
      <c r="I1477">
        <v>-1</v>
      </c>
    </row>
    <row r="1478" spans="1:9" ht="14.25" customHeight="1">
      <c r="A1478" s="1" t="s">
        <v>509</v>
      </c>
      <c r="B1478" s="1" t="s">
        <v>9</v>
      </c>
      <c r="C1478" s="210" t="s">
        <v>9</v>
      </c>
      <c r="D1478" s="1" t="s">
        <v>8</v>
      </c>
      <c r="E1478" t="s">
        <v>68</v>
      </c>
      <c r="F1478">
        <v>9605</v>
      </c>
      <c r="G1478" s="139">
        <v>2011</v>
      </c>
      <c r="H1478" t="s">
        <v>148</v>
      </c>
      <c r="I1478">
        <v>-1</v>
      </c>
    </row>
    <row r="1479" spans="1:9" ht="14.25" customHeight="1">
      <c r="A1479" s="1" t="s">
        <v>509</v>
      </c>
      <c r="B1479" s="1" t="s">
        <v>9</v>
      </c>
      <c r="C1479" s="210" t="s">
        <v>9</v>
      </c>
      <c r="D1479" s="1" t="s">
        <v>8</v>
      </c>
      <c r="E1479" t="s">
        <v>68</v>
      </c>
      <c r="F1479">
        <v>9605</v>
      </c>
      <c r="G1479" s="139">
        <v>2011</v>
      </c>
      <c r="H1479" t="s">
        <v>147</v>
      </c>
      <c r="I1479">
        <v>-1</v>
      </c>
    </row>
    <row r="1480" spans="1:9" ht="14.25" customHeight="1">
      <c r="A1480" s="1" t="s">
        <v>509</v>
      </c>
      <c r="B1480" s="1" t="s">
        <v>9</v>
      </c>
      <c r="C1480" s="210" t="s">
        <v>9</v>
      </c>
      <c r="D1480" s="1" t="s">
        <v>8</v>
      </c>
      <c r="E1480" t="s">
        <v>68</v>
      </c>
      <c r="F1480">
        <v>9605</v>
      </c>
      <c r="G1480" s="139">
        <v>2011</v>
      </c>
      <c r="H1480" t="s">
        <v>146</v>
      </c>
      <c r="I1480">
        <v>-1</v>
      </c>
    </row>
    <row r="1481" spans="1:9" ht="14.25" customHeight="1">
      <c r="A1481" s="1" t="s">
        <v>509</v>
      </c>
      <c r="B1481" s="1" t="s">
        <v>9</v>
      </c>
      <c r="C1481" s="210" t="s">
        <v>9</v>
      </c>
      <c r="D1481" s="1" t="s">
        <v>8</v>
      </c>
      <c r="E1481" t="s">
        <v>68</v>
      </c>
      <c r="F1481">
        <v>9605</v>
      </c>
      <c r="G1481" s="139">
        <v>2011</v>
      </c>
      <c r="H1481" t="s">
        <v>145</v>
      </c>
      <c r="I1481">
        <v>-1</v>
      </c>
    </row>
    <row r="1482" spans="1:9" ht="14.25" customHeight="1">
      <c r="A1482" s="1" t="s">
        <v>509</v>
      </c>
      <c r="B1482" s="1" t="s">
        <v>9</v>
      </c>
      <c r="C1482" s="210" t="s">
        <v>9</v>
      </c>
      <c r="D1482" s="1" t="s">
        <v>8</v>
      </c>
      <c r="E1482" t="s">
        <v>68</v>
      </c>
      <c r="F1482">
        <v>9605</v>
      </c>
      <c r="G1482" s="139">
        <v>2011</v>
      </c>
      <c r="H1482" t="s">
        <v>144</v>
      </c>
      <c r="I1482">
        <v>-1</v>
      </c>
    </row>
    <row r="1483" spans="1:9" ht="14.25" customHeight="1">
      <c r="A1483" s="1" t="s">
        <v>510</v>
      </c>
      <c r="B1483" s="1" t="s">
        <v>9</v>
      </c>
      <c r="C1483" s="210" t="s">
        <v>9</v>
      </c>
      <c r="D1483" s="1" t="s">
        <v>8</v>
      </c>
      <c r="E1483" t="s">
        <v>68</v>
      </c>
      <c r="F1483">
        <v>9606</v>
      </c>
      <c r="G1483" s="139">
        <v>2011</v>
      </c>
      <c r="H1483" t="s">
        <v>155</v>
      </c>
      <c r="I1483">
        <v>-1</v>
      </c>
    </row>
    <row r="1484" spans="1:9" ht="14.25" customHeight="1">
      <c r="A1484" s="1" t="s">
        <v>510</v>
      </c>
      <c r="B1484" s="1" t="s">
        <v>9</v>
      </c>
      <c r="C1484" s="210" t="s">
        <v>9</v>
      </c>
      <c r="D1484" s="1" t="s">
        <v>8</v>
      </c>
      <c r="E1484" t="s">
        <v>68</v>
      </c>
      <c r="F1484">
        <v>9606</v>
      </c>
      <c r="G1484" s="139">
        <v>2011</v>
      </c>
      <c r="H1484" t="s">
        <v>154</v>
      </c>
      <c r="I1484">
        <v>-1</v>
      </c>
    </row>
    <row r="1485" spans="1:9" ht="14.25" customHeight="1">
      <c r="A1485" s="1" t="s">
        <v>510</v>
      </c>
      <c r="B1485" s="1" t="s">
        <v>9</v>
      </c>
      <c r="C1485" s="210" t="s">
        <v>9</v>
      </c>
      <c r="D1485" s="1" t="s">
        <v>8</v>
      </c>
      <c r="E1485" t="s">
        <v>68</v>
      </c>
      <c r="F1485">
        <v>9606</v>
      </c>
      <c r="G1485" s="139">
        <v>2011</v>
      </c>
      <c r="H1485" t="s">
        <v>153</v>
      </c>
      <c r="I1485">
        <v>-1</v>
      </c>
    </row>
    <row r="1486" spans="1:9" ht="14.25" customHeight="1">
      <c r="A1486" s="1" t="s">
        <v>510</v>
      </c>
      <c r="B1486" s="1" t="s">
        <v>9</v>
      </c>
      <c r="C1486" s="210" t="s">
        <v>9</v>
      </c>
      <c r="D1486" s="1" t="s">
        <v>8</v>
      </c>
      <c r="E1486" t="s">
        <v>68</v>
      </c>
      <c r="F1486">
        <v>9606</v>
      </c>
      <c r="G1486" s="139">
        <v>2011</v>
      </c>
      <c r="H1486" t="s">
        <v>152</v>
      </c>
      <c r="I1486">
        <v>-1</v>
      </c>
    </row>
    <row r="1487" spans="1:9" ht="14.25" customHeight="1">
      <c r="A1487" s="1" t="s">
        <v>510</v>
      </c>
      <c r="B1487" s="1" t="s">
        <v>9</v>
      </c>
      <c r="C1487" s="210" t="s">
        <v>9</v>
      </c>
      <c r="D1487" s="1" t="s">
        <v>8</v>
      </c>
      <c r="E1487" t="s">
        <v>68</v>
      </c>
      <c r="F1487">
        <v>9606</v>
      </c>
      <c r="G1487" s="139">
        <v>2011</v>
      </c>
      <c r="H1487" t="s">
        <v>151</v>
      </c>
      <c r="I1487">
        <v>-1</v>
      </c>
    </row>
    <row r="1488" spans="1:9" ht="14.25" customHeight="1">
      <c r="A1488" s="1" t="s">
        <v>510</v>
      </c>
      <c r="B1488" s="1" t="s">
        <v>9</v>
      </c>
      <c r="C1488" s="210" t="s">
        <v>9</v>
      </c>
      <c r="D1488" s="1" t="s">
        <v>8</v>
      </c>
      <c r="E1488" t="s">
        <v>68</v>
      </c>
      <c r="F1488">
        <v>9606</v>
      </c>
      <c r="G1488" s="139">
        <v>2011</v>
      </c>
      <c r="H1488" t="s">
        <v>150</v>
      </c>
      <c r="I1488">
        <v>-1</v>
      </c>
    </row>
    <row r="1489" spans="1:9" ht="14.25" customHeight="1">
      <c r="A1489" s="1" t="s">
        <v>510</v>
      </c>
      <c r="B1489" s="1" t="s">
        <v>9</v>
      </c>
      <c r="C1489" s="210" t="s">
        <v>9</v>
      </c>
      <c r="D1489" s="1" t="s">
        <v>8</v>
      </c>
      <c r="E1489" t="s">
        <v>68</v>
      </c>
      <c r="F1489">
        <v>9606</v>
      </c>
      <c r="G1489" s="139">
        <v>2011</v>
      </c>
      <c r="H1489" t="s">
        <v>149</v>
      </c>
      <c r="I1489">
        <v>-1</v>
      </c>
    </row>
    <row r="1490" spans="1:9" ht="14.25" customHeight="1">
      <c r="A1490" s="1" t="s">
        <v>510</v>
      </c>
      <c r="B1490" s="1" t="s">
        <v>9</v>
      </c>
      <c r="C1490" s="210" t="s">
        <v>9</v>
      </c>
      <c r="D1490" s="1" t="s">
        <v>8</v>
      </c>
      <c r="E1490" t="s">
        <v>68</v>
      </c>
      <c r="F1490">
        <v>9606</v>
      </c>
      <c r="G1490" s="139">
        <v>2011</v>
      </c>
      <c r="H1490" t="s">
        <v>148</v>
      </c>
      <c r="I1490">
        <v>-1</v>
      </c>
    </row>
    <row r="1491" spans="1:9" ht="14.25" customHeight="1">
      <c r="A1491" s="1" t="s">
        <v>510</v>
      </c>
      <c r="B1491" s="1" t="s">
        <v>9</v>
      </c>
      <c r="C1491" s="210" t="s">
        <v>9</v>
      </c>
      <c r="D1491" s="1" t="s">
        <v>8</v>
      </c>
      <c r="E1491" t="s">
        <v>68</v>
      </c>
      <c r="F1491">
        <v>9606</v>
      </c>
      <c r="G1491" s="139">
        <v>2011</v>
      </c>
      <c r="H1491" t="s">
        <v>147</v>
      </c>
      <c r="I1491">
        <v>-1</v>
      </c>
    </row>
    <row r="1492" spans="1:9" ht="14.25" customHeight="1">
      <c r="A1492" s="1" t="s">
        <v>510</v>
      </c>
      <c r="B1492" s="1" t="s">
        <v>9</v>
      </c>
      <c r="C1492" s="210" t="s">
        <v>9</v>
      </c>
      <c r="D1492" s="1" t="s">
        <v>8</v>
      </c>
      <c r="E1492" t="s">
        <v>68</v>
      </c>
      <c r="F1492">
        <v>9606</v>
      </c>
      <c r="G1492" s="139">
        <v>2011</v>
      </c>
      <c r="H1492" t="s">
        <v>146</v>
      </c>
      <c r="I1492">
        <v>-1</v>
      </c>
    </row>
    <row r="1493" spans="1:9" ht="14.25" customHeight="1">
      <c r="A1493" s="1" t="s">
        <v>510</v>
      </c>
      <c r="B1493" s="1" t="s">
        <v>9</v>
      </c>
      <c r="C1493" s="210" t="s">
        <v>9</v>
      </c>
      <c r="D1493" s="1" t="s">
        <v>8</v>
      </c>
      <c r="E1493" t="s">
        <v>68</v>
      </c>
      <c r="F1493">
        <v>9606</v>
      </c>
      <c r="G1493" s="139">
        <v>2011</v>
      </c>
      <c r="H1493" t="s">
        <v>145</v>
      </c>
      <c r="I1493">
        <v>-1</v>
      </c>
    </row>
    <row r="1494" spans="1:9" ht="14.25" customHeight="1">
      <c r="A1494" s="1" t="s">
        <v>510</v>
      </c>
      <c r="B1494" s="1" t="s">
        <v>9</v>
      </c>
      <c r="C1494" s="210" t="s">
        <v>9</v>
      </c>
      <c r="D1494" s="1" t="s">
        <v>8</v>
      </c>
      <c r="E1494" t="s">
        <v>68</v>
      </c>
      <c r="F1494">
        <v>9606</v>
      </c>
      <c r="G1494" s="139">
        <v>2011</v>
      </c>
      <c r="H1494" t="s">
        <v>144</v>
      </c>
      <c r="I1494">
        <v>-1</v>
      </c>
    </row>
    <row r="1495" spans="1:9" ht="14.25" customHeight="1">
      <c r="A1495" s="1" t="s">
        <v>511</v>
      </c>
      <c r="B1495" s="1">
        <v>468004</v>
      </c>
      <c r="C1495" s="210">
        <v>12</v>
      </c>
      <c r="D1495" s="1">
        <v>38601</v>
      </c>
      <c r="E1495" t="s">
        <v>54</v>
      </c>
      <c r="F1495">
        <v>9601</v>
      </c>
      <c r="G1495" s="139">
        <v>2011</v>
      </c>
      <c r="H1495" t="s">
        <v>155</v>
      </c>
      <c r="I1495">
        <v>38601</v>
      </c>
    </row>
    <row r="1496" spans="1:9" ht="14.25" customHeight="1">
      <c r="A1496" s="1" t="s">
        <v>511</v>
      </c>
      <c r="B1496" s="1">
        <v>468004</v>
      </c>
      <c r="C1496" s="210">
        <v>11</v>
      </c>
      <c r="D1496" s="1">
        <v>42154</v>
      </c>
      <c r="E1496" t="s">
        <v>54</v>
      </c>
      <c r="F1496">
        <v>9601</v>
      </c>
      <c r="G1496" s="139">
        <v>2011</v>
      </c>
      <c r="H1496" t="s">
        <v>154</v>
      </c>
      <c r="I1496">
        <v>42154</v>
      </c>
    </row>
    <row r="1497" spans="1:9" ht="14.25" customHeight="1">
      <c r="A1497" s="1" t="s">
        <v>511</v>
      </c>
      <c r="B1497" s="1">
        <v>468004</v>
      </c>
      <c r="C1497" s="210">
        <v>10</v>
      </c>
      <c r="D1497" s="1">
        <v>43129</v>
      </c>
      <c r="E1497" t="s">
        <v>54</v>
      </c>
      <c r="F1497">
        <v>9601</v>
      </c>
      <c r="G1497" s="139">
        <v>2011</v>
      </c>
      <c r="H1497" t="s">
        <v>153</v>
      </c>
      <c r="I1497">
        <v>43129</v>
      </c>
    </row>
    <row r="1498" spans="1:9" ht="14.25" customHeight="1">
      <c r="A1498" s="1" t="s">
        <v>511</v>
      </c>
      <c r="B1498" s="1">
        <v>468004</v>
      </c>
      <c r="C1498" s="210">
        <v>9</v>
      </c>
      <c r="D1498" s="1">
        <v>37767</v>
      </c>
      <c r="E1498" t="s">
        <v>54</v>
      </c>
      <c r="F1498">
        <v>9601</v>
      </c>
      <c r="G1498" s="139">
        <v>2011</v>
      </c>
      <c r="H1498" t="s">
        <v>152</v>
      </c>
      <c r="I1498">
        <v>37767</v>
      </c>
    </row>
    <row r="1499" spans="1:9" ht="14.25" customHeight="1">
      <c r="A1499" s="1" t="s">
        <v>511</v>
      </c>
      <c r="B1499" s="1">
        <v>468004</v>
      </c>
      <c r="C1499" s="210">
        <v>8</v>
      </c>
      <c r="D1499" s="1">
        <v>27799</v>
      </c>
      <c r="E1499" t="s">
        <v>54</v>
      </c>
      <c r="F1499">
        <v>9601</v>
      </c>
      <c r="G1499" s="139">
        <v>2011</v>
      </c>
      <c r="H1499" t="s">
        <v>151</v>
      </c>
      <c r="I1499">
        <v>27799</v>
      </c>
    </row>
    <row r="1500" spans="1:9" ht="14.25" customHeight="1">
      <c r="A1500" s="1" t="s">
        <v>511</v>
      </c>
      <c r="B1500" s="1">
        <v>468004</v>
      </c>
      <c r="C1500" s="210">
        <v>7</v>
      </c>
      <c r="D1500" s="1">
        <v>38178</v>
      </c>
      <c r="E1500" t="s">
        <v>54</v>
      </c>
      <c r="F1500">
        <v>9601</v>
      </c>
      <c r="G1500" s="139">
        <v>2011</v>
      </c>
      <c r="H1500" t="s">
        <v>150</v>
      </c>
      <c r="I1500">
        <v>38178</v>
      </c>
    </row>
    <row r="1501" spans="1:9" ht="14.25" customHeight="1">
      <c r="A1501" s="1" t="s">
        <v>511</v>
      </c>
      <c r="B1501" s="1">
        <v>468004</v>
      </c>
      <c r="C1501" s="210">
        <v>6</v>
      </c>
      <c r="D1501" s="1">
        <v>41076</v>
      </c>
      <c r="E1501" t="s">
        <v>54</v>
      </c>
      <c r="F1501">
        <v>9601</v>
      </c>
      <c r="G1501" s="139">
        <v>2011</v>
      </c>
      <c r="H1501" t="s">
        <v>149</v>
      </c>
      <c r="I1501">
        <v>41076</v>
      </c>
    </row>
    <row r="1502" spans="1:9" ht="14.25" customHeight="1">
      <c r="A1502" s="1" t="s">
        <v>511</v>
      </c>
      <c r="B1502" s="1">
        <v>468004</v>
      </c>
      <c r="C1502" s="210">
        <v>5</v>
      </c>
      <c r="D1502" s="1">
        <v>41581</v>
      </c>
      <c r="E1502" t="s">
        <v>54</v>
      </c>
      <c r="F1502">
        <v>9601</v>
      </c>
      <c r="G1502" s="139">
        <v>2011</v>
      </c>
      <c r="H1502" t="s">
        <v>148</v>
      </c>
      <c r="I1502">
        <v>41581</v>
      </c>
    </row>
    <row r="1503" spans="1:9" ht="14.25" customHeight="1">
      <c r="A1503" s="1" t="s">
        <v>511</v>
      </c>
      <c r="B1503" s="1">
        <v>468004</v>
      </c>
      <c r="C1503" s="210">
        <v>4</v>
      </c>
      <c r="D1503" s="1">
        <v>38512</v>
      </c>
      <c r="E1503" t="s">
        <v>54</v>
      </c>
      <c r="F1503">
        <v>9601</v>
      </c>
      <c r="G1503" s="139">
        <v>2011</v>
      </c>
      <c r="H1503" t="s">
        <v>147</v>
      </c>
      <c r="I1503">
        <v>38512</v>
      </c>
    </row>
    <row r="1504" spans="1:9" ht="14.25" customHeight="1">
      <c r="A1504" s="1" t="s">
        <v>511</v>
      </c>
      <c r="B1504" s="1">
        <v>468004</v>
      </c>
      <c r="C1504" s="210">
        <v>3</v>
      </c>
      <c r="D1504" s="1">
        <v>43165</v>
      </c>
      <c r="E1504" t="s">
        <v>54</v>
      </c>
      <c r="F1504">
        <v>9601</v>
      </c>
      <c r="G1504" s="139">
        <v>2011</v>
      </c>
      <c r="H1504" t="s">
        <v>146</v>
      </c>
      <c r="I1504">
        <v>43165</v>
      </c>
    </row>
    <row r="1505" spans="1:9" ht="14.25" customHeight="1">
      <c r="A1505" s="1" t="s">
        <v>511</v>
      </c>
      <c r="B1505" s="1">
        <v>468004</v>
      </c>
      <c r="C1505" s="210">
        <v>2</v>
      </c>
      <c r="D1505" s="1">
        <v>38592</v>
      </c>
      <c r="E1505" t="s">
        <v>54</v>
      </c>
      <c r="F1505">
        <v>9601</v>
      </c>
      <c r="G1505" s="139">
        <v>2011</v>
      </c>
      <c r="H1505" t="s">
        <v>145</v>
      </c>
      <c r="I1505">
        <v>38592</v>
      </c>
    </row>
    <row r="1506" spans="1:9" ht="14.25" customHeight="1">
      <c r="A1506" s="1" t="s">
        <v>511</v>
      </c>
      <c r="B1506" s="1">
        <v>468004</v>
      </c>
      <c r="C1506" s="210">
        <v>1</v>
      </c>
      <c r="D1506" s="1">
        <v>37450</v>
      </c>
      <c r="E1506" t="s">
        <v>54</v>
      </c>
      <c r="F1506">
        <v>9601</v>
      </c>
      <c r="G1506" s="139">
        <v>2011</v>
      </c>
      <c r="H1506" t="s">
        <v>144</v>
      </c>
      <c r="I1506">
        <v>37450</v>
      </c>
    </row>
    <row r="1507" spans="1:9" ht="14.25" customHeight="1">
      <c r="A1507" s="1" t="s">
        <v>512</v>
      </c>
      <c r="B1507" s="1">
        <v>21403</v>
      </c>
      <c r="C1507" s="210">
        <v>12</v>
      </c>
      <c r="D1507" s="1">
        <v>1732</v>
      </c>
      <c r="E1507" t="s">
        <v>54</v>
      </c>
      <c r="F1507">
        <v>9602</v>
      </c>
      <c r="G1507" s="139">
        <v>2011</v>
      </c>
      <c r="H1507" t="s">
        <v>155</v>
      </c>
      <c r="I1507">
        <v>1732</v>
      </c>
    </row>
    <row r="1508" spans="1:9" ht="14.25" customHeight="1">
      <c r="A1508" s="1" t="s">
        <v>512</v>
      </c>
      <c r="B1508" s="1">
        <v>21403</v>
      </c>
      <c r="C1508" s="210">
        <v>11</v>
      </c>
      <c r="D1508" s="1">
        <v>1748</v>
      </c>
      <c r="E1508" t="s">
        <v>54</v>
      </c>
      <c r="F1508">
        <v>9602</v>
      </c>
      <c r="G1508" s="139">
        <v>2011</v>
      </c>
      <c r="H1508" t="s">
        <v>154</v>
      </c>
      <c r="I1508">
        <v>1748</v>
      </c>
    </row>
    <row r="1509" spans="1:9" ht="14.25" customHeight="1">
      <c r="A1509" s="1" t="s">
        <v>512</v>
      </c>
      <c r="B1509" s="1">
        <v>21403</v>
      </c>
      <c r="C1509" s="210">
        <v>10</v>
      </c>
      <c r="D1509" s="1">
        <v>1871</v>
      </c>
      <c r="E1509" t="s">
        <v>54</v>
      </c>
      <c r="F1509">
        <v>9602</v>
      </c>
      <c r="G1509" s="139">
        <v>2011</v>
      </c>
      <c r="H1509" t="s">
        <v>153</v>
      </c>
      <c r="I1509">
        <v>1871</v>
      </c>
    </row>
    <row r="1510" spans="1:9" ht="14.25" customHeight="1">
      <c r="A1510" s="1" t="s">
        <v>512</v>
      </c>
      <c r="B1510" s="1">
        <v>21403</v>
      </c>
      <c r="C1510" s="210">
        <v>9</v>
      </c>
      <c r="D1510" s="1">
        <v>1813</v>
      </c>
      <c r="E1510" t="s">
        <v>54</v>
      </c>
      <c r="F1510">
        <v>9602</v>
      </c>
      <c r="G1510" s="139">
        <v>2011</v>
      </c>
      <c r="H1510" t="s">
        <v>152</v>
      </c>
      <c r="I1510">
        <v>1813</v>
      </c>
    </row>
    <row r="1511" spans="1:9" ht="14.25" customHeight="1">
      <c r="A1511" s="1" t="s">
        <v>512</v>
      </c>
      <c r="B1511" s="1">
        <v>21403</v>
      </c>
      <c r="C1511" s="210">
        <v>8</v>
      </c>
      <c r="D1511" s="1">
        <v>1595</v>
      </c>
      <c r="E1511" t="s">
        <v>54</v>
      </c>
      <c r="F1511">
        <v>9602</v>
      </c>
      <c r="G1511" s="139">
        <v>2011</v>
      </c>
      <c r="H1511" t="s">
        <v>151</v>
      </c>
      <c r="I1511">
        <v>1595</v>
      </c>
    </row>
    <row r="1512" spans="1:9" ht="14.25" customHeight="1">
      <c r="A1512" s="1" t="s">
        <v>512</v>
      </c>
      <c r="B1512" s="1">
        <v>21403</v>
      </c>
      <c r="C1512" s="210">
        <v>7</v>
      </c>
      <c r="D1512" s="1">
        <v>1969</v>
      </c>
      <c r="E1512" t="s">
        <v>54</v>
      </c>
      <c r="F1512">
        <v>9602</v>
      </c>
      <c r="G1512" s="139">
        <v>2011</v>
      </c>
      <c r="H1512" t="s">
        <v>150</v>
      </c>
      <c r="I1512">
        <v>1969</v>
      </c>
    </row>
    <row r="1513" spans="1:9" ht="14.25" customHeight="1">
      <c r="A1513" s="1" t="s">
        <v>512</v>
      </c>
      <c r="B1513" s="1">
        <v>21403</v>
      </c>
      <c r="C1513" s="210">
        <v>6</v>
      </c>
      <c r="D1513" s="1">
        <v>1894</v>
      </c>
      <c r="E1513" t="s">
        <v>54</v>
      </c>
      <c r="F1513">
        <v>9602</v>
      </c>
      <c r="G1513" s="139">
        <v>2011</v>
      </c>
      <c r="H1513" t="s">
        <v>149</v>
      </c>
      <c r="I1513">
        <v>1894</v>
      </c>
    </row>
    <row r="1514" spans="1:9" ht="14.25" customHeight="1">
      <c r="A1514" s="1" t="s">
        <v>512</v>
      </c>
      <c r="B1514" s="1">
        <v>21403</v>
      </c>
      <c r="C1514" s="210">
        <v>5</v>
      </c>
      <c r="D1514" s="1">
        <v>1906</v>
      </c>
      <c r="E1514" t="s">
        <v>54</v>
      </c>
      <c r="F1514">
        <v>9602</v>
      </c>
      <c r="G1514" s="139">
        <v>2011</v>
      </c>
      <c r="H1514" t="s">
        <v>148</v>
      </c>
      <c r="I1514">
        <v>1906</v>
      </c>
    </row>
    <row r="1515" spans="1:9" ht="14.25" customHeight="1">
      <c r="A1515" s="1" t="s">
        <v>512</v>
      </c>
      <c r="B1515" s="1">
        <v>21403</v>
      </c>
      <c r="C1515" s="210">
        <v>4</v>
      </c>
      <c r="D1515" s="1">
        <v>1866</v>
      </c>
      <c r="E1515" t="s">
        <v>54</v>
      </c>
      <c r="F1515">
        <v>9602</v>
      </c>
      <c r="G1515" s="139">
        <v>2011</v>
      </c>
      <c r="H1515" t="s">
        <v>147</v>
      </c>
      <c r="I1515">
        <v>1866</v>
      </c>
    </row>
    <row r="1516" spans="1:9" ht="14.25" customHeight="1">
      <c r="A1516" s="1" t="s">
        <v>512</v>
      </c>
      <c r="B1516" s="1">
        <v>21403</v>
      </c>
      <c r="C1516" s="210">
        <v>3</v>
      </c>
      <c r="D1516" s="1">
        <v>1869</v>
      </c>
      <c r="E1516" t="s">
        <v>54</v>
      </c>
      <c r="F1516">
        <v>9602</v>
      </c>
      <c r="G1516" s="139">
        <v>2011</v>
      </c>
      <c r="H1516" t="s">
        <v>146</v>
      </c>
      <c r="I1516">
        <v>1869</v>
      </c>
    </row>
    <row r="1517" spans="1:9" ht="14.25" customHeight="1">
      <c r="A1517" s="1" t="s">
        <v>512</v>
      </c>
      <c r="B1517" s="1">
        <v>21403</v>
      </c>
      <c r="C1517" s="210">
        <v>2</v>
      </c>
      <c r="D1517" s="1">
        <v>1592</v>
      </c>
      <c r="E1517" t="s">
        <v>54</v>
      </c>
      <c r="F1517">
        <v>9602</v>
      </c>
      <c r="G1517" s="139">
        <v>2011</v>
      </c>
      <c r="H1517" t="s">
        <v>145</v>
      </c>
      <c r="I1517">
        <v>1592</v>
      </c>
    </row>
    <row r="1518" spans="1:9" ht="14.25" customHeight="1">
      <c r="A1518" s="1" t="s">
        <v>512</v>
      </c>
      <c r="B1518" s="1">
        <v>21403</v>
      </c>
      <c r="C1518" s="210">
        <v>1</v>
      </c>
      <c r="D1518" s="1">
        <v>1548</v>
      </c>
      <c r="E1518" t="s">
        <v>54</v>
      </c>
      <c r="F1518">
        <v>9602</v>
      </c>
      <c r="G1518" s="139">
        <v>2011</v>
      </c>
      <c r="H1518" t="s">
        <v>144</v>
      </c>
      <c r="I1518">
        <v>1548</v>
      </c>
    </row>
    <row r="1519" spans="1:9" ht="14.25" customHeight="1">
      <c r="A1519" s="1" t="s">
        <v>513</v>
      </c>
      <c r="B1519" s="1">
        <v>17326</v>
      </c>
      <c r="C1519" s="210">
        <v>12</v>
      </c>
      <c r="D1519" s="1">
        <v>1132</v>
      </c>
      <c r="E1519" t="s">
        <v>54</v>
      </c>
      <c r="F1519">
        <v>9603</v>
      </c>
      <c r="G1519" s="139">
        <v>2011</v>
      </c>
      <c r="H1519" t="s">
        <v>155</v>
      </c>
      <c r="I1519">
        <v>1132</v>
      </c>
    </row>
    <row r="1520" spans="1:9" ht="14.25" customHeight="1">
      <c r="A1520" s="1" t="s">
        <v>513</v>
      </c>
      <c r="B1520" s="1">
        <v>17326</v>
      </c>
      <c r="C1520" s="210">
        <v>11</v>
      </c>
      <c r="D1520" s="1">
        <v>1486</v>
      </c>
      <c r="E1520" t="s">
        <v>54</v>
      </c>
      <c r="F1520">
        <v>9603</v>
      </c>
      <c r="G1520" s="139">
        <v>2011</v>
      </c>
      <c r="H1520" t="s">
        <v>154</v>
      </c>
      <c r="I1520">
        <v>1486</v>
      </c>
    </row>
    <row r="1521" spans="1:9" ht="14.25" customHeight="1">
      <c r="A1521" s="1" t="s">
        <v>513</v>
      </c>
      <c r="B1521" s="1">
        <v>17326</v>
      </c>
      <c r="C1521" s="210">
        <v>10</v>
      </c>
      <c r="D1521" s="1">
        <v>1370</v>
      </c>
      <c r="E1521" t="s">
        <v>54</v>
      </c>
      <c r="F1521">
        <v>9603</v>
      </c>
      <c r="G1521" s="139">
        <v>2011</v>
      </c>
      <c r="H1521" t="s">
        <v>153</v>
      </c>
      <c r="I1521">
        <v>1370</v>
      </c>
    </row>
    <row r="1522" spans="1:9" ht="14.25" customHeight="1">
      <c r="A1522" s="1" t="s">
        <v>513</v>
      </c>
      <c r="B1522" s="1">
        <v>17326</v>
      </c>
      <c r="C1522" s="210">
        <v>9</v>
      </c>
      <c r="D1522" s="1">
        <v>1640</v>
      </c>
      <c r="E1522" t="s">
        <v>54</v>
      </c>
      <c r="F1522">
        <v>9603</v>
      </c>
      <c r="G1522" s="139">
        <v>2011</v>
      </c>
      <c r="H1522" t="s">
        <v>152</v>
      </c>
      <c r="I1522">
        <v>1640</v>
      </c>
    </row>
    <row r="1523" spans="1:9" ht="14.25" customHeight="1">
      <c r="A1523" s="1" t="s">
        <v>513</v>
      </c>
      <c r="B1523" s="1">
        <v>17326</v>
      </c>
      <c r="C1523" s="210">
        <v>8</v>
      </c>
      <c r="D1523" s="1">
        <v>1362</v>
      </c>
      <c r="E1523" t="s">
        <v>54</v>
      </c>
      <c r="F1523">
        <v>9603</v>
      </c>
      <c r="G1523" s="139">
        <v>2011</v>
      </c>
      <c r="H1523" t="s">
        <v>151</v>
      </c>
      <c r="I1523">
        <v>1362</v>
      </c>
    </row>
    <row r="1524" spans="1:9" ht="14.25" customHeight="1">
      <c r="A1524" s="1" t="s">
        <v>513</v>
      </c>
      <c r="B1524" s="1">
        <v>17326</v>
      </c>
      <c r="C1524" s="210">
        <v>7</v>
      </c>
      <c r="D1524" s="1">
        <v>1512</v>
      </c>
      <c r="E1524" t="s">
        <v>54</v>
      </c>
      <c r="F1524">
        <v>9603</v>
      </c>
      <c r="G1524" s="139">
        <v>2011</v>
      </c>
      <c r="H1524" t="s">
        <v>150</v>
      </c>
      <c r="I1524">
        <v>1512</v>
      </c>
    </row>
    <row r="1525" spans="1:9" ht="14.25" customHeight="1">
      <c r="A1525" s="1" t="s">
        <v>513</v>
      </c>
      <c r="B1525" s="1">
        <v>17326</v>
      </c>
      <c r="C1525" s="210">
        <v>6</v>
      </c>
      <c r="D1525" s="1">
        <v>1557</v>
      </c>
      <c r="E1525" t="s">
        <v>54</v>
      </c>
      <c r="F1525">
        <v>9603</v>
      </c>
      <c r="G1525" s="139">
        <v>2011</v>
      </c>
      <c r="H1525" t="s">
        <v>149</v>
      </c>
      <c r="I1525">
        <v>1557</v>
      </c>
    </row>
    <row r="1526" spans="1:9" ht="14.25" customHeight="1">
      <c r="A1526" s="1" t="s">
        <v>513</v>
      </c>
      <c r="B1526" s="1">
        <v>17326</v>
      </c>
      <c r="C1526" s="210">
        <v>5</v>
      </c>
      <c r="D1526" s="1">
        <v>1583</v>
      </c>
      <c r="E1526" t="s">
        <v>54</v>
      </c>
      <c r="F1526">
        <v>9603</v>
      </c>
      <c r="G1526" s="139">
        <v>2011</v>
      </c>
      <c r="H1526" t="s">
        <v>148</v>
      </c>
      <c r="I1526">
        <v>1583</v>
      </c>
    </row>
    <row r="1527" spans="1:9" ht="14.25" customHeight="1">
      <c r="A1527" s="1" t="s">
        <v>513</v>
      </c>
      <c r="B1527" s="1">
        <v>17326</v>
      </c>
      <c r="C1527" s="210">
        <v>4</v>
      </c>
      <c r="D1527" s="1">
        <v>1331</v>
      </c>
      <c r="E1527" t="s">
        <v>54</v>
      </c>
      <c r="F1527">
        <v>9603</v>
      </c>
      <c r="G1527" s="139">
        <v>2011</v>
      </c>
      <c r="H1527" t="s">
        <v>147</v>
      </c>
      <c r="I1527">
        <v>1331</v>
      </c>
    </row>
    <row r="1528" spans="1:9" ht="14.25" customHeight="1">
      <c r="A1528" s="1" t="s">
        <v>513</v>
      </c>
      <c r="B1528" s="1">
        <v>17326</v>
      </c>
      <c r="C1528" s="210">
        <v>3</v>
      </c>
      <c r="D1528" s="1">
        <v>1651</v>
      </c>
      <c r="E1528" t="s">
        <v>54</v>
      </c>
      <c r="F1528">
        <v>9603</v>
      </c>
      <c r="G1528" s="139">
        <v>2011</v>
      </c>
      <c r="H1528" t="s">
        <v>146</v>
      </c>
      <c r="I1528">
        <v>1651</v>
      </c>
    </row>
    <row r="1529" spans="1:9" ht="14.25" customHeight="1">
      <c r="A1529" s="1" t="s">
        <v>513</v>
      </c>
      <c r="B1529" s="1">
        <v>17326</v>
      </c>
      <c r="C1529" s="210">
        <v>2</v>
      </c>
      <c r="D1529" s="1">
        <v>1421</v>
      </c>
      <c r="E1529" t="s">
        <v>54</v>
      </c>
      <c r="F1529">
        <v>9603</v>
      </c>
      <c r="G1529" s="139">
        <v>2011</v>
      </c>
      <c r="H1529" t="s">
        <v>145</v>
      </c>
      <c r="I1529">
        <v>1421</v>
      </c>
    </row>
    <row r="1530" spans="1:9" ht="14.25" customHeight="1">
      <c r="A1530" s="1" t="s">
        <v>513</v>
      </c>
      <c r="B1530" s="1">
        <v>17326</v>
      </c>
      <c r="C1530" s="210">
        <v>1</v>
      </c>
      <c r="D1530" s="1">
        <v>1281</v>
      </c>
      <c r="E1530" t="s">
        <v>54</v>
      </c>
      <c r="F1530">
        <v>9603</v>
      </c>
      <c r="G1530" s="139">
        <v>2011</v>
      </c>
      <c r="H1530" t="s">
        <v>144</v>
      </c>
      <c r="I1530">
        <v>1281</v>
      </c>
    </row>
    <row r="1531" spans="1:9" ht="14.25" customHeight="1">
      <c r="A1531" s="1" t="s">
        <v>514</v>
      </c>
      <c r="B1531" s="1">
        <v>7564</v>
      </c>
      <c r="C1531" s="210">
        <v>12</v>
      </c>
      <c r="D1531" s="1">
        <v>457</v>
      </c>
      <c r="E1531" t="s">
        <v>54</v>
      </c>
      <c r="F1531">
        <v>9604</v>
      </c>
      <c r="G1531" s="139">
        <v>2011</v>
      </c>
      <c r="H1531" t="s">
        <v>155</v>
      </c>
      <c r="I1531">
        <v>457</v>
      </c>
    </row>
    <row r="1532" spans="1:9" ht="14.25" customHeight="1">
      <c r="A1532" s="1" t="s">
        <v>514</v>
      </c>
      <c r="B1532" s="1">
        <v>7564</v>
      </c>
      <c r="C1532" s="210">
        <v>11</v>
      </c>
      <c r="D1532" s="1">
        <v>593</v>
      </c>
      <c r="E1532" t="s">
        <v>54</v>
      </c>
      <c r="F1532">
        <v>9604</v>
      </c>
      <c r="G1532" s="139">
        <v>2011</v>
      </c>
      <c r="H1532" t="s">
        <v>154</v>
      </c>
      <c r="I1532">
        <v>593</v>
      </c>
    </row>
    <row r="1533" spans="1:9" ht="14.25" customHeight="1">
      <c r="A1533" s="1" t="s">
        <v>514</v>
      </c>
      <c r="B1533" s="1">
        <v>7564</v>
      </c>
      <c r="C1533" s="210">
        <v>10</v>
      </c>
      <c r="D1533" s="1">
        <v>570</v>
      </c>
      <c r="E1533" t="s">
        <v>54</v>
      </c>
      <c r="F1533">
        <v>9604</v>
      </c>
      <c r="G1533" s="139">
        <v>2011</v>
      </c>
      <c r="H1533" t="s">
        <v>153</v>
      </c>
      <c r="I1533">
        <v>570</v>
      </c>
    </row>
    <row r="1534" spans="1:9" ht="14.25" customHeight="1">
      <c r="A1534" s="1" t="s">
        <v>514</v>
      </c>
      <c r="B1534" s="1">
        <v>7564</v>
      </c>
      <c r="C1534" s="210">
        <v>9</v>
      </c>
      <c r="D1534" s="1">
        <v>692</v>
      </c>
      <c r="E1534" t="s">
        <v>54</v>
      </c>
      <c r="F1534">
        <v>9604</v>
      </c>
      <c r="G1534" s="139">
        <v>2011</v>
      </c>
      <c r="H1534" t="s">
        <v>152</v>
      </c>
      <c r="I1534">
        <v>692</v>
      </c>
    </row>
    <row r="1535" spans="1:9" ht="14.25" customHeight="1">
      <c r="A1535" s="1" t="s">
        <v>514</v>
      </c>
      <c r="B1535" s="1">
        <v>7564</v>
      </c>
      <c r="C1535" s="210">
        <v>8</v>
      </c>
      <c r="D1535" s="1">
        <v>577</v>
      </c>
      <c r="E1535" t="s">
        <v>54</v>
      </c>
      <c r="F1535">
        <v>9604</v>
      </c>
      <c r="G1535" s="139">
        <v>2011</v>
      </c>
      <c r="H1535" t="s">
        <v>151</v>
      </c>
      <c r="I1535">
        <v>577</v>
      </c>
    </row>
    <row r="1536" spans="1:9" ht="14.25" customHeight="1">
      <c r="A1536" s="1" t="s">
        <v>514</v>
      </c>
      <c r="B1536" s="1">
        <v>7564</v>
      </c>
      <c r="C1536" s="210">
        <v>7</v>
      </c>
      <c r="D1536" s="1">
        <v>639</v>
      </c>
      <c r="E1536" t="s">
        <v>54</v>
      </c>
      <c r="F1536">
        <v>9604</v>
      </c>
      <c r="G1536" s="139">
        <v>2011</v>
      </c>
      <c r="H1536" t="s">
        <v>150</v>
      </c>
      <c r="I1536">
        <v>639</v>
      </c>
    </row>
    <row r="1537" spans="1:9" ht="14.25" customHeight="1">
      <c r="A1537" s="1" t="s">
        <v>514</v>
      </c>
      <c r="B1537" s="1">
        <v>7564</v>
      </c>
      <c r="C1537" s="210">
        <v>6</v>
      </c>
      <c r="D1537" s="1">
        <v>692</v>
      </c>
      <c r="E1537" t="s">
        <v>54</v>
      </c>
      <c r="F1537">
        <v>9604</v>
      </c>
      <c r="G1537" s="139">
        <v>2011</v>
      </c>
      <c r="H1537" t="s">
        <v>149</v>
      </c>
      <c r="I1537">
        <v>692</v>
      </c>
    </row>
    <row r="1538" spans="1:9" ht="14.25" customHeight="1">
      <c r="A1538" s="1" t="s">
        <v>514</v>
      </c>
      <c r="B1538" s="1">
        <v>7564</v>
      </c>
      <c r="C1538" s="210">
        <v>5</v>
      </c>
      <c r="D1538" s="1">
        <v>710</v>
      </c>
      <c r="E1538" t="s">
        <v>54</v>
      </c>
      <c r="F1538">
        <v>9604</v>
      </c>
      <c r="G1538" s="139">
        <v>2011</v>
      </c>
      <c r="H1538" t="s">
        <v>148</v>
      </c>
      <c r="I1538">
        <v>710</v>
      </c>
    </row>
    <row r="1539" spans="1:9" ht="14.25" customHeight="1">
      <c r="A1539" s="1" t="s">
        <v>514</v>
      </c>
      <c r="B1539" s="1">
        <v>7564</v>
      </c>
      <c r="C1539" s="210">
        <v>4</v>
      </c>
      <c r="D1539" s="1">
        <v>618</v>
      </c>
      <c r="E1539" t="s">
        <v>54</v>
      </c>
      <c r="F1539">
        <v>9604</v>
      </c>
      <c r="G1539" s="139">
        <v>2011</v>
      </c>
      <c r="H1539" t="s">
        <v>147</v>
      </c>
      <c r="I1539">
        <v>618</v>
      </c>
    </row>
    <row r="1540" spans="1:9" ht="14.25" customHeight="1">
      <c r="A1540" s="1" t="s">
        <v>514</v>
      </c>
      <c r="B1540" s="1">
        <v>7564</v>
      </c>
      <c r="C1540" s="210">
        <v>3</v>
      </c>
      <c r="D1540" s="1">
        <v>748</v>
      </c>
      <c r="E1540" t="s">
        <v>54</v>
      </c>
      <c r="F1540">
        <v>9604</v>
      </c>
      <c r="G1540" s="139">
        <v>2011</v>
      </c>
      <c r="H1540" t="s">
        <v>146</v>
      </c>
      <c r="I1540">
        <v>748</v>
      </c>
    </row>
    <row r="1541" spans="1:9" ht="14.25" customHeight="1">
      <c r="A1541" s="1" t="s">
        <v>514</v>
      </c>
      <c r="B1541" s="1">
        <v>7564</v>
      </c>
      <c r="C1541" s="210">
        <v>2</v>
      </c>
      <c r="D1541" s="1">
        <v>648</v>
      </c>
      <c r="E1541" t="s">
        <v>54</v>
      </c>
      <c r="F1541">
        <v>9604</v>
      </c>
      <c r="G1541" s="139">
        <v>2011</v>
      </c>
      <c r="H1541" t="s">
        <v>145</v>
      </c>
      <c r="I1541">
        <v>648</v>
      </c>
    </row>
    <row r="1542" spans="1:9" ht="14.25" customHeight="1">
      <c r="A1542" s="1" t="s">
        <v>514</v>
      </c>
      <c r="B1542" s="1">
        <v>7564</v>
      </c>
      <c r="C1542" s="210">
        <v>1</v>
      </c>
      <c r="D1542" s="1">
        <v>620</v>
      </c>
      <c r="E1542" t="s">
        <v>54</v>
      </c>
      <c r="F1542">
        <v>9604</v>
      </c>
      <c r="G1542" s="139">
        <v>2011</v>
      </c>
      <c r="H1542" t="s">
        <v>144</v>
      </c>
      <c r="I1542">
        <v>620</v>
      </c>
    </row>
    <row r="1543" spans="1:9" ht="14.25" customHeight="1">
      <c r="A1543" s="1" t="s">
        <v>515</v>
      </c>
      <c r="B1543" s="1">
        <v>2843</v>
      </c>
      <c r="C1543" s="210">
        <v>12</v>
      </c>
      <c r="D1543" s="1">
        <v>152</v>
      </c>
      <c r="E1543" t="s">
        <v>54</v>
      </c>
      <c r="F1543">
        <v>9605</v>
      </c>
      <c r="G1543" s="139">
        <v>2011</v>
      </c>
      <c r="H1543" t="s">
        <v>155</v>
      </c>
      <c r="I1543">
        <v>152</v>
      </c>
    </row>
    <row r="1544" spans="1:9" ht="14.25" customHeight="1">
      <c r="A1544" s="1" t="s">
        <v>515</v>
      </c>
      <c r="B1544" s="1">
        <v>2843</v>
      </c>
      <c r="C1544" s="210">
        <v>11</v>
      </c>
      <c r="D1544" s="1">
        <v>286</v>
      </c>
      <c r="E1544" t="s">
        <v>54</v>
      </c>
      <c r="F1544">
        <v>9605</v>
      </c>
      <c r="G1544" s="139">
        <v>2011</v>
      </c>
      <c r="H1544" t="s">
        <v>154</v>
      </c>
      <c r="I1544">
        <v>286</v>
      </c>
    </row>
    <row r="1545" spans="1:9" ht="14.25" customHeight="1">
      <c r="A1545" s="1" t="s">
        <v>515</v>
      </c>
      <c r="B1545" s="1">
        <v>2843</v>
      </c>
      <c r="C1545" s="210">
        <v>10</v>
      </c>
      <c r="D1545" s="1">
        <v>153</v>
      </c>
      <c r="E1545" t="s">
        <v>54</v>
      </c>
      <c r="F1545">
        <v>9605</v>
      </c>
      <c r="G1545" s="139">
        <v>2011</v>
      </c>
      <c r="H1545" t="s">
        <v>153</v>
      </c>
      <c r="I1545">
        <v>153</v>
      </c>
    </row>
    <row r="1546" spans="1:9" ht="14.25" customHeight="1">
      <c r="A1546" s="1" t="s">
        <v>515</v>
      </c>
      <c r="B1546" s="1">
        <v>2843</v>
      </c>
      <c r="C1546" s="210">
        <v>9</v>
      </c>
      <c r="D1546" s="1">
        <v>271</v>
      </c>
      <c r="E1546" t="s">
        <v>54</v>
      </c>
      <c r="F1546">
        <v>9605</v>
      </c>
      <c r="G1546" s="139">
        <v>2011</v>
      </c>
      <c r="H1546" t="s">
        <v>152</v>
      </c>
      <c r="I1546">
        <v>271</v>
      </c>
    </row>
    <row r="1547" spans="1:9" ht="14.25" customHeight="1">
      <c r="A1547" s="1" t="s">
        <v>515</v>
      </c>
      <c r="B1547" s="1">
        <v>2843</v>
      </c>
      <c r="C1547" s="210">
        <v>8</v>
      </c>
      <c r="D1547" s="1">
        <v>175</v>
      </c>
      <c r="E1547" t="s">
        <v>54</v>
      </c>
      <c r="F1547">
        <v>9605</v>
      </c>
      <c r="G1547" s="139">
        <v>2011</v>
      </c>
      <c r="H1547" t="s">
        <v>151</v>
      </c>
      <c r="I1547">
        <v>175</v>
      </c>
    </row>
    <row r="1548" spans="1:9" ht="14.25" customHeight="1">
      <c r="A1548" s="1" t="s">
        <v>515</v>
      </c>
      <c r="B1548" s="1">
        <v>2843</v>
      </c>
      <c r="C1548" s="210">
        <v>7</v>
      </c>
      <c r="D1548" s="1">
        <v>236</v>
      </c>
      <c r="E1548" t="s">
        <v>54</v>
      </c>
      <c r="F1548">
        <v>9605</v>
      </c>
      <c r="G1548" s="139">
        <v>2011</v>
      </c>
      <c r="H1548" t="s">
        <v>150</v>
      </c>
      <c r="I1548">
        <v>236</v>
      </c>
    </row>
    <row r="1549" spans="1:9" ht="14.25" customHeight="1">
      <c r="A1549" s="1" t="s">
        <v>515</v>
      </c>
      <c r="B1549" s="1">
        <v>2843</v>
      </c>
      <c r="C1549" s="210">
        <v>6</v>
      </c>
      <c r="D1549" s="1">
        <v>246</v>
      </c>
      <c r="E1549" t="s">
        <v>54</v>
      </c>
      <c r="F1549">
        <v>9605</v>
      </c>
      <c r="G1549" s="139">
        <v>2011</v>
      </c>
      <c r="H1549" t="s">
        <v>149</v>
      </c>
      <c r="I1549">
        <v>246</v>
      </c>
    </row>
    <row r="1550" spans="1:9" ht="14.25" customHeight="1">
      <c r="A1550" s="1" t="s">
        <v>515</v>
      </c>
      <c r="B1550" s="1">
        <v>2843</v>
      </c>
      <c r="C1550" s="210">
        <v>5</v>
      </c>
      <c r="D1550" s="1">
        <v>272</v>
      </c>
      <c r="E1550" t="s">
        <v>54</v>
      </c>
      <c r="F1550">
        <v>9605</v>
      </c>
      <c r="G1550" s="139">
        <v>2011</v>
      </c>
      <c r="H1550" t="s">
        <v>148</v>
      </c>
      <c r="I1550">
        <v>272</v>
      </c>
    </row>
    <row r="1551" spans="1:9" ht="14.25" customHeight="1">
      <c r="A1551" s="1" t="s">
        <v>515</v>
      </c>
      <c r="B1551" s="1">
        <v>2843</v>
      </c>
      <c r="C1551" s="210">
        <v>4</v>
      </c>
      <c r="D1551" s="1">
        <v>230</v>
      </c>
      <c r="E1551" t="s">
        <v>54</v>
      </c>
      <c r="F1551">
        <v>9605</v>
      </c>
      <c r="G1551" s="139">
        <v>2011</v>
      </c>
      <c r="H1551" t="s">
        <v>147</v>
      </c>
      <c r="I1551">
        <v>230</v>
      </c>
    </row>
    <row r="1552" spans="1:9" ht="14.25" customHeight="1">
      <c r="A1552" s="1" t="s">
        <v>515</v>
      </c>
      <c r="B1552" s="1">
        <v>2843</v>
      </c>
      <c r="C1552" s="210">
        <v>3</v>
      </c>
      <c r="D1552" s="1">
        <v>293</v>
      </c>
      <c r="E1552" t="s">
        <v>54</v>
      </c>
      <c r="F1552">
        <v>9605</v>
      </c>
      <c r="G1552" s="139">
        <v>2011</v>
      </c>
      <c r="H1552" t="s">
        <v>146</v>
      </c>
      <c r="I1552">
        <v>293</v>
      </c>
    </row>
    <row r="1553" spans="1:9" ht="14.25" customHeight="1">
      <c r="A1553" s="1" t="s">
        <v>515</v>
      </c>
      <c r="B1553" s="1">
        <v>2843</v>
      </c>
      <c r="C1553" s="210">
        <v>2</v>
      </c>
      <c r="D1553" s="1">
        <v>280</v>
      </c>
      <c r="E1553" t="s">
        <v>54</v>
      </c>
      <c r="F1553">
        <v>9605</v>
      </c>
      <c r="G1553" s="139">
        <v>2011</v>
      </c>
      <c r="H1553" t="s">
        <v>145</v>
      </c>
      <c r="I1553">
        <v>280</v>
      </c>
    </row>
    <row r="1554" spans="1:9" ht="14.25" customHeight="1">
      <c r="A1554" s="1" t="s">
        <v>515</v>
      </c>
      <c r="B1554" s="403">
        <v>2843</v>
      </c>
      <c r="C1554" s="404">
        <v>1</v>
      </c>
      <c r="D1554" s="403">
        <v>249</v>
      </c>
      <c r="E1554" t="s">
        <v>54</v>
      </c>
      <c r="F1554">
        <v>9605</v>
      </c>
      <c r="G1554" s="139">
        <v>2011</v>
      </c>
      <c r="H1554" t="s">
        <v>144</v>
      </c>
      <c r="I1554">
        <v>249</v>
      </c>
    </row>
    <row r="1555" spans="1:9" ht="14.25" customHeight="1">
      <c r="A1555" s="1" t="s">
        <v>516</v>
      </c>
      <c r="B1555" s="1">
        <v>1301</v>
      </c>
      <c r="C1555" s="210">
        <v>12</v>
      </c>
      <c r="D1555" s="1">
        <v>71</v>
      </c>
      <c r="E1555" t="s">
        <v>54</v>
      </c>
      <c r="F1555">
        <v>9606</v>
      </c>
      <c r="G1555" s="139">
        <v>2011</v>
      </c>
      <c r="H1555" t="s">
        <v>155</v>
      </c>
      <c r="I1555">
        <v>71</v>
      </c>
    </row>
    <row r="1556" spans="1:9" ht="14.25" customHeight="1">
      <c r="A1556" s="1" t="s">
        <v>516</v>
      </c>
      <c r="B1556" s="1">
        <v>1301</v>
      </c>
      <c r="C1556" s="210">
        <v>11</v>
      </c>
      <c r="D1556" s="1">
        <v>125</v>
      </c>
      <c r="E1556" t="s">
        <v>54</v>
      </c>
      <c r="F1556">
        <v>9606</v>
      </c>
      <c r="G1556" s="139">
        <v>2011</v>
      </c>
      <c r="H1556" t="s">
        <v>154</v>
      </c>
      <c r="I1556">
        <v>125</v>
      </c>
    </row>
    <row r="1557" spans="1:9" ht="14.25" customHeight="1">
      <c r="A1557" s="1" t="s">
        <v>516</v>
      </c>
      <c r="B1557" s="1">
        <v>1301</v>
      </c>
      <c r="C1557" s="210">
        <v>10</v>
      </c>
      <c r="D1557" s="1">
        <v>63</v>
      </c>
      <c r="E1557" t="s">
        <v>54</v>
      </c>
      <c r="F1557">
        <v>9606</v>
      </c>
      <c r="G1557" s="139">
        <v>2011</v>
      </c>
      <c r="H1557" t="s">
        <v>153</v>
      </c>
      <c r="I1557">
        <v>63</v>
      </c>
    </row>
    <row r="1558" spans="1:9" ht="14.25" customHeight="1">
      <c r="A1558" s="1" t="s">
        <v>516</v>
      </c>
      <c r="B1558" s="1">
        <v>1301</v>
      </c>
      <c r="C1558" s="210">
        <v>9</v>
      </c>
      <c r="D1558" s="1">
        <v>119</v>
      </c>
      <c r="E1558" t="s">
        <v>54</v>
      </c>
      <c r="F1558">
        <v>9606</v>
      </c>
      <c r="G1558" s="139">
        <v>2011</v>
      </c>
      <c r="H1558" t="s">
        <v>152</v>
      </c>
      <c r="I1558">
        <v>119</v>
      </c>
    </row>
    <row r="1559" spans="1:9" ht="14.25" customHeight="1">
      <c r="A1559" s="1" t="s">
        <v>516</v>
      </c>
      <c r="B1559" s="1">
        <v>1301</v>
      </c>
      <c r="C1559" s="210">
        <v>8</v>
      </c>
      <c r="D1559" s="1">
        <v>78</v>
      </c>
      <c r="E1559" t="s">
        <v>54</v>
      </c>
      <c r="F1559">
        <v>9606</v>
      </c>
      <c r="G1559" s="139">
        <v>2011</v>
      </c>
      <c r="H1559" t="s">
        <v>151</v>
      </c>
      <c r="I1559">
        <v>78</v>
      </c>
    </row>
    <row r="1560" spans="1:9" ht="14.25" customHeight="1">
      <c r="A1560" s="1" t="s">
        <v>516</v>
      </c>
      <c r="B1560" s="1">
        <v>1301</v>
      </c>
      <c r="C1560" s="210">
        <v>7</v>
      </c>
      <c r="D1560" s="1">
        <v>106</v>
      </c>
      <c r="E1560" t="s">
        <v>54</v>
      </c>
      <c r="F1560">
        <v>9606</v>
      </c>
      <c r="G1560" s="139">
        <v>2011</v>
      </c>
      <c r="H1560" t="s">
        <v>150</v>
      </c>
      <c r="I1560">
        <v>106</v>
      </c>
    </row>
    <row r="1561" spans="1:9" ht="14.25" customHeight="1">
      <c r="A1561" s="1" t="s">
        <v>516</v>
      </c>
      <c r="B1561" s="1">
        <v>1301</v>
      </c>
      <c r="C1561" s="210">
        <v>6</v>
      </c>
      <c r="D1561" s="1">
        <v>114</v>
      </c>
      <c r="E1561" t="s">
        <v>54</v>
      </c>
      <c r="F1561">
        <v>9606</v>
      </c>
      <c r="G1561" s="139">
        <v>2011</v>
      </c>
      <c r="H1561" t="s">
        <v>149</v>
      </c>
      <c r="I1561">
        <v>114</v>
      </c>
    </row>
    <row r="1562" spans="1:9" ht="14.25" customHeight="1">
      <c r="A1562" s="1" t="s">
        <v>516</v>
      </c>
      <c r="B1562" s="1">
        <v>1301</v>
      </c>
      <c r="C1562" s="210">
        <v>5</v>
      </c>
      <c r="D1562" s="1">
        <v>132</v>
      </c>
      <c r="E1562" t="s">
        <v>54</v>
      </c>
      <c r="F1562">
        <v>9606</v>
      </c>
      <c r="G1562" s="139">
        <v>2011</v>
      </c>
      <c r="H1562" t="s">
        <v>148</v>
      </c>
      <c r="I1562">
        <v>132</v>
      </c>
    </row>
    <row r="1563" spans="1:9" ht="14.25" customHeight="1">
      <c r="A1563" s="1" t="s">
        <v>516</v>
      </c>
      <c r="B1563" s="1">
        <v>1301</v>
      </c>
      <c r="C1563" s="210">
        <v>4</v>
      </c>
      <c r="D1563" s="1">
        <v>106</v>
      </c>
      <c r="E1563" t="s">
        <v>54</v>
      </c>
      <c r="F1563">
        <v>9606</v>
      </c>
      <c r="G1563" s="139">
        <v>2011</v>
      </c>
      <c r="H1563" t="s">
        <v>147</v>
      </c>
      <c r="I1563">
        <v>106</v>
      </c>
    </row>
    <row r="1564" spans="1:9" ht="14.25" customHeight="1">
      <c r="A1564" s="1" t="s">
        <v>516</v>
      </c>
      <c r="B1564" s="1">
        <v>1301</v>
      </c>
      <c r="C1564" s="210">
        <v>3</v>
      </c>
      <c r="D1564" s="1">
        <v>135</v>
      </c>
      <c r="E1564" t="s">
        <v>54</v>
      </c>
      <c r="F1564">
        <v>9606</v>
      </c>
      <c r="G1564" s="139">
        <v>2011</v>
      </c>
      <c r="H1564" t="s">
        <v>146</v>
      </c>
      <c r="I1564">
        <v>135</v>
      </c>
    </row>
    <row r="1565" spans="1:9" ht="14.25" customHeight="1">
      <c r="A1565" s="1" t="s">
        <v>516</v>
      </c>
      <c r="B1565" s="1">
        <v>1301</v>
      </c>
      <c r="C1565" s="210">
        <v>2</v>
      </c>
      <c r="D1565" s="1">
        <v>134</v>
      </c>
      <c r="E1565" t="s">
        <v>54</v>
      </c>
      <c r="F1565">
        <v>9606</v>
      </c>
      <c r="G1565" s="139">
        <v>2011</v>
      </c>
      <c r="H1565" t="s">
        <v>145</v>
      </c>
      <c r="I1565">
        <v>134</v>
      </c>
    </row>
    <row r="1566" spans="1:9" ht="14.25" customHeight="1">
      <c r="A1566" s="1" t="s">
        <v>516</v>
      </c>
      <c r="B1566" s="1">
        <v>1301</v>
      </c>
      <c r="C1566" s="210">
        <v>1</v>
      </c>
      <c r="D1566" s="1">
        <v>118</v>
      </c>
      <c r="E1566" t="s">
        <v>54</v>
      </c>
      <c r="F1566">
        <v>9606</v>
      </c>
      <c r="G1566" s="139">
        <v>2011</v>
      </c>
      <c r="H1566" t="s">
        <v>144</v>
      </c>
      <c r="I1566">
        <v>118</v>
      </c>
    </row>
    <row r="1567" spans="1:9" ht="14.25" customHeight="1">
      <c r="A1567" s="1" t="s">
        <v>517</v>
      </c>
      <c r="B1567" s="1" t="s">
        <v>9</v>
      </c>
      <c r="C1567" s="210" t="s">
        <v>9</v>
      </c>
      <c r="D1567" s="1" t="s">
        <v>8</v>
      </c>
      <c r="E1567" t="s">
        <v>135</v>
      </c>
      <c r="F1567">
        <v>9601</v>
      </c>
      <c r="G1567" s="139">
        <v>2011</v>
      </c>
      <c r="H1567" t="s">
        <v>155</v>
      </c>
      <c r="I1567">
        <v>-1</v>
      </c>
    </row>
    <row r="1568" spans="1:9" ht="14.25" customHeight="1">
      <c r="A1568" s="1" t="s">
        <v>517</v>
      </c>
      <c r="B1568" s="1" t="s">
        <v>9</v>
      </c>
      <c r="C1568" s="210" t="s">
        <v>9</v>
      </c>
      <c r="D1568" s="1" t="s">
        <v>8</v>
      </c>
      <c r="E1568" t="s">
        <v>135</v>
      </c>
      <c r="F1568">
        <v>9601</v>
      </c>
      <c r="G1568" s="139">
        <v>2011</v>
      </c>
      <c r="H1568" t="s">
        <v>154</v>
      </c>
      <c r="I1568">
        <v>-1</v>
      </c>
    </row>
    <row r="1569" spans="1:9" ht="14.25" customHeight="1">
      <c r="A1569" s="1" t="s">
        <v>517</v>
      </c>
      <c r="B1569" s="1" t="s">
        <v>9</v>
      </c>
      <c r="C1569" s="210" t="s">
        <v>9</v>
      </c>
      <c r="D1569" s="1" t="s">
        <v>8</v>
      </c>
      <c r="E1569" t="s">
        <v>135</v>
      </c>
      <c r="F1569">
        <v>9601</v>
      </c>
      <c r="G1569" s="139">
        <v>2011</v>
      </c>
      <c r="H1569" t="s">
        <v>153</v>
      </c>
      <c r="I1569">
        <v>-1</v>
      </c>
    </row>
    <row r="1570" spans="1:9" ht="14.25" customHeight="1">
      <c r="A1570" s="1" t="s">
        <v>517</v>
      </c>
      <c r="B1570" s="1" t="s">
        <v>9</v>
      </c>
      <c r="C1570" s="210" t="s">
        <v>9</v>
      </c>
      <c r="D1570" s="1" t="s">
        <v>8</v>
      </c>
      <c r="E1570" t="s">
        <v>135</v>
      </c>
      <c r="F1570">
        <v>9601</v>
      </c>
      <c r="G1570" s="139">
        <v>2011</v>
      </c>
      <c r="H1570" t="s">
        <v>152</v>
      </c>
      <c r="I1570">
        <v>-1</v>
      </c>
    </row>
    <row r="1571" spans="1:9" ht="14.25" customHeight="1">
      <c r="A1571" s="1" t="s">
        <v>517</v>
      </c>
      <c r="B1571" s="1" t="s">
        <v>9</v>
      </c>
      <c r="C1571" s="210" t="s">
        <v>9</v>
      </c>
      <c r="D1571" s="1" t="s">
        <v>8</v>
      </c>
      <c r="E1571" t="s">
        <v>135</v>
      </c>
      <c r="F1571">
        <v>9601</v>
      </c>
      <c r="G1571" s="139">
        <v>2011</v>
      </c>
      <c r="H1571" t="s">
        <v>151</v>
      </c>
      <c r="I1571">
        <v>-1</v>
      </c>
    </row>
    <row r="1572" spans="1:9" ht="14.25" customHeight="1">
      <c r="A1572" s="1" t="s">
        <v>517</v>
      </c>
      <c r="B1572" s="1" t="s">
        <v>9</v>
      </c>
      <c r="C1572" s="210" t="s">
        <v>9</v>
      </c>
      <c r="D1572" s="1" t="s">
        <v>8</v>
      </c>
      <c r="E1572" t="s">
        <v>135</v>
      </c>
      <c r="F1572">
        <v>9601</v>
      </c>
      <c r="G1572" s="139">
        <v>2011</v>
      </c>
      <c r="H1572" t="s">
        <v>150</v>
      </c>
      <c r="I1572">
        <v>-1</v>
      </c>
    </row>
    <row r="1573" spans="1:9" ht="14.25" customHeight="1">
      <c r="A1573" s="1" t="s">
        <v>517</v>
      </c>
      <c r="B1573" s="1" t="s">
        <v>9</v>
      </c>
      <c r="C1573" s="210" t="s">
        <v>9</v>
      </c>
      <c r="D1573" s="1" t="s">
        <v>8</v>
      </c>
      <c r="E1573" t="s">
        <v>135</v>
      </c>
      <c r="F1573">
        <v>9601</v>
      </c>
      <c r="G1573" s="139">
        <v>2011</v>
      </c>
      <c r="H1573" t="s">
        <v>149</v>
      </c>
      <c r="I1573">
        <v>-1</v>
      </c>
    </row>
    <row r="1574" spans="1:9" ht="14.25" customHeight="1">
      <c r="A1574" s="1" t="s">
        <v>517</v>
      </c>
      <c r="B1574" s="1" t="s">
        <v>9</v>
      </c>
      <c r="C1574" s="210" t="s">
        <v>9</v>
      </c>
      <c r="D1574" s="1" t="s">
        <v>8</v>
      </c>
      <c r="E1574" t="s">
        <v>135</v>
      </c>
      <c r="F1574">
        <v>9601</v>
      </c>
      <c r="G1574" s="139">
        <v>2011</v>
      </c>
      <c r="H1574" t="s">
        <v>148</v>
      </c>
      <c r="I1574">
        <v>-1</v>
      </c>
    </row>
    <row r="1575" spans="1:9" ht="14.25" customHeight="1">
      <c r="A1575" s="1" t="s">
        <v>517</v>
      </c>
      <c r="B1575" s="1" t="s">
        <v>9</v>
      </c>
      <c r="C1575" s="210" t="s">
        <v>9</v>
      </c>
      <c r="D1575" s="1" t="s">
        <v>8</v>
      </c>
      <c r="E1575" t="s">
        <v>135</v>
      </c>
      <c r="F1575">
        <v>9601</v>
      </c>
      <c r="G1575" s="139">
        <v>2011</v>
      </c>
      <c r="H1575" t="s">
        <v>147</v>
      </c>
      <c r="I1575">
        <v>-1</v>
      </c>
    </row>
    <row r="1576" spans="1:9" ht="14.25" customHeight="1">
      <c r="A1576" s="1" t="s">
        <v>517</v>
      </c>
      <c r="B1576" s="1" t="s">
        <v>9</v>
      </c>
      <c r="C1576" s="210" t="s">
        <v>9</v>
      </c>
      <c r="D1576" s="1" t="s">
        <v>8</v>
      </c>
      <c r="E1576" t="s">
        <v>135</v>
      </c>
      <c r="F1576">
        <v>9601</v>
      </c>
      <c r="G1576" s="139">
        <v>2011</v>
      </c>
      <c r="H1576" t="s">
        <v>146</v>
      </c>
      <c r="I1576">
        <v>-1</v>
      </c>
    </row>
    <row r="1577" spans="1:9" ht="14.25" customHeight="1">
      <c r="A1577" s="1" t="s">
        <v>517</v>
      </c>
      <c r="B1577" s="1" t="s">
        <v>9</v>
      </c>
      <c r="C1577" s="210" t="s">
        <v>9</v>
      </c>
      <c r="D1577" s="1" t="s">
        <v>8</v>
      </c>
      <c r="E1577" t="s">
        <v>135</v>
      </c>
      <c r="F1577">
        <v>9601</v>
      </c>
      <c r="G1577" s="139">
        <v>2011</v>
      </c>
      <c r="H1577" t="s">
        <v>145</v>
      </c>
      <c r="I1577">
        <v>-1</v>
      </c>
    </row>
    <row r="1578" spans="1:9" ht="14.25" customHeight="1">
      <c r="A1578" s="1" t="s">
        <v>517</v>
      </c>
      <c r="B1578" s="1" t="s">
        <v>9</v>
      </c>
      <c r="C1578" s="210" t="s">
        <v>9</v>
      </c>
      <c r="D1578" s="1" t="s">
        <v>8</v>
      </c>
      <c r="E1578" t="s">
        <v>135</v>
      </c>
      <c r="F1578">
        <v>9601</v>
      </c>
      <c r="G1578" s="139">
        <v>2011</v>
      </c>
      <c r="H1578" t="s">
        <v>144</v>
      </c>
      <c r="I1578">
        <v>-1</v>
      </c>
    </row>
    <row r="1579" spans="1:9" ht="14.25" customHeight="1">
      <c r="A1579" s="1" t="s">
        <v>518</v>
      </c>
      <c r="B1579" s="1" t="s">
        <v>9</v>
      </c>
      <c r="C1579" s="210" t="s">
        <v>9</v>
      </c>
      <c r="D1579" s="1" t="s">
        <v>8</v>
      </c>
      <c r="E1579" t="s">
        <v>135</v>
      </c>
      <c r="F1579">
        <v>9602</v>
      </c>
      <c r="G1579" s="139">
        <v>2011</v>
      </c>
      <c r="H1579" t="s">
        <v>155</v>
      </c>
      <c r="I1579">
        <v>-1</v>
      </c>
    </row>
    <row r="1580" spans="1:9" ht="14.25" customHeight="1">
      <c r="A1580" s="1" t="s">
        <v>518</v>
      </c>
      <c r="B1580" s="1" t="s">
        <v>9</v>
      </c>
      <c r="C1580" s="210" t="s">
        <v>9</v>
      </c>
      <c r="D1580" s="1" t="s">
        <v>8</v>
      </c>
      <c r="E1580" t="s">
        <v>135</v>
      </c>
      <c r="F1580">
        <v>9602</v>
      </c>
      <c r="G1580" s="139">
        <v>2011</v>
      </c>
      <c r="H1580" t="s">
        <v>154</v>
      </c>
      <c r="I1580">
        <v>-1</v>
      </c>
    </row>
    <row r="1581" spans="1:9" ht="14.25" customHeight="1">
      <c r="A1581" s="1" t="s">
        <v>518</v>
      </c>
      <c r="B1581" s="1" t="s">
        <v>9</v>
      </c>
      <c r="C1581" s="210" t="s">
        <v>9</v>
      </c>
      <c r="D1581" s="1" t="s">
        <v>8</v>
      </c>
      <c r="E1581" t="s">
        <v>135</v>
      </c>
      <c r="F1581">
        <v>9602</v>
      </c>
      <c r="G1581" s="139">
        <v>2011</v>
      </c>
      <c r="H1581" t="s">
        <v>153</v>
      </c>
      <c r="I1581">
        <v>-1</v>
      </c>
    </row>
    <row r="1582" spans="1:9" ht="14.25" customHeight="1">
      <c r="A1582" s="1" t="s">
        <v>518</v>
      </c>
      <c r="B1582" s="1" t="s">
        <v>9</v>
      </c>
      <c r="C1582" s="210" t="s">
        <v>9</v>
      </c>
      <c r="D1582" s="1" t="s">
        <v>8</v>
      </c>
      <c r="E1582" t="s">
        <v>135</v>
      </c>
      <c r="F1582">
        <v>9602</v>
      </c>
      <c r="G1582" s="139">
        <v>2011</v>
      </c>
      <c r="H1582" t="s">
        <v>152</v>
      </c>
      <c r="I1582">
        <v>-1</v>
      </c>
    </row>
    <row r="1583" spans="1:9" ht="14.25" customHeight="1">
      <c r="A1583" s="1" t="s">
        <v>518</v>
      </c>
      <c r="B1583" s="1" t="s">
        <v>9</v>
      </c>
      <c r="C1583" s="210" t="s">
        <v>9</v>
      </c>
      <c r="D1583" s="1" t="s">
        <v>8</v>
      </c>
      <c r="E1583" t="s">
        <v>135</v>
      </c>
      <c r="F1583">
        <v>9602</v>
      </c>
      <c r="G1583" s="139">
        <v>2011</v>
      </c>
      <c r="H1583" t="s">
        <v>151</v>
      </c>
      <c r="I1583">
        <v>-1</v>
      </c>
    </row>
    <row r="1584" spans="1:9" ht="14.25" customHeight="1">
      <c r="A1584" s="1" t="s">
        <v>518</v>
      </c>
      <c r="B1584" s="1" t="s">
        <v>9</v>
      </c>
      <c r="C1584" s="210" t="s">
        <v>9</v>
      </c>
      <c r="D1584" s="1" t="s">
        <v>8</v>
      </c>
      <c r="E1584" t="s">
        <v>135</v>
      </c>
      <c r="F1584">
        <v>9602</v>
      </c>
      <c r="G1584" s="139">
        <v>2011</v>
      </c>
      <c r="H1584" t="s">
        <v>150</v>
      </c>
      <c r="I1584">
        <v>-1</v>
      </c>
    </row>
    <row r="1585" spans="1:9" ht="14.25" customHeight="1">
      <c r="A1585" s="1" t="s">
        <v>518</v>
      </c>
      <c r="B1585" s="1" t="s">
        <v>9</v>
      </c>
      <c r="C1585" s="210" t="s">
        <v>9</v>
      </c>
      <c r="D1585" s="1" t="s">
        <v>8</v>
      </c>
      <c r="E1585" t="s">
        <v>135</v>
      </c>
      <c r="F1585">
        <v>9602</v>
      </c>
      <c r="G1585" s="139">
        <v>2011</v>
      </c>
      <c r="H1585" t="s">
        <v>149</v>
      </c>
      <c r="I1585">
        <v>-1</v>
      </c>
    </row>
    <row r="1586" spans="1:9" ht="14.25" customHeight="1">
      <c r="A1586" s="1" t="s">
        <v>518</v>
      </c>
      <c r="B1586" s="1" t="s">
        <v>9</v>
      </c>
      <c r="C1586" s="210" t="s">
        <v>9</v>
      </c>
      <c r="D1586" s="1" t="s">
        <v>8</v>
      </c>
      <c r="E1586" t="s">
        <v>135</v>
      </c>
      <c r="F1586">
        <v>9602</v>
      </c>
      <c r="G1586" s="139">
        <v>2011</v>
      </c>
      <c r="H1586" t="s">
        <v>148</v>
      </c>
      <c r="I1586">
        <v>-1</v>
      </c>
    </row>
    <row r="1587" spans="1:9" ht="14.25" customHeight="1">
      <c r="A1587" s="1" t="s">
        <v>518</v>
      </c>
      <c r="B1587" s="1" t="s">
        <v>9</v>
      </c>
      <c r="C1587" s="210" t="s">
        <v>9</v>
      </c>
      <c r="D1587" s="1" t="s">
        <v>8</v>
      </c>
      <c r="E1587" t="s">
        <v>135</v>
      </c>
      <c r="F1587">
        <v>9602</v>
      </c>
      <c r="G1587" s="139">
        <v>2011</v>
      </c>
      <c r="H1587" t="s">
        <v>147</v>
      </c>
      <c r="I1587">
        <v>-1</v>
      </c>
    </row>
    <row r="1588" spans="1:9" ht="14.25" customHeight="1">
      <c r="A1588" s="1" t="s">
        <v>518</v>
      </c>
      <c r="B1588" s="1" t="s">
        <v>9</v>
      </c>
      <c r="C1588" s="210" t="s">
        <v>9</v>
      </c>
      <c r="D1588" s="1" t="s">
        <v>8</v>
      </c>
      <c r="E1588" t="s">
        <v>135</v>
      </c>
      <c r="F1588">
        <v>9602</v>
      </c>
      <c r="G1588" s="139">
        <v>2011</v>
      </c>
      <c r="H1588" t="s">
        <v>146</v>
      </c>
      <c r="I1588">
        <v>-1</v>
      </c>
    </row>
    <row r="1589" spans="1:9" ht="14.25" customHeight="1">
      <c r="A1589" s="1" t="s">
        <v>518</v>
      </c>
      <c r="B1589" s="1" t="s">
        <v>9</v>
      </c>
      <c r="C1589" s="210" t="s">
        <v>9</v>
      </c>
      <c r="D1589" s="1" t="s">
        <v>8</v>
      </c>
      <c r="E1589" t="s">
        <v>135</v>
      </c>
      <c r="F1589">
        <v>9602</v>
      </c>
      <c r="G1589" s="139">
        <v>2011</v>
      </c>
      <c r="H1589" t="s">
        <v>145</v>
      </c>
      <c r="I1589">
        <v>-1</v>
      </c>
    </row>
    <row r="1590" spans="1:9" ht="14.25" customHeight="1">
      <c r="A1590" s="1" t="s">
        <v>518</v>
      </c>
      <c r="B1590" s="1" t="s">
        <v>9</v>
      </c>
      <c r="C1590" s="210" t="s">
        <v>9</v>
      </c>
      <c r="D1590" s="1" t="s">
        <v>8</v>
      </c>
      <c r="E1590" t="s">
        <v>135</v>
      </c>
      <c r="F1590">
        <v>9602</v>
      </c>
      <c r="G1590" s="139">
        <v>2011</v>
      </c>
      <c r="H1590" t="s">
        <v>144</v>
      </c>
      <c r="I1590">
        <v>-1</v>
      </c>
    </row>
    <row r="1591" spans="1:9" ht="14.25" customHeight="1">
      <c r="A1591" s="1" t="s">
        <v>519</v>
      </c>
      <c r="B1591" s="1" t="s">
        <v>9</v>
      </c>
      <c r="C1591" s="210" t="s">
        <v>9</v>
      </c>
      <c r="D1591" s="1" t="s">
        <v>8</v>
      </c>
      <c r="E1591" t="s">
        <v>135</v>
      </c>
      <c r="F1591">
        <v>9603</v>
      </c>
      <c r="G1591" s="139">
        <v>2011</v>
      </c>
      <c r="H1591" t="s">
        <v>155</v>
      </c>
      <c r="I1591">
        <v>-1</v>
      </c>
    </row>
    <row r="1592" spans="1:9" ht="14.25" customHeight="1">
      <c r="A1592" s="1" t="s">
        <v>519</v>
      </c>
      <c r="B1592" s="1" t="s">
        <v>9</v>
      </c>
      <c r="C1592" s="210" t="s">
        <v>9</v>
      </c>
      <c r="D1592" s="1" t="s">
        <v>8</v>
      </c>
      <c r="E1592" t="s">
        <v>135</v>
      </c>
      <c r="F1592">
        <v>9603</v>
      </c>
      <c r="G1592" s="139">
        <v>2011</v>
      </c>
      <c r="H1592" t="s">
        <v>154</v>
      </c>
      <c r="I1592">
        <v>-1</v>
      </c>
    </row>
    <row r="1593" spans="1:9" ht="14.25" customHeight="1">
      <c r="A1593" s="1" t="s">
        <v>519</v>
      </c>
      <c r="B1593" s="1" t="s">
        <v>9</v>
      </c>
      <c r="C1593" s="210" t="s">
        <v>9</v>
      </c>
      <c r="D1593" s="1" t="s">
        <v>8</v>
      </c>
      <c r="E1593" t="s">
        <v>135</v>
      </c>
      <c r="F1593">
        <v>9603</v>
      </c>
      <c r="G1593" s="139">
        <v>2011</v>
      </c>
      <c r="H1593" t="s">
        <v>153</v>
      </c>
      <c r="I1593">
        <v>-1</v>
      </c>
    </row>
    <row r="1594" spans="1:9" ht="14.25" customHeight="1">
      <c r="A1594" s="1" t="s">
        <v>519</v>
      </c>
      <c r="B1594" s="1" t="s">
        <v>9</v>
      </c>
      <c r="C1594" s="210" t="s">
        <v>9</v>
      </c>
      <c r="D1594" s="1" t="s">
        <v>8</v>
      </c>
      <c r="E1594" t="s">
        <v>135</v>
      </c>
      <c r="F1594">
        <v>9603</v>
      </c>
      <c r="G1594" s="139">
        <v>2011</v>
      </c>
      <c r="H1594" t="s">
        <v>152</v>
      </c>
      <c r="I1594">
        <v>-1</v>
      </c>
    </row>
    <row r="1595" spans="1:9" ht="14.25" customHeight="1">
      <c r="A1595" s="1" t="s">
        <v>519</v>
      </c>
      <c r="B1595" s="1" t="s">
        <v>9</v>
      </c>
      <c r="C1595" s="210" t="s">
        <v>9</v>
      </c>
      <c r="D1595" s="1" t="s">
        <v>8</v>
      </c>
      <c r="E1595" t="s">
        <v>135</v>
      </c>
      <c r="F1595">
        <v>9603</v>
      </c>
      <c r="G1595" s="139">
        <v>2011</v>
      </c>
      <c r="H1595" t="s">
        <v>151</v>
      </c>
      <c r="I1595">
        <v>-1</v>
      </c>
    </row>
    <row r="1596" spans="1:9" ht="14.25" customHeight="1">
      <c r="A1596" s="1" t="s">
        <v>519</v>
      </c>
      <c r="B1596" s="1" t="s">
        <v>9</v>
      </c>
      <c r="C1596" s="210" t="s">
        <v>9</v>
      </c>
      <c r="D1596" s="1" t="s">
        <v>8</v>
      </c>
      <c r="E1596" t="s">
        <v>135</v>
      </c>
      <c r="F1596">
        <v>9603</v>
      </c>
      <c r="G1596" s="139">
        <v>2011</v>
      </c>
      <c r="H1596" t="s">
        <v>150</v>
      </c>
      <c r="I1596">
        <v>-1</v>
      </c>
    </row>
    <row r="1597" spans="1:9" ht="14.25" customHeight="1">
      <c r="A1597" s="1" t="s">
        <v>519</v>
      </c>
      <c r="B1597" s="1" t="s">
        <v>9</v>
      </c>
      <c r="C1597" s="210" t="s">
        <v>9</v>
      </c>
      <c r="D1597" s="1" t="s">
        <v>8</v>
      </c>
      <c r="E1597" t="s">
        <v>135</v>
      </c>
      <c r="F1597">
        <v>9603</v>
      </c>
      <c r="G1597" s="139">
        <v>2011</v>
      </c>
      <c r="H1597" t="s">
        <v>149</v>
      </c>
      <c r="I1597">
        <v>-1</v>
      </c>
    </row>
    <row r="1598" spans="1:9" ht="14.25" customHeight="1">
      <c r="A1598" s="1" t="s">
        <v>519</v>
      </c>
      <c r="B1598" s="1" t="s">
        <v>9</v>
      </c>
      <c r="C1598" s="210" t="s">
        <v>9</v>
      </c>
      <c r="D1598" s="1" t="s">
        <v>8</v>
      </c>
      <c r="E1598" t="s">
        <v>135</v>
      </c>
      <c r="F1598">
        <v>9603</v>
      </c>
      <c r="G1598" s="139">
        <v>2011</v>
      </c>
      <c r="H1598" t="s">
        <v>148</v>
      </c>
      <c r="I1598">
        <v>-1</v>
      </c>
    </row>
    <row r="1599" spans="1:9" ht="14.25" customHeight="1">
      <c r="A1599" s="1" t="s">
        <v>519</v>
      </c>
      <c r="B1599" s="1" t="s">
        <v>9</v>
      </c>
      <c r="C1599" s="210" t="s">
        <v>9</v>
      </c>
      <c r="D1599" s="1" t="s">
        <v>8</v>
      </c>
      <c r="E1599" t="s">
        <v>135</v>
      </c>
      <c r="F1599">
        <v>9603</v>
      </c>
      <c r="G1599" s="139">
        <v>2011</v>
      </c>
      <c r="H1599" t="s">
        <v>147</v>
      </c>
      <c r="I1599">
        <v>-1</v>
      </c>
    </row>
    <row r="1600" spans="1:9" ht="14.25" customHeight="1">
      <c r="A1600" s="1" t="s">
        <v>519</v>
      </c>
      <c r="B1600" s="1" t="s">
        <v>9</v>
      </c>
      <c r="C1600" s="210" t="s">
        <v>9</v>
      </c>
      <c r="D1600" s="1" t="s">
        <v>8</v>
      </c>
      <c r="E1600" t="s">
        <v>135</v>
      </c>
      <c r="F1600">
        <v>9603</v>
      </c>
      <c r="G1600" s="139">
        <v>2011</v>
      </c>
      <c r="H1600" t="s">
        <v>146</v>
      </c>
      <c r="I1600">
        <v>-1</v>
      </c>
    </row>
    <row r="1601" spans="1:9" ht="14.25" customHeight="1">
      <c r="A1601" s="1" t="s">
        <v>519</v>
      </c>
      <c r="B1601" s="1" t="s">
        <v>9</v>
      </c>
      <c r="C1601" s="210" t="s">
        <v>9</v>
      </c>
      <c r="D1601" s="1" t="s">
        <v>8</v>
      </c>
      <c r="E1601" t="s">
        <v>135</v>
      </c>
      <c r="F1601">
        <v>9603</v>
      </c>
      <c r="G1601" s="139">
        <v>2011</v>
      </c>
      <c r="H1601" t="s">
        <v>145</v>
      </c>
      <c r="I1601">
        <v>-1</v>
      </c>
    </row>
    <row r="1602" spans="1:9" ht="14.25" customHeight="1">
      <c r="A1602" s="1" t="s">
        <v>519</v>
      </c>
      <c r="B1602" s="1" t="s">
        <v>9</v>
      </c>
      <c r="C1602" s="210" t="s">
        <v>9</v>
      </c>
      <c r="D1602" s="1" t="s">
        <v>8</v>
      </c>
      <c r="E1602" t="s">
        <v>135</v>
      </c>
      <c r="F1602">
        <v>9603</v>
      </c>
      <c r="G1602" s="139">
        <v>2011</v>
      </c>
      <c r="H1602" t="s">
        <v>144</v>
      </c>
      <c r="I1602">
        <v>-1</v>
      </c>
    </row>
    <row r="1603" spans="1:9" ht="14.25" customHeight="1">
      <c r="A1603" s="1" t="s">
        <v>520</v>
      </c>
      <c r="B1603" s="1" t="s">
        <v>9</v>
      </c>
      <c r="C1603" s="210" t="s">
        <v>9</v>
      </c>
      <c r="D1603" s="1" t="s">
        <v>8</v>
      </c>
      <c r="E1603" t="s">
        <v>135</v>
      </c>
      <c r="F1603">
        <v>9604</v>
      </c>
      <c r="G1603" s="139">
        <v>2011</v>
      </c>
      <c r="H1603" t="s">
        <v>155</v>
      </c>
      <c r="I1603">
        <v>-1</v>
      </c>
    </row>
    <row r="1604" spans="1:9" ht="14.25" customHeight="1">
      <c r="A1604" s="1" t="s">
        <v>520</v>
      </c>
      <c r="B1604" s="1" t="s">
        <v>9</v>
      </c>
      <c r="C1604" s="210" t="s">
        <v>9</v>
      </c>
      <c r="D1604" s="1" t="s">
        <v>8</v>
      </c>
      <c r="E1604" t="s">
        <v>135</v>
      </c>
      <c r="F1604">
        <v>9604</v>
      </c>
      <c r="G1604" s="139">
        <v>2011</v>
      </c>
      <c r="H1604" t="s">
        <v>154</v>
      </c>
      <c r="I1604">
        <v>-1</v>
      </c>
    </row>
    <row r="1605" spans="1:9" ht="14.25" customHeight="1">
      <c r="A1605" s="1" t="s">
        <v>520</v>
      </c>
      <c r="B1605" s="1" t="s">
        <v>9</v>
      </c>
      <c r="C1605" s="210" t="s">
        <v>9</v>
      </c>
      <c r="D1605" s="1" t="s">
        <v>8</v>
      </c>
      <c r="E1605" t="s">
        <v>135</v>
      </c>
      <c r="F1605">
        <v>9604</v>
      </c>
      <c r="G1605" s="139">
        <v>2011</v>
      </c>
      <c r="H1605" t="s">
        <v>153</v>
      </c>
      <c r="I1605">
        <v>-1</v>
      </c>
    </row>
    <row r="1606" spans="1:9" ht="14.25" customHeight="1">
      <c r="A1606" s="1" t="s">
        <v>520</v>
      </c>
      <c r="B1606" s="1" t="s">
        <v>9</v>
      </c>
      <c r="C1606" s="210" t="s">
        <v>9</v>
      </c>
      <c r="D1606" s="1" t="s">
        <v>8</v>
      </c>
      <c r="E1606" t="s">
        <v>135</v>
      </c>
      <c r="F1606">
        <v>9604</v>
      </c>
      <c r="G1606" s="139">
        <v>2011</v>
      </c>
      <c r="H1606" t="s">
        <v>152</v>
      </c>
      <c r="I1606">
        <v>-1</v>
      </c>
    </row>
    <row r="1607" spans="1:9" ht="14.25" customHeight="1">
      <c r="A1607" s="1" t="s">
        <v>520</v>
      </c>
      <c r="B1607" s="1" t="s">
        <v>9</v>
      </c>
      <c r="C1607" s="210" t="s">
        <v>9</v>
      </c>
      <c r="D1607" s="1" t="s">
        <v>8</v>
      </c>
      <c r="E1607" t="s">
        <v>135</v>
      </c>
      <c r="F1607">
        <v>9604</v>
      </c>
      <c r="G1607" s="139">
        <v>2011</v>
      </c>
      <c r="H1607" t="s">
        <v>151</v>
      </c>
      <c r="I1607">
        <v>-1</v>
      </c>
    </row>
    <row r="1608" spans="1:9" ht="14.25" customHeight="1">
      <c r="A1608" s="1" t="s">
        <v>520</v>
      </c>
      <c r="B1608" s="1" t="s">
        <v>9</v>
      </c>
      <c r="C1608" s="210" t="s">
        <v>9</v>
      </c>
      <c r="D1608" s="1" t="s">
        <v>8</v>
      </c>
      <c r="E1608" t="s">
        <v>135</v>
      </c>
      <c r="F1608">
        <v>9604</v>
      </c>
      <c r="G1608" s="139">
        <v>2011</v>
      </c>
      <c r="H1608" t="s">
        <v>150</v>
      </c>
      <c r="I1608">
        <v>-1</v>
      </c>
    </row>
    <row r="1609" spans="1:9" ht="14.25" customHeight="1">
      <c r="A1609" s="1" t="s">
        <v>520</v>
      </c>
      <c r="B1609" s="1" t="s">
        <v>9</v>
      </c>
      <c r="C1609" s="210" t="s">
        <v>9</v>
      </c>
      <c r="D1609" s="1" t="s">
        <v>8</v>
      </c>
      <c r="E1609" t="s">
        <v>135</v>
      </c>
      <c r="F1609">
        <v>9604</v>
      </c>
      <c r="G1609" s="139">
        <v>2011</v>
      </c>
      <c r="H1609" t="s">
        <v>149</v>
      </c>
      <c r="I1609">
        <v>-1</v>
      </c>
    </row>
    <row r="1610" spans="1:9" ht="14.25" customHeight="1">
      <c r="A1610" s="1" t="s">
        <v>520</v>
      </c>
      <c r="B1610" s="1" t="s">
        <v>9</v>
      </c>
      <c r="C1610" s="210" t="s">
        <v>9</v>
      </c>
      <c r="D1610" s="1" t="s">
        <v>8</v>
      </c>
      <c r="E1610" t="s">
        <v>135</v>
      </c>
      <c r="F1610">
        <v>9604</v>
      </c>
      <c r="G1610" s="139">
        <v>2011</v>
      </c>
      <c r="H1610" t="s">
        <v>148</v>
      </c>
      <c r="I1610">
        <v>-1</v>
      </c>
    </row>
    <row r="1611" spans="1:9" ht="14.25" customHeight="1">
      <c r="A1611" s="1" t="s">
        <v>520</v>
      </c>
      <c r="B1611" s="1" t="s">
        <v>9</v>
      </c>
      <c r="C1611" s="210" t="s">
        <v>9</v>
      </c>
      <c r="D1611" s="1" t="s">
        <v>8</v>
      </c>
      <c r="E1611" t="s">
        <v>135</v>
      </c>
      <c r="F1611">
        <v>9604</v>
      </c>
      <c r="G1611" s="139">
        <v>2011</v>
      </c>
      <c r="H1611" t="s">
        <v>147</v>
      </c>
      <c r="I1611">
        <v>-1</v>
      </c>
    </row>
    <row r="1612" spans="1:9" ht="14.25" customHeight="1">
      <c r="A1612" s="1" t="s">
        <v>520</v>
      </c>
      <c r="B1612" s="1" t="s">
        <v>9</v>
      </c>
      <c r="C1612" s="210" t="s">
        <v>9</v>
      </c>
      <c r="D1612" s="1" t="s">
        <v>8</v>
      </c>
      <c r="E1612" t="s">
        <v>135</v>
      </c>
      <c r="F1612">
        <v>9604</v>
      </c>
      <c r="G1612" s="139">
        <v>2011</v>
      </c>
      <c r="H1612" t="s">
        <v>146</v>
      </c>
      <c r="I1612">
        <v>-1</v>
      </c>
    </row>
    <row r="1613" spans="1:9" ht="14.25" customHeight="1">
      <c r="A1613" s="1" t="s">
        <v>520</v>
      </c>
      <c r="B1613" s="1" t="s">
        <v>9</v>
      </c>
      <c r="C1613" s="210" t="s">
        <v>9</v>
      </c>
      <c r="D1613" s="1" t="s">
        <v>8</v>
      </c>
      <c r="E1613" t="s">
        <v>135</v>
      </c>
      <c r="F1613">
        <v>9604</v>
      </c>
      <c r="G1613" s="139">
        <v>2011</v>
      </c>
      <c r="H1613" t="s">
        <v>145</v>
      </c>
      <c r="I1613">
        <v>-1</v>
      </c>
    </row>
    <row r="1614" spans="1:9" ht="14.25" customHeight="1">
      <c r="A1614" s="1" t="s">
        <v>520</v>
      </c>
      <c r="B1614" s="1" t="s">
        <v>9</v>
      </c>
      <c r="C1614" s="210" t="s">
        <v>9</v>
      </c>
      <c r="D1614" s="1" t="s">
        <v>8</v>
      </c>
      <c r="E1614" t="s">
        <v>135</v>
      </c>
      <c r="F1614">
        <v>9604</v>
      </c>
      <c r="G1614" s="139">
        <v>2011</v>
      </c>
      <c r="H1614" t="s">
        <v>144</v>
      </c>
      <c r="I1614">
        <v>-1</v>
      </c>
    </row>
    <row r="1615" spans="1:9" ht="14.25" customHeight="1">
      <c r="A1615" s="1" t="s">
        <v>521</v>
      </c>
      <c r="B1615" s="1" t="s">
        <v>9</v>
      </c>
      <c r="C1615" s="210" t="s">
        <v>9</v>
      </c>
      <c r="D1615" s="1" t="s">
        <v>8</v>
      </c>
      <c r="E1615" t="s">
        <v>135</v>
      </c>
      <c r="F1615">
        <v>9605</v>
      </c>
      <c r="G1615" s="139">
        <v>2011</v>
      </c>
      <c r="H1615" t="s">
        <v>155</v>
      </c>
      <c r="I1615">
        <v>-1</v>
      </c>
    </row>
    <row r="1616" spans="1:9" ht="14.25" customHeight="1">
      <c r="A1616" s="1" t="s">
        <v>521</v>
      </c>
      <c r="B1616" s="1" t="s">
        <v>9</v>
      </c>
      <c r="C1616" s="210" t="s">
        <v>9</v>
      </c>
      <c r="D1616" s="1" t="s">
        <v>8</v>
      </c>
      <c r="E1616" t="s">
        <v>135</v>
      </c>
      <c r="F1616">
        <v>9605</v>
      </c>
      <c r="G1616" s="139">
        <v>2011</v>
      </c>
      <c r="H1616" t="s">
        <v>154</v>
      </c>
      <c r="I1616">
        <v>-1</v>
      </c>
    </row>
    <row r="1617" spans="1:9" ht="14.25" customHeight="1">
      <c r="A1617" s="1" t="s">
        <v>521</v>
      </c>
      <c r="B1617" s="1" t="s">
        <v>9</v>
      </c>
      <c r="C1617" s="210" t="s">
        <v>9</v>
      </c>
      <c r="D1617" s="1" t="s">
        <v>8</v>
      </c>
      <c r="E1617" t="s">
        <v>135</v>
      </c>
      <c r="F1617">
        <v>9605</v>
      </c>
      <c r="G1617" s="139">
        <v>2011</v>
      </c>
      <c r="H1617" t="s">
        <v>153</v>
      </c>
      <c r="I1617">
        <v>-1</v>
      </c>
    </row>
    <row r="1618" spans="1:9" ht="14.25" customHeight="1">
      <c r="A1618" s="1" t="s">
        <v>521</v>
      </c>
      <c r="B1618" s="1" t="s">
        <v>9</v>
      </c>
      <c r="C1618" s="210" t="s">
        <v>9</v>
      </c>
      <c r="D1618" s="1" t="s">
        <v>8</v>
      </c>
      <c r="E1618" t="s">
        <v>135</v>
      </c>
      <c r="F1618">
        <v>9605</v>
      </c>
      <c r="G1618" s="139">
        <v>2011</v>
      </c>
      <c r="H1618" t="s">
        <v>152</v>
      </c>
      <c r="I1618">
        <v>-1</v>
      </c>
    </row>
    <row r="1619" spans="1:9" ht="14.25" customHeight="1">
      <c r="A1619" s="1" t="s">
        <v>521</v>
      </c>
      <c r="B1619" s="1" t="s">
        <v>9</v>
      </c>
      <c r="C1619" s="210" t="s">
        <v>9</v>
      </c>
      <c r="D1619" s="1" t="s">
        <v>8</v>
      </c>
      <c r="E1619" t="s">
        <v>135</v>
      </c>
      <c r="F1619">
        <v>9605</v>
      </c>
      <c r="G1619" s="139">
        <v>2011</v>
      </c>
      <c r="H1619" t="s">
        <v>151</v>
      </c>
      <c r="I1619">
        <v>-1</v>
      </c>
    </row>
    <row r="1620" spans="1:9" ht="14.25" customHeight="1">
      <c r="A1620" s="1" t="s">
        <v>521</v>
      </c>
      <c r="B1620" s="1" t="s">
        <v>9</v>
      </c>
      <c r="C1620" s="210" t="s">
        <v>9</v>
      </c>
      <c r="D1620" s="1" t="s">
        <v>8</v>
      </c>
      <c r="E1620" t="s">
        <v>135</v>
      </c>
      <c r="F1620">
        <v>9605</v>
      </c>
      <c r="G1620" s="139">
        <v>2011</v>
      </c>
      <c r="H1620" t="s">
        <v>150</v>
      </c>
      <c r="I1620">
        <v>-1</v>
      </c>
    </row>
    <row r="1621" spans="1:9" ht="14.25" customHeight="1">
      <c r="A1621" s="1" t="s">
        <v>521</v>
      </c>
      <c r="B1621" s="1" t="s">
        <v>9</v>
      </c>
      <c r="C1621" s="210" t="s">
        <v>9</v>
      </c>
      <c r="D1621" s="1" t="s">
        <v>8</v>
      </c>
      <c r="E1621" t="s">
        <v>135</v>
      </c>
      <c r="F1621">
        <v>9605</v>
      </c>
      <c r="G1621" s="139">
        <v>2011</v>
      </c>
      <c r="H1621" t="s">
        <v>149</v>
      </c>
      <c r="I1621">
        <v>-1</v>
      </c>
    </row>
    <row r="1622" spans="1:9" ht="14.25" customHeight="1">
      <c r="A1622" s="1" t="s">
        <v>521</v>
      </c>
      <c r="B1622" s="1" t="s">
        <v>9</v>
      </c>
      <c r="C1622" s="210" t="s">
        <v>9</v>
      </c>
      <c r="D1622" s="1" t="s">
        <v>8</v>
      </c>
      <c r="E1622" t="s">
        <v>135</v>
      </c>
      <c r="F1622">
        <v>9605</v>
      </c>
      <c r="G1622" s="139">
        <v>2011</v>
      </c>
      <c r="H1622" t="s">
        <v>148</v>
      </c>
      <c r="I1622">
        <v>-1</v>
      </c>
    </row>
    <row r="1623" spans="1:9" ht="14.25" customHeight="1">
      <c r="A1623" s="1" t="s">
        <v>521</v>
      </c>
      <c r="B1623" s="1" t="s">
        <v>9</v>
      </c>
      <c r="C1623" s="210" t="s">
        <v>9</v>
      </c>
      <c r="D1623" s="1" t="s">
        <v>8</v>
      </c>
      <c r="E1623" t="s">
        <v>135</v>
      </c>
      <c r="F1623">
        <v>9605</v>
      </c>
      <c r="G1623" s="139">
        <v>2011</v>
      </c>
      <c r="H1623" t="s">
        <v>147</v>
      </c>
      <c r="I1623">
        <v>-1</v>
      </c>
    </row>
    <row r="1624" spans="1:9" ht="14.25" customHeight="1">
      <c r="A1624" s="1" t="s">
        <v>521</v>
      </c>
      <c r="B1624" s="1" t="s">
        <v>9</v>
      </c>
      <c r="C1624" s="210" t="s">
        <v>9</v>
      </c>
      <c r="D1624" s="1" t="s">
        <v>8</v>
      </c>
      <c r="E1624" t="s">
        <v>135</v>
      </c>
      <c r="F1624">
        <v>9605</v>
      </c>
      <c r="G1624" s="139">
        <v>2011</v>
      </c>
      <c r="H1624" t="s">
        <v>146</v>
      </c>
      <c r="I1624">
        <v>-1</v>
      </c>
    </row>
    <row r="1625" spans="1:9" ht="14.25" customHeight="1">
      <c r="A1625" s="1" t="s">
        <v>521</v>
      </c>
      <c r="B1625" s="1" t="s">
        <v>9</v>
      </c>
      <c r="C1625" s="210" t="s">
        <v>9</v>
      </c>
      <c r="D1625" s="1" t="s">
        <v>8</v>
      </c>
      <c r="E1625" t="s">
        <v>135</v>
      </c>
      <c r="F1625">
        <v>9605</v>
      </c>
      <c r="G1625" s="139">
        <v>2011</v>
      </c>
      <c r="H1625" t="s">
        <v>145</v>
      </c>
      <c r="I1625">
        <v>-1</v>
      </c>
    </row>
    <row r="1626" spans="1:9" ht="14.25" customHeight="1">
      <c r="A1626" s="1" t="s">
        <v>521</v>
      </c>
      <c r="B1626" s="1" t="s">
        <v>9</v>
      </c>
      <c r="C1626" s="210" t="s">
        <v>9</v>
      </c>
      <c r="D1626" s="1" t="s">
        <v>8</v>
      </c>
      <c r="E1626" t="s">
        <v>135</v>
      </c>
      <c r="F1626">
        <v>9605</v>
      </c>
      <c r="G1626" s="139">
        <v>2011</v>
      </c>
      <c r="H1626" t="s">
        <v>144</v>
      </c>
      <c r="I1626">
        <v>-1</v>
      </c>
    </row>
    <row r="1627" spans="1:9" ht="14.25" customHeight="1">
      <c r="A1627" s="1" t="s">
        <v>522</v>
      </c>
      <c r="B1627" s="1" t="s">
        <v>9</v>
      </c>
      <c r="C1627" s="210" t="s">
        <v>9</v>
      </c>
      <c r="D1627" s="1" t="s">
        <v>8</v>
      </c>
      <c r="E1627" t="s">
        <v>135</v>
      </c>
      <c r="F1627">
        <v>9606</v>
      </c>
      <c r="G1627" s="139">
        <v>2011</v>
      </c>
      <c r="H1627" t="s">
        <v>155</v>
      </c>
      <c r="I1627">
        <v>-1</v>
      </c>
    </row>
    <row r="1628" spans="1:9" ht="14.25" customHeight="1">
      <c r="A1628" s="1" t="s">
        <v>522</v>
      </c>
      <c r="B1628" s="1" t="s">
        <v>9</v>
      </c>
      <c r="C1628" s="210" t="s">
        <v>9</v>
      </c>
      <c r="D1628" s="1" t="s">
        <v>8</v>
      </c>
      <c r="E1628" t="s">
        <v>135</v>
      </c>
      <c r="F1628">
        <v>9606</v>
      </c>
      <c r="G1628" s="139">
        <v>2011</v>
      </c>
      <c r="H1628" t="s">
        <v>154</v>
      </c>
      <c r="I1628">
        <v>-1</v>
      </c>
    </row>
    <row r="1629" spans="1:9" ht="14.25" customHeight="1">
      <c r="A1629" s="1" t="s">
        <v>522</v>
      </c>
      <c r="B1629" s="1" t="s">
        <v>9</v>
      </c>
      <c r="C1629" s="210" t="s">
        <v>9</v>
      </c>
      <c r="D1629" s="1" t="s">
        <v>8</v>
      </c>
      <c r="E1629" t="s">
        <v>135</v>
      </c>
      <c r="F1629">
        <v>9606</v>
      </c>
      <c r="G1629" s="139">
        <v>2011</v>
      </c>
      <c r="H1629" t="s">
        <v>153</v>
      </c>
      <c r="I1629">
        <v>-1</v>
      </c>
    </row>
    <row r="1630" spans="1:9" ht="14.25" customHeight="1">
      <c r="A1630" s="1" t="s">
        <v>522</v>
      </c>
      <c r="B1630" s="1" t="s">
        <v>9</v>
      </c>
      <c r="C1630" s="210" t="s">
        <v>9</v>
      </c>
      <c r="D1630" s="1" t="s">
        <v>8</v>
      </c>
      <c r="E1630" t="s">
        <v>135</v>
      </c>
      <c r="F1630">
        <v>9606</v>
      </c>
      <c r="G1630" s="139">
        <v>2011</v>
      </c>
      <c r="H1630" t="s">
        <v>152</v>
      </c>
      <c r="I1630">
        <v>-1</v>
      </c>
    </row>
    <row r="1631" spans="1:9" ht="14.25" customHeight="1">
      <c r="A1631" s="1" t="s">
        <v>522</v>
      </c>
      <c r="B1631" s="1" t="s">
        <v>9</v>
      </c>
      <c r="C1631" s="210" t="s">
        <v>9</v>
      </c>
      <c r="D1631" s="1" t="s">
        <v>8</v>
      </c>
      <c r="E1631" t="s">
        <v>135</v>
      </c>
      <c r="F1631">
        <v>9606</v>
      </c>
      <c r="G1631" s="139">
        <v>2011</v>
      </c>
      <c r="H1631" t="s">
        <v>151</v>
      </c>
      <c r="I1631">
        <v>-1</v>
      </c>
    </row>
    <row r="1632" spans="1:9" ht="14.25" customHeight="1">
      <c r="A1632" s="1" t="s">
        <v>522</v>
      </c>
      <c r="B1632" s="1" t="s">
        <v>9</v>
      </c>
      <c r="C1632" s="210" t="s">
        <v>9</v>
      </c>
      <c r="D1632" s="1" t="s">
        <v>8</v>
      </c>
      <c r="E1632" t="s">
        <v>135</v>
      </c>
      <c r="F1632">
        <v>9606</v>
      </c>
      <c r="G1632" s="139">
        <v>2011</v>
      </c>
      <c r="H1632" t="s">
        <v>150</v>
      </c>
      <c r="I1632">
        <v>-1</v>
      </c>
    </row>
    <row r="1633" spans="1:9" ht="14.25" customHeight="1">
      <c r="A1633" s="1" t="s">
        <v>522</v>
      </c>
      <c r="B1633" s="1" t="s">
        <v>9</v>
      </c>
      <c r="C1633" s="210" t="s">
        <v>9</v>
      </c>
      <c r="D1633" s="1" t="s">
        <v>8</v>
      </c>
      <c r="E1633" t="s">
        <v>135</v>
      </c>
      <c r="F1633">
        <v>9606</v>
      </c>
      <c r="G1633" s="139">
        <v>2011</v>
      </c>
      <c r="H1633" t="s">
        <v>149</v>
      </c>
      <c r="I1633">
        <v>-1</v>
      </c>
    </row>
    <row r="1634" spans="1:9" ht="14.25" customHeight="1">
      <c r="A1634" s="1" t="s">
        <v>522</v>
      </c>
      <c r="B1634" s="1" t="s">
        <v>9</v>
      </c>
      <c r="C1634" s="210" t="s">
        <v>9</v>
      </c>
      <c r="D1634" s="1" t="s">
        <v>8</v>
      </c>
      <c r="E1634" t="s">
        <v>135</v>
      </c>
      <c r="F1634">
        <v>9606</v>
      </c>
      <c r="G1634" s="139">
        <v>2011</v>
      </c>
      <c r="H1634" t="s">
        <v>148</v>
      </c>
      <c r="I1634">
        <v>-1</v>
      </c>
    </row>
    <row r="1635" spans="1:9" ht="14.25" customHeight="1">
      <c r="A1635" s="1" t="s">
        <v>522</v>
      </c>
      <c r="B1635" s="1" t="s">
        <v>9</v>
      </c>
      <c r="C1635" s="210" t="s">
        <v>9</v>
      </c>
      <c r="D1635" s="1" t="s">
        <v>8</v>
      </c>
      <c r="E1635" t="s">
        <v>135</v>
      </c>
      <c r="F1635">
        <v>9606</v>
      </c>
      <c r="G1635" s="139">
        <v>2011</v>
      </c>
      <c r="H1635" t="s">
        <v>147</v>
      </c>
      <c r="I1635">
        <v>-1</v>
      </c>
    </row>
    <row r="1636" spans="1:9" ht="14.25" customHeight="1">
      <c r="A1636" s="1" t="s">
        <v>522</v>
      </c>
      <c r="B1636" s="1" t="s">
        <v>9</v>
      </c>
      <c r="C1636" s="210" t="s">
        <v>9</v>
      </c>
      <c r="D1636" s="1" t="s">
        <v>8</v>
      </c>
      <c r="E1636" t="s">
        <v>135</v>
      </c>
      <c r="F1636">
        <v>9606</v>
      </c>
      <c r="G1636" s="139">
        <v>2011</v>
      </c>
      <c r="H1636" t="s">
        <v>146</v>
      </c>
      <c r="I1636">
        <v>-1</v>
      </c>
    </row>
    <row r="1637" spans="1:9" ht="14.25" customHeight="1">
      <c r="A1637" s="1" t="s">
        <v>522</v>
      </c>
      <c r="B1637" s="1" t="s">
        <v>9</v>
      </c>
      <c r="C1637" s="210" t="s">
        <v>9</v>
      </c>
      <c r="D1637" s="1" t="s">
        <v>8</v>
      </c>
      <c r="E1637" t="s">
        <v>135</v>
      </c>
      <c r="F1637">
        <v>9606</v>
      </c>
      <c r="G1637" s="139">
        <v>2011</v>
      </c>
      <c r="H1637" t="s">
        <v>145</v>
      </c>
      <c r="I1637">
        <v>-1</v>
      </c>
    </row>
    <row r="1638" spans="1:9" ht="14.25" customHeight="1">
      <c r="A1638" s="1" t="s">
        <v>522</v>
      </c>
      <c r="B1638" s="1" t="s">
        <v>9</v>
      </c>
      <c r="C1638" s="210" t="s">
        <v>9</v>
      </c>
      <c r="D1638" s="1" t="s">
        <v>8</v>
      </c>
      <c r="E1638" t="s">
        <v>135</v>
      </c>
      <c r="F1638">
        <v>9606</v>
      </c>
      <c r="G1638" s="139">
        <v>2011</v>
      </c>
      <c r="H1638" t="s">
        <v>144</v>
      </c>
      <c r="I1638">
        <v>-1</v>
      </c>
    </row>
    <row r="1639" spans="1:9" ht="14.25" customHeight="1">
      <c r="A1639" s="1" t="s">
        <v>523</v>
      </c>
      <c r="B1639" s="1" t="s">
        <v>9</v>
      </c>
      <c r="C1639" s="210" t="s">
        <v>9</v>
      </c>
      <c r="D1639" s="1" t="s">
        <v>8</v>
      </c>
      <c r="E1639" t="s">
        <v>26</v>
      </c>
      <c r="F1639">
        <v>9601</v>
      </c>
      <c r="G1639" s="139">
        <v>2011</v>
      </c>
      <c r="H1639" t="s">
        <v>155</v>
      </c>
      <c r="I1639">
        <v>-1</v>
      </c>
    </row>
    <row r="1640" spans="1:9" ht="14.25" customHeight="1">
      <c r="A1640" s="1" t="s">
        <v>523</v>
      </c>
      <c r="B1640" s="1" t="s">
        <v>9</v>
      </c>
      <c r="C1640" s="210" t="s">
        <v>9</v>
      </c>
      <c r="D1640" s="1" t="s">
        <v>8</v>
      </c>
      <c r="E1640" t="s">
        <v>26</v>
      </c>
      <c r="F1640">
        <v>9601</v>
      </c>
      <c r="G1640" s="139">
        <v>2011</v>
      </c>
      <c r="H1640" t="s">
        <v>154</v>
      </c>
      <c r="I1640">
        <v>-1</v>
      </c>
    </row>
    <row r="1641" spans="1:9" ht="14.25" customHeight="1">
      <c r="A1641" s="1" t="s">
        <v>523</v>
      </c>
      <c r="B1641" s="1" t="s">
        <v>9</v>
      </c>
      <c r="C1641" s="210" t="s">
        <v>9</v>
      </c>
      <c r="D1641" s="1" t="s">
        <v>8</v>
      </c>
      <c r="E1641" t="s">
        <v>26</v>
      </c>
      <c r="F1641">
        <v>9601</v>
      </c>
      <c r="G1641" s="139">
        <v>2011</v>
      </c>
      <c r="H1641" t="s">
        <v>153</v>
      </c>
      <c r="I1641">
        <v>-1</v>
      </c>
    </row>
    <row r="1642" spans="1:9" ht="14.25" customHeight="1">
      <c r="A1642" s="1" t="s">
        <v>523</v>
      </c>
      <c r="B1642" s="1" t="s">
        <v>9</v>
      </c>
      <c r="C1642" s="210" t="s">
        <v>9</v>
      </c>
      <c r="D1642" s="1" t="s">
        <v>8</v>
      </c>
      <c r="E1642" t="s">
        <v>26</v>
      </c>
      <c r="F1642">
        <v>9601</v>
      </c>
      <c r="G1642" s="139">
        <v>2011</v>
      </c>
      <c r="H1642" t="s">
        <v>152</v>
      </c>
      <c r="I1642">
        <v>-1</v>
      </c>
    </row>
    <row r="1643" spans="1:9" ht="14.25" customHeight="1">
      <c r="A1643" s="1" t="s">
        <v>523</v>
      </c>
      <c r="B1643" s="1" t="s">
        <v>9</v>
      </c>
      <c r="C1643" s="210" t="s">
        <v>9</v>
      </c>
      <c r="D1643" s="1" t="s">
        <v>8</v>
      </c>
      <c r="E1643" t="s">
        <v>26</v>
      </c>
      <c r="F1643">
        <v>9601</v>
      </c>
      <c r="G1643" s="139">
        <v>2011</v>
      </c>
      <c r="H1643" t="s">
        <v>151</v>
      </c>
      <c r="I1643">
        <v>-1</v>
      </c>
    </row>
    <row r="1644" spans="1:9" ht="14.25" customHeight="1">
      <c r="A1644" s="1" t="s">
        <v>523</v>
      </c>
      <c r="B1644" s="1" t="s">
        <v>9</v>
      </c>
      <c r="C1644" s="210" t="s">
        <v>9</v>
      </c>
      <c r="D1644" s="1" t="s">
        <v>8</v>
      </c>
      <c r="E1644" t="s">
        <v>26</v>
      </c>
      <c r="F1644">
        <v>9601</v>
      </c>
      <c r="G1644" s="139">
        <v>2011</v>
      </c>
      <c r="H1644" t="s">
        <v>150</v>
      </c>
      <c r="I1644">
        <v>-1</v>
      </c>
    </row>
    <row r="1645" spans="1:9" ht="14.25" customHeight="1">
      <c r="A1645" s="1" t="s">
        <v>523</v>
      </c>
      <c r="B1645" s="1" t="s">
        <v>9</v>
      </c>
      <c r="C1645" s="210" t="s">
        <v>9</v>
      </c>
      <c r="D1645" s="1" t="s">
        <v>8</v>
      </c>
      <c r="E1645" t="s">
        <v>26</v>
      </c>
      <c r="F1645">
        <v>9601</v>
      </c>
      <c r="G1645" s="139">
        <v>2011</v>
      </c>
      <c r="H1645" t="s">
        <v>149</v>
      </c>
      <c r="I1645">
        <v>-1</v>
      </c>
    </row>
    <row r="1646" spans="1:9" ht="14.25" customHeight="1">
      <c r="A1646" s="1" t="s">
        <v>523</v>
      </c>
      <c r="B1646" s="1" t="s">
        <v>9</v>
      </c>
      <c r="C1646" s="210" t="s">
        <v>9</v>
      </c>
      <c r="D1646" s="1" t="s">
        <v>8</v>
      </c>
      <c r="E1646" t="s">
        <v>26</v>
      </c>
      <c r="F1646">
        <v>9601</v>
      </c>
      <c r="G1646" s="139">
        <v>2011</v>
      </c>
      <c r="H1646" t="s">
        <v>148</v>
      </c>
      <c r="I1646">
        <v>-1</v>
      </c>
    </row>
    <row r="1647" spans="1:9" ht="14.25" customHeight="1">
      <c r="A1647" s="1" t="s">
        <v>523</v>
      </c>
      <c r="B1647" s="1" t="s">
        <v>9</v>
      </c>
      <c r="C1647" s="210" t="s">
        <v>9</v>
      </c>
      <c r="D1647" s="1" t="s">
        <v>8</v>
      </c>
      <c r="E1647" t="s">
        <v>26</v>
      </c>
      <c r="F1647">
        <v>9601</v>
      </c>
      <c r="G1647" s="139">
        <v>2011</v>
      </c>
      <c r="H1647" t="s">
        <v>147</v>
      </c>
      <c r="I1647">
        <v>-1</v>
      </c>
    </row>
    <row r="1648" spans="1:9" ht="14.25" customHeight="1">
      <c r="A1648" s="1" t="s">
        <v>523</v>
      </c>
      <c r="B1648" s="1" t="s">
        <v>9</v>
      </c>
      <c r="C1648" s="210" t="s">
        <v>9</v>
      </c>
      <c r="D1648" s="1" t="s">
        <v>8</v>
      </c>
      <c r="E1648" t="s">
        <v>26</v>
      </c>
      <c r="F1648">
        <v>9601</v>
      </c>
      <c r="G1648" s="139">
        <v>2011</v>
      </c>
      <c r="H1648" t="s">
        <v>146</v>
      </c>
      <c r="I1648">
        <v>-1</v>
      </c>
    </row>
    <row r="1649" spans="1:9" ht="14.25" customHeight="1">
      <c r="A1649" s="1" t="s">
        <v>523</v>
      </c>
      <c r="B1649" s="1" t="s">
        <v>9</v>
      </c>
      <c r="C1649" s="210" t="s">
        <v>9</v>
      </c>
      <c r="D1649" s="1" t="s">
        <v>8</v>
      </c>
      <c r="E1649" t="s">
        <v>26</v>
      </c>
      <c r="F1649">
        <v>9601</v>
      </c>
      <c r="G1649" s="139">
        <v>2011</v>
      </c>
      <c r="H1649" t="s">
        <v>145</v>
      </c>
      <c r="I1649">
        <v>-1</v>
      </c>
    </row>
    <row r="1650" spans="1:9" ht="14.25" customHeight="1">
      <c r="A1650" s="1" t="s">
        <v>523</v>
      </c>
      <c r="B1650" s="403" t="s">
        <v>9</v>
      </c>
      <c r="C1650" s="404" t="s">
        <v>9</v>
      </c>
      <c r="D1650" s="403" t="s">
        <v>8</v>
      </c>
      <c r="E1650" t="s">
        <v>26</v>
      </c>
      <c r="F1650">
        <v>9601</v>
      </c>
      <c r="G1650" s="139">
        <v>2011</v>
      </c>
      <c r="H1650" t="s">
        <v>144</v>
      </c>
      <c r="I1650">
        <v>-1</v>
      </c>
    </row>
    <row r="1651" spans="1:9" ht="14.25" customHeight="1">
      <c r="A1651" s="1" t="s">
        <v>524</v>
      </c>
      <c r="B1651" s="1" t="s">
        <v>9</v>
      </c>
      <c r="C1651" s="210" t="s">
        <v>9</v>
      </c>
      <c r="D1651" s="1" t="s">
        <v>8</v>
      </c>
      <c r="E1651" t="s">
        <v>26</v>
      </c>
      <c r="F1651">
        <v>9602</v>
      </c>
      <c r="G1651" s="139">
        <v>2011</v>
      </c>
      <c r="H1651" t="s">
        <v>155</v>
      </c>
      <c r="I1651">
        <v>-1</v>
      </c>
    </row>
    <row r="1652" spans="1:9" ht="14.25" customHeight="1">
      <c r="A1652" s="1" t="s">
        <v>524</v>
      </c>
      <c r="B1652" s="1" t="s">
        <v>9</v>
      </c>
      <c r="C1652" s="210" t="s">
        <v>9</v>
      </c>
      <c r="D1652" s="1" t="s">
        <v>8</v>
      </c>
      <c r="E1652" t="s">
        <v>26</v>
      </c>
      <c r="F1652">
        <v>9602</v>
      </c>
      <c r="G1652" s="139">
        <v>2011</v>
      </c>
      <c r="H1652" t="s">
        <v>154</v>
      </c>
      <c r="I1652">
        <v>-1</v>
      </c>
    </row>
    <row r="1653" spans="1:9" ht="14.25" customHeight="1">
      <c r="A1653" s="1" t="s">
        <v>524</v>
      </c>
      <c r="B1653" s="1" t="s">
        <v>9</v>
      </c>
      <c r="C1653" s="210" t="s">
        <v>9</v>
      </c>
      <c r="D1653" s="1" t="s">
        <v>8</v>
      </c>
      <c r="E1653" t="s">
        <v>26</v>
      </c>
      <c r="F1653">
        <v>9602</v>
      </c>
      <c r="G1653" s="139">
        <v>2011</v>
      </c>
      <c r="H1653" t="s">
        <v>153</v>
      </c>
      <c r="I1653">
        <v>-1</v>
      </c>
    </row>
    <row r="1654" spans="1:9" ht="14.25" customHeight="1">
      <c r="A1654" s="1" t="s">
        <v>524</v>
      </c>
      <c r="B1654" s="1" t="s">
        <v>9</v>
      </c>
      <c r="C1654" s="210" t="s">
        <v>9</v>
      </c>
      <c r="D1654" s="1" t="s">
        <v>8</v>
      </c>
      <c r="E1654" t="s">
        <v>26</v>
      </c>
      <c r="F1654">
        <v>9602</v>
      </c>
      <c r="G1654" s="139">
        <v>2011</v>
      </c>
      <c r="H1654" t="s">
        <v>152</v>
      </c>
      <c r="I1654">
        <v>-1</v>
      </c>
    </row>
    <row r="1655" spans="1:9" ht="14.25" customHeight="1">
      <c r="A1655" s="1" t="s">
        <v>524</v>
      </c>
      <c r="B1655" s="1" t="s">
        <v>9</v>
      </c>
      <c r="C1655" s="210" t="s">
        <v>9</v>
      </c>
      <c r="D1655" s="1" t="s">
        <v>8</v>
      </c>
      <c r="E1655" t="s">
        <v>26</v>
      </c>
      <c r="F1655">
        <v>9602</v>
      </c>
      <c r="G1655" s="139">
        <v>2011</v>
      </c>
      <c r="H1655" t="s">
        <v>151</v>
      </c>
      <c r="I1655">
        <v>-1</v>
      </c>
    </row>
    <row r="1656" spans="1:9" ht="14.25" customHeight="1">
      <c r="A1656" s="1" t="s">
        <v>524</v>
      </c>
      <c r="B1656" s="1" t="s">
        <v>9</v>
      </c>
      <c r="C1656" s="210" t="s">
        <v>9</v>
      </c>
      <c r="D1656" s="1" t="s">
        <v>8</v>
      </c>
      <c r="E1656" t="s">
        <v>26</v>
      </c>
      <c r="F1656">
        <v>9602</v>
      </c>
      <c r="G1656" s="139">
        <v>2011</v>
      </c>
      <c r="H1656" t="s">
        <v>150</v>
      </c>
      <c r="I1656">
        <v>-1</v>
      </c>
    </row>
    <row r="1657" spans="1:9" ht="14.25" customHeight="1">
      <c r="A1657" s="1" t="s">
        <v>524</v>
      </c>
      <c r="B1657" s="1" t="s">
        <v>9</v>
      </c>
      <c r="C1657" s="210" t="s">
        <v>9</v>
      </c>
      <c r="D1657" s="1" t="s">
        <v>8</v>
      </c>
      <c r="E1657" t="s">
        <v>26</v>
      </c>
      <c r="F1657">
        <v>9602</v>
      </c>
      <c r="G1657" s="139">
        <v>2011</v>
      </c>
      <c r="H1657" t="s">
        <v>149</v>
      </c>
      <c r="I1657">
        <v>-1</v>
      </c>
    </row>
    <row r="1658" spans="1:9" ht="14.25" customHeight="1">
      <c r="A1658" s="1" t="s">
        <v>524</v>
      </c>
      <c r="B1658" s="1" t="s">
        <v>9</v>
      </c>
      <c r="C1658" s="210" t="s">
        <v>9</v>
      </c>
      <c r="D1658" s="1" t="s">
        <v>8</v>
      </c>
      <c r="E1658" t="s">
        <v>26</v>
      </c>
      <c r="F1658">
        <v>9602</v>
      </c>
      <c r="G1658" s="139">
        <v>2011</v>
      </c>
      <c r="H1658" t="s">
        <v>148</v>
      </c>
      <c r="I1658">
        <v>-1</v>
      </c>
    </row>
    <row r="1659" spans="1:9" ht="14.25" customHeight="1">
      <c r="A1659" s="1" t="s">
        <v>524</v>
      </c>
      <c r="B1659" s="1" t="s">
        <v>9</v>
      </c>
      <c r="C1659" s="210" t="s">
        <v>9</v>
      </c>
      <c r="D1659" s="1" t="s">
        <v>8</v>
      </c>
      <c r="E1659" t="s">
        <v>26</v>
      </c>
      <c r="F1659">
        <v>9602</v>
      </c>
      <c r="G1659" s="139">
        <v>2011</v>
      </c>
      <c r="H1659" t="s">
        <v>147</v>
      </c>
      <c r="I1659">
        <v>-1</v>
      </c>
    </row>
    <row r="1660" spans="1:9" ht="14.25" customHeight="1">
      <c r="A1660" s="1" t="s">
        <v>524</v>
      </c>
      <c r="B1660" s="1" t="s">
        <v>9</v>
      </c>
      <c r="C1660" s="210" t="s">
        <v>9</v>
      </c>
      <c r="D1660" s="1" t="s">
        <v>8</v>
      </c>
      <c r="E1660" t="s">
        <v>26</v>
      </c>
      <c r="F1660">
        <v>9602</v>
      </c>
      <c r="G1660" s="139">
        <v>2011</v>
      </c>
      <c r="H1660" t="s">
        <v>146</v>
      </c>
      <c r="I1660">
        <v>-1</v>
      </c>
    </row>
    <row r="1661" spans="1:9" ht="14.25" customHeight="1">
      <c r="A1661" s="1" t="s">
        <v>524</v>
      </c>
      <c r="B1661" s="1" t="s">
        <v>9</v>
      </c>
      <c r="C1661" s="210" t="s">
        <v>9</v>
      </c>
      <c r="D1661" s="1" t="s">
        <v>8</v>
      </c>
      <c r="E1661" t="s">
        <v>26</v>
      </c>
      <c r="F1661">
        <v>9602</v>
      </c>
      <c r="G1661" s="139">
        <v>2011</v>
      </c>
      <c r="H1661" t="s">
        <v>145</v>
      </c>
      <c r="I1661">
        <v>-1</v>
      </c>
    </row>
    <row r="1662" spans="1:9" ht="14.25" customHeight="1">
      <c r="A1662" s="1" t="s">
        <v>524</v>
      </c>
      <c r="B1662" s="1" t="s">
        <v>9</v>
      </c>
      <c r="C1662" s="210" t="s">
        <v>9</v>
      </c>
      <c r="D1662" s="1" t="s">
        <v>8</v>
      </c>
      <c r="E1662" t="s">
        <v>26</v>
      </c>
      <c r="F1662">
        <v>9602</v>
      </c>
      <c r="G1662" s="139">
        <v>2011</v>
      </c>
      <c r="H1662" t="s">
        <v>144</v>
      </c>
      <c r="I1662">
        <v>-1</v>
      </c>
    </row>
    <row r="1663" spans="1:9" ht="14.25" customHeight="1">
      <c r="A1663" s="1" t="s">
        <v>525</v>
      </c>
      <c r="B1663" s="1" t="s">
        <v>9</v>
      </c>
      <c r="C1663" s="210" t="s">
        <v>9</v>
      </c>
      <c r="D1663" s="1" t="s">
        <v>8</v>
      </c>
      <c r="E1663" t="s">
        <v>26</v>
      </c>
      <c r="F1663">
        <v>9603</v>
      </c>
      <c r="G1663" s="139">
        <v>2011</v>
      </c>
      <c r="H1663" t="s">
        <v>155</v>
      </c>
      <c r="I1663">
        <v>-1</v>
      </c>
    </row>
    <row r="1664" spans="1:9" ht="14.25" customHeight="1">
      <c r="A1664" s="1" t="s">
        <v>525</v>
      </c>
      <c r="B1664" s="1" t="s">
        <v>9</v>
      </c>
      <c r="C1664" s="210" t="s">
        <v>9</v>
      </c>
      <c r="D1664" s="1" t="s">
        <v>8</v>
      </c>
      <c r="E1664" t="s">
        <v>26</v>
      </c>
      <c r="F1664">
        <v>9603</v>
      </c>
      <c r="G1664" s="139">
        <v>2011</v>
      </c>
      <c r="H1664" t="s">
        <v>154</v>
      </c>
      <c r="I1664">
        <v>-1</v>
      </c>
    </row>
    <row r="1665" spans="1:9" ht="14.25" customHeight="1">
      <c r="A1665" s="1" t="s">
        <v>525</v>
      </c>
      <c r="B1665" s="1" t="s">
        <v>9</v>
      </c>
      <c r="C1665" s="210" t="s">
        <v>9</v>
      </c>
      <c r="D1665" s="1" t="s">
        <v>8</v>
      </c>
      <c r="E1665" t="s">
        <v>26</v>
      </c>
      <c r="F1665">
        <v>9603</v>
      </c>
      <c r="G1665" s="139">
        <v>2011</v>
      </c>
      <c r="H1665" t="s">
        <v>153</v>
      </c>
      <c r="I1665">
        <v>-1</v>
      </c>
    </row>
    <row r="1666" spans="1:9" ht="14.25" customHeight="1">
      <c r="A1666" s="1" t="s">
        <v>525</v>
      </c>
      <c r="B1666" s="1" t="s">
        <v>9</v>
      </c>
      <c r="C1666" s="210" t="s">
        <v>9</v>
      </c>
      <c r="D1666" s="1" t="s">
        <v>8</v>
      </c>
      <c r="E1666" t="s">
        <v>26</v>
      </c>
      <c r="F1666">
        <v>9603</v>
      </c>
      <c r="G1666" s="139">
        <v>2011</v>
      </c>
      <c r="H1666" t="s">
        <v>152</v>
      </c>
      <c r="I1666">
        <v>-1</v>
      </c>
    </row>
    <row r="1667" spans="1:9" ht="14.25" customHeight="1">
      <c r="A1667" s="1" t="s">
        <v>525</v>
      </c>
      <c r="B1667" s="1" t="s">
        <v>9</v>
      </c>
      <c r="C1667" s="210" t="s">
        <v>9</v>
      </c>
      <c r="D1667" s="1" t="s">
        <v>8</v>
      </c>
      <c r="E1667" t="s">
        <v>26</v>
      </c>
      <c r="F1667">
        <v>9603</v>
      </c>
      <c r="G1667" s="139">
        <v>2011</v>
      </c>
      <c r="H1667" t="s">
        <v>151</v>
      </c>
      <c r="I1667">
        <v>-1</v>
      </c>
    </row>
    <row r="1668" spans="1:9" ht="14.25" customHeight="1">
      <c r="A1668" s="1" t="s">
        <v>525</v>
      </c>
      <c r="B1668" s="1" t="s">
        <v>9</v>
      </c>
      <c r="C1668" s="210" t="s">
        <v>9</v>
      </c>
      <c r="D1668" s="1" t="s">
        <v>8</v>
      </c>
      <c r="E1668" t="s">
        <v>26</v>
      </c>
      <c r="F1668">
        <v>9603</v>
      </c>
      <c r="G1668" s="139">
        <v>2011</v>
      </c>
      <c r="H1668" t="s">
        <v>150</v>
      </c>
      <c r="I1668">
        <v>-1</v>
      </c>
    </row>
    <row r="1669" spans="1:9" ht="14.25" customHeight="1">
      <c r="A1669" s="1" t="s">
        <v>525</v>
      </c>
      <c r="B1669" s="1" t="s">
        <v>9</v>
      </c>
      <c r="C1669" s="210" t="s">
        <v>9</v>
      </c>
      <c r="D1669" s="1" t="s">
        <v>8</v>
      </c>
      <c r="E1669" t="s">
        <v>26</v>
      </c>
      <c r="F1669">
        <v>9603</v>
      </c>
      <c r="G1669" s="139">
        <v>2011</v>
      </c>
      <c r="H1669" t="s">
        <v>149</v>
      </c>
      <c r="I1669">
        <v>-1</v>
      </c>
    </row>
    <row r="1670" spans="1:9" ht="14.25" customHeight="1">
      <c r="A1670" s="1" t="s">
        <v>525</v>
      </c>
      <c r="B1670" s="1" t="s">
        <v>9</v>
      </c>
      <c r="C1670" s="210" t="s">
        <v>9</v>
      </c>
      <c r="D1670" s="1" t="s">
        <v>8</v>
      </c>
      <c r="E1670" t="s">
        <v>26</v>
      </c>
      <c r="F1670">
        <v>9603</v>
      </c>
      <c r="G1670" s="139">
        <v>2011</v>
      </c>
      <c r="H1670" t="s">
        <v>148</v>
      </c>
      <c r="I1670">
        <v>-1</v>
      </c>
    </row>
    <row r="1671" spans="1:9" ht="14.25" customHeight="1">
      <c r="A1671" s="1" t="s">
        <v>525</v>
      </c>
      <c r="B1671" s="1" t="s">
        <v>9</v>
      </c>
      <c r="C1671" s="210" t="s">
        <v>9</v>
      </c>
      <c r="D1671" s="1" t="s">
        <v>8</v>
      </c>
      <c r="E1671" t="s">
        <v>26</v>
      </c>
      <c r="F1671">
        <v>9603</v>
      </c>
      <c r="G1671" s="139">
        <v>2011</v>
      </c>
      <c r="H1671" t="s">
        <v>147</v>
      </c>
      <c r="I1671">
        <v>-1</v>
      </c>
    </row>
    <row r="1672" spans="1:9" ht="14.25" customHeight="1">
      <c r="A1672" s="1" t="s">
        <v>525</v>
      </c>
      <c r="B1672" s="1" t="s">
        <v>9</v>
      </c>
      <c r="C1672" s="210" t="s">
        <v>9</v>
      </c>
      <c r="D1672" s="1" t="s">
        <v>8</v>
      </c>
      <c r="E1672" t="s">
        <v>26</v>
      </c>
      <c r="F1672">
        <v>9603</v>
      </c>
      <c r="G1672" s="139">
        <v>2011</v>
      </c>
      <c r="H1672" t="s">
        <v>146</v>
      </c>
      <c r="I1672">
        <v>-1</v>
      </c>
    </row>
    <row r="1673" spans="1:9" ht="14.25" customHeight="1">
      <c r="A1673" s="1" t="s">
        <v>525</v>
      </c>
      <c r="B1673" s="1" t="s">
        <v>9</v>
      </c>
      <c r="C1673" s="210" t="s">
        <v>9</v>
      </c>
      <c r="D1673" s="1" t="s">
        <v>8</v>
      </c>
      <c r="E1673" t="s">
        <v>26</v>
      </c>
      <c r="F1673">
        <v>9603</v>
      </c>
      <c r="G1673" s="139">
        <v>2011</v>
      </c>
      <c r="H1673" t="s">
        <v>145</v>
      </c>
      <c r="I1673">
        <v>-1</v>
      </c>
    </row>
    <row r="1674" spans="1:9" ht="14.25" customHeight="1">
      <c r="A1674" s="1" t="s">
        <v>525</v>
      </c>
      <c r="B1674" s="1" t="s">
        <v>9</v>
      </c>
      <c r="C1674" s="210" t="s">
        <v>9</v>
      </c>
      <c r="D1674" s="1" t="s">
        <v>8</v>
      </c>
      <c r="E1674" t="s">
        <v>26</v>
      </c>
      <c r="F1674">
        <v>9603</v>
      </c>
      <c r="G1674" s="139">
        <v>2011</v>
      </c>
      <c r="H1674" t="s">
        <v>144</v>
      </c>
      <c r="I1674">
        <v>-1</v>
      </c>
    </row>
    <row r="1675" spans="1:9" ht="14.25" customHeight="1">
      <c r="A1675" s="1" t="s">
        <v>526</v>
      </c>
      <c r="B1675" s="1" t="s">
        <v>9</v>
      </c>
      <c r="C1675" s="210" t="s">
        <v>9</v>
      </c>
      <c r="D1675" s="1" t="s">
        <v>8</v>
      </c>
      <c r="E1675" t="s">
        <v>26</v>
      </c>
      <c r="F1675">
        <v>9604</v>
      </c>
      <c r="G1675" s="139">
        <v>2011</v>
      </c>
      <c r="H1675" t="s">
        <v>155</v>
      </c>
      <c r="I1675">
        <v>-1</v>
      </c>
    </row>
    <row r="1676" spans="1:9" ht="14.25" customHeight="1">
      <c r="A1676" s="1" t="s">
        <v>526</v>
      </c>
      <c r="B1676" s="1" t="s">
        <v>9</v>
      </c>
      <c r="C1676" s="210" t="s">
        <v>9</v>
      </c>
      <c r="D1676" s="1" t="s">
        <v>8</v>
      </c>
      <c r="E1676" t="s">
        <v>26</v>
      </c>
      <c r="F1676">
        <v>9604</v>
      </c>
      <c r="G1676" s="139">
        <v>2011</v>
      </c>
      <c r="H1676" t="s">
        <v>154</v>
      </c>
      <c r="I1676">
        <v>-1</v>
      </c>
    </row>
    <row r="1677" spans="1:9" ht="14.25" customHeight="1">
      <c r="A1677" s="1" t="s">
        <v>526</v>
      </c>
      <c r="B1677" s="1" t="s">
        <v>9</v>
      </c>
      <c r="C1677" s="210" t="s">
        <v>9</v>
      </c>
      <c r="D1677" s="1" t="s">
        <v>8</v>
      </c>
      <c r="E1677" t="s">
        <v>26</v>
      </c>
      <c r="F1677">
        <v>9604</v>
      </c>
      <c r="G1677" s="139">
        <v>2011</v>
      </c>
      <c r="H1677" t="s">
        <v>153</v>
      </c>
      <c r="I1677">
        <v>-1</v>
      </c>
    </row>
    <row r="1678" spans="1:9" ht="14.25" customHeight="1">
      <c r="A1678" s="1" t="s">
        <v>526</v>
      </c>
      <c r="B1678" s="1" t="s">
        <v>9</v>
      </c>
      <c r="C1678" s="210" t="s">
        <v>9</v>
      </c>
      <c r="D1678" s="1" t="s">
        <v>8</v>
      </c>
      <c r="E1678" t="s">
        <v>26</v>
      </c>
      <c r="F1678">
        <v>9604</v>
      </c>
      <c r="G1678" s="139">
        <v>2011</v>
      </c>
      <c r="H1678" t="s">
        <v>152</v>
      </c>
      <c r="I1678">
        <v>-1</v>
      </c>
    </row>
    <row r="1679" spans="1:9" ht="14.25" customHeight="1">
      <c r="A1679" s="1" t="s">
        <v>526</v>
      </c>
      <c r="B1679" s="1" t="s">
        <v>9</v>
      </c>
      <c r="C1679" s="210" t="s">
        <v>9</v>
      </c>
      <c r="D1679" s="1" t="s">
        <v>8</v>
      </c>
      <c r="E1679" t="s">
        <v>26</v>
      </c>
      <c r="F1679">
        <v>9604</v>
      </c>
      <c r="G1679" s="139">
        <v>2011</v>
      </c>
      <c r="H1679" t="s">
        <v>151</v>
      </c>
      <c r="I1679">
        <v>-1</v>
      </c>
    </row>
    <row r="1680" spans="1:9" ht="14.25" customHeight="1">
      <c r="A1680" s="1" t="s">
        <v>526</v>
      </c>
      <c r="B1680" s="1" t="s">
        <v>9</v>
      </c>
      <c r="C1680" s="210" t="s">
        <v>9</v>
      </c>
      <c r="D1680" s="1" t="s">
        <v>8</v>
      </c>
      <c r="E1680" t="s">
        <v>26</v>
      </c>
      <c r="F1680">
        <v>9604</v>
      </c>
      <c r="G1680" s="139">
        <v>2011</v>
      </c>
      <c r="H1680" t="s">
        <v>150</v>
      </c>
      <c r="I1680">
        <v>-1</v>
      </c>
    </row>
    <row r="1681" spans="1:9" ht="14.25" customHeight="1">
      <c r="A1681" s="1" t="s">
        <v>526</v>
      </c>
      <c r="B1681" s="1" t="s">
        <v>9</v>
      </c>
      <c r="C1681" s="210" t="s">
        <v>9</v>
      </c>
      <c r="D1681" s="1" t="s">
        <v>8</v>
      </c>
      <c r="E1681" t="s">
        <v>26</v>
      </c>
      <c r="F1681">
        <v>9604</v>
      </c>
      <c r="G1681" s="139">
        <v>2011</v>
      </c>
      <c r="H1681" t="s">
        <v>149</v>
      </c>
      <c r="I1681">
        <v>-1</v>
      </c>
    </row>
    <row r="1682" spans="1:9" ht="14.25" customHeight="1">
      <c r="A1682" s="1" t="s">
        <v>526</v>
      </c>
      <c r="B1682" s="1" t="s">
        <v>9</v>
      </c>
      <c r="C1682" s="210" t="s">
        <v>9</v>
      </c>
      <c r="D1682" s="1" t="s">
        <v>8</v>
      </c>
      <c r="E1682" t="s">
        <v>26</v>
      </c>
      <c r="F1682">
        <v>9604</v>
      </c>
      <c r="G1682" s="139">
        <v>2011</v>
      </c>
      <c r="H1682" t="s">
        <v>148</v>
      </c>
      <c r="I1682">
        <v>-1</v>
      </c>
    </row>
    <row r="1683" spans="1:9" ht="14.25" customHeight="1">
      <c r="A1683" s="1" t="s">
        <v>526</v>
      </c>
      <c r="B1683" s="1" t="s">
        <v>9</v>
      </c>
      <c r="C1683" s="210" t="s">
        <v>9</v>
      </c>
      <c r="D1683" s="1" t="s">
        <v>8</v>
      </c>
      <c r="E1683" t="s">
        <v>26</v>
      </c>
      <c r="F1683">
        <v>9604</v>
      </c>
      <c r="G1683" s="139">
        <v>2011</v>
      </c>
      <c r="H1683" t="s">
        <v>147</v>
      </c>
      <c r="I1683">
        <v>-1</v>
      </c>
    </row>
    <row r="1684" spans="1:9" ht="14.25" customHeight="1">
      <c r="A1684" s="1" t="s">
        <v>526</v>
      </c>
      <c r="B1684" s="1" t="s">
        <v>9</v>
      </c>
      <c r="C1684" s="210" t="s">
        <v>9</v>
      </c>
      <c r="D1684" s="1" t="s">
        <v>8</v>
      </c>
      <c r="E1684" t="s">
        <v>26</v>
      </c>
      <c r="F1684">
        <v>9604</v>
      </c>
      <c r="G1684" s="139">
        <v>2011</v>
      </c>
      <c r="H1684" t="s">
        <v>146</v>
      </c>
      <c r="I1684">
        <v>-1</v>
      </c>
    </row>
    <row r="1685" spans="1:9" ht="14.25" customHeight="1">
      <c r="A1685" s="1" t="s">
        <v>526</v>
      </c>
      <c r="B1685" s="1" t="s">
        <v>9</v>
      </c>
      <c r="C1685" s="210" t="s">
        <v>9</v>
      </c>
      <c r="D1685" s="1" t="s">
        <v>8</v>
      </c>
      <c r="E1685" t="s">
        <v>26</v>
      </c>
      <c r="F1685">
        <v>9604</v>
      </c>
      <c r="G1685" s="139">
        <v>2011</v>
      </c>
      <c r="H1685" t="s">
        <v>145</v>
      </c>
      <c r="I1685">
        <v>-1</v>
      </c>
    </row>
    <row r="1686" spans="1:9" ht="14.25" customHeight="1">
      <c r="A1686" s="1" t="s">
        <v>526</v>
      </c>
      <c r="B1686" s="1" t="s">
        <v>9</v>
      </c>
      <c r="C1686" s="210" t="s">
        <v>9</v>
      </c>
      <c r="D1686" s="1" t="s">
        <v>8</v>
      </c>
      <c r="E1686" t="s">
        <v>26</v>
      </c>
      <c r="F1686">
        <v>9604</v>
      </c>
      <c r="G1686" s="139">
        <v>2011</v>
      </c>
      <c r="H1686" t="s">
        <v>144</v>
      </c>
      <c r="I1686">
        <v>-1</v>
      </c>
    </row>
    <row r="1687" spans="1:9" ht="14.25" customHeight="1">
      <c r="A1687" s="1" t="s">
        <v>527</v>
      </c>
      <c r="B1687" s="1" t="s">
        <v>9</v>
      </c>
      <c r="C1687" s="210" t="s">
        <v>9</v>
      </c>
      <c r="D1687" s="1" t="s">
        <v>8</v>
      </c>
      <c r="E1687" t="s">
        <v>26</v>
      </c>
      <c r="F1687">
        <v>9605</v>
      </c>
      <c r="G1687" s="139">
        <v>2011</v>
      </c>
      <c r="H1687" t="s">
        <v>155</v>
      </c>
      <c r="I1687">
        <v>-1</v>
      </c>
    </row>
    <row r="1688" spans="1:9" ht="14.25" customHeight="1">
      <c r="A1688" s="1" t="s">
        <v>527</v>
      </c>
      <c r="B1688" s="1" t="s">
        <v>9</v>
      </c>
      <c r="C1688" s="210" t="s">
        <v>9</v>
      </c>
      <c r="D1688" s="1" t="s">
        <v>8</v>
      </c>
      <c r="E1688" t="s">
        <v>26</v>
      </c>
      <c r="F1688">
        <v>9605</v>
      </c>
      <c r="G1688" s="139">
        <v>2011</v>
      </c>
      <c r="H1688" t="s">
        <v>154</v>
      </c>
      <c r="I1688">
        <v>-1</v>
      </c>
    </row>
    <row r="1689" spans="1:9" ht="14.25" customHeight="1">
      <c r="A1689" s="1" t="s">
        <v>527</v>
      </c>
      <c r="B1689" s="1" t="s">
        <v>9</v>
      </c>
      <c r="C1689" s="210" t="s">
        <v>9</v>
      </c>
      <c r="D1689" s="1" t="s">
        <v>8</v>
      </c>
      <c r="E1689" t="s">
        <v>26</v>
      </c>
      <c r="F1689">
        <v>9605</v>
      </c>
      <c r="G1689" s="139">
        <v>2011</v>
      </c>
      <c r="H1689" t="s">
        <v>153</v>
      </c>
      <c r="I1689">
        <v>-1</v>
      </c>
    </row>
    <row r="1690" spans="1:9" ht="14.25" customHeight="1">
      <c r="A1690" s="1" t="s">
        <v>527</v>
      </c>
      <c r="B1690" s="1" t="s">
        <v>9</v>
      </c>
      <c r="C1690" s="210" t="s">
        <v>9</v>
      </c>
      <c r="D1690" s="1" t="s">
        <v>8</v>
      </c>
      <c r="E1690" t="s">
        <v>26</v>
      </c>
      <c r="F1690">
        <v>9605</v>
      </c>
      <c r="G1690" s="139">
        <v>2011</v>
      </c>
      <c r="H1690" t="s">
        <v>152</v>
      </c>
      <c r="I1690">
        <v>-1</v>
      </c>
    </row>
    <row r="1691" spans="1:9" ht="14.25" customHeight="1">
      <c r="A1691" s="1" t="s">
        <v>527</v>
      </c>
      <c r="B1691" s="1" t="s">
        <v>9</v>
      </c>
      <c r="C1691" s="210" t="s">
        <v>9</v>
      </c>
      <c r="D1691" s="1" t="s">
        <v>8</v>
      </c>
      <c r="E1691" t="s">
        <v>26</v>
      </c>
      <c r="F1691">
        <v>9605</v>
      </c>
      <c r="G1691" s="139">
        <v>2011</v>
      </c>
      <c r="H1691" t="s">
        <v>151</v>
      </c>
      <c r="I1691">
        <v>-1</v>
      </c>
    </row>
    <row r="1692" spans="1:9" ht="14.25" customHeight="1">
      <c r="A1692" s="1" t="s">
        <v>527</v>
      </c>
      <c r="B1692" s="1" t="s">
        <v>9</v>
      </c>
      <c r="C1692" s="210" t="s">
        <v>9</v>
      </c>
      <c r="D1692" s="1" t="s">
        <v>8</v>
      </c>
      <c r="E1692" t="s">
        <v>26</v>
      </c>
      <c r="F1692">
        <v>9605</v>
      </c>
      <c r="G1692" s="139">
        <v>2011</v>
      </c>
      <c r="H1692" t="s">
        <v>150</v>
      </c>
      <c r="I1692">
        <v>-1</v>
      </c>
    </row>
    <row r="1693" spans="1:9" ht="14.25" customHeight="1">
      <c r="A1693" s="1" t="s">
        <v>527</v>
      </c>
      <c r="B1693" s="1" t="s">
        <v>9</v>
      </c>
      <c r="C1693" s="210" t="s">
        <v>9</v>
      </c>
      <c r="D1693" s="1" t="s">
        <v>8</v>
      </c>
      <c r="E1693" t="s">
        <v>26</v>
      </c>
      <c r="F1693">
        <v>9605</v>
      </c>
      <c r="G1693" s="139">
        <v>2011</v>
      </c>
      <c r="H1693" t="s">
        <v>149</v>
      </c>
      <c r="I1693">
        <v>-1</v>
      </c>
    </row>
    <row r="1694" spans="1:9" ht="14.25" customHeight="1">
      <c r="A1694" s="1" t="s">
        <v>527</v>
      </c>
      <c r="B1694" s="1" t="s">
        <v>9</v>
      </c>
      <c r="C1694" s="210" t="s">
        <v>9</v>
      </c>
      <c r="D1694" s="1" t="s">
        <v>8</v>
      </c>
      <c r="E1694" t="s">
        <v>26</v>
      </c>
      <c r="F1694">
        <v>9605</v>
      </c>
      <c r="G1694" s="139">
        <v>2011</v>
      </c>
      <c r="H1694" t="s">
        <v>148</v>
      </c>
      <c r="I1694">
        <v>-1</v>
      </c>
    </row>
    <row r="1695" spans="1:9" ht="14.25" customHeight="1">
      <c r="A1695" s="1" t="s">
        <v>527</v>
      </c>
      <c r="B1695" s="1" t="s">
        <v>9</v>
      </c>
      <c r="C1695" s="210" t="s">
        <v>9</v>
      </c>
      <c r="D1695" s="1" t="s">
        <v>8</v>
      </c>
      <c r="E1695" t="s">
        <v>26</v>
      </c>
      <c r="F1695">
        <v>9605</v>
      </c>
      <c r="G1695" s="139">
        <v>2011</v>
      </c>
      <c r="H1695" t="s">
        <v>147</v>
      </c>
      <c r="I1695">
        <v>-1</v>
      </c>
    </row>
    <row r="1696" spans="1:9" ht="14.25" customHeight="1">
      <c r="A1696" s="1" t="s">
        <v>527</v>
      </c>
      <c r="B1696" s="1" t="s">
        <v>9</v>
      </c>
      <c r="C1696" s="210" t="s">
        <v>9</v>
      </c>
      <c r="D1696" s="1" t="s">
        <v>8</v>
      </c>
      <c r="E1696" t="s">
        <v>26</v>
      </c>
      <c r="F1696">
        <v>9605</v>
      </c>
      <c r="G1696" s="139">
        <v>2011</v>
      </c>
      <c r="H1696" t="s">
        <v>146</v>
      </c>
      <c r="I1696">
        <v>-1</v>
      </c>
    </row>
    <row r="1697" spans="1:9" ht="14.25" customHeight="1">
      <c r="A1697" s="1" t="s">
        <v>527</v>
      </c>
      <c r="B1697" s="1" t="s">
        <v>9</v>
      </c>
      <c r="C1697" s="210" t="s">
        <v>9</v>
      </c>
      <c r="D1697" s="1" t="s">
        <v>8</v>
      </c>
      <c r="E1697" t="s">
        <v>26</v>
      </c>
      <c r="F1697">
        <v>9605</v>
      </c>
      <c r="G1697" s="139">
        <v>2011</v>
      </c>
      <c r="H1697" t="s">
        <v>145</v>
      </c>
      <c r="I1697">
        <v>-1</v>
      </c>
    </row>
    <row r="1698" spans="1:9" ht="14.25" customHeight="1">
      <c r="A1698" s="1" t="s">
        <v>527</v>
      </c>
      <c r="B1698" s="1" t="s">
        <v>9</v>
      </c>
      <c r="C1698" s="210" t="s">
        <v>9</v>
      </c>
      <c r="D1698" s="1" t="s">
        <v>8</v>
      </c>
      <c r="E1698" t="s">
        <v>26</v>
      </c>
      <c r="F1698">
        <v>9605</v>
      </c>
      <c r="G1698" s="139">
        <v>2011</v>
      </c>
      <c r="H1698" t="s">
        <v>144</v>
      </c>
      <c r="I1698">
        <v>-1</v>
      </c>
    </row>
    <row r="1699" spans="1:9" ht="14.25" customHeight="1">
      <c r="A1699" s="1" t="s">
        <v>528</v>
      </c>
      <c r="B1699" s="1" t="s">
        <v>9</v>
      </c>
      <c r="C1699" s="210" t="s">
        <v>9</v>
      </c>
      <c r="D1699" s="1" t="s">
        <v>8</v>
      </c>
      <c r="E1699" t="s">
        <v>26</v>
      </c>
      <c r="F1699">
        <v>9606</v>
      </c>
      <c r="G1699" s="139">
        <v>2011</v>
      </c>
      <c r="H1699" t="s">
        <v>155</v>
      </c>
      <c r="I1699">
        <v>-1</v>
      </c>
    </row>
    <row r="1700" spans="1:9" ht="14.25" customHeight="1">
      <c r="A1700" s="1" t="s">
        <v>528</v>
      </c>
      <c r="B1700" s="1" t="s">
        <v>9</v>
      </c>
      <c r="C1700" s="210" t="s">
        <v>9</v>
      </c>
      <c r="D1700" s="1" t="s">
        <v>8</v>
      </c>
      <c r="E1700" t="s">
        <v>26</v>
      </c>
      <c r="F1700">
        <v>9606</v>
      </c>
      <c r="G1700" s="139">
        <v>2011</v>
      </c>
      <c r="H1700" t="s">
        <v>154</v>
      </c>
      <c r="I1700">
        <v>-1</v>
      </c>
    </row>
    <row r="1701" spans="1:9" ht="14.25" customHeight="1">
      <c r="A1701" s="1" t="s">
        <v>528</v>
      </c>
      <c r="B1701" s="1" t="s">
        <v>9</v>
      </c>
      <c r="C1701" s="210" t="s">
        <v>9</v>
      </c>
      <c r="D1701" s="1" t="s">
        <v>8</v>
      </c>
      <c r="E1701" t="s">
        <v>26</v>
      </c>
      <c r="F1701">
        <v>9606</v>
      </c>
      <c r="G1701" s="139">
        <v>2011</v>
      </c>
      <c r="H1701" t="s">
        <v>153</v>
      </c>
      <c r="I1701">
        <v>-1</v>
      </c>
    </row>
    <row r="1702" spans="1:9" ht="14.25" customHeight="1">
      <c r="A1702" s="1" t="s">
        <v>528</v>
      </c>
      <c r="B1702" s="1" t="s">
        <v>9</v>
      </c>
      <c r="C1702" s="210" t="s">
        <v>9</v>
      </c>
      <c r="D1702" s="1" t="s">
        <v>8</v>
      </c>
      <c r="E1702" t="s">
        <v>26</v>
      </c>
      <c r="F1702">
        <v>9606</v>
      </c>
      <c r="G1702" s="139">
        <v>2011</v>
      </c>
      <c r="H1702" t="s">
        <v>152</v>
      </c>
      <c r="I1702">
        <v>-1</v>
      </c>
    </row>
    <row r="1703" spans="1:9" ht="14.25" customHeight="1">
      <c r="A1703" s="1" t="s">
        <v>528</v>
      </c>
      <c r="B1703" s="1" t="s">
        <v>9</v>
      </c>
      <c r="C1703" s="210" t="s">
        <v>9</v>
      </c>
      <c r="D1703" s="1" t="s">
        <v>8</v>
      </c>
      <c r="E1703" t="s">
        <v>26</v>
      </c>
      <c r="F1703">
        <v>9606</v>
      </c>
      <c r="G1703" s="139">
        <v>2011</v>
      </c>
      <c r="H1703" t="s">
        <v>151</v>
      </c>
      <c r="I1703">
        <v>-1</v>
      </c>
    </row>
    <row r="1704" spans="1:9" ht="14.25" customHeight="1">
      <c r="A1704" s="1" t="s">
        <v>528</v>
      </c>
      <c r="B1704" s="1" t="s">
        <v>9</v>
      </c>
      <c r="C1704" s="210" t="s">
        <v>9</v>
      </c>
      <c r="D1704" s="1" t="s">
        <v>8</v>
      </c>
      <c r="E1704" t="s">
        <v>26</v>
      </c>
      <c r="F1704">
        <v>9606</v>
      </c>
      <c r="G1704" s="139">
        <v>2011</v>
      </c>
      <c r="H1704" t="s">
        <v>150</v>
      </c>
      <c r="I1704">
        <v>-1</v>
      </c>
    </row>
    <row r="1705" spans="1:9" ht="14.25" customHeight="1">
      <c r="A1705" s="1" t="s">
        <v>528</v>
      </c>
      <c r="B1705" s="1" t="s">
        <v>9</v>
      </c>
      <c r="C1705" s="210" t="s">
        <v>9</v>
      </c>
      <c r="D1705" s="1" t="s">
        <v>8</v>
      </c>
      <c r="E1705" t="s">
        <v>26</v>
      </c>
      <c r="F1705">
        <v>9606</v>
      </c>
      <c r="G1705" s="139">
        <v>2011</v>
      </c>
      <c r="H1705" t="s">
        <v>149</v>
      </c>
      <c r="I1705">
        <v>-1</v>
      </c>
    </row>
    <row r="1706" spans="1:9" ht="14.25" customHeight="1">
      <c r="A1706" s="1" t="s">
        <v>528</v>
      </c>
      <c r="B1706" s="1" t="s">
        <v>9</v>
      </c>
      <c r="C1706" s="210" t="s">
        <v>9</v>
      </c>
      <c r="D1706" s="1" t="s">
        <v>8</v>
      </c>
      <c r="E1706" t="s">
        <v>26</v>
      </c>
      <c r="F1706">
        <v>9606</v>
      </c>
      <c r="G1706" s="139">
        <v>2011</v>
      </c>
      <c r="H1706" t="s">
        <v>148</v>
      </c>
      <c r="I1706">
        <v>-1</v>
      </c>
    </row>
    <row r="1707" spans="1:9" ht="14.25" customHeight="1">
      <c r="A1707" s="1" t="s">
        <v>528</v>
      </c>
      <c r="B1707" s="1" t="s">
        <v>9</v>
      </c>
      <c r="C1707" s="210" t="s">
        <v>9</v>
      </c>
      <c r="D1707" s="1" t="s">
        <v>8</v>
      </c>
      <c r="E1707" t="s">
        <v>26</v>
      </c>
      <c r="F1707">
        <v>9606</v>
      </c>
      <c r="G1707" s="139">
        <v>2011</v>
      </c>
      <c r="H1707" t="s">
        <v>147</v>
      </c>
      <c r="I1707">
        <v>-1</v>
      </c>
    </row>
    <row r="1708" spans="1:9" ht="14.25" customHeight="1">
      <c r="A1708" s="1" t="s">
        <v>528</v>
      </c>
      <c r="B1708" s="1" t="s">
        <v>9</v>
      </c>
      <c r="C1708" s="210" t="s">
        <v>9</v>
      </c>
      <c r="D1708" s="1" t="s">
        <v>8</v>
      </c>
      <c r="E1708" t="s">
        <v>26</v>
      </c>
      <c r="F1708">
        <v>9606</v>
      </c>
      <c r="G1708" s="139">
        <v>2011</v>
      </c>
      <c r="H1708" t="s">
        <v>146</v>
      </c>
      <c r="I1708">
        <v>-1</v>
      </c>
    </row>
    <row r="1709" spans="1:9" ht="14.25" customHeight="1">
      <c r="A1709" s="1" t="s">
        <v>528</v>
      </c>
      <c r="B1709" s="1" t="s">
        <v>9</v>
      </c>
      <c r="C1709" s="210" t="s">
        <v>9</v>
      </c>
      <c r="D1709" s="1" t="s">
        <v>8</v>
      </c>
      <c r="E1709" t="s">
        <v>26</v>
      </c>
      <c r="F1709">
        <v>9606</v>
      </c>
      <c r="G1709" s="139">
        <v>2011</v>
      </c>
      <c r="H1709" t="s">
        <v>145</v>
      </c>
      <c r="I1709">
        <v>-1</v>
      </c>
    </row>
    <row r="1710" spans="1:9" ht="14.25" customHeight="1">
      <c r="A1710" s="1" t="s">
        <v>528</v>
      </c>
      <c r="B1710" s="1" t="s">
        <v>9</v>
      </c>
      <c r="C1710" s="210" t="s">
        <v>9</v>
      </c>
      <c r="D1710" s="1" t="s">
        <v>8</v>
      </c>
      <c r="E1710" t="s">
        <v>26</v>
      </c>
      <c r="F1710">
        <v>9606</v>
      </c>
      <c r="G1710" s="139">
        <v>2011</v>
      </c>
      <c r="H1710" t="s">
        <v>144</v>
      </c>
      <c r="I1710">
        <v>-1</v>
      </c>
    </row>
    <row r="1711" spans="1:9" ht="14.25" customHeight="1">
      <c r="A1711" s="1" t="s">
        <v>529</v>
      </c>
      <c r="B1711" s="1" t="s">
        <v>9</v>
      </c>
      <c r="C1711" s="210" t="s">
        <v>9</v>
      </c>
      <c r="D1711" s="1" t="s">
        <v>8</v>
      </c>
      <c r="E1711" t="s">
        <v>55</v>
      </c>
      <c r="F1711">
        <v>9601</v>
      </c>
      <c r="G1711" s="139">
        <v>2011</v>
      </c>
      <c r="H1711" t="s">
        <v>155</v>
      </c>
      <c r="I1711">
        <v>-1</v>
      </c>
    </row>
    <row r="1712" spans="1:9" ht="14.25" customHeight="1">
      <c r="A1712" s="1" t="s">
        <v>529</v>
      </c>
      <c r="B1712" s="1" t="s">
        <v>9</v>
      </c>
      <c r="C1712" s="210" t="s">
        <v>9</v>
      </c>
      <c r="D1712" s="1" t="s">
        <v>8</v>
      </c>
      <c r="E1712" t="s">
        <v>55</v>
      </c>
      <c r="F1712">
        <v>9601</v>
      </c>
      <c r="G1712" s="139">
        <v>2011</v>
      </c>
      <c r="H1712" t="s">
        <v>154</v>
      </c>
      <c r="I1712">
        <v>-1</v>
      </c>
    </row>
    <row r="1713" spans="1:9" ht="14.25" customHeight="1">
      <c r="A1713" s="1" t="s">
        <v>529</v>
      </c>
      <c r="B1713" s="1" t="s">
        <v>9</v>
      </c>
      <c r="C1713" s="210" t="s">
        <v>9</v>
      </c>
      <c r="D1713" s="1" t="s">
        <v>8</v>
      </c>
      <c r="E1713" t="s">
        <v>55</v>
      </c>
      <c r="F1713">
        <v>9601</v>
      </c>
      <c r="G1713" s="139">
        <v>2011</v>
      </c>
      <c r="H1713" t="s">
        <v>153</v>
      </c>
      <c r="I1713">
        <v>-1</v>
      </c>
    </row>
    <row r="1714" spans="1:9" ht="14.25" customHeight="1">
      <c r="A1714" s="1" t="s">
        <v>529</v>
      </c>
      <c r="B1714" s="1" t="s">
        <v>9</v>
      </c>
      <c r="C1714" s="210" t="s">
        <v>9</v>
      </c>
      <c r="D1714" s="1" t="s">
        <v>8</v>
      </c>
      <c r="E1714" t="s">
        <v>55</v>
      </c>
      <c r="F1714">
        <v>9601</v>
      </c>
      <c r="G1714" s="139">
        <v>2011</v>
      </c>
      <c r="H1714" t="s">
        <v>152</v>
      </c>
      <c r="I1714">
        <v>-1</v>
      </c>
    </row>
    <row r="1715" spans="1:9" ht="14.25" customHeight="1">
      <c r="A1715" s="1" t="s">
        <v>529</v>
      </c>
      <c r="B1715" s="1" t="s">
        <v>9</v>
      </c>
      <c r="C1715" s="210" t="s">
        <v>9</v>
      </c>
      <c r="D1715" s="1" t="s">
        <v>8</v>
      </c>
      <c r="E1715" t="s">
        <v>55</v>
      </c>
      <c r="F1715">
        <v>9601</v>
      </c>
      <c r="G1715" s="139">
        <v>2011</v>
      </c>
      <c r="H1715" t="s">
        <v>151</v>
      </c>
      <c r="I1715">
        <v>-1</v>
      </c>
    </row>
    <row r="1716" spans="1:9" ht="14.25" customHeight="1">
      <c r="A1716" s="1" t="s">
        <v>529</v>
      </c>
      <c r="B1716" s="1" t="s">
        <v>9</v>
      </c>
      <c r="C1716" s="210" t="s">
        <v>9</v>
      </c>
      <c r="D1716" s="1" t="s">
        <v>8</v>
      </c>
      <c r="E1716" t="s">
        <v>55</v>
      </c>
      <c r="F1716">
        <v>9601</v>
      </c>
      <c r="G1716" s="139">
        <v>2011</v>
      </c>
      <c r="H1716" t="s">
        <v>150</v>
      </c>
      <c r="I1716">
        <v>-1</v>
      </c>
    </row>
    <row r="1717" spans="1:9" ht="14.25" customHeight="1">
      <c r="A1717" s="1" t="s">
        <v>529</v>
      </c>
      <c r="B1717" s="1" t="s">
        <v>9</v>
      </c>
      <c r="C1717" s="210" t="s">
        <v>9</v>
      </c>
      <c r="D1717" s="1" t="s">
        <v>8</v>
      </c>
      <c r="E1717" t="s">
        <v>55</v>
      </c>
      <c r="F1717">
        <v>9601</v>
      </c>
      <c r="G1717" s="139">
        <v>2011</v>
      </c>
      <c r="H1717" t="s">
        <v>149</v>
      </c>
      <c r="I1717">
        <v>-1</v>
      </c>
    </row>
    <row r="1718" spans="1:9" ht="14.25" customHeight="1">
      <c r="A1718" s="1" t="s">
        <v>529</v>
      </c>
      <c r="B1718" s="1" t="s">
        <v>9</v>
      </c>
      <c r="C1718" s="210" t="s">
        <v>9</v>
      </c>
      <c r="D1718" s="1" t="s">
        <v>8</v>
      </c>
      <c r="E1718" t="s">
        <v>55</v>
      </c>
      <c r="F1718">
        <v>9601</v>
      </c>
      <c r="G1718" s="139">
        <v>2011</v>
      </c>
      <c r="H1718" t="s">
        <v>148</v>
      </c>
      <c r="I1718">
        <v>-1</v>
      </c>
    </row>
    <row r="1719" spans="1:9" ht="14.25" customHeight="1">
      <c r="A1719" s="1" t="s">
        <v>529</v>
      </c>
      <c r="B1719" s="1" t="s">
        <v>9</v>
      </c>
      <c r="C1719" s="210" t="s">
        <v>9</v>
      </c>
      <c r="D1719" s="1" t="s">
        <v>8</v>
      </c>
      <c r="E1719" t="s">
        <v>55</v>
      </c>
      <c r="F1719">
        <v>9601</v>
      </c>
      <c r="G1719" s="139">
        <v>2011</v>
      </c>
      <c r="H1719" t="s">
        <v>147</v>
      </c>
      <c r="I1719">
        <v>-1</v>
      </c>
    </row>
    <row r="1720" spans="1:9" ht="14.25" customHeight="1">
      <c r="A1720" s="1" t="s">
        <v>529</v>
      </c>
      <c r="B1720" s="1" t="s">
        <v>9</v>
      </c>
      <c r="C1720" s="210" t="s">
        <v>9</v>
      </c>
      <c r="D1720" s="1" t="s">
        <v>8</v>
      </c>
      <c r="E1720" t="s">
        <v>55</v>
      </c>
      <c r="F1720">
        <v>9601</v>
      </c>
      <c r="G1720" s="139">
        <v>2011</v>
      </c>
      <c r="H1720" t="s">
        <v>146</v>
      </c>
      <c r="I1720">
        <v>-1</v>
      </c>
    </row>
    <row r="1721" spans="1:9" ht="14.25" customHeight="1">
      <c r="A1721" s="1" t="s">
        <v>529</v>
      </c>
      <c r="B1721" s="1" t="s">
        <v>9</v>
      </c>
      <c r="C1721" s="210" t="s">
        <v>9</v>
      </c>
      <c r="D1721" s="1" t="s">
        <v>8</v>
      </c>
      <c r="E1721" t="s">
        <v>55</v>
      </c>
      <c r="F1721">
        <v>9601</v>
      </c>
      <c r="G1721" s="139">
        <v>2011</v>
      </c>
      <c r="H1721" t="s">
        <v>145</v>
      </c>
      <c r="I1721">
        <v>-1</v>
      </c>
    </row>
    <row r="1722" spans="1:9" ht="14.25" customHeight="1">
      <c r="A1722" s="1" t="s">
        <v>529</v>
      </c>
      <c r="B1722" s="1" t="s">
        <v>9</v>
      </c>
      <c r="C1722" s="210" t="s">
        <v>9</v>
      </c>
      <c r="D1722" s="1" t="s">
        <v>8</v>
      </c>
      <c r="E1722" t="s">
        <v>55</v>
      </c>
      <c r="F1722">
        <v>9601</v>
      </c>
      <c r="G1722" s="139">
        <v>2011</v>
      </c>
      <c r="H1722" t="s">
        <v>144</v>
      </c>
      <c r="I1722">
        <v>-1</v>
      </c>
    </row>
    <row r="1723" spans="1:9" ht="14.25" customHeight="1">
      <c r="A1723" s="1" t="s">
        <v>530</v>
      </c>
      <c r="B1723" s="1" t="s">
        <v>9</v>
      </c>
      <c r="C1723" s="210" t="s">
        <v>9</v>
      </c>
      <c r="D1723" s="1" t="s">
        <v>8</v>
      </c>
      <c r="E1723" t="s">
        <v>55</v>
      </c>
      <c r="F1723">
        <v>9602</v>
      </c>
      <c r="G1723" s="139">
        <v>2011</v>
      </c>
      <c r="H1723" t="s">
        <v>155</v>
      </c>
      <c r="I1723">
        <v>-1</v>
      </c>
    </row>
    <row r="1724" spans="1:9" ht="14.25" customHeight="1">
      <c r="A1724" s="1" t="s">
        <v>530</v>
      </c>
      <c r="B1724" s="1" t="s">
        <v>9</v>
      </c>
      <c r="C1724" s="210" t="s">
        <v>9</v>
      </c>
      <c r="D1724" s="1" t="s">
        <v>8</v>
      </c>
      <c r="E1724" t="s">
        <v>55</v>
      </c>
      <c r="F1724">
        <v>9602</v>
      </c>
      <c r="G1724" s="139">
        <v>2011</v>
      </c>
      <c r="H1724" t="s">
        <v>154</v>
      </c>
      <c r="I1724">
        <v>-1</v>
      </c>
    </row>
    <row r="1725" spans="1:9" ht="14.25" customHeight="1">
      <c r="A1725" s="1" t="s">
        <v>530</v>
      </c>
      <c r="B1725" s="1" t="s">
        <v>9</v>
      </c>
      <c r="C1725" s="210" t="s">
        <v>9</v>
      </c>
      <c r="D1725" s="1" t="s">
        <v>8</v>
      </c>
      <c r="E1725" t="s">
        <v>55</v>
      </c>
      <c r="F1725">
        <v>9602</v>
      </c>
      <c r="G1725" s="139">
        <v>2011</v>
      </c>
      <c r="H1725" t="s">
        <v>153</v>
      </c>
      <c r="I1725">
        <v>-1</v>
      </c>
    </row>
    <row r="1726" spans="1:9" ht="14.25" customHeight="1">
      <c r="A1726" s="1" t="s">
        <v>530</v>
      </c>
      <c r="B1726" s="1" t="s">
        <v>9</v>
      </c>
      <c r="C1726" s="210" t="s">
        <v>9</v>
      </c>
      <c r="D1726" s="1" t="s">
        <v>8</v>
      </c>
      <c r="E1726" t="s">
        <v>55</v>
      </c>
      <c r="F1726">
        <v>9602</v>
      </c>
      <c r="G1726" s="139">
        <v>2011</v>
      </c>
      <c r="H1726" t="s">
        <v>152</v>
      </c>
      <c r="I1726">
        <v>-1</v>
      </c>
    </row>
    <row r="1727" spans="1:9" ht="14.25" customHeight="1">
      <c r="A1727" s="1" t="s">
        <v>530</v>
      </c>
      <c r="B1727" s="1" t="s">
        <v>9</v>
      </c>
      <c r="C1727" s="210" t="s">
        <v>9</v>
      </c>
      <c r="D1727" s="1" t="s">
        <v>8</v>
      </c>
      <c r="E1727" t="s">
        <v>55</v>
      </c>
      <c r="F1727">
        <v>9602</v>
      </c>
      <c r="G1727" s="139">
        <v>2011</v>
      </c>
      <c r="H1727" t="s">
        <v>151</v>
      </c>
      <c r="I1727">
        <v>-1</v>
      </c>
    </row>
    <row r="1728" spans="1:9" ht="14.25" customHeight="1">
      <c r="A1728" s="1" t="s">
        <v>530</v>
      </c>
      <c r="B1728" s="1" t="s">
        <v>9</v>
      </c>
      <c r="C1728" s="210" t="s">
        <v>9</v>
      </c>
      <c r="D1728" s="1" t="s">
        <v>8</v>
      </c>
      <c r="E1728" t="s">
        <v>55</v>
      </c>
      <c r="F1728">
        <v>9602</v>
      </c>
      <c r="G1728" s="139">
        <v>2011</v>
      </c>
      <c r="H1728" t="s">
        <v>150</v>
      </c>
      <c r="I1728">
        <v>-1</v>
      </c>
    </row>
    <row r="1729" spans="1:9" ht="14.25" customHeight="1">
      <c r="A1729" s="1" t="s">
        <v>530</v>
      </c>
      <c r="B1729" s="1" t="s">
        <v>9</v>
      </c>
      <c r="C1729" s="210" t="s">
        <v>9</v>
      </c>
      <c r="D1729" s="1" t="s">
        <v>8</v>
      </c>
      <c r="E1729" t="s">
        <v>55</v>
      </c>
      <c r="F1729">
        <v>9602</v>
      </c>
      <c r="G1729" s="139">
        <v>2011</v>
      </c>
      <c r="H1729" t="s">
        <v>149</v>
      </c>
      <c r="I1729">
        <v>-1</v>
      </c>
    </row>
    <row r="1730" spans="1:9" ht="14.25" customHeight="1">
      <c r="A1730" s="1" t="s">
        <v>530</v>
      </c>
      <c r="B1730" s="1" t="s">
        <v>9</v>
      </c>
      <c r="C1730" s="210" t="s">
        <v>9</v>
      </c>
      <c r="D1730" s="1" t="s">
        <v>8</v>
      </c>
      <c r="E1730" t="s">
        <v>55</v>
      </c>
      <c r="F1730">
        <v>9602</v>
      </c>
      <c r="G1730" s="139">
        <v>2011</v>
      </c>
      <c r="H1730" t="s">
        <v>148</v>
      </c>
      <c r="I1730">
        <v>-1</v>
      </c>
    </row>
    <row r="1731" spans="1:9" ht="14.25" customHeight="1">
      <c r="A1731" s="1" t="s">
        <v>530</v>
      </c>
      <c r="B1731" s="1" t="s">
        <v>9</v>
      </c>
      <c r="C1731" s="210" t="s">
        <v>9</v>
      </c>
      <c r="D1731" s="1" t="s">
        <v>8</v>
      </c>
      <c r="E1731" t="s">
        <v>55</v>
      </c>
      <c r="F1731">
        <v>9602</v>
      </c>
      <c r="G1731" s="139">
        <v>2011</v>
      </c>
      <c r="H1731" t="s">
        <v>147</v>
      </c>
      <c r="I1731">
        <v>-1</v>
      </c>
    </row>
    <row r="1732" spans="1:9" ht="14.25" customHeight="1">
      <c r="A1732" s="1" t="s">
        <v>530</v>
      </c>
      <c r="B1732" s="1" t="s">
        <v>9</v>
      </c>
      <c r="C1732" s="210" t="s">
        <v>9</v>
      </c>
      <c r="D1732" s="1" t="s">
        <v>8</v>
      </c>
      <c r="E1732" t="s">
        <v>55</v>
      </c>
      <c r="F1732">
        <v>9602</v>
      </c>
      <c r="G1732" s="139">
        <v>2011</v>
      </c>
      <c r="H1732" t="s">
        <v>146</v>
      </c>
      <c r="I1732">
        <v>-1</v>
      </c>
    </row>
    <row r="1733" spans="1:9" ht="14.25" customHeight="1">
      <c r="A1733" s="1" t="s">
        <v>530</v>
      </c>
      <c r="B1733" s="1" t="s">
        <v>9</v>
      </c>
      <c r="C1733" s="210" t="s">
        <v>9</v>
      </c>
      <c r="D1733" s="1" t="s">
        <v>8</v>
      </c>
      <c r="E1733" t="s">
        <v>55</v>
      </c>
      <c r="F1733">
        <v>9602</v>
      </c>
      <c r="G1733" s="139">
        <v>2011</v>
      </c>
      <c r="H1733" t="s">
        <v>145</v>
      </c>
      <c r="I1733">
        <v>-1</v>
      </c>
    </row>
    <row r="1734" spans="1:9" ht="14.25" customHeight="1">
      <c r="A1734" s="1" t="s">
        <v>530</v>
      </c>
      <c r="B1734" s="1" t="s">
        <v>9</v>
      </c>
      <c r="C1734" s="210" t="s">
        <v>9</v>
      </c>
      <c r="D1734" s="1" t="s">
        <v>8</v>
      </c>
      <c r="E1734" t="s">
        <v>55</v>
      </c>
      <c r="F1734">
        <v>9602</v>
      </c>
      <c r="G1734" s="139">
        <v>2011</v>
      </c>
      <c r="H1734" t="s">
        <v>144</v>
      </c>
      <c r="I1734">
        <v>-1</v>
      </c>
    </row>
    <row r="1735" spans="1:9" ht="14.25" customHeight="1">
      <c r="A1735" s="1" t="s">
        <v>531</v>
      </c>
      <c r="B1735" s="1" t="s">
        <v>9</v>
      </c>
      <c r="C1735" s="210" t="s">
        <v>9</v>
      </c>
      <c r="D1735" s="1" t="s">
        <v>8</v>
      </c>
      <c r="E1735" t="s">
        <v>55</v>
      </c>
      <c r="F1735">
        <v>9603</v>
      </c>
      <c r="G1735" s="139">
        <v>2011</v>
      </c>
      <c r="H1735" t="s">
        <v>155</v>
      </c>
      <c r="I1735">
        <v>-1</v>
      </c>
    </row>
    <row r="1736" spans="1:9" ht="14.25" customHeight="1">
      <c r="A1736" s="1" t="s">
        <v>531</v>
      </c>
      <c r="B1736" s="1" t="s">
        <v>9</v>
      </c>
      <c r="C1736" s="210" t="s">
        <v>9</v>
      </c>
      <c r="D1736" s="1" t="s">
        <v>8</v>
      </c>
      <c r="E1736" t="s">
        <v>55</v>
      </c>
      <c r="F1736">
        <v>9603</v>
      </c>
      <c r="G1736" s="139">
        <v>2011</v>
      </c>
      <c r="H1736" t="s">
        <v>154</v>
      </c>
      <c r="I1736">
        <v>-1</v>
      </c>
    </row>
    <row r="1737" spans="1:9" ht="14.25" customHeight="1">
      <c r="A1737" s="1" t="s">
        <v>531</v>
      </c>
      <c r="B1737" s="1" t="s">
        <v>9</v>
      </c>
      <c r="C1737" s="210" t="s">
        <v>9</v>
      </c>
      <c r="D1737" s="1" t="s">
        <v>8</v>
      </c>
      <c r="E1737" t="s">
        <v>55</v>
      </c>
      <c r="F1737">
        <v>9603</v>
      </c>
      <c r="G1737" s="139">
        <v>2011</v>
      </c>
      <c r="H1737" t="s">
        <v>153</v>
      </c>
      <c r="I1737">
        <v>-1</v>
      </c>
    </row>
    <row r="1738" spans="1:9" ht="14.25" customHeight="1">
      <c r="A1738" s="1" t="s">
        <v>531</v>
      </c>
      <c r="B1738" s="1" t="s">
        <v>9</v>
      </c>
      <c r="C1738" s="210" t="s">
        <v>9</v>
      </c>
      <c r="D1738" s="1" t="s">
        <v>8</v>
      </c>
      <c r="E1738" t="s">
        <v>55</v>
      </c>
      <c r="F1738">
        <v>9603</v>
      </c>
      <c r="G1738" s="139">
        <v>2011</v>
      </c>
      <c r="H1738" t="s">
        <v>152</v>
      </c>
      <c r="I1738">
        <v>-1</v>
      </c>
    </row>
    <row r="1739" spans="1:9" ht="14.25" customHeight="1">
      <c r="A1739" s="1" t="s">
        <v>531</v>
      </c>
      <c r="B1739" s="1" t="s">
        <v>9</v>
      </c>
      <c r="C1739" s="210" t="s">
        <v>9</v>
      </c>
      <c r="D1739" s="1" t="s">
        <v>8</v>
      </c>
      <c r="E1739" t="s">
        <v>55</v>
      </c>
      <c r="F1739">
        <v>9603</v>
      </c>
      <c r="G1739" s="139">
        <v>2011</v>
      </c>
      <c r="H1739" t="s">
        <v>151</v>
      </c>
      <c r="I1739">
        <v>-1</v>
      </c>
    </row>
    <row r="1740" spans="1:9" ht="14.25" customHeight="1">
      <c r="A1740" s="1" t="s">
        <v>531</v>
      </c>
      <c r="B1740" s="1" t="s">
        <v>9</v>
      </c>
      <c r="C1740" s="210" t="s">
        <v>9</v>
      </c>
      <c r="D1740" s="1" t="s">
        <v>8</v>
      </c>
      <c r="E1740" t="s">
        <v>55</v>
      </c>
      <c r="F1740">
        <v>9603</v>
      </c>
      <c r="G1740" s="139">
        <v>2011</v>
      </c>
      <c r="H1740" t="s">
        <v>150</v>
      </c>
      <c r="I1740">
        <v>-1</v>
      </c>
    </row>
    <row r="1741" spans="1:9" ht="14.25" customHeight="1">
      <c r="A1741" s="1" t="s">
        <v>531</v>
      </c>
      <c r="B1741" s="1" t="s">
        <v>9</v>
      </c>
      <c r="C1741" s="210" t="s">
        <v>9</v>
      </c>
      <c r="D1741" s="1" t="s">
        <v>8</v>
      </c>
      <c r="E1741" t="s">
        <v>55</v>
      </c>
      <c r="F1741">
        <v>9603</v>
      </c>
      <c r="G1741" s="139">
        <v>2011</v>
      </c>
      <c r="H1741" t="s">
        <v>149</v>
      </c>
      <c r="I1741">
        <v>-1</v>
      </c>
    </row>
    <row r="1742" spans="1:9" ht="14.25" customHeight="1">
      <c r="A1742" s="1" t="s">
        <v>531</v>
      </c>
      <c r="B1742" s="1" t="s">
        <v>9</v>
      </c>
      <c r="C1742" s="210" t="s">
        <v>9</v>
      </c>
      <c r="D1742" s="1" t="s">
        <v>8</v>
      </c>
      <c r="E1742" t="s">
        <v>55</v>
      </c>
      <c r="F1742">
        <v>9603</v>
      </c>
      <c r="G1742" s="139">
        <v>2011</v>
      </c>
      <c r="H1742" t="s">
        <v>148</v>
      </c>
      <c r="I1742">
        <v>-1</v>
      </c>
    </row>
    <row r="1743" spans="1:9" ht="14.25" customHeight="1">
      <c r="A1743" s="1" t="s">
        <v>531</v>
      </c>
      <c r="B1743" s="1" t="s">
        <v>9</v>
      </c>
      <c r="C1743" s="210" t="s">
        <v>9</v>
      </c>
      <c r="D1743" s="1" t="s">
        <v>8</v>
      </c>
      <c r="E1743" t="s">
        <v>55</v>
      </c>
      <c r="F1743">
        <v>9603</v>
      </c>
      <c r="G1743" s="139">
        <v>2011</v>
      </c>
      <c r="H1743" t="s">
        <v>147</v>
      </c>
      <c r="I1743">
        <v>-1</v>
      </c>
    </row>
    <row r="1744" spans="1:9" ht="14.25" customHeight="1">
      <c r="A1744" s="1" t="s">
        <v>531</v>
      </c>
      <c r="B1744" s="1" t="s">
        <v>9</v>
      </c>
      <c r="C1744" s="210" t="s">
        <v>9</v>
      </c>
      <c r="D1744" s="1" t="s">
        <v>8</v>
      </c>
      <c r="E1744" t="s">
        <v>55</v>
      </c>
      <c r="F1744">
        <v>9603</v>
      </c>
      <c r="G1744" s="139">
        <v>2011</v>
      </c>
      <c r="H1744" t="s">
        <v>146</v>
      </c>
      <c r="I1744">
        <v>-1</v>
      </c>
    </row>
    <row r="1745" spans="1:9" ht="14.25" customHeight="1">
      <c r="A1745" s="1" t="s">
        <v>531</v>
      </c>
      <c r="B1745" s="1" t="s">
        <v>9</v>
      </c>
      <c r="C1745" s="210" t="s">
        <v>9</v>
      </c>
      <c r="D1745" s="1" t="s">
        <v>8</v>
      </c>
      <c r="E1745" t="s">
        <v>55</v>
      </c>
      <c r="F1745">
        <v>9603</v>
      </c>
      <c r="G1745" s="139">
        <v>2011</v>
      </c>
      <c r="H1745" t="s">
        <v>145</v>
      </c>
      <c r="I1745">
        <v>-1</v>
      </c>
    </row>
    <row r="1746" spans="1:9" ht="14.25" customHeight="1">
      <c r="A1746" s="1" t="s">
        <v>531</v>
      </c>
      <c r="B1746" s="403" t="s">
        <v>9</v>
      </c>
      <c r="C1746" s="404" t="s">
        <v>9</v>
      </c>
      <c r="D1746" s="403" t="s">
        <v>8</v>
      </c>
      <c r="E1746" t="s">
        <v>55</v>
      </c>
      <c r="F1746">
        <v>9603</v>
      </c>
      <c r="G1746" s="139">
        <v>2011</v>
      </c>
      <c r="H1746" t="s">
        <v>144</v>
      </c>
      <c r="I1746">
        <v>-1</v>
      </c>
    </row>
    <row r="1747" spans="1:9" ht="14.25" customHeight="1">
      <c r="A1747" s="1" t="s">
        <v>532</v>
      </c>
      <c r="B1747" s="1" t="s">
        <v>9</v>
      </c>
      <c r="C1747" s="210" t="s">
        <v>9</v>
      </c>
      <c r="D1747" s="1" t="s">
        <v>8</v>
      </c>
      <c r="E1747" t="s">
        <v>55</v>
      </c>
      <c r="F1747">
        <v>9604</v>
      </c>
      <c r="G1747" s="139">
        <v>2011</v>
      </c>
      <c r="H1747" t="s">
        <v>155</v>
      </c>
      <c r="I1747">
        <v>-1</v>
      </c>
    </row>
    <row r="1748" spans="1:9" ht="14.25" customHeight="1">
      <c r="A1748" s="1" t="s">
        <v>532</v>
      </c>
      <c r="B1748" s="1" t="s">
        <v>9</v>
      </c>
      <c r="C1748" s="210" t="s">
        <v>9</v>
      </c>
      <c r="D1748" s="1" t="s">
        <v>8</v>
      </c>
      <c r="E1748" t="s">
        <v>55</v>
      </c>
      <c r="F1748">
        <v>9604</v>
      </c>
      <c r="G1748" s="139">
        <v>2011</v>
      </c>
      <c r="H1748" t="s">
        <v>154</v>
      </c>
      <c r="I1748">
        <v>-1</v>
      </c>
    </row>
    <row r="1749" spans="1:9" ht="14.25" customHeight="1">
      <c r="A1749" s="1" t="s">
        <v>532</v>
      </c>
      <c r="B1749" s="1" t="s">
        <v>9</v>
      </c>
      <c r="C1749" s="210" t="s">
        <v>9</v>
      </c>
      <c r="D1749" s="1" t="s">
        <v>8</v>
      </c>
      <c r="E1749" t="s">
        <v>55</v>
      </c>
      <c r="F1749">
        <v>9604</v>
      </c>
      <c r="G1749" s="139">
        <v>2011</v>
      </c>
      <c r="H1749" t="s">
        <v>153</v>
      </c>
      <c r="I1749">
        <v>-1</v>
      </c>
    </row>
    <row r="1750" spans="1:9" ht="14.25" customHeight="1">
      <c r="A1750" s="1" t="s">
        <v>532</v>
      </c>
      <c r="B1750" s="1" t="s">
        <v>9</v>
      </c>
      <c r="C1750" s="210" t="s">
        <v>9</v>
      </c>
      <c r="D1750" s="1" t="s">
        <v>8</v>
      </c>
      <c r="E1750" t="s">
        <v>55</v>
      </c>
      <c r="F1750">
        <v>9604</v>
      </c>
      <c r="G1750" s="139">
        <v>2011</v>
      </c>
      <c r="H1750" t="s">
        <v>152</v>
      </c>
      <c r="I1750">
        <v>-1</v>
      </c>
    </row>
    <row r="1751" spans="1:9" ht="14.25" customHeight="1">
      <c r="A1751" s="1" t="s">
        <v>532</v>
      </c>
      <c r="B1751" s="1" t="s">
        <v>9</v>
      </c>
      <c r="C1751" s="210" t="s">
        <v>9</v>
      </c>
      <c r="D1751" s="1" t="s">
        <v>8</v>
      </c>
      <c r="E1751" t="s">
        <v>55</v>
      </c>
      <c r="F1751">
        <v>9604</v>
      </c>
      <c r="G1751" s="139">
        <v>2011</v>
      </c>
      <c r="H1751" t="s">
        <v>151</v>
      </c>
      <c r="I1751">
        <v>-1</v>
      </c>
    </row>
    <row r="1752" spans="1:9" ht="14.25" customHeight="1">
      <c r="A1752" s="1" t="s">
        <v>532</v>
      </c>
      <c r="B1752" s="1" t="s">
        <v>9</v>
      </c>
      <c r="C1752" s="210" t="s">
        <v>9</v>
      </c>
      <c r="D1752" s="1" t="s">
        <v>8</v>
      </c>
      <c r="E1752" t="s">
        <v>55</v>
      </c>
      <c r="F1752">
        <v>9604</v>
      </c>
      <c r="G1752" s="139">
        <v>2011</v>
      </c>
      <c r="H1752" t="s">
        <v>150</v>
      </c>
      <c r="I1752">
        <v>-1</v>
      </c>
    </row>
    <row r="1753" spans="1:9" ht="14.25" customHeight="1">
      <c r="A1753" s="1" t="s">
        <v>532</v>
      </c>
      <c r="B1753" s="1" t="s">
        <v>9</v>
      </c>
      <c r="C1753" s="210" t="s">
        <v>9</v>
      </c>
      <c r="D1753" s="1" t="s">
        <v>8</v>
      </c>
      <c r="E1753" t="s">
        <v>55</v>
      </c>
      <c r="F1753">
        <v>9604</v>
      </c>
      <c r="G1753" s="139">
        <v>2011</v>
      </c>
      <c r="H1753" t="s">
        <v>149</v>
      </c>
      <c r="I1753">
        <v>-1</v>
      </c>
    </row>
    <row r="1754" spans="1:9" ht="14.25" customHeight="1">
      <c r="A1754" s="1" t="s">
        <v>532</v>
      </c>
      <c r="B1754" s="1" t="s">
        <v>9</v>
      </c>
      <c r="C1754" s="210" t="s">
        <v>9</v>
      </c>
      <c r="D1754" s="1" t="s">
        <v>8</v>
      </c>
      <c r="E1754" t="s">
        <v>55</v>
      </c>
      <c r="F1754">
        <v>9604</v>
      </c>
      <c r="G1754" s="139">
        <v>2011</v>
      </c>
      <c r="H1754" t="s">
        <v>148</v>
      </c>
      <c r="I1754">
        <v>-1</v>
      </c>
    </row>
    <row r="1755" spans="1:9" ht="14.25" customHeight="1">
      <c r="A1755" s="1" t="s">
        <v>532</v>
      </c>
      <c r="B1755" s="1" t="s">
        <v>9</v>
      </c>
      <c r="C1755" s="210" t="s">
        <v>9</v>
      </c>
      <c r="D1755" s="1" t="s">
        <v>8</v>
      </c>
      <c r="E1755" t="s">
        <v>55</v>
      </c>
      <c r="F1755">
        <v>9604</v>
      </c>
      <c r="G1755" s="139">
        <v>2011</v>
      </c>
      <c r="H1755" t="s">
        <v>147</v>
      </c>
      <c r="I1755">
        <v>-1</v>
      </c>
    </row>
    <row r="1756" spans="1:9" ht="14.25" customHeight="1">
      <c r="A1756" s="1" t="s">
        <v>532</v>
      </c>
      <c r="B1756" s="1" t="s">
        <v>9</v>
      </c>
      <c r="C1756" s="210" t="s">
        <v>9</v>
      </c>
      <c r="D1756" s="1" t="s">
        <v>8</v>
      </c>
      <c r="E1756" t="s">
        <v>55</v>
      </c>
      <c r="F1756">
        <v>9604</v>
      </c>
      <c r="G1756" s="139">
        <v>2011</v>
      </c>
      <c r="H1756" t="s">
        <v>146</v>
      </c>
      <c r="I1756">
        <v>-1</v>
      </c>
    </row>
    <row r="1757" spans="1:9" ht="14.25" customHeight="1">
      <c r="A1757" s="1" t="s">
        <v>532</v>
      </c>
      <c r="B1757" s="1" t="s">
        <v>9</v>
      </c>
      <c r="C1757" s="210" t="s">
        <v>9</v>
      </c>
      <c r="D1757" s="1" t="s">
        <v>8</v>
      </c>
      <c r="E1757" t="s">
        <v>55</v>
      </c>
      <c r="F1757">
        <v>9604</v>
      </c>
      <c r="G1757" s="139">
        <v>2011</v>
      </c>
      <c r="H1757" t="s">
        <v>145</v>
      </c>
      <c r="I1757">
        <v>-1</v>
      </c>
    </row>
    <row r="1758" spans="1:9" ht="14.25" customHeight="1">
      <c r="A1758" s="1" t="s">
        <v>532</v>
      </c>
      <c r="B1758" s="1" t="s">
        <v>9</v>
      </c>
      <c r="C1758" s="210" t="s">
        <v>9</v>
      </c>
      <c r="D1758" s="1" t="s">
        <v>8</v>
      </c>
      <c r="E1758" t="s">
        <v>55</v>
      </c>
      <c r="F1758">
        <v>9604</v>
      </c>
      <c r="G1758" s="139">
        <v>2011</v>
      </c>
      <c r="H1758" t="s">
        <v>144</v>
      </c>
      <c r="I1758">
        <v>-1</v>
      </c>
    </row>
    <row r="1759" spans="1:9" ht="14.25" customHeight="1">
      <c r="A1759" s="1" t="s">
        <v>533</v>
      </c>
      <c r="B1759" s="1" t="s">
        <v>9</v>
      </c>
      <c r="C1759" s="210" t="s">
        <v>9</v>
      </c>
      <c r="D1759" s="1" t="s">
        <v>8</v>
      </c>
      <c r="E1759" t="s">
        <v>55</v>
      </c>
      <c r="F1759">
        <v>9605</v>
      </c>
      <c r="G1759" s="139">
        <v>2011</v>
      </c>
      <c r="H1759" t="s">
        <v>155</v>
      </c>
      <c r="I1759">
        <v>-1</v>
      </c>
    </row>
    <row r="1760" spans="1:9" ht="14.25" customHeight="1">
      <c r="A1760" s="1" t="s">
        <v>533</v>
      </c>
      <c r="B1760" s="1" t="s">
        <v>9</v>
      </c>
      <c r="C1760" s="210" t="s">
        <v>9</v>
      </c>
      <c r="D1760" s="1" t="s">
        <v>8</v>
      </c>
      <c r="E1760" t="s">
        <v>55</v>
      </c>
      <c r="F1760">
        <v>9605</v>
      </c>
      <c r="G1760" s="139">
        <v>2011</v>
      </c>
      <c r="H1760" t="s">
        <v>154</v>
      </c>
      <c r="I1760">
        <v>-1</v>
      </c>
    </row>
    <row r="1761" spans="1:9" ht="14.25" customHeight="1">
      <c r="A1761" s="1" t="s">
        <v>533</v>
      </c>
      <c r="B1761" s="1" t="s">
        <v>9</v>
      </c>
      <c r="C1761" s="210" t="s">
        <v>9</v>
      </c>
      <c r="D1761" s="1" t="s">
        <v>8</v>
      </c>
      <c r="E1761" t="s">
        <v>55</v>
      </c>
      <c r="F1761">
        <v>9605</v>
      </c>
      <c r="G1761" s="139">
        <v>2011</v>
      </c>
      <c r="H1761" t="s">
        <v>153</v>
      </c>
      <c r="I1761">
        <v>-1</v>
      </c>
    </row>
    <row r="1762" spans="1:9" ht="14.25" customHeight="1">
      <c r="A1762" s="1" t="s">
        <v>533</v>
      </c>
      <c r="B1762" s="1" t="s">
        <v>9</v>
      </c>
      <c r="C1762" s="210" t="s">
        <v>9</v>
      </c>
      <c r="D1762" s="1" t="s">
        <v>8</v>
      </c>
      <c r="E1762" t="s">
        <v>55</v>
      </c>
      <c r="F1762">
        <v>9605</v>
      </c>
      <c r="G1762" s="139">
        <v>2011</v>
      </c>
      <c r="H1762" t="s">
        <v>152</v>
      </c>
      <c r="I1762">
        <v>-1</v>
      </c>
    </row>
    <row r="1763" spans="1:9" ht="14.25" customHeight="1">
      <c r="A1763" s="1" t="s">
        <v>533</v>
      </c>
      <c r="B1763" s="1" t="s">
        <v>9</v>
      </c>
      <c r="C1763" s="210" t="s">
        <v>9</v>
      </c>
      <c r="D1763" s="1" t="s">
        <v>8</v>
      </c>
      <c r="E1763" t="s">
        <v>55</v>
      </c>
      <c r="F1763">
        <v>9605</v>
      </c>
      <c r="G1763" s="139">
        <v>2011</v>
      </c>
      <c r="H1763" t="s">
        <v>151</v>
      </c>
      <c r="I1763">
        <v>-1</v>
      </c>
    </row>
    <row r="1764" spans="1:9" ht="14.25" customHeight="1">
      <c r="A1764" s="1" t="s">
        <v>533</v>
      </c>
      <c r="B1764" s="1" t="s">
        <v>9</v>
      </c>
      <c r="C1764" s="210" t="s">
        <v>9</v>
      </c>
      <c r="D1764" s="1" t="s">
        <v>8</v>
      </c>
      <c r="E1764" t="s">
        <v>55</v>
      </c>
      <c r="F1764">
        <v>9605</v>
      </c>
      <c r="G1764" s="139">
        <v>2011</v>
      </c>
      <c r="H1764" t="s">
        <v>150</v>
      </c>
      <c r="I1764">
        <v>-1</v>
      </c>
    </row>
    <row r="1765" spans="1:9" ht="14.25" customHeight="1">
      <c r="A1765" s="1" t="s">
        <v>533</v>
      </c>
      <c r="B1765" s="1" t="s">
        <v>9</v>
      </c>
      <c r="C1765" s="210" t="s">
        <v>9</v>
      </c>
      <c r="D1765" s="1" t="s">
        <v>8</v>
      </c>
      <c r="E1765" t="s">
        <v>55</v>
      </c>
      <c r="F1765">
        <v>9605</v>
      </c>
      <c r="G1765" s="139">
        <v>2011</v>
      </c>
      <c r="H1765" t="s">
        <v>149</v>
      </c>
      <c r="I1765">
        <v>-1</v>
      </c>
    </row>
    <row r="1766" spans="1:9" ht="14.25" customHeight="1">
      <c r="A1766" s="1" t="s">
        <v>533</v>
      </c>
      <c r="B1766" s="1" t="s">
        <v>9</v>
      </c>
      <c r="C1766" s="210" t="s">
        <v>9</v>
      </c>
      <c r="D1766" s="1" t="s">
        <v>8</v>
      </c>
      <c r="E1766" t="s">
        <v>55</v>
      </c>
      <c r="F1766">
        <v>9605</v>
      </c>
      <c r="G1766" s="139">
        <v>2011</v>
      </c>
      <c r="H1766" t="s">
        <v>148</v>
      </c>
      <c r="I1766">
        <v>-1</v>
      </c>
    </row>
    <row r="1767" spans="1:9" ht="14.25" customHeight="1">
      <c r="A1767" s="1" t="s">
        <v>533</v>
      </c>
      <c r="B1767" s="1" t="s">
        <v>9</v>
      </c>
      <c r="C1767" s="210" t="s">
        <v>9</v>
      </c>
      <c r="D1767" s="1" t="s">
        <v>8</v>
      </c>
      <c r="E1767" t="s">
        <v>55</v>
      </c>
      <c r="F1767">
        <v>9605</v>
      </c>
      <c r="G1767" s="139">
        <v>2011</v>
      </c>
      <c r="H1767" t="s">
        <v>147</v>
      </c>
      <c r="I1767">
        <v>-1</v>
      </c>
    </row>
    <row r="1768" spans="1:9" ht="14.25" customHeight="1">
      <c r="A1768" s="1" t="s">
        <v>533</v>
      </c>
      <c r="B1768" s="1" t="s">
        <v>9</v>
      </c>
      <c r="C1768" s="210" t="s">
        <v>9</v>
      </c>
      <c r="D1768" s="1" t="s">
        <v>8</v>
      </c>
      <c r="E1768" t="s">
        <v>55</v>
      </c>
      <c r="F1768">
        <v>9605</v>
      </c>
      <c r="G1768" s="139">
        <v>2011</v>
      </c>
      <c r="H1768" t="s">
        <v>146</v>
      </c>
      <c r="I1768">
        <v>-1</v>
      </c>
    </row>
    <row r="1769" spans="1:9" ht="14.25" customHeight="1">
      <c r="A1769" s="1" t="s">
        <v>533</v>
      </c>
      <c r="B1769" s="1" t="s">
        <v>9</v>
      </c>
      <c r="C1769" s="210" t="s">
        <v>9</v>
      </c>
      <c r="D1769" s="1" t="s">
        <v>8</v>
      </c>
      <c r="E1769" t="s">
        <v>55</v>
      </c>
      <c r="F1769">
        <v>9605</v>
      </c>
      <c r="G1769" s="139">
        <v>2011</v>
      </c>
      <c r="H1769" t="s">
        <v>145</v>
      </c>
      <c r="I1769">
        <v>-1</v>
      </c>
    </row>
    <row r="1770" spans="1:9" ht="14.25" customHeight="1">
      <c r="A1770" s="1" t="s">
        <v>533</v>
      </c>
      <c r="B1770" s="1" t="s">
        <v>9</v>
      </c>
      <c r="C1770" s="210" t="s">
        <v>9</v>
      </c>
      <c r="D1770" s="1" t="s">
        <v>8</v>
      </c>
      <c r="E1770" t="s">
        <v>55</v>
      </c>
      <c r="F1770">
        <v>9605</v>
      </c>
      <c r="G1770" s="139">
        <v>2011</v>
      </c>
      <c r="H1770" t="s">
        <v>144</v>
      </c>
      <c r="I1770">
        <v>-1</v>
      </c>
    </row>
    <row r="1771" spans="1:9" ht="14.25" customHeight="1">
      <c r="A1771" s="1" t="s">
        <v>534</v>
      </c>
      <c r="B1771" s="1" t="s">
        <v>9</v>
      </c>
      <c r="C1771" s="210" t="s">
        <v>9</v>
      </c>
      <c r="D1771" s="1" t="s">
        <v>8</v>
      </c>
      <c r="E1771" t="s">
        <v>55</v>
      </c>
      <c r="F1771">
        <v>9606</v>
      </c>
      <c r="G1771" s="139">
        <v>2011</v>
      </c>
      <c r="H1771" t="s">
        <v>155</v>
      </c>
      <c r="I1771">
        <v>-1</v>
      </c>
    </row>
    <row r="1772" spans="1:9" ht="14.25" customHeight="1">
      <c r="A1772" s="1" t="s">
        <v>534</v>
      </c>
      <c r="B1772" s="1" t="s">
        <v>9</v>
      </c>
      <c r="C1772" s="210" t="s">
        <v>9</v>
      </c>
      <c r="D1772" s="1" t="s">
        <v>8</v>
      </c>
      <c r="E1772" t="s">
        <v>55</v>
      </c>
      <c r="F1772">
        <v>9606</v>
      </c>
      <c r="G1772" s="139">
        <v>2011</v>
      </c>
      <c r="H1772" t="s">
        <v>154</v>
      </c>
      <c r="I1772">
        <v>-1</v>
      </c>
    </row>
    <row r="1773" spans="1:9" ht="14.25" customHeight="1">
      <c r="A1773" s="1" t="s">
        <v>534</v>
      </c>
      <c r="B1773" s="1" t="s">
        <v>9</v>
      </c>
      <c r="C1773" s="210" t="s">
        <v>9</v>
      </c>
      <c r="D1773" s="1" t="s">
        <v>8</v>
      </c>
      <c r="E1773" t="s">
        <v>55</v>
      </c>
      <c r="F1773">
        <v>9606</v>
      </c>
      <c r="G1773" s="139">
        <v>2011</v>
      </c>
      <c r="H1773" t="s">
        <v>153</v>
      </c>
      <c r="I1773">
        <v>-1</v>
      </c>
    </row>
    <row r="1774" spans="1:9" ht="14.25" customHeight="1">
      <c r="A1774" s="1" t="s">
        <v>534</v>
      </c>
      <c r="B1774" s="1" t="s">
        <v>9</v>
      </c>
      <c r="C1774" s="210" t="s">
        <v>9</v>
      </c>
      <c r="D1774" s="1" t="s">
        <v>8</v>
      </c>
      <c r="E1774" t="s">
        <v>55</v>
      </c>
      <c r="F1774">
        <v>9606</v>
      </c>
      <c r="G1774" s="139">
        <v>2011</v>
      </c>
      <c r="H1774" t="s">
        <v>152</v>
      </c>
      <c r="I1774">
        <v>-1</v>
      </c>
    </row>
    <row r="1775" spans="1:9" ht="14.25" customHeight="1">
      <c r="A1775" s="1" t="s">
        <v>534</v>
      </c>
      <c r="B1775" s="1" t="s">
        <v>9</v>
      </c>
      <c r="C1775" s="210" t="s">
        <v>9</v>
      </c>
      <c r="D1775" s="1" t="s">
        <v>8</v>
      </c>
      <c r="E1775" t="s">
        <v>55</v>
      </c>
      <c r="F1775">
        <v>9606</v>
      </c>
      <c r="G1775" s="139">
        <v>2011</v>
      </c>
      <c r="H1775" t="s">
        <v>151</v>
      </c>
      <c r="I1775">
        <v>-1</v>
      </c>
    </row>
    <row r="1776" spans="1:9" ht="14.25" customHeight="1">
      <c r="A1776" s="1" t="s">
        <v>534</v>
      </c>
      <c r="B1776" s="1" t="s">
        <v>9</v>
      </c>
      <c r="C1776" s="210" t="s">
        <v>9</v>
      </c>
      <c r="D1776" s="1" t="s">
        <v>8</v>
      </c>
      <c r="E1776" t="s">
        <v>55</v>
      </c>
      <c r="F1776">
        <v>9606</v>
      </c>
      <c r="G1776" s="139">
        <v>2011</v>
      </c>
      <c r="H1776" t="s">
        <v>150</v>
      </c>
      <c r="I1776">
        <v>-1</v>
      </c>
    </row>
    <row r="1777" spans="1:9" ht="14.25" customHeight="1">
      <c r="A1777" s="1" t="s">
        <v>534</v>
      </c>
      <c r="B1777" s="1" t="s">
        <v>9</v>
      </c>
      <c r="C1777" s="210" t="s">
        <v>9</v>
      </c>
      <c r="D1777" s="1" t="s">
        <v>8</v>
      </c>
      <c r="E1777" t="s">
        <v>55</v>
      </c>
      <c r="F1777">
        <v>9606</v>
      </c>
      <c r="G1777" s="139">
        <v>2011</v>
      </c>
      <c r="H1777" t="s">
        <v>149</v>
      </c>
      <c r="I1777">
        <v>-1</v>
      </c>
    </row>
    <row r="1778" spans="1:9" ht="14.25" customHeight="1">
      <c r="A1778" s="1" t="s">
        <v>534</v>
      </c>
      <c r="B1778" s="1" t="s">
        <v>9</v>
      </c>
      <c r="C1778" s="210" t="s">
        <v>9</v>
      </c>
      <c r="D1778" s="1" t="s">
        <v>8</v>
      </c>
      <c r="E1778" t="s">
        <v>55</v>
      </c>
      <c r="F1778">
        <v>9606</v>
      </c>
      <c r="G1778" s="139">
        <v>2011</v>
      </c>
      <c r="H1778" t="s">
        <v>148</v>
      </c>
      <c r="I1778">
        <v>-1</v>
      </c>
    </row>
    <row r="1779" spans="1:9" ht="14.25" customHeight="1">
      <c r="A1779" s="1" t="s">
        <v>534</v>
      </c>
      <c r="B1779" s="1" t="s">
        <v>9</v>
      </c>
      <c r="C1779" s="210" t="s">
        <v>9</v>
      </c>
      <c r="D1779" s="1" t="s">
        <v>8</v>
      </c>
      <c r="E1779" t="s">
        <v>55</v>
      </c>
      <c r="F1779">
        <v>9606</v>
      </c>
      <c r="G1779" s="139">
        <v>2011</v>
      </c>
      <c r="H1779" t="s">
        <v>147</v>
      </c>
      <c r="I1779">
        <v>-1</v>
      </c>
    </row>
    <row r="1780" spans="1:9" ht="14.25" customHeight="1">
      <c r="A1780" s="1" t="s">
        <v>534</v>
      </c>
      <c r="B1780" s="1" t="s">
        <v>9</v>
      </c>
      <c r="C1780" s="210" t="s">
        <v>9</v>
      </c>
      <c r="D1780" s="1" t="s">
        <v>8</v>
      </c>
      <c r="E1780" t="s">
        <v>55</v>
      </c>
      <c r="F1780">
        <v>9606</v>
      </c>
      <c r="G1780" s="139">
        <v>2011</v>
      </c>
      <c r="H1780" t="s">
        <v>146</v>
      </c>
      <c r="I1780">
        <v>-1</v>
      </c>
    </row>
    <row r="1781" spans="1:9" ht="14.25" customHeight="1">
      <c r="A1781" s="1" t="s">
        <v>534</v>
      </c>
      <c r="B1781" s="1" t="s">
        <v>9</v>
      </c>
      <c r="C1781" s="210" t="s">
        <v>9</v>
      </c>
      <c r="D1781" s="1" t="s">
        <v>8</v>
      </c>
      <c r="E1781" t="s">
        <v>55</v>
      </c>
      <c r="F1781">
        <v>9606</v>
      </c>
      <c r="G1781" s="139">
        <v>2011</v>
      </c>
      <c r="H1781" t="s">
        <v>145</v>
      </c>
      <c r="I1781">
        <v>-1</v>
      </c>
    </row>
    <row r="1782" spans="1:9" ht="14.25" customHeight="1">
      <c r="A1782" s="1" t="s">
        <v>534</v>
      </c>
      <c r="B1782" s="1" t="s">
        <v>9</v>
      </c>
      <c r="C1782" s="210" t="s">
        <v>9</v>
      </c>
      <c r="D1782" s="1" t="s">
        <v>8</v>
      </c>
      <c r="E1782" t="s">
        <v>55</v>
      </c>
      <c r="F1782">
        <v>9606</v>
      </c>
      <c r="G1782" s="139">
        <v>2011</v>
      </c>
      <c r="H1782" t="s">
        <v>144</v>
      </c>
      <c r="I1782">
        <v>-1</v>
      </c>
    </row>
    <row r="1783" spans="1:9" ht="14.25" customHeight="1">
      <c r="A1783" s="1" t="s">
        <v>535</v>
      </c>
      <c r="B1783" s="1">
        <v>46.002000000000002</v>
      </c>
      <c r="C1783" s="210">
        <v>12</v>
      </c>
      <c r="D1783" s="1">
        <v>2.548</v>
      </c>
      <c r="E1783" t="s">
        <v>39</v>
      </c>
      <c r="F1783">
        <v>9601</v>
      </c>
      <c r="G1783" s="139">
        <v>2011</v>
      </c>
      <c r="H1783" t="s">
        <v>155</v>
      </c>
      <c r="I1783">
        <v>2.548</v>
      </c>
    </row>
    <row r="1784" spans="1:9" ht="14.25" customHeight="1">
      <c r="A1784" s="1" t="s">
        <v>535</v>
      </c>
      <c r="B1784" s="1">
        <v>46.002000000000002</v>
      </c>
      <c r="C1784" s="210">
        <v>11</v>
      </c>
      <c r="D1784" s="1">
        <v>4.2039999999999997</v>
      </c>
      <c r="E1784" t="s">
        <v>39</v>
      </c>
      <c r="F1784">
        <v>9601</v>
      </c>
      <c r="G1784" s="139">
        <v>2011</v>
      </c>
      <c r="H1784" t="s">
        <v>154</v>
      </c>
      <c r="I1784">
        <v>4.2039999999999997</v>
      </c>
    </row>
    <row r="1785" spans="1:9" ht="14.25" customHeight="1">
      <c r="A1785" s="1" t="s">
        <v>535</v>
      </c>
      <c r="B1785" s="1">
        <v>46.002000000000002</v>
      </c>
      <c r="C1785" s="210">
        <v>10</v>
      </c>
      <c r="D1785" s="1">
        <v>2.8319999999999999</v>
      </c>
      <c r="E1785" t="s">
        <v>39</v>
      </c>
      <c r="F1785">
        <v>9601</v>
      </c>
      <c r="G1785" s="139">
        <v>2011</v>
      </c>
      <c r="H1785" t="s">
        <v>153</v>
      </c>
      <c r="I1785">
        <v>2.8319999999999999</v>
      </c>
    </row>
    <row r="1786" spans="1:9" ht="14.25" customHeight="1">
      <c r="A1786" s="1" t="s">
        <v>535</v>
      </c>
      <c r="B1786" s="1">
        <v>46.002000000000002</v>
      </c>
      <c r="C1786" s="210">
        <v>9</v>
      </c>
      <c r="D1786" s="1">
        <v>1.2390000000000001</v>
      </c>
      <c r="E1786" t="s">
        <v>39</v>
      </c>
      <c r="F1786">
        <v>9601</v>
      </c>
      <c r="G1786" s="139">
        <v>2011</v>
      </c>
      <c r="H1786" t="s">
        <v>152</v>
      </c>
      <c r="I1786">
        <v>1.2390000000000001</v>
      </c>
    </row>
    <row r="1787" spans="1:9" ht="14.25" customHeight="1">
      <c r="A1787" s="1" t="s">
        <v>535</v>
      </c>
      <c r="B1787" s="1">
        <v>46.002000000000002</v>
      </c>
      <c r="C1787" s="210">
        <v>8</v>
      </c>
      <c r="D1787" s="1">
        <v>2.8250000000000002</v>
      </c>
      <c r="E1787" t="s">
        <v>39</v>
      </c>
      <c r="F1787">
        <v>9601</v>
      </c>
      <c r="G1787" s="139">
        <v>2011</v>
      </c>
      <c r="H1787" t="s">
        <v>151</v>
      </c>
      <c r="I1787">
        <v>2.8250000000000002</v>
      </c>
    </row>
    <row r="1788" spans="1:9" ht="14.25" customHeight="1">
      <c r="A1788" s="1" t="s">
        <v>535</v>
      </c>
      <c r="B1788" s="1">
        <v>46.002000000000002</v>
      </c>
      <c r="C1788" s="210">
        <v>7</v>
      </c>
      <c r="D1788" s="1">
        <v>4.4429999999999996</v>
      </c>
      <c r="E1788" t="s">
        <v>39</v>
      </c>
      <c r="F1788">
        <v>9601</v>
      </c>
      <c r="G1788" s="139">
        <v>2011</v>
      </c>
      <c r="H1788" t="s">
        <v>150</v>
      </c>
      <c r="I1788">
        <v>4.4429999999999996</v>
      </c>
    </row>
    <row r="1789" spans="1:9" ht="14.25" customHeight="1">
      <c r="A1789" s="1" t="s">
        <v>535</v>
      </c>
      <c r="B1789" s="1">
        <v>46.002000000000002</v>
      </c>
      <c r="C1789" s="210">
        <v>6</v>
      </c>
      <c r="D1789" s="1">
        <v>5.7789999999999999</v>
      </c>
      <c r="E1789" t="s">
        <v>39</v>
      </c>
      <c r="F1789">
        <v>9601</v>
      </c>
      <c r="G1789" s="139">
        <v>2011</v>
      </c>
      <c r="H1789" t="s">
        <v>149</v>
      </c>
      <c r="I1789">
        <v>5.7789999999999999</v>
      </c>
    </row>
    <row r="1790" spans="1:9" ht="14.25" customHeight="1">
      <c r="A1790" s="1" t="s">
        <v>535</v>
      </c>
      <c r="B1790" s="1">
        <v>46.002000000000002</v>
      </c>
      <c r="C1790" s="210">
        <v>5</v>
      </c>
      <c r="D1790" s="1">
        <v>3.536</v>
      </c>
      <c r="E1790" t="s">
        <v>39</v>
      </c>
      <c r="F1790">
        <v>9601</v>
      </c>
      <c r="G1790" s="139">
        <v>2011</v>
      </c>
      <c r="H1790" t="s">
        <v>148</v>
      </c>
      <c r="I1790">
        <v>3.536</v>
      </c>
    </row>
    <row r="1791" spans="1:9" ht="14.25" customHeight="1">
      <c r="A1791" s="1" t="s">
        <v>535</v>
      </c>
      <c r="B1791" s="1">
        <v>46.002000000000002</v>
      </c>
      <c r="C1791" s="210">
        <v>4</v>
      </c>
      <c r="D1791" s="1">
        <v>3.4470000000000001</v>
      </c>
      <c r="E1791" t="s">
        <v>39</v>
      </c>
      <c r="F1791">
        <v>9601</v>
      </c>
      <c r="G1791" s="139">
        <v>2011</v>
      </c>
      <c r="H1791" t="s">
        <v>147</v>
      </c>
      <c r="I1791">
        <v>3.4470000000000001</v>
      </c>
    </row>
    <row r="1792" spans="1:9" ht="14.25" customHeight="1">
      <c r="A1792" s="1" t="s">
        <v>535</v>
      </c>
      <c r="B1792" s="1">
        <v>46.002000000000002</v>
      </c>
      <c r="C1792" s="210">
        <v>3</v>
      </c>
      <c r="D1792" s="1">
        <v>5.6539999999999999</v>
      </c>
      <c r="E1792" t="s">
        <v>39</v>
      </c>
      <c r="F1792">
        <v>9601</v>
      </c>
      <c r="G1792" s="139">
        <v>2011</v>
      </c>
      <c r="H1792" t="s">
        <v>146</v>
      </c>
      <c r="I1792">
        <v>5.6539999999999999</v>
      </c>
    </row>
    <row r="1793" spans="1:9" ht="14.25" customHeight="1">
      <c r="A1793" s="1" t="s">
        <v>535</v>
      </c>
      <c r="B1793" s="1">
        <v>46.002000000000002</v>
      </c>
      <c r="C1793" s="210">
        <v>2</v>
      </c>
      <c r="D1793" s="1">
        <v>4.7809999999999997</v>
      </c>
      <c r="E1793" t="s">
        <v>39</v>
      </c>
      <c r="F1793">
        <v>9601</v>
      </c>
      <c r="G1793" s="139">
        <v>2011</v>
      </c>
      <c r="H1793" t="s">
        <v>145</v>
      </c>
      <c r="I1793">
        <v>4.7809999999999997</v>
      </c>
    </row>
    <row r="1794" spans="1:9" ht="14.25" customHeight="1">
      <c r="A1794" s="1" t="s">
        <v>535</v>
      </c>
      <c r="B1794" s="1">
        <v>46.002000000000002</v>
      </c>
      <c r="C1794" s="210">
        <v>1</v>
      </c>
      <c r="D1794" s="1">
        <v>4.7140000000000004</v>
      </c>
      <c r="E1794" t="s">
        <v>39</v>
      </c>
      <c r="F1794">
        <v>9601</v>
      </c>
      <c r="G1794" s="139">
        <v>2011</v>
      </c>
      <c r="H1794" t="s">
        <v>144</v>
      </c>
      <c r="I1794">
        <v>4.7140000000000004</v>
      </c>
    </row>
    <row r="1795" spans="1:9" ht="14.25" customHeight="1">
      <c r="A1795" s="1" t="s">
        <v>536</v>
      </c>
      <c r="B1795" s="1">
        <v>24.649634000000002</v>
      </c>
      <c r="C1795" s="210">
        <v>12</v>
      </c>
      <c r="D1795" s="1">
        <v>1.55227</v>
      </c>
      <c r="E1795" t="s">
        <v>39</v>
      </c>
      <c r="F1795">
        <v>9602</v>
      </c>
      <c r="G1795" s="139">
        <v>2011</v>
      </c>
      <c r="H1795" t="s">
        <v>155</v>
      </c>
      <c r="I1795">
        <v>1.55227</v>
      </c>
    </row>
    <row r="1796" spans="1:9" ht="14.25" customHeight="1">
      <c r="A1796" s="1" t="s">
        <v>536</v>
      </c>
      <c r="B1796" s="1">
        <v>24.649634000000002</v>
      </c>
      <c r="C1796" s="210">
        <v>11</v>
      </c>
      <c r="D1796" s="1">
        <v>2.4817459999999998</v>
      </c>
      <c r="E1796" t="s">
        <v>39</v>
      </c>
      <c r="F1796">
        <v>9602</v>
      </c>
      <c r="G1796" s="139">
        <v>2011</v>
      </c>
      <c r="H1796" t="s">
        <v>154</v>
      </c>
      <c r="I1796">
        <v>2.4817459999999998</v>
      </c>
    </row>
    <row r="1797" spans="1:9" ht="14.25" customHeight="1">
      <c r="A1797" s="1" t="s">
        <v>536</v>
      </c>
      <c r="B1797" s="1">
        <v>24.649634000000002</v>
      </c>
      <c r="C1797" s="210">
        <v>10</v>
      </c>
      <c r="D1797" s="1">
        <v>1.7276</v>
      </c>
      <c r="E1797" t="s">
        <v>39</v>
      </c>
      <c r="F1797">
        <v>9602</v>
      </c>
      <c r="G1797" s="139">
        <v>2011</v>
      </c>
      <c r="H1797" t="s">
        <v>153</v>
      </c>
      <c r="I1797">
        <v>1.7276</v>
      </c>
    </row>
    <row r="1798" spans="1:9" ht="14.25" customHeight="1">
      <c r="A1798" s="1" t="s">
        <v>536</v>
      </c>
      <c r="B1798" s="1">
        <v>24.649634000000002</v>
      </c>
      <c r="C1798" s="210">
        <v>9</v>
      </c>
      <c r="D1798" s="1">
        <v>0.62834400000000001</v>
      </c>
      <c r="E1798" t="s">
        <v>39</v>
      </c>
      <c r="F1798">
        <v>9602</v>
      </c>
      <c r="G1798" s="139">
        <v>2011</v>
      </c>
      <c r="H1798" t="s">
        <v>152</v>
      </c>
      <c r="I1798">
        <v>0.62834400000000001</v>
      </c>
    </row>
    <row r="1799" spans="1:9" ht="14.25" customHeight="1">
      <c r="A1799" s="1" t="s">
        <v>536</v>
      </c>
      <c r="B1799" s="1">
        <v>24.649634000000002</v>
      </c>
      <c r="C1799" s="210">
        <v>8</v>
      </c>
      <c r="D1799" s="1">
        <v>1.529228</v>
      </c>
      <c r="E1799" t="s">
        <v>39</v>
      </c>
      <c r="F1799">
        <v>9602</v>
      </c>
      <c r="G1799" s="139">
        <v>2011</v>
      </c>
      <c r="H1799" t="s">
        <v>151</v>
      </c>
      <c r="I1799">
        <v>1.529228</v>
      </c>
    </row>
    <row r="1800" spans="1:9" ht="14.25" customHeight="1">
      <c r="A1800" s="1" t="s">
        <v>536</v>
      </c>
      <c r="B1800" s="1">
        <v>24.649634000000002</v>
      </c>
      <c r="C1800" s="210">
        <v>7</v>
      </c>
      <c r="D1800" s="1">
        <v>2.4525600000000001</v>
      </c>
      <c r="E1800" t="s">
        <v>39</v>
      </c>
      <c r="F1800">
        <v>9602</v>
      </c>
      <c r="G1800" s="139">
        <v>2011</v>
      </c>
      <c r="H1800" t="s">
        <v>150</v>
      </c>
      <c r="I1800">
        <v>2.4525600000000001</v>
      </c>
    </row>
    <row r="1801" spans="1:9" ht="14.25" customHeight="1">
      <c r="A1801" s="1" t="s">
        <v>536</v>
      </c>
      <c r="B1801" s="1">
        <v>24.649634000000002</v>
      </c>
      <c r="C1801" s="210">
        <v>6</v>
      </c>
      <c r="D1801" s="1">
        <v>3.3040099999999999</v>
      </c>
      <c r="E1801" t="s">
        <v>39</v>
      </c>
      <c r="F1801">
        <v>9602</v>
      </c>
      <c r="G1801" s="139">
        <v>2011</v>
      </c>
      <c r="H1801" t="s">
        <v>149</v>
      </c>
      <c r="I1801">
        <v>3.3040099999999999</v>
      </c>
    </row>
    <row r="1802" spans="1:9" ht="14.25" customHeight="1">
      <c r="A1802" s="1" t="s">
        <v>536</v>
      </c>
      <c r="B1802" s="1">
        <v>24.649634000000002</v>
      </c>
      <c r="C1802" s="210">
        <v>5</v>
      </c>
      <c r="D1802" s="1">
        <v>1.650048</v>
      </c>
      <c r="E1802" t="s">
        <v>39</v>
      </c>
      <c r="F1802">
        <v>9602</v>
      </c>
      <c r="G1802" s="139">
        <v>2011</v>
      </c>
      <c r="H1802" t="s">
        <v>148</v>
      </c>
      <c r="I1802">
        <v>1.650048</v>
      </c>
    </row>
    <row r="1803" spans="1:9" ht="14.25" customHeight="1">
      <c r="A1803" s="1" t="s">
        <v>536</v>
      </c>
      <c r="B1803" s="1">
        <v>24.649634000000002</v>
      </c>
      <c r="C1803" s="210">
        <v>4</v>
      </c>
      <c r="D1803" s="1">
        <v>1.789096</v>
      </c>
      <c r="E1803" t="s">
        <v>39</v>
      </c>
      <c r="F1803">
        <v>9602</v>
      </c>
      <c r="G1803" s="139">
        <v>2011</v>
      </c>
      <c r="H1803" t="s">
        <v>147</v>
      </c>
      <c r="I1803">
        <v>1.789096</v>
      </c>
    </row>
    <row r="1804" spans="1:9" ht="14.25" customHeight="1">
      <c r="A1804" s="1" t="s">
        <v>536</v>
      </c>
      <c r="B1804" s="1">
        <v>24.649634000000002</v>
      </c>
      <c r="C1804" s="210">
        <v>3</v>
      </c>
      <c r="D1804" s="1">
        <v>2.7327300000000001</v>
      </c>
      <c r="E1804" t="s">
        <v>39</v>
      </c>
      <c r="F1804">
        <v>9602</v>
      </c>
      <c r="G1804" s="139">
        <v>2011</v>
      </c>
      <c r="H1804" t="s">
        <v>146</v>
      </c>
      <c r="I1804">
        <v>2.7327300000000001</v>
      </c>
    </row>
    <row r="1805" spans="1:9" ht="14.25" customHeight="1">
      <c r="A1805" s="1" t="s">
        <v>536</v>
      </c>
      <c r="B1805" s="1">
        <v>24.649634000000002</v>
      </c>
      <c r="C1805" s="210">
        <v>2</v>
      </c>
      <c r="D1805" s="1">
        <v>2.4367640000000002</v>
      </c>
      <c r="E1805" t="s">
        <v>39</v>
      </c>
      <c r="F1805">
        <v>9602</v>
      </c>
      <c r="G1805" s="139">
        <v>2011</v>
      </c>
      <c r="H1805" t="s">
        <v>145</v>
      </c>
      <c r="I1805">
        <v>2.4367640000000002</v>
      </c>
    </row>
    <row r="1806" spans="1:9" ht="14.25" customHeight="1">
      <c r="A1806" s="1" t="s">
        <v>536</v>
      </c>
      <c r="B1806" s="1">
        <v>24.649634000000002</v>
      </c>
      <c r="C1806" s="210">
        <v>1</v>
      </c>
      <c r="D1806" s="1">
        <v>2.3652380000000002</v>
      </c>
      <c r="E1806" t="s">
        <v>39</v>
      </c>
      <c r="F1806">
        <v>9602</v>
      </c>
      <c r="G1806" s="139">
        <v>2011</v>
      </c>
      <c r="H1806" t="s">
        <v>144</v>
      </c>
      <c r="I1806">
        <v>2.3652380000000002</v>
      </c>
    </row>
    <row r="1807" spans="1:9" ht="14.25" customHeight="1">
      <c r="A1807" s="1" t="s">
        <v>537</v>
      </c>
      <c r="B1807" s="1">
        <v>572.68499999999995</v>
      </c>
      <c r="C1807" s="210">
        <v>12</v>
      </c>
      <c r="D1807" s="1">
        <v>37.395000000000003</v>
      </c>
      <c r="E1807" t="s">
        <v>39</v>
      </c>
      <c r="F1807">
        <v>9603</v>
      </c>
      <c r="G1807" s="139">
        <v>2011</v>
      </c>
      <c r="H1807" t="s">
        <v>155</v>
      </c>
      <c r="I1807">
        <v>37.395000000000003</v>
      </c>
    </row>
    <row r="1808" spans="1:9" ht="14.25" customHeight="1">
      <c r="A1808" s="1" t="s">
        <v>537</v>
      </c>
      <c r="B1808" s="1">
        <v>572.68499999999995</v>
      </c>
      <c r="C1808" s="210">
        <v>11</v>
      </c>
      <c r="D1808" s="1">
        <v>45.037999999999997</v>
      </c>
      <c r="E1808" t="s">
        <v>39</v>
      </c>
      <c r="F1808">
        <v>9603</v>
      </c>
      <c r="G1808" s="139">
        <v>2011</v>
      </c>
      <c r="H1808" t="s">
        <v>154</v>
      </c>
      <c r="I1808">
        <v>45.037999999999997</v>
      </c>
    </row>
    <row r="1809" spans="1:9" ht="14.25" customHeight="1">
      <c r="A1809" s="1" t="s">
        <v>537</v>
      </c>
      <c r="B1809" s="1">
        <v>572.68499999999995</v>
      </c>
      <c r="C1809" s="210">
        <v>10</v>
      </c>
      <c r="D1809" s="1">
        <v>48.006</v>
      </c>
      <c r="E1809" t="s">
        <v>39</v>
      </c>
      <c r="F1809">
        <v>9603</v>
      </c>
      <c r="G1809" s="139">
        <v>2011</v>
      </c>
      <c r="H1809" t="s">
        <v>153</v>
      </c>
      <c r="I1809">
        <v>48.006</v>
      </c>
    </row>
    <row r="1810" spans="1:9" ht="14.25" customHeight="1">
      <c r="A1810" s="1" t="s">
        <v>537</v>
      </c>
      <c r="B1810" s="1">
        <v>572.68499999999995</v>
      </c>
      <c r="C1810" s="210">
        <v>9</v>
      </c>
      <c r="D1810" s="1">
        <v>32.139000000000003</v>
      </c>
      <c r="E1810" t="s">
        <v>39</v>
      </c>
      <c r="F1810">
        <v>9603</v>
      </c>
      <c r="G1810" s="139">
        <v>2011</v>
      </c>
      <c r="H1810" t="s">
        <v>152</v>
      </c>
      <c r="I1810">
        <v>32.139000000000003</v>
      </c>
    </row>
    <row r="1811" spans="1:9" ht="14.25" customHeight="1">
      <c r="A1811" s="1" t="s">
        <v>537</v>
      </c>
      <c r="B1811" s="1">
        <v>572.68499999999995</v>
      </c>
      <c r="C1811" s="210">
        <v>8</v>
      </c>
      <c r="D1811" s="1">
        <v>46.064</v>
      </c>
      <c r="E1811" t="s">
        <v>39</v>
      </c>
      <c r="F1811">
        <v>9603</v>
      </c>
      <c r="G1811" s="139">
        <v>2011</v>
      </c>
      <c r="H1811" t="s">
        <v>151</v>
      </c>
      <c r="I1811">
        <v>46.064</v>
      </c>
    </row>
    <row r="1812" spans="1:9" ht="14.25" customHeight="1">
      <c r="A1812" s="1" t="s">
        <v>537</v>
      </c>
      <c r="B1812" s="1">
        <v>572.68499999999995</v>
      </c>
      <c r="C1812" s="210">
        <v>7</v>
      </c>
      <c r="D1812" s="1">
        <v>58.539000000000001</v>
      </c>
      <c r="E1812" t="s">
        <v>39</v>
      </c>
      <c r="F1812">
        <v>9603</v>
      </c>
      <c r="G1812" s="139">
        <v>2011</v>
      </c>
      <c r="H1812" t="s">
        <v>150</v>
      </c>
      <c r="I1812">
        <v>58.539000000000001</v>
      </c>
    </row>
    <row r="1813" spans="1:9" ht="14.25" customHeight="1">
      <c r="A1813" s="1" t="s">
        <v>537</v>
      </c>
      <c r="B1813" s="1">
        <v>572.68499999999995</v>
      </c>
      <c r="C1813" s="210">
        <v>6</v>
      </c>
      <c r="D1813" s="1">
        <v>51.956000000000003</v>
      </c>
      <c r="E1813" t="s">
        <v>39</v>
      </c>
      <c r="F1813">
        <v>9603</v>
      </c>
      <c r="G1813" s="139">
        <v>2011</v>
      </c>
      <c r="H1813" t="s">
        <v>149</v>
      </c>
      <c r="I1813">
        <v>51.956000000000003</v>
      </c>
    </row>
    <row r="1814" spans="1:9" ht="14.25" customHeight="1">
      <c r="A1814" s="1" t="s">
        <v>537</v>
      </c>
      <c r="B1814" s="1">
        <v>572.68499999999995</v>
      </c>
      <c r="C1814" s="210">
        <v>5</v>
      </c>
      <c r="D1814" s="1">
        <v>51.847999999999999</v>
      </c>
      <c r="E1814" t="s">
        <v>39</v>
      </c>
      <c r="F1814">
        <v>9603</v>
      </c>
      <c r="G1814" s="139">
        <v>2011</v>
      </c>
      <c r="H1814" t="s">
        <v>148</v>
      </c>
      <c r="I1814">
        <v>51.847999999999999</v>
      </c>
    </row>
    <row r="1815" spans="1:9" ht="14.25" customHeight="1">
      <c r="A1815" s="1" t="s">
        <v>537</v>
      </c>
      <c r="B1815" s="1">
        <v>572.68499999999995</v>
      </c>
      <c r="C1815" s="210">
        <v>4</v>
      </c>
      <c r="D1815" s="1">
        <v>47.442999999999998</v>
      </c>
      <c r="E1815" t="s">
        <v>39</v>
      </c>
      <c r="F1815">
        <v>9603</v>
      </c>
      <c r="G1815" s="139">
        <v>2011</v>
      </c>
      <c r="H1815" t="s">
        <v>147</v>
      </c>
      <c r="I1815">
        <v>47.442999999999998</v>
      </c>
    </row>
    <row r="1816" spans="1:9" ht="14.25" customHeight="1">
      <c r="A1816" s="1" t="s">
        <v>537</v>
      </c>
      <c r="B1816" s="1">
        <v>572.68499999999995</v>
      </c>
      <c r="C1816" s="210">
        <v>3</v>
      </c>
      <c r="D1816" s="1">
        <v>47.546999999999997</v>
      </c>
      <c r="E1816" t="s">
        <v>39</v>
      </c>
      <c r="F1816">
        <v>9603</v>
      </c>
      <c r="G1816" s="139">
        <v>2011</v>
      </c>
      <c r="H1816" t="s">
        <v>146</v>
      </c>
      <c r="I1816">
        <v>47.546999999999997</v>
      </c>
    </row>
    <row r="1817" spans="1:9" ht="14.25" customHeight="1">
      <c r="A1817" s="1" t="s">
        <v>537</v>
      </c>
      <c r="B1817" s="1">
        <v>572.68499999999995</v>
      </c>
      <c r="C1817" s="210">
        <v>2</v>
      </c>
      <c r="D1817" s="1">
        <v>51.805</v>
      </c>
      <c r="E1817" t="s">
        <v>39</v>
      </c>
      <c r="F1817">
        <v>9603</v>
      </c>
      <c r="G1817" s="139">
        <v>2011</v>
      </c>
      <c r="H1817" t="s">
        <v>145</v>
      </c>
      <c r="I1817">
        <v>51.805</v>
      </c>
    </row>
    <row r="1818" spans="1:9" ht="14.25" customHeight="1">
      <c r="A1818" s="1" t="s">
        <v>537</v>
      </c>
      <c r="B1818" s="1">
        <v>572.68499999999995</v>
      </c>
      <c r="C1818" s="210">
        <v>1</v>
      </c>
      <c r="D1818" s="1">
        <v>54.905000000000001</v>
      </c>
      <c r="E1818" t="s">
        <v>39</v>
      </c>
      <c r="F1818">
        <v>9603</v>
      </c>
      <c r="G1818" s="139">
        <v>2011</v>
      </c>
      <c r="H1818" t="s">
        <v>144</v>
      </c>
      <c r="I1818">
        <v>54.905000000000001</v>
      </c>
    </row>
    <row r="1819" spans="1:9" ht="14.25" customHeight="1">
      <c r="A1819" s="1" t="s">
        <v>538</v>
      </c>
      <c r="B1819" s="1">
        <v>187.01968400000001</v>
      </c>
      <c r="C1819" s="210">
        <v>12</v>
      </c>
      <c r="D1819" s="1">
        <v>11.391216999999999</v>
      </c>
      <c r="E1819" t="s">
        <v>39</v>
      </c>
      <c r="F1819">
        <v>9604</v>
      </c>
      <c r="G1819" s="139">
        <v>2011</v>
      </c>
      <c r="H1819" t="s">
        <v>155</v>
      </c>
      <c r="I1819">
        <v>11.391216999999999</v>
      </c>
    </row>
    <row r="1820" spans="1:9" ht="14.25" customHeight="1">
      <c r="A1820" s="1" t="s">
        <v>538</v>
      </c>
      <c r="B1820" s="1">
        <v>187.01968400000001</v>
      </c>
      <c r="C1820" s="210">
        <v>11</v>
      </c>
      <c r="D1820" s="1">
        <v>14.267849999999999</v>
      </c>
      <c r="E1820" t="s">
        <v>39</v>
      </c>
      <c r="F1820">
        <v>9604</v>
      </c>
      <c r="G1820" s="139">
        <v>2011</v>
      </c>
      <c r="H1820" t="s">
        <v>154</v>
      </c>
      <c r="I1820">
        <v>14.267849999999999</v>
      </c>
    </row>
    <row r="1821" spans="1:9" ht="14.25" customHeight="1">
      <c r="A1821" s="1" t="s">
        <v>538</v>
      </c>
      <c r="B1821" s="1">
        <v>187.01968400000001</v>
      </c>
      <c r="C1821" s="210">
        <v>10</v>
      </c>
      <c r="D1821" s="1">
        <v>13.813772</v>
      </c>
      <c r="E1821" t="s">
        <v>39</v>
      </c>
      <c r="F1821">
        <v>9604</v>
      </c>
      <c r="G1821" s="139">
        <v>2011</v>
      </c>
      <c r="H1821" t="s">
        <v>153</v>
      </c>
      <c r="I1821">
        <v>13.813772</v>
      </c>
    </row>
    <row r="1822" spans="1:9" ht="14.25" customHeight="1">
      <c r="A1822" s="1" t="s">
        <v>538</v>
      </c>
      <c r="B1822" s="1">
        <v>187.01968400000001</v>
      </c>
      <c r="C1822" s="210">
        <v>9</v>
      </c>
      <c r="D1822" s="1">
        <v>9.5964010000000002</v>
      </c>
      <c r="E1822" t="s">
        <v>39</v>
      </c>
      <c r="F1822">
        <v>9604</v>
      </c>
      <c r="G1822" s="139">
        <v>2011</v>
      </c>
      <c r="H1822" t="s">
        <v>152</v>
      </c>
      <c r="I1822">
        <v>9.5964010000000002</v>
      </c>
    </row>
    <row r="1823" spans="1:9" ht="14.25" customHeight="1">
      <c r="A1823" s="1" t="s">
        <v>538</v>
      </c>
      <c r="B1823" s="1">
        <v>187.01968400000001</v>
      </c>
      <c r="C1823" s="210">
        <v>8</v>
      </c>
      <c r="D1823" s="1">
        <v>16.617633999999999</v>
      </c>
      <c r="E1823" t="s">
        <v>39</v>
      </c>
      <c r="F1823">
        <v>9604</v>
      </c>
      <c r="G1823" s="139">
        <v>2011</v>
      </c>
      <c r="H1823" t="s">
        <v>151</v>
      </c>
      <c r="I1823">
        <v>16.617633999999999</v>
      </c>
    </row>
    <row r="1824" spans="1:9" ht="14.25" customHeight="1">
      <c r="A1824" s="1" t="s">
        <v>538</v>
      </c>
      <c r="B1824" s="1">
        <v>187.01968400000001</v>
      </c>
      <c r="C1824" s="210">
        <v>7</v>
      </c>
      <c r="D1824" s="1">
        <v>17.689626000000001</v>
      </c>
      <c r="E1824" t="s">
        <v>39</v>
      </c>
      <c r="F1824">
        <v>9604</v>
      </c>
      <c r="G1824" s="139">
        <v>2011</v>
      </c>
      <c r="H1824" t="s">
        <v>150</v>
      </c>
      <c r="I1824">
        <v>17.689626000000001</v>
      </c>
    </row>
    <row r="1825" spans="1:9" ht="14.25" customHeight="1">
      <c r="A1825" s="1" t="s">
        <v>538</v>
      </c>
      <c r="B1825" s="1">
        <v>187.01968400000001</v>
      </c>
      <c r="C1825" s="210">
        <v>6</v>
      </c>
      <c r="D1825" s="1">
        <v>16.892334999999999</v>
      </c>
      <c r="E1825" t="s">
        <v>39</v>
      </c>
      <c r="F1825">
        <v>9604</v>
      </c>
      <c r="G1825" s="139">
        <v>2011</v>
      </c>
      <c r="H1825" t="s">
        <v>149</v>
      </c>
      <c r="I1825">
        <v>16.892334999999999</v>
      </c>
    </row>
    <row r="1826" spans="1:9" ht="14.25" customHeight="1">
      <c r="A1826" s="1" t="s">
        <v>538</v>
      </c>
      <c r="B1826" s="1">
        <v>187.01968400000001</v>
      </c>
      <c r="C1826" s="210">
        <v>5</v>
      </c>
      <c r="D1826" s="1">
        <v>17.711304999999999</v>
      </c>
      <c r="E1826" t="s">
        <v>39</v>
      </c>
      <c r="F1826">
        <v>9604</v>
      </c>
      <c r="G1826" s="139">
        <v>2011</v>
      </c>
      <c r="H1826" t="s">
        <v>148</v>
      </c>
      <c r="I1826">
        <v>17.711304999999999</v>
      </c>
    </row>
    <row r="1827" spans="1:9" ht="14.25" customHeight="1">
      <c r="A1827" s="1" t="s">
        <v>538</v>
      </c>
      <c r="B1827" s="1">
        <v>187.01968400000001</v>
      </c>
      <c r="C1827" s="210">
        <v>4</v>
      </c>
      <c r="D1827" s="1">
        <v>15.907264</v>
      </c>
      <c r="E1827" t="s">
        <v>39</v>
      </c>
      <c r="F1827">
        <v>9604</v>
      </c>
      <c r="G1827" s="139">
        <v>2011</v>
      </c>
      <c r="H1827" t="s">
        <v>147</v>
      </c>
      <c r="I1827">
        <v>15.907264</v>
      </c>
    </row>
    <row r="1828" spans="1:9" ht="14.25" customHeight="1">
      <c r="A1828" s="1" t="s">
        <v>538</v>
      </c>
      <c r="B1828" s="1">
        <v>187.01968400000001</v>
      </c>
      <c r="C1828" s="210">
        <v>3</v>
      </c>
      <c r="D1828" s="1">
        <v>16.318375</v>
      </c>
      <c r="E1828" t="s">
        <v>39</v>
      </c>
      <c r="F1828">
        <v>9604</v>
      </c>
      <c r="G1828" s="139">
        <v>2011</v>
      </c>
      <c r="H1828" t="s">
        <v>146</v>
      </c>
      <c r="I1828">
        <v>16.318375</v>
      </c>
    </row>
    <row r="1829" spans="1:9" ht="14.25" customHeight="1">
      <c r="A1829" s="1" t="s">
        <v>538</v>
      </c>
      <c r="B1829" s="1">
        <v>187.01968400000001</v>
      </c>
      <c r="C1829" s="210">
        <v>2</v>
      </c>
      <c r="D1829" s="1">
        <v>18.533994</v>
      </c>
      <c r="E1829" t="s">
        <v>39</v>
      </c>
      <c r="F1829">
        <v>9604</v>
      </c>
      <c r="G1829" s="139">
        <v>2011</v>
      </c>
      <c r="H1829" t="s">
        <v>145</v>
      </c>
      <c r="I1829">
        <v>18.533994</v>
      </c>
    </row>
    <row r="1830" spans="1:9" ht="14.25" customHeight="1">
      <c r="A1830" s="1" t="s">
        <v>538</v>
      </c>
      <c r="B1830" s="1">
        <v>187.01968400000001</v>
      </c>
      <c r="C1830" s="210">
        <v>1</v>
      </c>
      <c r="D1830" s="1">
        <v>18.279910999999998</v>
      </c>
      <c r="E1830" t="s">
        <v>39</v>
      </c>
      <c r="F1830">
        <v>9604</v>
      </c>
      <c r="G1830" s="139">
        <v>2011</v>
      </c>
      <c r="H1830" t="s">
        <v>144</v>
      </c>
      <c r="I1830">
        <v>18.279910999999998</v>
      </c>
    </row>
    <row r="1831" spans="1:9" ht="14.25" customHeight="1">
      <c r="A1831" s="1" t="s">
        <v>539</v>
      </c>
      <c r="B1831" s="1">
        <v>139.88299999999998</v>
      </c>
      <c r="C1831" s="210">
        <v>12</v>
      </c>
      <c r="D1831" s="1">
        <v>9.7089999999999996</v>
      </c>
      <c r="E1831" t="s">
        <v>39</v>
      </c>
      <c r="F1831">
        <v>9605</v>
      </c>
      <c r="G1831" s="139">
        <v>2011</v>
      </c>
      <c r="H1831" t="s">
        <v>155</v>
      </c>
      <c r="I1831">
        <v>9.7089999999999996</v>
      </c>
    </row>
    <row r="1832" spans="1:9" ht="14.25" customHeight="1">
      <c r="A1832" s="1" t="s">
        <v>539</v>
      </c>
      <c r="B1832" s="1">
        <v>139.88299999999998</v>
      </c>
      <c r="C1832" s="210">
        <v>11</v>
      </c>
      <c r="D1832" s="1">
        <v>14.064</v>
      </c>
      <c r="E1832" t="s">
        <v>39</v>
      </c>
      <c r="F1832">
        <v>9605</v>
      </c>
      <c r="G1832" s="139">
        <v>2011</v>
      </c>
      <c r="H1832" t="s">
        <v>154</v>
      </c>
      <c r="I1832">
        <v>14.064</v>
      </c>
    </row>
    <row r="1833" spans="1:9" ht="14.25" customHeight="1">
      <c r="A1833" s="1" t="s">
        <v>539</v>
      </c>
      <c r="B1833" s="1">
        <v>139.88299999999998</v>
      </c>
      <c r="C1833" s="210">
        <v>10</v>
      </c>
      <c r="D1833" s="1">
        <v>11.868</v>
      </c>
      <c r="E1833" t="s">
        <v>39</v>
      </c>
      <c r="F1833">
        <v>9605</v>
      </c>
      <c r="G1833" s="139">
        <v>2011</v>
      </c>
      <c r="H1833" t="s">
        <v>153</v>
      </c>
      <c r="I1833">
        <v>11.868</v>
      </c>
    </row>
    <row r="1834" spans="1:9" ht="14.25" customHeight="1">
      <c r="A1834" s="1" t="s">
        <v>539</v>
      </c>
      <c r="B1834" s="1">
        <v>139.88299999999998</v>
      </c>
      <c r="C1834" s="210">
        <v>9</v>
      </c>
      <c r="D1834" s="1">
        <v>7.3419999999999996</v>
      </c>
      <c r="E1834" t="s">
        <v>39</v>
      </c>
      <c r="F1834">
        <v>9605</v>
      </c>
      <c r="G1834" s="139">
        <v>2011</v>
      </c>
      <c r="H1834" t="s">
        <v>152</v>
      </c>
      <c r="I1834">
        <v>7.3419999999999996</v>
      </c>
    </row>
    <row r="1835" spans="1:9" ht="14.25" customHeight="1">
      <c r="A1835" s="1" t="s">
        <v>539</v>
      </c>
      <c r="B1835" s="1">
        <v>139.88299999999998</v>
      </c>
      <c r="C1835" s="210">
        <v>8</v>
      </c>
      <c r="D1835" s="1">
        <v>12.08</v>
      </c>
      <c r="E1835" t="s">
        <v>39</v>
      </c>
      <c r="F1835">
        <v>9605</v>
      </c>
      <c r="G1835" s="139">
        <v>2011</v>
      </c>
      <c r="H1835" t="s">
        <v>151</v>
      </c>
      <c r="I1835">
        <v>12.08</v>
      </c>
    </row>
    <row r="1836" spans="1:9" ht="14.25" customHeight="1">
      <c r="A1836" s="1" t="s">
        <v>539</v>
      </c>
      <c r="B1836" s="1">
        <v>139.88299999999998</v>
      </c>
      <c r="C1836" s="210">
        <v>7</v>
      </c>
      <c r="D1836" s="1">
        <v>14.087</v>
      </c>
      <c r="E1836" t="s">
        <v>39</v>
      </c>
      <c r="F1836">
        <v>9605</v>
      </c>
      <c r="G1836" s="139">
        <v>2011</v>
      </c>
      <c r="H1836" t="s">
        <v>150</v>
      </c>
      <c r="I1836">
        <v>14.087</v>
      </c>
    </row>
    <row r="1837" spans="1:9" ht="14.25" customHeight="1">
      <c r="A1837" s="1" t="s">
        <v>539</v>
      </c>
      <c r="B1837" s="1">
        <v>139.88299999999998</v>
      </c>
      <c r="C1837" s="210">
        <v>6</v>
      </c>
      <c r="D1837" s="1">
        <v>12.048999999999999</v>
      </c>
      <c r="E1837" t="s">
        <v>39</v>
      </c>
      <c r="F1837">
        <v>9605</v>
      </c>
      <c r="G1837" s="139">
        <v>2011</v>
      </c>
      <c r="H1837" t="s">
        <v>149</v>
      </c>
      <c r="I1837">
        <v>12.048999999999999</v>
      </c>
    </row>
    <row r="1838" spans="1:9" ht="14.25" customHeight="1">
      <c r="A1838" s="1" t="s">
        <v>539</v>
      </c>
      <c r="B1838" s="1">
        <v>139.88299999999998</v>
      </c>
      <c r="C1838" s="210">
        <v>5</v>
      </c>
      <c r="D1838" s="1">
        <v>9.0749999999999993</v>
      </c>
      <c r="E1838" t="s">
        <v>39</v>
      </c>
      <c r="F1838">
        <v>9605</v>
      </c>
      <c r="G1838" s="139">
        <v>2011</v>
      </c>
      <c r="H1838" t="s">
        <v>148</v>
      </c>
      <c r="I1838">
        <v>9.0749999999999993</v>
      </c>
    </row>
    <row r="1839" spans="1:9" ht="14.25" customHeight="1">
      <c r="A1839" s="1" t="s">
        <v>539</v>
      </c>
      <c r="B1839" s="1">
        <v>139.88299999999998</v>
      </c>
      <c r="C1839" s="210">
        <v>4</v>
      </c>
      <c r="D1839" s="1">
        <v>9.6370000000000005</v>
      </c>
      <c r="E1839" t="s">
        <v>39</v>
      </c>
      <c r="F1839">
        <v>9605</v>
      </c>
      <c r="G1839" s="139">
        <v>2011</v>
      </c>
      <c r="H1839" t="s">
        <v>147</v>
      </c>
      <c r="I1839">
        <v>9.6370000000000005</v>
      </c>
    </row>
    <row r="1840" spans="1:9" ht="14.25" customHeight="1">
      <c r="A1840" s="1" t="s">
        <v>539</v>
      </c>
      <c r="B1840" s="1">
        <v>139.88299999999998</v>
      </c>
      <c r="C1840" s="210">
        <v>3</v>
      </c>
      <c r="D1840" s="1">
        <v>11.928000000000001</v>
      </c>
      <c r="E1840" t="s">
        <v>39</v>
      </c>
      <c r="F1840">
        <v>9605</v>
      </c>
      <c r="G1840" s="139">
        <v>2011</v>
      </c>
      <c r="H1840" t="s">
        <v>146</v>
      </c>
      <c r="I1840">
        <v>11.928000000000001</v>
      </c>
    </row>
    <row r="1841" spans="1:9" ht="14.25" customHeight="1">
      <c r="A1841" s="1" t="s">
        <v>539</v>
      </c>
      <c r="B1841" s="1">
        <v>139.88299999999998</v>
      </c>
      <c r="C1841" s="210">
        <v>2</v>
      </c>
      <c r="D1841" s="1">
        <v>13.539</v>
      </c>
      <c r="E1841" t="s">
        <v>39</v>
      </c>
      <c r="F1841">
        <v>9605</v>
      </c>
      <c r="G1841" s="139">
        <v>2011</v>
      </c>
      <c r="H1841" t="s">
        <v>145</v>
      </c>
      <c r="I1841">
        <v>13.539</v>
      </c>
    </row>
    <row r="1842" spans="1:9" ht="14.25" customHeight="1">
      <c r="A1842" s="1" t="s">
        <v>539</v>
      </c>
      <c r="B1842" s="403">
        <v>139.88299999999998</v>
      </c>
      <c r="C1842" s="404">
        <v>1</v>
      </c>
      <c r="D1842" s="403">
        <v>14.505000000000001</v>
      </c>
      <c r="E1842" t="s">
        <v>39</v>
      </c>
      <c r="F1842">
        <v>9605</v>
      </c>
      <c r="G1842" s="139">
        <v>2011</v>
      </c>
      <c r="H1842" t="s">
        <v>144</v>
      </c>
      <c r="I1842">
        <v>14.505000000000001</v>
      </c>
    </row>
    <row r="1843" spans="1:9" ht="14.25" customHeight="1">
      <c r="A1843" s="1" t="s">
        <v>540</v>
      </c>
      <c r="B1843" s="1">
        <v>56.49771599999999</v>
      </c>
      <c r="C1843" s="210">
        <v>12</v>
      </c>
      <c r="D1843" s="1">
        <v>4.1304429999999996</v>
      </c>
      <c r="E1843" t="s">
        <v>39</v>
      </c>
      <c r="F1843">
        <v>9606</v>
      </c>
      <c r="G1843" s="139">
        <v>2011</v>
      </c>
      <c r="H1843" t="s">
        <v>155</v>
      </c>
      <c r="I1843">
        <v>4.1304429999999996</v>
      </c>
    </row>
    <row r="1844" spans="1:9" ht="14.25" customHeight="1">
      <c r="A1844" s="1" t="s">
        <v>540</v>
      </c>
      <c r="B1844" s="1">
        <v>56.49771599999999</v>
      </c>
      <c r="C1844" s="210">
        <v>11</v>
      </c>
      <c r="D1844" s="1">
        <v>5.698982</v>
      </c>
      <c r="E1844" t="s">
        <v>39</v>
      </c>
      <c r="F1844">
        <v>9606</v>
      </c>
      <c r="G1844" s="139">
        <v>2011</v>
      </c>
      <c r="H1844" t="s">
        <v>154</v>
      </c>
      <c r="I1844">
        <v>5.698982</v>
      </c>
    </row>
    <row r="1845" spans="1:9" ht="14.25" customHeight="1">
      <c r="A1845" s="1" t="s">
        <v>540</v>
      </c>
      <c r="B1845" s="1">
        <v>56.49771599999999</v>
      </c>
      <c r="C1845" s="210">
        <v>10</v>
      </c>
      <c r="D1845" s="1">
        <v>4.7581449999999998</v>
      </c>
      <c r="E1845" t="s">
        <v>39</v>
      </c>
      <c r="F1845">
        <v>9606</v>
      </c>
      <c r="G1845" s="139">
        <v>2011</v>
      </c>
      <c r="H1845" t="s">
        <v>153</v>
      </c>
      <c r="I1845">
        <v>4.7581449999999998</v>
      </c>
    </row>
    <row r="1846" spans="1:9" ht="14.25" customHeight="1">
      <c r="A1846" s="1" t="s">
        <v>540</v>
      </c>
      <c r="B1846" s="1">
        <v>56.49771599999999</v>
      </c>
      <c r="C1846" s="210">
        <v>9</v>
      </c>
      <c r="D1846" s="1">
        <v>2.6303209999999999</v>
      </c>
      <c r="E1846" t="s">
        <v>39</v>
      </c>
      <c r="F1846">
        <v>9606</v>
      </c>
      <c r="G1846" s="139">
        <v>2011</v>
      </c>
      <c r="H1846" t="s">
        <v>152</v>
      </c>
      <c r="I1846">
        <v>2.6303209999999999</v>
      </c>
    </row>
    <row r="1847" spans="1:9" ht="14.25" customHeight="1">
      <c r="A1847" s="1" t="s">
        <v>540</v>
      </c>
      <c r="B1847" s="1">
        <v>56.49771599999999</v>
      </c>
      <c r="C1847" s="210">
        <v>8</v>
      </c>
      <c r="D1847" s="1">
        <v>4.9515859999999998</v>
      </c>
      <c r="E1847" t="s">
        <v>39</v>
      </c>
      <c r="F1847">
        <v>9606</v>
      </c>
      <c r="G1847" s="139">
        <v>2011</v>
      </c>
      <c r="H1847" t="s">
        <v>151</v>
      </c>
      <c r="I1847">
        <v>4.9515859999999998</v>
      </c>
    </row>
    <row r="1848" spans="1:9" ht="14.25" customHeight="1">
      <c r="A1848" s="1" t="s">
        <v>540</v>
      </c>
      <c r="B1848" s="1">
        <v>56.49771599999999</v>
      </c>
      <c r="C1848" s="210">
        <v>7</v>
      </c>
      <c r="D1848" s="1">
        <v>6.4999650000000004</v>
      </c>
      <c r="E1848" t="s">
        <v>39</v>
      </c>
      <c r="F1848">
        <v>9606</v>
      </c>
      <c r="G1848" s="139">
        <v>2011</v>
      </c>
      <c r="H1848" t="s">
        <v>150</v>
      </c>
      <c r="I1848">
        <v>6.4999650000000004</v>
      </c>
    </row>
    <row r="1849" spans="1:9" ht="14.25" customHeight="1">
      <c r="A1849" s="1" t="s">
        <v>540</v>
      </c>
      <c r="B1849" s="1">
        <v>56.49771599999999</v>
      </c>
      <c r="C1849" s="210">
        <v>6</v>
      </c>
      <c r="D1849" s="1">
        <v>4.8797509999999997</v>
      </c>
      <c r="E1849" t="s">
        <v>39</v>
      </c>
      <c r="F1849">
        <v>9606</v>
      </c>
      <c r="G1849" s="139">
        <v>2011</v>
      </c>
      <c r="H1849" t="s">
        <v>149</v>
      </c>
      <c r="I1849">
        <v>4.8797509999999997</v>
      </c>
    </row>
    <row r="1850" spans="1:9" ht="14.25" customHeight="1">
      <c r="A1850" s="1" t="s">
        <v>540</v>
      </c>
      <c r="B1850" s="1">
        <v>56.49771599999999</v>
      </c>
      <c r="C1850" s="210">
        <v>5</v>
      </c>
      <c r="D1850" s="1">
        <v>3.697041</v>
      </c>
      <c r="E1850" t="s">
        <v>39</v>
      </c>
      <c r="F1850">
        <v>9606</v>
      </c>
      <c r="G1850" s="139">
        <v>2011</v>
      </c>
      <c r="H1850" t="s">
        <v>148</v>
      </c>
      <c r="I1850">
        <v>3.697041</v>
      </c>
    </row>
    <row r="1851" spans="1:9" ht="14.25" customHeight="1">
      <c r="A1851" s="1" t="s">
        <v>540</v>
      </c>
      <c r="B1851" s="1">
        <v>56.49771599999999</v>
      </c>
      <c r="C1851" s="210">
        <v>4</v>
      </c>
      <c r="D1851" s="1">
        <v>2.8685</v>
      </c>
      <c r="E1851" t="s">
        <v>39</v>
      </c>
      <c r="F1851">
        <v>9606</v>
      </c>
      <c r="G1851" s="139">
        <v>2011</v>
      </c>
      <c r="H1851" t="s">
        <v>147</v>
      </c>
      <c r="I1851">
        <v>2.8685</v>
      </c>
    </row>
    <row r="1852" spans="1:9" ht="14.25" customHeight="1">
      <c r="A1852" s="1" t="s">
        <v>540</v>
      </c>
      <c r="B1852" s="1">
        <v>56.49771599999999</v>
      </c>
      <c r="C1852" s="210">
        <v>3</v>
      </c>
      <c r="D1852" s="1">
        <v>5.6878919999999997</v>
      </c>
      <c r="E1852" t="s">
        <v>39</v>
      </c>
      <c r="F1852">
        <v>9606</v>
      </c>
      <c r="G1852" s="139">
        <v>2011</v>
      </c>
      <c r="H1852" t="s">
        <v>146</v>
      </c>
      <c r="I1852">
        <v>5.6878919999999997</v>
      </c>
    </row>
    <row r="1853" spans="1:9" ht="14.25" customHeight="1">
      <c r="A1853" s="1" t="s">
        <v>540</v>
      </c>
      <c r="B1853" s="1">
        <v>56.49771599999999</v>
      </c>
      <c r="C1853" s="210">
        <v>2</v>
      </c>
      <c r="D1853" s="1">
        <v>5.102735</v>
      </c>
      <c r="E1853" t="s">
        <v>39</v>
      </c>
      <c r="F1853">
        <v>9606</v>
      </c>
      <c r="G1853" s="139">
        <v>2011</v>
      </c>
      <c r="H1853" t="s">
        <v>145</v>
      </c>
      <c r="I1853">
        <v>5.102735</v>
      </c>
    </row>
    <row r="1854" spans="1:9" ht="14.25" customHeight="1">
      <c r="A1854" s="1" t="s">
        <v>540</v>
      </c>
      <c r="B1854" s="1">
        <v>56.49771599999999</v>
      </c>
      <c r="C1854" s="210">
        <v>1</v>
      </c>
      <c r="D1854" s="1">
        <v>5.5923550000000004</v>
      </c>
      <c r="E1854" t="s">
        <v>39</v>
      </c>
      <c r="F1854">
        <v>9606</v>
      </c>
      <c r="G1854" s="139">
        <v>2011</v>
      </c>
      <c r="H1854" t="s">
        <v>144</v>
      </c>
      <c r="I1854">
        <v>5.5923550000000004</v>
      </c>
    </row>
    <row r="1855" spans="1:9" ht="14.25" customHeight="1">
      <c r="A1855" s="1" t="s">
        <v>541</v>
      </c>
      <c r="B1855" s="1">
        <v>1100225.5139893082</v>
      </c>
      <c r="C1855" s="210">
        <v>12</v>
      </c>
      <c r="D1855" s="1">
        <v>96292.791507499016</v>
      </c>
      <c r="E1855" t="s">
        <v>56</v>
      </c>
      <c r="F1855">
        <v>9601</v>
      </c>
      <c r="G1855" s="139">
        <v>2011</v>
      </c>
      <c r="H1855" t="s">
        <v>155</v>
      </c>
      <c r="I1855">
        <v>96292.791507499016</v>
      </c>
    </row>
    <row r="1856" spans="1:9" ht="14.25" customHeight="1">
      <c r="A1856" s="1" t="s">
        <v>541</v>
      </c>
      <c r="B1856" s="1">
        <v>1100225.5139893082</v>
      </c>
      <c r="C1856" s="210">
        <v>11</v>
      </c>
      <c r="D1856" s="1">
        <v>95955.020155500053</v>
      </c>
      <c r="E1856" t="s">
        <v>56</v>
      </c>
      <c r="F1856">
        <v>9601</v>
      </c>
      <c r="G1856" s="139">
        <v>2011</v>
      </c>
      <c r="H1856" t="s">
        <v>154</v>
      </c>
      <c r="I1856">
        <v>95955.020155500053</v>
      </c>
    </row>
    <row r="1857" spans="1:9" ht="14.25" customHeight="1">
      <c r="A1857" s="1" t="s">
        <v>541</v>
      </c>
      <c r="B1857" s="1">
        <v>1100225.5139893082</v>
      </c>
      <c r="C1857" s="210">
        <v>10</v>
      </c>
      <c r="D1857" s="1">
        <v>99221.480791300186</v>
      </c>
      <c r="E1857" t="s">
        <v>56</v>
      </c>
      <c r="F1857">
        <v>9601</v>
      </c>
      <c r="G1857" s="139">
        <v>2011</v>
      </c>
      <c r="H1857" t="s">
        <v>153</v>
      </c>
      <c r="I1857">
        <v>99221.480791300186</v>
      </c>
    </row>
    <row r="1858" spans="1:9" ht="14.25" customHeight="1">
      <c r="A1858" s="1" t="s">
        <v>541</v>
      </c>
      <c r="B1858" s="1">
        <v>1100225.5139893082</v>
      </c>
      <c r="C1858" s="210">
        <v>9</v>
      </c>
      <c r="D1858" s="1">
        <v>97524.611497026213</v>
      </c>
      <c r="E1858" t="s">
        <v>56</v>
      </c>
      <c r="F1858">
        <v>9601</v>
      </c>
      <c r="G1858" s="139">
        <v>2011</v>
      </c>
      <c r="H1858" t="s">
        <v>152</v>
      </c>
      <c r="I1858">
        <v>97524.611497026213</v>
      </c>
    </row>
    <row r="1859" spans="1:9" ht="14.25" customHeight="1">
      <c r="A1859" s="1" t="s">
        <v>541</v>
      </c>
      <c r="B1859" s="1">
        <v>1100225.5139893082</v>
      </c>
      <c r="C1859" s="210">
        <v>8</v>
      </c>
      <c r="D1859" s="1">
        <v>66959.27365725195</v>
      </c>
      <c r="E1859" t="s">
        <v>56</v>
      </c>
      <c r="F1859">
        <v>9601</v>
      </c>
      <c r="G1859" s="139">
        <v>2011</v>
      </c>
      <c r="H1859" t="s">
        <v>151</v>
      </c>
      <c r="I1859">
        <v>66959.27365725195</v>
      </c>
    </row>
    <row r="1860" spans="1:9" ht="14.25" customHeight="1">
      <c r="A1860" s="1" t="s">
        <v>541</v>
      </c>
      <c r="B1860" s="1">
        <v>1100225.5139893082</v>
      </c>
      <c r="C1860" s="210">
        <v>7</v>
      </c>
      <c r="D1860" s="1">
        <v>76349.325853695496</v>
      </c>
      <c r="E1860" t="s">
        <v>56</v>
      </c>
      <c r="F1860">
        <v>9601</v>
      </c>
      <c r="G1860" s="139">
        <v>2011</v>
      </c>
      <c r="H1860" t="s">
        <v>150</v>
      </c>
      <c r="I1860">
        <v>76349.325853695496</v>
      </c>
    </row>
    <row r="1861" spans="1:9" ht="14.25" customHeight="1">
      <c r="A1861" s="1" t="s">
        <v>541</v>
      </c>
      <c r="B1861" s="1">
        <v>1100225.5139893082</v>
      </c>
      <c r="C1861" s="210">
        <v>6</v>
      </c>
      <c r="D1861" s="1">
        <v>97243.735585415867</v>
      </c>
      <c r="E1861" t="s">
        <v>56</v>
      </c>
      <c r="F1861">
        <v>9601</v>
      </c>
      <c r="G1861" s="139">
        <v>2011</v>
      </c>
      <c r="H1861" t="s">
        <v>149</v>
      </c>
      <c r="I1861">
        <v>97243.735585415867</v>
      </c>
    </row>
    <row r="1862" spans="1:9" ht="14.25" customHeight="1">
      <c r="A1862" s="1" t="s">
        <v>541</v>
      </c>
      <c r="B1862" s="1">
        <v>1100225.5139893082</v>
      </c>
      <c r="C1862" s="210">
        <v>5</v>
      </c>
      <c r="D1862" s="1">
        <v>96948.088386493633</v>
      </c>
      <c r="E1862" t="s">
        <v>56</v>
      </c>
      <c r="F1862">
        <v>9601</v>
      </c>
      <c r="G1862" s="139">
        <v>2011</v>
      </c>
      <c r="H1862" t="s">
        <v>148</v>
      </c>
      <c r="I1862">
        <v>96948.088386493633</v>
      </c>
    </row>
    <row r="1863" spans="1:9" ht="14.25" customHeight="1">
      <c r="A1863" s="1" t="s">
        <v>541</v>
      </c>
      <c r="B1863" s="1">
        <v>1100225.5139893082</v>
      </c>
      <c r="C1863" s="210">
        <v>4</v>
      </c>
      <c r="D1863" s="1">
        <v>95412.172628280983</v>
      </c>
      <c r="E1863" t="s">
        <v>56</v>
      </c>
      <c r="F1863">
        <v>9601</v>
      </c>
      <c r="G1863" s="139">
        <v>2011</v>
      </c>
      <c r="H1863" t="s">
        <v>147</v>
      </c>
      <c r="I1863">
        <v>95412.172628280983</v>
      </c>
    </row>
    <row r="1864" spans="1:9" ht="14.25" customHeight="1">
      <c r="A1864" s="1" t="s">
        <v>541</v>
      </c>
      <c r="B1864" s="1">
        <v>1100225.5139893082</v>
      </c>
      <c r="C1864" s="210">
        <v>3</v>
      </c>
      <c r="D1864" s="1">
        <v>95213.893912339554</v>
      </c>
      <c r="E1864" t="s">
        <v>56</v>
      </c>
      <c r="F1864">
        <v>9601</v>
      </c>
      <c r="G1864" s="139">
        <v>2011</v>
      </c>
      <c r="H1864" t="s">
        <v>146</v>
      </c>
      <c r="I1864">
        <v>95213.893912339554</v>
      </c>
    </row>
    <row r="1865" spans="1:9" ht="14.25" customHeight="1">
      <c r="A1865" s="1" t="s">
        <v>541</v>
      </c>
      <c r="B1865" s="1">
        <v>1100225.5139893082</v>
      </c>
      <c r="C1865" s="210">
        <v>2</v>
      </c>
      <c r="D1865" s="1">
        <v>90455.076519027076</v>
      </c>
      <c r="E1865" t="s">
        <v>56</v>
      </c>
      <c r="F1865">
        <v>9601</v>
      </c>
      <c r="G1865" s="139">
        <v>2011</v>
      </c>
      <c r="H1865" t="s">
        <v>145</v>
      </c>
      <c r="I1865">
        <v>90455.076519027076</v>
      </c>
    </row>
    <row r="1866" spans="1:9" ht="14.25" customHeight="1">
      <c r="A1866" s="1" t="s">
        <v>541</v>
      </c>
      <c r="B1866" s="1">
        <v>1100225.5139893082</v>
      </c>
      <c r="C1866" s="210">
        <v>1</v>
      </c>
      <c r="D1866" s="1">
        <v>92650.043495478094</v>
      </c>
      <c r="E1866" t="s">
        <v>56</v>
      </c>
      <c r="F1866">
        <v>9601</v>
      </c>
      <c r="G1866" s="139">
        <v>2011</v>
      </c>
      <c r="H1866" t="s">
        <v>144</v>
      </c>
      <c r="I1866">
        <v>92650.043495478094</v>
      </c>
    </row>
    <row r="1867" spans="1:9" ht="14.25" customHeight="1">
      <c r="A1867" s="1" t="s">
        <v>542</v>
      </c>
      <c r="B1867" s="1">
        <v>86160.656811419089</v>
      </c>
      <c r="C1867" s="210">
        <v>12</v>
      </c>
      <c r="D1867" s="1">
        <v>7348.0854965854096</v>
      </c>
      <c r="E1867" t="s">
        <v>56</v>
      </c>
      <c r="F1867">
        <v>9602</v>
      </c>
      <c r="G1867" s="139">
        <v>2011</v>
      </c>
      <c r="H1867" t="s">
        <v>155</v>
      </c>
      <c r="I1867">
        <v>7348.0854965854096</v>
      </c>
    </row>
    <row r="1868" spans="1:9" ht="14.25" customHeight="1">
      <c r="A1868" s="1" t="s">
        <v>542</v>
      </c>
      <c r="B1868" s="1">
        <v>86160.656811419089</v>
      </c>
      <c r="C1868" s="210">
        <v>11</v>
      </c>
      <c r="D1868" s="1">
        <v>6781.1782908672603</v>
      </c>
      <c r="E1868" t="s">
        <v>56</v>
      </c>
      <c r="F1868">
        <v>9602</v>
      </c>
      <c r="G1868" s="139">
        <v>2011</v>
      </c>
      <c r="H1868" t="s">
        <v>154</v>
      </c>
      <c r="I1868">
        <v>6781.1782908672603</v>
      </c>
    </row>
    <row r="1869" spans="1:9" ht="14.25" customHeight="1">
      <c r="A1869" s="1" t="s">
        <v>542</v>
      </c>
      <c r="B1869" s="1">
        <v>86160.656811419089</v>
      </c>
      <c r="C1869" s="210">
        <v>10</v>
      </c>
      <c r="D1869" s="1">
        <v>7385.2394797755096</v>
      </c>
      <c r="E1869" t="s">
        <v>56</v>
      </c>
      <c r="F1869">
        <v>9602</v>
      </c>
      <c r="G1869" s="139">
        <v>2011</v>
      </c>
      <c r="H1869" t="s">
        <v>153</v>
      </c>
      <c r="I1869">
        <v>7385.2394797755096</v>
      </c>
    </row>
    <row r="1870" spans="1:9" ht="14.25" customHeight="1">
      <c r="A1870" s="1" t="s">
        <v>542</v>
      </c>
      <c r="B1870" s="1">
        <v>86160.656811419089</v>
      </c>
      <c r="C1870" s="210">
        <v>9</v>
      </c>
      <c r="D1870" s="1">
        <v>7109.5143085179607</v>
      </c>
      <c r="E1870" t="s">
        <v>56</v>
      </c>
      <c r="F1870">
        <v>9602</v>
      </c>
      <c r="G1870" s="139">
        <v>2011</v>
      </c>
      <c r="H1870" t="s">
        <v>152</v>
      </c>
      <c r="I1870">
        <v>7109.5143085179607</v>
      </c>
    </row>
    <row r="1871" spans="1:9" ht="14.25" customHeight="1">
      <c r="A1871" s="1" t="s">
        <v>542</v>
      </c>
      <c r="B1871" s="1">
        <v>86160.656811419089</v>
      </c>
      <c r="C1871" s="210">
        <v>8</v>
      </c>
      <c r="D1871" s="1">
        <v>6906.0893619159597</v>
      </c>
      <c r="E1871" t="s">
        <v>56</v>
      </c>
      <c r="F1871">
        <v>9602</v>
      </c>
      <c r="G1871" s="139">
        <v>2011</v>
      </c>
      <c r="H1871" t="s">
        <v>151</v>
      </c>
      <c r="I1871">
        <v>6906.0893619159597</v>
      </c>
    </row>
    <row r="1872" spans="1:9" ht="14.25" customHeight="1">
      <c r="A1872" s="1" t="s">
        <v>542</v>
      </c>
      <c r="B1872" s="1">
        <v>86160.656811419089</v>
      </c>
      <c r="C1872" s="210">
        <v>7</v>
      </c>
      <c r="D1872" s="1">
        <v>7865.2427431375891</v>
      </c>
      <c r="E1872" t="s">
        <v>56</v>
      </c>
      <c r="F1872">
        <v>9602</v>
      </c>
      <c r="G1872" s="139">
        <v>2011</v>
      </c>
      <c r="H1872" t="s">
        <v>150</v>
      </c>
      <c r="I1872">
        <v>7865.2427431375891</v>
      </c>
    </row>
    <row r="1873" spans="1:9" ht="14.25" customHeight="1">
      <c r="A1873" s="1" t="s">
        <v>542</v>
      </c>
      <c r="B1873" s="1">
        <v>86160.656811419089</v>
      </c>
      <c r="C1873" s="210">
        <v>6</v>
      </c>
      <c r="D1873" s="1">
        <v>7665.9137340254993</v>
      </c>
      <c r="E1873" t="s">
        <v>56</v>
      </c>
      <c r="F1873">
        <v>9602</v>
      </c>
      <c r="G1873" s="139">
        <v>2011</v>
      </c>
      <c r="H1873" t="s">
        <v>149</v>
      </c>
      <c r="I1873">
        <v>7665.9137340254993</v>
      </c>
    </row>
    <row r="1874" spans="1:9" ht="14.25" customHeight="1">
      <c r="A1874" s="1" t="s">
        <v>542</v>
      </c>
      <c r="B1874" s="1">
        <v>86160.656811419089</v>
      </c>
      <c r="C1874" s="210">
        <v>5</v>
      </c>
      <c r="D1874" s="1">
        <v>7370.1775796361599</v>
      </c>
      <c r="E1874" t="s">
        <v>56</v>
      </c>
      <c r="F1874">
        <v>9602</v>
      </c>
      <c r="G1874" s="139">
        <v>2011</v>
      </c>
      <c r="H1874" t="s">
        <v>148</v>
      </c>
      <c r="I1874">
        <v>7370.1775796361599</v>
      </c>
    </row>
    <row r="1875" spans="1:9" ht="14.25" customHeight="1">
      <c r="A1875" s="1" t="s">
        <v>542</v>
      </c>
      <c r="B1875" s="1">
        <v>86160.656811419089</v>
      </c>
      <c r="C1875" s="210">
        <v>4</v>
      </c>
      <c r="D1875" s="1">
        <v>7527.6035890440098</v>
      </c>
      <c r="E1875" t="s">
        <v>56</v>
      </c>
      <c r="F1875">
        <v>9602</v>
      </c>
      <c r="G1875" s="139">
        <v>2011</v>
      </c>
      <c r="H1875" t="s">
        <v>147</v>
      </c>
      <c r="I1875">
        <v>7527.6035890440098</v>
      </c>
    </row>
    <row r="1876" spans="1:9" ht="14.25" customHeight="1">
      <c r="A1876" s="1" t="s">
        <v>542</v>
      </c>
      <c r="B1876" s="1">
        <v>86160.656811419089</v>
      </c>
      <c r="C1876" s="210">
        <v>3</v>
      </c>
      <c r="D1876" s="1">
        <v>6990.9017517823004</v>
      </c>
      <c r="E1876" t="s">
        <v>56</v>
      </c>
      <c r="F1876">
        <v>9602</v>
      </c>
      <c r="G1876" s="139">
        <v>2011</v>
      </c>
      <c r="H1876" t="s">
        <v>146</v>
      </c>
      <c r="I1876">
        <v>6990.9017517823004</v>
      </c>
    </row>
    <row r="1877" spans="1:9" ht="14.25" customHeight="1">
      <c r="A1877" s="1" t="s">
        <v>542</v>
      </c>
      <c r="B1877" s="1">
        <v>86160.656811419089</v>
      </c>
      <c r="C1877" s="210">
        <v>2</v>
      </c>
      <c r="D1877" s="1">
        <v>6564.5694111529992</v>
      </c>
      <c r="E1877" t="s">
        <v>56</v>
      </c>
      <c r="F1877">
        <v>9602</v>
      </c>
      <c r="G1877" s="139">
        <v>2011</v>
      </c>
      <c r="H1877" t="s">
        <v>145</v>
      </c>
      <c r="I1877">
        <v>6564.5694111529992</v>
      </c>
    </row>
    <row r="1878" spans="1:9" ht="14.25" customHeight="1">
      <c r="A1878" s="1" t="s">
        <v>542</v>
      </c>
      <c r="B1878" s="1">
        <v>86160.656811419089</v>
      </c>
      <c r="C1878" s="210">
        <v>1</v>
      </c>
      <c r="D1878" s="1">
        <v>6646.1410649784302</v>
      </c>
      <c r="E1878" t="s">
        <v>56</v>
      </c>
      <c r="F1878">
        <v>9602</v>
      </c>
      <c r="G1878" s="139">
        <v>2011</v>
      </c>
      <c r="H1878" t="s">
        <v>144</v>
      </c>
      <c r="I1878">
        <v>6646.1410649784302</v>
      </c>
    </row>
    <row r="1879" spans="1:9" ht="14.25" customHeight="1">
      <c r="A1879" s="1" t="s">
        <v>543</v>
      </c>
      <c r="B1879" s="1">
        <v>62617.464875840698</v>
      </c>
      <c r="C1879" s="210">
        <v>12</v>
      </c>
      <c r="D1879" s="1">
        <v>5097.5462183333339</v>
      </c>
      <c r="E1879" t="s">
        <v>56</v>
      </c>
      <c r="F1879">
        <v>9603</v>
      </c>
      <c r="G1879" s="139">
        <v>2011</v>
      </c>
      <c r="H1879" t="s">
        <v>155</v>
      </c>
      <c r="I1879">
        <v>5097.5462183333339</v>
      </c>
    </row>
    <row r="1880" spans="1:9" ht="14.25" customHeight="1">
      <c r="A1880" s="1" t="s">
        <v>543</v>
      </c>
      <c r="B1880" s="1">
        <v>62617.464875840698</v>
      </c>
      <c r="C1880" s="210">
        <v>11</v>
      </c>
      <c r="D1880" s="1">
        <v>5097.5462183333339</v>
      </c>
      <c r="E1880" t="s">
        <v>56</v>
      </c>
      <c r="F1880">
        <v>9603</v>
      </c>
      <c r="G1880" s="139">
        <v>2011</v>
      </c>
      <c r="H1880" t="s">
        <v>154</v>
      </c>
      <c r="I1880">
        <v>5097.5462183333339</v>
      </c>
    </row>
    <row r="1881" spans="1:9" ht="14.25" customHeight="1">
      <c r="A1881" s="1" t="s">
        <v>543</v>
      </c>
      <c r="B1881" s="1">
        <v>62617.464875840698</v>
      </c>
      <c r="C1881" s="210">
        <v>10</v>
      </c>
      <c r="D1881" s="1">
        <v>5097.5462183333339</v>
      </c>
      <c r="E1881" t="s">
        <v>56</v>
      </c>
      <c r="F1881">
        <v>9603</v>
      </c>
      <c r="G1881" s="139">
        <v>2011</v>
      </c>
      <c r="H1881" t="s">
        <v>153</v>
      </c>
      <c r="I1881">
        <v>5097.5462183333339</v>
      </c>
    </row>
    <row r="1882" spans="1:9" ht="14.25" customHeight="1">
      <c r="A1882" s="1" t="s">
        <v>543</v>
      </c>
      <c r="B1882" s="1">
        <v>62617.464875840698</v>
      </c>
      <c r="C1882" s="210">
        <v>9</v>
      </c>
      <c r="D1882" s="1">
        <v>5075.6749263333331</v>
      </c>
      <c r="E1882" t="s">
        <v>56</v>
      </c>
      <c r="F1882">
        <v>9603</v>
      </c>
      <c r="G1882" s="139">
        <v>2011</v>
      </c>
      <c r="H1882" t="s">
        <v>152</v>
      </c>
      <c r="I1882">
        <v>5075.6749263333331</v>
      </c>
    </row>
    <row r="1883" spans="1:9" ht="14.25" customHeight="1">
      <c r="A1883" s="1" t="s">
        <v>543</v>
      </c>
      <c r="B1883" s="1">
        <v>62617.464875840698</v>
      </c>
      <c r="C1883" s="210">
        <v>8</v>
      </c>
      <c r="D1883" s="1">
        <v>5075.6749263333331</v>
      </c>
      <c r="E1883" t="s">
        <v>56</v>
      </c>
      <c r="F1883">
        <v>9603</v>
      </c>
      <c r="G1883" s="139">
        <v>2011</v>
      </c>
      <c r="H1883" t="s">
        <v>151</v>
      </c>
      <c r="I1883">
        <v>5075.6749263333331</v>
      </c>
    </row>
    <row r="1884" spans="1:9" ht="14.25" customHeight="1">
      <c r="A1884" s="1" t="s">
        <v>543</v>
      </c>
      <c r="B1884" s="1">
        <v>62617.464875840698</v>
      </c>
      <c r="C1884" s="210">
        <v>7</v>
      </c>
      <c r="D1884" s="1">
        <v>5075.6749263333331</v>
      </c>
      <c r="E1884" t="s">
        <v>56</v>
      </c>
      <c r="F1884">
        <v>9603</v>
      </c>
      <c r="G1884" s="139">
        <v>2011</v>
      </c>
      <c r="H1884" t="s">
        <v>150</v>
      </c>
      <c r="I1884">
        <v>5075.6749263333331</v>
      </c>
    </row>
    <row r="1885" spans="1:9" ht="14.25" customHeight="1">
      <c r="A1885" s="1" t="s">
        <v>543</v>
      </c>
      <c r="B1885" s="1">
        <v>62617.464875840698</v>
      </c>
      <c r="C1885" s="210">
        <v>6</v>
      </c>
      <c r="D1885" s="1">
        <v>5204.4082181880003</v>
      </c>
      <c r="E1885" t="s">
        <v>56</v>
      </c>
      <c r="F1885">
        <v>9603</v>
      </c>
      <c r="G1885" s="139">
        <v>2011</v>
      </c>
      <c r="H1885" t="s">
        <v>149</v>
      </c>
      <c r="I1885">
        <v>5204.4082181880003</v>
      </c>
    </row>
    <row r="1886" spans="1:9" ht="14.25" customHeight="1">
      <c r="A1886" s="1" t="s">
        <v>543</v>
      </c>
      <c r="B1886" s="1">
        <v>62617.464875840698</v>
      </c>
      <c r="C1886" s="210">
        <v>5</v>
      </c>
      <c r="D1886" s="1">
        <v>5204.4082181880003</v>
      </c>
      <c r="E1886" t="s">
        <v>56</v>
      </c>
      <c r="F1886">
        <v>9603</v>
      </c>
      <c r="G1886" s="139">
        <v>2011</v>
      </c>
      <c r="H1886" t="s">
        <v>148</v>
      </c>
      <c r="I1886">
        <v>5204.4082181880003</v>
      </c>
    </row>
    <row r="1887" spans="1:9" ht="14.25" customHeight="1">
      <c r="A1887" s="1" t="s">
        <v>543</v>
      </c>
      <c r="B1887" s="1">
        <v>62617.464875840698</v>
      </c>
      <c r="C1887" s="210">
        <v>4</v>
      </c>
      <c r="D1887" s="1">
        <v>5204.4082181880003</v>
      </c>
      <c r="E1887" t="s">
        <v>56</v>
      </c>
      <c r="F1887">
        <v>9603</v>
      </c>
      <c r="G1887" s="139">
        <v>2011</v>
      </c>
      <c r="H1887" t="s">
        <v>147</v>
      </c>
      <c r="I1887">
        <v>5204.4082181880003</v>
      </c>
    </row>
    <row r="1888" spans="1:9" ht="14.25" customHeight="1">
      <c r="A1888" s="1" t="s">
        <v>543</v>
      </c>
      <c r="B1888" s="1">
        <v>62617.464875840698</v>
      </c>
      <c r="C1888" s="210">
        <v>3</v>
      </c>
      <c r="D1888" s="1">
        <v>5494.8589290922328</v>
      </c>
      <c r="E1888" t="s">
        <v>56</v>
      </c>
      <c r="F1888">
        <v>9603</v>
      </c>
      <c r="G1888" s="139">
        <v>2011</v>
      </c>
      <c r="H1888" t="s">
        <v>146</v>
      </c>
      <c r="I1888">
        <v>5494.8589290922328</v>
      </c>
    </row>
    <row r="1889" spans="1:9" ht="14.25" customHeight="1">
      <c r="A1889" s="1" t="s">
        <v>543</v>
      </c>
      <c r="B1889" s="1">
        <v>62617.464875840698</v>
      </c>
      <c r="C1889" s="210">
        <v>2</v>
      </c>
      <c r="D1889" s="1">
        <v>5494.8589290922328</v>
      </c>
      <c r="E1889" t="s">
        <v>56</v>
      </c>
      <c r="F1889">
        <v>9603</v>
      </c>
      <c r="G1889" s="139">
        <v>2011</v>
      </c>
      <c r="H1889" t="s">
        <v>145</v>
      </c>
      <c r="I1889">
        <v>5494.8589290922328</v>
      </c>
    </row>
    <row r="1890" spans="1:9" ht="14.25" customHeight="1">
      <c r="A1890" s="1" t="s">
        <v>543</v>
      </c>
      <c r="B1890" s="1">
        <v>62617.464875840698</v>
      </c>
      <c r="C1890" s="210">
        <v>1</v>
      </c>
      <c r="D1890" s="1">
        <v>5494.8589290922328</v>
      </c>
      <c r="E1890" t="s">
        <v>56</v>
      </c>
      <c r="F1890">
        <v>9603</v>
      </c>
      <c r="G1890" s="139">
        <v>2011</v>
      </c>
      <c r="H1890" t="s">
        <v>144</v>
      </c>
      <c r="I1890">
        <v>5494.8589290922328</v>
      </c>
    </row>
    <row r="1891" spans="1:9" ht="14.25" customHeight="1">
      <c r="A1891" s="1" t="s">
        <v>544</v>
      </c>
      <c r="B1891" s="1">
        <v>23241.782153267002</v>
      </c>
      <c r="C1891" s="210">
        <v>12</v>
      </c>
      <c r="D1891" s="1">
        <v>1870.3226350663333</v>
      </c>
      <c r="E1891" t="s">
        <v>56</v>
      </c>
      <c r="F1891">
        <v>9604</v>
      </c>
      <c r="G1891" s="139">
        <v>2011</v>
      </c>
      <c r="H1891" t="s">
        <v>155</v>
      </c>
      <c r="I1891">
        <v>1870.3226350663333</v>
      </c>
    </row>
    <row r="1892" spans="1:9" ht="14.25" customHeight="1">
      <c r="A1892" s="1" t="s">
        <v>544</v>
      </c>
      <c r="B1892" s="1">
        <v>23241.782153267002</v>
      </c>
      <c r="C1892" s="210">
        <v>11</v>
      </c>
      <c r="D1892" s="1">
        <v>1870.3226350663333</v>
      </c>
      <c r="E1892" t="s">
        <v>56</v>
      </c>
      <c r="F1892">
        <v>9604</v>
      </c>
      <c r="G1892" s="139">
        <v>2011</v>
      </c>
      <c r="H1892" t="s">
        <v>154</v>
      </c>
      <c r="I1892">
        <v>1870.3226350663333</v>
      </c>
    </row>
    <row r="1893" spans="1:9" ht="14.25" customHeight="1">
      <c r="A1893" s="1" t="s">
        <v>544</v>
      </c>
      <c r="B1893" s="1">
        <v>23241.782153267002</v>
      </c>
      <c r="C1893" s="210">
        <v>10</v>
      </c>
      <c r="D1893" s="1">
        <v>1870.3226350663333</v>
      </c>
      <c r="E1893" t="s">
        <v>56</v>
      </c>
      <c r="F1893">
        <v>9604</v>
      </c>
      <c r="G1893" s="139">
        <v>2011</v>
      </c>
      <c r="H1893" t="s">
        <v>153</v>
      </c>
      <c r="I1893">
        <v>1870.3226350663333</v>
      </c>
    </row>
    <row r="1894" spans="1:9" ht="14.25" customHeight="1">
      <c r="A1894" s="1" t="s">
        <v>544</v>
      </c>
      <c r="B1894" s="1">
        <v>23241.782153267002</v>
      </c>
      <c r="C1894" s="210">
        <v>9</v>
      </c>
      <c r="D1894" s="1">
        <v>1861.594749356</v>
      </c>
      <c r="E1894" t="s">
        <v>56</v>
      </c>
      <c r="F1894">
        <v>9604</v>
      </c>
      <c r="G1894" s="139">
        <v>2011</v>
      </c>
      <c r="H1894" t="s">
        <v>152</v>
      </c>
      <c r="I1894">
        <v>1861.594749356</v>
      </c>
    </row>
    <row r="1895" spans="1:9" ht="14.25" customHeight="1">
      <c r="A1895" s="1" t="s">
        <v>544</v>
      </c>
      <c r="B1895" s="1">
        <v>23241.782153267002</v>
      </c>
      <c r="C1895" s="210">
        <v>8</v>
      </c>
      <c r="D1895" s="1">
        <v>1861.594749356</v>
      </c>
      <c r="E1895" t="s">
        <v>56</v>
      </c>
      <c r="F1895">
        <v>9604</v>
      </c>
      <c r="G1895" s="139">
        <v>2011</v>
      </c>
      <c r="H1895" t="s">
        <v>151</v>
      </c>
      <c r="I1895">
        <v>1861.594749356</v>
      </c>
    </row>
    <row r="1896" spans="1:9" ht="14.25" customHeight="1">
      <c r="A1896" s="1" t="s">
        <v>544</v>
      </c>
      <c r="B1896" s="1">
        <v>23241.782153267002</v>
      </c>
      <c r="C1896" s="210">
        <v>7</v>
      </c>
      <c r="D1896" s="1">
        <v>1861.594749356</v>
      </c>
      <c r="E1896" t="s">
        <v>56</v>
      </c>
      <c r="F1896">
        <v>9604</v>
      </c>
      <c r="G1896" s="139">
        <v>2011</v>
      </c>
      <c r="H1896" t="s">
        <v>150</v>
      </c>
      <c r="I1896">
        <v>1861.594749356</v>
      </c>
    </row>
    <row r="1897" spans="1:9" ht="14.25" customHeight="1">
      <c r="A1897" s="1" t="s">
        <v>544</v>
      </c>
      <c r="B1897" s="1">
        <v>23241.782153267002</v>
      </c>
      <c r="C1897" s="210">
        <v>6</v>
      </c>
      <c r="D1897" s="1">
        <v>1915.8033333333333</v>
      </c>
      <c r="E1897" t="s">
        <v>56</v>
      </c>
      <c r="F1897">
        <v>9604</v>
      </c>
      <c r="G1897" s="139">
        <v>2011</v>
      </c>
      <c r="H1897" t="s">
        <v>149</v>
      </c>
      <c r="I1897">
        <v>1915.8033333333333</v>
      </c>
    </row>
    <row r="1898" spans="1:9" ht="14.25" customHeight="1">
      <c r="A1898" s="1" t="s">
        <v>544</v>
      </c>
      <c r="B1898" s="1">
        <v>23241.782153267002</v>
      </c>
      <c r="C1898" s="210">
        <v>5</v>
      </c>
      <c r="D1898" s="1">
        <v>1915.8033333333333</v>
      </c>
      <c r="E1898" t="s">
        <v>56</v>
      </c>
      <c r="F1898">
        <v>9604</v>
      </c>
      <c r="G1898" s="139">
        <v>2011</v>
      </c>
      <c r="H1898" t="s">
        <v>148</v>
      </c>
      <c r="I1898">
        <v>1915.8033333333333</v>
      </c>
    </row>
    <row r="1899" spans="1:9" ht="14.25" customHeight="1">
      <c r="A1899" s="1" t="s">
        <v>544</v>
      </c>
      <c r="B1899" s="1">
        <v>23241.782153267002</v>
      </c>
      <c r="C1899" s="210">
        <v>4</v>
      </c>
      <c r="D1899" s="1">
        <v>1915.8033333333333</v>
      </c>
      <c r="E1899" t="s">
        <v>56</v>
      </c>
      <c r="F1899">
        <v>9604</v>
      </c>
      <c r="G1899" s="139">
        <v>2011</v>
      </c>
      <c r="H1899" t="s">
        <v>147</v>
      </c>
      <c r="I1899">
        <v>1915.8033333333333</v>
      </c>
    </row>
    <row r="1900" spans="1:9" ht="14.25" customHeight="1">
      <c r="A1900" s="1" t="s">
        <v>544</v>
      </c>
      <c r="B1900" s="1">
        <v>23241.782153267002</v>
      </c>
      <c r="C1900" s="210">
        <v>3</v>
      </c>
      <c r="D1900" s="1">
        <v>2099.54</v>
      </c>
      <c r="E1900" t="s">
        <v>56</v>
      </c>
      <c r="F1900">
        <v>9604</v>
      </c>
      <c r="G1900" s="139">
        <v>2011</v>
      </c>
      <c r="H1900" t="s">
        <v>146</v>
      </c>
      <c r="I1900">
        <v>2099.54</v>
      </c>
    </row>
    <row r="1901" spans="1:9" ht="14.25" customHeight="1">
      <c r="A1901" s="1" t="s">
        <v>544</v>
      </c>
      <c r="B1901" s="1">
        <v>23241.782153267002</v>
      </c>
      <c r="C1901" s="210">
        <v>2</v>
      </c>
      <c r="D1901" s="1">
        <v>2099.54</v>
      </c>
      <c r="E1901" t="s">
        <v>56</v>
      </c>
      <c r="F1901">
        <v>9604</v>
      </c>
      <c r="G1901" s="139">
        <v>2011</v>
      </c>
      <c r="H1901" t="s">
        <v>145</v>
      </c>
      <c r="I1901">
        <v>2099.54</v>
      </c>
    </row>
    <row r="1902" spans="1:9" ht="14.25" customHeight="1">
      <c r="A1902" s="1" t="s">
        <v>544</v>
      </c>
      <c r="B1902" s="1">
        <v>23241.782153267002</v>
      </c>
      <c r="C1902" s="210">
        <v>1</v>
      </c>
      <c r="D1902" s="1">
        <v>2099.54</v>
      </c>
      <c r="E1902" t="s">
        <v>56</v>
      </c>
      <c r="F1902">
        <v>9604</v>
      </c>
      <c r="G1902" s="139">
        <v>2011</v>
      </c>
      <c r="H1902" t="s">
        <v>144</v>
      </c>
      <c r="I1902">
        <v>2099.54</v>
      </c>
    </row>
    <row r="1903" spans="1:9" ht="14.25" customHeight="1">
      <c r="A1903" s="1" t="s">
        <v>545</v>
      </c>
      <c r="B1903" s="1">
        <v>12214.003176596874</v>
      </c>
      <c r="C1903" s="210">
        <v>12</v>
      </c>
      <c r="D1903" s="1">
        <v>1017.9794173333333</v>
      </c>
      <c r="E1903" t="s">
        <v>56</v>
      </c>
      <c r="F1903">
        <v>9605</v>
      </c>
      <c r="G1903" s="139">
        <v>2011</v>
      </c>
      <c r="H1903" t="s">
        <v>155</v>
      </c>
      <c r="I1903">
        <v>1017.9794173333333</v>
      </c>
    </row>
    <row r="1904" spans="1:9" ht="14.25" customHeight="1">
      <c r="A1904" s="1" t="s">
        <v>545</v>
      </c>
      <c r="B1904" s="1">
        <v>12214.003176596874</v>
      </c>
      <c r="C1904" s="210">
        <v>11</v>
      </c>
      <c r="D1904" s="1">
        <v>1017.9794173333333</v>
      </c>
      <c r="E1904" t="s">
        <v>56</v>
      </c>
      <c r="F1904">
        <v>9605</v>
      </c>
      <c r="G1904" s="139">
        <v>2011</v>
      </c>
      <c r="H1904" t="s">
        <v>154</v>
      </c>
      <c r="I1904">
        <v>1017.9794173333333</v>
      </c>
    </row>
    <row r="1905" spans="1:9" ht="14.25" customHeight="1">
      <c r="A1905" s="1" t="s">
        <v>545</v>
      </c>
      <c r="B1905" s="1">
        <v>12214.003176596874</v>
      </c>
      <c r="C1905" s="210">
        <v>10</v>
      </c>
      <c r="D1905" s="1">
        <v>1017.9794173333333</v>
      </c>
      <c r="E1905" t="s">
        <v>56</v>
      </c>
      <c r="F1905">
        <v>9605</v>
      </c>
      <c r="G1905" s="139">
        <v>2011</v>
      </c>
      <c r="H1905" t="s">
        <v>153</v>
      </c>
      <c r="I1905">
        <v>1017.9794173333333</v>
      </c>
    </row>
    <row r="1906" spans="1:9" ht="14.25" customHeight="1">
      <c r="A1906" s="1" t="s">
        <v>545</v>
      </c>
      <c r="B1906" s="1">
        <v>12214.003176596874</v>
      </c>
      <c r="C1906" s="210">
        <v>9</v>
      </c>
      <c r="D1906" s="1">
        <v>1008.1965683333333</v>
      </c>
      <c r="E1906" t="s">
        <v>56</v>
      </c>
      <c r="F1906">
        <v>9605</v>
      </c>
      <c r="G1906" s="139">
        <v>2011</v>
      </c>
      <c r="H1906" t="s">
        <v>152</v>
      </c>
      <c r="I1906">
        <v>1008.1965683333333</v>
      </c>
    </row>
    <row r="1907" spans="1:9" ht="14.25" customHeight="1">
      <c r="A1907" s="1" t="s">
        <v>545</v>
      </c>
      <c r="B1907" s="1">
        <v>12214.003176596874</v>
      </c>
      <c r="C1907" s="210">
        <v>8</v>
      </c>
      <c r="D1907" s="1">
        <v>1008.1965683333333</v>
      </c>
      <c r="E1907" t="s">
        <v>56</v>
      </c>
      <c r="F1907">
        <v>9605</v>
      </c>
      <c r="G1907" s="139">
        <v>2011</v>
      </c>
      <c r="H1907" t="s">
        <v>151</v>
      </c>
      <c r="I1907">
        <v>1008.1965683333333</v>
      </c>
    </row>
    <row r="1908" spans="1:9" ht="14.25" customHeight="1">
      <c r="A1908" s="1" t="s">
        <v>545</v>
      </c>
      <c r="B1908" s="1">
        <v>12214.003176596874</v>
      </c>
      <c r="C1908" s="210">
        <v>7</v>
      </c>
      <c r="D1908" s="1">
        <v>1008.1965683333333</v>
      </c>
      <c r="E1908" t="s">
        <v>56</v>
      </c>
      <c r="F1908">
        <v>9605</v>
      </c>
      <c r="G1908" s="139">
        <v>2011</v>
      </c>
      <c r="H1908" t="s">
        <v>150</v>
      </c>
      <c r="I1908">
        <v>1008.1965683333333</v>
      </c>
    </row>
    <row r="1909" spans="1:9" ht="14.25" customHeight="1">
      <c r="A1909" s="1" t="s">
        <v>545</v>
      </c>
      <c r="B1909" s="1">
        <v>12214.003176596874</v>
      </c>
      <c r="C1909" s="210">
        <v>6</v>
      </c>
      <c r="D1909" s="1">
        <v>1040.5125602800001</v>
      </c>
      <c r="E1909" t="s">
        <v>56</v>
      </c>
      <c r="F1909">
        <v>9605</v>
      </c>
      <c r="G1909" s="139">
        <v>2011</v>
      </c>
      <c r="H1909" t="s">
        <v>149</v>
      </c>
      <c r="I1909">
        <v>1040.5125602800001</v>
      </c>
    </row>
    <row r="1910" spans="1:9" ht="14.25" customHeight="1">
      <c r="A1910" s="1" t="s">
        <v>545</v>
      </c>
      <c r="B1910" s="1">
        <v>12214.003176596874</v>
      </c>
      <c r="C1910" s="210">
        <v>5</v>
      </c>
      <c r="D1910" s="1">
        <v>1040.5125602800001</v>
      </c>
      <c r="E1910" t="s">
        <v>56</v>
      </c>
      <c r="F1910">
        <v>9605</v>
      </c>
      <c r="G1910" s="139">
        <v>2011</v>
      </c>
      <c r="H1910" t="s">
        <v>148</v>
      </c>
      <c r="I1910">
        <v>1040.5125602800001</v>
      </c>
    </row>
    <row r="1911" spans="1:9" ht="14.25" customHeight="1">
      <c r="A1911" s="1" t="s">
        <v>545</v>
      </c>
      <c r="B1911" s="1">
        <v>12214.003176596874</v>
      </c>
      <c r="C1911" s="210">
        <v>4</v>
      </c>
      <c r="D1911" s="1">
        <v>1040.5125602800001</v>
      </c>
      <c r="E1911" t="s">
        <v>56</v>
      </c>
      <c r="F1911">
        <v>9605</v>
      </c>
      <c r="G1911" s="139">
        <v>2011</v>
      </c>
      <c r="H1911" t="s">
        <v>147</v>
      </c>
      <c r="I1911">
        <v>1040.5125602800001</v>
      </c>
    </row>
    <row r="1912" spans="1:9" ht="14.25" customHeight="1">
      <c r="A1912" s="1" t="s">
        <v>545</v>
      </c>
      <c r="B1912" s="1">
        <v>12214.003176596874</v>
      </c>
      <c r="C1912" s="210">
        <v>3</v>
      </c>
      <c r="D1912" s="1">
        <v>1004.6458462522918</v>
      </c>
      <c r="E1912" t="s">
        <v>56</v>
      </c>
      <c r="F1912">
        <v>9605</v>
      </c>
      <c r="G1912" s="139">
        <v>2011</v>
      </c>
      <c r="H1912" t="s">
        <v>146</v>
      </c>
      <c r="I1912">
        <v>1004.6458462522918</v>
      </c>
    </row>
    <row r="1913" spans="1:9" ht="14.25" customHeight="1">
      <c r="A1913" s="1" t="s">
        <v>545</v>
      </c>
      <c r="B1913" s="1">
        <v>12214.003176596874</v>
      </c>
      <c r="C1913" s="210">
        <v>2</v>
      </c>
      <c r="D1913" s="1">
        <v>1004.6458462522918</v>
      </c>
      <c r="E1913" t="s">
        <v>56</v>
      </c>
      <c r="F1913">
        <v>9605</v>
      </c>
      <c r="G1913" s="139">
        <v>2011</v>
      </c>
      <c r="H1913" t="s">
        <v>145</v>
      </c>
      <c r="I1913">
        <v>1004.6458462522918</v>
      </c>
    </row>
    <row r="1914" spans="1:9" ht="14.25" customHeight="1">
      <c r="A1914" s="1" t="s">
        <v>545</v>
      </c>
      <c r="B1914" s="1">
        <v>12214.003176596874</v>
      </c>
      <c r="C1914" s="210">
        <v>1</v>
      </c>
      <c r="D1914" s="1">
        <v>1004.6458462522918</v>
      </c>
      <c r="E1914" t="s">
        <v>56</v>
      </c>
      <c r="F1914">
        <v>9605</v>
      </c>
      <c r="G1914" s="139">
        <v>2011</v>
      </c>
      <c r="H1914" t="s">
        <v>144</v>
      </c>
      <c r="I1914">
        <v>1004.6458462522918</v>
      </c>
    </row>
    <row r="1915" spans="1:9" ht="14.25" customHeight="1">
      <c r="A1915" s="1" t="s">
        <v>546</v>
      </c>
      <c r="B1915" s="1">
        <v>5017.1058580820336</v>
      </c>
      <c r="C1915" s="210">
        <v>12</v>
      </c>
      <c r="D1915" s="1">
        <v>405.47160712066665</v>
      </c>
      <c r="E1915" t="s">
        <v>56</v>
      </c>
      <c r="F1915">
        <v>9606</v>
      </c>
      <c r="G1915" s="139">
        <v>2011</v>
      </c>
      <c r="H1915" t="s">
        <v>155</v>
      </c>
      <c r="I1915">
        <v>405.47160712066665</v>
      </c>
    </row>
    <row r="1916" spans="1:9" ht="14.25" customHeight="1">
      <c r="A1916" s="1" t="s">
        <v>546</v>
      </c>
      <c r="B1916" s="1">
        <v>5017.1058580820336</v>
      </c>
      <c r="C1916" s="210">
        <v>11</v>
      </c>
      <c r="D1916" s="1">
        <v>405.47160712066665</v>
      </c>
      <c r="E1916" t="s">
        <v>56</v>
      </c>
      <c r="F1916">
        <v>9606</v>
      </c>
      <c r="G1916" s="139">
        <v>2011</v>
      </c>
      <c r="H1916" t="s">
        <v>154</v>
      </c>
      <c r="I1916">
        <v>405.47160712066665</v>
      </c>
    </row>
    <row r="1917" spans="1:9" ht="14.25" customHeight="1">
      <c r="A1917" s="1" t="s">
        <v>546</v>
      </c>
      <c r="B1917" s="1">
        <v>5017.1058580820336</v>
      </c>
      <c r="C1917" s="210">
        <v>10</v>
      </c>
      <c r="D1917" s="1">
        <v>405.47160712066665</v>
      </c>
      <c r="E1917" t="s">
        <v>56</v>
      </c>
      <c r="F1917">
        <v>9606</v>
      </c>
      <c r="G1917" s="139">
        <v>2011</v>
      </c>
      <c r="H1917" t="s">
        <v>153</v>
      </c>
      <c r="I1917">
        <v>405.47160712066665</v>
      </c>
    </row>
    <row r="1918" spans="1:9" ht="14.25" customHeight="1">
      <c r="A1918" s="1" t="s">
        <v>546</v>
      </c>
      <c r="B1918" s="1">
        <v>5017.1058580820336</v>
      </c>
      <c r="C1918" s="210">
        <v>9</v>
      </c>
      <c r="D1918" s="1">
        <v>393.24730574166665</v>
      </c>
      <c r="E1918" t="s">
        <v>56</v>
      </c>
      <c r="F1918">
        <v>9606</v>
      </c>
      <c r="G1918" s="139">
        <v>2011</v>
      </c>
      <c r="H1918" t="s">
        <v>152</v>
      </c>
      <c r="I1918">
        <v>393.24730574166665</v>
      </c>
    </row>
    <row r="1919" spans="1:9" ht="14.25" customHeight="1">
      <c r="A1919" s="1" t="s">
        <v>546</v>
      </c>
      <c r="B1919" s="1">
        <v>5017.1058580820336</v>
      </c>
      <c r="C1919" s="210">
        <v>8</v>
      </c>
      <c r="D1919" s="1">
        <v>393.24730574166665</v>
      </c>
      <c r="E1919" t="s">
        <v>56</v>
      </c>
      <c r="F1919">
        <v>9606</v>
      </c>
      <c r="G1919" s="139">
        <v>2011</v>
      </c>
      <c r="H1919" t="s">
        <v>151</v>
      </c>
      <c r="I1919">
        <v>393.24730574166665</v>
      </c>
    </row>
    <row r="1920" spans="1:9" ht="14.25" customHeight="1">
      <c r="A1920" s="1" t="s">
        <v>546</v>
      </c>
      <c r="B1920" s="1">
        <v>5017.1058580820336</v>
      </c>
      <c r="C1920" s="210">
        <v>7</v>
      </c>
      <c r="D1920" s="1">
        <v>393.24730574166665</v>
      </c>
      <c r="E1920" t="s">
        <v>56</v>
      </c>
      <c r="F1920">
        <v>9606</v>
      </c>
      <c r="G1920" s="139">
        <v>2011</v>
      </c>
      <c r="H1920" t="s">
        <v>150</v>
      </c>
      <c r="I1920">
        <v>393.24730574166665</v>
      </c>
    </row>
    <row r="1921" spans="1:9" ht="14.25" customHeight="1">
      <c r="A1921" s="1" t="s">
        <v>546</v>
      </c>
      <c r="B1921" s="1">
        <v>5017.1058580820336</v>
      </c>
      <c r="C1921" s="210">
        <v>6</v>
      </c>
      <c r="D1921" s="1">
        <v>423.67738291751328</v>
      </c>
      <c r="E1921" t="s">
        <v>56</v>
      </c>
      <c r="F1921">
        <v>9606</v>
      </c>
      <c r="G1921" s="139">
        <v>2011</v>
      </c>
      <c r="H1921" t="s">
        <v>149</v>
      </c>
      <c r="I1921">
        <v>423.67738291751328</v>
      </c>
    </row>
    <row r="1922" spans="1:9" ht="14.25" customHeight="1">
      <c r="A1922" s="1" t="s">
        <v>546</v>
      </c>
      <c r="B1922" s="1">
        <v>5017.1058580820336</v>
      </c>
      <c r="C1922" s="210">
        <v>5</v>
      </c>
      <c r="D1922" s="1">
        <v>423.67738291751328</v>
      </c>
      <c r="E1922" t="s">
        <v>56</v>
      </c>
      <c r="F1922">
        <v>9606</v>
      </c>
      <c r="G1922" s="139">
        <v>2011</v>
      </c>
      <c r="H1922" t="s">
        <v>148</v>
      </c>
      <c r="I1922">
        <v>423.67738291751328</v>
      </c>
    </row>
    <row r="1923" spans="1:9" ht="14.25" customHeight="1">
      <c r="A1923" s="1" t="s">
        <v>546</v>
      </c>
      <c r="B1923" s="1">
        <v>5017.1058580820336</v>
      </c>
      <c r="C1923" s="210">
        <v>4</v>
      </c>
      <c r="D1923" s="1">
        <v>423.67738291751328</v>
      </c>
      <c r="E1923" t="s">
        <v>56</v>
      </c>
      <c r="F1923">
        <v>9606</v>
      </c>
      <c r="G1923" s="139">
        <v>2011</v>
      </c>
      <c r="H1923" t="s">
        <v>147</v>
      </c>
      <c r="I1923">
        <v>423.67738291751328</v>
      </c>
    </row>
    <row r="1924" spans="1:9" ht="14.25" customHeight="1">
      <c r="A1924" s="1" t="s">
        <v>546</v>
      </c>
      <c r="B1924" s="1">
        <v>5017.1058580820336</v>
      </c>
      <c r="C1924" s="210">
        <v>3</v>
      </c>
      <c r="D1924" s="1">
        <v>449.9723235808317</v>
      </c>
      <c r="E1924" t="s">
        <v>56</v>
      </c>
      <c r="F1924">
        <v>9606</v>
      </c>
      <c r="G1924" s="139">
        <v>2011</v>
      </c>
      <c r="H1924" t="s">
        <v>146</v>
      </c>
      <c r="I1924">
        <v>449.9723235808317</v>
      </c>
    </row>
    <row r="1925" spans="1:9" ht="14.25" customHeight="1">
      <c r="A1925" s="1" t="s">
        <v>546</v>
      </c>
      <c r="B1925" s="1">
        <v>5017.1058580820336</v>
      </c>
      <c r="C1925" s="210">
        <v>2</v>
      </c>
      <c r="D1925" s="1">
        <v>449.9723235808317</v>
      </c>
      <c r="E1925" t="s">
        <v>56</v>
      </c>
      <c r="F1925">
        <v>9606</v>
      </c>
      <c r="G1925" s="139">
        <v>2011</v>
      </c>
      <c r="H1925" t="s">
        <v>145</v>
      </c>
      <c r="I1925">
        <v>449.9723235808317</v>
      </c>
    </row>
    <row r="1926" spans="1:9" ht="14.25" customHeight="1">
      <c r="A1926" s="1" t="s">
        <v>546</v>
      </c>
      <c r="B1926" s="1">
        <v>5017.1058580820336</v>
      </c>
      <c r="C1926" s="210">
        <v>1</v>
      </c>
      <c r="D1926" s="1">
        <v>449.9723235808317</v>
      </c>
      <c r="E1926" t="s">
        <v>56</v>
      </c>
      <c r="F1926">
        <v>9606</v>
      </c>
      <c r="G1926" s="139">
        <v>2011</v>
      </c>
      <c r="H1926" t="s">
        <v>144</v>
      </c>
      <c r="I1926">
        <v>449.9723235808317</v>
      </c>
    </row>
    <row r="1927" spans="1:9" ht="14.25" customHeight="1">
      <c r="A1927" s="1" t="s">
        <v>547</v>
      </c>
      <c r="B1927" s="1" t="s">
        <v>9</v>
      </c>
      <c r="C1927" s="210" t="s">
        <v>9</v>
      </c>
      <c r="D1927" s="1" t="s">
        <v>8</v>
      </c>
      <c r="E1927" t="s">
        <v>245</v>
      </c>
      <c r="F1927">
        <v>9601</v>
      </c>
      <c r="G1927" s="139">
        <v>2011</v>
      </c>
      <c r="H1927" t="s">
        <v>155</v>
      </c>
      <c r="I1927">
        <v>-1</v>
      </c>
    </row>
    <row r="1928" spans="1:9" ht="14.25" customHeight="1">
      <c r="A1928" s="1" t="s">
        <v>547</v>
      </c>
      <c r="B1928" s="1" t="s">
        <v>9</v>
      </c>
      <c r="C1928" s="210" t="s">
        <v>9</v>
      </c>
      <c r="D1928" s="1" t="s">
        <v>8</v>
      </c>
      <c r="E1928" t="s">
        <v>245</v>
      </c>
      <c r="F1928">
        <v>9601</v>
      </c>
      <c r="G1928" s="139">
        <v>2011</v>
      </c>
      <c r="H1928" t="s">
        <v>154</v>
      </c>
      <c r="I1928">
        <v>-1</v>
      </c>
    </row>
    <row r="1929" spans="1:9" ht="14.25" customHeight="1">
      <c r="A1929" s="1" t="s">
        <v>547</v>
      </c>
      <c r="B1929" s="1" t="s">
        <v>9</v>
      </c>
      <c r="C1929" s="210" t="s">
        <v>9</v>
      </c>
      <c r="D1929" s="1" t="s">
        <v>8</v>
      </c>
      <c r="E1929" t="s">
        <v>245</v>
      </c>
      <c r="F1929">
        <v>9601</v>
      </c>
      <c r="G1929" s="139">
        <v>2011</v>
      </c>
      <c r="H1929" t="s">
        <v>153</v>
      </c>
      <c r="I1929">
        <v>-1</v>
      </c>
    </row>
    <row r="1930" spans="1:9" ht="14.25" customHeight="1">
      <c r="A1930" s="1" t="s">
        <v>547</v>
      </c>
      <c r="B1930" s="1" t="s">
        <v>9</v>
      </c>
      <c r="C1930" s="210" t="s">
        <v>9</v>
      </c>
      <c r="D1930" s="1" t="s">
        <v>8</v>
      </c>
      <c r="E1930" t="s">
        <v>245</v>
      </c>
      <c r="F1930">
        <v>9601</v>
      </c>
      <c r="G1930" s="139">
        <v>2011</v>
      </c>
      <c r="H1930" t="s">
        <v>152</v>
      </c>
      <c r="I1930">
        <v>-1</v>
      </c>
    </row>
    <row r="1931" spans="1:9" ht="14.25" customHeight="1">
      <c r="A1931" s="1" t="s">
        <v>547</v>
      </c>
      <c r="B1931" s="1" t="s">
        <v>9</v>
      </c>
      <c r="C1931" s="210" t="s">
        <v>9</v>
      </c>
      <c r="D1931" s="1" t="s">
        <v>8</v>
      </c>
      <c r="E1931" t="s">
        <v>245</v>
      </c>
      <c r="F1931">
        <v>9601</v>
      </c>
      <c r="G1931" s="139">
        <v>2011</v>
      </c>
      <c r="H1931" t="s">
        <v>151</v>
      </c>
      <c r="I1931">
        <v>-1</v>
      </c>
    </row>
    <row r="1932" spans="1:9" ht="14.25" customHeight="1">
      <c r="A1932" s="1" t="s">
        <v>547</v>
      </c>
      <c r="B1932" s="1" t="s">
        <v>9</v>
      </c>
      <c r="C1932" s="210" t="s">
        <v>9</v>
      </c>
      <c r="D1932" s="1" t="s">
        <v>8</v>
      </c>
      <c r="E1932" t="s">
        <v>245</v>
      </c>
      <c r="F1932">
        <v>9601</v>
      </c>
      <c r="G1932" s="139">
        <v>2011</v>
      </c>
      <c r="H1932" t="s">
        <v>150</v>
      </c>
      <c r="I1932">
        <v>-1</v>
      </c>
    </row>
    <row r="1933" spans="1:9" ht="14.25" customHeight="1">
      <c r="A1933" s="1" t="s">
        <v>547</v>
      </c>
      <c r="B1933" s="1" t="s">
        <v>9</v>
      </c>
      <c r="C1933" s="210" t="s">
        <v>9</v>
      </c>
      <c r="D1933" s="1" t="s">
        <v>8</v>
      </c>
      <c r="E1933" t="s">
        <v>245</v>
      </c>
      <c r="F1933">
        <v>9601</v>
      </c>
      <c r="G1933" s="139">
        <v>2011</v>
      </c>
      <c r="H1933" t="s">
        <v>149</v>
      </c>
      <c r="I1933">
        <v>-1</v>
      </c>
    </row>
    <row r="1934" spans="1:9" ht="14.25" customHeight="1">
      <c r="A1934" s="1" t="s">
        <v>547</v>
      </c>
      <c r="B1934" s="1" t="s">
        <v>9</v>
      </c>
      <c r="C1934" s="210" t="s">
        <v>9</v>
      </c>
      <c r="D1934" s="1" t="s">
        <v>8</v>
      </c>
      <c r="E1934" t="s">
        <v>245</v>
      </c>
      <c r="F1934">
        <v>9601</v>
      </c>
      <c r="G1934" s="139">
        <v>2011</v>
      </c>
      <c r="H1934" t="s">
        <v>148</v>
      </c>
      <c r="I1934">
        <v>-1</v>
      </c>
    </row>
    <row r="1935" spans="1:9" ht="14.25" customHeight="1">
      <c r="A1935" s="1" t="s">
        <v>547</v>
      </c>
      <c r="B1935" s="1" t="s">
        <v>9</v>
      </c>
      <c r="C1935" s="210" t="s">
        <v>9</v>
      </c>
      <c r="D1935" s="1" t="s">
        <v>8</v>
      </c>
      <c r="E1935" t="s">
        <v>245</v>
      </c>
      <c r="F1935">
        <v>9601</v>
      </c>
      <c r="G1935" s="139">
        <v>2011</v>
      </c>
      <c r="H1935" t="s">
        <v>147</v>
      </c>
      <c r="I1935">
        <v>-1</v>
      </c>
    </row>
    <row r="1936" spans="1:9" ht="14.25" customHeight="1">
      <c r="A1936" s="1" t="s">
        <v>547</v>
      </c>
      <c r="B1936" s="1" t="s">
        <v>9</v>
      </c>
      <c r="C1936" s="210" t="s">
        <v>9</v>
      </c>
      <c r="D1936" s="1" t="s">
        <v>8</v>
      </c>
      <c r="E1936" t="s">
        <v>245</v>
      </c>
      <c r="F1936">
        <v>9601</v>
      </c>
      <c r="G1936" s="139">
        <v>2011</v>
      </c>
      <c r="H1936" t="s">
        <v>146</v>
      </c>
      <c r="I1936">
        <v>-1</v>
      </c>
    </row>
    <row r="1937" spans="1:9" ht="14.25" customHeight="1">
      <c r="A1937" s="1" t="s">
        <v>547</v>
      </c>
      <c r="B1937" s="1" t="s">
        <v>9</v>
      </c>
      <c r="C1937" s="210" t="s">
        <v>9</v>
      </c>
      <c r="D1937" s="1" t="s">
        <v>8</v>
      </c>
      <c r="E1937" t="s">
        <v>245</v>
      </c>
      <c r="F1937">
        <v>9601</v>
      </c>
      <c r="G1937" s="139">
        <v>2011</v>
      </c>
      <c r="H1937" t="s">
        <v>145</v>
      </c>
      <c r="I1937">
        <v>-1</v>
      </c>
    </row>
    <row r="1938" spans="1:9" ht="14.25" customHeight="1">
      <c r="A1938" s="1" t="s">
        <v>547</v>
      </c>
      <c r="B1938" s="403" t="s">
        <v>9</v>
      </c>
      <c r="C1938" s="404" t="s">
        <v>9</v>
      </c>
      <c r="D1938" s="403" t="s">
        <v>8</v>
      </c>
      <c r="E1938" t="s">
        <v>245</v>
      </c>
      <c r="F1938">
        <v>9601</v>
      </c>
      <c r="G1938" s="139">
        <v>2011</v>
      </c>
      <c r="H1938" t="s">
        <v>144</v>
      </c>
      <c r="I1938">
        <v>-1</v>
      </c>
    </row>
    <row r="1939" spans="1:9" ht="14.25" customHeight="1">
      <c r="A1939" s="1" t="s">
        <v>548</v>
      </c>
      <c r="B1939" s="1" t="s">
        <v>9</v>
      </c>
      <c r="C1939" s="210" t="s">
        <v>9</v>
      </c>
      <c r="D1939" s="1" t="s">
        <v>8</v>
      </c>
      <c r="E1939" t="s">
        <v>245</v>
      </c>
      <c r="F1939">
        <v>9602</v>
      </c>
      <c r="G1939" s="139">
        <v>2011</v>
      </c>
      <c r="H1939" t="s">
        <v>155</v>
      </c>
      <c r="I1939">
        <v>-1</v>
      </c>
    </row>
    <row r="1940" spans="1:9" ht="14.25" customHeight="1">
      <c r="A1940" s="1" t="s">
        <v>548</v>
      </c>
      <c r="B1940" s="1" t="s">
        <v>9</v>
      </c>
      <c r="C1940" s="210" t="s">
        <v>9</v>
      </c>
      <c r="D1940" s="1" t="s">
        <v>8</v>
      </c>
      <c r="E1940" t="s">
        <v>245</v>
      </c>
      <c r="F1940">
        <v>9602</v>
      </c>
      <c r="G1940" s="139">
        <v>2011</v>
      </c>
      <c r="H1940" t="s">
        <v>154</v>
      </c>
      <c r="I1940">
        <v>-1</v>
      </c>
    </row>
    <row r="1941" spans="1:9" ht="14.25" customHeight="1">
      <c r="A1941" s="1" t="s">
        <v>548</v>
      </c>
      <c r="B1941" s="1" t="s">
        <v>9</v>
      </c>
      <c r="C1941" s="210" t="s">
        <v>9</v>
      </c>
      <c r="D1941" s="1" t="s">
        <v>8</v>
      </c>
      <c r="E1941" t="s">
        <v>245</v>
      </c>
      <c r="F1941">
        <v>9602</v>
      </c>
      <c r="G1941" s="139">
        <v>2011</v>
      </c>
      <c r="H1941" t="s">
        <v>153</v>
      </c>
      <c r="I1941">
        <v>-1</v>
      </c>
    </row>
    <row r="1942" spans="1:9" ht="14.25" customHeight="1">
      <c r="A1942" s="1" t="s">
        <v>548</v>
      </c>
      <c r="B1942" s="1" t="s">
        <v>9</v>
      </c>
      <c r="C1942" s="210" t="s">
        <v>9</v>
      </c>
      <c r="D1942" s="1" t="s">
        <v>8</v>
      </c>
      <c r="E1942" t="s">
        <v>245</v>
      </c>
      <c r="F1942">
        <v>9602</v>
      </c>
      <c r="G1942" s="139">
        <v>2011</v>
      </c>
      <c r="H1942" t="s">
        <v>152</v>
      </c>
      <c r="I1942">
        <v>-1</v>
      </c>
    </row>
    <row r="1943" spans="1:9" ht="14.25" customHeight="1">
      <c r="A1943" s="1" t="s">
        <v>548</v>
      </c>
      <c r="B1943" s="1" t="s">
        <v>9</v>
      </c>
      <c r="C1943" s="210" t="s">
        <v>9</v>
      </c>
      <c r="D1943" s="1" t="s">
        <v>8</v>
      </c>
      <c r="E1943" t="s">
        <v>245</v>
      </c>
      <c r="F1943">
        <v>9602</v>
      </c>
      <c r="G1943" s="139">
        <v>2011</v>
      </c>
      <c r="H1943" t="s">
        <v>151</v>
      </c>
      <c r="I1943">
        <v>-1</v>
      </c>
    </row>
    <row r="1944" spans="1:9" ht="14.25" customHeight="1">
      <c r="A1944" s="1" t="s">
        <v>548</v>
      </c>
      <c r="B1944" s="1" t="s">
        <v>9</v>
      </c>
      <c r="C1944" s="210" t="s">
        <v>9</v>
      </c>
      <c r="D1944" s="1" t="s">
        <v>8</v>
      </c>
      <c r="E1944" t="s">
        <v>245</v>
      </c>
      <c r="F1944">
        <v>9602</v>
      </c>
      <c r="G1944" s="139">
        <v>2011</v>
      </c>
      <c r="H1944" t="s">
        <v>150</v>
      </c>
      <c r="I1944">
        <v>-1</v>
      </c>
    </row>
    <row r="1945" spans="1:9" ht="14.25" customHeight="1">
      <c r="A1945" s="1" t="s">
        <v>548</v>
      </c>
      <c r="B1945" s="1" t="s">
        <v>9</v>
      </c>
      <c r="C1945" s="210" t="s">
        <v>9</v>
      </c>
      <c r="D1945" s="1" t="s">
        <v>8</v>
      </c>
      <c r="E1945" t="s">
        <v>245</v>
      </c>
      <c r="F1945">
        <v>9602</v>
      </c>
      <c r="G1945" s="139">
        <v>2011</v>
      </c>
      <c r="H1945" t="s">
        <v>149</v>
      </c>
      <c r="I1945">
        <v>-1</v>
      </c>
    </row>
    <row r="1946" spans="1:9" ht="14.25" customHeight="1">
      <c r="A1946" s="1" t="s">
        <v>548</v>
      </c>
      <c r="B1946" s="1" t="s">
        <v>9</v>
      </c>
      <c r="C1946" s="210" t="s">
        <v>9</v>
      </c>
      <c r="D1946" s="1" t="s">
        <v>8</v>
      </c>
      <c r="E1946" t="s">
        <v>245</v>
      </c>
      <c r="F1946">
        <v>9602</v>
      </c>
      <c r="G1946" s="139">
        <v>2011</v>
      </c>
      <c r="H1946" t="s">
        <v>148</v>
      </c>
      <c r="I1946">
        <v>-1</v>
      </c>
    </row>
    <row r="1947" spans="1:9" ht="14.25" customHeight="1">
      <c r="A1947" s="1" t="s">
        <v>548</v>
      </c>
      <c r="B1947" s="1" t="s">
        <v>9</v>
      </c>
      <c r="C1947" s="210" t="s">
        <v>9</v>
      </c>
      <c r="D1947" s="1" t="s">
        <v>8</v>
      </c>
      <c r="E1947" t="s">
        <v>245</v>
      </c>
      <c r="F1947">
        <v>9602</v>
      </c>
      <c r="G1947" s="139">
        <v>2011</v>
      </c>
      <c r="H1947" t="s">
        <v>147</v>
      </c>
      <c r="I1947">
        <v>-1</v>
      </c>
    </row>
    <row r="1948" spans="1:9" ht="14.25" customHeight="1">
      <c r="A1948" s="1" t="s">
        <v>548</v>
      </c>
      <c r="B1948" s="1" t="s">
        <v>9</v>
      </c>
      <c r="C1948" s="210" t="s">
        <v>9</v>
      </c>
      <c r="D1948" s="1" t="s">
        <v>8</v>
      </c>
      <c r="E1948" t="s">
        <v>245</v>
      </c>
      <c r="F1948">
        <v>9602</v>
      </c>
      <c r="G1948" s="139">
        <v>2011</v>
      </c>
      <c r="H1948" t="s">
        <v>146</v>
      </c>
      <c r="I1948">
        <v>-1</v>
      </c>
    </row>
    <row r="1949" spans="1:9" ht="14.25" customHeight="1">
      <c r="A1949" s="1" t="s">
        <v>548</v>
      </c>
      <c r="B1949" s="1" t="s">
        <v>9</v>
      </c>
      <c r="C1949" s="210" t="s">
        <v>9</v>
      </c>
      <c r="D1949" s="1" t="s">
        <v>8</v>
      </c>
      <c r="E1949" t="s">
        <v>245</v>
      </c>
      <c r="F1949">
        <v>9602</v>
      </c>
      <c r="G1949" s="139">
        <v>2011</v>
      </c>
      <c r="H1949" t="s">
        <v>145</v>
      </c>
      <c r="I1949">
        <v>-1</v>
      </c>
    </row>
    <row r="1950" spans="1:9" ht="14.25" customHeight="1">
      <c r="A1950" s="1" t="s">
        <v>548</v>
      </c>
      <c r="B1950" s="1" t="s">
        <v>9</v>
      </c>
      <c r="C1950" s="210" t="s">
        <v>9</v>
      </c>
      <c r="D1950" s="1" t="s">
        <v>8</v>
      </c>
      <c r="E1950" t="s">
        <v>245</v>
      </c>
      <c r="F1950">
        <v>9602</v>
      </c>
      <c r="G1950" s="139">
        <v>2011</v>
      </c>
      <c r="H1950" t="s">
        <v>144</v>
      </c>
      <c r="I1950">
        <v>-1</v>
      </c>
    </row>
    <row r="1951" spans="1:9" ht="14.25" customHeight="1">
      <c r="A1951" s="1" t="s">
        <v>549</v>
      </c>
      <c r="B1951" s="1" t="s">
        <v>9</v>
      </c>
      <c r="C1951" s="210" t="s">
        <v>9</v>
      </c>
      <c r="D1951" s="1" t="s">
        <v>8</v>
      </c>
      <c r="E1951" t="s">
        <v>245</v>
      </c>
      <c r="F1951">
        <v>9603</v>
      </c>
      <c r="G1951" s="139">
        <v>2011</v>
      </c>
      <c r="H1951" t="s">
        <v>155</v>
      </c>
      <c r="I1951">
        <v>-1</v>
      </c>
    </row>
    <row r="1952" spans="1:9" ht="14.25" customHeight="1">
      <c r="A1952" s="1" t="s">
        <v>549</v>
      </c>
      <c r="B1952" s="1" t="s">
        <v>9</v>
      </c>
      <c r="C1952" s="210" t="s">
        <v>9</v>
      </c>
      <c r="D1952" s="1" t="s">
        <v>8</v>
      </c>
      <c r="E1952" t="s">
        <v>245</v>
      </c>
      <c r="F1952">
        <v>9603</v>
      </c>
      <c r="G1952" s="139">
        <v>2011</v>
      </c>
      <c r="H1952" t="s">
        <v>154</v>
      </c>
      <c r="I1952">
        <v>-1</v>
      </c>
    </row>
    <row r="1953" spans="1:9" ht="14.25" customHeight="1">
      <c r="A1953" s="1" t="s">
        <v>549</v>
      </c>
      <c r="B1953" s="1" t="s">
        <v>9</v>
      </c>
      <c r="C1953" s="210" t="s">
        <v>9</v>
      </c>
      <c r="D1953" s="1" t="s">
        <v>8</v>
      </c>
      <c r="E1953" t="s">
        <v>245</v>
      </c>
      <c r="F1953">
        <v>9603</v>
      </c>
      <c r="G1953" s="139">
        <v>2011</v>
      </c>
      <c r="H1953" t="s">
        <v>153</v>
      </c>
      <c r="I1953">
        <v>-1</v>
      </c>
    </row>
    <row r="1954" spans="1:9" ht="14.25" customHeight="1">
      <c r="A1954" s="1" t="s">
        <v>549</v>
      </c>
      <c r="B1954" s="1" t="s">
        <v>9</v>
      </c>
      <c r="C1954" s="210" t="s">
        <v>9</v>
      </c>
      <c r="D1954" s="1" t="s">
        <v>8</v>
      </c>
      <c r="E1954" t="s">
        <v>245</v>
      </c>
      <c r="F1954">
        <v>9603</v>
      </c>
      <c r="G1954" s="139">
        <v>2011</v>
      </c>
      <c r="H1954" t="s">
        <v>152</v>
      </c>
      <c r="I1954">
        <v>-1</v>
      </c>
    </row>
    <row r="1955" spans="1:9" ht="14.25" customHeight="1">
      <c r="A1955" s="1" t="s">
        <v>549</v>
      </c>
      <c r="B1955" s="1" t="s">
        <v>9</v>
      </c>
      <c r="C1955" s="210" t="s">
        <v>9</v>
      </c>
      <c r="D1955" s="1" t="s">
        <v>8</v>
      </c>
      <c r="E1955" t="s">
        <v>245</v>
      </c>
      <c r="F1955">
        <v>9603</v>
      </c>
      <c r="G1955" s="139">
        <v>2011</v>
      </c>
      <c r="H1955" t="s">
        <v>151</v>
      </c>
      <c r="I1955">
        <v>-1</v>
      </c>
    </row>
    <row r="1956" spans="1:9" ht="14.25" customHeight="1">
      <c r="A1956" s="1" t="s">
        <v>549</v>
      </c>
      <c r="B1956" s="1" t="s">
        <v>9</v>
      </c>
      <c r="C1956" s="210" t="s">
        <v>9</v>
      </c>
      <c r="D1956" s="1" t="s">
        <v>8</v>
      </c>
      <c r="E1956" t="s">
        <v>245</v>
      </c>
      <c r="F1956">
        <v>9603</v>
      </c>
      <c r="G1956" s="139">
        <v>2011</v>
      </c>
      <c r="H1956" t="s">
        <v>150</v>
      </c>
      <c r="I1956">
        <v>-1</v>
      </c>
    </row>
    <row r="1957" spans="1:9" ht="14.25" customHeight="1">
      <c r="A1957" s="1" t="s">
        <v>549</v>
      </c>
      <c r="B1957" s="1" t="s">
        <v>9</v>
      </c>
      <c r="C1957" s="210" t="s">
        <v>9</v>
      </c>
      <c r="D1957" s="1" t="s">
        <v>8</v>
      </c>
      <c r="E1957" t="s">
        <v>245</v>
      </c>
      <c r="F1957">
        <v>9603</v>
      </c>
      <c r="G1957" s="139">
        <v>2011</v>
      </c>
      <c r="H1957" t="s">
        <v>149</v>
      </c>
      <c r="I1957">
        <v>-1</v>
      </c>
    </row>
    <row r="1958" spans="1:9" ht="14.25" customHeight="1">
      <c r="A1958" s="1" t="s">
        <v>549</v>
      </c>
      <c r="B1958" s="1" t="s">
        <v>9</v>
      </c>
      <c r="C1958" s="210" t="s">
        <v>9</v>
      </c>
      <c r="D1958" s="1" t="s">
        <v>8</v>
      </c>
      <c r="E1958" t="s">
        <v>245</v>
      </c>
      <c r="F1958">
        <v>9603</v>
      </c>
      <c r="G1958" s="139">
        <v>2011</v>
      </c>
      <c r="H1958" t="s">
        <v>148</v>
      </c>
      <c r="I1958">
        <v>-1</v>
      </c>
    </row>
    <row r="1959" spans="1:9" ht="14.25" customHeight="1">
      <c r="A1959" s="1" t="s">
        <v>549</v>
      </c>
      <c r="B1959" s="1" t="s">
        <v>9</v>
      </c>
      <c r="C1959" s="210" t="s">
        <v>9</v>
      </c>
      <c r="D1959" s="1" t="s">
        <v>8</v>
      </c>
      <c r="E1959" t="s">
        <v>245</v>
      </c>
      <c r="F1959">
        <v>9603</v>
      </c>
      <c r="G1959" s="139">
        <v>2011</v>
      </c>
      <c r="H1959" t="s">
        <v>147</v>
      </c>
      <c r="I1959">
        <v>-1</v>
      </c>
    </row>
    <row r="1960" spans="1:9" ht="14.25" customHeight="1">
      <c r="A1960" s="1" t="s">
        <v>549</v>
      </c>
      <c r="B1960" s="1" t="s">
        <v>9</v>
      </c>
      <c r="C1960" s="210" t="s">
        <v>9</v>
      </c>
      <c r="D1960" s="1" t="s">
        <v>8</v>
      </c>
      <c r="E1960" t="s">
        <v>245</v>
      </c>
      <c r="F1960">
        <v>9603</v>
      </c>
      <c r="G1960" s="139">
        <v>2011</v>
      </c>
      <c r="H1960" t="s">
        <v>146</v>
      </c>
      <c r="I1960">
        <v>-1</v>
      </c>
    </row>
    <row r="1961" spans="1:9" ht="14.25" customHeight="1">
      <c r="A1961" s="1" t="s">
        <v>549</v>
      </c>
      <c r="B1961" s="1" t="s">
        <v>9</v>
      </c>
      <c r="C1961" s="210" t="s">
        <v>9</v>
      </c>
      <c r="D1961" s="1" t="s">
        <v>8</v>
      </c>
      <c r="E1961" t="s">
        <v>245</v>
      </c>
      <c r="F1961">
        <v>9603</v>
      </c>
      <c r="G1961" s="139">
        <v>2011</v>
      </c>
      <c r="H1961" t="s">
        <v>145</v>
      </c>
      <c r="I1961">
        <v>-1</v>
      </c>
    </row>
    <row r="1962" spans="1:9" ht="14.25" customHeight="1">
      <c r="A1962" s="1" t="s">
        <v>549</v>
      </c>
      <c r="B1962" s="1" t="s">
        <v>9</v>
      </c>
      <c r="C1962" s="210" t="s">
        <v>9</v>
      </c>
      <c r="D1962" s="1" t="s">
        <v>8</v>
      </c>
      <c r="E1962" t="s">
        <v>245</v>
      </c>
      <c r="F1962">
        <v>9603</v>
      </c>
      <c r="G1962" s="139">
        <v>2011</v>
      </c>
      <c r="H1962" t="s">
        <v>144</v>
      </c>
      <c r="I1962">
        <v>-1</v>
      </c>
    </row>
    <row r="1963" spans="1:9" ht="14.25" customHeight="1">
      <c r="A1963" s="1" t="s">
        <v>550</v>
      </c>
      <c r="B1963" s="1" t="s">
        <v>9</v>
      </c>
      <c r="C1963" s="210" t="s">
        <v>9</v>
      </c>
      <c r="D1963" s="1" t="s">
        <v>8</v>
      </c>
      <c r="E1963" t="s">
        <v>245</v>
      </c>
      <c r="F1963">
        <v>9604</v>
      </c>
      <c r="G1963" s="139">
        <v>2011</v>
      </c>
      <c r="H1963" t="s">
        <v>155</v>
      </c>
      <c r="I1963">
        <v>-1</v>
      </c>
    </row>
    <row r="1964" spans="1:9" ht="14.25" customHeight="1">
      <c r="A1964" s="1" t="s">
        <v>550</v>
      </c>
      <c r="B1964" s="1" t="s">
        <v>9</v>
      </c>
      <c r="C1964" s="210" t="s">
        <v>9</v>
      </c>
      <c r="D1964" s="1" t="s">
        <v>8</v>
      </c>
      <c r="E1964" t="s">
        <v>245</v>
      </c>
      <c r="F1964">
        <v>9604</v>
      </c>
      <c r="G1964" s="139">
        <v>2011</v>
      </c>
      <c r="H1964" t="s">
        <v>154</v>
      </c>
      <c r="I1964">
        <v>-1</v>
      </c>
    </row>
    <row r="1965" spans="1:9" ht="14.25" customHeight="1">
      <c r="A1965" s="1" t="s">
        <v>550</v>
      </c>
      <c r="B1965" s="1" t="s">
        <v>9</v>
      </c>
      <c r="C1965" s="210" t="s">
        <v>9</v>
      </c>
      <c r="D1965" s="1" t="s">
        <v>8</v>
      </c>
      <c r="E1965" t="s">
        <v>245</v>
      </c>
      <c r="F1965">
        <v>9604</v>
      </c>
      <c r="G1965" s="139">
        <v>2011</v>
      </c>
      <c r="H1965" t="s">
        <v>153</v>
      </c>
      <c r="I1965">
        <v>-1</v>
      </c>
    </row>
    <row r="1966" spans="1:9" ht="14.25" customHeight="1">
      <c r="A1966" s="1" t="s">
        <v>550</v>
      </c>
      <c r="B1966" s="1" t="s">
        <v>9</v>
      </c>
      <c r="C1966" s="210" t="s">
        <v>9</v>
      </c>
      <c r="D1966" s="1" t="s">
        <v>8</v>
      </c>
      <c r="E1966" t="s">
        <v>245</v>
      </c>
      <c r="F1966">
        <v>9604</v>
      </c>
      <c r="G1966" s="139">
        <v>2011</v>
      </c>
      <c r="H1966" t="s">
        <v>152</v>
      </c>
      <c r="I1966">
        <v>-1</v>
      </c>
    </row>
    <row r="1967" spans="1:9" ht="14.25" customHeight="1">
      <c r="A1967" s="1" t="s">
        <v>550</v>
      </c>
      <c r="B1967" s="1" t="s">
        <v>9</v>
      </c>
      <c r="C1967" s="210" t="s">
        <v>9</v>
      </c>
      <c r="D1967" s="1" t="s">
        <v>8</v>
      </c>
      <c r="E1967" t="s">
        <v>245</v>
      </c>
      <c r="F1967">
        <v>9604</v>
      </c>
      <c r="G1967" s="139">
        <v>2011</v>
      </c>
      <c r="H1967" t="s">
        <v>151</v>
      </c>
      <c r="I1967">
        <v>-1</v>
      </c>
    </row>
    <row r="1968" spans="1:9" ht="14.25" customHeight="1">
      <c r="A1968" s="1" t="s">
        <v>550</v>
      </c>
      <c r="B1968" s="1" t="s">
        <v>9</v>
      </c>
      <c r="C1968" s="210" t="s">
        <v>9</v>
      </c>
      <c r="D1968" s="1" t="s">
        <v>8</v>
      </c>
      <c r="E1968" t="s">
        <v>245</v>
      </c>
      <c r="F1968">
        <v>9604</v>
      </c>
      <c r="G1968" s="139">
        <v>2011</v>
      </c>
      <c r="H1968" t="s">
        <v>150</v>
      </c>
      <c r="I1968">
        <v>-1</v>
      </c>
    </row>
    <row r="1969" spans="1:9" ht="14.25" customHeight="1">
      <c r="A1969" s="1" t="s">
        <v>550</v>
      </c>
      <c r="B1969" s="1" t="s">
        <v>9</v>
      </c>
      <c r="C1969" s="210" t="s">
        <v>9</v>
      </c>
      <c r="D1969" s="1" t="s">
        <v>8</v>
      </c>
      <c r="E1969" t="s">
        <v>245</v>
      </c>
      <c r="F1969">
        <v>9604</v>
      </c>
      <c r="G1969" s="139">
        <v>2011</v>
      </c>
      <c r="H1969" t="s">
        <v>149</v>
      </c>
      <c r="I1969">
        <v>-1</v>
      </c>
    </row>
    <row r="1970" spans="1:9" ht="14.25" customHeight="1">
      <c r="A1970" s="1" t="s">
        <v>550</v>
      </c>
      <c r="B1970" s="1" t="s">
        <v>9</v>
      </c>
      <c r="C1970" s="210" t="s">
        <v>9</v>
      </c>
      <c r="D1970" s="1" t="s">
        <v>8</v>
      </c>
      <c r="E1970" t="s">
        <v>245</v>
      </c>
      <c r="F1970">
        <v>9604</v>
      </c>
      <c r="G1970" s="139">
        <v>2011</v>
      </c>
      <c r="H1970" t="s">
        <v>148</v>
      </c>
      <c r="I1970">
        <v>-1</v>
      </c>
    </row>
    <row r="1971" spans="1:9" ht="14.25" customHeight="1">
      <c r="A1971" s="1" t="s">
        <v>550</v>
      </c>
      <c r="B1971" s="1" t="s">
        <v>9</v>
      </c>
      <c r="C1971" s="210" t="s">
        <v>9</v>
      </c>
      <c r="D1971" s="1" t="s">
        <v>8</v>
      </c>
      <c r="E1971" t="s">
        <v>245</v>
      </c>
      <c r="F1971">
        <v>9604</v>
      </c>
      <c r="G1971" s="139">
        <v>2011</v>
      </c>
      <c r="H1971" t="s">
        <v>147</v>
      </c>
      <c r="I1971">
        <v>-1</v>
      </c>
    </row>
    <row r="1972" spans="1:9" ht="14.25" customHeight="1">
      <c r="A1972" s="1" t="s">
        <v>550</v>
      </c>
      <c r="B1972" s="1" t="s">
        <v>9</v>
      </c>
      <c r="C1972" s="210" t="s">
        <v>9</v>
      </c>
      <c r="D1972" s="1" t="s">
        <v>8</v>
      </c>
      <c r="E1972" t="s">
        <v>245</v>
      </c>
      <c r="F1972">
        <v>9604</v>
      </c>
      <c r="G1972" s="139">
        <v>2011</v>
      </c>
      <c r="H1972" t="s">
        <v>146</v>
      </c>
      <c r="I1972">
        <v>-1</v>
      </c>
    </row>
    <row r="1973" spans="1:9" ht="14.25" customHeight="1">
      <c r="A1973" s="1" t="s">
        <v>550</v>
      </c>
      <c r="B1973" s="1" t="s">
        <v>9</v>
      </c>
      <c r="C1973" s="210" t="s">
        <v>9</v>
      </c>
      <c r="D1973" s="1" t="s">
        <v>8</v>
      </c>
      <c r="E1973" t="s">
        <v>245</v>
      </c>
      <c r="F1973">
        <v>9604</v>
      </c>
      <c r="G1973" s="139">
        <v>2011</v>
      </c>
      <c r="H1973" t="s">
        <v>145</v>
      </c>
      <c r="I1973">
        <v>-1</v>
      </c>
    </row>
    <row r="1974" spans="1:9" ht="14.25" customHeight="1">
      <c r="A1974" s="1" t="s">
        <v>550</v>
      </c>
      <c r="B1974" s="1" t="s">
        <v>9</v>
      </c>
      <c r="C1974" s="210" t="s">
        <v>9</v>
      </c>
      <c r="D1974" s="1" t="s">
        <v>8</v>
      </c>
      <c r="E1974" t="s">
        <v>245</v>
      </c>
      <c r="F1974">
        <v>9604</v>
      </c>
      <c r="G1974" s="139">
        <v>2011</v>
      </c>
      <c r="H1974" t="s">
        <v>144</v>
      </c>
      <c r="I1974">
        <v>-1</v>
      </c>
    </row>
    <row r="1975" spans="1:9" ht="14.25" customHeight="1">
      <c r="A1975" s="1" t="s">
        <v>551</v>
      </c>
      <c r="B1975" s="1">
        <v>0</v>
      </c>
      <c r="C1975" s="210">
        <v>12</v>
      </c>
      <c r="D1975" s="1">
        <v>0</v>
      </c>
      <c r="E1975" t="s">
        <v>245</v>
      </c>
      <c r="F1975">
        <v>9605</v>
      </c>
      <c r="G1975" s="139">
        <v>2011</v>
      </c>
      <c r="H1975" t="s">
        <v>155</v>
      </c>
      <c r="I1975">
        <v>0</v>
      </c>
    </row>
    <row r="1976" spans="1:9" ht="14.25" customHeight="1">
      <c r="A1976" s="1" t="s">
        <v>551</v>
      </c>
      <c r="B1976" s="1">
        <v>0</v>
      </c>
      <c r="C1976" s="210">
        <v>11</v>
      </c>
      <c r="D1976" s="1">
        <v>0</v>
      </c>
      <c r="E1976" t="s">
        <v>245</v>
      </c>
      <c r="F1976">
        <v>9605</v>
      </c>
      <c r="G1976" s="139">
        <v>2011</v>
      </c>
      <c r="H1976" t="s">
        <v>154</v>
      </c>
      <c r="I1976">
        <v>0</v>
      </c>
    </row>
    <row r="1977" spans="1:9" ht="14.25" customHeight="1">
      <c r="A1977" s="1" t="s">
        <v>551</v>
      </c>
      <c r="B1977" s="1">
        <v>0</v>
      </c>
      <c r="C1977" s="210">
        <v>10</v>
      </c>
      <c r="D1977" s="1">
        <v>0</v>
      </c>
      <c r="E1977" t="s">
        <v>245</v>
      </c>
      <c r="F1977">
        <v>9605</v>
      </c>
      <c r="G1977" s="139">
        <v>2011</v>
      </c>
      <c r="H1977" t="s">
        <v>153</v>
      </c>
      <c r="I1977">
        <v>0</v>
      </c>
    </row>
    <row r="1978" spans="1:9" ht="14.25" customHeight="1">
      <c r="A1978" s="1" t="s">
        <v>551</v>
      </c>
      <c r="B1978" s="1">
        <v>0</v>
      </c>
      <c r="C1978" s="210">
        <v>9</v>
      </c>
      <c r="D1978" s="1">
        <v>0</v>
      </c>
      <c r="E1978" t="s">
        <v>245</v>
      </c>
      <c r="F1978">
        <v>9605</v>
      </c>
      <c r="G1978" s="139">
        <v>2011</v>
      </c>
      <c r="H1978" t="s">
        <v>152</v>
      </c>
      <c r="I1978">
        <v>0</v>
      </c>
    </row>
    <row r="1979" spans="1:9" ht="14.25" customHeight="1">
      <c r="A1979" s="1" t="s">
        <v>551</v>
      </c>
      <c r="B1979" s="1">
        <v>0</v>
      </c>
      <c r="C1979" s="210">
        <v>8</v>
      </c>
      <c r="D1979" s="1">
        <v>0</v>
      </c>
      <c r="E1979" t="s">
        <v>245</v>
      </c>
      <c r="F1979">
        <v>9605</v>
      </c>
      <c r="G1979" s="139">
        <v>2011</v>
      </c>
      <c r="H1979" t="s">
        <v>151</v>
      </c>
      <c r="I1979">
        <v>0</v>
      </c>
    </row>
    <row r="1980" spans="1:9" ht="14.25" customHeight="1">
      <c r="A1980" s="1" t="s">
        <v>551</v>
      </c>
      <c r="B1980" s="1">
        <v>0</v>
      </c>
      <c r="C1980" s="210">
        <v>7</v>
      </c>
      <c r="D1980" s="1">
        <v>0</v>
      </c>
      <c r="E1980" t="s">
        <v>245</v>
      </c>
      <c r="F1980">
        <v>9605</v>
      </c>
      <c r="G1980" s="139">
        <v>2011</v>
      </c>
      <c r="H1980" t="s">
        <v>150</v>
      </c>
      <c r="I1980">
        <v>0</v>
      </c>
    </row>
    <row r="1981" spans="1:9" ht="14.25" customHeight="1">
      <c r="A1981" s="1" t="s">
        <v>551</v>
      </c>
      <c r="B1981" s="1">
        <v>0</v>
      </c>
      <c r="C1981" s="210">
        <v>6</v>
      </c>
      <c r="D1981" s="1">
        <v>0</v>
      </c>
      <c r="E1981" t="s">
        <v>245</v>
      </c>
      <c r="F1981">
        <v>9605</v>
      </c>
      <c r="G1981" s="139">
        <v>2011</v>
      </c>
      <c r="H1981" t="s">
        <v>149</v>
      </c>
      <c r="I1981">
        <v>0</v>
      </c>
    </row>
    <row r="1982" spans="1:9" ht="14.25" customHeight="1">
      <c r="A1982" s="1" t="s">
        <v>551</v>
      </c>
      <c r="B1982" s="1">
        <v>0</v>
      </c>
      <c r="C1982" s="210">
        <v>5</v>
      </c>
      <c r="D1982" s="1">
        <v>0</v>
      </c>
      <c r="E1982" t="s">
        <v>245</v>
      </c>
      <c r="F1982">
        <v>9605</v>
      </c>
      <c r="G1982" s="139">
        <v>2011</v>
      </c>
      <c r="H1982" t="s">
        <v>148</v>
      </c>
      <c r="I1982">
        <v>0</v>
      </c>
    </row>
    <row r="1983" spans="1:9" ht="14.25" customHeight="1">
      <c r="A1983" s="1" t="s">
        <v>551</v>
      </c>
      <c r="B1983" s="1">
        <v>0</v>
      </c>
      <c r="C1983" s="210">
        <v>4</v>
      </c>
      <c r="D1983" s="1">
        <v>0</v>
      </c>
      <c r="E1983" t="s">
        <v>245</v>
      </c>
      <c r="F1983">
        <v>9605</v>
      </c>
      <c r="G1983" s="139">
        <v>2011</v>
      </c>
      <c r="H1983" t="s">
        <v>147</v>
      </c>
      <c r="I1983">
        <v>0</v>
      </c>
    </row>
    <row r="1984" spans="1:9" ht="14.25" customHeight="1">
      <c r="A1984" s="1" t="s">
        <v>551</v>
      </c>
      <c r="B1984" s="1">
        <v>0</v>
      </c>
      <c r="C1984" s="210">
        <v>3</v>
      </c>
      <c r="D1984" s="1">
        <v>0</v>
      </c>
      <c r="E1984" t="s">
        <v>245</v>
      </c>
      <c r="F1984">
        <v>9605</v>
      </c>
      <c r="G1984" s="139">
        <v>2011</v>
      </c>
      <c r="H1984" t="s">
        <v>146</v>
      </c>
      <c r="I1984">
        <v>0</v>
      </c>
    </row>
    <row r="1985" spans="1:9" ht="14.25" customHeight="1">
      <c r="A1985" s="1" t="s">
        <v>551</v>
      </c>
      <c r="B1985" s="1">
        <v>0</v>
      </c>
      <c r="C1985" s="210">
        <v>2</v>
      </c>
      <c r="D1985" s="1">
        <v>0</v>
      </c>
      <c r="E1985" t="s">
        <v>245</v>
      </c>
      <c r="F1985">
        <v>9605</v>
      </c>
      <c r="G1985" s="139">
        <v>2011</v>
      </c>
      <c r="H1985" t="s">
        <v>145</v>
      </c>
      <c r="I1985">
        <v>0</v>
      </c>
    </row>
    <row r="1986" spans="1:9" ht="14.25" customHeight="1">
      <c r="A1986" s="1" t="s">
        <v>551</v>
      </c>
      <c r="B1986" s="1">
        <v>0</v>
      </c>
      <c r="C1986" s="210">
        <v>1</v>
      </c>
      <c r="D1986" s="1">
        <v>0</v>
      </c>
      <c r="E1986" t="s">
        <v>245</v>
      </c>
      <c r="F1986">
        <v>9605</v>
      </c>
      <c r="G1986" s="139">
        <v>2011</v>
      </c>
      <c r="H1986" t="s">
        <v>144</v>
      </c>
      <c r="I1986">
        <v>0</v>
      </c>
    </row>
    <row r="1987" spans="1:9" ht="14.25" customHeight="1">
      <c r="A1987" s="1" t="s">
        <v>552</v>
      </c>
      <c r="B1987" s="1">
        <v>0</v>
      </c>
      <c r="C1987" s="210">
        <v>12</v>
      </c>
      <c r="D1987" s="1">
        <v>0</v>
      </c>
      <c r="E1987" t="s">
        <v>245</v>
      </c>
      <c r="F1987">
        <v>9606</v>
      </c>
      <c r="G1987" s="139">
        <v>2011</v>
      </c>
      <c r="H1987" t="s">
        <v>155</v>
      </c>
      <c r="I1987">
        <v>0</v>
      </c>
    </row>
    <row r="1988" spans="1:9" ht="14.25" customHeight="1">
      <c r="A1988" s="1" t="s">
        <v>552</v>
      </c>
      <c r="B1988" s="1">
        <v>0</v>
      </c>
      <c r="C1988" s="210">
        <v>11</v>
      </c>
      <c r="D1988" s="1">
        <v>0</v>
      </c>
      <c r="E1988" t="s">
        <v>245</v>
      </c>
      <c r="F1988">
        <v>9606</v>
      </c>
      <c r="G1988" s="139">
        <v>2011</v>
      </c>
      <c r="H1988" t="s">
        <v>154</v>
      </c>
      <c r="I1988">
        <v>0</v>
      </c>
    </row>
    <row r="1989" spans="1:9" ht="14.25" customHeight="1">
      <c r="A1989" s="1" t="s">
        <v>552</v>
      </c>
      <c r="B1989" s="1">
        <v>0</v>
      </c>
      <c r="C1989" s="210">
        <v>10</v>
      </c>
      <c r="D1989" s="1">
        <v>0</v>
      </c>
      <c r="E1989" t="s">
        <v>245</v>
      </c>
      <c r="F1989">
        <v>9606</v>
      </c>
      <c r="G1989" s="139">
        <v>2011</v>
      </c>
      <c r="H1989" t="s">
        <v>153</v>
      </c>
      <c r="I1989">
        <v>0</v>
      </c>
    </row>
    <row r="1990" spans="1:9" ht="14.25" customHeight="1">
      <c r="A1990" s="1" t="s">
        <v>552</v>
      </c>
      <c r="B1990" s="1">
        <v>0</v>
      </c>
      <c r="C1990" s="210">
        <v>9</v>
      </c>
      <c r="D1990" s="1">
        <v>0</v>
      </c>
      <c r="E1990" t="s">
        <v>245</v>
      </c>
      <c r="F1990">
        <v>9606</v>
      </c>
      <c r="G1990" s="139">
        <v>2011</v>
      </c>
      <c r="H1990" t="s">
        <v>152</v>
      </c>
      <c r="I1990">
        <v>0</v>
      </c>
    </row>
    <row r="1991" spans="1:9" ht="14.25" customHeight="1">
      <c r="A1991" s="1" t="s">
        <v>552</v>
      </c>
      <c r="B1991" s="1">
        <v>0</v>
      </c>
      <c r="C1991" s="210">
        <v>8</v>
      </c>
      <c r="D1991" s="1">
        <v>0</v>
      </c>
      <c r="E1991" t="s">
        <v>245</v>
      </c>
      <c r="F1991">
        <v>9606</v>
      </c>
      <c r="G1991" s="139">
        <v>2011</v>
      </c>
      <c r="H1991" t="s">
        <v>151</v>
      </c>
      <c r="I1991">
        <v>0</v>
      </c>
    </row>
    <row r="1992" spans="1:9" ht="14.25" customHeight="1">
      <c r="A1992" s="1" t="s">
        <v>552</v>
      </c>
      <c r="B1992" s="1">
        <v>0</v>
      </c>
      <c r="C1992" s="210">
        <v>7</v>
      </c>
      <c r="D1992" s="1">
        <v>0</v>
      </c>
      <c r="E1992" t="s">
        <v>245</v>
      </c>
      <c r="F1992">
        <v>9606</v>
      </c>
      <c r="G1992" s="139">
        <v>2011</v>
      </c>
      <c r="H1992" t="s">
        <v>150</v>
      </c>
      <c r="I1992">
        <v>0</v>
      </c>
    </row>
    <row r="1993" spans="1:9" ht="14.25" customHeight="1">
      <c r="A1993" s="1" t="s">
        <v>552</v>
      </c>
      <c r="B1993" s="1">
        <v>0</v>
      </c>
      <c r="C1993" s="210">
        <v>6</v>
      </c>
      <c r="D1993" s="1">
        <v>0</v>
      </c>
      <c r="E1993" t="s">
        <v>245</v>
      </c>
      <c r="F1993">
        <v>9606</v>
      </c>
      <c r="G1993" s="139">
        <v>2011</v>
      </c>
      <c r="H1993" t="s">
        <v>149</v>
      </c>
      <c r="I1993">
        <v>0</v>
      </c>
    </row>
    <row r="1994" spans="1:9" ht="14.25" customHeight="1">
      <c r="A1994" s="1" t="s">
        <v>552</v>
      </c>
      <c r="B1994" s="1">
        <v>0</v>
      </c>
      <c r="C1994" s="210">
        <v>5</v>
      </c>
      <c r="D1994" s="1">
        <v>0</v>
      </c>
      <c r="E1994" t="s">
        <v>245</v>
      </c>
      <c r="F1994">
        <v>9606</v>
      </c>
      <c r="G1994" s="139">
        <v>2011</v>
      </c>
      <c r="H1994" t="s">
        <v>148</v>
      </c>
      <c r="I1994">
        <v>0</v>
      </c>
    </row>
    <row r="1995" spans="1:9" ht="14.25" customHeight="1">
      <c r="A1995" s="1" t="s">
        <v>552</v>
      </c>
      <c r="B1995" s="1">
        <v>0</v>
      </c>
      <c r="C1995" s="210">
        <v>4</v>
      </c>
      <c r="D1995" s="1">
        <v>0</v>
      </c>
      <c r="E1995" t="s">
        <v>245</v>
      </c>
      <c r="F1995">
        <v>9606</v>
      </c>
      <c r="G1995" s="139">
        <v>2011</v>
      </c>
      <c r="H1995" t="s">
        <v>147</v>
      </c>
      <c r="I1995">
        <v>0</v>
      </c>
    </row>
    <row r="1996" spans="1:9" ht="14.25" customHeight="1">
      <c r="A1996" s="1" t="s">
        <v>552</v>
      </c>
      <c r="B1996" s="1">
        <v>0</v>
      </c>
      <c r="C1996" s="210">
        <v>3</v>
      </c>
      <c r="D1996" s="1">
        <v>0</v>
      </c>
      <c r="E1996" t="s">
        <v>245</v>
      </c>
      <c r="F1996">
        <v>9606</v>
      </c>
      <c r="G1996" s="139">
        <v>2011</v>
      </c>
      <c r="H1996" t="s">
        <v>146</v>
      </c>
      <c r="I1996">
        <v>0</v>
      </c>
    </row>
    <row r="1997" spans="1:9" ht="14.25" customHeight="1">
      <c r="A1997" s="1" t="s">
        <v>552</v>
      </c>
      <c r="B1997" s="1">
        <v>0</v>
      </c>
      <c r="C1997" s="210">
        <v>2</v>
      </c>
      <c r="D1997" s="1">
        <v>0</v>
      </c>
      <c r="E1997" t="s">
        <v>245</v>
      </c>
      <c r="F1997">
        <v>9606</v>
      </c>
      <c r="G1997" s="139">
        <v>2011</v>
      </c>
      <c r="H1997" t="s">
        <v>145</v>
      </c>
      <c r="I1997">
        <v>0</v>
      </c>
    </row>
    <row r="1998" spans="1:9" ht="14.25" customHeight="1">
      <c r="A1998" s="1" t="s">
        <v>552</v>
      </c>
      <c r="B1998" s="1">
        <v>0</v>
      </c>
      <c r="C1998" s="210">
        <v>1</v>
      </c>
      <c r="D1998" s="1">
        <v>0</v>
      </c>
      <c r="E1998" t="s">
        <v>245</v>
      </c>
      <c r="F1998">
        <v>9606</v>
      </c>
      <c r="G1998" s="139">
        <v>2011</v>
      </c>
      <c r="H1998" t="s">
        <v>144</v>
      </c>
      <c r="I1998">
        <v>0</v>
      </c>
    </row>
    <row r="1999" spans="1:9" ht="14.25" customHeight="1">
      <c r="A1999" s="1" t="s">
        <v>553</v>
      </c>
      <c r="B1999" s="1" t="s">
        <v>9</v>
      </c>
      <c r="C1999" s="210" t="s">
        <v>9</v>
      </c>
      <c r="D1999" s="1" t="s">
        <v>8</v>
      </c>
      <c r="E1999" t="s">
        <v>38</v>
      </c>
      <c r="F1999">
        <v>9601</v>
      </c>
      <c r="G1999" s="139">
        <v>2011</v>
      </c>
      <c r="H1999" t="s">
        <v>155</v>
      </c>
      <c r="I1999">
        <v>-1</v>
      </c>
    </row>
    <row r="2000" spans="1:9" ht="14.25" customHeight="1">
      <c r="A2000" s="1" t="s">
        <v>553</v>
      </c>
      <c r="B2000" s="1" t="s">
        <v>9</v>
      </c>
      <c r="C2000" s="210" t="s">
        <v>9</v>
      </c>
      <c r="D2000" s="1" t="s">
        <v>8</v>
      </c>
      <c r="E2000" t="s">
        <v>38</v>
      </c>
      <c r="F2000">
        <v>9601</v>
      </c>
      <c r="G2000" s="139">
        <v>2011</v>
      </c>
      <c r="H2000" t="s">
        <v>154</v>
      </c>
      <c r="I2000">
        <v>-1</v>
      </c>
    </row>
    <row r="2001" spans="1:9" ht="14.25" customHeight="1">
      <c r="A2001" s="1" t="s">
        <v>553</v>
      </c>
      <c r="B2001" s="1" t="s">
        <v>9</v>
      </c>
      <c r="C2001" s="210" t="s">
        <v>9</v>
      </c>
      <c r="D2001" s="1" t="s">
        <v>8</v>
      </c>
      <c r="E2001" t="s">
        <v>38</v>
      </c>
      <c r="F2001">
        <v>9601</v>
      </c>
      <c r="G2001" s="139">
        <v>2011</v>
      </c>
      <c r="H2001" t="s">
        <v>153</v>
      </c>
      <c r="I2001">
        <v>-1</v>
      </c>
    </row>
    <row r="2002" spans="1:9" ht="14.25" customHeight="1">
      <c r="A2002" s="1" t="s">
        <v>553</v>
      </c>
      <c r="B2002" s="1" t="s">
        <v>9</v>
      </c>
      <c r="C2002" s="210" t="s">
        <v>9</v>
      </c>
      <c r="D2002" s="1" t="s">
        <v>8</v>
      </c>
      <c r="E2002" t="s">
        <v>38</v>
      </c>
      <c r="F2002">
        <v>9601</v>
      </c>
      <c r="G2002" s="139">
        <v>2011</v>
      </c>
      <c r="H2002" t="s">
        <v>152</v>
      </c>
      <c r="I2002">
        <v>-1</v>
      </c>
    </row>
    <row r="2003" spans="1:9" ht="14.25" customHeight="1">
      <c r="A2003" s="1" t="s">
        <v>553</v>
      </c>
      <c r="B2003" s="1" t="s">
        <v>9</v>
      </c>
      <c r="C2003" s="210" t="s">
        <v>9</v>
      </c>
      <c r="D2003" s="1" t="s">
        <v>8</v>
      </c>
      <c r="E2003" t="s">
        <v>38</v>
      </c>
      <c r="F2003">
        <v>9601</v>
      </c>
      <c r="G2003" s="139">
        <v>2011</v>
      </c>
      <c r="H2003" t="s">
        <v>151</v>
      </c>
      <c r="I2003">
        <v>-1</v>
      </c>
    </row>
    <row r="2004" spans="1:9" ht="14.25" customHeight="1">
      <c r="A2004" s="1" t="s">
        <v>553</v>
      </c>
      <c r="B2004" s="1" t="s">
        <v>9</v>
      </c>
      <c r="C2004" s="210" t="s">
        <v>9</v>
      </c>
      <c r="D2004" s="1" t="s">
        <v>8</v>
      </c>
      <c r="E2004" t="s">
        <v>38</v>
      </c>
      <c r="F2004">
        <v>9601</v>
      </c>
      <c r="G2004" s="139">
        <v>2011</v>
      </c>
      <c r="H2004" t="s">
        <v>150</v>
      </c>
      <c r="I2004">
        <v>-1</v>
      </c>
    </row>
    <row r="2005" spans="1:9" ht="14.25" customHeight="1">
      <c r="A2005" s="1" t="s">
        <v>553</v>
      </c>
      <c r="B2005" s="1" t="s">
        <v>9</v>
      </c>
      <c r="C2005" s="210" t="s">
        <v>9</v>
      </c>
      <c r="D2005" s="1" t="s">
        <v>8</v>
      </c>
      <c r="E2005" t="s">
        <v>38</v>
      </c>
      <c r="F2005">
        <v>9601</v>
      </c>
      <c r="G2005" s="139">
        <v>2011</v>
      </c>
      <c r="H2005" t="s">
        <v>149</v>
      </c>
      <c r="I2005">
        <v>-1</v>
      </c>
    </row>
    <row r="2006" spans="1:9" ht="14.25" customHeight="1">
      <c r="A2006" s="1" t="s">
        <v>553</v>
      </c>
      <c r="B2006" s="1" t="s">
        <v>9</v>
      </c>
      <c r="C2006" s="210" t="s">
        <v>9</v>
      </c>
      <c r="D2006" s="1" t="s">
        <v>8</v>
      </c>
      <c r="E2006" t="s">
        <v>38</v>
      </c>
      <c r="F2006">
        <v>9601</v>
      </c>
      <c r="G2006" s="139">
        <v>2011</v>
      </c>
      <c r="H2006" t="s">
        <v>148</v>
      </c>
      <c r="I2006">
        <v>-1</v>
      </c>
    </row>
    <row r="2007" spans="1:9" ht="14.25" customHeight="1">
      <c r="A2007" s="1" t="s">
        <v>553</v>
      </c>
      <c r="B2007" s="1" t="s">
        <v>9</v>
      </c>
      <c r="C2007" s="210" t="s">
        <v>9</v>
      </c>
      <c r="D2007" s="1" t="s">
        <v>8</v>
      </c>
      <c r="E2007" t="s">
        <v>38</v>
      </c>
      <c r="F2007">
        <v>9601</v>
      </c>
      <c r="G2007" s="139">
        <v>2011</v>
      </c>
      <c r="H2007" t="s">
        <v>147</v>
      </c>
      <c r="I2007">
        <v>-1</v>
      </c>
    </row>
    <row r="2008" spans="1:9" ht="14.25" customHeight="1">
      <c r="A2008" s="1" t="s">
        <v>553</v>
      </c>
      <c r="B2008" s="1" t="s">
        <v>9</v>
      </c>
      <c r="C2008" s="210" t="s">
        <v>9</v>
      </c>
      <c r="D2008" s="1" t="s">
        <v>8</v>
      </c>
      <c r="E2008" t="s">
        <v>38</v>
      </c>
      <c r="F2008">
        <v>9601</v>
      </c>
      <c r="G2008" s="139">
        <v>2011</v>
      </c>
      <c r="H2008" t="s">
        <v>146</v>
      </c>
      <c r="I2008">
        <v>-1</v>
      </c>
    </row>
    <row r="2009" spans="1:9" ht="14.25" customHeight="1">
      <c r="A2009" s="1" t="s">
        <v>553</v>
      </c>
      <c r="B2009" s="1" t="s">
        <v>9</v>
      </c>
      <c r="C2009" s="210" t="s">
        <v>9</v>
      </c>
      <c r="D2009" s="1" t="s">
        <v>8</v>
      </c>
      <c r="E2009" t="s">
        <v>38</v>
      </c>
      <c r="F2009">
        <v>9601</v>
      </c>
      <c r="G2009" s="139">
        <v>2011</v>
      </c>
      <c r="H2009" t="s">
        <v>145</v>
      </c>
      <c r="I2009">
        <v>-1</v>
      </c>
    </row>
    <row r="2010" spans="1:9" ht="14.25" customHeight="1">
      <c r="A2010" s="1" t="s">
        <v>553</v>
      </c>
      <c r="B2010" s="1" t="s">
        <v>9</v>
      </c>
      <c r="C2010" s="210" t="s">
        <v>9</v>
      </c>
      <c r="D2010" s="1" t="s">
        <v>8</v>
      </c>
      <c r="E2010" t="s">
        <v>38</v>
      </c>
      <c r="F2010">
        <v>9601</v>
      </c>
      <c r="G2010" s="139">
        <v>2011</v>
      </c>
      <c r="H2010" t="s">
        <v>144</v>
      </c>
      <c r="I2010">
        <v>-1</v>
      </c>
    </row>
    <row r="2011" spans="1:9" ht="14.25" customHeight="1">
      <c r="A2011" s="1" t="s">
        <v>554</v>
      </c>
      <c r="B2011" s="1" t="s">
        <v>9</v>
      </c>
      <c r="C2011" s="210" t="s">
        <v>9</v>
      </c>
      <c r="D2011" s="1" t="s">
        <v>8</v>
      </c>
      <c r="E2011" t="s">
        <v>38</v>
      </c>
      <c r="F2011">
        <v>9602</v>
      </c>
      <c r="G2011" s="139">
        <v>2011</v>
      </c>
      <c r="H2011" t="s">
        <v>155</v>
      </c>
      <c r="I2011">
        <v>-1</v>
      </c>
    </row>
    <row r="2012" spans="1:9" ht="14.25" customHeight="1">
      <c r="A2012" s="1" t="s">
        <v>554</v>
      </c>
      <c r="B2012" s="1" t="s">
        <v>9</v>
      </c>
      <c r="C2012" s="210" t="s">
        <v>9</v>
      </c>
      <c r="D2012" s="1" t="s">
        <v>8</v>
      </c>
      <c r="E2012" t="s">
        <v>38</v>
      </c>
      <c r="F2012">
        <v>9602</v>
      </c>
      <c r="G2012" s="139">
        <v>2011</v>
      </c>
      <c r="H2012" t="s">
        <v>154</v>
      </c>
      <c r="I2012">
        <v>-1</v>
      </c>
    </row>
    <row r="2013" spans="1:9" ht="14.25" customHeight="1">
      <c r="A2013" s="1" t="s">
        <v>554</v>
      </c>
      <c r="B2013" s="1" t="s">
        <v>9</v>
      </c>
      <c r="C2013" s="210" t="s">
        <v>9</v>
      </c>
      <c r="D2013" s="1" t="s">
        <v>8</v>
      </c>
      <c r="E2013" t="s">
        <v>38</v>
      </c>
      <c r="F2013">
        <v>9602</v>
      </c>
      <c r="G2013" s="139">
        <v>2011</v>
      </c>
      <c r="H2013" t="s">
        <v>153</v>
      </c>
      <c r="I2013">
        <v>-1</v>
      </c>
    </row>
    <row r="2014" spans="1:9" ht="14.25" customHeight="1">
      <c r="A2014" s="1" t="s">
        <v>554</v>
      </c>
      <c r="B2014" s="1" t="s">
        <v>9</v>
      </c>
      <c r="C2014" s="210" t="s">
        <v>9</v>
      </c>
      <c r="D2014" s="1" t="s">
        <v>8</v>
      </c>
      <c r="E2014" t="s">
        <v>38</v>
      </c>
      <c r="F2014">
        <v>9602</v>
      </c>
      <c r="G2014" s="139">
        <v>2011</v>
      </c>
      <c r="H2014" t="s">
        <v>152</v>
      </c>
      <c r="I2014">
        <v>-1</v>
      </c>
    </row>
    <row r="2015" spans="1:9" ht="14.25" customHeight="1">
      <c r="A2015" s="1" t="s">
        <v>554</v>
      </c>
      <c r="B2015" s="1" t="s">
        <v>9</v>
      </c>
      <c r="C2015" s="210" t="s">
        <v>9</v>
      </c>
      <c r="D2015" s="1" t="s">
        <v>8</v>
      </c>
      <c r="E2015" t="s">
        <v>38</v>
      </c>
      <c r="F2015">
        <v>9602</v>
      </c>
      <c r="G2015" s="139">
        <v>2011</v>
      </c>
      <c r="H2015" t="s">
        <v>151</v>
      </c>
      <c r="I2015">
        <v>-1</v>
      </c>
    </row>
    <row r="2016" spans="1:9" ht="14.25" customHeight="1">
      <c r="A2016" s="1" t="s">
        <v>554</v>
      </c>
      <c r="B2016" s="1" t="s">
        <v>9</v>
      </c>
      <c r="C2016" s="210" t="s">
        <v>9</v>
      </c>
      <c r="D2016" s="1" t="s">
        <v>8</v>
      </c>
      <c r="E2016" t="s">
        <v>38</v>
      </c>
      <c r="F2016">
        <v>9602</v>
      </c>
      <c r="G2016" s="139">
        <v>2011</v>
      </c>
      <c r="H2016" t="s">
        <v>150</v>
      </c>
      <c r="I2016">
        <v>-1</v>
      </c>
    </row>
    <row r="2017" spans="1:9" ht="14.25" customHeight="1">
      <c r="A2017" s="1" t="s">
        <v>554</v>
      </c>
      <c r="B2017" s="1" t="s">
        <v>9</v>
      </c>
      <c r="C2017" s="210" t="s">
        <v>9</v>
      </c>
      <c r="D2017" s="1" t="s">
        <v>8</v>
      </c>
      <c r="E2017" t="s">
        <v>38</v>
      </c>
      <c r="F2017">
        <v>9602</v>
      </c>
      <c r="G2017" s="139">
        <v>2011</v>
      </c>
      <c r="H2017" t="s">
        <v>149</v>
      </c>
      <c r="I2017">
        <v>-1</v>
      </c>
    </row>
    <row r="2018" spans="1:9" ht="14.25" customHeight="1">
      <c r="A2018" s="1" t="s">
        <v>554</v>
      </c>
      <c r="B2018" s="1" t="s">
        <v>9</v>
      </c>
      <c r="C2018" s="210" t="s">
        <v>9</v>
      </c>
      <c r="D2018" s="1" t="s">
        <v>8</v>
      </c>
      <c r="E2018" t="s">
        <v>38</v>
      </c>
      <c r="F2018">
        <v>9602</v>
      </c>
      <c r="G2018" s="139">
        <v>2011</v>
      </c>
      <c r="H2018" t="s">
        <v>148</v>
      </c>
      <c r="I2018">
        <v>-1</v>
      </c>
    </row>
    <row r="2019" spans="1:9" ht="14.25" customHeight="1">
      <c r="A2019" s="1" t="s">
        <v>554</v>
      </c>
      <c r="B2019" s="1" t="s">
        <v>9</v>
      </c>
      <c r="C2019" s="210" t="s">
        <v>9</v>
      </c>
      <c r="D2019" s="1" t="s">
        <v>8</v>
      </c>
      <c r="E2019" t="s">
        <v>38</v>
      </c>
      <c r="F2019">
        <v>9602</v>
      </c>
      <c r="G2019" s="139">
        <v>2011</v>
      </c>
      <c r="H2019" t="s">
        <v>147</v>
      </c>
      <c r="I2019">
        <v>-1</v>
      </c>
    </row>
    <row r="2020" spans="1:9" ht="14.25" customHeight="1">
      <c r="A2020" s="1" t="s">
        <v>554</v>
      </c>
      <c r="B2020" s="1" t="s">
        <v>9</v>
      </c>
      <c r="C2020" s="210" t="s">
        <v>9</v>
      </c>
      <c r="D2020" s="1" t="s">
        <v>8</v>
      </c>
      <c r="E2020" t="s">
        <v>38</v>
      </c>
      <c r="F2020">
        <v>9602</v>
      </c>
      <c r="G2020" s="139">
        <v>2011</v>
      </c>
      <c r="H2020" t="s">
        <v>146</v>
      </c>
      <c r="I2020">
        <v>-1</v>
      </c>
    </row>
    <row r="2021" spans="1:9" ht="14.25" customHeight="1">
      <c r="A2021" s="1" t="s">
        <v>554</v>
      </c>
      <c r="B2021" s="1" t="s">
        <v>9</v>
      </c>
      <c r="C2021" s="210" t="s">
        <v>9</v>
      </c>
      <c r="D2021" s="1" t="s">
        <v>8</v>
      </c>
      <c r="E2021" t="s">
        <v>38</v>
      </c>
      <c r="F2021">
        <v>9602</v>
      </c>
      <c r="G2021" s="139">
        <v>2011</v>
      </c>
      <c r="H2021" t="s">
        <v>145</v>
      </c>
      <c r="I2021">
        <v>-1</v>
      </c>
    </row>
    <row r="2022" spans="1:9" ht="14.25" customHeight="1">
      <c r="A2022" s="1" t="s">
        <v>554</v>
      </c>
      <c r="B2022" s="1" t="s">
        <v>9</v>
      </c>
      <c r="C2022" s="210" t="s">
        <v>9</v>
      </c>
      <c r="D2022" s="1" t="s">
        <v>8</v>
      </c>
      <c r="E2022" t="s">
        <v>38</v>
      </c>
      <c r="F2022">
        <v>9602</v>
      </c>
      <c r="G2022" s="139">
        <v>2011</v>
      </c>
      <c r="H2022" t="s">
        <v>144</v>
      </c>
      <c r="I2022">
        <v>-1</v>
      </c>
    </row>
    <row r="2023" spans="1:9" ht="14.25" customHeight="1">
      <c r="A2023" s="1" t="s">
        <v>555</v>
      </c>
      <c r="B2023" s="1" t="s">
        <v>9</v>
      </c>
      <c r="C2023" s="210" t="s">
        <v>9</v>
      </c>
      <c r="D2023" s="1" t="s">
        <v>8</v>
      </c>
      <c r="E2023" t="s">
        <v>38</v>
      </c>
      <c r="F2023">
        <v>9603</v>
      </c>
      <c r="G2023" s="139">
        <v>2011</v>
      </c>
      <c r="H2023" t="s">
        <v>155</v>
      </c>
      <c r="I2023">
        <v>-1</v>
      </c>
    </row>
    <row r="2024" spans="1:9" ht="14.25" customHeight="1">
      <c r="A2024" s="1" t="s">
        <v>555</v>
      </c>
      <c r="B2024" s="1" t="s">
        <v>9</v>
      </c>
      <c r="C2024" s="210" t="s">
        <v>9</v>
      </c>
      <c r="D2024" s="1" t="s">
        <v>8</v>
      </c>
      <c r="E2024" t="s">
        <v>38</v>
      </c>
      <c r="F2024">
        <v>9603</v>
      </c>
      <c r="G2024" s="139">
        <v>2011</v>
      </c>
      <c r="H2024" t="s">
        <v>154</v>
      </c>
      <c r="I2024">
        <v>-1</v>
      </c>
    </row>
    <row r="2025" spans="1:9" ht="14.25" customHeight="1">
      <c r="A2025" s="1" t="s">
        <v>555</v>
      </c>
      <c r="B2025" s="1" t="s">
        <v>9</v>
      </c>
      <c r="C2025" s="210" t="s">
        <v>9</v>
      </c>
      <c r="D2025" s="1" t="s">
        <v>8</v>
      </c>
      <c r="E2025" t="s">
        <v>38</v>
      </c>
      <c r="F2025">
        <v>9603</v>
      </c>
      <c r="G2025" s="139">
        <v>2011</v>
      </c>
      <c r="H2025" t="s">
        <v>153</v>
      </c>
      <c r="I2025">
        <v>-1</v>
      </c>
    </row>
    <row r="2026" spans="1:9" ht="14.25" customHeight="1">
      <c r="A2026" s="1" t="s">
        <v>555</v>
      </c>
      <c r="B2026" s="1" t="s">
        <v>9</v>
      </c>
      <c r="C2026" s="210" t="s">
        <v>9</v>
      </c>
      <c r="D2026" s="1" t="s">
        <v>8</v>
      </c>
      <c r="E2026" t="s">
        <v>38</v>
      </c>
      <c r="F2026">
        <v>9603</v>
      </c>
      <c r="G2026" s="139">
        <v>2011</v>
      </c>
      <c r="H2026" t="s">
        <v>152</v>
      </c>
      <c r="I2026">
        <v>-1</v>
      </c>
    </row>
    <row r="2027" spans="1:9" ht="14.25" customHeight="1">
      <c r="A2027" s="1" t="s">
        <v>555</v>
      </c>
      <c r="B2027" s="1" t="s">
        <v>9</v>
      </c>
      <c r="C2027" s="210" t="s">
        <v>9</v>
      </c>
      <c r="D2027" s="1" t="s">
        <v>8</v>
      </c>
      <c r="E2027" t="s">
        <v>38</v>
      </c>
      <c r="F2027">
        <v>9603</v>
      </c>
      <c r="G2027" s="139">
        <v>2011</v>
      </c>
      <c r="H2027" t="s">
        <v>151</v>
      </c>
      <c r="I2027">
        <v>-1</v>
      </c>
    </row>
    <row r="2028" spans="1:9" ht="14.25" customHeight="1">
      <c r="A2028" s="1" t="s">
        <v>555</v>
      </c>
      <c r="B2028" s="1" t="s">
        <v>9</v>
      </c>
      <c r="C2028" s="210" t="s">
        <v>9</v>
      </c>
      <c r="D2028" s="1" t="s">
        <v>8</v>
      </c>
      <c r="E2028" t="s">
        <v>38</v>
      </c>
      <c r="F2028">
        <v>9603</v>
      </c>
      <c r="G2028" s="139">
        <v>2011</v>
      </c>
      <c r="H2028" t="s">
        <v>150</v>
      </c>
      <c r="I2028">
        <v>-1</v>
      </c>
    </row>
    <row r="2029" spans="1:9" ht="14.25" customHeight="1">
      <c r="A2029" s="1" t="s">
        <v>555</v>
      </c>
      <c r="B2029" s="1" t="s">
        <v>9</v>
      </c>
      <c r="C2029" s="210" t="s">
        <v>9</v>
      </c>
      <c r="D2029" s="1" t="s">
        <v>8</v>
      </c>
      <c r="E2029" t="s">
        <v>38</v>
      </c>
      <c r="F2029">
        <v>9603</v>
      </c>
      <c r="G2029" s="139">
        <v>2011</v>
      </c>
      <c r="H2029" t="s">
        <v>149</v>
      </c>
      <c r="I2029">
        <v>-1</v>
      </c>
    </row>
    <row r="2030" spans="1:9" ht="14.25" customHeight="1">
      <c r="A2030" s="1" t="s">
        <v>555</v>
      </c>
      <c r="B2030" s="1" t="s">
        <v>9</v>
      </c>
      <c r="C2030" s="210" t="s">
        <v>9</v>
      </c>
      <c r="D2030" s="1" t="s">
        <v>8</v>
      </c>
      <c r="E2030" t="s">
        <v>38</v>
      </c>
      <c r="F2030">
        <v>9603</v>
      </c>
      <c r="G2030" s="139">
        <v>2011</v>
      </c>
      <c r="H2030" t="s">
        <v>148</v>
      </c>
      <c r="I2030">
        <v>-1</v>
      </c>
    </row>
    <row r="2031" spans="1:9" ht="14.25" customHeight="1">
      <c r="A2031" s="1" t="s">
        <v>555</v>
      </c>
      <c r="B2031" s="1" t="s">
        <v>9</v>
      </c>
      <c r="C2031" s="210" t="s">
        <v>9</v>
      </c>
      <c r="D2031" s="1" t="s">
        <v>8</v>
      </c>
      <c r="E2031" t="s">
        <v>38</v>
      </c>
      <c r="F2031">
        <v>9603</v>
      </c>
      <c r="G2031" s="139">
        <v>2011</v>
      </c>
      <c r="H2031" t="s">
        <v>147</v>
      </c>
      <c r="I2031">
        <v>-1</v>
      </c>
    </row>
    <row r="2032" spans="1:9" ht="14.25" customHeight="1">
      <c r="A2032" s="1" t="s">
        <v>555</v>
      </c>
      <c r="B2032" s="1" t="s">
        <v>9</v>
      </c>
      <c r="C2032" s="210" t="s">
        <v>9</v>
      </c>
      <c r="D2032" s="1" t="s">
        <v>8</v>
      </c>
      <c r="E2032" t="s">
        <v>38</v>
      </c>
      <c r="F2032">
        <v>9603</v>
      </c>
      <c r="G2032" s="139">
        <v>2011</v>
      </c>
      <c r="H2032" t="s">
        <v>146</v>
      </c>
      <c r="I2032">
        <v>-1</v>
      </c>
    </row>
    <row r="2033" spans="1:9" ht="14.25" customHeight="1">
      <c r="A2033" s="1" t="s">
        <v>555</v>
      </c>
      <c r="B2033" s="1" t="s">
        <v>9</v>
      </c>
      <c r="C2033" s="210" t="s">
        <v>9</v>
      </c>
      <c r="D2033" s="1" t="s">
        <v>8</v>
      </c>
      <c r="E2033" t="s">
        <v>38</v>
      </c>
      <c r="F2033">
        <v>9603</v>
      </c>
      <c r="G2033" s="139">
        <v>2011</v>
      </c>
      <c r="H2033" t="s">
        <v>145</v>
      </c>
      <c r="I2033">
        <v>-1</v>
      </c>
    </row>
    <row r="2034" spans="1:9" ht="14.25" customHeight="1">
      <c r="A2034" s="1" t="s">
        <v>555</v>
      </c>
      <c r="B2034" s="403" t="s">
        <v>9</v>
      </c>
      <c r="C2034" s="404" t="s">
        <v>9</v>
      </c>
      <c r="D2034" s="403" t="s">
        <v>8</v>
      </c>
      <c r="E2034" t="s">
        <v>38</v>
      </c>
      <c r="F2034">
        <v>9603</v>
      </c>
      <c r="G2034" s="139">
        <v>2011</v>
      </c>
      <c r="H2034" t="s">
        <v>144</v>
      </c>
      <c r="I2034">
        <v>-1</v>
      </c>
    </row>
    <row r="2035" spans="1:9" ht="14.25" customHeight="1">
      <c r="A2035" s="1" t="s">
        <v>556</v>
      </c>
      <c r="B2035" s="1" t="s">
        <v>9</v>
      </c>
      <c r="C2035" s="210" t="s">
        <v>9</v>
      </c>
      <c r="D2035" s="1" t="s">
        <v>8</v>
      </c>
      <c r="E2035" t="s">
        <v>38</v>
      </c>
      <c r="F2035">
        <v>9604</v>
      </c>
      <c r="G2035" s="139">
        <v>2011</v>
      </c>
      <c r="H2035" t="s">
        <v>155</v>
      </c>
      <c r="I2035">
        <v>-1</v>
      </c>
    </row>
    <row r="2036" spans="1:9" ht="14.25" customHeight="1">
      <c r="A2036" s="1" t="s">
        <v>556</v>
      </c>
      <c r="B2036" s="1" t="s">
        <v>9</v>
      </c>
      <c r="C2036" s="210" t="s">
        <v>9</v>
      </c>
      <c r="D2036" s="1" t="s">
        <v>8</v>
      </c>
      <c r="E2036" t="s">
        <v>38</v>
      </c>
      <c r="F2036">
        <v>9604</v>
      </c>
      <c r="G2036" s="139">
        <v>2011</v>
      </c>
      <c r="H2036" t="s">
        <v>154</v>
      </c>
      <c r="I2036">
        <v>-1</v>
      </c>
    </row>
    <row r="2037" spans="1:9" ht="14.25" customHeight="1">
      <c r="A2037" s="1" t="s">
        <v>556</v>
      </c>
      <c r="B2037" s="1" t="s">
        <v>9</v>
      </c>
      <c r="C2037" s="210" t="s">
        <v>9</v>
      </c>
      <c r="D2037" s="1" t="s">
        <v>8</v>
      </c>
      <c r="E2037" t="s">
        <v>38</v>
      </c>
      <c r="F2037">
        <v>9604</v>
      </c>
      <c r="G2037" s="139">
        <v>2011</v>
      </c>
      <c r="H2037" t="s">
        <v>153</v>
      </c>
      <c r="I2037">
        <v>-1</v>
      </c>
    </row>
    <row r="2038" spans="1:9" ht="14.25" customHeight="1">
      <c r="A2038" s="1" t="s">
        <v>556</v>
      </c>
      <c r="B2038" s="1" t="s">
        <v>9</v>
      </c>
      <c r="C2038" s="210" t="s">
        <v>9</v>
      </c>
      <c r="D2038" s="1" t="s">
        <v>8</v>
      </c>
      <c r="E2038" t="s">
        <v>38</v>
      </c>
      <c r="F2038">
        <v>9604</v>
      </c>
      <c r="G2038" s="139">
        <v>2011</v>
      </c>
      <c r="H2038" t="s">
        <v>152</v>
      </c>
      <c r="I2038">
        <v>-1</v>
      </c>
    </row>
    <row r="2039" spans="1:9" ht="14.25" customHeight="1">
      <c r="A2039" s="1" t="s">
        <v>556</v>
      </c>
      <c r="B2039" s="1" t="s">
        <v>9</v>
      </c>
      <c r="C2039" s="210" t="s">
        <v>9</v>
      </c>
      <c r="D2039" s="1" t="s">
        <v>8</v>
      </c>
      <c r="E2039" t="s">
        <v>38</v>
      </c>
      <c r="F2039">
        <v>9604</v>
      </c>
      <c r="G2039" s="139">
        <v>2011</v>
      </c>
      <c r="H2039" t="s">
        <v>151</v>
      </c>
      <c r="I2039">
        <v>-1</v>
      </c>
    </row>
    <row r="2040" spans="1:9" ht="14.25" customHeight="1">
      <c r="A2040" s="1" t="s">
        <v>556</v>
      </c>
      <c r="B2040" s="1" t="s">
        <v>9</v>
      </c>
      <c r="C2040" s="210" t="s">
        <v>9</v>
      </c>
      <c r="D2040" s="1" t="s">
        <v>8</v>
      </c>
      <c r="E2040" t="s">
        <v>38</v>
      </c>
      <c r="F2040">
        <v>9604</v>
      </c>
      <c r="G2040" s="139">
        <v>2011</v>
      </c>
      <c r="H2040" t="s">
        <v>150</v>
      </c>
      <c r="I2040">
        <v>-1</v>
      </c>
    </row>
    <row r="2041" spans="1:9" ht="14.25" customHeight="1">
      <c r="A2041" s="1" t="s">
        <v>556</v>
      </c>
      <c r="B2041" s="1" t="s">
        <v>9</v>
      </c>
      <c r="C2041" s="210" t="s">
        <v>9</v>
      </c>
      <c r="D2041" s="1" t="s">
        <v>8</v>
      </c>
      <c r="E2041" t="s">
        <v>38</v>
      </c>
      <c r="F2041">
        <v>9604</v>
      </c>
      <c r="G2041" s="139">
        <v>2011</v>
      </c>
      <c r="H2041" t="s">
        <v>149</v>
      </c>
      <c r="I2041">
        <v>-1</v>
      </c>
    </row>
    <row r="2042" spans="1:9" ht="14.25" customHeight="1">
      <c r="A2042" s="1" t="s">
        <v>556</v>
      </c>
      <c r="B2042" s="1" t="s">
        <v>9</v>
      </c>
      <c r="C2042" s="210" t="s">
        <v>9</v>
      </c>
      <c r="D2042" s="1" t="s">
        <v>8</v>
      </c>
      <c r="E2042" t="s">
        <v>38</v>
      </c>
      <c r="F2042">
        <v>9604</v>
      </c>
      <c r="G2042" s="139">
        <v>2011</v>
      </c>
      <c r="H2042" t="s">
        <v>148</v>
      </c>
      <c r="I2042">
        <v>-1</v>
      </c>
    </row>
    <row r="2043" spans="1:9" ht="14.25" customHeight="1">
      <c r="A2043" s="1" t="s">
        <v>556</v>
      </c>
      <c r="B2043" s="1" t="s">
        <v>9</v>
      </c>
      <c r="C2043" s="210" t="s">
        <v>9</v>
      </c>
      <c r="D2043" s="1" t="s">
        <v>8</v>
      </c>
      <c r="E2043" t="s">
        <v>38</v>
      </c>
      <c r="F2043">
        <v>9604</v>
      </c>
      <c r="G2043" s="139">
        <v>2011</v>
      </c>
      <c r="H2043" t="s">
        <v>147</v>
      </c>
      <c r="I2043">
        <v>-1</v>
      </c>
    </row>
    <row r="2044" spans="1:9" ht="14.25" customHeight="1">
      <c r="A2044" s="1" t="s">
        <v>556</v>
      </c>
      <c r="B2044" s="1" t="s">
        <v>9</v>
      </c>
      <c r="C2044" s="210" t="s">
        <v>9</v>
      </c>
      <c r="D2044" s="1" t="s">
        <v>8</v>
      </c>
      <c r="E2044" t="s">
        <v>38</v>
      </c>
      <c r="F2044">
        <v>9604</v>
      </c>
      <c r="G2044" s="139">
        <v>2011</v>
      </c>
      <c r="H2044" t="s">
        <v>146</v>
      </c>
      <c r="I2044">
        <v>-1</v>
      </c>
    </row>
    <row r="2045" spans="1:9" ht="14.25" customHeight="1">
      <c r="A2045" s="1" t="s">
        <v>556</v>
      </c>
      <c r="B2045" s="1" t="s">
        <v>9</v>
      </c>
      <c r="C2045" s="210" t="s">
        <v>9</v>
      </c>
      <c r="D2045" s="1" t="s">
        <v>8</v>
      </c>
      <c r="E2045" t="s">
        <v>38</v>
      </c>
      <c r="F2045">
        <v>9604</v>
      </c>
      <c r="G2045" s="139">
        <v>2011</v>
      </c>
      <c r="H2045" t="s">
        <v>145</v>
      </c>
      <c r="I2045">
        <v>-1</v>
      </c>
    </row>
    <row r="2046" spans="1:9" ht="14.25" customHeight="1">
      <c r="A2046" s="1" t="s">
        <v>556</v>
      </c>
      <c r="B2046" s="1" t="s">
        <v>9</v>
      </c>
      <c r="C2046" s="210" t="s">
        <v>9</v>
      </c>
      <c r="D2046" s="1" t="s">
        <v>8</v>
      </c>
      <c r="E2046" t="s">
        <v>38</v>
      </c>
      <c r="F2046">
        <v>9604</v>
      </c>
      <c r="G2046" s="139">
        <v>2011</v>
      </c>
      <c r="H2046" t="s">
        <v>144</v>
      </c>
      <c r="I2046">
        <v>-1</v>
      </c>
    </row>
    <row r="2047" spans="1:9" ht="14.25" customHeight="1">
      <c r="A2047" s="1" t="s">
        <v>557</v>
      </c>
      <c r="B2047" s="1">
        <v>0</v>
      </c>
      <c r="C2047" s="210">
        <v>12</v>
      </c>
      <c r="D2047" s="1">
        <v>0</v>
      </c>
      <c r="E2047" t="s">
        <v>38</v>
      </c>
      <c r="F2047">
        <v>9605</v>
      </c>
      <c r="G2047" s="139">
        <v>2011</v>
      </c>
      <c r="H2047" t="s">
        <v>155</v>
      </c>
      <c r="I2047">
        <v>0</v>
      </c>
    </row>
    <row r="2048" spans="1:9" ht="14.25" customHeight="1">
      <c r="A2048" s="1" t="s">
        <v>557</v>
      </c>
      <c r="B2048" s="1">
        <v>0</v>
      </c>
      <c r="C2048" s="210">
        <v>11</v>
      </c>
      <c r="D2048" s="1">
        <v>0</v>
      </c>
      <c r="E2048" t="s">
        <v>38</v>
      </c>
      <c r="F2048">
        <v>9605</v>
      </c>
      <c r="G2048" s="139">
        <v>2011</v>
      </c>
      <c r="H2048" t="s">
        <v>154</v>
      </c>
      <c r="I2048">
        <v>0</v>
      </c>
    </row>
    <row r="2049" spans="1:9" ht="14.25" customHeight="1">
      <c r="A2049" s="1" t="s">
        <v>557</v>
      </c>
      <c r="B2049" s="1">
        <v>0</v>
      </c>
      <c r="C2049" s="210">
        <v>10</v>
      </c>
      <c r="D2049" s="1">
        <v>0</v>
      </c>
      <c r="E2049" t="s">
        <v>38</v>
      </c>
      <c r="F2049">
        <v>9605</v>
      </c>
      <c r="G2049" s="139">
        <v>2011</v>
      </c>
      <c r="H2049" t="s">
        <v>153</v>
      </c>
      <c r="I2049">
        <v>0</v>
      </c>
    </row>
    <row r="2050" spans="1:9" ht="14.25" customHeight="1">
      <c r="A2050" s="1" t="s">
        <v>557</v>
      </c>
      <c r="B2050" s="1">
        <v>0</v>
      </c>
      <c r="C2050" s="210">
        <v>9</v>
      </c>
      <c r="D2050" s="1">
        <v>0</v>
      </c>
      <c r="E2050" t="s">
        <v>38</v>
      </c>
      <c r="F2050">
        <v>9605</v>
      </c>
      <c r="G2050" s="139">
        <v>2011</v>
      </c>
      <c r="H2050" t="s">
        <v>152</v>
      </c>
      <c r="I2050">
        <v>0</v>
      </c>
    </row>
    <row r="2051" spans="1:9" ht="14.25" customHeight="1">
      <c r="A2051" s="1" t="s">
        <v>557</v>
      </c>
      <c r="B2051" s="1">
        <v>0</v>
      </c>
      <c r="C2051" s="210">
        <v>8</v>
      </c>
      <c r="D2051" s="1">
        <v>0</v>
      </c>
      <c r="E2051" t="s">
        <v>38</v>
      </c>
      <c r="F2051">
        <v>9605</v>
      </c>
      <c r="G2051" s="139">
        <v>2011</v>
      </c>
      <c r="H2051" t="s">
        <v>151</v>
      </c>
      <c r="I2051">
        <v>0</v>
      </c>
    </row>
    <row r="2052" spans="1:9" ht="14.25" customHeight="1">
      <c r="A2052" s="1" t="s">
        <v>557</v>
      </c>
      <c r="B2052" s="1">
        <v>0</v>
      </c>
      <c r="C2052" s="210">
        <v>7</v>
      </c>
      <c r="D2052" s="1">
        <v>0</v>
      </c>
      <c r="E2052" t="s">
        <v>38</v>
      </c>
      <c r="F2052">
        <v>9605</v>
      </c>
      <c r="G2052" s="139">
        <v>2011</v>
      </c>
      <c r="H2052" t="s">
        <v>150</v>
      </c>
      <c r="I2052">
        <v>0</v>
      </c>
    </row>
    <row r="2053" spans="1:9" ht="14.25" customHeight="1">
      <c r="A2053" s="1" t="s">
        <v>557</v>
      </c>
      <c r="B2053" s="1">
        <v>0</v>
      </c>
      <c r="C2053" s="210">
        <v>6</v>
      </c>
      <c r="D2053" s="1">
        <v>0</v>
      </c>
      <c r="E2053" t="s">
        <v>38</v>
      </c>
      <c r="F2053">
        <v>9605</v>
      </c>
      <c r="G2053" s="139">
        <v>2011</v>
      </c>
      <c r="H2053" t="s">
        <v>149</v>
      </c>
      <c r="I2053">
        <v>0</v>
      </c>
    </row>
    <row r="2054" spans="1:9" ht="14.25" customHeight="1">
      <c r="A2054" s="1" t="s">
        <v>557</v>
      </c>
      <c r="B2054" s="1">
        <v>0</v>
      </c>
      <c r="C2054" s="210">
        <v>5</v>
      </c>
      <c r="D2054" s="1">
        <v>0</v>
      </c>
      <c r="E2054" t="s">
        <v>38</v>
      </c>
      <c r="F2054">
        <v>9605</v>
      </c>
      <c r="G2054" s="139">
        <v>2011</v>
      </c>
      <c r="H2054" t="s">
        <v>148</v>
      </c>
      <c r="I2054">
        <v>0</v>
      </c>
    </row>
    <row r="2055" spans="1:9" ht="14.25" customHeight="1">
      <c r="A2055" s="1" t="s">
        <v>557</v>
      </c>
      <c r="B2055" s="1">
        <v>0</v>
      </c>
      <c r="C2055" s="210">
        <v>4</v>
      </c>
      <c r="D2055" s="1">
        <v>0</v>
      </c>
      <c r="E2055" t="s">
        <v>38</v>
      </c>
      <c r="F2055">
        <v>9605</v>
      </c>
      <c r="G2055" s="139">
        <v>2011</v>
      </c>
      <c r="H2055" t="s">
        <v>147</v>
      </c>
      <c r="I2055">
        <v>0</v>
      </c>
    </row>
    <row r="2056" spans="1:9" ht="14.25" customHeight="1">
      <c r="A2056" s="1" t="s">
        <v>557</v>
      </c>
      <c r="B2056" s="1">
        <v>0</v>
      </c>
      <c r="C2056" s="210">
        <v>3</v>
      </c>
      <c r="D2056" s="1">
        <v>0</v>
      </c>
      <c r="E2056" t="s">
        <v>38</v>
      </c>
      <c r="F2056">
        <v>9605</v>
      </c>
      <c r="G2056" s="139">
        <v>2011</v>
      </c>
      <c r="H2056" t="s">
        <v>146</v>
      </c>
      <c r="I2056">
        <v>0</v>
      </c>
    </row>
    <row r="2057" spans="1:9" ht="14.25" customHeight="1">
      <c r="A2057" s="1" t="s">
        <v>557</v>
      </c>
      <c r="B2057" s="1">
        <v>0</v>
      </c>
      <c r="C2057" s="210">
        <v>2</v>
      </c>
      <c r="D2057" s="1">
        <v>0</v>
      </c>
      <c r="E2057" t="s">
        <v>38</v>
      </c>
      <c r="F2057">
        <v>9605</v>
      </c>
      <c r="G2057" s="139">
        <v>2011</v>
      </c>
      <c r="H2057" t="s">
        <v>145</v>
      </c>
      <c r="I2057">
        <v>0</v>
      </c>
    </row>
    <row r="2058" spans="1:9" ht="14.25" customHeight="1">
      <c r="A2058" s="1" t="s">
        <v>557</v>
      </c>
      <c r="B2058" s="1">
        <v>0</v>
      </c>
      <c r="C2058" s="210">
        <v>1</v>
      </c>
      <c r="D2058" s="1">
        <v>0</v>
      </c>
      <c r="E2058" t="s">
        <v>38</v>
      </c>
      <c r="F2058">
        <v>9605</v>
      </c>
      <c r="G2058" s="139">
        <v>2011</v>
      </c>
      <c r="H2058" t="s">
        <v>144</v>
      </c>
      <c r="I2058">
        <v>0</v>
      </c>
    </row>
    <row r="2059" spans="1:9" ht="14.25" customHeight="1">
      <c r="A2059" s="1" t="s">
        <v>558</v>
      </c>
      <c r="B2059" s="1">
        <v>0</v>
      </c>
      <c r="C2059" s="210">
        <v>12</v>
      </c>
      <c r="D2059" s="1">
        <v>0</v>
      </c>
      <c r="E2059" t="s">
        <v>38</v>
      </c>
      <c r="F2059">
        <v>9606</v>
      </c>
      <c r="G2059" s="139">
        <v>2011</v>
      </c>
      <c r="H2059" t="s">
        <v>155</v>
      </c>
      <c r="I2059">
        <v>0</v>
      </c>
    </row>
    <row r="2060" spans="1:9" ht="14.25" customHeight="1">
      <c r="A2060" s="1" t="s">
        <v>558</v>
      </c>
      <c r="B2060" s="1">
        <v>0</v>
      </c>
      <c r="C2060" s="210">
        <v>11</v>
      </c>
      <c r="D2060" s="1">
        <v>0</v>
      </c>
      <c r="E2060" t="s">
        <v>38</v>
      </c>
      <c r="F2060">
        <v>9606</v>
      </c>
      <c r="G2060" s="139">
        <v>2011</v>
      </c>
      <c r="H2060" t="s">
        <v>154</v>
      </c>
      <c r="I2060">
        <v>0</v>
      </c>
    </row>
    <row r="2061" spans="1:9" ht="14.25" customHeight="1">
      <c r="A2061" s="1" t="s">
        <v>558</v>
      </c>
      <c r="B2061" s="1">
        <v>0</v>
      </c>
      <c r="C2061" s="210">
        <v>10</v>
      </c>
      <c r="D2061" s="1">
        <v>0</v>
      </c>
      <c r="E2061" t="s">
        <v>38</v>
      </c>
      <c r="F2061">
        <v>9606</v>
      </c>
      <c r="G2061" s="139">
        <v>2011</v>
      </c>
      <c r="H2061" t="s">
        <v>153</v>
      </c>
      <c r="I2061">
        <v>0</v>
      </c>
    </row>
    <row r="2062" spans="1:9" ht="14.25" customHeight="1">
      <c r="A2062" s="1" t="s">
        <v>558</v>
      </c>
      <c r="B2062" s="1">
        <v>0</v>
      </c>
      <c r="C2062" s="210">
        <v>9</v>
      </c>
      <c r="D2062" s="1">
        <v>0</v>
      </c>
      <c r="E2062" t="s">
        <v>38</v>
      </c>
      <c r="F2062">
        <v>9606</v>
      </c>
      <c r="G2062" s="139">
        <v>2011</v>
      </c>
      <c r="H2062" t="s">
        <v>152</v>
      </c>
      <c r="I2062">
        <v>0</v>
      </c>
    </row>
    <row r="2063" spans="1:9" ht="14.25" customHeight="1">
      <c r="A2063" s="1" t="s">
        <v>558</v>
      </c>
      <c r="B2063" s="1">
        <v>0</v>
      </c>
      <c r="C2063" s="210">
        <v>8</v>
      </c>
      <c r="D2063" s="1">
        <v>0</v>
      </c>
      <c r="E2063" t="s">
        <v>38</v>
      </c>
      <c r="F2063">
        <v>9606</v>
      </c>
      <c r="G2063" s="139">
        <v>2011</v>
      </c>
      <c r="H2063" t="s">
        <v>151</v>
      </c>
      <c r="I2063">
        <v>0</v>
      </c>
    </row>
    <row r="2064" spans="1:9" ht="14.25" customHeight="1">
      <c r="A2064" s="1" t="s">
        <v>558</v>
      </c>
      <c r="B2064" s="1">
        <v>0</v>
      </c>
      <c r="C2064" s="210">
        <v>7</v>
      </c>
      <c r="D2064" s="1">
        <v>0</v>
      </c>
      <c r="E2064" t="s">
        <v>38</v>
      </c>
      <c r="F2064">
        <v>9606</v>
      </c>
      <c r="G2064" s="139">
        <v>2011</v>
      </c>
      <c r="H2064" t="s">
        <v>150</v>
      </c>
      <c r="I2064">
        <v>0</v>
      </c>
    </row>
    <row r="2065" spans="1:9" ht="14.25" customHeight="1">
      <c r="A2065" s="1" t="s">
        <v>558</v>
      </c>
      <c r="B2065" s="1">
        <v>0</v>
      </c>
      <c r="C2065" s="210">
        <v>6</v>
      </c>
      <c r="D2065" s="1">
        <v>0</v>
      </c>
      <c r="E2065" t="s">
        <v>38</v>
      </c>
      <c r="F2065">
        <v>9606</v>
      </c>
      <c r="G2065" s="139">
        <v>2011</v>
      </c>
      <c r="H2065" t="s">
        <v>149</v>
      </c>
      <c r="I2065">
        <v>0</v>
      </c>
    </row>
    <row r="2066" spans="1:9" ht="14.25" customHeight="1">
      <c r="A2066" s="1" t="s">
        <v>558</v>
      </c>
      <c r="B2066" s="1">
        <v>0</v>
      </c>
      <c r="C2066" s="210">
        <v>5</v>
      </c>
      <c r="D2066" s="1">
        <v>0</v>
      </c>
      <c r="E2066" t="s">
        <v>38</v>
      </c>
      <c r="F2066">
        <v>9606</v>
      </c>
      <c r="G2066" s="139">
        <v>2011</v>
      </c>
      <c r="H2066" t="s">
        <v>148</v>
      </c>
      <c r="I2066">
        <v>0</v>
      </c>
    </row>
    <row r="2067" spans="1:9" ht="14.25" customHeight="1">
      <c r="A2067" s="1" t="s">
        <v>558</v>
      </c>
      <c r="B2067" s="1">
        <v>0</v>
      </c>
      <c r="C2067" s="210">
        <v>4</v>
      </c>
      <c r="D2067" s="1">
        <v>0</v>
      </c>
      <c r="E2067" t="s">
        <v>38</v>
      </c>
      <c r="F2067">
        <v>9606</v>
      </c>
      <c r="G2067" s="139">
        <v>2011</v>
      </c>
      <c r="H2067" t="s">
        <v>147</v>
      </c>
      <c r="I2067">
        <v>0</v>
      </c>
    </row>
    <row r="2068" spans="1:9" ht="14.25" customHeight="1">
      <c r="A2068" s="1" t="s">
        <v>558</v>
      </c>
      <c r="B2068" s="1">
        <v>0</v>
      </c>
      <c r="C2068" s="210">
        <v>3</v>
      </c>
      <c r="D2068" s="1">
        <v>0</v>
      </c>
      <c r="E2068" t="s">
        <v>38</v>
      </c>
      <c r="F2068">
        <v>9606</v>
      </c>
      <c r="G2068" s="139">
        <v>2011</v>
      </c>
      <c r="H2068" t="s">
        <v>146</v>
      </c>
      <c r="I2068">
        <v>0</v>
      </c>
    </row>
    <row r="2069" spans="1:9" ht="14.25" customHeight="1">
      <c r="A2069" s="1" t="s">
        <v>558</v>
      </c>
      <c r="B2069" s="1">
        <v>0</v>
      </c>
      <c r="C2069" s="210">
        <v>2</v>
      </c>
      <c r="D2069" s="1">
        <v>0</v>
      </c>
      <c r="E2069" t="s">
        <v>38</v>
      </c>
      <c r="F2069">
        <v>9606</v>
      </c>
      <c r="G2069" s="139">
        <v>2011</v>
      </c>
      <c r="H2069" t="s">
        <v>145</v>
      </c>
      <c r="I2069">
        <v>0</v>
      </c>
    </row>
    <row r="2070" spans="1:9" ht="14.25" customHeight="1">
      <c r="A2070" s="1" t="s">
        <v>558</v>
      </c>
      <c r="B2070" s="1">
        <v>0</v>
      </c>
      <c r="C2070" s="210">
        <v>1</v>
      </c>
      <c r="D2070" s="1">
        <v>0</v>
      </c>
      <c r="E2070" t="s">
        <v>38</v>
      </c>
      <c r="F2070">
        <v>9606</v>
      </c>
      <c r="G2070" s="139">
        <v>2011</v>
      </c>
      <c r="H2070" t="s">
        <v>144</v>
      </c>
      <c r="I2070">
        <v>0</v>
      </c>
    </row>
    <row r="2071" spans="1:9" ht="14.25" customHeight="1">
      <c r="A2071" s="1" t="s">
        <v>559</v>
      </c>
      <c r="B2071" s="1">
        <v>15743.439000000002</v>
      </c>
      <c r="C2071" s="210">
        <v>12</v>
      </c>
      <c r="D2071" s="1">
        <v>1277.7</v>
      </c>
      <c r="E2071" t="s">
        <v>57</v>
      </c>
      <c r="F2071">
        <v>9601</v>
      </c>
      <c r="G2071" s="139">
        <v>2011</v>
      </c>
      <c r="H2071" t="s">
        <v>155</v>
      </c>
      <c r="I2071">
        <v>1277.7</v>
      </c>
    </row>
    <row r="2072" spans="1:9" ht="14.25" customHeight="1">
      <c r="A2072" s="1" t="s">
        <v>559</v>
      </c>
      <c r="B2072" s="1">
        <v>15743.439000000002</v>
      </c>
      <c r="C2072" s="210">
        <v>11</v>
      </c>
      <c r="D2072" s="1">
        <v>1451.712</v>
      </c>
      <c r="E2072" t="s">
        <v>57</v>
      </c>
      <c r="F2072">
        <v>9601</v>
      </c>
      <c r="G2072" s="139">
        <v>2011</v>
      </c>
      <c r="H2072" t="s">
        <v>154</v>
      </c>
      <c r="I2072">
        <v>1451.712</v>
      </c>
    </row>
    <row r="2073" spans="1:9" ht="14.25" customHeight="1">
      <c r="A2073" s="1" t="s">
        <v>559</v>
      </c>
      <c r="B2073" s="1">
        <v>15743.439000000002</v>
      </c>
      <c r="C2073" s="210">
        <v>10</v>
      </c>
      <c r="D2073" s="1">
        <v>1291.068</v>
      </c>
      <c r="E2073" t="s">
        <v>57</v>
      </c>
      <c r="F2073">
        <v>9601</v>
      </c>
      <c r="G2073" s="139">
        <v>2011</v>
      </c>
      <c r="H2073" t="s">
        <v>153</v>
      </c>
      <c r="I2073">
        <v>1291.068</v>
      </c>
    </row>
    <row r="2074" spans="1:9" ht="14.25" customHeight="1">
      <c r="A2074" s="1" t="s">
        <v>559</v>
      </c>
      <c r="B2074" s="1">
        <v>15743.439000000002</v>
      </c>
      <c r="C2074" s="210">
        <v>9</v>
      </c>
      <c r="D2074" s="1">
        <v>1294.174</v>
      </c>
      <c r="E2074" t="s">
        <v>57</v>
      </c>
      <c r="F2074">
        <v>9601</v>
      </c>
      <c r="G2074" s="139">
        <v>2011</v>
      </c>
      <c r="H2074" t="s">
        <v>152</v>
      </c>
      <c r="I2074">
        <v>1294.174</v>
      </c>
    </row>
    <row r="2075" spans="1:9" ht="14.25" customHeight="1">
      <c r="A2075" s="1" t="s">
        <v>559</v>
      </c>
      <c r="B2075" s="1">
        <v>15743.439000000002</v>
      </c>
      <c r="C2075" s="210">
        <v>8</v>
      </c>
      <c r="D2075" s="1">
        <v>1299.4960000000001</v>
      </c>
      <c r="E2075" t="s">
        <v>57</v>
      </c>
      <c r="F2075">
        <v>9601</v>
      </c>
      <c r="G2075" s="139">
        <v>2011</v>
      </c>
      <c r="H2075" t="s">
        <v>151</v>
      </c>
      <c r="I2075">
        <v>1299.4960000000001</v>
      </c>
    </row>
    <row r="2076" spans="1:9" ht="14.25" customHeight="1">
      <c r="A2076" s="1" t="s">
        <v>559</v>
      </c>
      <c r="B2076" s="1">
        <v>15743.439000000002</v>
      </c>
      <c r="C2076" s="210">
        <v>7</v>
      </c>
      <c r="D2076" s="1">
        <v>1155.6990000000001</v>
      </c>
      <c r="E2076" t="s">
        <v>57</v>
      </c>
      <c r="F2076">
        <v>9601</v>
      </c>
      <c r="G2076" s="139">
        <v>2011</v>
      </c>
      <c r="H2076" t="s">
        <v>150</v>
      </c>
      <c r="I2076">
        <v>1155.6990000000001</v>
      </c>
    </row>
    <row r="2077" spans="1:9" ht="14.25" customHeight="1">
      <c r="A2077" s="1" t="s">
        <v>559</v>
      </c>
      <c r="B2077" s="1">
        <v>15743.439000000002</v>
      </c>
      <c r="C2077" s="210">
        <v>6</v>
      </c>
      <c r="D2077" s="1">
        <v>1208.4369999999999</v>
      </c>
      <c r="E2077" t="s">
        <v>57</v>
      </c>
      <c r="F2077">
        <v>9601</v>
      </c>
      <c r="G2077" s="139">
        <v>2011</v>
      </c>
      <c r="H2077" t="s">
        <v>149</v>
      </c>
      <c r="I2077">
        <v>1208.4369999999999</v>
      </c>
    </row>
    <row r="2078" spans="1:9" ht="14.25" customHeight="1">
      <c r="A2078" s="1" t="s">
        <v>559</v>
      </c>
      <c r="B2078" s="1">
        <v>15743.439000000002</v>
      </c>
      <c r="C2078" s="210">
        <v>5</v>
      </c>
      <c r="D2078" s="1">
        <v>1364.385</v>
      </c>
      <c r="E2078" t="s">
        <v>57</v>
      </c>
      <c r="F2078">
        <v>9601</v>
      </c>
      <c r="G2078" s="139">
        <v>2011</v>
      </c>
      <c r="H2078" t="s">
        <v>148</v>
      </c>
      <c r="I2078">
        <v>1364.385</v>
      </c>
    </row>
    <row r="2079" spans="1:9" ht="14.25" customHeight="1">
      <c r="A2079" s="1" t="s">
        <v>559</v>
      </c>
      <c r="B2079" s="1">
        <v>15743.439000000002</v>
      </c>
      <c r="C2079" s="210">
        <v>4</v>
      </c>
      <c r="D2079" s="1">
        <v>1250.5999999999999</v>
      </c>
      <c r="E2079" t="s">
        <v>57</v>
      </c>
      <c r="F2079">
        <v>9601</v>
      </c>
      <c r="G2079" s="139">
        <v>2011</v>
      </c>
      <c r="H2079" t="s">
        <v>147</v>
      </c>
      <c r="I2079">
        <v>1250.5999999999999</v>
      </c>
    </row>
    <row r="2080" spans="1:9" ht="14.25" customHeight="1">
      <c r="A2080" s="1" t="s">
        <v>559</v>
      </c>
      <c r="B2080" s="1">
        <v>15743.439000000002</v>
      </c>
      <c r="C2080" s="210">
        <v>3</v>
      </c>
      <c r="D2080" s="1">
        <v>1302.788</v>
      </c>
      <c r="E2080" t="s">
        <v>57</v>
      </c>
      <c r="F2080">
        <v>9601</v>
      </c>
      <c r="G2080" s="139">
        <v>2011</v>
      </c>
      <c r="H2080" t="s">
        <v>146</v>
      </c>
      <c r="I2080">
        <v>1302.788</v>
      </c>
    </row>
    <row r="2081" spans="1:9" ht="14.25" customHeight="1">
      <c r="A2081" s="1" t="s">
        <v>559</v>
      </c>
      <c r="B2081" s="1">
        <v>15743.439000000002</v>
      </c>
      <c r="C2081" s="210">
        <v>2</v>
      </c>
      <c r="D2081" s="1">
        <v>1399.902</v>
      </c>
      <c r="E2081" t="s">
        <v>57</v>
      </c>
      <c r="F2081">
        <v>9601</v>
      </c>
      <c r="G2081" s="139">
        <v>2011</v>
      </c>
      <c r="H2081" t="s">
        <v>145</v>
      </c>
      <c r="I2081">
        <v>1399.902</v>
      </c>
    </row>
    <row r="2082" spans="1:9" ht="14.25" customHeight="1">
      <c r="A2082" s="1" t="s">
        <v>559</v>
      </c>
      <c r="B2082" s="1">
        <v>15743.439000000002</v>
      </c>
      <c r="C2082" s="210">
        <v>1</v>
      </c>
      <c r="D2082" s="1">
        <v>1447.4780000000001</v>
      </c>
      <c r="E2082" t="s">
        <v>57</v>
      </c>
      <c r="F2082">
        <v>9601</v>
      </c>
      <c r="G2082" s="139">
        <v>2011</v>
      </c>
      <c r="H2082" t="s">
        <v>144</v>
      </c>
      <c r="I2082">
        <v>1447.4780000000001</v>
      </c>
    </row>
    <row r="2083" spans="1:9" ht="14.25" customHeight="1">
      <c r="A2083" s="1" t="s">
        <v>560</v>
      </c>
      <c r="B2083" s="1">
        <v>773.22970799999996</v>
      </c>
      <c r="C2083" s="210">
        <v>12</v>
      </c>
      <c r="D2083" s="1">
        <v>56.944341000000001</v>
      </c>
      <c r="E2083" t="s">
        <v>57</v>
      </c>
      <c r="F2083">
        <v>9602</v>
      </c>
      <c r="G2083" s="139">
        <v>2011</v>
      </c>
      <c r="H2083" t="s">
        <v>155</v>
      </c>
      <c r="I2083">
        <v>56.944341000000001</v>
      </c>
    </row>
    <row r="2084" spans="1:9" ht="14.25" customHeight="1">
      <c r="A2084" s="1" t="s">
        <v>560</v>
      </c>
      <c r="B2084" s="1">
        <v>773.22970799999996</v>
      </c>
      <c r="C2084" s="210">
        <v>11</v>
      </c>
      <c r="D2084" s="1">
        <v>61.346952999999999</v>
      </c>
      <c r="E2084" t="s">
        <v>57</v>
      </c>
      <c r="F2084">
        <v>9602</v>
      </c>
      <c r="G2084" s="139">
        <v>2011</v>
      </c>
      <c r="H2084" t="s">
        <v>154</v>
      </c>
      <c r="I2084">
        <v>61.346952999999999</v>
      </c>
    </row>
    <row r="2085" spans="1:9" ht="14.25" customHeight="1">
      <c r="A2085" s="1" t="s">
        <v>560</v>
      </c>
      <c r="B2085" s="1">
        <v>773.22970799999996</v>
      </c>
      <c r="C2085" s="210">
        <v>10</v>
      </c>
      <c r="D2085" s="1">
        <v>59.137526999999999</v>
      </c>
      <c r="E2085" t="s">
        <v>57</v>
      </c>
      <c r="F2085">
        <v>9602</v>
      </c>
      <c r="G2085" s="139">
        <v>2011</v>
      </c>
      <c r="H2085" t="s">
        <v>153</v>
      </c>
      <c r="I2085">
        <v>59.137526999999999</v>
      </c>
    </row>
    <row r="2086" spans="1:9" ht="14.25" customHeight="1">
      <c r="A2086" s="1" t="s">
        <v>560</v>
      </c>
      <c r="B2086" s="1">
        <v>773.22970799999996</v>
      </c>
      <c r="C2086" s="210">
        <v>9</v>
      </c>
      <c r="D2086" s="1">
        <v>64.140428999999997</v>
      </c>
      <c r="E2086" t="s">
        <v>57</v>
      </c>
      <c r="F2086">
        <v>9602</v>
      </c>
      <c r="G2086" s="139">
        <v>2011</v>
      </c>
      <c r="H2086" t="s">
        <v>152</v>
      </c>
      <c r="I2086">
        <v>64.140428999999997</v>
      </c>
    </row>
    <row r="2087" spans="1:9" ht="14.25" customHeight="1">
      <c r="A2087" s="1" t="s">
        <v>560</v>
      </c>
      <c r="B2087" s="1">
        <v>773.22970799999996</v>
      </c>
      <c r="C2087" s="210">
        <v>8</v>
      </c>
      <c r="D2087" s="1">
        <v>70.521775000000005</v>
      </c>
      <c r="E2087" t="s">
        <v>57</v>
      </c>
      <c r="F2087">
        <v>9602</v>
      </c>
      <c r="G2087" s="139">
        <v>2011</v>
      </c>
      <c r="H2087" t="s">
        <v>151</v>
      </c>
      <c r="I2087">
        <v>70.521775000000005</v>
      </c>
    </row>
    <row r="2088" spans="1:9" ht="14.25" customHeight="1">
      <c r="A2088" s="1" t="s">
        <v>560</v>
      </c>
      <c r="B2088" s="1">
        <v>773.22970799999996</v>
      </c>
      <c r="C2088" s="210">
        <v>7</v>
      </c>
      <c r="D2088" s="1">
        <v>67.253200000000007</v>
      </c>
      <c r="E2088" t="s">
        <v>57</v>
      </c>
      <c r="F2088">
        <v>9602</v>
      </c>
      <c r="G2088" s="139">
        <v>2011</v>
      </c>
      <c r="H2088" t="s">
        <v>150</v>
      </c>
      <c r="I2088">
        <v>67.253200000000007</v>
      </c>
    </row>
    <row r="2089" spans="1:9" ht="14.25" customHeight="1">
      <c r="A2089" s="1" t="s">
        <v>560</v>
      </c>
      <c r="B2089" s="1">
        <v>773.22970799999996</v>
      </c>
      <c r="C2089" s="210">
        <v>6</v>
      </c>
      <c r="D2089" s="1">
        <v>66.091926000000001</v>
      </c>
      <c r="E2089" t="s">
        <v>57</v>
      </c>
      <c r="F2089">
        <v>9602</v>
      </c>
      <c r="G2089" s="139">
        <v>2011</v>
      </c>
      <c r="H2089" t="s">
        <v>149</v>
      </c>
      <c r="I2089">
        <v>66.091926000000001</v>
      </c>
    </row>
    <row r="2090" spans="1:9" ht="14.25" customHeight="1">
      <c r="A2090" s="1" t="s">
        <v>560</v>
      </c>
      <c r="B2090" s="1">
        <v>773.22970799999996</v>
      </c>
      <c r="C2090" s="210">
        <v>5</v>
      </c>
      <c r="D2090" s="1">
        <v>66.334810000000004</v>
      </c>
      <c r="E2090" t="s">
        <v>57</v>
      </c>
      <c r="F2090">
        <v>9602</v>
      </c>
      <c r="G2090" s="139">
        <v>2011</v>
      </c>
      <c r="H2090" t="s">
        <v>148</v>
      </c>
      <c r="I2090">
        <v>66.334810000000004</v>
      </c>
    </row>
    <row r="2091" spans="1:9" ht="14.25" customHeight="1">
      <c r="A2091" s="1" t="s">
        <v>560</v>
      </c>
      <c r="B2091" s="1">
        <v>773.22970799999996</v>
      </c>
      <c r="C2091" s="210">
        <v>4</v>
      </c>
      <c r="D2091" s="1">
        <v>62.047542</v>
      </c>
      <c r="E2091" t="s">
        <v>57</v>
      </c>
      <c r="F2091">
        <v>9602</v>
      </c>
      <c r="G2091" s="139">
        <v>2011</v>
      </c>
      <c r="H2091" t="s">
        <v>147</v>
      </c>
      <c r="I2091">
        <v>62.047542</v>
      </c>
    </row>
    <row r="2092" spans="1:9" ht="14.25" customHeight="1">
      <c r="A2092" s="1" t="s">
        <v>560</v>
      </c>
      <c r="B2092" s="1">
        <v>773.22970799999996</v>
      </c>
      <c r="C2092" s="210">
        <v>3</v>
      </c>
      <c r="D2092" s="1">
        <v>62.884833999999998</v>
      </c>
      <c r="E2092" t="s">
        <v>57</v>
      </c>
      <c r="F2092">
        <v>9602</v>
      </c>
      <c r="G2092" s="139">
        <v>2011</v>
      </c>
      <c r="H2092" t="s">
        <v>146</v>
      </c>
      <c r="I2092">
        <v>62.884833999999998</v>
      </c>
    </row>
    <row r="2093" spans="1:9" ht="14.25" customHeight="1">
      <c r="A2093" s="1" t="s">
        <v>560</v>
      </c>
      <c r="B2093" s="1">
        <v>773.22970799999996</v>
      </c>
      <c r="C2093" s="210">
        <v>2</v>
      </c>
      <c r="D2093" s="1">
        <v>67.639303999999996</v>
      </c>
      <c r="E2093" t="s">
        <v>57</v>
      </c>
      <c r="F2093">
        <v>9602</v>
      </c>
      <c r="G2093" s="139">
        <v>2011</v>
      </c>
      <c r="H2093" t="s">
        <v>145</v>
      </c>
      <c r="I2093">
        <v>67.639303999999996</v>
      </c>
    </row>
    <row r="2094" spans="1:9" ht="14.25" customHeight="1">
      <c r="A2094" s="1" t="s">
        <v>560</v>
      </c>
      <c r="B2094" s="1">
        <v>773.22970799999996</v>
      </c>
      <c r="C2094" s="210">
        <v>1</v>
      </c>
      <c r="D2094" s="1">
        <v>68.887067000000002</v>
      </c>
      <c r="E2094" t="s">
        <v>57</v>
      </c>
      <c r="F2094">
        <v>9602</v>
      </c>
      <c r="G2094" s="139">
        <v>2011</v>
      </c>
      <c r="H2094" t="s">
        <v>144</v>
      </c>
      <c r="I2094">
        <v>68.887067000000002</v>
      </c>
    </row>
    <row r="2095" spans="1:9" ht="14.25" customHeight="1">
      <c r="A2095" s="1" t="s">
        <v>561</v>
      </c>
      <c r="B2095" s="1">
        <v>16267.723131000002</v>
      </c>
      <c r="C2095" s="210">
        <v>12</v>
      </c>
      <c r="D2095" s="1">
        <v>1278.1062059999999</v>
      </c>
      <c r="E2095" t="s">
        <v>57</v>
      </c>
      <c r="F2095">
        <v>9603</v>
      </c>
      <c r="G2095" s="139">
        <v>2011</v>
      </c>
      <c r="H2095" t="s">
        <v>155</v>
      </c>
      <c r="I2095">
        <v>1278.1062059999999</v>
      </c>
    </row>
    <row r="2096" spans="1:9" ht="14.25" customHeight="1">
      <c r="A2096" s="1" t="s">
        <v>561</v>
      </c>
      <c r="B2096" s="1">
        <v>16267.723131000002</v>
      </c>
      <c r="C2096" s="210">
        <v>11</v>
      </c>
      <c r="D2096" s="1">
        <v>1430.155319</v>
      </c>
      <c r="E2096" t="s">
        <v>57</v>
      </c>
      <c r="F2096">
        <v>9603</v>
      </c>
      <c r="G2096" s="139">
        <v>2011</v>
      </c>
      <c r="H2096" t="s">
        <v>154</v>
      </c>
      <c r="I2096">
        <v>1430.155319</v>
      </c>
    </row>
    <row r="2097" spans="1:9" ht="14.25" customHeight="1">
      <c r="A2097" s="1" t="s">
        <v>561</v>
      </c>
      <c r="B2097" s="1">
        <v>16267.723131000002</v>
      </c>
      <c r="C2097" s="210">
        <v>10</v>
      </c>
      <c r="D2097" s="1">
        <v>1321.229411</v>
      </c>
      <c r="E2097" t="s">
        <v>57</v>
      </c>
      <c r="F2097">
        <v>9603</v>
      </c>
      <c r="G2097" s="139">
        <v>2011</v>
      </c>
      <c r="H2097" t="s">
        <v>153</v>
      </c>
      <c r="I2097">
        <v>1321.229411</v>
      </c>
    </row>
    <row r="2098" spans="1:9" ht="14.25" customHeight="1">
      <c r="A2098" s="1" t="s">
        <v>561</v>
      </c>
      <c r="B2098" s="1">
        <v>16267.723131000002</v>
      </c>
      <c r="C2098" s="210">
        <v>9</v>
      </c>
      <c r="D2098" s="1">
        <v>1281.1817129999999</v>
      </c>
      <c r="E2098" t="s">
        <v>57</v>
      </c>
      <c r="F2098">
        <v>9603</v>
      </c>
      <c r="G2098" s="139">
        <v>2011</v>
      </c>
      <c r="H2098" t="s">
        <v>152</v>
      </c>
      <c r="I2098">
        <v>1281.1817129999999</v>
      </c>
    </row>
    <row r="2099" spans="1:9" ht="14.25" customHeight="1">
      <c r="A2099" s="1" t="s">
        <v>561</v>
      </c>
      <c r="B2099" s="1">
        <v>16267.723131000002</v>
      </c>
      <c r="C2099" s="210">
        <v>8</v>
      </c>
      <c r="D2099" s="1">
        <v>1240.9746849999999</v>
      </c>
      <c r="E2099" t="s">
        <v>57</v>
      </c>
      <c r="F2099">
        <v>9603</v>
      </c>
      <c r="G2099" s="139">
        <v>2011</v>
      </c>
      <c r="H2099" t="s">
        <v>151</v>
      </c>
      <c r="I2099">
        <v>1240.9746849999999</v>
      </c>
    </row>
    <row r="2100" spans="1:9" ht="14.25" customHeight="1">
      <c r="A2100" s="1" t="s">
        <v>561</v>
      </c>
      <c r="B2100" s="1">
        <v>16267.723131000002</v>
      </c>
      <c r="C2100" s="210">
        <v>7</v>
      </c>
      <c r="D2100" s="1">
        <v>1331.5835380000001</v>
      </c>
      <c r="E2100" t="s">
        <v>57</v>
      </c>
      <c r="F2100">
        <v>9603</v>
      </c>
      <c r="G2100" s="139">
        <v>2011</v>
      </c>
      <c r="H2100" t="s">
        <v>150</v>
      </c>
      <c r="I2100">
        <v>1331.5835380000001</v>
      </c>
    </row>
    <row r="2101" spans="1:9" ht="14.25" customHeight="1">
      <c r="A2101" s="1" t="s">
        <v>561</v>
      </c>
      <c r="B2101" s="1">
        <v>16267.723131000002</v>
      </c>
      <c r="C2101" s="210">
        <v>6</v>
      </c>
      <c r="D2101" s="1">
        <v>1351.0775900000001</v>
      </c>
      <c r="E2101" t="s">
        <v>57</v>
      </c>
      <c r="F2101">
        <v>9603</v>
      </c>
      <c r="G2101" s="139">
        <v>2011</v>
      </c>
      <c r="H2101" t="s">
        <v>149</v>
      </c>
      <c r="I2101">
        <v>1351.0775900000001</v>
      </c>
    </row>
    <row r="2102" spans="1:9" ht="14.25" customHeight="1">
      <c r="A2102" s="1" t="s">
        <v>561</v>
      </c>
      <c r="B2102" s="1">
        <v>16267.723131000002</v>
      </c>
      <c r="C2102" s="210">
        <v>5</v>
      </c>
      <c r="D2102" s="1">
        <v>1423.545867</v>
      </c>
      <c r="E2102" t="s">
        <v>57</v>
      </c>
      <c r="F2102">
        <v>9603</v>
      </c>
      <c r="G2102" s="139">
        <v>2011</v>
      </c>
      <c r="H2102" t="s">
        <v>148</v>
      </c>
      <c r="I2102">
        <v>1423.545867</v>
      </c>
    </row>
    <row r="2103" spans="1:9" ht="14.25" customHeight="1">
      <c r="A2103" s="1" t="s">
        <v>561</v>
      </c>
      <c r="B2103" s="1">
        <v>16267.723131000002</v>
      </c>
      <c r="C2103" s="210">
        <v>4</v>
      </c>
      <c r="D2103" s="1">
        <v>1407.5312080000001</v>
      </c>
      <c r="E2103" t="s">
        <v>57</v>
      </c>
      <c r="F2103">
        <v>9603</v>
      </c>
      <c r="G2103" s="139">
        <v>2011</v>
      </c>
      <c r="H2103" t="s">
        <v>147</v>
      </c>
      <c r="I2103">
        <v>1407.5312080000001</v>
      </c>
    </row>
    <row r="2104" spans="1:9" ht="14.25" customHeight="1">
      <c r="A2104" s="1" t="s">
        <v>561</v>
      </c>
      <c r="B2104" s="1">
        <v>16267.723131000002</v>
      </c>
      <c r="C2104" s="210">
        <v>3</v>
      </c>
      <c r="D2104" s="1">
        <v>1535.5087249999999</v>
      </c>
      <c r="E2104" t="s">
        <v>57</v>
      </c>
      <c r="F2104">
        <v>9603</v>
      </c>
      <c r="G2104" s="139">
        <v>2011</v>
      </c>
      <c r="H2104" t="s">
        <v>146</v>
      </c>
      <c r="I2104">
        <v>1535.5087249999999</v>
      </c>
    </row>
    <row r="2105" spans="1:9" ht="14.25" customHeight="1">
      <c r="A2105" s="1" t="s">
        <v>561</v>
      </c>
      <c r="B2105" s="1">
        <v>16267.723131000002</v>
      </c>
      <c r="C2105" s="210">
        <v>2</v>
      </c>
      <c r="D2105" s="1">
        <v>1345.207318</v>
      </c>
      <c r="E2105" t="s">
        <v>57</v>
      </c>
      <c r="F2105">
        <v>9603</v>
      </c>
      <c r="G2105" s="139">
        <v>2011</v>
      </c>
      <c r="H2105" t="s">
        <v>145</v>
      </c>
      <c r="I2105">
        <v>1345.207318</v>
      </c>
    </row>
    <row r="2106" spans="1:9" ht="14.25" customHeight="1">
      <c r="A2106" s="1" t="s">
        <v>561</v>
      </c>
      <c r="B2106" s="1">
        <v>16267.723131000002</v>
      </c>
      <c r="C2106" s="210">
        <v>1</v>
      </c>
      <c r="D2106" s="1">
        <v>1321.621551</v>
      </c>
      <c r="E2106" t="s">
        <v>57</v>
      </c>
      <c r="F2106">
        <v>9603</v>
      </c>
      <c r="G2106" s="139">
        <v>2011</v>
      </c>
      <c r="H2106" t="s">
        <v>144</v>
      </c>
      <c r="I2106">
        <v>1321.621551</v>
      </c>
    </row>
    <row r="2107" spans="1:9" ht="14.25" customHeight="1">
      <c r="A2107" s="1" t="s">
        <v>562</v>
      </c>
      <c r="B2107" s="1">
        <v>3584.2709999999997</v>
      </c>
      <c r="C2107" s="210">
        <v>12</v>
      </c>
      <c r="D2107" s="1">
        <v>282.17500000000001</v>
      </c>
      <c r="E2107" t="s">
        <v>57</v>
      </c>
      <c r="F2107">
        <v>9604</v>
      </c>
      <c r="G2107" s="139">
        <v>2011</v>
      </c>
      <c r="H2107" t="s">
        <v>155</v>
      </c>
      <c r="I2107">
        <v>282.17500000000001</v>
      </c>
    </row>
    <row r="2108" spans="1:9" ht="14.25" customHeight="1">
      <c r="A2108" s="1" t="s">
        <v>562</v>
      </c>
      <c r="B2108" s="1">
        <v>3584.2709999999997</v>
      </c>
      <c r="C2108" s="210">
        <v>11</v>
      </c>
      <c r="D2108" s="1">
        <v>314.05</v>
      </c>
      <c r="E2108" t="s">
        <v>57</v>
      </c>
      <c r="F2108">
        <v>9604</v>
      </c>
      <c r="G2108" s="139">
        <v>2011</v>
      </c>
      <c r="H2108" t="s">
        <v>154</v>
      </c>
      <c r="I2108">
        <v>314.05</v>
      </c>
    </row>
    <row r="2109" spans="1:9" ht="14.25" customHeight="1">
      <c r="A2109" s="1" t="s">
        <v>562</v>
      </c>
      <c r="B2109" s="1">
        <v>3584.2709999999997</v>
      </c>
      <c r="C2109" s="210">
        <v>10</v>
      </c>
      <c r="D2109" s="1">
        <v>289.214</v>
      </c>
      <c r="E2109" t="s">
        <v>57</v>
      </c>
      <c r="F2109">
        <v>9604</v>
      </c>
      <c r="G2109" s="139">
        <v>2011</v>
      </c>
      <c r="H2109" t="s">
        <v>153</v>
      </c>
      <c r="I2109">
        <v>289.214</v>
      </c>
    </row>
    <row r="2110" spans="1:9" ht="14.25" customHeight="1">
      <c r="A2110" s="1" t="s">
        <v>562</v>
      </c>
      <c r="B2110" s="1">
        <v>3584.2709999999997</v>
      </c>
      <c r="C2110" s="210">
        <v>9</v>
      </c>
      <c r="D2110" s="1">
        <v>281.108</v>
      </c>
      <c r="E2110" t="s">
        <v>57</v>
      </c>
      <c r="F2110">
        <v>9604</v>
      </c>
      <c r="G2110" s="139">
        <v>2011</v>
      </c>
      <c r="H2110" t="s">
        <v>152</v>
      </c>
      <c r="I2110">
        <v>281.108</v>
      </c>
    </row>
    <row r="2111" spans="1:9" ht="14.25" customHeight="1">
      <c r="A2111" s="1" t="s">
        <v>562</v>
      </c>
      <c r="B2111" s="1">
        <v>3584.2709999999997</v>
      </c>
      <c r="C2111" s="210">
        <v>8</v>
      </c>
      <c r="D2111" s="1">
        <v>273.50400000000002</v>
      </c>
      <c r="E2111" t="s">
        <v>57</v>
      </c>
      <c r="F2111">
        <v>9604</v>
      </c>
      <c r="G2111" s="139">
        <v>2011</v>
      </c>
      <c r="H2111" t="s">
        <v>151</v>
      </c>
      <c r="I2111">
        <v>273.50400000000002</v>
      </c>
    </row>
    <row r="2112" spans="1:9" ht="14.25" customHeight="1">
      <c r="A2112" s="1" t="s">
        <v>562</v>
      </c>
      <c r="B2112" s="1">
        <v>3584.2709999999997</v>
      </c>
      <c r="C2112" s="210">
        <v>7</v>
      </c>
      <c r="D2112" s="1">
        <v>294.952</v>
      </c>
      <c r="E2112" t="s">
        <v>57</v>
      </c>
      <c r="F2112">
        <v>9604</v>
      </c>
      <c r="G2112" s="139">
        <v>2011</v>
      </c>
      <c r="H2112" t="s">
        <v>150</v>
      </c>
      <c r="I2112">
        <v>294.952</v>
      </c>
    </row>
    <row r="2113" spans="1:9" ht="14.25" customHeight="1">
      <c r="A2113" s="1" t="s">
        <v>562</v>
      </c>
      <c r="B2113" s="1">
        <v>3584.2709999999997</v>
      </c>
      <c r="C2113" s="210">
        <v>6</v>
      </c>
      <c r="D2113" s="1">
        <v>299.05399999999997</v>
      </c>
      <c r="E2113" t="s">
        <v>57</v>
      </c>
      <c r="F2113">
        <v>9604</v>
      </c>
      <c r="G2113" s="139">
        <v>2011</v>
      </c>
      <c r="H2113" t="s">
        <v>149</v>
      </c>
      <c r="I2113">
        <v>299.05399999999997</v>
      </c>
    </row>
    <row r="2114" spans="1:9" ht="14.25" customHeight="1">
      <c r="A2114" s="1" t="s">
        <v>562</v>
      </c>
      <c r="B2114" s="1">
        <v>3584.2709999999997</v>
      </c>
      <c r="C2114" s="210">
        <v>5</v>
      </c>
      <c r="D2114" s="1">
        <v>314.46300000000002</v>
      </c>
      <c r="E2114" t="s">
        <v>57</v>
      </c>
      <c r="F2114">
        <v>9604</v>
      </c>
      <c r="G2114" s="139">
        <v>2011</v>
      </c>
      <c r="H2114" t="s">
        <v>148</v>
      </c>
      <c r="I2114">
        <v>314.46300000000002</v>
      </c>
    </row>
    <row r="2115" spans="1:9" ht="14.25" customHeight="1">
      <c r="A2115" s="1" t="s">
        <v>562</v>
      </c>
      <c r="B2115" s="1">
        <v>3584.2709999999997</v>
      </c>
      <c r="C2115" s="210">
        <v>4</v>
      </c>
      <c r="D2115" s="1">
        <v>312.69499999999999</v>
      </c>
      <c r="E2115" t="s">
        <v>57</v>
      </c>
      <c r="F2115">
        <v>9604</v>
      </c>
      <c r="G2115" s="139">
        <v>2011</v>
      </c>
      <c r="H2115" t="s">
        <v>147</v>
      </c>
      <c r="I2115">
        <v>312.69499999999999</v>
      </c>
    </row>
    <row r="2116" spans="1:9" ht="14.25" customHeight="1">
      <c r="A2116" s="1" t="s">
        <v>562</v>
      </c>
      <c r="B2116" s="1">
        <v>3584.2709999999997</v>
      </c>
      <c r="C2116" s="210">
        <v>3</v>
      </c>
      <c r="D2116" s="1">
        <v>329.34300000000002</v>
      </c>
      <c r="E2116" t="s">
        <v>57</v>
      </c>
      <c r="F2116">
        <v>9604</v>
      </c>
      <c r="G2116" s="139">
        <v>2011</v>
      </c>
      <c r="H2116" t="s">
        <v>146</v>
      </c>
      <c r="I2116">
        <v>329.34300000000002</v>
      </c>
    </row>
    <row r="2117" spans="1:9" ht="14.25" customHeight="1">
      <c r="A2117" s="1" t="s">
        <v>562</v>
      </c>
      <c r="B2117" s="1">
        <v>3584.2709999999997</v>
      </c>
      <c r="C2117" s="210">
        <v>2</v>
      </c>
      <c r="D2117" s="1">
        <v>296.959</v>
      </c>
      <c r="E2117" t="s">
        <v>57</v>
      </c>
      <c r="F2117">
        <v>9604</v>
      </c>
      <c r="G2117" s="139">
        <v>2011</v>
      </c>
      <c r="H2117" t="s">
        <v>145</v>
      </c>
      <c r="I2117">
        <v>296.959</v>
      </c>
    </row>
    <row r="2118" spans="1:9" ht="14.25" customHeight="1">
      <c r="A2118" s="1" t="s">
        <v>562</v>
      </c>
      <c r="B2118" s="1">
        <v>3584.2709999999997</v>
      </c>
      <c r="C2118" s="210">
        <v>1</v>
      </c>
      <c r="D2118" s="1">
        <v>296.75400000000002</v>
      </c>
      <c r="E2118" t="s">
        <v>57</v>
      </c>
      <c r="F2118">
        <v>9604</v>
      </c>
      <c r="G2118" s="139">
        <v>2011</v>
      </c>
      <c r="H2118" t="s">
        <v>144</v>
      </c>
      <c r="I2118">
        <v>296.75400000000002</v>
      </c>
    </row>
    <row r="2119" spans="1:9" ht="14.25" customHeight="1">
      <c r="A2119" s="1" t="s">
        <v>563</v>
      </c>
      <c r="B2119" s="1">
        <v>12947.371999999999</v>
      </c>
      <c r="C2119" s="210">
        <v>12</v>
      </c>
      <c r="D2119" s="1">
        <v>976.41300000000001</v>
      </c>
      <c r="E2119" t="s">
        <v>57</v>
      </c>
      <c r="F2119">
        <v>9605</v>
      </c>
      <c r="G2119" s="139">
        <v>2011</v>
      </c>
      <c r="H2119" t="s">
        <v>155</v>
      </c>
      <c r="I2119">
        <v>976.41300000000001</v>
      </c>
    </row>
    <row r="2120" spans="1:9" ht="14.25" customHeight="1">
      <c r="A2120" s="1" t="s">
        <v>563</v>
      </c>
      <c r="B2120" s="1">
        <v>12947.371999999999</v>
      </c>
      <c r="C2120" s="210">
        <v>11</v>
      </c>
      <c r="D2120" s="1">
        <v>1115.2</v>
      </c>
      <c r="E2120" t="s">
        <v>57</v>
      </c>
      <c r="F2120">
        <v>9605</v>
      </c>
      <c r="G2120" s="139">
        <v>2011</v>
      </c>
      <c r="H2120" t="s">
        <v>154</v>
      </c>
      <c r="I2120">
        <v>1115.2</v>
      </c>
    </row>
    <row r="2121" spans="1:9" ht="14.25" customHeight="1">
      <c r="A2121" s="1" t="s">
        <v>563</v>
      </c>
      <c r="B2121" s="1">
        <v>12947.371999999999</v>
      </c>
      <c r="C2121" s="210">
        <v>10</v>
      </c>
      <c r="D2121" s="1">
        <v>1016.885</v>
      </c>
      <c r="E2121" t="s">
        <v>57</v>
      </c>
      <c r="F2121">
        <v>9605</v>
      </c>
      <c r="G2121" s="139">
        <v>2011</v>
      </c>
      <c r="H2121" t="s">
        <v>153</v>
      </c>
      <c r="I2121">
        <v>1016.885</v>
      </c>
    </row>
    <row r="2122" spans="1:9" ht="14.25" customHeight="1">
      <c r="A2122" s="1" t="s">
        <v>563</v>
      </c>
      <c r="B2122" s="1">
        <v>12947.371999999999</v>
      </c>
      <c r="C2122" s="210">
        <v>9</v>
      </c>
      <c r="D2122" s="1">
        <v>1022.682</v>
      </c>
      <c r="E2122" t="s">
        <v>57</v>
      </c>
      <c r="F2122">
        <v>9605</v>
      </c>
      <c r="G2122" s="139">
        <v>2011</v>
      </c>
      <c r="H2122" t="s">
        <v>152</v>
      </c>
      <c r="I2122">
        <v>1022.682</v>
      </c>
    </row>
    <row r="2123" spans="1:9" ht="14.25" customHeight="1">
      <c r="A2123" s="1" t="s">
        <v>563</v>
      </c>
      <c r="B2123" s="1">
        <v>12947.371999999999</v>
      </c>
      <c r="C2123" s="210">
        <v>8</v>
      </c>
      <c r="D2123" s="1">
        <v>1021.7140000000001</v>
      </c>
      <c r="E2123" t="s">
        <v>57</v>
      </c>
      <c r="F2123">
        <v>9605</v>
      </c>
      <c r="G2123" s="139">
        <v>2011</v>
      </c>
      <c r="H2123" t="s">
        <v>151</v>
      </c>
      <c r="I2123">
        <v>1021.7140000000001</v>
      </c>
    </row>
    <row r="2124" spans="1:9" ht="14.25" customHeight="1">
      <c r="A2124" s="1" t="s">
        <v>563</v>
      </c>
      <c r="B2124" s="1">
        <v>12947.371999999999</v>
      </c>
      <c r="C2124" s="210">
        <v>7</v>
      </c>
      <c r="D2124" s="1">
        <v>1068.0920000000001</v>
      </c>
      <c r="E2124" t="s">
        <v>57</v>
      </c>
      <c r="F2124">
        <v>9605</v>
      </c>
      <c r="G2124" s="139">
        <v>2011</v>
      </c>
      <c r="H2124" t="s">
        <v>150</v>
      </c>
      <c r="I2124">
        <v>1068.0920000000001</v>
      </c>
    </row>
    <row r="2125" spans="1:9" ht="14.25" customHeight="1">
      <c r="A2125" s="1" t="s">
        <v>563</v>
      </c>
      <c r="B2125" s="1">
        <v>12947.371999999999</v>
      </c>
      <c r="C2125" s="210">
        <v>6</v>
      </c>
      <c r="D2125" s="1">
        <v>1087.3789999999999</v>
      </c>
      <c r="E2125" t="s">
        <v>57</v>
      </c>
      <c r="F2125">
        <v>9605</v>
      </c>
      <c r="G2125" s="139">
        <v>2011</v>
      </c>
      <c r="H2125" t="s">
        <v>149</v>
      </c>
      <c r="I2125">
        <v>1087.3789999999999</v>
      </c>
    </row>
    <row r="2126" spans="1:9" ht="14.25" customHeight="1">
      <c r="A2126" s="1" t="s">
        <v>563</v>
      </c>
      <c r="B2126" s="1">
        <v>12947.371999999999</v>
      </c>
      <c r="C2126" s="210">
        <v>5</v>
      </c>
      <c r="D2126" s="1">
        <v>1159.1769999999999</v>
      </c>
      <c r="E2126" t="s">
        <v>57</v>
      </c>
      <c r="F2126">
        <v>9605</v>
      </c>
      <c r="G2126" s="139">
        <v>2011</v>
      </c>
      <c r="H2126" t="s">
        <v>148</v>
      </c>
      <c r="I2126">
        <v>1159.1769999999999</v>
      </c>
    </row>
    <row r="2127" spans="1:9" ht="14.25" customHeight="1">
      <c r="A2127" s="1" t="s">
        <v>563</v>
      </c>
      <c r="B2127" s="1">
        <v>12947.371999999999</v>
      </c>
      <c r="C2127" s="210">
        <v>4</v>
      </c>
      <c r="D2127" s="1">
        <v>1140.5609999999999</v>
      </c>
      <c r="E2127" t="s">
        <v>57</v>
      </c>
      <c r="F2127">
        <v>9605</v>
      </c>
      <c r="G2127" s="139">
        <v>2011</v>
      </c>
      <c r="H2127" t="s">
        <v>147</v>
      </c>
      <c r="I2127">
        <v>1140.5609999999999</v>
      </c>
    </row>
    <row r="2128" spans="1:9" ht="14.25" customHeight="1">
      <c r="A2128" s="1" t="s">
        <v>563</v>
      </c>
      <c r="B2128" s="1">
        <v>12947.371999999999</v>
      </c>
      <c r="C2128" s="210">
        <v>3</v>
      </c>
      <c r="D2128" s="1">
        <v>1221.0170000000001</v>
      </c>
      <c r="E2128" t="s">
        <v>57</v>
      </c>
      <c r="F2128">
        <v>9605</v>
      </c>
      <c r="G2128" s="139">
        <v>2011</v>
      </c>
      <c r="H2128" t="s">
        <v>146</v>
      </c>
      <c r="I2128">
        <v>1221.0170000000001</v>
      </c>
    </row>
    <row r="2129" spans="1:9" ht="14.25" customHeight="1">
      <c r="A2129" s="1" t="s">
        <v>563</v>
      </c>
      <c r="B2129" s="1">
        <v>12947.371999999999</v>
      </c>
      <c r="C2129" s="210">
        <v>2</v>
      </c>
      <c r="D2129" s="1">
        <v>1062.0050000000001</v>
      </c>
      <c r="E2129" t="s">
        <v>57</v>
      </c>
      <c r="F2129">
        <v>9605</v>
      </c>
      <c r="G2129" s="139">
        <v>2011</v>
      </c>
      <c r="H2129" t="s">
        <v>145</v>
      </c>
      <c r="I2129">
        <v>1062.0050000000001</v>
      </c>
    </row>
    <row r="2130" spans="1:9" ht="14.25" customHeight="1">
      <c r="A2130" s="1" t="s">
        <v>563</v>
      </c>
      <c r="B2130" s="403">
        <v>12947.371999999999</v>
      </c>
      <c r="C2130" s="404">
        <v>1</v>
      </c>
      <c r="D2130" s="403">
        <v>1056.2470000000001</v>
      </c>
      <c r="E2130" t="s">
        <v>57</v>
      </c>
      <c r="F2130">
        <v>9605</v>
      </c>
      <c r="G2130" s="139">
        <v>2011</v>
      </c>
      <c r="H2130" t="s">
        <v>144</v>
      </c>
      <c r="I2130">
        <v>1056.2470000000001</v>
      </c>
    </row>
    <row r="2131" spans="1:9" ht="14.25" customHeight="1">
      <c r="A2131" s="1" t="s">
        <v>564</v>
      </c>
      <c r="B2131" s="1">
        <v>2951.2320000000004</v>
      </c>
      <c r="C2131" s="210">
        <v>12</v>
      </c>
      <c r="D2131" s="1">
        <v>226.89400000000001</v>
      </c>
      <c r="E2131" t="s">
        <v>57</v>
      </c>
      <c r="F2131">
        <v>9606</v>
      </c>
      <c r="G2131" s="139">
        <v>2011</v>
      </c>
      <c r="H2131" t="s">
        <v>155</v>
      </c>
      <c r="I2131">
        <v>226.89400000000001</v>
      </c>
    </row>
    <row r="2132" spans="1:9" ht="14.25" customHeight="1">
      <c r="A2132" s="1" t="s">
        <v>564</v>
      </c>
      <c r="B2132" s="1">
        <v>2951.2320000000004</v>
      </c>
      <c r="C2132" s="210">
        <v>11</v>
      </c>
      <c r="D2132" s="1">
        <v>255.88300000000001</v>
      </c>
      <c r="E2132" t="s">
        <v>57</v>
      </c>
      <c r="F2132">
        <v>9606</v>
      </c>
      <c r="G2132" s="139">
        <v>2011</v>
      </c>
      <c r="H2132" t="s">
        <v>154</v>
      </c>
      <c r="I2132">
        <v>255.88300000000001</v>
      </c>
    </row>
    <row r="2133" spans="1:9" ht="14.25" customHeight="1">
      <c r="A2133" s="1" t="s">
        <v>564</v>
      </c>
      <c r="B2133" s="1">
        <v>2951.2320000000004</v>
      </c>
      <c r="C2133" s="210">
        <v>10</v>
      </c>
      <c r="D2133" s="1">
        <v>231.89500000000001</v>
      </c>
      <c r="E2133" t="s">
        <v>57</v>
      </c>
      <c r="F2133">
        <v>9606</v>
      </c>
      <c r="G2133" s="139">
        <v>2011</v>
      </c>
      <c r="H2133" t="s">
        <v>153</v>
      </c>
      <c r="I2133">
        <v>231.89500000000001</v>
      </c>
    </row>
    <row r="2134" spans="1:9" ht="14.25" customHeight="1">
      <c r="A2134" s="1" t="s">
        <v>564</v>
      </c>
      <c r="B2134" s="1">
        <v>2951.2320000000004</v>
      </c>
      <c r="C2134" s="210">
        <v>9</v>
      </c>
      <c r="D2134" s="1">
        <v>229.661</v>
      </c>
      <c r="E2134" t="s">
        <v>57</v>
      </c>
      <c r="F2134">
        <v>9606</v>
      </c>
      <c r="G2134" s="139">
        <v>2011</v>
      </c>
      <c r="H2134" t="s">
        <v>152</v>
      </c>
      <c r="I2134">
        <v>229.661</v>
      </c>
    </row>
    <row r="2135" spans="1:9" ht="14.25" customHeight="1">
      <c r="A2135" s="1" t="s">
        <v>564</v>
      </c>
      <c r="B2135" s="1">
        <v>2951.2320000000004</v>
      </c>
      <c r="C2135" s="210">
        <v>8</v>
      </c>
      <c r="D2135" s="1">
        <v>230.654</v>
      </c>
      <c r="E2135" t="s">
        <v>57</v>
      </c>
      <c r="F2135">
        <v>9606</v>
      </c>
      <c r="G2135" s="139">
        <v>2011</v>
      </c>
      <c r="H2135" t="s">
        <v>151</v>
      </c>
      <c r="I2135">
        <v>230.654</v>
      </c>
    </row>
    <row r="2136" spans="1:9" ht="14.25" customHeight="1">
      <c r="A2136" s="1" t="s">
        <v>564</v>
      </c>
      <c r="B2136" s="1">
        <v>2951.2320000000004</v>
      </c>
      <c r="C2136" s="210">
        <v>7</v>
      </c>
      <c r="D2136" s="1">
        <v>243.41900000000001</v>
      </c>
      <c r="E2136" t="s">
        <v>57</v>
      </c>
      <c r="F2136">
        <v>9606</v>
      </c>
      <c r="G2136" s="139">
        <v>2011</v>
      </c>
      <c r="H2136" t="s">
        <v>150</v>
      </c>
      <c r="I2136">
        <v>243.41900000000001</v>
      </c>
    </row>
    <row r="2137" spans="1:9" ht="14.25" customHeight="1">
      <c r="A2137" s="1" t="s">
        <v>564</v>
      </c>
      <c r="B2137" s="1">
        <v>2951.2320000000004</v>
      </c>
      <c r="C2137" s="210">
        <v>6</v>
      </c>
      <c r="D2137" s="1">
        <v>249.33199999999999</v>
      </c>
      <c r="E2137" t="s">
        <v>57</v>
      </c>
      <c r="F2137">
        <v>9606</v>
      </c>
      <c r="G2137" s="139">
        <v>2011</v>
      </c>
      <c r="H2137" t="s">
        <v>149</v>
      </c>
      <c r="I2137">
        <v>249.33199999999999</v>
      </c>
    </row>
    <row r="2138" spans="1:9" ht="14.25" customHeight="1">
      <c r="A2138" s="1" t="s">
        <v>564</v>
      </c>
      <c r="B2138" s="1">
        <v>2951.2320000000004</v>
      </c>
      <c r="C2138" s="210">
        <v>5</v>
      </c>
      <c r="D2138" s="1">
        <v>264.63299999999998</v>
      </c>
      <c r="E2138" t="s">
        <v>57</v>
      </c>
      <c r="F2138">
        <v>9606</v>
      </c>
      <c r="G2138" s="139">
        <v>2011</v>
      </c>
      <c r="H2138" t="s">
        <v>148</v>
      </c>
      <c r="I2138">
        <v>264.63299999999998</v>
      </c>
    </row>
    <row r="2139" spans="1:9" ht="14.25" customHeight="1">
      <c r="A2139" s="1" t="s">
        <v>564</v>
      </c>
      <c r="B2139" s="1">
        <v>2951.2320000000004</v>
      </c>
      <c r="C2139" s="210">
        <v>4</v>
      </c>
      <c r="D2139" s="1">
        <v>262.00400000000002</v>
      </c>
      <c r="E2139" t="s">
        <v>57</v>
      </c>
      <c r="F2139">
        <v>9606</v>
      </c>
      <c r="G2139" s="139">
        <v>2011</v>
      </c>
      <c r="H2139" t="s">
        <v>147</v>
      </c>
      <c r="I2139">
        <v>262.00400000000002</v>
      </c>
    </row>
    <row r="2140" spans="1:9" ht="14.25" customHeight="1">
      <c r="A2140" s="1" t="s">
        <v>564</v>
      </c>
      <c r="B2140" s="1">
        <v>2951.2320000000004</v>
      </c>
      <c r="C2140" s="210">
        <v>3</v>
      </c>
      <c r="D2140" s="1">
        <v>269.04899999999998</v>
      </c>
      <c r="E2140" t="s">
        <v>57</v>
      </c>
      <c r="F2140">
        <v>9606</v>
      </c>
      <c r="G2140" s="139">
        <v>2011</v>
      </c>
      <c r="H2140" t="s">
        <v>146</v>
      </c>
      <c r="I2140">
        <v>269.04899999999998</v>
      </c>
    </row>
    <row r="2141" spans="1:9" ht="14.25" customHeight="1">
      <c r="A2141" s="1" t="s">
        <v>564</v>
      </c>
      <c r="B2141" s="1">
        <v>2951.2320000000004</v>
      </c>
      <c r="C2141" s="210">
        <v>2</v>
      </c>
      <c r="D2141" s="1">
        <v>241.73400000000001</v>
      </c>
      <c r="E2141" t="s">
        <v>57</v>
      </c>
      <c r="F2141">
        <v>9606</v>
      </c>
      <c r="G2141" s="139">
        <v>2011</v>
      </c>
      <c r="H2141" t="s">
        <v>145</v>
      </c>
      <c r="I2141">
        <v>241.73400000000001</v>
      </c>
    </row>
    <row r="2142" spans="1:9" ht="14.25" customHeight="1">
      <c r="A2142" s="1" t="s">
        <v>564</v>
      </c>
      <c r="B2142" s="1">
        <v>2951.2320000000004</v>
      </c>
      <c r="C2142" s="210">
        <v>1</v>
      </c>
      <c r="D2142" s="1">
        <v>246.07400000000001</v>
      </c>
      <c r="E2142" t="s">
        <v>57</v>
      </c>
      <c r="F2142">
        <v>9606</v>
      </c>
      <c r="G2142" s="139">
        <v>2011</v>
      </c>
      <c r="H2142" t="s">
        <v>144</v>
      </c>
      <c r="I2142">
        <v>246.07400000000001</v>
      </c>
    </row>
    <row r="2143" spans="1:9" ht="14.25" customHeight="1">
      <c r="A2143" s="1" t="s">
        <v>565</v>
      </c>
      <c r="B2143" s="1">
        <v>85752</v>
      </c>
      <c r="C2143" s="210">
        <v>12</v>
      </c>
      <c r="D2143" s="1">
        <v>6822</v>
      </c>
      <c r="E2143" t="s">
        <v>63</v>
      </c>
      <c r="F2143">
        <v>9601</v>
      </c>
      <c r="G2143" s="139">
        <v>2011</v>
      </c>
      <c r="H2143" t="s">
        <v>155</v>
      </c>
      <c r="I2143">
        <v>6822</v>
      </c>
    </row>
    <row r="2144" spans="1:9" ht="14.25" customHeight="1">
      <c r="A2144" s="1" t="s">
        <v>565</v>
      </c>
      <c r="B2144" s="1">
        <v>85752</v>
      </c>
      <c r="C2144" s="210">
        <v>11</v>
      </c>
      <c r="D2144" s="1">
        <v>6515</v>
      </c>
      <c r="E2144" t="s">
        <v>63</v>
      </c>
      <c r="F2144">
        <v>9601</v>
      </c>
      <c r="G2144" s="139">
        <v>2011</v>
      </c>
      <c r="H2144" t="s">
        <v>154</v>
      </c>
      <c r="I2144">
        <v>6515</v>
      </c>
    </row>
    <row r="2145" spans="1:9" ht="14.25" customHeight="1">
      <c r="A2145" s="1" t="s">
        <v>565</v>
      </c>
      <c r="B2145" s="1">
        <v>85752</v>
      </c>
      <c r="C2145" s="210">
        <v>10</v>
      </c>
      <c r="D2145" s="1">
        <v>6953</v>
      </c>
      <c r="E2145" t="s">
        <v>63</v>
      </c>
      <c r="F2145">
        <v>9601</v>
      </c>
      <c r="G2145" s="139">
        <v>2011</v>
      </c>
      <c r="H2145" t="s">
        <v>153</v>
      </c>
      <c r="I2145">
        <v>6953</v>
      </c>
    </row>
    <row r="2146" spans="1:9" ht="14.25" customHeight="1">
      <c r="A2146" s="1" t="s">
        <v>565</v>
      </c>
      <c r="B2146" s="1">
        <v>85752</v>
      </c>
      <c r="C2146" s="210">
        <v>9</v>
      </c>
      <c r="D2146" s="1">
        <v>6940</v>
      </c>
      <c r="E2146" t="s">
        <v>63</v>
      </c>
      <c r="F2146">
        <v>9601</v>
      </c>
      <c r="G2146" s="139">
        <v>2011</v>
      </c>
      <c r="H2146" t="s">
        <v>152</v>
      </c>
      <c r="I2146">
        <v>6940</v>
      </c>
    </row>
    <row r="2147" spans="1:9" ht="14.25" customHeight="1">
      <c r="A2147" s="1" t="s">
        <v>565</v>
      </c>
      <c r="B2147" s="1">
        <v>85752</v>
      </c>
      <c r="C2147" s="210">
        <v>8</v>
      </c>
      <c r="D2147" s="1">
        <v>5933</v>
      </c>
      <c r="E2147" t="s">
        <v>63</v>
      </c>
      <c r="F2147">
        <v>9601</v>
      </c>
      <c r="G2147" s="139">
        <v>2011</v>
      </c>
      <c r="H2147" t="s">
        <v>151</v>
      </c>
      <c r="I2147">
        <v>5933</v>
      </c>
    </row>
    <row r="2148" spans="1:9" ht="14.25" customHeight="1">
      <c r="A2148" s="1" t="s">
        <v>565</v>
      </c>
      <c r="B2148" s="1">
        <v>85752</v>
      </c>
      <c r="C2148" s="210">
        <v>7</v>
      </c>
      <c r="D2148" s="1">
        <v>7649</v>
      </c>
      <c r="E2148" t="s">
        <v>63</v>
      </c>
      <c r="F2148">
        <v>9601</v>
      </c>
      <c r="G2148" s="139">
        <v>2011</v>
      </c>
      <c r="H2148" t="s">
        <v>150</v>
      </c>
      <c r="I2148">
        <v>7649</v>
      </c>
    </row>
    <row r="2149" spans="1:9" ht="14.25" customHeight="1">
      <c r="A2149" s="1" t="s">
        <v>565</v>
      </c>
      <c r="B2149" s="1">
        <v>85752</v>
      </c>
      <c r="C2149" s="210">
        <v>6</v>
      </c>
      <c r="D2149" s="1">
        <v>7542</v>
      </c>
      <c r="E2149" t="s">
        <v>63</v>
      </c>
      <c r="F2149">
        <v>9601</v>
      </c>
      <c r="G2149" s="139">
        <v>2011</v>
      </c>
      <c r="H2149" t="s">
        <v>149</v>
      </c>
      <c r="I2149">
        <v>7542</v>
      </c>
    </row>
    <row r="2150" spans="1:9" ht="14.25" customHeight="1">
      <c r="A2150" s="1" t="s">
        <v>565</v>
      </c>
      <c r="B2150" s="1">
        <v>85752</v>
      </c>
      <c r="C2150" s="210">
        <v>5</v>
      </c>
      <c r="D2150" s="1">
        <v>8020</v>
      </c>
      <c r="E2150" t="s">
        <v>63</v>
      </c>
      <c r="F2150">
        <v>9601</v>
      </c>
      <c r="G2150" s="139">
        <v>2011</v>
      </c>
      <c r="H2150" t="s">
        <v>148</v>
      </c>
      <c r="I2150">
        <v>8020</v>
      </c>
    </row>
    <row r="2151" spans="1:9" ht="14.25" customHeight="1">
      <c r="A2151" s="1" t="s">
        <v>565</v>
      </c>
      <c r="B2151" s="1">
        <v>85752</v>
      </c>
      <c r="C2151" s="210">
        <v>4</v>
      </c>
      <c r="D2151" s="1">
        <v>7692</v>
      </c>
      <c r="E2151" t="s">
        <v>63</v>
      </c>
      <c r="F2151">
        <v>9601</v>
      </c>
      <c r="G2151" s="139">
        <v>2011</v>
      </c>
      <c r="H2151" t="s">
        <v>147</v>
      </c>
      <c r="I2151">
        <v>7692</v>
      </c>
    </row>
    <row r="2152" spans="1:9" ht="14.25" customHeight="1">
      <c r="A2152" s="1" t="s">
        <v>565</v>
      </c>
      <c r="B2152" s="1">
        <v>85752</v>
      </c>
      <c r="C2152" s="210">
        <v>3</v>
      </c>
      <c r="D2152" s="1">
        <v>7659</v>
      </c>
      <c r="E2152" t="s">
        <v>63</v>
      </c>
      <c r="F2152">
        <v>9601</v>
      </c>
      <c r="G2152" s="139">
        <v>2011</v>
      </c>
      <c r="H2152" t="s">
        <v>146</v>
      </c>
      <c r="I2152">
        <v>7659</v>
      </c>
    </row>
    <row r="2153" spans="1:9" ht="14.25" customHeight="1">
      <c r="A2153" s="1" t="s">
        <v>565</v>
      </c>
      <c r="B2153" s="1">
        <v>85752</v>
      </c>
      <c r="C2153" s="210">
        <v>2</v>
      </c>
      <c r="D2153" s="1">
        <v>7051</v>
      </c>
      <c r="E2153" t="s">
        <v>63</v>
      </c>
      <c r="F2153">
        <v>9601</v>
      </c>
      <c r="G2153" s="139">
        <v>2011</v>
      </c>
      <c r="H2153" t="s">
        <v>145</v>
      </c>
      <c r="I2153">
        <v>7051</v>
      </c>
    </row>
    <row r="2154" spans="1:9" ht="14.25" customHeight="1">
      <c r="A2154" s="1" t="s">
        <v>565</v>
      </c>
      <c r="B2154" s="1">
        <v>85752</v>
      </c>
      <c r="C2154" s="210">
        <v>1</v>
      </c>
      <c r="D2154" s="1">
        <v>6976</v>
      </c>
      <c r="E2154" t="s">
        <v>63</v>
      </c>
      <c r="F2154">
        <v>9601</v>
      </c>
      <c r="G2154" s="139">
        <v>2011</v>
      </c>
      <c r="H2154" t="s">
        <v>144</v>
      </c>
      <c r="I2154">
        <v>6976</v>
      </c>
    </row>
    <row r="2155" spans="1:9" ht="14.25" customHeight="1">
      <c r="A2155" s="1" t="s">
        <v>566</v>
      </c>
      <c r="B2155" s="1">
        <v>5882</v>
      </c>
      <c r="C2155" s="210">
        <v>12</v>
      </c>
      <c r="D2155" s="1">
        <v>476</v>
      </c>
      <c r="E2155" t="s">
        <v>63</v>
      </c>
      <c r="F2155">
        <v>9602</v>
      </c>
      <c r="G2155" s="139">
        <v>2011</v>
      </c>
      <c r="H2155" t="s">
        <v>155</v>
      </c>
      <c r="I2155">
        <v>476</v>
      </c>
    </row>
    <row r="2156" spans="1:9" ht="14.25" customHeight="1">
      <c r="A2156" s="1" t="s">
        <v>566</v>
      </c>
      <c r="B2156" s="1">
        <v>5882</v>
      </c>
      <c r="C2156" s="210">
        <v>11</v>
      </c>
      <c r="D2156" s="1">
        <v>470</v>
      </c>
      <c r="E2156" t="s">
        <v>63</v>
      </c>
      <c r="F2156">
        <v>9602</v>
      </c>
      <c r="G2156" s="139">
        <v>2011</v>
      </c>
      <c r="H2156" t="s">
        <v>154</v>
      </c>
      <c r="I2156">
        <v>470</v>
      </c>
    </row>
    <row r="2157" spans="1:9" ht="14.25" customHeight="1">
      <c r="A2157" s="1" t="s">
        <v>566</v>
      </c>
      <c r="B2157" s="1">
        <v>5882</v>
      </c>
      <c r="C2157" s="210">
        <v>10</v>
      </c>
      <c r="D2157" s="1">
        <v>499</v>
      </c>
      <c r="E2157" t="s">
        <v>63</v>
      </c>
      <c r="F2157">
        <v>9602</v>
      </c>
      <c r="G2157" s="139">
        <v>2011</v>
      </c>
      <c r="H2157" t="s">
        <v>153</v>
      </c>
      <c r="I2157">
        <v>499</v>
      </c>
    </row>
    <row r="2158" spans="1:9" ht="14.25" customHeight="1">
      <c r="A2158" s="1" t="s">
        <v>566</v>
      </c>
      <c r="B2158" s="1">
        <v>5882</v>
      </c>
      <c r="C2158" s="210">
        <v>9</v>
      </c>
      <c r="D2158" s="1">
        <v>553</v>
      </c>
      <c r="E2158" t="s">
        <v>63</v>
      </c>
      <c r="F2158">
        <v>9602</v>
      </c>
      <c r="G2158" s="139">
        <v>2011</v>
      </c>
      <c r="H2158" t="s">
        <v>152</v>
      </c>
      <c r="I2158">
        <v>553</v>
      </c>
    </row>
    <row r="2159" spans="1:9" ht="14.25" customHeight="1">
      <c r="A2159" s="1" t="s">
        <v>566</v>
      </c>
      <c r="B2159" s="1">
        <v>5882</v>
      </c>
      <c r="C2159" s="210">
        <v>8</v>
      </c>
      <c r="D2159" s="1">
        <v>440</v>
      </c>
      <c r="E2159" t="s">
        <v>63</v>
      </c>
      <c r="F2159">
        <v>9602</v>
      </c>
      <c r="G2159" s="139">
        <v>2011</v>
      </c>
      <c r="H2159" t="s">
        <v>151</v>
      </c>
      <c r="I2159">
        <v>440</v>
      </c>
    </row>
    <row r="2160" spans="1:9" ht="14.25" customHeight="1">
      <c r="A2160" s="1" t="s">
        <v>566</v>
      </c>
      <c r="B2160" s="1">
        <v>5882</v>
      </c>
      <c r="C2160" s="210">
        <v>7</v>
      </c>
      <c r="D2160" s="1">
        <v>561</v>
      </c>
      <c r="E2160" t="s">
        <v>63</v>
      </c>
      <c r="F2160">
        <v>9602</v>
      </c>
      <c r="G2160" s="139">
        <v>2011</v>
      </c>
      <c r="H2160" t="s">
        <v>150</v>
      </c>
      <c r="I2160">
        <v>561</v>
      </c>
    </row>
    <row r="2161" spans="1:9" ht="14.25" customHeight="1">
      <c r="A2161" s="1" t="s">
        <v>566</v>
      </c>
      <c r="B2161" s="1">
        <v>5882</v>
      </c>
      <c r="C2161" s="210">
        <v>6</v>
      </c>
      <c r="D2161" s="1">
        <v>504</v>
      </c>
      <c r="E2161" t="s">
        <v>63</v>
      </c>
      <c r="F2161">
        <v>9602</v>
      </c>
      <c r="G2161" s="139">
        <v>2011</v>
      </c>
      <c r="H2161" t="s">
        <v>149</v>
      </c>
      <c r="I2161">
        <v>504</v>
      </c>
    </row>
    <row r="2162" spans="1:9" ht="14.25" customHeight="1">
      <c r="A2162" s="1" t="s">
        <v>566</v>
      </c>
      <c r="B2162" s="1">
        <v>5882</v>
      </c>
      <c r="C2162" s="210">
        <v>5</v>
      </c>
      <c r="D2162" s="1">
        <v>511</v>
      </c>
      <c r="E2162" t="s">
        <v>63</v>
      </c>
      <c r="F2162">
        <v>9602</v>
      </c>
      <c r="G2162" s="139">
        <v>2011</v>
      </c>
      <c r="H2162" t="s">
        <v>148</v>
      </c>
      <c r="I2162">
        <v>511</v>
      </c>
    </row>
    <row r="2163" spans="1:9" ht="14.25" customHeight="1">
      <c r="A2163" s="1" t="s">
        <v>566</v>
      </c>
      <c r="B2163" s="1">
        <v>5882</v>
      </c>
      <c r="C2163" s="210">
        <v>4</v>
      </c>
      <c r="D2163" s="1">
        <v>473</v>
      </c>
      <c r="E2163" t="s">
        <v>63</v>
      </c>
      <c r="F2163">
        <v>9602</v>
      </c>
      <c r="G2163" s="139">
        <v>2011</v>
      </c>
      <c r="H2163" t="s">
        <v>147</v>
      </c>
      <c r="I2163">
        <v>473</v>
      </c>
    </row>
    <row r="2164" spans="1:9" ht="14.25" customHeight="1">
      <c r="A2164" s="1" t="s">
        <v>566</v>
      </c>
      <c r="B2164" s="1">
        <v>5882</v>
      </c>
      <c r="C2164" s="210">
        <v>3</v>
      </c>
      <c r="D2164" s="1">
        <v>477</v>
      </c>
      <c r="E2164" t="s">
        <v>63</v>
      </c>
      <c r="F2164">
        <v>9602</v>
      </c>
      <c r="G2164" s="139">
        <v>2011</v>
      </c>
      <c r="H2164" t="s">
        <v>146</v>
      </c>
      <c r="I2164">
        <v>477</v>
      </c>
    </row>
    <row r="2165" spans="1:9" ht="14.25" customHeight="1">
      <c r="A2165" s="1" t="s">
        <v>566</v>
      </c>
      <c r="B2165" s="1">
        <v>5882</v>
      </c>
      <c r="C2165" s="210">
        <v>2</v>
      </c>
      <c r="D2165" s="1">
        <v>451</v>
      </c>
      <c r="E2165" t="s">
        <v>63</v>
      </c>
      <c r="F2165">
        <v>9602</v>
      </c>
      <c r="G2165" s="139">
        <v>2011</v>
      </c>
      <c r="H2165" t="s">
        <v>145</v>
      </c>
      <c r="I2165">
        <v>451</v>
      </c>
    </row>
    <row r="2166" spans="1:9" ht="14.25" customHeight="1">
      <c r="A2166" s="1" t="s">
        <v>566</v>
      </c>
      <c r="B2166" s="1">
        <v>5882</v>
      </c>
      <c r="C2166" s="210">
        <v>1</v>
      </c>
      <c r="D2166" s="1">
        <v>467</v>
      </c>
      <c r="E2166" t="s">
        <v>63</v>
      </c>
      <c r="F2166">
        <v>9602</v>
      </c>
      <c r="G2166" s="139">
        <v>2011</v>
      </c>
      <c r="H2166" t="s">
        <v>144</v>
      </c>
      <c r="I2166">
        <v>467</v>
      </c>
    </row>
    <row r="2167" spans="1:9" ht="14.25" customHeight="1">
      <c r="A2167" s="1" t="s">
        <v>567</v>
      </c>
      <c r="B2167" s="1">
        <v>25422</v>
      </c>
      <c r="C2167" s="210">
        <v>12</v>
      </c>
      <c r="D2167" s="1">
        <v>2196</v>
      </c>
      <c r="E2167" t="s">
        <v>63</v>
      </c>
      <c r="F2167">
        <v>9603</v>
      </c>
      <c r="G2167" s="139">
        <v>2011</v>
      </c>
      <c r="H2167" t="s">
        <v>155</v>
      </c>
      <c r="I2167">
        <v>2196</v>
      </c>
    </row>
    <row r="2168" spans="1:9" ht="14.25" customHeight="1">
      <c r="A2168" s="1" t="s">
        <v>567</v>
      </c>
      <c r="B2168" s="1">
        <v>25422</v>
      </c>
      <c r="C2168" s="210">
        <v>11</v>
      </c>
      <c r="D2168" s="1">
        <v>2060</v>
      </c>
      <c r="E2168" t="s">
        <v>63</v>
      </c>
      <c r="F2168">
        <v>9603</v>
      </c>
      <c r="G2168" s="139">
        <v>2011</v>
      </c>
      <c r="H2168" t="s">
        <v>154</v>
      </c>
      <c r="I2168">
        <v>2060</v>
      </c>
    </row>
    <row r="2169" spans="1:9" ht="14.25" customHeight="1">
      <c r="A2169" s="1" t="s">
        <v>567</v>
      </c>
      <c r="B2169" s="1">
        <v>25422</v>
      </c>
      <c r="C2169" s="210">
        <v>10</v>
      </c>
      <c r="D2169" s="1">
        <v>2252</v>
      </c>
      <c r="E2169" t="s">
        <v>63</v>
      </c>
      <c r="F2169">
        <v>9603</v>
      </c>
      <c r="G2169" s="139">
        <v>2011</v>
      </c>
      <c r="H2169" t="s">
        <v>153</v>
      </c>
      <c r="I2169">
        <v>2252</v>
      </c>
    </row>
    <row r="2170" spans="1:9" ht="14.25" customHeight="1">
      <c r="A2170" s="1" t="s">
        <v>567</v>
      </c>
      <c r="B2170" s="1">
        <v>25422</v>
      </c>
      <c r="C2170" s="210">
        <v>9</v>
      </c>
      <c r="D2170" s="1">
        <v>2180</v>
      </c>
      <c r="E2170" t="s">
        <v>63</v>
      </c>
      <c r="F2170">
        <v>9603</v>
      </c>
      <c r="G2170" s="139">
        <v>2011</v>
      </c>
      <c r="H2170" t="s">
        <v>152</v>
      </c>
      <c r="I2170">
        <v>2180</v>
      </c>
    </row>
    <row r="2171" spans="1:9" ht="14.25" customHeight="1">
      <c r="A2171" s="1" t="s">
        <v>567</v>
      </c>
      <c r="B2171" s="1">
        <v>25422</v>
      </c>
      <c r="C2171" s="210">
        <v>8</v>
      </c>
      <c r="D2171" s="1">
        <v>2085</v>
      </c>
      <c r="E2171" t="s">
        <v>63</v>
      </c>
      <c r="F2171">
        <v>9603</v>
      </c>
      <c r="G2171" s="139">
        <v>2011</v>
      </c>
      <c r="H2171" t="s">
        <v>151</v>
      </c>
      <c r="I2171">
        <v>2085</v>
      </c>
    </row>
    <row r="2172" spans="1:9" ht="14.25" customHeight="1">
      <c r="A2172" s="1" t="s">
        <v>567</v>
      </c>
      <c r="B2172" s="1">
        <v>25422</v>
      </c>
      <c r="C2172" s="210">
        <v>7</v>
      </c>
      <c r="D2172" s="1">
        <v>2203</v>
      </c>
      <c r="E2172" t="s">
        <v>63</v>
      </c>
      <c r="F2172">
        <v>9603</v>
      </c>
      <c r="G2172" s="139">
        <v>2011</v>
      </c>
      <c r="H2172" t="s">
        <v>150</v>
      </c>
      <c r="I2172">
        <v>2203</v>
      </c>
    </row>
    <row r="2173" spans="1:9" ht="14.25" customHeight="1">
      <c r="A2173" s="1" t="s">
        <v>567</v>
      </c>
      <c r="B2173" s="1">
        <v>25422</v>
      </c>
      <c r="C2173" s="210">
        <v>6</v>
      </c>
      <c r="D2173" s="1">
        <v>2203</v>
      </c>
      <c r="E2173" t="s">
        <v>63</v>
      </c>
      <c r="F2173">
        <v>9603</v>
      </c>
      <c r="G2173" s="139">
        <v>2011</v>
      </c>
      <c r="H2173" t="s">
        <v>149</v>
      </c>
      <c r="I2173">
        <v>2203</v>
      </c>
    </row>
    <row r="2174" spans="1:9" ht="14.25" customHeight="1">
      <c r="A2174" s="1" t="s">
        <v>567</v>
      </c>
      <c r="B2174" s="1">
        <v>25422</v>
      </c>
      <c r="C2174" s="210">
        <v>5</v>
      </c>
      <c r="D2174" s="1">
        <v>2221</v>
      </c>
      <c r="E2174" t="s">
        <v>63</v>
      </c>
      <c r="F2174">
        <v>9603</v>
      </c>
      <c r="G2174" s="139">
        <v>2011</v>
      </c>
      <c r="H2174" t="s">
        <v>148</v>
      </c>
      <c r="I2174">
        <v>2221</v>
      </c>
    </row>
    <row r="2175" spans="1:9" ht="14.25" customHeight="1">
      <c r="A2175" s="1" t="s">
        <v>567</v>
      </c>
      <c r="B2175" s="1">
        <v>25422</v>
      </c>
      <c r="C2175" s="210">
        <v>4</v>
      </c>
      <c r="D2175" s="1">
        <v>2081</v>
      </c>
      <c r="E2175" t="s">
        <v>63</v>
      </c>
      <c r="F2175">
        <v>9603</v>
      </c>
      <c r="G2175" s="139">
        <v>2011</v>
      </c>
      <c r="H2175" t="s">
        <v>147</v>
      </c>
      <c r="I2175">
        <v>2081</v>
      </c>
    </row>
    <row r="2176" spans="1:9" ht="14.25" customHeight="1">
      <c r="A2176" s="1" t="s">
        <v>567</v>
      </c>
      <c r="B2176" s="1">
        <v>25422</v>
      </c>
      <c r="C2176" s="210">
        <v>3</v>
      </c>
      <c r="D2176" s="1">
        <v>2123</v>
      </c>
      <c r="E2176" t="s">
        <v>63</v>
      </c>
      <c r="F2176">
        <v>9603</v>
      </c>
      <c r="G2176" s="139">
        <v>2011</v>
      </c>
      <c r="H2176" t="s">
        <v>146</v>
      </c>
      <c r="I2176">
        <v>2123</v>
      </c>
    </row>
    <row r="2177" spans="1:9" ht="14.25" customHeight="1">
      <c r="A2177" s="1" t="s">
        <v>567</v>
      </c>
      <c r="B2177" s="1">
        <v>25422</v>
      </c>
      <c r="C2177" s="210">
        <v>2</v>
      </c>
      <c r="D2177" s="1">
        <v>1925</v>
      </c>
      <c r="E2177" t="s">
        <v>63</v>
      </c>
      <c r="F2177">
        <v>9603</v>
      </c>
      <c r="G2177" s="139">
        <v>2011</v>
      </c>
      <c r="H2177" t="s">
        <v>145</v>
      </c>
      <c r="I2177">
        <v>1925</v>
      </c>
    </row>
    <row r="2178" spans="1:9" ht="14.25" customHeight="1">
      <c r="A2178" s="1" t="s">
        <v>567</v>
      </c>
      <c r="B2178" s="1">
        <v>25422</v>
      </c>
      <c r="C2178" s="210">
        <v>1</v>
      </c>
      <c r="D2178" s="1">
        <v>1893</v>
      </c>
      <c r="E2178" t="s">
        <v>63</v>
      </c>
      <c r="F2178">
        <v>9603</v>
      </c>
      <c r="G2178" s="139">
        <v>2011</v>
      </c>
      <c r="H2178" t="s">
        <v>144</v>
      </c>
      <c r="I2178">
        <v>1893</v>
      </c>
    </row>
    <row r="2179" spans="1:9" ht="14.25" customHeight="1">
      <c r="A2179" s="1" t="s">
        <v>568</v>
      </c>
      <c r="B2179" s="1">
        <v>11676</v>
      </c>
      <c r="C2179" s="210">
        <v>12</v>
      </c>
      <c r="D2179" s="1">
        <v>1037</v>
      </c>
      <c r="E2179" t="s">
        <v>63</v>
      </c>
      <c r="F2179">
        <v>9604</v>
      </c>
      <c r="G2179" s="139">
        <v>2011</v>
      </c>
      <c r="H2179" t="s">
        <v>155</v>
      </c>
      <c r="I2179">
        <v>1037</v>
      </c>
    </row>
    <row r="2180" spans="1:9" ht="14.25" customHeight="1">
      <c r="A2180" s="1" t="s">
        <v>568</v>
      </c>
      <c r="B2180" s="1">
        <v>11676</v>
      </c>
      <c r="C2180" s="210">
        <v>11</v>
      </c>
      <c r="D2180" s="1">
        <v>946</v>
      </c>
      <c r="E2180" t="s">
        <v>63</v>
      </c>
      <c r="F2180">
        <v>9604</v>
      </c>
      <c r="G2180" s="139">
        <v>2011</v>
      </c>
      <c r="H2180" t="s">
        <v>154</v>
      </c>
      <c r="I2180">
        <v>946</v>
      </c>
    </row>
    <row r="2181" spans="1:9" ht="14.25" customHeight="1">
      <c r="A2181" s="1" t="s">
        <v>568</v>
      </c>
      <c r="B2181" s="1">
        <v>11676</v>
      </c>
      <c r="C2181" s="210">
        <v>10</v>
      </c>
      <c r="D2181" s="1">
        <v>1049</v>
      </c>
      <c r="E2181" t="s">
        <v>63</v>
      </c>
      <c r="F2181">
        <v>9604</v>
      </c>
      <c r="G2181" s="139">
        <v>2011</v>
      </c>
      <c r="H2181" t="s">
        <v>153</v>
      </c>
      <c r="I2181">
        <v>1049</v>
      </c>
    </row>
    <row r="2182" spans="1:9" ht="14.25" customHeight="1">
      <c r="A2182" s="1" t="s">
        <v>568</v>
      </c>
      <c r="B2182" s="1">
        <v>11676</v>
      </c>
      <c r="C2182" s="210">
        <v>9</v>
      </c>
      <c r="D2182" s="1">
        <v>980</v>
      </c>
      <c r="E2182" t="s">
        <v>63</v>
      </c>
      <c r="F2182">
        <v>9604</v>
      </c>
      <c r="G2182" s="139">
        <v>2011</v>
      </c>
      <c r="H2182" t="s">
        <v>152</v>
      </c>
      <c r="I2182">
        <v>980</v>
      </c>
    </row>
    <row r="2183" spans="1:9" ht="14.25" customHeight="1">
      <c r="A2183" s="1" t="s">
        <v>568</v>
      </c>
      <c r="B2183" s="1">
        <v>11676</v>
      </c>
      <c r="C2183" s="210">
        <v>8</v>
      </c>
      <c r="D2183" s="1">
        <v>983</v>
      </c>
      <c r="E2183" t="s">
        <v>63</v>
      </c>
      <c r="F2183">
        <v>9604</v>
      </c>
      <c r="G2183" s="139">
        <v>2011</v>
      </c>
      <c r="H2183" t="s">
        <v>151</v>
      </c>
      <c r="I2183">
        <v>983</v>
      </c>
    </row>
    <row r="2184" spans="1:9" ht="14.25" customHeight="1">
      <c r="A2184" s="1" t="s">
        <v>568</v>
      </c>
      <c r="B2184" s="1">
        <v>11676</v>
      </c>
      <c r="C2184" s="210">
        <v>7</v>
      </c>
      <c r="D2184" s="1">
        <v>969</v>
      </c>
      <c r="E2184" t="s">
        <v>63</v>
      </c>
      <c r="F2184">
        <v>9604</v>
      </c>
      <c r="G2184" s="139">
        <v>2011</v>
      </c>
      <c r="H2184" t="s">
        <v>150</v>
      </c>
      <c r="I2184">
        <v>969</v>
      </c>
    </row>
    <row r="2185" spans="1:9" ht="14.25" customHeight="1">
      <c r="A2185" s="1" t="s">
        <v>568</v>
      </c>
      <c r="B2185" s="1">
        <v>11676</v>
      </c>
      <c r="C2185" s="210">
        <v>6</v>
      </c>
      <c r="D2185" s="1">
        <v>937</v>
      </c>
      <c r="E2185" t="s">
        <v>63</v>
      </c>
      <c r="F2185">
        <v>9604</v>
      </c>
      <c r="G2185" s="139">
        <v>2011</v>
      </c>
      <c r="H2185" t="s">
        <v>149</v>
      </c>
      <c r="I2185">
        <v>937</v>
      </c>
    </row>
    <row r="2186" spans="1:9" ht="14.25" customHeight="1">
      <c r="A2186" s="1" t="s">
        <v>568</v>
      </c>
      <c r="B2186" s="1">
        <v>11676</v>
      </c>
      <c r="C2186" s="210">
        <v>5</v>
      </c>
      <c r="D2186" s="1">
        <v>976</v>
      </c>
      <c r="E2186" t="s">
        <v>63</v>
      </c>
      <c r="F2186">
        <v>9604</v>
      </c>
      <c r="G2186" s="139">
        <v>2011</v>
      </c>
      <c r="H2186" t="s">
        <v>148</v>
      </c>
      <c r="I2186">
        <v>976</v>
      </c>
    </row>
    <row r="2187" spans="1:9" ht="14.25" customHeight="1">
      <c r="A2187" s="1" t="s">
        <v>568</v>
      </c>
      <c r="B2187" s="1">
        <v>11676</v>
      </c>
      <c r="C2187" s="210">
        <v>4</v>
      </c>
      <c r="D2187" s="1">
        <v>943</v>
      </c>
      <c r="E2187" t="s">
        <v>63</v>
      </c>
      <c r="F2187">
        <v>9604</v>
      </c>
      <c r="G2187" s="139">
        <v>2011</v>
      </c>
      <c r="H2187" t="s">
        <v>147</v>
      </c>
      <c r="I2187">
        <v>943</v>
      </c>
    </row>
    <row r="2188" spans="1:9" ht="14.25" customHeight="1">
      <c r="A2188" s="1" t="s">
        <v>568</v>
      </c>
      <c r="B2188" s="1">
        <v>11676</v>
      </c>
      <c r="C2188" s="210">
        <v>3</v>
      </c>
      <c r="D2188" s="1">
        <v>990</v>
      </c>
      <c r="E2188" t="s">
        <v>63</v>
      </c>
      <c r="F2188">
        <v>9604</v>
      </c>
      <c r="G2188" s="139">
        <v>2011</v>
      </c>
      <c r="H2188" t="s">
        <v>146</v>
      </c>
      <c r="I2188">
        <v>990</v>
      </c>
    </row>
    <row r="2189" spans="1:9" ht="14.25" customHeight="1">
      <c r="A2189" s="1" t="s">
        <v>568</v>
      </c>
      <c r="B2189" s="1">
        <v>11676</v>
      </c>
      <c r="C2189" s="210">
        <v>2</v>
      </c>
      <c r="D2189" s="1">
        <v>932</v>
      </c>
      <c r="E2189" t="s">
        <v>63</v>
      </c>
      <c r="F2189">
        <v>9604</v>
      </c>
      <c r="G2189" s="139">
        <v>2011</v>
      </c>
      <c r="H2189" t="s">
        <v>145</v>
      </c>
      <c r="I2189">
        <v>932</v>
      </c>
    </row>
    <row r="2190" spans="1:9" ht="14.25" customHeight="1">
      <c r="A2190" s="1" t="s">
        <v>568</v>
      </c>
      <c r="B2190" s="1">
        <v>11676</v>
      </c>
      <c r="C2190" s="210">
        <v>1</v>
      </c>
      <c r="D2190" s="1">
        <v>934</v>
      </c>
      <c r="E2190" t="s">
        <v>63</v>
      </c>
      <c r="F2190">
        <v>9604</v>
      </c>
      <c r="G2190" s="139">
        <v>2011</v>
      </c>
      <c r="H2190" t="s">
        <v>144</v>
      </c>
      <c r="I2190">
        <v>934</v>
      </c>
    </row>
    <row r="2191" spans="1:9" ht="14.25" customHeight="1">
      <c r="A2191" s="1" t="s">
        <v>569</v>
      </c>
      <c r="B2191" s="1">
        <v>2555</v>
      </c>
      <c r="C2191" s="210">
        <v>12</v>
      </c>
      <c r="D2191" s="1">
        <v>206</v>
      </c>
      <c r="E2191" t="s">
        <v>63</v>
      </c>
      <c r="F2191">
        <v>9605</v>
      </c>
      <c r="G2191" s="139">
        <v>2011</v>
      </c>
      <c r="H2191" t="s">
        <v>155</v>
      </c>
      <c r="I2191">
        <v>206</v>
      </c>
    </row>
    <row r="2192" spans="1:9" ht="14.25" customHeight="1">
      <c r="A2192" s="1" t="s">
        <v>569</v>
      </c>
      <c r="B2192" s="1">
        <v>2555</v>
      </c>
      <c r="C2192" s="210">
        <v>11</v>
      </c>
      <c r="D2192" s="1">
        <v>196</v>
      </c>
      <c r="E2192" t="s">
        <v>63</v>
      </c>
      <c r="F2192">
        <v>9605</v>
      </c>
      <c r="G2192" s="139">
        <v>2011</v>
      </c>
      <c r="H2192" t="s">
        <v>154</v>
      </c>
      <c r="I2192">
        <v>196</v>
      </c>
    </row>
    <row r="2193" spans="1:9" ht="14.25" customHeight="1">
      <c r="A2193" s="1" t="s">
        <v>569</v>
      </c>
      <c r="B2193" s="1">
        <v>2555</v>
      </c>
      <c r="C2193" s="210">
        <v>10</v>
      </c>
      <c r="D2193" s="1">
        <v>195</v>
      </c>
      <c r="E2193" t="s">
        <v>63</v>
      </c>
      <c r="F2193">
        <v>9605</v>
      </c>
      <c r="G2193" s="139">
        <v>2011</v>
      </c>
      <c r="H2193" t="s">
        <v>153</v>
      </c>
      <c r="I2193">
        <v>195</v>
      </c>
    </row>
    <row r="2194" spans="1:9" ht="14.25" customHeight="1">
      <c r="A2194" s="1" t="s">
        <v>569</v>
      </c>
      <c r="B2194" s="1">
        <v>2555</v>
      </c>
      <c r="C2194" s="210">
        <v>9</v>
      </c>
      <c r="D2194" s="1">
        <v>218</v>
      </c>
      <c r="E2194" t="s">
        <v>63</v>
      </c>
      <c r="F2194">
        <v>9605</v>
      </c>
      <c r="G2194" s="139">
        <v>2011</v>
      </c>
      <c r="H2194" t="s">
        <v>152</v>
      </c>
      <c r="I2194">
        <v>218</v>
      </c>
    </row>
    <row r="2195" spans="1:9" ht="14.25" customHeight="1">
      <c r="A2195" s="1" t="s">
        <v>569</v>
      </c>
      <c r="B2195" s="1">
        <v>2555</v>
      </c>
      <c r="C2195" s="210">
        <v>8</v>
      </c>
      <c r="D2195" s="1">
        <v>177</v>
      </c>
      <c r="E2195" t="s">
        <v>63</v>
      </c>
      <c r="F2195">
        <v>9605</v>
      </c>
      <c r="G2195" s="139">
        <v>2011</v>
      </c>
      <c r="H2195" t="s">
        <v>151</v>
      </c>
      <c r="I2195">
        <v>177</v>
      </c>
    </row>
    <row r="2196" spans="1:9" ht="14.25" customHeight="1">
      <c r="A2196" s="1" t="s">
        <v>569</v>
      </c>
      <c r="B2196" s="1">
        <v>2555</v>
      </c>
      <c r="C2196" s="210">
        <v>7</v>
      </c>
      <c r="D2196" s="1">
        <v>220</v>
      </c>
      <c r="E2196" t="s">
        <v>63</v>
      </c>
      <c r="F2196">
        <v>9605</v>
      </c>
      <c r="G2196" s="139">
        <v>2011</v>
      </c>
      <c r="H2196" t="s">
        <v>150</v>
      </c>
      <c r="I2196">
        <v>220</v>
      </c>
    </row>
    <row r="2197" spans="1:9" ht="14.25" customHeight="1">
      <c r="A2197" s="1" t="s">
        <v>569</v>
      </c>
      <c r="B2197" s="1">
        <v>2555</v>
      </c>
      <c r="C2197" s="210">
        <v>6</v>
      </c>
      <c r="D2197" s="1">
        <v>247</v>
      </c>
      <c r="E2197" t="s">
        <v>63</v>
      </c>
      <c r="F2197">
        <v>9605</v>
      </c>
      <c r="G2197" s="139">
        <v>2011</v>
      </c>
      <c r="H2197" t="s">
        <v>149</v>
      </c>
      <c r="I2197">
        <v>247</v>
      </c>
    </row>
    <row r="2198" spans="1:9" ht="14.25" customHeight="1">
      <c r="A2198" s="1" t="s">
        <v>569</v>
      </c>
      <c r="B2198" s="1">
        <v>2555</v>
      </c>
      <c r="C2198" s="210">
        <v>5</v>
      </c>
      <c r="D2198" s="1">
        <v>239</v>
      </c>
      <c r="E2198" t="s">
        <v>63</v>
      </c>
      <c r="F2198">
        <v>9605</v>
      </c>
      <c r="G2198" s="139">
        <v>2011</v>
      </c>
      <c r="H2198" t="s">
        <v>148</v>
      </c>
      <c r="I2198">
        <v>239</v>
      </c>
    </row>
    <row r="2199" spans="1:9" ht="14.25" customHeight="1">
      <c r="A2199" s="1" t="s">
        <v>569</v>
      </c>
      <c r="B2199" s="1">
        <v>2555</v>
      </c>
      <c r="C2199" s="210">
        <v>4</v>
      </c>
      <c r="D2199" s="1">
        <v>184</v>
      </c>
      <c r="E2199" t="s">
        <v>63</v>
      </c>
      <c r="F2199">
        <v>9605</v>
      </c>
      <c r="G2199" s="139">
        <v>2011</v>
      </c>
      <c r="H2199" t="s">
        <v>147</v>
      </c>
      <c r="I2199">
        <v>184</v>
      </c>
    </row>
    <row r="2200" spans="1:9" ht="14.25" customHeight="1">
      <c r="A2200" s="1" t="s">
        <v>569</v>
      </c>
      <c r="B2200" s="1">
        <v>2555</v>
      </c>
      <c r="C2200" s="210">
        <v>3</v>
      </c>
      <c r="D2200" s="1">
        <v>238</v>
      </c>
      <c r="E2200" t="s">
        <v>63</v>
      </c>
      <c r="F2200">
        <v>9605</v>
      </c>
      <c r="G2200" s="139">
        <v>2011</v>
      </c>
      <c r="H2200" t="s">
        <v>146</v>
      </c>
      <c r="I2200">
        <v>238</v>
      </c>
    </row>
    <row r="2201" spans="1:9" ht="14.25" customHeight="1">
      <c r="A2201" s="1" t="s">
        <v>569</v>
      </c>
      <c r="B2201" s="1">
        <v>2555</v>
      </c>
      <c r="C2201" s="210">
        <v>2</v>
      </c>
      <c r="D2201" s="1">
        <v>324</v>
      </c>
      <c r="E2201" t="s">
        <v>63</v>
      </c>
      <c r="F2201">
        <v>9605</v>
      </c>
      <c r="G2201" s="139">
        <v>2011</v>
      </c>
      <c r="H2201" t="s">
        <v>145</v>
      </c>
      <c r="I2201">
        <v>324</v>
      </c>
    </row>
    <row r="2202" spans="1:9" ht="14.25" customHeight="1">
      <c r="A2202" s="1" t="s">
        <v>569</v>
      </c>
      <c r="B2202" s="1">
        <v>2555</v>
      </c>
      <c r="C2202" s="210">
        <v>1</v>
      </c>
      <c r="D2202" s="1">
        <v>111</v>
      </c>
      <c r="E2202" t="s">
        <v>63</v>
      </c>
      <c r="F2202">
        <v>9605</v>
      </c>
      <c r="G2202" s="139">
        <v>2011</v>
      </c>
      <c r="H2202" t="s">
        <v>144</v>
      </c>
      <c r="I2202">
        <v>111</v>
      </c>
    </row>
    <row r="2203" spans="1:9" ht="14.25" customHeight="1">
      <c r="A2203" s="1" t="s">
        <v>570</v>
      </c>
      <c r="B2203" s="1">
        <v>991</v>
      </c>
      <c r="C2203" s="210">
        <v>12</v>
      </c>
      <c r="D2203" s="1">
        <v>86</v>
      </c>
      <c r="E2203" t="s">
        <v>63</v>
      </c>
      <c r="F2203">
        <v>9606</v>
      </c>
      <c r="G2203" s="139">
        <v>2011</v>
      </c>
      <c r="H2203" t="s">
        <v>155</v>
      </c>
      <c r="I2203">
        <v>86</v>
      </c>
    </row>
    <row r="2204" spans="1:9" ht="14.25" customHeight="1">
      <c r="A2204" s="1" t="s">
        <v>570</v>
      </c>
      <c r="B2204" s="1">
        <v>991</v>
      </c>
      <c r="C2204" s="210">
        <v>11</v>
      </c>
      <c r="D2204" s="1">
        <v>74</v>
      </c>
      <c r="E2204" t="s">
        <v>63</v>
      </c>
      <c r="F2204">
        <v>9606</v>
      </c>
      <c r="G2204" s="139">
        <v>2011</v>
      </c>
      <c r="H2204" t="s">
        <v>154</v>
      </c>
      <c r="I2204">
        <v>74</v>
      </c>
    </row>
    <row r="2205" spans="1:9" ht="14.25" customHeight="1">
      <c r="A2205" s="1" t="s">
        <v>570</v>
      </c>
      <c r="B2205" s="1">
        <v>991</v>
      </c>
      <c r="C2205" s="210">
        <v>10</v>
      </c>
      <c r="D2205" s="1">
        <v>79</v>
      </c>
      <c r="E2205" t="s">
        <v>63</v>
      </c>
      <c r="F2205">
        <v>9606</v>
      </c>
      <c r="G2205" s="139">
        <v>2011</v>
      </c>
      <c r="H2205" t="s">
        <v>153</v>
      </c>
      <c r="I2205">
        <v>79</v>
      </c>
    </row>
    <row r="2206" spans="1:9" ht="14.25" customHeight="1">
      <c r="A2206" s="1" t="s">
        <v>570</v>
      </c>
      <c r="B2206" s="1">
        <v>991</v>
      </c>
      <c r="C2206" s="210">
        <v>9</v>
      </c>
      <c r="D2206" s="1">
        <v>93</v>
      </c>
      <c r="E2206" t="s">
        <v>63</v>
      </c>
      <c r="F2206">
        <v>9606</v>
      </c>
      <c r="G2206" s="139">
        <v>2011</v>
      </c>
      <c r="H2206" t="s">
        <v>152</v>
      </c>
      <c r="I2206">
        <v>93</v>
      </c>
    </row>
    <row r="2207" spans="1:9" ht="14.25" customHeight="1">
      <c r="A2207" s="1" t="s">
        <v>570</v>
      </c>
      <c r="B2207" s="1">
        <v>991</v>
      </c>
      <c r="C2207" s="210">
        <v>8</v>
      </c>
      <c r="D2207" s="1">
        <v>69</v>
      </c>
      <c r="E2207" t="s">
        <v>63</v>
      </c>
      <c r="F2207">
        <v>9606</v>
      </c>
      <c r="G2207" s="139">
        <v>2011</v>
      </c>
      <c r="H2207" t="s">
        <v>151</v>
      </c>
      <c r="I2207">
        <v>69</v>
      </c>
    </row>
    <row r="2208" spans="1:9" ht="14.25" customHeight="1">
      <c r="A2208" s="1" t="s">
        <v>570</v>
      </c>
      <c r="B2208" s="1">
        <v>991</v>
      </c>
      <c r="C2208" s="210">
        <v>7</v>
      </c>
      <c r="D2208" s="1">
        <v>77</v>
      </c>
      <c r="E2208" t="s">
        <v>63</v>
      </c>
      <c r="F2208">
        <v>9606</v>
      </c>
      <c r="G2208" s="139">
        <v>2011</v>
      </c>
      <c r="H2208" t="s">
        <v>150</v>
      </c>
      <c r="I2208">
        <v>77</v>
      </c>
    </row>
    <row r="2209" spans="1:9" ht="14.25" customHeight="1">
      <c r="A2209" s="1" t="s">
        <v>570</v>
      </c>
      <c r="B2209" s="1">
        <v>991</v>
      </c>
      <c r="C2209" s="210">
        <v>6</v>
      </c>
      <c r="D2209" s="1">
        <v>85</v>
      </c>
      <c r="E2209" t="s">
        <v>63</v>
      </c>
      <c r="F2209">
        <v>9606</v>
      </c>
      <c r="G2209" s="139">
        <v>2011</v>
      </c>
      <c r="H2209" t="s">
        <v>149</v>
      </c>
      <c r="I2209">
        <v>85</v>
      </c>
    </row>
    <row r="2210" spans="1:9" ht="14.25" customHeight="1">
      <c r="A2210" s="1" t="s">
        <v>570</v>
      </c>
      <c r="B2210" s="1">
        <v>991</v>
      </c>
      <c r="C2210" s="210">
        <v>5</v>
      </c>
      <c r="D2210" s="1">
        <v>85</v>
      </c>
      <c r="E2210" t="s">
        <v>63</v>
      </c>
      <c r="F2210">
        <v>9606</v>
      </c>
      <c r="G2210" s="139">
        <v>2011</v>
      </c>
      <c r="H2210" t="s">
        <v>148</v>
      </c>
      <c r="I2210">
        <v>85</v>
      </c>
    </row>
    <row r="2211" spans="1:9" ht="14.25" customHeight="1">
      <c r="A2211" s="1" t="s">
        <v>570</v>
      </c>
      <c r="B2211" s="1">
        <v>991</v>
      </c>
      <c r="C2211" s="210">
        <v>4</v>
      </c>
      <c r="D2211" s="1">
        <v>75</v>
      </c>
      <c r="E2211" t="s">
        <v>63</v>
      </c>
      <c r="F2211">
        <v>9606</v>
      </c>
      <c r="G2211" s="139">
        <v>2011</v>
      </c>
      <c r="H2211" t="s">
        <v>147</v>
      </c>
      <c r="I2211">
        <v>75</v>
      </c>
    </row>
    <row r="2212" spans="1:9" ht="14.25" customHeight="1">
      <c r="A2212" s="1" t="s">
        <v>570</v>
      </c>
      <c r="B2212" s="1">
        <v>991</v>
      </c>
      <c r="C2212" s="210">
        <v>3</v>
      </c>
      <c r="D2212" s="1">
        <v>92</v>
      </c>
      <c r="E2212" t="s">
        <v>63</v>
      </c>
      <c r="F2212">
        <v>9606</v>
      </c>
      <c r="G2212" s="139">
        <v>2011</v>
      </c>
      <c r="H2212" t="s">
        <v>146</v>
      </c>
      <c r="I2212">
        <v>92</v>
      </c>
    </row>
    <row r="2213" spans="1:9" ht="14.25" customHeight="1">
      <c r="A2213" s="1" t="s">
        <v>570</v>
      </c>
      <c r="B2213" s="1">
        <v>991</v>
      </c>
      <c r="C2213" s="210">
        <v>2</v>
      </c>
      <c r="D2213" s="1">
        <v>118</v>
      </c>
      <c r="E2213" t="s">
        <v>63</v>
      </c>
      <c r="F2213">
        <v>9606</v>
      </c>
      <c r="G2213" s="139">
        <v>2011</v>
      </c>
      <c r="H2213" t="s">
        <v>145</v>
      </c>
      <c r="I2213">
        <v>118</v>
      </c>
    </row>
    <row r="2214" spans="1:9" ht="14.25" customHeight="1">
      <c r="A2214" s="1" t="s">
        <v>570</v>
      </c>
      <c r="B2214" s="1">
        <v>991</v>
      </c>
      <c r="C2214" s="210">
        <v>1</v>
      </c>
      <c r="D2214" s="1">
        <v>58</v>
      </c>
      <c r="E2214" t="s">
        <v>63</v>
      </c>
      <c r="F2214">
        <v>9606</v>
      </c>
      <c r="G2214" s="139">
        <v>2011</v>
      </c>
      <c r="H2214" t="s">
        <v>144</v>
      </c>
      <c r="I2214">
        <v>58</v>
      </c>
    </row>
    <row r="2215" spans="1:9" ht="14.25" customHeight="1">
      <c r="A2215" s="1" t="s">
        <v>571</v>
      </c>
      <c r="B2215" s="1">
        <v>205829.334</v>
      </c>
      <c r="C2215" s="210">
        <v>12</v>
      </c>
      <c r="D2215" s="1">
        <v>17606.333999999999</v>
      </c>
      <c r="E2215" t="s">
        <v>138</v>
      </c>
      <c r="F2215">
        <v>9601</v>
      </c>
      <c r="G2215" s="139">
        <v>2011</v>
      </c>
      <c r="H2215" t="s">
        <v>155</v>
      </c>
      <c r="I2215">
        <v>17606.333999999999</v>
      </c>
    </row>
    <row r="2216" spans="1:9" ht="14.25" customHeight="1">
      <c r="A2216" s="1" t="s">
        <v>571</v>
      </c>
      <c r="B2216" s="1">
        <v>205829.334</v>
      </c>
      <c r="C2216" s="210">
        <v>11</v>
      </c>
      <c r="D2216" s="1">
        <v>17102.013999999999</v>
      </c>
      <c r="E2216" t="s">
        <v>138</v>
      </c>
      <c r="F2216">
        <v>9601</v>
      </c>
      <c r="G2216" s="139">
        <v>2011</v>
      </c>
      <c r="H2216" t="s">
        <v>154</v>
      </c>
      <c r="I2216">
        <v>17102.013999999999</v>
      </c>
    </row>
    <row r="2217" spans="1:9" ht="14.25" customHeight="1">
      <c r="A2217" s="1" t="s">
        <v>571</v>
      </c>
      <c r="B2217" s="1">
        <v>205829.334</v>
      </c>
      <c r="C2217" s="210">
        <v>10</v>
      </c>
      <c r="D2217" s="1">
        <v>18211.808000000001</v>
      </c>
      <c r="E2217" t="s">
        <v>138</v>
      </c>
      <c r="F2217">
        <v>9601</v>
      </c>
      <c r="G2217" s="139">
        <v>2011</v>
      </c>
      <c r="H2217" t="s">
        <v>153</v>
      </c>
      <c r="I2217">
        <v>18211.808000000001</v>
      </c>
    </row>
    <row r="2218" spans="1:9" ht="14.25" customHeight="1">
      <c r="A2218" s="1" t="s">
        <v>571</v>
      </c>
      <c r="B2218" s="1">
        <v>205829.334</v>
      </c>
      <c r="C2218" s="210">
        <v>9</v>
      </c>
      <c r="D2218" s="1">
        <v>17273.675999999999</v>
      </c>
      <c r="E2218" t="s">
        <v>138</v>
      </c>
      <c r="F2218">
        <v>9601</v>
      </c>
      <c r="G2218" s="139">
        <v>2011</v>
      </c>
      <c r="H2218" t="s">
        <v>152</v>
      </c>
      <c r="I2218">
        <v>17273.675999999999</v>
      </c>
    </row>
    <row r="2219" spans="1:9" ht="14.25" customHeight="1">
      <c r="A2219" s="1" t="s">
        <v>571</v>
      </c>
      <c r="B2219" s="1">
        <v>205829.334</v>
      </c>
      <c r="C2219" s="210">
        <v>8</v>
      </c>
      <c r="D2219" s="1">
        <v>17912.100999999999</v>
      </c>
      <c r="E2219" t="s">
        <v>138</v>
      </c>
      <c r="F2219">
        <v>9601</v>
      </c>
      <c r="G2219" s="139">
        <v>2011</v>
      </c>
      <c r="H2219" t="s">
        <v>151</v>
      </c>
      <c r="I2219">
        <v>17912.100999999999</v>
      </c>
    </row>
    <row r="2220" spans="1:9" ht="14.25" customHeight="1">
      <c r="A2220" s="1" t="s">
        <v>571</v>
      </c>
      <c r="B2220" s="1">
        <v>205829.334</v>
      </c>
      <c r="C2220" s="210">
        <v>7</v>
      </c>
      <c r="D2220" s="1">
        <v>17663.490000000002</v>
      </c>
      <c r="E2220" t="s">
        <v>138</v>
      </c>
      <c r="F2220">
        <v>9601</v>
      </c>
      <c r="G2220" s="139">
        <v>2011</v>
      </c>
      <c r="H2220" t="s">
        <v>150</v>
      </c>
      <c r="I2220">
        <v>17663.490000000002</v>
      </c>
    </row>
    <row r="2221" spans="1:9" ht="14.25" customHeight="1">
      <c r="A2221" s="1" t="s">
        <v>571</v>
      </c>
      <c r="B2221" s="1">
        <v>205829.334</v>
      </c>
      <c r="C2221" s="210">
        <v>6</v>
      </c>
      <c r="D2221" s="1">
        <v>16092.43</v>
      </c>
      <c r="E2221" t="s">
        <v>138</v>
      </c>
      <c r="F2221">
        <v>9601</v>
      </c>
      <c r="G2221" s="139">
        <v>2011</v>
      </c>
      <c r="H2221" t="s">
        <v>149</v>
      </c>
      <c r="I2221">
        <v>16092.43</v>
      </c>
    </row>
    <row r="2222" spans="1:9" ht="14.25" customHeight="1">
      <c r="A2222" s="1" t="s">
        <v>571</v>
      </c>
      <c r="B2222" s="1">
        <v>205829.334</v>
      </c>
      <c r="C2222" s="210">
        <v>5</v>
      </c>
      <c r="D2222" s="1">
        <v>16698.905999999999</v>
      </c>
      <c r="E2222" t="s">
        <v>138</v>
      </c>
      <c r="F2222">
        <v>9601</v>
      </c>
      <c r="G2222" s="139">
        <v>2011</v>
      </c>
      <c r="H2222" t="s">
        <v>148</v>
      </c>
      <c r="I2222">
        <v>16698.905999999999</v>
      </c>
    </row>
    <row r="2223" spans="1:9" ht="14.25" customHeight="1">
      <c r="A2223" s="1" t="s">
        <v>571</v>
      </c>
      <c r="B2223" s="1">
        <v>205829.334</v>
      </c>
      <c r="C2223" s="210">
        <v>4</v>
      </c>
      <c r="D2223" s="1">
        <v>17638.811000000002</v>
      </c>
      <c r="E2223" t="s">
        <v>138</v>
      </c>
      <c r="F2223">
        <v>9601</v>
      </c>
      <c r="G2223" s="139">
        <v>2011</v>
      </c>
      <c r="H2223" t="s">
        <v>147</v>
      </c>
      <c r="I2223">
        <v>17638.811000000002</v>
      </c>
    </row>
    <row r="2224" spans="1:9" ht="14.25" customHeight="1">
      <c r="A2224" s="1" t="s">
        <v>571</v>
      </c>
      <c r="B2224" s="1">
        <v>205829.334</v>
      </c>
      <c r="C2224" s="210">
        <v>3</v>
      </c>
      <c r="D2224" s="1">
        <v>16419.566999999999</v>
      </c>
      <c r="E2224" t="s">
        <v>138</v>
      </c>
      <c r="F2224">
        <v>9601</v>
      </c>
      <c r="G2224" s="139">
        <v>2011</v>
      </c>
      <c r="H2224" t="s">
        <v>146</v>
      </c>
      <c r="I2224">
        <v>16419.566999999999</v>
      </c>
    </row>
    <row r="2225" spans="1:9" ht="14.25" customHeight="1">
      <c r="A2225" s="1" t="s">
        <v>571</v>
      </c>
      <c r="B2225" s="1">
        <v>205829.334</v>
      </c>
      <c r="C2225" s="210">
        <v>2</v>
      </c>
      <c r="D2225" s="1">
        <v>17778.897000000001</v>
      </c>
      <c r="E2225" t="s">
        <v>138</v>
      </c>
      <c r="F2225">
        <v>9601</v>
      </c>
      <c r="G2225" s="139">
        <v>2011</v>
      </c>
      <c r="H2225" t="s">
        <v>145</v>
      </c>
      <c r="I2225">
        <v>17778.897000000001</v>
      </c>
    </row>
    <row r="2226" spans="1:9" ht="14.25" customHeight="1">
      <c r="A2226" s="1" t="s">
        <v>571</v>
      </c>
      <c r="B2226" s="403">
        <v>205829.334</v>
      </c>
      <c r="C2226" s="404">
        <v>1</v>
      </c>
      <c r="D2226" s="403">
        <v>15431.3</v>
      </c>
      <c r="E2226" t="s">
        <v>138</v>
      </c>
      <c r="F2226">
        <v>9601</v>
      </c>
      <c r="G2226" s="139">
        <v>2011</v>
      </c>
      <c r="H2226" t="s">
        <v>144</v>
      </c>
      <c r="I2226">
        <v>15431.3</v>
      </c>
    </row>
    <row r="2227" spans="1:9" ht="14.25" customHeight="1">
      <c r="A2227" s="1" t="s">
        <v>572</v>
      </c>
      <c r="B2227" s="1">
        <v>9719.6052089999994</v>
      </c>
      <c r="C2227" s="210">
        <v>12</v>
      </c>
      <c r="D2227" s="1">
        <v>792.362122</v>
      </c>
      <c r="E2227" t="s">
        <v>138</v>
      </c>
      <c r="F2227">
        <v>9602</v>
      </c>
      <c r="G2227" s="139">
        <v>2011</v>
      </c>
      <c r="H2227" t="s">
        <v>155</v>
      </c>
      <c r="I2227">
        <v>792.362122</v>
      </c>
    </row>
    <row r="2228" spans="1:9" ht="14.25" customHeight="1">
      <c r="A2228" s="1" t="s">
        <v>572</v>
      </c>
      <c r="B2228" s="1">
        <v>9719.6052089999994</v>
      </c>
      <c r="C2228" s="210">
        <v>11</v>
      </c>
      <c r="D2228" s="1">
        <v>784.97790899999995</v>
      </c>
      <c r="E2228" t="s">
        <v>138</v>
      </c>
      <c r="F2228">
        <v>9602</v>
      </c>
      <c r="G2228" s="139">
        <v>2011</v>
      </c>
      <c r="H2228" t="s">
        <v>154</v>
      </c>
      <c r="I2228">
        <v>784.97790899999995</v>
      </c>
    </row>
    <row r="2229" spans="1:9" ht="14.25" customHeight="1">
      <c r="A2229" s="1" t="s">
        <v>572</v>
      </c>
      <c r="B2229" s="1">
        <v>9719.6052089999994</v>
      </c>
      <c r="C2229" s="210">
        <v>10</v>
      </c>
      <c r="D2229" s="1">
        <v>818.27667199999996</v>
      </c>
      <c r="E2229" t="s">
        <v>138</v>
      </c>
      <c r="F2229">
        <v>9602</v>
      </c>
      <c r="G2229" s="139">
        <v>2011</v>
      </c>
      <c r="H2229" t="s">
        <v>153</v>
      </c>
      <c r="I2229">
        <v>818.27667199999996</v>
      </c>
    </row>
    <row r="2230" spans="1:9" ht="14.25" customHeight="1">
      <c r="A2230" s="1" t="s">
        <v>572</v>
      </c>
      <c r="B2230" s="1">
        <v>9719.6052089999994</v>
      </c>
      <c r="C2230" s="210">
        <v>9</v>
      </c>
      <c r="D2230" s="1">
        <v>821.82008800000006</v>
      </c>
      <c r="E2230" t="s">
        <v>138</v>
      </c>
      <c r="F2230">
        <v>9602</v>
      </c>
      <c r="G2230" s="139">
        <v>2011</v>
      </c>
      <c r="H2230" t="s">
        <v>152</v>
      </c>
      <c r="I2230">
        <v>821.82008800000006</v>
      </c>
    </row>
    <row r="2231" spans="1:9" ht="14.25" customHeight="1">
      <c r="A2231" s="1" t="s">
        <v>572</v>
      </c>
      <c r="B2231" s="1">
        <v>9719.6052089999994</v>
      </c>
      <c r="C2231" s="210">
        <v>8</v>
      </c>
      <c r="D2231" s="1">
        <v>882.262925</v>
      </c>
      <c r="E2231" t="s">
        <v>138</v>
      </c>
      <c r="F2231">
        <v>9602</v>
      </c>
      <c r="G2231" s="139">
        <v>2011</v>
      </c>
      <c r="H2231" t="s">
        <v>151</v>
      </c>
      <c r="I2231">
        <v>882.262925</v>
      </c>
    </row>
    <row r="2232" spans="1:9" ht="14.25" customHeight="1">
      <c r="A2232" s="1" t="s">
        <v>572</v>
      </c>
      <c r="B2232" s="1">
        <v>9719.6052089999994</v>
      </c>
      <c r="C2232" s="210">
        <v>7</v>
      </c>
      <c r="D2232" s="1">
        <v>891.15621499999997</v>
      </c>
      <c r="E2232" t="s">
        <v>138</v>
      </c>
      <c r="F2232">
        <v>9602</v>
      </c>
      <c r="G2232" s="139">
        <v>2011</v>
      </c>
      <c r="H2232" t="s">
        <v>150</v>
      </c>
      <c r="I2232">
        <v>891.15621499999997</v>
      </c>
    </row>
    <row r="2233" spans="1:9" ht="14.25" customHeight="1">
      <c r="A2233" s="1" t="s">
        <v>572</v>
      </c>
      <c r="B2233" s="1">
        <v>9719.6052089999994</v>
      </c>
      <c r="C2233" s="210">
        <v>6</v>
      </c>
      <c r="D2233" s="1">
        <v>778.96547699999996</v>
      </c>
      <c r="E2233" t="s">
        <v>138</v>
      </c>
      <c r="F2233">
        <v>9602</v>
      </c>
      <c r="G2233" s="139">
        <v>2011</v>
      </c>
      <c r="H2233" t="s">
        <v>149</v>
      </c>
      <c r="I2233">
        <v>778.96547699999996</v>
      </c>
    </row>
    <row r="2234" spans="1:9" ht="14.25" customHeight="1">
      <c r="A2234" s="1" t="s">
        <v>572</v>
      </c>
      <c r="B2234" s="1">
        <v>9719.6052089999994</v>
      </c>
      <c r="C2234" s="210">
        <v>5</v>
      </c>
      <c r="D2234" s="1">
        <v>782.19777599999998</v>
      </c>
      <c r="E2234" t="s">
        <v>138</v>
      </c>
      <c r="F2234">
        <v>9602</v>
      </c>
      <c r="G2234" s="139">
        <v>2011</v>
      </c>
      <c r="H2234" t="s">
        <v>148</v>
      </c>
      <c r="I2234">
        <v>782.19777599999998</v>
      </c>
    </row>
    <row r="2235" spans="1:9" ht="14.25" customHeight="1">
      <c r="A2235" s="1" t="s">
        <v>572</v>
      </c>
      <c r="B2235" s="1">
        <v>9719.6052089999994</v>
      </c>
      <c r="C2235" s="210">
        <v>4</v>
      </c>
      <c r="D2235" s="1">
        <v>806.63289099999997</v>
      </c>
      <c r="E2235" t="s">
        <v>138</v>
      </c>
      <c r="F2235">
        <v>9602</v>
      </c>
      <c r="G2235" s="139">
        <v>2011</v>
      </c>
      <c r="H2235" t="s">
        <v>147</v>
      </c>
      <c r="I2235">
        <v>806.63289099999997</v>
      </c>
    </row>
    <row r="2236" spans="1:9" ht="14.25" customHeight="1">
      <c r="A2236" s="1" t="s">
        <v>572</v>
      </c>
      <c r="B2236" s="1">
        <v>9719.6052089999994</v>
      </c>
      <c r="C2236" s="210">
        <v>3</v>
      </c>
      <c r="D2236" s="1">
        <v>782.79673600000001</v>
      </c>
      <c r="E2236" t="s">
        <v>138</v>
      </c>
      <c r="F2236">
        <v>9602</v>
      </c>
      <c r="G2236" s="139">
        <v>2011</v>
      </c>
      <c r="H2236" t="s">
        <v>146</v>
      </c>
      <c r="I2236">
        <v>782.79673600000001</v>
      </c>
    </row>
    <row r="2237" spans="1:9" ht="14.25" customHeight="1">
      <c r="A2237" s="1" t="s">
        <v>572</v>
      </c>
      <c r="B2237" s="1">
        <v>9719.6052089999994</v>
      </c>
      <c r="C2237" s="210">
        <v>2</v>
      </c>
      <c r="D2237" s="1">
        <v>816.05213700000002</v>
      </c>
      <c r="E2237" t="s">
        <v>138</v>
      </c>
      <c r="F2237">
        <v>9602</v>
      </c>
      <c r="G2237" s="139">
        <v>2011</v>
      </c>
      <c r="H2237" t="s">
        <v>145</v>
      </c>
      <c r="I2237">
        <v>816.05213700000002</v>
      </c>
    </row>
    <row r="2238" spans="1:9" ht="14.25" customHeight="1">
      <c r="A2238" s="1" t="s">
        <v>572</v>
      </c>
      <c r="B2238" s="1">
        <v>9719.6052089999994</v>
      </c>
      <c r="C2238" s="210">
        <v>1</v>
      </c>
      <c r="D2238" s="1">
        <v>762.10426099999995</v>
      </c>
      <c r="E2238" t="s">
        <v>138</v>
      </c>
      <c r="F2238">
        <v>9602</v>
      </c>
      <c r="G2238" s="139">
        <v>2011</v>
      </c>
      <c r="H2238" t="s">
        <v>144</v>
      </c>
      <c r="I2238">
        <v>762.10426099999995</v>
      </c>
    </row>
    <row r="2239" spans="1:9" ht="14.25" customHeight="1">
      <c r="A2239" s="1" t="s">
        <v>573</v>
      </c>
      <c r="B2239" s="1">
        <v>10661.019999999999</v>
      </c>
      <c r="C2239" s="210">
        <v>12</v>
      </c>
      <c r="D2239" s="1">
        <v>1023.353</v>
      </c>
      <c r="E2239" t="s">
        <v>138</v>
      </c>
      <c r="F2239">
        <v>9603</v>
      </c>
      <c r="G2239" s="139">
        <v>2011</v>
      </c>
      <c r="H2239" t="s">
        <v>155</v>
      </c>
      <c r="I2239">
        <v>1023.353</v>
      </c>
    </row>
    <row r="2240" spans="1:9" ht="14.25" customHeight="1">
      <c r="A2240" s="1" t="s">
        <v>573</v>
      </c>
      <c r="B2240" s="1">
        <v>10661.019999999999</v>
      </c>
      <c r="C2240" s="210">
        <v>11</v>
      </c>
      <c r="D2240" s="1">
        <v>934.26599999999996</v>
      </c>
      <c r="E2240" t="s">
        <v>138</v>
      </c>
      <c r="F2240">
        <v>9603</v>
      </c>
      <c r="G2240" s="139">
        <v>2011</v>
      </c>
      <c r="H2240" t="s">
        <v>154</v>
      </c>
      <c r="I2240">
        <v>934.26599999999996</v>
      </c>
    </row>
    <row r="2241" spans="1:9" ht="14.25" customHeight="1">
      <c r="A2241" s="1" t="s">
        <v>573</v>
      </c>
      <c r="B2241" s="1">
        <v>10661.019999999999</v>
      </c>
      <c r="C2241" s="210">
        <v>10</v>
      </c>
      <c r="D2241" s="1">
        <v>817.41700000000003</v>
      </c>
      <c r="E2241" t="s">
        <v>138</v>
      </c>
      <c r="F2241">
        <v>9603</v>
      </c>
      <c r="G2241" s="139">
        <v>2011</v>
      </c>
      <c r="H2241" t="s">
        <v>153</v>
      </c>
      <c r="I2241">
        <v>817.41700000000003</v>
      </c>
    </row>
    <row r="2242" spans="1:9" ht="14.25" customHeight="1">
      <c r="A2242" s="1" t="s">
        <v>573</v>
      </c>
      <c r="B2242" s="1">
        <v>10661.019999999999</v>
      </c>
      <c r="C2242" s="210">
        <v>9</v>
      </c>
      <c r="D2242" s="1">
        <v>917.63900000000001</v>
      </c>
      <c r="E2242" t="s">
        <v>138</v>
      </c>
      <c r="F2242">
        <v>9603</v>
      </c>
      <c r="G2242" s="139">
        <v>2011</v>
      </c>
      <c r="H2242" t="s">
        <v>152</v>
      </c>
      <c r="I2242">
        <v>917.63900000000001</v>
      </c>
    </row>
    <row r="2243" spans="1:9" ht="14.25" customHeight="1">
      <c r="A2243" s="1" t="s">
        <v>573</v>
      </c>
      <c r="B2243" s="1">
        <v>10661.019999999999</v>
      </c>
      <c r="C2243" s="210">
        <v>8</v>
      </c>
      <c r="D2243" s="1">
        <v>867.76199999999994</v>
      </c>
      <c r="E2243" t="s">
        <v>138</v>
      </c>
      <c r="F2243">
        <v>9603</v>
      </c>
      <c r="G2243" s="139">
        <v>2011</v>
      </c>
      <c r="H2243" t="s">
        <v>151</v>
      </c>
      <c r="I2243">
        <v>867.76199999999994</v>
      </c>
    </row>
    <row r="2244" spans="1:9" ht="14.25" customHeight="1">
      <c r="A2244" s="1" t="s">
        <v>573</v>
      </c>
      <c r="B2244" s="1">
        <v>10661.019999999999</v>
      </c>
      <c r="C2244" s="210">
        <v>7</v>
      </c>
      <c r="D2244" s="1">
        <v>889.404</v>
      </c>
      <c r="E2244" t="s">
        <v>138</v>
      </c>
      <c r="F2244">
        <v>9603</v>
      </c>
      <c r="G2244" s="139">
        <v>2011</v>
      </c>
      <c r="H2244" t="s">
        <v>150</v>
      </c>
      <c r="I2244">
        <v>889.404</v>
      </c>
    </row>
    <row r="2245" spans="1:9" ht="14.25" customHeight="1">
      <c r="A2245" s="1" t="s">
        <v>573</v>
      </c>
      <c r="B2245" s="1">
        <v>10661.019999999999</v>
      </c>
      <c r="C2245" s="210">
        <v>6</v>
      </c>
      <c r="D2245" s="1">
        <v>836.58</v>
      </c>
      <c r="E2245" t="s">
        <v>138</v>
      </c>
      <c r="F2245">
        <v>9603</v>
      </c>
      <c r="G2245" s="139">
        <v>2011</v>
      </c>
      <c r="H2245" t="s">
        <v>149</v>
      </c>
      <c r="I2245">
        <v>836.58</v>
      </c>
    </row>
    <row r="2246" spans="1:9" ht="14.25" customHeight="1">
      <c r="A2246" s="1" t="s">
        <v>573</v>
      </c>
      <c r="B2246" s="1">
        <v>10661.019999999999</v>
      </c>
      <c r="C2246" s="210">
        <v>5</v>
      </c>
      <c r="D2246" s="1">
        <v>896.08900000000006</v>
      </c>
      <c r="E2246" t="s">
        <v>138</v>
      </c>
      <c r="F2246">
        <v>9603</v>
      </c>
      <c r="G2246" s="139">
        <v>2011</v>
      </c>
      <c r="H2246" t="s">
        <v>148</v>
      </c>
      <c r="I2246">
        <v>896.08900000000006</v>
      </c>
    </row>
    <row r="2247" spans="1:9" ht="14.25" customHeight="1">
      <c r="A2247" s="1" t="s">
        <v>573</v>
      </c>
      <c r="B2247" s="1">
        <v>10661.019999999999</v>
      </c>
      <c r="C2247" s="210">
        <v>4</v>
      </c>
      <c r="D2247" s="1">
        <v>920.06899999999996</v>
      </c>
      <c r="E2247" t="s">
        <v>138</v>
      </c>
      <c r="F2247">
        <v>9603</v>
      </c>
      <c r="G2247" s="139">
        <v>2011</v>
      </c>
      <c r="H2247" t="s">
        <v>147</v>
      </c>
      <c r="I2247">
        <v>920.06899999999996</v>
      </c>
    </row>
    <row r="2248" spans="1:9" ht="14.25" customHeight="1">
      <c r="A2248" s="1" t="s">
        <v>573</v>
      </c>
      <c r="B2248" s="1">
        <v>10661.019999999999</v>
      </c>
      <c r="C2248" s="210">
        <v>3</v>
      </c>
      <c r="D2248" s="1">
        <v>937.60799999999995</v>
      </c>
      <c r="E2248" t="s">
        <v>138</v>
      </c>
      <c r="F2248">
        <v>9603</v>
      </c>
      <c r="G2248" s="139">
        <v>2011</v>
      </c>
      <c r="H2248" t="s">
        <v>146</v>
      </c>
      <c r="I2248">
        <v>937.60799999999995</v>
      </c>
    </row>
    <row r="2249" spans="1:9" ht="14.25" customHeight="1">
      <c r="A2249" s="1" t="s">
        <v>573</v>
      </c>
      <c r="B2249" s="1">
        <v>10661.019999999999</v>
      </c>
      <c r="C2249" s="210">
        <v>2</v>
      </c>
      <c r="D2249" s="1">
        <v>725.596</v>
      </c>
      <c r="E2249" t="s">
        <v>138</v>
      </c>
      <c r="F2249">
        <v>9603</v>
      </c>
      <c r="G2249" s="139">
        <v>2011</v>
      </c>
      <c r="H2249" t="s">
        <v>145</v>
      </c>
      <c r="I2249">
        <v>725.596</v>
      </c>
    </row>
    <row r="2250" spans="1:9" ht="14.25" customHeight="1">
      <c r="A2250" s="1" t="s">
        <v>573</v>
      </c>
      <c r="B2250" s="1">
        <v>10661.019999999999</v>
      </c>
      <c r="C2250" s="210">
        <v>1</v>
      </c>
      <c r="D2250" s="1">
        <v>895.23699999999997</v>
      </c>
      <c r="E2250" t="s">
        <v>138</v>
      </c>
      <c r="F2250">
        <v>9603</v>
      </c>
      <c r="G2250" s="139">
        <v>2011</v>
      </c>
      <c r="H2250" t="s">
        <v>144</v>
      </c>
      <c r="I2250">
        <v>895.23699999999997</v>
      </c>
    </row>
    <row r="2251" spans="1:9" ht="14.25" customHeight="1">
      <c r="A2251" s="1" t="s">
        <v>574</v>
      </c>
      <c r="B2251" s="1">
        <v>847.70706000000007</v>
      </c>
      <c r="C2251" s="210">
        <v>12</v>
      </c>
      <c r="D2251" s="1">
        <v>75.718954999999994</v>
      </c>
      <c r="E2251" t="s">
        <v>138</v>
      </c>
      <c r="F2251">
        <v>9604</v>
      </c>
      <c r="G2251" s="139">
        <v>2011</v>
      </c>
      <c r="H2251" t="s">
        <v>155</v>
      </c>
      <c r="I2251">
        <v>75.718954999999994</v>
      </c>
    </row>
    <row r="2252" spans="1:9" ht="14.25" customHeight="1">
      <c r="A2252" s="1" t="s">
        <v>574</v>
      </c>
      <c r="B2252" s="1">
        <v>847.70706000000007</v>
      </c>
      <c r="C2252" s="210">
        <v>11</v>
      </c>
      <c r="D2252" s="1">
        <v>70.609012000000007</v>
      </c>
      <c r="E2252" t="s">
        <v>138</v>
      </c>
      <c r="F2252">
        <v>9604</v>
      </c>
      <c r="G2252" s="139">
        <v>2011</v>
      </c>
      <c r="H2252" t="s">
        <v>154</v>
      </c>
      <c r="I2252">
        <v>70.609012000000007</v>
      </c>
    </row>
    <row r="2253" spans="1:9" ht="14.25" customHeight="1">
      <c r="A2253" s="1" t="s">
        <v>574</v>
      </c>
      <c r="B2253" s="1">
        <v>847.70706000000007</v>
      </c>
      <c r="C2253" s="210">
        <v>10</v>
      </c>
      <c r="D2253" s="1">
        <v>65.671352999999996</v>
      </c>
      <c r="E2253" t="s">
        <v>138</v>
      </c>
      <c r="F2253">
        <v>9604</v>
      </c>
      <c r="G2253" s="139">
        <v>2011</v>
      </c>
      <c r="H2253" t="s">
        <v>153</v>
      </c>
      <c r="I2253">
        <v>65.671352999999996</v>
      </c>
    </row>
    <row r="2254" spans="1:9" ht="14.25" customHeight="1">
      <c r="A2254" s="1" t="s">
        <v>574</v>
      </c>
      <c r="B2254" s="1">
        <v>847.70706000000007</v>
      </c>
      <c r="C2254" s="210">
        <v>9</v>
      </c>
      <c r="D2254" s="1">
        <v>72.902096999999998</v>
      </c>
      <c r="E2254" t="s">
        <v>138</v>
      </c>
      <c r="F2254">
        <v>9604</v>
      </c>
      <c r="G2254" s="139">
        <v>2011</v>
      </c>
      <c r="H2254" t="s">
        <v>152</v>
      </c>
      <c r="I2254">
        <v>72.902096999999998</v>
      </c>
    </row>
    <row r="2255" spans="1:9" ht="14.25" customHeight="1">
      <c r="A2255" s="1" t="s">
        <v>574</v>
      </c>
      <c r="B2255" s="1">
        <v>847.70706000000007</v>
      </c>
      <c r="C2255" s="210">
        <v>8</v>
      </c>
      <c r="D2255" s="1">
        <v>69.725660000000005</v>
      </c>
      <c r="E2255" t="s">
        <v>138</v>
      </c>
      <c r="F2255">
        <v>9604</v>
      </c>
      <c r="G2255" s="139">
        <v>2011</v>
      </c>
      <c r="H2255" t="s">
        <v>151</v>
      </c>
      <c r="I2255">
        <v>69.725660000000005</v>
      </c>
    </row>
    <row r="2256" spans="1:9" ht="14.25" customHeight="1">
      <c r="A2256" s="1" t="s">
        <v>574</v>
      </c>
      <c r="B2256" s="1">
        <v>847.70706000000007</v>
      </c>
      <c r="C2256" s="210">
        <v>7</v>
      </c>
      <c r="D2256" s="1">
        <v>72.152823999999995</v>
      </c>
      <c r="E2256" t="s">
        <v>138</v>
      </c>
      <c r="F2256">
        <v>9604</v>
      </c>
      <c r="G2256" s="139">
        <v>2011</v>
      </c>
      <c r="H2256" t="s">
        <v>150</v>
      </c>
      <c r="I2256">
        <v>72.152823999999995</v>
      </c>
    </row>
    <row r="2257" spans="1:9" ht="14.25" customHeight="1">
      <c r="A2257" s="1" t="s">
        <v>574</v>
      </c>
      <c r="B2257" s="1">
        <v>847.70706000000007</v>
      </c>
      <c r="C2257" s="210">
        <v>6</v>
      </c>
      <c r="D2257" s="1">
        <v>71.754147000000003</v>
      </c>
      <c r="E2257" t="s">
        <v>138</v>
      </c>
      <c r="F2257">
        <v>9604</v>
      </c>
      <c r="G2257" s="139">
        <v>2011</v>
      </c>
      <c r="H2257" t="s">
        <v>149</v>
      </c>
      <c r="I2257">
        <v>71.754147000000003</v>
      </c>
    </row>
    <row r="2258" spans="1:9" ht="14.25" customHeight="1">
      <c r="A2258" s="1" t="s">
        <v>574</v>
      </c>
      <c r="B2258" s="1">
        <v>847.70706000000007</v>
      </c>
      <c r="C2258" s="210">
        <v>5</v>
      </c>
      <c r="D2258" s="1">
        <v>72.258390000000006</v>
      </c>
      <c r="E2258" t="s">
        <v>138</v>
      </c>
      <c r="F2258">
        <v>9604</v>
      </c>
      <c r="G2258" s="139">
        <v>2011</v>
      </c>
      <c r="H2258" t="s">
        <v>148</v>
      </c>
      <c r="I2258">
        <v>72.258390000000006</v>
      </c>
    </row>
    <row r="2259" spans="1:9" ht="14.25" customHeight="1">
      <c r="A2259" s="1" t="s">
        <v>574</v>
      </c>
      <c r="B2259" s="1">
        <v>847.70706000000007</v>
      </c>
      <c r="C2259" s="210">
        <v>4</v>
      </c>
      <c r="D2259" s="1">
        <v>74.509671999999995</v>
      </c>
      <c r="E2259" t="s">
        <v>138</v>
      </c>
      <c r="F2259">
        <v>9604</v>
      </c>
      <c r="G2259" s="139">
        <v>2011</v>
      </c>
      <c r="H2259" t="s">
        <v>147</v>
      </c>
      <c r="I2259">
        <v>74.509671999999995</v>
      </c>
    </row>
    <row r="2260" spans="1:9" ht="14.25" customHeight="1">
      <c r="A2260" s="1" t="s">
        <v>574</v>
      </c>
      <c r="B2260" s="1">
        <v>847.70706000000007</v>
      </c>
      <c r="C2260" s="210">
        <v>3</v>
      </c>
      <c r="D2260" s="1">
        <v>77.431372999999994</v>
      </c>
      <c r="E2260" t="s">
        <v>138</v>
      </c>
      <c r="F2260">
        <v>9604</v>
      </c>
      <c r="G2260" s="139">
        <v>2011</v>
      </c>
      <c r="H2260" t="s">
        <v>146</v>
      </c>
      <c r="I2260">
        <v>77.431372999999994</v>
      </c>
    </row>
    <row r="2261" spans="1:9" ht="14.25" customHeight="1">
      <c r="A2261" s="1" t="s">
        <v>574</v>
      </c>
      <c r="B2261" s="1">
        <v>847.70706000000007</v>
      </c>
      <c r="C2261" s="210">
        <v>2</v>
      </c>
      <c r="D2261" s="1">
        <v>53.036442999999998</v>
      </c>
      <c r="E2261" t="s">
        <v>138</v>
      </c>
      <c r="F2261">
        <v>9604</v>
      </c>
      <c r="G2261" s="139">
        <v>2011</v>
      </c>
      <c r="H2261" t="s">
        <v>145</v>
      </c>
      <c r="I2261">
        <v>53.036442999999998</v>
      </c>
    </row>
    <row r="2262" spans="1:9" ht="14.25" customHeight="1">
      <c r="A2262" s="1" t="s">
        <v>574</v>
      </c>
      <c r="B2262" s="1">
        <v>847.70706000000007</v>
      </c>
      <c r="C2262" s="210">
        <v>1</v>
      </c>
      <c r="D2262" s="1">
        <v>71.937134</v>
      </c>
      <c r="E2262" t="s">
        <v>138</v>
      </c>
      <c r="F2262">
        <v>9604</v>
      </c>
      <c r="G2262" s="139">
        <v>2011</v>
      </c>
      <c r="H2262" t="s">
        <v>144</v>
      </c>
      <c r="I2262">
        <v>71.937134</v>
      </c>
    </row>
    <row r="2263" spans="1:9" ht="14.25" customHeight="1">
      <c r="A2263" s="1" t="s">
        <v>575</v>
      </c>
      <c r="B2263" s="1" t="s">
        <v>9</v>
      </c>
      <c r="C2263" s="210" t="s">
        <v>9</v>
      </c>
      <c r="D2263" s="1" t="s">
        <v>8</v>
      </c>
      <c r="E2263" t="s">
        <v>67</v>
      </c>
      <c r="F2263">
        <v>9601</v>
      </c>
      <c r="G2263" s="139">
        <v>2011</v>
      </c>
      <c r="H2263" t="s">
        <v>155</v>
      </c>
      <c r="I2263">
        <v>-1</v>
      </c>
    </row>
    <row r="2264" spans="1:9" ht="14.25" customHeight="1">
      <c r="A2264" s="1" t="s">
        <v>575</v>
      </c>
      <c r="B2264" s="1" t="s">
        <v>9</v>
      </c>
      <c r="C2264" s="210" t="s">
        <v>9</v>
      </c>
      <c r="D2264" s="1" t="s">
        <v>8</v>
      </c>
      <c r="E2264" t="s">
        <v>67</v>
      </c>
      <c r="F2264">
        <v>9601</v>
      </c>
      <c r="G2264" s="139">
        <v>2011</v>
      </c>
      <c r="H2264" t="s">
        <v>154</v>
      </c>
      <c r="I2264">
        <v>-1</v>
      </c>
    </row>
    <row r="2265" spans="1:9" ht="14.25" customHeight="1">
      <c r="A2265" s="1" t="s">
        <v>575</v>
      </c>
      <c r="B2265" s="1" t="s">
        <v>9</v>
      </c>
      <c r="C2265" s="210" t="s">
        <v>9</v>
      </c>
      <c r="D2265" s="1" t="s">
        <v>8</v>
      </c>
      <c r="E2265" t="s">
        <v>67</v>
      </c>
      <c r="F2265">
        <v>9601</v>
      </c>
      <c r="G2265" s="139">
        <v>2011</v>
      </c>
      <c r="H2265" t="s">
        <v>153</v>
      </c>
      <c r="I2265">
        <v>-1</v>
      </c>
    </row>
    <row r="2266" spans="1:9" ht="14.25" customHeight="1">
      <c r="A2266" s="1" t="s">
        <v>575</v>
      </c>
      <c r="B2266" s="1" t="s">
        <v>9</v>
      </c>
      <c r="C2266" s="210" t="s">
        <v>9</v>
      </c>
      <c r="D2266" s="1" t="s">
        <v>8</v>
      </c>
      <c r="E2266" t="s">
        <v>67</v>
      </c>
      <c r="F2266">
        <v>9601</v>
      </c>
      <c r="G2266" s="139">
        <v>2011</v>
      </c>
      <c r="H2266" t="s">
        <v>152</v>
      </c>
      <c r="I2266">
        <v>-1</v>
      </c>
    </row>
    <row r="2267" spans="1:9" ht="14.25" customHeight="1">
      <c r="A2267" s="1" t="s">
        <v>575</v>
      </c>
      <c r="B2267" s="1" t="s">
        <v>9</v>
      </c>
      <c r="C2267" s="210" t="s">
        <v>9</v>
      </c>
      <c r="D2267" s="1" t="s">
        <v>8</v>
      </c>
      <c r="E2267" t="s">
        <v>67</v>
      </c>
      <c r="F2267">
        <v>9601</v>
      </c>
      <c r="G2267" s="139">
        <v>2011</v>
      </c>
      <c r="H2267" t="s">
        <v>151</v>
      </c>
      <c r="I2267">
        <v>-1</v>
      </c>
    </row>
    <row r="2268" spans="1:9" ht="14.25" customHeight="1">
      <c r="A2268" s="1" t="s">
        <v>575</v>
      </c>
      <c r="B2268" s="1" t="s">
        <v>9</v>
      </c>
      <c r="C2268" s="210" t="s">
        <v>9</v>
      </c>
      <c r="D2268" s="1" t="s">
        <v>8</v>
      </c>
      <c r="E2268" t="s">
        <v>67</v>
      </c>
      <c r="F2268">
        <v>9601</v>
      </c>
      <c r="G2268" s="139">
        <v>2011</v>
      </c>
      <c r="H2268" t="s">
        <v>150</v>
      </c>
      <c r="I2268">
        <v>-1</v>
      </c>
    </row>
    <row r="2269" spans="1:9" ht="14.25" customHeight="1">
      <c r="A2269" s="1" t="s">
        <v>575</v>
      </c>
      <c r="B2269" s="1" t="s">
        <v>9</v>
      </c>
      <c r="C2269" s="210" t="s">
        <v>9</v>
      </c>
      <c r="D2269" s="1" t="s">
        <v>8</v>
      </c>
      <c r="E2269" t="s">
        <v>67</v>
      </c>
      <c r="F2269">
        <v>9601</v>
      </c>
      <c r="G2269" s="139">
        <v>2011</v>
      </c>
      <c r="H2269" t="s">
        <v>149</v>
      </c>
      <c r="I2269">
        <v>-1</v>
      </c>
    </row>
    <row r="2270" spans="1:9" ht="14.25" customHeight="1">
      <c r="A2270" s="1" t="s">
        <v>575</v>
      </c>
      <c r="B2270" s="1" t="s">
        <v>9</v>
      </c>
      <c r="C2270" s="210" t="s">
        <v>9</v>
      </c>
      <c r="D2270" s="1" t="s">
        <v>8</v>
      </c>
      <c r="E2270" t="s">
        <v>67</v>
      </c>
      <c r="F2270">
        <v>9601</v>
      </c>
      <c r="G2270" s="139">
        <v>2011</v>
      </c>
      <c r="H2270" t="s">
        <v>148</v>
      </c>
      <c r="I2270">
        <v>-1</v>
      </c>
    </row>
    <row r="2271" spans="1:9" ht="14.25" customHeight="1">
      <c r="A2271" s="1" t="s">
        <v>575</v>
      </c>
      <c r="B2271" s="1" t="s">
        <v>9</v>
      </c>
      <c r="C2271" s="210" t="s">
        <v>9</v>
      </c>
      <c r="D2271" s="1" t="s">
        <v>8</v>
      </c>
      <c r="E2271" t="s">
        <v>67</v>
      </c>
      <c r="F2271">
        <v>9601</v>
      </c>
      <c r="G2271" s="139">
        <v>2011</v>
      </c>
      <c r="H2271" t="s">
        <v>147</v>
      </c>
      <c r="I2271">
        <v>-1</v>
      </c>
    </row>
    <row r="2272" spans="1:9" ht="14.25" customHeight="1">
      <c r="A2272" s="1" t="s">
        <v>575</v>
      </c>
      <c r="B2272" s="1" t="s">
        <v>9</v>
      </c>
      <c r="C2272" s="210" t="s">
        <v>9</v>
      </c>
      <c r="D2272" s="1" t="s">
        <v>8</v>
      </c>
      <c r="E2272" t="s">
        <v>67</v>
      </c>
      <c r="F2272">
        <v>9601</v>
      </c>
      <c r="G2272" s="139">
        <v>2011</v>
      </c>
      <c r="H2272" t="s">
        <v>146</v>
      </c>
      <c r="I2272">
        <v>-1</v>
      </c>
    </row>
    <row r="2273" spans="1:9" ht="14.25" customHeight="1">
      <c r="A2273" s="1" t="s">
        <v>575</v>
      </c>
      <c r="B2273" s="1" t="s">
        <v>9</v>
      </c>
      <c r="C2273" s="210" t="s">
        <v>9</v>
      </c>
      <c r="D2273" s="1" t="s">
        <v>8</v>
      </c>
      <c r="E2273" t="s">
        <v>67</v>
      </c>
      <c r="F2273">
        <v>9601</v>
      </c>
      <c r="G2273" s="139">
        <v>2011</v>
      </c>
      <c r="H2273" t="s">
        <v>145</v>
      </c>
      <c r="I2273">
        <v>-1</v>
      </c>
    </row>
    <row r="2274" spans="1:9" ht="14.25" customHeight="1">
      <c r="A2274" s="1" t="s">
        <v>575</v>
      </c>
      <c r="B2274" s="1" t="s">
        <v>9</v>
      </c>
      <c r="C2274" s="210" t="s">
        <v>9</v>
      </c>
      <c r="D2274" s="1" t="s">
        <v>8</v>
      </c>
      <c r="E2274" t="s">
        <v>67</v>
      </c>
      <c r="F2274">
        <v>9601</v>
      </c>
      <c r="G2274" s="139">
        <v>2011</v>
      </c>
      <c r="H2274" t="s">
        <v>144</v>
      </c>
      <c r="I2274">
        <v>-1</v>
      </c>
    </row>
    <row r="2275" spans="1:9" ht="14.25" customHeight="1">
      <c r="A2275" s="1" t="s">
        <v>576</v>
      </c>
      <c r="B2275" s="1" t="s">
        <v>9</v>
      </c>
      <c r="C2275" s="210" t="s">
        <v>9</v>
      </c>
      <c r="D2275" s="1" t="s">
        <v>8</v>
      </c>
      <c r="E2275" t="s">
        <v>67</v>
      </c>
      <c r="F2275">
        <v>9602</v>
      </c>
      <c r="G2275" s="139">
        <v>2011</v>
      </c>
      <c r="H2275" t="s">
        <v>155</v>
      </c>
      <c r="I2275">
        <v>-1</v>
      </c>
    </row>
    <row r="2276" spans="1:9" ht="14.25" customHeight="1">
      <c r="A2276" s="1" t="s">
        <v>576</v>
      </c>
      <c r="B2276" s="1" t="s">
        <v>9</v>
      </c>
      <c r="C2276" s="210" t="s">
        <v>9</v>
      </c>
      <c r="D2276" s="1" t="s">
        <v>8</v>
      </c>
      <c r="E2276" t="s">
        <v>67</v>
      </c>
      <c r="F2276">
        <v>9602</v>
      </c>
      <c r="G2276" s="139">
        <v>2011</v>
      </c>
      <c r="H2276" t="s">
        <v>154</v>
      </c>
      <c r="I2276">
        <v>-1</v>
      </c>
    </row>
    <row r="2277" spans="1:9" ht="14.25" customHeight="1">
      <c r="A2277" s="1" t="s">
        <v>576</v>
      </c>
      <c r="B2277" s="1" t="s">
        <v>9</v>
      </c>
      <c r="C2277" s="210" t="s">
        <v>9</v>
      </c>
      <c r="D2277" s="1" t="s">
        <v>8</v>
      </c>
      <c r="E2277" t="s">
        <v>67</v>
      </c>
      <c r="F2277">
        <v>9602</v>
      </c>
      <c r="G2277" s="139">
        <v>2011</v>
      </c>
      <c r="H2277" t="s">
        <v>153</v>
      </c>
      <c r="I2277">
        <v>-1</v>
      </c>
    </row>
    <row r="2278" spans="1:9" ht="14.25" customHeight="1">
      <c r="A2278" s="1" t="s">
        <v>576</v>
      </c>
      <c r="B2278" s="1" t="s">
        <v>9</v>
      </c>
      <c r="C2278" s="210" t="s">
        <v>9</v>
      </c>
      <c r="D2278" s="1" t="s">
        <v>8</v>
      </c>
      <c r="E2278" t="s">
        <v>67</v>
      </c>
      <c r="F2278">
        <v>9602</v>
      </c>
      <c r="G2278" s="139">
        <v>2011</v>
      </c>
      <c r="H2278" t="s">
        <v>152</v>
      </c>
      <c r="I2278">
        <v>-1</v>
      </c>
    </row>
    <row r="2279" spans="1:9" ht="14.25" customHeight="1">
      <c r="A2279" s="1" t="s">
        <v>576</v>
      </c>
      <c r="B2279" s="1" t="s">
        <v>9</v>
      </c>
      <c r="C2279" s="210" t="s">
        <v>9</v>
      </c>
      <c r="D2279" s="1" t="s">
        <v>8</v>
      </c>
      <c r="E2279" t="s">
        <v>67</v>
      </c>
      <c r="F2279">
        <v>9602</v>
      </c>
      <c r="G2279" s="139">
        <v>2011</v>
      </c>
      <c r="H2279" t="s">
        <v>151</v>
      </c>
      <c r="I2279">
        <v>-1</v>
      </c>
    </row>
    <row r="2280" spans="1:9" ht="14.25" customHeight="1">
      <c r="A2280" s="1" t="s">
        <v>576</v>
      </c>
      <c r="B2280" s="1" t="s">
        <v>9</v>
      </c>
      <c r="C2280" s="210" t="s">
        <v>9</v>
      </c>
      <c r="D2280" s="1" t="s">
        <v>8</v>
      </c>
      <c r="E2280" t="s">
        <v>67</v>
      </c>
      <c r="F2280">
        <v>9602</v>
      </c>
      <c r="G2280" s="139">
        <v>2011</v>
      </c>
      <c r="H2280" t="s">
        <v>150</v>
      </c>
      <c r="I2280">
        <v>-1</v>
      </c>
    </row>
    <row r="2281" spans="1:9" ht="14.25" customHeight="1">
      <c r="A2281" s="1" t="s">
        <v>576</v>
      </c>
      <c r="B2281" s="1" t="s">
        <v>9</v>
      </c>
      <c r="C2281" s="210" t="s">
        <v>9</v>
      </c>
      <c r="D2281" s="1" t="s">
        <v>8</v>
      </c>
      <c r="E2281" t="s">
        <v>67</v>
      </c>
      <c r="F2281">
        <v>9602</v>
      </c>
      <c r="G2281" s="139">
        <v>2011</v>
      </c>
      <c r="H2281" t="s">
        <v>149</v>
      </c>
      <c r="I2281">
        <v>-1</v>
      </c>
    </row>
    <row r="2282" spans="1:9" ht="14.25" customHeight="1">
      <c r="A2282" s="1" t="s">
        <v>576</v>
      </c>
      <c r="B2282" s="1" t="s">
        <v>9</v>
      </c>
      <c r="C2282" s="210" t="s">
        <v>9</v>
      </c>
      <c r="D2282" s="1" t="s">
        <v>8</v>
      </c>
      <c r="E2282" t="s">
        <v>67</v>
      </c>
      <c r="F2282">
        <v>9602</v>
      </c>
      <c r="G2282" s="139">
        <v>2011</v>
      </c>
      <c r="H2282" t="s">
        <v>148</v>
      </c>
      <c r="I2282">
        <v>-1</v>
      </c>
    </row>
    <row r="2283" spans="1:9" ht="14.25" customHeight="1">
      <c r="A2283" s="1" t="s">
        <v>576</v>
      </c>
      <c r="B2283" s="1" t="s">
        <v>9</v>
      </c>
      <c r="C2283" s="210" t="s">
        <v>9</v>
      </c>
      <c r="D2283" s="1" t="s">
        <v>8</v>
      </c>
      <c r="E2283" t="s">
        <v>67</v>
      </c>
      <c r="F2283">
        <v>9602</v>
      </c>
      <c r="G2283" s="139">
        <v>2011</v>
      </c>
      <c r="H2283" t="s">
        <v>147</v>
      </c>
      <c r="I2283">
        <v>-1</v>
      </c>
    </row>
    <row r="2284" spans="1:9" ht="14.25" customHeight="1">
      <c r="A2284" s="1" t="s">
        <v>576</v>
      </c>
      <c r="B2284" s="1" t="s">
        <v>9</v>
      </c>
      <c r="C2284" s="210" t="s">
        <v>9</v>
      </c>
      <c r="D2284" s="1" t="s">
        <v>8</v>
      </c>
      <c r="E2284" t="s">
        <v>67</v>
      </c>
      <c r="F2284">
        <v>9602</v>
      </c>
      <c r="G2284" s="139">
        <v>2011</v>
      </c>
      <c r="H2284" t="s">
        <v>146</v>
      </c>
      <c r="I2284">
        <v>-1</v>
      </c>
    </row>
    <row r="2285" spans="1:9" ht="14.25" customHeight="1">
      <c r="A2285" s="1" t="s">
        <v>576</v>
      </c>
      <c r="B2285" s="1" t="s">
        <v>9</v>
      </c>
      <c r="C2285" s="210" t="s">
        <v>9</v>
      </c>
      <c r="D2285" s="1" t="s">
        <v>8</v>
      </c>
      <c r="E2285" t="s">
        <v>67</v>
      </c>
      <c r="F2285">
        <v>9602</v>
      </c>
      <c r="G2285" s="139">
        <v>2011</v>
      </c>
      <c r="H2285" t="s">
        <v>145</v>
      </c>
      <c r="I2285">
        <v>-1</v>
      </c>
    </row>
    <row r="2286" spans="1:9" ht="14.25" customHeight="1">
      <c r="A2286" s="1" t="s">
        <v>576</v>
      </c>
      <c r="B2286" s="1" t="s">
        <v>9</v>
      </c>
      <c r="C2286" s="210" t="s">
        <v>9</v>
      </c>
      <c r="D2286" s="1" t="s">
        <v>8</v>
      </c>
      <c r="E2286" t="s">
        <v>67</v>
      </c>
      <c r="F2286">
        <v>9602</v>
      </c>
      <c r="G2286" s="139">
        <v>2011</v>
      </c>
      <c r="H2286" t="s">
        <v>144</v>
      </c>
      <c r="I2286">
        <v>-1</v>
      </c>
    </row>
    <row r="2287" spans="1:9" ht="14.25" customHeight="1">
      <c r="A2287" s="1" t="s">
        <v>577</v>
      </c>
      <c r="B2287" s="1" t="s">
        <v>9</v>
      </c>
      <c r="C2287" s="210" t="s">
        <v>9</v>
      </c>
      <c r="D2287" s="1" t="s">
        <v>8</v>
      </c>
      <c r="E2287" t="s">
        <v>67</v>
      </c>
      <c r="F2287">
        <v>9603</v>
      </c>
      <c r="G2287" s="139">
        <v>2011</v>
      </c>
      <c r="H2287" t="s">
        <v>155</v>
      </c>
      <c r="I2287">
        <v>-1</v>
      </c>
    </row>
    <row r="2288" spans="1:9" ht="14.25" customHeight="1">
      <c r="A2288" s="1" t="s">
        <v>577</v>
      </c>
      <c r="B2288" s="1" t="s">
        <v>9</v>
      </c>
      <c r="C2288" s="210" t="s">
        <v>9</v>
      </c>
      <c r="D2288" s="1" t="s">
        <v>8</v>
      </c>
      <c r="E2288" t="s">
        <v>67</v>
      </c>
      <c r="F2288">
        <v>9603</v>
      </c>
      <c r="G2288" s="139">
        <v>2011</v>
      </c>
      <c r="H2288" t="s">
        <v>154</v>
      </c>
      <c r="I2288">
        <v>-1</v>
      </c>
    </row>
    <row r="2289" spans="1:9" ht="14.25" customHeight="1">
      <c r="A2289" s="1" t="s">
        <v>577</v>
      </c>
      <c r="B2289" s="1" t="s">
        <v>9</v>
      </c>
      <c r="C2289" s="210" t="s">
        <v>9</v>
      </c>
      <c r="D2289" s="1" t="s">
        <v>8</v>
      </c>
      <c r="E2289" t="s">
        <v>67</v>
      </c>
      <c r="F2289">
        <v>9603</v>
      </c>
      <c r="G2289" s="139">
        <v>2011</v>
      </c>
      <c r="H2289" t="s">
        <v>153</v>
      </c>
      <c r="I2289">
        <v>-1</v>
      </c>
    </row>
    <row r="2290" spans="1:9" ht="14.25" customHeight="1">
      <c r="A2290" s="1" t="s">
        <v>577</v>
      </c>
      <c r="B2290" s="1" t="s">
        <v>9</v>
      </c>
      <c r="C2290" s="210" t="s">
        <v>9</v>
      </c>
      <c r="D2290" s="1" t="s">
        <v>8</v>
      </c>
      <c r="E2290" t="s">
        <v>67</v>
      </c>
      <c r="F2290">
        <v>9603</v>
      </c>
      <c r="G2290" s="139">
        <v>2011</v>
      </c>
      <c r="H2290" t="s">
        <v>152</v>
      </c>
      <c r="I2290">
        <v>-1</v>
      </c>
    </row>
    <row r="2291" spans="1:9" ht="14.25" customHeight="1">
      <c r="A2291" s="1" t="s">
        <v>577</v>
      </c>
      <c r="B2291" s="1" t="s">
        <v>9</v>
      </c>
      <c r="C2291" s="210" t="s">
        <v>9</v>
      </c>
      <c r="D2291" s="1" t="s">
        <v>8</v>
      </c>
      <c r="E2291" t="s">
        <v>67</v>
      </c>
      <c r="F2291">
        <v>9603</v>
      </c>
      <c r="G2291" s="139">
        <v>2011</v>
      </c>
      <c r="H2291" t="s">
        <v>151</v>
      </c>
      <c r="I2291">
        <v>-1</v>
      </c>
    </row>
    <row r="2292" spans="1:9" ht="14.25" customHeight="1">
      <c r="A2292" s="1" t="s">
        <v>577</v>
      </c>
      <c r="B2292" s="1" t="s">
        <v>9</v>
      </c>
      <c r="C2292" s="210" t="s">
        <v>9</v>
      </c>
      <c r="D2292" s="1" t="s">
        <v>8</v>
      </c>
      <c r="E2292" t="s">
        <v>67</v>
      </c>
      <c r="F2292">
        <v>9603</v>
      </c>
      <c r="G2292" s="139">
        <v>2011</v>
      </c>
      <c r="H2292" t="s">
        <v>150</v>
      </c>
      <c r="I2292">
        <v>-1</v>
      </c>
    </row>
    <row r="2293" spans="1:9" ht="14.25" customHeight="1">
      <c r="A2293" s="1" t="s">
        <v>577</v>
      </c>
      <c r="B2293" s="1" t="s">
        <v>9</v>
      </c>
      <c r="C2293" s="210" t="s">
        <v>9</v>
      </c>
      <c r="D2293" s="1" t="s">
        <v>8</v>
      </c>
      <c r="E2293" t="s">
        <v>67</v>
      </c>
      <c r="F2293">
        <v>9603</v>
      </c>
      <c r="G2293" s="139">
        <v>2011</v>
      </c>
      <c r="H2293" t="s">
        <v>149</v>
      </c>
      <c r="I2293">
        <v>-1</v>
      </c>
    </row>
    <row r="2294" spans="1:9" ht="14.25" customHeight="1">
      <c r="A2294" s="1" t="s">
        <v>577</v>
      </c>
      <c r="B2294" s="1" t="s">
        <v>9</v>
      </c>
      <c r="C2294" s="210" t="s">
        <v>9</v>
      </c>
      <c r="D2294" s="1" t="s">
        <v>8</v>
      </c>
      <c r="E2294" t="s">
        <v>67</v>
      </c>
      <c r="F2294">
        <v>9603</v>
      </c>
      <c r="G2294" s="139">
        <v>2011</v>
      </c>
      <c r="H2294" t="s">
        <v>148</v>
      </c>
      <c r="I2294">
        <v>-1</v>
      </c>
    </row>
    <row r="2295" spans="1:9" ht="14.25" customHeight="1">
      <c r="A2295" s="1" t="s">
        <v>577</v>
      </c>
      <c r="B2295" s="1" t="s">
        <v>9</v>
      </c>
      <c r="C2295" s="210" t="s">
        <v>9</v>
      </c>
      <c r="D2295" s="1" t="s">
        <v>8</v>
      </c>
      <c r="E2295" t="s">
        <v>67</v>
      </c>
      <c r="F2295">
        <v>9603</v>
      </c>
      <c r="G2295" s="139">
        <v>2011</v>
      </c>
      <c r="H2295" t="s">
        <v>147</v>
      </c>
      <c r="I2295">
        <v>-1</v>
      </c>
    </row>
    <row r="2296" spans="1:9" ht="14.25" customHeight="1">
      <c r="A2296" s="1" t="s">
        <v>577</v>
      </c>
      <c r="B2296" s="1" t="s">
        <v>9</v>
      </c>
      <c r="C2296" s="210" t="s">
        <v>9</v>
      </c>
      <c r="D2296" s="1" t="s">
        <v>8</v>
      </c>
      <c r="E2296" t="s">
        <v>67</v>
      </c>
      <c r="F2296">
        <v>9603</v>
      </c>
      <c r="G2296" s="139">
        <v>2011</v>
      </c>
      <c r="H2296" t="s">
        <v>146</v>
      </c>
      <c r="I2296">
        <v>-1</v>
      </c>
    </row>
    <row r="2297" spans="1:9" ht="14.25" customHeight="1">
      <c r="A2297" s="1" t="s">
        <v>577</v>
      </c>
      <c r="B2297" s="1" t="s">
        <v>9</v>
      </c>
      <c r="C2297" s="210" t="s">
        <v>9</v>
      </c>
      <c r="D2297" s="1" t="s">
        <v>8</v>
      </c>
      <c r="E2297" t="s">
        <v>67</v>
      </c>
      <c r="F2297">
        <v>9603</v>
      </c>
      <c r="G2297" s="139">
        <v>2011</v>
      </c>
      <c r="H2297" t="s">
        <v>145</v>
      </c>
      <c r="I2297">
        <v>-1</v>
      </c>
    </row>
    <row r="2298" spans="1:9" ht="14.25" customHeight="1">
      <c r="A2298" s="1" t="s">
        <v>577</v>
      </c>
      <c r="B2298" s="1" t="s">
        <v>9</v>
      </c>
      <c r="C2298" s="210" t="s">
        <v>9</v>
      </c>
      <c r="D2298" s="1" t="s">
        <v>8</v>
      </c>
      <c r="E2298" t="s">
        <v>67</v>
      </c>
      <c r="F2298">
        <v>9603</v>
      </c>
      <c r="G2298" s="139">
        <v>2011</v>
      </c>
      <c r="H2298" t="s">
        <v>144</v>
      </c>
      <c r="I2298">
        <v>-1</v>
      </c>
    </row>
    <row r="2299" spans="1:9" ht="14.25" customHeight="1">
      <c r="A2299" s="1" t="s">
        <v>578</v>
      </c>
      <c r="B2299" s="1" t="s">
        <v>9</v>
      </c>
      <c r="C2299" s="210" t="s">
        <v>9</v>
      </c>
      <c r="D2299" s="1" t="s">
        <v>8</v>
      </c>
      <c r="E2299" t="s">
        <v>67</v>
      </c>
      <c r="F2299">
        <v>9604</v>
      </c>
      <c r="G2299" s="139">
        <v>2011</v>
      </c>
      <c r="H2299" t="s">
        <v>155</v>
      </c>
      <c r="I2299">
        <v>-1</v>
      </c>
    </row>
    <row r="2300" spans="1:9" ht="14.25" customHeight="1">
      <c r="A2300" s="1" t="s">
        <v>578</v>
      </c>
      <c r="B2300" s="1" t="s">
        <v>9</v>
      </c>
      <c r="C2300" s="210" t="s">
        <v>9</v>
      </c>
      <c r="D2300" s="1" t="s">
        <v>8</v>
      </c>
      <c r="E2300" t="s">
        <v>67</v>
      </c>
      <c r="F2300">
        <v>9604</v>
      </c>
      <c r="G2300" s="139">
        <v>2011</v>
      </c>
      <c r="H2300" t="s">
        <v>154</v>
      </c>
      <c r="I2300">
        <v>-1</v>
      </c>
    </row>
    <row r="2301" spans="1:9" ht="14.25" customHeight="1">
      <c r="A2301" s="1" t="s">
        <v>578</v>
      </c>
      <c r="B2301" s="1" t="s">
        <v>9</v>
      </c>
      <c r="C2301" s="210" t="s">
        <v>9</v>
      </c>
      <c r="D2301" s="1" t="s">
        <v>8</v>
      </c>
      <c r="E2301" t="s">
        <v>67</v>
      </c>
      <c r="F2301">
        <v>9604</v>
      </c>
      <c r="G2301" s="139">
        <v>2011</v>
      </c>
      <c r="H2301" t="s">
        <v>153</v>
      </c>
      <c r="I2301">
        <v>-1</v>
      </c>
    </row>
    <row r="2302" spans="1:9" ht="14.25" customHeight="1">
      <c r="A2302" s="1" t="s">
        <v>578</v>
      </c>
      <c r="B2302" s="1" t="s">
        <v>9</v>
      </c>
      <c r="C2302" s="210" t="s">
        <v>9</v>
      </c>
      <c r="D2302" s="1" t="s">
        <v>8</v>
      </c>
      <c r="E2302" t="s">
        <v>67</v>
      </c>
      <c r="F2302">
        <v>9604</v>
      </c>
      <c r="G2302" s="139">
        <v>2011</v>
      </c>
      <c r="H2302" t="s">
        <v>152</v>
      </c>
      <c r="I2302">
        <v>-1</v>
      </c>
    </row>
    <row r="2303" spans="1:9" ht="14.25" customHeight="1">
      <c r="A2303" s="1" t="s">
        <v>578</v>
      </c>
      <c r="B2303" s="1" t="s">
        <v>9</v>
      </c>
      <c r="C2303" s="210" t="s">
        <v>9</v>
      </c>
      <c r="D2303" s="1" t="s">
        <v>8</v>
      </c>
      <c r="E2303" t="s">
        <v>67</v>
      </c>
      <c r="F2303">
        <v>9604</v>
      </c>
      <c r="G2303" s="139">
        <v>2011</v>
      </c>
      <c r="H2303" t="s">
        <v>151</v>
      </c>
      <c r="I2303">
        <v>-1</v>
      </c>
    </row>
    <row r="2304" spans="1:9" ht="14.25" customHeight="1">
      <c r="A2304" s="1" t="s">
        <v>578</v>
      </c>
      <c r="B2304" s="1" t="s">
        <v>9</v>
      </c>
      <c r="C2304" s="210" t="s">
        <v>9</v>
      </c>
      <c r="D2304" s="1" t="s">
        <v>8</v>
      </c>
      <c r="E2304" t="s">
        <v>67</v>
      </c>
      <c r="F2304">
        <v>9604</v>
      </c>
      <c r="G2304" s="139">
        <v>2011</v>
      </c>
      <c r="H2304" t="s">
        <v>150</v>
      </c>
      <c r="I2304">
        <v>-1</v>
      </c>
    </row>
    <row r="2305" spans="1:9" ht="14.25" customHeight="1">
      <c r="A2305" s="1" t="s">
        <v>578</v>
      </c>
      <c r="B2305" s="1" t="s">
        <v>9</v>
      </c>
      <c r="C2305" s="210" t="s">
        <v>9</v>
      </c>
      <c r="D2305" s="1" t="s">
        <v>8</v>
      </c>
      <c r="E2305" t="s">
        <v>67</v>
      </c>
      <c r="F2305">
        <v>9604</v>
      </c>
      <c r="G2305" s="139">
        <v>2011</v>
      </c>
      <c r="H2305" t="s">
        <v>149</v>
      </c>
      <c r="I2305">
        <v>-1</v>
      </c>
    </row>
    <row r="2306" spans="1:9" ht="14.25" customHeight="1">
      <c r="A2306" s="1" t="s">
        <v>578</v>
      </c>
      <c r="B2306" s="1" t="s">
        <v>9</v>
      </c>
      <c r="C2306" s="210" t="s">
        <v>9</v>
      </c>
      <c r="D2306" s="1" t="s">
        <v>8</v>
      </c>
      <c r="E2306" t="s">
        <v>67</v>
      </c>
      <c r="F2306">
        <v>9604</v>
      </c>
      <c r="G2306" s="139">
        <v>2011</v>
      </c>
      <c r="H2306" t="s">
        <v>148</v>
      </c>
      <c r="I2306">
        <v>-1</v>
      </c>
    </row>
    <row r="2307" spans="1:9" ht="14.25" customHeight="1">
      <c r="A2307" s="1" t="s">
        <v>578</v>
      </c>
      <c r="B2307" s="1" t="s">
        <v>9</v>
      </c>
      <c r="C2307" s="210" t="s">
        <v>9</v>
      </c>
      <c r="D2307" s="1" t="s">
        <v>8</v>
      </c>
      <c r="E2307" t="s">
        <v>67</v>
      </c>
      <c r="F2307">
        <v>9604</v>
      </c>
      <c r="G2307" s="139">
        <v>2011</v>
      </c>
      <c r="H2307" t="s">
        <v>147</v>
      </c>
      <c r="I2307">
        <v>-1</v>
      </c>
    </row>
    <row r="2308" spans="1:9" ht="14.25" customHeight="1">
      <c r="A2308" s="1" t="s">
        <v>578</v>
      </c>
      <c r="B2308" s="1" t="s">
        <v>9</v>
      </c>
      <c r="C2308" s="210" t="s">
        <v>9</v>
      </c>
      <c r="D2308" s="1" t="s">
        <v>8</v>
      </c>
      <c r="E2308" t="s">
        <v>67</v>
      </c>
      <c r="F2308">
        <v>9604</v>
      </c>
      <c r="G2308" s="139">
        <v>2011</v>
      </c>
      <c r="H2308" t="s">
        <v>146</v>
      </c>
      <c r="I2308">
        <v>-1</v>
      </c>
    </row>
    <row r="2309" spans="1:9" ht="14.25" customHeight="1">
      <c r="A2309" s="1" t="s">
        <v>578</v>
      </c>
      <c r="B2309" s="1" t="s">
        <v>9</v>
      </c>
      <c r="C2309" s="210" t="s">
        <v>9</v>
      </c>
      <c r="D2309" s="1" t="s">
        <v>8</v>
      </c>
      <c r="E2309" t="s">
        <v>67</v>
      </c>
      <c r="F2309">
        <v>9604</v>
      </c>
      <c r="G2309" s="139">
        <v>2011</v>
      </c>
      <c r="H2309" t="s">
        <v>145</v>
      </c>
      <c r="I2309">
        <v>-1</v>
      </c>
    </row>
    <row r="2310" spans="1:9" ht="14.25" customHeight="1">
      <c r="A2310" s="1" t="s">
        <v>578</v>
      </c>
      <c r="B2310" s="1" t="s">
        <v>9</v>
      </c>
      <c r="C2310" s="210" t="s">
        <v>9</v>
      </c>
      <c r="D2310" s="1" t="s">
        <v>8</v>
      </c>
      <c r="E2310" t="s">
        <v>67</v>
      </c>
      <c r="F2310">
        <v>9604</v>
      </c>
      <c r="G2310" s="139">
        <v>2011</v>
      </c>
      <c r="H2310" t="s">
        <v>144</v>
      </c>
      <c r="I2310">
        <v>-1</v>
      </c>
    </row>
    <row r="2311" spans="1:9" ht="14.25" customHeight="1">
      <c r="A2311" s="1" t="s">
        <v>579</v>
      </c>
      <c r="B2311" s="1" t="s">
        <v>9</v>
      </c>
      <c r="C2311" s="210" t="s">
        <v>9</v>
      </c>
      <c r="D2311" s="1" t="s">
        <v>8</v>
      </c>
      <c r="E2311" t="s">
        <v>67</v>
      </c>
      <c r="F2311">
        <v>9605</v>
      </c>
      <c r="G2311" s="139">
        <v>2011</v>
      </c>
      <c r="H2311" t="s">
        <v>155</v>
      </c>
      <c r="I2311">
        <v>-1</v>
      </c>
    </row>
    <row r="2312" spans="1:9" ht="14.25" customHeight="1">
      <c r="A2312" s="1" t="s">
        <v>579</v>
      </c>
      <c r="B2312" s="1" t="s">
        <v>9</v>
      </c>
      <c r="C2312" s="210" t="s">
        <v>9</v>
      </c>
      <c r="D2312" s="1" t="s">
        <v>8</v>
      </c>
      <c r="E2312" t="s">
        <v>67</v>
      </c>
      <c r="F2312">
        <v>9605</v>
      </c>
      <c r="G2312" s="139">
        <v>2011</v>
      </c>
      <c r="H2312" t="s">
        <v>154</v>
      </c>
      <c r="I2312">
        <v>-1</v>
      </c>
    </row>
    <row r="2313" spans="1:9" ht="14.25" customHeight="1">
      <c r="A2313" s="1" t="s">
        <v>579</v>
      </c>
      <c r="B2313" s="1" t="s">
        <v>9</v>
      </c>
      <c r="C2313" s="210" t="s">
        <v>9</v>
      </c>
      <c r="D2313" s="1" t="s">
        <v>8</v>
      </c>
      <c r="E2313" t="s">
        <v>67</v>
      </c>
      <c r="F2313">
        <v>9605</v>
      </c>
      <c r="G2313" s="139">
        <v>2011</v>
      </c>
      <c r="H2313" t="s">
        <v>153</v>
      </c>
      <c r="I2313">
        <v>-1</v>
      </c>
    </row>
    <row r="2314" spans="1:9" ht="14.25" customHeight="1">
      <c r="A2314" s="1" t="s">
        <v>579</v>
      </c>
      <c r="B2314" s="1" t="s">
        <v>9</v>
      </c>
      <c r="C2314" s="210" t="s">
        <v>9</v>
      </c>
      <c r="D2314" s="1" t="s">
        <v>8</v>
      </c>
      <c r="E2314" t="s">
        <v>67</v>
      </c>
      <c r="F2314">
        <v>9605</v>
      </c>
      <c r="G2314" s="139">
        <v>2011</v>
      </c>
      <c r="H2314" t="s">
        <v>152</v>
      </c>
      <c r="I2314">
        <v>-1</v>
      </c>
    </row>
    <row r="2315" spans="1:9" ht="14.25" customHeight="1">
      <c r="A2315" s="1" t="s">
        <v>579</v>
      </c>
      <c r="B2315" s="1" t="s">
        <v>9</v>
      </c>
      <c r="C2315" s="210" t="s">
        <v>9</v>
      </c>
      <c r="D2315" s="1" t="s">
        <v>8</v>
      </c>
      <c r="E2315" t="s">
        <v>67</v>
      </c>
      <c r="F2315">
        <v>9605</v>
      </c>
      <c r="G2315" s="139">
        <v>2011</v>
      </c>
      <c r="H2315" t="s">
        <v>151</v>
      </c>
      <c r="I2315">
        <v>-1</v>
      </c>
    </row>
    <row r="2316" spans="1:9" ht="14.25" customHeight="1">
      <c r="A2316" s="1" t="s">
        <v>579</v>
      </c>
      <c r="B2316" s="1" t="s">
        <v>9</v>
      </c>
      <c r="C2316" s="210" t="s">
        <v>9</v>
      </c>
      <c r="D2316" s="1" t="s">
        <v>8</v>
      </c>
      <c r="E2316" t="s">
        <v>67</v>
      </c>
      <c r="F2316">
        <v>9605</v>
      </c>
      <c r="G2316" s="139">
        <v>2011</v>
      </c>
      <c r="H2316" t="s">
        <v>150</v>
      </c>
      <c r="I2316">
        <v>-1</v>
      </c>
    </row>
    <row r="2317" spans="1:9" ht="14.25" customHeight="1">
      <c r="A2317" s="1" t="s">
        <v>579</v>
      </c>
      <c r="B2317" s="1" t="s">
        <v>9</v>
      </c>
      <c r="C2317" s="210" t="s">
        <v>9</v>
      </c>
      <c r="D2317" s="1" t="s">
        <v>8</v>
      </c>
      <c r="E2317" t="s">
        <v>67</v>
      </c>
      <c r="F2317">
        <v>9605</v>
      </c>
      <c r="G2317" s="139">
        <v>2011</v>
      </c>
      <c r="H2317" t="s">
        <v>149</v>
      </c>
      <c r="I2317">
        <v>-1</v>
      </c>
    </row>
    <row r="2318" spans="1:9" ht="14.25" customHeight="1">
      <c r="A2318" s="1" t="s">
        <v>579</v>
      </c>
      <c r="B2318" s="1" t="s">
        <v>9</v>
      </c>
      <c r="C2318" s="210" t="s">
        <v>9</v>
      </c>
      <c r="D2318" s="1" t="s">
        <v>8</v>
      </c>
      <c r="E2318" t="s">
        <v>67</v>
      </c>
      <c r="F2318">
        <v>9605</v>
      </c>
      <c r="G2318" s="139">
        <v>2011</v>
      </c>
      <c r="H2318" t="s">
        <v>148</v>
      </c>
      <c r="I2318">
        <v>-1</v>
      </c>
    </row>
    <row r="2319" spans="1:9" ht="14.25" customHeight="1">
      <c r="A2319" s="1" t="s">
        <v>579</v>
      </c>
      <c r="B2319" s="1" t="s">
        <v>9</v>
      </c>
      <c r="C2319" s="210" t="s">
        <v>9</v>
      </c>
      <c r="D2319" s="1" t="s">
        <v>8</v>
      </c>
      <c r="E2319" t="s">
        <v>67</v>
      </c>
      <c r="F2319">
        <v>9605</v>
      </c>
      <c r="G2319" s="139">
        <v>2011</v>
      </c>
      <c r="H2319" t="s">
        <v>147</v>
      </c>
      <c r="I2319">
        <v>-1</v>
      </c>
    </row>
    <row r="2320" spans="1:9" ht="14.25" customHeight="1">
      <c r="A2320" s="1" t="s">
        <v>579</v>
      </c>
      <c r="B2320" s="1" t="s">
        <v>9</v>
      </c>
      <c r="C2320" s="210" t="s">
        <v>9</v>
      </c>
      <c r="D2320" s="1" t="s">
        <v>8</v>
      </c>
      <c r="E2320" t="s">
        <v>67</v>
      </c>
      <c r="F2320">
        <v>9605</v>
      </c>
      <c r="G2320" s="139">
        <v>2011</v>
      </c>
      <c r="H2320" t="s">
        <v>146</v>
      </c>
      <c r="I2320">
        <v>-1</v>
      </c>
    </row>
    <row r="2321" spans="1:9" ht="14.25" customHeight="1">
      <c r="A2321" s="1" t="s">
        <v>579</v>
      </c>
      <c r="B2321" s="1" t="s">
        <v>9</v>
      </c>
      <c r="C2321" s="210" t="s">
        <v>9</v>
      </c>
      <c r="D2321" s="1" t="s">
        <v>8</v>
      </c>
      <c r="E2321" t="s">
        <v>67</v>
      </c>
      <c r="F2321">
        <v>9605</v>
      </c>
      <c r="G2321" s="139">
        <v>2011</v>
      </c>
      <c r="H2321" t="s">
        <v>145</v>
      </c>
      <c r="I2321">
        <v>-1</v>
      </c>
    </row>
    <row r="2322" spans="1:9" ht="14.25" customHeight="1">
      <c r="A2322" s="1" t="s">
        <v>579</v>
      </c>
      <c r="B2322" s="403" t="s">
        <v>9</v>
      </c>
      <c r="C2322" s="404" t="s">
        <v>9</v>
      </c>
      <c r="D2322" s="403" t="s">
        <v>8</v>
      </c>
      <c r="E2322" t="s">
        <v>67</v>
      </c>
      <c r="F2322">
        <v>9605</v>
      </c>
      <c r="G2322" s="139">
        <v>2011</v>
      </c>
      <c r="H2322" t="s">
        <v>144</v>
      </c>
      <c r="I2322">
        <v>-1</v>
      </c>
    </row>
    <row r="2323" spans="1:9" ht="14.25" customHeight="1">
      <c r="A2323" s="1" t="s">
        <v>580</v>
      </c>
      <c r="B2323" s="1" t="s">
        <v>9</v>
      </c>
      <c r="C2323" s="210" t="s">
        <v>9</v>
      </c>
      <c r="D2323" s="1" t="s">
        <v>8</v>
      </c>
      <c r="E2323" t="s">
        <v>67</v>
      </c>
      <c r="F2323">
        <v>9606</v>
      </c>
      <c r="G2323" s="139">
        <v>2011</v>
      </c>
      <c r="H2323" t="s">
        <v>155</v>
      </c>
      <c r="I2323">
        <v>-1</v>
      </c>
    </row>
    <row r="2324" spans="1:9" ht="14.25" customHeight="1">
      <c r="A2324" s="1" t="s">
        <v>580</v>
      </c>
      <c r="B2324" s="1" t="s">
        <v>9</v>
      </c>
      <c r="C2324" s="210" t="s">
        <v>9</v>
      </c>
      <c r="D2324" s="1" t="s">
        <v>8</v>
      </c>
      <c r="E2324" t="s">
        <v>67</v>
      </c>
      <c r="F2324">
        <v>9606</v>
      </c>
      <c r="G2324" s="139">
        <v>2011</v>
      </c>
      <c r="H2324" t="s">
        <v>154</v>
      </c>
      <c r="I2324">
        <v>-1</v>
      </c>
    </row>
    <row r="2325" spans="1:9" ht="14.25" customHeight="1">
      <c r="A2325" s="1" t="s">
        <v>580</v>
      </c>
      <c r="B2325" s="1" t="s">
        <v>9</v>
      </c>
      <c r="C2325" s="210" t="s">
        <v>9</v>
      </c>
      <c r="D2325" s="1" t="s">
        <v>8</v>
      </c>
      <c r="E2325" t="s">
        <v>67</v>
      </c>
      <c r="F2325">
        <v>9606</v>
      </c>
      <c r="G2325" s="139">
        <v>2011</v>
      </c>
      <c r="H2325" t="s">
        <v>153</v>
      </c>
      <c r="I2325">
        <v>-1</v>
      </c>
    </row>
    <row r="2326" spans="1:9" ht="14.25" customHeight="1">
      <c r="A2326" s="1" t="s">
        <v>580</v>
      </c>
      <c r="B2326" s="1" t="s">
        <v>9</v>
      </c>
      <c r="C2326" s="210" t="s">
        <v>9</v>
      </c>
      <c r="D2326" s="1" t="s">
        <v>8</v>
      </c>
      <c r="E2326" t="s">
        <v>67</v>
      </c>
      <c r="F2326">
        <v>9606</v>
      </c>
      <c r="G2326" s="139">
        <v>2011</v>
      </c>
      <c r="H2326" t="s">
        <v>152</v>
      </c>
      <c r="I2326">
        <v>-1</v>
      </c>
    </row>
    <row r="2327" spans="1:9" ht="14.25" customHeight="1">
      <c r="A2327" s="1" t="s">
        <v>580</v>
      </c>
      <c r="B2327" s="1" t="s">
        <v>9</v>
      </c>
      <c r="C2327" s="210" t="s">
        <v>9</v>
      </c>
      <c r="D2327" s="1" t="s">
        <v>8</v>
      </c>
      <c r="E2327" t="s">
        <v>67</v>
      </c>
      <c r="F2327">
        <v>9606</v>
      </c>
      <c r="G2327" s="139">
        <v>2011</v>
      </c>
      <c r="H2327" t="s">
        <v>151</v>
      </c>
      <c r="I2327">
        <v>-1</v>
      </c>
    </row>
    <row r="2328" spans="1:9" ht="14.25" customHeight="1">
      <c r="A2328" s="1" t="s">
        <v>580</v>
      </c>
      <c r="B2328" s="1" t="s">
        <v>9</v>
      </c>
      <c r="C2328" s="210" t="s">
        <v>9</v>
      </c>
      <c r="D2328" s="1" t="s">
        <v>8</v>
      </c>
      <c r="E2328" t="s">
        <v>67</v>
      </c>
      <c r="F2328">
        <v>9606</v>
      </c>
      <c r="G2328" s="139">
        <v>2011</v>
      </c>
      <c r="H2328" t="s">
        <v>150</v>
      </c>
      <c r="I2328">
        <v>-1</v>
      </c>
    </row>
    <row r="2329" spans="1:9" ht="14.25" customHeight="1">
      <c r="A2329" s="1" t="s">
        <v>580</v>
      </c>
      <c r="B2329" s="1" t="s">
        <v>9</v>
      </c>
      <c r="C2329" s="210" t="s">
        <v>9</v>
      </c>
      <c r="D2329" s="1" t="s">
        <v>8</v>
      </c>
      <c r="E2329" t="s">
        <v>67</v>
      </c>
      <c r="F2329">
        <v>9606</v>
      </c>
      <c r="G2329" s="139">
        <v>2011</v>
      </c>
      <c r="H2329" t="s">
        <v>149</v>
      </c>
      <c r="I2329">
        <v>-1</v>
      </c>
    </row>
    <row r="2330" spans="1:9" ht="14.25" customHeight="1">
      <c r="A2330" s="1" t="s">
        <v>580</v>
      </c>
      <c r="B2330" s="1" t="s">
        <v>9</v>
      </c>
      <c r="C2330" s="210" t="s">
        <v>9</v>
      </c>
      <c r="D2330" s="1" t="s">
        <v>8</v>
      </c>
      <c r="E2330" t="s">
        <v>67</v>
      </c>
      <c r="F2330">
        <v>9606</v>
      </c>
      <c r="G2330" s="139">
        <v>2011</v>
      </c>
      <c r="H2330" t="s">
        <v>148</v>
      </c>
      <c r="I2330">
        <v>-1</v>
      </c>
    </row>
    <row r="2331" spans="1:9" ht="14.25" customHeight="1">
      <c r="A2331" s="1" t="s">
        <v>580</v>
      </c>
      <c r="B2331" s="1" t="s">
        <v>9</v>
      </c>
      <c r="C2331" s="210" t="s">
        <v>9</v>
      </c>
      <c r="D2331" s="1" t="s">
        <v>8</v>
      </c>
      <c r="E2331" t="s">
        <v>67</v>
      </c>
      <c r="F2331">
        <v>9606</v>
      </c>
      <c r="G2331" s="139">
        <v>2011</v>
      </c>
      <c r="H2331" t="s">
        <v>147</v>
      </c>
      <c r="I2331">
        <v>-1</v>
      </c>
    </row>
    <row r="2332" spans="1:9" ht="14.25" customHeight="1">
      <c r="A2332" s="1" t="s">
        <v>580</v>
      </c>
      <c r="B2332" s="1" t="s">
        <v>9</v>
      </c>
      <c r="C2332" s="210" t="s">
        <v>9</v>
      </c>
      <c r="D2332" s="1" t="s">
        <v>8</v>
      </c>
      <c r="E2332" t="s">
        <v>67</v>
      </c>
      <c r="F2332">
        <v>9606</v>
      </c>
      <c r="G2332" s="139">
        <v>2011</v>
      </c>
      <c r="H2332" t="s">
        <v>146</v>
      </c>
      <c r="I2332">
        <v>-1</v>
      </c>
    </row>
    <row r="2333" spans="1:9" ht="14.25" customHeight="1">
      <c r="A2333" s="1" t="s">
        <v>580</v>
      </c>
      <c r="B2333" s="1" t="s">
        <v>9</v>
      </c>
      <c r="C2333" s="210" t="s">
        <v>9</v>
      </c>
      <c r="D2333" s="1" t="s">
        <v>8</v>
      </c>
      <c r="E2333" t="s">
        <v>67</v>
      </c>
      <c r="F2333">
        <v>9606</v>
      </c>
      <c r="G2333" s="139">
        <v>2011</v>
      </c>
      <c r="H2333" t="s">
        <v>145</v>
      </c>
      <c r="I2333">
        <v>-1</v>
      </c>
    </row>
    <row r="2334" spans="1:9" ht="14.25" customHeight="1">
      <c r="A2334" s="1" t="s">
        <v>580</v>
      </c>
      <c r="B2334" s="1" t="s">
        <v>9</v>
      </c>
      <c r="C2334" s="210" t="s">
        <v>9</v>
      </c>
      <c r="D2334" s="1" t="s">
        <v>8</v>
      </c>
      <c r="E2334" t="s">
        <v>67</v>
      </c>
      <c r="F2334">
        <v>9606</v>
      </c>
      <c r="G2334" s="139">
        <v>2011</v>
      </c>
      <c r="H2334" t="s">
        <v>144</v>
      </c>
      <c r="I2334">
        <v>-1</v>
      </c>
    </row>
    <row r="2335" spans="1:9" ht="14.25" customHeight="1">
      <c r="A2335" s="1" t="s">
        <v>581</v>
      </c>
      <c r="B2335" s="1">
        <v>68376</v>
      </c>
      <c r="C2335" s="210">
        <v>12</v>
      </c>
      <c r="D2335" s="1">
        <v>5639</v>
      </c>
      <c r="E2335" t="s">
        <v>58</v>
      </c>
      <c r="F2335">
        <v>9601</v>
      </c>
      <c r="G2335" s="139">
        <v>2011</v>
      </c>
      <c r="H2335" t="s">
        <v>155</v>
      </c>
      <c r="I2335">
        <v>5639</v>
      </c>
    </row>
    <row r="2336" spans="1:9" ht="14.25" customHeight="1">
      <c r="A2336" s="1" t="s">
        <v>581</v>
      </c>
      <c r="B2336" s="1">
        <v>68376</v>
      </c>
      <c r="C2336" s="210">
        <v>11</v>
      </c>
      <c r="D2336" s="1">
        <v>5829</v>
      </c>
      <c r="E2336" t="s">
        <v>58</v>
      </c>
      <c r="F2336">
        <v>9601</v>
      </c>
      <c r="G2336" s="139">
        <v>2011</v>
      </c>
      <c r="H2336" t="s">
        <v>154</v>
      </c>
      <c r="I2336">
        <v>5829</v>
      </c>
    </row>
    <row r="2337" spans="1:9" ht="14.25" customHeight="1">
      <c r="A2337" s="1" t="s">
        <v>581</v>
      </c>
      <c r="B2337" s="1">
        <v>68376</v>
      </c>
      <c r="C2337" s="210">
        <v>10</v>
      </c>
      <c r="D2337" s="1">
        <v>6261</v>
      </c>
      <c r="E2337" t="s">
        <v>58</v>
      </c>
      <c r="F2337">
        <v>9601</v>
      </c>
      <c r="G2337" s="139">
        <v>2011</v>
      </c>
      <c r="H2337" t="s">
        <v>153</v>
      </c>
      <c r="I2337">
        <v>6261</v>
      </c>
    </row>
    <row r="2338" spans="1:9" ht="14.25" customHeight="1">
      <c r="A2338" s="1" t="s">
        <v>581</v>
      </c>
      <c r="B2338" s="1">
        <v>68376</v>
      </c>
      <c r="C2338" s="210">
        <v>9</v>
      </c>
      <c r="D2338" s="1">
        <v>5946</v>
      </c>
      <c r="E2338" t="s">
        <v>58</v>
      </c>
      <c r="F2338">
        <v>9601</v>
      </c>
      <c r="G2338" s="139">
        <v>2011</v>
      </c>
      <c r="H2338" t="s">
        <v>152</v>
      </c>
      <c r="I2338">
        <v>5946</v>
      </c>
    </row>
    <row r="2339" spans="1:9" ht="14.25" customHeight="1">
      <c r="A2339" s="1" t="s">
        <v>581</v>
      </c>
      <c r="B2339" s="1">
        <v>68376</v>
      </c>
      <c r="C2339" s="210">
        <v>8</v>
      </c>
      <c r="D2339" s="1">
        <v>6085</v>
      </c>
      <c r="E2339" t="s">
        <v>58</v>
      </c>
      <c r="F2339">
        <v>9601</v>
      </c>
      <c r="G2339" s="139">
        <v>2011</v>
      </c>
      <c r="H2339" t="s">
        <v>151</v>
      </c>
      <c r="I2339">
        <v>6085</v>
      </c>
    </row>
    <row r="2340" spans="1:9" ht="14.25" customHeight="1">
      <c r="A2340" s="1" t="s">
        <v>581</v>
      </c>
      <c r="B2340" s="1">
        <v>68376</v>
      </c>
      <c r="C2340" s="210">
        <v>7</v>
      </c>
      <c r="D2340" s="1">
        <v>5237</v>
      </c>
      <c r="E2340" t="s">
        <v>58</v>
      </c>
      <c r="F2340">
        <v>9601</v>
      </c>
      <c r="G2340" s="139">
        <v>2011</v>
      </c>
      <c r="H2340" t="s">
        <v>150</v>
      </c>
      <c r="I2340">
        <v>5237</v>
      </c>
    </row>
    <row r="2341" spans="1:9" ht="14.25" customHeight="1">
      <c r="A2341" s="1" t="s">
        <v>581</v>
      </c>
      <c r="B2341" s="1">
        <v>68376</v>
      </c>
      <c r="C2341" s="210">
        <v>6</v>
      </c>
      <c r="D2341" s="1">
        <v>5071</v>
      </c>
      <c r="E2341" t="s">
        <v>58</v>
      </c>
      <c r="F2341">
        <v>9601</v>
      </c>
      <c r="G2341" s="139">
        <v>2011</v>
      </c>
      <c r="H2341" t="s">
        <v>149</v>
      </c>
      <c r="I2341">
        <v>5071</v>
      </c>
    </row>
    <row r="2342" spans="1:9" ht="14.25" customHeight="1">
      <c r="A2342" s="1" t="s">
        <v>581</v>
      </c>
      <c r="B2342" s="1">
        <v>68376</v>
      </c>
      <c r="C2342" s="210">
        <v>5</v>
      </c>
      <c r="D2342" s="1">
        <v>5711</v>
      </c>
      <c r="E2342" t="s">
        <v>58</v>
      </c>
      <c r="F2342">
        <v>9601</v>
      </c>
      <c r="G2342" s="139">
        <v>2011</v>
      </c>
      <c r="H2342" t="s">
        <v>148</v>
      </c>
      <c r="I2342">
        <v>5711</v>
      </c>
    </row>
    <row r="2343" spans="1:9" ht="14.25" customHeight="1">
      <c r="A2343" s="1" t="s">
        <v>581</v>
      </c>
      <c r="B2343" s="1">
        <v>68376</v>
      </c>
      <c r="C2343" s="210">
        <v>4</v>
      </c>
      <c r="D2343" s="1">
        <v>5636</v>
      </c>
      <c r="E2343" t="s">
        <v>58</v>
      </c>
      <c r="F2343">
        <v>9601</v>
      </c>
      <c r="G2343" s="139">
        <v>2011</v>
      </c>
      <c r="H2343" t="s">
        <v>147</v>
      </c>
      <c r="I2343">
        <v>5636</v>
      </c>
    </row>
    <row r="2344" spans="1:9" ht="14.25" customHeight="1">
      <c r="A2344" s="1" t="s">
        <v>581</v>
      </c>
      <c r="B2344" s="1">
        <v>68376</v>
      </c>
      <c r="C2344" s="210">
        <v>3</v>
      </c>
      <c r="D2344" s="1">
        <v>5908</v>
      </c>
      <c r="E2344" t="s">
        <v>58</v>
      </c>
      <c r="F2344">
        <v>9601</v>
      </c>
      <c r="G2344" s="139">
        <v>2011</v>
      </c>
      <c r="H2344" t="s">
        <v>146</v>
      </c>
      <c r="I2344">
        <v>5908</v>
      </c>
    </row>
    <row r="2345" spans="1:9" ht="14.25" customHeight="1">
      <c r="A2345" s="1" t="s">
        <v>581</v>
      </c>
      <c r="B2345" s="1">
        <v>68376</v>
      </c>
      <c r="C2345" s="210">
        <v>2</v>
      </c>
      <c r="D2345" s="1">
        <v>5325</v>
      </c>
      <c r="E2345" t="s">
        <v>58</v>
      </c>
      <c r="F2345">
        <v>9601</v>
      </c>
      <c r="G2345" s="139">
        <v>2011</v>
      </c>
      <c r="H2345" t="s">
        <v>145</v>
      </c>
      <c r="I2345">
        <v>5325</v>
      </c>
    </row>
    <row r="2346" spans="1:9" ht="14.25" customHeight="1">
      <c r="A2346" s="1" t="s">
        <v>581</v>
      </c>
      <c r="B2346" s="1">
        <v>68376</v>
      </c>
      <c r="C2346" s="210">
        <v>1</v>
      </c>
      <c r="D2346" s="1">
        <v>5728</v>
      </c>
      <c r="E2346" t="s">
        <v>58</v>
      </c>
      <c r="F2346">
        <v>9601</v>
      </c>
      <c r="G2346" s="139">
        <v>2011</v>
      </c>
      <c r="H2346" t="s">
        <v>144</v>
      </c>
      <c r="I2346">
        <v>5728</v>
      </c>
    </row>
    <row r="2347" spans="1:9" ht="14.25" customHeight="1">
      <c r="A2347" s="1" t="s">
        <v>582</v>
      </c>
      <c r="B2347" s="1">
        <v>3882</v>
      </c>
      <c r="C2347" s="210">
        <v>12</v>
      </c>
      <c r="D2347" s="1">
        <v>311</v>
      </c>
      <c r="E2347" t="s">
        <v>58</v>
      </c>
      <c r="F2347">
        <v>9602</v>
      </c>
      <c r="G2347" s="139">
        <v>2011</v>
      </c>
      <c r="H2347" t="s">
        <v>155</v>
      </c>
      <c r="I2347">
        <v>311</v>
      </c>
    </row>
    <row r="2348" spans="1:9" ht="14.25" customHeight="1">
      <c r="A2348" s="1" t="s">
        <v>582</v>
      </c>
      <c r="B2348" s="1">
        <v>3882</v>
      </c>
      <c r="C2348" s="210">
        <v>11</v>
      </c>
      <c r="D2348" s="1">
        <v>329</v>
      </c>
      <c r="E2348" t="s">
        <v>58</v>
      </c>
      <c r="F2348">
        <v>9602</v>
      </c>
      <c r="G2348" s="139">
        <v>2011</v>
      </c>
      <c r="H2348" t="s">
        <v>154</v>
      </c>
      <c r="I2348">
        <v>329</v>
      </c>
    </row>
    <row r="2349" spans="1:9" ht="14.25" customHeight="1">
      <c r="A2349" s="1" t="s">
        <v>582</v>
      </c>
      <c r="B2349" s="1">
        <v>3882</v>
      </c>
      <c r="C2349" s="210">
        <v>10</v>
      </c>
      <c r="D2349" s="1">
        <v>356</v>
      </c>
      <c r="E2349" t="s">
        <v>58</v>
      </c>
      <c r="F2349">
        <v>9602</v>
      </c>
      <c r="G2349" s="139">
        <v>2011</v>
      </c>
      <c r="H2349" t="s">
        <v>153</v>
      </c>
      <c r="I2349">
        <v>356</v>
      </c>
    </row>
    <row r="2350" spans="1:9" ht="14.25" customHeight="1">
      <c r="A2350" s="1" t="s">
        <v>582</v>
      </c>
      <c r="B2350" s="1">
        <v>3882</v>
      </c>
      <c r="C2350" s="210">
        <v>9</v>
      </c>
      <c r="D2350" s="1">
        <v>331</v>
      </c>
      <c r="E2350" t="s">
        <v>58</v>
      </c>
      <c r="F2350">
        <v>9602</v>
      </c>
      <c r="G2350" s="139">
        <v>2011</v>
      </c>
      <c r="H2350" t="s">
        <v>152</v>
      </c>
      <c r="I2350">
        <v>331</v>
      </c>
    </row>
    <row r="2351" spans="1:9" ht="14.25" customHeight="1">
      <c r="A2351" s="1" t="s">
        <v>582</v>
      </c>
      <c r="B2351" s="1">
        <v>3882</v>
      </c>
      <c r="C2351" s="210">
        <v>8</v>
      </c>
      <c r="D2351" s="1">
        <v>339</v>
      </c>
      <c r="E2351" t="s">
        <v>58</v>
      </c>
      <c r="F2351">
        <v>9602</v>
      </c>
      <c r="G2351" s="139">
        <v>2011</v>
      </c>
      <c r="H2351" t="s">
        <v>151</v>
      </c>
      <c r="I2351">
        <v>339</v>
      </c>
    </row>
    <row r="2352" spans="1:9" ht="14.25" customHeight="1">
      <c r="A2352" s="1" t="s">
        <v>582</v>
      </c>
      <c r="B2352" s="1">
        <v>3882</v>
      </c>
      <c r="C2352" s="210">
        <v>7</v>
      </c>
      <c r="D2352" s="1">
        <v>328</v>
      </c>
      <c r="E2352" t="s">
        <v>58</v>
      </c>
      <c r="F2352">
        <v>9602</v>
      </c>
      <c r="G2352" s="139">
        <v>2011</v>
      </c>
      <c r="H2352" t="s">
        <v>150</v>
      </c>
      <c r="I2352">
        <v>328</v>
      </c>
    </row>
    <row r="2353" spans="1:9" ht="14.25" customHeight="1">
      <c r="A2353" s="1" t="s">
        <v>582</v>
      </c>
      <c r="B2353" s="1">
        <v>3882</v>
      </c>
      <c r="C2353" s="210">
        <v>6</v>
      </c>
      <c r="D2353" s="1">
        <v>312</v>
      </c>
      <c r="E2353" t="s">
        <v>58</v>
      </c>
      <c r="F2353">
        <v>9602</v>
      </c>
      <c r="G2353" s="139">
        <v>2011</v>
      </c>
      <c r="H2353" t="s">
        <v>149</v>
      </c>
      <c r="I2353">
        <v>312</v>
      </c>
    </row>
    <row r="2354" spans="1:9" ht="14.25" customHeight="1">
      <c r="A2354" s="1" t="s">
        <v>582</v>
      </c>
      <c r="B2354" s="1">
        <v>3882</v>
      </c>
      <c r="C2354" s="210">
        <v>5</v>
      </c>
      <c r="D2354" s="1">
        <v>313</v>
      </c>
      <c r="E2354" t="s">
        <v>58</v>
      </c>
      <c r="F2354">
        <v>9602</v>
      </c>
      <c r="G2354" s="139">
        <v>2011</v>
      </c>
      <c r="H2354" t="s">
        <v>148</v>
      </c>
      <c r="I2354">
        <v>313</v>
      </c>
    </row>
    <row r="2355" spans="1:9" ht="14.25" customHeight="1">
      <c r="A2355" s="1" t="s">
        <v>582</v>
      </c>
      <c r="B2355" s="1">
        <v>3882</v>
      </c>
      <c r="C2355" s="210">
        <v>4</v>
      </c>
      <c r="D2355" s="1">
        <v>300</v>
      </c>
      <c r="E2355" t="s">
        <v>58</v>
      </c>
      <c r="F2355">
        <v>9602</v>
      </c>
      <c r="G2355" s="139">
        <v>2011</v>
      </c>
      <c r="H2355" t="s">
        <v>147</v>
      </c>
      <c r="I2355">
        <v>300</v>
      </c>
    </row>
    <row r="2356" spans="1:9" ht="14.25" customHeight="1">
      <c r="A2356" s="1" t="s">
        <v>582</v>
      </c>
      <c r="B2356" s="1">
        <v>3882</v>
      </c>
      <c r="C2356" s="210">
        <v>3</v>
      </c>
      <c r="D2356" s="1">
        <v>337</v>
      </c>
      <c r="E2356" t="s">
        <v>58</v>
      </c>
      <c r="F2356">
        <v>9602</v>
      </c>
      <c r="G2356" s="139">
        <v>2011</v>
      </c>
      <c r="H2356" t="s">
        <v>146</v>
      </c>
      <c r="I2356">
        <v>337</v>
      </c>
    </row>
    <row r="2357" spans="1:9" ht="14.25" customHeight="1">
      <c r="A2357" s="1" t="s">
        <v>582</v>
      </c>
      <c r="B2357" s="1">
        <v>3882</v>
      </c>
      <c r="C2357" s="210">
        <v>2</v>
      </c>
      <c r="D2357" s="1">
        <v>304</v>
      </c>
      <c r="E2357" t="s">
        <v>58</v>
      </c>
      <c r="F2357">
        <v>9602</v>
      </c>
      <c r="G2357" s="139">
        <v>2011</v>
      </c>
      <c r="H2357" t="s">
        <v>145</v>
      </c>
      <c r="I2357">
        <v>304</v>
      </c>
    </row>
    <row r="2358" spans="1:9" ht="14.25" customHeight="1">
      <c r="A2358" s="1" t="s">
        <v>582</v>
      </c>
      <c r="B2358" s="1">
        <v>3882</v>
      </c>
      <c r="C2358" s="210">
        <v>1</v>
      </c>
      <c r="D2358" s="1">
        <v>322</v>
      </c>
      <c r="E2358" t="s">
        <v>58</v>
      </c>
      <c r="F2358">
        <v>9602</v>
      </c>
      <c r="G2358" s="139">
        <v>2011</v>
      </c>
      <c r="H2358" t="s">
        <v>144</v>
      </c>
      <c r="I2358">
        <v>322</v>
      </c>
    </row>
    <row r="2359" spans="1:9" ht="14.25" customHeight="1">
      <c r="A2359" s="1" t="s">
        <v>583</v>
      </c>
      <c r="B2359" s="1">
        <v>34827</v>
      </c>
      <c r="C2359" s="210">
        <v>12</v>
      </c>
      <c r="D2359" s="1">
        <v>2947.9</v>
      </c>
      <c r="E2359" t="s">
        <v>58</v>
      </c>
      <c r="F2359">
        <v>9603</v>
      </c>
      <c r="G2359" s="139">
        <v>2011</v>
      </c>
      <c r="H2359" t="s">
        <v>155</v>
      </c>
      <c r="I2359">
        <v>2947.9</v>
      </c>
    </row>
    <row r="2360" spans="1:9" ht="14.25" customHeight="1">
      <c r="A2360" s="1" t="s">
        <v>583</v>
      </c>
      <c r="B2360" s="1">
        <v>34827</v>
      </c>
      <c r="C2360" s="210">
        <v>11</v>
      </c>
      <c r="D2360" s="1">
        <v>3111.3</v>
      </c>
      <c r="E2360" t="s">
        <v>58</v>
      </c>
      <c r="F2360">
        <v>9603</v>
      </c>
      <c r="G2360" s="139">
        <v>2011</v>
      </c>
      <c r="H2360" t="s">
        <v>154</v>
      </c>
      <c r="I2360">
        <v>3111.3</v>
      </c>
    </row>
    <row r="2361" spans="1:9" ht="14.25" customHeight="1">
      <c r="A2361" s="1" t="s">
        <v>583</v>
      </c>
      <c r="B2361" s="1">
        <v>34827</v>
      </c>
      <c r="C2361" s="210">
        <v>10</v>
      </c>
      <c r="D2361" s="1">
        <v>2711.4</v>
      </c>
      <c r="E2361" t="s">
        <v>58</v>
      </c>
      <c r="F2361">
        <v>9603</v>
      </c>
      <c r="G2361" s="139">
        <v>2011</v>
      </c>
      <c r="H2361" t="s">
        <v>153</v>
      </c>
      <c r="I2361">
        <v>2711.4</v>
      </c>
    </row>
    <row r="2362" spans="1:9" ht="14.25" customHeight="1">
      <c r="A2362" s="1" t="s">
        <v>583</v>
      </c>
      <c r="B2362" s="1">
        <v>34827</v>
      </c>
      <c r="C2362" s="210">
        <v>9</v>
      </c>
      <c r="D2362" s="1">
        <v>2965.2</v>
      </c>
      <c r="E2362" t="s">
        <v>58</v>
      </c>
      <c r="F2362">
        <v>9603</v>
      </c>
      <c r="G2362" s="139">
        <v>2011</v>
      </c>
      <c r="H2362" t="s">
        <v>152</v>
      </c>
      <c r="I2362">
        <v>2965.2</v>
      </c>
    </row>
    <row r="2363" spans="1:9" ht="14.25" customHeight="1">
      <c r="A2363" s="1" t="s">
        <v>583</v>
      </c>
      <c r="B2363" s="1">
        <v>34827</v>
      </c>
      <c r="C2363" s="210">
        <v>8</v>
      </c>
      <c r="D2363" s="1">
        <v>3084.1</v>
      </c>
      <c r="E2363" t="s">
        <v>58</v>
      </c>
      <c r="F2363">
        <v>9603</v>
      </c>
      <c r="G2363" s="139">
        <v>2011</v>
      </c>
      <c r="H2363" t="s">
        <v>151</v>
      </c>
      <c r="I2363">
        <v>3084.1</v>
      </c>
    </row>
    <row r="2364" spans="1:9" ht="14.25" customHeight="1">
      <c r="A2364" s="1" t="s">
        <v>583</v>
      </c>
      <c r="B2364" s="1">
        <v>34827</v>
      </c>
      <c r="C2364" s="210">
        <v>7</v>
      </c>
      <c r="D2364" s="1">
        <v>2887.2</v>
      </c>
      <c r="E2364" t="s">
        <v>58</v>
      </c>
      <c r="F2364">
        <v>9603</v>
      </c>
      <c r="G2364" s="139">
        <v>2011</v>
      </c>
      <c r="H2364" t="s">
        <v>150</v>
      </c>
      <c r="I2364">
        <v>2887.2</v>
      </c>
    </row>
    <row r="2365" spans="1:9" ht="14.25" customHeight="1">
      <c r="A2365" s="1" t="s">
        <v>583</v>
      </c>
      <c r="B2365" s="1">
        <v>34827</v>
      </c>
      <c r="C2365" s="210">
        <v>6</v>
      </c>
      <c r="D2365" s="1">
        <v>2856.1</v>
      </c>
      <c r="E2365" t="s">
        <v>58</v>
      </c>
      <c r="F2365">
        <v>9603</v>
      </c>
      <c r="G2365" s="139">
        <v>2011</v>
      </c>
      <c r="H2365" t="s">
        <v>149</v>
      </c>
      <c r="I2365">
        <v>2856.1</v>
      </c>
    </row>
    <row r="2366" spans="1:9" ht="14.25" customHeight="1">
      <c r="A2366" s="1" t="s">
        <v>583</v>
      </c>
      <c r="B2366" s="1">
        <v>34827</v>
      </c>
      <c r="C2366" s="210">
        <v>5</v>
      </c>
      <c r="D2366" s="1">
        <v>3206.7</v>
      </c>
      <c r="E2366" t="s">
        <v>58</v>
      </c>
      <c r="F2366">
        <v>9603</v>
      </c>
      <c r="G2366" s="139">
        <v>2011</v>
      </c>
      <c r="H2366" t="s">
        <v>148</v>
      </c>
      <c r="I2366">
        <v>3206.7</v>
      </c>
    </row>
    <row r="2367" spans="1:9" ht="14.25" customHeight="1">
      <c r="A2367" s="1" t="s">
        <v>583</v>
      </c>
      <c r="B2367" s="1">
        <v>34827</v>
      </c>
      <c r="C2367" s="210">
        <v>4</v>
      </c>
      <c r="D2367" s="1">
        <v>2897.6</v>
      </c>
      <c r="E2367" t="s">
        <v>58</v>
      </c>
      <c r="F2367">
        <v>9603</v>
      </c>
      <c r="G2367" s="139">
        <v>2011</v>
      </c>
      <c r="H2367" t="s">
        <v>147</v>
      </c>
      <c r="I2367">
        <v>2897.6</v>
      </c>
    </row>
    <row r="2368" spans="1:9" ht="14.25" customHeight="1">
      <c r="A2368" s="1" t="s">
        <v>583</v>
      </c>
      <c r="B2368" s="1">
        <v>34827</v>
      </c>
      <c r="C2368" s="210">
        <v>3</v>
      </c>
      <c r="D2368" s="1">
        <v>2965.3</v>
      </c>
      <c r="E2368" t="s">
        <v>58</v>
      </c>
      <c r="F2368">
        <v>9603</v>
      </c>
      <c r="G2368" s="139">
        <v>2011</v>
      </c>
      <c r="H2368" t="s">
        <v>146</v>
      </c>
      <c r="I2368">
        <v>2965.3</v>
      </c>
    </row>
    <row r="2369" spans="1:9" ht="14.25" customHeight="1">
      <c r="A2369" s="1" t="s">
        <v>583</v>
      </c>
      <c r="B2369" s="1">
        <v>34827</v>
      </c>
      <c r="C2369" s="210">
        <v>2</v>
      </c>
      <c r="D2369" s="1">
        <v>2577.6999999999998</v>
      </c>
      <c r="E2369" t="s">
        <v>58</v>
      </c>
      <c r="F2369">
        <v>9603</v>
      </c>
      <c r="G2369" s="139">
        <v>2011</v>
      </c>
      <c r="H2369" t="s">
        <v>145</v>
      </c>
      <c r="I2369">
        <v>2577.6999999999998</v>
      </c>
    </row>
    <row r="2370" spans="1:9" ht="14.25" customHeight="1">
      <c r="A2370" s="1" t="s">
        <v>583</v>
      </c>
      <c r="B2370" s="1">
        <v>34827</v>
      </c>
      <c r="C2370" s="210">
        <v>1</v>
      </c>
      <c r="D2370" s="1">
        <v>2616.5</v>
      </c>
      <c r="E2370" t="s">
        <v>58</v>
      </c>
      <c r="F2370">
        <v>9603</v>
      </c>
      <c r="G2370" s="139">
        <v>2011</v>
      </c>
      <c r="H2370" t="s">
        <v>144</v>
      </c>
      <c r="I2370">
        <v>2616.5</v>
      </c>
    </row>
    <row r="2371" spans="1:9" ht="14.25" customHeight="1">
      <c r="A2371" s="1" t="s">
        <v>584</v>
      </c>
      <c r="B2371" s="1">
        <v>9395.1999999999989</v>
      </c>
      <c r="C2371" s="210">
        <v>12</v>
      </c>
      <c r="D2371" s="1">
        <v>793.3</v>
      </c>
      <c r="E2371" t="s">
        <v>58</v>
      </c>
      <c r="F2371">
        <v>9604</v>
      </c>
      <c r="G2371" s="139">
        <v>2011</v>
      </c>
      <c r="H2371" t="s">
        <v>155</v>
      </c>
      <c r="I2371">
        <v>793.3</v>
      </c>
    </row>
    <row r="2372" spans="1:9" ht="14.25" customHeight="1">
      <c r="A2372" s="1" t="s">
        <v>584</v>
      </c>
      <c r="B2372" s="1">
        <v>9395.1999999999989</v>
      </c>
      <c r="C2372" s="210">
        <v>11</v>
      </c>
      <c r="D2372" s="1">
        <v>871.1</v>
      </c>
      <c r="E2372" t="s">
        <v>58</v>
      </c>
      <c r="F2372">
        <v>9604</v>
      </c>
      <c r="G2372" s="139">
        <v>2011</v>
      </c>
      <c r="H2372" t="s">
        <v>154</v>
      </c>
      <c r="I2372">
        <v>871.1</v>
      </c>
    </row>
    <row r="2373" spans="1:9" ht="14.25" customHeight="1">
      <c r="A2373" s="1" t="s">
        <v>584</v>
      </c>
      <c r="B2373" s="1">
        <v>9395.1999999999989</v>
      </c>
      <c r="C2373" s="210">
        <v>10</v>
      </c>
      <c r="D2373" s="1">
        <v>733.3</v>
      </c>
      <c r="E2373" t="s">
        <v>58</v>
      </c>
      <c r="F2373">
        <v>9604</v>
      </c>
      <c r="G2373" s="139">
        <v>2011</v>
      </c>
      <c r="H2373" t="s">
        <v>153</v>
      </c>
      <c r="I2373">
        <v>733.3</v>
      </c>
    </row>
    <row r="2374" spans="1:9" ht="14.25" customHeight="1">
      <c r="A2374" s="1" t="s">
        <v>584</v>
      </c>
      <c r="B2374" s="1">
        <v>9395.1999999999989</v>
      </c>
      <c r="C2374" s="210">
        <v>9</v>
      </c>
      <c r="D2374" s="1">
        <v>798.7</v>
      </c>
      <c r="E2374" t="s">
        <v>58</v>
      </c>
      <c r="F2374">
        <v>9604</v>
      </c>
      <c r="G2374" s="139">
        <v>2011</v>
      </c>
      <c r="H2374" t="s">
        <v>152</v>
      </c>
      <c r="I2374">
        <v>798.7</v>
      </c>
    </row>
    <row r="2375" spans="1:9" ht="14.25" customHeight="1">
      <c r="A2375" s="1" t="s">
        <v>584</v>
      </c>
      <c r="B2375" s="1">
        <v>9395.1999999999989</v>
      </c>
      <c r="C2375" s="210">
        <v>8</v>
      </c>
      <c r="D2375" s="1">
        <v>844</v>
      </c>
      <c r="E2375" t="s">
        <v>58</v>
      </c>
      <c r="F2375">
        <v>9604</v>
      </c>
      <c r="G2375" s="139">
        <v>2011</v>
      </c>
      <c r="H2375" t="s">
        <v>151</v>
      </c>
      <c r="I2375">
        <v>844</v>
      </c>
    </row>
    <row r="2376" spans="1:9" ht="14.25" customHeight="1">
      <c r="A2376" s="1" t="s">
        <v>584</v>
      </c>
      <c r="B2376" s="1">
        <v>9395.1999999999989</v>
      </c>
      <c r="C2376" s="210">
        <v>7</v>
      </c>
      <c r="D2376" s="1">
        <v>791.4</v>
      </c>
      <c r="E2376" t="s">
        <v>58</v>
      </c>
      <c r="F2376">
        <v>9604</v>
      </c>
      <c r="G2376" s="139">
        <v>2011</v>
      </c>
      <c r="H2376" t="s">
        <v>150</v>
      </c>
      <c r="I2376">
        <v>791.4</v>
      </c>
    </row>
    <row r="2377" spans="1:9" ht="14.25" customHeight="1">
      <c r="A2377" s="1" t="s">
        <v>584</v>
      </c>
      <c r="B2377" s="1">
        <v>9395.1999999999989</v>
      </c>
      <c r="C2377" s="210">
        <v>6</v>
      </c>
      <c r="D2377" s="1">
        <v>788.8</v>
      </c>
      <c r="E2377" t="s">
        <v>58</v>
      </c>
      <c r="F2377">
        <v>9604</v>
      </c>
      <c r="G2377" s="139">
        <v>2011</v>
      </c>
      <c r="H2377" t="s">
        <v>149</v>
      </c>
      <c r="I2377">
        <v>788.8</v>
      </c>
    </row>
    <row r="2378" spans="1:9" ht="14.25" customHeight="1">
      <c r="A2378" s="1" t="s">
        <v>584</v>
      </c>
      <c r="B2378" s="1">
        <v>9395.1999999999989</v>
      </c>
      <c r="C2378" s="210">
        <v>5</v>
      </c>
      <c r="D2378" s="1">
        <v>890.7</v>
      </c>
      <c r="E2378" t="s">
        <v>58</v>
      </c>
      <c r="F2378">
        <v>9604</v>
      </c>
      <c r="G2378" s="139">
        <v>2011</v>
      </c>
      <c r="H2378" t="s">
        <v>148</v>
      </c>
      <c r="I2378">
        <v>890.7</v>
      </c>
    </row>
    <row r="2379" spans="1:9" ht="14.25" customHeight="1">
      <c r="A2379" s="1" t="s">
        <v>584</v>
      </c>
      <c r="B2379" s="1">
        <v>9395.1999999999989</v>
      </c>
      <c r="C2379" s="210">
        <v>4</v>
      </c>
      <c r="D2379" s="1">
        <v>757.2</v>
      </c>
      <c r="E2379" t="s">
        <v>58</v>
      </c>
      <c r="F2379">
        <v>9604</v>
      </c>
      <c r="G2379" s="139">
        <v>2011</v>
      </c>
      <c r="H2379" t="s">
        <v>147</v>
      </c>
      <c r="I2379">
        <v>757.2</v>
      </c>
    </row>
    <row r="2380" spans="1:9" ht="14.25" customHeight="1">
      <c r="A2380" s="1" t="s">
        <v>584</v>
      </c>
      <c r="B2380" s="1">
        <v>9395.1999999999989</v>
      </c>
      <c r="C2380" s="210">
        <v>3</v>
      </c>
      <c r="D2380" s="1">
        <v>758.7</v>
      </c>
      <c r="E2380" t="s">
        <v>58</v>
      </c>
      <c r="F2380">
        <v>9604</v>
      </c>
      <c r="G2380" s="139">
        <v>2011</v>
      </c>
      <c r="H2380" t="s">
        <v>146</v>
      </c>
      <c r="I2380">
        <v>758.7</v>
      </c>
    </row>
    <row r="2381" spans="1:9" ht="14.25" customHeight="1">
      <c r="A2381" s="1" t="s">
        <v>584</v>
      </c>
      <c r="B2381" s="1">
        <v>9395.1999999999989</v>
      </c>
      <c r="C2381" s="210">
        <v>2</v>
      </c>
      <c r="D2381" s="1">
        <v>684.4</v>
      </c>
      <c r="E2381" t="s">
        <v>58</v>
      </c>
      <c r="F2381">
        <v>9604</v>
      </c>
      <c r="G2381" s="139">
        <v>2011</v>
      </c>
      <c r="H2381" t="s">
        <v>145</v>
      </c>
      <c r="I2381">
        <v>684.4</v>
      </c>
    </row>
    <row r="2382" spans="1:9" ht="14.25" customHeight="1">
      <c r="A2382" s="1" t="s">
        <v>584</v>
      </c>
      <c r="B2382" s="1">
        <v>9395.1999999999989</v>
      </c>
      <c r="C2382" s="210">
        <v>1</v>
      </c>
      <c r="D2382" s="1">
        <v>683.6</v>
      </c>
      <c r="E2382" t="s">
        <v>58</v>
      </c>
      <c r="F2382">
        <v>9604</v>
      </c>
      <c r="G2382" s="139">
        <v>2011</v>
      </c>
      <c r="H2382" t="s">
        <v>144</v>
      </c>
      <c r="I2382">
        <v>683.6</v>
      </c>
    </row>
    <row r="2383" spans="1:9" ht="14.25" customHeight="1">
      <c r="A2383" s="1" t="s">
        <v>585</v>
      </c>
      <c r="B2383" s="1">
        <v>11322.4</v>
      </c>
      <c r="C2383" s="210">
        <v>12</v>
      </c>
      <c r="D2383" s="1">
        <v>1011.4</v>
      </c>
      <c r="E2383" t="s">
        <v>58</v>
      </c>
      <c r="F2383">
        <v>9605</v>
      </c>
      <c r="G2383" s="139">
        <v>2011</v>
      </c>
      <c r="H2383" t="s">
        <v>155</v>
      </c>
      <c r="I2383">
        <v>1011.4</v>
      </c>
    </row>
    <row r="2384" spans="1:9" ht="14.25" customHeight="1">
      <c r="A2384" s="1" t="s">
        <v>585</v>
      </c>
      <c r="B2384" s="1">
        <v>11322.4</v>
      </c>
      <c r="C2384" s="210">
        <v>11</v>
      </c>
      <c r="D2384" s="1">
        <v>1061.5</v>
      </c>
      <c r="E2384" t="s">
        <v>58</v>
      </c>
      <c r="F2384">
        <v>9605</v>
      </c>
      <c r="G2384" s="139">
        <v>2011</v>
      </c>
      <c r="H2384" t="s">
        <v>154</v>
      </c>
      <c r="I2384">
        <v>1061.5</v>
      </c>
    </row>
    <row r="2385" spans="1:9" ht="14.25" customHeight="1">
      <c r="A2385" s="1" t="s">
        <v>585</v>
      </c>
      <c r="B2385" s="1">
        <v>11322.4</v>
      </c>
      <c r="C2385" s="210">
        <v>10</v>
      </c>
      <c r="D2385" s="1">
        <v>876</v>
      </c>
      <c r="E2385" t="s">
        <v>58</v>
      </c>
      <c r="F2385">
        <v>9605</v>
      </c>
      <c r="G2385" s="139">
        <v>2011</v>
      </c>
      <c r="H2385" t="s">
        <v>153</v>
      </c>
      <c r="I2385">
        <v>876</v>
      </c>
    </row>
    <row r="2386" spans="1:9" ht="14.25" customHeight="1">
      <c r="A2386" s="1" t="s">
        <v>585</v>
      </c>
      <c r="B2386" s="1">
        <v>11322.4</v>
      </c>
      <c r="C2386" s="210">
        <v>9</v>
      </c>
      <c r="D2386" s="1">
        <v>1039.5</v>
      </c>
      <c r="E2386" t="s">
        <v>58</v>
      </c>
      <c r="F2386">
        <v>9605</v>
      </c>
      <c r="G2386" s="139">
        <v>2011</v>
      </c>
      <c r="H2386" t="s">
        <v>152</v>
      </c>
      <c r="I2386">
        <v>1039.5</v>
      </c>
    </row>
    <row r="2387" spans="1:9" ht="14.25" customHeight="1">
      <c r="A2387" s="1" t="s">
        <v>585</v>
      </c>
      <c r="B2387" s="1">
        <v>11322.4</v>
      </c>
      <c r="C2387" s="210">
        <v>8</v>
      </c>
      <c r="D2387" s="1">
        <v>1091.3</v>
      </c>
      <c r="E2387" t="s">
        <v>58</v>
      </c>
      <c r="F2387">
        <v>9605</v>
      </c>
      <c r="G2387" s="139">
        <v>2011</v>
      </c>
      <c r="H2387" t="s">
        <v>151</v>
      </c>
      <c r="I2387">
        <v>1091.3</v>
      </c>
    </row>
    <row r="2388" spans="1:9" ht="14.25" customHeight="1">
      <c r="A2388" s="1" t="s">
        <v>585</v>
      </c>
      <c r="B2388" s="1">
        <v>11322.4</v>
      </c>
      <c r="C2388" s="210">
        <v>7</v>
      </c>
      <c r="D2388" s="1">
        <v>984.4</v>
      </c>
      <c r="E2388" t="s">
        <v>58</v>
      </c>
      <c r="F2388">
        <v>9605</v>
      </c>
      <c r="G2388" s="139">
        <v>2011</v>
      </c>
      <c r="H2388" t="s">
        <v>150</v>
      </c>
      <c r="I2388">
        <v>984.4</v>
      </c>
    </row>
    <row r="2389" spans="1:9" ht="14.25" customHeight="1">
      <c r="A2389" s="1" t="s">
        <v>585</v>
      </c>
      <c r="B2389" s="1">
        <v>11322.4</v>
      </c>
      <c r="C2389" s="210">
        <v>6</v>
      </c>
      <c r="D2389" s="1">
        <v>965.6</v>
      </c>
      <c r="E2389" t="s">
        <v>58</v>
      </c>
      <c r="F2389">
        <v>9605</v>
      </c>
      <c r="G2389" s="139">
        <v>2011</v>
      </c>
      <c r="H2389" t="s">
        <v>149</v>
      </c>
      <c r="I2389">
        <v>965.6</v>
      </c>
    </row>
    <row r="2390" spans="1:9" ht="14.25" customHeight="1">
      <c r="A2390" s="1" t="s">
        <v>585</v>
      </c>
      <c r="B2390" s="1">
        <v>11322.4</v>
      </c>
      <c r="C2390" s="210">
        <v>5</v>
      </c>
      <c r="D2390" s="1">
        <v>1021.5</v>
      </c>
      <c r="E2390" t="s">
        <v>58</v>
      </c>
      <c r="F2390">
        <v>9605</v>
      </c>
      <c r="G2390" s="139">
        <v>2011</v>
      </c>
      <c r="H2390" t="s">
        <v>148</v>
      </c>
      <c r="I2390">
        <v>1021.5</v>
      </c>
    </row>
    <row r="2391" spans="1:9" ht="14.25" customHeight="1">
      <c r="A2391" s="1" t="s">
        <v>585</v>
      </c>
      <c r="B2391" s="1">
        <v>11322.4</v>
      </c>
      <c r="C2391" s="210">
        <v>4</v>
      </c>
      <c r="D2391" s="1">
        <v>918.1</v>
      </c>
      <c r="E2391" t="s">
        <v>58</v>
      </c>
      <c r="F2391">
        <v>9605</v>
      </c>
      <c r="G2391" s="139">
        <v>2011</v>
      </c>
      <c r="H2391" t="s">
        <v>147</v>
      </c>
      <c r="I2391">
        <v>918.1</v>
      </c>
    </row>
    <row r="2392" spans="1:9" ht="14.25" customHeight="1">
      <c r="A2392" s="1" t="s">
        <v>585</v>
      </c>
      <c r="B2392" s="1">
        <v>11322.4</v>
      </c>
      <c r="C2392" s="210">
        <v>3</v>
      </c>
      <c r="D2392" s="1">
        <v>816.6</v>
      </c>
      <c r="E2392" t="s">
        <v>58</v>
      </c>
      <c r="F2392">
        <v>9605</v>
      </c>
      <c r="G2392" s="139">
        <v>2011</v>
      </c>
      <c r="H2392" t="s">
        <v>146</v>
      </c>
      <c r="I2392">
        <v>816.6</v>
      </c>
    </row>
    <row r="2393" spans="1:9" ht="14.25" customHeight="1">
      <c r="A2393" s="1" t="s">
        <v>585</v>
      </c>
      <c r="B2393" s="1">
        <v>11322.4</v>
      </c>
      <c r="C2393" s="210">
        <v>2</v>
      </c>
      <c r="D2393" s="1">
        <v>742.2</v>
      </c>
      <c r="E2393" t="s">
        <v>58</v>
      </c>
      <c r="F2393">
        <v>9605</v>
      </c>
      <c r="G2393" s="139">
        <v>2011</v>
      </c>
      <c r="H2393" t="s">
        <v>145</v>
      </c>
      <c r="I2393">
        <v>742.2</v>
      </c>
    </row>
    <row r="2394" spans="1:9" ht="14.25" customHeight="1">
      <c r="A2394" s="1" t="s">
        <v>585</v>
      </c>
      <c r="B2394" s="1">
        <v>11322.4</v>
      </c>
      <c r="C2394" s="210">
        <v>1</v>
      </c>
      <c r="D2394" s="1">
        <v>794.3</v>
      </c>
      <c r="E2394" t="s">
        <v>58</v>
      </c>
      <c r="F2394">
        <v>9605</v>
      </c>
      <c r="G2394" s="139">
        <v>2011</v>
      </c>
      <c r="H2394" t="s">
        <v>144</v>
      </c>
      <c r="I2394">
        <v>794.3</v>
      </c>
    </row>
    <row r="2395" spans="1:9" ht="14.25" customHeight="1">
      <c r="A2395" s="1" t="s">
        <v>586</v>
      </c>
      <c r="B2395" s="1">
        <v>2597.8999999999996</v>
      </c>
      <c r="C2395" s="210">
        <v>12</v>
      </c>
      <c r="D2395" s="1">
        <v>234.7</v>
      </c>
      <c r="E2395" t="s">
        <v>58</v>
      </c>
      <c r="F2395">
        <v>9606</v>
      </c>
      <c r="G2395" s="139">
        <v>2011</v>
      </c>
      <c r="H2395" t="s">
        <v>155</v>
      </c>
      <c r="I2395">
        <v>234.7</v>
      </c>
    </row>
    <row r="2396" spans="1:9" ht="14.25" customHeight="1">
      <c r="A2396" s="1" t="s">
        <v>586</v>
      </c>
      <c r="B2396" s="1">
        <v>2597.8999999999996</v>
      </c>
      <c r="C2396" s="210">
        <v>11</v>
      </c>
      <c r="D2396" s="1">
        <v>269.39999999999998</v>
      </c>
      <c r="E2396" t="s">
        <v>58</v>
      </c>
      <c r="F2396">
        <v>9606</v>
      </c>
      <c r="G2396" s="139">
        <v>2011</v>
      </c>
      <c r="H2396" t="s">
        <v>154</v>
      </c>
      <c r="I2396">
        <v>269.39999999999998</v>
      </c>
    </row>
    <row r="2397" spans="1:9" ht="14.25" customHeight="1">
      <c r="A2397" s="1" t="s">
        <v>586</v>
      </c>
      <c r="B2397" s="1">
        <v>2597.8999999999996</v>
      </c>
      <c r="C2397" s="210">
        <v>10</v>
      </c>
      <c r="D2397" s="1">
        <v>209.4</v>
      </c>
      <c r="E2397" t="s">
        <v>58</v>
      </c>
      <c r="F2397">
        <v>9606</v>
      </c>
      <c r="G2397" s="139">
        <v>2011</v>
      </c>
      <c r="H2397" t="s">
        <v>153</v>
      </c>
      <c r="I2397">
        <v>209.4</v>
      </c>
    </row>
    <row r="2398" spans="1:9" ht="14.25" customHeight="1">
      <c r="A2398" s="1" t="s">
        <v>586</v>
      </c>
      <c r="B2398" s="1">
        <v>2597.8999999999996</v>
      </c>
      <c r="C2398" s="210">
        <v>9</v>
      </c>
      <c r="D2398" s="1">
        <v>241.4</v>
      </c>
      <c r="E2398" t="s">
        <v>58</v>
      </c>
      <c r="F2398">
        <v>9606</v>
      </c>
      <c r="G2398" s="139">
        <v>2011</v>
      </c>
      <c r="H2398" t="s">
        <v>152</v>
      </c>
      <c r="I2398">
        <v>241.4</v>
      </c>
    </row>
    <row r="2399" spans="1:9" ht="14.25" customHeight="1">
      <c r="A2399" s="1" t="s">
        <v>586</v>
      </c>
      <c r="B2399" s="1">
        <v>2597.8999999999996</v>
      </c>
      <c r="C2399" s="210">
        <v>8</v>
      </c>
      <c r="D2399" s="1">
        <v>273.60000000000002</v>
      </c>
      <c r="E2399" t="s">
        <v>58</v>
      </c>
      <c r="F2399">
        <v>9606</v>
      </c>
      <c r="G2399" s="139">
        <v>2011</v>
      </c>
      <c r="H2399" t="s">
        <v>151</v>
      </c>
      <c r="I2399">
        <v>273.60000000000002</v>
      </c>
    </row>
    <row r="2400" spans="1:9" ht="14.25" customHeight="1">
      <c r="A2400" s="1" t="s">
        <v>586</v>
      </c>
      <c r="B2400" s="1">
        <v>2597.8999999999996</v>
      </c>
      <c r="C2400" s="210">
        <v>7</v>
      </c>
      <c r="D2400" s="1">
        <v>244.8</v>
      </c>
      <c r="E2400" t="s">
        <v>58</v>
      </c>
      <c r="F2400">
        <v>9606</v>
      </c>
      <c r="G2400" s="139">
        <v>2011</v>
      </c>
      <c r="H2400" t="s">
        <v>150</v>
      </c>
      <c r="I2400">
        <v>244.8</v>
      </c>
    </row>
    <row r="2401" spans="1:9" ht="14.25" customHeight="1">
      <c r="A2401" s="1" t="s">
        <v>586</v>
      </c>
      <c r="B2401" s="1">
        <v>2597.8999999999996</v>
      </c>
      <c r="C2401" s="210">
        <v>6</v>
      </c>
      <c r="D2401" s="1">
        <v>245.7</v>
      </c>
      <c r="E2401" t="s">
        <v>58</v>
      </c>
      <c r="F2401">
        <v>9606</v>
      </c>
      <c r="G2401" s="139">
        <v>2011</v>
      </c>
      <c r="H2401" t="s">
        <v>149</v>
      </c>
      <c r="I2401">
        <v>245.7</v>
      </c>
    </row>
    <row r="2402" spans="1:9" ht="14.25" customHeight="1">
      <c r="A2402" s="1" t="s">
        <v>586</v>
      </c>
      <c r="B2402" s="1">
        <v>2597.8999999999996</v>
      </c>
      <c r="C2402" s="210">
        <v>5</v>
      </c>
      <c r="D2402" s="1">
        <v>245.2</v>
      </c>
      <c r="E2402" t="s">
        <v>58</v>
      </c>
      <c r="F2402">
        <v>9606</v>
      </c>
      <c r="G2402" s="139">
        <v>2011</v>
      </c>
      <c r="H2402" t="s">
        <v>148</v>
      </c>
      <c r="I2402">
        <v>245.2</v>
      </c>
    </row>
    <row r="2403" spans="1:9" ht="14.25" customHeight="1">
      <c r="A2403" s="1" t="s">
        <v>586</v>
      </c>
      <c r="B2403" s="1">
        <v>2597.8999999999996</v>
      </c>
      <c r="C2403" s="210">
        <v>4</v>
      </c>
      <c r="D2403" s="1">
        <v>193.3</v>
      </c>
      <c r="E2403" t="s">
        <v>58</v>
      </c>
      <c r="F2403">
        <v>9606</v>
      </c>
      <c r="G2403" s="139">
        <v>2011</v>
      </c>
      <c r="H2403" t="s">
        <v>147</v>
      </c>
      <c r="I2403">
        <v>193.3</v>
      </c>
    </row>
    <row r="2404" spans="1:9" ht="14.25" customHeight="1">
      <c r="A2404" s="1" t="s">
        <v>586</v>
      </c>
      <c r="B2404" s="1">
        <v>2597.8999999999996</v>
      </c>
      <c r="C2404" s="210">
        <v>3</v>
      </c>
      <c r="D2404" s="1">
        <v>140.1</v>
      </c>
      <c r="E2404" t="s">
        <v>58</v>
      </c>
      <c r="F2404">
        <v>9606</v>
      </c>
      <c r="G2404" s="139">
        <v>2011</v>
      </c>
      <c r="H2404" t="s">
        <v>146</v>
      </c>
      <c r="I2404">
        <v>140.1</v>
      </c>
    </row>
    <row r="2405" spans="1:9" ht="14.25" customHeight="1">
      <c r="A2405" s="1" t="s">
        <v>586</v>
      </c>
      <c r="B2405" s="1">
        <v>2597.8999999999996</v>
      </c>
      <c r="C2405" s="210">
        <v>2</v>
      </c>
      <c r="D2405" s="1">
        <v>148.6</v>
      </c>
      <c r="E2405" t="s">
        <v>58</v>
      </c>
      <c r="F2405">
        <v>9606</v>
      </c>
      <c r="G2405" s="139">
        <v>2011</v>
      </c>
      <c r="H2405" t="s">
        <v>145</v>
      </c>
      <c r="I2405">
        <v>148.6</v>
      </c>
    </row>
    <row r="2406" spans="1:9" ht="14.25" customHeight="1">
      <c r="A2406" s="1" t="s">
        <v>586</v>
      </c>
      <c r="B2406" s="1">
        <v>2597.8999999999996</v>
      </c>
      <c r="C2406" s="210">
        <v>1</v>
      </c>
      <c r="D2406" s="1">
        <v>151.69999999999999</v>
      </c>
      <c r="E2406" t="s">
        <v>58</v>
      </c>
      <c r="F2406">
        <v>9606</v>
      </c>
      <c r="G2406" s="139">
        <v>2011</v>
      </c>
      <c r="H2406" t="s">
        <v>144</v>
      </c>
      <c r="I2406">
        <v>151.69999999999999</v>
      </c>
    </row>
    <row r="2407" spans="1:9" ht="14.25" customHeight="1">
      <c r="A2407" s="1" t="s">
        <v>587</v>
      </c>
      <c r="B2407" s="1">
        <v>504</v>
      </c>
      <c r="C2407" s="210">
        <v>12</v>
      </c>
      <c r="D2407" s="1">
        <v>37</v>
      </c>
      <c r="E2407" s="395" t="s">
        <v>18</v>
      </c>
      <c r="F2407">
        <v>9601</v>
      </c>
      <c r="G2407" s="139">
        <v>2011</v>
      </c>
      <c r="H2407" t="s">
        <v>155</v>
      </c>
      <c r="I2407">
        <v>37</v>
      </c>
    </row>
    <row r="2408" spans="1:9" ht="14.25" customHeight="1">
      <c r="A2408" s="1" t="s">
        <v>587</v>
      </c>
      <c r="B2408" s="1">
        <v>504</v>
      </c>
      <c r="C2408" s="210">
        <v>11</v>
      </c>
      <c r="D2408" s="1">
        <v>35</v>
      </c>
      <c r="E2408" s="395" t="s">
        <v>18</v>
      </c>
      <c r="F2408">
        <v>9601</v>
      </c>
      <c r="G2408" s="139">
        <v>2011</v>
      </c>
      <c r="H2408" t="s">
        <v>154</v>
      </c>
      <c r="I2408">
        <v>35</v>
      </c>
    </row>
    <row r="2409" spans="1:9" ht="14.25" customHeight="1">
      <c r="A2409" s="1" t="s">
        <v>587</v>
      </c>
      <c r="B2409" s="1">
        <v>504</v>
      </c>
      <c r="C2409" s="210">
        <v>10</v>
      </c>
      <c r="D2409" s="1">
        <v>39</v>
      </c>
      <c r="E2409" s="395" t="s">
        <v>18</v>
      </c>
      <c r="F2409">
        <v>9601</v>
      </c>
      <c r="G2409" s="139">
        <v>2011</v>
      </c>
      <c r="H2409" t="s">
        <v>153</v>
      </c>
      <c r="I2409">
        <v>39</v>
      </c>
    </row>
    <row r="2410" spans="1:9" ht="14.25" customHeight="1">
      <c r="A2410" s="1" t="s">
        <v>587</v>
      </c>
      <c r="B2410" s="1">
        <v>504</v>
      </c>
      <c r="C2410" s="210">
        <v>9</v>
      </c>
      <c r="D2410" s="1">
        <v>45</v>
      </c>
      <c r="E2410" s="395" t="s">
        <v>18</v>
      </c>
      <c r="F2410">
        <v>9601</v>
      </c>
      <c r="G2410" s="139">
        <v>2011</v>
      </c>
      <c r="H2410" t="s">
        <v>152</v>
      </c>
      <c r="I2410">
        <v>45</v>
      </c>
    </row>
    <row r="2411" spans="1:9" ht="14.25" customHeight="1">
      <c r="A2411" s="1" t="s">
        <v>587</v>
      </c>
      <c r="B2411" s="1">
        <v>504</v>
      </c>
      <c r="C2411" s="210">
        <v>8</v>
      </c>
      <c r="D2411" s="1">
        <v>41</v>
      </c>
      <c r="E2411" s="395" t="s">
        <v>18</v>
      </c>
      <c r="F2411">
        <v>9601</v>
      </c>
      <c r="G2411" s="139">
        <v>2011</v>
      </c>
      <c r="H2411" t="s">
        <v>151</v>
      </c>
      <c r="I2411">
        <v>41</v>
      </c>
    </row>
    <row r="2412" spans="1:9" ht="14.25" customHeight="1">
      <c r="A2412" s="1" t="s">
        <v>587</v>
      </c>
      <c r="B2412" s="1">
        <v>504</v>
      </c>
      <c r="C2412" s="210">
        <v>7</v>
      </c>
      <c r="D2412" s="1">
        <v>47</v>
      </c>
      <c r="E2412" s="395" t="s">
        <v>18</v>
      </c>
      <c r="F2412">
        <v>9601</v>
      </c>
      <c r="G2412" s="139">
        <v>2011</v>
      </c>
      <c r="H2412" t="s">
        <v>150</v>
      </c>
      <c r="I2412">
        <v>47</v>
      </c>
    </row>
    <row r="2413" spans="1:9" ht="14.25" customHeight="1">
      <c r="A2413" s="1" t="s">
        <v>587</v>
      </c>
      <c r="B2413" s="1">
        <v>504</v>
      </c>
      <c r="C2413" s="210">
        <v>6</v>
      </c>
      <c r="D2413" s="1">
        <v>47</v>
      </c>
      <c r="E2413" s="395" t="s">
        <v>18</v>
      </c>
      <c r="F2413">
        <v>9601</v>
      </c>
      <c r="G2413" s="139">
        <v>2011</v>
      </c>
      <c r="H2413" t="s">
        <v>149</v>
      </c>
      <c r="I2413">
        <v>47</v>
      </c>
    </row>
    <row r="2414" spans="1:9" ht="14.25" customHeight="1">
      <c r="A2414" s="1" t="s">
        <v>587</v>
      </c>
      <c r="B2414" s="1">
        <v>504</v>
      </c>
      <c r="C2414" s="210">
        <v>5</v>
      </c>
      <c r="D2414" s="1">
        <v>49</v>
      </c>
      <c r="E2414" s="395" t="s">
        <v>18</v>
      </c>
      <c r="F2414">
        <v>9601</v>
      </c>
      <c r="G2414" s="139">
        <v>2011</v>
      </c>
      <c r="H2414" t="s">
        <v>148</v>
      </c>
      <c r="I2414">
        <v>49</v>
      </c>
    </row>
    <row r="2415" spans="1:9" ht="14.25" customHeight="1">
      <c r="A2415" s="1" t="s">
        <v>587</v>
      </c>
      <c r="B2415" s="1">
        <v>504</v>
      </c>
      <c r="C2415" s="210">
        <v>4</v>
      </c>
      <c r="D2415" s="1">
        <v>48</v>
      </c>
      <c r="E2415" s="395" t="s">
        <v>18</v>
      </c>
      <c r="F2415">
        <v>9601</v>
      </c>
      <c r="G2415" s="139">
        <v>2011</v>
      </c>
      <c r="H2415" t="s">
        <v>147</v>
      </c>
      <c r="I2415">
        <v>48</v>
      </c>
    </row>
    <row r="2416" spans="1:9" ht="14.25" customHeight="1">
      <c r="A2416" s="1" t="s">
        <v>587</v>
      </c>
      <c r="B2416" s="1">
        <v>504</v>
      </c>
      <c r="C2416" s="210">
        <v>3</v>
      </c>
      <c r="D2416" s="1">
        <v>42</v>
      </c>
      <c r="E2416" s="395" t="s">
        <v>18</v>
      </c>
      <c r="F2416">
        <v>9601</v>
      </c>
      <c r="G2416" s="139">
        <v>2011</v>
      </c>
      <c r="H2416" t="s">
        <v>146</v>
      </c>
      <c r="I2416">
        <v>42</v>
      </c>
    </row>
    <row r="2417" spans="1:9" ht="14.25" customHeight="1">
      <c r="A2417" s="1" t="s">
        <v>587</v>
      </c>
      <c r="B2417" s="1">
        <v>504</v>
      </c>
      <c r="C2417" s="210">
        <v>2</v>
      </c>
      <c r="D2417" s="1">
        <v>34</v>
      </c>
      <c r="E2417" s="395" t="s">
        <v>18</v>
      </c>
      <c r="F2417">
        <v>9601</v>
      </c>
      <c r="G2417" s="139">
        <v>2011</v>
      </c>
      <c r="H2417" t="s">
        <v>145</v>
      </c>
      <c r="I2417">
        <v>34</v>
      </c>
    </row>
    <row r="2418" spans="1:9" ht="14.25" customHeight="1">
      <c r="A2418" s="1" t="s">
        <v>587</v>
      </c>
      <c r="B2418" s="403">
        <v>504</v>
      </c>
      <c r="C2418" s="404">
        <v>1</v>
      </c>
      <c r="D2418" s="403">
        <v>40</v>
      </c>
      <c r="E2418" s="395" t="s">
        <v>18</v>
      </c>
      <c r="F2418">
        <v>9601</v>
      </c>
      <c r="G2418" s="139">
        <v>2011</v>
      </c>
      <c r="H2418" t="s">
        <v>144</v>
      </c>
      <c r="I2418">
        <v>40</v>
      </c>
    </row>
    <row r="2419" spans="1:9" ht="14.25" customHeight="1">
      <c r="A2419" s="1" t="s">
        <v>588</v>
      </c>
      <c r="B2419" s="1">
        <v>33.300000000000004</v>
      </c>
      <c r="C2419" s="210">
        <v>12</v>
      </c>
      <c r="D2419" s="1">
        <v>2.2999999999999998</v>
      </c>
      <c r="E2419" s="395" t="s">
        <v>18</v>
      </c>
      <c r="F2419">
        <v>9602</v>
      </c>
      <c r="G2419" s="139">
        <v>2011</v>
      </c>
      <c r="H2419" t="s">
        <v>155</v>
      </c>
      <c r="I2419">
        <v>2.2999999999999998</v>
      </c>
    </row>
    <row r="2420" spans="1:9" ht="14.25" customHeight="1">
      <c r="A2420" s="1" t="s">
        <v>588</v>
      </c>
      <c r="B2420" s="1">
        <v>33.300000000000004</v>
      </c>
      <c r="C2420" s="210">
        <v>11</v>
      </c>
      <c r="D2420" s="1">
        <v>2.2000000000000002</v>
      </c>
      <c r="E2420" s="395" t="s">
        <v>18</v>
      </c>
      <c r="F2420">
        <v>9602</v>
      </c>
      <c r="G2420" s="139">
        <v>2011</v>
      </c>
      <c r="H2420" t="s">
        <v>154</v>
      </c>
      <c r="I2420">
        <v>2.2000000000000002</v>
      </c>
    </row>
    <row r="2421" spans="1:9" ht="14.25" customHeight="1">
      <c r="A2421" s="1" t="s">
        <v>588</v>
      </c>
      <c r="B2421" s="1">
        <v>33.300000000000004</v>
      </c>
      <c r="C2421" s="210">
        <v>10</v>
      </c>
      <c r="D2421" s="1">
        <v>2.4</v>
      </c>
      <c r="E2421" s="395" t="s">
        <v>18</v>
      </c>
      <c r="F2421">
        <v>9602</v>
      </c>
      <c r="G2421" s="139">
        <v>2011</v>
      </c>
      <c r="H2421" t="s">
        <v>153</v>
      </c>
      <c r="I2421">
        <v>2.4</v>
      </c>
    </row>
    <row r="2422" spans="1:9" ht="14.25" customHeight="1">
      <c r="A2422" s="1" t="s">
        <v>588</v>
      </c>
      <c r="B2422" s="1">
        <v>33.300000000000004</v>
      </c>
      <c r="C2422" s="210">
        <v>9</v>
      </c>
      <c r="D2422" s="1">
        <v>2.9</v>
      </c>
      <c r="E2422" s="395" t="s">
        <v>18</v>
      </c>
      <c r="F2422">
        <v>9602</v>
      </c>
      <c r="G2422" s="139">
        <v>2011</v>
      </c>
      <c r="H2422" t="s">
        <v>152</v>
      </c>
      <c r="I2422">
        <v>2.9</v>
      </c>
    </row>
    <row r="2423" spans="1:9" ht="14.25" customHeight="1">
      <c r="A2423" s="1" t="s">
        <v>588</v>
      </c>
      <c r="B2423" s="1">
        <v>33.300000000000004</v>
      </c>
      <c r="C2423" s="210">
        <v>8</v>
      </c>
      <c r="D2423" s="1">
        <v>3.1</v>
      </c>
      <c r="E2423" s="395" t="s">
        <v>18</v>
      </c>
      <c r="F2423">
        <v>9602</v>
      </c>
      <c r="G2423" s="139">
        <v>2011</v>
      </c>
      <c r="H2423" t="s">
        <v>151</v>
      </c>
      <c r="I2423">
        <v>3.1</v>
      </c>
    </row>
    <row r="2424" spans="1:9" ht="14.25" customHeight="1">
      <c r="A2424" s="1" t="s">
        <v>588</v>
      </c>
      <c r="B2424" s="1">
        <v>33.300000000000004</v>
      </c>
      <c r="C2424" s="210">
        <v>7</v>
      </c>
      <c r="D2424" s="1">
        <v>3.6</v>
      </c>
      <c r="E2424" s="395" t="s">
        <v>18</v>
      </c>
      <c r="F2424">
        <v>9602</v>
      </c>
      <c r="G2424" s="139">
        <v>2011</v>
      </c>
      <c r="H2424" t="s">
        <v>150</v>
      </c>
      <c r="I2424">
        <v>3.6</v>
      </c>
    </row>
    <row r="2425" spans="1:9" ht="14.25" customHeight="1">
      <c r="A2425" s="1" t="s">
        <v>588</v>
      </c>
      <c r="B2425" s="1">
        <v>33.300000000000004</v>
      </c>
      <c r="C2425" s="210">
        <v>6</v>
      </c>
      <c r="D2425" s="1">
        <v>3.2</v>
      </c>
      <c r="E2425" s="395" t="s">
        <v>18</v>
      </c>
      <c r="F2425">
        <v>9602</v>
      </c>
      <c r="G2425" s="139">
        <v>2011</v>
      </c>
      <c r="H2425" t="s">
        <v>149</v>
      </c>
      <c r="I2425">
        <v>3.2</v>
      </c>
    </row>
    <row r="2426" spans="1:9" ht="14.25" customHeight="1">
      <c r="A2426" s="1" t="s">
        <v>588</v>
      </c>
      <c r="B2426" s="1">
        <v>33.300000000000004</v>
      </c>
      <c r="C2426" s="210">
        <v>5</v>
      </c>
      <c r="D2426" s="1">
        <v>3.1</v>
      </c>
      <c r="E2426" s="395" t="s">
        <v>18</v>
      </c>
      <c r="F2426">
        <v>9602</v>
      </c>
      <c r="G2426" s="139">
        <v>2011</v>
      </c>
      <c r="H2426" t="s">
        <v>148</v>
      </c>
      <c r="I2426">
        <v>3.1</v>
      </c>
    </row>
    <row r="2427" spans="1:9" ht="14.25" customHeight="1">
      <c r="A2427" s="1" t="s">
        <v>588</v>
      </c>
      <c r="B2427" s="1">
        <v>33.300000000000004</v>
      </c>
      <c r="C2427" s="210">
        <v>4</v>
      </c>
      <c r="D2427" s="1">
        <v>3.1</v>
      </c>
      <c r="E2427" s="395" t="s">
        <v>18</v>
      </c>
      <c r="F2427">
        <v>9602</v>
      </c>
      <c r="G2427" s="139">
        <v>2011</v>
      </c>
      <c r="H2427" t="s">
        <v>147</v>
      </c>
      <c r="I2427">
        <v>3.1</v>
      </c>
    </row>
    <row r="2428" spans="1:9" ht="14.25" customHeight="1">
      <c r="A2428" s="1" t="s">
        <v>588</v>
      </c>
      <c r="B2428" s="1">
        <v>33.300000000000004</v>
      </c>
      <c r="C2428" s="210">
        <v>3</v>
      </c>
      <c r="D2428" s="1">
        <v>2.6</v>
      </c>
      <c r="E2428" s="395" t="s">
        <v>18</v>
      </c>
      <c r="F2428">
        <v>9602</v>
      </c>
      <c r="G2428" s="139">
        <v>2011</v>
      </c>
      <c r="H2428" t="s">
        <v>146</v>
      </c>
      <c r="I2428">
        <v>2.6</v>
      </c>
    </row>
    <row r="2429" spans="1:9" ht="14.25" customHeight="1">
      <c r="A2429" s="1" t="s">
        <v>588</v>
      </c>
      <c r="B2429" s="1">
        <v>33.300000000000004</v>
      </c>
      <c r="C2429" s="210">
        <v>2</v>
      </c>
      <c r="D2429" s="1">
        <v>2.2000000000000002</v>
      </c>
      <c r="E2429" s="395" t="s">
        <v>18</v>
      </c>
      <c r="F2429">
        <v>9602</v>
      </c>
      <c r="G2429" s="139">
        <v>2011</v>
      </c>
      <c r="H2429" t="s">
        <v>145</v>
      </c>
      <c r="I2429">
        <v>2.2000000000000002</v>
      </c>
    </row>
    <row r="2430" spans="1:9" ht="14.25" customHeight="1">
      <c r="A2430" s="1" t="s">
        <v>588</v>
      </c>
      <c r="B2430" s="1">
        <v>33.300000000000004</v>
      </c>
      <c r="C2430" s="210">
        <v>1</v>
      </c>
      <c r="D2430" s="1">
        <v>2.6</v>
      </c>
      <c r="E2430" s="395" t="s">
        <v>18</v>
      </c>
      <c r="F2430">
        <v>9602</v>
      </c>
      <c r="G2430" s="139">
        <v>2011</v>
      </c>
      <c r="H2430" t="s">
        <v>144</v>
      </c>
      <c r="I2430">
        <v>2.6</v>
      </c>
    </row>
    <row r="2431" spans="1:9" ht="14.25" customHeight="1">
      <c r="A2431" s="1" t="s">
        <v>589</v>
      </c>
      <c r="B2431" s="1">
        <v>9191</v>
      </c>
      <c r="C2431" s="210">
        <v>12</v>
      </c>
      <c r="D2431" s="1">
        <v>762</v>
      </c>
      <c r="E2431" s="395" t="s">
        <v>18</v>
      </c>
      <c r="F2431">
        <v>9603</v>
      </c>
      <c r="G2431" s="139">
        <v>2011</v>
      </c>
      <c r="H2431" t="s">
        <v>155</v>
      </c>
      <c r="I2431">
        <v>762</v>
      </c>
    </row>
    <row r="2432" spans="1:9" ht="14.25" customHeight="1">
      <c r="A2432" s="1" t="s">
        <v>589</v>
      </c>
      <c r="B2432" s="1">
        <v>9191</v>
      </c>
      <c r="C2432" s="210">
        <v>11</v>
      </c>
      <c r="D2432" s="1">
        <v>694</v>
      </c>
      <c r="E2432" s="395" t="s">
        <v>18</v>
      </c>
      <c r="F2432">
        <v>9603</v>
      </c>
      <c r="G2432" s="139">
        <v>2011</v>
      </c>
      <c r="H2432" t="s">
        <v>154</v>
      </c>
      <c r="I2432">
        <v>694</v>
      </c>
    </row>
    <row r="2433" spans="1:9" ht="14.25" customHeight="1">
      <c r="A2433" s="1" t="s">
        <v>589</v>
      </c>
      <c r="B2433" s="1">
        <v>9191</v>
      </c>
      <c r="C2433" s="210">
        <v>10</v>
      </c>
      <c r="D2433" s="1">
        <v>718</v>
      </c>
      <c r="E2433" s="395" t="s">
        <v>18</v>
      </c>
      <c r="F2433">
        <v>9603</v>
      </c>
      <c r="G2433" s="139">
        <v>2011</v>
      </c>
      <c r="H2433" t="s">
        <v>153</v>
      </c>
      <c r="I2433">
        <v>718</v>
      </c>
    </row>
    <row r="2434" spans="1:9" ht="14.25" customHeight="1">
      <c r="A2434" s="1" t="s">
        <v>589</v>
      </c>
      <c r="B2434" s="1">
        <v>9191</v>
      </c>
      <c r="C2434" s="210">
        <v>9</v>
      </c>
      <c r="D2434" s="1">
        <v>787</v>
      </c>
      <c r="E2434" s="395" t="s">
        <v>18</v>
      </c>
      <c r="F2434">
        <v>9603</v>
      </c>
      <c r="G2434" s="139">
        <v>2011</v>
      </c>
      <c r="H2434" t="s">
        <v>152</v>
      </c>
      <c r="I2434">
        <v>787</v>
      </c>
    </row>
    <row r="2435" spans="1:9" ht="14.25" customHeight="1">
      <c r="A2435" s="1" t="s">
        <v>589</v>
      </c>
      <c r="B2435" s="1">
        <v>9191</v>
      </c>
      <c r="C2435" s="210">
        <v>8</v>
      </c>
      <c r="D2435" s="1">
        <v>823</v>
      </c>
      <c r="E2435" s="395" t="s">
        <v>18</v>
      </c>
      <c r="F2435">
        <v>9603</v>
      </c>
      <c r="G2435" s="139">
        <v>2011</v>
      </c>
      <c r="H2435" t="s">
        <v>151</v>
      </c>
      <c r="I2435">
        <v>823</v>
      </c>
    </row>
    <row r="2436" spans="1:9" ht="14.25" customHeight="1">
      <c r="A2436" s="1" t="s">
        <v>589</v>
      </c>
      <c r="B2436" s="1">
        <v>9191</v>
      </c>
      <c r="C2436" s="210">
        <v>7</v>
      </c>
      <c r="D2436" s="1">
        <v>820</v>
      </c>
      <c r="E2436" s="395" t="s">
        <v>18</v>
      </c>
      <c r="F2436">
        <v>9603</v>
      </c>
      <c r="G2436" s="139">
        <v>2011</v>
      </c>
      <c r="H2436" t="s">
        <v>150</v>
      </c>
      <c r="I2436">
        <v>820</v>
      </c>
    </row>
    <row r="2437" spans="1:9" ht="14.25" customHeight="1">
      <c r="A2437" s="1" t="s">
        <v>589</v>
      </c>
      <c r="B2437" s="1">
        <v>9191</v>
      </c>
      <c r="C2437" s="210">
        <v>6</v>
      </c>
      <c r="D2437" s="1">
        <v>729</v>
      </c>
      <c r="E2437" s="395" t="s">
        <v>18</v>
      </c>
      <c r="F2437">
        <v>9603</v>
      </c>
      <c r="G2437" s="139">
        <v>2011</v>
      </c>
      <c r="H2437" t="s">
        <v>149</v>
      </c>
      <c r="I2437">
        <v>729</v>
      </c>
    </row>
    <row r="2438" spans="1:9" ht="14.25" customHeight="1">
      <c r="A2438" s="1" t="s">
        <v>589</v>
      </c>
      <c r="B2438" s="1">
        <v>9191</v>
      </c>
      <c r="C2438" s="210">
        <v>5</v>
      </c>
      <c r="D2438" s="1">
        <v>805</v>
      </c>
      <c r="E2438" s="395" t="s">
        <v>18</v>
      </c>
      <c r="F2438">
        <v>9603</v>
      </c>
      <c r="G2438" s="139">
        <v>2011</v>
      </c>
      <c r="H2438" t="s">
        <v>148</v>
      </c>
      <c r="I2438">
        <v>805</v>
      </c>
    </row>
    <row r="2439" spans="1:9" ht="14.25" customHeight="1">
      <c r="A2439" s="1" t="s">
        <v>589</v>
      </c>
      <c r="B2439" s="1">
        <v>9191</v>
      </c>
      <c r="C2439" s="210">
        <v>4</v>
      </c>
      <c r="D2439" s="1">
        <v>819</v>
      </c>
      <c r="E2439" s="395" t="s">
        <v>18</v>
      </c>
      <c r="F2439">
        <v>9603</v>
      </c>
      <c r="G2439" s="139">
        <v>2011</v>
      </c>
      <c r="H2439" t="s">
        <v>147</v>
      </c>
      <c r="I2439">
        <v>819</v>
      </c>
    </row>
    <row r="2440" spans="1:9" ht="14.25" customHeight="1">
      <c r="A2440" s="1" t="s">
        <v>589</v>
      </c>
      <c r="B2440" s="1">
        <v>9191</v>
      </c>
      <c r="C2440" s="210">
        <v>3</v>
      </c>
      <c r="D2440" s="1">
        <v>836</v>
      </c>
      <c r="E2440" s="395" t="s">
        <v>18</v>
      </c>
      <c r="F2440">
        <v>9603</v>
      </c>
      <c r="G2440" s="139">
        <v>2011</v>
      </c>
      <c r="H2440" t="s">
        <v>146</v>
      </c>
      <c r="I2440">
        <v>836</v>
      </c>
    </row>
    <row r="2441" spans="1:9" ht="14.25" customHeight="1">
      <c r="A2441" s="1" t="s">
        <v>589</v>
      </c>
      <c r="B2441" s="1">
        <v>9191</v>
      </c>
      <c r="C2441" s="210">
        <v>2</v>
      </c>
      <c r="D2441" s="1">
        <v>691</v>
      </c>
      <c r="E2441" s="395" t="s">
        <v>18</v>
      </c>
      <c r="F2441">
        <v>9603</v>
      </c>
      <c r="G2441" s="139">
        <v>2011</v>
      </c>
      <c r="H2441" t="s">
        <v>145</v>
      </c>
      <c r="I2441">
        <v>691</v>
      </c>
    </row>
    <row r="2442" spans="1:9" ht="14.25" customHeight="1">
      <c r="A2442" s="1" t="s">
        <v>589</v>
      </c>
      <c r="B2442" s="1">
        <v>9191</v>
      </c>
      <c r="C2442" s="210">
        <v>1</v>
      </c>
      <c r="D2442" s="1">
        <v>707</v>
      </c>
      <c r="E2442" s="395" t="s">
        <v>18</v>
      </c>
      <c r="F2442">
        <v>9603</v>
      </c>
      <c r="G2442" s="139">
        <v>2011</v>
      </c>
      <c r="H2442" t="s">
        <v>144</v>
      </c>
      <c r="I2442">
        <v>707</v>
      </c>
    </row>
    <row r="2443" spans="1:9" ht="14.25" customHeight="1">
      <c r="A2443" s="1" t="s">
        <v>590</v>
      </c>
      <c r="B2443" s="1">
        <v>887.9</v>
      </c>
      <c r="C2443" s="210">
        <v>12</v>
      </c>
      <c r="D2443" s="1">
        <v>62.3</v>
      </c>
      <c r="E2443" s="395" t="s">
        <v>18</v>
      </c>
      <c r="F2443">
        <v>9604</v>
      </c>
      <c r="G2443" s="139">
        <v>2011</v>
      </c>
      <c r="H2443" t="s">
        <v>155</v>
      </c>
      <c r="I2443">
        <v>62.3</v>
      </c>
    </row>
    <row r="2444" spans="1:9" ht="14.25" customHeight="1">
      <c r="A2444" s="1" t="s">
        <v>590</v>
      </c>
      <c r="B2444" s="1">
        <v>887.9</v>
      </c>
      <c r="C2444" s="210">
        <v>11</v>
      </c>
      <c r="D2444" s="1">
        <v>61.9</v>
      </c>
      <c r="E2444" s="395" t="s">
        <v>18</v>
      </c>
      <c r="F2444">
        <v>9604</v>
      </c>
      <c r="G2444" s="139">
        <v>2011</v>
      </c>
      <c r="H2444" t="s">
        <v>154</v>
      </c>
      <c r="I2444">
        <v>61.9</v>
      </c>
    </row>
    <row r="2445" spans="1:9" ht="14.25" customHeight="1">
      <c r="A2445" s="1" t="s">
        <v>590</v>
      </c>
      <c r="B2445" s="1">
        <v>887.9</v>
      </c>
      <c r="C2445" s="210">
        <v>10</v>
      </c>
      <c r="D2445" s="1">
        <v>66.7</v>
      </c>
      <c r="E2445" s="395" t="s">
        <v>18</v>
      </c>
      <c r="F2445">
        <v>9604</v>
      </c>
      <c r="G2445" s="139">
        <v>2011</v>
      </c>
      <c r="H2445" t="s">
        <v>153</v>
      </c>
      <c r="I2445">
        <v>66.7</v>
      </c>
    </row>
    <row r="2446" spans="1:9" ht="14.25" customHeight="1">
      <c r="A2446" s="1" t="s">
        <v>590</v>
      </c>
      <c r="B2446" s="1">
        <v>887.9</v>
      </c>
      <c r="C2446" s="210">
        <v>9</v>
      </c>
      <c r="D2446" s="1">
        <v>71.400000000000006</v>
      </c>
      <c r="E2446" s="395" t="s">
        <v>18</v>
      </c>
      <c r="F2446">
        <v>9604</v>
      </c>
      <c r="G2446" s="139">
        <v>2011</v>
      </c>
      <c r="H2446" t="s">
        <v>152</v>
      </c>
      <c r="I2446">
        <v>71.400000000000006</v>
      </c>
    </row>
    <row r="2447" spans="1:9" ht="14.25" customHeight="1">
      <c r="A2447" s="1" t="s">
        <v>590</v>
      </c>
      <c r="B2447" s="1">
        <v>887.9</v>
      </c>
      <c r="C2447" s="210">
        <v>8</v>
      </c>
      <c r="D2447" s="1">
        <v>80.2</v>
      </c>
      <c r="E2447" s="395" t="s">
        <v>18</v>
      </c>
      <c r="F2447">
        <v>9604</v>
      </c>
      <c r="G2447" s="139">
        <v>2011</v>
      </c>
      <c r="H2447" t="s">
        <v>151</v>
      </c>
      <c r="I2447">
        <v>80.2</v>
      </c>
    </row>
    <row r="2448" spans="1:9" ht="14.25" customHeight="1">
      <c r="A2448" s="1" t="s">
        <v>590</v>
      </c>
      <c r="B2448" s="1">
        <v>887.9</v>
      </c>
      <c r="C2448" s="210">
        <v>7</v>
      </c>
      <c r="D2448" s="1">
        <v>74.3</v>
      </c>
      <c r="E2448" s="395" t="s">
        <v>18</v>
      </c>
      <c r="F2448">
        <v>9604</v>
      </c>
      <c r="G2448" s="139">
        <v>2011</v>
      </c>
      <c r="H2448" t="s">
        <v>150</v>
      </c>
      <c r="I2448">
        <v>74.3</v>
      </c>
    </row>
    <row r="2449" spans="1:9" ht="14.25" customHeight="1">
      <c r="A2449" s="1" t="s">
        <v>590</v>
      </c>
      <c r="B2449" s="1">
        <v>887.9</v>
      </c>
      <c r="C2449" s="210">
        <v>6</v>
      </c>
      <c r="D2449" s="1">
        <v>64.2</v>
      </c>
      <c r="E2449" s="395" t="s">
        <v>18</v>
      </c>
      <c r="F2449">
        <v>9604</v>
      </c>
      <c r="G2449" s="139">
        <v>2011</v>
      </c>
      <c r="H2449" t="s">
        <v>149</v>
      </c>
      <c r="I2449">
        <v>64.2</v>
      </c>
    </row>
    <row r="2450" spans="1:9" ht="14.25" customHeight="1">
      <c r="A2450" s="1" t="s">
        <v>590</v>
      </c>
      <c r="B2450" s="1">
        <v>887.9</v>
      </c>
      <c r="C2450" s="210">
        <v>5</v>
      </c>
      <c r="D2450" s="1">
        <v>80.3</v>
      </c>
      <c r="E2450" s="395" t="s">
        <v>18</v>
      </c>
      <c r="F2450">
        <v>9604</v>
      </c>
      <c r="G2450" s="139">
        <v>2011</v>
      </c>
      <c r="H2450" t="s">
        <v>148</v>
      </c>
      <c r="I2450">
        <v>80.3</v>
      </c>
    </row>
    <row r="2451" spans="1:9" ht="14.25" customHeight="1">
      <c r="A2451" s="1" t="s">
        <v>590</v>
      </c>
      <c r="B2451" s="1">
        <v>887.9</v>
      </c>
      <c r="C2451" s="210">
        <v>4</v>
      </c>
      <c r="D2451" s="1">
        <v>80.7</v>
      </c>
      <c r="E2451" s="395" t="s">
        <v>18</v>
      </c>
      <c r="F2451">
        <v>9604</v>
      </c>
      <c r="G2451" s="139">
        <v>2011</v>
      </c>
      <c r="H2451" t="s">
        <v>147</v>
      </c>
      <c r="I2451">
        <v>80.7</v>
      </c>
    </row>
    <row r="2452" spans="1:9" ht="14.25" customHeight="1">
      <c r="A2452" s="1" t="s">
        <v>590</v>
      </c>
      <c r="B2452" s="1">
        <v>887.9</v>
      </c>
      <c r="C2452" s="210">
        <v>3</v>
      </c>
      <c r="D2452" s="1">
        <v>89.8</v>
      </c>
      <c r="E2452" s="395" t="s">
        <v>18</v>
      </c>
      <c r="F2452">
        <v>9604</v>
      </c>
      <c r="G2452" s="139">
        <v>2011</v>
      </c>
      <c r="H2452" t="s">
        <v>146</v>
      </c>
      <c r="I2452">
        <v>89.8</v>
      </c>
    </row>
    <row r="2453" spans="1:9" ht="14.25" customHeight="1">
      <c r="A2453" s="1" t="s">
        <v>590</v>
      </c>
      <c r="B2453" s="1">
        <v>887.9</v>
      </c>
      <c r="C2453" s="210">
        <v>2</v>
      </c>
      <c r="D2453" s="1">
        <v>73.599999999999994</v>
      </c>
      <c r="E2453" s="395" t="s">
        <v>18</v>
      </c>
      <c r="F2453">
        <v>9604</v>
      </c>
      <c r="G2453" s="139">
        <v>2011</v>
      </c>
      <c r="H2453" t="s">
        <v>145</v>
      </c>
      <c r="I2453">
        <v>73.599999999999994</v>
      </c>
    </row>
    <row r="2454" spans="1:9" ht="14.25" customHeight="1">
      <c r="A2454" s="1" t="s">
        <v>590</v>
      </c>
      <c r="B2454" s="1">
        <v>887.9</v>
      </c>
      <c r="C2454" s="210">
        <v>1</v>
      </c>
      <c r="D2454" s="1">
        <v>82.5</v>
      </c>
      <c r="E2454" s="395" t="s">
        <v>18</v>
      </c>
      <c r="F2454">
        <v>9604</v>
      </c>
      <c r="G2454" s="139">
        <v>2011</v>
      </c>
      <c r="H2454" t="s">
        <v>144</v>
      </c>
      <c r="I2454">
        <v>82.5</v>
      </c>
    </row>
    <row r="2455" spans="1:9" ht="14.25" customHeight="1">
      <c r="A2455" s="1" t="s">
        <v>591</v>
      </c>
      <c r="B2455" s="1">
        <v>3405</v>
      </c>
      <c r="C2455" s="210">
        <v>12</v>
      </c>
      <c r="D2455" s="1">
        <v>229</v>
      </c>
      <c r="E2455" s="395" t="s">
        <v>18</v>
      </c>
      <c r="F2455">
        <v>9605</v>
      </c>
      <c r="G2455" s="139">
        <v>2011</v>
      </c>
      <c r="H2455" t="s">
        <v>155</v>
      </c>
      <c r="I2455">
        <v>229</v>
      </c>
    </row>
    <row r="2456" spans="1:9" ht="14.25" customHeight="1">
      <c r="A2456" s="1" t="s">
        <v>591</v>
      </c>
      <c r="B2456" s="1">
        <v>3405</v>
      </c>
      <c r="C2456" s="210">
        <v>11</v>
      </c>
      <c r="D2456" s="1">
        <v>250</v>
      </c>
      <c r="E2456" s="395" t="s">
        <v>18</v>
      </c>
      <c r="F2456">
        <v>9605</v>
      </c>
      <c r="G2456" s="139">
        <v>2011</v>
      </c>
      <c r="H2456" t="s">
        <v>154</v>
      </c>
      <c r="I2456">
        <v>250</v>
      </c>
    </row>
    <row r="2457" spans="1:9" ht="14.25" customHeight="1">
      <c r="A2457" s="1" t="s">
        <v>591</v>
      </c>
      <c r="B2457" s="1">
        <v>3405</v>
      </c>
      <c r="C2457" s="210">
        <v>10</v>
      </c>
      <c r="D2457" s="1">
        <v>263</v>
      </c>
      <c r="E2457" s="395" t="s">
        <v>18</v>
      </c>
      <c r="F2457">
        <v>9605</v>
      </c>
      <c r="G2457" s="139">
        <v>2011</v>
      </c>
      <c r="H2457" t="s">
        <v>153</v>
      </c>
      <c r="I2457">
        <v>263</v>
      </c>
    </row>
    <row r="2458" spans="1:9" ht="14.25" customHeight="1">
      <c r="A2458" s="1" t="s">
        <v>591</v>
      </c>
      <c r="B2458" s="1">
        <v>3405</v>
      </c>
      <c r="C2458" s="210">
        <v>9</v>
      </c>
      <c r="D2458" s="1">
        <v>254</v>
      </c>
      <c r="E2458" s="395" t="s">
        <v>18</v>
      </c>
      <c r="F2458">
        <v>9605</v>
      </c>
      <c r="G2458" s="139">
        <v>2011</v>
      </c>
      <c r="H2458" t="s">
        <v>152</v>
      </c>
      <c r="I2458">
        <v>254</v>
      </c>
    </row>
    <row r="2459" spans="1:9" ht="14.25" customHeight="1">
      <c r="A2459" s="1" t="s">
        <v>591</v>
      </c>
      <c r="B2459" s="1">
        <v>3405</v>
      </c>
      <c r="C2459" s="210">
        <v>8</v>
      </c>
      <c r="D2459" s="1">
        <v>256</v>
      </c>
      <c r="E2459" s="395" t="s">
        <v>18</v>
      </c>
      <c r="F2459">
        <v>9605</v>
      </c>
      <c r="G2459" s="139">
        <v>2011</v>
      </c>
      <c r="H2459" t="s">
        <v>151</v>
      </c>
      <c r="I2459">
        <v>256</v>
      </c>
    </row>
    <row r="2460" spans="1:9" ht="14.25" customHeight="1">
      <c r="A2460" s="1" t="s">
        <v>591</v>
      </c>
      <c r="B2460" s="1">
        <v>3405</v>
      </c>
      <c r="C2460" s="210">
        <v>7</v>
      </c>
      <c r="D2460" s="1">
        <v>265</v>
      </c>
      <c r="E2460" s="395" t="s">
        <v>18</v>
      </c>
      <c r="F2460">
        <v>9605</v>
      </c>
      <c r="G2460" s="139">
        <v>2011</v>
      </c>
      <c r="H2460" t="s">
        <v>150</v>
      </c>
      <c r="I2460">
        <v>265</v>
      </c>
    </row>
    <row r="2461" spans="1:9" ht="14.25" customHeight="1">
      <c r="A2461" s="1" t="s">
        <v>591</v>
      </c>
      <c r="B2461" s="1">
        <v>3405</v>
      </c>
      <c r="C2461" s="210">
        <v>6</v>
      </c>
      <c r="D2461" s="1">
        <v>253</v>
      </c>
      <c r="E2461" s="395" t="s">
        <v>18</v>
      </c>
      <c r="F2461">
        <v>9605</v>
      </c>
      <c r="G2461" s="139">
        <v>2011</v>
      </c>
      <c r="H2461" t="s">
        <v>149</v>
      </c>
      <c r="I2461">
        <v>253</v>
      </c>
    </row>
    <row r="2462" spans="1:9" ht="14.25" customHeight="1">
      <c r="A2462" s="1" t="s">
        <v>591</v>
      </c>
      <c r="B2462" s="1">
        <v>3405</v>
      </c>
      <c r="C2462" s="210">
        <v>5</v>
      </c>
      <c r="D2462" s="1">
        <v>324</v>
      </c>
      <c r="E2462" s="395" t="s">
        <v>18</v>
      </c>
      <c r="F2462">
        <v>9605</v>
      </c>
      <c r="G2462" s="139">
        <v>2011</v>
      </c>
      <c r="H2462" t="s">
        <v>148</v>
      </c>
      <c r="I2462">
        <v>324</v>
      </c>
    </row>
    <row r="2463" spans="1:9" ht="14.25" customHeight="1">
      <c r="A2463" s="1" t="s">
        <v>591</v>
      </c>
      <c r="B2463" s="1">
        <v>3405</v>
      </c>
      <c r="C2463" s="210">
        <v>4</v>
      </c>
      <c r="D2463" s="1">
        <v>334</v>
      </c>
      <c r="E2463" s="395" t="s">
        <v>18</v>
      </c>
      <c r="F2463">
        <v>9605</v>
      </c>
      <c r="G2463" s="139">
        <v>2011</v>
      </c>
      <c r="H2463" t="s">
        <v>147</v>
      </c>
      <c r="I2463">
        <v>334</v>
      </c>
    </row>
    <row r="2464" spans="1:9" ht="14.25" customHeight="1">
      <c r="A2464" s="1" t="s">
        <v>591</v>
      </c>
      <c r="B2464" s="1">
        <v>3405</v>
      </c>
      <c r="C2464" s="210">
        <v>3</v>
      </c>
      <c r="D2464" s="1">
        <v>343</v>
      </c>
      <c r="E2464" s="395" t="s">
        <v>18</v>
      </c>
      <c r="F2464">
        <v>9605</v>
      </c>
      <c r="G2464" s="139">
        <v>2011</v>
      </c>
      <c r="H2464" t="s">
        <v>146</v>
      </c>
      <c r="I2464">
        <v>343</v>
      </c>
    </row>
    <row r="2465" spans="1:9" ht="14.25" customHeight="1">
      <c r="A2465" s="1" t="s">
        <v>591</v>
      </c>
      <c r="B2465" s="1">
        <v>3405</v>
      </c>
      <c r="C2465" s="210">
        <v>2</v>
      </c>
      <c r="D2465" s="1">
        <v>298</v>
      </c>
      <c r="E2465" s="395" t="s">
        <v>18</v>
      </c>
      <c r="F2465">
        <v>9605</v>
      </c>
      <c r="G2465" s="139">
        <v>2011</v>
      </c>
      <c r="H2465" t="s">
        <v>145</v>
      </c>
      <c r="I2465">
        <v>298</v>
      </c>
    </row>
    <row r="2466" spans="1:9" ht="14.25" customHeight="1">
      <c r="A2466" s="1" t="s">
        <v>591</v>
      </c>
      <c r="B2466" s="1">
        <v>3405</v>
      </c>
      <c r="C2466" s="210">
        <v>1</v>
      </c>
      <c r="D2466" s="1">
        <v>336</v>
      </c>
      <c r="E2466" s="395" t="s">
        <v>18</v>
      </c>
      <c r="F2466">
        <v>9605</v>
      </c>
      <c r="G2466" s="139">
        <v>2011</v>
      </c>
      <c r="H2466" t="s">
        <v>144</v>
      </c>
      <c r="I2466">
        <v>336</v>
      </c>
    </row>
    <row r="2467" spans="1:9" ht="14.25" customHeight="1">
      <c r="A2467" s="1" t="s">
        <v>592</v>
      </c>
      <c r="B2467" s="1">
        <v>685.8</v>
      </c>
      <c r="C2467" s="210">
        <v>12</v>
      </c>
      <c r="D2467" s="1">
        <v>39.5</v>
      </c>
      <c r="E2467" s="395" t="s">
        <v>18</v>
      </c>
      <c r="F2467">
        <v>9606</v>
      </c>
      <c r="G2467" s="139">
        <v>2011</v>
      </c>
      <c r="H2467" t="s">
        <v>155</v>
      </c>
      <c r="I2467">
        <v>39.5</v>
      </c>
    </row>
    <row r="2468" spans="1:9" ht="14.25" customHeight="1">
      <c r="A2468" s="1" t="s">
        <v>592</v>
      </c>
      <c r="B2468" s="1">
        <v>685.8</v>
      </c>
      <c r="C2468" s="210">
        <v>11</v>
      </c>
      <c r="D2468" s="1">
        <v>51.5</v>
      </c>
      <c r="E2468" s="395" t="s">
        <v>18</v>
      </c>
      <c r="F2468">
        <v>9606</v>
      </c>
      <c r="G2468" s="139">
        <v>2011</v>
      </c>
      <c r="H2468" t="s">
        <v>154</v>
      </c>
      <c r="I2468">
        <v>51.5</v>
      </c>
    </row>
    <row r="2469" spans="1:9" ht="14.25" customHeight="1">
      <c r="A2469" s="1" t="s">
        <v>592</v>
      </c>
      <c r="B2469" s="1">
        <v>685.8</v>
      </c>
      <c r="C2469" s="210">
        <v>10</v>
      </c>
      <c r="D2469" s="1">
        <v>54.7</v>
      </c>
      <c r="E2469" s="395" t="s">
        <v>18</v>
      </c>
      <c r="F2469">
        <v>9606</v>
      </c>
      <c r="G2469" s="139">
        <v>2011</v>
      </c>
      <c r="H2469" t="s">
        <v>153</v>
      </c>
      <c r="I2469">
        <v>54.7</v>
      </c>
    </row>
    <row r="2470" spans="1:9" ht="14.25" customHeight="1">
      <c r="A2470" s="1" t="s">
        <v>592</v>
      </c>
      <c r="B2470" s="1">
        <v>685.8</v>
      </c>
      <c r="C2470" s="210">
        <v>9</v>
      </c>
      <c r="D2470" s="1">
        <v>54.5</v>
      </c>
      <c r="E2470" s="395" t="s">
        <v>18</v>
      </c>
      <c r="F2470">
        <v>9606</v>
      </c>
      <c r="G2470" s="139">
        <v>2011</v>
      </c>
      <c r="H2470" t="s">
        <v>152</v>
      </c>
      <c r="I2470">
        <v>54.5</v>
      </c>
    </row>
    <row r="2471" spans="1:9" ht="14.25" customHeight="1">
      <c r="A2471" s="1" t="s">
        <v>592</v>
      </c>
      <c r="B2471" s="1">
        <v>685.8</v>
      </c>
      <c r="C2471" s="210">
        <v>8</v>
      </c>
      <c r="D2471" s="1">
        <v>56.8</v>
      </c>
      <c r="E2471" s="395" t="s">
        <v>18</v>
      </c>
      <c r="F2471">
        <v>9606</v>
      </c>
      <c r="G2471" s="139">
        <v>2011</v>
      </c>
      <c r="H2471" t="s">
        <v>151</v>
      </c>
      <c r="I2471">
        <v>56.8</v>
      </c>
    </row>
    <row r="2472" spans="1:9" ht="14.25" customHeight="1">
      <c r="A2472" s="1" t="s">
        <v>592</v>
      </c>
      <c r="B2472" s="1">
        <v>685.8</v>
      </c>
      <c r="C2472" s="210">
        <v>7</v>
      </c>
      <c r="D2472" s="1">
        <v>53.3</v>
      </c>
      <c r="E2472" s="395" t="s">
        <v>18</v>
      </c>
      <c r="F2472">
        <v>9606</v>
      </c>
      <c r="G2472" s="139">
        <v>2011</v>
      </c>
      <c r="H2472" t="s">
        <v>150</v>
      </c>
      <c r="I2472">
        <v>53.3</v>
      </c>
    </row>
    <row r="2473" spans="1:9" ht="14.25" customHeight="1">
      <c r="A2473" s="1" t="s">
        <v>592</v>
      </c>
      <c r="B2473" s="1">
        <v>685.8</v>
      </c>
      <c r="C2473" s="210">
        <v>6</v>
      </c>
      <c r="D2473" s="1">
        <v>50</v>
      </c>
      <c r="E2473" s="395" t="s">
        <v>18</v>
      </c>
      <c r="F2473">
        <v>9606</v>
      </c>
      <c r="G2473" s="139">
        <v>2011</v>
      </c>
      <c r="H2473" t="s">
        <v>149</v>
      </c>
      <c r="I2473">
        <v>50</v>
      </c>
    </row>
    <row r="2474" spans="1:9" ht="14.25" customHeight="1">
      <c r="A2474" s="1" t="s">
        <v>592</v>
      </c>
      <c r="B2474" s="1">
        <v>685.8</v>
      </c>
      <c r="C2474" s="210">
        <v>5</v>
      </c>
      <c r="D2474" s="1">
        <v>64</v>
      </c>
      <c r="E2474" s="395" t="s">
        <v>18</v>
      </c>
      <c r="F2474">
        <v>9606</v>
      </c>
      <c r="G2474" s="139">
        <v>2011</v>
      </c>
      <c r="H2474" t="s">
        <v>148</v>
      </c>
      <c r="I2474">
        <v>64</v>
      </c>
    </row>
    <row r="2475" spans="1:9" ht="14.25" customHeight="1">
      <c r="A2475" s="1" t="s">
        <v>592</v>
      </c>
      <c r="B2475" s="1">
        <v>685.8</v>
      </c>
      <c r="C2475" s="210">
        <v>4</v>
      </c>
      <c r="D2475" s="1">
        <v>62.6</v>
      </c>
      <c r="E2475" s="395" t="s">
        <v>18</v>
      </c>
      <c r="F2475">
        <v>9606</v>
      </c>
      <c r="G2475" s="139">
        <v>2011</v>
      </c>
      <c r="H2475" t="s">
        <v>147</v>
      </c>
      <c r="I2475">
        <v>62.6</v>
      </c>
    </row>
    <row r="2476" spans="1:9" ht="14.25" customHeight="1">
      <c r="A2476" s="1" t="s">
        <v>592</v>
      </c>
      <c r="B2476" s="1">
        <v>685.8</v>
      </c>
      <c r="C2476" s="210">
        <v>3</v>
      </c>
      <c r="D2476" s="1">
        <v>69.7</v>
      </c>
      <c r="E2476" s="395" t="s">
        <v>18</v>
      </c>
      <c r="F2476">
        <v>9606</v>
      </c>
      <c r="G2476" s="139">
        <v>2011</v>
      </c>
      <c r="H2476" t="s">
        <v>146</v>
      </c>
      <c r="I2476">
        <v>69.7</v>
      </c>
    </row>
    <row r="2477" spans="1:9" ht="14.25" customHeight="1">
      <c r="A2477" s="1" t="s">
        <v>592</v>
      </c>
      <c r="B2477" s="1">
        <v>685.8</v>
      </c>
      <c r="C2477" s="210">
        <v>2</v>
      </c>
      <c r="D2477" s="1">
        <v>60.8</v>
      </c>
      <c r="E2477" s="395" t="s">
        <v>18</v>
      </c>
      <c r="F2477">
        <v>9606</v>
      </c>
      <c r="G2477" s="139">
        <v>2011</v>
      </c>
      <c r="H2477" t="s">
        <v>145</v>
      </c>
      <c r="I2477">
        <v>60.8</v>
      </c>
    </row>
    <row r="2478" spans="1:9" ht="14.25" customHeight="1">
      <c r="A2478" s="1" t="s">
        <v>592</v>
      </c>
      <c r="B2478" s="1">
        <v>685.8</v>
      </c>
      <c r="C2478" s="210">
        <v>1</v>
      </c>
      <c r="D2478" s="1">
        <v>68.400000000000006</v>
      </c>
      <c r="E2478" s="395" t="s">
        <v>18</v>
      </c>
      <c r="F2478">
        <v>9606</v>
      </c>
      <c r="G2478" s="139">
        <v>2011</v>
      </c>
      <c r="H2478" t="s">
        <v>144</v>
      </c>
      <c r="I2478">
        <v>68.400000000000006</v>
      </c>
    </row>
    <row r="2479" spans="1:9" ht="14.25" customHeight="1">
      <c r="A2479" s="1" t="s">
        <v>593</v>
      </c>
      <c r="B2479" s="1">
        <v>309</v>
      </c>
      <c r="C2479" s="210">
        <v>12</v>
      </c>
      <c r="D2479" s="1">
        <v>23</v>
      </c>
      <c r="E2479" t="s">
        <v>65</v>
      </c>
      <c r="F2479">
        <v>9601</v>
      </c>
      <c r="G2479" s="139">
        <v>2011</v>
      </c>
      <c r="H2479" t="s">
        <v>155</v>
      </c>
      <c r="I2479">
        <v>23</v>
      </c>
    </row>
    <row r="2480" spans="1:9" ht="14.25" customHeight="1">
      <c r="A2480" s="1" t="s">
        <v>593</v>
      </c>
      <c r="B2480" s="1">
        <v>309</v>
      </c>
      <c r="C2480" s="210">
        <v>11</v>
      </c>
      <c r="D2480" s="1">
        <v>10</v>
      </c>
      <c r="E2480" t="s">
        <v>65</v>
      </c>
      <c r="F2480">
        <v>9601</v>
      </c>
      <c r="G2480" s="139">
        <v>2011</v>
      </c>
      <c r="H2480" t="s">
        <v>154</v>
      </c>
      <c r="I2480">
        <v>10</v>
      </c>
    </row>
    <row r="2481" spans="1:9" ht="14.25" customHeight="1">
      <c r="A2481" s="1" t="s">
        <v>593</v>
      </c>
      <c r="B2481" s="1">
        <v>309</v>
      </c>
      <c r="C2481" s="210">
        <v>10</v>
      </c>
      <c r="D2481" s="1">
        <v>19</v>
      </c>
      <c r="E2481" t="s">
        <v>65</v>
      </c>
      <c r="F2481">
        <v>9601</v>
      </c>
      <c r="G2481" s="139">
        <v>2011</v>
      </c>
      <c r="H2481" t="s">
        <v>153</v>
      </c>
      <c r="I2481">
        <v>19</v>
      </c>
    </row>
    <row r="2482" spans="1:9" ht="14.25" customHeight="1">
      <c r="A2482" s="1" t="s">
        <v>593</v>
      </c>
      <c r="B2482" s="1">
        <v>309</v>
      </c>
      <c r="C2482" s="210">
        <v>9</v>
      </c>
      <c r="D2482" s="1">
        <v>30</v>
      </c>
      <c r="E2482" t="s">
        <v>65</v>
      </c>
      <c r="F2482">
        <v>9601</v>
      </c>
      <c r="G2482" s="139">
        <v>2011</v>
      </c>
      <c r="H2482" t="s">
        <v>152</v>
      </c>
      <c r="I2482">
        <v>30</v>
      </c>
    </row>
    <row r="2483" spans="1:9" ht="14.25" customHeight="1">
      <c r="A2483" s="1" t="s">
        <v>593</v>
      </c>
      <c r="B2483" s="1">
        <v>309</v>
      </c>
      <c r="C2483" s="210">
        <v>8</v>
      </c>
      <c r="D2483" s="1">
        <v>30</v>
      </c>
      <c r="E2483" t="s">
        <v>65</v>
      </c>
      <c r="F2483">
        <v>9601</v>
      </c>
      <c r="G2483" s="139">
        <v>2011</v>
      </c>
      <c r="H2483" t="s">
        <v>151</v>
      </c>
      <c r="I2483">
        <v>30</v>
      </c>
    </row>
    <row r="2484" spans="1:9" ht="14.25" customHeight="1">
      <c r="A2484" s="1" t="s">
        <v>593</v>
      </c>
      <c r="B2484" s="1">
        <v>309</v>
      </c>
      <c r="C2484" s="210">
        <v>7</v>
      </c>
      <c r="D2484" s="1">
        <v>29</v>
      </c>
      <c r="E2484" t="s">
        <v>65</v>
      </c>
      <c r="F2484">
        <v>9601</v>
      </c>
      <c r="G2484" s="139">
        <v>2011</v>
      </c>
      <c r="H2484" t="s">
        <v>150</v>
      </c>
      <c r="I2484">
        <v>29</v>
      </c>
    </row>
    <row r="2485" spans="1:9" ht="14.25" customHeight="1">
      <c r="A2485" s="1" t="s">
        <v>593</v>
      </c>
      <c r="B2485" s="1">
        <v>309</v>
      </c>
      <c r="C2485" s="210">
        <v>6</v>
      </c>
      <c r="D2485" s="1">
        <v>21</v>
      </c>
      <c r="E2485" t="s">
        <v>65</v>
      </c>
      <c r="F2485">
        <v>9601</v>
      </c>
      <c r="G2485" s="139">
        <v>2011</v>
      </c>
      <c r="H2485" t="s">
        <v>149</v>
      </c>
      <c r="I2485">
        <v>21</v>
      </c>
    </row>
    <row r="2486" spans="1:9" ht="14.25" customHeight="1">
      <c r="A2486" s="1" t="s">
        <v>593</v>
      </c>
      <c r="B2486" s="1">
        <v>309</v>
      </c>
      <c r="C2486" s="210">
        <v>5</v>
      </c>
      <c r="D2486" s="1">
        <v>33</v>
      </c>
      <c r="E2486" t="s">
        <v>65</v>
      </c>
      <c r="F2486">
        <v>9601</v>
      </c>
      <c r="G2486" s="139">
        <v>2011</v>
      </c>
      <c r="H2486" t="s">
        <v>148</v>
      </c>
      <c r="I2486">
        <v>33</v>
      </c>
    </row>
    <row r="2487" spans="1:9" ht="14.25" customHeight="1">
      <c r="A2487" s="1" t="s">
        <v>593</v>
      </c>
      <c r="B2487" s="1">
        <v>309</v>
      </c>
      <c r="C2487" s="210">
        <v>4</v>
      </c>
      <c r="D2487" s="1">
        <v>32</v>
      </c>
      <c r="E2487" t="s">
        <v>65</v>
      </c>
      <c r="F2487">
        <v>9601</v>
      </c>
      <c r="G2487" s="139">
        <v>2011</v>
      </c>
      <c r="H2487" t="s">
        <v>147</v>
      </c>
      <c r="I2487">
        <v>32</v>
      </c>
    </row>
    <row r="2488" spans="1:9" ht="14.25" customHeight="1">
      <c r="A2488" s="1" t="s">
        <v>593</v>
      </c>
      <c r="B2488" s="1">
        <v>309</v>
      </c>
      <c r="C2488" s="210">
        <v>3</v>
      </c>
      <c r="D2488" s="1">
        <v>30</v>
      </c>
      <c r="E2488" t="s">
        <v>65</v>
      </c>
      <c r="F2488">
        <v>9601</v>
      </c>
      <c r="G2488" s="139">
        <v>2011</v>
      </c>
      <c r="H2488" t="s">
        <v>146</v>
      </c>
      <c r="I2488">
        <v>30</v>
      </c>
    </row>
    <row r="2489" spans="1:9" ht="14.25" customHeight="1">
      <c r="A2489" s="1" t="s">
        <v>593</v>
      </c>
      <c r="B2489" s="1">
        <v>309</v>
      </c>
      <c r="C2489" s="210">
        <v>2</v>
      </c>
      <c r="D2489" s="1">
        <v>26</v>
      </c>
      <c r="E2489" t="s">
        <v>65</v>
      </c>
      <c r="F2489">
        <v>9601</v>
      </c>
      <c r="G2489" s="139">
        <v>2011</v>
      </c>
      <c r="H2489" t="s">
        <v>145</v>
      </c>
      <c r="I2489">
        <v>26</v>
      </c>
    </row>
    <row r="2490" spans="1:9" ht="14.25" customHeight="1">
      <c r="A2490" s="1" t="s">
        <v>593</v>
      </c>
      <c r="B2490" s="1">
        <v>309</v>
      </c>
      <c r="C2490" s="210">
        <v>1</v>
      </c>
      <c r="D2490" s="1">
        <v>26</v>
      </c>
      <c r="E2490" t="s">
        <v>65</v>
      </c>
      <c r="F2490">
        <v>9601</v>
      </c>
      <c r="G2490" s="139">
        <v>2011</v>
      </c>
      <c r="H2490" t="s">
        <v>144</v>
      </c>
      <c r="I2490">
        <v>26</v>
      </c>
    </row>
    <row r="2491" spans="1:9" ht="14.25" customHeight="1">
      <c r="A2491" s="1" t="s">
        <v>594</v>
      </c>
      <c r="B2491" s="1">
        <v>21.3</v>
      </c>
      <c r="C2491" s="210">
        <v>12</v>
      </c>
      <c r="D2491" s="1">
        <v>1.8</v>
      </c>
      <c r="E2491" t="s">
        <v>65</v>
      </c>
      <c r="F2491">
        <v>9602</v>
      </c>
      <c r="G2491" s="139">
        <v>2011</v>
      </c>
      <c r="H2491" t="s">
        <v>155</v>
      </c>
      <c r="I2491">
        <v>1.8</v>
      </c>
    </row>
    <row r="2492" spans="1:9" ht="14.25" customHeight="1">
      <c r="A2492" s="1" t="s">
        <v>594</v>
      </c>
      <c r="B2492" s="1">
        <v>21.3</v>
      </c>
      <c r="C2492" s="210">
        <v>11</v>
      </c>
      <c r="D2492" s="1">
        <v>0.8</v>
      </c>
      <c r="E2492" t="s">
        <v>65</v>
      </c>
      <c r="F2492">
        <v>9602</v>
      </c>
      <c r="G2492" s="139">
        <v>2011</v>
      </c>
      <c r="H2492" t="s">
        <v>154</v>
      </c>
      <c r="I2492">
        <v>0.8</v>
      </c>
    </row>
    <row r="2493" spans="1:9" ht="14.25" customHeight="1">
      <c r="A2493" s="1" t="s">
        <v>594</v>
      </c>
      <c r="B2493" s="1">
        <v>21.3</v>
      </c>
      <c r="C2493" s="210">
        <v>10</v>
      </c>
      <c r="D2493" s="1">
        <v>1.2</v>
      </c>
      <c r="E2493" t="s">
        <v>65</v>
      </c>
      <c r="F2493">
        <v>9602</v>
      </c>
      <c r="G2493" s="139">
        <v>2011</v>
      </c>
      <c r="H2493" t="s">
        <v>153</v>
      </c>
      <c r="I2493">
        <v>1.2</v>
      </c>
    </row>
    <row r="2494" spans="1:9" ht="14.25" customHeight="1">
      <c r="A2494" s="1" t="s">
        <v>594</v>
      </c>
      <c r="B2494" s="1">
        <v>21.3</v>
      </c>
      <c r="C2494" s="210">
        <v>9</v>
      </c>
      <c r="D2494" s="1">
        <v>1.9</v>
      </c>
      <c r="E2494" t="s">
        <v>65</v>
      </c>
      <c r="F2494">
        <v>9602</v>
      </c>
      <c r="G2494" s="139">
        <v>2011</v>
      </c>
      <c r="H2494" t="s">
        <v>152</v>
      </c>
      <c r="I2494">
        <v>1.9</v>
      </c>
    </row>
    <row r="2495" spans="1:9" ht="14.25" customHeight="1">
      <c r="A2495" s="1" t="s">
        <v>594</v>
      </c>
      <c r="B2495" s="1">
        <v>21.3</v>
      </c>
      <c r="C2495" s="210">
        <v>8</v>
      </c>
      <c r="D2495" s="1">
        <v>2.1</v>
      </c>
      <c r="E2495" t="s">
        <v>65</v>
      </c>
      <c r="F2495">
        <v>9602</v>
      </c>
      <c r="G2495" s="139">
        <v>2011</v>
      </c>
      <c r="H2495" t="s">
        <v>151</v>
      </c>
      <c r="I2495">
        <v>2.1</v>
      </c>
    </row>
    <row r="2496" spans="1:9" ht="14.25" customHeight="1">
      <c r="A2496" s="1" t="s">
        <v>594</v>
      </c>
      <c r="B2496" s="1">
        <v>21.3</v>
      </c>
      <c r="C2496" s="210">
        <v>7</v>
      </c>
      <c r="D2496" s="1">
        <v>2.2000000000000002</v>
      </c>
      <c r="E2496" t="s">
        <v>65</v>
      </c>
      <c r="F2496">
        <v>9602</v>
      </c>
      <c r="G2496" s="139">
        <v>2011</v>
      </c>
      <c r="H2496" t="s">
        <v>150</v>
      </c>
      <c r="I2496">
        <v>2.2000000000000002</v>
      </c>
    </row>
    <row r="2497" spans="1:9" ht="14.25" customHeight="1">
      <c r="A2497" s="1" t="s">
        <v>594</v>
      </c>
      <c r="B2497" s="1">
        <v>21.3</v>
      </c>
      <c r="C2497" s="210">
        <v>6</v>
      </c>
      <c r="D2497" s="1">
        <v>1.6</v>
      </c>
      <c r="E2497" t="s">
        <v>65</v>
      </c>
      <c r="F2497">
        <v>9602</v>
      </c>
      <c r="G2497" s="139">
        <v>2011</v>
      </c>
      <c r="H2497" t="s">
        <v>149</v>
      </c>
      <c r="I2497">
        <v>1.6</v>
      </c>
    </row>
    <row r="2498" spans="1:9" ht="14.25" customHeight="1">
      <c r="A2498" s="1" t="s">
        <v>594</v>
      </c>
      <c r="B2498" s="1">
        <v>21.3</v>
      </c>
      <c r="C2498" s="210">
        <v>5</v>
      </c>
      <c r="D2498" s="1">
        <v>2</v>
      </c>
      <c r="E2498" t="s">
        <v>65</v>
      </c>
      <c r="F2498">
        <v>9602</v>
      </c>
      <c r="G2498" s="139">
        <v>2011</v>
      </c>
      <c r="H2498" t="s">
        <v>148</v>
      </c>
      <c r="I2498">
        <v>2</v>
      </c>
    </row>
    <row r="2499" spans="1:9" ht="14.25" customHeight="1">
      <c r="A2499" s="1" t="s">
        <v>594</v>
      </c>
      <c r="B2499" s="1">
        <v>21.3</v>
      </c>
      <c r="C2499" s="210">
        <v>4</v>
      </c>
      <c r="D2499" s="1">
        <v>2.4</v>
      </c>
      <c r="E2499" t="s">
        <v>65</v>
      </c>
      <c r="F2499">
        <v>9602</v>
      </c>
      <c r="G2499" s="139">
        <v>2011</v>
      </c>
      <c r="H2499" t="s">
        <v>147</v>
      </c>
      <c r="I2499">
        <v>2.4</v>
      </c>
    </row>
    <row r="2500" spans="1:9" ht="14.25" customHeight="1">
      <c r="A2500" s="1" t="s">
        <v>594</v>
      </c>
      <c r="B2500" s="1">
        <v>21.3</v>
      </c>
      <c r="C2500" s="210">
        <v>3</v>
      </c>
      <c r="D2500" s="1">
        <v>1.8</v>
      </c>
      <c r="E2500" t="s">
        <v>65</v>
      </c>
      <c r="F2500">
        <v>9602</v>
      </c>
      <c r="G2500" s="139">
        <v>2011</v>
      </c>
      <c r="H2500" t="s">
        <v>146</v>
      </c>
      <c r="I2500">
        <v>1.8</v>
      </c>
    </row>
    <row r="2501" spans="1:9" ht="14.25" customHeight="1">
      <c r="A2501" s="1" t="s">
        <v>594</v>
      </c>
      <c r="B2501" s="1">
        <v>21.3</v>
      </c>
      <c r="C2501" s="210">
        <v>2</v>
      </c>
      <c r="D2501" s="1">
        <v>1.5</v>
      </c>
      <c r="E2501" t="s">
        <v>65</v>
      </c>
      <c r="F2501">
        <v>9602</v>
      </c>
      <c r="G2501" s="139">
        <v>2011</v>
      </c>
      <c r="H2501" t="s">
        <v>145</v>
      </c>
      <c r="I2501">
        <v>1.5</v>
      </c>
    </row>
    <row r="2502" spans="1:9" ht="14.25" customHeight="1">
      <c r="A2502" s="1" t="s">
        <v>594</v>
      </c>
      <c r="B2502" s="1">
        <v>21.3</v>
      </c>
      <c r="C2502" s="210">
        <v>1</v>
      </c>
      <c r="D2502" s="1">
        <v>2</v>
      </c>
      <c r="E2502" t="s">
        <v>65</v>
      </c>
      <c r="F2502">
        <v>9602</v>
      </c>
      <c r="G2502" s="139">
        <v>2011</v>
      </c>
      <c r="H2502" t="s">
        <v>144</v>
      </c>
      <c r="I2502">
        <v>2</v>
      </c>
    </row>
    <row r="2503" spans="1:9" ht="14.25" customHeight="1">
      <c r="A2503" s="1" t="s">
        <v>595</v>
      </c>
      <c r="B2503" s="1">
        <v>5106</v>
      </c>
      <c r="C2503" s="210">
        <v>12</v>
      </c>
      <c r="D2503" s="1">
        <v>443</v>
      </c>
      <c r="E2503" t="s">
        <v>65</v>
      </c>
      <c r="F2503">
        <v>9603</v>
      </c>
      <c r="G2503" s="139">
        <v>2011</v>
      </c>
      <c r="H2503" t="s">
        <v>155</v>
      </c>
      <c r="I2503">
        <v>443</v>
      </c>
    </row>
    <row r="2504" spans="1:9" ht="14.25" customHeight="1">
      <c r="A2504" s="1" t="s">
        <v>595</v>
      </c>
      <c r="B2504" s="1">
        <v>5106</v>
      </c>
      <c r="C2504" s="210">
        <v>11</v>
      </c>
      <c r="D2504" s="1">
        <v>351</v>
      </c>
      <c r="E2504" t="s">
        <v>65</v>
      </c>
      <c r="F2504">
        <v>9603</v>
      </c>
      <c r="G2504" s="139">
        <v>2011</v>
      </c>
      <c r="H2504" t="s">
        <v>154</v>
      </c>
      <c r="I2504">
        <v>351</v>
      </c>
    </row>
    <row r="2505" spans="1:9" ht="14.25" customHeight="1">
      <c r="A2505" s="1" t="s">
        <v>595</v>
      </c>
      <c r="B2505" s="1">
        <v>5106</v>
      </c>
      <c r="C2505" s="210">
        <v>10</v>
      </c>
      <c r="D2505" s="1">
        <v>339</v>
      </c>
      <c r="E2505" t="s">
        <v>65</v>
      </c>
      <c r="F2505">
        <v>9603</v>
      </c>
      <c r="G2505" s="139">
        <v>2011</v>
      </c>
      <c r="H2505" t="s">
        <v>153</v>
      </c>
      <c r="I2505">
        <v>339</v>
      </c>
    </row>
    <row r="2506" spans="1:9" ht="14.25" customHeight="1">
      <c r="A2506" s="1" t="s">
        <v>595</v>
      </c>
      <c r="B2506" s="1">
        <v>5106</v>
      </c>
      <c r="C2506" s="210">
        <v>9</v>
      </c>
      <c r="D2506" s="1">
        <v>459</v>
      </c>
      <c r="E2506" t="s">
        <v>65</v>
      </c>
      <c r="F2506">
        <v>9603</v>
      </c>
      <c r="G2506" s="139">
        <v>2011</v>
      </c>
      <c r="H2506" t="s">
        <v>152</v>
      </c>
      <c r="I2506">
        <v>459</v>
      </c>
    </row>
    <row r="2507" spans="1:9" ht="14.25" customHeight="1">
      <c r="A2507" s="1" t="s">
        <v>595</v>
      </c>
      <c r="B2507" s="1">
        <v>5106</v>
      </c>
      <c r="C2507" s="210">
        <v>8</v>
      </c>
      <c r="D2507" s="1">
        <v>559</v>
      </c>
      <c r="E2507" t="s">
        <v>65</v>
      </c>
      <c r="F2507">
        <v>9603</v>
      </c>
      <c r="G2507" s="139">
        <v>2011</v>
      </c>
      <c r="H2507" t="s">
        <v>151</v>
      </c>
      <c r="I2507">
        <v>559</v>
      </c>
    </row>
    <row r="2508" spans="1:9" ht="14.25" customHeight="1">
      <c r="A2508" s="1" t="s">
        <v>595</v>
      </c>
      <c r="B2508" s="1">
        <v>5106</v>
      </c>
      <c r="C2508" s="210">
        <v>7</v>
      </c>
      <c r="D2508" s="1">
        <v>469</v>
      </c>
      <c r="E2508" t="s">
        <v>65</v>
      </c>
      <c r="F2508">
        <v>9603</v>
      </c>
      <c r="G2508" s="139">
        <v>2011</v>
      </c>
      <c r="H2508" t="s">
        <v>150</v>
      </c>
      <c r="I2508">
        <v>469</v>
      </c>
    </row>
    <row r="2509" spans="1:9" ht="14.25" customHeight="1">
      <c r="A2509" s="1" t="s">
        <v>595</v>
      </c>
      <c r="B2509" s="1">
        <v>5106</v>
      </c>
      <c r="C2509" s="210">
        <v>6</v>
      </c>
      <c r="D2509" s="1">
        <v>319</v>
      </c>
      <c r="E2509" t="s">
        <v>65</v>
      </c>
      <c r="F2509">
        <v>9603</v>
      </c>
      <c r="G2509" s="139">
        <v>2011</v>
      </c>
      <c r="H2509" t="s">
        <v>149</v>
      </c>
      <c r="I2509">
        <v>319</v>
      </c>
    </row>
    <row r="2510" spans="1:9" ht="14.25" customHeight="1">
      <c r="A2510" s="1" t="s">
        <v>595</v>
      </c>
      <c r="B2510" s="1">
        <v>5106</v>
      </c>
      <c r="C2510" s="210">
        <v>5</v>
      </c>
      <c r="D2510" s="1">
        <v>451</v>
      </c>
      <c r="E2510" t="s">
        <v>65</v>
      </c>
      <c r="F2510">
        <v>9603</v>
      </c>
      <c r="G2510" s="139">
        <v>2011</v>
      </c>
      <c r="H2510" t="s">
        <v>148</v>
      </c>
      <c r="I2510">
        <v>451</v>
      </c>
    </row>
    <row r="2511" spans="1:9" ht="14.25" customHeight="1">
      <c r="A2511" s="1" t="s">
        <v>595</v>
      </c>
      <c r="B2511" s="1">
        <v>5106</v>
      </c>
      <c r="C2511" s="210">
        <v>4</v>
      </c>
      <c r="D2511" s="1">
        <v>472</v>
      </c>
      <c r="E2511" t="s">
        <v>65</v>
      </c>
      <c r="F2511">
        <v>9603</v>
      </c>
      <c r="G2511" s="139">
        <v>2011</v>
      </c>
      <c r="H2511" t="s">
        <v>147</v>
      </c>
      <c r="I2511">
        <v>472</v>
      </c>
    </row>
    <row r="2512" spans="1:9" ht="14.25" customHeight="1">
      <c r="A2512" s="1" t="s">
        <v>595</v>
      </c>
      <c r="B2512" s="1">
        <v>5106</v>
      </c>
      <c r="C2512" s="210">
        <v>3</v>
      </c>
      <c r="D2512" s="1">
        <v>496</v>
      </c>
      <c r="E2512" t="s">
        <v>65</v>
      </c>
      <c r="F2512">
        <v>9603</v>
      </c>
      <c r="G2512" s="139">
        <v>2011</v>
      </c>
      <c r="H2512" t="s">
        <v>146</v>
      </c>
      <c r="I2512">
        <v>496</v>
      </c>
    </row>
    <row r="2513" spans="1:9" ht="14.25" customHeight="1">
      <c r="A2513" s="1" t="s">
        <v>595</v>
      </c>
      <c r="B2513" s="1">
        <v>5106</v>
      </c>
      <c r="C2513" s="210">
        <v>2</v>
      </c>
      <c r="D2513" s="1">
        <v>364</v>
      </c>
      <c r="E2513" t="s">
        <v>65</v>
      </c>
      <c r="F2513">
        <v>9603</v>
      </c>
      <c r="G2513" s="139">
        <v>2011</v>
      </c>
      <c r="H2513" t="s">
        <v>145</v>
      </c>
      <c r="I2513">
        <v>364</v>
      </c>
    </row>
    <row r="2514" spans="1:9" ht="14.25" customHeight="1">
      <c r="A2514" s="1" t="s">
        <v>595</v>
      </c>
      <c r="B2514" s="403">
        <v>5106</v>
      </c>
      <c r="C2514" s="404">
        <v>1</v>
      </c>
      <c r="D2514" s="403">
        <v>384</v>
      </c>
      <c r="E2514" t="s">
        <v>65</v>
      </c>
      <c r="F2514">
        <v>9603</v>
      </c>
      <c r="G2514" s="139">
        <v>2011</v>
      </c>
      <c r="H2514" t="s">
        <v>144</v>
      </c>
      <c r="I2514">
        <v>384</v>
      </c>
    </row>
    <row r="2515" spans="1:9" ht="14.25" customHeight="1">
      <c r="A2515" s="1" t="s">
        <v>596</v>
      </c>
      <c r="B2515" s="1">
        <v>420.61200000000002</v>
      </c>
      <c r="C2515" s="210">
        <v>12</v>
      </c>
      <c r="D2515" s="1">
        <v>41.9</v>
      </c>
      <c r="E2515" t="s">
        <v>65</v>
      </c>
      <c r="F2515">
        <v>9604</v>
      </c>
      <c r="G2515" s="139">
        <v>2011</v>
      </c>
      <c r="H2515" t="s">
        <v>155</v>
      </c>
      <c r="I2515">
        <v>41.9</v>
      </c>
    </row>
    <row r="2516" spans="1:9" ht="14.25" customHeight="1">
      <c r="A2516" s="1" t="s">
        <v>596</v>
      </c>
      <c r="B2516" s="1">
        <v>420.61200000000002</v>
      </c>
      <c r="C2516" s="210">
        <v>11</v>
      </c>
      <c r="D2516" s="1">
        <v>25.891999999999999</v>
      </c>
      <c r="E2516" t="s">
        <v>65</v>
      </c>
      <c r="F2516">
        <v>9604</v>
      </c>
      <c r="G2516" s="139">
        <v>2011</v>
      </c>
      <c r="H2516" t="s">
        <v>154</v>
      </c>
      <c r="I2516">
        <v>25.891999999999999</v>
      </c>
    </row>
    <row r="2517" spans="1:9" ht="14.25" customHeight="1">
      <c r="A2517" s="1" t="s">
        <v>596</v>
      </c>
      <c r="B2517" s="1">
        <v>420.61200000000002</v>
      </c>
      <c r="C2517" s="210">
        <v>10</v>
      </c>
      <c r="D2517" s="1">
        <v>23.844999999999999</v>
      </c>
      <c r="E2517" t="s">
        <v>65</v>
      </c>
      <c r="F2517">
        <v>9604</v>
      </c>
      <c r="G2517" s="139">
        <v>2011</v>
      </c>
      <c r="H2517" t="s">
        <v>153</v>
      </c>
      <c r="I2517">
        <v>23.844999999999999</v>
      </c>
    </row>
    <row r="2518" spans="1:9" ht="14.25" customHeight="1">
      <c r="A2518" s="1" t="s">
        <v>596</v>
      </c>
      <c r="B2518" s="1">
        <v>420.61200000000002</v>
      </c>
      <c r="C2518" s="210">
        <v>9</v>
      </c>
      <c r="D2518" s="1">
        <v>40.377000000000002</v>
      </c>
      <c r="E2518" t="s">
        <v>65</v>
      </c>
      <c r="F2518">
        <v>9604</v>
      </c>
      <c r="G2518" s="139">
        <v>2011</v>
      </c>
      <c r="H2518" t="s">
        <v>152</v>
      </c>
      <c r="I2518">
        <v>40.377000000000002</v>
      </c>
    </row>
    <row r="2519" spans="1:9" ht="14.25" customHeight="1">
      <c r="A2519" s="1" t="s">
        <v>596</v>
      </c>
      <c r="B2519" s="1">
        <v>420.61200000000002</v>
      </c>
      <c r="C2519" s="210">
        <v>8</v>
      </c>
      <c r="D2519" s="1">
        <v>45.923000000000002</v>
      </c>
      <c r="E2519" t="s">
        <v>65</v>
      </c>
      <c r="F2519">
        <v>9604</v>
      </c>
      <c r="G2519" s="139">
        <v>2011</v>
      </c>
      <c r="H2519" t="s">
        <v>151</v>
      </c>
      <c r="I2519">
        <v>45.923000000000002</v>
      </c>
    </row>
    <row r="2520" spans="1:9" ht="14.25" customHeight="1">
      <c r="A2520" s="1" t="s">
        <v>596</v>
      </c>
      <c r="B2520" s="1">
        <v>420.61200000000002</v>
      </c>
      <c r="C2520" s="210">
        <v>7</v>
      </c>
      <c r="D2520" s="1">
        <v>40.421999999999997</v>
      </c>
      <c r="E2520" t="s">
        <v>65</v>
      </c>
      <c r="F2520">
        <v>9604</v>
      </c>
      <c r="G2520" s="139">
        <v>2011</v>
      </c>
      <c r="H2520" t="s">
        <v>150</v>
      </c>
      <c r="I2520">
        <v>40.421999999999997</v>
      </c>
    </row>
    <row r="2521" spans="1:9" ht="14.25" customHeight="1">
      <c r="A2521" s="1" t="s">
        <v>596</v>
      </c>
      <c r="B2521" s="1">
        <v>420.61200000000002</v>
      </c>
      <c r="C2521" s="210">
        <v>6</v>
      </c>
      <c r="D2521" s="1">
        <v>25.446000000000002</v>
      </c>
      <c r="E2521" t="s">
        <v>65</v>
      </c>
      <c r="F2521">
        <v>9604</v>
      </c>
      <c r="G2521" s="139">
        <v>2011</v>
      </c>
      <c r="H2521" t="s">
        <v>149</v>
      </c>
      <c r="I2521">
        <v>25.446000000000002</v>
      </c>
    </row>
    <row r="2522" spans="1:9" ht="14.25" customHeight="1">
      <c r="A2522" s="1" t="s">
        <v>596</v>
      </c>
      <c r="B2522" s="1">
        <v>420.61200000000002</v>
      </c>
      <c r="C2522" s="210">
        <v>5</v>
      </c>
      <c r="D2522" s="1">
        <v>36.494999999999997</v>
      </c>
      <c r="E2522" t="s">
        <v>65</v>
      </c>
      <c r="F2522">
        <v>9604</v>
      </c>
      <c r="G2522" s="139">
        <v>2011</v>
      </c>
      <c r="H2522" t="s">
        <v>148</v>
      </c>
      <c r="I2522">
        <v>36.494999999999997</v>
      </c>
    </row>
    <row r="2523" spans="1:9" ht="14.25" customHeight="1">
      <c r="A2523" s="1" t="s">
        <v>596</v>
      </c>
      <c r="B2523" s="1">
        <v>420.61200000000002</v>
      </c>
      <c r="C2523" s="210">
        <v>4</v>
      </c>
      <c r="D2523" s="1">
        <v>37.92</v>
      </c>
      <c r="E2523" t="s">
        <v>65</v>
      </c>
      <c r="F2523">
        <v>9604</v>
      </c>
      <c r="G2523" s="139">
        <v>2011</v>
      </c>
      <c r="H2523" t="s">
        <v>147</v>
      </c>
      <c r="I2523">
        <v>37.92</v>
      </c>
    </row>
    <row r="2524" spans="1:9" ht="14.25" customHeight="1">
      <c r="A2524" s="1" t="s">
        <v>596</v>
      </c>
      <c r="B2524" s="1">
        <v>420.61200000000002</v>
      </c>
      <c r="C2524" s="210">
        <v>3</v>
      </c>
      <c r="D2524" s="1">
        <v>40.901000000000003</v>
      </c>
      <c r="E2524" t="s">
        <v>65</v>
      </c>
      <c r="F2524">
        <v>9604</v>
      </c>
      <c r="G2524" s="139">
        <v>2011</v>
      </c>
      <c r="H2524" t="s">
        <v>146</v>
      </c>
      <c r="I2524">
        <v>40.901000000000003</v>
      </c>
    </row>
    <row r="2525" spans="1:9" ht="14.25" customHeight="1">
      <c r="A2525" s="1" t="s">
        <v>596</v>
      </c>
      <c r="B2525" s="1">
        <v>420.61200000000002</v>
      </c>
      <c r="C2525" s="210">
        <v>2</v>
      </c>
      <c r="D2525" s="1">
        <v>29.579000000000001</v>
      </c>
      <c r="E2525" t="s">
        <v>65</v>
      </c>
      <c r="F2525">
        <v>9604</v>
      </c>
      <c r="G2525" s="139">
        <v>2011</v>
      </c>
      <c r="H2525" t="s">
        <v>145</v>
      </c>
      <c r="I2525">
        <v>29.579000000000001</v>
      </c>
    </row>
    <row r="2526" spans="1:9" ht="14.25" customHeight="1">
      <c r="A2526" s="1" t="s">
        <v>596</v>
      </c>
      <c r="B2526" s="1">
        <v>420.61200000000002</v>
      </c>
      <c r="C2526" s="210">
        <v>1</v>
      </c>
      <c r="D2526" s="1">
        <v>31.911999999999999</v>
      </c>
      <c r="E2526" t="s">
        <v>65</v>
      </c>
      <c r="F2526">
        <v>9604</v>
      </c>
      <c r="G2526" s="139">
        <v>2011</v>
      </c>
      <c r="H2526" t="s">
        <v>144</v>
      </c>
      <c r="I2526">
        <v>31.911999999999999</v>
      </c>
    </row>
    <row r="2527" spans="1:9" ht="14.25" customHeight="1">
      <c r="A2527" s="1" t="s">
        <v>597</v>
      </c>
      <c r="B2527" s="1">
        <v>3239</v>
      </c>
      <c r="C2527" s="210">
        <v>12</v>
      </c>
      <c r="D2527" s="1">
        <v>229</v>
      </c>
      <c r="E2527" t="s">
        <v>65</v>
      </c>
      <c r="F2527">
        <v>9605</v>
      </c>
      <c r="G2527" s="139">
        <v>2011</v>
      </c>
      <c r="H2527" t="s">
        <v>155</v>
      </c>
      <c r="I2527">
        <v>229</v>
      </c>
    </row>
    <row r="2528" spans="1:9" ht="14.25" customHeight="1">
      <c r="A2528" s="1" t="s">
        <v>597</v>
      </c>
      <c r="B2528" s="1">
        <v>3239</v>
      </c>
      <c r="C2528" s="210">
        <v>11</v>
      </c>
      <c r="D2528" s="1">
        <v>219</v>
      </c>
      <c r="E2528" t="s">
        <v>65</v>
      </c>
      <c r="F2528">
        <v>9605</v>
      </c>
      <c r="G2528" s="139">
        <v>2011</v>
      </c>
      <c r="H2528" t="s">
        <v>154</v>
      </c>
      <c r="I2528">
        <v>219</v>
      </c>
    </row>
    <row r="2529" spans="1:9" ht="14.25" customHeight="1">
      <c r="A2529" s="1" t="s">
        <v>597</v>
      </c>
      <c r="B2529" s="1">
        <v>3239</v>
      </c>
      <c r="C2529" s="210">
        <v>10</v>
      </c>
      <c r="D2529" s="1">
        <v>233</v>
      </c>
      <c r="E2529" t="s">
        <v>65</v>
      </c>
      <c r="F2529">
        <v>9605</v>
      </c>
      <c r="G2529" s="139">
        <v>2011</v>
      </c>
      <c r="H2529" t="s">
        <v>153</v>
      </c>
      <c r="I2529">
        <v>233</v>
      </c>
    </row>
    <row r="2530" spans="1:9" ht="14.25" customHeight="1">
      <c r="A2530" s="1" t="s">
        <v>597</v>
      </c>
      <c r="B2530" s="1">
        <v>3239</v>
      </c>
      <c r="C2530" s="210">
        <v>9</v>
      </c>
      <c r="D2530" s="1">
        <v>279</v>
      </c>
      <c r="E2530" t="s">
        <v>65</v>
      </c>
      <c r="F2530">
        <v>9605</v>
      </c>
      <c r="G2530" s="139">
        <v>2011</v>
      </c>
      <c r="H2530" t="s">
        <v>152</v>
      </c>
      <c r="I2530">
        <v>279</v>
      </c>
    </row>
    <row r="2531" spans="1:9" ht="14.25" customHeight="1">
      <c r="A2531" s="1" t="s">
        <v>597</v>
      </c>
      <c r="B2531" s="1">
        <v>3239</v>
      </c>
      <c r="C2531" s="210">
        <v>8</v>
      </c>
      <c r="D2531" s="1">
        <v>358</v>
      </c>
      <c r="E2531" t="s">
        <v>65</v>
      </c>
      <c r="F2531">
        <v>9605</v>
      </c>
      <c r="G2531" s="139">
        <v>2011</v>
      </c>
      <c r="H2531" t="s">
        <v>151</v>
      </c>
      <c r="I2531">
        <v>358</v>
      </c>
    </row>
    <row r="2532" spans="1:9" ht="14.25" customHeight="1">
      <c r="A2532" s="1" t="s">
        <v>597</v>
      </c>
      <c r="B2532" s="1">
        <v>3239</v>
      </c>
      <c r="C2532" s="210">
        <v>7</v>
      </c>
      <c r="D2532" s="1">
        <v>276</v>
      </c>
      <c r="E2532" t="s">
        <v>65</v>
      </c>
      <c r="F2532">
        <v>9605</v>
      </c>
      <c r="G2532" s="139">
        <v>2011</v>
      </c>
      <c r="H2532" t="s">
        <v>150</v>
      </c>
      <c r="I2532">
        <v>276</v>
      </c>
    </row>
    <row r="2533" spans="1:9" ht="14.25" customHeight="1">
      <c r="A2533" s="1" t="s">
        <v>597</v>
      </c>
      <c r="B2533" s="1">
        <v>3239</v>
      </c>
      <c r="C2533" s="210">
        <v>6</v>
      </c>
      <c r="D2533" s="1">
        <v>201</v>
      </c>
      <c r="E2533" t="s">
        <v>65</v>
      </c>
      <c r="F2533">
        <v>9605</v>
      </c>
      <c r="G2533" s="139">
        <v>2011</v>
      </c>
      <c r="H2533" t="s">
        <v>149</v>
      </c>
      <c r="I2533">
        <v>201</v>
      </c>
    </row>
    <row r="2534" spans="1:9" ht="14.25" customHeight="1">
      <c r="A2534" s="1" t="s">
        <v>597</v>
      </c>
      <c r="B2534" s="1">
        <v>3239</v>
      </c>
      <c r="C2534" s="210">
        <v>5</v>
      </c>
      <c r="D2534" s="1">
        <v>300</v>
      </c>
      <c r="E2534" t="s">
        <v>65</v>
      </c>
      <c r="F2534">
        <v>9605</v>
      </c>
      <c r="G2534" s="139">
        <v>2011</v>
      </c>
      <c r="H2534" t="s">
        <v>148</v>
      </c>
      <c r="I2534">
        <v>300</v>
      </c>
    </row>
    <row r="2535" spans="1:9" ht="14.25" customHeight="1">
      <c r="A2535" s="1" t="s">
        <v>597</v>
      </c>
      <c r="B2535" s="1">
        <v>3239</v>
      </c>
      <c r="C2535" s="210">
        <v>4</v>
      </c>
      <c r="D2535" s="1">
        <v>310</v>
      </c>
      <c r="E2535" t="s">
        <v>65</v>
      </c>
      <c r="F2535">
        <v>9605</v>
      </c>
      <c r="G2535" s="139">
        <v>2011</v>
      </c>
      <c r="H2535" t="s">
        <v>147</v>
      </c>
      <c r="I2535">
        <v>310</v>
      </c>
    </row>
    <row r="2536" spans="1:9" ht="14.25" customHeight="1">
      <c r="A2536" s="1" t="s">
        <v>597</v>
      </c>
      <c r="B2536" s="1">
        <v>3239</v>
      </c>
      <c r="C2536" s="210">
        <v>3</v>
      </c>
      <c r="D2536" s="1">
        <v>337</v>
      </c>
      <c r="E2536" t="s">
        <v>65</v>
      </c>
      <c r="F2536">
        <v>9605</v>
      </c>
      <c r="G2536" s="139">
        <v>2011</v>
      </c>
      <c r="H2536" t="s">
        <v>146</v>
      </c>
      <c r="I2536">
        <v>337</v>
      </c>
    </row>
    <row r="2537" spans="1:9" ht="14.25" customHeight="1">
      <c r="A2537" s="1" t="s">
        <v>597</v>
      </c>
      <c r="B2537" s="1">
        <v>3239</v>
      </c>
      <c r="C2537" s="210">
        <v>2</v>
      </c>
      <c r="D2537" s="1">
        <v>245</v>
      </c>
      <c r="E2537" t="s">
        <v>65</v>
      </c>
      <c r="F2537">
        <v>9605</v>
      </c>
      <c r="G2537" s="139">
        <v>2011</v>
      </c>
      <c r="H2537" t="s">
        <v>145</v>
      </c>
      <c r="I2537">
        <v>245</v>
      </c>
    </row>
    <row r="2538" spans="1:9" ht="14.25" customHeight="1">
      <c r="A2538" s="1" t="s">
        <v>597</v>
      </c>
      <c r="B2538" s="1">
        <v>3239</v>
      </c>
      <c r="C2538" s="210">
        <v>1</v>
      </c>
      <c r="D2538" s="1">
        <v>252</v>
      </c>
      <c r="E2538" t="s">
        <v>65</v>
      </c>
      <c r="F2538">
        <v>9605</v>
      </c>
      <c r="G2538" s="139">
        <v>2011</v>
      </c>
      <c r="H2538" t="s">
        <v>144</v>
      </c>
      <c r="I2538">
        <v>252</v>
      </c>
    </row>
    <row r="2539" spans="1:9" ht="14.25" customHeight="1">
      <c r="A2539" s="1" t="s">
        <v>598</v>
      </c>
      <c r="B2539" s="1">
        <v>185.65000000000003</v>
      </c>
      <c r="C2539" s="210">
        <v>12</v>
      </c>
      <c r="D2539" s="1">
        <v>14.739000000000001</v>
      </c>
      <c r="E2539" t="s">
        <v>65</v>
      </c>
      <c r="F2539">
        <v>9606</v>
      </c>
      <c r="G2539" s="139">
        <v>2011</v>
      </c>
      <c r="H2539" t="s">
        <v>155</v>
      </c>
      <c r="I2539">
        <v>14.739000000000001</v>
      </c>
    </row>
    <row r="2540" spans="1:9" ht="14.25" customHeight="1">
      <c r="A2540" s="1" t="s">
        <v>598</v>
      </c>
      <c r="B2540" s="1">
        <v>185.65000000000003</v>
      </c>
      <c r="C2540" s="210">
        <v>11</v>
      </c>
      <c r="D2540" s="1">
        <v>10.592000000000001</v>
      </c>
      <c r="E2540" t="s">
        <v>65</v>
      </c>
      <c r="F2540">
        <v>9606</v>
      </c>
      <c r="G2540" s="139">
        <v>2011</v>
      </c>
      <c r="H2540" t="s">
        <v>154</v>
      </c>
      <c r="I2540">
        <v>10.592000000000001</v>
      </c>
    </row>
    <row r="2541" spans="1:9" ht="14.25" customHeight="1">
      <c r="A2541" s="1" t="s">
        <v>598</v>
      </c>
      <c r="B2541" s="1">
        <v>185.65000000000003</v>
      </c>
      <c r="C2541" s="210">
        <v>10</v>
      </c>
      <c r="D2541" s="1">
        <v>10.499000000000001</v>
      </c>
      <c r="E2541" t="s">
        <v>65</v>
      </c>
      <c r="F2541">
        <v>9606</v>
      </c>
      <c r="G2541" s="139">
        <v>2011</v>
      </c>
      <c r="H2541" t="s">
        <v>153</v>
      </c>
      <c r="I2541">
        <v>10.499000000000001</v>
      </c>
    </row>
    <row r="2542" spans="1:9" ht="14.25" customHeight="1">
      <c r="A2542" s="1" t="s">
        <v>598</v>
      </c>
      <c r="B2542" s="1">
        <v>185.65000000000003</v>
      </c>
      <c r="C2542" s="210">
        <v>9</v>
      </c>
      <c r="D2542" s="1">
        <v>17.166</v>
      </c>
      <c r="E2542" t="s">
        <v>65</v>
      </c>
      <c r="F2542">
        <v>9606</v>
      </c>
      <c r="G2542" s="139">
        <v>2011</v>
      </c>
      <c r="H2542" t="s">
        <v>152</v>
      </c>
      <c r="I2542">
        <v>17.166</v>
      </c>
    </row>
    <row r="2543" spans="1:9" ht="14.25" customHeight="1">
      <c r="A2543" s="1" t="s">
        <v>598</v>
      </c>
      <c r="B2543" s="1">
        <v>185.65000000000003</v>
      </c>
      <c r="C2543" s="210">
        <v>8</v>
      </c>
      <c r="D2543" s="1">
        <v>20.574999999999999</v>
      </c>
      <c r="E2543" t="s">
        <v>65</v>
      </c>
      <c r="F2543">
        <v>9606</v>
      </c>
      <c r="G2543" s="139">
        <v>2011</v>
      </c>
      <c r="H2543" t="s">
        <v>151</v>
      </c>
      <c r="I2543">
        <v>20.574999999999999</v>
      </c>
    </row>
    <row r="2544" spans="1:9" ht="14.25" customHeight="1">
      <c r="A2544" s="1" t="s">
        <v>598</v>
      </c>
      <c r="B2544" s="1">
        <v>185.65000000000003</v>
      </c>
      <c r="C2544" s="210">
        <v>7</v>
      </c>
      <c r="D2544" s="1">
        <v>15.904999999999999</v>
      </c>
      <c r="E2544" t="s">
        <v>65</v>
      </c>
      <c r="F2544">
        <v>9606</v>
      </c>
      <c r="G2544" s="139">
        <v>2011</v>
      </c>
      <c r="H2544" t="s">
        <v>150</v>
      </c>
      <c r="I2544">
        <v>15.904999999999999</v>
      </c>
    </row>
    <row r="2545" spans="1:9" ht="14.25" customHeight="1">
      <c r="A2545" s="1" t="s">
        <v>598</v>
      </c>
      <c r="B2545" s="1">
        <v>185.65000000000003</v>
      </c>
      <c r="C2545" s="210">
        <v>6</v>
      </c>
      <c r="D2545" s="1">
        <v>11.247</v>
      </c>
      <c r="E2545" t="s">
        <v>65</v>
      </c>
      <c r="F2545">
        <v>9606</v>
      </c>
      <c r="G2545" s="139">
        <v>2011</v>
      </c>
      <c r="H2545" t="s">
        <v>149</v>
      </c>
      <c r="I2545">
        <v>11.247</v>
      </c>
    </row>
    <row r="2546" spans="1:9" ht="14.25" customHeight="1">
      <c r="A2546" s="1" t="s">
        <v>598</v>
      </c>
      <c r="B2546" s="1">
        <v>185.65000000000003</v>
      </c>
      <c r="C2546" s="210">
        <v>5</v>
      </c>
      <c r="D2546" s="1">
        <v>17.937999999999999</v>
      </c>
      <c r="E2546" t="s">
        <v>65</v>
      </c>
      <c r="F2546">
        <v>9606</v>
      </c>
      <c r="G2546" s="139">
        <v>2011</v>
      </c>
      <c r="H2546" t="s">
        <v>148</v>
      </c>
      <c r="I2546">
        <v>17.937999999999999</v>
      </c>
    </row>
    <row r="2547" spans="1:9" ht="14.25" customHeight="1">
      <c r="A2547" s="1" t="s">
        <v>598</v>
      </c>
      <c r="B2547" s="1">
        <v>185.65000000000003</v>
      </c>
      <c r="C2547" s="210">
        <v>4</v>
      </c>
      <c r="D2547" s="1">
        <v>17.744</v>
      </c>
      <c r="E2547" t="s">
        <v>65</v>
      </c>
      <c r="F2547">
        <v>9606</v>
      </c>
      <c r="G2547" s="139">
        <v>2011</v>
      </c>
      <c r="H2547" t="s">
        <v>147</v>
      </c>
      <c r="I2547">
        <v>17.744</v>
      </c>
    </row>
    <row r="2548" spans="1:9" ht="14.25" customHeight="1">
      <c r="A2548" s="1" t="s">
        <v>598</v>
      </c>
      <c r="B2548" s="1">
        <v>185.65000000000003</v>
      </c>
      <c r="C2548" s="210">
        <v>3</v>
      </c>
      <c r="D2548" s="1">
        <v>20.323</v>
      </c>
      <c r="E2548" t="s">
        <v>65</v>
      </c>
      <c r="F2548">
        <v>9606</v>
      </c>
      <c r="G2548" s="139">
        <v>2011</v>
      </c>
      <c r="H2548" t="s">
        <v>146</v>
      </c>
      <c r="I2548">
        <v>20.323</v>
      </c>
    </row>
    <row r="2549" spans="1:9" ht="14.25" customHeight="1">
      <c r="A2549" s="1" t="s">
        <v>598</v>
      </c>
      <c r="B2549" s="1">
        <v>185.65000000000003</v>
      </c>
      <c r="C2549" s="210">
        <v>2</v>
      </c>
      <c r="D2549" s="1">
        <v>14.161</v>
      </c>
      <c r="E2549" t="s">
        <v>65</v>
      </c>
      <c r="F2549">
        <v>9606</v>
      </c>
      <c r="G2549" s="139">
        <v>2011</v>
      </c>
      <c r="H2549" t="s">
        <v>145</v>
      </c>
      <c r="I2549">
        <v>14.161</v>
      </c>
    </row>
    <row r="2550" spans="1:9" ht="14.25" customHeight="1">
      <c r="A2550" s="1" t="s">
        <v>598</v>
      </c>
      <c r="B2550" s="1">
        <v>185.65000000000003</v>
      </c>
      <c r="C2550" s="210">
        <v>1</v>
      </c>
      <c r="D2550" s="1">
        <v>14.760999999999999</v>
      </c>
      <c r="E2550" t="s">
        <v>65</v>
      </c>
      <c r="F2550">
        <v>9606</v>
      </c>
      <c r="G2550" s="139">
        <v>2011</v>
      </c>
      <c r="H2550" t="s">
        <v>144</v>
      </c>
      <c r="I2550">
        <v>14.760999999999999</v>
      </c>
    </row>
    <row r="2551" spans="1:9" ht="14.25" customHeight="1">
      <c r="A2551" s="1" t="s">
        <v>599</v>
      </c>
      <c r="B2551" s="1" t="s">
        <v>9</v>
      </c>
      <c r="C2551" s="210" t="s">
        <v>9</v>
      </c>
      <c r="D2551" s="1" t="s">
        <v>8</v>
      </c>
      <c r="E2551" t="s">
        <v>27</v>
      </c>
      <c r="F2551">
        <v>9601</v>
      </c>
      <c r="G2551" s="139">
        <v>2011</v>
      </c>
      <c r="H2551" t="s">
        <v>155</v>
      </c>
      <c r="I2551">
        <v>-1</v>
      </c>
    </row>
    <row r="2552" spans="1:9" ht="14.25" customHeight="1">
      <c r="A2552" s="1" t="s">
        <v>599</v>
      </c>
      <c r="B2552" s="1" t="s">
        <v>9</v>
      </c>
      <c r="C2552" s="210" t="s">
        <v>9</v>
      </c>
      <c r="D2552" s="1" t="s">
        <v>8</v>
      </c>
      <c r="E2552" t="s">
        <v>27</v>
      </c>
      <c r="F2552">
        <v>9601</v>
      </c>
      <c r="G2552" s="139">
        <v>2011</v>
      </c>
      <c r="H2552" t="s">
        <v>154</v>
      </c>
      <c r="I2552">
        <v>-1</v>
      </c>
    </row>
    <row r="2553" spans="1:9" ht="14.25" customHeight="1">
      <c r="A2553" s="1" t="s">
        <v>599</v>
      </c>
      <c r="B2553" s="1" t="s">
        <v>9</v>
      </c>
      <c r="C2553" s="210" t="s">
        <v>9</v>
      </c>
      <c r="D2553" s="1" t="s">
        <v>8</v>
      </c>
      <c r="E2553" t="s">
        <v>27</v>
      </c>
      <c r="F2553">
        <v>9601</v>
      </c>
      <c r="G2553" s="139">
        <v>2011</v>
      </c>
      <c r="H2553" t="s">
        <v>153</v>
      </c>
      <c r="I2553">
        <v>-1</v>
      </c>
    </row>
    <row r="2554" spans="1:9" ht="14.25" customHeight="1">
      <c r="A2554" s="1" t="s">
        <v>599</v>
      </c>
      <c r="B2554" s="1" t="s">
        <v>9</v>
      </c>
      <c r="C2554" s="210" t="s">
        <v>9</v>
      </c>
      <c r="D2554" s="1" t="s">
        <v>8</v>
      </c>
      <c r="E2554" t="s">
        <v>27</v>
      </c>
      <c r="F2554">
        <v>9601</v>
      </c>
      <c r="G2554" s="139">
        <v>2011</v>
      </c>
      <c r="H2554" t="s">
        <v>152</v>
      </c>
      <c r="I2554">
        <v>-1</v>
      </c>
    </row>
    <row r="2555" spans="1:9" ht="14.25" customHeight="1">
      <c r="A2555" s="1" t="s">
        <v>599</v>
      </c>
      <c r="B2555" s="1" t="s">
        <v>9</v>
      </c>
      <c r="C2555" s="210" t="s">
        <v>9</v>
      </c>
      <c r="D2555" s="1" t="s">
        <v>8</v>
      </c>
      <c r="E2555" t="s">
        <v>27</v>
      </c>
      <c r="F2555">
        <v>9601</v>
      </c>
      <c r="G2555" s="139">
        <v>2011</v>
      </c>
      <c r="H2555" t="s">
        <v>151</v>
      </c>
      <c r="I2555">
        <v>-1</v>
      </c>
    </row>
    <row r="2556" spans="1:9" ht="14.25" customHeight="1">
      <c r="A2556" s="1" t="s">
        <v>599</v>
      </c>
      <c r="B2556" s="1" t="s">
        <v>9</v>
      </c>
      <c r="C2556" s="210" t="s">
        <v>9</v>
      </c>
      <c r="D2556" s="1" t="s">
        <v>8</v>
      </c>
      <c r="E2556" t="s">
        <v>27</v>
      </c>
      <c r="F2556">
        <v>9601</v>
      </c>
      <c r="G2556" s="139">
        <v>2011</v>
      </c>
      <c r="H2556" t="s">
        <v>150</v>
      </c>
      <c r="I2556">
        <v>-1</v>
      </c>
    </row>
    <row r="2557" spans="1:9" ht="14.25" customHeight="1">
      <c r="A2557" s="1" t="s">
        <v>599</v>
      </c>
      <c r="B2557" s="1" t="s">
        <v>9</v>
      </c>
      <c r="C2557" s="210" t="s">
        <v>9</v>
      </c>
      <c r="D2557" s="1" t="s">
        <v>8</v>
      </c>
      <c r="E2557" t="s">
        <v>27</v>
      </c>
      <c r="F2557">
        <v>9601</v>
      </c>
      <c r="G2557" s="139">
        <v>2011</v>
      </c>
      <c r="H2557" t="s">
        <v>149</v>
      </c>
      <c r="I2557">
        <v>-1</v>
      </c>
    </row>
    <row r="2558" spans="1:9" ht="14.25" customHeight="1">
      <c r="A2558" s="1" t="s">
        <v>599</v>
      </c>
      <c r="B2558" s="1" t="s">
        <v>9</v>
      </c>
      <c r="C2558" s="210" t="s">
        <v>9</v>
      </c>
      <c r="D2558" s="1" t="s">
        <v>8</v>
      </c>
      <c r="E2558" t="s">
        <v>27</v>
      </c>
      <c r="F2558">
        <v>9601</v>
      </c>
      <c r="G2558" s="139">
        <v>2011</v>
      </c>
      <c r="H2558" t="s">
        <v>148</v>
      </c>
      <c r="I2558">
        <v>-1</v>
      </c>
    </row>
    <row r="2559" spans="1:9" ht="14.25" customHeight="1">
      <c r="A2559" s="1" t="s">
        <v>599</v>
      </c>
      <c r="B2559" s="1" t="s">
        <v>9</v>
      </c>
      <c r="C2559" s="210" t="s">
        <v>9</v>
      </c>
      <c r="D2559" s="1" t="s">
        <v>8</v>
      </c>
      <c r="E2559" t="s">
        <v>27</v>
      </c>
      <c r="F2559">
        <v>9601</v>
      </c>
      <c r="G2559" s="139">
        <v>2011</v>
      </c>
      <c r="H2559" t="s">
        <v>147</v>
      </c>
      <c r="I2559">
        <v>-1</v>
      </c>
    </row>
    <row r="2560" spans="1:9" ht="14.25" customHeight="1">
      <c r="A2560" s="1" t="s">
        <v>599</v>
      </c>
      <c r="B2560" s="1" t="s">
        <v>9</v>
      </c>
      <c r="C2560" s="210" t="s">
        <v>9</v>
      </c>
      <c r="D2560" s="1" t="s">
        <v>8</v>
      </c>
      <c r="E2560" t="s">
        <v>27</v>
      </c>
      <c r="F2560">
        <v>9601</v>
      </c>
      <c r="G2560" s="139">
        <v>2011</v>
      </c>
      <c r="H2560" t="s">
        <v>146</v>
      </c>
      <c r="I2560">
        <v>-1</v>
      </c>
    </row>
    <row r="2561" spans="1:9" ht="14.25" customHeight="1">
      <c r="A2561" s="1" t="s">
        <v>599</v>
      </c>
      <c r="B2561" s="1" t="s">
        <v>9</v>
      </c>
      <c r="C2561" s="210" t="s">
        <v>9</v>
      </c>
      <c r="D2561" s="1" t="s">
        <v>8</v>
      </c>
      <c r="E2561" t="s">
        <v>27</v>
      </c>
      <c r="F2561">
        <v>9601</v>
      </c>
      <c r="G2561" s="139">
        <v>2011</v>
      </c>
      <c r="H2561" t="s">
        <v>145</v>
      </c>
      <c r="I2561">
        <v>-1</v>
      </c>
    </row>
    <row r="2562" spans="1:9" ht="14.25" customHeight="1">
      <c r="A2562" s="1" t="s">
        <v>599</v>
      </c>
      <c r="B2562" s="1" t="s">
        <v>9</v>
      </c>
      <c r="C2562" s="210" t="s">
        <v>9</v>
      </c>
      <c r="D2562" s="1" t="s">
        <v>8</v>
      </c>
      <c r="E2562" t="s">
        <v>27</v>
      </c>
      <c r="F2562">
        <v>9601</v>
      </c>
      <c r="G2562" s="139">
        <v>2011</v>
      </c>
      <c r="H2562" t="s">
        <v>144</v>
      </c>
      <c r="I2562">
        <v>-1</v>
      </c>
    </row>
    <row r="2563" spans="1:9" ht="14.25" customHeight="1">
      <c r="A2563" s="1" t="s">
        <v>600</v>
      </c>
      <c r="B2563" s="1" t="s">
        <v>9</v>
      </c>
      <c r="C2563" s="210" t="s">
        <v>9</v>
      </c>
      <c r="D2563" s="1" t="s">
        <v>8</v>
      </c>
      <c r="E2563" t="s">
        <v>27</v>
      </c>
      <c r="F2563">
        <v>9602</v>
      </c>
      <c r="G2563" s="139">
        <v>2011</v>
      </c>
      <c r="H2563" t="s">
        <v>155</v>
      </c>
      <c r="I2563">
        <v>-1</v>
      </c>
    </row>
    <row r="2564" spans="1:9" ht="14.25" customHeight="1">
      <c r="A2564" s="1" t="s">
        <v>600</v>
      </c>
      <c r="B2564" s="1" t="s">
        <v>9</v>
      </c>
      <c r="C2564" s="210" t="s">
        <v>9</v>
      </c>
      <c r="D2564" s="1" t="s">
        <v>8</v>
      </c>
      <c r="E2564" t="s">
        <v>27</v>
      </c>
      <c r="F2564">
        <v>9602</v>
      </c>
      <c r="G2564" s="139">
        <v>2011</v>
      </c>
      <c r="H2564" t="s">
        <v>154</v>
      </c>
      <c r="I2564">
        <v>-1</v>
      </c>
    </row>
    <row r="2565" spans="1:9" ht="14.25" customHeight="1">
      <c r="A2565" s="1" t="s">
        <v>600</v>
      </c>
      <c r="B2565" s="1" t="s">
        <v>9</v>
      </c>
      <c r="C2565" s="210" t="s">
        <v>9</v>
      </c>
      <c r="D2565" s="1" t="s">
        <v>8</v>
      </c>
      <c r="E2565" t="s">
        <v>27</v>
      </c>
      <c r="F2565">
        <v>9602</v>
      </c>
      <c r="G2565" s="139">
        <v>2011</v>
      </c>
      <c r="H2565" t="s">
        <v>153</v>
      </c>
      <c r="I2565">
        <v>-1</v>
      </c>
    </row>
    <row r="2566" spans="1:9" ht="14.25" customHeight="1">
      <c r="A2566" s="1" t="s">
        <v>600</v>
      </c>
      <c r="B2566" s="1" t="s">
        <v>9</v>
      </c>
      <c r="C2566" s="210" t="s">
        <v>9</v>
      </c>
      <c r="D2566" s="1" t="s">
        <v>8</v>
      </c>
      <c r="E2566" t="s">
        <v>27</v>
      </c>
      <c r="F2566">
        <v>9602</v>
      </c>
      <c r="G2566" s="139">
        <v>2011</v>
      </c>
      <c r="H2566" t="s">
        <v>152</v>
      </c>
      <c r="I2566">
        <v>-1</v>
      </c>
    </row>
    <row r="2567" spans="1:9" ht="14.25" customHeight="1">
      <c r="A2567" s="1" t="s">
        <v>600</v>
      </c>
      <c r="B2567" s="1" t="s">
        <v>9</v>
      </c>
      <c r="C2567" s="210" t="s">
        <v>9</v>
      </c>
      <c r="D2567" s="1" t="s">
        <v>8</v>
      </c>
      <c r="E2567" t="s">
        <v>27</v>
      </c>
      <c r="F2567">
        <v>9602</v>
      </c>
      <c r="G2567" s="139">
        <v>2011</v>
      </c>
      <c r="H2567" t="s">
        <v>151</v>
      </c>
      <c r="I2567">
        <v>-1</v>
      </c>
    </row>
    <row r="2568" spans="1:9" ht="14.25" customHeight="1">
      <c r="A2568" s="1" t="s">
        <v>600</v>
      </c>
      <c r="B2568" s="1" t="s">
        <v>9</v>
      </c>
      <c r="C2568" s="210" t="s">
        <v>9</v>
      </c>
      <c r="D2568" s="1" t="s">
        <v>8</v>
      </c>
      <c r="E2568" t="s">
        <v>27</v>
      </c>
      <c r="F2568">
        <v>9602</v>
      </c>
      <c r="G2568" s="139">
        <v>2011</v>
      </c>
      <c r="H2568" t="s">
        <v>150</v>
      </c>
      <c r="I2568">
        <v>-1</v>
      </c>
    </row>
    <row r="2569" spans="1:9" ht="14.25" customHeight="1">
      <c r="A2569" s="1" t="s">
        <v>600</v>
      </c>
      <c r="B2569" s="1" t="s">
        <v>9</v>
      </c>
      <c r="C2569" s="210" t="s">
        <v>9</v>
      </c>
      <c r="D2569" s="1" t="s">
        <v>8</v>
      </c>
      <c r="E2569" t="s">
        <v>27</v>
      </c>
      <c r="F2569">
        <v>9602</v>
      </c>
      <c r="G2569" s="139">
        <v>2011</v>
      </c>
      <c r="H2569" t="s">
        <v>149</v>
      </c>
      <c r="I2569">
        <v>-1</v>
      </c>
    </row>
    <row r="2570" spans="1:9" ht="14.25" customHeight="1">
      <c r="A2570" s="1" t="s">
        <v>600</v>
      </c>
      <c r="B2570" s="1" t="s">
        <v>9</v>
      </c>
      <c r="C2570" s="210" t="s">
        <v>9</v>
      </c>
      <c r="D2570" s="1" t="s">
        <v>8</v>
      </c>
      <c r="E2570" t="s">
        <v>27</v>
      </c>
      <c r="F2570">
        <v>9602</v>
      </c>
      <c r="G2570" s="139">
        <v>2011</v>
      </c>
      <c r="H2570" t="s">
        <v>148</v>
      </c>
      <c r="I2570">
        <v>-1</v>
      </c>
    </row>
    <row r="2571" spans="1:9" ht="14.25" customHeight="1">
      <c r="A2571" s="1" t="s">
        <v>600</v>
      </c>
      <c r="B2571" s="1" t="s">
        <v>9</v>
      </c>
      <c r="C2571" s="210" t="s">
        <v>9</v>
      </c>
      <c r="D2571" s="1" t="s">
        <v>8</v>
      </c>
      <c r="E2571" t="s">
        <v>27</v>
      </c>
      <c r="F2571">
        <v>9602</v>
      </c>
      <c r="G2571" s="139">
        <v>2011</v>
      </c>
      <c r="H2571" t="s">
        <v>147</v>
      </c>
      <c r="I2571">
        <v>-1</v>
      </c>
    </row>
    <row r="2572" spans="1:9" ht="14.25" customHeight="1">
      <c r="A2572" s="1" t="s">
        <v>600</v>
      </c>
      <c r="B2572" s="1" t="s">
        <v>9</v>
      </c>
      <c r="C2572" s="210" t="s">
        <v>9</v>
      </c>
      <c r="D2572" s="1" t="s">
        <v>8</v>
      </c>
      <c r="E2572" t="s">
        <v>27</v>
      </c>
      <c r="F2572">
        <v>9602</v>
      </c>
      <c r="G2572" s="139">
        <v>2011</v>
      </c>
      <c r="H2572" t="s">
        <v>146</v>
      </c>
      <c r="I2572">
        <v>-1</v>
      </c>
    </row>
    <row r="2573" spans="1:9" ht="14.25" customHeight="1">
      <c r="A2573" s="1" t="s">
        <v>600</v>
      </c>
      <c r="B2573" s="1" t="s">
        <v>9</v>
      </c>
      <c r="C2573" s="210" t="s">
        <v>9</v>
      </c>
      <c r="D2573" s="1" t="s">
        <v>8</v>
      </c>
      <c r="E2573" t="s">
        <v>27</v>
      </c>
      <c r="F2573">
        <v>9602</v>
      </c>
      <c r="G2573" s="139">
        <v>2011</v>
      </c>
      <c r="H2573" t="s">
        <v>145</v>
      </c>
      <c r="I2573">
        <v>-1</v>
      </c>
    </row>
    <row r="2574" spans="1:9" ht="14.25" customHeight="1">
      <c r="A2574" s="1" t="s">
        <v>600</v>
      </c>
      <c r="B2574" s="1" t="s">
        <v>9</v>
      </c>
      <c r="C2574" s="210" t="s">
        <v>9</v>
      </c>
      <c r="D2574" s="1" t="s">
        <v>8</v>
      </c>
      <c r="E2574" t="s">
        <v>27</v>
      </c>
      <c r="F2574">
        <v>9602</v>
      </c>
      <c r="G2574" s="139">
        <v>2011</v>
      </c>
      <c r="H2574" t="s">
        <v>144</v>
      </c>
      <c r="I2574">
        <v>-1</v>
      </c>
    </row>
    <row r="2575" spans="1:9" ht="14.25" customHeight="1">
      <c r="A2575" s="1" t="s">
        <v>601</v>
      </c>
      <c r="B2575" s="1" t="s">
        <v>9</v>
      </c>
      <c r="C2575" s="210" t="s">
        <v>9</v>
      </c>
      <c r="D2575" s="1" t="s">
        <v>8</v>
      </c>
      <c r="E2575" t="s">
        <v>27</v>
      </c>
      <c r="F2575">
        <v>9603</v>
      </c>
      <c r="G2575" s="139">
        <v>2011</v>
      </c>
      <c r="H2575" t="s">
        <v>155</v>
      </c>
      <c r="I2575">
        <v>-1</v>
      </c>
    </row>
    <row r="2576" spans="1:9" ht="14.25" customHeight="1">
      <c r="A2576" s="1" t="s">
        <v>601</v>
      </c>
      <c r="B2576" s="1" t="s">
        <v>9</v>
      </c>
      <c r="C2576" s="210" t="s">
        <v>9</v>
      </c>
      <c r="D2576" s="1" t="s">
        <v>8</v>
      </c>
      <c r="E2576" t="s">
        <v>27</v>
      </c>
      <c r="F2576">
        <v>9603</v>
      </c>
      <c r="G2576" s="139">
        <v>2011</v>
      </c>
      <c r="H2576" t="s">
        <v>154</v>
      </c>
      <c r="I2576">
        <v>-1</v>
      </c>
    </row>
    <row r="2577" spans="1:9" ht="14.25" customHeight="1">
      <c r="A2577" s="1" t="s">
        <v>601</v>
      </c>
      <c r="B2577" s="1" t="s">
        <v>9</v>
      </c>
      <c r="C2577" s="210" t="s">
        <v>9</v>
      </c>
      <c r="D2577" s="1" t="s">
        <v>8</v>
      </c>
      <c r="E2577" t="s">
        <v>27</v>
      </c>
      <c r="F2577">
        <v>9603</v>
      </c>
      <c r="G2577" s="139">
        <v>2011</v>
      </c>
      <c r="H2577" t="s">
        <v>153</v>
      </c>
      <c r="I2577">
        <v>-1</v>
      </c>
    </row>
    <row r="2578" spans="1:9" ht="14.25" customHeight="1">
      <c r="A2578" s="1" t="s">
        <v>601</v>
      </c>
      <c r="B2578" s="1" t="s">
        <v>9</v>
      </c>
      <c r="C2578" s="210" t="s">
        <v>9</v>
      </c>
      <c r="D2578" s="1" t="s">
        <v>8</v>
      </c>
      <c r="E2578" t="s">
        <v>27</v>
      </c>
      <c r="F2578">
        <v>9603</v>
      </c>
      <c r="G2578" s="139">
        <v>2011</v>
      </c>
      <c r="H2578" t="s">
        <v>152</v>
      </c>
      <c r="I2578">
        <v>-1</v>
      </c>
    </row>
    <row r="2579" spans="1:9" ht="14.25" customHeight="1">
      <c r="A2579" s="1" t="s">
        <v>601</v>
      </c>
      <c r="B2579" s="1" t="s">
        <v>9</v>
      </c>
      <c r="C2579" s="210" t="s">
        <v>9</v>
      </c>
      <c r="D2579" s="1" t="s">
        <v>8</v>
      </c>
      <c r="E2579" t="s">
        <v>27</v>
      </c>
      <c r="F2579">
        <v>9603</v>
      </c>
      <c r="G2579" s="139">
        <v>2011</v>
      </c>
      <c r="H2579" t="s">
        <v>151</v>
      </c>
      <c r="I2579">
        <v>-1</v>
      </c>
    </row>
    <row r="2580" spans="1:9" ht="14.25" customHeight="1">
      <c r="A2580" s="1" t="s">
        <v>601</v>
      </c>
      <c r="B2580" s="1" t="s">
        <v>9</v>
      </c>
      <c r="C2580" s="210" t="s">
        <v>9</v>
      </c>
      <c r="D2580" s="1" t="s">
        <v>8</v>
      </c>
      <c r="E2580" t="s">
        <v>27</v>
      </c>
      <c r="F2580">
        <v>9603</v>
      </c>
      <c r="G2580" s="139">
        <v>2011</v>
      </c>
      <c r="H2580" t="s">
        <v>150</v>
      </c>
      <c r="I2580">
        <v>-1</v>
      </c>
    </row>
    <row r="2581" spans="1:9" ht="14.25" customHeight="1">
      <c r="A2581" s="1" t="s">
        <v>601</v>
      </c>
      <c r="B2581" s="1" t="s">
        <v>9</v>
      </c>
      <c r="C2581" s="210" t="s">
        <v>9</v>
      </c>
      <c r="D2581" s="1" t="s">
        <v>8</v>
      </c>
      <c r="E2581" t="s">
        <v>27</v>
      </c>
      <c r="F2581">
        <v>9603</v>
      </c>
      <c r="G2581" s="139">
        <v>2011</v>
      </c>
      <c r="H2581" t="s">
        <v>149</v>
      </c>
      <c r="I2581">
        <v>-1</v>
      </c>
    </row>
    <row r="2582" spans="1:9" ht="14.25" customHeight="1">
      <c r="A2582" s="1" t="s">
        <v>601</v>
      </c>
      <c r="B2582" s="1" t="s">
        <v>9</v>
      </c>
      <c r="C2582" s="210" t="s">
        <v>9</v>
      </c>
      <c r="D2582" s="1" t="s">
        <v>8</v>
      </c>
      <c r="E2582" t="s">
        <v>27</v>
      </c>
      <c r="F2582">
        <v>9603</v>
      </c>
      <c r="G2582" s="139">
        <v>2011</v>
      </c>
      <c r="H2582" t="s">
        <v>148</v>
      </c>
      <c r="I2582">
        <v>-1</v>
      </c>
    </row>
    <row r="2583" spans="1:9" ht="14.25" customHeight="1">
      <c r="A2583" s="1" t="s">
        <v>601</v>
      </c>
      <c r="B2583" s="1" t="s">
        <v>9</v>
      </c>
      <c r="C2583" s="210" t="s">
        <v>9</v>
      </c>
      <c r="D2583" s="1" t="s">
        <v>8</v>
      </c>
      <c r="E2583" t="s">
        <v>27</v>
      </c>
      <c r="F2583">
        <v>9603</v>
      </c>
      <c r="G2583" s="139">
        <v>2011</v>
      </c>
      <c r="H2583" t="s">
        <v>147</v>
      </c>
      <c r="I2583">
        <v>-1</v>
      </c>
    </row>
    <row r="2584" spans="1:9" ht="14.25" customHeight="1">
      <c r="A2584" s="1" t="s">
        <v>601</v>
      </c>
      <c r="B2584" s="1" t="s">
        <v>9</v>
      </c>
      <c r="C2584" s="210" t="s">
        <v>9</v>
      </c>
      <c r="D2584" s="1" t="s">
        <v>8</v>
      </c>
      <c r="E2584" t="s">
        <v>27</v>
      </c>
      <c r="F2584">
        <v>9603</v>
      </c>
      <c r="G2584" s="139">
        <v>2011</v>
      </c>
      <c r="H2584" t="s">
        <v>146</v>
      </c>
      <c r="I2584">
        <v>-1</v>
      </c>
    </row>
    <row r="2585" spans="1:9" ht="14.25" customHeight="1">
      <c r="A2585" s="1" t="s">
        <v>601</v>
      </c>
      <c r="B2585" s="1" t="s">
        <v>9</v>
      </c>
      <c r="C2585" s="210" t="s">
        <v>9</v>
      </c>
      <c r="D2585" s="1" t="s">
        <v>8</v>
      </c>
      <c r="E2585" t="s">
        <v>27</v>
      </c>
      <c r="F2585">
        <v>9603</v>
      </c>
      <c r="G2585" s="139">
        <v>2011</v>
      </c>
      <c r="H2585" t="s">
        <v>145</v>
      </c>
      <c r="I2585">
        <v>-1</v>
      </c>
    </row>
    <row r="2586" spans="1:9" ht="14.25" customHeight="1">
      <c r="A2586" s="1" t="s">
        <v>601</v>
      </c>
      <c r="B2586" s="1" t="s">
        <v>9</v>
      </c>
      <c r="C2586" s="210" t="s">
        <v>9</v>
      </c>
      <c r="D2586" s="1" t="s">
        <v>8</v>
      </c>
      <c r="E2586" t="s">
        <v>27</v>
      </c>
      <c r="F2586">
        <v>9603</v>
      </c>
      <c r="G2586" s="139">
        <v>2011</v>
      </c>
      <c r="H2586" t="s">
        <v>144</v>
      </c>
      <c r="I2586">
        <v>-1</v>
      </c>
    </row>
    <row r="2587" spans="1:9" ht="14.25" customHeight="1">
      <c r="A2587" s="1" t="s">
        <v>602</v>
      </c>
      <c r="B2587" s="1" t="s">
        <v>9</v>
      </c>
      <c r="C2587" s="210" t="s">
        <v>9</v>
      </c>
      <c r="D2587" s="1" t="s">
        <v>8</v>
      </c>
      <c r="E2587" t="s">
        <v>27</v>
      </c>
      <c r="F2587">
        <v>9604</v>
      </c>
      <c r="G2587" s="139">
        <v>2011</v>
      </c>
      <c r="H2587" t="s">
        <v>155</v>
      </c>
      <c r="I2587">
        <v>-1</v>
      </c>
    </row>
    <row r="2588" spans="1:9" ht="14.25" customHeight="1">
      <c r="A2588" s="1" t="s">
        <v>602</v>
      </c>
      <c r="B2588" s="1" t="s">
        <v>9</v>
      </c>
      <c r="C2588" s="210" t="s">
        <v>9</v>
      </c>
      <c r="D2588" s="1" t="s">
        <v>8</v>
      </c>
      <c r="E2588" t="s">
        <v>27</v>
      </c>
      <c r="F2588">
        <v>9604</v>
      </c>
      <c r="G2588" s="139">
        <v>2011</v>
      </c>
      <c r="H2588" t="s">
        <v>154</v>
      </c>
      <c r="I2588">
        <v>-1</v>
      </c>
    </row>
    <row r="2589" spans="1:9" ht="14.25" customHeight="1">
      <c r="A2589" s="1" t="s">
        <v>602</v>
      </c>
      <c r="B2589" s="1" t="s">
        <v>9</v>
      </c>
      <c r="C2589" s="210" t="s">
        <v>9</v>
      </c>
      <c r="D2589" s="1" t="s">
        <v>8</v>
      </c>
      <c r="E2589" t="s">
        <v>27</v>
      </c>
      <c r="F2589">
        <v>9604</v>
      </c>
      <c r="G2589" s="139">
        <v>2011</v>
      </c>
      <c r="H2589" t="s">
        <v>153</v>
      </c>
      <c r="I2589">
        <v>-1</v>
      </c>
    </row>
    <row r="2590" spans="1:9" ht="14.25" customHeight="1">
      <c r="A2590" s="1" t="s">
        <v>602</v>
      </c>
      <c r="B2590" s="1" t="s">
        <v>9</v>
      </c>
      <c r="C2590" s="210" t="s">
        <v>9</v>
      </c>
      <c r="D2590" s="1" t="s">
        <v>8</v>
      </c>
      <c r="E2590" t="s">
        <v>27</v>
      </c>
      <c r="F2590">
        <v>9604</v>
      </c>
      <c r="G2590" s="139">
        <v>2011</v>
      </c>
      <c r="H2590" t="s">
        <v>152</v>
      </c>
      <c r="I2590">
        <v>-1</v>
      </c>
    </row>
    <row r="2591" spans="1:9" ht="14.25" customHeight="1">
      <c r="A2591" s="1" t="s">
        <v>602</v>
      </c>
      <c r="B2591" s="1" t="s">
        <v>9</v>
      </c>
      <c r="C2591" s="210" t="s">
        <v>9</v>
      </c>
      <c r="D2591" s="1" t="s">
        <v>8</v>
      </c>
      <c r="E2591" t="s">
        <v>27</v>
      </c>
      <c r="F2591">
        <v>9604</v>
      </c>
      <c r="G2591" s="139">
        <v>2011</v>
      </c>
      <c r="H2591" t="s">
        <v>151</v>
      </c>
      <c r="I2591">
        <v>-1</v>
      </c>
    </row>
    <row r="2592" spans="1:9" ht="14.25" customHeight="1">
      <c r="A2592" s="1" t="s">
        <v>602</v>
      </c>
      <c r="B2592" s="1" t="s">
        <v>9</v>
      </c>
      <c r="C2592" s="210" t="s">
        <v>9</v>
      </c>
      <c r="D2592" s="1" t="s">
        <v>8</v>
      </c>
      <c r="E2592" t="s">
        <v>27</v>
      </c>
      <c r="F2592">
        <v>9604</v>
      </c>
      <c r="G2592" s="139">
        <v>2011</v>
      </c>
      <c r="H2592" t="s">
        <v>150</v>
      </c>
      <c r="I2592">
        <v>-1</v>
      </c>
    </row>
    <row r="2593" spans="1:9" ht="14.25" customHeight="1">
      <c r="A2593" s="1" t="s">
        <v>602</v>
      </c>
      <c r="B2593" s="1" t="s">
        <v>9</v>
      </c>
      <c r="C2593" s="210" t="s">
        <v>9</v>
      </c>
      <c r="D2593" s="1" t="s">
        <v>8</v>
      </c>
      <c r="E2593" t="s">
        <v>27</v>
      </c>
      <c r="F2593">
        <v>9604</v>
      </c>
      <c r="G2593" s="139">
        <v>2011</v>
      </c>
      <c r="H2593" t="s">
        <v>149</v>
      </c>
      <c r="I2593">
        <v>-1</v>
      </c>
    </row>
    <row r="2594" spans="1:9" ht="14.25" customHeight="1">
      <c r="A2594" s="1" t="s">
        <v>602</v>
      </c>
      <c r="B2594" s="1" t="s">
        <v>9</v>
      </c>
      <c r="C2594" s="210" t="s">
        <v>9</v>
      </c>
      <c r="D2594" s="1" t="s">
        <v>8</v>
      </c>
      <c r="E2594" t="s">
        <v>27</v>
      </c>
      <c r="F2594">
        <v>9604</v>
      </c>
      <c r="G2594" s="139">
        <v>2011</v>
      </c>
      <c r="H2594" t="s">
        <v>148</v>
      </c>
      <c r="I2594">
        <v>-1</v>
      </c>
    </row>
    <row r="2595" spans="1:9" ht="14.25" customHeight="1">
      <c r="A2595" s="1" t="s">
        <v>602</v>
      </c>
      <c r="B2595" s="1" t="s">
        <v>9</v>
      </c>
      <c r="C2595" s="210" t="s">
        <v>9</v>
      </c>
      <c r="D2595" s="1" t="s">
        <v>8</v>
      </c>
      <c r="E2595" t="s">
        <v>27</v>
      </c>
      <c r="F2595">
        <v>9604</v>
      </c>
      <c r="G2595" s="139">
        <v>2011</v>
      </c>
      <c r="H2595" t="s">
        <v>147</v>
      </c>
      <c r="I2595">
        <v>-1</v>
      </c>
    </row>
    <row r="2596" spans="1:9" ht="14.25" customHeight="1">
      <c r="A2596" s="1" t="s">
        <v>602</v>
      </c>
      <c r="B2596" s="1" t="s">
        <v>9</v>
      </c>
      <c r="C2596" s="210" t="s">
        <v>9</v>
      </c>
      <c r="D2596" s="1" t="s">
        <v>8</v>
      </c>
      <c r="E2596" t="s">
        <v>27</v>
      </c>
      <c r="F2596">
        <v>9604</v>
      </c>
      <c r="G2596" s="139">
        <v>2011</v>
      </c>
      <c r="H2596" t="s">
        <v>146</v>
      </c>
      <c r="I2596">
        <v>-1</v>
      </c>
    </row>
    <row r="2597" spans="1:9" ht="14.25" customHeight="1">
      <c r="A2597" s="1" t="s">
        <v>602</v>
      </c>
      <c r="B2597" s="1" t="s">
        <v>9</v>
      </c>
      <c r="C2597" s="210" t="s">
        <v>9</v>
      </c>
      <c r="D2597" s="1" t="s">
        <v>8</v>
      </c>
      <c r="E2597" t="s">
        <v>27</v>
      </c>
      <c r="F2597">
        <v>9604</v>
      </c>
      <c r="G2597" s="139">
        <v>2011</v>
      </c>
      <c r="H2597" t="s">
        <v>145</v>
      </c>
      <c r="I2597">
        <v>-1</v>
      </c>
    </row>
    <row r="2598" spans="1:9" ht="14.25" customHeight="1">
      <c r="A2598" s="1" t="s">
        <v>602</v>
      </c>
      <c r="B2598" s="1" t="s">
        <v>9</v>
      </c>
      <c r="C2598" s="210" t="s">
        <v>9</v>
      </c>
      <c r="D2598" s="1" t="s">
        <v>8</v>
      </c>
      <c r="E2598" t="s">
        <v>27</v>
      </c>
      <c r="F2598">
        <v>9604</v>
      </c>
      <c r="G2598" s="139">
        <v>2011</v>
      </c>
      <c r="H2598" t="s">
        <v>144</v>
      </c>
      <c r="I2598">
        <v>-1</v>
      </c>
    </row>
    <row r="2599" spans="1:9" ht="14.25" customHeight="1">
      <c r="A2599" s="1" t="s">
        <v>603</v>
      </c>
      <c r="B2599" s="1" t="s">
        <v>9</v>
      </c>
      <c r="C2599" s="210" t="s">
        <v>9</v>
      </c>
      <c r="D2599" s="1" t="s">
        <v>8</v>
      </c>
      <c r="E2599" t="s">
        <v>27</v>
      </c>
      <c r="F2599">
        <v>9605</v>
      </c>
      <c r="G2599" s="139">
        <v>2011</v>
      </c>
      <c r="H2599" t="s">
        <v>155</v>
      </c>
      <c r="I2599">
        <v>-1</v>
      </c>
    </row>
    <row r="2600" spans="1:9" ht="14.25" customHeight="1">
      <c r="A2600" s="1" t="s">
        <v>603</v>
      </c>
      <c r="B2600" s="1" t="s">
        <v>9</v>
      </c>
      <c r="C2600" s="210" t="s">
        <v>9</v>
      </c>
      <c r="D2600" s="1" t="s">
        <v>8</v>
      </c>
      <c r="E2600" t="s">
        <v>27</v>
      </c>
      <c r="F2600">
        <v>9605</v>
      </c>
      <c r="G2600" s="139">
        <v>2011</v>
      </c>
      <c r="H2600" t="s">
        <v>154</v>
      </c>
      <c r="I2600">
        <v>-1</v>
      </c>
    </row>
    <row r="2601" spans="1:9" ht="14.25" customHeight="1">
      <c r="A2601" s="1" t="s">
        <v>603</v>
      </c>
      <c r="B2601" s="1" t="s">
        <v>9</v>
      </c>
      <c r="C2601" s="210" t="s">
        <v>9</v>
      </c>
      <c r="D2601" s="1" t="s">
        <v>8</v>
      </c>
      <c r="E2601" t="s">
        <v>27</v>
      </c>
      <c r="F2601">
        <v>9605</v>
      </c>
      <c r="G2601" s="139">
        <v>2011</v>
      </c>
      <c r="H2601" t="s">
        <v>153</v>
      </c>
      <c r="I2601">
        <v>-1</v>
      </c>
    </row>
    <row r="2602" spans="1:9" ht="14.25" customHeight="1">
      <c r="A2602" s="1" t="s">
        <v>603</v>
      </c>
      <c r="B2602" s="1" t="s">
        <v>9</v>
      </c>
      <c r="C2602" s="210" t="s">
        <v>9</v>
      </c>
      <c r="D2602" s="1" t="s">
        <v>8</v>
      </c>
      <c r="E2602" t="s">
        <v>27</v>
      </c>
      <c r="F2602">
        <v>9605</v>
      </c>
      <c r="G2602" s="139">
        <v>2011</v>
      </c>
      <c r="H2602" t="s">
        <v>152</v>
      </c>
      <c r="I2602">
        <v>-1</v>
      </c>
    </row>
    <row r="2603" spans="1:9" ht="14.25" customHeight="1">
      <c r="A2603" s="1" t="s">
        <v>603</v>
      </c>
      <c r="B2603" s="1" t="s">
        <v>9</v>
      </c>
      <c r="C2603" s="210" t="s">
        <v>9</v>
      </c>
      <c r="D2603" s="1" t="s">
        <v>8</v>
      </c>
      <c r="E2603" t="s">
        <v>27</v>
      </c>
      <c r="F2603">
        <v>9605</v>
      </c>
      <c r="G2603" s="139">
        <v>2011</v>
      </c>
      <c r="H2603" t="s">
        <v>151</v>
      </c>
      <c r="I2603">
        <v>-1</v>
      </c>
    </row>
    <row r="2604" spans="1:9" ht="14.25" customHeight="1">
      <c r="A2604" s="1" t="s">
        <v>603</v>
      </c>
      <c r="B2604" s="1" t="s">
        <v>9</v>
      </c>
      <c r="C2604" s="210" t="s">
        <v>9</v>
      </c>
      <c r="D2604" s="1" t="s">
        <v>8</v>
      </c>
      <c r="E2604" t="s">
        <v>27</v>
      </c>
      <c r="F2604">
        <v>9605</v>
      </c>
      <c r="G2604" s="139">
        <v>2011</v>
      </c>
      <c r="H2604" t="s">
        <v>150</v>
      </c>
      <c r="I2604">
        <v>-1</v>
      </c>
    </row>
    <row r="2605" spans="1:9" ht="14.25" customHeight="1">
      <c r="A2605" s="1" t="s">
        <v>603</v>
      </c>
      <c r="B2605" s="1" t="s">
        <v>9</v>
      </c>
      <c r="C2605" s="210" t="s">
        <v>9</v>
      </c>
      <c r="D2605" s="1" t="s">
        <v>8</v>
      </c>
      <c r="E2605" t="s">
        <v>27</v>
      </c>
      <c r="F2605">
        <v>9605</v>
      </c>
      <c r="G2605" s="139">
        <v>2011</v>
      </c>
      <c r="H2605" t="s">
        <v>149</v>
      </c>
      <c r="I2605">
        <v>-1</v>
      </c>
    </row>
    <row r="2606" spans="1:9" ht="14.25" customHeight="1">
      <c r="A2606" s="1" t="s">
        <v>603</v>
      </c>
      <c r="B2606" s="1" t="s">
        <v>9</v>
      </c>
      <c r="C2606" s="210" t="s">
        <v>9</v>
      </c>
      <c r="D2606" s="1" t="s">
        <v>8</v>
      </c>
      <c r="E2606" t="s">
        <v>27</v>
      </c>
      <c r="F2606">
        <v>9605</v>
      </c>
      <c r="G2606" s="139">
        <v>2011</v>
      </c>
      <c r="H2606" t="s">
        <v>148</v>
      </c>
      <c r="I2606">
        <v>-1</v>
      </c>
    </row>
    <row r="2607" spans="1:9" ht="14.25" customHeight="1">
      <c r="A2607" s="1" t="s">
        <v>603</v>
      </c>
      <c r="B2607" s="1" t="s">
        <v>9</v>
      </c>
      <c r="C2607" s="210" t="s">
        <v>9</v>
      </c>
      <c r="D2607" s="1" t="s">
        <v>8</v>
      </c>
      <c r="E2607" t="s">
        <v>27</v>
      </c>
      <c r="F2607">
        <v>9605</v>
      </c>
      <c r="G2607" s="139">
        <v>2011</v>
      </c>
      <c r="H2607" t="s">
        <v>147</v>
      </c>
      <c r="I2607">
        <v>-1</v>
      </c>
    </row>
    <row r="2608" spans="1:9" ht="14.25" customHeight="1">
      <c r="A2608" s="1" t="s">
        <v>603</v>
      </c>
      <c r="B2608" s="1" t="s">
        <v>9</v>
      </c>
      <c r="C2608" s="210" t="s">
        <v>9</v>
      </c>
      <c r="D2608" s="1" t="s">
        <v>8</v>
      </c>
      <c r="E2608" t="s">
        <v>27</v>
      </c>
      <c r="F2608">
        <v>9605</v>
      </c>
      <c r="G2608" s="139">
        <v>2011</v>
      </c>
      <c r="H2608" t="s">
        <v>146</v>
      </c>
      <c r="I2608">
        <v>-1</v>
      </c>
    </row>
    <row r="2609" spans="1:9" ht="14.25" customHeight="1">
      <c r="A2609" s="1" t="s">
        <v>603</v>
      </c>
      <c r="B2609" s="1" t="s">
        <v>9</v>
      </c>
      <c r="C2609" s="210" t="s">
        <v>9</v>
      </c>
      <c r="D2609" s="1" t="s">
        <v>8</v>
      </c>
      <c r="E2609" t="s">
        <v>27</v>
      </c>
      <c r="F2609">
        <v>9605</v>
      </c>
      <c r="G2609" s="139">
        <v>2011</v>
      </c>
      <c r="H2609" t="s">
        <v>145</v>
      </c>
      <c r="I2609">
        <v>-1</v>
      </c>
    </row>
    <row r="2610" spans="1:9" ht="14.25" customHeight="1">
      <c r="A2610" s="1" t="s">
        <v>603</v>
      </c>
      <c r="B2610" s="403" t="s">
        <v>9</v>
      </c>
      <c r="C2610" s="404" t="s">
        <v>9</v>
      </c>
      <c r="D2610" s="403" t="s">
        <v>8</v>
      </c>
      <c r="E2610" t="s">
        <v>27</v>
      </c>
      <c r="F2610">
        <v>9605</v>
      </c>
      <c r="G2610" s="139">
        <v>2011</v>
      </c>
      <c r="H2610" t="s">
        <v>144</v>
      </c>
      <c r="I2610">
        <v>-1</v>
      </c>
    </row>
    <row r="2611" spans="1:9" ht="14.25" customHeight="1">
      <c r="A2611" s="1" t="s">
        <v>604</v>
      </c>
      <c r="B2611" s="1" t="s">
        <v>9</v>
      </c>
      <c r="C2611" s="210" t="s">
        <v>9</v>
      </c>
      <c r="D2611" s="1" t="s">
        <v>8</v>
      </c>
      <c r="E2611" t="s">
        <v>27</v>
      </c>
      <c r="F2611">
        <v>9606</v>
      </c>
      <c r="G2611" s="139">
        <v>2011</v>
      </c>
      <c r="H2611" t="s">
        <v>155</v>
      </c>
      <c r="I2611">
        <v>-1</v>
      </c>
    </row>
    <row r="2612" spans="1:9" ht="14.25" customHeight="1">
      <c r="A2612" s="1" t="s">
        <v>604</v>
      </c>
      <c r="B2612" s="1" t="s">
        <v>9</v>
      </c>
      <c r="C2612" s="210" t="s">
        <v>9</v>
      </c>
      <c r="D2612" s="1" t="s">
        <v>8</v>
      </c>
      <c r="E2612" t="s">
        <v>27</v>
      </c>
      <c r="F2612">
        <v>9606</v>
      </c>
      <c r="G2612" s="139">
        <v>2011</v>
      </c>
      <c r="H2612" t="s">
        <v>154</v>
      </c>
      <c r="I2612">
        <v>-1</v>
      </c>
    </row>
    <row r="2613" spans="1:9" ht="14.25" customHeight="1">
      <c r="A2613" s="1" t="s">
        <v>604</v>
      </c>
      <c r="B2613" s="1" t="s">
        <v>9</v>
      </c>
      <c r="C2613" s="210" t="s">
        <v>9</v>
      </c>
      <c r="D2613" s="1" t="s">
        <v>8</v>
      </c>
      <c r="E2613" t="s">
        <v>27</v>
      </c>
      <c r="F2613">
        <v>9606</v>
      </c>
      <c r="G2613" s="139">
        <v>2011</v>
      </c>
      <c r="H2613" t="s">
        <v>153</v>
      </c>
      <c r="I2613">
        <v>-1</v>
      </c>
    </row>
    <row r="2614" spans="1:9" ht="14.25" customHeight="1">
      <c r="A2614" s="1" t="s">
        <v>604</v>
      </c>
      <c r="B2614" s="1" t="s">
        <v>9</v>
      </c>
      <c r="C2614" s="210" t="s">
        <v>9</v>
      </c>
      <c r="D2614" s="1" t="s">
        <v>8</v>
      </c>
      <c r="E2614" t="s">
        <v>27</v>
      </c>
      <c r="F2614">
        <v>9606</v>
      </c>
      <c r="G2614" s="139">
        <v>2011</v>
      </c>
      <c r="H2614" t="s">
        <v>152</v>
      </c>
      <c r="I2614">
        <v>-1</v>
      </c>
    </row>
    <row r="2615" spans="1:9" ht="14.25" customHeight="1">
      <c r="A2615" s="1" t="s">
        <v>604</v>
      </c>
      <c r="B2615" s="1" t="s">
        <v>9</v>
      </c>
      <c r="C2615" s="210" t="s">
        <v>9</v>
      </c>
      <c r="D2615" s="1" t="s">
        <v>8</v>
      </c>
      <c r="E2615" t="s">
        <v>27</v>
      </c>
      <c r="F2615">
        <v>9606</v>
      </c>
      <c r="G2615" s="139">
        <v>2011</v>
      </c>
      <c r="H2615" t="s">
        <v>151</v>
      </c>
      <c r="I2615">
        <v>-1</v>
      </c>
    </row>
    <row r="2616" spans="1:9" ht="14.25" customHeight="1">
      <c r="A2616" s="1" t="s">
        <v>604</v>
      </c>
      <c r="B2616" s="1" t="s">
        <v>9</v>
      </c>
      <c r="C2616" s="210" t="s">
        <v>9</v>
      </c>
      <c r="D2616" s="1" t="s">
        <v>8</v>
      </c>
      <c r="E2616" t="s">
        <v>27</v>
      </c>
      <c r="F2616">
        <v>9606</v>
      </c>
      <c r="G2616" s="139">
        <v>2011</v>
      </c>
      <c r="H2616" t="s">
        <v>150</v>
      </c>
      <c r="I2616">
        <v>-1</v>
      </c>
    </row>
    <row r="2617" spans="1:9" ht="14.25" customHeight="1">
      <c r="A2617" s="1" t="s">
        <v>604</v>
      </c>
      <c r="B2617" s="1" t="s">
        <v>9</v>
      </c>
      <c r="C2617" s="210" t="s">
        <v>9</v>
      </c>
      <c r="D2617" s="1" t="s">
        <v>8</v>
      </c>
      <c r="E2617" t="s">
        <v>27</v>
      </c>
      <c r="F2617">
        <v>9606</v>
      </c>
      <c r="G2617" s="139">
        <v>2011</v>
      </c>
      <c r="H2617" t="s">
        <v>149</v>
      </c>
      <c r="I2617">
        <v>-1</v>
      </c>
    </row>
    <row r="2618" spans="1:9" ht="14.25" customHeight="1">
      <c r="A2618" s="1" t="s">
        <v>604</v>
      </c>
      <c r="B2618" s="1" t="s">
        <v>9</v>
      </c>
      <c r="C2618" s="210" t="s">
        <v>9</v>
      </c>
      <c r="D2618" s="1" t="s">
        <v>8</v>
      </c>
      <c r="E2618" t="s">
        <v>27</v>
      </c>
      <c r="F2618">
        <v>9606</v>
      </c>
      <c r="G2618" s="139">
        <v>2011</v>
      </c>
      <c r="H2618" t="s">
        <v>148</v>
      </c>
      <c r="I2618">
        <v>-1</v>
      </c>
    </row>
    <row r="2619" spans="1:9" ht="14.25" customHeight="1">
      <c r="A2619" s="1" t="s">
        <v>604</v>
      </c>
      <c r="B2619" s="1" t="s">
        <v>9</v>
      </c>
      <c r="C2619" s="210" t="s">
        <v>9</v>
      </c>
      <c r="D2619" s="1" t="s">
        <v>8</v>
      </c>
      <c r="E2619" t="s">
        <v>27</v>
      </c>
      <c r="F2619">
        <v>9606</v>
      </c>
      <c r="G2619" s="139">
        <v>2011</v>
      </c>
      <c r="H2619" t="s">
        <v>147</v>
      </c>
      <c r="I2619">
        <v>-1</v>
      </c>
    </row>
    <row r="2620" spans="1:9" ht="14.25" customHeight="1">
      <c r="A2620" s="1" t="s">
        <v>604</v>
      </c>
      <c r="B2620" s="1" t="s">
        <v>9</v>
      </c>
      <c r="C2620" s="210" t="s">
        <v>9</v>
      </c>
      <c r="D2620" s="1" t="s">
        <v>8</v>
      </c>
      <c r="E2620" t="s">
        <v>27</v>
      </c>
      <c r="F2620">
        <v>9606</v>
      </c>
      <c r="G2620" s="139">
        <v>2011</v>
      </c>
      <c r="H2620" t="s">
        <v>146</v>
      </c>
      <c r="I2620">
        <v>-1</v>
      </c>
    </row>
    <row r="2621" spans="1:9" ht="14.25" customHeight="1">
      <c r="A2621" s="1" t="s">
        <v>604</v>
      </c>
      <c r="B2621" s="1" t="s">
        <v>9</v>
      </c>
      <c r="C2621" s="210" t="s">
        <v>9</v>
      </c>
      <c r="D2621" s="1" t="s">
        <v>8</v>
      </c>
      <c r="E2621" t="s">
        <v>27</v>
      </c>
      <c r="F2621">
        <v>9606</v>
      </c>
      <c r="G2621" s="139">
        <v>2011</v>
      </c>
      <c r="H2621" t="s">
        <v>145</v>
      </c>
      <c r="I2621">
        <v>-1</v>
      </c>
    </row>
    <row r="2622" spans="1:9" ht="14.25" customHeight="1">
      <c r="A2622" s="1" t="s">
        <v>604</v>
      </c>
      <c r="B2622" s="1" t="s">
        <v>9</v>
      </c>
      <c r="C2622" s="210" t="s">
        <v>9</v>
      </c>
      <c r="D2622" s="1" t="s">
        <v>8</v>
      </c>
      <c r="E2622" t="s">
        <v>27</v>
      </c>
      <c r="F2622">
        <v>9606</v>
      </c>
      <c r="G2622" s="139">
        <v>2011</v>
      </c>
      <c r="H2622" t="s">
        <v>144</v>
      </c>
      <c r="I2622">
        <v>-1</v>
      </c>
    </row>
    <row r="2623" spans="1:9" ht="14.25" customHeight="1">
      <c r="A2623" s="1" t="s">
        <v>605</v>
      </c>
      <c r="B2623" s="1">
        <v>1387120.0004232146</v>
      </c>
      <c r="C2623" s="210">
        <v>12</v>
      </c>
      <c r="D2623" s="1">
        <v>116768.67813178574</v>
      </c>
      <c r="E2623" t="s">
        <v>40</v>
      </c>
      <c r="F2623">
        <v>9601</v>
      </c>
      <c r="G2623" s="139">
        <v>2011</v>
      </c>
      <c r="H2623" t="s">
        <v>155</v>
      </c>
      <c r="I2623">
        <v>116768.67813178574</v>
      </c>
    </row>
    <row r="2624" spans="1:9" ht="14.25" customHeight="1">
      <c r="A2624" s="1" t="s">
        <v>605</v>
      </c>
      <c r="B2624" s="1">
        <v>1387120.0004232146</v>
      </c>
      <c r="C2624" s="210">
        <v>11</v>
      </c>
      <c r="D2624" s="1">
        <v>125090.34740999999</v>
      </c>
      <c r="E2624" t="s">
        <v>40</v>
      </c>
      <c r="F2624">
        <v>9601</v>
      </c>
      <c r="G2624" s="139">
        <v>2011</v>
      </c>
      <c r="H2624" t="s">
        <v>154</v>
      </c>
      <c r="I2624">
        <v>125090.34740999999</v>
      </c>
    </row>
    <row r="2625" spans="1:9" ht="14.25" customHeight="1">
      <c r="A2625" s="1" t="s">
        <v>605</v>
      </c>
      <c r="B2625" s="1">
        <v>1387120.0004232146</v>
      </c>
      <c r="C2625" s="210">
        <v>10</v>
      </c>
      <c r="D2625" s="1">
        <v>121790.44291892857</v>
      </c>
      <c r="E2625" t="s">
        <v>40</v>
      </c>
      <c r="F2625">
        <v>9601</v>
      </c>
      <c r="G2625" s="139">
        <v>2011</v>
      </c>
      <c r="H2625" t="s">
        <v>153</v>
      </c>
      <c r="I2625">
        <v>121790.44291892857</v>
      </c>
    </row>
    <row r="2626" spans="1:9" ht="14.25" customHeight="1">
      <c r="A2626" s="1" t="s">
        <v>605</v>
      </c>
      <c r="B2626" s="1">
        <v>1387120.0004232146</v>
      </c>
      <c r="C2626" s="210">
        <v>9</v>
      </c>
      <c r="D2626" s="1">
        <v>110635.79885071429</v>
      </c>
      <c r="E2626" t="s">
        <v>40</v>
      </c>
      <c r="F2626">
        <v>9601</v>
      </c>
      <c r="G2626" s="139">
        <v>2011</v>
      </c>
      <c r="H2626" t="s">
        <v>152</v>
      </c>
      <c r="I2626">
        <v>110635.79885071429</v>
      </c>
    </row>
    <row r="2627" spans="1:9" ht="14.25" customHeight="1">
      <c r="A2627" s="1" t="s">
        <v>605</v>
      </c>
      <c r="B2627" s="1">
        <v>1387120.0004232146</v>
      </c>
      <c r="C2627" s="210">
        <v>8</v>
      </c>
      <c r="D2627" s="1">
        <v>113967.78766749999</v>
      </c>
      <c r="E2627" t="s">
        <v>40</v>
      </c>
      <c r="F2627">
        <v>9601</v>
      </c>
      <c r="G2627" s="139">
        <v>2011</v>
      </c>
      <c r="H2627" t="s">
        <v>151</v>
      </c>
      <c r="I2627">
        <v>113967.78766749999</v>
      </c>
    </row>
    <row r="2628" spans="1:9" ht="14.25" customHeight="1">
      <c r="A2628" s="1" t="s">
        <v>605</v>
      </c>
      <c r="B2628" s="1">
        <v>1387120.0004232146</v>
      </c>
      <c r="C2628" s="210">
        <v>7</v>
      </c>
      <c r="D2628" s="1">
        <v>117673.6628275</v>
      </c>
      <c r="E2628" t="s">
        <v>40</v>
      </c>
      <c r="F2628">
        <v>9601</v>
      </c>
      <c r="G2628" s="139">
        <v>2011</v>
      </c>
      <c r="H2628" t="s">
        <v>150</v>
      </c>
      <c r="I2628">
        <v>117673.6628275</v>
      </c>
    </row>
    <row r="2629" spans="1:9" ht="14.25" customHeight="1">
      <c r="A2629" s="1" t="s">
        <v>605</v>
      </c>
      <c r="B2629" s="1">
        <v>1387120.0004232146</v>
      </c>
      <c r="C2629" s="210">
        <v>6</v>
      </c>
      <c r="D2629" s="1">
        <v>116756.08907857144</v>
      </c>
      <c r="E2629" t="s">
        <v>40</v>
      </c>
      <c r="F2629">
        <v>9601</v>
      </c>
      <c r="G2629" s="139">
        <v>2011</v>
      </c>
      <c r="H2629" t="s">
        <v>149</v>
      </c>
      <c r="I2629">
        <v>116756.08907857144</v>
      </c>
    </row>
    <row r="2630" spans="1:9" ht="14.25" customHeight="1">
      <c r="A2630" s="1" t="s">
        <v>605</v>
      </c>
      <c r="B2630" s="1">
        <v>1387120.0004232146</v>
      </c>
      <c r="C2630" s="210">
        <v>5</v>
      </c>
      <c r="D2630" s="1">
        <v>116680.64892964286</v>
      </c>
      <c r="E2630" t="s">
        <v>40</v>
      </c>
      <c r="F2630">
        <v>9601</v>
      </c>
      <c r="G2630" s="139">
        <v>2011</v>
      </c>
      <c r="H2630" t="s">
        <v>148</v>
      </c>
      <c r="I2630">
        <v>116680.64892964286</v>
      </c>
    </row>
    <row r="2631" spans="1:9" ht="14.25" customHeight="1">
      <c r="A2631" s="1" t="s">
        <v>605</v>
      </c>
      <c r="B2631" s="1">
        <v>1387120.0004232146</v>
      </c>
      <c r="C2631" s="210">
        <v>4</v>
      </c>
      <c r="D2631" s="1">
        <v>105923.13984999999</v>
      </c>
      <c r="E2631" t="s">
        <v>40</v>
      </c>
      <c r="F2631">
        <v>9601</v>
      </c>
      <c r="G2631" s="139">
        <v>2011</v>
      </c>
      <c r="H2631" t="s">
        <v>147</v>
      </c>
      <c r="I2631">
        <v>105923.13984999999</v>
      </c>
    </row>
    <row r="2632" spans="1:9" ht="14.25" customHeight="1">
      <c r="A2632" s="1" t="s">
        <v>605</v>
      </c>
      <c r="B2632" s="1">
        <v>1387120.0004232146</v>
      </c>
      <c r="C2632" s="210">
        <v>3</v>
      </c>
      <c r="D2632" s="1">
        <v>124145.81364464285</v>
      </c>
      <c r="E2632" t="s">
        <v>40</v>
      </c>
      <c r="F2632">
        <v>9601</v>
      </c>
      <c r="G2632" s="139">
        <v>2011</v>
      </c>
      <c r="H2632" t="s">
        <v>146</v>
      </c>
      <c r="I2632">
        <v>124145.81364464285</v>
      </c>
    </row>
    <row r="2633" spans="1:9" ht="14.25" customHeight="1">
      <c r="A2633" s="1" t="s">
        <v>605</v>
      </c>
      <c r="B2633" s="1">
        <v>1387120.0004232146</v>
      </c>
      <c r="C2633" s="210">
        <v>2</v>
      </c>
      <c r="D2633" s="1">
        <v>107433.91855464285</v>
      </c>
      <c r="E2633" t="s">
        <v>40</v>
      </c>
      <c r="F2633">
        <v>9601</v>
      </c>
      <c r="G2633" s="139">
        <v>2011</v>
      </c>
      <c r="H2633" t="s">
        <v>145</v>
      </c>
      <c r="I2633">
        <v>107433.91855464285</v>
      </c>
    </row>
    <row r="2634" spans="1:9" ht="14.25" customHeight="1">
      <c r="A2634" s="1" t="s">
        <v>605</v>
      </c>
      <c r="B2634" s="1">
        <v>1387120.0004232146</v>
      </c>
      <c r="C2634" s="210">
        <v>1</v>
      </c>
      <c r="D2634" s="1">
        <v>110253.6725592857</v>
      </c>
      <c r="E2634" t="s">
        <v>40</v>
      </c>
      <c r="F2634">
        <v>9601</v>
      </c>
      <c r="G2634" s="139">
        <v>2011</v>
      </c>
      <c r="H2634" t="s">
        <v>144</v>
      </c>
      <c r="I2634">
        <v>110253.6725592857</v>
      </c>
    </row>
    <row r="2635" spans="1:9" ht="14.25" customHeight="1">
      <c r="A2635" s="1" t="s">
        <v>606</v>
      </c>
      <c r="B2635" s="1">
        <v>56754.633353152363</v>
      </c>
      <c r="C2635" s="210">
        <v>12</v>
      </c>
      <c r="D2635" s="1">
        <v>4408.064095095724</v>
      </c>
      <c r="E2635" t="s">
        <v>40</v>
      </c>
      <c r="F2635">
        <v>9602</v>
      </c>
      <c r="G2635" s="139">
        <v>2011</v>
      </c>
      <c r="H2635" t="s">
        <v>155</v>
      </c>
      <c r="I2635">
        <v>4408.064095095724</v>
      </c>
    </row>
    <row r="2636" spans="1:9" ht="14.25" customHeight="1">
      <c r="A2636" s="1" t="s">
        <v>606</v>
      </c>
      <c r="B2636" s="1">
        <v>56754.633353152363</v>
      </c>
      <c r="C2636" s="210">
        <v>11</v>
      </c>
      <c r="D2636" s="1">
        <v>4964.551819973105</v>
      </c>
      <c r="E2636" t="s">
        <v>40</v>
      </c>
      <c r="F2636">
        <v>9602</v>
      </c>
      <c r="G2636" s="139">
        <v>2011</v>
      </c>
      <c r="H2636" t="s">
        <v>154</v>
      </c>
      <c r="I2636">
        <v>4964.551819973105</v>
      </c>
    </row>
    <row r="2637" spans="1:9" ht="14.25" customHeight="1">
      <c r="A2637" s="1" t="s">
        <v>606</v>
      </c>
      <c r="B2637" s="1">
        <v>56754.633353152363</v>
      </c>
      <c r="C2637" s="210">
        <v>10</v>
      </c>
      <c r="D2637" s="1">
        <v>5452.5647217999203</v>
      </c>
      <c r="E2637" t="s">
        <v>40</v>
      </c>
      <c r="F2637">
        <v>9602</v>
      </c>
      <c r="G2637" s="139">
        <v>2011</v>
      </c>
      <c r="H2637" t="s">
        <v>153</v>
      </c>
      <c r="I2637">
        <v>5452.5647217999203</v>
      </c>
    </row>
    <row r="2638" spans="1:9" ht="14.25" customHeight="1">
      <c r="A2638" s="1" t="s">
        <v>606</v>
      </c>
      <c r="B2638" s="1">
        <v>56754.633353152363</v>
      </c>
      <c r="C2638" s="210">
        <v>9</v>
      </c>
      <c r="D2638" s="1">
        <v>4723.4987419553736</v>
      </c>
      <c r="E2638" t="s">
        <v>40</v>
      </c>
      <c r="F2638">
        <v>9602</v>
      </c>
      <c r="G2638" s="139">
        <v>2011</v>
      </c>
      <c r="H2638" t="s">
        <v>152</v>
      </c>
      <c r="I2638">
        <v>4723.4987419553736</v>
      </c>
    </row>
    <row r="2639" spans="1:9" ht="14.25" customHeight="1">
      <c r="A2639" s="1" t="s">
        <v>606</v>
      </c>
      <c r="B2639" s="1">
        <v>56754.633353152363</v>
      </c>
      <c r="C2639" s="210">
        <v>8</v>
      </c>
      <c r="D2639" s="1">
        <v>4708.3545998742529</v>
      </c>
      <c r="E2639" t="s">
        <v>40</v>
      </c>
      <c r="F2639">
        <v>9602</v>
      </c>
      <c r="G2639" s="139">
        <v>2011</v>
      </c>
      <c r="H2639" t="s">
        <v>151</v>
      </c>
      <c r="I2639">
        <v>4708.3545998742529</v>
      </c>
    </row>
    <row r="2640" spans="1:9" ht="14.25" customHeight="1">
      <c r="A2640" s="1" t="s">
        <v>606</v>
      </c>
      <c r="B2640" s="1">
        <v>56754.633353152363</v>
      </c>
      <c r="C2640" s="210">
        <v>7</v>
      </c>
      <c r="D2640" s="1">
        <v>4915.9342451018674</v>
      </c>
      <c r="E2640" t="s">
        <v>40</v>
      </c>
      <c r="F2640">
        <v>9602</v>
      </c>
      <c r="G2640" s="139">
        <v>2011</v>
      </c>
      <c r="H2640" t="s">
        <v>150</v>
      </c>
      <c r="I2640">
        <v>4915.9342451018674</v>
      </c>
    </row>
    <row r="2641" spans="1:9" ht="14.25" customHeight="1">
      <c r="A2641" s="1" t="s">
        <v>606</v>
      </c>
      <c r="B2641" s="1">
        <v>56754.633353152363</v>
      </c>
      <c r="C2641" s="210">
        <v>6</v>
      </c>
      <c r="D2641" s="1">
        <v>4783.088446210143</v>
      </c>
      <c r="E2641" t="s">
        <v>40</v>
      </c>
      <c r="F2641">
        <v>9602</v>
      </c>
      <c r="G2641" s="139">
        <v>2011</v>
      </c>
      <c r="H2641" t="s">
        <v>149</v>
      </c>
      <c r="I2641">
        <v>4783.088446210143</v>
      </c>
    </row>
    <row r="2642" spans="1:9" ht="14.25" customHeight="1">
      <c r="A2642" s="1" t="s">
        <v>606</v>
      </c>
      <c r="B2642" s="1">
        <v>56754.633353152363</v>
      </c>
      <c r="C2642" s="210">
        <v>5</v>
      </c>
      <c r="D2642" s="1">
        <v>4810.0808168475651</v>
      </c>
      <c r="E2642" t="s">
        <v>40</v>
      </c>
      <c r="F2642">
        <v>9602</v>
      </c>
      <c r="G2642" s="139">
        <v>2011</v>
      </c>
      <c r="H2642" t="s">
        <v>148</v>
      </c>
      <c r="I2642">
        <v>4810.0808168475651</v>
      </c>
    </row>
    <row r="2643" spans="1:9" ht="14.25" customHeight="1">
      <c r="A2643" s="1" t="s">
        <v>606</v>
      </c>
      <c r="B2643" s="1">
        <v>56754.633353152363</v>
      </c>
      <c r="C2643" s="210">
        <v>4</v>
      </c>
      <c r="D2643" s="1">
        <v>4338.6873863638693</v>
      </c>
      <c r="E2643" t="s">
        <v>40</v>
      </c>
      <c r="F2643">
        <v>9602</v>
      </c>
      <c r="G2643" s="139">
        <v>2011</v>
      </c>
      <c r="H2643" t="s">
        <v>147</v>
      </c>
      <c r="I2643">
        <v>4338.6873863638693</v>
      </c>
    </row>
    <row r="2644" spans="1:9" ht="14.25" customHeight="1">
      <c r="A2644" s="1" t="s">
        <v>606</v>
      </c>
      <c r="B2644" s="1">
        <v>56754.633353152363</v>
      </c>
      <c r="C2644" s="210">
        <v>3</v>
      </c>
      <c r="D2644" s="1">
        <v>4930.4099562196088</v>
      </c>
      <c r="E2644" t="s">
        <v>40</v>
      </c>
      <c r="F2644">
        <v>9602</v>
      </c>
      <c r="G2644" s="139">
        <v>2011</v>
      </c>
      <c r="H2644" t="s">
        <v>146</v>
      </c>
      <c r="I2644">
        <v>4930.4099562196088</v>
      </c>
    </row>
    <row r="2645" spans="1:9" ht="14.25" customHeight="1">
      <c r="A2645" s="1" t="s">
        <v>606</v>
      </c>
      <c r="B2645" s="1">
        <v>56754.633353152363</v>
      </c>
      <c r="C2645" s="210">
        <v>2</v>
      </c>
      <c r="D2645" s="1">
        <v>4346.4598889763747</v>
      </c>
      <c r="E2645" t="s">
        <v>40</v>
      </c>
      <c r="F2645">
        <v>9602</v>
      </c>
      <c r="G2645" s="139">
        <v>2011</v>
      </c>
      <c r="H2645" t="s">
        <v>145</v>
      </c>
      <c r="I2645">
        <v>4346.4598889763747</v>
      </c>
    </row>
    <row r="2646" spans="1:9" ht="14.25" customHeight="1">
      <c r="A2646" s="1" t="s">
        <v>606</v>
      </c>
      <c r="B2646" s="1">
        <v>56754.633353152363</v>
      </c>
      <c r="C2646" s="210">
        <v>1</v>
      </c>
      <c r="D2646" s="1">
        <v>4372.9386347345617</v>
      </c>
      <c r="E2646" t="s">
        <v>40</v>
      </c>
      <c r="F2646">
        <v>9602</v>
      </c>
      <c r="G2646" s="139">
        <v>2011</v>
      </c>
      <c r="H2646" t="s">
        <v>144</v>
      </c>
      <c r="I2646">
        <v>4372.9386347345617</v>
      </c>
    </row>
    <row r="2647" spans="1:9" ht="14.25" customHeight="1">
      <c r="A2647" s="1" t="s">
        <v>607</v>
      </c>
      <c r="B2647" s="1">
        <v>0</v>
      </c>
      <c r="C2647" s="210">
        <v>12</v>
      </c>
      <c r="D2647" s="1">
        <v>0</v>
      </c>
      <c r="E2647" t="s">
        <v>52</v>
      </c>
      <c r="F2647">
        <v>9601</v>
      </c>
      <c r="G2647" s="139">
        <v>2011</v>
      </c>
      <c r="H2647" t="s">
        <v>155</v>
      </c>
      <c r="I2647">
        <v>0</v>
      </c>
    </row>
    <row r="2648" spans="1:9" ht="14.25" customHeight="1">
      <c r="A2648" s="1" t="s">
        <v>607</v>
      </c>
      <c r="B2648" s="1">
        <v>0</v>
      </c>
      <c r="C2648" s="210">
        <v>11</v>
      </c>
      <c r="D2648" s="1">
        <v>0</v>
      </c>
      <c r="E2648" t="s">
        <v>52</v>
      </c>
      <c r="F2648">
        <v>9601</v>
      </c>
      <c r="G2648" s="139">
        <v>2011</v>
      </c>
      <c r="H2648" t="s">
        <v>154</v>
      </c>
      <c r="I2648">
        <v>0</v>
      </c>
    </row>
    <row r="2649" spans="1:9" ht="14.25" customHeight="1">
      <c r="A2649" s="1" t="s">
        <v>607</v>
      </c>
      <c r="B2649" s="1">
        <v>0</v>
      </c>
      <c r="C2649" s="210">
        <v>10</v>
      </c>
      <c r="D2649" s="1">
        <v>0</v>
      </c>
      <c r="E2649" t="s">
        <v>52</v>
      </c>
      <c r="F2649">
        <v>9601</v>
      </c>
      <c r="G2649" s="139">
        <v>2011</v>
      </c>
      <c r="H2649" t="s">
        <v>153</v>
      </c>
      <c r="I2649">
        <v>0</v>
      </c>
    </row>
    <row r="2650" spans="1:9" ht="14.25" customHeight="1">
      <c r="A2650" s="1" t="s">
        <v>607</v>
      </c>
      <c r="B2650" s="1">
        <v>0</v>
      </c>
      <c r="C2650" s="210">
        <v>9</v>
      </c>
      <c r="D2650" s="1">
        <v>0</v>
      </c>
      <c r="E2650" t="s">
        <v>52</v>
      </c>
      <c r="F2650">
        <v>9601</v>
      </c>
      <c r="G2650" s="139">
        <v>2011</v>
      </c>
      <c r="H2650" t="s">
        <v>152</v>
      </c>
      <c r="I2650">
        <v>0</v>
      </c>
    </row>
    <row r="2651" spans="1:9" ht="14.25" customHeight="1">
      <c r="A2651" s="1" t="s">
        <v>607</v>
      </c>
      <c r="B2651" s="1">
        <v>0</v>
      </c>
      <c r="C2651" s="210">
        <v>8</v>
      </c>
      <c r="D2651" s="1">
        <v>0</v>
      </c>
      <c r="E2651" t="s">
        <v>52</v>
      </c>
      <c r="F2651">
        <v>9601</v>
      </c>
      <c r="G2651" s="139">
        <v>2011</v>
      </c>
      <c r="H2651" t="s">
        <v>151</v>
      </c>
      <c r="I2651">
        <v>0</v>
      </c>
    </row>
    <row r="2652" spans="1:9" ht="14.25" customHeight="1">
      <c r="A2652" s="1" t="s">
        <v>607</v>
      </c>
      <c r="B2652" s="1">
        <v>0</v>
      </c>
      <c r="C2652" s="210">
        <v>7</v>
      </c>
      <c r="D2652" s="1">
        <v>0</v>
      </c>
      <c r="E2652" t="s">
        <v>52</v>
      </c>
      <c r="F2652">
        <v>9601</v>
      </c>
      <c r="G2652" s="139">
        <v>2011</v>
      </c>
      <c r="H2652" t="s">
        <v>150</v>
      </c>
      <c r="I2652">
        <v>0</v>
      </c>
    </row>
    <row r="2653" spans="1:9" ht="14.25" customHeight="1">
      <c r="A2653" s="1" t="s">
        <v>607</v>
      </c>
      <c r="B2653" s="1">
        <v>0</v>
      </c>
      <c r="C2653" s="210">
        <v>6</v>
      </c>
      <c r="D2653" s="1">
        <v>0</v>
      </c>
      <c r="E2653" t="s">
        <v>52</v>
      </c>
      <c r="F2653">
        <v>9601</v>
      </c>
      <c r="G2653" s="139">
        <v>2011</v>
      </c>
      <c r="H2653" t="s">
        <v>149</v>
      </c>
      <c r="I2653">
        <v>0</v>
      </c>
    </row>
    <row r="2654" spans="1:9" ht="14.25" customHeight="1">
      <c r="A2654" s="1" t="s">
        <v>607</v>
      </c>
      <c r="B2654" s="1">
        <v>0</v>
      </c>
      <c r="C2654" s="210">
        <v>5</v>
      </c>
      <c r="D2654" s="1">
        <v>0</v>
      </c>
      <c r="E2654" t="s">
        <v>52</v>
      </c>
      <c r="F2654">
        <v>9601</v>
      </c>
      <c r="G2654" s="139">
        <v>2011</v>
      </c>
      <c r="H2654" t="s">
        <v>148</v>
      </c>
      <c r="I2654">
        <v>0</v>
      </c>
    </row>
    <row r="2655" spans="1:9" ht="14.25" customHeight="1">
      <c r="A2655" s="1" t="s">
        <v>607</v>
      </c>
      <c r="B2655" s="1">
        <v>0</v>
      </c>
      <c r="C2655" s="210">
        <v>4</v>
      </c>
      <c r="D2655" s="1">
        <v>0</v>
      </c>
      <c r="E2655" t="s">
        <v>52</v>
      </c>
      <c r="F2655">
        <v>9601</v>
      </c>
      <c r="G2655" s="139">
        <v>2011</v>
      </c>
      <c r="H2655" t="s">
        <v>147</v>
      </c>
      <c r="I2655">
        <v>0</v>
      </c>
    </row>
    <row r="2656" spans="1:9" ht="14.25" customHeight="1">
      <c r="A2656" s="1" t="s">
        <v>607</v>
      </c>
      <c r="B2656" s="1">
        <v>0</v>
      </c>
      <c r="C2656" s="210">
        <v>3</v>
      </c>
      <c r="D2656" s="1">
        <v>0</v>
      </c>
      <c r="E2656" t="s">
        <v>52</v>
      </c>
      <c r="F2656">
        <v>9601</v>
      </c>
      <c r="G2656" s="139">
        <v>2011</v>
      </c>
      <c r="H2656" t="s">
        <v>146</v>
      </c>
      <c r="I2656">
        <v>0</v>
      </c>
    </row>
    <row r="2657" spans="1:9" ht="14.25" customHeight="1">
      <c r="A2657" s="1" t="s">
        <v>607</v>
      </c>
      <c r="B2657" s="1">
        <v>0</v>
      </c>
      <c r="C2657" s="210">
        <v>2</v>
      </c>
      <c r="D2657" s="1">
        <v>0</v>
      </c>
      <c r="E2657" t="s">
        <v>52</v>
      </c>
      <c r="F2657">
        <v>9601</v>
      </c>
      <c r="G2657" s="139">
        <v>2011</v>
      </c>
      <c r="H2657" t="s">
        <v>145</v>
      </c>
      <c r="I2657">
        <v>0</v>
      </c>
    </row>
    <row r="2658" spans="1:9" ht="14.25" customHeight="1">
      <c r="A2658" s="1" t="s">
        <v>607</v>
      </c>
      <c r="B2658" s="1">
        <v>0</v>
      </c>
      <c r="C2658" s="210">
        <v>1</v>
      </c>
      <c r="D2658" s="1">
        <v>0</v>
      </c>
      <c r="E2658" t="s">
        <v>52</v>
      </c>
      <c r="F2658">
        <v>9601</v>
      </c>
      <c r="G2658" s="139">
        <v>2011</v>
      </c>
      <c r="H2658" t="s">
        <v>144</v>
      </c>
      <c r="I2658">
        <v>0</v>
      </c>
    </row>
    <row r="2659" spans="1:9" ht="14.25" customHeight="1">
      <c r="A2659" s="1" t="s">
        <v>608</v>
      </c>
      <c r="B2659" s="1">
        <v>0</v>
      </c>
      <c r="C2659" s="210">
        <v>12</v>
      </c>
      <c r="D2659" s="1">
        <v>0</v>
      </c>
      <c r="E2659" t="s">
        <v>52</v>
      </c>
      <c r="F2659">
        <v>9602</v>
      </c>
      <c r="G2659" s="139">
        <v>2011</v>
      </c>
      <c r="H2659" t="s">
        <v>155</v>
      </c>
      <c r="I2659">
        <v>0</v>
      </c>
    </row>
    <row r="2660" spans="1:9" ht="14.25" customHeight="1">
      <c r="A2660" s="1" t="s">
        <v>608</v>
      </c>
      <c r="B2660" s="1">
        <v>0</v>
      </c>
      <c r="C2660" s="210">
        <v>11</v>
      </c>
      <c r="D2660" s="1">
        <v>0</v>
      </c>
      <c r="E2660" t="s">
        <v>52</v>
      </c>
      <c r="F2660">
        <v>9602</v>
      </c>
      <c r="G2660" s="139">
        <v>2011</v>
      </c>
      <c r="H2660" t="s">
        <v>154</v>
      </c>
      <c r="I2660">
        <v>0</v>
      </c>
    </row>
    <row r="2661" spans="1:9" ht="14.25" customHeight="1">
      <c r="A2661" s="1" t="s">
        <v>608</v>
      </c>
      <c r="B2661" s="1">
        <v>0</v>
      </c>
      <c r="C2661" s="210">
        <v>10</v>
      </c>
      <c r="D2661" s="1">
        <v>0</v>
      </c>
      <c r="E2661" t="s">
        <v>52</v>
      </c>
      <c r="F2661">
        <v>9602</v>
      </c>
      <c r="G2661" s="139">
        <v>2011</v>
      </c>
      <c r="H2661" t="s">
        <v>153</v>
      </c>
      <c r="I2661">
        <v>0</v>
      </c>
    </row>
    <row r="2662" spans="1:9" ht="14.25" customHeight="1">
      <c r="A2662" s="1" t="s">
        <v>608</v>
      </c>
      <c r="B2662" s="1">
        <v>0</v>
      </c>
      <c r="C2662" s="210">
        <v>9</v>
      </c>
      <c r="D2662" s="1">
        <v>0</v>
      </c>
      <c r="E2662" t="s">
        <v>52</v>
      </c>
      <c r="F2662">
        <v>9602</v>
      </c>
      <c r="G2662" s="139">
        <v>2011</v>
      </c>
      <c r="H2662" t="s">
        <v>152</v>
      </c>
      <c r="I2662">
        <v>0</v>
      </c>
    </row>
    <row r="2663" spans="1:9" ht="14.25" customHeight="1">
      <c r="A2663" s="1" t="s">
        <v>608</v>
      </c>
      <c r="B2663" s="1">
        <v>0</v>
      </c>
      <c r="C2663" s="210">
        <v>8</v>
      </c>
      <c r="D2663" s="1">
        <v>0</v>
      </c>
      <c r="E2663" t="s">
        <v>52</v>
      </c>
      <c r="F2663">
        <v>9602</v>
      </c>
      <c r="G2663" s="139">
        <v>2011</v>
      </c>
      <c r="H2663" t="s">
        <v>151</v>
      </c>
      <c r="I2663">
        <v>0</v>
      </c>
    </row>
    <row r="2664" spans="1:9" ht="14.25" customHeight="1">
      <c r="A2664" s="1" t="s">
        <v>608</v>
      </c>
      <c r="B2664" s="1">
        <v>0</v>
      </c>
      <c r="C2664" s="210">
        <v>7</v>
      </c>
      <c r="D2664" s="1">
        <v>0</v>
      </c>
      <c r="E2664" t="s">
        <v>52</v>
      </c>
      <c r="F2664">
        <v>9602</v>
      </c>
      <c r="G2664" s="139">
        <v>2011</v>
      </c>
      <c r="H2664" t="s">
        <v>150</v>
      </c>
      <c r="I2664">
        <v>0</v>
      </c>
    </row>
    <row r="2665" spans="1:9" ht="14.25" customHeight="1">
      <c r="A2665" s="1" t="s">
        <v>608</v>
      </c>
      <c r="B2665" s="1">
        <v>0</v>
      </c>
      <c r="C2665" s="210">
        <v>6</v>
      </c>
      <c r="D2665" s="1">
        <v>0</v>
      </c>
      <c r="E2665" t="s">
        <v>52</v>
      </c>
      <c r="F2665">
        <v>9602</v>
      </c>
      <c r="G2665" s="139">
        <v>2011</v>
      </c>
      <c r="H2665" t="s">
        <v>149</v>
      </c>
      <c r="I2665">
        <v>0</v>
      </c>
    </row>
    <row r="2666" spans="1:9" ht="14.25" customHeight="1">
      <c r="A2666" s="1" t="s">
        <v>608</v>
      </c>
      <c r="B2666" s="1">
        <v>0</v>
      </c>
      <c r="C2666" s="210">
        <v>5</v>
      </c>
      <c r="D2666" s="1">
        <v>0</v>
      </c>
      <c r="E2666" t="s">
        <v>52</v>
      </c>
      <c r="F2666">
        <v>9602</v>
      </c>
      <c r="G2666" s="139">
        <v>2011</v>
      </c>
      <c r="H2666" t="s">
        <v>148</v>
      </c>
      <c r="I2666">
        <v>0</v>
      </c>
    </row>
    <row r="2667" spans="1:9" ht="14.25" customHeight="1">
      <c r="A2667" s="1" t="s">
        <v>608</v>
      </c>
      <c r="B2667" s="1">
        <v>0</v>
      </c>
      <c r="C2667" s="210">
        <v>4</v>
      </c>
      <c r="D2667" s="1">
        <v>0</v>
      </c>
      <c r="E2667" t="s">
        <v>52</v>
      </c>
      <c r="F2667">
        <v>9602</v>
      </c>
      <c r="G2667" s="139">
        <v>2011</v>
      </c>
      <c r="H2667" t="s">
        <v>147</v>
      </c>
      <c r="I2667">
        <v>0</v>
      </c>
    </row>
    <row r="2668" spans="1:9" ht="14.25" customHeight="1">
      <c r="A2668" s="1" t="s">
        <v>608</v>
      </c>
      <c r="B2668" s="1">
        <v>0</v>
      </c>
      <c r="C2668" s="210">
        <v>3</v>
      </c>
      <c r="D2668" s="1">
        <v>0</v>
      </c>
      <c r="E2668" t="s">
        <v>52</v>
      </c>
      <c r="F2668">
        <v>9602</v>
      </c>
      <c r="G2668" s="139">
        <v>2011</v>
      </c>
      <c r="H2668" t="s">
        <v>146</v>
      </c>
      <c r="I2668">
        <v>0</v>
      </c>
    </row>
    <row r="2669" spans="1:9" ht="14.25" customHeight="1">
      <c r="A2669" s="1" t="s">
        <v>608</v>
      </c>
      <c r="B2669" s="1">
        <v>0</v>
      </c>
      <c r="C2669" s="210">
        <v>2</v>
      </c>
      <c r="D2669" s="1">
        <v>0</v>
      </c>
      <c r="E2669" t="s">
        <v>52</v>
      </c>
      <c r="F2669">
        <v>9602</v>
      </c>
      <c r="G2669" s="139">
        <v>2011</v>
      </c>
      <c r="H2669" t="s">
        <v>145</v>
      </c>
      <c r="I2669">
        <v>0</v>
      </c>
    </row>
    <row r="2670" spans="1:9" ht="14.25" customHeight="1">
      <c r="A2670" s="1" t="s">
        <v>608</v>
      </c>
      <c r="B2670" s="1">
        <v>0</v>
      </c>
      <c r="C2670" s="210">
        <v>1</v>
      </c>
      <c r="D2670" s="1">
        <v>0</v>
      </c>
      <c r="E2670" t="s">
        <v>52</v>
      </c>
      <c r="F2670">
        <v>9602</v>
      </c>
      <c r="G2670" s="139">
        <v>2011</v>
      </c>
      <c r="H2670" t="s">
        <v>144</v>
      </c>
      <c r="I2670">
        <v>0</v>
      </c>
    </row>
    <row r="2671" spans="1:9" ht="14.25" customHeight="1">
      <c r="A2671" s="1" t="s">
        <v>609</v>
      </c>
      <c r="B2671" s="1">
        <v>0</v>
      </c>
      <c r="C2671" s="210">
        <v>12</v>
      </c>
      <c r="D2671" s="1">
        <v>0</v>
      </c>
      <c r="E2671" t="s">
        <v>60</v>
      </c>
      <c r="F2671">
        <v>9601</v>
      </c>
      <c r="G2671" s="139">
        <v>2011</v>
      </c>
      <c r="H2671" t="s">
        <v>155</v>
      </c>
      <c r="I2671">
        <v>0</v>
      </c>
    </row>
    <row r="2672" spans="1:9" ht="14.25" customHeight="1">
      <c r="A2672" s="1" t="s">
        <v>609</v>
      </c>
      <c r="B2672" s="1">
        <v>0</v>
      </c>
      <c r="C2672" s="210">
        <v>11</v>
      </c>
      <c r="D2672" s="1">
        <v>0</v>
      </c>
      <c r="E2672" t="s">
        <v>60</v>
      </c>
      <c r="F2672">
        <v>9601</v>
      </c>
      <c r="G2672" s="139">
        <v>2011</v>
      </c>
      <c r="H2672" t="s">
        <v>154</v>
      </c>
      <c r="I2672">
        <v>0</v>
      </c>
    </row>
    <row r="2673" spans="1:9" ht="14.25" customHeight="1">
      <c r="A2673" s="1" t="s">
        <v>609</v>
      </c>
      <c r="B2673" s="1">
        <v>0</v>
      </c>
      <c r="C2673" s="210">
        <v>10</v>
      </c>
      <c r="D2673" s="1">
        <v>0</v>
      </c>
      <c r="E2673" t="s">
        <v>60</v>
      </c>
      <c r="F2673">
        <v>9601</v>
      </c>
      <c r="G2673" s="139">
        <v>2011</v>
      </c>
      <c r="H2673" t="s">
        <v>153</v>
      </c>
      <c r="I2673">
        <v>0</v>
      </c>
    </row>
    <row r="2674" spans="1:9" ht="14.25" customHeight="1">
      <c r="A2674" s="1" t="s">
        <v>609</v>
      </c>
      <c r="B2674" s="1">
        <v>0</v>
      </c>
      <c r="C2674" s="210">
        <v>9</v>
      </c>
      <c r="D2674" s="1">
        <v>0</v>
      </c>
      <c r="E2674" t="s">
        <v>60</v>
      </c>
      <c r="F2674">
        <v>9601</v>
      </c>
      <c r="G2674" s="139">
        <v>2011</v>
      </c>
      <c r="H2674" t="s">
        <v>152</v>
      </c>
      <c r="I2674">
        <v>0</v>
      </c>
    </row>
    <row r="2675" spans="1:9" ht="14.25" customHeight="1">
      <c r="A2675" s="1" t="s">
        <v>609</v>
      </c>
      <c r="B2675" s="1">
        <v>0</v>
      </c>
      <c r="C2675" s="210">
        <v>8</v>
      </c>
      <c r="D2675" s="1">
        <v>0</v>
      </c>
      <c r="E2675" t="s">
        <v>60</v>
      </c>
      <c r="F2675">
        <v>9601</v>
      </c>
      <c r="G2675" s="139">
        <v>2011</v>
      </c>
      <c r="H2675" t="s">
        <v>151</v>
      </c>
      <c r="I2675">
        <v>0</v>
      </c>
    </row>
    <row r="2676" spans="1:9" ht="14.25" customHeight="1">
      <c r="A2676" s="1" t="s">
        <v>609</v>
      </c>
      <c r="B2676" s="1">
        <v>0</v>
      </c>
      <c r="C2676" s="210">
        <v>7</v>
      </c>
      <c r="D2676" s="1">
        <v>0</v>
      </c>
      <c r="E2676" t="s">
        <v>60</v>
      </c>
      <c r="F2676">
        <v>9601</v>
      </c>
      <c r="G2676" s="139">
        <v>2011</v>
      </c>
      <c r="H2676" t="s">
        <v>150</v>
      </c>
      <c r="I2676">
        <v>0</v>
      </c>
    </row>
    <row r="2677" spans="1:9" ht="14.25" customHeight="1">
      <c r="A2677" s="1" t="s">
        <v>609</v>
      </c>
      <c r="B2677" s="1">
        <v>0</v>
      </c>
      <c r="C2677" s="210">
        <v>6</v>
      </c>
      <c r="D2677" s="1">
        <v>0</v>
      </c>
      <c r="E2677" t="s">
        <v>60</v>
      </c>
      <c r="F2677">
        <v>9601</v>
      </c>
      <c r="G2677" s="139">
        <v>2011</v>
      </c>
      <c r="H2677" t="s">
        <v>149</v>
      </c>
      <c r="I2677">
        <v>0</v>
      </c>
    </row>
    <row r="2678" spans="1:9" ht="14.25" customHeight="1">
      <c r="A2678" s="1" t="s">
        <v>609</v>
      </c>
      <c r="B2678" s="1">
        <v>0</v>
      </c>
      <c r="C2678" s="210">
        <v>5</v>
      </c>
      <c r="D2678" s="1">
        <v>0</v>
      </c>
      <c r="E2678" t="s">
        <v>60</v>
      </c>
      <c r="F2678">
        <v>9601</v>
      </c>
      <c r="G2678" s="139">
        <v>2011</v>
      </c>
      <c r="H2678" t="s">
        <v>148</v>
      </c>
      <c r="I2678">
        <v>0</v>
      </c>
    </row>
    <row r="2679" spans="1:9" ht="14.25" customHeight="1">
      <c r="A2679" s="1" t="s">
        <v>609</v>
      </c>
      <c r="B2679" s="1">
        <v>0</v>
      </c>
      <c r="C2679" s="210">
        <v>4</v>
      </c>
      <c r="D2679" s="1">
        <v>0</v>
      </c>
      <c r="E2679" t="s">
        <v>60</v>
      </c>
      <c r="F2679">
        <v>9601</v>
      </c>
      <c r="G2679" s="139">
        <v>2011</v>
      </c>
      <c r="H2679" t="s">
        <v>147</v>
      </c>
      <c r="I2679">
        <v>0</v>
      </c>
    </row>
    <row r="2680" spans="1:9" ht="14.25" customHeight="1">
      <c r="A2680" s="1" t="s">
        <v>609</v>
      </c>
      <c r="B2680" s="1">
        <v>0</v>
      </c>
      <c r="C2680" s="210">
        <v>3</v>
      </c>
      <c r="D2680" s="1">
        <v>0</v>
      </c>
      <c r="E2680" t="s">
        <v>60</v>
      </c>
      <c r="F2680">
        <v>9601</v>
      </c>
      <c r="G2680" s="139">
        <v>2011</v>
      </c>
      <c r="H2680" t="s">
        <v>146</v>
      </c>
      <c r="I2680">
        <v>0</v>
      </c>
    </row>
    <row r="2681" spans="1:9" ht="14.25" customHeight="1">
      <c r="A2681" s="1" t="s">
        <v>609</v>
      </c>
      <c r="B2681" s="1">
        <v>0</v>
      </c>
      <c r="C2681" s="210">
        <v>2</v>
      </c>
      <c r="D2681" s="1">
        <v>0</v>
      </c>
      <c r="E2681" t="s">
        <v>60</v>
      </c>
      <c r="F2681">
        <v>9601</v>
      </c>
      <c r="G2681" s="139">
        <v>2011</v>
      </c>
      <c r="H2681" t="s">
        <v>145</v>
      </c>
      <c r="I2681">
        <v>0</v>
      </c>
    </row>
    <row r="2682" spans="1:9" ht="14.25" customHeight="1">
      <c r="A2682" s="1" t="s">
        <v>609</v>
      </c>
      <c r="B2682" s="1">
        <v>0</v>
      </c>
      <c r="C2682" s="210">
        <v>1</v>
      </c>
      <c r="D2682" s="1">
        <v>0</v>
      </c>
      <c r="E2682" t="s">
        <v>60</v>
      </c>
      <c r="F2682">
        <v>9601</v>
      </c>
      <c r="G2682" s="139">
        <v>2011</v>
      </c>
      <c r="H2682" t="s">
        <v>144</v>
      </c>
      <c r="I2682">
        <v>0</v>
      </c>
    </row>
    <row r="2683" spans="1:9" ht="14.25" customHeight="1">
      <c r="A2683" s="1" t="s">
        <v>610</v>
      </c>
      <c r="B2683" s="1">
        <v>0</v>
      </c>
      <c r="C2683" s="210">
        <v>12</v>
      </c>
      <c r="D2683" s="1">
        <v>0</v>
      </c>
      <c r="E2683" t="s">
        <v>60</v>
      </c>
      <c r="F2683">
        <v>9602</v>
      </c>
      <c r="G2683" s="139">
        <v>2011</v>
      </c>
      <c r="H2683" t="s">
        <v>155</v>
      </c>
      <c r="I2683">
        <v>0</v>
      </c>
    </row>
    <row r="2684" spans="1:9" ht="14.25" customHeight="1">
      <c r="A2684" s="1" t="s">
        <v>610</v>
      </c>
      <c r="B2684" s="1">
        <v>0</v>
      </c>
      <c r="C2684" s="210">
        <v>11</v>
      </c>
      <c r="D2684" s="1">
        <v>0</v>
      </c>
      <c r="E2684" t="s">
        <v>60</v>
      </c>
      <c r="F2684">
        <v>9602</v>
      </c>
      <c r="G2684" s="139">
        <v>2011</v>
      </c>
      <c r="H2684" t="s">
        <v>154</v>
      </c>
      <c r="I2684">
        <v>0</v>
      </c>
    </row>
    <row r="2685" spans="1:9" ht="14.25" customHeight="1">
      <c r="A2685" s="1" t="s">
        <v>610</v>
      </c>
      <c r="B2685" s="1">
        <v>0</v>
      </c>
      <c r="C2685" s="210">
        <v>10</v>
      </c>
      <c r="D2685" s="1">
        <v>0</v>
      </c>
      <c r="E2685" t="s">
        <v>60</v>
      </c>
      <c r="F2685">
        <v>9602</v>
      </c>
      <c r="G2685" s="139">
        <v>2011</v>
      </c>
      <c r="H2685" t="s">
        <v>153</v>
      </c>
      <c r="I2685">
        <v>0</v>
      </c>
    </row>
    <row r="2686" spans="1:9" ht="14.25" customHeight="1">
      <c r="A2686" s="1" t="s">
        <v>610</v>
      </c>
      <c r="B2686" s="1">
        <v>0</v>
      </c>
      <c r="C2686" s="210">
        <v>9</v>
      </c>
      <c r="D2686" s="1">
        <v>0</v>
      </c>
      <c r="E2686" t="s">
        <v>60</v>
      </c>
      <c r="F2686">
        <v>9602</v>
      </c>
      <c r="G2686" s="139">
        <v>2011</v>
      </c>
      <c r="H2686" t="s">
        <v>152</v>
      </c>
      <c r="I2686">
        <v>0</v>
      </c>
    </row>
    <row r="2687" spans="1:9" ht="14.25" customHeight="1">
      <c r="A2687" s="1" t="s">
        <v>610</v>
      </c>
      <c r="B2687" s="1">
        <v>0</v>
      </c>
      <c r="C2687" s="210">
        <v>8</v>
      </c>
      <c r="D2687" s="1">
        <v>0</v>
      </c>
      <c r="E2687" t="s">
        <v>60</v>
      </c>
      <c r="F2687">
        <v>9602</v>
      </c>
      <c r="G2687" s="139">
        <v>2011</v>
      </c>
      <c r="H2687" t="s">
        <v>151</v>
      </c>
      <c r="I2687">
        <v>0</v>
      </c>
    </row>
    <row r="2688" spans="1:9" ht="14.25" customHeight="1">
      <c r="A2688" s="1" t="s">
        <v>610</v>
      </c>
      <c r="B2688" s="1">
        <v>0</v>
      </c>
      <c r="C2688" s="210">
        <v>7</v>
      </c>
      <c r="D2688" s="1">
        <v>0</v>
      </c>
      <c r="E2688" t="s">
        <v>60</v>
      </c>
      <c r="F2688">
        <v>9602</v>
      </c>
      <c r="G2688" s="139">
        <v>2011</v>
      </c>
      <c r="H2688" t="s">
        <v>150</v>
      </c>
      <c r="I2688">
        <v>0</v>
      </c>
    </row>
    <row r="2689" spans="1:9" ht="14.25" customHeight="1">
      <c r="A2689" s="1" t="s">
        <v>610</v>
      </c>
      <c r="B2689" s="1">
        <v>0</v>
      </c>
      <c r="C2689" s="210">
        <v>6</v>
      </c>
      <c r="D2689" s="1">
        <v>0</v>
      </c>
      <c r="E2689" t="s">
        <v>60</v>
      </c>
      <c r="F2689">
        <v>9602</v>
      </c>
      <c r="G2689" s="139">
        <v>2011</v>
      </c>
      <c r="H2689" t="s">
        <v>149</v>
      </c>
      <c r="I2689">
        <v>0</v>
      </c>
    </row>
    <row r="2690" spans="1:9" ht="14.25" customHeight="1">
      <c r="A2690" s="1" t="s">
        <v>610</v>
      </c>
      <c r="B2690" s="1">
        <v>0</v>
      </c>
      <c r="C2690" s="210">
        <v>5</v>
      </c>
      <c r="D2690" s="1">
        <v>0</v>
      </c>
      <c r="E2690" t="s">
        <v>60</v>
      </c>
      <c r="F2690">
        <v>9602</v>
      </c>
      <c r="G2690" s="139">
        <v>2011</v>
      </c>
      <c r="H2690" t="s">
        <v>148</v>
      </c>
      <c r="I2690">
        <v>0</v>
      </c>
    </row>
    <row r="2691" spans="1:9" ht="14.25" customHeight="1">
      <c r="A2691" s="1" t="s">
        <v>610</v>
      </c>
      <c r="B2691" s="1">
        <v>0</v>
      </c>
      <c r="C2691" s="210">
        <v>4</v>
      </c>
      <c r="D2691" s="1">
        <v>0</v>
      </c>
      <c r="E2691" t="s">
        <v>60</v>
      </c>
      <c r="F2691">
        <v>9602</v>
      </c>
      <c r="G2691" s="139">
        <v>2011</v>
      </c>
      <c r="H2691" t="s">
        <v>147</v>
      </c>
      <c r="I2691">
        <v>0</v>
      </c>
    </row>
    <row r="2692" spans="1:9" ht="14.25" customHeight="1">
      <c r="A2692" s="1" t="s">
        <v>610</v>
      </c>
      <c r="B2692" s="1">
        <v>0</v>
      </c>
      <c r="C2692" s="210">
        <v>3</v>
      </c>
      <c r="D2692" s="1">
        <v>0</v>
      </c>
      <c r="E2692" t="s">
        <v>60</v>
      </c>
      <c r="F2692">
        <v>9602</v>
      </c>
      <c r="G2692" s="139">
        <v>2011</v>
      </c>
      <c r="H2692" t="s">
        <v>146</v>
      </c>
      <c r="I2692">
        <v>0</v>
      </c>
    </row>
    <row r="2693" spans="1:9" ht="14.25" customHeight="1">
      <c r="A2693" s="1" t="s">
        <v>610</v>
      </c>
      <c r="B2693" s="1">
        <v>0</v>
      </c>
      <c r="C2693" s="210">
        <v>2</v>
      </c>
      <c r="D2693" s="1">
        <v>0</v>
      </c>
      <c r="E2693" t="s">
        <v>60</v>
      </c>
      <c r="F2693">
        <v>9602</v>
      </c>
      <c r="G2693" s="139">
        <v>2011</v>
      </c>
      <c r="H2693" t="s">
        <v>145</v>
      </c>
      <c r="I2693">
        <v>0</v>
      </c>
    </row>
    <row r="2694" spans="1:9" ht="14.25" customHeight="1">
      <c r="A2694" s="1" t="s">
        <v>610</v>
      </c>
      <c r="B2694" s="1">
        <v>0</v>
      </c>
      <c r="C2694" s="210">
        <v>1</v>
      </c>
      <c r="D2694" s="1">
        <v>0</v>
      </c>
      <c r="E2694" t="s">
        <v>60</v>
      </c>
      <c r="F2694">
        <v>9602</v>
      </c>
      <c r="G2694" s="139">
        <v>2011</v>
      </c>
      <c r="H2694" t="s">
        <v>144</v>
      </c>
      <c r="I2694">
        <v>0</v>
      </c>
    </row>
    <row r="2695" spans="1:9" ht="14.25" customHeight="1">
      <c r="A2695" s="1" t="s">
        <v>611</v>
      </c>
      <c r="B2695" s="1">
        <v>110487</v>
      </c>
      <c r="C2695" s="210">
        <v>12</v>
      </c>
      <c r="D2695" s="1">
        <v>8906</v>
      </c>
      <c r="E2695" t="s">
        <v>254</v>
      </c>
      <c r="F2695">
        <v>9601</v>
      </c>
      <c r="G2695" s="139">
        <v>2011</v>
      </c>
      <c r="H2695" t="s">
        <v>155</v>
      </c>
      <c r="I2695">
        <v>8906</v>
      </c>
    </row>
    <row r="2696" spans="1:9" ht="14.25" customHeight="1">
      <c r="A2696" s="1" t="s">
        <v>611</v>
      </c>
      <c r="B2696" s="1">
        <v>110487</v>
      </c>
      <c r="C2696" s="210">
        <v>11</v>
      </c>
      <c r="D2696" s="1">
        <v>10325</v>
      </c>
      <c r="E2696" t="s">
        <v>254</v>
      </c>
      <c r="F2696">
        <v>9601</v>
      </c>
      <c r="G2696" s="139">
        <v>2011</v>
      </c>
      <c r="H2696" t="s">
        <v>154</v>
      </c>
      <c r="I2696">
        <v>10325</v>
      </c>
    </row>
    <row r="2697" spans="1:9" ht="14.25" customHeight="1">
      <c r="A2697" s="1" t="s">
        <v>611</v>
      </c>
      <c r="B2697" s="1">
        <v>110487</v>
      </c>
      <c r="C2697" s="210">
        <v>10</v>
      </c>
      <c r="D2697" s="1">
        <v>9819</v>
      </c>
      <c r="E2697" t="s">
        <v>254</v>
      </c>
      <c r="F2697">
        <v>9601</v>
      </c>
      <c r="G2697" s="139">
        <v>2011</v>
      </c>
      <c r="H2697" t="s">
        <v>153</v>
      </c>
      <c r="I2697">
        <v>9819</v>
      </c>
    </row>
    <row r="2698" spans="1:9" ht="14.25" customHeight="1">
      <c r="A2698" s="1" t="s">
        <v>611</v>
      </c>
      <c r="B2698" s="1">
        <v>110487</v>
      </c>
      <c r="C2698" s="210">
        <v>9</v>
      </c>
      <c r="D2698" s="1">
        <v>10095</v>
      </c>
      <c r="E2698" t="s">
        <v>254</v>
      </c>
      <c r="F2698">
        <v>9601</v>
      </c>
      <c r="G2698" s="139">
        <v>2011</v>
      </c>
      <c r="H2698" t="s">
        <v>152</v>
      </c>
      <c r="I2698">
        <v>10095</v>
      </c>
    </row>
    <row r="2699" spans="1:9" ht="14.25" customHeight="1">
      <c r="A2699" s="1" t="s">
        <v>611</v>
      </c>
      <c r="B2699" s="1">
        <v>110487</v>
      </c>
      <c r="C2699" s="210">
        <v>8</v>
      </c>
      <c r="D2699" s="1">
        <v>8672</v>
      </c>
      <c r="E2699" t="s">
        <v>254</v>
      </c>
      <c r="F2699">
        <v>9601</v>
      </c>
      <c r="G2699" s="139">
        <v>2011</v>
      </c>
      <c r="H2699" t="s">
        <v>151</v>
      </c>
      <c r="I2699">
        <v>8672</v>
      </c>
    </row>
    <row r="2700" spans="1:9" ht="14.25" customHeight="1">
      <c r="A2700" s="1" t="s">
        <v>611</v>
      </c>
      <c r="B2700" s="1">
        <v>110487</v>
      </c>
      <c r="C2700" s="210">
        <v>7</v>
      </c>
      <c r="D2700" s="1">
        <v>7775</v>
      </c>
      <c r="E2700" t="s">
        <v>254</v>
      </c>
      <c r="F2700">
        <v>9601</v>
      </c>
      <c r="G2700" s="139">
        <v>2011</v>
      </c>
      <c r="H2700" t="s">
        <v>150</v>
      </c>
      <c r="I2700">
        <v>7775</v>
      </c>
    </row>
    <row r="2701" spans="1:9" ht="14.25" customHeight="1">
      <c r="A2701" s="1" t="s">
        <v>611</v>
      </c>
      <c r="B2701" s="1">
        <v>110487</v>
      </c>
      <c r="C2701" s="210">
        <v>6</v>
      </c>
      <c r="D2701" s="1">
        <v>8948</v>
      </c>
      <c r="E2701" t="s">
        <v>254</v>
      </c>
      <c r="F2701">
        <v>9601</v>
      </c>
      <c r="G2701" s="139">
        <v>2011</v>
      </c>
      <c r="H2701" t="s">
        <v>149</v>
      </c>
      <c r="I2701">
        <v>8948</v>
      </c>
    </row>
    <row r="2702" spans="1:9" ht="14.25" customHeight="1">
      <c r="A2702" s="1" t="s">
        <v>611</v>
      </c>
      <c r="B2702" s="1">
        <v>110487</v>
      </c>
      <c r="C2702" s="210">
        <v>5</v>
      </c>
      <c r="D2702" s="1">
        <v>9684</v>
      </c>
      <c r="E2702" t="s">
        <v>254</v>
      </c>
      <c r="F2702">
        <v>9601</v>
      </c>
      <c r="G2702" s="139">
        <v>2011</v>
      </c>
      <c r="H2702" t="s">
        <v>148</v>
      </c>
      <c r="I2702">
        <v>9684</v>
      </c>
    </row>
    <row r="2703" spans="1:9" ht="14.25" customHeight="1">
      <c r="A2703" s="1" t="s">
        <v>611</v>
      </c>
      <c r="B2703" s="1">
        <v>110487</v>
      </c>
      <c r="C2703" s="210">
        <v>4</v>
      </c>
      <c r="D2703" s="1">
        <v>9303</v>
      </c>
      <c r="E2703" t="s">
        <v>254</v>
      </c>
      <c r="F2703">
        <v>9601</v>
      </c>
      <c r="G2703" s="139">
        <v>2011</v>
      </c>
      <c r="H2703" t="s">
        <v>147</v>
      </c>
      <c r="I2703">
        <v>9303</v>
      </c>
    </row>
    <row r="2704" spans="1:9" ht="14.25" customHeight="1">
      <c r="A2704" s="1" t="s">
        <v>611</v>
      </c>
      <c r="B2704" s="1">
        <v>110487</v>
      </c>
      <c r="C2704" s="210">
        <v>3</v>
      </c>
      <c r="D2704" s="1">
        <v>9566</v>
      </c>
      <c r="E2704" t="s">
        <v>254</v>
      </c>
      <c r="F2704">
        <v>9601</v>
      </c>
      <c r="G2704" s="139">
        <v>2011</v>
      </c>
      <c r="H2704" t="s">
        <v>146</v>
      </c>
      <c r="I2704">
        <v>9566</v>
      </c>
    </row>
    <row r="2705" spans="1:9" ht="14.25" customHeight="1">
      <c r="A2705" s="1" t="s">
        <v>611</v>
      </c>
      <c r="B2705" s="1">
        <v>110487</v>
      </c>
      <c r="C2705" s="210">
        <v>2</v>
      </c>
      <c r="D2705" s="1">
        <v>8741</v>
      </c>
      <c r="E2705" t="s">
        <v>254</v>
      </c>
      <c r="F2705">
        <v>9601</v>
      </c>
      <c r="G2705" s="139">
        <v>2011</v>
      </c>
      <c r="H2705" t="s">
        <v>145</v>
      </c>
      <c r="I2705">
        <v>8741</v>
      </c>
    </row>
    <row r="2706" spans="1:9" ht="14.25" customHeight="1">
      <c r="A2706" s="1" t="s">
        <v>611</v>
      </c>
      <c r="B2706" s="403">
        <v>110487</v>
      </c>
      <c r="C2706" s="404">
        <v>1</v>
      </c>
      <c r="D2706" s="403">
        <v>8653</v>
      </c>
      <c r="E2706" t="s">
        <v>254</v>
      </c>
      <c r="F2706">
        <v>9601</v>
      </c>
      <c r="G2706" s="139">
        <v>2011</v>
      </c>
      <c r="H2706" t="s">
        <v>144</v>
      </c>
      <c r="I2706">
        <v>8653</v>
      </c>
    </row>
    <row r="2707" spans="1:9" ht="14.25" customHeight="1">
      <c r="A2707" s="1" t="s">
        <v>612</v>
      </c>
      <c r="B2707" s="1">
        <v>5559</v>
      </c>
      <c r="C2707" s="210">
        <v>12</v>
      </c>
      <c r="D2707" s="1">
        <v>466</v>
      </c>
      <c r="E2707" t="s">
        <v>254</v>
      </c>
      <c r="F2707">
        <v>9602</v>
      </c>
      <c r="G2707" s="139">
        <v>2011</v>
      </c>
      <c r="H2707" t="s">
        <v>155</v>
      </c>
      <c r="I2707">
        <v>466</v>
      </c>
    </row>
    <row r="2708" spans="1:9" ht="14.25" customHeight="1">
      <c r="A2708" s="1" t="s">
        <v>612</v>
      </c>
      <c r="B2708" s="1">
        <v>5559</v>
      </c>
      <c r="C2708" s="210">
        <v>11</v>
      </c>
      <c r="D2708" s="1">
        <v>514</v>
      </c>
      <c r="E2708" t="s">
        <v>254</v>
      </c>
      <c r="F2708">
        <v>9602</v>
      </c>
      <c r="G2708" s="139">
        <v>2011</v>
      </c>
      <c r="H2708" t="s">
        <v>154</v>
      </c>
      <c r="I2708">
        <v>514</v>
      </c>
    </row>
    <row r="2709" spans="1:9" ht="14.25" customHeight="1">
      <c r="A2709" s="1" t="s">
        <v>612</v>
      </c>
      <c r="B2709" s="1">
        <v>5559</v>
      </c>
      <c r="C2709" s="210">
        <v>10</v>
      </c>
      <c r="D2709" s="1">
        <v>472</v>
      </c>
      <c r="E2709" t="s">
        <v>254</v>
      </c>
      <c r="F2709">
        <v>9602</v>
      </c>
      <c r="G2709" s="139">
        <v>2011</v>
      </c>
      <c r="H2709" t="s">
        <v>153</v>
      </c>
      <c r="I2709">
        <v>472</v>
      </c>
    </row>
    <row r="2710" spans="1:9" ht="14.25" customHeight="1">
      <c r="A2710" s="1" t="s">
        <v>612</v>
      </c>
      <c r="B2710" s="1">
        <v>5559</v>
      </c>
      <c r="C2710" s="210">
        <v>9</v>
      </c>
      <c r="D2710" s="1">
        <v>493</v>
      </c>
      <c r="E2710" t="s">
        <v>254</v>
      </c>
      <c r="F2710">
        <v>9602</v>
      </c>
      <c r="G2710" s="139">
        <v>2011</v>
      </c>
      <c r="H2710" t="s">
        <v>152</v>
      </c>
      <c r="I2710">
        <v>493</v>
      </c>
    </row>
    <row r="2711" spans="1:9" ht="14.25" customHeight="1">
      <c r="A2711" s="1" t="s">
        <v>612</v>
      </c>
      <c r="B2711" s="1">
        <v>5559</v>
      </c>
      <c r="C2711" s="210">
        <v>8</v>
      </c>
      <c r="D2711" s="1">
        <v>511</v>
      </c>
      <c r="E2711" t="s">
        <v>254</v>
      </c>
      <c r="F2711">
        <v>9602</v>
      </c>
      <c r="G2711" s="139">
        <v>2011</v>
      </c>
      <c r="H2711" t="s">
        <v>151</v>
      </c>
      <c r="I2711">
        <v>511</v>
      </c>
    </row>
    <row r="2712" spans="1:9" ht="14.25" customHeight="1">
      <c r="A2712" s="1" t="s">
        <v>612</v>
      </c>
      <c r="B2712" s="1">
        <v>5559</v>
      </c>
      <c r="C2712" s="210">
        <v>7</v>
      </c>
      <c r="D2712" s="1">
        <v>446</v>
      </c>
      <c r="E2712" t="s">
        <v>254</v>
      </c>
      <c r="F2712">
        <v>9602</v>
      </c>
      <c r="G2712" s="139">
        <v>2011</v>
      </c>
      <c r="H2712" t="s">
        <v>150</v>
      </c>
      <c r="I2712">
        <v>446</v>
      </c>
    </row>
    <row r="2713" spans="1:9" ht="14.25" customHeight="1">
      <c r="A2713" s="1" t="s">
        <v>612</v>
      </c>
      <c r="B2713" s="1">
        <v>5559</v>
      </c>
      <c r="C2713" s="210">
        <v>6</v>
      </c>
      <c r="D2713" s="1">
        <v>479</v>
      </c>
      <c r="E2713" t="s">
        <v>254</v>
      </c>
      <c r="F2713">
        <v>9602</v>
      </c>
      <c r="G2713" s="139">
        <v>2011</v>
      </c>
      <c r="H2713" t="s">
        <v>149</v>
      </c>
      <c r="I2713">
        <v>479</v>
      </c>
    </row>
    <row r="2714" spans="1:9" ht="14.25" customHeight="1">
      <c r="A2714" s="1" t="s">
        <v>612</v>
      </c>
      <c r="B2714" s="1">
        <v>5559</v>
      </c>
      <c r="C2714" s="210">
        <v>5</v>
      </c>
      <c r="D2714" s="1">
        <v>484</v>
      </c>
      <c r="E2714" t="s">
        <v>254</v>
      </c>
      <c r="F2714">
        <v>9602</v>
      </c>
      <c r="G2714" s="139">
        <v>2011</v>
      </c>
      <c r="H2714" t="s">
        <v>148</v>
      </c>
      <c r="I2714">
        <v>484</v>
      </c>
    </row>
    <row r="2715" spans="1:9" ht="14.25" customHeight="1">
      <c r="A2715" s="1" t="s">
        <v>612</v>
      </c>
      <c r="B2715" s="1">
        <v>5559</v>
      </c>
      <c r="C2715" s="210">
        <v>4</v>
      </c>
      <c r="D2715" s="1">
        <v>454</v>
      </c>
      <c r="E2715" t="s">
        <v>254</v>
      </c>
      <c r="F2715">
        <v>9602</v>
      </c>
      <c r="G2715" s="139">
        <v>2011</v>
      </c>
      <c r="H2715" t="s">
        <v>147</v>
      </c>
      <c r="I2715">
        <v>454</v>
      </c>
    </row>
    <row r="2716" spans="1:9" ht="14.25" customHeight="1">
      <c r="A2716" s="1" t="s">
        <v>612</v>
      </c>
      <c r="B2716" s="1">
        <v>5559</v>
      </c>
      <c r="C2716" s="210">
        <v>3</v>
      </c>
      <c r="D2716" s="1">
        <v>464</v>
      </c>
      <c r="E2716" t="s">
        <v>254</v>
      </c>
      <c r="F2716">
        <v>9602</v>
      </c>
      <c r="G2716" s="139">
        <v>2011</v>
      </c>
      <c r="H2716" t="s">
        <v>146</v>
      </c>
      <c r="I2716">
        <v>464</v>
      </c>
    </row>
    <row r="2717" spans="1:9" ht="14.25" customHeight="1">
      <c r="A2717" s="1" t="s">
        <v>612</v>
      </c>
      <c r="B2717" s="1">
        <v>5559</v>
      </c>
      <c r="C2717" s="210">
        <v>2</v>
      </c>
      <c r="D2717" s="1">
        <v>393</v>
      </c>
      <c r="E2717" t="s">
        <v>254</v>
      </c>
      <c r="F2717">
        <v>9602</v>
      </c>
      <c r="G2717" s="139">
        <v>2011</v>
      </c>
      <c r="H2717" t="s">
        <v>145</v>
      </c>
      <c r="I2717">
        <v>393</v>
      </c>
    </row>
    <row r="2718" spans="1:9" ht="14.25" customHeight="1">
      <c r="A2718" s="1" t="s">
        <v>612</v>
      </c>
      <c r="B2718" s="1">
        <v>5559</v>
      </c>
      <c r="C2718" s="210">
        <v>1</v>
      </c>
      <c r="D2718" s="1">
        <v>383</v>
      </c>
      <c r="E2718" t="s">
        <v>254</v>
      </c>
      <c r="F2718">
        <v>9602</v>
      </c>
      <c r="G2718" s="139">
        <v>2011</v>
      </c>
      <c r="H2718" t="s">
        <v>144</v>
      </c>
      <c r="I2718">
        <v>383</v>
      </c>
    </row>
    <row r="2719" spans="1:9" ht="14.25" customHeight="1">
      <c r="A2719" s="1" t="s">
        <v>613</v>
      </c>
      <c r="B2719" s="1">
        <v>45903.164000000004</v>
      </c>
      <c r="C2719" s="210">
        <v>12</v>
      </c>
      <c r="D2719" s="1">
        <v>3352.7669999999998</v>
      </c>
      <c r="E2719" t="s">
        <v>59</v>
      </c>
      <c r="F2719">
        <v>9601</v>
      </c>
      <c r="G2719" s="139">
        <v>2011</v>
      </c>
      <c r="H2719" t="s">
        <v>155</v>
      </c>
      <c r="I2719">
        <v>3352.7669999999998</v>
      </c>
    </row>
    <row r="2720" spans="1:9" ht="14.25" customHeight="1">
      <c r="A2720" s="1" t="s">
        <v>613</v>
      </c>
      <c r="B2720" s="1">
        <v>45903.164000000004</v>
      </c>
      <c r="C2720" s="210">
        <v>11</v>
      </c>
      <c r="D2720" s="1">
        <v>3783.7020000000002</v>
      </c>
      <c r="E2720" t="s">
        <v>59</v>
      </c>
      <c r="F2720">
        <v>9601</v>
      </c>
      <c r="G2720" s="139">
        <v>2011</v>
      </c>
      <c r="H2720" t="s">
        <v>154</v>
      </c>
      <c r="I2720">
        <v>3783.7020000000002</v>
      </c>
    </row>
    <row r="2721" spans="1:9" ht="14.25" customHeight="1">
      <c r="A2721" s="1" t="s">
        <v>613</v>
      </c>
      <c r="B2721" s="1">
        <v>45903.164000000004</v>
      </c>
      <c r="C2721" s="210">
        <v>10</v>
      </c>
      <c r="D2721" s="1">
        <v>4482.3630000000003</v>
      </c>
      <c r="E2721" t="s">
        <v>59</v>
      </c>
      <c r="F2721">
        <v>9601</v>
      </c>
      <c r="G2721" s="139">
        <v>2011</v>
      </c>
      <c r="H2721" t="s">
        <v>153</v>
      </c>
      <c r="I2721">
        <v>4482.3630000000003</v>
      </c>
    </row>
    <row r="2722" spans="1:9" ht="14.25" customHeight="1">
      <c r="A2722" s="1" t="s">
        <v>613</v>
      </c>
      <c r="B2722" s="1">
        <v>45903.164000000004</v>
      </c>
      <c r="C2722" s="210">
        <v>9</v>
      </c>
      <c r="D2722" s="1">
        <v>4201.6409999999996</v>
      </c>
      <c r="E2722" t="s">
        <v>59</v>
      </c>
      <c r="F2722">
        <v>9601</v>
      </c>
      <c r="G2722" s="139">
        <v>2011</v>
      </c>
      <c r="H2722" t="s">
        <v>152</v>
      </c>
      <c r="I2722">
        <v>4201.6409999999996</v>
      </c>
    </row>
    <row r="2723" spans="1:9" ht="14.25" customHeight="1">
      <c r="A2723" s="1" t="s">
        <v>613</v>
      </c>
      <c r="B2723" s="1">
        <v>45903.164000000004</v>
      </c>
      <c r="C2723" s="210">
        <v>8</v>
      </c>
      <c r="D2723" s="1">
        <v>3677.6410000000001</v>
      </c>
      <c r="E2723" t="s">
        <v>59</v>
      </c>
      <c r="F2723">
        <v>9601</v>
      </c>
      <c r="G2723" s="139">
        <v>2011</v>
      </c>
      <c r="H2723" t="s">
        <v>151</v>
      </c>
      <c r="I2723">
        <v>3677.6410000000001</v>
      </c>
    </row>
    <row r="2724" spans="1:9" ht="14.25" customHeight="1">
      <c r="A2724" s="1" t="s">
        <v>613</v>
      </c>
      <c r="B2724" s="1">
        <v>45903.164000000004</v>
      </c>
      <c r="C2724" s="210">
        <v>7</v>
      </c>
      <c r="D2724" s="1">
        <v>3407.2060000000001</v>
      </c>
      <c r="E2724" t="s">
        <v>59</v>
      </c>
      <c r="F2724">
        <v>9601</v>
      </c>
      <c r="G2724" s="139">
        <v>2011</v>
      </c>
      <c r="H2724" t="s">
        <v>150</v>
      </c>
      <c r="I2724">
        <v>3407.2060000000001</v>
      </c>
    </row>
    <row r="2725" spans="1:9" ht="14.25" customHeight="1">
      <c r="A2725" s="1" t="s">
        <v>613</v>
      </c>
      <c r="B2725" s="1">
        <v>45903.164000000004</v>
      </c>
      <c r="C2725" s="210">
        <v>6</v>
      </c>
      <c r="D2725" s="1">
        <v>3874.712</v>
      </c>
      <c r="E2725" t="s">
        <v>59</v>
      </c>
      <c r="F2725">
        <v>9601</v>
      </c>
      <c r="G2725" s="139">
        <v>2011</v>
      </c>
      <c r="H2725" t="s">
        <v>149</v>
      </c>
      <c r="I2725">
        <v>3874.712</v>
      </c>
    </row>
    <row r="2726" spans="1:9" ht="14.25" customHeight="1">
      <c r="A2726" s="1" t="s">
        <v>613</v>
      </c>
      <c r="B2726" s="1">
        <v>45903.164000000004</v>
      </c>
      <c r="C2726" s="210">
        <v>5</v>
      </c>
      <c r="D2726" s="1">
        <v>4052.1970000000001</v>
      </c>
      <c r="E2726" t="s">
        <v>59</v>
      </c>
      <c r="F2726">
        <v>9601</v>
      </c>
      <c r="G2726" s="139">
        <v>2011</v>
      </c>
      <c r="H2726" t="s">
        <v>148</v>
      </c>
      <c r="I2726">
        <v>4052.1970000000001</v>
      </c>
    </row>
    <row r="2727" spans="1:9" ht="14.25" customHeight="1">
      <c r="A2727" s="1" t="s">
        <v>613</v>
      </c>
      <c r="B2727" s="1">
        <v>45903.164000000004</v>
      </c>
      <c r="C2727" s="210">
        <v>4</v>
      </c>
      <c r="D2727" s="1">
        <v>3783.6239999999998</v>
      </c>
      <c r="E2727" t="s">
        <v>59</v>
      </c>
      <c r="F2727">
        <v>9601</v>
      </c>
      <c r="G2727" s="139">
        <v>2011</v>
      </c>
      <c r="H2727" t="s">
        <v>147</v>
      </c>
      <c r="I2727">
        <v>3783.6239999999998</v>
      </c>
    </row>
    <row r="2728" spans="1:9" ht="14.25" customHeight="1">
      <c r="A2728" s="1" t="s">
        <v>613</v>
      </c>
      <c r="B2728" s="1">
        <v>45903.164000000004</v>
      </c>
      <c r="C2728" s="210">
        <v>3</v>
      </c>
      <c r="D2728" s="1">
        <v>4076.3980000000001</v>
      </c>
      <c r="E2728" t="s">
        <v>59</v>
      </c>
      <c r="F2728">
        <v>9601</v>
      </c>
      <c r="G2728" s="139">
        <v>2011</v>
      </c>
      <c r="H2728" t="s">
        <v>146</v>
      </c>
      <c r="I2728">
        <v>4076.3980000000001</v>
      </c>
    </row>
    <row r="2729" spans="1:9" ht="14.25" customHeight="1">
      <c r="A2729" s="1" t="s">
        <v>613</v>
      </c>
      <c r="B2729" s="1">
        <v>45903.164000000004</v>
      </c>
      <c r="C2729" s="210">
        <v>2</v>
      </c>
      <c r="D2729" s="1">
        <v>3560.172</v>
      </c>
      <c r="E2729" t="s">
        <v>59</v>
      </c>
      <c r="F2729">
        <v>9601</v>
      </c>
      <c r="G2729" s="139">
        <v>2011</v>
      </c>
      <c r="H2729" t="s">
        <v>145</v>
      </c>
      <c r="I2729">
        <v>3560.172</v>
      </c>
    </row>
    <row r="2730" spans="1:9" ht="14.25" customHeight="1">
      <c r="A2730" s="1" t="s">
        <v>613</v>
      </c>
      <c r="B2730" s="1">
        <v>45903.164000000004</v>
      </c>
      <c r="C2730" s="210">
        <v>1</v>
      </c>
      <c r="D2730" s="1">
        <v>3650.741</v>
      </c>
      <c r="E2730" t="s">
        <v>59</v>
      </c>
      <c r="F2730">
        <v>9601</v>
      </c>
      <c r="G2730" s="139">
        <v>2011</v>
      </c>
      <c r="H2730" t="s">
        <v>144</v>
      </c>
      <c r="I2730">
        <v>3650.741</v>
      </c>
    </row>
    <row r="2731" spans="1:9" ht="14.25" customHeight="1">
      <c r="A2731" s="1" t="s">
        <v>614</v>
      </c>
      <c r="B2731" s="1">
        <v>2412.8868899999998</v>
      </c>
      <c r="C2731" s="210">
        <v>12</v>
      </c>
      <c r="D2731" s="1">
        <v>187.502836</v>
      </c>
      <c r="E2731" t="s">
        <v>59</v>
      </c>
      <c r="F2731">
        <v>9602</v>
      </c>
      <c r="G2731" s="139">
        <v>2011</v>
      </c>
      <c r="H2731" t="s">
        <v>155</v>
      </c>
      <c r="I2731">
        <v>187.502836</v>
      </c>
    </row>
    <row r="2732" spans="1:9" ht="14.25" customHeight="1">
      <c r="A2732" s="1" t="s">
        <v>614</v>
      </c>
      <c r="B2732" s="1">
        <v>2412.8868899999998</v>
      </c>
      <c r="C2732" s="210">
        <v>11</v>
      </c>
      <c r="D2732" s="1">
        <v>202.79883100000001</v>
      </c>
      <c r="E2732" t="s">
        <v>59</v>
      </c>
      <c r="F2732">
        <v>9602</v>
      </c>
      <c r="G2732" s="139">
        <v>2011</v>
      </c>
      <c r="H2732" t="s">
        <v>154</v>
      </c>
      <c r="I2732">
        <v>202.79883100000001</v>
      </c>
    </row>
    <row r="2733" spans="1:9" ht="14.25" customHeight="1">
      <c r="A2733" s="1" t="s">
        <v>614</v>
      </c>
      <c r="B2733" s="1">
        <v>2412.8868899999998</v>
      </c>
      <c r="C2733" s="210">
        <v>10</v>
      </c>
      <c r="D2733" s="1">
        <v>235.53072</v>
      </c>
      <c r="E2733" t="s">
        <v>59</v>
      </c>
      <c r="F2733">
        <v>9602</v>
      </c>
      <c r="G2733" s="139">
        <v>2011</v>
      </c>
      <c r="H2733" t="s">
        <v>153</v>
      </c>
      <c r="I2733">
        <v>235.53072</v>
      </c>
    </row>
    <row r="2734" spans="1:9" ht="14.25" customHeight="1">
      <c r="A2734" s="1" t="s">
        <v>614</v>
      </c>
      <c r="B2734" s="1">
        <v>2412.8868899999998</v>
      </c>
      <c r="C2734" s="210">
        <v>9</v>
      </c>
      <c r="D2734" s="1">
        <v>216.19367800000001</v>
      </c>
      <c r="E2734" t="s">
        <v>59</v>
      </c>
      <c r="F2734">
        <v>9602</v>
      </c>
      <c r="G2734" s="139">
        <v>2011</v>
      </c>
      <c r="H2734" t="s">
        <v>152</v>
      </c>
      <c r="I2734">
        <v>216.19367800000001</v>
      </c>
    </row>
    <row r="2735" spans="1:9" ht="14.25" customHeight="1">
      <c r="A2735" s="1" t="s">
        <v>614</v>
      </c>
      <c r="B2735" s="1">
        <v>2412.8868899999998</v>
      </c>
      <c r="C2735" s="210">
        <v>8</v>
      </c>
      <c r="D2735" s="1">
        <v>202.875124</v>
      </c>
      <c r="E2735" t="s">
        <v>59</v>
      </c>
      <c r="F2735">
        <v>9602</v>
      </c>
      <c r="G2735" s="139">
        <v>2011</v>
      </c>
      <c r="H2735" t="s">
        <v>151</v>
      </c>
      <c r="I2735">
        <v>202.875124</v>
      </c>
    </row>
    <row r="2736" spans="1:9" ht="14.25" customHeight="1">
      <c r="A2736" s="1" t="s">
        <v>614</v>
      </c>
      <c r="B2736" s="1">
        <v>2412.8868899999998</v>
      </c>
      <c r="C2736" s="210">
        <v>7</v>
      </c>
      <c r="D2736" s="1">
        <v>194.141615</v>
      </c>
      <c r="E2736" t="s">
        <v>59</v>
      </c>
      <c r="F2736">
        <v>9602</v>
      </c>
      <c r="G2736" s="139">
        <v>2011</v>
      </c>
      <c r="H2736" t="s">
        <v>150</v>
      </c>
      <c r="I2736">
        <v>194.141615</v>
      </c>
    </row>
    <row r="2737" spans="1:9" ht="14.25" customHeight="1">
      <c r="A2737" s="1" t="s">
        <v>614</v>
      </c>
      <c r="B2737" s="1">
        <v>2412.8868899999998</v>
      </c>
      <c r="C2737" s="210">
        <v>6</v>
      </c>
      <c r="D2737" s="1">
        <v>209.25842299999999</v>
      </c>
      <c r="E2737" t="s">
        <v>59</v>
      </c>
      <c r="F2737">
        <v>9602</v>
      </c>
      <c r="G2737" s="139">
        <v>2011</v>
      </c>
      <c r="H2737" t="s">
        <v>149</v>
      </c>
      <c r="I2737">
        <v>209.25842299999999</v>
      </c>
    </row>
    <row r="2738" spans="1:9" ht="14.25" customHeight="1">
      <c r="A2738" s="1" t="s">
        <v>614</v>
      </c>
      <c r="B2738" s="1">
        <v>2412.8868899999998</v>
      </c>
      <c r="C2738" s="210">
        <v>5</v>
      </c>
      <c r="D2738" s="1">
        <v>206.50612599999999</v>
      </c>
      <c r="E2738" t="s">
        <v>59</v>
      </c>
      <c r="F2738">
        <v>9602</v>
      </c>
      <c r="G2738" s="139">
        <v>2011</v>
      </c>
      <c r="H2738" t="s">
        <v>148</v>
      </c>
      <c r="I2738">
        <v>206.50612599999999</v>
      </c>
    </row>
    <row r="2739" spans="1:9" ht="14.25" customHeight="1">
      <c r="A2739" s="1" t="s">
        <v>614</v>
      </c>
      <c r="B2739" s="1">
        <v>2412.8868899999998</v>
      </c>
      <c r="C2739" s="210">
        <v>4</v>
      </c>
      <c r="D2739" s="1">
        <v>195.565224</v>
      </c>
      <c r="E2739" t="s">
        <v>59</v>
      </c>
      <c r="F2739">
        <v>9602</v>
      </c>
      <c r="G2739" s="139">
        <v>2011</v>
      </c>
      <c r="H2739" t="s">
        <v>147</v>
      </c>
      <c r="I2739">
        <v>195.565224</v>
      </c>
    </row>
    <row r="2740" spans="1:9" ht="14.25" customHeight="1">
      <c r="A2740" s="1" t="s">
        <v>614</v>
      </c>
      <c r="B2740" s="1">
        <v>2412.8868899999998</v>
      </c>
      <c r="C2740" s="210">
        <v>3</v>
      </c>
      <c r="D2740" s="1">
        <v>201.843062</v>
      </c>
      <c r="E2740" t="s">
        <v>59</v>
      </c>
      <c r="F2740">
        <v>9602</v>
      </c>
      <c r="G2740" s="139">
        <v>2011</v>
      </c>
      <c r="H2740" t="s">
        <v>146</v>
      </c>
      <c r="I2740">
        <v>201.843062</v>
      </c>
    </row>
    <row r="2741" spans="1:9" ht="14.25" customHeight="1">
      <c r="A2741" s="1" t="s">
        <v>614</v>
      </c>
      <c r="B2741" s="1">
        <v>2412.8868899999998</v>
      </c>
      <c r="C2741" s="210">
        <v>2</v>
      </c>
      <c r="D2741" s="1">
        <v>179.49557999999999</v>
      </c>
      <c r="E2741" t="s">
        <v>59</v>
      </c>
      <c r="F2741">
        <v>9602</v>
      </c>
      <c r="G2741" s="139">
        <v>2011</v>
      </c>
      <c r="H2741" t="s">
        <v>145</v>
      </c>
      <c r="I2741">
        <v>179.49557999999999</v>
      </c>
    </row>
    <row r="2742" spans="1:9" ht="14.25" customHeight="1">
      <c r="A2742" s="1" t="s">
        <v>614</v>
      </c>
      <c r="B2742" s="1">
        <v>2412.8868899999998</v>
      </c>
      <c r="C2742" s="210">
        <v>1</v>
      </c>
      <c r="D2742" s="1">
        <v>181.17567099999999</v>
      </c>
      <c r="E2742" t="s">
        <v>59</v>
      </c>
      <c r="F2742">
        <v>9602</v>
      </c>
      <c r="G2742" s="139">
        <v>2011</v>
      </c>
      <c r="H2742" t="s">
        <v>144</v>
      </c>
      <c r="I2742">
        <v>181.17567099999999</v>
      </c>
    </row>
    <row r="2743" spans="1:9" ht="14.25" customHeight="1">
      <c r="A2743" s="1" t="s">
        <v>615</v>
      </c>
      <c r="B2743" s="1">
        <v>53452</v>
      </c>
      <c r="C2743" s="210">
        <v>12</v>
      </c>
      <c r="D2743" s="1">
        <v>3658</v>
      </c>
      <c r="E2743" t="s">
        <v>23</v>
      </c>
      <c r="F2743">
        <v>9601</v>
      </c>
      <c r="G2743" s="139">
        <v>2011</v>
      </c>
      <c r="H2743" t="s">
        <v>155</v>
      </c>
      <c r="I2743">
        <v>3658</v>
      </c>
    </row>
    <row r="2744" spans="1:9" ht="14.25" customHeight="1">
      <c r="A2744" s="1" t="s">
        <v>615</v>
      </c>
      <c r="B2744" s="1">
        <v>53452</v>
      </c>
      <c r="C2744" s="210">
        <v>11</v>
      </c>
      <c r="D2744" s="1">
        <v>4132</v>
      </c>
      <c r="E2744" t="s">
        <v>23</v>
      </c>
      <c r="F2744">
        <v>9601</v>
      </c>
      <c r="G2744" s="139">
        <v>2011</v>
      </c>
      <c r="H2744" t="s">
        <v>154</v>
      </c>
      <c r="I2744">
        <v>4132</v>
      </c>
    </row>
    <row r="2745" spans="1:9" ht="14.25" customHeight="1">
      <c r="A2745" s="1" t="s">
        <v>615</v>
      </c>
      <c r="B2745" s="1">
        <v>53452</v>
      </c>
      <c r="C2745" s="210">
        <v>10</v>
      </c>
      <c r="D2745" s="1">
        <v>4362</v>
      </c>
      <c r="E2745" t="s">
        <v>23</v>
      </c>
      <c r="F2745">
        <v>9601</v>
      </c>
      <c r="G2745" s="139">
        <v>2011</v>
      </c>
      <c r="H2745" t="s">
        <v>153</v>
      </c>
      <c r="I2745">
        <v>4362</v>
      </c>
    </row>
    <row r="2746" spans="1:9" ht="14.25" customHeight="1">
      <c r="A2746" s="1" t="s">
        <v>615</v>
      </c>
      <c r="B2746" s="1">
        <v>53452</v>
      </c>
      <c r="C2746" s="210">
        <v>9</v>
      </c>
      <c r="D2746" s="1">
        <v>4457</v>
      </c>
      <c r="E2746" t="s">
        <v>23</v>
      </c>
      <c r="F2746">
        <v>9601</v>
      </c>
      <c r="G2746" s="139">
        <v>2011</v>
      </c>
      <c r="H2746" t="s">
        <v>152</v>
      </c>
      <c r="I2746">
        <v>4457</v>
      </c>
    </row>
    <row r="2747" spans="1:9" ht="14.25" customHeight="1">
      <c r="A2747" s="1" t="s">
        <v>615</v>
      </c>
      <c r="B2747" s="1">
        <v>53452</v>
      </c>
      <c r="C2747" s="210">
        <v>8</v>
      </c>
      <c r="D2747" s="1">
        <v>4521</v>
      </c>
      <c r="E2747" t="s">
        <v>23</v>
      </c>
      <c r="F2747">
        <v>9601</v>
      </c>
      <c r="G2747" s="139">
        <v>2011</v>
      </c>
      <c r="H2747" t="s">
        <v>151</v>
      </c>
      <c r="I2747">
        <v>4521</v>
      </c>
    </row>
    <row r="2748" spans="1:9" ht="14.25" customHeight="1">
      <c r="A2748" s="1" t="s">
        <v>615</v>
      </c>
      <c r="B2748" s="1">
        <v>53452</v>
      </c>
      <c r="C2748" s="210">
        <v>7</v>
      </c>
      <c r="D2748" s="1">
        <v>4488</v>
      </c>
      <c r="E2748" t="s">
        <v>23</v>
      </c>
      <c r="F2748">
        <v>9601</v>
      </c>
      <c r="G2748" s="139">
        <v>2011</v>
      </c>
      <c r="H2748" t="s">
        <v>150</v>
      </c>
      <c r="I2748">
        <v>4488</v>
      </c>
    </row>
    <row r="2749" spans="1:9" ht="14.25" customHeight="1">
      <c r="A2749" s="1" t="s">
        <v>615</v>
      </c>
      <c r="B2749" s="1">
        <v>53452</v>
      </c>
      <c r="C2749" s="210">
        <v>6</v>
      </c>
      <c r="D2749" s="1">
        <v>4602</v>
      </c>
      <c r="E2749" t="s">
        <v>23</v>
      </c>
      <c r="F2749">
        <v>9601</v>
      </c>
      <c r="G2749" s="139">
        <v>2011</v>
      </c>
      <c r="H2749" t="s">
        <v>149</v>
      </c>
      <c r="I2749">
        <v>4602</v>
      </c>
    </row>
    <row r="2750" spans="1:9" ht="14.25" customHeight="1">
      <c r="A2750" s="1" t="s">
        <v>615</v>
      </c>
      <c r="B2750" s="1">
        <v>53452</v>
      </c>
      <c r="C2750" s="210">
        <v>5</v>
      </c>
      <c r="D2750" s="1">
        <v>4869</v>
      </c>
      <c r="E2750" t="s">
        <v>23</v>
      </c>
      <c r="F2750">
        <v>9601</v>
      </c>
      <c r="G2750" s="139">
        <v>2011</v>
      </c>
      <c r="H2750" t="s">
        <v>148</v>
      </c>
      <c r="I2750">
        <v>4869</v>
      </c>
    </row>
    <row r="2751" spans="1:9" ht="14.25" customHeight="1">
      <c r="A2751" s="1" t="s">
        <v>615</v>
      </c>
      <c r="B2751" s="1">
        <v>53452</v>
      </c>
      <c r="C2751" s="210">
        <v>4</v>
      </c>
      <c r="D2751" s="1">
        <v>4645</v>
      </c>
      <c r="E2751" t="s">
        <v>23</v>
      </c>
      <c r="F2751">
        <v>9601</v>
      </c>
      <c r="G2751" s="139">
        <v>2011</v>
      </c>
      <c r="H2751" t="s">
        <v>147</v>
      </c>
      <c r="I2751">
        <v>4645</v>
      </c>
    </row>
    <row r="2752" spans="1:9" ht="14.25" customHeight="1">
      <c r="A2752" s="1" t="s">
        <v>615</v>
      </c>
      <c r="B2752" s="1">
        <v>53452</v>
      </c>
      <c r="C2752" s="210">
        <v>3</v>
      </c>
      <c r="D2752" s="1">
        <v>4776</v>
      </c>
      <c r="E2752" t="s">
        <v>23</v>
      </c>
      <c r="F2752">
        <v>9601</v>
      </c>
      <c r="G2752" s="139">
        <v>2011</v>
      </c>
      <c r="H2752" t="s">
        <v>146</v>
      </c>
      <c r="I2752">
        <v>4776</v>
      </c>
    </row>
    <row r="2753" spans="1:9" ht="14.25" customHeight="1">
      <c r="A2753" s="1" t="s">
        <v>615</v>
      </c>
      <c r="B2753" s="1">
        <v>53452</v>
      </c>
      <c r="C2753" s="210">
        <v>2</v>
      </c>
      <c r="D2753" s="1">
        <v>4414</v>
      </c>
      <c r="E2753" t="s">
        <v>23</v>
      </c>
      <c r="F2753">
        <v>9601</v>
      </c>
      <c r="G2753" s="139">
        <v>2011</v>
      </c>
      <c r="H2753" t="s">
        <v>145</v>
      </c>
      <c r="I2753">
        <v>4414</v>
      </c>
    </row>
    <row r="2754" spans="1:9" ht="14.25" customHeight="1">
      <c r="A2754" s="1" t="s">
        <v>615</v>
      </c>
      <c r="B2754" s="1">
        <v>53452</v>
      </c>
      <c r="C2754" s="210">
        <v>1</v>
      </c>
      <c r="D2754" s="1">
        <v>4528</v>
      </c>
      <c r="E2754" t="s">
        <v>23</v>
      </c>
      <c r="F2754">
        <v>9601</v>
      </c>
      <c r="G2754" s="139">
        <v>2011</v>
      </c>
      <c r="H2754" t="s">
        <v>144</v>
      </c>
      <c r="I2754">
        <v>4528</v>
      </c>
    </row>
    <row r="2755" spans="1:9" ht="14.25" customHeight="1">
      <c r="A2755" s="1" t="s">
        <v>616</v>
      </c>
      <c r="B2755" s="1">
        <v>4814</v>
      </c>
      <c r="C2755" s="210">
        <v>12</v>
      </c>
      <c r="D2755" s="1">
        <v>351</v>
      </c>
      <c r="E2755" t="s">
        <v>23</v>
      </c>
      <c r="F2755">
        <v>9602</v>
      </c>
      <c r="G2755" s="139">
        <v>2011</v>
      </c>
      <c r="H2755" t="s">
        <v>155</v>
      </c>
      <c r="I2755">
        <v>351</v>
      </c>
    </row>
    <row r="2756" spans="1:9" ht="14.25" customHeight="1">
      <c r="A2756" s="1" t="s">
        <v>616</v>
      </c>
      <c r="B2756" s="1">
        <v>4814</v>
      </c>
      <c r="C2756" s="210">
        <v>11</v>
      </c>
      <c r="D2756" s="1">
        <v>330</v>
      </c>
      <c r="E2756" t="s">
        <v>23</v>
      </c>
      <c r="F2756">
        <v>9602</v>
      </c>
      <c r="G2756" s="139">
        <v>2011</v>
      </c>
      <c r="H2756" t="s">
        <v>154</v>
      </c>
      <c r="I2756">
        <v>330</v>
      </c>
    </row>
    <row r="2757" spans="1:9" ht="14.25" customHeight="1">
      <c r="A2757" s="1" t="s">
        <v>616</v>
      </c>
      <c r="B2757" s="1">
        <v>4814</v>
      </c>
      <c r="C2757" s="210">
        <v>10</v>
      </c>
      <c r="D2757" s="1">
        <v>368</v>
      </c>
      <c r="E2757" t="s">
        <v>23</v>
      </c>
      <c r="F2757">
        <v>9602</v>
      </c>
      <c r="G2757" s="139">
        <v>2011</v>
      </c>
      <c r="H2757" t="s">
        <v>153</v>
      </c>
      <c r="I2757">
        <v>368</v>
      </c>
    </row>
    <row r="2758" spans="1:9" ht="14.25" customHeight="1">
      <c r="A2758" s="1" t="s">
        <v>616</v>
      </c>
      <c r="B2758" s="1">
        <v>4814</v>
      </c>
      <c r="C2758" s="210">
        <v>9</v>
      </c>
      <c r="D2758" s="1">
        <v>394</v>
      </c>
      <c r="E2758" t="s">
        <v>23</v>
      </c>
      <c r="F2758">
        <v>9602</v>
      </c>
      <c r="G2758" s="139">
        <v>2011</v>
      </c>
      <c r="H2758" t="s">
        <v>152</v>
      </c>
      <c r="I2758">
        <v>394</v>
      </c>
    </row>
    <row r="2759" spans="1:9" ht="14.25" customHeight="1">
      <c r="A2759" s="1" t="s">
        <v>616</v>
      </c>
      <c r="B2759" s="1">
        <v>4814</v>
      </c>
      <c r="C2759" s="210">
        <v>8</v>
      </c>
      <c r="D2759" s="1">
        <v>554</v>
      </c>
      <c r="E2759" t="s">
        <v>23</v>
      </c>
      <c r="F2759">
        <v>9602</v>
      </c>
      <c r="G2759" s="139">
        <v>2011</v>
      </c>
      <c r="H2759" t="s">
        <v>151</v>
      </c>
      <c r="I2759">
        <v>554</v>
      </c>
    </row>
    <row r="2760" spans="1:9" ht="14.25" customHeight="1">
      <c r="A2760" s="1" t="s">
        <v>616</v>
      </c>
      <c r="B2760" s="1">
        <v>4814</v>
      </c>
      <c r="C2760" s="210">
        <v>7</v>
      </c>
      <c r="D2760" s="1">
        <v>548</v>
      </c>
      <c r="E2760" t="s">
        <v>23</v>
      </c>
      <c r="F2760">
        <v>9602</v>
      </c>
      <c r="G2760" s="139">
        <v>2011</v>
      </c>
      <c r="H2760" t="s">
        <v>150</v>
      </c>
      <c r="I2760">
        <v>548</v>
      </c>
    </row>
    <row r="2761" spans="1:9" ht="14.25" customHeight="1">
      <c r="A2761" s="1" t="s">
        <v>616</v>
      </c>
      <c r="B2761" s="1">
        <v>4814</v>
      </c>
      <c r="C2761" s="210">
        <v>6</v>
      </c>
      <c r="D2761" s="1">
        <v>435</v>
      </c>
      <c r="E2761" t="s">
        <v>23</v>
      </c>
      <c r="F2761">
        <v>9602</v>
      </c>
      <c r="G2761" s="139">
        <v>2011</v>
      </c>
      <c r="H2761" t="s">
        <v>149</v>
      </c>
      <c r="I2761">
        <v>435</v>
      </c>
    </row>
    <row r="2762" spans="1:9" ht="14.25" customHeight="1">
      <c r="A2762" s="1" t="s">
        <v>616</v>
      </c>
      <c r="B2762" s="1">
        <v>4814</v>
      </c>
      <c r="C2762" s="210">
        <v>5</v>
      </c>
      <c r="D2762" s="1">
        <v>395</v>
      </c>
      <c r="E2762" t="s">
        <v>23</v>
      </c>
      <c r="F2762">
        <v>9602</v>
      </c>
      <c r="G2762" s="139">
        <v>2011</v>
      </c>
      <c r="H2762" t="s">
        <v>148</v>
      </c>
      <c r="I2762">
        <v>395</v>
      </c>
    </row>
    <row r="2763" spans="1:9" ht="14.25" customHeight="1">
      <c r="A2763" s="1" t="s">
        <v>616</v>
      </c>
      <c r="B2763" s="1">
        <v>4814</v>
      </c>
      <c r="C2763" s="210">
        <v>4</v>
      </c>
      <c r="D2763" s="1">
        <v>402</v>
      </c>
      <c r="E2763" t="s">
        <v>23</v>
      </c>
      <c r="F2763">
        <v>9602</v>
      </c>
      <c r="G2763" s="139">
        <v>2011</v>
      </c>
      <c r="H2763" t="s">
        <v>147</v>
      </c>
      <c r="I2763">
        <v>402</v>
      </c>
    </row>
    <row r="2764" spans="1:9" ht="14.25" customHeight="1">
      <c r="A2764" s="1" t="s">
        <v>616</v>
      </c>
      <c r="B2764" s="1">
        <v>4814</v>
      </c>
      <c r="C2764" s="210">
        <v>3</v>
      </c>
      <c r="D2764" s="1">
        <v>353</v>
      </c>
      <c r="E2764" t="s">
        <v>23</v>
      </c>
      <c r="F2764">
        <v>9602</v>
      </c>
      <c r="G2764" s="139">
        <v>2011</v>
      </c>
      <c r="H2764" t="s">
        <v>146</v>
      </c>
      <c r="I2764">
        <v>353</v>
      </c>
    </row>
    <row r="2765" spans="1:9" ht="14.25" customHeight="1">
      <c r="A2765" s="1" t="s">
        <v>616</v>
      </c>
      <c r="B2765" s="1">
        <v>4814</v>
      </c>
      <c r="C2765" s="210">
        <v>2</v>
      </c>
      <c r="D2765" s="1">
        <v>333</v>
      </c>
      <c r="E2765" t="s">
        <v>23</v>
      </c>
      <c r="F2765">
        <v>9602</v>
      </c>
      <c r="G2765" s="139">
        <v>2011</v>
      </c>
      <c r="H2765" t="s">
        <v>145</v>
      </c>
      <c r="I2765">
        <v>333</v>
      </c>
    </row>
    <row r="2766" spans="1:9" ht="14.25" customHeight="1">
      <c r="A2766" s="1" t="s">
        <v>616</v>
      </c>
      <c r="B2766" s="1">
        <v>4814</v>
      </c>
      <c r="C2766" s="210">
        <v>1</v>
      </c>
      <c r="D2766" s="1">
        <v>351</v>
      </c>
      <c r="E2766" t="s">
        <v>23</v>
      </c>
      <c r="F2766">
        <v>9602</v>
      </c>
      <c r="G2766" s="139">
        <v>2011</v>
      </c>
      <c r="H2766" t="s">
        <v>144</v>
      </c>
      <c r="I2766">
        <v>351</v>
      </c>
    </row>
    <row r="2767" spans="1:9" ht="14.25" customHeight="1">
      <c r="A2767" s="1" t="s">
        <v>617</v>
      </c>
      <c r="B2767" s="1" t="s">
        <v>9</v>
      </c>
      <c r="C2767" s="210" t="s">
        <v>9</v>
      </c>
      <c r="D2767" s="1" t="s">
        <v>8</v>
      </c>
      <c r="E2767" t="s">
        <v>25</v>
      </c>
      <c r="F2767">
        <v>9601</v>
      </c>
      <c r="G2767" s="139">
        <v>2011</v>
      </c>
      <c r="H2767" t="s">
        <v>155</v>
      </c>
      <c r="I2767">
        <v>-1</v>
      </c>
    </row>
    <row r="2768" spans="1:9" ht="14.25" customHeight="1">
      <c r="A2768" s="1" t="s">
        <v>617</v>
      </c>
      <c r="B2768" s="1" t="s">
        <v>9</v>
      </c>
      <c r="C2768" s="210" t="s">
        <v>9</v>
      </c>
      <c r="D2768" s="1" t="s">
        <v>8</v>
      </c>
      <c r="E2768" t="s">
        <v>25</v>
      </c>
      <c r="F2768">
        <v>9601</v>
      </c>
      <c r="G2768" s="139">
        <v>2011</v>
      </c>
      <c r="H2768" t="s">
        <v>154</v>
      </c>
      <c r="I2768">
        <v>-1</v>
      </c>
    </row>
    <row r="2769" spans="1:9" ht="14.25" customHeight="1">
      <c r="A2769" s="1" t="s">
        <v>617</v>
      </c>
      <c r="B2769" s="1" t="s">
        <v>9</v>
      </c>
      <c r="C2769" s="210" t="s">
        <v>9</v>
      </c>
      <c r="D2769" s="1" t="s">
        <v>8</v>
      </c>
      <c r="E2769" t="s">
        <v>25</v>
      </c>
      <c r="F2769">
        <v>9601</v>
      </c>
      <c r="G2769" s="139">
        <v>2011</v>
      </c>
      <c r="H2769" t="s">
        <v>153</v>
      </c>
      <c r="I2769">
        <v>-1</v>
      </c>
    </row>
    <row r="2770" spans="1:9" ht="14.25" customHeight="1">
      <c r="A2770" s="1" t="s">
        <v>617</v>
      </c>
      <c r="B2770" s="1" t="s">
        <v>9</v>
      </c>
      <c r="C2770" s="210" t="s">
        <v>9</v>
      </c>
      <c r="D2770" s="1" t="s">
        <v>8</v>
      </c>
      <c r="E2770" t="s">
        <v>25</v>
      </c>
      <c r="F2770">
        <v>9601</v>
      </c>
      <c r="G2770" s="139">
        <v>2011</v>
      </c>
      <c r="H2770" t="s">
        <v>152</v>
      </c>
      <c r="I2770">
        <v>-1</v>
      </c>
    </row>
    <row r="2771" spans="1:9" ht="14.25" customHeight="1">
      <c r="A2771" s="1" t="s">
        <v>617</v>
      </c>
      <c r="B2771" s="1" t="s">
        <v>9</v>
      </c>
      <c r="C2771" s="210" t="s">
        <v>9</v>
      </c>
      <c r="D2771" s="1" t="s">
        <v>8</v>
      </c>
      <c r="E2771" t="s">
        <v>25</v>
      </c>
      <c r="F2771">
        <v>9601</v>
      </c>
      <c r="G2771" s="139">
        <v>2011</v>
      </c>
      <c r="H2771" t="s">
        <v>151</v>
      </c>
      <c r="I2771">
        <v>-1</v>
      </c>
    </row>
    <row r="2772" spans="1:9" ht="14.25" customHeight="1">
      <c r="A2772" s="1" t="s">
        <v>617</v>
      </c>
      <c r="B2772" s="1" t="s">
        <v>9</v>
      </c>
      <c r="C2772" s="210" t="s">
        <v>9</v>
      </c>
      <c r="D2772" s="1" t="s">
        <v>8</v>
      </c>
      <c r="E2772" t="s">
        <v>25</v>
      </c>
      <c r="F2772">
        <v>9601</v>
      </c>
      <c r="G2772" s="139">
        <v>2011</v>
      </c>
      <c r="H2772" t="s">
        <v>150</v>
      </c>
      <c r="I2772">
        <v>-1</v>
      </c>
    </row>
    <row r="2773" spans="1:9" ht="14.25" customHeight="1">
      <c r="A2773" s="1" t="s">
        <v>617</v>
      </c>
      <c r="B2773" s="1" t="s">
        <v>9</v>
      </c>
      <c r="C2773" s="210" t="s">
        <v>9</v>
      </c>
      <c r="D2773" s="1" t="s">
        <v>8</v>
      </c>
      <c r="E2773" t="s">
        <v>25</v>
      </c>
      <c r="F2773">
        <v>9601</v>
      </c>
      <c r="G2773" s="139">
        <v>2011</v>
      </c>
      <c r="H2773" t="s">
        <v>149</v>
      </c>
      <c r="I2773">
        <v>-1</v>
      </c>
    </row>
    <row r="2774" spans="1:9" ht="14.25" customHeight="1">
      <c r="A2774" s="1" t="s">
        <v>617</v>
      </c>
      <c r="B2774" s="1" t="s">
        <v>9</v>
      </c>
      <c r="C2774" s="210" t="s">
        <v>9</v>
      </c>
      <c r="D2774" s="1" t="s">
        <v>8</v>
      </c>
      <c r="E2774" t="s">
        <v>25</v>
      </c>
      <c r="F2774">
        <v>9601</v>
      </c>
      <c r="G2774" s="139">
        <v>2011</v>
      </c>
      <c r="H2774" t="s">
        <v>148</v>
      </c>
      <c r="I2774">
        <v>-1</v>
      </c>
    </row>
    <row r="2775" spans="1:9" ht="14.25" customHeight="1">
      <c r="A2775" s="1" t="s">
        <v>617</v>
      </c>
      <c r="B2775" s="1" t="s">
        <v>9</v>
      </c>
      <c r="C2775" s="210" t="s">
        <v>9</v>
      </c>
      <c r="D2775" s="1" t="s">
        <v>8</v>
      </c>
      <c r="E2775" t="s">
        <v>25</v>
      </c>
      <c r="F2775">
        <v>9601</v>
      </c>
      <c r="G2775" s="139">
        <v>2011</v>
      </c>
      <c r="H2775" t="s">
        <v>147</v>
      </c>
      <c r="I2775">
        <v>-1</v>
      </c>
    </row>
    <row r="2776" spans="1:9" ht="14.25" customHeight="1">
      <c r="A2776" s="1" t="s">
        <v>617</v>
      </c>
      <c r="B2776" s="1" t="s">
        <v>9</v>
      </c>
      <c r="C2776" s="210" t="s">
        <v>9</v>
      </c>
      <c r="D2776" s="1" t="s">
        <v>8</v>
      </c>
      <c r="E2776" t="s">
        <v>25</v>
      </c>
      <c r="F2776">
        <v>9601</v>
      </c>
      <c r="G2776" s="139">
        <v>2011</v>
      </c>
      <c r="H2776" t="s">
        <v>146</v>
      </c>
      <c r="I2776">
        <v>-1</v>
      </c>
    </row>
    <row r="2777" spans="1:9" ht="14.25" customHeight="1">
      <c r="A2777" s="1" t="s">
        <v>617</v>
      </c>
      <c r="B2777" s="1" t="s">
        <v>9</v>
      </c>
      <c r="C2777" s="210" t="s">
        <v>9</v>
      </c>
      <c r="D2777" s="1" t="s">
        <v>8</v>
      </c>
      <c r="E2777" t="s">
        <v>25</v>
      </c>
      <c r="F2777">
        <v>9601</v>
      </c>
      <c r="G2777" s="139">
        <v>2011</v>
      </c>
      <c r="H2777" t="s">
        <v>145</v>
      </c>
      <c r="I2777">
        <v>-1</v>
      </c>
    </row>
    <row r="2778" spans="1:9" ht="14.25" customHeight="1">
      <c r="A2778" s="1" t="s">
        <v>617</v>
      </c>
      <c r="B2778" s="1" t="s">
        <v>9</v>
      </c>
      <c r="C2778" s="210" t="s">
        <v>9</v>
      </c>
      <c r="D2778" s="1" t="s">
        <v>8</v>
      </c>
      <c r="E2778" t="s">
        <v>25</v>
      </c>
      <c r="F2778">
        <v>9601</v>
      </c>
      <c r="G2778" s="139">
        <v>2011</v>
      </c>
      <c r="H2778" t="s">
        <v>144</v>
      </c>
      <c r="I2778">
        <v>-1</v>
      </c>
    </row>
    <row r="2779" spans="1:9" ht="14.25" customHeight="1">
      <c r="A2779" s="1" t="s">
        <v>618</v>
      </c>
      <c r="B2779" s="1" t="s">
        <v>9</v>
      </c>
      <c r="C2779" s="210" t="s">
        <v>9</v>
      </c>
      <c r="D2779" s="1" t="s">
        <v>8</v>
      </c>
      <c r="E2779" t="s">
        <v>25</v>
      </c>
      <c r="F2779">
        <v>9602</v>
      </c>
      <c r="G2779" s="139">
        <v>2011</v>
      </c>
      <c r="H2779" t="s">
        <v>155</v>
      </c>
      <c r="I2779">
        <v>-1</v>
      </c>
    </row>
    <row r="2780" spans="1:9" ht="14.25" customHeight="1">
      <c r="A2780" s="1" t="s">
        <v>618</v>
      </c>
      <c r="B2780" s="1" t="s">
        <v>9</v>
      </c>
      <c r="C2780" s="210" t="s">
        <v>9</v>
      </c>
      <c r="D2780" s="1" t="s">
        <v>8</v>
      </c>
      <c r="E2780" t="s">
        <v>25</v>
      </c>
      <c r="F2780">
        <v>9602</v>
      </c>
      <c r="G2780" s="139">
        <v>2011</v>
      </c>
      <c r="H2780" t="s">
        <v>154</v>
      </c>
      <c r="I2780">
        <v>-1</v>
      </c>
    </row>
    <row r="2781" spans="1:9" ht="14.25" customHeight="1">
      <c r="A2781" s="1" t="s">
        <v>618</v>
      </c>
      <c r="B2781" s="1" t="s">
        <v>9</v>
      </c>
      <c r="C2781" s="210" t="s">
        <v>9</v>
      </c>
      <c r="D2781" s="1" t="s">
        <v>8</v>
      </c>
      <c r="E2781" t="s">
        <v>25</v>
      </c>
      <c r="F2781">
        <v>9602</v>
      </c>
      <c r="G2781" s="139">
        <v>2011</v>
      </c>
      <c r="H2781" t="s">
        <v>153</v>
      </c>
      <c r="I2781">
        <v>-1</v>
      </c>
    </row>
    <row r="2782" spans="1:9" ht="14.25" customHeight="1">
      <c r="A2782" s="1" t="s">
        <v>618</v>
      </c>
      <c r="B2782" s="1" t="s">
        <v>9</v>
      </c>
      <c r="C2782" s="210" t="s">
        <v>9</v>
      </c>
      <c r="D2782" s="1" t="s">
        <v>8</v>
      </c>
      <c r="E2782" t="s">
        <v>25</v>
      </c>
      <c r="F2782">
        <v>9602</v>
      </c>
      <c r="G2782" s="139">
        <v>2011</v>
      </c>
      <c r="H2782" t="s">
        <v>152</v>
      </c>
      <c r="I2782">
        <v>-1</v>
      </c>
    </row>
    <row r="2783" spans="1:9" ht="14.25" customHeight="1">
      <c r="A2783" s="1" t="s">
        <v>618</v>
      </c>
      <c r="B2783" s="1" t="s">
        <v>9</v>
      </c>
      <c r="C2783" s="210" t="s">
        <v>9</v>
      </c>
      <c r="D2783" s="1" t="s">
        <v>8</v>
      </c>
      <c r="E2783" t="s">
        <v>25</v>
      </c>
      <c r="F2783">
        <v>9602</v>
      </c>
      <c r="G2783" s="139">
        <v>2011</v>
      </c>
      <c r="H2783" t="s">
        <v>151</v>
      </c>
      <c r="I2783">
        <v>-1</v>
      </c>
    </row>
    <row r="2784" spans="1:9" ht="14.25" customHeight="1">
      <c r="A2784" s="1" t="s">
        <v>618</v>
      </c>
      <c r="B2784" s="1" t="s">
        <v>9</v>
      </c>
      <c r="C2784" s="210" t="s">
        <v>9</v>
      </c>
      <c r="D2784" s="1" t="s">
        <v>8</v>
      </c>
      <c r="E2784" t="s">
        <v>25</v>
      </c>
      <c r="F2784">
        <v>9602</v>
      </c>
      <c r="G2784" s="139">
        <v>2011</v>
      </c>
      <c r="H2784" t="s">
        <v>150</v>
      </c>
      <c r="I2784">
        <v>-1</v>
      </c>
    </row>
    <row r="2785" spans="1:9" ht="14.25" customHeight="1">
      <c r="A2785" s="1" t="s">
        <v>618</v>
      </c>
      <c r="B2785" s="1" t="s">
        <v>9</v>
      </c>
      <c r="C2785" s="210" t="s">
        <v>9</v>
      </c>
      <c r="D2785" s="1" t="s">
        <v>8</v>
      </c>
      <c r="E2785" t="s">
        <v>25</v>
      </c>
      <c r="F2785">
        <v>9602</v>
      </c>
      <c r="G2785" s="139">
        <v>2011</v>
      </c>
      <c r="H2785" t="s">
        <v>149</v>
      </c>
      <c r="I2785">
        <v>-1</v>
      </c>
    </row>
    <row r="2786" spans="1:9" ht="14.25" customHeight="1">
      <c r="A2786" s="1" t="s">
        <v>618</v>
      </c>
      <c r="B2786" s="1" t="s">
        <v>9</v>
      </c>
      <c r="C2786" s="210" t="s">
        <v>9</v>
      </c>
      <c r="D2786" s="1" t="s">
        <v>8</v>
      </c>
      <c r="E2786" t="s">
        <v>25</v>
      </c>
      <c r="F2786">
        <v>9602</v>
      </c>
      <c r="G2786" s="139">
        <v>2011</v>
      </c>
      <c r="H2786" t="s">
        <v>148</v>
      </c>
      <c r="I2786">
        <v>-1</v>
      </c>
    </row>
    <row r="2787" spans="1:9" ht="14.25" customHeight="1">
      <c r="A2787" s="1" t="s">
        <v>618</v>
      </c>
      <c r="B2787" s="1" t="s">
        <v>9</v>
      </c>
      <c r="C2787" s="210" t="s">
        <v>9</v>
      </c>
      <c r="D2787" s="1" t="s">
        <v>8</v>
      </c>
      <c r="E2787" t="s">
        <v>25</v>
      </c>
      <c r="F2787">
        <v>9602</v>
      </c>
      <c r="G2787" s="139">
        <v>2011</v>
      </c>
      <c r="H2787" t="s">
        <v>147</v>
      </c>
      <c r="I2787">
        <v>-1</v>
      </c>
    </row>
    <row r="2788" spans="1:9" ht="14.25" customHeight="1">
      <c r="A2788" s="1" t="s">
        <v>618</v>
      </c>
      <c r="B2788" s="1" t="s">
        <v>9</v>
      </c>
      <c r="C2788" s="210" t="s">
        <v>9</v>
      </c>
      <c r="D2788" s="1" t="s">
        <v>8</v>
      </c>
      <c r="E2788" t="s">
        <v>25</v>
      </c>
      <c r="F2788">
        <v>9602</v>
      </c>
      <c r="G2788" s="139">
        <v>2011</v>
      </c>
      <c r="H2788" t="s">
        <v>146</v>
      </c>
      <c r="I2788">
        <v>-1</v>
      </c>
    </row>
    <row r="2789" spans="1:9" ht="14.25" customHeight="1">
      <c r="A2789" s="1" t="s">
        <v>618</v>
      </c>
      <c r="B2789" s="1" t="s">
        <v>9</v>
      </c>
      <c r="C2789" s="210" t="s">
        <v>9</v>
      </c>
      <c r="D2789" s="1" t="s">
        <v>8</v>
      </c>
      <c r="E2789" t="s">
        <v>25</v>
      </c>
      <c r="F2789">
        <v>9602</v>
      </c>
      <c r="G2789" s="139">
        <v>2011</v>
      </c>
      <c r="H2789" t="s">
        <v>145</v>
      </c>
      <c r="I2789">
        <v>-1</v>
      </c>
    </row>
    <row r="2790" spans="1:9" ht="14.25" customHeight="1">
      <c r="A2790" s="1" t="s">
        <v>618</v>
      </c>
      <c r="B2790" s="1" t="s">
        <v>9</v>
      </c>
      <c r="C2790" s="210" t="s">
        <v>9</v>
      </c>
      <c r="D2790" s="1" t="s">
        <v>8</v>
      </c>
      <c r="E2790" t="s">
        <v>25</v>
      </c>
      <c r="F2790">
        <v>9602</v>
      </c>
      <c r="G2790" s="139">
        <v>2011</v>
      </c>
      <c r="H2790" t="s">
        <v>144</v>
      </c>
      <c r="I2790">
        <v>-1</v>
      </c>
    </row>
    <row r="2791" spans="1:9" ht="14.25" customHeight="1">
      <c r="A2791" s="1" t="s">
        <v>619</v>
      </c>
      <c r="B2791" s="1">
        <v>162302</v>
      </c>
      <c r="C2791" s="210">
        <v>9</v>
      </c>
      <c r="D2791" s="1" t="s">
        <v>8</v>
      </c>
      <c r="E2791" t="s">
        <v>46</v>
      </c>
      <c r="F2791">
        <v>9601</v>
      </c>
      <c r="G2791" s="139">
        <v>2011</v>
      </c>
      <c r="H2791" t="s">
        <v>155</v>
      </c>
      <c r="I2791">
        <v>-1</v>
      </c>
    </row>
    <row r="2792" spans="1:9" ht="14.25" customHeight="1">
      <c r="A2792" s="1" t="s">
        <v>619</v>
      </c>
      <c r="B2792" s="1">
        <v>162302</v>
      </c>
      <c r="C2792" s="210">
        <v>9</v>
      </c>
      <c r="D2792" s="1" t="s">
        <v>8</v>
      </c>
      <c r="E2792" t="s">
        <v>46</v>
      </c>
      <c r="F2792">
        <v>9601</v>
      </c>
      <c r="G2792" s="139">
        <v>2011</v>
      </c>
      <c r="H2792" t="s">
        <v>154</v>
      </c>
      <c r="I2792">
        <v>-1</v>
      </c>
    </row>
    <row r="2793" spans="1:9" ht="14.25" customHeight="1">
      <c r="A2793" s="1" t="s">
        <v>619</v>
      </c>
      <c r="B2793" s="1">
        <v>162302</v>
      </c>
      <c r="C2793" s="210">
        <v>9</v>
      </c>
      <c r="D2793" s="1" t="s">
        <v>8</v>
      </c>
      <c r="E2793" t="s">
        <v>46</v>
      </c>
      <c r="F2793">
        <v>9601</v>
      </c>
      <c r="G2793" s="139">
        <v>2011</v>
      </c>
      <c r="H2793" t="s">
        <v>153</v>
      </c>
      <c r="I2793">
        <v>-1</v>
      </c>
    </row>
    <row r="2794" spans="1:9" ht="14.25" customHeight="1">
      <c r="A2794" s="1" t="s">
        <v>619</v>
      </c>
      <c r="B2794" s="1">
        <v>162302</v>
      </c>
      <c r="C2794" s="210">
        <v>9</v>
      </c>
      <c r="D2794" s="1">
        <v>20478</v>
      </c>
      <c r="E2794" t="s">
        <v>46</v>
      </c>
      <c r="F2794">
        <v>9601</v>
      </c>
      <c r="G2794" s="139">
        <v>2011</v>
      </c>
      <c r="H2794" t="s">
        <v>152</v>
      </c>
      <c r="I2794">
        <v>20478</v>
      </c>
    </row>
    <row r="2795" spans="1:9" ht="14.25" customHeight="1">
      <c r="A2795" s="1" t="s">
        <v>619</v>
      </c>
      <c r="B2795" s="1">
        <v>162302</v>
      </c>
      <c r="C2795" s="210">
        <v>8</v>
      </c>
      <c r="D2795" s="1">
        <v>18465</v>
      </c>
      <c r="E2795" t="s">
        <v>46</v>
      </c>
      <c r="F2795">
        <v>9601</v>
      </c>
      <c r="G2795" s="139">
        <v>2011</v>
      </c>
      <c r="H2795" t="s">
        <v>151</v>
      </c>
      <c r="I2795">
        <v>18465</v>
      </c>
    </row>
    <row r="2796" spans="1:9" ht="14.25" customHeight="1">
      <c r="A2796" s="1" t="s">
        <v>619</v>
      </c>
      <c r="B2796" s="1">
        <v>162302</v>
      </c>
      <c r="C2796" s="210">
        <v>7</v>
      </c>
      <c r="D2796" s="1">
        <v>15668</v>
      </c>
      <c r="E2796" t="s">
        <v>46</v>
      </c>
      <c r="F2796">
        <v>9601</v>
      </c>
      <c r="G2796" s="139">
        <v>2011</v>
      </c>
      <c r="H2796" t="s">
        <v>150</v>
      </c>
      <c r="I2796">
        <v>15668</v>
      </c>
    </row>
    <row r="2797" spans="1:9" ht="14.25" customHeight="1">
      <c r="A2797" s="1" t="s">
        <v>619</v>
      </c>
      <c r="B2797" s="1">
        <v>162302</v>
      </c>
      <c r="C2797" s="210">
        <v>6</v>
      </c>
      <c r="D2797" s="1">
        <v>18395</v>
      </c>
      <c r="E2797" t="s">
        <v>46</v>
      </c>
      <c r="F2797">
        <v>9601</v>
      </c>
      <c r="G2797" s="139">
        <v>2011</v>
      </c>
      <c r="H2797" t="s">
        <v>149</v>
      </c>
      <c r="I2797">
        <v>18395</v>
      </c>
    </row>
    <row r="2798" spans="1:9" ht="14.25" customHeight="1">
      <c r="A2798" s="1" t="s">
        <v>619</v>
      </c>
      <c r="B2798" s="1">
        <v>162302</v>
      </c>
      <c r="C2798" s="210">
        <v>5</v>
      </c>
      <c r="D2798" s="1">
        <v>18969</v>
      </c>
      <c r="E2798" t="s">
        <v>46</v>
      </c>
      <c r="F2798">
        <v>9601</v>
      </c>
      <c r="G2798" s="139">
        <v>2011</v>
      </c>
      <c r="H2798" t="s">
        <v>148</v>
      </c>
      <c r="I2798">
        <v>18969</v>
      </c>
    </row>
    <row r="2799" spans="1:9" ht="14.25" customHeight="1">
      <c r="A2799" s="1" t="s">
        <v>619</v>
      </c>
      <c r="B2799" s="1">
        <v>162302</v>
      </c>
      <c r="C2799" s="210">
        <v>4</v>
      </c>
      <c r="D2799" s="1">
        <v>17527</v>
      </c>
      <c r="E2799" t="s">
        <v>46</v>
      </c>
      <c r="F2799">
        <v>9601</v>
      </c>
      <c r="G2799" s="139">
        <v>2011</v>
      </c>
      <c r="H2799" t="s">
        <v>147</v>
      </c>
      <c r="I2799">
        <v>17527</v>
      </c>
    </row>
    <row r="2800" spans="1:9" ht="14.25" customHeight="1">
      <c r="A2800" s="1" t="s">
        <v>619</v>
      </c>
      <c r="B2800" s="1">
        <v>162302</v>
      </c>
      <c r="C2800" s="210">
        <v>3</v>
      </c>
      <c r="D2800" s="1">
        <v>18848</v>
      </c>
      <c r="E2800" t="s">
        <v>46</v>
      </c>
      <c r="F2800">
        <v>9601</v>
      </c>
      <c r="G2800" s="139">
        <v>2011</v>
      </c>
      <c r="H2800" t="s">
        <v>146</v>
      </c>
      <c r="I2800">
        <v>18848</v>
      </c>
    </row>
    <row r="2801" spans="1:9" ht="14.25" customHeight="1">
      <c r="A2801" s="1" t="s">
        <v>619</v>
      </c>
      <c r="B2801" s="1">
        <v>162302</v>
      </c>
      <c r="C2801" s="210">
        <v>2</v>
      </c>
      <c r="D2801" s="1">
        <v>16306</v>
      </c>
      <c r="E2801" t="s">
        <v>46</v>
      </c>
      <c r="F2801">
        <v>9601</v>
      </c>
      <c r="G2801" s="139">
        <v>2011</v>
      </c>
      <c r="H2801" t="s">
        <v>145</v>
      </c>
      <c r="I2801">
        <v>16306</v>
      </c>
    </row>
    <row r="2802" spans="1:9" ht="14.25" customHeight="1">
      <c r="A2802" s="1" t="s">
        <v>619</v>
      </c>
      <c r="B2802" s="403">
        <v>162302</v>
      </c>
      <c r="C2802" s="404">
        <v>1</v>
      </c>
      <c r="D2802" s="403">
        <v>17646</v>
      </c>
      <c r="E2802" t="s">
        <v>46</v>
      </c>
      <c r="F2802">
        <v>9601</v>
      </c>
      <c r="G2802" s="139">
        <v>2011</v>
      </c>
      <c r="H2802" t="s">
        <v>144</v>
      </c>
      <c r="I2802">
        <v>17646</v>
      </c>
    </row>
    <row r="2803" spans="1:9" ht="14.25" customHeight="1">
      <c r="A2803" s="1" t="s">
        <v>620</v>
      </c>
      <c r="B2803" s="1">
        <v>6017</v>
      </c>
      <c r="C2803" s="210">
        <v>9</v>
      </c>
      <c r="D2803" s="1" t="s">
        <v>8</v>
      </c>
      <c r="E2803" t="s">
        <v>46</v>
      </c>
      <c r="F2803">
        <v>9602</v>
      </c>
      <c r="G2803" s="139">
        <v>2011</v>
      </c>
      <c r="H2803" t="s">
        <v>155</v>
      </c>
      <c r="I2803">
        <v>-1</v>
      </c>
    </row>
    <row r="2804" spans="1:9" ht="14.25" customHeight="1">
      <c r="A2804" s="1" t="s">
        <v>620</v>
      </c>
      <c r="B2804" s="1">
        <v>6017</v>
      </c>
      <c r="C2804" s="210">
        <v>9</v>
      </c>
      <c r="D2804" s="1" t="s">
        <v>8</v>
      </c>
      <c r="E2804" t="s">
        <v>46</v>
      </c>
      <c r="F2804">
        <v>9602</v>
      </c>
      <c r="G2804" s="139">
        <v>2011</v>
      </c>
      <c r="H2804" t="s">
        <v>154</v>
      </c>
      <c r="I2804">
        <v>-1</v>
      </c>
    </row>
    <row r="2805" spans="1:9" ht="14.25" customHeight="1">
      <c r="A2805" s="1" t="s">
        <v>620</v>
      </c>
      <c r="B2805" s="1">
        <v>6017</v>
      </c>
      <c r="C2805" s="210">
        <v>9</v>
      </c>
      <c r="D2805" s="1" t="s">
        <v>8</v>
      </c>
      <c r="E2805" t="s">
        <v>46</v>
      </c>
      <c r="F2805">
        <v>9602</v>
      </c>
      <c r="G2805" s="139">
        <v>2011</v>
      </c>
      <c r="H2805" t="s">
        <v>153</v>
      </c>
      <c r="I2805">
        <v>-1</v>
      </c>
    </row>
    <row r="2806" spans="1:9" ht="14.25" customHeight="1">
      <c r="A2806" s="1" t="s">
        <v>620</v>
      </c>
      <c r="B2806" s="1">
        <v>6017</v>
      </c>
      <c r="C2806" s="210">
        <v>9</v>
      </c>
      <c r="D2806" s="1">
        <v>756</v>
      </c>
      <c r="E2806" t="s">
        <v>46</v>
      </c>
      <c r="F2806">
        <v>9602</v>
      </c>
      <c r="G2806" s="139">
        <v>2011</v>
      </c>
      <c r="H2806" t="s">
        <v>152</v>
      </c>
      <c r="I2806">
        <v>756</v>
      </c>
    </row>
    <row r="2807" spans="1:9" ht="14.25" customHeight="1">
      <c r="A2807" s="1" t="s">
        <v>620</v>
      </c>
      <c r="B2807" s="1">
        <v>6017</v>
      </c>
      <c r="C2807" s="210">
        <v>8</v>
      </c>
      <c r="D2807" s="1">
        <v>708</v>
      </c>
      <c r="E2807" t="s">
        <v>46</v>
      </c>
      <c r="F2807">
        <v>9602</v>
      </c>
      <c r="G2807" s="139">
        <v>2011</v>
      </c>
      <c r="H2807" t="s">
        <v>151</v>
      </c>
      <c r="I2807">
        <v>708</v>
      </c>
    </row>
    <row r="2808" spans="1:9" ht="14.25" customHeight="1">
      <c r="A2808" s="1" t="s">
        <v>620</v>
      </c>
      <c r="B2808" s="1">
        <v>6017</v>
      </c>
      <c r="C2808" s="210">
        <v>7</v>
      </c>
      <c r="D2808" s="1">
        <v>568</v>
      </c>
      <c r="E2808" t="s">
        <v>46</v>
      </c>
      <c r="F2808">
        <v>9602</v>
      </c>
      <c r="G2808" s="139">
        <v>2011</v>
      </c>
      <c r="H2808" t="s">
        <v>150</v>
      </c>
      <c r="I2808">
        <v>568</v>
      </c>
    </row>
    <row r="2809" spans="1:9" ht="14.25" customHeight="1">
      <c r="A2809" s="1" t="s">
        <v>620</v>
      </c>
      <c r="B2809" s="1">
        <v>6017</v>
      </c>
      <c r="C2809" s="210">
        <v>6</v>
      </c>
      <c r="D2809" s="1">
        <v>653</v>
      </c>
      <c r="E2809" t="s">
        <v>46</v>
      </c>
      <c r="F2809">
        <v>9602</v>
      </c>
      <c r="G2809" s="139">
        <v>2011</v>
      </c>
      <c r="H2809" t="s">
        <v>149</v>
      </c>
      <c r="I2809">
        <v>653</v>
      </c>
    </row>
    <row r="2810" spans="1:9" ht="14.25" customHeight="1">
      <c r="A2810" s="1" t="s">
        <v>620</v>
      </c>
      <c r="B2810" s="1">
        <v>6017</v>
      </c>
      <c r="C2810" s="210">
        <v>5</v>
      </c>
      <c r="D2810" s="1">
        <v>692</v>
      </c>
      <c r="E2810" t="s">
        <v>46</v>
      </c>
      <c r="F2810">
        <v>9602</v>
      </c>
      <c r="G2810" s="139">
        <v>2011</v>
      </c>
      <c r="H2810" t="s">
        <v>148</v>
      </c>
      <c r="I2810">
        <v>692</v>
      </c>
    </row>
    <row r="2811" spans="1:9" ht="14.25" customHeight="1">
      <c r="A2811" s="1" t="s">
        <v>620</v>
      </c>
      <c r="B2811" s="1">
        <v>6017</v>
      </c>
      <c r="C2811" s="210">
        <v>4</v>
      </c>
      <c r="D2811" s="1">
        <v>661</v>
      </c>
      <c r="E2811" t="s">
        <v>46</v>
      </c>
      <c r="F2811">
        <v>9602</v>
      </c>
      <c r="G2811" s="139">
        <v>2011</v>
      </c>
      <c r="H2811" t="s">
        <v>147</v>
      </c>
      <c r="I2811">
        <v>661</v>
      </c>
    </row>
    <row r="2812" spans="1:9" ht="14.25" customHeight="1">
      <c r="A2812" s="1" t="s">
        <v>620</v>
      </c>
      <c r="B2812" s="1">
        <v>6017</v>
      </c>
      <c r="C2812" s="210">
        <v>3</v>
      </c>
      <c r="D2812" s="1">
        <v>705</v>
      </c>
      <c r="E2812" t="s">
        <v>46</v>
      </c>
      <c r="F2812">
        <v>9602</v>
      </c>
      <c r="G2812" s="139">
        <v>2011</v>
      </c>
      <c r="H2812" t="s">
        <v>146</v>
      </c>
      <c r="I2812">
        <v>705</v>
      </c>
    </row>
    <row r="2813" spans="1:9" ht="14.25" customHeight="1">
      <c r="A2813" s="1" t="s">
        <v>620</v>
      </c>
      <c r="B2813" s="1">
        <v>6017</v>
      </c>
      <c r="C2813" s="210">
        <v>2</v>
      </c>
      <c r="D2813" s="1">
        <v>609</v>
      </c>
      <c r="E2813" t="s">
        <v>46</v>
      </c>
      <c r="F2813">
        <v>9602</v>
      </c>
      <c r="G2813" s="139">
        <v>2011</v>
      </c>
      <c r="H2813" t="s">
        <v>145</v>
      </c>
      <c r="I2813">
        <v>609</v>
      </c>
    </row>
    <row r="2814" spans="1:9" ht="14.25" customHeight="1">
      <c r="A2814" s="1" t="s">
        <v>620</v>
      </c>
      <c r="B2814" s="1">
        <v>6017</v>
      </c>
      <c r="C2814" s="210">
        <v>1</v>
      </c>
      <c r="D2814" s="1">
        <v>665</v>
      </c>
      <c r="E2814" t="s">
        <v>46</v>
      </c>
      <c r="F2814">
        <v>9602</v>
      </c>
      <c r="G2814" s="139">
        <v>2011</v>
      </c>
      <c r="H2814" t="s">
        <v>144</v>
      </c>
      <c r="I2814">
        <v>665</v>
      </c>
    </row>
    <row r="2815" spans="1:9" ht="14.25" customHeight="1">
      <c r="A2815" s="1" t="s">
        <v>621</v>
      </c>
      <c r="B2815" s="1">
        <v>1484.2999999999997</v>
      </c>
      <c r="C2815" s="210">
        <v>12</v>
      </c>
      <c r="D2815" s="1">
        <v>139.29999999999998</v>
      </c>
      <c r="E2815" t="s">
        <v>267</v>
      </c>
      <c r="F2815">
        <v>9603</v>
      </c>
      <c r="G2815" s="139">
        <v>2011</v>
      </c>
      <c r="H2815" t="s">
        <v>155</v>
      </c>
      <c r="I2815">
        <v>139.29999999999998</v>
      </c>
    </row>
    <row r="2816" spans="1:9" ht="14.25" customHeight="1">
      <c r="A2816" s="1" t="s">
        <v>621</v>
      </c>
      <c r="B2816" s="1">
        <v>1484.2999999999997</v>
      </c>
      <c r="C2816" s="210">
        <v>11</v>
      </c>
      <c r="D2816" s="1">
        <v>122.39999999999999</v>
      </c>
      <c r="E2816" t="s">
        <v>267</v>
      </c>
      <c r="F2816">
        <v>9603</v>
      </c>
      <c r="G2816" s="139">
        <v>2011</v>
      </c>
      <c r="H2816" t="s">
        <v>154</v>
      </c>
      <c r="I2816">
        <v>122.39999999999999</v>
      </c>
    </row>
    <row r="2817" spans="1:9" ht="14.25" customHeight="1">
      <c r="A2817" s="1" t="s">
        <v>621</v>
      </c>
      <c r="B2817" s="1">
        <v>1484.2999999999997</v>
      </c>
      <c r="C2817" s="210">
        <v>10</v>
      </c>
      <c r="D2817" s="1">
        <v>154.6</v>
      </c>
      <c r="E2817" t="s">
        <v>267</v>
      </c>
      <c r="F2817">
        <v>9603</v>
      </c>
      <c r="G2817" s="139">
        <v>2011</v>
      </c>
      <c r="H2817" t="s">
        <v>153</v>
      </c>
      <c r="I2817">
        <v>154.6</v>
      </c>
    </row>
    <row r="2818" spans="1:9" ht="14.25" customHeight="1">
      <c r="A2818" s="1" t="s">
        <v>621</v>
      </c>
      <c r="B2818" s="1">
        <v>1484.2999999999997</v>
      </c>
      <c r="C2818" s="210">
        <v>9</v>
      </c>
      <c r="D2818" s="1">
        <v>119.60000000000001</v>
      </c>
      <c r="E2818" t="s">
        <v>267</v>
      </c>
      <c r="F2818">
        <v>9603</v>
      </c>
      <c r="G2818" s="139">
        <v>2011</v>
      </c>
      <c r="H2818" t="s">
        <v>152</v>
      </c>
      <c r="I2818">
        <v>119.60000000000001</v>
      </c>
    </row>
    <row r="2819" spans="1:9" ht="14.25" customHeight="1">
      <c r="A2819" s="1" t="s">
        <v>621</v>
      </c>
      <c r="B2819" s="1">
        <v>1484.2999999999997</v>
      </c>
      <c r="C2819" s="210">
        <v>8</v>
      </c>
      <c r="D2819" s="1">
        <v>120.8</v>
      </c>
      <c r="E2819" t="s">
        <v>267</v>
      </c>
      <c r="F2819">
        <v>9603</v>
      </c>
      <c r="G2819" s="139">
        <v>2011</v>
      </c>
      <c r="H2819" t="s">
        <v>151</v>
      </c>
      <c r="I2819">
        <v>120.8</v>
      </c>
    </row>
    <row r="2820" spans="1:9" ht="14.25" customHeight="1">
      <c r="A2820" s="1" t="s">
        <v>621</v>
      </c>
      <c r="B2820" s="1">
        <v>1484.2999999999997</v>
      </c>
      <c r="C2820" s="210">
        <v>7</v>
      </c>
      <c r="D2820" s="1">
        <v>112.2</v>
      </c>
      <c r="E2820" t="s">
        <v>267</v>
      </c>
      <c r="F2820">
        <v>9603</v>
      </c>
      <c r="G2820" s="139">
        <v>2011</v>
      </c>
      <c r="H2820" t="s">
        <v>150</v>
      </c>
      <c r="I2820">
        <v>112.2</v>
      </c>
    </row>
    <row r="2821" spans="1:9" ht="14.25" customHeight="1">
      <c r="A2821" s="1" t="s">
        <v>621</v>
      </c>
      <c r="B2821" s="1">
        <v>1484.2999999999997</v>
      </c>
      <c r="C2821" s="210">
        <v>6</v>
      </c>
      <c r="D2821" s="1">
        <v>114.5</v>
      </c>
      <c r="E2821" t="s">
        <v>267</v>
      </c>
      <c r="F2821">
        <v>9603</v>
      </c>
      <c r="G2821" s="139">
        <v>2011</v>
      </c>
      <c r="H2821" t="s">
        <v>149</v>
      </c>
      <c r="I2821">
        <v>114.5</v>
      </c>
    </row>
    <row r="2822" spans="1:9" ht="14.25" customHeight="1">
      <c r="A2822" s="1" t="s">
        <v>621</v>
      </c>
      <c r="B2822" s="1">
        <v>1484.2999999999997</v>
      </c>
      <c r="C2822" s="210">
        <v>5</v>
      </c>
      <c r="D2822" s="1">
        <v>109.9</v>
      </c>
      <c r="E2822" t="s">
        <v>267</v>
      </c>
      <c r="F2822">
        <v>9603</v>
      </c>
      <c r="G2822" s="139">
        <v>2011</v>
      </c>
      <c r="H2822" t="s">
        <v>148</v>
      </c>
      <c r="I2822">
        <v>109.9</v>
      </c>
    </row>
    <row r="2823" spans="1:9" ht="14.25" customHeight="1">
      <c r="A2823" s="1" t="s">
        <v>621</v>
      </c>
      <c r="B2823" s="1">
        <v>1484.2999999999997</v>
      </c>
      <c r="C2823" s="210">
        <v>4</v>
      </c>
      <c r="D2823" s="1">
        <v>140.89999999999998</v>
      </c>
      <c r="E2823" t="s">
        <v>267</v>
      </c>
      <c r="F2823">
        <v>9603</v>
      </c>
      <c r="G2823" s="139">
        <v>2011</v>
      </c>
      <c r="H2823" t="s">
        <v>147</v>
      </c>
      <c r="I2823">
        <v>140.89999999999998</v>
      </c>
    </row>
    <row r="2824" spans="1:9" ht="14.25" customHeight="1">
      <c r="A2824" s="1" t="s">
        <v>621</v>
      </c>
      <c r="B2824" s="1">
        <v>1484.2999999999997</v>
      </c>
      <c r="C2824" s="210">
        <v>3</v>
      </c>
      <c r="D2824" s="1">
        <v>116.3</v>
      </c>
      <c r="E2824" t="s">
        <v>267</v>
      </c>
      <c r="F2824">
        <v>9603</v>
      </c>
      <c r="G2824" s="139">
        <v>2011</v>
      </c>
      <c r="H2824" t="s">
        <v>146</v>
      </c>
      <c r="I2824">
        <v>116.3</v>
      </c>
    </row>
    <row r="2825" spans="1:9" ht="14.25" customHeight="1">
      <c r="A2825" s="1" t="s">
        <v>621</v>
      </c>
      <c r="B2825" s="1">
        <v>1484.2999999999997</v>
      </c>
      <c r="C2825" s="210">
        <v>2</v>
      </c>
      <c r="D2825" s="1">
        <v>119.1</v>
      </c>
      <c r="E2825" t="s">
        <v>267</v>
      </c>
      <c r="F2825">
        <v>9603</v>
      </c>
      <c r="G2825" s="139">
        <v>2011</v>
      </c>
      <c r="H2825" t="s">
        <v>145</v>
      </c>
      <c r="I2825">
        <v>119.1</v>
      </c>
    </row>
    <row r="2826" spans="1:9" ht="14.25" customHeight="1">
      <c r="A2826" s="1" t="s">
        <v>621</v>
      </c>
      <c r="B2826" s="1">
        <v>1484.2999999999997</v>
      </c>
      <c r="C2826" s="210">
        <v>1</v>
      </c>
      <c r="D2826" s="1">
        <v>114.69999999999999</v>
      </c>
      <c r="E2826" t="s">
        <v>267</v>
      </c>
      <c r="F2826">
        <v>9603</v>
      </c>
      <c r="G2826" s="139">
        <v>2011</v>
      </c>
      <c r="H2826" t="s">
        <v>144</v>
      </c>
      <c r="I2826">
        <v>114.69999999999999</v>
      </c>
    </row>
    <row r="2827" spans="1:9" ht="14.25" customHeight="1">
      <c r="A2827" s="1" t="s">
        <v>622</v>
      </c>
      <c r="B2827" s="1">
        <v>36734.856</v>
      </c>
      <c r="C2827" s="210">
        <v>12</v>
      </c>
      <c r="D2827" s="1">
        <v>2959</v>
      </c>
      <c r="E2827" t="s">
        <v>24</v>
      </c>
      <c r="F2827">
        <v>9603</v>
      </c>
      <c r="G2827" s="139">
        <v>2011</v>
      </c>
      <c r="H2827" t="s">
        <v>155</v>
      </c>
      <c r="I2827">
        <v>2959</v>
      </c>
    </row>
    <row r="2828" spans="1:9" ht="14.25" customHeight="1">
      <c r="A2828" s="1" t="s">
        <v>622</v>
      </c>
      <c r="B2828" s="1">
        <v>36734.856</v>
      </c>
      <c r="C2828" s="210">
        <v>11</v>
      </c>
      <c r="D2828" s="1">
        <v>3368</v>
      </c>
      <c r="E2828" t="s">
        <v>24</v>
      </c>
      <c r="F2828">
        <v>9603</v>
      </c>
      <c r="G2828" s="139">
        <v>2011</v>
      </c>
      <c r="H2828" t="s">
        <v>154</v>
      </c>
      <c r="I2828">
        <v>3368</v>
      </c>
    </row>
    <row r="2829" spans="1:9" ht="14.25" customHeight="1">
      <c r="A2829" s="1" t="s">
        <v>622</v>
      </c>
      <c r="B2829" s="1">
        <v>36734.856</v>
      </c>
      <c r="C2829" s="210">
        <v>10</v>
      </c>
      <c r="D2829" s="1">
        <v>3155</v>
      </c>
      <c r="E2829" t="s">
        <v>24</v>
      </c>
      <c r="F2829">
        <v>9603</v>
      </c>
      <c r="G2829" s="139">
        <v>2011</v>
      </c>
      <c r="H2829" t="s">
        <v>153</v>
      </c>
      <c r="I2829">
        <v>3155</v>
      </c>
    </row>
    <row r="2830" spans="1:9" ht="14.25" customHeight="1">
      <c r="A2830" s="1" t="s">
        <v>622</v>
      </c>
      <c r="B2830" s="1">
        <v>36734.856</v>
      </c>
      <c r="C2830" s="210">
        <v>9</v>
      </c>
      <c r="D2830" s="1">
        <v>3289</v>
      </c>
      <c r="E2830" t="s">
        <v>24</v>
      </c>
      <c r="F2830">
        <v>9603</v>
      </c>
      <c r="G2830" s="139">
        <v>2011</v>
      </c>
      <c r="H2830" t="s">
        <v>152</v>
      </c>
      <c r="I2830">
        <v>3289</v>
      </c>
    </row>
    <row r="2831" spans="1:9" ht="14.25" customHeight="1">
      <c r="A2831" s="1" t="s">
        <v>622</v>
      </c>
      <c r="B2831" s="1">
        <v>36734.856</v>
      </c>
      <c r="C2831" s="210">
        <v>8</v>
      </c>
      <c r="D2831" s="1">
        <v>3278.4470000000001</v>
      </c>
      <c r="E2831" t="s">
        <v>24</v>
      </c>
      <c r="F2831">
        <v>9603</v>
      </c>
      <c r="G2831" s="139">
        <v>2011</v>
      </c>
      <c r="H2831" t="s">
        <v>151</v>
      </c>
      <c r="I2831">
        <v>3278.4470000000001</v>
      </c>
    </row>
    <row r="2832" spans="1:9" ht="14.25" customHeight="1">
      <c r="A2832" s="1" t="s">
        <v>622</v>
      </c>
      <c r="B2832" s="1">
        <v>36734.856</v>
      </c>
      <c r="C2832" s="210">
        <v>7</v>
      </c>
      <c r="D2832" s="1">
        <v>3109.8690000000001</v>
      </c>
      <c r="E2832" t="s">
        <v>24</v>
      </c>
      <c r="F2832">
        <v>9603</v>
      </c>
      <c r="G2832" s="139">
        <v>2011</v>
      </c>
      <c r="H2832" t="s">
        <v>150</v>
      </c>
      <c r="I2832">
        <v>3109.8690000000001</v>
      </c>
    </row>
    <row r="2833" spans="1:9" ht="14.25" customHeight="1">
      <c r="A2833" s="1" t="s">
        <v>622</v>
      </c>
      <c r="B2833" s="1">
        <v>36734.856</v>
      </c>
      <c r="C2833" s="210">
        <v>6</v>
      </c>
      <c r="D2833" s="1">
        <v>3235.54</v>
      </c>
      <c r="E2833" t="s">
        <v>24</v>
      </c>
      <c r="F2833">
        <v>9603</v>
      </c>
      <c r="G2833" s="139">
        <v>2011</v>
      </c>
      <c r="H2833" t="s">
        <v>149</v>
      </c>
      <c r="I2833">
        <v>3235.54</v>
      </c>
    </row>
    <row r="2834" spans="1:9" ht="14.25" customHeight="1">
      <c r="A2834" s="1" t="s">
        <v>622</v>
      </c>
      <c r="B2834" s="1">
        <v>36734.856</v>
      </c>
      <c r="C2834" s="210">
        <v>5</v>
      </c>
      <c r="D2834" s="1">
        <v>3367</v>
      </c>
      <c r="E2834" t="s">
        <v>24</v>
      </c>
      <c r="F2834">
        <v>9603</v>
      </c>
      <c r="G2834" s="139">
        <v>2011</v>
      </c>
      <c r="H2834" t="s">
        <v>148</v>
      </c>
      <c r="I2834">
        <v>3367</v>
      </c>
    </row>
    <row r="2835" spans="1:9" ht="14.25" customHeight="1">
      <c r="A2835" s="1" t="s">
        <v>622</v>
      </c>
      <c r="B2835" s="1">
        <v>36734.856</v>
      </c>
      <c r="C2835" s="210">
        <v>4</v>
      </c>
      <c r="D2835" s="1">
        <v>2855</v>
      </c>
      <c r="E2835" t="s">
        <v>24</v>
      </c>
      <c r="F2835">
        <v>9603</v>
      </c>
      <c r="G2835" s="139">
        <v>2011</v>
      </c>
      <c r="H2835" t="s">
        <v>147</v>
      </c>
      <c r="I2835">
        <v>2855</v>
      </c>
    </row>
    <row r="2836" spans="1:9" ht="14.25" customHeight="1">
      <c r="A2836" s="1" t="s">
        <v>622</v>
      </c>
      <c r="B2836" s="1">
        <v>36734.856</v>
      </c>
      <c r="C2836" s="210">
        <v>3</v>
      </c>
      <c r="D2836" s="1">
        <v>3278</v>
      </c>
      <c r="E2836" t="s">
        <v>24</v>
      </c>
      <c r="F2836">
        <v>9603</v>
      </c>
      <c r="G2836" s="139">
        <v>2011</v>
      </c>
      <c r="H2836" t="s">
        <v>146</v>
      </c>
      <c r="I2836">
        <v>3278</v>
      </c>
    </row>
    <row r="2837" spans="1:9" ht="14.25" customHeight="1">
      <c r="A2837" s="1" t="s">
        <v>622</v>
      </c>
      <c r="B2837" s="1">
        <v>36734.856</v>
      </c>
      <c r="C2837" s="210">
        <v>2</v>
      </c>
      <c r="D2837" s="1">
        <v>2474</v>
      </c>
      <c r="E2837" t="s">
        <v>24</v>
      </c>
      <c r="F2837">
        <v>9603</v>
      </c>
      <c r="G2837" s="139">
        <v>2011</v>
      </c>
      <c r="H2837" t="s">
        <v>145</v>
      </c>
      <c r="I2837">
        <v>2474</v>
      </c>
    </row>
    <row r="2838" spans="1:9" ht="14.25" customHeight="1">
      <c r="A2838" s="1" t="s">
        <v>622</v>
      </c>
      <c r="B2838" s="1">
        <v>36734.856</v>
      </c>
      <c r="C2838" s="210">
        <v>1</v>
      </c>
      <c r="D2838" s="1">
        <v>2366</v>
      </c>
      <c r="E2838" t="s">
        <v>24</v>
      </c>
      <c r="F2838">
        <v>9603</v>
      </c>
      <c r="G2838" s="139">
        <v>2011</v>
      </c>
      <c r="H2838" t="s">
        <v>144</v>
      </c>
      <c r="I2838">
        <v>2366</v>
      </c>
    </row>
    <row r="2839" spans="1:9" ht="14.25" customHeight="1">
      <c r="A2839" s="1" t="s">
        <v>623</v>
      </c>
      <c r="B2839" s="1">
        <v>6658</v>
      </c>
      <c r="C2839" s="210">
        <v>12</v>
      </c>
      <c r="D2839" s="1">
        <v>524</v>
      </c>
      <c r="E2839" t="s">
        <v>24</v>
      </c>
      <c r="F2839">
        <v>9604</v>
      </c>
      <c r="G2839" s="139">
        <v>2011</v>
      </c>
      <c r="H2839" t="s">
        <v>155</v>
      </c>
      <c r="I2839">
        <v>524</v>
      </c>
    </row>
    <row r="2840" spans="1:9" ht="14.25" customHeight="1">
      <c r="A2840" s="1" t="s">
        <v>623</v>
      </c>
      <c r="B2840" s="1">
        <v>6658</v>
      </c>
      <c r="C2840" s="210">
        <v>11</v>
      </c>
      <c r="D2840" s="1">
        <v>603</v>
      </c>
      <c r="E2840" t="s">
        <v>24</v>
      </c>
      <c r="F2840">
        <v>9604</v>
      </c>
      <c r="G2840" s="139">
        <v>2011</v>
      </c>
      <c r="H2840" t="s">
        <v>154</v>
      </c>
      <c r="I2840">
        <v>603</v>
      </c>
    </row>
    <row r="2841" spans="1:9" ht="14.25" customHeight="1">
      <c r="A2841" s="1" t="s">
        <v>623</v>
      </c>
      <c r="B2841" s="1">
        <v>6658</v>
      </c>
      <c r="C2841" s="210">
        <v>10</v>
      </c>
      <c r="D2841" s="1">
        <v>601</v>
      </c>
      <c r="E2841" t="s">
        <v>24</v>
      </c>
      <c r="F2841">
        <v>9604</v>
      </c>
      <c r="G2841" s="139">
        <v>2011</v>
      </c>
      <c r="H2841" t="s">
        <v>153</v>
      </c>
      <c r="I2841">
        <v>601</v>
      </c>
    </row>
    <row r="2842" spans="1:9" ht="14.25" customHeight="1">
      <c r="A2842" s="1" t="s">
        <v>623</v>
      </c>
      <c r="B2842" s="1">
        <v>6658</v>
      </c>
      <c r="C2842" s="210">
        <v>9</v>
      </c>
      <c r="D2842" s="1">
        <v>585</v>
      </c>
      <c r="E2842" t="s">
        <v>24</v>
      </c>
      <c r="F2842">
        <v>9604</v>
      </c>
      <c r="G2842" s="139">
        <v>2011</v>
      </c>
      <c r="H2842" t="s">
        <v>152</v>
      </c>
      <c r="I2842">
        <v>585</v>
      </c>
    </row>
    <row r="2843" spans="1:9" ht="14.25" customHeight="1">
      <c r="A2843" s="1" t="s">
        <v>623</v>
      </c>
      <c r="B2843" s="1">
        <v>6658</v>
      </c>
      <c r="C2843" s="210">
        <v>8</v>
      </c>
      <c r="D2843" s="1">
        <v>590</v>
      </c>
      <c r="E2843" t="s">
        <v>24</v>
      </c>
      <c r="F2843">
        <v>9604</v>
      </c>
      <c r="G2843" s="139">
        <v>2011</v>
      </c>
      <c r="H2843" t="s">
        <v>151</v>
      </c>
      <c r="I2843">
        <v>590</v>
      </c>
    </row>
    <row r="2844" spans="1:9" ht="14.25" customHeight="1">
      <c r="A2844" s="1" t="s">
        <v>623</v>
      </c>
      <c r="B2844" s="1">
        <v>6658</v>
      </c>
      <c r="C2844" s="210">
        <v>7</v>
      </c>
      <c r="D2844" s="1">
        <v>577</v>
      </c>
      <c r="E2844" t="s">
        <v>24</v>
      </c>
      <c r="F2844">
        <v>9604</v>
      </c>
      <c r="G2844" s="139">
        <v>2011</v>
      </c>
      <c r="H2844" t="s">
        <v>150</v>
      </c>
      <c r="I2844">
        <v>577</v>
      </c>
    </row>
    <row r="2845" spans="1:9" ht="14.25" customHeight="1">
      <c r="A2845" s="1" t="s">
        <v>623</v>
      </c>
      <c r="B2845" s="1">
        <v>6658</v>
      </c>
      <c r="C2845" s="210">
        <v>6</v>
      </c>
      <c r="D2845" s="1">
        <v>603</v>
      </c>
      <c r="E2845" t="s">
        <v>24</v>
      </c>
      <c r="F2845">
        <v>9604</v>
      </c>
      <c r="G2845" s="139">
        <v>2011</v>
      </c>
      <c r="H2845" t="s">
        <v>149</v>
      </c>
      <c r="I2845">
        <v>603</v>
      </c>
    </row>
    <row r="2846" spans="1:9" ht="14.25" customHeight="1">
      <c r="A2846" s="1" t="s">
        <v>623</v>
      </c>
      <c r="B2846" s="1">
        <v>6658</v>
      </c>
      <c r="C2846" s="210">
        <v>5</v>
      </c>
      <c r="D2846" s="1">
        <v>613</v>
      </c>
      <c r="E2846" t="s">
        <v>24</v>
      </c>
      <c r="F2846">
        <v>9604</v>
      </c>
      <c r="G2846" s="139">
        <v>2011</v>
      </c>
      <c r="H2846" t="s">
        <v>148</v>
      </c>
      <c r="I2846">
        <v>613</v>
      </c>
    </row>
    <row r="2847" spans="1:9" ht="14.25" customHeight="1">
      <c r="A2847" s="1" t="s">
        <v>623</v>
      </c>
      <c r="B2847" s="1">
        <v>6658</v>
      </c>
      <c r="C2847" s="210">
        <v>4</v>
      </c>
      <c r="D2847" s="1">
        <v>524</v>
      </c>
      <c r="E2847" t="s">
        <v>24</v>
      </c>
      <c r="F2847">
        <v>9604</v>
      </c>
      <c r="G2847" s="139">
        <v>2011</v>
      </c>
      <c r="H2847" t="s">
        <v>147</v>
      </c>
      <c r="I2847">
        <v>524</v>
      </c>
    </row>
    <row r="2848" spans="1:9" ht="14.25" customHeight="1">
      <c r="A2848" s="1" t="s">
        <v>623</v>
      </c>
      <c r="B2848" s="1">
        <v>6658</v>
      </c>
      <c r="C2848" s="210">
        <v>3</v>
      </c>
      <c r="D2848" s="1">
        <v>547</v>
      </c>
      <c r="E2848" t="s">
        <v>24</v>
      </c>
      <c r="F2848">
        <v>9604</v>
      </c>
      <c r="G2848" s="139">
        <v>2011</v>
      </c>
      <c r="H2848" t="s">
        <v>146</v>
      </c>
      <c r="I2848">
        <v>547</v>
      </c>
    </row>
    <row r="2849" spans="1:9" ht="14.25" customHeight="1">
      <c r="A2849" s="1" t="s">
        <v>623</v>
      </c>
      <c r="B2849" s="1">
        <v>6658</v>
      </c>
      <c r="C2849" s="210">
        <v>2</v>
      </c>
      <c r="D2849" s="1">
        <v>444</v>
      </c>
      <c r="E2849" t="s">
        <v>24</v>
      </c>
      <c r="F2849">
        <v>9604</v>
      </c>
      <c r="G2849" s="139">
        <v>2011</v>
      </c>
      <c r="H2849" t="s">
        <v>145</v>
      </c>
      <c r="I2849">
        <v>444</v>
      </c>
    </row>
    <row r="2850" spans="1:9" ht="14.25" customHeight="1">
      <c r="A2850" s="1" t="s">
        <v>623</v>
      </c>
      <c r="B2850" s="1">
        <v>6658</v>
      </c>
      <c r="C2850" s="210">
        <v>1</v>
      </c>
      <c r="D2850" s="1">
        <v>447</v>
      </c>
      <c r="E2850" t="s">
        <v>24</v>
      </c>
      <c r="F2850">
        <v>9604</v>
      </c>
      <c r="G2850" s="139">
        <v>2011</v>
      </c>
      <c r="H2850" t="s">
        <v>144</v>
      </c>
      <c r="I2850">
        <v>447</v>
      </c>
    </row>
    <row r="2851" spans="1:9" ht="14.25" customHeight="1">
      <c r="A2851" s="1" t="s">
        <v>624</v>
      </c>
      <c r="B2851" s="1">
        <v>4533</v>
      </c>
      <c r="C2851" s="210">
        <v>12</v>
      </c>
      <c r="D2851" s="1">
        <v>346</v>
      </c>
      <c r="E2851" t="s">
        <v>24</v>
      </c>
      <c r="F2851">
        <v>9605</v>
      </c>
      <c r="G2851" s="139">
        <v>2011</v>
      </c>
      <c r="H2851" t="s">
        <v>155</v>
      </c>
      <c r="I2851">
        <v>346</v>
      </c>
    </row>
    <row r="2852" spans="1:9" ht="14.25" customHeight="1">
      <c r="A2852" s="1" t="s">
        <v>624</v>
      </c>
      <c r="B2852" s="1">
        <v>4533</v>
      </c>
      <c r="C2852" s="210">
        <v>11</v>
      </c>
      <c r="D2852" s="1">
        <v>418</v>
      </c>
      <c r="E2852" t="s">
        <v>24</v>
      </c>
      <c r="F2852">
        <v>9605</v>
      </c>
      <c r="G2852" s="139">
        <v>2011</v>
      </c>
      <c r="H2852" t="s">
        <v>154</v>
      </c>
      <c r="I2852">
        <v>418</v>
      </c>
    </row>
    <row r="2853" spans="1:9" ht="14.25" customHeight="1">
      <c r="A2853" s="1" t="s">
        <v>624</v>
      </c>
      <c r="B2853" s="1">
        <v>4533</v>
      </c>
      <c r="C2853" s="210">
        <v>10</v>
      </c>
      <c r="D2853" s="1">
        <v>391</v>
      </c>
      <c r="E2853" t="s">
        <v>24</v>
      </c>
      <c r="F2853">
        <v>9605</v>
      </c>
      <c r="G2853" s="139">
        <v>2011</v>
      </c>
      <c r="H2853" t="s">
        <v>153</v>
      </c>
      <c r="I2853">
        <v>391</v>
      </c>
    </row>
    <row r="2854" spans="1:9" ht="14.25" customHeight="1">
      <c r="A2854" s="1" t="s">
        <v>624</v>
      </c>
      <c r="B2854" s="1">
        <v>4533</v>
      </c>
      <c r="C2854" s="210">
        <v>9</v>
      </c>
      <c r="D2854" s="1">
        <v>409</v>
      </c>
      <c r="E2854" t="s">
        <v>24</v>
      </c>
      <c r="F2854">
        <v>9605</v>
      </c>
      <c r="G2854" s="139">
        <v>2011</v>
      </c>
      <c r="H2854" t="s">
        <v>152</v>
      </c>
      <c r="I2854">
        <v>409</v>
      </c>
    </row>
    <row r="2855" spans="1:9" ht="14.25" customHeight="1">
      <c r="A2855" s="1" t="s">
        <v>624</v>
      </c>
      <c r="B2855" s="1">
        <v>4533</v>
      </c>
      <c r="C2855" s="210">
        <v>8</v>
      </c>
      <c r="D2855" s="1">
        <v>427</v>
      </c>
      <c r="E2855" t="s">
        <v>24</v>
      </c>
      <c r="F2855">
        <v>9605</v>
      </c>
      <c r="G2855" s="139">
        <v>2011</v>
      </c>
      <c r="H2855" t="s">
        <v>151</v>
      </c>
      <c r="I2855">
        <v>427</v>
      </c>
    </row>
    <row r="2856" spans="1:9" ht="14.25" customHeight="1">
      <c r="A2856" s="1" t="s">
        <v>624</v>
      </c>
      <c r="B2856" s="1">
        <v>4533</v>
      </c>
      <c r="C2856" s="210">
        <v>7</v>
      </c>
      <c r="D2856" s="1">
        <v>353</v>
      </c>
      <c r="E2856" t="s">
        <v>24</v>
      </c>
      <c r="F2856">
        <v>9605</v>
      </c>
      <c r="G2856" s="139">
        <v>2011</v>
      </c>
      <c r="H2856" t="s">
        <v>150</v>
      </c>
      <c r="I2856">
        <v>353</v>
      </c>
    </row>
    <row r="2857" spans="1:9" ht="14.25" customHeight="1">
      <c r="A2857" s="1" t="s">
        <v>624</v>
      </c>
      <c r="B2857" s="1">
        <v>4533</v>
      </c>
      <c r="C2857" s="210">
        <v>6</v>
      </c>
      <c r="D2857" s="1">
        <v>310</v>
      </c>
      <c r="E2857" t="s">
        <v>24</v>
      </c>
      <c r="F2857">
        <v>9605</v>
      </c>
      <c r="G2857" s="139">
        <v>2011</v>
      </c>
      <c r="H2857" t="s">
        <v>149</v>
      </c>
      <c r="I2857">
        <v>310</v>
      </c>
    </row>
    <row r="2858" spans="1:9" ht="14.25" customHeight="1">
      <c r="A2858" s="1" t="s">
        <v>624</v>
      </c>
      <c r="B2858" s="1">
        <v>4533</v>
      </c>
      <c r="C2858" s="210">
        <v>5</v>
      </c>
      <c r="D2858" s="1">
        <v>335</v>
      </c>
      <c r="E2858" t="s">
        <v>24</v>
      </c>
      <c r="F2858">
        <v>9605</v>
      </c>
      <c r="G2858" s="139">
        <v>2011</v>
      </c>
      <c r="H2858" t="s">
        <v>148</v>
      </c>
      <c r="I2858">
        <v>335</v>
      </c>
    </row>
    <row r="2859" spans="1:9" ht="14.25" customHeight="1">
      <c r="A2859" s="1" t="s">
        <v>624</v>
      </c>
      <c r="B2859" s="1">
        <v>4533</v>
      </c>
      <c r="C2859" s="210">
        <v>4</v>
      </c>
      <c r="D2859" s="1">
        <v>323</v>
      </c>
      <c r="E2859" t="s">
        <v>24</v>
      </c>
      <c r="F2859">
        <v>9605</v>
      </c>
      <c r="G2859" s="139">
        <v>2011</v>
      </c>
      <c r="H2859" t="s">
        <v>147</v>
      </c>
      <c r="I2859">
        <v>323</v>
      </c>
    </row>
    <row r="2860" spans="1:9" ht="14.25" customHeight="1">
      <c r="A2860" s="1" t="s">
        <v>624</v>
      </c>
      <c r="B2860" s="1">
        <v>4533</v>
      </c>
      <c r="C2860" s="210">
        <v>3</v>
      </c>
      <c r="D2860" s="1">
        <v>490</v>
      </c>
      <c r="E2860" t="s">
        <v>24</v>
      </c>
      <c r="F2860">
        <v>9605</v>
      </c>
      <c r="G2860" s="139">
        <v>2011</v>
      </c>
      <c r="H2860" t="s">
        <v>146</v>
      </c>
      <c r="I2860">
        <v>490</v>
      </c>
    </row>
    <row r="2861" spans="1:9" ht="14.25" customHeight="1">
      <c r="A2861" s="1" t="s">
        <v>624</v>
      </c>
      <c r="B2861" s="1">
        <v>4533</v>
      </c>
      <c r="C2861" s="210">
        <v>2</v>
      </c>
      <c r="D2861" s="1">
        <v>390</v>
      </c>
      <c r="E2861" t="s">
        <v>24</v>
      </c>
      <c r="F2861">
        <v>9605</v>
      </c>
      <c r="G2861" s="139">
        <v>2011</v>
      </c>
      <c r="H2861" t="s">
        <v>145</v>
      </c>
      <c r="I2861">
        <v>390</v>
      </c>
    </row>
    <row r="2862" spans="1:9" ht="14.25" customHeight="1">
      <c r="A2862" s="1" t="s">
        <v>624</v>
      </c>
      <c r="B2862" s="1">
        <v>4533</v>
      </c>
      <c r="C2862" s="210">
        <v>1</v>
      </c>
      <c r="D2862" s="1">
        <v>341</v>
      </c>
      <c r="E2862" t="s">
        <v>24</v>
      </c>
      <c r="F2862">
        <v>9605</v>
      </c>
      <c r="G2862" s="139">
        <v>2011</v>
      </c>
      <c r="H2862" t="s">
        <v>144</v>
      </c>
      <c r="I2862">
        <v>341</v>
      </c>
    </row>
    <row r="2863" spans="1:9" ht="14.25" customHeight="1">
      <c r="A2863" s="1" t="s">
        <v>625</v>
      </c>
      <c r="B2863" s="1">
        <v>1114</v>
      </c>
      <c r="C2863" s="210">
        <v>12</v>
      </c>
      <c r="D2863" s="1">
        <v>83</v>
      </c>
      <c r="E2863" t="s">
        <v>24</v>
      </c>
      <c r="F2863">
        <v>9606</v>
      </c>
      <c r="G2863" s="139">
        <v>2011</v>
      </c>
      <c r="H2863" t="s">
        <v>155</v>
      </c>
      <c r="I2863">
        <v>83</v>
      </c>
    </row>
    <row r="2864" spans="1:9" ht="14.25" customHeight="1">
      <c r="A2864" s="1" t="s">
        <v>625</v>
      </c>
      <c r="B2864" s="1">
        <v>1114</v>
      </c>
      <c r="C2864" s="210">
        <v>11</v>
      </c>
      <c r="D2864" s="1">
        <v>92</v>
      </c>
      <c r="E2864" t="s">
        <v>24</v>
      </c>
      <c r="F2864">
        <v>9606</v>
      </c>
      <c r="G2864" s="139">
        <v>2011</v>
      </c>
      <c r="H2864" t="s">
        <v>154</v>
      </c>
      <c r="I2864">
        <v>92</v>
      </c>
    </row>
    <row r="2865" spans="1:9" ht="14.25" customHeight="1">
      <c r="A2865" s="1" t="s">
        <v>625</v>
      </c>
      <c r="B2865" s="1">
        <v>1114</v>
      </c>
      <c r="C2865" s="210">
        <v>10</v>
      </c>
      <c r="D2865" s="1">
        <v>102</v>
      </c>
      <c r="E2865" t="s">
        <v>24</v>
      </c>
      <c r="F2865">
        <v>9606</v>
      </c>
      <c r="G2865" s="139">
        <v>2011</v>
      </c>
      <c r="H2865" t="s">
        <v>153</v>
      </c>
      <c r="I2865">
        <v>102</v>
      </c>
    </row>
    <row r="2866" spans="1:9" ht="14.25" customHeight="1">
      <c r="A2866" s="1" t="s">
        <v>625</v>
      </c>
      <c r="B2866" s="1">
        <v>1114</v>
      </c>
      <c r="C2866" s="210">
        <v>9</v>
      </c>
      <c r="D2866" s="1">
        <v>100</v>
      </c>
      <c r="E2866" t="s">
        <v>24</v>
      </c>
      <c r="F2866">
        <v>9606</v>
      </c>
      <c r="G2866" s="139">
        <v>2011</v>
      </c>
      <c r="H2866" t="s">
        <v>152</v>
      </c>
      <c r="I2866">
        <v>100</v>
      </c>
    </row>
    <row r="2867" spans="1:9" ht="14.25" customHeight="1">
      <c r="A2867" s="1" t="s">
        <v>625</v>
      </c>
      <c r="B2867" s="1">
        <v>1114</v>
      </c>
      <c r="C2867" s="210">
        <v>8</v>
      </c>
      <c r="D2867" s="1">
        <v>100</v>
      </c>
      <c r="E2867" t="s">
        <v>24</v>
      </c>
      <c r="F2867">
        <v>9606</v>
      </c>
      <c r="G2867" s="139">
        <v>2011</v>
      </c>
      <c r="H2867" t="s">
        <v>151</v>
      </c>
      <c r="I2867">
        <v>100</v>
      </c>
    </row>
    <row r="2868" spans="1:9" ht="14.25" customHeight="1">
      <c r="A2868" s="1" t="s">
        <v>625</v>
      </c>
      <c r="B2868" s="1">
        <v>1114</v>
      </c>
      <c r="C2868" s="210">
        <v>7</v>
      </c>
      <c r="D2868" s="1">
        <v>86</v>
      </c>
      <c r="E2868" t="s">
        <v>24</v>
      </c>
      <c r="F2868">
        <v>9606</v>
      </c>
      <c r="G2868" s="139">
        <v>2011</v>
      </c>
      <c r="H2868" t="s">
        <v>150</v>
      </c>
      <c r="I2868">
        <v>86</v>
      </c>
    </row>
    <row r="2869" spans="1:9" ht="14.25" customHeight="1">
      <c r="A2869" s="1" t="s">
        <v>625</v>
      </c>
      <c r="B2869" s="1">
        <v>1114</v>
      </c>
      <c r="C2869" s="210">
        <v>6</v>
      </c>
      <c r="D2869" s="1">
        <v>84</v>
      </c>
      <c r="E2869" t="s">
        <v>24</v>
      </c>
      <c r="F2869">
        <v>9606</v>
      </c>
      <c r="G2869" s="139">
        <v>2011</v>
      </c>
      <c r="H2869" t="s">
        <v>149</v>
      </c>
      <c r="I2869">
        <v>84</v>
      </c>
    </row>
    <row r="2870" spans="1:9" ht="14.25" customHeight="1">
      <c r="A2870" s="1" t="s">
        <v>625</v>
      </c>
      <c r="B2870" s="1">
        <v>1114</v>
      </c>
      <c r="C2870" s="210">
        <v>5</v>
      </c>
      <c r="D2870" s="1">
        <v>93</v>
      </c>
      <c r="E2870" t="s">
        <v>24</v>
      </c>
      <c r="F2870">
        <v>9606</v>
      </c>
      <c r="G2870" s="139">
        <v>2011</v>
      </c>
      <c r="H2870" t="s">
        <v>148</v>
      </c>
      <c r="I2870">
        <v>93</v>
      </c>
    </row>
    <row r="2871" spans="1:9" ht="14.25" customHeight="1">
      <c r="A2871" s="1" t="s">
        <v>625</v>
      </c>
      <c r="B2871" s="1">
        <v>1114</v>
      </c>
      <c r="C2871" s="210">
        <v>4</v>
      </c>
      <c r="D2871" s="1">
        <v>86</v>
      </c>
      <c r="E2871" t="s">
        <v>24</v>
      </c>
      <c r="F2871">
        <v>9606</v>
      </c>
      <c r="G2871" s="139">
        <v>2011</v>
      </c>
      <c r="H2871" t="s">
        <v>147</v>
      </c>
      <c r="I2871">
        <v>86</v>
      </c>
    </row>
    <row r="2872" spans="1:9" ht="14.25" customHeight="1">
      <c r="A2872" s="1" t="s">
        <v>625</v>
      </c>
      <c r="B2872" s="1">
        <v>1114</v>
      </c>
      <c r="C2872" s="210">
        <v>3</v>
      </c>
      <c r="D2872" s="1">
        <v>99</v>
      </c>
      <c r="E2872" t="s">
        <v>24</v>
      </c>
      <c r="F2872">
        <v>9606</v>
      </c>
      <c r="G2872" s="139">
        <v>2011</v>
      </c>
      <c r="H2872" t="s">
        <v>146</v>
      </c>
      <c r="I2872">
        <v>99</v>
      </c>
    </row>
    <row r="2873" spans="1:9" ht="14.25" customHeight="1">
      <c r="A2873" s="1" t="s">
        <v>625</v>
      </c>
      <c r="B2873" s="1">
        <v>1114</v>
      </c>
      <c r="C2873" s="210">
        <v>2</v>
      </c>
      <c r="D2873" s="1">
        <v>91</v>
      </c>
      <c r="E2873" t="s">
        <v>24</v>
      </c>
      <c r="F2873">
        <v>9606</v>
      </c>
      <c r="G2873" s="139">
        <v>2011</v>
      </c>
      <c r="H2873" t="s">
        <v>145</v>
      </c>
      <c r="I2873">
        <v>91</v>
      </c>
    </row>
    <row r="2874" spans="1:9" ht="14.25" customHeight="1">
      <c r="A2874" s="1" t="s">
        <v>625</v>
      </c>
      <c r="B2874" s="1">
        <v>1114</v>
      </c>
      <c r="C2874" s="210">
        <v>1</v>
      </c>
      <c r="D2874" s="1">
        <v>98</v>
      </c>
      <c r="E2874" t="s">
        <v>24</v>
      </c>
      <c r="F2874">
        <v>9606</v>
      </c>
      <c r="G2874" s="139">
        <v>2011</v>
      </c>
      <c r="H2874" t="s">
        <v>144</v>
      </c>
      <c r="I2874">
        <v>98</v>
      </c>
    </row>
    <row r="2875" spans="1:9" ht="14.25" customHeight="1">
      <c r="A2875" s="1" t="s">
        <v>626</v>
      </c>
      <c r="B2875" s="1">
        <v>80464</v>
      </c>
      <c r="C2875" s="210">
        <v>12</v>
      </c>
      <c r="D2875" s="1">
        <v>6431</v>
      </c>
      <c r="E2875" t="s">
        <v>28</v>
      </c>
      <c r="F2875">
        <v>9601</v>
      </c>
      <c r="G2875" s="139">
        <v>2011</v>
      </c>
      <c r="H2875" t="s">
        <v>155</v>
      </c>
      <c r="I2875">
        <v>6431</v>
      </c>
    </row>
    <row r="2876" spans="1:9" ht="14.25" customHeight="1">
      <c r="A2876" s="1" t="s">
        <v>626</v>
      </c>
      <c r="B2876" s="1">
        <v>80464</v>
      </c>
      <c r="C2876" s="210">
        <v>11</v>
      </c>
      <c r="D2876" s="1">
        <v>7430</v>
      </c>
      <c r="E2876" t="s">
        <v>28</v>
      </c>
      <c r="F2876">
        <v>9601</v>
      </c>
      <c r="G2876" s="139">
        <v>2011</v>
      </c>
      <c r="H2876" t="s">
        <v>154</v>
      </c>
      <c r="I2876">
        <v>7430</v>
      </c>
    </row>
    <row r="2877" spans="1:9" ht="14.25" customHeight="1">
      <c r="A2877" s="1" t="s">
        <v>626</v>
      </c>
      <c r="B2877" s="1">
        <v>80464</v>
      </c>
      <c r="C2877" s="210">
        <v>10</v>
      </c>
      <c r="D2877" s="1">
        <v>7306</v>
      </c>
      <c r="E2877" t="s">
        <v>28</v>
      </c>
      <c r="F2877">
        <v>9601</v>
      </c>
      <c r="G2877" s="139">
        <v>2011</v>
      </c>
      <c r="H2877" t="s">
        <v>153</v>
      </c>
      <c r="I2877">
        <v>7306</v>
      </c>
    </row>
    <row r="2878" spans="1:9" ht="14.25" customHeight="1">
      <c r="A2878" s="1" t="s">
        <v>626</v>
      </c>
      <c r="B2878" s="1">
        <v>80464</v>
      </c>
      <c r="C2878" s="210">
        <v>9</v>
      </c>
      <c r="D2878" s="1">
        <v>7008</v>
      </c>
      <c r="E2878" t="s">
        <v>28</v>
      </c>
      <c r="F2878">
        <v>9601</v>
      </c>
      <c r="G2878" s="139">
        <v>2011</v>
      </c>
      <c r="H2878" t="s">
        <v>152</v>
      </c>
      <c r="I2878">
        <v>7008</v>
      </c>
    </row>
    <row r="2879" spans="1:9" ht="14.25" customHeight="1">
      <c r="A2879" s="1" t="s">
        <v>626</v>
      </c>
      <c r="B2879" s="1">
        <v>80464</v>
      </c>
      <c r="C2879" s="210">
        <v>8</v>
      </c>
      <c r="D2879" s="1">
        <v>4240</v>
      </c>
      <c r="E2879" t="s">
        <v>28</v>
      </c>
      <c r="F2879">
        <v>9601</v>
      </c>
      <c r="G2879" s="139">
        <v>2011</v>
      </c>
      <c r="H2879" t="s">
        <v>151</v>
      </c>
      <c r="I2879">
        <v>4240</v>
      </c>
    </row>
    <row r="2880" spans="1:9" ht="14.25" customHeight="1">
      <c r="A2880" s="1" t="s">
        <v>626</v>
      </c>
      <c r="B2880" s="1">
        <v>80464</v>
      </c>
      <c r="C2880" s="210">
        <v>7</v>
      </c>
      <c r="D2880" s="1">
        <v>6140</v>
      </c>
      <c r="E2880" t="s">
        <v>28</v>
      </c>
      <c r="F2880">
        <v>9601</v>
      </c>
      <c r="G2880" s="139">
        <v>2011</v>
      </c>
      <c r="H2880" t="s">
        <v>150</v>
      </c>
      <c r="I2880">
        <v>6140</v>
      </c>
    </row>
    <row r="2881" spans="1:9" ht="14.25" customHeight="1">
      <c r="A2881" s="1" t="s">
        <v>626</v>
      </c>
      <c r="B2881" s="1">
        <v>80464</v>
      </c>
      <c r="C2881" s="210">
        <v>6</v>
      </c>
      <c r="D2881" s="1">
        <v>6655</v>
      </c>
      <c r="E2881" t="s">
        <v>28</v>
      </c>
      <c r="F2881">
        <v>9601</v>
      </c>
      <c r="G2881" s="139">
        <v>2011</v>
      </c>
      <c r="H2881" t="s">
        <v>149</v>
      </c>
      <c r="I2881">
        <v>6655</v>
      </c>
    </row>
    <row r="2882" spans="1:9" ht="14.25" customHeight="1">
      <c r="A2882" s="1" t="s">
        <v>626</v>
      </c>
      <c r="B2882" s="1">
        <v>80464</v>
      </c>
      <c r="C2882" s="210">
        <v>5</v>
      </c>
      <c r="D2882" s="1">
        <v>7624</v>
      </c>
      <c r="E2882" t="s">
        <v>28</v>
      </c>
      <c r="F2882">
        <v>9601</v>
      </c>
      <c r="G2882" s="139">
        <v>2011</v>
      </c>
      <c r="H2882" t="s">
        <v>148</v>
      </c>
      <c r="I2882">
        <v>7624</v>
      </c>
    </row>
    <row r="2883" spans="1:9" ht="14.25" customHeight="1">
      <c r="A2883" s="1" t="s">
        <v>626</v>
      </c>
      <c r="B2883" s="1">
        <v>80464</v>
      </c>
      <c r="C2883" s="210">
        <v>4</v>
      </c>
      <c r="D2883" s="1">
        <v>6610</v>
      </c>
      <c r="E2883" t="s">
        <v>28</v>
      </c>
      <c r="F2883">
        <v>9601</v>
      </c>
      <c r="G2883" s="139">
        <v>2011</v>
      </c>
      <c r="H2883" t="s">
        <v>147</v>
      </c>
      <c r="I2883">
        <v>6610</v>
      </c>
    </row>
    <row r="2884" spans="1:9" ht="14.25" customHeight="1">
      <c r="A2884" s="1" t="s">
        <v>626</v>
      </c>
      <c r="B2884" s="1">
        <v>80464</v>
      </c>
      <c r="C2884" s="210">
        <v>3</v>
      </c>
      <c r="D2884" s="1">
        <v>7578</v>
      </c>
      <c r="E2884" t="s">
        <v>28</v>
      </c>
      <c r="F2884">
        <v>9601</v>
      </c>
      <c r="G2884" s="139">
        <v>2011</v>
      </c>
      <c r="H2884" t="s">
        <v>146</v>
      </c>
      <c r="I2884">
        <v>7578</v>
      </c>
    </row>
    <row r="2885" spans="1:9" ht="14.25" customHeight="1">
      <c r="A2885" s="1" t="s">
        <v>626</v>
      </c>
      <c r="B2885" s="1">
        <v>80464</v>
      </c>
      <c r="C2885" s="210">
        <v>2</v>
      </c>
      <c r="D2885" s="1">
        <v>6849</v>
      </c>
      <c r="E2885" t="s">
        <v>28</v>
      </c>
      <c r="F2885">
        <v>9601</v>
      </c>
      <c r="G2885" s="139">
        <v>2011</v>
      </c>
      <c r="H2885" t="s">
        <v>145</v>
      </c>
      <c r="I2885">
        <v>6849</v>
      </c>
    </row>
    <row r="2886" spans="1:9" ht="14.25" customHeight="1">
      <c r="A2886" s="1" t="s">
        <v>626</v>
      </c>
      <c r="B2886" s="1">
        <v>80464</v>
      </c>
      <c r="C2886" s="210">
        <v>1</v>
      </c>
      <c r="D2886" s="1">
        <v>6593</v>
      </c>
      <c r="E2886" t="s">
        <v>28</v>
      </c>
      <c r="F2886">
        <v>9601</v>
      </c>
      <c r="G2886" s="139">
        <v>2011</v>
      </c>
      <c r="H2886" t="s">
        <v>144</v>
      </c>
      <c r="I2886">
        <v>6593</v>
      </c>
    </row>
    <row r="2887" spans="1:9" ht="14.25" customHeight="1">
      <c r="A2887" s="1" t="s">
        <v>627</v>
      </c>
      <c r="B2887" s="1">
        <v>812.6400000000001</v>
      </c>
      <c r="C2887" s="210">
        <v>12</v>
      </c>
      <c r="D2887" s="1">
        <v>64.44</v>
      </c>
      <c r="E2887" t="s">
        <v>28</v>
      </c>
      <c r="F2887">
        <v>9602</v>
      </c>
      <c r="G2887" s="139">
        <v>2011</v>
      </c>
      <c r="H2887" t="s">
        <v>155</v>
      </c>
      <c r="I2887">
        <v>64.44</v>
      </c>
    </row>
    <row r="2888" spans="1:9" ht="14.25" customHeight="1">
      <c r="A2888" s="1" t="s">
        <v>627</v>
      </c>
      <c r="B2888" s="1">
        <v>812.6400000000001</v>
      </c>
      <c r="C2888" s="210">
        <v>11</v>
      </c>
      <c r="D2888" s="1">
        <v>76.03</v>
      </c>
      <c r="E2888" t="s">
        <v>28</v>
      </c>
      <c r="F2888">
        <v>9602</v>
      </c>
      <c r="G2888" s="139">
        <v>2011</v>
      </c>
      <c r="H2888" t="s">
        <v>154</v>
      </c>
      <c r="I2888">
        <v>76.03</v>
      </c>
    </row>
    <row r="2889" spans="1:9" ht="14.25" customHeight="1">
      <c r="A2889" s="1" t="s">
        <v>627</v>
      </c>
      <c r="B2889" s="1">
        <v>812.6400000000001</v>
      </c>
      <c r="C2889" s="210">
        <v>10</v>
      </c>
      <c r="D2889" s="1">
        <v>75.64</v>
      </c>
      <c r="E2889" t="s">
        <v>28</v>
      </c>
      <c r="F2889">
        <v>9602</v>
      </c>
      <c r="G2889" s="139">
        <v>2011</v>
      </c>
      <c r="H2889" t="s">
        <v>153</v>
      </c>
      <c r="I2889">
        <v>75.64</v>
      </c>
    </row>
    <row r="2890" spans="1:9" ht="14.25" customHeight="1">
      <c r="A2890" s="1" t="s">
        <v>627</v>
      </c>
      <c r="B2890" s="1">
        <v>812.6400000000001</v>
      </c>
      <c r="C2890" s="210">
        <v>9</v>
      </c>
      <c r="D2890" s="1">
        <v>70.92</v>
      </c>
      <c r="E2890" t="s">
        <v>28</v>
      </c>
      <c r="F2890">
        <v>9602</v>
      </c>
      <c r="G2890" s="139">
        <v>2011</v>
      </c>
      <c r="H2890" t="s">
        <v>152</v>
      </c>
      <c r="I2890">
        <v>70.92</v>
      </c>
    </row>
    <row r="2891" spans="1:9" ht="14.25" customHeight="1">
      <c r="A2891" s="1" t="s">
        <v>627</v>
      </c>
      <c r="B2891" s="1">
        <v>812.6400000000001</v>
      </c>
      <c r="C2891" s="210">
        <v>8</v>
      </c>
      <c r="D2891" s="1">
        <v>43.04</v>
      </c>
      <c r="E2891" t="s">
        <v>28</v>
      </c>
      <c r="F2891">
        <v>9602</v>
      </c>
      <c r="G2891" s="139">
        <v>2011</v>
      </c>
      <c r="H2891" t="s">
        <v>151</v>
      </c>
      <c r="I2891">
        <v>43.04</v>
      </c>
    </row>
    <row r="2892" spans="1:9" ht="14.25" customHeight="1">
      <c r="A2892" s="1" t="s">
        <v>627</v>
      </c>
      <c r="B2892" s="1">
        <v>812.6400000000001</v>
      </c>
      <c r="C2892" s="210">
        <v>7</v>
      </c>
      <c r="D2892" s="1">
        <v>61.54</v>
      </c>
      <c r="E2892" t="s">
        <v>28</v>
      </c>
      <c r="F2892">
        <v>9602</v>
      </c>
      <c r="G2892" s="139">
        <v>2011</v>
      </c>
      <c r="H2892" t="s">
        <v>150</v>
      </c>
      <c r="I2892">
        <v>61.54</v>
      </c>
    </row>
    <row r="2893" spans="1:9" ht="14.25" customHeight="1">
      <c r="A2893" s="1" t="s">
        <v>627</v>
      </c>
      <c r="B2893" s="1">
        <v>812.6400000000001</v>
      </c>
      <c r="C2893" s="210">
        <v>6</v>
      </c>
      <c r="D2893" s="1">
        <v>66.45</v>
      </c>
      <c r="E2893" t="s">
        <v>28</v>
      </c>
      <c r="F2893">
        <v>9602</v>
      </c>
      <c r="G2893" s="139">
        <v>2011</v>
      </c>
      <c r="H2893" t="s">
        <v>149</v>
      </c>
      <c r="I2893">
        <v>66.45</v>
      </c>
    </row>
    <row r="2894" spans="1:9" ht="14.25" customHeight="1">
      <c r="A2894" s="1" t="s">
        <v>627</v>
      </c>
      <c r="B2894" s="1">
        <v>812.6400000000001</v>
      </c>
      <c r="C2894" s="210">
        <v>5</v>
      </c>
      <c r="D2894" s="1">
        <v>77.11</v>
      </c>
      <c r="E2894" t="s">
        <v>28</v>
      </c>
      <c r="F2894">
        <v>9602</v>
      </c>
      <c r="G2894" s="139">
        <v>2011</v>
      </c>
      <c r="H2894" t="s">
        <v>148</v>
      </c>
      <c r="I2894">
        <v>77.11</v>
      </c>
    </row>
    <row r="2895" spans="1:9" ht="14.25" customHeight="1">
      <c r="A2895" s="1" t="s">
        <v>627</v>
      </c>
      <c r="B2895" s="1">
        <v>812.6400000000001</v>
      </c>
      <c r="C2895" s="210">
        <v>4</v>
      </c>
      <c r="D2895" s="1">
        <v>66.84</v>
      </c>
      <c r="E2895" t="s">
        <v>28</v>
      </c>
      <c r="F2895">
        <v>9602</v>
      </c>
      <c r="G2895" s="139">
        <v>2011</v>
      </c>
      <c r="H2895" t="s">
        <v>147</v>
      </c>
      <c r="I2895">
        <v>66.84</v>
      </c>
    </row>
    <row r="2896" spans="1:9" ht="14.25" customHeight="1">
      <c r="A2896" s="1" t="s">
        <v>627</v>
      </c>
      <c r="B2896" s="1">
        <v>812.6400000000001</v>
      </c>
      <c r="C2896" s="210">
        <v>3</v>
      </c>
      <c r="D2896" s="1">
        <v>76.47</v>
      </c>
      <c r="E2896" t="s">
        <v>28</v>
      </c>
      <c r="F2896">
        <v>9602</v>
      </c>
      <c r="G2896" s="139">
        <v>2011</v>
      </c>
      <c r="H2896" t="s">
        <v>146</v>
      </c>
      <c r="I2896">
        <v>76.47</v>
      </c>
    </row>
    <row r="2897" spans="1:9" ht="14.25" customHeight="1">
      <c r="A2897" s="1" t="s">
        <v>627</v>
      </c>
      <c r="B2897" s="1">
        <v>812.6400000000001</v>
      </c>
      <c r="C2897" s="210">
        <v>2</v>
      </c>
      <c r="D2897" s="1">
        <v>68.73</v>
      </c>
      <c r="E2897" t="s">
        <v>28</v>
      </c>
      <c r="F2897">
        <v>9602</v>
      </c>
      <c r="G2897" s="139">
        <v>2011</v>
      </c>
      <c r="H2897" t="s">
        <v>145</v>
      </c>
      <c r="I2897">
        <v>68.73</v>
      </c>
    </row>
    <row r="2898" spans="1:9" ht="14.25" customHeight="1">
      <c r="A2898" s="1" t="s">
        <v>627</v>
      </c>
      <c r="B2898" s="403">
        <v>812.6400000000001</v>
      </c>
      <c r="C2898" s="404">
        <v>1</v>
      </c>
      <c r="D2898" s="403">
        <v>65.430000000000007</v>
      </c>
      <c r="E2898" t="s">
        <v>28</v>
      </c>
      <c r="F2898">
        <v>9602</v>
      </c>
      <c r="G2898" s="139">
        <v>2011</v>
      </c>
      <c r="H2898" t="s">
        <v>144</v>
      </c>
      <c r="I2898">
        <v>65.430000000000007</v>
      </c>
    </row>
    <row r="2899" spans="1:9" ht="14.25" customHeight="1">
      <c r="A2899" s="1" t="s">
        <v>628</v>
      </c>
      <c r="B2899" s="1">
        <v>784.24</v>
      </c>
      <c r="C2899" s="210">
        <v>12</v>
      </c>
      <c r="D2899" s="1">
        <v>56.24</v>
      </c>
      <c r="E2899" t="s">
        <v>28</v>
      </c>
      <c r="F2899">
        <v>9603</v>
      </c>
      <c r="G2899" s="139">
        <v>2011</v>
      </c>
      <c r="H2899" t="s">
        <v>155</v>
      </c>
      <c r="I2899">
        <v>56.24</v>
      </c>
    </row>
    <row r="2900" spans="1:9" ht="14.25" customHeight="1">
      <c r="A2900" s="1" t="s">
        <v>628</v>
      </c>
      <c r="B2900" s="1">
        <v>784.24</v>
      </c>
      <c r="C2900" s="210">
        <v>11</v>
      </c>
      <c r="D2900" s="1">
        <v>51.65</v>
      </c>
      <c r="E2900" t="s">
        <v>28</v>
      </c>
      <c r="F2900">
        <v>9603</v>
      </c>
      <c r="G2900" s="139">
        <v>2011</v>
      </c>
      <c r="H2900" t="s">
        <v>154</v>
      </c>
      <c r="I2900">
        <v>51.65</v>
      </c>
    </row>
    <row r="2901" spans="1:9" ht="14.25" customHeight="1">
      <c r="A2901" s="1" t="s">
        <v>628</v>
      </c>
      <c r="B2901" s="1">
        <v>784.24</v>
      </c>
      <c r="C2901" s="210">
        <v>10</v>
      </c>
      <c r="D2901" s="1">
        <v>62.28</v>
      </c>
      <c r="E2901" t="s">
        <v>28</v>
      </c>
      <c r="F2901">
        <v>9603</v>
      </c>
      <c r="G2901" s="139">
        <v>2011</v>
      </c>
      <c r="H2901" t="s">
        <v>153</v>
      </c>
      <c r="I2901">
        <v>62.28</v>
      </c>
    </row>
    <row r="2902" spans="1:9" ht="14.25" customHeight="1">
      <c r="A2902" s="1" t="s">
        <v>628</v>
      </c>
      <c r="B2902" s="1">
        <v>784.24</v>
      </c>
      <c r="C2902" s="210">
        <v>9</v>
      </c>
      <c r="D2902" s="1">
        <v>80.52</v>
      </c>
      <c r="E2902" t="s">
        <v>28</v>
      </c>
      <c r="F2902">
        <v>9603</v>
      </c>
      <c r="G2902" s="139">
        <v>2011</v>
      </c>
      <c r="H2902" t="s">
        <v>152</v>
      </c>
      <c r="I2902">
        <v>80.52</v>
      </c>
    </row>
    <row r="2903" spans="1:9" ht="14.25" customHeight="1">
      <c r="A2903" s="1" t="s">
        <v>628</v>
      </c>
      <c r="B2903" s="1">
        <v>784.24</v>
      </c>
      <c r="C2903" s="210">
        <v>8</v>
      </c>
      <c r="D2903" s="1">
        <v>70.010000000000005</v>
      </c>
      <c r="E2903" t="s">
        <v>28</v>
      </c>
      <c r="F2903">
        <v>9603</v>
      </c>
      <c r="G2903" s="139">
        <v>2011</v>
      </c>
      <c r="H2903" t="s">
        <v>151</v>
      </c>
      <c r="I2903">
        <v>70.010000000000005</v>
      </c>
    </row>
    <row r="2904" spans="1:9" ht="14.25" customHeight="1">
      <c r="A2904" s="1" t="s">
        <v>628</v>
      </c>
      <c r="B2904" s="1">
        <v>784.24</v>
      </c>
      <c r="C2904" s="210">
        <v>7</v>
      </c>
      <c r="D2904" s="1">
        <v>72.400000000000006</v>
      </c>
      <c r="E2904" t="s">
        <v>28</v>
      </c>
      <c r="F2904">
        <v>9603</v>
      </c>
      <c r="G2904" s="139">
        <v>2011</v>
      </c>
      <c r="H2904" t="s">
        <v>150</v>
      </c>
      <c r="I2904">
        <v>72.400000000000006</v>
      </c>
    </row>
    <row r="2905" spans="1:9" ht="14.25" customHeight="1">
      <c r="A2905" s="1" t="s">
        <v>628</v>
      </c>
      <c r="B2905" s="1">
        <v>784.24</v>
      </c>
      <c r="C2905" s="210">
        <v>6</v>
      </c>
      <c r="D2905" s="1">
        <v>71.680000000000007</v>
      </c>
      <c r="E2905" t="s">
        <v>28</v>
      </c>
      <c r="F2905">
        <v>9603</v>
      </c>
      <c r="G2905" s="139">
        <v>2011</v>
      </c>
      <c r="H2905" t="s">
        <v>149</v>
      </c>
      <c r="I2905">
        <v>71.680000000000007</v>
      </c>
    </row>
    <row r="2906" spans="1:9" ht="14.25" customHeight="1">
      <c r="A2906" s="1" t="s">
        <v>628</v>
      </c>
      <c r="B2906" s="1">
        <v>784.24</v>
      </c>
      <c r="C2906" s="210">
        <v>5</v>
      </c>
      <c r="D2906" s="1">
        <v>67.34</v>
      </c>
      <c r="E2906" t="s">
        <v>28</v>
      </c>
      <c r="F2906">
        <v>9603</v>
      </c>
      <c r="G2906" s="139">
        <v>2011</v>
      </c>
      <c r="H2906" t="s">
        <v>148</v>
      </c>
      <c r="I2906">
        <v>67.34</v>
      </c>
    </row>
    <row r="2907" spans="1:9" ht="14.25" customHeight="1">
      <c r="A2907" s="1" t="s">
        <v>628</v>
      </c>
      <c r="B2907" s="1">
        <v>784.24</v>
      </c>
      <c r="C2907" s="210">
        <v>4</v>
      </c>
      <c r="D2907" s="1">
        <v>60.87</v>
      </c>
      <c r="E2907" t="s">
        <v>28</v>
      </c>
      <c r="F2907">
        <v>9603</v>
      </c>
      <c r="G2907" s="139">
        <v>2011</v>
      </c>
      <c r="H2907" t="s">
        <v>147</v>
      </c>
      <c r="I2907">
        <v>60.87</v>
      </c>
    </row>
    <row r="2908" spans="1:9" ht="14.25" customHeight="1">
      <c r="A2908" s="1" t="s">
        <v>628</v>
      </c>
      <c r="B2908" s="1">
        <v>784.24</v>
      </c>
      <c r="C2908" s="210">
        <v>3</v>
      </c>
      <c r="D2908" s="1">
        <v>78.650000000000006</v>
      </c>
      <c r="E2908" t="s">
        <v>28</v>
      </c>
      <c r="F2908">
        <v>9603</v>
      </c>
      <c r="G2908" s="139">
        <v>2011</v>
      </c>
      <c r="H2908" t="s">
        <v>146</v>
      </c>
      <c r="I2908">
        <v>78.650000000000006</v>
      </c>
    </row>
    <row r="2909" spans="1:9" ht="14.25" customHeight="1">
      <c r="A2909" s="1" t="s">
        <v>628</v>
      </c>
      <c r="B2909" s="1">
        <v>784.24</v>
      </c>
      <c r="C2909" s="210">
        <v>2</v>
      </c>
      <c r="D2909" s="1">
        <v>55.61</v>
      </c>
      <c r="E2909" t="s">
        <v>28</v>
      </c>
      <c r="F2909">
        <v>9603</v>
      </c>
      <c r="G2909" s="139">
        <v>2011</v>
      </c>
      <c r="H2909" t="s">
        <v>145</v>
      </c>
      <c r="I2909">
        <v>55.61</v>
      </c>
    </row>
    <row r="2910" spans="1:9" ht="14.25" customHeight="1">
      <c r="A2910" s="1" t="s">
        <v>628</v>
      </c>
      <c r="B2910" s="1">
        <v>784.24</v>
      </c>
      <c r="C2910" s="210">
        <v>1</v>
      </c>
      <c r="D2910" s="1">
        <v>56.99</v>
      </c>
      <c r="E2910" t="s">
        <v>28</v>
      </c>
      <c r="F2910">
        <v>9603</v>
      </c>
      <c r="G2910" s="139">
        <v>2011</v>
      </c>
      <c r="H2910" t="s">
        <v>144</v>
      </c>
      <c r="I2910">
        <v>56.99</v>
      </c>
    </row>
    <row r="2911" spans="1:9" ht="14.25" customHeight="1">
      <c r="A2911" s="1" t="s">
        <v>629</v>
      </c>
      <c r="B2911" s="1">
        <v>48.77</v>
      </c>
      <c r="C2911" s="210">
        <v>12</v>
      </c>
      <c r="D2911" s="1">
        <v>3.5</v>
      </c>
      <c r="E2911" t="s">
        <v>28</v>
      </c>
      <c r="F2911">
        <v>9604</v>
      </c>
      <c r="G2911" s="139">
        <v>2011</v>
      </c>
      <c r="H2911" t="s">
        <v>155</v>
      </c>
      <c r="I2911">
        <v>3.5</v>
      </c>
    </row>
    <row r="2912" spans="1:9" ht="14.25" customHeight="1">
      <c r="A2912" s="1" t="s">
        <v>629</v>
      </c>
      <c r="B2912" s="1">
        <v>48.77</v>
      </c>
      <c r="C2912" s="210">
        <v>11</v>
      </c>
      <c r="D2912" s="1">
        <v>3.25</v>
      </c>
      <c r="E2912" t="s">
        <v>28</v>
      </c>
      <c r="F2912">
        <v>9604</v>
      </c>
      <c r="G2912" s="139">
        <v>2011</v>
      </c>
      <c r="H2912" t="s">
        <v>154</v>
      </c>
      <c r="I2912">
        <v>3.25</v>
      </c>
    </row>
    <row r="2913" spans="1:9" ht="14.25" customHeight="1">
      <c r="A2913" s="1" t="s">
        <v>629</v>
      </c>
      <c r="B2913" s="1">
        <v>48.77</v>
      </c>
      <c r="C2913" s="210">
        <v>10</v>
      </c>
      <c r="D2913" s="1">
        <v>3.67</v>
      </c>
      <c r="E2913" t="s">
        <v>28</v>
      </c>
      <c r="F2913">
        <v>9604</v>
      </c>
      <c r="G2913" s="139">
        <v>2011</v>
      </c>
      <c r="H2913" t="s">
        <v>153</v>
      </c>
      <c r="I2913">
        <v>3.67</v>
      </c>
    </row>
    <row r="2914" spans="1:9" ht="14.25" customHeight="1">
      <c r="A2914" s="1" t="s">
        <v>629</v>
      </c>
      <c r="B2914" s="1">
        <v>48.77</v>
      </c>
      <c r="C2914" s="210">
        <v>9</v>
      </c>
      <c r="D2914" s="1">
        <v>5.0599999999999996</v>
      </c>
      <c r="E2914" t="s">
        <v>28</v>
      </c>
      <c r="F2914">
        <v>9604</v>
      </c>
      <c r="G2914" s="139">
        <v>2011</v>
      </c>
      <c r="H2914" t="s">
        <v>152</v>
      </c>
      <c r="I2914">
        <v>5.0599999999999996</v>
      </c>
    </row>
    <row r="2915" spans="1:9" ht="14.25" customHeight="1">
      <c r="A2915" s="1" t="s">
        <v>629</v>
      </c>
      <c r="B2915" s="1">
        <v>48.77</v>
      </c>
      <c r="C2915" s="210">
        <v>8</v>
      </c>
      <c r="D2915" s="1">
        <v>4.75</v>
      </c>
      <c r="E2915" t="s">
        <v>28</v>
      </c>
      <c r="F2915">
        <v>9604</v>
      </c>
      <c r="G2915" s="139">
        <v>2011</v>
      </c>
      <c r="H2915" t="s">
        <v>151</v>
      </c>
      <c r="I2915">
        <v>4.75</v>
      </c>
    </row>
    <row r="2916" spans="1:9" ht="14.25" customHeight="1">
      <c r="A2916" s="1" t="s">
        <v>629</v>
      </c>
      <c r="B2916" s="1">
        <v>48.77</v>
      </c>
      <c r="C2916" s="210">
        <v>7</v>
      </c>
      <c r="D2916" s="1">
        <v>4.53</v>
      </c>
      <c r="E2916" t="s">
        <v>28</v>
      </c>
      <c r="F2916">
        <v>9604</v>
      </c>
      <c r="G2916" s="139">
        <v>2011</v>
      </c>
      <c r="H2916" t="s">
        <v>150</v>
      </c>
      <c r="I2916">
        <v>4.53</v>
      </c>
    </row>
    <row r="2917" spans="1:9" ht="14.25" customHeight="1">
      <c r="A2917" s="1" t="s">
        <v>629</v>
      </c>
      <c r="B2917" s="1">
        <v>48.77</v>
      </c>
      <c r="C2917" s="210">
        <v>6</v>
      </c>
      <c r="D2917" s="1">
        <v>4.51</v>
      </c>
      <c r="E2917" t="s">
        <v>28</v>
      </c>
      <c r="F2917">
        <v>9604</v>
      </c>
      <c r="G2917" s="139">
        <v>2011</v>
      </c>
      <c r="H2917" t="s">
        <v>149</v>
      </c>
      <c r="I2917">
        <v>4.51</v>
      </c>
    </row>
    <row r="2918" spans="1:9" ht="14.25" customHeight="1">
      <c r="A2918" s="1" t="s">
        <v>629</v>
      </c>
      <c r="B2918" s="1">
        <v>48.77</v>
      </c>
      <c r="C2918" s="210">
        <v>5</v>
      </c>
      <c r="D2918" s="1">
        <v>4.26</v>
      </c>
      <c r="E2918" t="s">
        <v>28</v>
      </c>
      <c r="F2918">
        <v>9604</v>
      </c>
      <c r="G2918" s="139">
        <v>2011</v>
      </c>
      <c r="H2918" t="s">
        <v>148</v>
      </c>
      <c r="I2918">
        <v>4.26</v>
      </c>
    </row>
    <row r="2919" spans="1:9" ht="14.25" customHeight="1">
      <c r="A2919" s="1" t="s">
        <v>629</v>
      </c>
      <c r="B2919" s="1">
        <v>48.77</v>
      </c>
      <c r="C2919" s="210">
        <v>4</v>
      </c>
      <c r="D2919" s="1">
        <v>3.64</v>
      </c>
      <c r="E2919" t="s">
        <v>28</v>
      </c>
      <c r="F2919">
        <v>9604</v>
      </c>
      <c r="G2919" s="139">
        <v>2011</v>
      </c>
      <c r="H2919" t="s">
        <v>147</v>
      </c>
      <c r="I2919">
        <v>3.64</v>
      </c>
    </row>
    <row r="2920" spans="1:9" ht="14.25" customHeight="1">
      <c r="A2920" s="1" t="s">
        <v>629</v>
      </c>
      <c r="B2920" s="1">
        <v>48.77</v>
      </c>
      <c r="C2920" s="210">
        <v>3</v>
      </c>
      <c r="D2920" s="1">
        <v>4.74</v>
      </c>
      <c r="E2920" t="s">
        <v>28</v>
      </c>
      <c r="F2920">
        <v>9604</v>
      </c>
      <c r="G2920" s="139">
        <v>2011</v>
      </c>
      <c r="H2920" t="s">
        <v>146</v>
      </c>
      <c r="I2920">
        <v>4.74</v>
      </c>
    </row>
    <row r="2921" spans="1:9" ht="14.25" customHeight="1">
      <c r="A2921" s="1" t="s">
        <v>629</v>
      </c>
      <c r="B2921" s="1">
        <v>48.77</v>
      </c>
      <c r="C2921" s="210">
        <v>2</v>
      </c>
      <c r="D2921" s="1">
        <v>3.39</v>
      </c>
      <c r="E2921" t="s">
        <v>28</v>
      </c>
      <c r="F2921">
        <v>9604</v>
      </c>
      <c r="G2921" s="139">
        <v>2011</v>
      </c>
      <c r="H2921" t="s">
        <v>145</v>
      </c>
      <c r="I2921">
        <v>3.39</v>
      </c>
    </row>
    <row r="2922" spans="1:9" ht="14.25" customHeight="1">
      <c r="A2922" s="1" t="s">
        <v>629</v>
      </c>
      <c r="B2922" s="1">
        <v>48.77</v>
      </c>
      <c r="C2922" s="210">
        <v>1</v>
      </c>
      <c r="D2922" s="1">
        <v>3.47</v>
      </c>
      <c r="E2922" t="s">
        <v>28</v>
      </c>
      <c r="F2922">
        <v>9604</v>
      </c>
      <c r="G2922" s="139">
        <v>2011</v>
      </c>
      <c r="H2922" t="s">
        <v>144</v>
      </c>
      <c r="I2922">
        <v>3.47</v>
      </c>
    </row>
    <row r="2923" spans="1:9" ht="14.25" customHeight="1">
      <c r="A2923" s="1" t="s">
        <v>630</v>
      </c>
      <c r="B2923" s="1">
        <v>5808</v>
      </c>
      <c r="C2923" s="210">
        <v>6</v>
      </c>
      <c r="D2923" s="1" t="s">
        <v>8</v>
      </c>
      <c r="E2923" t="s">
        <v>136</v>
      </c>
      <c r="F2923">
        <v>9603</v>
      </c>
      <c r="G2923" s="139">
        <v>2011</v>
      </c>
      <c r="H2923" t="s">
        <v>155</v>
      </c>
      <c r="I2923">
        <v>-1</v>
      </c>
    </row>
    <row r="2924" spans="1:9" ht="14.25" customHeight="1">
      <c r="A2924" s="1" t="s">
        <v>630</v>
      </c>
      <c r="B2924" s="1">
        <v>5808</v>
      </c>
      <c r="C2924" s="210">
        <v>6</v>
      </c>
      <c r="D2924" s="1" t="s">
        <v>8</v>
      </c>
      <c r="E2924" t="s">
        <v>136</v>
      </c>
      <c r="F2924">
        <v>9603</v>
      </c>
      <c r="G2924" s="139">
        <v>2011</v>
      </c>
      <c r="H2924" t="s">
        <v>154</v>
      </c>
      <c r="I2924">
        <v>-1</v>
      </c>
    </row>
    <row r="2925" spans="1:9" ht="14.25" customHeight="1">
      <c r="A2925" s="1" t="s">
        <v>630</v>
      </c>
      <c r="B2925" s="1">
        <v>5808</v>
      </c>
      <c r="C2925" s="210">
        <v>6</v>
      </c>
      <c r="D2925" s="1" t="s">
        <v>8</v>
      </c>
      <c r="E2925" t="s">
        <v>136</v>
      </c>
      <c r="F2925">
        <v>9603</v>
      </c>
      <c r="G2925" s="139">
        <v>2011</v>
      </c>
      <c r="H2925" t="s">
        <v>153</v>
      </c>
      <c r="I2925">
        <v>-1</v>
      </c>
    </row>
    <row r="2926" spans="1:9" ht="14.25" customHeight="1">
      <c r="A2926" s="1" t="s">
        <v>630</v>
      </c>
      <c r="B2926" s="1">
        <v>5808</v>
      </c>
      <c r="C2926" s="210">
        <v>6</v>
      </c>
      <c r="D2926" s="1" t="s">
        <v>8</v>
      </c>
      <c r="E2926" t="s">
        <v>136</v>
      </c>
      <c r="F2926">
        <v>9603</v>
      </c>
      <c r="G2926" s="139">
        <v>2011</v>
      </c>
      <c r="H2926" t="s">
        <v>152</v>
      </c>
      <c r="I2926">
        <v>-1</v>
      </c>
    </row>
    <row r="2927" spans="1:9" ht="14.25" customHeight="1">
      <c r="A2927" s="1" t="s">
        <v>630</v>
      </c>
      <c r="B2927" s="1">
        <v>5808</v>
      </c>
      <c r="C2927" s="210">
        <v>6</v>
      </c>
      <c r="D2927" s="1" t="s">
        <v>8</v>
      </c>
      <c r="E2927" t="s">
        <v>136</v>
      </c>
      <c r="F2927">
        <v>9603</v>
      </c>
      <c r="G2927" s="139">
        <v>2011</v>
      </c>
      <c r="H2927" t="s">
        <v>151</v>
      </c>
      <c r="I2927">
        <v>-1</v>
      </c>
    </row>
    <row r="2928" spans="1:9" ht="14.25" customHeight="1">
      <c r="A2928" s="1" t="s">
        <v>630</v>
      </c>
      <c r="B2928" s="1">
        <v>5808</v>
      </c>
      <c r="C2928" s="210">
        <v>6</v>
      </c>
      <c r="D2928" s="1" t="s">
        <v>8</v>
      </c>
      <c r="E2928" t="s">
        <v>136</v>
      </c>
      <c r="F2928">
        <v>9603</v>
      </c>
      <c r="G2928" s="139">
        <v>2011</v>
      </c>
      <c r="H2928" t="s">
        <v>150</v>
      </c>
      <c r="I2928">
        <v>-1</v>
      </c>
    </row>
    <row r="2929" spans="1:9" ht="14.25" customHeight="1">
      <c r="A2929" s="1" t="s">
        <v>630</v>
      </c>
      <c r="B2929" s="1">
        <v>5808</v>
      </c>
      <c r="C2929" s="210">
        <v>6</v>
      </c>
      <c r="D2929" s="1">
        <v>1111.9000000000001</v>
      </c>
      <c r="E2929" t="s">
        <v>136</v>
      </c>
      <c r="F2929">
        <v>9603</v>
      </c>
      <c r="G2929" s="139">
        <v>2011</v>
      </c>
      <c r="H2929" t="s">
        <v>149</v>
      </c>
      <c r="I2929">
        <v>1111.9000000000001</v>
      </c>
    </row>
    <row r="2930" spans="1:9" ht="14.25" customHeight="1">
      <c r="A2930" s="1" t="s">
        <v>630</v>
      </c>
      <c r="B2930" s="1">
        <v>5808</v>
      </c>
      <c r="C2930" s="210">
        <v>5</v>
      </c>
      <c r="D2930" s="1">
        <v>1106.3</v>
      </c>
      <c r="E2930" t="s">
        <v>136</v>
      </c>
      <c r="F2930">
        <v>9603</v>
      </c>
      <c r="G2930" s="139">
        <v>2011</v>
      </c>
      <c r="H2930" t="s">
        <v>148</v>
      </c>
      <c r="I2930">
        <v>1106.3</v>
      </c>
    </row>
    <row r="2931" spans="1:9" ht="14.25" customHeight="1">
      <c r="A2931" s="1" t="s">
        <v>630</v>
      </c>
      <c r="B2931" s="1">
        <v>5808</v>
      </c>
      <c r="C2931" s="210">
        <v>4</v>
      </c>
      <c r="D2931" s="1">
        <v>979.1</v>
      </c>
      <c r="E2931" t="s">
        <v>136</v>
      </c>
      <c r="F2931">
        <v>9603</v>
      </c>
      <c r="G2931" s="139">
        <v>2011</v>
      </c>
      <c r="H2931" t="s">
        <v>147</v>
      </c>
      <c r="I2931">
        <v>979.1</v>
      </c>
    </row>
    <row r="2932" spans="1:9" ht="14.25" customHeight="1">
      <c r="A2932" s="1" t="s">
        <v>630</v>
      </c>
      <c r="B2932" s="1">
        <v>5808</v>
      </c>
      <c r="C2932" s="210">
        <v>3</v>
      </c>
      <c r="D2932" s="1">
        <v>1004.1</v>
      </c>
      <c r="E2932" t="s">
        <v>136</v>
      </c>
      <c r="F2932">
        <v>9603</v>
      </c>
      <c r="G2932" s="139">
        <v>2011</v>
      </c>
      <c r="H2932" t="s">
        <v>146</v>
      </c>
      <c r="I2932">
        <v>1004.1</v>
      </c>
    </row>
    <row r="2933" spans="1:9" ht="14.25" customHeight="1">
      <c r="A2933" s="1" t="s">
        <v>630</v>
      </c>
      <c r="B2933" s="1">
        <v>5808</v>
      </c>
      <c r="C2933" s="210">
        <v>2</v>
      </c>
      <c r="D2933" s="1">
        <v>802.8</v>
      </c>
      <c r="E2933" t="s">
        <v>136</v>
      </c>
      <c r="F2933">
        <v>9603</v>
      </c>
      <c r="G2933" s="139">
        <v>2011</v>
      </c>
      <c r="H2933" t="s">
        <v>145</v>
      </c>
      <c r="I2933">
        <v>802.8</v>
      </c>
    </row>
    <row r="2934" spans="1:9" ht="14.25" customHeight="1">
      <c r="A2934" s="1" t="s">
        <v>630</v>
      </c>
      <c r="B2934" s="1">
        <v>5808</v>
      </c>
      <c r="C2934" s="210">
        <v>1</v>
      </c>
      <c r="D2934" s="1">
        <v>803.8</v>
      </c>
      <c r="E2934" t="s">
        <v>136</v>
      </c>
      <c r="F2934">
        <v>9603</v>
      </c>
      <c r="G2934" s="139">
        <v>2011</v>
      </c>
      <c r="H2934" t="s">
        <v>144</v>
      </c>
      <c r="I2934">
        <v>803.8</v>
      </c>
    </row>
    <row r="2935" spans="1:9" ht="14.25" customHeight="1">
      <c r="A2935" s="1" t="s">
        <v>631</v>
      </c>
      <c r="B2935" s="1">
        <v>1878.8</v>
      </c>
      <c r="C2935" s="210">
        <v>6</v>
      </c>
      <c r="D2935" s="1" t="s">
        <v>8</v>
      </c>
      <c r="E2935" t="s">
        <v>136</v>
      </c>
      <c r="F2935">
        <v>9604</v>
      </c>
      <c r="G2935" s="139">
        <v>2011</v>
      </c>
      <c r="H2935" t="s">
        <v>155</v>
      </c>
      <c r="I2935">
        <v>-1</v>
      </c>
    </row>
    <row r="2936" spans="1:9" ht="14.25" customHeight="1">
      <c r="A2936" s="1" t="s">
        <v>631</v>
      </c>
      <c r="B2936" s="1">
        <v>1878.8</v>
      </c>
      <c r="C2936" s="210">
        <v>6</v>
      </c>
      <c r="D2936" s="1" t="s">
        <v>8</v>
      </c>
      <c r="E2936" t="s">
        <v>136</v>
      </c>
      <c r="F2936">
        <v>9604</v>
      </c>
      <c r="G2936" s="139">
        <v>2011</v>
      </c>
      <c r="H2936" t="s">
        <v>154</v>
      </c>
      <c r="I2936">
        <v>-1</v>
      </c>
    </row>
    <row r="2937" spans="1:9" ht="14.25" customHeight="1">
      <c r="A2937" s="1" t="s">
        <v>631</v>
      </c>
      <c r="B2937" s="1">
        <v>1878.8</v>
      </c>
      <c r="C2937" s="210">
        <v>6</v>
      </c>
      <c r="D2937" s="1" t="s">
        <v>8</v>
      </c>
      <c r="E2937" t="s">
        <v>136</v>
      </c>
      <c r="F2937">
        <v>9604</v>
      </c>
      <c r="G2937" s="139">
        <v>2011</v>
      </c>
      <c r="H2937" t="s">
        <v>153</v>
      </c>
      <c r="I2937">
        <v>-1</v>
      </c>
    </row>
    <row r="2938" spans="1:9" ht="14.25" customHeight="1">
      <c r="A2938" s="1" t="s">
        <v>631</v>
      </c>
      <c r="B2938" s="1">
        <v>1878.8</v>
      </c>
      <c r="C2938" s="210">
        <v>6</v>
      </c>
      <c r="D2938" s="1" t="s">
        <v>8</v>
      </c>
      <c r="E2938" t="s">
        <v>136</v>
      </c>
      <c r="F2938">
        <v>9604</v>
      </c>
      <c r="G2938" s="139">
        <v>2011</v>
      </c>
      <c r="H2938" t="s">
        <v>152</v>
      </c>
      <c r="I2938">
        <v>-1</v>
      </c>
    </row>
    <row r="2939" spans="1:9" ht="14.25" customHeight="1">
      <c r="A2939" s="1" t="s">
        <v>631</v>
      </c>
      <c r="B2939" s="1">
        <v>1878.8</v>
      </c>
      <c r="C2939" s="210">
        <v>6</v>
      </c>
      <c r="D2939" s="1" t="s">
        <v>8</v>
      </c>
      <c r="E2939" t="s">
        <v>136</v>
      </c>
      <c r="F2939">
        <v>9604</v>
      </c>
      <c r="G2939" s="139">
        <v>2011</v>
      </c>
      <c r="H2939" t="s">
        <v>151</v>
      </c>
      <c r="I2939">
        <v>-1</v>
      </c>
    </row>
    <row r="2940" spans="1:9" ht="14.25" customHeight="1">
      <c r="A2940" s="1" t="s">
        <v>631</v>
      </c>
      <c r="B2940" s="1">
        <v>1878.8</v>
      </c>
      <c r="C2940" s="210">
        <v>6</v>
      </c>
      <c r="D2940" s="1" t="s">
        <v>8</v>
      </c>
      <c r="E2940" t="s">
        <v>136</v>
      </c>
      <c r="F2940">
        <v>9604</v>
      </c>
      <c r="G2940" s="139">
        <v>2011</v>
      </c>
      <c r="H2940" t="s">
        <v>150</v>
      </c>
      <c r="I2940">
        <v>-1</v>
      </c>
    </row>
    <row r="2941" spans="1:9" ht="14.25" customHeight="1">
      <c r="A2941" s="1" t="s">
        <v>631</v>
      </c>
      <c r="B2941" s="1">
        <v>1878.8</v>
      </c>
      <c r="C2941" s="210">
        <v>6</v>
      </c>
      <c r="D2941" s="1">
        <v>358.4</v>
      </c>
      <c r="E2941" t="s">
        <v>136</v>
      </c>
      <c r="F2941">
        <v>9604</v>
      </c>
      <c r="G2941" s="139">
        <v>2011</v>
      </c>
      <c r="H2941" t="s">
        <v>149</v>
      </c>
      <c r="I2941">
        <v>358.4</v>
      </c>
    </row>
    <row r="2942" spans="1:9" ht="14.25" customHeight="1">
      <c r="A2942" s="1" t="s">
        <v>631</v>
      </c>
      <c r="B2942" s="1">
        <v>1878.8</v>
      </c>
      <c r="C2942" s="210">
        <v>5</v>
      </c>
      <c r="D2942" s="1">
        <v>354.9</v>
      </c>
      <c r="E2942" t="s">
        <v>136</v>
      </c>
      <c r="F2942">
        <v>9604</v>
      </c>
      <c r="G2942" s="139">
        <v>2011</v>
      </c>
      <c r="H2942" t="s">
        <v>148</v>
      </c>
      <c r="I2942">
        <v>354.9</v>
      </c>
    </row>
    <row r="2943" spans="1:9" ht="14.25" customHeight="1">
      <c r="A2943" s="1" t="s">
        <v>631</v>
      </c>
      <c r="B2943" s="1">
        <v>1878.8</v>
      </c>
      <c r="C2943" s="210">
        <v>4</v>
      </c>
      <c r="D2943" s="1">
        <v>325.3</v>
      </c>
      <c r="E2943" t="s">
        <v>136</v>
      </c>
      <c r="F2943">
        <v>9604</v>
      </c>
      <c r="G2943" s="139">
        <v>2011</v>
      </c>
      <c r="H2943" t="s">
        <v>147</v>
      </c>
      <c r="I2943">
        <v>325.3</v>
      </c>
    </row>
    <row r="2944" spans="1:9" ht="14.25" customHeight="1">
      <c r="A2944" s="1" t="s">
        <v>631</v>
      </c>
      <c r="B2944" s="1">
        <v>1878.8</v>
      </c>
      <c r="C2944" s="210">
        <v>3</v>
      </c>
      <c r="D2944" s="1">
        <v>328.8</v>
      </c>
      <c r="E2944" t="s">
        <v>136</v>
      </c>
      <c r="F2944">
        <v>9604</v>
      </c>
      <c r="G2944" s="139">
        <v>2011</v>
      </c>
      <c r="H2944" t="s">
        <v>146</v>
      </c>
      <c r="I2944">
        <v>328.8</v>
      </c>
    </row>
    <row r="2945" spans="1:9" ht="14.25" customHeight="1">
      <c r="A2945" s="1" t="s">
        <v>631</v>
      </c>
      <c r="B2945" s="1">
        <v>1878.8</v>
      </c>
      <c r="C2945" s="210">
        <v>2</v>
      </c>
      <c r="D2945" s="1">
        <v>261.2</v>
      </c>
      <c r="E2945" t="s">
        <v>136</v>
      </c>
      <c r="F2945">
        <v>9604</v>
      </c>
      <c r="G2945" s="139">
        <v>2011</v>
      </c>
      <c r="H2945" t="s">
        <v>145</v>
      </c>
      <c r="I2945">
        <v>261.2</v>
      </c>
    </row>
    <row r="2946" spans="1:9" ht="14.25" customHeight="1">
      <c r="A2946" s="1" t="s">
        <v>631</v>
      </c>
      <c r="B2946" s="1">
        <v>1878.8</v>
      </c>
      <c r="C2946" s="210">
        <v>1</v>
      </c>
      <c r="D2946" s="1">
        <v>250.2</v>
      </c>
      <c r="E2946" t="s">
        <v>136</v>
      </c>
      <c r="F2946">
        <v>9604</v>
      </c>
      <c r="G2946" s="139">
        <v>2011</v>
      </c>
      <c r="H2946" t="s">
        <v>144</v>
      </c>
      <c r="I2946">
        <v>250.2</v>
      </c>
    </row>
    <row r="2947" spans="1:9" ht="14.25" customHeight="1">
      <c r="A2947" s="1" t="s">
        <v>632</v>
      </c>
      <c r="B2947" s="1">
        <v>543.6</v>
      </c>
      <c r="C2947" s="210">
        <v>6</v>
      </c>
      <c r="D2947" s="1" t="s">
        <v>8</v>
      </c>
      <c r="E2947" t="s">
        <v>136</v>
      </c>
      <c r="F2947">
        <v>9605</v>
      </c>
      <c r="G2947" s="139">
        <v>2011</v>
      </c>
      <c r="H2947" t="s">
        <v>155</v>
      </c>
      <c r="I2947">
        <v>-1</v>
      </c>
    </row>
    <row r="2948" spans="1:9" ht="14.25" customHeight="1">
      <c r="A2948" s="1" t="s">
        <v>632</v>
      </c>
      <c r="B2948" s="1">
        <v>543.6</v>
      </c>
      <c r="C2948" s="210">
        <v>6</v>
      </c>
      <c r="D2948" s="1" t="s">
        <v>8</v>
      </c>
      <c r="E2948" t="s">
        <v>136</v>
      </c>
      <c r="F2948">
        <v>9605</v>
      </c>
      <c r="G2948" s="139">
        <v>2011</v>
      </c>
      <c r="H2948" t="s">
        <v>154</v>
      </c>
      <c r="I2948">
        <v>-1</v>
      </c>
    </row>
    <row r="2949" spans="1:9" ht="14.25" customHeight="1">
      <c r="A2949" s="1" t="s">
        <v>632</v>
      </c>
      <c r="B2949" s="1">
        <v>543.6</v>
      </c>
      <c r="C2949" s="210">
        <v>6</v>
      </c>
      <c r="D2949" s="1" t="s">
        <v>8</v>
      </c>
      <c r="E2949" t="s">
        <v>136</v>
      </c>
      <c r="F2949">
        <v>9605</v>
      </c>
      <c r="G2949" s="139">
        <v>2011</v>
      </c>
      <c r="H2949" t="s">
        <v>153</v>
      </c>
      <c r="I2949">
        <v>-1</v>
      </c>
    </row>
    <row r="2950" spans="1:9" ht="14.25" customHeight="1">
      <c r="A2950" s="1" t="s">
        <v>632</v>
      </c>
      <c r="B2950" s="1">
        <v>543.6</v>
      </c>
      <c r="C2950" s="210">
        <v>6</v>
      </c>
      <c r="D2950" s="1" t="s">
        <v>8</v>
      </c>
      <c r="E2950" t="s">
        <v>136</v>
      </c>
      <c r="F2950">
        <v>9605</v>
      </c>
      <c r="G2950" s="139">
        <v>2011</v>
      </c>
      <c r="H2950" t="s">
        <v>152</v>
      </c>
      <c r="I2950">
        <v>-1</v>
      </c>
    </row>
    <row r="2951" spans="1:9" ht="14.25" customHeight="1">
      <c r="A2951" s="1" t="s">
        <v>632</v>
      </c>
      <c r="B2951" s="1">
        <v>543.6</v>
      </c>
      <c r="C2951" s="210">
        <v>6</v>
      </c>
      <c r="D2951" s="1" t="s">
        <v>8</v>
      </c>
      <c r="E2951" t="s">
        <v>136</v>
      </c>
      <c r="F2951">
        <v>9605</v>
      </c>
      <c r="G2951" s="139">
        <v>2011</v>
      </c>
      <c r="H2951" t="s">
        <v>151</v>
      </c>
      <c r="I2951">
        <v>-1</v>
      </c>
    </row>
    <row r="2952" spans="1:9" ht="14.25" customHeight="1">
      <c r="A2952" s="1" t="s">
        <v>632</v>
      </c>
      <c r="B2952" s="1">
        <v>543.6</v>
      </c>
      <c r="C2952" s="210">
        <v>6</v>
      </c>
      <c r="D2952" s="1" t="s">
        <v>8</v>
      </c>
      <c r="E2952" t="s">
        <v>136</v>
      </c>
      <c r="F2952">
        <v>9605</v>
      </c>
      <c r="G2952" s="139">
        <v>2011</v>
      </c>
      <c r="H2952" t="s">
        <v>150</v>
      </c>
      <c r="I2952">
        <v>-1</v>
      </c>
    </row>
    <row r="2953" spans="1:9" ht="14.25" customHeight="1">
      <c r="A2953" s="1" t="s">
        <v>632</v>
      </c>
      <c r="B2953" s="1">
        <v>543.6</v>
      </c>
      <c r="C2953" s="210">
        <v>6</v>
      </c>
      <c r="D2953" s="1">
        <v>125.6</v>
      </c>
      <c r="E2953" t="s">
        <v>136</v>
      </c>
      <c r="F2953">
        <v>9605</v>
      </c>
      <c r="G2953" s="139">
        <v>2011</v>
      </c>
      <c r="H2953" t="s">
        <v>149</v>
      </c>
      <c r="I2953">
        <v>125.6</v>
      </c>
    </row>
    <row r="2954" spans="1:9" ht="14.25" customHeight="1">
      <c r="A2954" s="1" t="s">
        <v>632</v>
      </c>
      <c r="B2954" s="1">
        <v>543.6</v>
      </c>
      <c r="C2954" s="210">
        <v>5</v>
      </c>
      <c r="D2954" s="1">
        <v>95.1</v>
      </c>
      <c r="E2954" t="s">
        <v>136</v>
      </c>
      <c r="F2954">
        <v>9605</v>
      </c>
      <c r="G2954" s="139">
        <v>2011</v>
      </c>
      <c r="H2954" t="s">
        <v>148</v>
      </c>
      <c r="I2954">
        <v>95.1</v>
      </c>
    </row>
    <row r="2955" spans="1:9" ht="14.25" customHeight="1">
      <c r="A2955" s="1" t="s">
        <v>632</v>
      </c>
      <c r="B2955" s="1">
        <v>543.6</v>
      </c>
      <c r="C2955" s="210">
        <v>4</v>
      </c>
      <c r="D2955" s="1">
        <v>109.9</v>
      </c>
      <c r="E2955" t="s">
        <v>136</v>
      </c>
      <c r="F2955">
        <v>9605</v>
      </c>
      <c r="G2955" s="139">
        <v>2011</v>
      </c>
      <c r="H2955" t="s">
        <v>147</v>
      </c>
      <c r="I2955">
        <v>109.9</v>
      </c>
    </row>
    <row r="2956" spans="1:9" ht="14.25" customHeight="1">
      <c r="A2956" s="1" t="s">
        <v>632</v>
      </c>
      <c r="B2956" s="1">
        <v>543.6</v>
      </c>
      <c r="C2956" s="210">
        <v>3</v>
      </c>
      <c r="D2956" s="1">
        <v>77.900000000000006</v>
      </c>
      <c r="E2956" t="s">
        <v>136</v>
      </c>
      <c r="F2956">
        <v>9605</v>
      </c>
      <c r="G2956" s="139">
        <v>2011</v>
      </c>
      <c r="H2956" t="s">
        <v>146</v>
      </c>
      <c r="I2956">
        <v>77.900000000000006</v>
      </c>
    </row>
    <row r="2957" spans="1:9" ht="14.25" customHeight="1">
      <c r="A2957" s="1" t="s">
        <v>632</v>
      </c>
      <c r="B2957" s="1">
        <v>543.6</v>
      </c>
      <c r="C2957" s="210">
        <v>2</v>
      </c>
      <c r="D2957" s="1">
        <v>62.2</v>
      </c>
      <c r="E2957" t="s">
        <v>136</v>
      </c>
      <c r="F2957">
        <v>9605</v>
      </c>
      <c r="G2957" s="139">
        <v>2011</v>
      </c>
      <c r="H2957" t="s">
        <v>145</v>
      </c>
      <c r="I2957">
        <v>62.2</v>
      </c>
    </row>
    <row r="2958" spans="1:9" ht="14.25" customHeight="1">
      <c r="A2958" s="1" t="s">
        <v>632</v>
      </c>
      <c r="B2958" s="1">
        <v>543.6</v>
      </c>
      <c r="C2958" s="210">
        <v>1</v>
      </c>
      <c r="D2958" s="1">
        <v>72.900000000000006</v>
      </c>
      <c r="E2958" t="s">
        <v>136</v>
      </c>
      <c r="F2958">
        <v>9605</v>
      </c>
      <c r="G2958" s="139">
        <v>2011</v>
      </c>
      <c r="H2958" t="s">
        <v>144</v>
      </c>
      <c r="I2958">
        <v>72.900000000000006</v>
      </c>
    </row>
    <row r="2959" spans="1:9" ht="14.25" customHeight="1">
      <c r="A2959" s="1" t="s">
        <v>633</v>
      </c>
      <c r="B2959" s="1">
        <v>199.50000000000003</v>
      </c>
      <c r="C2959" s="210">
        <v>6</v>
      </c>
      <c r="D2959" s="1" t="s">
        <v>8</v>
      </c>
      <c r="E2959" t="s">
        <v>136</v>
      </c>
      <c r="F2959">
        <v>9606</v>
      </c>
      <c r="G2959" s="139">
        <v>2011</v>
      </c>
      <c r="H2959" t="s">
        <v>155</v>
      </c>
      <c r="I2959">
        <v>-1</v>
      </c>
    </row>
    <row r="2960" spans="1:9" ht="14.25" customHeight="1">
      <c r="A2960" s="1" t="s">
        <v>633</v>
      </c>
      <c r="B2960" s="1">
        <v>199.50000000000003</v>
      </c>
      <c r="C2960" s="210">
        <v>6</v>
      </c>
      <c r="D2960" s="1" t="s">
        <v>8</v>
      </c>
      <c r="E2960" t="s">
        <v>136</v>
      </c>
      <c r="F2960">
        <v>9606</v>
      </c>
      <c r="G2960" s="139">
        <v>2011</v>
      </c>
      <c r="H2960" t="s">
        <v>154</v>
      </c>
      <c r="I2960">
        <v>-1</v>
      </c>
    </row>
    <row r="2961" spans="1:9" ht="14.25" customHeight="1">
      <c r="A2961" s="1" t="s">
        <v>633</v>
      </c>
      <c r="B2961" s="1">
        <v>199.50000000000003</v>
      </c>
      <c r="C2961" s="210">
        <v>6</v>
      </c>
      <c r="D2961" s="1" t="s">
        <v>8</v>
      </c>
      <c r="E2961" t="s">
        <v>136</v>
      </c>
      <c r="F2961">
        <v>9606</v>
      </c>
      <c r="G2961" s="139">
        <v>2011</v>
      </c>
      <c r="H2961" t="s">
        <v>153</v>
      </c>
      <c r="I2961">
        <v>-1</v>
      </c>
    </row>
    <row r="2962" spans="1:9" ht="14.25" customHeight="1">
      <c r="A2962" s="1" t="s">
        <v>633</v>
      </c>
      <c r="B2962" s="1">
        <v>199.50000000000003</v>
      </c>
      <c r="C2962" s="210">
        <v>6</v>
      </c>
      <c r="D2962" s="1" t="s">
        <v>8</v>
      </c>
      <c r="E2962" t="s">
        <v>136</v>
      </c>
      <c r="F2962">
        <v>9606</v>
      </c>
      <c r="G2962" s="139">
        <v>2011</v>
      </c>
      <c r="H2962" t="s">
        <v>152</v>
      </c>
      <c r="I2962">
        <v>-1</v>
      </c>
    </row>
    <row r="2963" spans="1:9" ht="14.25" customHeight="1">
      <c r="A2963" s="1" t="s">
        <v>633</v>
      </c>
      <c r="B2963" s="1">
        <v>199.50000000000003</v>
      </c>
      <c r="C2963" s="210">
        <v>6</v>
      </c>
      <c r="D2963" s="1" t="s">
        <v>8</v>
      </c>
      <c r="E2963" t="s">
        <v>136</v>
      </c>
      <c r="F2963">
        <v>9606</v>
      </c>
      <c r="G2963" s="139">
        <v>2011</v>
      </c>
      <c r="H2963" t="s">
        <v>151</v>
      </c>
      <c r="I2963">
        <v>-1</v>
      </c>
    </row>
    <row r="2964" spans="1:9" ht="14.25" customHeight="1">
      <c r="A2964" s="1" t="s">
        <v>633</v>
      </c>
      <c r="B2964" s="1">
        <v>199.50000000000003</v>
      </c>
      <c r="C2964" s="210">
        <v>6</v>
      </c>
      <c r="D2964" s="1" t="s">
        <v>8</v>
      </c>
      <c r="E2964" t="s">
        <v>136</v>
      </c>
      <c r="F2964">
        <v>9606</v>
      </c>
      <c r="G2964" s="139">
        <v>2011</v>
      </c>
      <c r="H2964" t="s">
        <v>150</v>
      </c>
      <c r="I2964">
        <v>-1</v>
      </c>
    </row>
    <row r="2965" spans="1:9" ht="14.25" customHeight="1">
      <c r="A2965" s="1" t="s">
        <v>633</v>
      </c>
      <c r="B2965" s="1">
        <v>199.50000000000003</v>
      </c>
      <c r="C2965" s="210">
        <v>6</v>
      </c>
      <c r="D2965" s="1">
        <v>46.9</v>
      </c>
      <c r="E2965" t="s">
        <v>136</v>
      </c>
      <c r="F2965">
        <v>9606</v>
      </c>
      <c r="G2965" s="139">
        <v>2011</v>
      </c>
      <c r="H2965" t="s">
        <v>149</v>
      </c>
      <c r="I2965">
        <v>46.9</v>
      </c>
    </row>
    <row r="2966" spans="1:9" ht="14.25" customHeight="1">
      <c r="A2966" s="1" t="s">
        <v>633</v>
      </c>
      <c r="B2966" s="1">
        <v>199.50000000000003</v>
      </c>
      <c r="C2966" s="210">
        <v>5</v>
      </c>
      <c r="D2966" s="1">
        <v>33.5</v>
      </c>
      <c r="E2966" t="s">
        <v>136</v>
      </c>
      <c r="F2966">
        <v>9606</v>
      </c>
      <c r="G2966" s="139">
        <v>2011</v>
      </c>
      <c r="H2966" t="s">
        <v>148</v>
      </c>
      <c r="I2966">
        <v>33.5</v>
      </c>
    </row>
    <row r="2967" spans="1:9" ht="14.25" customHeight="1">
      <c r="A2967" s="1" t="s">
        <v>633</v>
      </c>
      <c r="B2967" s="1">
        <v>199.50000000000003</v>
      </c>
      <c r="C2967" s="210">
        <v>4</v>
      </c>
      <c r="D2967" s="1">
        <v>41.4</v>
      </c>
      <c r="E2967" t="s">
        <v>136</v>
      </c>
      <c r="F2967">
        <v>9606</v>
      </c>
      <c r="G2967" s="139">
        <v>2011</v>
      </c>
      <c r="H2967" t="s">
        <v>147</v>
      </c>
      <c r="I2967">
        <v>41.4</v>
      </c>
    </row>
    <row r="2968" spans="1:9" ht="14.25" customHeight="1">
      <c r="A2968" s="1" t="s">
        <v>633</v>
      </c>
      <c r="B2968" s="1">
        <v>199.50000000000003</v>
      </c>
      <c r="C2968" s="210">
        <v>3</v>
      </c>
      <c r="D2968" s="1">
        <v>30.3</v>
      </c>
      <c r="E2968" t="s">
        <v>136</v>
      </c>
      <c r="F2968">
        <v>9606</v>
      </c>
      <c r="G2968" s="139">
        <v>2011</v>
      </c>
      <c r="H2968" t="s">
        <v>146</v>
      </c>
      <c r="I2968">
        <v>30.3</v>
      </c>
    </row>
    <row r="2969" spans="1:9" ht="14.25" customHeight="1">
      <c r="A2969" s="1" t="s">
        <v>633</v>
      </c>
      <c r="B2969" s="1">
        <v>199.50000000000003</v>
      </c>
      <c r="C2969" s="210">
        <v>2</v>
      </c>
      <c r="D2969" s="1">
        <v>21.3</v>
      </c>
      <c r="E2969" t="s">
        <v>136</v>
      </c>
      <c r="F2969">
        <v>9606</v>
      </c>
      <c r="G2969" s="139">
        <v>2011</v>
      </c>
      <c r="H2969" t="s">
        <v>145</v>
      </c>
      <c r="I2969">
        <v>21.3</v>
      </c>
    </row>
    <row r="2970" spans="1:9" ht="14.25" customHeight="1">
      <c r="A2970" s="1" t="s">
        <v>633</v>
      </c>
      <c r="B2970" s="1">
        <v>199.50000000000003</v>
      </c>
      <c r="C2970" s="210">
        <v>1</v>
      </c>
      <c r="D2970" s="1">
        <v>26.1</v>
      </c>
      <c r="E2970" t="s">
        <v>136</v>
      </c>
      <c r="F2970">
        <v>9606</v>
      </c>
      <c r="G2970" s="139">
        <v>2011</v>
      </c>
      <c r="H2970" t="s">
        <v>144</v>
      </c>
      <c r="I2970">
        <v>26.1</v>
      </c>
    </row>
    <row r="2971" spans="1:9" ht="14.25" customHeight="1">
      <c r="A2971" s="1" t="s">
        <v>634</v>
      </c>
      <c r="B2971" s="1">
        <v>3765.61</v>
      </c>
      <c r="C2971" s="210">
        <v>12</v>
      </c>
      <c r="D2971" s="1">
        <v>262.09899999999999</v>
      </c>
      <c r="E2971" t="s">
        <v>134</v>
      </c>
      <c r="F2971">
        <v>9603</v>
      </c>
      <c r="G2971" s="139">
        <v>2011</v>
      </c>
      <c r="H2971" t="s">
        <v>155</v>
      </c>
      <c r="I2971">
        <v>262.09899999999999</v>
      </c>
    </row>
    <row r="2972" spans="1:9" ht="14.25" customHeight="1">
      <c r="A2972" s="1" t="s">
        <v>634</v>
      </c>
      <c r="B2972" s="1">
        <v>3765.61</v>
      </c>
      <c r="C2972" s="210">
        <v>11</v>
      </c>
      <c r="D2972" s="1">
        <v>318.81599999999997</v>
      </c>
      <c r="E2972" t="s">
        <v>134</v>
      </c>
      <c r="F2972">
        <v>9603</v>
      </c>
      <c r="G2972" s="139">
        <v>2011</v>
      </c>
      <c r="H2972" t="s">
        <v>154</v>
      </c>
      <c r="I2972">
        <v>318.81599999999997</v>
      </c>
    </row>
    <row r="2973" spans="1:9" ht="14.25" customHeight="1">
      <c r="A2973" s="1" t="s">
        <v>634</v>
      </c>
      <c r="B2973" s="1">
        <v>3765.61</v>
      </c>
      <c r="C2973" s="210">
        <v>10</v>
      </c>
      <c r="D2973" s="1">
        <v>296.57400000000001</v>
      </c>
      <c r="E2973" t="s">
        <v>134</v>
      </c>
      <c r="F2973">
        <v>9603</v>
      </c>
      <c r="G2973" s="139">
        <v>2011</v>
      </c>
      <c r="H2973" t="s">
        <v>153</v>
      </c>
      <c r="I2973">
        <v>296.57400000000001</v>
      </c>
    </row>
    <row r="2974" spans="1:9" ht="14.25" customHeight="1">
      <c r="A2974" s="1" t="s">
        <v>634</v>
      </c>
      <c r="B2974" s="1">
        <v>3765.61</v>
      </c>
      <c r="C2974" s="210">
        <v>9</v>
      </c>
      <c r="D2974" s="1">
        <v>332.88900000000001</v>
      </c>
      <c r="E2974" t="s">
        <v>134</v>
      </c>
      <c r="F2974">
        <v>9603</v>
      </c>
      <c r="G2974" s="139">
        <v>2011</v>
      </c>
      <c r="H2974" t="s">
        <v>152</v>
      </c>
      <c r="I2974">
        <v>332.88900000000001</v>
      </c>
    </row>
    <row r="2975" spans="1:9" ht="14.25" customHeight="1">
      <c r="A2975" s="1" t="s">
        <v>634</v>
      </c>
      <c r="B2975" s="1">
        <v>3765.61</v>
      </c>
      <c r="C2975" s="210">
        <v>8</v>
      </c>
      <c r="D2975" s="1">
        <v>299.15699999999998</v>
      </c>
      <c r="E2975" t="s">
        <v>134</v>
      </c>
      <c r="F2975">
        <v>9603</v>
      </c>
      <c r="G2975" s="139">
        <v>2011</v>
      </c>
      <c r="H2975" t="s">
        <v>151</v>
      </c>
      <c r="I2975">
        <v>299.15699999999998</v>
      </c>
    </row>
    <row r="2976" spans="1:9" ht="14.25" customHeight="1">
      <c r="A2976" s="1" t="s">
        <v>634</v>
      </c>
      <c r="B2976" s="1">
        <v>3765.61</v>
      </c>
      <c r="C2976" s="210">
        <v>7</v>
      </c>
      <c r="D2976" s="1">
        <v>369.47199999999998</v>
      </c>
      <c r="E2976" t="s">
        <v>134</v>
      </c>
      <c r="F2976">
        <v>9603</v>
      </c>
      <c r="G2976" s="139">
        <v>2011</v>
      </c>
      <c r="H2976" t="s">
        <v>150</v>
      </c>
      <c r="I2976">
        <v>369.47199999999998</v>
      </c>
    </row>
    <row r="2977" spans="1:9" ht="14.25" customHeight="1">
      <c r="A2977" s="1" t="s">
        <v>634</v>
      </c>
      <c r="B2977" s="1">
        <v>3765.61</v>
      </c>
      <c r="C2977" s="210">
        <v>6</v>
      </c>
      <c r="D2977" s="1">
        <v>276.57900000000001</v>
      </c>
      <c r="E2977" t="s">
        <v>134</v>
      </c>
      <c r="F2977">
        <v>9603</v>
      </c>
      <c r="G2977" s="139">
        <v>2011</v>
      </c>
      <c r="H2977" t="s">
        <v>149</v>
      </c>
      <c r="I2977">
        <v>276.57900000000001</v>
      </c>
    </row>
    <row r="2978" spans="1:9" ht="14.25" customHeight="1">
      <c r="A2978" s="1" t="s">
        <v>634</v>
      </c>
      <c r="B2978" s="1">
        <v>3765.61</v>
      </c>
      <c r="C2978" s="210">
        <v>5</v>
      </c>
      <c r="D2978" s="1">
        <v>355.73</v>
      </c>
      <c r="E2978" t="s">
        <v>134</v>
      </c>
      <c r="F2978">
        <v>9603</v>
      </c>
      <c r="G2978" s="139">
        <v>2011</v>
      </c>
      <c r="H2978" t="s">
        <v>148</v>
      </c>
      <c r="I2978">
        <v>355.73</v>
      </c>
    </row>
    <row r="2979" spans="1:9" ht="14.25" customHeight="1">
      <c r="A2979" s="1" t="s">
        <v>634</v>
      </c>
      <c r="B2979" s="1">
        <v>3765.61</v>
      </c>
      <c r="C2979" s="210">
        <v>4</v>
      </c>
      <c r="D2979" s="1">
        <v>357.267</v>
      </c>
      <c r="E2979" t="s">
        <v>134</v>
      </c>
      <c r="F2979">
        <v>9603</v>
      </c>
      <c r="G2979" s="139">
        <v>2011</v>
      </c>
      <c r="H2979" t="s">
        <v>147</v>
      </c>
      <c r="I2979">
        <v>357.267</v>
      </c>
    </row>
    <row r="2980" spans="1:9" ht="14.25" customHeight="1">
      <c r="A2980" s="1" t="s">
        <v>634</v>
      </c>
      <c r="B2980" s="1">
        <v>3765.61</v>
      </c>
      <c r="C2980" s="210">
        <v>3</v>
      </c>
      <c r="D2980" s="1">
        <v>334.27499999999998</v>
      </c>
      <c r="E2980" t="s">
        <v>134</v>
      </c>
      <c r="F2980">
        <v>9603</v>
      </c>
      <c r="G2980" s="139">
        <v>2011</v>
      </c>
      <c r="H2980" t="s">
        <v>146</v>
      </c>
      <c r="I2980">
        <v>334.27499999999998</v>
      </c>
    </row>
    <row r="2981" spans="1:9" ht="14.25" customHeight="1">
      <c r="A2981" s="1" t="s">
        <v>634</v>
      </c>
      <c r="B2981" s="1">
        <v>3765.61</v>
      </c>
      <c r="C2981" s="210">
        <v>2</v>
      </c>
      <c r="D2981" s="1">
        <v>321.38</v>
      </c>
      <c r="E2981" t="s">
        <v>134</v>
      </c>
      <c r="F2981">
        <v>9603</v>
      </c>
      <c r="G2981" s="139">
        <v>2011</v>
      </c>
      <c r="H2981" t="s">
        <v>145</v>
      </c>
      <c r="I2981">
        <v>321.38</v>
      </c>
    </row>
    <row r="2982" spans="1:9" ht="14.25" customHeight="1">
      <c r="A2982" s="1" t="s">
        <v>634</v>
      </c>
      <c r="B2982" s="1">
        <v>3765.61</v>
      </c>
      <c r="C2982" s="210">
        <v>1</v>
      </c>
      <c r="D2982" s="1">
        <v>241.37200000000001</v>
      </c>
      <c r="E2982" t="s">
        <v>134</v>
      </c>
      <c r="F2982">
        <v>9603</v>
      </c>
      <c r="G2982" s="139">
        <v>2011</v>
      </c>
      <c r="H2982" t="s">
        <v>144</v>
      </c>
      <c r="I2982">
        <v>241.37200000000001</v>
      </c>
    </row>
    <row r="2983" spans="1:9" ht="14.25" customHeight="1">
      <c r="A2983" s="1" t="s">
        <v>635</v>
      </c>
      <c r="B2983" s="1">
        <v>781.34910600000001</v>
      </c>
      <c r="C2983" s="210">
        <v>12</v>
      </c>
      <c r="D2983" s="1">
        <v>37.284999999999997</v>
      </c>
      <c r="E2983" t="s">
        <v>134</v>
      </c>
      <c r="F2983">
        <v>9604</v>
      </c>
      <c r="G2983" s="139">
        <v>2011</v>
      </c>
      <c r="H2983" t="s">
        <v>155</v>
      </c>
      <c r="I2983">
        <v>37.284999999999997</v>
      </c>
    </row>
    <row r="2984" spans="1:9" ht="14.25" customHeight="1">
      <c r="A2984" s="1" t="s">
        <v>635</v>
      </c>
      <c r="B2984" s="1">
        <v>781.34910600000001</v>
      </c>
      <c r="C2984" s="210">
        <v>11</v>
      </c>
      <c r="D2984" s="1">
        <v>55.660260000000001</v>
      </c>
      <c r="E2984" t="s">
        <v>134</v>
      </c>
      <c r="F2984">
        <v>9604</v>
      </c>
      <c r="G2984" s="139">
        <v>2011</v>
      </c>
      <c r="H2984" t="s">
        <v>154</v>
      </c>
      <c r="I2984">
        <v>55.660260000000001</v>
      </c>
    </row>
    <row r="2985" spans="1:9" ht="14.25" customHeight="1">
      <c r="A2985" s="1" t="s">
        <v>635</v>
      </c>
      <c r="B2985" s="1">
        <v>781.34910600000001</v>
      </c>
      <c r="C2985" s="210">
        <v>10</v>
      </c>
      <c r="D2985" s="1">
        <v>55.260007999999999</v>
      </c>
      <c r="E2985" t="s">
        <v>134</v>
      </c>
      <c r="F2985">
        <v>9604</v>
      </c>
      <c r="G2985" s="139">
        <v>2011</v>
      </c>
      <c r="H2985" t="s">
        <v>153</v>
      </c>
      <c r="I2985">
        <v>55.260007999999999</v>
      </c>
    </row>
    <row r="2986" spans="1:9" ht="14.25" customHeight="1">
      <c r="A2986" s="1" t="s">
        <v>635</v>
      </c>
      <c r="B2986" s="1">
        <v>781.34910600000001</v>
      </c>
      <c r="C2986" s="210">
        <v>9</v>
      </c>
      <c r="D2986" s="1">
        <v>49.468660999999997</v>
      </c>
      <c r="E2986" t="s">
        <v>134</v>
      </c>
      <c r="F2986">
        <v>9604</v>
      </c>
      <c r="G2986" s="139">
        <v>2011</v>
      </c>
      <c r="H2986" t="s">
        <v>152</v>
      </c>
      <c r="I2986">
        <v>49.468660999999997</v>
      </c>
    </row>
    <row r="2987" spans="1:9" ht="14.25" customHeight="1">
      <c r="A2987" s="1" t="s">
        <v>635</v>
      </c>
      <c r="B2987" s="1">
        <v>781.34910600000001</v>
      </c>
      <c r="C2987" s="210">
        <v>8</v>
      </c>
      <c r="D2987" s="1">
        <v>52.923268999999998</v>
      </c>
      <c r="E2987" t="s">
        <v>134</v>
      </c>
      <c r="F2987">
        <v>9604</v>
      </c>
      <c r="G2987" s="139">
        <v>2011</v>
      </c>
      <c r="H2987" t="s">
        <v>151</v>
      </c>
      <c r="I2987">
        <v>52.923268999999998</v>
      </c>
    </row>
    <row r="2988" spans="1:9" ht="14.25" customHeight="1">
      <c r="A2988" s="1" t="s">
        <v>635</v>
      </c>
      <c r="B2988" s="1">
        <v>781.34910600000001</v>
      </c>
      <c r="C2988" s="210">
        <v>7</v>
      </c>
      <c r="D2988" s="1">
        <v>79.923140000000004</v>
      </c>
      <c r="E2988" t="s">
        <v>134</v>
      </c>
      <c r="F2988">
        <v>9604</v>
      </c>
      <c r="G2988" s="139">
        <v>2011</v>
      </c>
      <c r="H2988" t="s">
        <v>150</v>
      </c>
      <c r="I2988">
        <v>79.923140000000004</v>
      </c>
    </row>
    <row r="2989" spans="1:9" ht="14.25" customHeight="1">
      <c r="A2989" s="1" t="s">
        <v>635</v>
      </c>
      <c r="B2989" s="1">
        <v>781.34910600000001</v>
      </c>
      <c r="C2989" s="210">
        <v>6</v>
      </c>
      <c r="D2989" s="1">
        <v>59.635477000000002</v>
      </c>
      <c r="E2989" t="s">
        <v>134</v>
      </c>
      <c r="F2989">
        <v>9604</v>
      </c>
      <c r="G2989" s="139">
        <v>2011</v>
      </c>
      <c r="H2989" t="s">
        <v>149</v>
      </c>
      <c r="I2989">
        <v>59.635477000000002</v>
      </c>
    </row>
    <row r="2990" spans="1:9" ht="14.25" customHeight="1">
      <c r="A2990" s="1" t="s">
        <v>635</v>
      </c>
      <c r="B2990" s="1">
        <v>781.34910600000001</v>
      </c>
      <c r="C2990" s="210">
        <v>5</v>
      </c>
      <c r="D2990" s="1">
        <v>93.457704000000007</v>
      </c>
      <c r="E2990" t="s">
        <v>134</v>
      </c>
      <c r="F2990">
        <v>9604</v>
      </c>
      <c r="G2990" s="139">
        <v>2011</v>
      </c>
      <c r="H2990" t="s">
        <v>148</v>
      </c>
      <c r="I2990">
        <v>93.457704000000007</v>
      </c>
    </row>
    <row r="2991" spans="1:9" ht="14.25" customHeight="1">
      <c r="A2991" s="1" t="s">
        <v>635</v>
      </c>
      <c r="B2991" s="1">
        <v>781.34910600000001</v>
      </c>
      <c r="C2991" s="210">
        <v>4</v>
      </c>
      <c r="D2991" s="1">
        <v>99.499645999999998</v>
      </c>
      <c r="E2991" t="s">
        <v>134</v>
      </c>
      <c r="F2991">
        <v>9604</v>
      </c>
      <c r="G2991" s="139">
        <v>2011</v>
      </c>
      <c r="H2991" t="s">
        <v>147</v>
      </c>
      <c r="I2991">
        <v>99.499645999999998</v>
      </c>
    </row>
    <row r="2992" spans="1:9" ht="14.25" customHeight="1">
      <c r="A2992" s="1" t="s">
        <v>635</v>
      </c>
      <c r="B2992" s="1">
        <v>781.34910600000001</v>
      </c>
      <c r="C2992" s="210">
        <v>3</v>
      </c>
      <c r="D2992" s="1">
        <v>82.347973999999994</v>
      </c>
      <c r="E2992" t="s">
        <v>134</v>
      </c>
      <c r="F2992">
        <v>9604</v>
      </c>
      <c r="G2992" s="139">
        <v>2011</v>
      </c>
      <c r="H2992" t="s">
        <v>146</v>
      </c>
      <c r="I2992">
        <v>82.347973999999994</v>
      </c>
    </row>
    <row r="2993" spans="1:9" ht="14.25" customHeight="1">
      <c r="A2993" s="1" t="s">
        <v>635</v>
      </c>
      <c r="B2993" s="1">
        <v>781.34910600000001</v>
      </c>
      <c r="C2993" s="210">
        <v>2</v>
      </c>
      <c r="D2993" s="1">
        <v>64.577954000000005</v>
      </c>
      <c r="E2993" t="s">
        <v>134</v>
      </c>
      <c r="F2993">
        <v>9604</v>
      </c>
      <c r="G2993" s="139">
        <v>2011</v>
      </c>
      <c r="H2993" t="s">
        <v>145</v>
      </c>
      <c r="I2993">
        <v>64.577954000000005</v>
      </c>
    </row>
    <row r="2994" spans="1:9" ht="14.25" customHeight="1">
      <c r="A2994" s="1" t="s">
        <v>635</v>
      </c>
      <c r="B2994" s="403">
        <v>781.34910600000001</v>
      </c>
      <c r="C2994" s="404">
        <v>1</v>
      </c>
      <c r="D2994" s="403">
        <v>51.310012999999998</v>
      </c>
      <c r="E2994" t="s">
        <v>134</v>
      </c>
      <c r="F2994">
        <v>9604</v>
      </c>
      <c r="G2994" s="139">
        <v>2011</v>
      </c>
      <c r="H2994" t="s">
        <v>144</v>
      </c>
      <c r="I2994">
        <v>51.310012999999998</v>
      </c>
    </row>
    <row r="2995" spans="1:9" ht="14.25" customHeight="1">
      <c r="A2995" s="1" t="s">
        <v>636</v>
      </c>
      <c r="B2995" s="1">
        <v>293.69699999999995</v>
      </c>
      <c r="C2995" s="210">
        <v>12</v>
      </c>
      <c r="D2995" s="1">
        <v>9.782</v>
      </c>
      <c r="E2995" t="s">
        <v>134</v>
      </c>
      <c r="F2995">
        <v>9605</v>
      </c>
      <c r="G2995" s="139">
        <v>2011</v>
      </c>
      <c r="H2995" t="s">
        <v>155</v>
      </c>
      <c r="I2995">
        <v>9.782</v>
      </c>
    </row>
    <row r="2996" spans="1:9" ht="14.25" customHeight="1">
      <c r="A2996" s="1" t="s">
        <v>636</v>
      </c>
      <c r="B2996" s="1">
        <v>293.69699999999995</v>
      </c>
      <c r="C2996" s="210">
        <v>11</v>
      </c>
      <c r="D2996" s="1">
        <v>12.567</v>
      </c>
      <c r="E2996" t="s">
        <v>134</v>
      </c>
      <c r="F2996">
        <v>9605</v>
      </c>
      <c r="G2996" s="139">
        <v>2011</v>
      </c>
      <c r="H2996" t="s">
        <v>154</v>
      </c>
      <c r="I2996">
        <v>12.567</v>
      </c>
    </row>
    <row r="2997" spans="1:9" ht="14.25" customHeight="1">
      <c r="A2997" s="1" t="s">
        <v>636</v>
      </c>
      <c r="B2997" s="1">
        <v>293.69699999999995</v>
      </c>
      <c r="C2997" s="210">
        <v>10</v>
      </c>
      <c r="D2997" s="1">
        <v>12.567</v>
      </c>
      <c r="E2997" t="s">
        <v>134</v>
      </c>
      <c r="F2997">
        <v>9605</v>
      </c>
      <c r="G2997" s="139">
        <v>2011</v>
      </c>
      <c r="H2997" t="s">
        <v>153</v>
      </c>
      <c r="I2997">
        <v>12.567</v>
      </c>
    </row>
    <row r="2998" spans="1:9" ht="14.25" customHeight="1">
      <c r="A2998" s="1" t="s">
        <v>636</v>
      </c>
      <c r="B2998" s="1">
        <v>293.69699999999995</v>
      </c>
      <c r="C2998" s="210">
        <v>9</v>
      </c>
      <c r="D2998" s="1">
        <v>7.1449999999999996</v>
      </c>
      <c r="E2998" t="s">
        <v>134</v>
      </c>
      <c r="F2998">
        <v>9605</v>
      </c>
      <c r="G2998" s="139">
        <v>2011</v>
      </c>
      <c r="H2998" t="s">
        <v>152</v>
      </c>
      <c r="I2998">
        <v>7.1449999999999996</v>
      </c>
    </row>
    <row r="2999" spans="1:9" ht="14.25" customHeight="1">
      <c r="A2999" s="1" t="s">
        <v>636</v>
      </c>
      <c r="B2999" s="1">
        <v>293.69699999999995</v>
      </c>
      <c r="C2999" s="210">
        <v>8</v>
      </c>
      <c r="D2999" s="1">
        <v>14.305999999999999</v>
      </c>
      <c r="E2999" t="s">
        <v>134</v>
      </c>
      <c r="F2999">
        <v>9605</v>
      </c>
      <c r="G2999" s="139">
        <v>2011</v>
      </c>
      <c r="H2999" t="s">
        <v>151</v>
      </c>
      <c r="I2999">
        <v>14.305999999999999</v>
      </c>
    </row>
    <row r="3000" spans="1:9" ht="14.25" customHeight="1">
      <c r="A3000" s="1" t="s">
        <v>636</v>
      </c>
      <c r="B3000" s="1">
        <v>293.69699999999995</v>
      </c>
      <c r="C3000" s="210">
        <v>7</v>
      </c>
      <c r="D3000" s="1">
        <v>34.374000000000002</v>
      </c>
      <c r="E3000" t="s">
        <v>134</v>
      </c>
      <c r="F3000">
        <v>9605</v>
      </c>
      <c r="G3000" s="139">
        <v>2011</v>
      </c>
      <c r="H3000" t="s">
        <v>150</v>
      </c>
      <c r="I3000">
        <v>34.374000000000002</v>
      </c>
    </row>
    <row r="3001" spans="1:9" ht="14.25" customHeight="1">
      <c r="A3001" s="1" t="s">
        <v>636</v>
      </c>
      <c r="B3001" s="1">
        <v>293.69699999999995</v>
      </c>
      <c r="C3001" s="210">
        <v>6</v>
      </c>
      <c r="D3001" s="1">
        <v>15.308</v>
      </c>
      <c r="E3001" t="s">
        <v>134</v>
      </c>
      <c r="F3001">
        <v>9605</v>
      </c>
      <c r="G3001" s="139">
        <v>2011</v>
      </c>
      <c r="H3001" t="s">
        <v>149</v>
      </c>
      <c r="I3001">
        <v>15.308</v>
      </c>
    </row>
    <row r="3002" spans="1:9" ht="14.25" customHeight="1">
      <c r="A3002" s="1" t="s">
        <v>636</v>
      </c>
      <c r="B3002" s="1">
        <v>293.69699999999995</v>
      </c>
      <c r="C3002" s="210">
        <v>5</v>
      </c>
      <c r="D3002" s="1">
        <v>39.293999999999997</v>
      </c>
      <c r="E3002" t="s">
        <v>134</v>
      </c>
      <c r="F3002">
        <v>9605</v>
      </c>
      <c r="G3002" s="139">
        <v>2011</v>
      </c>
      <c r="H3002" t="s">
        <v>148</v>
      </c>
      <c r="I3002">
        <v>39.293999999999997</v>
      </c>
    </row>
    <row r="3003" spans="1:9" ht="14.25" customHeight="1">
      <c r="A3003" s="1" t="s">
        <v>636</v>
      </c>
      <c r="B3003" s="1">
        <v>293.69699999999995</v>
      </c>
      <c r="C3003" s="210">
        <v>4</v>
      </c>
      <c r="D3003" s="1">
        <v>37.982999999999997</v>
      </c>
      <c r="E3003" t="s">
        <v>134</v>
      </c>
      <c r="F3003">
        <v>9605</v>
      </c>
      <c r="G3003" s="139">
        <v>2011</v>
      </c>
      <c r="H3003" t="s">
        <v>147</v>
      </c>
      <c r="I3003">
        <v>37.982999999999997</v>
      </c>
    </row>
    <row r="3004" spans="1:9" ht="14.25" customHeight="1">
      <c r="A3004" s="1" t="s">
        <v>636</v>
      </c>
      <c r="B3004" s="1">
        <v>293.69699999999995</v>
      </c>
      <c r="C3004" s="210">
        <v>3</v>
      </c>
      <c r="D3004" s="1">
        <v>40.03</v>
      </c>
      <c r="E3004" t="s">
        <v>134</v>
      </c>
      <c r="F3004">
        <v>9605</v>
      </c>
      <c r="G3004" s="139">
        <v>2011</v>
      </c>
      <c r="H3004" t="s">
        <v>146</v>
      </c>
      <c r="I3004">
        <v>40.03</v>
      </c>
    </row>
    <row r="3005" spans="1:9" ht="14.25" customHeight="1">
      <c r="A3005" s="1" t="s">
        <v>636</v>
      </c>
      <c r="B3005" s="1">
        <v>293.69699999999995</v>
      </c>
      <c r="C3005" s="210">
        <v>2</v>
      </c>
      <c r="D3005" s="1">
        <v>33.228000000000002</v>
      </c>
      <c r="E3005" t="s">
        <v>134</v>
      </c>
      <c r="F3005">
        <v>9605</v>
      </c>
      <c r="G3005" s="139">
        <v>2011</v>
      </c>
      <c r="H3005" t="s">
        <v>145</v>
      </c>
      <c r="I3005">
        <v>33.228000000000002</v>
      </c>
    </row>
    <row r="3006" spans="1:9" ht="14.25" customHeight="1">
      <c r="A3006" s="1" t="s">
        <v>636</v>
      </c>
      <c r="B3006" s="1">
        <v>293.69699999999995</v>
      </c>
      <c r="C3006" s="210">
        <v>1</v>
      </c>
      <c r="D3006" s="1">
        <v>37.113</v>
      </c>
      <c r="E3006" t="s">
        <v>134</v>
      </c>
      <c r="F3006">
        <v>9605</v>
      </c>
      <c r="G3006" s="139">
        <v>2011</v>
      </c>
      <c r="H3006" t="s">
        <v>144</v>
      </c>
      <c r="I3006">
        <v>37.113</v>
      </c>
    </row>
    <row r="3007" spans="1:9" ht="14.25" customHeight="1">
      <c r="A3007" s="1" t="s">
        <v>637</v>
      </c>
      <c r="B3007" s="1">
        <v>199.58543</v>
      </c>
      <c r="C3007" s="210">
        <v>12</v>
      </c>
      <c r="D3007" s="1">
        <v>6.1830600000000002</v>
      </c>
      <c r="E3007" t="s">
        <v>134</v>
      </c>
      <c r="F3007">
        <v>9606</v>
      </c>
      <c r="G3007" s="139">
        <v>2011</v>
      </c>
      <c r="H3007" t="s">
        <v>155</v>
      </c>
      <c r="I3007">
        <v>6.1830600000000002</v>
      </c>
    </row>
    <row r="3008" spans="1:9" ht="14.25" customHeight="1">
      <c r="A3008" s="1" t="s">
        <v>637</v>
      </c>
      <c r="B3008" s="1">
        <v>199.58543</v>
      </c>
      <c r="C3008" s="210">
        <v>11</v>
      </c>
      <c r="D3008" s="1">
        <v>8.6711600000000004</v>
      </c>
      <c r="E3008" t="s">
        <v>134</v>
      </c>
      <c r="F3008">
        <v>9606</v>
      </c>
      <c r="G3008" s="139">
        <v>2011</v>
      </c>
      <c r="H3008" t="s">
        <v>154</v>
      </c>
      <c r="I3008">
        <v>8.6711600000000004</v>
      </c>
    </row>
    <row r="3009" spans="1:9" ht="14.25" customHeight="1">
      <c r="A3009" s="1" t="s">
        <v>637</v>
      </c>
      <c r="B3009" s="1">
        <v>199.58543</v>
      </c>
      <c r="C3009" s="210">
        <v>10</v>
      </c>
      <c r="D3009" s="1">
        <v>8.6709999999999994</v>
      </c>
      <c r="E3009" t="s">
        <v>134</v>
      </c>
      <c r="F3009">
        <v>9606</v>
      </c>
      <c r="G3009" s="139">
        <v>2011</v>
      </c>
      <c r="H3009" t="s">
        <v>153</v>
      </c>
      <c r="I3009">
        <v>8.6709999999999994</v>
      </c>
    </row>
    <row r="3010" spans="1:9" ht="14.25" customHeight="1">
      <c r="A3010" s="1" t="s">
        <v>637</v>
      </c>
      <c r="B3010" s="1">
        <v>199.58543</v>
      </c>
      <c r="C3010" s="210">
        <v>9</v>
      </c>
      <c r="D3010" s="1">
        <v>4.7935800000000004</v>
      </c>
      <c r="E3010" t="s">
        <v>134</v>
      </c>
      <c r="F3010">
        <v>9606</v>
      </c>
      <c r="G3010" s="139">
        <v>2011</v>
      </c>
      <c r="H3010" t="s">
        <v>152</v>
      </c>
      <c r="I3010">
        <v>4.7935800000000004</v>
      </c>
    </row>
    <row r="3011" spans="1:9" ht="14.25" customHeight="1">
      <c r="A3011" s="1" t="s">
        <v>637</v>
      </c>
      <c r="B3011" s="1">
        <v>199.58543</v>
      </c>
      <c r="C3011" s="210">
        <v>8</v>
      </c>
      <c r="D3011" s="1">
        <v>10.671509999999998</v>
      </c>
      <c r="E3011" t="s">
        <v>134</v>
      </c>
      <c r="F3011">
        <v>9606</v>
      </c>
      <c r="G3011" s="139">
        <v>2011</v>
      </c>
      <c r="H3011" t="s">
        <v>151</v>
      </c>
      <c r="I3011">
        <v>10.671509999999998</v>
      </c>
    </row>
    <row r="3012" spans="1:9" ht="14.25" customHeight="1">
      <c r="A3012" s="1" t="s">
        <v>637</v>
      </c>
      <c r="B3012" s="1">
        <v>199.58543</v>
      </c>
      <c r="C3012" s="210">
        <v>7</v>
      </c>
      <c r="D3012" s="1">
        <v>26.022970000000001</v>
      </c>
      <c r="E3012" t="s">
        <v>134</v>
      </c>
      <c r="F3012">
        <v>9606</v>
      </c>
      <c r="G3012" s="139">
        <v>2011</v>
      </c>
      <c r="H3012" t="s">
        <v>150</v>
      </c>
      <c r="I3012">
        <v>26.022970000000001</v>
      </c>
    </row>
    <row r="3013" spans="1:9" ht="14.25" customHeight="1">
      <c r="A3013" s="1" t="s">
        <v>637</v>
      </c>
      <c r="B3013" s="1">
        <v>199.58543</v>
      </c>
      <c r="C3013" s="210">
        <v>6</v>
      </c>
      <c r="D3013" s="1">
        <v>9.3637800000000002</v>
      </c>
      <c r="E3013" t="s">
        <v>134</v>
      </c>
      <c r="F3013">
        <v>9606</v>
      </c>
      <c r="G3013" s="139">
        <v>2011</v>
      </c>
      <c r="H3013" t="s">
        <v>149</v>
      </c>
      <c r="I3013">
        <v>9.3637800000000002</v>
      </c>
    </row>
    <row r="3014" spans="1:9" ht="14.25" customHeight="1">
      <c r="A3014" s="1" t="s">
        <v>637</v>
      </c>
      <c r="B3014" s="1">
        <v>199.58543</v>
      </c>
      <c r="C3014" s="210">
        <v>5</v>
      </c>
      <c r="D3014" s="1">
        <v>29.528410000000001</v>
      </c>
      <c r="E3014" t="s">
        <v>134</v>
      </c>
      <c r="F3014">
        <v>9606</v>
      </c>
      <c r="G3014" s="139">
        <v>2011</v>
      </c>
      <c r="H3014" t="s">
        <v>148</v>
      </c>
      <c r="I3014">
        <v>29.528410000000001</v>
      </c>
    </row>
    <row r="3015" spans="1:9" ht="14.25" customHeight="1">
      <c r="A3015" s="1" t="s">
        <v>637</v>
      </c>
      <c r="B3015" s="1">
        <v>199.58543</v>
      </c>
      <c r="C3015" s="210">
        <v>4</v>
      </c>
      <c r="D3015" s="1">
        <v>26.464059999999996</v>
      </c>
      <c r="E3015" t="s">
        <v>134</v>
      </c>
      <c r="F3015">
        <v>9606</v>
      </c>
      <c r="G3015" s="139">
        <v>2011</v>
      </c>
      <c r="H3015" t="s">
        <v>147</v>
      </c>
      <c r="I3015">
        <v>26.464059999999996</v>
      </c>
    </row>
    <row r="3016" spans="1:9" ht="14.25" customHeight="1">
      <c r="A3016" s="1" t="s">
        <v>637</v>
      </c>
      <c r="B3016" s="1">
        <v>199.58543</v>
      </c>
      <c r="C3016" s="210">
        <v>3</v>
      </c>
      <c r="D3016" s="1">
        <v>26.437899999999999</v>
      </c>
      <c r="E3016" t="s">
        <v>134</v>
      </c>
      <c r="F3016">
        <v>9606</v>
      </c>
      <c r="G3016" s="139">
        <v>2011</v>
      </c>
      <c r="H3016" t="s">
        <v>146</v>
      </c>
      <c r="I3016">
        <v>26.437899999999999</v>
      </c>
    </row>
    <row r="3017" spans="1:9" ht="14.25" customHeight="1">
      <c r="A3017" s="1" t="s">
        <v>637</v>
      </c>
      <c r="B3017" s="1">
        <v>199.58543</v>
      </c>
      <c r="C3017" s="210">
        <v>2</v>
      </c>
      <c r="D3017" s="1">
        <v>19.164000000000001</v>
      </c>
      <c r="E3017" t="s">
        <v>134</v>
      </c>
      <c r="F3017">
        <v>9606</v>
      </c>
      <c r="G3017" s="139">
        <v>2011</v>
      </c>
      <c r="H3017" t="s">
        <v>145</v>
      </c>
      <c r="I3017">
        <v>19.164000000000001</v>
      </c>
    </row>
    <row r="3018" spans="1:9" ht="14.25" customHeight="1">
      <c r="A3018" s="1" t="s">
        <v>637</v>
      </c>
      <c r="B3018" s="1">
        <v>199.58543</v>
      </c>
      <c r="C3018" s="210">
        <v>1</v>
      </c>
      <c r="D3018" s="1">
        <v>23.614000000000001</v>
      </c>
      <c r="E3018" t="s">
        <v>134</v>
      </c>
      <c r="F3018">
        <v>9606</v>
      </c>
      <c r="G3018" s="139">
        <v>2011</v>
      </c>
      <c r="H3018" t="s">
        <v>144</v>
      </c>
      <c r="I3018">
        <v>23.614000000000001</v>
      </c>
    </row>
    <row r="3019" spans="1:9" ht="14.25" customHeight="1">
      <c r="A3019" s="1" t="s">
        <v>638</v>
      </c>
      <c r="B3019" s="1">
        <v>692</v>
      </c>
      <c r="C3019" s="210">
        <v>7</v>
      </c>
      <c r="D3019" s="1" t="s">
        <v>8</v>
      </c>
      <c r="E3019" t="s">
        <v>137</v>
      </c>
      <c r="F3019">
        <v>9603</v>
      </c>
      <c r="G3019" s="139">
        <v>2011</v>
      </c>
      <c r="H3019" t="s">
        <v>155</v>
      </c>
      <c r="I3019">
        <v>-1</v>
      </c>
    </row>
    <row r="3020" spans="1:9" ht="14.25" customHeight="1">
      <c r="A3020" s="1" t="s">
        <v>638</v>
      </c>
      <c r="B3020" s="1">
        <v>692</v>
      </c>
      <c r="C3020" s="210">
        <v>7</v>
      </c>
      <c r="D3020" s="1" t="s">
        <v>8</v>
      </c>
      <c r="E3020" t="s">
        <v>137</v>
      </c>
      <c r="F3020">
        <v>9603</v>
      </c>
      <c r="G3020" s="139">
        <v>2011</v>
      </c>
      <c r="H3020" t="s">
        <v>154</v>
      </c>
      <c r="I3020">
        <v>-1</v>
      </c>
    </row>
    <row r="3021" spans="1:9" ht="14.25" customHeight="1">
      <c r="A3021" s="1" t="s">
        <v>638</v>
      </c>
      <c r="B3021" s="1">
        <v>692</v>
      </c>
      <c r="C3021" s="210">
        <v>7</v>
      </c>
      <c r="D3021" s="1" t="s">
        <v>8</v>
      </c>
      <c r="E3021" t="s">
        <v>137</v>
      </c>
      <c r="F3021">
        <v>9603</v>
      </c>
      <c r="G3021" s="139">
        <v>2011</v>
      </c>
      <c r="H3021" t="s">
        <v>153</v>
      </c>
      <c r="I3021">
        <v>-1</v>
      </c>
    </row>
    <row r="3022" spans="1:9" ht="14.25" customHeight="1">
      <c r="A3022" s="1" t="s">
        <v>638</v>
      </c>
      <c r="B3022" s="1">
        <v>692</v>
      </c>
      <c r="C3022" s="210">
        <v>7</v>
      </c>
      <c r="D3022" s="1" t="s">
        <v>8</v>
      </c>
      <c r="E3022" t="s">
        <v>137</v>
      </c>
      <c r="F3022">
        <v>9603</v>
      </c>
      <c r="G3022" s="139">
        <v>2011</v>
      </c>
      <c r="H3022" t="s">
        <v>152</v>
      </c>
      <c r="I3022">
        <v>-1</v>
      </c>
    </row>
    <row r="3023" spans="1:9" ht="14.25" customHeight="1">
      <c r="A3023" s="1" t="s">
        <v>638</v>
      </c>
      <c r="B3023" s="1">
        <v>692</v>
      </c>
      <c r="C3023" s="210">
        <v>7</v>
      </c>
      <c r="D3023" s="1" t="s">
        <v>8</v>
      </c>
      <c r="E3023" t="s">
        <v>137</v>
      </c>
      <c r="F3023">
        <v>9603</v>
      </c>
      <c r="G3023" s="139">
        <v>2011</v>
      </c>
      <c r="H3023" t="s">
        <v>151</v>
      </c>
      <c r="I3023">
        <v>-1</v>
      </c>
    </row>
    <row r="3024" spans="1:9" ht="14.25" customHeight="1">
      <c r="A3024" s="1" t="s">
        <v>638</v>
      </c>
      <c r="B3024" s="1">
        <v>692</v>
      </c>
      <c r="C3024" s="210">
        <v>7</v>
      </c>
      <c r="D3024" s="1">
        <v>96</v>
      </c>
      <c r="E3024" t="s">
        <v>137</v>
      </c>
      <c r="F3024">
        <v>9603</v>
      </c>
      <c r="G3024" s="139">
        <v>2011</v>
      </c>
      <c r="H3024" t="s">
        <v>150</v>
      </c>
      <c r="I3024">
        <v>96</v>
      </c>
    </row>
    <row r="3025" spans="1:9" ht="14.25" customHeight="1">
      <c r="A3025" s="1" t="s">
        <v>638</v>
      </c>
      <c r="B3025" s="1">
        <v>692</v>
      </c>
      <c r="C3025" s="210">
        <v>6</v>
      </c>
      <c r="D3025" s="1">
        <v>103</v>
      </c>
      <c r="E3025" t="s">
        <v>137</v>
      </c>
      <c r="F3025">
        <v>9603</v>
      </c>
      <c r="G3025" s="139">
        <v>2011</v>
      </c>
      <c r="H3025" t="s">
        <v>149</v>
      </c>
      <c r="I3025">
        <v>103</v>
      </c>
    </row>
    <row r="3026" spans="1:9" ht="14.25" customHeight="1">
      <c r="A3026" s="1" t="s">
        <v>638</v>
      </c>
      <c r="B3026" s="1">
        <v>692</v>
      </c>
      <c r="C3026" s="210">
        <v>5</v>
      </c>
      <c r="D3026" s="1">
        <v>76</v>
      </c>
      <c r="E3026" t="s">
        <v>137</v>
      </c>
      <c r="F3026">
        <v>9603</v>
      </c>
      <c r="G3026" s="139">
        <v>2011</v>
      </c>
      <c r="H3026" t="s">
        <v>148</v>
      </c>
      <c r="I3026">
        <v>76</v>
      </c>
    </row>
    <row r="3027" spans="1:9" ht="14.25" customHeight="1">
      <c r="A3027" s="1" t="s">
        <v>638</v>
      </c>
      <c r="B3027" s="1">
        <v>692</v>
      </c>
      <c r="C3027" s="210">
        <v>4</v>
      </c>
      <c r="D3027" s="1">
        <v>104</v>
      </c>
      <c r="E3027" t="s">
        <v>137</v>
      </c>
      <c r="F3027">
        <v>9603</v>
      </c>
      <c r="G3027" s="139">
        <v>2011</v>
      </c>
      <c r="H3027" t="s">
        <v>147</v>
      </c>
      <c r="I3027">
        <v>104</v>
      </c>
    </row>
    <row r="3028" spans="1:9" ht="14.25" customHeight="1">
      <c r="A3028" s="1" t="s">
        <v>638</v>
      </c>
      <c r="B3028" s="1">
        <v>692</v>
      </c>
      <c r="C3028" s="210">
        <v>3</v>
      </c>
      <c r="D3028" s="1">
        <v>93</v>
      </c>
      <c r="E3028" t="s">
        <v>137</v>
      </c>
      <c r="F3028">
        <v>9603</v>
      </c>
      <c r="G3028" s="139">
        <v>2011</v>
      </c>
      <c r="H3028" t="s">
        <v>146</v>
      </c>
      <c r="I3028">
        <v>93</v>
      </c>
    </row>
    <row r="3029" spans="1:9" ht="14.25" customHeight="1">
      <c r="A3029" s="1" t="s">
        <v>638</v>
      </c>
      <c r="B3029" s="1">
        <v>692</v>
      </c>
      <c r="C3029" s="210">
        <v>2</v>
      </c>
      <c r="D3029" s="1">
        <v>105</v>
      </c>
      <c r="E3029" t="s">
        <v>137</v>
      </c>
      <c r="F3029">
        <v>9603</v>
      </c>
      <c r="G3029" s="139">
        <v>2011</v>
      </c>
      <c r="H3029" t="s">
        <v>145</v>
      </c>
      <c r="I3029">
        <v>105</v>
      </c>
    </row>
    <row r="3030" spans="1:9" ht="14.25" customHeight="1">
      <c r="A3030" s="1" t="s">
        <v>638</v>
      </c>
      <c r="B3030" s="1">
        <v>692</v>
      </c>
      <c r="C3030" s="210">
        <v>1</v>
      </c>
      <c r="D3030" s="1">
        <v>115</v>
      </c>
      <c r="E3030" t="s">
        <v>137</v>
      </c>
      <c r="F3030">
        <v>9603</v>
      </c>
      <c r="G3030" s="139">
        <v>2011</v>
      </c>
      <c r="H3030" t="s">
        <v>144</v>
      </c>
      <c r="I3030">
        <v>115</v>
      </c>
    </row>
    <row r="3031" spans="1:9" ht="14.25" customHeight="1">
      <c r="A3031" s="1" t="s">
        <v>639</v>
      </c>
      <c r="B3031" s="1">
        <v>345</v>
      </c>
      <c r="C3031" s="210">
        <v>7</v>
      </c>
      <c r="D3031" s="1" t="s">
        <v>8</v>
      </c>
      <c r="E3031" t="s">
        <v>137</v>
      </c>
      <c r="F3031">
        <v>9604</v>
      </c>
      <c r="G3031" s="139">
        <v>2011</v>
      </c>
      <c r="H3031" t="s">
        <v>155</v>
      </c>
      <c r="I3031">
        <v>-1</v>
      </c>
    </row>
    <row r="3032" spans="1:9" ht="14.25" customHeight="1">
      <c r="A3032" s="1" t="s">
        <v>639</v>
      </c>
      <c r="B3032" s="1">
        <v>345</v>
      </c>
      <c r="C3032" s="210">
        <v>7</v>
      </c>
      <c r="D3032" s="1" t="s">
        <v>8</v>
      </c>
      <c r="E3032" t="s">
        <v>137</v>
      </c>
      <c r="F3032">
        <v>9604</v>
      </c>
      <c r="G3032" s="139">
        <v>2011</v>
      </c>
      <c r="H3032" t="s">
        <v>154</v>
      </c>
      <c r="I3032">
        <v>-1</v>
      </c>
    </row>
    <row r="3033" spans="1:9" ht="14.25" customHeight="1">
      <c r="A3033" s="1" t="s">
        <v>639</v>
      </c>
      <c r="B3033" s="1">
        <v>345</v>
      </c>
      <c r="C3033" s="210">
        <v>7</v>
      </c>
      <c r="D3033" s="1" t="s">
        <v>8</v>
      </c>
      <c r="E3033" t="s">
        <v>137</v>
      </c>
      <c r="F3033">
        <v>9604</v>
      </c>
      <c r="G3033" s="139">
        <v>2011</v>
      </c>
      <c r="H3033" t="s">
        <v>153</v>
      </c>
      <c r="I3033">
        <v>-1</v>
      </c>
    </row>
    <row r="3034" spans="1:9" ht="14.25" customHeight="1">
      <c r="A3034" s="1" t="s">
        <v>639</v>
      </c>
      <c r="B3034" s="1">
        <v>345</v>
      </c>
      <c r="C3034" s="210">
        <v>7</v>
      </c>
      <c r="D3034" s="1" t="s">
        <v>8</v>
      </c>
      <c r="E3034" t="s">
        <v>137</v>
      </c>
      <c r="F3034">
        <v>9604</v>
      </c>
      <c r="G3034" s="139">
        <v>2011</v>
      </c>
      <c r="H3034" t="s">
        <v>152</v>
      </c>
      <c r="I3034">
        <v>-1</v>
      </c>
    </row>
    <row r="3035" spans="1:9" ht="14.25" customHeight="1">
      <c r="A3035" s="1" t="s">
        <v>639</v>
      </c>
      <c r="B3035" s="1">
        <v>345</v>
      </c>
      <c r="C3035" s="210">
        <v>7</v>
      </c>
      <c r="D3035" s="1" t="s">
        <v>8</v>
      </c>
      <c r="E3035" t="s">
        <v>137</v>
      </c>
      <c r="F3035">
        <v>9604</v>
      </c>
      <c r="G3035" s="139">
        <v>2011</v>
      </c>
      <c r="H3035" t="s">
        <v>151</v>
      </c>
      <c r="I3035">
        <v>-1</v>
      </c>
    </row>
    <row r="3036" spans="1:9" ht="14.25" customHeight="1">
      <c r="A3036" s="1" t="s">
        <v>639</v>
      </c>
      <c r="B3036" s="1">
        <v>345</v>
      </c>
      <c r="C3036" s="210">
        <v>7</v>
      </c>
      <c r="D3036" s="1">
        <v>47</v>
      </c>
      <c r="E3036" t="s">
        <v>137</v>
      </c>
      <c r="F3036">
        <v>9604</v>
      </c>
      <c r="G3036" s="139">
        <v>2011</v>
      </c>
      <c r="H3036" t="s">
        <v>150</v>
      </c>
      <c r="I3036">
        <v>47</v>
      </c>
    </row>
    <row r="3037" spans="1:9" ht="14.25" customHeight="1">
      <c r="A3037" s="1" t="s">
        <v>639</v>
      </c>
      <c r="B3037" s="1">
        <v>345</v>
      </c>
      <c r="C3037" s="210">
        <v>6</v>
      </c>
      <c r="D3037" s="1">
        <v>52</v>
      </c>
      <c r="E3037" t="s">
        <v>137</v>
      </c>
      <c r="F3037">
        <v>9604</v>
      </c>
      <c r="G3037" s="139">
        <v>2011</v>
      </c>
      <c r="H3037" t="s">
        <v>149</v>
      </c>
      <c r="I3037">
        <v>52</v>
      </c>
    </row>
    <row r="3038" spans="1:9" ht="14.25" customHeight="1">
      <c r="A3038" s="1" t="s">
        <v>639</v>
      </c>
      <c r="B3038" s="1">
        <v>345</v>
      </c>
      <c r="C3038" s="210">
        <v>5</v>
      </c>
      <c r="D3038" s="1">
        <v>36</v>
      </c>
      <c r="E3038" t="s">
        <v>137</v>
      </c>
      <c r="F3038">
        <v>9604</v>
      </c>
      <c r="G3038" s="139">
        <v>2011</v>
      </c>
      <c r="H3038" t="s">
        <v>148</v>
      </c>
      <c r="I3038">
        <v>36</v>
      </c>
    </row>
    <row r="3039" spans="1:9" ht="14.25" customHeight="1">
      <c r="A3039" s="1" t="s">
        <v>639</v>
      </c>
      <c r="B3039" s="1">
        <v>345</v>
      </c>
      <c r="C3039" s="210">
        <v>4</v>
      </c>
      <c r="D3039" s="1">
        <v>52</v>
      </c>
      <c r="E3039" t="s">
        <v>137</v>
      </c>
      <c r="F3039">
        <v>9604</v>
      </c>
      <c r="G3039" s="139">
        <v>2011</v>
      </c>
      <c r="H3039" t="s">
        <v>147</v>
      </c>
      <c r="I3039">
        <v>52</v>
      </c>
    </row>
    <row r="3040" spans="1:9" ht="14.25" customHeight="1">
      <c r="A3040" s="1" t="s">
        <v>639</v>
      </c>
      <c r="B3040" s="1">
        <v>345</v>
      </c>
      <c r="C3040" s="210">
        <v>3</v>
      </c>
      <c r="D3040" s="1">
        <v>47</v>
      </c>
      <c r="E3040" t="s">
        <v>137</v>
      </c>
      <c r="F3040">
        <v>9604</v>
      </c>
      <c r="G3040" s="139">
        <v>2011</v>
      </c>
      <c r="H3040" t="s">
        <v>146</v>
      </c>
      <c r="I3040">
        <v>47</v>
      </c>
    </row>
    <row r="3041" spans="1:9" ht="14.25" customHeight="1">
      <c r="A3041" s="1" t="s">
        <v>639</v>
      </c>
      <c r="B3041" s="1">
        <v>345</v>
      </c>
      <c r="C3041" s="210">
        <v>2</v>
      </c>
      <c r="D3041" s="1">
        <v>53</v>
      </c>
      <c r="E3041" t="s">
        <v>137</v>
      </c>
      <c r="F3041">
        <v>9604</v>
      </c>
      <c r="G3041" s="139">
        <v>2011</v>
      </c>
      <c r="H3041" t="s">
        <v>145</v>
      </c>
      <c r="I3041">
        <v>53</v>
      </c>
    </row>
    <row r="3042" spans="1:9" ht="14.25" customHeight="1">
      <c r="A3042" s="1" t="s">
        <v>639</v>
      </c>
      <c r="B3042" s="1">
        <v>345</v>
      </c>
      <c r="C3042" s="210">
        <v>1</v>
      </c>
      <c r="D3042" s="1">
        <v>58</v>
      </c>
      <c r="E3042" t="s">
        <v>137</v>
      </c>
      <c r="F3042">
        <v>9604</v>
      </c>
      <c r="G3042" s="139">
        <v>2011</v>
      </c>
      <c r="H3042" t="s">
        <v>144</v>
      </c>
      <c r="I3042">
        <v>58</v>
      </c>
    </row>
    <row r="3043" spans="1:9" ht="14.25" customHeight="1">
      <c r="A3043" s="1" t="s">
        <v>640</v>
      </c>
      <c r="B3043" s="1" t="s">
        <v>9</v>
      </c>
      <c r="C3043" s="210" t="s">
        <v>9</v>
      </c>
      <c r="D3043" s="1" t="s">
        <v>8</v>
      </c>
      <c r="E3043" t="s">
        <v>137</v>
      </c>
      <c r="F3043">
        <v>9605</v>
      </c>
      <c r="G3043" s="139">
        <v>2011</v>
      </c>
      <c r="H3043" t="s">
        <v>155</v>
      </c>
      <c r="I3043">
        <v>-1</v>
      </c>
    </row>
    <row r="3044" spans="1:9" ht="14.25" customHeight="1">
      <c r="A3044" s="1" t="s">
        <v>640</v>
      </c>
      <c r="B3044" s="1" t="s">
        <v>9</v>
      </c>
      <c r="C3044" s="210" t="s">
        <v>9</v>
      </c>
      <c r="D3044" s="1" t="s">
        <v>8</v>
      </c>
      <c r="E3044" t="s">
        <v>137</v>
      </c>
      <c r="F3044">
        <v>9605</v>
      </c>
      <c r="G3044" s="139">
        <v>2011</v>
      </c>
      <c r="H3044" t="s">
        <v>154</v>
      </c>
      <c r="I3044">
        <v>-1</v>
      </c>
    </row>
    <row r="3045" spans="1:9" ht="14.25" customHeight="1">
      <c r="A3045" s="1" t="s">
        <v>640</v>
      </c>
      <c r="B3045" s="1" t="s">
        <v>9</v>
      </c>
      <c r="C3045" s="210" t="s">
        <v>9</v>
      </c>
      <c r="D3045" s="1" t="s">
        <v>8</v>
      </c>
      <c r="E3045" t="s">
        <v>137</v>
      </c>
      <c r="F3045">
        <v>9605</v>
      </c>
      <c r="G3045" s="139">
        <v>2011</v>
      </c>
      <c r="H3045" t="s">
        <v>153</v>
      </c>
      <c r="I3045">
        <v>-1</v>
      </c>
    </row>
    <row r="3046" spans="1:9" ht="14.25" customHeight="1">
      <c r="A3046" s="1" t="s">
        <v>640</v>
      </c>
      <c r="B3046" s="1" t="s">
        <v>9</v>
      </c>
      <c r="C3046" s="210" t="s">
        <v>9</v>
      </c>
      <c r="D3046" s="1" t="s">
        <v>8</v>
      </c>
      <c r="E3046" t="s">
        <v>137</v>
      </c>
      <c r="F3046">
        <v>9605</v>
      </c>
      <c r="G3046" s="139">
        <v>2011</v>
      </c>
      <c r="H3046" t="s">
        <v>152</v>
      </c>
      <c r="I3046">
        <v>-1</v>
      </c>
    </row>
    <row r="3047" spans="1:9" ht="14.25" customHeight="1">
      <c r="A3047" s="1" t="s">
        <v>640</v>
      </c>
      <c r="B3047" s="1" t="s">
        <v>9</v>
      </c>
      <c r="C3047" s="210" t="s">
        <v>9</v>
      </c>
      <c r="D3047" s="1" t="s">
        <v>8</v>
      </c>
      <c r="E3047" t="s">
        <v>137</v>
      </c>
      <c r="F3047">
        <v>9605</v>
      </c>
      <c r="G3047" s="139">
        <v>2011</v>
      </c>
      <c r="H3047" t="s">
        <v>151</v>
      </c>
      <c r="I3047">
        <v>-1</v>
      </c>
    </row>
    <row r="3048" spans="1:9" ht="14.25" customHeight="1">
      <c r="A3048" s="1" t="s">
        <v>640</v>
      </c>
      <c r="B3048" s="1" t="s">
        <v>9</v>
      </c>
      <c r="C3048" s="210" t="s">
        <v>9</v>
      </c>
      <c r="D3048" s="1" t="s">
        <v>8</v>
      </c>
      <c r="E3048" t="s">
        <v>137</v>
      </c>
      <c r="F3048">
        <v>9605</v>
      </c>
      <c r="G3048" s="139">
        <v>2011</v>
      </c>
      <c r="H3048" t="s">
        <v>150</v>
      </c>
      <c r="I3048">
        <v>-1</v>
      </c>
    </row>
    <row r="3049" spans="1:9" ht="14.25" customHeight="1">
      <c r="A3049" s="1" t="s">
        <v>640</v>
      </c>
      <c r="B3049" s="1" t="s">
        <v>9</v>
      </c>
      <c r="C3049" s="210" t="s">
        <v>9</v>
      </c>
      <c r="D3049" s="1" t="s">
        <v>8</v>
      </c>
      <c r="E3049" t="s">
        <v>137</v>
      </c>
      <c r="F3049">
        <v>9605</v>
      </c>
      <c r="G3049" s="139">
        <v>2011</v>
      </c>
      <c r="H3049" t="s">
        <v>149</v>
      </c>
      <c r="I3049">
        <v>-1</v>
      </c>
    </row>
    <row r="3050" spans="1:9" ht="14.25" customHeight="1">
      <c r="A3050" s="1" t="s">
        <v>640</v>
      </c>
      <c r="B3050" s="1" t="s">
        <v>9</v>
      </c>
      <c r="C3050" s="210" t="s">
        <v>9</v>
      </c>
      <c r="D3050" s="1" t="s">
        <v>8</v>
      </c>
      <c r="E3050" t="s">
        <v>137</v>
      </c>
      <c r="F3050">
        <v>9605</v>
      </c>
      <c r="G3050" s="139">
        <v>2011</v>
      </c>
      <c r="H3050" t="s">
        <v>148</v>
      </c>
      <c r="I3050">
        <v>-1</v>
      </c>
    </row>
    <row r="3051" spans="1:9" ht="14.25" customHeight="1">
      <c r="A3051" s="1" t="s">
        <v>640</v>
      </c>
      <c r="B3051" s="1" t="s">
        <v>9</v>
      </c>
      <c r="C3051" s="210" t="s">
        <v>9</v>
      </c>
      <c r="D3051" s="1" t="s">
        <v>8</v>
      </c>
      <c r="E3051" t="s">
        <v>137</v>
      </c>
      <c r="F3051">
        <v>9605</v>
      </c>
      <c r="G3051" s="139">
        <v>2011</v>
      </c>
      <c r="H3051" t="s">
        <v>147</v>
      </c>
      <c r="I3051">
        <v>-1</v>
      </c>
    </row>
    <row r="3052" spans="1:9" ht="14.25" customHeight="1">
      <c r="A3052" s="1" t="s">
        <v>640</v>
      </c>
      <c r="B3052" s="1" t="s">
        <v>9</v>
      </c>
      <c r="C3052" s="210" t="s">
        <v>9</v>
      </c>
      <c r="D3052" s="1" t="s">
        <v>8</v>
      </c>
      <c r="E3052" t="s">
        <v>137</v>
      </c>
      <c r="F3052">
        <v>9605</v>
      </c>
      <c r="G3052" s="139">
        <v>2011</v>
      </c>
      <c r="H3052" t="s">
        <v>146</v>
      </c>
      <c r="I3052">
        <v>-1</v>
      </c>
    </row>
    <row r="3053" spans="1:9" ht="14.25" customHeight="1">
      <c r="A3053" s="1" t="s">
        <v>640</v>
      </c>
      <c r="B3053" s="1" t="s">
        <v>9</v>
      </c>
      <c r="C3053" s="210" t="s">
        <v>9</v>
      </c>
      <c r="D3053" s="1" t="s">
        <v>8</v>
      </c>
      <c r="E3053" t="s">
        <v>137</v>
      </c>
      <c r="F3053">
        <v>9605</v>
      </c>
      <c r="G3053" s="139">
        <v>2011</v>
      </c>
      <c r="H3053" t="s">
        <v>145</v>
      </c>
      <c r="I3053">
        <v>-1</v>
      </c>
    </row>
    <row r="3054" spans="1:9" ht="14.25" customHeight="1">
      <c r="A3054" s="1" t="s">
        <v>640</v>
      </c>
      <c r="B3054" s="1" t="s">
        <v>9</v>
      </c>
      <c r="C3054" s="210" t="s">
        <v>9</v>
      </c>
      <c r="D3054" s="1" t="s">
        <v>8</v>
      </c>
      <c r="E3054" t="s">
        <v>137</v>
      </c>
      <c r="F3054">
        <v>9605</v>
      </c>
      <c r="G3054" s="139">
        <v>2011</v>
      </c>
      <c r="H3054" t="s">
        <v>144</v>
      </c>
      <c r="I3054">
        <v>-1</v>
      </c>
    </row>
    <row r="3055" spans="1:9" ht="14.25" customHeight="1">
      <c r="A3055" s="1" t="s">
        <v>641</v>
      </c>
      <c r="B3055" s="1" t="s">
        <v>9</v>
      </c>
      <c r="C3055" s="210" t="s">
        <v>9</v>
      </c>
      <c r="D3055" s="1" t="s">
        <v>8</v>
      </c>
      <c r="E3055" t="s">
        <v>137</v>
      </c>
      <c r="F3055">
        <v>9606</v>
      </c>
      <c r="G3055" s="139">
        <v>2011</v>
      </c>
      <c r="H3055" t="s">
        <v>155</v>
      </c>
      <c r="I3055">
        <v>-1</v>
      </c>
    </row>
    <row r="3056" spans="1:9" ht="14.25" customHeight="1">
      <c r="A3056" s="1" t="s">
        <v>641</v>
      </c>
      <c r="B3056" s="1" t="s">
        <v>9</v>
      </c>
      <c r="C3056" s="210" t="s">
        <v>9</v>
      </c>
      <c r="D3056" s="1" t="s">
        <v>8</v>
      </c>
      <c r="E3056" t="s">
        <v>137</v>
      </c>
      <c r="F3056">
        <v>9606</v>
      </c>
      <c r="G3056" s="139">
        <v>2011</v>
      </c>
      <c r="H3056" t="s">
        <v>154</v>
      </c>
      <c r="I3056">
        <v>-1</v>
      </c>
    </row>
    <row r="3057" spans="1:9" ht="14.25" customHeight="1">
      <c r="A3057" s="1" t="s">
        <v>641</v>
      </c>
      <c r="B3057" s="1" t="s">
        <v>9</v>
      </c>
      <c r="C3057" s="210" t="s">
        <v>9</v>
      </c>
      <c r="D3057" s="1" t="s">
        <v>8</v>
      </c>
      <c r="E3057" t="s">
        <v>137</v>
      </c>
      <c r="F3057">
        <v>9606</v>
      </c>
      <c r="G3057" s="139">
        <v>2011</v>
      </c>
      <c r="H3057" t="s">
        <v>153</v>
      </c>
      <c r="I3057">
        <v>-1</v>
      </c>
    </row>
    <row r="3058" spans="1:9" ht="14.25" customHeight="1">
      <c r="A3058" s="1" t="s">
        <v>641</v>
      </c>
      <c r="B3058" s="1" t="s">
        <v>9</v>
      </c>
      <c r="C3058" s="210" t="s">
        <v>9</v>
      </c>
      <c r="D3058" s="1" t="s">
        <v>8</v>
      </c>
      <c r="E3058" t="s">
        <v>137</v>
      </c>
      <c r="F3058">
        <v>9606</v>
      </c>
      <c r="G3058" s="139">
        <v>2011</v>
      </c>
      <c r="H3058" t="s">
        <v>152</v>
      </c>
      <c r="I3058">
        <v>-1</v>
      </c>
    </row>
    <row r="3059" spans="1:9" ht="14.25" customHeight="1">
      <c r="A3059" s="1" t="s">
        <v>641</v>
      </c>
      <c r="B3059" s="1" t="s">
        <v>9</v>
      </c>
      <c r="C3059" s="210" t="s">
        <v>9</v>
      </c>
      <c r="D3059" s="1" t="s">
        <v>8</v>
      </c>
      <c r="E3059" t="s">
        <v>137</v>
      </c>
      <c r="F3059">
        <v>9606</v>
      </c>
      <c r="G3059" s="139">
        <v>2011</v>
      </c>
      <c r="H3059" t="s">
        <v>151</v>
      </c>
      <c r="I3059">
        <v>-1</v>
      </c>
    </row>
    <row r="3060" spans="1:9" ht="14.25" customHeight="1">
      <c r="A3060" s="1" t="s">
        <v>641</v>
      </c>
      <c r="B3060" s="1" t="s">
        <v>9</v>
      </c>
      <c r="C3060" s="210" t="s">
        <v>9</v>
      </c>
      <c r="D3060" s="1" t="s">
        <v>8</v>
      </c>
      <c r="E3060" t="s">
        <v>137</v>
      </c>
      <c r="F3060">
        <v>9606</v>
      </c>
      <c r="G3060" s="139">
        <v>2011</v>
      </c>
      <c r="H3060" t="s">
        <v>150</v>
      </c>
      <c r="I3060">
        <v>-1</v>
      </c>
    </row>
    <row r="3061" spans="1:9" ht="14.25" customHeight="1">
      <c r="A3061" s="1" t="s">
        <v>641</v>
      </c>
      <c r="B3061" s="1" t="s">
        <v>9</v>
      </c>
      <c r="C3061" s="210" t="s">
        <v>9</v>
      </c>
      <c r="D3061" s="1" t="s">
        <v>8</v>
      </c>
      <c r="E3061" t="s">
        <v>137</v>
      </c>
      <c r="F3061">
        <v>9606</v>
      </c>
      <c r="G3061" s="139">
        <v>2011</v>
      </c>
      <c r="H3061" t="s">
        <v>149</v>
      </c>
      <c r="I3061">
        <v>-1</v>
      </c>
    </row>
    <row r="3062" spans="1:9" ht="14.25" customHeight="1">
      <c r="A3062" s="1" t="s">
        <v>641</v>
      </c>
      <c r="B3062" s="1" t="s">
        <v>9</v>
      </c>
      <c r="C3062" s="210" t="s">
        <v>9</v>
      </c>
      <c r="D3062" s="1" t="s">
        <v>8</v>
      </c>
      <c r="E3062" t="s">
        <v>137</v>
      </c>
      <c r="F3062">
        <v>9606</v>
      </c>
      <c r="G3062" s="139">
        <v>2011</v>
      </c>
      <c r="H3062" t="s">
        <v>148</v>
      </c>
      <c r="I3062">
        <v>-1</v>
      </c>
    </row>
    <row r="3063" spans="1:9" ht="14.25" customHeight="1">
      <c r="A3063" s="1" t="s">
        <v>641</v>
      </c>
      <c r="B3063" s="1" t="s">
        <v>9</v>
      </c>
      <c r="C3063" s="210" t="s">
        <v>9</v>
      </c>
      <c r="D3063" s="1" t="s">
        <v>8</v>
      </c>
      <c r="E3063" t="s">
        <v>137</v>
      </c>
      <c r="F3063">
        <v>9606</v>
      </c>
      <c r="G3063" s="139">
        <v>2011</v>
      </c>
      <c r="H3063" t="s">
        <v>147</v>
      </c>
      <c r="I3063">
        <v>-1</v>
      </c>
    </row>
    <row r="3064" spans="1:9" ht="14.25" customHeight="1">
      <c r="A3064" s="1" t="s">
        <v>641</v>
      </c>
      <c r="B3064" s="1" t="s">
        <v>9</v>
      </c>
      <c r="C3064" s="210" t="s">
        <v>9</v>
      </c>
      <c r="D3064" s="1" t="s">
        <v>8</v>
      </c>
      <c r="E3064" t="s">
        <v>137</v>
      </c>
      <c r="F3064">
        <v>9606</v>
      </c>
      <c r="G3064" s="139">
        <v>2011</v>
      </c>
      <c r="H3064" t="s">
        <v>146</v>
      </c>
      <c r="I3064">
        <v>-1</v>
      </c>
    </row>
    <row r="3065" spans="1:9" ht="14.25" customHeight="1">
      <c r="A3065" s="1" t="s">
        <v>641</v>
      </c>
      <c r="B3065" s="1" t="s">
        <v>9</v>
      </c>
      <c r="C3065" s="210" t="s">
        <v>9</v>
      </c>
      <c r="D3065" s="1" t="s">
        <v>8</v>
      </c>
      <c r="E3065" t="s">
        <v>137</v>
      </c>
      <c r="F3065">
        <v>9606</v>
      </c>
      <c r="G3065" s="139">
        <v>2011</v>
      </c>
      <c r="H3065" t="s">
        <v>145</v>
      </c>
      <c r="I3065">
        <v>-1</v>
      </c>
    </row>
    <row r="3066" spans="1:9" ht="14.25" customHeight="1">
      <c r="A3066" s="1" t="s">
        <v>641</v>
      </c>
      <c r="B3066" s="1" t="s">
        <v>9</v>
      </c>
      <c r="C3066" s="210" t="s">
        <v>9</v>
      </c>
      <c r="D3066" s="1" t="s">
        <v>8</v>
      </c>
      <c r="E3066" t="s">
        <v>137</v>
      </c>
      <c r="F3066">
        <v>9606</v>
      </c>
      <c r="G3066" s="139">
        <v>2011</v>
      </c>
      <c r="H3066" t="s">
        <v>144</v>
      </c>
      <c r="I3066">
        <v>-1</v>
      </c>
    </row>
    <row r="3067" spans="1:9" ht="14.25" customHeight="1">
      <c r="A3067" s="1" t="s">
        <v>642</v>
      </c>
      <c r="B3067" s="1">
        <v>37479.573000000004</v>
      </c>
      <c r="C3067" s="210">
        <v>12</v>
      </c>
      <c r="D3067" s="1">
        <v>2884.5729999999999</v>
      </c>
      <c r="E3067" t="s">
        <v>133</v>
      </c>
      <c r="F3067">
        <v>9603</v>
      </c>
      <c r="G3067" s="139">
        <v>2011</v>
      </c>
      <c r="H3067" t="s">
        <v>155</v>
      </c>
      <c r="I3067">
        <v>2884.5729999999999</v>
      </c>
    </row>
    <row r="3068" spans="1:9" ht="14.25" customHeight="1">
      <c r="A3068" s="1" t="s">
        <v>642</v>
      </c>
      <c r="B3068" s="1">
        <v>37479.573000000004</v>
      </c>
      <c r="C3068" s="210">
        <v>11</v>
      </c>
      <c r="D3068" s="1">
        <v>2958</v>
      </c>
      <c r="E3068" t="s">
        <v>133</v>
      </c>
      <c r="F3068">
        <v>9603</v>
      </c>
      <c r="G3068" s="139">
        <v>2011</v>
      </c>
      <c r="H3068" t="s">
        <v>154</v>
      </c>
      <c r="I3068">
        <v>2958</v>
      </c>
    </row>
    <row r="3069" spans="1:9" ht="14.25" customHeight="1">
      <c r="A3069" s="1" t="s">
        <v>642</v>
      </c>
      <c r="B3069" s="1">
        <v>37479.573000000004</v>
      </c>
      <c r="C3069" s="210">
        <v>10</v>
      </c>
      <c r="D3069" s="1">
        <v>3262</v>
      </c>
      <c r="E3069" t="s">
        <v>133</v>
      </c>
      <c r="F3069">
        <v>9603</v>
      </c>
      <c r="G3069" s="139">
        <v>2011</v>
      </c>
      <c r="H3069" t="s">
        <v>153</v>
      </c>
      <c r="I3069">
        <v>3262</v>
      </c>
    </row>
    <row r="3070" spans="1:9" ht="14.25" customHeight="1">
      <c r="A3070" s="1" t="s">
        <v>642</v>
      </c>
      <c r="B3070" s="1">
        <v>37479.573000000004</v>
      </c>
      <c r="C3070" s="210">
        <v>9</v>
      </c>
      <c r="D3070" s="1">
        <v>3088</v>
      </c>
      <c r="E3070" t="s">
        <v>133</v>
      </c>
      <c r="F3070">
        <v>9603</v>
      </c>
      <c r="G3070" s="139">
        <v>2011</v>
      </c>
      <c r="H3070" t="s">
        <v>152</v>
      </c>
      <c r="I3070">
        <v>3088</v>
      </c>
    </row>
    <row r="3071" spans="1:9" ht="14.25" customHeight="1">
      <c r="A3071" s="1" t="s">
        <v>642</v>
      </c>
      <c r="B3071" s="1">
        <v>37479.573000000004</v>
      </c>
      <c r="C3071" s="210">
        <v>8</v>
      </c>
      <c r="D3071" s="1">
        <v>3154</v>
      </c>
      <c r="E3071" t="s">
        <v>133</v>
      </c>
      <c r="F3071">
        <v>9603</v>
      </c>
      <c r="G3071" s="139">
        <v>2011</v>
      </c>
      <c r="H3071" t="s">
        <v>151</v>
      </c>
      <c r="I3071">
        <v>3154</v>
      </c>
    </row>
    <row r="3072" spans="1:9" ht="14.25" customHeight="1">
      <c r="A3072" s="1" t="s">
        <v>642</v>
      </c>
      <c r="B3072" s="1">
        <v>37479.573000000004</v>
      </c>
      <c r="C3072" s="210">
        <v>7</v>
      </c>
      <c r="D3072" s="1">
        <v>3034</v>
      </c>
      <c r="E3072" t="s">
        <v>133</v>
      </c>
      <c r="F3072">
        <v>9603</v>
      </c>
      <c r="G3072" s="139">
        <v>2011</v>
      </c>
      <c r="H3072" t="s">
        <v>150</v>
      </c>
      <c r="I3072">
        <v>3034</v>
      </c>
    </row>
    <row r="3073" spans="1:9" ht="14.25" customHeight="1">
      <c r="A3073" s="1" t="s">
        <v>642</v>
      </c>
      <c r="B3073" s="1">
        <v>37479.573000000004</v>
      </c>
      <c r="C3073" s="210">
        <v>6</v>
      </c>
      <c r="D3073" s="1">
        <v>3117</v>
      </c>
      <c r="E3073" t="s">
        <v>133</v>
      </c>
      <c r="F3073">
        <v>9603</v>
      </c>
      <c r="G3073" s="139">
        <v>2011</v>
      </c>
      <c r="H3073" t="s">
        <v>149</v>
      </c>
      <c r="I3073">
        <v>3117</v>
      </c>
    </row>
    <row r="3074" spans="1:9" ht="14.25" customHeight="1">
      <c r="A3074" s="1" t="s">
        <v>642</v>
      </c>
      <c r="B3074" s="1">
        <v>37479.573000000004</v>
      </c>
      <c r="C3074" s="210">
        <v>5</v>
      </c>
      <c r="D3074" s="1">
        <v>3334</v>
      </c>
      <c r="E3074" t="s">
        <v>133</v>
      </c>
      <c r="F3074">
        <v>9603</v>
      </c>
      <c r="G3074" s="139">
        <v>2011</v>
      </c>
      <c r="H3074" t="s">
        <v>148</v>
      </c>
      <c r="I3074">
        <v>3334</v>
      </c>
    </row>
    <row r="3075" spans="1:9" ht="14.25" customHeight="1">
      <c r="A3075" s="1" t="s">
        <v>642</v>
      </c>
      <c r="B3075" s="1">
        <v>37479.573000000004</v>
      </c>
      <c r="C3075" s="210">
        <v>4</v>
      </c>
      <c r="D3075" s="1">
        <v>3185</v>
      </c>
      <c r="E3075" t="s">
        <v>133</v>
      </c>
      <c r="F3075">
        <v>9603</v>
      </c>
      <c r="G3075" s="139">
        <v>2011</v>
      </c>
      <c r="H3075" t="s">
        <v>147</v>
      </c>
      <c r="I3075">
        <v>3185</v>
      </c>
    </row>
    <row r="3076" spans="1:9" ht="14.25" customHeight="1">
      <c r="A3076" s="1" t="s">
        <v>642</v>
      </c>
      <c r="B3076" s="1">
        <v>37479.573000000004</v>
      </c>
      <c r="C3076" s="210">
        <v>3</v>
      </c>
      <c r="D3076" s="1">
        <v>3445</v>
      </c>
      <c r="E3076" t="s">
        <v>133</v>
      </c>
      <c r="F3076">
        <v>9603</v>
      </c>
      <c r="G3076" s="139">
        <v>2011</v>
      </c>
      <c r="H3076" t="s">
        <v>146</v>
      </c>
      <c r="I3076">
        <v>3445</v>
      </c>
    </row>
    <row r="3077" spans="1:9" ht="14.25" customHeight="1">
      <c r="A3077" s="1" t="s">
        <v>642</v>
      </c>
      <c r="B3077" s="1">
        <v>37479.573000000004</v>
      </c>
      <c r="C3077" s="210">
        <v>2</v>
      </c>
      <c r="D3077" s="1">
        <v>3008</v>
      </c>
      <c r="E3077" t="s">
        <v>133</v>
      </c>
      <c r="F3077">
        <v>9603</v>
      </c>
      <c r="G3077" s="139">
        <v>2011</v>
      </c>
      <c r="H3077" t="s">
        <v>145</v>
      </c>
      <c r="I3077">
        <v>3008</v>
      </c>
    </row>
    <row r="3078" spans="1:9" ht="14.25" customHeight="1">
      <c r="A3078" s="1" t="s">
        <v>642</v>
      </c>
      <c r="B3078" s="1">
        <v>37479.573000000004</v>
      </c>
      <c r="C3078" s="210">
        <v>1</v>
      </c>
      <c r="D3078" s="1">
        <v>3010</v>
      </c>
      <c r="E3078" t="s">
        <v>133</v>
      </c>
      <c r="F3078">
        <v>9603</v>
      </c>
      <c r="G3078" s="139">
        <v>2011</v>
      </c>
      <c r="H3078" t="s">
        <v>144</v>
      </c>
      <c r="I3078">
        <v>3010</v>
      </c>
    </row>
    <row r="3079" spans="1:9" ht="14.25" customHeight="1">
      <c r="A3079" s="1" t="s">
        <v>643</v>
      </c>
      <c r="B3079" s="1">
        <v>7288.3890000000001</v>
      </c>
      <c r="C3079" s="210">
        <v>12</v>
      </c>
      <c r="D3079" s="1">
        <v>587.38900000000001</v>
      </c>
      <c r="E3079" t="s">
        <v>133</v>
      </c>
      <c r="F3079">
        <v>9604</v>
      </c>
      <c r="G3079" s="139">
        <v>2011</v>
      </c>
      <c r="H3079" t="s">
        <v>155</v>
      </c>
      <c r="I3079">
        <v>587.38900000000001</v>
      </c>
    </row>
    <row r="3080" spans="1:9" ht="14.25" customHeight="1">
      <c r="A3080" s="1" t="s">
        <v>643</v>
      </c>
      <c r="B3080" s="1">
        <v>7288.3890000000001</v>
      </c>
      <c r="C3080" s="210">
        <v>11</v>
      </c>
      <c r="D3080" s="1">
        <v>553</v>
      </c>
      <c r="E3080" t="s">
        <v>133</v>
      </c>
      <c r="F3080">
        <v>9604</v>
      </c>
      <c r="G3080" s="139">
        <v>2011</v>
      </c>
      <c r="H3080" t="s">
        <v>154</v>
      </c>
      <c r="I3080">
        <v>553</v>
      </c>
    </row>
    <row r="3081" spans="1:9" ht="14.25" customHeight="1">
      <c r="A3081" s="1" t="s">
        <v>643</v>
      </c>
      <c r="B3081" s="1">
        <v>7288.3890000000001</v>
      </c>
      <c r="C3081" s="210">
        <v>10</v>
      </c>
      <c r="D3081" s="1">
        <v>623</v>
      </c>
      <c r="E3081" t="s">
        <v>133</v>
      </c>
      <c r="F3081">
        <v>9604</v>
      </c>
      <c r="G3081" s="139">
        <v>2011</v>
      </c>
      <c r="H3081" t="s">
        <v>153</v>
      </c>
      <c r="I3081">
        <v>623</v>
      </c>
    </row>
    <row r="3082" spans="1:9" ht="14.25" customHeight="1">
      <c r="A3082" s="1" t="s">
        <v>643</v>
      </c>
      <c r="B3082" s="1">
        <v>7288.3890000000001</v>
      </c>
      <c r="C3082" s="210">
        <v>9</v>
      </c>
      <c r="D3082" s="1">
        <v>602</v>
      </c>
      <c r="E3082" t="s">
        <v>133</v>
      </c>
      <c r="F3082">
        <v>9604</v>
      </c>
      <c r="G3082" s="139">
        <v>2011</v>
      </c>
      <c r="H3082" t="s">
        <v>152</v>
      </c>
      <c r="I3082">
        <v>602</v>
      </c>
    </row>
    <row r="3083" spans="1:9" ht="14.25" customHeight="1">
      <c r="A3083" s="1" t="s">
        <v>643</v>
      </c>
      <c r="B3083" s="1">
        <v>7288.3890000000001</v>
      </c>
      <c r="C3083" s="210">
        <v>8</v>
      </c>
      <c r="D3083" s="1">
        <v>619</v>
      </c>
      <c r="E3083" t="s">
        <v>133</v>
      </c>
      <c r="F3083">
        <v>9604</v>
      </c>
      <c r="G3083" s="139">
        <v>2011</v>
      </c>
      <c r="H3083" t="s">
        <v>151</v>
      </c>
      <c r="I3083">
        <v>619</v>
      </c>
    </row>
    <row r="3084" spans="1:9" ht="14.25" customHeight="1">
      <c r="A3084" s="1" t="s">
        <v>643</v>
      </c>
      <c r="B3084" s="1">
        <v>7288.3890000000001</v>
      </c>
      <c r="C3084" s="210">
        <v>7</v>
      </c>
      <c r="D3084" s="1">
        <v>605</v>
      </c>
      <c r="E3084" t="s">
        <v>133</v>
      </c>
      <c r="F3084">
        <v>9604</v>
      </c>
      <c r="G3084" s="139">
        <v>2011</v>
      </c>
      <c r="H3084" t="s">
        <v>150</v>
      </c>
      <c r="I3084">
        <v>605</v>
      </c>
    </row>
    <row r="3085" spans="1:9" ht="14.25" customHeight="1">
      <c r="A3085" s="1" t="s">
        <v>643</v>
      </c>
      <c r="B3085" s="1">
        <v>7288.3890000000001</v>
      </c>
      <c r="C3085" s="210">
        <v>6</v>
      </c>
      <c r="D3085" s="1">
        <v>614</v>
      </c>
      <c r="E3085" t="s">
        <v>133</v>
      </c>
      <c r="F3085">
        <v>9604</v>
      </c>
      <c r="G3085" s="139">
        <v>2011</v>
      </c>
      <c r="H3085" t="s">
        <v>149</v>
      </c>
      <c r="I3085">
        <v>614</v>
      </c>
    </row>
    <row r="3086" spans="1:9" ht="14.25" customHeight="1">
      <c r="A3086" s="1" t="s">
        <v>643</v>
      </c>
      <c r="B3086" s="1">
        <v>7288.3890000000001</v>
      </c>
      <c r="C3086" s="210">
        <v>5</v>
      </c>
      <c r="D3086" s="1">
        <v>631</v>
      </c>
      <c r="E3086" t="s">
        <v>133</v>
      </c>
      <c r="F3086">
        <v>9604</v>
      </c>
      <c r="G3086" s="139">
        <v>2011</v>
      </c>
      <c r="H3086" t="s">
        <v>148</v>
      </c>
      <c r="I3086">
        <v>631</v>
      </c>
    </row>
    <row r="3087" spans="1:9" ht="14.25" customHeight="1">
      <c r="A3087" s="1" t="s">
        <v>643</v>
      </c>
      <c r="B3087" s="1">
        <v>7288.3890000000001</v>
      </c>
      <c r="C3087" s="210">
        <v>4</v>
      </c>
      <c r="D3087" s="1">
        <v>595</v>
      </c>
      <c r="E3087" t="s">
        <v>133</v>
      </c>
      <c r="F3087">
        <v>9604</v>
      </c>
      <c r="G3087" s="139">
        <v>2011</v>
      </c>
      <c r="H3087" t="s">
        <v>147</v>
      </c>
      <c r="I3087">
        <v>595</v>
      </c>
    </row>
    <row r="3088" spans="1:9" ht="14.25" customHeight="1">
      <c r="A3088" s="1" t="s">
        <v>643</v>
      </c>
      <c r="B3088" s="1">
        <v>7288.3890000000001</v>
      </c>
      <c r="C3088" s="210">
        <v>3</v>
      </c>
      <c r="D3088" s="1">
        <v>649</v>
      </c>
      <c r="E3088" t="s">
        <v>133</v>
      </c>
      <c r="F3088">
        <v>9604</v>
      </c>
      <c r="G3088" s="139">
        <v>2011</v>
      </c>
      <c r="H3088" t="s">
        <v>146</v>
      </c>
      <c r="I3088">
        <v>649</v>
      </c>
    </row>
    <row r="3089" spans="1:9" ht="14.25" customHeight="1">
      <c r="A3089" s="1" t="s">
        <v>643</v>
      </c>
      <c r="B3089" s="1">
        <v>7288.3890000000001</v>
      </c>
      <c r="C3089" s="210">
        <v>2</v>
      </c>
      <c r="D3089" s="1">
        <v>600</v>
      </c>
      <c r="E3089" t="s">
        <v>133</v>
      </c>
      <c r="F3089">
        <v>9604</v>
      </c>
      <c r="G3089" s="139">
        <v>2011</v>
      </c>
      <c r="H3089" t="s">
        <v>145</v>
      </c>
      <c r="I3089">
        <v>600</v>
      </c>
    </row>
    <row r="3090" spans="1:9" ht="14.25" customHeight="1">
      <c r="A3090" s="1" t="s">
        <v>643</v>
      </c>
      <c r="B3090" s="403">
        <v>7288.3890000000001</v>
      </c>
      <c r="C3090" s="404">
        <v>1</v>
      </c>
      <c r="D3090" s="403">
        <v>610</v>
      </c>
      <c r="E3090" t="s">
        <v>133</v>
      </c>
      <c r="F3090">
        <v>9604</v>
      </c>
      <c r="G3090" s="139">
        <v>2011</v>
      </c>
      <c r="H3090" t="s">
        <v>144</v>
      </c>
      <c r="I3090">
        <v>610</v>
      </c>
    </row>
    <row r="3091" spans="1:9" ht="14.25" customHeight="1">
      <c r="A3091" s="1" t="s">
        <v>644</v>
      </c>
      <c r="B3091" s="1">
        <v>32917.498</v>
      </c>
      <c r="C3091" s="210">
        <v>12</v>
      </c>
      <c r="D3091" s="1">
        <v>2564.498</v>
      </c>
      <c r="E3091" t="s">
        <v>133</v>
      </c>
      <c r="F3091">
        <v>9605</v>
      </c>
      <c r="G3091" s="139">
        <v>2011</v>
      </c>
      <c r="H3091" t="s">
        <v>155</v>
      </c>
      <c r="I3091">
        <v>2564.498</v>
      </c>
    </row>
    <row r="3092" spans="1:9" ht="14.25" customHeight="1">
      <c r="A3092" s="1" t="s">
        <v>644</v>
      </c>
      <c r="B3092" s="1">
        <v>32917.498</v>
      </c>
      <c r="C3092" s="210">
        <v>11</v>
      </c>
      <c r="D3092" s="1">
        <v>2555</v>
      </c>
      <c r="E3092" t="s">
        <v>133</v>
      </c>
      <c r="F3092">
        <v>9605</v>
      </c>
      <c r="G3092" s="139">
        <v>2011</v>
      </c>
      <c r="H3092" t="s">
        <v>154</v>
      </c>
      <c r="I3092">
        <v>2555</v>
      </c>
    </row>
    <row r="3093" spans="1:9" ht="14.25" customHeight="1">
      <c r="A3093" s="1" t="s">
        <v>644</v>
      </c>
      <c r="B3093" s="1">
        <v>32917.498</v>
      </c>
      <c r="C3093" s="210">
        <v>10</v>
      </c>
      <c r="D3093" s="1">
        <v>2822</v>
      </c>
      <c r="E3093" t="s">
        <v>133</v>
      </c>
      <c r="F3093">
        <v>9605</v>
      </c>
      <c r="G3093" s="139">
        <v>2011</v>
      </c>
      <c r="H3093" t="s">
        <v>153</v>
      </c>
      <c r="I3093">
        <v>2822</v>
      </c>
    </row>
    <row r="3094" spans="1:9" ht="14.25" customHeight="1">
      <c r="A3094" s="1" t="s">
        <v>644</v>
      </c>
      <c r="B3094" s="1">
        <v>32917.498</v>
      </c>
      <c r="C3094" s="210">
        <v>9</v>
      </c>
      <c r="D3094" s="1">
        <v>2695</v>
      </c>
      <c r="E3094" t="s">
        <v>133</v>
      </c>
      <c r="F3094">
        <v>9605</v>
      </c>
      <c r="G3094" s="139">
        <v>2011</v>
      </c>
      <c r="H3094" t="s">
        <v>152</v>
      </c>
      <c r="I3094">
        <v>2695</v>
      </c>
    </row>
    <row r="3095" spans="1:9" ht="14.25" customHeight="1">
      <c r="A3095" s="1" t="s">
        <v>644</v>
      </c>
      <c r="B3095" s="1">
        <v>32917.498</v>
      </c>
      <c r="C3095" s="210">
        <v>8</v>
      </c>
      <c r="D3095" s="1">
        <v>2805</v>
      </c>
      <c r="E3095" t="s">
        <v>133</v>
      </c>
      <c r="F3095">
        <v>9605</v>
      </c>
      <c r="G3095" s="139">
        <v>2011</v>
      </c>
      <c r="H3095" t="s">
        <v>151</v>
      </c>
      <c r="I3095">
        <v>2805</v>
      </c>
    </row>
    <row r="3096" spans="1:9" ht="14.25" customHeight="1">
      <c r="A3096" s="1" t="s">
        <v>644</v>
      </c>
      <c r="B3096" s="1">
        <v>32917.498</v>
      </c>
      <c r="C3096" s="210">
        <v>7</v>
      </c>
      <c r="D3096" s="1">
        <v>2699</v>
      </c>
      <c r="E3096" t="s">
        <v>133</v>
      </c>
      <c r="F3096">
        <v>9605</v>
      </c>
      <c r="G3096" s="139">
        <v>2011</v>
      </c>
      <c r="H3096" t="s">
        <v>150</v>
      </c>
      <c r="I3096">
        <v>2699</v>
      </c>
    </row>
    <row r="3097" spans="1:9" ht="14.25" customHeight="1">
      <c r="A3097" s="1" t="s">
        <v>644</v>
      </c>
      <c r="B3097" s="1">
        <v>32917.498</v>
      </c>
      <c r="C3097" s="210">
        <v>6</v>
      </c>
      <c r="D3097" s="1">
        <v>2720</v>
      </c>
      <c r="E3097" t="s">
        <v>133</v>
      </c>
      <c r="F3097">
        <v>9605</v>
      </c>
      <c r="G3097" s="139">
        <v>2011</v>
      </c>
      <c r="H3097" t="s">
        <v>149</v>
      </c>
      <c r="I3097">
        <v>2720</v>
      </c>
    </row>
    <row r="3098" spans="1:9" ht="14.25" customHeight="1">
      <c r="A3098" s="1" t="s">
        <v>644</v>
      </c>
      <c r="B3098" s="1">
        <v>32917.498</v>
      </c>
      <c r="C3098" s="210">
        <v>5</v>
      </c>
      <c r="D3098" s="1">
        <v>2926</v>
      </c>
      <c r="E3098" t="s">
        <v>133</v>
      </c>
      <c r="F3098">
        <v>9605</v>
      </c>
      <c r="G3098" s="139">
        <v>2011</v>
      </c>
      <c r="H3098" t="s">
        <v>148</v>
      </c>
      <c r="I3098">
        <v>2926</v>
      </c>
    </row>
    <row r="3099" spans="1:9" ht="14.25" customHeight="1">
      <c r="A3099" s="1" t="s">
        <v>644</v>
      </c>
      <c r="B3099" s="1">
        <v>32917.498</v>
      </c>
      <c r="C3099" s="210">
        <v>4</v>
      </c>
      <c r="D3099" s="1">
        <v>2779</v>
      </c>
      <c r="E3099" t="s">
        <v>133</v>
      </c>
      <c r="F3099">
        <v>9605</v>
      </c>
      <c r="G3099" s="139">
        <v>2011</v>
      </c>
      <c r="H3099" t="s">
        <v>147</v>
      </c>
      <c r="I3099">
        <v>2779</v>
      </c>
    </row>
    <row r="3100" spans="1:9" ht="14.25" customHeight="1">
      <c r="A3100" s="1" t="s">
        <v>644</v>
      </c>
      <c r="B3100" s="1">
        <v>32917.498</v>
      </c>
      <c r="C3100" s="210">
        <v>3</v>
      </c>
      <c r="D3100" s="1">
        <v>3028</v>
      </c>
      <c r="E3100" t="s">
        <v>133</v>
      </c>
      <c r="F3100">
        <v>9605</v>
      </c>
      <c r="G3100" s="139">
        <v>2011</v>
      </c>
      <c r="H3100" t="s">
        <v>146</v>
      </c>
      <c r="I3100">
        <v>3028</v>
      </c>
    </row>
    <row r="3101" spans="1:9" ht="14.25" customHeight="1">
      <c r="A3101" s="1" t="s">
        <v>644</v>
      </c>
      <c r="B3101" s="1">
        <v>32917.498</v>
      </c>
      <c r="C3101" s="210">
        <v>2</v>
      </c>
      <c r="D3101" s="1">
        <v>2641</v>
      </c>
      <c r="E3101" t="s">
        <v>133</v>
      </c>
      <c r="F3101">
        <v>9605</v>
      </c>
      <c r="G3101" s="139">
        <v>2011</v>
      </c>
      <c r="H3101" t="s">
        <v>145</v>
      </c>
      <c r="I3101">
        <v>2641</v>
      </c>
    </row>
    <row r="3102" spans="1:9" ht="14.25" customHeight="1">
      <c r="A3102" s="1" t="s">
        <v>644</v>
      </c>
      <c r="B3102" s="1">
        <v>32917.498</v>
      </c>
      <c r="C3102" s="210">
        <v>1</v>
      </c>
      <c r="D3102" s="1">
        <v>2683</v>
      </c>
      <c r="E3102" t="s">
        <v>133</v>
      </c>
      <c r="F3102">
        <v>9605</v>
      </c>
      <c r="G3102" s="139">
        <v>2011</v>
      </c>
      <c r="H3102" t="s">
        <v>144</v>
      </c>
      <c r="I3102">
        <v>2683</v>
      </c>
    </row>
    <row r="3103" spans="1:9" ht="14.25" customHeight="1">
      <c r="A3103" s="1" t="s">
        <v>645</v>
      </c>
      <c r="B3103" s="1">
        <v>6576.8850000000002</v>
      </c>
      <c r="C3103" s="210">
        <v>12</v>
      </c>
      <c r="D3103" s="1">
        <v>541.08500000000004</v>
      </c>
      <c r="E3103" t="s">
        <v>133</v>
      </c>
      <c r="F3103" s="537">
        <v>9606</v>
      </c>
      <c r="G3103" s="139">
        <v>2011</v>
      </c>
      <c r="H3103" t="s">
        <v>155</v>
      </c>
      <c r="I3103">
        <v>541.08500000000004</v>
      </c>
    </row>
    <row r="3104" spans="1:9" ht="14.25" customHeight="1">
      <c r="A3104" s="1" t="s">
        <v>645</v>
      </c>
      <c r="B3104" s="1">
        <v>6576.8850000000002</v>
      </c>
      <c r="C3104" s="210">
        <v>11</v>
      </c>
      <c r="D3104" s="1">
        <v>491</v>
      </c>
      <c r="E3104" t="s">
        <v>133</v>
      </c>
      <c r="F3104">
        <v>9606</v>
      </c>
      <c r="G3104" s="139">
        <v>2011</v>
      </c>
      <c r="H3104" t="s">
        <v>154</v>
      </c>
      <c r="I3104">
        <v>491</v>
      </c>
    </row>
    <row r="3105" spans="1:9" ht="14.25" customHeight="1">
      <c r="A3105" s="1" t="s">
        <v>645</v>
      </c>
      <c r="B3105" s="1">
        <v>6576.8850000000002</v>
      </c>
      <c r="C3105" s="210">
        <v>10</v>
      </c>
      <c r="D3105" s="1">
        <v>557.1</v>
      </c>
      <c r="E3105" t="s">
        <v>133</v>
      </c>
      <c r="F3105">
        <v>9606</v>
      </c>
      <c r="G3105" s="139">
        <v>2011</v>
      </c>
      <c r="H3105" t="s">
        <v>153</v>
      </c>
      <c r="I3105">
        <v>557.1</v>
      </c>
    </row>
    <row r="3106" spans="1:9" ht="14.25" customHeight="1">
      <c r="A3106" s="1" t="s">
        <v>645</v>
      </c>
      <c r="B3106" s="1">
        <v>6576.8850000000002</v>
      </c>
      <c r="C3106" s="210">
        <v>9</v>
      </c>
      <c r="D3106" s="1">
        <v>544</v>
      </c>
      <c r="E3106" t="s">
        <v>133</v>
      </c>
      <c r="F3106">
        <v>9606</v>
      </c>
      <c r="G3106" s="139">
        <v>2011</v>
      </c>
      <c r="H3106" t="s">
        <v>152</v>
      </c>
      <c r="I3106">
        <v>544</v>
      </c>
    </row>
    <row r="3107" spans="1:9" ht="14.25" customHeight="1">
      <c r="A3107" s="1" t="s">
        <v>645</v>
      </c>
      <c r="B3107" s="1">
        <v>6576.8850000000002</v>
      </c>
      <c r="C3107" s="210">
        <v>8</v>
      </c>
      <c r="D3107" s="1">
        <v>563.1</v>
      </c>
      <c r="E3107" t="s">
        <v>133</v>
      </c>
      <c r="F3107">
        <v>9606</v>
      </c>
      <c r="G3107" s="139">
        <v>2011</v>
      </c>
      <c r="H3107" t="s">
        <v>151</v>
      </c>
      <c r="I3107">
        <v>563.1</v>
      </c>
    </row>
    <row r="3108" spans="1:9" ht="14.25" customHeight="1">
      <c r="A3108" s="1" t="s">
        <v>645</v>
      </c>
      <c r="B3108" s="1">
        <v>6576.8850000000002</v>
      </c>
      <c r="C3108" s="210">
        <v>7</v>
      </c>
      <c r="D3108" s="1">
        <v>551.70000000000005</v>
      </c>
      <c r="E3108" t="s">
        <v>133</v>
      </c>
      <c r="F3108">
        <v>9606</v>
      </c>
      <c r="G3108" s="139">
        <v>2011</v>
      </c>
      <c r="H3108" t="s">
        <v>150</v>
      </c>
      <c r="I3108">
        <v>551.70000000000005</v>
      </c>
    </row>
    <row r="3109" spans="1:9" ht="14.25" customHeight="1">
      <c r="A3109" s="1" t="s">
        <v>645</v>
      </c>
      <c r="B3109" s="1">
        <v>6576.8850000000002</v>
      </c>
      <c r="C3109" s="210">
        <v>6</v>
      </c>
      <c r="D3109" s="1">
        <v>550.5</v>
      </c>
      <c r="E3109" t="s">
        <v>133</v>
      </c>
      <c r="F3109">
        <v>9606</v>
      </c>
      <c r="G3109" s="139">
        <v>2011</v>
      </c>
      <c r="H3109" t="s">
        <v>149</v>
      </c>
      <c r="I3109">
        <v>550.5</v>
      </c>
    </row>
    <row r="3110" spans="1:9" ht="14.25" customHeight="1">
      <c r="A3110" s="1" t="s">
        <v>645</v>
      </c>
      <c r="B3110" s="1">
        <v>6576.8850000000002</v>
      </c>
      <c r="C3110" s="210">
        <v>5</v>
      </c>
      <c r="D3110" s="1">
        <v>568.1</v>
      </c>
      <c r="E3110" t="s">
        <v>133</v>
      </c>
      <c r="F3110">
        <v>9606</v>
      </c>
      <c r="G3110" s="139">
        <v>2011</v>
      </c>
      <c r="H3110" t="s">
        <v>148</v>
      </c>
      <c r="I3110">
        <v>568.1</v>
      </c>
    </row>
    <row r="3111" spans="1:9" ht="14.25" customHeight="1">
      <c r="A3111" s="1" t="s">
        <v>645</v>
      </c>
      <c r="B3111" s="1">
        <v>6576.8850000000002</v>
      </c>
      <c r="C3111" s="210">
        <v>4</v>
      </c>
      <c r="D3111" s="1">
        <v>530.70000000000005</v>
      </c>
      <c r="E3111" t="s">
        <v>133</v>
      </c>
      <c r="F3111">
        <v>9606</v>
      </c>
      <c r="G3111" s="139">
        <v>2011</v>
      </c>
      <c r="H3111" t="s">
        <v>147</v>
      </c>
      <c r="I3111">
        <v>530.70000000000005</v>
      </c>
    </row>
    <row r="3112" spans="1:9" ht="14.25" customHeight="1">
      <c r="A3112" s="1" t="s">
        <v>645</v>
      </c>
      <c r="B3112" s="1">
        <v>6576.8850000000002</v>
      </c>
      <c r="C3112" s="210">
        <v>3</v>
      </c>
      <c r="D3112" s="1">
        <v>580.6</v>
      </c>
      <c r="E3112" t="s">
        <v>133</v>
      </c>
      <c r="F3112">
        <v>9606</v>
      </c>
      <c r="G3112" s="139">
        <v>2011</v>
      </c>
      <c r="H3112" t="s">
        <v>146</v>
      </c>
      <c r="I3112">
        <v>580.6</v>
      </c>
    </row>
    <row r="3113" spans="1:9" ht="14.25" customHeight="1">
      <c r="A3113" s="1" t="s">
        <v>645</v>
      </c>
      <c r="B3113" s="1">
        <v>6576.8850000000002</v>
      </c>
      <c r="C3113" s="210">
        <v>2</v>
      </c>
      <c r="D3113" s="1">
        <v>541.1</v>
      </c>
      <c r="E3113" t="s">
        <v>133</v>
      </c>
      <c r="F3113">
        <v>9606</v>
      </c>
      <c r="G3113" s="139">
        <v>2011</v>
      </c>
      <c r="H3113" t="s">
        <v>145</v>
      </c>
      <c r="I3113">
        <v>541.1</v>
      </c>
    </row>
    <row r="3114" spans="1:9" ht="14.25" customHeight="1">
      <c r="A3114" s="1" t="s">
        <v>645</v>
      </c>
      <c r="B3114" s="1">
        <v>6576.8850000000002</v>
      </c>
      <c r="C3114" s="210">
        <v>1</v>
      </c>
      <c r="D3114" s="1">
        <v>557.9</v>
      </c>
      <c r="E3114" t="s">
        <v>133</v>
      </c>
      <c r="F3114">
        <v>9606</v>
      </c>
      <c r="G3114" s="139">
        <v>2011</v>
      </c>
      <c r="H3114" t="s">
        <v>144</v>
      </c>
      <c r="I3114">
        <v>557.9</v>
      </c>
    </row>
    <row r="3115" spans="1:9" ht="14.25" customHeight="1">
      <c r="A3115" s="1" t="s">
        <v>646</v>
      </c>
      <c r="B3115" s="1">
        <v>4868</v>
      </c>
      <c r="C3115" s="210">
        <v>12</v>
      </c>
      <c r="D3115" s="1">
        <v>388</v>
      </c>
      <c r="E3115" t="s">
        <v>250</v>
      </c>
      <c r="F3115" s="537">
        <v>9601</v>
      </c>
      <c r="G3115" s="139">
        <v>2011</v>
      </c>
      <c r="H3115" t="s">
        <v>155</v>
      </c>
      <c r="I3115">
        <v>388</v>
      </c>
    </row>
    <row r="3116" spans="1:9" ht="14.25" customHeight="1">
      <c r="A3116" s="1" t="s">
        <v>646</v>
      </c>
      <c r="B3116" s="1">
        <v>4868</v>
      </c>
      <c r="C3116" s="210">
        <v>11</v>
      </c>
      <c r="D3116" s="1">
        <v>416</v>
      </c>
      <c r="E3116" t="s">
        <v>250</v>
      </c>
      <c r="F3116">
        <v>9601</v>
      </c>
      <c r="G3116" s="139">
        <v>2011</v>
      </c>
      <c r="H3116" t="s">
        <v>154</v>
      </c>
      <c r="I3116">
        <v>416</v>
      </c>
    </row>
    <row r="3117" spans="1:9" ht="14.25" customHeight="1">
      <c r="A3117" s="1" t="s">
        <v>646</v>
      </c>
      <c r="B3117" s="1">
        <v>4868</v>
      </c>
      <c r="C3117" s="210">
        <v>10</v>
      </c>
      <c r="D3117" s="1">
        <v>448</v>
      </c>
      <c r="E3117" t="s">
        <v>250</v>
      </c>
      <c r="F3117">
        <v>9601</v>
      </c>
      <c r="G3117" s="139">
        <v>2011</v>
      </c>
      <c r="H3117" t="s">
        <v>153</v>
      </c>
      <c r="I3117">
        <v>448</v>
      </c>
    </row>
    <row r="3118" spans="1:9" ht="14.25" customHeight="1">
      <c r="A3118" s="1" t="s">
        <v>646</v>
      </c>
      <c r="B3118" s="1">
        <v>4868</v>
      </c>
      <c r="C3118" s="210">
        <v>9</v>
      </c>
      <c r="D3118" s="1">
        <v>482</v>
      </c>
      <c r="E3118" t="s">
        <v>250</v>
      </c>
      <c r="F3118">
        <v>9601</v>
      </c>
      <c r="G3118" s="139">
        <v>2011</v>
      </c>
      <c r="H3118" t="s">
        <v>152</v>
      </c>
      <c r="I3118">
        <v>482</v>
      </c>
    </row>
    <row r="3119" spans="1:9" ht="14.25" customHeight="1">
      <c r="A3119" s="1" t="s">
        <v>646</v>
      </c>
      <c r="B3119" s="1">
        <v>4868</v>
      </c>
      <c r="C3119" s="210">
        <v>8</v>
      </c>
      <c r="D3119" s="1">
        <v>416</v>
      </c>
      <c r="E3119" t="s">
        <v>250</v>
      </c>
      <c r="F3119">
        <v>9601</v>
      </c>
      <c r="G3119" s="139">
        <v>2011</v>
      </c>
      <c r="H3119" t="s">
        <v>151</v>
      </c>
      <c r="I3119">
        <v>416</v>
      </c>
    </row>
    <row r="3120" spans="1:9" ht="14.25" customHeight="1">
      <c r="A3120" s="1" t="s">
        <v>646</v>
      </c>
      <c r="B3120" s="1">
        <v>4868</v>
      </c>
      <c r="C3120" s="210">
        <v>7</v>
      </c>
      <c r="D3120" s="1">
        <v>407</v>
      </c>
      <c r="E3120" t="s">
        <v>250</v>
      </c>
      <c r="F3120">
        <v>9601</v>
      </c>
      <c r="G3120" s="139">
        <v>2011</v>
      </c>
      <c r="H3120" t="s">
        <v>150</v>
      </c>
      <c r="I3120">
        <v>407</v>
      </c>
    </row>
    <row r="3121" spans="1:9" ht="14.25" customHeight="1">
      <c r="A3121" s="1" t="s">
        <v>646</v>
      </c>
      <c r="B3121" s="1">
        <v>4868</v>
      </c>
      <c r="C3121" s="210">
        <v>6</v>
      </c>
      <c r="D3121" s="1">
        <v>370</v>
      </c>
      <c r="E3121" t="s">
        <v>250</v>
      </c>
      <c r="F3121">
        <v>9601</v>
      </c>
      <c r="G3121" s="139">
        <v>2011</v>
      </c>
      <c r="H3121" t="s">
        <v>149</v>
      </c>
      <c r="I3121">
        <v>370</v>
      </c>
    </row>
    <row r="3122" spans="1:9" ht="14.25" customHeight="1">
      <c r="A3122" s="1" t="s">
        <v>646</v>
      </c>
      <c r="B3122" s="1">
        <v>4868</v>
      </c>
      <c r="C3122" s="210">
        <v>5</v>
      </c>
      <c r="D3122" s="1">
        <v>406</v>
      </c>
      <c r="E3122" t="s">
        <v>250</v>
      </c>
      <c r="F3122">
        <v>9601</v>
      </c>
      <c r="G3122" s="139">
        <v>2011</v>
      </c>
      <c r="H3122" t="s">
        <v>148</v>
      </c>
      <c r="I3122">
        <v>406</v>
      </c>
    </row>
    <row r="3123" spans="1:9" ht="14.25" customHeight="1">
      <c r="A3123" s="1" t="s">
        <v>646</v>
      </c>
      <c r="B3123" s="1">
        <v>4868</v>
      </c>
      <c r="C3123" s="210">
        <v>4</v>
      </c>
      <c r="D3123" s="1">
        <v>375</v>
      </c>
      <c r="E3123" t="s">
        <v>250</v>
      </c>
      <c r="F3123">
        <v>9601</v>
      </c>
      <c r="G3123" s="139">
        <v>2011</v>
      </c>
      <c r="H3123" t="s">
        <v>147</v>
      </c>
      <c r="I3123">
        <v>375</v>
      </c>
    </row>
    <row r="3124" spans="1:9" ht="14.25" customHeight="1">
      <c r="A3124" s="1" t="s">
        <v>646</v>
      </c>
      <c r="B3124" s="1">
        <v>4868</v>
      </c>
      <c r="C3124" s="210">
        <v>3</v>
      </c>
      <c r="D3124" s="1">
        <v>419</v>
      </c>
      <c r="E3124" t="s">
        <v>250</v>
      </c>
      <c r="F3124">
        <v>9601</v>
      </c>
      <c r="G3124" s="139">
        <v>2011</v>
      </c>
      <c r="H3124" t="s">
        <v>146</v>
      </c>
      <c r="I3124">
        <v>419</v>
      </c>
    </row>
    <row r="3125" spans="1:9" ht="14.25" customHeight="1">
      <c r="A3125" s="1" t="s">
        <v>646</v>
      </c>
      <c r="B3125" s="1">
        <v>4868</v>
      </c>
      <c r="C3125" s="210">
        <v>2</v>
      </c>
      <c r="D3125" s="1">
        <v>365</v>
      </c>
      <c r="E3125" t="s">
        <v>250</v>
      </c>
      <c r="F3125">
        <v>9601</v>
      </c>
      <c r="G3125" s="139">
        <v>2011</v>
      </c>
      <c r="H3125" t="s">
        <v>145</v>
      </c>
      <c r="I3125">
        <v>365</v>
      </c>
    </row>
    <row r="3126" spans="1:9" ht="14.25" customHeight="1">
      <c r="A3126" s="1" t="s">
        <v>646</v>
      </c>
      <c r="B3126" s="1">
        <v>4868</v>
      </c>
      <c r="C3126" s="210">
        <v>1</v>
      </c>
      <c r="D3126" s="1">
        <v>376</v>
      </c>
      <c r="E3126" t="s">
        <v>250</v>
      </c>
      <c r="F3126">
        <v>9601</v>
      </c>
      <c r="G3126" s="139">
        <v>2011</v>
      </c>
      <c r="H3126" t="s">
        <v>144</v>
      </c>
      <c r="I3126">
        <v>376</v>
      </c>
    </row>
    <row r="3127" spans="1:9" ht="14.25" customHeight="1">
      <c r="A3127" s="1" t="s">
        <v>647</v>
      </c>
      <c r="B3127" s="1">
        <v>128</v>
      </c>
      <c r="C3127" s="210">
        <v>12</v>
      </c>
      <c r="D3127" s="1">
        <v>10</v>
      </c>
      <c r="E3127" t="s">
        <v>250</v>
      </c>
      <c r="F3127">
        <v>9602</v>
      </c>
      <c r="G3127" s="139">
        <v>2011</v>
      </c>
      <c r="H3127" t="s">
        <v>155</v>
      </c>
      <c r="I3127">
        <v>10</v>
      </c>
    </row>
    <row r="3128" spans="1:9" ht="14.25" customHeight="1">
      <c r="A3128" s="1" t="s">
        <v>647</v>
      </c>
      <c r="B3128" s="1">
        <v>128</v>
      </c>
      <c r="C3128" s="210">
        <v>11</v>
      </c>
      <c r="D3128" s="1">
        <v>11</v>
      </c>
      <c r="E3128" t="s">
        <v>250</v>
      </c>
      <c r="F3128">
        <v>9602</v>
      </c>
      <c r="G3128" s="139">
        <v>2011</v>
      </c>
      <c r="H3128" t="s">
        <v>154</v>
      </c>
      <c r="I3128">
        <v>11</v>
      </c>
    </row>
    <row r="3129" spans="1:9" ht="14.25" customHeight="1">
      <c r="A3129" s="1" t="s">
        <v>647</v>
      </c>
      <c r="B3129" s="1">
        <v>128</v>
      </c>
      <c r="C3129" s="210">
        <v>10</v>
      </c>
      <c r="D3129" s="1">
        <v>12</v>
      </c>
      <c r="E3129" t="s">
        <v>250</v>
      </c>
      <c r="F3129">
        <v>9602</v>
      </c>
      <c r="G3129" s="139">
        <v>2011</v>
      </c>
      <c r="H3129" t="s">
        <v>153</v>
      </c>
      <c r="I3129">
        <v>12</v>
      </c>
    </row>
    <row r="3130" spans="1:9" ht="14.25" customHeight="1">
      <c r="A3130" s="1" t="s">
        <v>647</v>
      </c>
      <c r="B3130" s="1">
        <v>128</v>
      </c>
      <c r="C3130" s="210">
        <v>9</v>
      </c>
      <c r="D3130" s="1">
        <v>12</v>
      </c>
      <c r="E3130" t="s">
        <v>250</v>
      </c>
      <c r="F3130">
        <v>9602</v>
      </c>
      <c r="G3130" s="139">
        <v>2011</v>
      </c>
      <c r="H3130" t="s">
        <v>152</v>
      </c>
      <c r="I3130">
        <v>12</v>
      </c>
    </row>
    <row r="3131" spans="1:9" ht="14.25" customHeight="1">
      <c r="A3131" s="1" t="s">
        <v>647</v>
      </c>
      <c r="B3131" s="1">
        <v>128</v>
      </c>
      <c r="C3131" s="210">
        <v>8</v>
      </c>
      <c r="D3131" s="1">
        <v>11</v>
      </c>
      <c r="E3131" t="s">
        <v>250</v>
      </c>
      <c r="F3131">
        <v>9602</v>
      </c>
      <c r="G3131" s="139">
        <v>2011</v>
      </c>
      <c r="H3131" t="s">
        <v>151</v>
      </c>
      <c r="I3131">
        <v>11</v>
      </c>
    </row>
    <row r="3132" spans="1:9" ht="14.25" customHeight="1">
      <c r="A3132" s="1" t="s">
        <v>647</v>
      </c>
      <c r="B3132" s="1">
        <v>128</v>
      </c>
      <c r="C3132" s="210">
        <v>7</v>
      </c>
      <c r="D3132" s="1">
        <v>11</v>
      </c>
      <c r="E3132" t="s">
        <v>250</v>
      </c>
      <c r="F3132">
        <v>9602</v>
      </c>
      <c r="G3132" s="139">
        <v>2011</v>
      </c>
      <c r="H3132" t="s">
        <v>150</v>
      </c>
      <c r="I3132">
        <v>11</v>
      </c>
    </row>
    <row r="3133" spans="1:9" ht="14.25" customHeight="1">
      <c r="A3133" s="1" t="s">
        <v>647</v>
      </c>
      <c r="B3133" s="1">
        <v>128</v>
      </c>
      <c r="C3133" s="210">
        <v>6</v>
      </c>
      <c r="D3133" s="1">
        <v>10</v>
      </c>
      <c r="E3133" t="s">
        <v>250</v>
      </c>
      <c r="F3133">
        <v>9602</v>
      </c>
      <c r="G3133" s="139">
        <v>2011</v>
      </c>
      <c r="H3133" t="s">
        <v>149</v>
      </c>
      <c r="I3133">
        <v>10</v>
      </c>
    </row>
    <row r="3134" spans="1:9" ht="14.25" customHeight="1">
      <c r="A3134" s="1" t="s">
        <v>647</v>
      </c>
      <c r="B3134" s="1">
        <v>128</v>
      </c>
      <c r="C3134" s="210">
        <v>5</v>
      </c>
      <c r="D3134" s="1">
        <v>11</v>
      </c>
      <c r="E3134" t="s">
        <v>250</v>
      </c>
      <c r="F3134">
        <v>9602</v>
      </c>
      <c r="G3134" s="139">
        <v>2011</v>
      </c>
      <c r="H3134" t="s">
        <v>148</v>
      </c>
      <c r="I3134">
        <v>11</v>
      </c>
    </row>
    <row r="3135" spans="1:9" ht="14.25" customHeight="1">
      <c r="A3135" s="1" t="s">
        <v>647</v>
      </c>
      <c r="B3135" s="1">
        <v>128</v>
      </c>
      <c r="C3135" s="210">
        <v>4</v>
      </c>
      <c r="D3135" s="1">
        <v>10</v>
      </c>
      <c r="E3135" t="s">
        <v>250</v>
      </c>
      <c r="F3135">
        <v>9602</v>
      </c>
      <c r="G3135" s="139">
        <v>2011</v>
      </c>
      <c r="H3135" t="s">
        <v>147</v>
      </c>
      <c r="I3135">
        <v>10</v>
      </c>
    </row>
    <row r="3136" spans="1:9" ht="14.25" customHeight="1">
      <c r="A3136" s="1" t="s">
        <v>647</v>
      </c>
      <c r="B3136" s="1">
        <v>128</v>
      </c>
      <c r="C3136" s="210">
        <v>3</v>
      </c>
      <c r="D3136" s="1">
        <v>11</v>
      </c>
      <c r="E3136" t="s">
        <v>250</v>
      </c>
      <c r="F3136">
        <v>9602</v>
      </c>
      <c r="G3136" s="139">
        <v>2011</v>
      </c>
      <c r="H3136" t="s">
        <v>146</v>
      </c>
      <c r="I3136">
        <v>11</v>
      </c>
    </row>
    <row r="3137" spans="1:9" ht="14.25" customHeight="1">
      <c r="A3137" s="1" t="s">
        <v>647</v>
      </c>
      <c r="B3137" s="1">
        <v>128</v>
      </c>
      <c r="C3137" s="210">
        <v>2</v>
      </c>
      <c r="D3137" s="1">
        <v>9</v>
      </c>
      <c r="E3137" t="s">
        <v>250</v>
      </c>
      <c r="F3137">
        <v>9602</v>
      </c>
      <c r="G3137" s="139">
        <v>2011</v>
      </c>
      <c r="H3137" t="s">
        <v>145</v>
      </c>
      <c r="I3137">
        <v>9</v>
      </c>
    </row>
    <row r="3138" spans="1:9" ht="14.25" customHeight="1">
      <c r="A3138" s="1" t="s">
        <v>647</v>
      </c>
      <c r="B3138" s="1">
        <v>128</v>
      </c>
      <c r="C3138" s="210">
        <v>1</v>
      </c>
      <c r="D3138" s="1">
        <v>10</v>
      </c>
      <c r="E3138" t="s">
        <v>250</v>
      </c>
      <c r="F3138">
        <v>9602</v>
      </c>
      <c r="G3138" s="139">
        <v>2011</v>
      </c>
      <c r="H3138" t="s">
        <v>144</v>
      </c>
      <c r="I3138">
        <v>10</v>
      </c>
    </row>
    <row r="3139" spans="1:9" ht="14.25" customHeight="1">
      <c r="A3139" s="1" t="s">
        <v>648</v>
      </c>
      <c r="B3139" s="1">
        <v>467</v>
      </c>
      <c r="C3139" s="210">
        <v>12</v>
      </c>
      <c r="D3139" s="1">
        <v>39</v>
      </c>
      <c r="E3139" t="s">
        <v>250</v>
      </c>
      <c r="F3139">
        <v>9603</v>
      </c>
      <c r="G3139" s="139">
        <v>2011</v>
      </c>
      <c r="H3139" t="s">
        <v>155</v>
      </c>
      <c r="I3139">
        <v>39</v>
      </c>
    </row>
    <row r="3140" spans="1:9" ht="14.25" customHeight="1">
      <c r="A3140" s="1" t="s">
        <v>648</v>
      </c>
      <c r="B3140" s="1">
        <v>467</v>
      </c>
      <c r="C3140" s="210">
        <v>11</v>
      </c>
      <c r="D3140" s="1">
        <v>39</v>
      </c>
      <c r="E3140" t="s">
        <v>250</v>
      </c>
      <c r="F3140">
        <v>9603</v>
      </c>
      <c r="G3140" s="139">
        <v>2011</v>
      </c>
      <c r="H3140" t="s">
        <v>154</v>
      </c>
      <c r="I3140">
        <v>39</v>
      </c>
    </row>
    <row r="3141" spans="1:9" ht="14.25" customHeight="1">
      <c r="A3141" s="1" t="s">
        <v>648</v>
      </c>
      <c r="B3141" s="1">
        <v>467</v>
      </c>
      <c r="C3141" s="210">
        <v>10</v>
      </c>
      <c r="D3141" s="1">
        <v>29</v>
      </c>
      <c r="E3141" t="s">
        <v>250</v>
      </c>
      <c r="F3141">
        <v>9603</v>
      </c>
      <c r="G3141" s="139">
        <v>2011</v>
      </c>
      <c r="H3141" t="s">
        <v>153</v>
      </c>
      <c r="I3141">
        <v>29</v>
      </c>
    </row>
    <row r="3142" spans="1:9" ht="14.25" customHeight="1">
      <c r="A3142" s="1" t="s">
        <v>648</v>
      </c>
      <c r="B3142" s="1">
        <v>467</v>
      </c>
      <c r="C3142" s="210">
        <v>9</v>
      </c>
      <c r="D3142" s="1">
        <v>36</v>
      </c>
      <c r="E3142" t="s">
        <v>250</v>
      </c>
      <c r="F3142">
        <v>9603</v>
      </c>
      <c r="G3142" s="139">
        <v>2011</v>
      </c>
      <c r="H3142" t="s">
        <v>152</v>
      </c>
      <c r="I3142">
        <v>36</v>
      </c>
    </row>
    <row r="3143" spans="1:9" ht="14.25" customHeight="1">
      <c r="A3143" s="1" t="s">
        <v>648</v>
      </c>
      <c r="B3143" s="1">
        <v>467</v>
      </c>
      <c r="C3143" s="210">
        <v>8</v>
      </c>
      <c r="D3143" s="1">
        <v>42</v>
      </c>
      <c r="E3143" t="s">
        <v>250</v>
      </c>
      <c r="F3143">
        <v>9603</v>
      </c>
      <c r="G3143" s="139">
        <v>2011</v>
      </c>
      <c r="H3143" t="s">
        <v>151</v>
      </c>
      <c r="I3143">
        <v>42</v>
      </c>
    </row>
    <row r="3144" spans="1:9" ht="14.25" customHeight="1">
      <c r="A3144" s="1" t="s">
        <v>648</v>
      </c>
      <c r="B3144" s="1">
        <v>467</v>
      </c>
      <c r="C3144" s="210">
        <v>7</v>
      </c>
      <c r="D3144" s="1">
        <v>40</v>
      </c>
      <c r="E3144" t="s">
        <v>250</v>
      </c>
      <c r="F3144">
        <v>9603</v>
      </c>
      <c r="G3144" s="139">
        <v>2011</v>
      </c>
      <c r="H3144" t="s">
        <v>150</v>
      </c>
      <c r="I3144">
        <v>40</v>
      </c>
    </row>
    <row r="3145" spans="1:9" ht="14.25" customHeight="1">
      <c r="A3145" s="1" t="s">
        <v>648</v>
      </c>
      <c r="B3145" s="1">
        <v>467</v>
      </c>
      <c r="C3145" s="210">
        <v>6</v>
      </c>
      <c r="D3145" s="1">
        <v>45</v>
      </c>
      <c r="E3145" t="s">
        <v>250</v>
      </c>
      <c r="F3145">
        <v>9603</v>
      </c>
      <c r="G3145" s="139">
        <v>2011</v>
      </c>
      <c r="H3145" t="s">
        <v>149</v>
      </c>
      <c r="I3145">
        <v>45</v>
      </c>
    </row>
    <row r="3146" spans="1:9" ht="14.25" customHeight="1">
      <c r="A3146" s="1" t="s">
        <v>648</v>
      </c>
      <c r="B3146" s="1">
        <v>467</v>
      </c>
      <c r="C3146" s="210">
        <v>5</v>
      </c>
      <c r="D3146" s="1">
        <v>46</v>
      </c>
      <c r="E3146" t="s">
        <v>250</v>
      </c>
      <c r="F3146">
        <v>9603</v>
      </c>
      <c r="G3146" s="139">
        <v>2011</v>
      </c>
      <c r="H3146" t="s">
        <v>148</v>
      </c>
      <c r="I3146">
        <v>46</v>
      </c>
    </row>
    <row r="3147" spans="1:9" ht="14.25" customHeight="1">
      <c r="A3147" s="1" t="s">
        <v>648</v>
      </c>
      <c r="B3147" s="1">
        <v>467</v>
      </c>
      <c r="C3147" s="210">
        <v>4</v>
      </c>
      <c r="D3147" s="1">
        <v>41</v>
      </c>
      <c r="E3147" t="s">
        <v>250</v>
      </c>
      <c r="F3147">
        <v>9603</v>
      </c>
      <c r="G3147" s="139">
        <v>2011</v>
      </c>
      <c r="H3147" t="s">
        <v>147</v>
      </c>
      <c r="I3147">
        <v>41</v>
      </c>
    </row>
    <row r="3148" spans="1:9" ht="14.25" customHeight="1">
      <c r="A3148" s="1" t="s">
        <v>648</v>
      </c>
      <c r="B3148" s="1">
        <v>467</v>
      </c>
      <c r="C3148" s="210">
        <v>3</v>
      </c>
      <c r="D3148" s="1">
        <v>41</v>
      </c>
      <c r="E3148" t="s">
        <v>250</v>
      </c>
      <c r="F3148">
        <v>9603</v>
      </c>
      <c r="G3148" s="139">
        <v>2011</v>
      </c>
      <c r="H3148" t="s">
        <v>146</v>
      </c>
      <c r="I3148">
        <v>41</v>
      </c>
    </row>
    <row r="3149" spans="1:9" ht="14.25" customHeight="1">
      <c r="A3149" s="1" t="s">
        <v>648</v>
      </c>
      <c r="B3149" s="1">
        <v>467</v>
      </c>
      <c r="C3149" s="210">
        <v>2</v>
      </c>
      <c r="D3149" s="1">
        <v>38</v>
      </c>
      <c r="E3149" t="s">
        <v>250</v>
      </c>
      <c r="F3149">
        <v>9603</v>
      </c>
      <c r="G3149" s="139">
        <v>2011</v>
      </c>
      <c r="H3149" t="s">
        <v>145</v>
      </c>
      <c r="I3149">
        <v>38</v>
      </c>
    </row>
    <row r="3150" spans="1:9" ht="14.25" customHeight="1">
      <c r="A3150" s="1" t="s">
        <v>648</v>
      </c>
      <c r="B3150" s="1">
        <v>467</v>
      </c>
      <c r="C3150" s="210">
        <v>1</v>
      </c>
      <c r="D3150" s="1">
        <v>31</v>
      </c>
      <c r="E3150" t="s">
        <v>250</v>
      </c>
      <c r="F3150">
        <v>9603</v>
      </c>
      <c r="G3150" s="139">
        <v>2011</v>
      </c>
      <c r="H3150" t="s">
        <v>144</v>
      </c>
      <c r="I3150">
        <v>31</v>
      </c>
    </row>
    <row r="3151" spans="1:9" ht="14.25" customHeight="1">
      <c r="A3151" s="1" t="s">
        <v>649</v>
      </c>
      <c r="B3151" s="1">
        <v>8.5</v>
      </c>
      <c r="C3151" s="210">
        <v>12</v>
      </c>
      <c r="D3151" s="1">
        <v>0.99</v>
      </c>
      <c r="E3151" t="s">
        <v>250</v>
      </c>
      <c r="F3151">
        <v>9604</v>
      </c>
      <c r="G3151" s="139">
        <v>2011</v>
      </c>
      <c r="H3151" t="s">
        <v>155</v>
      </c>
      <c r="I3151">
        <v>0.99</v>
      </c>
    </row>
    <row r="3152" spans="1:9" ht="14.25" customHeight="1">
      <c r="A3152" s="1" t="s">
        <v>649</v>
      </c>
      <c r="B3152" s="1">
        <v>8.5</v>
      </c>
      <c r="C3152" s="210">
        <v>11</v>
      </c>
      <c r="D3152" s="1">
        <v>0.79</v>
      </c>
      <c r="E3152" t="s">
        <v>250</v>
      </c>
      <c r="F3152">
        <v>9604</v>
      </c>
      <c r="G3152" s="139">
        <v>2011</v>
      </c>
      <c r="H3152" t="s">
        <v>154</v>
      </c>
      <c r="I3152">
        <v>0.79</v>
      </c>
    </row>
    <row r="3153" spans="1:9" ht="14.25" customHeight="1">
      <c r="A3153" s="1" t="s">
        <v>649</v>
      </c>
      <c r="B3153" s="1">
        <v>8.5</v>
      </c>
      <c r="C3153" s="210">
        <v>10</v>
      </c>
      <c r="D3153" s="1">
        <v>0.43</v>
      </c>
      <c r="E3153" t="s">
        <v>250</v>
      </c>
      <c r="F3153">
        <v>9604</v>
      </c>
      <c r="G3153" s="139">
        <v>2011</v>
      </c>
      <c r="H3153" t="s">
        <v>153</v>
      </c>
      <c r="I3153">
        <v>0.43</v>
      </c>
    </row>
    <row r="3154" spans="1:9" ht="14.25" customHeight="1">
      <c r="A3154" s="1" t="s">
        <v>649</v>
      </c>
      <c r="B3154" s="1">
        <v>8.5</v>
      </c>
      <c r="C3154" s="210">
        <v>9</v>
      </c>
      <c r="D3154" s="1">
        <v>0.52</v>
      </c>
      <c r="E3154" t="s">
        <v>250</v>
      </c>
      <c r="F3154">
        <v>9604</v>
      </c>
      <c r="G3154" s="139">
        <v>2011</v>
      </c>
      <c r="H3154" t="s">
        <v>152</v>
      </c>
      <c r="I3154">
        <v>0.52</v>
      </c>
    </row>
    <row r="3155" spans="1:9" ht="14.25" customHeight="1">
      <c r="A3155" s="1" t="s">
        <v>649</v>
      </c>
      <c r="B3155" s="1">
        <v>8.5</v>
      </c>
      <c r="C3155" s="210">
        <v>8</v>
      </c>
      <c r="D3155" s="1">
        <v>0.44</v>
      </c>
      <c r="E3155" t="s">
        <v>250</v>
      </c>
      <c r="F3155">
        <v>9604</v>
      </c>
      <c r="G3155" s="139">
        <v>2011</v>
      </c>
      <c r="H3155" t="s">
        <v>151</v>
      </c>
      <c r="I3155">
        <v>0.44</v>
      </c>
    </row>
    <row r="3156" spans="1:9" ht="14.25" customHeight="1">
      <c r="A3156" s="1" t="s">
        <v>649</v>
      </c>
      <c r="B3156" s="1">
        <v>8.5</v>
      </c>
      <c r="C3156" s="210">
        <v>7</v>
      </c>
      <c r="D3156" s="1">
        <v>0.73</v>
      </c>
      <c r="E3156" t="s">
        <v>250</v>
      </c>
      <c r="F3156">
        <v>9604</v>
      </c>
      <c r="G3156" s="139">
        <v>2011</v>
      </c>
      <c r="H3156" t="s">
        <v>150</v>
      </c>
      <c r="I3156">
        <v>0.73</v>
      </c>
    </row>
    <row r="3157" spans="1:9" ht="14.25" customHeight="1">
      <c r="A3157" s="1" t="s">
        <v>649</v>
      </c>
      <c r="B3157" s="1">
        <v>8.5</v>
      </c>
      <c r="C3157" s="210">
        <v>6</v>
      </c>
      <c r="D3157" s="1">
        <v>0.77</v>
      </c>
      <c r="E3157" t="s">
        <v>250</v>
      </c>
      <c r="F3157">
        <v>9604</v>
      </c>
      <c r="G3157" s="139">
        <v>2011</v>
      </c>
      <c r="H3157" t="s">
        <v>149</v>
      </c>
      <c r="I3157">
        <v>0.77</v>
      </c>
    </row>
    <row r="3158" spans="1:9" ht="14.25" customHeight="1">
      <c r="A3158" s="1" t="s">
        <v>649</v>
      </c>
      <c r="B3158" s="1">
        <v>8.5</v>
      </c>
      <c r="C3158" s="210">
        <v>5</v>
      </c>
      <c r="D3158" s="1">
        <v>0.95</v>
      </c>
      <c r="E3158" t="s">
        <v>250</v>
      </c>
      <c r="F3158">
        <v>9604</v>
      </c>
      <c r="G3158" s="139">
        <v>2011</v>
      </c>
      <c r="H3158" t="s">
        <v>148</v>
      </c>
      <c r="I3158">
        <v>0.95</v>
      </c>
    </row>
    <row r="3159" spans="1:9" ht="14.25" customHeight="1">
      <c r="A3159" s="1" t="s">
        <v>649</v>
      </c>
      <c r="B3159" s="1">
        <v>8.5</v>
      </c>
      <c r="C3159" s="210">
        <v>4</v>
      </c>
      <c r="D3159" s="1">
        <v>0.53</v>
      </c>
      <c r="E3159" t="s">
        <v>250</v>
      </c>
      <c r="F3159">
        <v>9604</v>
      </c>
      <c r="G3159" s="139">
        <v>2011</v>
      </c>
      <c r="H3159" t="s">
        <v>147</v>
      </c>
      <c r="I3159">
        <v>0.53</v>
      </c>
    </row>
    <row r="3160" spans="1:9" ht="14.25" customHeight="1">
      <c r="A3160" s="1" t="s">
        <v>649</v>
      </c>
      <c r="B3160" s="1">
        <v>8.5</v>
      </c>
      <c r="C3160" s="210">
        <v>3</v>
      </c>
      <c r="D3160" s="1">
        <v>0.93</v>
      </c>
      <c r="E3160" t="s">
        <v>250</v>
      </c>
      <c r="F3160">
        <v>9604</v>
      </c>
      <c r="G3160" s="139">
        <v>2011</v>
      </c>
      <c r="H3160" t="s">
        <v>146</v>
      </c>
      <c r="I3160">
        <v>0.93</v>
      </c>
    </row>
    <row r="3161" spans="1:9" ht="14.25" customHeight="1">
      <c r="A3161" s="1" t="s">
        <v>649</v>
      </c>
      <c r="B3161" s="1">
        <v>8.5</v>
      </c>
      <c r="C3161" s="210">
        <v>2</v>
      </c>
      <c r="D3161" s="1">
        <v>0.74</v>
      </c>
      <c r="E3161" t="s">
        <v>250</v>
      </c>
      <c r="F3161">
        <v>9604</v>
      </c>
      <c r="G3161" s="139">
        <v>2011</v>
      </c>
      <c r="H3161" t="s">
        <v>145</v>
      </c>
      <c r="I3161">
        <v>0.74</v>
      </c>
    </row>
    <row r="3162" spans="1:9" ht="14.25" customHeight="1">
      <c r="A3162" s="1" t="s">
        <v>649</v>
      </c>
      <c r="B3162" s="1">
        <v>8.5</v>
      </c>
      <c r="C3162" s="210">
        <v>1</v>
      </c>
      <c r="D3162" s="1">
        <v>0.68</v>
      </c>
      <c r="E3162" t="s">
        <v>250</v>
      </c>
      <c r="F3162">
        <v>9604</v>
      </c>
      <c r="G3162" s="139">
        <v>2011</v>
      </c>
      <c r="H3162" t="s">
        <v>144</v>
      </c>
      <c r="I3162">
        <v>0.68</v>
      </c>
    </row>
    <row r="3163" spans="1:9" ht="14.25" customHeight="1">
      <c r="A3163" s="1" t="s">
        <v>650</v>
      </c>
      <c r="B3163" s="1">
        <v>205</v>
      </c>
      <c r="C3163" s="210">
        <v>12</v>
      </c>
      <c r="D3163" s="1">
        <v>17</v>
      </c>
      <c r="E3163" t="s">
        <v>250</v>
      </c>
      <c r="F3163">
        <v>9605</v>
      </c>
      <c r="G3163" s="139">
        <v>2011</v>
      </c>
      <c r="H3163" t="s">
        <v>155</v>
      </c>
      <c r="I3163">
        <v>17</v>
      </c>
    </row>
    <row r="3164" spans="1:9" ht="14.25" customHeight="1">
      <c r="A3164" s="1" t="s">
        <v>650</v>
      </c>
      <c r="B3164" s="1">
        <v>205</v>
      </c>
      <c r="C3164" s="210">
        <v>11</v>
      </c>
      <c r="D3164" s="1">
        <v>15</v>
      </c>
      <c r="E3164" t="s">
        <v>250</v>
      </c>
      <c r="F3164">
        <v>9605</v>
      </c>
      <c r="G3164" s="139">
        <v>2011</v>
      </c>
      <c r="H3164" t="s">
        <v>154</v>
      </c>
      <c r="I3164">
        <v>15</v>
      </c>
    </row>
    <row r="3165" spans="1:9" ht="14.25" customHeight="1">
      <c r="A3165" s="1" t="s">
        <v>650</v>
      </c>
      <c r="B3165" s="1">
        <v>205</v>
      </c>
      <c r="C3165" s="210">
        <v>10</v>
      </c>
      <c r="D3165" s="1">
        <v>14</v>
      </c>
      <c r="E3165" t="s">
        <v>250</v>
      </c>
      <c r="F3165">
        <v>9605</v>
      </c>
      <c r="G3165" s="139">
        <v>2011</v>
      </c>
      <c r="H3165" t="s">
        <v>153</v>
      </c>
      <c r="I3165">
        <v>14</v>
      </c>
    </row>
    <row r="3166" spans="1:9" ht="14.25" customHeight="1">
      <c r="A3166" s="1" t="s">
        <v>650</v>
      </c>
      <c r="B3166" s="1">
        <v>205</v>
      </c>
      <c r="C3166" s="210">
        <v>9</v>
      </c>
      <c r="D3166" s="1">
        <v>16</v>
      </c>
      <c r="E3166" t="s">
        <v>250</v>
      </c>
      <c r="F3166">
        <v>9605</v>
      </c>
      <c r="G3166" s="139">
        <v>2011</v>
      </c>
      <c r="H3166" t="s">
        <v>152</v>
      </c>
      <c r="I3166">
        <v>16</v>
      </c>
    </row>
    <row r="3167" spans="1:9" ht="14.25" customHeight="1">
      <c r="A3167" s="1" t="s">
        <v>650</v>
      </c>
      <c r="B3167" s="1">
        <v>205</v>
      </c>
      <c r="C3167" s="210">
        <v>8</v>
      </c>
      <c r="D3167" s="1">
        <v>14</v>
      </c>
      <c r="E3167" t="s">
        <v>250</v>
      </c>
      <c r="F3167">
        <v>9605</v>
      </c>
      <c r="G3167" s="139">
        <v>2011</v>
      </c>
      <c r="H3167" t="s">
        <v>151</v>
      </c>
      <c r="I3167">
        <v>14</v>
      </c>
    </row>
    <row r="3168" spans="1:9" ht="14.25" customHeight="1">
      <c r="A3168" s="1" t="s">
        <v>650</v>
      </c>
      <c r="B3168" s="1">
        <v>205</v>
      </c>
      <c r="C3168" s="210">
        <v>7</v>
      </c>
      <c r="D3168" s="1">
        <v>17</v>
      </c>
      <c r="E3168" t="s">
        <v>250</v>
      </c>
      <c r="F3168">
        <v>9605</v>
      </c>
      <c r="G3168" s="139">
        <v>2011</v>
      </c>
      <c r="H3168" t="s">
        <v>150</v>
      </c>
      <c r="I3168">
        <v>17</v>
      </c>
    </row>
    <row r="3169" spans="1:9" ht="14.25" customHeight="1">
      <c r="A3169" s="1" t="s">
        <v>650</v>
      </c>
      <c r="B3169" s="1">
        <v>205</v>
      </c>
      <c r="C3169" s="210">
        <v>6</v>
      </c>
      <c r="D3169" s="1">
        <v>17</v>
      </c>
      <c r="E3169" t="s">
        <v>250</v>
      </c>
      <c r="F3169">
        <v>9605</v>
      </c>
      <c r="G3169" s="139">
        <v>2011</v>
      </c>
      <c r="H3169" t="s">
        <v>149</v>
      </c>
      <c r="I3169">
        <v>17</v>
      </c>
    </row>
    <row r="3170" spans="1:9" ht="14.25" customHeight="1">
      <c r="A3170" s="1" t="s">
        <v>650</v>
      </c>
      <c r="B3170" s="1">
        <v>205</v>
      </c>
      <c r="C3170" s="210">
        <v>5</v>
      </c>
      <c r="D3170" s="1">
        <v>16</v>
      </c>
      <c r="E3170" t="s">
        <v>250</v>
      </c>
      <c r="F3170">
        <v>9605</v>
      </c>
      <c r="G3170" s="139">
        <v>2011</v>
      </c>
      <c r="H3170" t="s">
        <v>148</v>
      </c>
      <c r="I3170">
        <v>16</v>
      </c>
    </row>
    <row r="3171" spans="1:9" ht="14.25" customHeight="1">
      <c r="A3171" s="1" t="s">
        <v>650</v>
      </c>
      <c r="B3171" s="1">
        <v>205</v>
      </c>
      <c r="C3171" s="210">
        <v>4</v>
      </c>
      <c r="D3171" s="1">
        <v>15</v>
      </c>
      <c r="E3171" t="s">
        <v>250</v>
      </c>
      <c r="F3171">
        <v>9605</v>
      </c>
      <c r="G3171" s="139">
        <v>2011</v>
      </c>
      <c r="H3171" t="s">
        <v>147</v>
      </c>
      <c r="I3171">
        <v>15</v>
      </c>
    </row>
    <row r="3172" spans="1:9" ht="14.25" customHeight="1">
      <c r="A3172" s="1" t="s">
        <v>650</v>
      </c>
      <c r="B3172" s="1">
        <v>205</v>
      </c>
      <c r="C3172" s="210">
        <v>3</v>
      </c>
      <c r="D3172" s="1">
        <v>20</v>
      </c>
      <c r="E3172" t="s">
        <v>250</v>
      </c>
      <c r="F3172">
        <v>9605</v>
      </c>
      <c r="G3172" s="139">
        <v>2011</v>
      </c>
      <c r="H3172" t="s">
        <v>146</v>
      </c>
      <c r="I3172">
        <v>20</v>
      </c>
    </row>
    <row r="3173" spans="1:9" ht="14.25" customHeight="1">
      <c r="A3173" s="1" t="s">
        <v>650</v>
      </c>
      <c r="B3173" s="1">
        <v>205</v>
      </c>
      <c r="C3173" s="210">
        <v>2</v>
      </c>
      <c r="D3173" s="1">
        <v>15</v>
      </c>
      <c r="E3173" t="s">
        <v>250</v>
      </c>
      <c r="F3173">
        <v>9605</v>
      </c>
      <c r="G3173" s="139">
        <v>2011</v>
      </c>
      <c r="H3173" t="s">
        <v>145</v>
      </c>
      <c r="I3173">
        <v>15</v>
      </c>
    </row>
    <row r="3174" spans="1:9" ht="14.25" customHeight="1">
      <c r="A3174" s="1" t="s">
        <v>650</v>
      </c>
      <c r="B3174" s="1">
        <v>205</v>
      </c>
      <c r="C3174" s="210">
        <v>1</v>
      </c>
      <c r="D3174" s="1">
        <v>29</v>
      </c>
      <c r="E3174" t="s">
        <v>250</v>
      </c>
      <c r="F3174">
        <v>9605</v>
      </c>
      <c r="G3174" s="139">
        <v>2011</v>
      </c>
      <c r="H3174" t="s">
        <v>144</v>
      </c>
      <c r="I3174">
        <v>29</v>
      </c>
    </row>
    <row r="3175" spans="1:9" ht="14.25" customHeight="1">
      <c r="A3175" s="1" t="s">
        <v>651</v>
      </c>
      <c r="B3175" s="1">
        <v>1.1199999999999999</v>
      </c>
      <c r="C3175" s="210">
        <v>12</v>
      </c>
      <c r="D3175" s="1">
        <v>0.13</v>
      </c>
      <c r="E3175" t="s">
        <v>250</v>
      </c>
      <c r="F3175">
        <v>9606</v>
      </c>
      <c r="G3175" s="139">
        <v>2011</v>
      </c>
      <c r="H3175" t="s">
        <v>155</v>
      </c>
      <c r="I3175">
        <v>0.13</v>
      </c>
    </row>
    <row r="3176" spans="1:9" ht="14.25" customHeight="1">
      <c r="A3176" s="1" t="s">
        <v>651</v>
      </c>
      <c r="B3176" s="1">
        <v>1.1199999999999999</v>
      </c>
      <c r="C3176" s="210">
        <v>11</v>
      </c>
      <c r="D3176" s="1">
        <v>0.09</v>
      </c>
      <c r="E3176" t="s">
        <v>250</v>
      </c>
      <c r="F3176">
        <v>9606</v>
      </c>
      <c r="G3176" s="139">
        <v>2011</v>
      </c>
      <c r="H3176" t="s">
        <v>154</v>
      </c>
      <c r="I3176">
        <v>0.09</v>
      </c>
    </row>
    <row r="3177" spans="1:9" ht="14.25" customHeight="1">
      <c r="A3177" s="1" t="s">
        <v>651</v>
      </c>
      <c r="B3177" s="1">
        <v>1.1199999999999999</v>
      </c>
      <c r="C3177" s="210">
        <v>10</v>
      </c>
      <c r="D3177" s="1">
        <v>0.05</v>
      </c>
      <c r="E3177" t="s">
        <v>250</v>
      </c>
      <c r="F3177">
        <v>9606</v>
      </c>
      <c r="G3177" s="139">
        <v>2011</v>
      </c>
      <c r="H3177" t="s">
        <v>153</v>
      </c>
      <c r="I3177">
        <v>0.05</v>
      </c>
    </row>
    <row r="3178" spans="1:9" ht="14.25" customHeight="1">
      <c r="A3178" s="1" t="s">
        <v>651</v>
      </c>
      <c r="B3178" s="1">
        <v>1.1199999999999999</v>
      </c>
      <c r="C3178" s="210">
        <v>9</v>
      </c>
      <c r="D3178" s="1">
        <v>0.05</v>
      </c>
      <c r="E3178" t="s">
        <v>250</v>
      </c>
      <c r="F3178">
        <v>9606</v>
      </c>
      <c r="G3178" s="139">
        <v>2011</v>
      </c>
      <c r="H3178" t="s">
        <v>152</v>
      </c>
      <c r="I3178">
        <v>0.05</v>
      </c>
    </row>
    <row r="3179" spans="1:9" ht="14.25" customHeight="1">
      <c r="A3179" s="1" t="s">
        <v>651</v>
      </c>
      <c r="B3179" s="1">
        <v>1.1199999999999999</v>
      </c>
      <c r="C3179" s="210">
        <v>8</v>
      </c>
      <c r="D3179" s="1">
        <v>0.04</v>
      </c>
      <c r="E3179" t="s">
        <v>250</v>
      </c>
      <c r="F3179">
        <v>9606</v>
      </c>
      <c r="G3179" s="139">
        <v>2011</v>
      </c>
      <c r="H3179" t="s">
        <v>151</v>
      </c>
      <c r="I3179">
        <v>0.04</v>
      </c>
    </row>
    <row r="3180" spans="1:9" ht="14.25" customHeight="1">
      <c r="A3180" s="1" t="s">
        <v>651</v>
      </c>
      <c r="B3180" s="1">
        <v>1.1199999999999999</v>
      </c>
      <c r="C3180" s="210">
        <v>7</v>
      </c>
      <c r="D3180" s="1">
        <v>0.05</v>
      </c>
      <c r="E3180" t="s">
        <v>250</v>
      </c>
      <c r="F3180">
        <v>9606</v>
      </c>
      <c r="G3180" s="139">
        <v>2011</v>
      </c>
      <c r="H3180" t="s">
        <v>150</v>
      </c>
      <c r="I3180">
        <v>0.05</v>
      </c>
    </row>
    <row r="3181" spans="1:9" ht="14.25" customHeight="1">
      <c r="A3181" s="1" t="s">
        <v>651</v>
      </c>
      <c r="B3181" s="1">
        <v>1.1199999999999999</v>
      </c>
      <c r="C3181" s="210">
        <v>6</v>
      </c>
      <c r="D3181" s="1">
        <v>0.08</v>
      </c>
      <c r="E3181" t="s">
        <v>250</v>
      </c>
      <c r="F3181">
        <v>9606</v>
      </c>
      <c r="G3181" s="139">
        <v>2011</v>
      </c>
      <c r="H3181" t="s">
        <v>149</v>
      </c>
      <c r="I3181">
        <v>0.08</v>
      </c>
    </row>
    <row r="3182" spans="1:9" ht="14.25" customHeight="1">
      <c r="A3182" s="1" t="s">
        <v>651</v>
      </c>
      <c r="B3182" s="1">
        <v>1.1199999999999999</v>
      </c>
      <c r="C3182" s="210">
        <v>5</v>
      </c>
      <c r="D3182" s="1">
        <v>0.13</v>
      </c>
      <c r="E3182" t="s">
        <v>250</v>
      </c>
      <c r="F3182">
        <v>9606</v>
      </c>
      <c r="G3182" s="139">
        <v>2011</v>
      </c>
      <c r="H3182" t="s">
        <v>148</v>
      </c>
      <c r="I3182">
        <v>0.13</v>
      </c>
    </row>
    <row r="3183" spans="1:9" ht="14.25" customHeight="1">
      <c r="A3183" s="1" t="s">
        <v>651</v>
      </c>
      <c r="B3183" s="1">
        <v>1.1199999999999999</v>
      </c>
      <c r="C3183" s="210">
        <v>4</v>
      </c>
      <c r="D3183" s="1">
        <v>0.1</v>
      </c>
      <c r="E3183" t="s">
        <v>250</v>
      </c>
      <c r="F3183">
        <v>9606</v>
      </c>
      <c r="G3183" s="139">
        <v>2011</v>
      </c>
      <c r="H3183" t="s">
        <v>147</v>
      </c>
      <c r="I3183">
        <v>0.1</v>
      </c>
    </row>
    <row r="3184" spans="1:9" ht="14.25" customHeight="1">
      <c r="A3184" s="1" t="s">
        <v>651</v>
      </c>
      <c r="B3184" s="1">
        <v>1.1199999999999999</v>
      </c>
      <c r="C3184" s="210">
        <v>3</v>
      </c>
      <c r="D3184" s="1">
        <v>0.19</v>
      </c>
      <c r="E3184" t="s">
        <v>250</v>
      </c>
      <c r="F3184">
        <v>9606</v>
      </c>
      <c r="G3184" s="139">
        <v>2011</v>
      </c>
      <c r="H3184" t="s">
        <v>146</v>
      </c>
      <c r="I3184">
        <v>0.19</v>
      </c>
    </row>
    <row r="3185" spans="1:9" ht="14.25" customHeight="1">
      <c r="A3185" s="1" t="s">
        <v>651</v>
      </c>
      <c r="B3185" s="1">
        <v>1.1199999999999999</v>
      </c>
      <c r="C3185" s="210">
        <v>2</v>
      </c>
      <c r="D3185" s="1">
        <v>0.09</v>
      </c>
      <c r="E3185" t="s">
        <v>250</v>
      </c>
      <c r="F3185">
        <v>9606</v>
      </c>
      <c r="G3185" s="139">
        <v>2011</v>
      </c>
      <c r="H3185" t="s">
        <v>145</v>
      </c>
      <c r="I3185">
        <v>0.09</v>
      </c>
    </row>
    <row r="3186" spans="1:9" ht="14.25" customHeight="1">
      <c r="A3186" s="1" t="s">
        <v>651</v>
      </c>
      <c r="B3186" s="403">
        <v>1.1199999999999999</v>
      </c>
      <c r="C3186" s="404">
        <v>1</v>
      </c>
      <c r="D3186" s="403">
        <v>0.12</v>
      </c>
      <c r="E3186" t="s">
        <v>250</v>
      </c>
      <c r="F3186">
        <v>9606</v>
      </c>
      <c r="G3186" s="139">
        <v>2011</v>
      </c>
      <c r="H3186" t="s">
        <v>144</v>
      </c>
      <c r="I3186">
        <v>0.12</v>
      </c>
    </row>
    <row r="3187" spans="1:9" ht="14.25" customHeight="1">
      <c r="A3187" s="1" t="s">
        <v>652</v>
      </c>
      <c r="B3187" s="1">
        <v>26859.063999999998</v>
      </c>
      <c r="C3187" s="210">
        <v>12</v>
      </c>
      <c r="D3187" s="1">
        <v>2456.3440000000001</v>
      </c>
      <c r="E3187" t="s">
        <v>251</v>
      </c>
      <c r="F3187">
        <v>9601</v>
      </c>
      <c r="G3187" s="139">
        <v>2011</v>
      </c>
      <c r="H3187" t="s">
        <v>155</v>
      </c>
      <c r="I3187">
        <v>2456.3440000000001</v>
      </c>
    </row>
    <row r="3188" spans="1:9" ht="14.25" customHeight="1">
      <c r="A3188" s="1" t="s">
        <v>652</v>
      </c>
      <c r="B3188" s="1">
        <v>26859.063999999998</v>
      </c>
      <c r="C3188" s="210">
        <v>11</v>
      </c>
      <c r="D3188" s="1">
        <v>2359.828</v>
      </c>
      <c r="E3188" t="s">
        <v>251</v>
      </c>
      <c r="F3188">
        <v>9601</v>
      </c>
      <c r="G3188" s="139">
        <v>2011</v>
      </c>
      <c r="H3188" t="s">
        <v>154</v>
      </c>
      <c r="I3188">
        <v>2359.828</v>
      </c>
    </row>
    <row r="3189" spans="1:9" ht="14.25" customHeight="1">
      <c r="A3189" s="1" t="s">
        <v>652</v>
      </c>
      <c r="B3189" s="1">
        <v>26859.063999999998</v>
      </c>
      <c r="C3189" s="210">
        <v>10</v>
      </c>
      <c r="D3189" s="1">
        <v>2312.0100000000002</v>
      </c>
      <c r="E3189" t="s">
        <v>251</v>
      </c>
      <c r="F3189">
        <v>9601</v>
      </c>
      <c r="G3189" s="139">
        <v>2011</v>
      </c>
      <c r="H3189" t="s">
        <v>153</v>
      </c>
      <c r="I3189">
        <v>2312.0100000000002</v>
      </c>
    </row>
    <row r="3190" spans="1:9" ht="14.25" customHeight="1">
      <c r="A3190" s="1" t="s">
        <v>652</v>
      </c>
      <c r="B3190" s="1">
        <v>26859.063999999998</v>
      </c>
      <c r="C3190" s="210">
        <v>9</v>
      </c>
      <c r="D3190" s="1">
        <v>2256.433</v>
      </c>
      <c r="E3190" t="s">
        <v>251</v>
      </c>
      <c r="F3190">
        <v>9601</v>
      </c>
      <c r="G3190" s="139">
        <v>2011</v>
      </c>
      <c r="H3190" t="s">
        <v>152</v>
      </c>
      <c r="I3190">
        <v>2256.433</v>
      </c>
    </row>
    <row r="3191" spans="1:9" ht="14.25" customHeight="1">
      <c r="A3191" s="1" t="s">
        <v>652</v>
      </c>
      <c r="B3191" s="1">
        <v>26859.063999999998</v>
      </c>
      <c r="C3191" s="210">
        <v>8</v>
      </c>
      <c r="D3191" s="1">
        <v>2192.6860000000001</v>
      </c>
      <c r="E3191" t="s">
        <v>251</v>
      </c>
      <c r="F3191">
        <v>9601</v>
      </c>
      <c r="G3191" s="139">
        <v>2011</v>
      </c>
      <c r="H3191" t="s">
        <v>151</v>
      </c>
      <c r="I3191">
        <v>2192.6860000000001</v>
      </c>
    </row>
    <row r="3192" spans="1:9" ht="14.25" customHeight="1">
      <c r="A3192" s="1" t="s">
        <v>652</v>
      </c>
      <c r="B3192" s="1">
        <v>26859.063999999998</v>
      </c>
      <c r="C3192" s="210">
        <v>7</v>
      </c>
      <c r="D3192" s="1">
        <v>2153.8040000000001</v>
      </c>
      <c r="E3192" t="s">
        <v>251</v>
      </c>
      <c r="F3192">
        <v>9601</v>
      </c>
      <c r="G3192" s="139">
        <v>2011</v>
      </c>
      <c r="H3192" t="s">
        <v>150</v>
      </c>
      <c r="I3192">
        <v>2153.8040000000001</v>
      </c>
    </row>
    <row r="3193" spans="1:9" ht="14.25" customHeight="1">
      <c r="A3193" s="1" t="s">
        <v>652</v>
      </c>
      <c r="B3193" s="1">
        <v>26859.063999999998</v>
      </c>
      <c r="C3193" s="210">
        <v>6</v>
      </c>
      <c r="D3193" s="1">
        <v>2136.2800000000002</v>
      </c>
      <c r="E3193" t="s">
        <v>251</v>
      </c>
      <c r="F3193">
        <v>9601</v>
      </c>
      <c r="G3193" s="139">
        <v>2011</v>
      </c>
      <c r="H3193" t="s">
        <v>149</v>
      </c>
      <c r="I3193">
        <v>2136.2800000000002</v>
      </c>
    </row>
    <row r="3194" spans="1:9" ht="14.25" customHeight="1">
      <c r="A3194" s="1" t="s">
        <v>652</v>
      </c>
      <c r="B3194" s="1">
        <v>26859.063999999998</v>
      </c>
      <c r="C3194" s="210">
        <v>5</v>
      </c>
      <c r="D3194" s="1">
        <v>2409.39</v>
      </c>
      <c r="E3194" t="s">
        <v>251</v>
      </c>
      <c r="F3194">
        <v>9601</v>
      </c>
      <c r="G3194" s="139">
        <v>2011</v>
      </c>
      <c r="H3194" t="s">
        <v>148</v>
      </c>
      <c r="I3194">
        <v>2409.39</v>
      </c>
    </row>
    <row r="3195" spans="1:9" ht="14.25" customHeight="1">
      <c r="A3195" s="1" t="s">
        <v>652</v>
      </c>
      <c r="B3195" s="1">
        <v>26859.063999999998</v>
      </c>
      <c r="C3195" s="210">
        <v>4</v>
      </c>
      <c r="D3195" s="1">
        <v>2280.5230000000001</v>
      </c>
      <c r="E3195" t="s">
        <v>251</v>
      </c>
      <c r="F3195">
        <v>9601</v>
      </c>
      <c r="G3195" s="139">
        <v>2011</v>
      </c>
      <c r="H3195" t="s">
        <v>147</v>
      </c>
      <c r="I3195">
        <v>2280.5230000000001</v>
      </c>
    </row>
    <row r="3196" spans="1:9" ht="14.25" customHeight="1">
      <c r="A3196" s="1" t="s">
        <v>652</v>
      </c>
      <c r="B3196" s="1">
        <v>26859.063999999998</v>
      </c>
      <c r="C3196" s="210">
        <v>3</v>
      </c>
      <c r="D3196" s="1">
        <v>2277.7399999999998</v>
      </c>
      <c r="E3196" t="s">
        <v>251</v>
      </c>
      <c r="F3196">
        <v>9601</v>
      </c>
      <c r="G3196" s="139">
        <v>2011</v>
      </c>
      <c r="H3196" t="s">
        <v>146</v>
      </c>
      <c r="I3196">
        <v>2277.7399999999998</v>
      </c>
    </row>
    <row r="3197" spans="1:9" ht="14.25" customHeight="1">
      <c r="A3197" s="1" t="s">
        <v>652</v>
      </c>
      <c r="B3197" s="1">
        <v>26859.063999999998</v>
      </c>
      <c r="C3197" s="210">
        <v>2</v>
      </c>
      <c r="D3197" s="1">
        <v>1883.268</v>
      </c>
      <c r="E3197" t="s">
        <v>251</v>
      </c>
      <c r="F3197">
        <v>9601</v>
      </c>
      <c r="G3197" s="139">
        <v>2011</v>
      </c>
      <c r="H3197" t="s">
        <v>145</v>
      </c>
      <c r="I3197">
        <v>1883.268</v>
      </c>
    </row>
    <row r="3198" spans="1:9" ht="14.25" customHeight="1">
      <c r="A3198" s="1" t="s">
        <v>652</v>
      </c>
      <c r="B3198" s="1">
        <v>26859.063999999998</v>
      </c>
      <c r="C3198" s="210">
        <v>1</v>
      </c>
      <c r="D3198" s="1">
        <v>2140.7579999999998</v>
      </c>
      <c r="E3198" t="s">
        <v>251</v>
      </c>
      <c r="F3198">
        <v>9601</v>
      </c>
      <c r="G3198" s="139">
        <v>2011</v>
      </c>
      <c r="H3198" t="s">
        <v>144</v>
      </c>
      <c r="I3198">
        <v>2140.7579999999998</v>
      </c>
    </row>
    <row r="3199" spans="1:9" ht="14.25" customHeight="1">
      <c r="A3199" s="1" t="s">
        <v>653</v>
      </c>
      <c r="B3199" s="1">
        <v>851.58199999999988</v>
      </c>
      <c r="C3199" s="210">
        <v>12</v>
      </c>
      <c r="D3199" s="1">
        <v>79.475999999999999</v>
      </c>
      <c r="E3199" t="s">
        <v>251</v>
      </c>
      <c r="F3199">
        <v>9602</v>
      </c>
      <c r="G3199" s="139">
        <v>2011</v>
      </c>
      <c r="H3199" t="s">
        <v>155</v>
      </c>
      <c r="I3199">
        <v>79.475999999999999</v>
      </c>
    </row>
    <row r="3200" spans="1:9" ht="14.25" customHeight="1">
      <c r="A3200" s="1" t="s">
        <v>653</v>
      </c>
      <c r="B3200" s="1">
        <v>851.58199999999988</v>
      </c>
      <c r="C3200" s="210">
        <v>11</v>
      </c>
      <c r="D3200" s="1">
        <v>73.992999999999995</v>
      </c>
      <c r="E3200" t="s">
        <v>251</v>
      </c>
      <c r="F3200">
        <v>9602</v>
      </c>
      <c r="G3200" s="139">
        <v>2011</v>
      </c>
      <c r="H3200" t="s">
        <v>154</v>
      </c>
      <c r="I3200">
        <v>73.992999999999995</v>
      </c>
    </row>
    <row r="3201" spans="1:9" ht="14.25" customHeight="1">
      <c r="A3201" s="1" t="s">
        <v>653</v>
      </c>
      <c r="B3201" s="1">
        <v>851.58199999999988</v>
      </c>
      <c r="C3201" s="210">
        <v>10</v>
      </c>
      <c r="D3201" s="1">
        <v>74.504000000000005</v>
      </c>
      <c r="E3201" t="s">
        <v>251</v>
      </c>
      <c r="F3201">
        <v>9602</v>
      </c>
      <c r="G3201" s="139">
        <v>2011</v>
      </c>
      <c r="H3201" t="s">
        <v>153</v>
      </c>
      <c r="I3201">
        <v>74.504000000000005</v>
      </c>
    </row>
    <row r="3202" spans="1:9" ht="14.25" customHeight="1">
      <c r="A3202" s="1" t="s">
        <v>653</v>
      </c>
      <c r="B3202" s="1">
        <v>851.58199999999988</v>
      </c>
      <c r="C3202" s="210">
        <v>9</v>
      </c>
      <c r="D3202" s="1">
        <v>71.346999999999994</v>
      </c>
      <c r="E3202" t="s">
        <v>251</v>
      </c>
      <c r="F3202">
        <v>9602</v>
      </c>
      <c r="G3202" s="139">
        <v>2011</v>
      </c>
      <c r="H3202" t="s">
        <v>152</v>
      </c>
      <c r="I3202">
        <v>71.346999999999994</v>
      </c>
    </row>
    <row r="3203" spans="1:9" ht="14.25" customHeight="1">
      <c r="A3203" s="1" t="s">
        <v>653</v>
      </c>
      <c r="B3203" s="1">
        <v>851.58199999999988</v>
      </c>
      <c r="C3203" s="210">
        <v>8</v>
      </c>
      <c r="D3203" s="1">
        <v>67.441999999999993</v>
      </c>
      <c r="E3203" t="s">
        <v>251</v>
      </c>
      <c r="F3203">
        <v>9602</v>
      </c>
      <c r="G3203" s="139">
        <v>2011</v>
      </c>
      <c r="H3203" t="s">
        <v>151</v>
      </c>
      <c r="I3203">
        <v>67.441999999999993</v>
      </c>
    </row>
    <row r="3204" spans="1:9" ht="14.25" customHeight="1">
      <c r="A3204" s="1" t="s">
        <v>653</v>
      </c>
      <c r="B3204" s="1">
        <v>851.58199999999988</v>
      </c>
      <c r="C3204" s="210">
        <v>7</v>
      </c>
      <c r="D3204" s="1">
        <v>72.262</v>
      </c>
      <c r="E3204" t="s">
        <v>251</v>
      </c>
      <c r="F3204">
        <v>9602</v>
      </c>
      <c r="G3204" s="139">
        <v>2011</v>
      </c>
      <c r="H3204" t="s">
        <v>150</v>
      </c>
      <c r="I3204">
        <v>72.262</v>
      </c>
    </row>
    <row r="3205" spans="1:9" ht="14.25" customHeight="1">
      <c r="A3205" s="1" t="s">
        <v>653</v>
      </c>
      <c r="B3205" s="1">
        <v>851.58199999999988</v>
      </c>
      <c r="C3205" s="210">
        <v>6</v>
      </c>
      <c r="D3205" s="1">
        <v>66.38</v>
      </c>
      <c r="E3205" t="s">
        <v>251</v>
      </c>
      <c r="F3205">
        <v>9602</v>
      </c>
      <c r="G3205" s="139">
        <v>2011</v>
      </c>
      <c r="H3205" t="s">
        <v>149</v>
      </c>
      <c r="I3205">
        <v>66.38</v>
      </c>
    </row>
    <row r="3206" spans="1:9" ht="14.25" customHeight="1">
      <c r="A3206" s="1" t="s">
        <v>653</v>
      </c>
      <c r="B3206" s="1">
        <v>851.58199999999988</v>
      </c>
      <c r="C3206" s="210">
        <v>5</v>
      </c>
      <c r="D3206" s="1">
        <v>75.097999999999999</v>
      </c>
      <c r="E3206" t="s">
        <v>251</v>
      </c>
      <c r="F3206">
        <v>9602</v>
      </c>
      <c r="G3206" s="139">
        <v>2011</v>
      </c>
      <c r="H3206" t="s">
        <v>148</v>
      </c>
      <c r="I3206">
        <v>75.097999999999999</v>
      </c>
    </row>
    <row r="3207" spans="1:9" ht="14.25" customHeight="1">
      <c r="A3207" s="1" t="s">
        <v>653</v>
      </c>
      <c r="B3207" s="1">
        <v>851.58199999999988</v>
      </c>
      <c r="C3207" s="210">
        <v>4</v>
      </c>
      <c r="D3207" s="1">
        <v>73.063999999999993</v>
      </c>
      <c r="E3207" t="s">
        <v>251</v>
      </c>
      <c r="F3207">
        <v>9602</v>
      </c>
      <c r="G3207" s="139">
        <v>2011</v>
      </c>
      <c r="H3207" t="s">
        <v>147</v>
      </c>
      <c r="I3207">
        <v>73.063999999999993</v>
      </c>
    </row>
    <row r="3208" spans="1:9" ht="14.25" customHeight="1">
      <c r="A3208" s="1" t="s">
        <v>653</v>
      </c>
      <c r="B3208" s="1">
        <v>851.58199999999988</v>
      </c>
      <c r="C3208" s="210">
        <v>3</v>
      </c>
      <c r="D3208" s="1">
        <v>65.698999999999998</v>
      </c>
      <c r="E3208" t="s">
        <v>251</v>
      </c>
      <c r="F3208">
        <v>9602</v>
      </c>
      <c r="G3208" s="139">
        <v>2011</v>
      </c>
      <c r="H3208" t="s">
        <v>146</v>
      </c>
      <c r="I3208">
        <v>65.698999999999998</v>
      </c>
    </row>
    <row r="3209" spans="1:9" ht="14.25" customHeight="1">
      <c r="A3209" s="1" t="s">
        <v>653</v>
      </c>
      <c r="B3209" s="1">
        <v>851.58199999999988</v>
      </c>
      <c r="C3209" s="210">
        <v>2</v>
      </c>
      <c r="D3209" s="1">
        <v>62.1</v>
      </c>
      <c r="E3209" t="s">
        <v>251</v>
      </c>
      <c r="F3209">
        <v>9602</v>
      </c>
      <c r="G3209" s="139">
        <v>2011</v>
      </c>
      <c r="H3209" t="s">
        <v>145</v>
      </c>
      <c r="I3209">
        <v>62.1</v>
      </c>
    </row>
    <row r="3210" spans="1:9" ht="14.25" customHeight="1">
      <c r="A3210" s="1" t="s">
        <v>653</v>
      </c>
      <c r="B3210" s="1">
        <v>851.58199999999988</v>
      </c>
      <c r="C3210" s="210">
        <v>1</v>
      </c>
      <c r="D3210" s="1">
        <v>70.216999999999999</v>
      </c>
      <c r="E3210" t="s">
        <v>251</v>
      </c>
      <c r="F3210">
        <v>9602</v>
      </c>
      <c r="G3210" s="139">
        <v>2011</v>
      </c>
      <c r="H3210" t="s">
        <v>144</v>
      </c>
      <c r="I3210">
        <v>70.216999999999999</v>
      </c>
    </row>
    <row r="3211" spans="1:9" ht="14.25" customHeight="1">
      <c r="A3211" s="1" t="s">
        <v>654</v>
      </c>
      <c r="B3211" s="1">
        <v>27374.927999999996</v>
      </c>
      <c r="C3211" s="210">
        <v>12</v>
      </c>
      <c r="D3211" s="1">
        <v>2332.1849999999999</v>
      </c>
      <c r="E3211" t="s">
        <v>251</v>
      </c>
      <c r="F3211">
        <v>9603</v>
      </c>
      <c r="G3211" s="139">
        <v>2011</v>
      </c>
      <c r="H3211" t="s">
        <v>155</v>
      </c>
      <c r="I3211">
        <v>2332.1849999999999</v>
      </c>
    </row>
    <row r="3212" spans="1:9" ht="14.25" customHeight="1">
      <c r="A3212" s="1" t="s">
        <v>654</v>
      </c>
      <c r="B3212" s="1">
        <v>27374.927999999996</v>
      </c>
      <c r="C3212" s="210">
        <v>11</v>
      </c>
      <c r="D3212" s="1">
        <v>2339.6779999999999</v>
      </c>
      <c r="E3212" t="s">
        <v>251</v>
      </c>
      <c r="F3212">
        <v>9603</v>
      </c>
      <c r="G3212" s="139">
        <v>2011</v>
      </c>
      <c r="H3212" t="s">
        <v>154</v>
      </c>
      <c r="I3212">
        <v>2339.6779999999999</v>
      </c>
    </row>
    <row r="3213" spans="1:9" ht="14.25" customHeight="1">
      <c r="A3213" s="1" t="s">
        <v>654</v>
      </c>
      <c r="B3213" s="1">
        <v>27374.927999999996</v>
      </c>
      <c r="C3213" s="210">
        <v>10</v>
      </c>
      <c r="D3213" s="1">
        <v>2393.4250000000002</v>
      </c>
      <c r="E3213" t="s">
        <v>251</v>
      </c>
      <c r="F3213">
        <v>9603</v>
      </c>
      <c r="G3213" s="139">
        <v>2011</v>
      </c>
      <c r="H3213" t="s">
        <v>153</v>
      </c>
      <c r="I3213">
        <v>2393.4250000000002</v>
      </c>
    </row>
    <row r="3214" spans="1:9" ht="14.25" customHeight="1">
      <c r="A3214" s="1" t="s">
        <v>654</v>
      </c>
      <c r="B3214" s="1">
        <v>27374.927999999996</v>
      </c>
      <c r="C3214" s="210">
        <v>9</v>
      </c>
      <c r="D3214" s="1">
        <v>2258.6950000000002</v>
      </c>
      <c r="E3214" t="s">
        <v>251</v>
      </c>
      <c r="F3214">
        <v>9603</v>
      </c>
      <c r="G3214" s="139">
        <v>2011</v>
      </c>
      <c r="H3214" t="s">
        <v>152</v>
      </c>
      <c r="I3214">
        <v>2258.6950000000002</v>
      </c>
    </row>
    <row r="3215" spans="1:9" ht="14.25" customHeight="1">
      <c r="A3215" s="1" t="s">
        <v>654</v>
      </c>
      <c r="B3215" s="1">
        <v>27374.927999999996</v>
      </c>
      <c r="C3215" s="210">
        <v>8</v>
      </c>
      <c r="D3215" s="1">
        <v>2285.6759999999999</v>
      </c>
      <c r="E3215" t="s">
        <v>251</v>
      </c>
      <c r="F3215">
        <v>9603</v>
      </c>
      <c r="G3215" s="139">
        <v>2011</v>
      </c>
      <c r="H3215" t="s">
        <v>151</v>
      </c>
      <c r="I3215">
        <v>2285.6759999999999</v>
      </c>
    </row>
    <row r="3216" spans="1:9" ht="14.25" customHeight="1">
      <c r="A3216" s="1" t="s">
        <v>654</v>
      </c>
      <c r="B3216" s="1">
        <v>27374.927999999996</v>
      </c>
      <c r="C3216" s="210">
        <v>7</v>
      </c>
      <c r="D3216" s="1">
        <v>2209.328</v>
      </c>
      <c r="E3216" t="s">
        <v>251</v>
      </c>
      <c r="F3216">
        <v>9603</v>
      </c>
      <c r="G3216" s="139">
        <v>2011</v>
      </c>
      <c r="H3216" t="s">
        <v>150</v>
      </c>
      <c r="I3216">
        <v>2209.328</v>
      </c>
    </row>
    <row r="3217" spans="1:9" ht="14.25" customHeight="1">
      <c r="A3217" s="1" t="s">
        <v>654</v>
      </c>
      <c r="B3217" s="1">
        <v>27374.927999999996</v>
      </c>
      <c r="C3217" s="210">
        <v>6</v>
      </c>
      <c r="D3217" s="1">
        <v>2243.723</v>
      </c>
      <c r="E3217" t="s">
        <v>251</v>
      </c>
      <c r="F3217">
        <v>9603</v>
      </c>
      <c r="G3217" s="139">
        <v>2011</v>
      </c>
      <c r="H3217" t="s">
        <v>149</v>
      </c>
      <c r="I3217">
        <v>2243.723</v>
      </c>
    </row>
    <row r="3218" spans="1:9" ht="14.25" customHeight="1">
      <c r="A3218" s="1" t="s">
        <v>654</v>
      </c>
      <c r="B3218" s="1">
        <v>27374.927999999996</v>
      </c>
      <c r="C3218" s="210">
        <v>5</v>
      </c>
      <c r="D3218" s="1">
        <v>2300.3440000000001</v>
      </c>
      <c r="E3218" t="s">
        <v>251</v>
      </c>
      <c r="F3218">
        <v>9603</v>
      </c>
      <c r="G3218" s="139">
        <v>2011</v>
      </c>
      <c r="H3218" t="s">
        <v>148</v>
      </c>
      <c r="I3218">
        <v>2300.3440000000001</v>
      </c>
    </row>
    <row r="3219" spans="1:9" ht="14.25" customHeight="1">
      <c r="A3219" s="1" t="s">
        <v>654</v>
      </c>
      <c r="B3219" s="1">
        <v>27374.927999999996</v>
      </c>
      <c r="C3219" s="210">
        <v>4</v>
      </c>
      <c r="D3219" s="1">
        <v>2299.6610000000001</v>
      </c>
      <c r="E3219" t="s">
        <v>251</v>
      </c>
      <c r="F3219">
        <v>9603</v>
      </c>
      <c r="G3219" s="139">
        <v>2011</v>
      </c>
      <c r="H3219" t="s">
        <v>147</v>
      </c>
      <c r="I3219">
        <v>2299.6610000000001</v>
      </c>
    </row>
    <row r="3220" spans="1:9" ht="14.25" customHeight="1">
      <c r="A3220" s="1" t="s">
        <v>654</v>
      </c>
      <c r="B3220" s="1">
        <v>27374.927999999996</v>
      </c>
      <c r="C3220" s="210">
        <v>3</v>
      </c>
      <c r="D3220" s="1">
        <v>2330.0659999999998</v>
      </c>
      <c r="E3220" t="s">
        <v>251</v>
      </c>
      <c r="F3220">
        <v>9603</v>
      </c>
      <c r="G3220" s="139">
        <v>2011</v>
      </c>
      <c r="H3220" t="s">
        <v>146</v>
      </c>
      <c r="I3220">
        <v>2330.0659999999998</v>
      </c>
    </row>
    <row r="3221" spans="1:9" ht="14.25" customHeight="1">
      <c r="A3221" s="1" t="s">
        <v>654</v>
      </c>
      <c r="B3221" s="1">
        <v>27374.927999999996</v>
      </c>
      <c r="C3221" s="210">
        <v>2</v>
      </c>
      <c r="D3221" s="1">
        <v>2005.8140000000001</v>
      </c>
      <c r="E3221" t="s">
        <v>251</v>
      </c>
      <c r="F3221">
        <v>9603</v>
      </c>
      <c r="G3221" s="139">
        <v>2011</v>
      </c>
      <c r="H3221" t="s">
        <v>145</v>
      </c>
      <c r="I3221">
        <v>2005.8140000000001</v>
      </c>
    </row>
    <row r="3222" spans="1:9" ht="14.25" customHeight="1">
      <c r="A3222" s="1" t="s">
        <v>654</v>
      </c>
      <c r="B3222" s="1">
        <v>27374.927999999996</v>
      </c>
      <c r="C3222" s="210">
        <v>1</v>
      </c>
      <c r="D3222" s="1">
        <v>2376.3330000000001</v>
      </c>
      <c r="E3222" t="s">
        <v>251</v>
      </c>
      <c r="F3222">
        <v>9603</v>
      </c>
      <c r="G3222" s="139">
        <v>2011</v>
      </c>
      <c r="H3222" t="s">
        <v>144</v>
      </c>
      <c r="I3222">
        <v>2376.3330000000001</v>
      </c>
    </row>
    <row r="3223" spans="1:9" ht="14.25" customHeight="1">
      <c r="A3223" s="1" t="s">
        <v>655</v>
      </c>
      <c r="B3223" s="1">
        <v>4123.2099999999991</v>
      </c>
      <c r="C3223" s="210">
        <v>12</v>
      </c>
      <c r="D3223" s="1">
        <v>352.79599999999999</v>
      </c>
      <c r="E3223" t="s">
        <v>251</v>
      </c>
      <c r="F3223">
        <v>9604</v>
      </c>
      <c r="G3223" s="139">
        <v>2011</v>
      </c>
      <c r="H3223" t="s">
        <v>155</v>
      </c>
      <c r="I3223">
        <v>352.79599999999999</v>
      </c>
    </row>
    <row r="3224" spans="1:9" ht="14.25" customHeight="1">
      <c r="A3224" s="1" t="s">
        <v>655</v>
      </c>
      <c r="B3224" s="1">
        <v>4123.2099999999991</v>
      </c>
      <c r="C3224" s="210">
        <v>11</v>
      </c>
      <c r="D3224" s="1">
        <v>350.39699999999999</v>
      </c>
      <c r="E3224" t="s">
        <v>251</v>
      </c>
      <c r="F3224">
        <v>9604</v>
      </c>
      <c r="G3224" s="139">
        <v>2011</v>
      </c>
      <c r="H3224" t="s">
        <v>154</v>
      </c>
      <c r="I3224">
        <v>350.39699999999999</v>
      </c>
    </row>
    <row r="3225" spans="1:9" ht="14.25" customHeight="1">
      <c r="A3225" s="1" t="s">
        <v>655</v>
      </c>
      <c r="B3225" s="1">
        <v>4123.2099999999991</v>
      </c>
      <c r="C3225" s="210">
        <v>10</v>
      </c>
      <c r="D3225" s="1">
        <v>356.238</v>
      </c>
      <c r="E3225" t="s">
        <v>251</v>
      </c>
      <c r="F3225">
        <v>9604</v>
      </c>
      <c r="G3225" s="139">
        <v>2011</v>
      </c>
      <c r="H3225" t="s">
        <v>153</v>
      </c>
      <c r="I3225">
        <v>356.238</v>
      </c>
    </row>
    <row r="3226" spans="1:9" ht="14.25" customHeight="1">
      <c r="A3226" s="1" t="s">
        <v>655</v>
      </c>
      <c r="B3226" s="1">
        <v>4123.2099999999991</v>
      </c>
      <c r="C3226" s="210">
        <v>9</v>
      </c>
      <c r="D3226" s="1">
        <v>341.97699999999998</v>
      </c>
      <c r="E3226" t="s">
        <v>251</v>
      </c>
      <c r="F3226">
        <v>9604</v>
      </c>
      <c r="G3226" s="139">
        <v>2011</v>
      </c>
      <c r="H3226" t="s">
        <v>152</v>
      </c>
      <c r="I3226">
        <v>341.97699999999998</v>
      </c>
    </row>
    <row r="3227" spans="1:9" ht="14.25" customHeight="1">
      <c r="A3227" s="1" t="s">
        <v>655</v>
      </c>
      <c r="B3227" s="1">
        <v>4123.2099999999991</v>
      </c>
      <c r="C3227" s="210">
        <v>8</v>
      </c>
      <c r="D3227" s="1">
        <v>340.041</v>
      </c>
      <c r="E3227" t="s">
        <v>251</v>
      </c>
      <c r="F3227">
        <v>9604</v>
      </c>
      <c r="G3227" s="139">
        <v>2011</v>
      </c>
      <c r="H3227" t="s">
        <v>151</v>
      </c>
      <c r="I3227">
        <v>340.041</v>
      </c>
    </row>
    <row r="3228" spans="1:9" ht="14.25" customHeight="1">
      <c r="A3228" s="1" t="s">
        <v>655</v>
      </c>
      <c r="B3228" s="1">
        <v>4123.2099999999991</v>
      </c>
      <c r="C3228" s="210">
        <v>7</v>
      </c>
      <c r="D3228" s="1">
        <v>335.99599999999998</v>
      </c>
      <c r="E3228" t="s">
        <v>251</v>
      </c>
      <c r="F3228">
        <v>9604</v>
      </c>
      <c r="G3228" s="139">
        <v>2011</v>
      </c>
      <c r="H3228" t="s">
        <v>150</v>
      </c>
      <c r="I3228">
        <v>335.99599999999998</v>
      </c>
    </row>
    <row r="3229" spans="1:9" ht="14.25" customHeight="1">
      <c r="A3229" s="1" t="s">
        <v>655</v>
      </c>
      <c r="B3229" s="1">
        <v>4123.2099999999991</v>
      </c>
      <c r="C3229" s="210">
        <v>6</v>
      </c>
      <c r="D3229" s="1">
        <v>328.67200000000003</v>
      </c>
      <c r="E3229" t="s">
        <v>251</v>
      </c>
      <c r="F3229">
        <v>9604</v>
      </c>
      <c r="G3229" s="139">
        <v>2011</v>
      </c>
      <c r="H3229" t="s">
        <v>149</v>
      </c>
      <c r="I3229">
        <v>328.67200000000003</v>
      </c>
    </row>
    <row r="3230" spans="1:9" ht="14.25" customHeight="1">
      <c r="A3230" s="1" t="s">
        <v>655</v>
      </c>
      <c r="B3230" s="1">
        <v>4123.2099999999991</v>
      </c>
      <c r="C3230" s="210">
        <v>5</v>
      </c>
      <c r="D3230" s="1">
        <v>348.54599999999999</v>
      </c>
      <c r="E3230" t="s">
        <v>251</v>
      </c>
      <c r="F3230">
        <v>9604</v>
      </c>
      <c r="G3230" s="139">
        <v>2011</v>
      </c>
      <c r="H3230" t="s">
        <v>148</v>
      </c>
      <c r="I3230">
        <v>348.54599999999999</v>
      </c>
    </row>
    <row r="3231" spans="1:9" ht="14.25" customHeight="1">
      <c r="A3231" s="1" t="s">
        <v>655</v>
      </c>
      <c r="B3231" s="1">
        <v>4123.2099999999991</v>
      </c>
      <c r="C3231" s="210">
        <v>4</v>
      </c>
      <c r="D3231" s="1">
        <v>345.15800000000002</v>
      </c>
      <c r="E3231" t="s">
        <v>251</v>
      </c>
      <c r="F3231">
        <v>9604</v>
      </c>
      <c r="G3231" s="139">
        <v>2011</v>
      </c>
      <c r="H3231" t="s">
        <v>147</v>
      </c>
      <c r="I3231">
        <v>345.15800000000002</v>
      </c>
    </row>
    <row r="3232" spans="1:9" ht="14.25" customHeight="1">
      <c r="A3232" s="1" t="s">
        <v>655</v>
      </c>
      <c r="B3232" s="1">
        <v>4123.2099999999991</v>
      </c>
      <c r="C3232" s="210">
        <v>3</v>
      </c>
      <c r="D3232" s="1">
        <v>345.14800000000002</v>
      </c>
      <c r="E3232" t="s">
        <v>251</v>
      </c>
      <c r="F3232">
        <v>9604</v>
      </c>
      <c r="G3232" s="139">
        <v>2011</v>
      </c>
      <c r="H3232" t="s">
        <v>146</v>
      </c>
      <c r="I3232">
        <v>345.14800000000002</v>
      </c>
    </row>
    <row r="3233" spans="1:9" ht="14.25" customHeight="1">
      <c r="A3233" s="1" t="s">
        <v>655</v>
      </c>
      <c r="B3233" s="1">
        <v>4123.2099999999991</v>
      </c>
      <c r="C3233" s="210">
        <v>2</v>
      </c>
      <c r="D3233" s="1">
        <v>313.06799999999998</v>
      </c>
      <c r="E3233" t="s">
        <v>251</v>
      </c>
      <c r="F3233">
        <v>9604</v>
      </c>
      <c r="G3233" s="139">
        <v>2011</v>
      </c>
      <c r="H3233" t="s">
        <v>145</v>
      </c>
      <c r="I3233">
        <v>313.06799999999998</v>
      </c>
    </row>
    <row r="3234" spans="1:9" ht="14.25" customHeight="1">
      <c r="A3234" s="1" t="s">
        <v>655</v>
      </c>
      <c r="B3234" s="1">
        <v>4123.2099999999991</v>
      </c>
      <c r="C3234" s="210">
        <v>1</v>
      </c>
      <c r="D3234" s="1">
        <v>365.173</v>
      </c>
      <c r="E3234" t="s">
        <v>251</v>
      </c>
      <c r="F3234">
        <v>9604</v>
      </c>
      <c r="G3234" s="139">
        <v>2011</v>
      </c>
      <c r="H3234" t="s">
        <v>144</v>
      </c>
      <c r="I3234">
        <v>365.173</v>
      </c>
    </row>
    <row r="3235" spans="1:9" ht="14.25" customHeight="1">
      <c r="A3235" s="1" t="s">
        <v>656</v>
      </c>
      <c r="B3235" s="1" t="s">
        <v>9</v>
      </c>
      <c r="C3235" s="210" t="s">
        <v>9</v>
      </c>
      <c r="D3235" s="1" t="s">
        <v>8</v>
      </c>
      <c r="E3235" t="s">
        <v>251</v>
      </c>
      <c r="F3235">
        <v>9605</v>
      </c>
      <c r="G3235" s="139">
        <v>2011</v>
      </c>
      <c r="H3235" t="s">
        <v>155</v>
      </c>
      <c r="I3235">
        <v>-1</v>
      </c>
    </row>
    <row r="3236" spans="1:9" ht="14.25" customHeight="1">
      <c r="A3236" s="1" t="s">
        <v>656</v>
      </c>
      <c r="B3236" s="1" t="s">
        <v>9</v>
      </c>
      <c r="C3236" s="210" t="s">
        <v>9</v>
      </c>
      <c r="D3236" s="1" t="s">
        <v>8</v>
      </c>
      <c r="E3236" t="s">
        <v>251</v>
      </c>
      <c r="F3236">
        <v>9605</v>
      </c>
      <c r="G3236" s="139">
        <v>2011</v>
      </c>
      <c r="H3236" t="s">
        <v>154</v>
      </c>
      <c r="I3236">
        <v>-1</v>
      </c>
    </row>
    <row r="3237" spans="1:9" ht="14.25" customHeight="1">
      <c r="A3237" s="1" t="s">
        <v>656</v>
      </c>
      <c r="B3237" s="1" t="s">
        <v>9</v>
      </c>
      <c r="C3237" s="210" t="s">
        <v>9</v>
      </c>
      <c r="D3237" s="1" t="s">
        <v>8</v>
      </c>
      <c r="E3237" t="s">
        <v>251</v>
      </c>
      <c r="F3237">
        <v>9605</v>
      </c>
      <c r="G3237" s="139">
        <v>2011</v>
      </c>
      <c r="H3237" t="s">
        <v>153</v>
      </c>
      <c r="I3237">
        <v>-1</v>
      </c>
    </row>
    <row r="3238" spans="1:9" ht="14.25" customHeight="1">
      <c r="A3238" s="1" t="s">
        <v>656</v>
      </c>
      <c r="B3238" s="1" t="s">
        <v>9</v>
      </c>
      <c r="C3238" s="210" t="s">
        <v>9</v>
      </c>
      <c r="D3238" s="1" t="s">
        <v>8</v>
      </c>
      <c r="E3238" t="s">
        <v>251</v>
      </c>
      <c r="F3238">
        <v>9605</v>
      </c>
      <c r="G3238" s="139">
        <v>2011</v>
      </c>
      <c r="H3238" t="s">
        <v>152</v>
      </c>
      <c r="I3238">
        <v>-1</v>
      </c>
    </row>
    <row r="3239" spans="1:9" ht="14.25" customHeight="1">
      <c r="A3239" s="1" t="s">
        <v>656</v>
      </c>
      <c r="B3239" s="1" t="s">
        <v>9</v>
      </c>
      <c r="C3239" s="210" t="s">
        <v>9</v>
      </c>
      <c r="D3239" s="1" t="s">
        <v>8</v>
      </c>
      <c r="E3239" t="s">
        <v>251</v>
      </c>
      <c r="F3239">
        <v>9605</v>
      </c>
      <c r="G3239" s="139">
        <v>2011</v>
      </c>
      <c r="H3239" t="s">
        <v>151</v>
      </c>
      <c r="I3239">
        <v>-1</v>
      </c>
    </row>
    <row r="3240" spans="1:9" ht="14.25" customHeight="1">
      <c r="A3240" s="1" t="s">
        <v>656</v>
      </c>
      <c r="B3240" s="1" t="s">
        <v>9</v>
      </c>
      <c r="C3240" s="210" t="s">
        <v>9</v>
      </c>
      <c r="D3240" s="1" t="s">
        <v>8</v>
      </c>
      <c r="E3240" t="s">
        <v>251</v>
      </c>
      <c r="F3240">
        <v>9605</v>
      </c>
      <c r="G3240" s="139">
        <v>2011</v>
      </c>
      <c r="H3240" t="s">
        <v>150</v>
      </c>
      <c r="I3240">
        <v>-1</v>
      </c>
    </row>
    <row r="3241" spans="1:9" ht="14.25" customHeight="1">
      <c r="A3241" s="1" t="s">
        <v>656</v>
      </c>
      <c r="B3241" s="1" t="s">
        <v>9</v>
      </c>
      <c r="C3241" s="210" t="s">
        <v>9</v>
      </c>
      <c r="D3241" s="1" t="s">
        <v>8</v>
      </c>
      <c r="E3241" t="s">
        <v>251</v>
      </c>
      <c r="F3241">
        <v>9605</v>
      </c>
      <c r="G3241" s="139">
        <v>2011</v>
      </c>
      <c r="H3241" t="s">
        <v>149</v>
      </c>
      <c r="I3241">
        <v>-1</v>
      </c>
    </row>
    <row r="3242" spans="1:9" ht="14.25" customHeight="1">
      <c r="A3242" s="1" t="s">
        <v>656</v>
      </c>
      <c r="B3242" s="1" t="s">
        <v>9</v>
      </c>
      <c r="C3242" s="210" t="s">
        <v>9</v>
      </c>
      <c r="D3242" s="1" t="s">
        <v>8</v>
      </c>
      <c r="E3242" t="s">
        <v>251</v>
      </c>
      <c r="F3242">
        <v>9605</v>
      </c>
      <c r="G3242" s="139">
        <v>2011</v>
      </c>
      <c r="H3242" t="s">
        <v>148</v>
      </c>
      <c r="I3242">
        <v>-1</v>
      </c>
    </row>
    <row r="3243" spans="1:9" ht="14.25" customHeight="1">
      <c r="A3243" s="1" t="s">
        <v>656</v>
      </c>
      <c r="B3243" s="1" t="s">
        <v>9</v>
      </c>
      <c r="C3243" s="210" t="s">
        <v>9</v>
      </c>
      <c r="D3243" s="1" t="s">
        <v>8</v>
      </c>
      <c r="E3243" t="s">
        <v>251</v>
      </c>
      <c r="F3243">
        <v>9605</v>
      </c>
      <c r="G3243" s="139">
        <v>2011</v>
      </c>
      <c r="H3243" t="s">
        <v>147</v>
      </c>
      <c r="I3243">
        <v>-1</v>
      </c>
    </row>
    <row r="3244" spans="1:9" ht="14.25" customHeight="1">
      <c r="A3244" s="1" t="s">
        <v>656</v>
      </c>
      <c r="B3244" s="1" t="s">
        <v>9</v>
      </c>
      <c r="C3244" s="210" t="s">
        <v>9</v>
      </c>
      <c r="D3244" s="1" t="s">
        <v>8</v>
      </c>
      <c r="E3244" t="s">
        <v>251</v>
      </c>
      <c r="F3244">
        <v>9605</v>
      </c>
      <c r="G3244" s="139">
        <v>2011</v>
      </c>
      <c r="H3244" t="s">
        <v>146</v>
      </c>
      <c r="I3244">
        <v>-1</v>
      </c>
    </row>
    <row r="3245" spans="1:9" ht="14.25" customHeight="1">
      <c r="A3245" s="1" t="s">
        <v>656</v>
      </c>
      <c r="B3245" s="1" t="s">
        <v>9</v>
      </c>
      <c r="C3245" s="210" t="s">
        <v>9</v>
      </c>
      <c r="D3245" s="1" t="s">
        <v>8</v>
      </c>
      <c r="E3245" t="s">
        <v>251</v>
      </c>
      <c r="F3245">
        <v>9605</v>
      </c>
      <c r="G3245" s="139">
        <v>2011</v>
      </c>
      <c r="H3245" t="s">
        <v>145</v>
      </c>
      <c r="I3245">
        <v>-1</v>
      </c>
    </row>
    <row r="3246" spans="1:9" ht="14.25" customHeight="1">
      <c r="A3246" s="1" t="s">
        <v>656</v>
      </c>
      <c r="B3246" s="1" t="s">
        <v>9</v>
      </c>
      <c r="C3246" s="210" t="s">
        <v>9</v>
      </c>
      <c r="D3246" s="1" t="s">
        <v>8</v>
      </c>
      <c r="E3246" t="s">
        <v>251</v>
      </c>
      <c r="F3246">
        <v>9605</v>
      </c>
      <c r="G3246" s="139">
        <v>2011</v>
      </c>
      <c r="H3246" t="s">
        <v>144</v>
      </c>
      <c r="I3246">
        <v>-1</v>
      </c>
    </row>
    <row r="3247" spans="1:9" ht="14.25" customHeight="1">
      <c r="A3247" s="1" t="s">
        <v>657</v>
      </c>
      <c r="B3247" s="1" t="s">
        <v>9</v>
      </c>
      <c r="C3247" s="210" t="s">
        <v>9</v>
      </c>
      <c r="D3247" s="1" t="s">
        <v>8</v>
      </c>
      <c r="E3247" t="s">
        <v>251</v>
      </c>
      <c r="F3247">
        <v>9606</v>
      </c>
      <c r="G3247" s="139">
        <v>2011</v>
      </c>
      <c r="H3247" t="s">
        <v>155</v>
      </c>
      <c r="I3247">
        <v>-1</v>
      </c>
    </row>
    <row r="3248" spans="1:9" ht="14.25" customHeight="1">
      <c r="A3248" s="1" t="s">
        <v>657</v>
      </c>
      <c r="B3248" s="1" t="s">
        <v>9</v>
      </c>
      <c r="C3248" s="210" t="s">
        <v>9</v>
      </c>
      <c r="D3248" s="1" t="s">
        <v>8</v>
      </c>
      <c r="E3248" t="s">
        <v>251</v>
      </c>
      <c r="F3248">
        <v>9606</v>
      </c>
      <c r="G3248" s="139">
        <v>2011</v>
      </c>
      <c r="H3248" t="s">
        <v>154</v>
      </c>
      <c r="I3248">
        <v>-1</v>
      </c>
    </row>
    <row r="3249" spans="1:9" ht="14.25" customHeight="1">
      <c r="A3249" s="1" t="s">
        <v>657</v>
      </c>
      <c r="B3249" s="1" t="s">
        <v>9</v>
      </c>
      <c r="C3249" s="210" t="s">
        <v>9</v>
      </c>
      <c r="D3249" s="1" t="s">
        <v>8</v>
      </c>
      <c r="E3249" t="s">
        <v>251</v>
      </c>
      <c r="F3249">
        <v>9606</v>
      </c>
      <c r="G3249" s="139">
        <v>2011</v>
      </c>
      <c r="H3249" t="s">
        <v>153</v>
      </c>
      <c r="I3249">
        <v>-1</v>
      </c>
    </row>
    <row r="3250" spans="1:9" ht="14.25" customHeight="1">
      <c r="A3250" s="1" t="s">
        <v>657</v>
      </c>
      <c r="B3250" s="1" t="s">
        <v>9</v>
      </c>
      <c r="C3250" s="210" t="s">
        <v>9</v>
      </c>
      <c r="D3250" s="1" t="s">
        <v>8</v>
      </c>
      <c r="E3250" t="s">
        <v>251</v>
      </c>
      <c r="F3250">
        <v>9606</v>
      </c>
      <c r="G3250" s="139">
        <v>2011</v>
      </c>
      <c r="H3250" t="s">
        <v>152</v>
      </c>
      <c r="I3250">
        <v>-1</v>
      </c>
    </row>
    <row r="3251" spans="1:9" ht="14.25" customHeight="1">
      <c r="A3251" s="1" t="s">
        <v>657</v>
      </c>
      <c r="B3251" s="1" t="s">
        <v>9</v>
      </c>
      <c r="C3251" s="210" t="s">
        <v>9</v>
      </c>
      <c r="D3251" s="1" t="s">
        <v>8</v>
      </c>
      <c r="E3251" t="s">
        <v>251</v>
      </c>
      <c r="F3251">
        <v>9606</v>
      </c>
      <c r="G3251" s="139">
        <v>2011</v>
      </c>
      <c r="H3251" t="s">
        <v>151</v>
      </c>
      <c r="I3251">
        <v>-1</v>
      </c>
    </row>
    <row r="3252" spans="1:9" ht="14.25" customHeight="1">
      <c r="A3252" s="1" t="s">
        <v>657</v>
      </c>
      <c r="B3252" s="1" t="s">
        <v>9</v>
      </c>
      <c r="C3252" s="210" t="s">
        <v>9</v>
      </c>
      <c r="D3252" s="1" t="s">
        <v>8</v>
      </c>
      <c r="E3252" t="s">
        <v>251</v>
      </c>
      <c r="F3252">
        <v>9606</v>
      </c>
      <c r="G3252" s="139">
        <v>2011</v>
      </c>
      <c r="H3252" t="s">
        <v>150</v>
      </c>
      <c r="I3252">
        <v>-1</v>
      </c>
    </row>
    <row r="3253" spans="1:9" ht="14.25" customHeight="1">
      <c r="A3253" s="1" t="s">
        <v>657</v>
      </c>
      <c r="B3253" s="1" t="s">
        <v>9</v>
      </c>
      <c r="C3253" s="210" t="s">
        <v>9</v>
      </c>
      <c r="D3253" s="1" t="s">
        <v>8</v>
      </c>
      <c r="E3253" t="s">
        <v>251</v>
      </c>
      <c r="F3253">
        <v>9606</v>
      </c>
      <c r="G3253" s="139">
        <v>2011</v>
      </c>
      <c r="H3253" t="s">
        <v>149</v>
      </c>
      <c r="I3253">
        <v>-1</v>
      </c>
    </row>
    <row r="3254" spans="1:9" ht="14.25" customHeight="1">
      <c r="A3254" s="1" t="s">
        <v>657</v>
      </c>
      <c r="B3254" s="1" t="s">
        <v>9</v>
      </c>
      <c r="C3254" s="210" t="s">
        <v>9</v>
      </c>
      <c r="D3254" s="1" t="s">
        <v>8</v>
      </c>
      <c r="E3254" t="s">
        <v>251</v>
      </c>
      <c r="F3254">
        <v>9606</v>
      </c>
      <c r="G3254" s="139">
        <v>2011</v>
      </c>
      <c r="H3254" t="s">
        <v>148</v>
      </c>
      <c r="I3254">
        <v>-1</v>
      </c>
    </row>
    <row r="3255" spans="1:9" ht="14.25" customHeight="1">
      <c r="A3255" s="1" t="s">
        <v>657</v>
      </c>
      <c r="B3255" s="1" t="s">
        <v>9</v>
      </c>
      <c r="C3255" s="210" t="s">
        <v>9</v>
      </c>
      <c r="D3255" s="1" t="s">
        <v>8</v>
      </c>
      <c r="E3255" t="s">
        <v>251</v>
      </c>
      <c r="F3255">
        <v>9606</v>
      </c>
      <c r="G3255" s="139">
        <v>2011</v>
      </c>
      <c r="H3255" t="s">
        <v>147</v>
      </c>
      <c r="I3255">
        <v>-1</v>
      </c>
    </row>
    <row r="3256" spans="1:9" ht="14.25" customHeight="1">
      <c r="A3256" s="1" t="s">
        <v>657</v>
      </c>
      <c r="B3256" s="1" t="s">
        <v>9</v>
      </c>
      <c r="C3256" s="210" t="s">
        <v>9</v>
      </c>
      <c r="D3256" s="1" t="s">
        <v>8</v>
      </c>
      <c r="E3256" t="s">
        <v>251</v>
      </c>
      <c r="F3256">
        <v>9606</v>
      </c>
      <c r="G3256" s="139">
        <v>2011</v>
      </c>
      <c r="H3256" t="s">
        <v>146</v>
      </c>
      <c r="I3256">
        <v>-1</v>
      </c>
    </row>
    <row r="3257" spans="1:9" ht="14.25" customHeight="1">
      <c r="A3257" s="1" t="s">
        <v>657</v>
      </c>
      <c r="B3257" s="1" t="s">
        <v>9</v>
      </c>
      <c r="C3257" s="210" t="s">
        <v>9</v>
      </c>
      <c r="D3257" s="1" t="s">
        <v>8</v>
      </c>
      <c r="E3257" t="s">
        <v>251</v>
      </c>
      <c r="F3257">
        <v>9606</v>
      </c>
      <c r="G3257" s="139">
        <v>2011</v>
      </c>
      <c r="H3257" t="s">
        <v>145</v>
      </c>
      <c r="I3257">
        <v>-1</v>
      </c>
    </row>
    <row r="3258" spans="1:9" ht="14.25" customHeight="1">
      <c r="A3258" s="1" t="s">
        <v>657</v>
      </c>
      <c r="B3258" s="1" t="s">
        <v>9</v>
      </c>
      <c r="C3258" s="210" t="s">
        <v>9</v>
      </c>
      <c r="D3258" s="1" t="s">
        <v>8</v>
      </c>
      <c r="E3258" t="s">
        <v>251</v>
      </c>
      <c r="F3258">
        <v>9606</v>
      </c>
      <c r="G3258" s="139">
        <v>2011</v>
      </c>
      <c r="H3258" t="s">
        <v>144</v>
      </c>
      <c r="I3258">
        <v>-1</v>
      </c>
    </row>
    <row r="3259" spans="1:9" ht="14.25" customHeight="1">
      <c r="A3259" s="1" t="s">
        <v>658</v>
      </c>
      <c r="B3259" s="1" t="s">
        <v>9</v>
      </c>
      <c r="C3259" s="210" t="s">
        <v>9</v>
      </c>
      <c r="D3259" s="1" t="s">
        <v>8</v>
      </c>
      <c r="E3259" t="s">
        <v>256</v>
      </c>
      <c r="F3259">
        <v>9601</v>
      </c>
      <c r="G3259" s="139">
        <v>2011</v>
      </c>
      <c r="H3259" t="s">
        <v>155</v>
      </c>
      <c r="I3259">
        <v>-1</v>
      </c>
    </row>
    <row r="3260" spans="1:9" ht="14.25" customHeight="1">
      <c r="A3260" s="1" t="s">
        <v>658</v>
      </c>
      <c r="B3260" s="1" t="s">
        <v>9</v>
      </c>
      <c r="C3260" s="210" t="s">
        <v>9</v>
      </c>
      <c r="D3260" s="1" t="s">
        <v>8</v>
      </c>
      <c r="E3260" t="s">
        <v>256</v>
      </c>
      <c r="F3260">
        <v>9601</v>
      </c>
      <c r="G3260" s="139">
        <v>2011</v>
      </c>
      <c r="H3260" t="s">
        <v>154</v>
      </c>
      <c r="I3260">
        <v>-1</v>
      </c>
    </row>
    <row r="3261" spans="1:9" ht="14.25" customHeight="1">
      <c r="A3261" s="1" t="s">
        <v>658</v>
      </c>
      <c r="B3261" s="1" t="s">
        <v>9</v>
      </c>
      <c r="C3261" s="210" t="s">
        <v>9</v>
      </c>
      <c r="D3261" s="1" t="s">
        <v>8</v>
      </c>
      <c r="E3261" t="s">
        <v>256</v>
      </c>
      <c r="F3261">
        <v>9601</v>
      </c>
      <c r="G3261" s="139">
        <v>2011</v>
      </c>
      <c r="H3261" t="s">
        <v>153</v>
      </c>
      <c r="I3261">
        <v>-1</v>
      </c>
    </row>
    <row r="3262" spans="1:9" ht="14.25" customHeight="1">
      <c r="A3262" s="1" t="s">
        <v>658</v>
      </c>
      <c r="B3262" s="1" t="s">
        <v>9</v>
      </c>
      <c r="C3262" s="210" t="s">
        <v>9</v>
      </c>
      <c r="D3262" s="1" t="s">
        <v>8</v>
      </c>
      <c r="E3262" t="s">
        <v>256</v>
      </c>
      <c r="F3262">
        <v>9601</v>
      </c>
      <c r="G3262" s="139">
        <v>2011</v>
      </c>
      <c r="H3262" t="s">
        <v>152</v>
      </c>
      <c r="I3262">
        <v>-1</v>
      </c>
    </row>
    <row r="3263" spans="1:9" ht="14.25" customHeight="1">
      <c r="A3263" s="1" t="s">
        <v>658</v>
      </c>
      <c r="B3263" s="1" t="s">
        <v>9</v>
      </c>
      <c r="C3263" s="210" t="s">
        <v>9</v>
      </c>
      <c r="D3263" s="1" t="s">
        <v>8</v>
      </c>
      <c r="E3263" t="s">
        <v>256</v>
      </c>
      <c r="F3263">
        <v>9601</v>
      </c>
      <c r="G3263" s="139">
        <v>2011</v>
      </c>
      <c r="H3263" t="s">
        <v>151</v>
      </c>
      <c r="I3263">
        <v>-1</v>
      </c>
    </row>
    <row r="3264" spans="1:9" ht="14.25" customHeight="1">
      <c r="A3264" s="1" t="s">
        <v>658</v>
      </c>
      <c r="B3264" s="1" t="s">
        <v>9</v>
      </c>
      <c r="C3264" s="210" t="s">
        <v>9</v>
      </c>
      <c r="D3264" s="1" t="s">
        <v>8</v>
      </c>
      <c r="E3264" t="s">
        <v>256</v>
      </c>
      <c r="F3264">
        <v>9601</v>
      </c>
      <c r="G3264" s="139">
        <v>2011</v>
      </c>
      <c r="H3264" t="s">
        <v>150</v>
      </c>
      <c r="I3264">
        <v>-1</v>
      </c>
    </row>
    <row r="3265" spans="1:9" ht="14.25" customHeight="1">
      <c r="A3265" s="1" t="s">
        <v>658</v>
      </c>
      <c r="B3265" s="1" t="s">
        <v>9</v>
      </c>
      <c r="C3265" s="210" t="s">
        <v>9</v>
      </c>
      <c r="D3265" s="1" t="s">
        <v>8</v>
      </c>
      <c r="E3265" t="s">
        <v>256</v>
      </c>
      <c r="F3265">
        <v>9601</v>
      </c>
      <c r="G3265" s="139">
        <v>2011</v>
      </c>
      <c r="H3265" t="s">
        <v>149</v>
      </c>
      <c r="I3265">
        <v>-1</v>
      </c>
    </row>
    <row r="3266" spans="1:9" ht="14.25" customHeight="1">
      <c r="A3266" s="1" t="s">
        <v>658</v>
      </c>
      <c r="B3266" s="1" t="s">
        <v>9</v>
      </c>
      <c r="C3266" s="210" t="s">
        <v>9</v>
      </c>
      <c r="D3266" s="1" t="s">
        <v>8</v>
      </c>
      <c r="E3266" t="s">
        <v>256</v>
      </c>
      <c r="F3266">
        <v>9601</v>
      </c>
      <c r="G3266" s="139">
        <v>2011</v>
      </c>
      <c r="H3266" t="s">
        <v>148</v>
      </c>
      <c r="I3266">
        <v>-1</v>
      </c>
    </row>
    <row r="3267" spans="1:9" ht="14.25" customHeight="1">
      <c r="A3267" s="1" t="s">
        <v>658</v>
      </c>
      <c r="B3267" s="1" t="s">
        <v>9</v>
      </c>
      <c r="C3267" s="210" t="s">
        <v>9</v>
      </c>
      <c r="D3267" s="1" t="s">
        <v>8</v>
      </c>
      <c r="E3267" t="s">
        <v>256</v>
      </c>
      <c r="F3267">
        <v>9601</v>
      </c>
      <c r="G3267" s="139">
        <v>2011</v>
      </c>
      <c r="H3267" t="s">
        <v>147</v>
      </c>
      <c r="I3267">
        <v>-1</v>
      </c>
    </row>
    <row r="3268" spans="1:9" ht="14.25" customHeight="1">
      <c r="A3268" s="1" t="s">
        <v>658</v>
      </c>
      <c r="B3268" s="1" t="s">
        <v>9</v>
      </c>
      <c r="C3268" s="210" t="s">
        <v>9</v>
      </c>
      <c r="D3268" s="1" t="s">
        <v>8</v>
      </c>
      <c r="E3268" t="s">
        <v>256</v>
      </c>
      <c r="F3268">
        <v>9601</v>
      </c>
      <c r="G3268" s="139">
        <v>2011</v>
      </c>
      <c r="H3268" t="s">
        <v>146</v>
      </c>
      <c r="I3268">
        <v>-1</v>
      </c>
    </row>
    <row r="3269" spans="1:9" ht="14.25" customHeight="1">
      <c r="A3269" s="1" t="s">
        <v>658</v>
      </c>
      <c r="B3269" s="1" t="s">
        <v>9</v>
      </c>
      <c r="C3269" s="210" t="s">
        <v>9</v>
      </c>
      <c r="D3269" s="1" t="s">
        <v>8</v>
      </c>
      <c r="E3269" t="s">
        <v>256</v>
      </c>
      <c r="F3269">
        <v>9601</v>
      </c>
      <c r="G3269" s="139">
        <v>2011</v>
      </c>
      <c r="H3269" t="s">
        <v>145</v>
      </c>
      <c r="I3269">
        <v>-1</v>
      </c>
    </row>
    <row r="3270" spans="1:9" ht="14.25" customHeight="1">
      <c r="A3270" s="1" t="s">
        <v>658</v>
      </c>
      <c r="B3270" s="1" t="s">
        <v>9</v>
      </c>
      <c r="C3270" s="210" t="s">
        <v>9</v>
      </c>
      <c r="D3270" s="1" t="s">
        <v>8</v>
      </c>
      <c r="E3270" t="s">
        <v>256</v>
      </c>
      <c r="F3270">
        <v>9601</v>
      </c>
      <c r="G3270" s="139">
        <v>2011</v>
      </c>
      <c r="H3270" t="s">
        <v>144</v>
      </c>
      <c r="I3270">
        <v>-1</v>
      </c>
    </row>
    <row r="3271" spans="1:9" ht="14.25" customHeight="1">
      <c r="A3271" s="1" t="s">
        <v>659</v>
      </c>
      <c r="B3271" s="1" t="s">
        <v>9</v>
      </c>
      <c r="C3271" s="210" t="s">
        <v>9</v>
      </c>
      <c r="D3271" s="1" t="s">
        <v>8</v>
      </c>
      <c r="E3271" t="s">
        <v>256</v>
      </c>
      <c r="F3271">
        <v>9602</v>
      </c>
      <c r="G3271" s="139">
        <v>2011</v>
      </c>
      <c r="H3271" t="s">
        <v>155</v>
      </c>
      <c r="I3271">
        <v>-1</v>
      </c>
    </row>
    <row r="3272" spans="1:9" ht="14.25" customHeight="1">
      <c r="A3272" s="1" t="s">
        <v>659</v>
      </c>
      <c r="B3272" s="1" t="s">
        <v>9</v>
      </c>
      <c r="C3272" s="210" t="s">
        <v>9</v>
      </c>
      <c r="D3272" s="1" t="s">
        <v>8</v>
      </c>
      <c r="E3272" t="s">
        <v>256</v>
      </c>
      <c r="F3272">
        <v>9602</v>
      </c>
      <c r="G3272" s="139">
        <v>2011</v>
      </c>
      <c r="H3272" t="s">
        <v>154</v>
      </c>
      <c r="I3272">
        <v>-1</v>
      </c>
    </row>
    <row r="3273" spans="1:9" ht="14.25" customHeight="1">
      <c r="A3273" s="1" t="s">
        <v>659</v>
      </c>
      <c r="B3273" s="1" t="s">
        <v>9</v>
      </c>
      <c r="C3273" s="210" t="s">
        <v>9</v>
      </c>
      <c r="D3273" s="1" t="s">
        <v>8</v>
      </c>
      <c r="E3273" t="s">
        <v>256</v>
      </c>
      <c r="F3273">
        <v>9602</v>
      </c>
      <c r="G3273" s="139">
        <v>2011</v>
      </c>
      <c r="H3273" t="s">
        <v>153</v>
      </c>
      <c r="I3273">
        <v>-1</v>
      </c>
    </row>
    <row r="3274" spans="1:9" ht="14.25" customHeight="1">
      <c r="A3274" s="1" t="s">
        <v>659</v>
      </c>
      <c r="B3274" s="1" t="s">
        <v>9</v>
      </c>
      <c r="C3274" s="210" t="s">
        <v>9</v>
      </c>
      <c r="D3274" s="1" t="s">
        <v>8</v>
      </c>
      <c r="E3274" t="s">
        <v>256</v>
      </c>
      <c r="F3274">
        <v>9602</v>
      </c>
      <c r="G3274" s="139">
        <v>2011</v>
      </c>
      <c r="H3274" t="s">
        <v>152</v>
      </c>
      <c r="I3274">
        <v>-1</v>
      </c>
    </row>
    <row r="3275" spans="1:9" ht="14.25" customHeight="1">
      <c r="A3275" s="1" t="s">
        <v>659</v>
      </c>
      <c r="B3275" s="1" t="s">
        <v>9</v>
      </c>
      <c r="C3275" s="210" t="s">
        <v>9</v>
      </c>
      <c r="D3275" s="1" t="s">
        <v>8</v>
      </c>
      <c r="E3275" t="s">
        <v>256</v>
      </c>
      <c r="F3275">
        <v>9602</v>
      </c>
      <c r="G3275" s="139">
        <v>2011</v>
      </c>
      <c r="H3275" t="s">
        <v>151</v>
      </c>
      <c r="I3275">
        <v>-1</v>
      </c>
    </row>
    <row r="3276" spans="1:9" ht="14.25" customHeight="1">
      <c r="A3276" s="1" t="s">
        <v>659</v>
      </c>
      <c r="B3276" s="1" t="s">
        <v>9</v>
      </c>
      <c r="C3276" s="210" t="s">
        <v>9</v>
      </c>
      <c r="D3276" s="1" t="s">
        <v>8</v>
      </c>
      <c r="E3276" t="s">
        <v>256</v>
      </c>
      <c r="F3276">
        <v>9602</v>
      </c>
      <c r="G3276" s="139">
        <v>2011</v>
      </c>
      <c r="H3276" t="s">
        <v>150</v>
      </c>
      <c r="I3276">
        <v>-1</v>
      </c>
    </row>
    <row r="3277" spans="1:9" ht="14.25" customHeight="1">
      <c r="A3277" s="1" t="s">
        <v>659</v>
      </c>
      <c r="B3277" s="1" t="s">
        <v>9</v>
      </c>
      <c r="C3277" s="210" t="s">
        <v>9</v>
      </c>
      <c r="D3277" s="1" t="s">
        <v>8</v>
      </c>
      <c r="E3277" t="s">
        <v>256</v>
      </c>
      <c r="F3277">
        <v>9602</v>
      </c>
      <c r="G3277" s="139">
        <v>2011</v>
      </c>
      <c r="H3277" t="s">
        <v>149</v>
      </c>
      <c r="I3277">
        <v>-1</v>
      </c>
    </row>
    <row r="3278" spans="1:9" ht="14.25" customHeight="1">
      <c r="A3278" s="1" t="s">
        <v>659</v>
      </c>
      <c r="B3278" s="1" t="s">
        <v>9</v>
      </c>
      <c r="C3278" s="210" t="s">
        <v>9</v>
      </c>
      <c r="D3278" s="1" t="s">
        <v>8</v>
      </c>
      <c r="E3278" t="s">
        <v>256</v>
      </c>
      <c r="F3278">
        <v>9602</v>
      </c>
      <c r="G3278" s="139">
        <v>2011</v>
      </c>
      <c r="H3278" t="s">
        <v>148</v>
      </c>
      <c r="I3278">
        <v>-1</v>
      </c>
    </row>
    <row r="3279" spans="1:9" ht="14.25" customHeight="1">
      <c r="A3279" s="1" t="s">
        <v>659</v>
      </c>
      <c r="B3279" s="1" t="s">
        <v>9</v>
      </c>
      <c r="C3279" s="210" t="s">
        <v>9</v>
      </c>
      <c r="D3279" s="1" t="s">
        <v>8</v>
      </c>
      <c r="E3279" t="s">
        <v>256</v>
      </c>
      <c r="F3279">
        <v>9602</v>
      </c>
      <c r="G3279" s="139">
        <v>2011</v>
      </c>
      <c r="H3279" t="s">
        <v>147</v>
      </c>
      <c r="I3279">
        <v>-1</v>
      </c>
    </row>
    <row r="3280" spans="1:9" ht="14.25" customHeight="1">
      <c r="A3280" s="1" t="s">
        <v>659</v>
      </c>
      <c r="B3280" s="1" t="s">
        <v>9</v>
      </c>
      <c r="C3280" s="210" t="s">
        <v>9</v>
      </c>
      <c r="D3280" s="1" t="s">
        <v>8</v>
      </c>
      <c r="E3280" t="s">
        <v>256</v>
      </c>
      <c r="F3280">
        <v>9602</v>
      </c>
      <c r="G3280" s="139">
        <v>2011</v>
      </c>
      <c r="H3280" t="s">
        <v>146</v>
      </c>
      <c r="I3280">
        <v>-1</v>
      </c>
    </row>
    <row r="3281" spans="1:9" ht="14.25" customHeight="1">
      <c r="A3281" s="1" t="s">
        <v>659</v>
      </c>
      <c r="B3281" s="1" t="s">
        <v>9</v>
      </c>
      <c r="C3281" s="210" t="s">
        <v>9</v>
      </c>
      <c r="D3281" s="1" t="s">
        <v>8</v>
      </c>
      <c r="E3281" t="s">
        <v>256</v>
      </c>
      <c r="F3281">
        <v>9602</v>
      </c>
      <c r="G3281" s="139">
        <v>2011</v>
      </c>
      <c r="H3281" t="s">
        <v>145</v>
      </c>
      <c r="I3281">
        <v>-1</v>
      </c>
    </row>
    <row r="3282" spans="1:9" ht="14.25" customHeight="1">
      <c r="A3282" s="1" t="s">
        <v>659</v>
      </c>
      <c r="B3282" s="403" t="s">
        <v>9</v>
      </c>
      <c r="C3282" s="404" t="s">
        <v>9</v>
      </c>
      <c r="D3282" s="403" t="s">
        <v>8</v>
      </c>
      <c r="E3282" t="s">
        <v>256</v>
      </c>
      <c r="F3282">
        <v>9602</v>
      </c>
      <c r="G3282" s="139">
        <v>2011</v>
      </c>
      <c r="H3282" t="s">
        <v>144</v>
      </c>
      <c r="I3282">
        <v>-1</v>
      </c>
    </row>
    <row r="3283" spans="1:9" ht="14.25" customHeight="1">
      <c r="A3283" s="1" t="s">
        <v>660</v>
      </c>
      <c r="B3283" s="1" t="s">
        <v>9</v>
      </c>
      <c r="C3283" s="210" t="s">
        <v>9</v>
      </c>
      <c r="D3283" s="1" t="s">
        <v>8</v>
      </c>
      <c r="E3283" t="s">
        <v>265</v>
      </c>
      <c r="F3283">
        <v>9601</v>
      </c>
      <c r="G3283" s="139">
        <v>2011</v>
      </c>
      <c r="H3283" t="s">
        <v>155</v>
      </c>
      <c r="I3283">
        <v>-1</v>
      </c>
    </row>
    <row r="3284" spans="1:9" ht="14.25" customHeight="1">
      <c r="A3284" s="1" t="s">
        <v>660</v>
      </c>
      <c r="B3284" s="1" t="s">
        <v>9</v>
      </c>
      <c r="C3284" s="210" t="s">
        <v>9</v>
      </c>
      <c r="D3284" s="1" t="s">
        <v>8</v>
      </c>
      <c r="E3284" t="s">
        <v>265</v>
      </c>
      <c r="F3284">
        <v>9601</v>
      </c>
      <c r="G3284" s="139">
        <v>2011</v>
      </c>
      <c r="H3284" t="s">
        <v>154</v>
      </c>
      <c r="I3284">
        <v>-1</v>
      </c>
    </row>
    <row r="3285" spans="1:9" ht="14.25" customHeight="1">
      <c r="A3285" s="1" t="s">
        <v>660</v>
      </c>
      <c r="B3285" s="1" t="s">
        <v>9</v>
      </c>
      <c r="C3285" s="210" t="s">
        <v>9</v>
      </c>
      <c r="D3285" s="1" t="s">
        <v>8</v>
      </c>
      <c r="E3285" t="s">
        <v>265</v>
      </c>
      <c r="F3285">
        <v>9601</v>
      </c>
      <c r="G3285" s="139">
        <v>2011</v>
      </c>
      <c r="H3285" t="s">
        <v>153</v>
      </c>
      <c r="I3285">
        <v>-1</v>
      </c>
    </row>
    <row r="3286" spans="1:9" ht="14.25" customHeight="1">
      <c r="A3286" s="1" t="s">
        <v>660</v>
      </c>
      <c r="B3286" s="1" t="s">
        <v>9</v>
      </c>
      <c r="C3286" s="210" t="s">
        <v>9</v>
      </c>
      <c r="D3286" s="1" t="s">
        <v>8</v>
      </c>
      <c r="E3286" t="s">
        <v>265</v>
      </c>
      <c r="F3286">
        <v>9601</v>
      </c>
      <c r="G3286" s="139">
        <v>2011</v>
      </c>
      <c r="H3286" t="s">
        <v>152</v>
      </c>
      <c r="I3286">
        <v>-1</v>
      </c>
    </row>
    <row r="3287" spans="1:9" ht="14.25" customHeight="1">
      <c r="A3287" s="1" t="s">
        <v>660</v>
      </c>
      <c r="B3287" s="1" t="s">
        <v>9</v>
      </c>
      <c r="C3287" s="210" t="s">
        <v>9</v>
      </c>
      <c r="D3287" s="1" t="s">
        <v>8</v>
      </c>
      <c r="E3287" t="s">
        <v>265</v>
      </c>
      <c r="F3287">
        <v>9601</v>
      </c>
      <c r="G3287" s="139">
        <v>2011</v>
      </c>
      <c r="H3287" t="s">
        <v>151</v>
      </c>
      <c r="I3287">
        <v>-1</v>
      </c>
    </row>
    <row r="3288" spans="1:9" ht="14.25" customHeight="1">
      <c r="A3288" s="1" t="s">
        <v>660</v>
      </c>
      <c r="B3288" s="1" t="s">
        <v>9</v>
      </c>
      <c r="C3288" s="210" t="s">
        <v>9</v>
      </c>
      <c r="D3288" s="1" t="s">
        <v>8</v>
      </c>
      <c r="E3288" t="s">
        <v>265</v>
      </c>
      <c r="F3288">
        <v>9601</v>
      </c>
      <c r="G3288" s="139">
        <v>2011</v>
      </c>
      <c r="H3288" t="s">
        <v>150</v>
      </c>
      <c r="I3288">
        <v>-1</v>
      </c>
    </row>
    <row r="3289" spans="1:9" ht="14.25" customHeight="1">
      <c r="A3289" s="1" t="s">
        <v>660</v>
      </c>
      <c r="B3289" s="1" t="s">
        <v>9</v>
      </c>
      <c r="C3289" s="210" t="s">
        <v>9</v>
      </c>
      <c r="D3289" s="1" t="s">
        <v>8</v>
      </c>
      <c r="E3289" t="s">
        <v>265</v>
      </c>
      <c r="F3289">
        <v>9601</v>
      </c>
      <c r="G3289" s="139">
        <v>2011</v>
      </c>
      <c r="H3289" t="s">
        <v>149</v>
      </c>
      <c r="I3289">
        <v>-1</v>
      </c>
    </row>
    <row r="3290" spans="1:9" ht="14.25" customHeight="1">
      <c r="A3290" s="1" t="s">
        <v>660</v>
      </c>
      <c r="B3290" s="1" t="s">
        <v>9</v>
      </c>
      <c r="C3290" s="210" t="s">
        <v>9</v>
      </c>
      <c r="D3290" s="1" t="s">
        <v>8</v>
      </c>
      <c r="E3290" t="s">
        <v>265</v>
      </c>
      <c r="F3290">
        <v>9601</v>
      </c>
      <c r="G3290" s="139">
        <v>2011</v>
      </c>
      <c r="H3290" t="s">
        <v>148</v>
      </c>
      <c r="I3290">
        <v>-1</v>
      </c>
    </row>
    <row r="3291" spans="1:9" ht="14.25" customHeight="1">
      <c r="A3291" s="1" t="s">
        <v>660</v>
      </c>
      <c r="B3291" s="1" t="s">
        <v>9</v>
      </c>
      <c r="C3291" s="210" t="s">
        <v>9</v>
      </c>
      <c r="D3291" s="1" t="s">
        <v>8</v>
      </c>
      <c r="E3291" t="s">
        <v>265</v>
      </c>
      <c r="F3291">
        <v>9601</v>
      </c>
      <c r="G3291" s="139">
        <v>2011</v>
      </c>
      <c r="H3291" t="s">
        <v>147</v>
      </c>
      <c r="I3291">
        <v>-1</v>
      </c>
    </row>
    <row r="3292" spans="1:9" ht="14.25" customHeight="1">
      <c r="A3292" s="1" t="s">
        <v>660</v>
      </c>
      <c r="B3292" s="1" t="s">
        <v>9</v>
      </c>
      <c r="C3292" s="210" t="s">
        <v>9</v>
      </c>
      <c r="D3292" s="1" t="s">
        <v>8</v>
      </c>
      <c r="E3292" t="s">
        <v>265</v>
      </c>
      <c r="F3292">
        <v>9601</v>
      </c>
      <c r="G3292" s="139">
        <v>2011</v>
      </c>
      <c r="H3292" t="s">
        <v>146</v>
      </c>
      <c r="I3292">
        <v>-1</v>
      </c>
    </row>
    <row r="3293" spans="1:9" ht="14.25" customHeight="1">
      <c r="A3293" s="1" t="s">
        <v>660</v>
      </c>
      <c r="B3293" s="1" t="s">
        <v>9</v>
      </c>
      <c r="C3293" s="210" t="s">
        <v>9</v>
      </c>
      <c r="D3293" s="1" t="s">
        <v>8</v>
      </c>
      <c r="E3293" t="s">
        <v>265</v>
      </c>
      <c r="F3293">
        <v>9601</v>
      </c>
      <c r="G3293" s="139">
        <v>2011</v>
      </c>
      <c r="H3293" t="s">
        <v>145</v>
      </c>
      <c r="I3293">
        <v>-1</v>
      </c>
    </row>
    <row r="3294" spans="1:9" ht="14.25" customHeight="1">
      <c r="A3294" s="1" t="s">
        <v>660</v>
      </c>
      <c r="B3294" s="1" t="s">
        <v>9</v>
      </c>
      <c r="C3294" s="210" t="s">
        <v>9</v>
      </c>
      <c r="D3294" s="1" t="s">
        <v>8</v>
      </c>
      <c r="E3294" t="s">
        <v>265</v>
      </c>
      <c r="F3294">
        <v>9601</v>
      </c>
      <c r="G3294" s="139">
        <v>2011</v>
      </c>
      <c r="H3294" t="s">
        <v>144</v>
      </c>
      <c r="I3294">
        <v>-1</v>
      </c>
    </row>
    <row r="3295" spans="1:9" ht="14.25" customHeight="1">
      <c r="A3295" s="1" t="s">
        <v>661</v>
      </c>
      <c r="B3295" s="1" t="s">
        <v>9</v>
      </c>
      <c r="C3295" s="210" t="s">
        <v>9</v>
      </c>
      <c r="D3295" s="1" t="s">
        <v>8</v>
      </c>
      <c r="E3295" t="s">
        <v>265</v>
      </c>
      <c r="F3295">
        <v>9602</v>
      </c>
      <c r="G3295" s="139">
        <v>2011</v>
      </c>
      <c r="H3295" t="s">
        <v>155</v>
      </c>
      <c r="I3295">
        <v>-1</v>
      </c>
    </row>
    <row r="3296" spans="1:9" ht="14.25" customHeight="1">
      <c r="A3296" s="1" t="s">
        <v>661</v>
      </c>
      <c r="B3296" s="1" t="s">
        <v>9</v>
      </c>
      <c r="C3296" s="210" t="s">
        <v>9</v>
      </c>
      <c r="D3296" s="1" t="s">
        <v>8</v>
      </c>
      <c r="E3296" t="s">
        <v>265</v>
      </c>
      <c r="F3296">
        <v>9602</v>
      </c>
      <c r="G3296" s="139">
        <v>2011</v>
      </c>
      <c r="H3296" t="s">
        <v>154</v>
      </c>
      <c r="I3296">
        <v>-1</v>
      </c>
    </row>
    <row r="3297" spans="1:9" ht="14.25" customHeight="1">
      <c r="A3297" s="1" t="s">
        <v>661</v>
      </c>
      <c r="B3297" s="1" t="s">
        <v>9</v>
      </c>
      <c r="C3297" s="210" t="s">
        <v>9</v>
      </c>
      <c r="D3297" s="1" t="s">
        <v>8</v>
      </c>
      <c r="E3297" t="s">
        <v>265</v>
      </c>
      <c r="F3297">
        <v>9602</v>
      </c>
      <c r="G3297" s="139">
        <v>2011</v>
      </c>
      <c r="H3297" t="s">
        <v>153</v>
      </c>
      <c r="I3297">
        <v>-1</v>
      </c>
    </row>
    <row r="3298" spans="1:9" ht="14.25" customHeight="1">
      <c r="A3298" s="1" t="s">
        <v>661</v>
      </c>
      <c r="B3298" s="1" t="s">
        <v>9</v>
      </c>
      <c r="C3298" s="210" t="s">
        <v>9</v>
      </c>
      <c r="D3298" s="1" t="s">
        <v>8</v>
      </c>
      <c r="E3298" t="s">
        <v>265</v>
      </c>
      <c r="F3298">
        <v>9602</v>
      </c>
      <c r="G3298" s="139">
        <v>2011</v>
      </c>
      <c r="H3298" t="s">
        <v>152</v>
      </c>
      <c r="I3298">
        <v>-1</v>
      </c>
    </row>
    <row r="3299" spans="1:9" ht="14.25" customHeight="1">
      <c r="A3299" s="1" t="s">
        <v>661</v>
      </c>
      <c r="B3299" s="1" t="s">
        <v>9</v>
      </c>
      <c r="C3299" s="210" t="s">
        <v>9</v>
      </c>
      <c r="D3299" s="1" t="s">
        <v>8</v>
      </c>
      <c r="E3299" t="s">
        <v>265</v>
      </c>
      <c r="F3299">
        <v>9602</v>
      </c>
      <c r="G3299" s="139">
        <v>2011</v>
      </c>
      <c r="H3299" t="s">
        <v>151</v>
      </c>
      <c r="I3299">
        <v>-1</v>
      </c>
    </row>
    <row r="3300" spans="1:9" ht="14.25" customHeight="1">
      <c r="A3300" s="1" t="s">
        <v>661</v>
      </c>
      <c r="B3300" s="1" t="s">
        <v>9</v>
      </c>
      <c r="C3300" s="210" t="s">
        <v>9</v>
      </c>
      <c r="D3300" s="1" t="s">
        <v>8</v>
      </c>
      <c r="E3300" t="s">
        <v>265</v>
      </c>
      <c r="F3300">
        <v>9602</v>
      </c>
      <c r="G3300" s="139">
        <v>2011</v>
      </c>
      <c r="H3300" t="s">
        <v>150</v>
      </c>
      <c r="I3300">
        <v>-1</v>
      </c>
    </row>
    <row r="3301" spans="1:9" ht="14.25" customHeight="1">
      <c r="A3301" s="1" t="s">
        <v>661</v>
      </c>
      <c r="B3301" s="1" t="s">
        <v>9</v>
      </c>
      <c r="C3301" s="210" t="s">
        <v>9</v>
      </c>
      <c r="D3301" s="1" t="s">
        <v>8</v>
      </c>
      <c r="E3301" t="s">
        <v>265</v>
      </c>
      <c r="F3301">
        <v>9602</v>
      </c>
      <c r="G3301" s="139">
        <v>2011</v>
      </c>
      <c r="H3301" t="s">
        <v>149</v>
      </c>
      <c r="I3301">
        <v>-1</v>
      </c>
    </row>
    <row r="3302" spans="1:9" ht="14.25" customHeight="1">
      <c r="A3302" s="1" t="s">
        <v>661</v>
      </c>
      <c r="B3302" s="1" t="s">
        <v>9</v>
      </c>
      <c r="C3302" s="210" t="s">
        <v>9</v>
      </c>
      <c r="D3302" s="1" t="s">
        <v>8</v>
      </c>
      <c r="E3302" t="s">
        <v>265</v>
      </c>
      <c r="F3302">
        <v>9602</v>
      </c>
      <c r="G3302" s="139">
        <v>2011</v>
      </c>
      <c r="H3302" t="s">
        <v>148</v>
      </c>
      <c r="I3302">
        <v>-1</v>
      </c>
    </row>
    <row r="3303" spans="1:9" ht="14.25" customHeight="1">
      <c r="A3303" s="1" t="s">
        <v>661</v>
      </c>
      <c r="B3303" s="1" t="s">
        <v>9</v>
      </c>
      <c r="C3303" s="210" t="s">
        <v>9</v>
      </c>
      <c r="D3303" s="1" t="s">
        <v>8</v>
      </c>
      <c r="E3303" t="s">
        <v>265</v>
      </c>
      <c r="F3303">
        <v>9602</v>
      </c>
      <c r="G3303" s="139">
        <v>2011</v>
      </c>
      <c r="H3303" t="s">
        <v>147</v>
      </c>
      <c r="I3303">
        <v>-1</v>
      </c>
    </row>
    <row r="3304" spans="1:9" ht="14.25" customHeight="1">
      <c r="A3304" s="1" t="s">
        <v>661</v>
      </c>
      <c r="B3304" s="1" t="s">
        <v>9</v>
      </c>
      <c r="C3304" s="210" t="s">
        <v>9</v>
      </c>
      <c r="D3304" s="1" t="s">
        <v>8</v>
      </c>
      <c r="E3304" t="s">
        <v>265</v>
      </c>
      <c r="F3304">
        <v>9602</v>
      </c>
      <c r="G3304" s="139">
        <v>2011</v>
      </c>
      <c r="H3304" t="s">
        <v>146</v>
      </c>
      <c r="I3304">
        <v>-1</v>
      </c>
    </row>
    <row r="3305" spans="1:9" ht="14.25" customHeight="1">
      <c r="A3305" s="1" t="s">
        <v>661</v>
      </c>
      <c r="B3305" s="1" t="s">
        <v>9</v>
      </c>
      <c r="C3305" s="210" t="s">
        <v>9</v>
      </c>
      <c r="D3305" s="1" t="s">
        <v>8</v>
      </c>
      <c r="E3305" t="s">
        <v>265</v>
      </c>
      <c r="F3305">
        <v>9602</v>
      </c>
      <c r="G3305" s="139">
        <v>2011</v>
      </c>
      <c r="H3305" t="s">
        <v>145</v>
      </c>
      <c r="I3305">
        <v>-1</v>
      </c>
    </row>
    <row r="3306" spans="1:9" ht="14.25" customHeight="1">
      <c r="A3306" s="1" t="s">
        <v>661</v>
      </c>
      <c r="B3306" s="1" t="s">
        <v>9</v>
      </c>
      <c r="C3306" s="210" t="s">
        <v>9</v>
      </c>
      <c r="D3306" s="1" t="s">
        <v>8</v>
      </c>
      <c r="E3306" t="s">
        <v>265</v>
      </c>
      <c r="F3306">
        <v>9602</v>
      </c>
      <c r="G3306" s="139">
        <v>2011</v>
      </c>
      <c r="H3306" t="s">
        <v>144</v>
      </c>
      <c r="I3306">
        <v>-1</v>
      </c>
    </row>
    <row r="3307" spans="1:9" ht="14.25" customHeight="1">
      <c r="A3307" s="1" t="s">
        <v>662</v>
      </c>
      <c r="B3307" s="1" t="s">
        <v>9</v>
      </c>
      <c r="C3307" s="210" t="s">
        <v>9</v>
      </c>
      <c r="D3307" s="1" t="s">
        <v>8</v>
      </c>
      <c r="E3307" t="s">
        <v>327</v>
      </c>
      <c r="F3307">
        <v>9603</v>
      </c>
      <c r="G3307" s="139">
        <v>2011</v>
      </c>
      <c r="H3307" t="s">
        <v>155</v>
      </c>
      <c r="I3307">
        <v>-1</v>
      </c>
    </row>
    <row r="3308" spans="1:9" ht="14.25" customHeight="1">
      <c r="A3308" s="1" t="s">
        <v>662</v>
      </c>
      <c r="B3308" s="1" t="s">
        <v>9</v>
      </c>
      <c r="C3308" s="210" t="s">
        <v>9</v>
      </c>
      <c r="D3308" s="1" t="s">
        <v>8</v>
      </c>
      <c r="E3308" t="s">
        <v>327</v>
      </c>
      <c r="F3308">
        <v>9603</v>
      </c>
      <c r="G3308" s="139">
        <v>2011</v>
      </c>
      <c r="H3308" t="s">
        <v>154</v>
      </c>
      <c r="I3308">
        <v>-1</v>
      </c>
    </row>
    <row r="3309" spans="1:9" ht="14.25" customHeight="1">
      <c r="A3309" s="1" t="s">
        <v>662</v>
      </c>
      <c r="B3309" s="1" t="s">
        <v>9</v>
      </c>
      <c r="C3309" s="210" t="s">
        <v>9</v>
      </c>
      <c r="D3309" s="1" t="s">
        <v>8</v>
      </c>
      <c r="E3309" t="s">
        <v>327</v>
      </c>
      <c r="F3309">
        <v>9603</v>
      </c>
      <c r="G3309" s="139">
        <v>2011</v>
      </c>
      <c r="H3309" t="s">
        <v>153</v>
      </c>
      <c r="I3309">
        <v>-1</v>
      </c>
    </row>
    <row r="3310" spans="1:9" ht="14.25" customHeight="1">
      <c r="A3310" s="1" t="s">
        <v>662</v>
      </c>
      <c r="B3310" s="1" t="s">
        <v>9</v>
      </c>
      <c r="C3310" s="210" t="s">
        <v>9</v>
      </c>
      <c r="D3310" s="1" t="s">
        <v>8</v>
      </c>
      <c r="E3310" t="s">
        <v>327</v>
      </c>
      <c r="F3310">
        <v>9603</v>
      </c>
      <c r="G3310" s="139">
        <v>2011</v>
      </c>
      <c r="H3310" t="s">
        <v>152</v>
      </c>
      <c r="I3310">
        <v>-1</v>
      </c>
    </row>
    <row r="3311" spans="1:9" ht="14.25" customHeight="1">
      <c r="A3311" s="1" t="s">
        <v>662</v>
      </c>
      <c r="B3311" s="1" t="s">
        <v>9</v>
      </c>
      <c r="C3311" s="210" t="s">
        <v>9</v>
      </c>
      <c r="D3311" s="1" t="s">
        <v>8</v>
      </c>
      <c r="E3311" t="s">
        <v>327</v>
      </c>
      <c r="F3311">
        <v>9603</v>
      </c>
      <c r="G3311" s="139">
        <v>2011</v>
      </c>
      <c r="H3311" t="s">
        <v>151</v>
      </c>
      <c r="I3311">
        <v>-1</v>
      </c>
    </row>
    <row r="3312" spans="1:9" ht="14.25" customHeight="1">
      <c r="A3312" s="1" t="s">
        <v>662</v>
      </c>
      <c r="B3312" s="1" t="s">
        <v>9</v>
      </c>
      <c r="C3312" s="210" t="s">
        <v>9</v>
      </c>
      <c r="D3312" s="1" t="s">
        <v>8</v>
      </c>
      <c r="E3312" t="s">
        <v>327</v>
      </c>
      <c r="F3312">
        <v>9603</v>
      </c>
      <c r="G3312" s="139">
        <v>2011</v>
      </c>
      <c r="H3312" t="s">
        <v>150</v>
      </c>
      <c r="I3312">
        <v>-1</v>
      </c>
    </row>
    <row r="3313" spans="1:9" ht="14.25" customHeight="1">
      <c r="A3313" s="1" t="s">
        <v>662</v>
      </c>
      <c r="B3313" s="1" t="s">
        <v>9</v>
      </c>
      <c r="C3313" s="210" t="s">
        <v>9</v>
      </c>
      <c r="D3313" s="1" t="s">
        <v>8</v>
      </c>
      <c r="E3313" t="s">
        <v>327</v>
      </c>
      <c r="F3313">
        <v>9603</v>
      </c>
      <c r="G3313" s="139">
        <v>2011</v>
      </c>
      <c r="H3313" t="s">
        <v>149</v>
      </c>
      <c r="I3313">
        <v>-1</v>
      </c>
    </row>
    <row r="3314" spans="1:9" ht="14.25" customHeight="1">
      <c r="A3314" s="1" t="s">
        <v>662</v>
      </c>
      <c r="B3314" s="1" t="s">
        <v>9</v>
      </c>
      <c r="C3314" s="210" t="s">
        <v>9</v>
      </c>
      <c r="D3314" s="1" t="s">
        <v>8</v>
      </c>
      <c r="E3314" t="s">
        <v>327</v>
      </c>
      <c r="F3314">
        <v>9603</v>
      </c>
      <c r="G3314" s="139">
        <v>2011</v>
      </c>
      <c r="H3314" t="s">
        <v>148</v>
      </c>
      <c r="I3314">
        <v>-1</v>
      </c>
    </row>
    <row r="3315" spans="1:9" ht="14.25" customHeight="1">
      <c r="A3315" s="1" t="s">
        <v>662</v>
      </c>
      <c r="B3315" s="1" t="s">
        <v>9</v>
      </c>
      <c r="C3315" s="210" t="s">
        <v>9</v>
      </c>
      <c r="D3315" s="1" t="s">
        <v>8</v>
      </c>
      <c r="E3315" t="s">
        <v>327</v>
      </c>
      <c r="F3315">
        <v>9603</v>
      </c>
      <c r="G3315" s="139">
        <v>2011</v>
      </c>
      <c r="H3315" t="s">
        <v>147</v>
      </c>
      <c r="I3315">
        <v>-1</v>
      </c>
    </row>
    <row r="3316" spans="1:9" ht="14.25" customHeight="1">
      <c r="A3316" s="1" t="s">
        <v>662</v>
      </c>
      <c r="B3316" s="1" t="s">
        <v>9</v>
      </c>
      <c r="C3316" s="210" t="s">
        <v>9</v>
      </c>
      <c r="D3316" s="1" t="s">
        <v>8</v>
      </c>
      <c r="E3316" t="s">
        <v>327</v>
      </c>
      <c r="F3316">
        <v>9603</v>
      </c>
      <c r="G3316" s="139">
        <v>2011</v>
      </c>
      <c r="H3316" t="s">
        <v>146</v>
      </c>
      <c r="I3316">
        <v>-1</v>
      </c>
    </row>
    <row r="3317" spans="1:9" ht="14.25" customHeight="1">
      <c r="A3317" s="1" t="s">
        <v>662</v>
      </c>
      <c r="B3317" s="1" t="s">
        <v>9</v>
      </c>
      <c r="C3317" s="210" t="s">
        <v>9</v>
      </c>
      <c r="D3317" s="1" t="s">
        <v>8</v>
      </c>
      <c r="E3317" t="s">
        <v>327</v>
      </c>
      <c r="F3317">
        <v>9603</v>
      </c>
      <c r="G3317" s="139">
        <v>2011</v>
      </c>
      <c r="H3317" t="s">
        <v>145</v>
      </c>
      <c r="I3317">
        <v>-1</v>
      </c>
    </row>
    <row r="3318" spans="1:9" ht="14.25" customHeight="1">
      <c r="A3318" s="1" t="s">
        <v>662</v>
      </c>
      <c r="B3318" s="1" t="s">
        <v>9</v>
      </c>
      <c r="C3318" s="210" t="s">
        <v>9</v>
      </c>
      <c r="D3318" s="1" t="s">
        <v>8</v>
      </c>
      <c r="E3318" t="s">
        <v>327</v>
      </c>
      <c r="F3318">
        <v>9603</v>
      </c>
      <c r="G3318" s="139">
        <v>2011</v>
      </c>
      <c r="H3318" t="s">
        <v>144</v>
      </c>
      <c r="I3318">
        <v>-1</v>
      </c>
    </row>
    <row r="3319" spans="1:9" ht="14.25" customHeight="1">
      <c r="A3319" s="1" t="s">
        <v>663</v>
      </c>
      <c r="B3319" s="1" t="s">
        <v>9</v>
      </c>
      <c r="C3319" s="210" t="s">
        <v>9</v>
      </c>
      <c r="D3319" s="1" t="s">
        <v>8</v>
      </c>
      <c r="E3319" t="s">
        <v>327</v>
      </c>
      <c r="F3319">
        <v>9604</v>
      </c>
      <c r="G3319" s="139">
        <v>2011</v>
      </c>
      <c r="H3319" t="s">
        <v>155</v>
      </c>
      <c r="I3319">
        <v>-1</v>
      </c>
    </row>
    <row r="3320" spans="1:9" ht="14.25" customHeight="1">
      <c r="A3320" s="1" t="s">
        <v>663</v>
      </c>
      <c r="B3320" s="1" t="s">
        <v>9</v>
      </c>
      <c r="C3320" s="210" t="s">
        <v>9</v>
      </c>
      <c r="D3320" s="1" t="s">
        <v>8</v>
      </c>
      <c r="E3320" t="s">
        <v>327</v>
      </c>
      <c r="F3320">
        <v>9604</v>
      </c>
      <c r="G3320" s="139">
        <v>2011</v>
      </c>
      <c r="H3320" t="s">
        <v>154</v>
      </c>
      <c r="I3320">
        <v>-1</v>
      </c>
    </row>
    <row r="3321" spans="1:9" ht="14.25" customHeight="1">
      <c r="A3321" s="1" t="s">
        <v>663</v>
      </c>
      <c r="B3321" s="1" t="s">
        <v>9</v>
      </c>
      <c r="C3321" s="210" t="s">
        <v>9</v>
      </c>
      <c r="D3321" s="1" t="s">
        <v>8</v>
      </c>
      <c r="E3321" t="s">
        <v>327</v>
      </c>
      <c r="F3321">
        <v>9604</v>
      </c>
      <c r="G3321" s="139">
        <v>2011</v>
      </c>
      <c r="H3321" t="s">
        <v>153</v>
      </c>
      <c r="I3321">
        <v>-1</v>
      </c>
    </row>
    <row r="3322" spans="1:9" ht="14.25" customHeight="1">
      <c r="A3322" s="1" t="s">
        <v>663</v>
      </c>
      <c r="B3322" s="1" t="s">
        <v>9</v>
      </c>
      <c r="C3322" s="210" t="s">
        <v>9</v>
      </c>
      <c r="D3322" s="1" t="s">
        <v>8</v>
      </c>
      <c r="E3322" t="s">
        <v>327</v>
      </c>
      <c r="F3322">
        <v>9604</v>
      </c>
      <c r="G3322" s="139">
        <v>2011</v>
      </c>
      <c r="H3322" t="s">
        <v>152</v>
      </c>
      <c r="I3322">
        <v>-1</v>
      </c>
    </row>
    <row r="3323" spans="1:9" ht="14.25" customHeight="1">
      <c r="A3323" s="1" t="s">
        <v>663</v>
      </c>
      <c r="B3323" s="1" t="s">
        <v>9</v>
      </c>
      <c r="C3323" s="210" t="s">
        <v>9</v>
      </c>
      <c r="D3323" s="1" t="s">
        <v>8</v>
      </c>
      <c r="E3323" t="s">
        <v>327</v>
      </c>
      <c r="F3323">
        <v>9604</v>
      </c>
      <c r="G3323" s="139">
        <v>2011</v>
      </c>
      <c r="H3323" t="s">
        <v>151</v>
      </c>
      <c r="I3323">
        <v>-1</v>
      </c>
    </row>
    <row r="3324" spans="1:9" ht="14.25" customHeight="1">
      <c r="A3324" s="1" t="s">
        <v>663</v>
      </c>
      <c r="B3324" s="1" t="s">
        <v>9</v>
      </c>
      <c r="C3324" s="210" t="s">
        <v>9</v>
      </c>
      <c r="D3324" s="1" t="s">
        <v>8</v>
      </c>
      <c r="E3324" t="s">
        <v>327</v>
      </c>
      <c r="F3324">
        <v>9604</v>
      </c>
      <c r="G3324" s="139">
        <v>2011</v>
      </c>
      <c r="H3324" t="s">
        <v>150</v>
      </c>
      <c r="I3324">
        <v>-1</v>
      </c>
    </row>
    <row r="3325" spans="1:9" ht="14.25" customHeight="1">
      <c r="A3325" s="1" t="s">
        <v>663</v>
      </c>
      <c r="B3325" s="1" t="s">
        <v>9</v>
      </c>
      <c r="C3325" s="210" t="s">
        <v>9</v>
      </c>
      <c r="D3325" s="1" t="s">
        <v>8</v>
      </c>
      <c r="E3325" t="s">
        <v>327</v>
      </c>
      <c r="F3325">
        <v>9604</v>
      </c>
      <c r="G3325" s="139">
        <v>2011</v>
      </c>
      <c r="H3325" t="s">
        <v>149</v>
      </c>
      <c r="I3325">
        <v>-1</v>
      </c>
    </row>
    <row r="3326" spans="1:9" ht="14.25" customHeight="1">
      <c r="A3326" s="1" t="s">
        <v>663</v>
      </c>
      <c r="B3326" s="1" t="s">
        <v>9</v>
      </c>
      <c r="C3326" s="210" t="s">
        <v>9</v>
      </c>
      <c r="D3326" s="1" t="s">
        <v>8</v>
      </c>
      <c r="E3326" t="s">
        <v>327</v>
      </c>
      <c r="F3326">
        <v>9604</v>
      </c>
      <c r="G3326" s="139">
        <v>2011</v>
      </c>
      <c r="H3326" t="s">
        <v>148</v>
      </c>
      <c r="I3326">
        <v>-1</v>
      </c>
    </row>
    <row r="3327" spans="1:9" ht="14.25" customHeight="1">
      <c r="A3327" s="1" t="s">
        <v>663</v>
      </c>
      <c r="B3327" s="1" t="s">
        <v>9</v>
      </c>
      <c r="C3327" s="210" t="s">
        <v>9</v>
      </c>
      <c r="D3327" s="1" t="s">
        <v>8</v>
      </c>
      <c r="E3327" t="s">
        <v>327</v>
      </c>
      <c r="F3327">
        <v>9604</v>
      </c>
      <c r="G3327" s="139">
        <v>2011</v>
      </c>
      <c r="H3327" t="s">
        <v>147</v>
      </c>
      <c r="I3327">
        <v>-1</v>
      </c>
    </row>
    <row r="3328" spans="1:9" ht="14.25" customHeight="1">
      <c r="A3328" s="1" t="s">
        <v>663</v>
      </c>
      <c r="B3328" s="1" t="s">
        <v>9</v>
      </c>
      <c r="C3328" s="210" t="s">
        <v>9</v>
      </c>
      <c r="D3328" s="1" t="s">
        <v>8</v>
      </c>
      <c r="E3328" t="s">
        <v>327</v>
      </c>
      <c r="F3328">
        <v>9604</v>
      </c>
      <c r="G3328" s="139">
        <v>2011</v>
      </c>
      <c r="H3328" t="s">
        <v>146</v>
      </c>
      <c r="I3328">
        <v>-1</v>
      </c>
    </row>
    <row r="3329" spans="1:9" ht="14.25" customHeight="1">
      <c r="A3329" s="1" t="s">
        <v>663</v>
      </c>
      <c r="B3329" s="1" t="s">
        <v>9</v>
      </c>
      <c r="C3329" s="210" t="s">
        <v>9</v>
      </c>
      <c r="D3329" s="1" t="s">
        <v>8</v>
      </c>
      <c r="E3329" t="s">
        <v>327</v>
      </c>
      <c r="F3329">
        <v>9604</v>
      </c>
      <c r="G3329" s="139">
        <v>2011</v>
      </c>
      <c r="H3329" t="s">
        <v>145</v>
      </c>
      <c r="I3329">
        <v>-1</v>
      </c>
    </row>
    <row r="3330" spans="1:9" ht="14.25" customHeight="1">
      <c r="A3330" s="1" t="s">
        <v>663</v>
      </c>
      <c r="B3330" s="1" t="s">
        <v>9</v>
      </c>
      <c r="C3330" s="210" t="s">
        <v>9</v>
      </c>
      <c r="D3330" s="1" t="s">
        <v>8</v>
      </c>
      <c r="E3330" t="s">
        <v>327</v>
      </c>
      <c r="F3330">
        <v>9604</v>
      </c>
      <c r="G3330" s="139">
        <v>2011</v>
      </c>
      <c r="H3330" t="s">
        <v>144</v>
      </c>
      <c r="I3330">
        <v>-1</v>
      </c>
    </row>
    <row r="3331" spans="1:9" ht="14.25" customHeight="1">
      <c r="A3331" s="1" t="s">
        <v>664</v>
      </c>
      <c r="B3331" s="1" t="s">
        <v>9</v>
      </c>
      <c r="C3331" s="210" t="s">
        <v>9</v>
      </c>
      <c r="D3331" s="1" t="s">
        <v>8</v>
      </c>
      <c r="E3331" t="s">
        <v>327</v>
      </c>
      <c r="F3331">
        <v>9605</v>
      </c>
      <c r="G3331" s="139">
        <v>2011</v>
      </c>
      <c r="H3331" t="s">
        <v>155</v>
      </c>
      <c r="I3331">
        <v>-1</v>
      </c>
    </row>
    <row r="3332" spans="1:9" ht="14.25" customHeight="1">
      <c r="A3332" s="1" t="s">
        <v>664</v>
      </c>
      <c r="B3332" s="1" t="s">
        <v>9</v>
      </c>
      <c r="C3332" s="210" t="s">
        <v>9</v>
      </c>
      <c r="D3332" s="1" t="s">
        <v>8</v>
      </c>
      <c r="E3332" t="s">
        <v>327</v>
      </c>
      <c r="F3332">
        <v>9605</v>
      </c>
      <c r="G3332" s="139">
        <v>2011</v>
      </c>
      <c r="H3332" t="s">
        <v>154</v>
      </c>
      <c r="I3332">
        <v>-1</v>
      </c>
    </row>
    <row r="3333" spans="1:9" ht="14.25" customHeight="1">
      <c r="A3333" s="1" t="s">
        <v>664</v>
      </c>
      <c r="B3333" s="1" t="s">
        <v>9</v>
      </c>
      <c r="C3333" s="210" t="s">
        <v>9</v>
      </c>
      <c r="D3333" s="1" t="s">
        <v>8</v>
      </c>
      <c r="E3333" t="s">
        <v>327</v>
      </c>
      <c r="F3333">
        <v>9605</v>
      </c>
      <c r="G3333" s="139">
        <v>2011</v>
      </c>
      <c r="H3333" t="s">
        <v>153</v>
      </c>
      <c r="I3333">
        <v>-1</v>
      </c>
    </row>
    <row r="3334" spans="1:9" ht="14.25" customHeight="1">
      <c r="A3334" s="1" t="s">
        <v>664</v>
      </c>
      <c r="B3334" s="1" t="s">
        <v>9</v>
      </c>
      <c r="C3334" s="210" t="s">
        <v>9</v>
      </c>
      <c r="D3334" s="1" t="s">
        <v>8</v>
      </c>
      <c r="E3334" t="s">
        <v>327</v>
      </c>
      <c r="F3334">
        <v>9605</v>
      </c>
      <c r="G3334" s="139">
        <v>2011</v>
      </c>
      <c r="H3334" t="s">
        <v>152</v>
      </c>
      <c r="I3334">
        <v>-1</v>
      </c>
    </row>
    <row r="3335" spans="1:9" ht="14.25" customHeight="1">
      <c r="A3335" s="1" t="s">
        <v>664</v>
      </c>
      <c r="B3335" s="1" t="s">
        <v>9</v>
      </c>
      <c r="C3335" s="210" t="s">
        <v>9</v>
      </c>
      <c r="D3335" s="1" t="s">
        <v>8</v>
      </c>
      <c r="E3335" t="s">
        <v>327</v>
      </c>
      <c r="F3335">
        <v>9605</v>
      </c>
      <c r="G3335" s="139">
        <v>2011</v>
      </c>
      <c r="H3335" t="s">
        <v>151</v>
      </c>
      <c r="I3335">
        <v>-1</v>
      </c>
    </row>
    <row r="3336" spans="1:9" ht="14.25" customHeight="1">
      <c r="A3336" s="1" t="s">
        <v>664</v>
      </c>
      <c r="B3336" s="1" t="s">
        <v>9</v>
      </c>
      <c r="C3336" s="210" t="s">
        <v>9</v>
      </c>
      <c r="D3336" s="1" t="s">
        <v>8</v>
      </c>
      <c r="E3336" t="s">
        <v>327</v>
      </c>
      <c r="F3336">
        <v>9605</v>
      </c>
      <c r="G3336" s="139">
        <v>2011</v>
      </c>
      <c r="H3336" t="s">
        <v>150</v>
      </c>
      <c r="I3336">
        <v>-1</v>
      </c>
    </row>
    <row r="3337" spans="1:9" ht="14.25" customHeight="1">
      <c r="A3337" s="1" t="s">
        <v>664</v>
      </c>
      <c r="B3337" s="1" t="s">
        <v>9</v>
      </c>
      <c r="C3337" s="210" t="s">
        <v>9</v>
      </c>
      <c r="D3337" s="1" t="s">
        <v>8</v>
      </c>
      <c r="E3337" t="s">
        <v>327</v>
      </c>
      <c r="F3337">
        <v>9605</v>
      </c>
      <c r="G3337" s="139">
        <v>2011</v>
      </c>
      <c r="H3337" t="s">
        <v>149</v>
      </c>
      <c r="I3337">
        <v>-1</v>
      </c>
    </row>
    <row r="3338" spans="1:9" ht="14.25" customHeight="1">
      <c r="A3338" s="1" t="s">
        <v>664</v>
      </c>
      <c r="B3338" s="1" t="s">
        <v>9</v>
      </c>
      <c r="C3338" s="210" t="s">
        <v>9</v>
      </c>
      <c r="D3338" s="1" t="s">
        <v>8</v>
      </c>
      <c r="E3338" t="s">
        <v>327</v>
      </c>
      <c r="F3338">
        <v>9605</v>
      </c>
      <c r="G3338" s="139">
        <v>2011</v>
      </c>
      <c r="H3338" t="s">
        <v>148</v>
      </c>
      <c r="I3338">
        <v>-1</v>
      </c>
    </row>
    <row r="3339" spans="1:9" ht="14.25" customHeight="1">
      <c r="A3339" s="1" t="s">
        <v>664</v>
      </c>
      <c r="B3339" s="1" t="s">
        <v>9</v>
      </c>
      <c r="C3339" s="210" t="s">
        <v>9</v>
      </c>
      <c r="D3339" s="1" t="s">
        <v>8</v>
      </c>
      <c r="E3339" t="s">
        <v>327</v>
      </c>
      <c r="F3339">
        <v>9605</v>
      </c>
      <c r="G3339" s="139">
        <v>2011</v>
      </c>
      <c r="H3339" t="s">
        <v>147</v>
      </c>
      <c r="I3339">
        <v>-1</v>
      </c>
    </row>
    <row r="3340" spans="1:9" ht="14.25" customHeight="1">
      <c r="A3340" s="1" t="s">
        <v>664</v>
      </c>
      <c r="B3340" s="1" t="s">
        <v>9</v>
      </c>
      <c r="C3340" s="210" t="s">
        <v>9</v>
      </c>
      <c r="D3340" s="1" t="s">
        <v>8</v>
      </c>
      <c r="E3340" t="s">
        <v>327</v>
      </c>
      <c r="F3340">
        <v>9605</v>
      </c>
      <c r="G3340" s="139">
        <v>2011</v>
      </c>
      <c r="H3340" t="s">
        <v>146</v>
      </c>
      <c r="I3340">
        <v>-1</v>
      </c>
    </row>
    <row r="3341" spans="1:9" ht="14.25" customHeight="1">
      <c r="A3341" s="1" t="s">
        <v>664</v>
      </c>
      <c r="B3341" s="1" t="s">
        <v>9</v>
      </c>
      <c r="C3341" s="210" t="s">
        <v>9</v>
      </c>
      <c r="D3341" s="1" t="s">
        <v>8</v>
      </c>
      <c r="E3341" t="s">
        <v>327</v>
      </c>
      <c r="F3341">
        <v>9605</v>
      </c>
      <c r="G3341" s="139">
        <v>2011</v>
      </c>
      <c r="H3341" t="s">
        <v>145</v>
      </c>
      <c r="I3341">
        <v>-1</v>
      </c>
    </row>
    <row r="3342" spans="1:9" ht="14.25" customHeight="1">
      <c r="A3342" s="1" t="s">
        <v>664</v>
      </c>
      <c r="B3342" s="1" t="s">
        <v>9</v>
      </c>
      <c r="C3342" s="210" t="s">
        <v>9</v>
      </c>
      <c r="D3342" s="1" t="s">
        <v>8</v>
      </c>
      <c r="E3342" t="s">
        <v>327</v>
      </c>
      <c r="F3342">
        <v>9605</v>
      </c>
      <c r="G3342" s="139">
        <v>2011</v>
      </c>
      <c r="H3342" t="s">
        <v>144</v>
      </c>
      <c r="I3342">
        <v>-1</v>
      </c>
    </row>
    <row r="3343" spans="1:9" ht="14.25" customHeight="1">
      <c r="A3343" s="1" t="s">
        <v>665</v>
      </c>
      <c r="B3343" s="1" t="s">
        <v>9</v>
      </c>
      <c r="C3343" s="210" t="s">
        <v>9</v>
      </c>
      <c r="D3343" s="1" t="s">
        <v>8</v>
      </c>
      <c r="E3343" t="s">
        <v>327</v>
      </c>
      <c r="F3343">
        <v>9606</v>
      </c>
      <c r="G3343" s="139">
        <v>2011</v>
      </c>
      <c r="H3343" t="s">
        <v>155</v>
      </c>
      <c r="I3343">
        <v>-1</v>
      </c>
    </row>
    <row r="3344" spans="1:9" ht="14.25" customHeight="1">
      <c r="A3344" s="1" t="s">
        <v>665</v>
      </c>
      <c r="B3344" s="1" t="s">
        <v>9</v>
      </c>
      <c r="C3344" s="210" t="s">
        <v>9</v>
      </c>
      <c r="D3344" s="1" t="s">
        <v>8</v>
      </c>
      <c r="E3344" t="s">
        <v>327</v>
      </c>
      <c r="F3344">
        <v>9606</v>
      </c>
      <c r="G3344" s="139">
        <v>2011</v>
      </c>
      <c r="H3344" t="s">
        <v>154</v>
      </c>
      <c r="I3344">
        <v>-1</v>
      </c>
    </row>
    <row r="3345" spans="1:9" ht="14.25" customHeight="1">
      <c r="A3345" s="1" t="s">
        <v>665</v>
      </c>
      <c r="B3345" s="1" t="s">
        <v>9</v>
      </c>
      <c r="C3345" s="210" t="s">
        <v>9</v>
      </c>
      <c r="D3345" s="1" t="s">
        <v>8</v>
      </c>
      <c r="E3345" t="s">
        <v>327</v>
      </c>
      <c r="F3345">
        <v>9606</v>
      </c>
      <c r="G3345" s="139">
        <v>2011</v>
      </c>
      <c r="H3345" t="s">
        <v>153</v>
      </c>
      <c r="I3345">
        <v>-1</v>
      </c>
    </row>
    <row r="3346" spans="1:9" ht="14.25" customHeight="1">
      <c r="A3346" s="1" t="s">
        <v>665</v>
      </c>
      <c r="B3346" s="1" t="s">
        <v>9</v>
      </c>
      <c r="C3346" s="210" t="s">
        <v>9</v>
      </c>
      <c r="D3346" s="1" t="s">
        <v>8</v>
      </c>
      <c r="E3346" t="s">
        <v>327</v>
      </c>
      <c r="F3346">
        <v>9606</v>
      </c>
      <c r="G3346" s="139">
        <v>2011</v>
      </c>
      <c r="H3346" t="s">
        <v>152</v>
      </c>
      <c r="I3346">
        <v>-1</v>
      </c>
    </row>
    <row r="3347" spans="1:9" ht="14.25" customHeight="1">
      <c r="A3347" s="1" t="s">
        <v>665</v>
      </c>
      <c r="B3347" s="1" t="s">
        <v>9</v>
      </c>
      <c r="C3347" s="210" t="s">
        <v>9</v>
      </c>
      <c r="D3347" s="1" t="s">
        <v>8</v>
      </c>
      <c r="E3347" t="s">
        <v>327</v>
      </c>
      <c r="F3347">
        <v>9606</v>
      </c>
      <c r="G3347" s="139">
        <v>2011</v>
      </c>
      <c r="H3347" t="s">
        <v>151</v>
      </c>
      <c r="I3347">
        <v>-1</v>
      </c>
    </row>
    <row r="3348" spans="1:9" ht="14.25" customHeight="1">
      <c r="A3348" s="1" t="s">
        <v>665</v>
      </c>
      <c r="B3348" s="1" t="s">
        <v>9</v>
      </c>
      <c r="C3348" s="210" t="s">
        <v>9</v>
      </c>
      <c r="D3348" s="1" t="s">
        <v>8</v>
      </c>
      <c r="E3348" t="s">
        <v>327</v>
      </c>
      <c r="F3348">
        <v>9606</v>
      </c>
      <c r="G3348" s="139">
        <v>2011</v>
      </c>
      <c r="H3348" t="s">
        <v>150</v>
      </c>
      <c r="I3348">
        <v>-1</v>
      </c>
    </row>
    <row r="3349" spans="1:9" ht="14.25" customHeight="1">
      <c r="A3349" s="1" t="s">
        <v>665</v>
      </c>
      <c r="B3349" s="1" t="s">
        <v>9</v>
      </c>
      <c r="C3349" s="210" t="s">
        <v>9</v>
      </c>
      <c r="D3349" s="1" t="s">
        <v>8</v>
      </c>
      <c r="E3349" t="s">
        <v>327</v>
      </c>
      <c r="F3349">
        <v>9606</v>
      </c>
      <c r="G3349" s="139">
        <v>2011</v>
      </c>
      <c r="H3349" t="s">
        <v>149</v>
      </c>
      <c r="I3349">
        <v>-1</v>
      </c>
    </row>
    <row r="3350" spans="1:9" ht="14.25" customHeight="1">
      <c r="A3350" s="1" t="s">
        <v>665</v>
      </c>
      <c r="B3350" s="1" t="s">
        <v>9</v>
      </c>
      <c r="C3350" s="210" t="s">
        <v>9</v>
      </c>
      <c r="D3350" s="1" t="s">
        <v>8</v>
      </c>
      <c r="E3350" t="s">
        <v>327</v>
      </c>
      <c r="F3350">
        <v>9606</v>
      </c>
      <c r="G3350" s="139">
        <v>2011</v>
      </c>
      <c r="H3350" t="s">
        <v>148</v>
      </c>
      <c r="I3350">
        <v>-1</v>
      </c>
    </row>
    <row r="3351" spans="1:9" ht="14.25" customHeight="1">
      <c r="A3351" s="1" t="s">
        <v>665</v>
      </c>
      <c r="B3351" s="1" t="s">
        <v>9</v>
      </c>
      <c r="C3351" s="210" t="s">
        <v>9</v>
      </c>
      <c r="D3351" s="1" t="s">
        <v>8</v>
      </c>
      <c r="E3351" t="s">
        <v>327</v>
      </c>
      <c r="F3351">
        <v>9606</v>
      </c>
      <c r="G3351" s="139">
        <v>2011</v>
      </c>
      <c r="H3351" t="s">
        <v>147</v>
      </c>
      <c r="I3351">
        <v>-1</v>
      </c>
    </row>
    <row r="3352" spans="1:9" ht="14.25" customHeight="1">
      <c r="A3352" s="1" t="s">
        <v>665</v>
      </c>
      <c r="B3352" s="1" t="s">
        <v>9</v>
      </c>
      <c r="C3352" s="210" t="s">
        <v>9</v>
      </c>
      <c r="D3352" s="1" t="s">
        <v>8</v>
      </c>
      <c r="E3352" t="s">
        <v>327</v>
      </c>
      <c r="F3352">
        <v>9606</v>
      </c>
      <c r="G3352" s="139">
        <v>2011</v>
      </c>
      <c r="H3352" t="s">
        <v>146</v>
      </c>
      <c r="I3352">
        <v>-1</v>
      </c>
    </row>
    <row r="3353" spans="1:9" ht="14.25" customHeight="1">
      <c r="A3353" s="1" t="s">
        <v>665</v>
      </c>
      <c r="B3353" s="1" t="s">
        <v>9</v>
      </c>
      <c r="C3353" s="210" t="s">
        <v>9</v>
      </c>
      <c r="D3353" s="1" t="s">
        <v>8</v>
      </c>
      <c r="E3353" t="s">
        <v>327</v>
      </c>
      <c r="F3353">
        <v>9606</v>
      </c>
      <c r="G3353" s="139">
        <v>2011</v>
      </c>
      <c r="H3353" t="s">
        <v>145</v>
      </c>
      <c r="I3353">
        <v>-1</v>
      </c>
    </row>
    <row r="3354" spans="1:9" ht="14.25" customHeight="1">
      <c r="A3354" s="1" t="s">
        <v>665</v>
      </c>
      <c r="B3354" s="1" t="s">
        <v>9</v>
      </c>
      <c r="C3354" s="210" t="s">
        <v>9</v>
      </c>
      <c r="D3354" s="1" t="s">
        <v>8</v>
      </c>
      <c r="E3354" t="s">
        <v>327</v>
      </c>
      <c r="F3354">
        <v>9606</v>
      </c>
      <c r="G3354" s="139">
        <v>2011</v>
      </c>
      <c r="H3354" t="s">
        <v>144</v>
      </c>
      <c r="I3354">
        <v>-1</v>
      </c>
    </row>
    <row r="3355" spans="1:9" ht="14.25" customHeight="1">
      <c r="A3355" s="1" t="s">
        <v>666</v>
      </c>
      <c r="B3355" s="1" t="s">
        <v>9</v>
      </c>
      <c r="C3355" s="210" t="s">
        <v>9</v>
      </c>
      <c r="D3355" s="1" t="s">
        <v>8</v>
      </c>
      <c r="E3355" t="s">
        <v>167</v>
      </c>
      <c r="F3355" s="287">
        <v>9601</v>
      </c>
      <c r="G3355" s="139">
        <v>2011</v>
      </c>
      <c r="H3355" t="s">
        <v>155</v>
      </c>
      <c r="I3355">
        <v>-1</v>
      </c>
    </row>
    <row r="3356" spans="1:9" ht="14.25" customHeight="1">
      <c r="A3356" s="1" t="s">
        <v>666</v>
      </c>
      <c r="B3356" s="1" t="s">
        <v>9</v>
      </c>
      <c r="C3356" s="210" t="s">
        <v>9</v>
      </c>
      <c r="D3356" s="1" t="s">
        <v>8</v>
      </c>
      <c r="E3356" t="s">
        <v>167</v>
      </c>
      <c r="F3356">
        <v>9601</v>
      </c>
      <c r="G3356" s="139">
        <v>2011</v>
      </c>
      <c r="H3356" t="s">
        <v>154</v>
      </c>
      <c r="I3356">
        <v>-1</v>
      </c>
    </row>
    <row r="3357" spans="1:9" ht="14.25" customHeight="1">
      <c r="A3357" s="1" t="s">
        <v>666</v>
      </c>
      <c r="B3357" s="1" t="s">
        <v>9</v>
      </c>
      <c r="C3357" s="210" t="s">
        <v>9</v>
      </c>
      <c r="D3357" s="1" t="s">
        <v>8</v>
      </c>
      <c r="E3357" t="s">
        <v>167</v>
      </c>
      <c r="F3357">
        <v>9601</v>
      </c>
      <c r="G3357" s="139">
        <v>2011</v>
      </c>
      <c r="H3357" t="s">
        <v>153</v>
      </c>
      <c r="I3357">
        <v>-1</v>
      </c>
    </row>
    <row r="3358" spans="1:9" ht="14.25" customHeight="1">
      <c r="A3358" s="1" t="s">
        <v>666</v>
      </c>
      <c r="B3358" s="1" t="s">
        <v>9</v>
      </c>
      <c r="C3358" s="210" t="s">
        <v>9</v>
      </c>
      <c r="D3358" s="1" t="s">
        <v>8</v>
      </c>
      <c r="E3358" t="s">
        <v>167</v>
      </c>
      <c r="F3358">
        <v>9601</v>
      </c>
      <c r="G3358" s="139">
        <v>2011</v>
      </c>
      <c r="H3358" t="s">
        <v>152</v>
      </c>
      <c r="I3358">
        <v>-1</v>
      </c>
    </row>
    <row r="3359" spans="1:9" ht="14.25" customHeight="1">
      <c r="A3359" s="1" t="s">
        <v>666</v>
      </c>
      <c r="B3359" s="1" t="s">
        <v>9</v>
      </c>
      <c r="C3359" s="210" t="s">
        <v>9</v>
      </c>
      <c r="D3359" s="1" t="s">
        <v>8</v>
      </c>
      <c r="E3359" t="s">
        <v>167</v>
      </c>
      <c r="F3359">
        <v>9601</v>
      </c>
      <c r="G3359" s="139">
        <v>2011</v>
      </c>
      <c r="H3359" t="s">
        <v>151</v>
      </c>
      <c r="I3359">
        <v>-1</v>
      </c>
    </row>
    <row r="3360" spans="1:9" ht="14.25" customHeight="1">
      <c r="A3360" s="1" t="s">
        <v>666</v>
      </c>
      <c r="B3360" s="1" t="s">
        <v>9</v>
      </c>
      <c r="C3360" s="210" t="s">
        <v>9</v>
      </c>
      <c r="D3360" s="1" t="s">
        <v>8</v>
      </c>
      <c r="E3360" t="s">
        <v>167</v>
      </c>
      <c r="F3360">
        <v>9601</v>
      </c>
      <c r="G3360" s="139">
        <v>2011</v>
      </c>
      <c r="H3360" t="s">
        <v>150</v>
      </c>
      <c r="I3360">
        <v>-1</v>
      </c>
    </row>
    <row r="3361" spans="1:9" ht="14.25" customHeight="1">
      <c r="A3361" s="1" t="s">
        <v>666</v>
      </c>
      <c r="B3361" s="1" t="s">
        <v>9</v>
      </c>
      <c r="C3361" s="210" t="s">
        <v>9</v>
      </c>
      <c r="D3361" s="1" t="s">
        <v>8</v>
      </c>
      <c r="E3361" t="s">
        <v>167</v>
      </c>
      <c r="F3361">
        <v>9601</v>
      </c>
      <c r="G3361" s="139">
        <v>2011</v>
      </c>
      <c r="H3361" t="s">
        <v>149</v>
      </c>
      <c r="I3361">
        <v>-1</v>
      </c>
    </row>
    <row r="3362" spans="1:9" ht="14.25" customHeight="1">
      <c r="A3362" s="1" t="s">
        <v>666</v>
      </c>
      <c r="B3362" s="1" t="s">
        <v>9</v>
      </c>
      <c r="C3362" s="210" t="s">
        <v>9</v>
      </c>
      <c r="D3362" s="1" t="s">
        <v>8</v>
      </c>
      <c r="E3362" t="s">
        <v>167</v>
      </c>
      <c r="F3362">
        <v>9601</v>
      </c>
      <c r="G3362" s="139">
        <v>2011</v>
      </c>
      <c r="H3362" t="s">
        <v>148</v>
      </c>
      <c r="I3362">
        <v>-1</v>
      </c>
    </row>
    <row r="3363" spans="1:9" ht="14.25" customHeight="1">
      <c r="A3363" s="1" t="s">
        <v>666</v>
      </c>
      <c r="B3363" s="1" t="s">
        <v>9</v>
      </c>
      <c r="C3363" s="210" t="s">
        <v>9</v>
      </c>
      <c r="D3363" s="1" t="s">
        <v>8</v>
      </c>
      <c r="E3363" t="s">
        <v>167</v>
      </c>
      <c r="F3363">
        <v>9601</v>
      </c>
      <c r="G3363" s="139">
        <v>2011</v>
      </c>
      <c r="H3363" t="s">
        <v>147</v>
      </c>
      <c r="I3363">
        <v>-1</v>
      </c>
    </row>
    <row r="3364" spans="1:9" ht="14.25" customHeight="1">
      <c r="A3364" s="1" t="s">
        <v>666</v>
      </c>
      <c r="B3364" s="1" t="s">
        <v>9</v>
      </c>
      <c r="C3364" s="210" t="s">
        <v>9</v>
      </c>
      <c r="D3364" s="1" t="s">
        <v>8</v>
      </c>
      <c r="E3364" t="s">
        <v>167</v>
      </c>
      <c r="F3364">
        <v>9601</v>
      </c>
      <c r="G3364" s="139">
        <v>2011</v>
      </c>
      <c r="H3364" t="s">
        <v>146</v>
      </c>
      <c r="I3364">
        <v>-1</v>
      </c>
    </row>
    <row r="3365" spans="1:9" ht="14.25" customHeight="1">
      <c r="A3365" s="1" t="s">
        <v>666</v>
      </c>
      <c r="B3365" s="1" t="s">
        <v>9</v>
      </c>
      <c r="C3365" s="210" t="s">
        <v>9</v>
      </c>
      <c r="D3365" s="1" t="s">
        <v>8</v>
      </c>
      <c r="E3365" t="s">
        <v>167</v>
      </c>
      <c r="F3365">
        <v>9601</v>
      </c>
      <c r="G3365" s="139">
        <v>2011</v>
      </c>
      <c r="H3365" t="s">
        <v>145</v>
      </c>
      <c r="I3365">
        <v>-1</v>
      </c>
    </row>
    <row r="3366" spans="1:9" ht="14.25" customHeight="1">
      <c r="A3366" s="1" t="s">
        <v>666</v>
      </c>
      <c r="B3366" s="1" t="s">
        <v>9</v>
      </c>
      <c r="C3366" s="210" t="s">
        <v>9</v>
      </c>
      <c r="D3366" s="1" t="s">
        <v>8</v>
      </c>
      <c r="E3366" t="s">
        <v>167</v>
      </c>
      <c r="F3366">
        <v>9601</v>
      </c>
      <c r="G3366" s="139">
        <v>2011</v>
      </c>
      <c r="H3366" t="s">
        <v>144</v>
      </c>
      <c r="I3366">
        <v>-1</v>
      </c>
    </row>
    <row r="3367" spans="1:9" ht="14.25" customHeight="1">
      <c r="A3367" s="1" t="s">
        <v>667</v>
      </c>
      <c r="B3367" s="1" t="s">
        <v>9</v>
      </c>
      <c r="C3367" s="210" t="s">
        <v>9</v>
      </c>
      <c r="D3367" s="1" t="s">
        <v>8</v>
      </c>
      <c r="E3367" t="s">
        <v>167</v>
      </c>
      <c r="F3367" s="287">
        <v>9602</v>
      </c>
      <c r="G3367" s="139">
        <v>2011</v>
      </c>
      <c r="H3367" t="s">
        <v>155</v>
      </c>
      <c r="I3367">
        <v>-1</v>
      </c>
    </row>
    <row r="3368" spans="1:9" ht="14.25" customHeight="1">
      <c r="A3368" s="1" t="s">
        <v>667</v>
      </c>
      <c r="B3368" s="1" t="s">
        <v>9</v>
      </c>
      <c r="C3368" s="210" t="s">
        <v>9</v>
      </c>
      <c r="D3368" s="1" t="s">
        <v>8</v>
      </c>
      <c r="E3368" t="s">
        <v>167</v>
      </c>
      <c r="F3368">
        <v>9602</v>
      </c>
      <c r="G3368" s="139">
        <v>2011</v>
      </c>
      <c r="H3368" t="s">
        <v>154</v>
      </c>
      <c r="I3368">
        <v>-1</v>
      </c>
    </row>
    <row r="3369" spans="1:9" ht="14.25" customHeight="1">
      <c r="A3369" s="1" t="s">
        <v>667</v>
      </c>
      <c r="B3369" s="1" t="s">
        <v>9</v>
      </c>
      <c r="C3369" s="210" t="s">
        <v>9</v>
      </c>
      <c r="D3369" s="1" t="s">
        <v>8</v>
      </c>
      <c r="E3369" t="s">
        <v>167</v>
      </c>
      <c r="F3369">
        <v>9602</v>
      </c>
      <c r="G3369" s="139">
        <v>2011</v>
      </c>
      <c r="H3369" t="s">
        <v>153</v>
      </c>
      <c r="I3369">
        <v>-1</v>
      </c>
    </row>
    <row r="3370" spans="1:9" ht="14.25" customHeight="1">
      <c r="A3370" s="1" t="s">
        <v>667</v>
      </c>
      <c r="B3370" s="1" t="s">
        <v>9</v>
      </c>
      <c r="C3370" s="210" t="s">
        <v>9</v>
      </c>
      <c r="D3370" s="1" t="s">
        <v>8</v>
      </c>
      <c r="E3370" t="s">
        <v>167</v>
      </c>
      <c r="F3370">
        <v>9602</v>
      </c>
      <c r="G3370" s="139">
        <v>2011</v>
      </c>
      <c r="H3370" t="s">
        <v>152</v>
      </c>
      <c r="I3370">
        <v>-1</v>
      </c>
    </row>
    <row r="3371" spans="1:9" ht="14.25" customHeight="1">
      <c r="A3371" s="1" t="s">
        <v>667</v>
      </c>
      <c r="B3371" s="1" t="s">
        <v>9</v>
      </c>
      <c r="C3371" s="210" t="s">
        <v>9</v>
      </c>
      <c r="D3371" s="1" t="s">
        <v>8</v>
      </c>
      <c r="E3371" t="s">
        <v>167</v>
      </c>
      <c r="F3371">
        <v>9602</v>
      </c>
      <c r="G3371" s="139">
        <v>2011</v>
      </c>
      <c r="H3371" t="s">
        <v>151</v>
      </c>
      <c r="I3371">
        <v>-1</v>
      </c>
    </row>
    <row r="3372" spans="1:9" ht="14.25" customHeight="1">
      <c r="A3372" s="1" t="s">
        <v>667</v>
      </c>
      <c r="B3372" s="1" t="s">
        <v>9</v>
      </c>
      <c r="C3372" s="210" t="s">
        <v>9</v>
      </c>
      <c r="D3372" s="1" t="s">
        <v>8</v>
      </c>
      <c r="E3372" t="s">
        <v>167</v>
      </c>
      <c r="F3372">
        <v>9602</v>
      </c>
      <c r="G3372" s="139">
        <v>2011</v>
      </c>
      <c r="H3372" t="s">
        <v>150</v>
      </c>
      <c r="I3372">
        <v>-1</v>
      </c>
    </row>
    <row r="3373" spans="1:9" ht="14.25" customHeight="1">
      <c r="A3373" s="1" t="s">
        <v>667</v>
      </c>
      <c r="B3373" s="1" t="s">
        <v>9</v>
      </c>
      <c r="C3373" s="210" t="s">
        <v>9</v>
      </c>
      <c r="D3373" s="1" t="s">
        <v>8</v>
      </c>
      <c r="E3373" t="s">
        <v>167</v>
      </c>
      <c r="F3373">
        <v>9602</v>
      </c>
      <c r="G3373" s="139">
        <v>2011</v>
      </c>
      <c r="H3373" t="s">
        <v>149</v>
      </c>
      <c r="I3373">
        <v>-1</v>
      </c>
    </row>
    <row r="3374" spans="1:9" ht="14.25" customHeight="1">
      <c r="A3374" s="1" t="s">
        <v>667</v>
      </c>
      <c r="B3374" s="1" t="s">
        <v>9</v>
      </c>
      <c r="C3374" s="210" t="s">
        <v>9</v>
      </c>
      <c r="D3374" s="1" t="s">
        <v>8</v>
      </c>
      <c r="E3374" t="s">
        <v>167</v>
      </c>
      <c r="F3374">
        <v>9602</v>
      </c>
      <c r="G3374" s="139">
        <v>2011</v>
      </c>
      <c r="H3374" t="s">
        <v>148</v>
      </c>
      <c r="I3374">
        <v>-1</v>
      </c>
    </row>
    <row r="3375" spans="1:9" ht="14.25" customHeight="1">
      <c r="A3375" s="1" t="s">
        <v>667</v>
      </c>
      <c r="B3375" s="1" t="s">
        <v>9</v>
      </c>
      <c r="C3375" s="210" t="s">
        <v>9</v>
      </c>
      <c r="D3375" s="1" t="s">
        <v>8</v>
      </c>
      <c r="E3375" t="s">
        <v>167</v>
      </c>
      <c r="F3375">
        <v>9602</v>
      </c>
      <c r="G3375" s="139">
        <v>2011</v>
      </c>
      <c r="H3375" t="s">
        <v>147</v>
      </c>
      <c r="I3375">
        <v>-1</v>
      </c>
    </row>
    <row r="3376" spans="1:9" ht="14.25" customHeight="1">
      <c r="A3376" s="1" t="s">
        <v>667</v>
      </c>
      <c r="B3376" s="1" t="s">
        <v>9</v>
      </c>
      <c r="C3376" s="210" t="s">
        <v>9</v>
      </c>
      <c r="D3376" s="1" t="s">
        <v>8</v>
      </c>
      <c r="E3376" t="s">
        <v>167</v>
      </c>
      <c r="F3376">
        <v>9602</v>
      </c>
      <c r="G3376" s="139">
        <v>2011</v>
      </c>
      <c r="H3376" t="s">
        <v>146</v>
      </c>
      <c r="I3376">
        <v>-1</v>
      </c>
    </row>
    <row r="3377" spans="1:9" ht="14.25" customHeight="1">
      <c r="A3377" s="1" t="s">
        <v>667</v>
      </c>
      <c r="B3377" s="1" t="s">
        <v>9</v>
      </c>
      <c r="C3377" s="210" t="s">
        <v>9</v>
      </c>
      <c r="D3377" s="1" t="s">
        <v>8</v>
      </c>
      <c r="E3377" t="s">
        <v>167</v>
      </c>
      <c r="F3377">
        <v>9602</v>
      </c>
      <c r="G3377" s="139">
        <v>2011</v>
      </c>
      <c r="H3377" t="s">
        <v>145</v>
      </c>
      <c r="I3377">
        <v>-1</v>
      </c>
    </row>
    <row r="3378" spans="1:9" ht="14.25" customHeight="1">
      <c r="A3378" s="1" t="s">
        <v>667</v>
      </c>
      <c r="B3378" s="403" t="s">
        <v>9</v>
      </c>
      <c r="C3378" s="404" t="s">
        <v>9</v>
      </c>
      <c r="D3378" s="403" t="s">
        <v>8</v>
      </c>
      <c r="E3378" t="s">
        <v>167</v>
      </c>
      <c r="F3378">
        <v>9602</v>
      </c>
      <c r="G3378" s="139">
        <v>2011</v>
      </c>
      <c r="H3378" t="s">
        <v>144</v>
      </c>
      <c r="I3378">
        <v>-1</v>
      </c>
    </row>
    <row r="3379" spans="1:9" ht="14.25" customHeight="1">
      <c r="A3379" s="1" t="s">
        <v>668</v>
      </c>
      <c r="B3379" s="1" t="s">
        <v>9</v>
      </c>
      <c r="C3379" s="210" t="s">
        <v>9</v>
      </c>
      <c r="D3379" s="1" t="s">
        <v>8</v>
      </c>
      <c r="E3379" t="s">
        <v>167</v>
      </c>
      <c r="F3379" s="287">
        <v>9603</v>
      </c>
      <c r="G3379" s="139">
        <v>2011</v>
      </c>
      <c r="H3379" t="s">
        <v>155</v>
      </c>
      <c r="I3379">
        <v>-1</v>
      </c>
    </row>
    <row r="3380" spans="1:9" ht="14.25" customHeight="1">
      <c r="A3380" s="1" t="s">
        <v>668</v>
      </c>
      <c r="B3380" s="1" t="s">
        <v>9</v>
      </c>
      <c r="C3380" s="210" t="s">
        <v>9</v>
      </c>
      <c r="D3380" s="1" t="s">
        <v>8</v>
      </c>
      <c r="E3380" t="s">
        <v>167</v>
      </c>
      <c r="F3380">
        <v>9603</v>
      </c>
      <c r="G3380" s="139">
        <v>2011</v>
      </c>
      <c r="H3380" t="s">
        <v>154</v>
      </c>
      <c r="I3380">
        <v>-1</v>
      </c>
    </row>
    <row r="3381" spans="1:9" ht="14.25" customHeight="1">
      <c r="A3381" s="1" t="s">
        <v>668</v>
      </c>
      <c r="B3381" s="1" t="s">
        <v>9</v>
      </c>
      <c r="C3381" s="210" t="s">
        <v>9</v>
      </c>
      <c r="D3381" s="1" t="s">
        <v>8</v>
      </c>
      <c r="E3381" t="s">
        <v>167</v>
      </c>
      <c r="F3381">
        <v>9603</v>
      </c>
      <c r="G3381" s="139">
        <v>2011</v>
      </c>
      <c r="H3381" t="s">
        <v>153</v>
      </c>
      <c r="I3381">
        <v>-1</v>
      </c>
    </row>
    <row r="3382" spans="1:9" ht="14.25" customHeight="1">
      <c r="A3382" s="1" t="s">
        <v>668</v>
      </c>
      <c r="B3382" s="1" t="s">
        <v>9</v>
      </c>
      <c r="C3382" s="210" t="s">
        <v>9</v>
      </c>
      <c r="D3382" s="1" t="s">
        <v>8</v>
      </c>
      <c r="E3382" t="s">
        <v>167</v>
      </c>
      <c r="F3382">
        <v>9603</v>
      </c>
      <c r="G3382" s="139">
        <v>2011</v>
      </c>
      <c r="H3382" t="s">
        <v>152</v>
      </c>
      <c r="I3382">
        <v>-1</v>
      </c>
    </row>
    <row r="3383" spans="1:9" ht="14.25" customHeight="1">
      <c r="A3383" s="1" t="s">
        <v>668</v>
      </c>
      <c r="B3383" s="1" t="s">
        <v>9</v>
      </c>
      <c r="C3383" s="210" t="s">
        <v>9</v>
      </c>
      <c r="D3383" s="1" t="s">
        <v>8</v>
      </c>
      <c r="E3383" t="s">
        <v>167</v>
      </c>
      <c r="F3383">
        <v>9603</v>
      </c>
      <c r="G3383" s="139">
        <v>2011</v>
      </c>
      <c r="H3383" t="s">
        <v>151</v>
      </c>
      <c r="I3383">
        <v>-1</v>
      </c>
    </row>
    <row r="3384" spans="1:9" ht="14.25" customHeight="1">
      <c r="A3384" s="1" t="s">
        <v>668</v>
      </c>
      <c r="B3384" s="1" t="s">
        <v>9</v>
      </c>
      <c r="C3384" s="210" t="s">
        <v>9</v>
      </c>
      <c r="D3384" s="1" t="s">
        <v>8</v>
      </c>
      <c r="E3384" t="s">
        <v>167</v>
      </c>
      <c r="F3384">
        <v>9603</v>
      </c>
      <c r="G3384" s="139">
        <v>2011</v>
      </c>
      <c r="H3384" t="s">
        <v>150</v>
      </c>
      <c r="I3384">
        <v>-1</v>
      </c>
    </row>
    <row r="3385" spans="1:9" ht="14.25" customHeight="1">
      <c r="A3385" s="1" t="s">
        <v>668</v>
      </c>
      <c r="B3385" s="1" t="s">
        <v>9</v>
      </c>
      <c r="C3385" s="210" t="s">
        <v>9</v>
      </c>
      <c r="D3385" s="1" t="s">
        <v>8</v>
      </c>
      <c r="E3385" t="s">
        <v>167</v>
      </c>
      <c r="F3385">
        <v>9603</v>
      </c>
      <c r="G3385" s="139">
        <v>2011</v>
      </c>
      <c r="H3385" t="s">
        <v>149</v>
      </c>
      <c r="I3385">
        <v>-1</v>
      </c>
    </row>
    <row r="3386" spans="1:9" ht="14.25" customHeight="1">
      <c r="A3386" s="1" t="s">
        <v>668</v>
      </c>
      <c r="B3386" s="1" t="s">
        <v>9</v>
      </c>
      <c r="C3386" s="210" t="s">
        <v>9</v>
      </c>
      <c r="D3386" s="1" t="s">
        <v>8</v>
      </c>
      <c r="E3386" t="s">
        <v>167</v>
      </c>
      <c r="F3386">
        <v>9603</v>
      </c>
      <c r="G3386" s="139">
        <v>2011</v>
      </c>
      <c r="H3386" t="s">
        <v>148</v>
      </c>
      <c r="I3386">
        <v>-1</v>
      </c>
    </row>
    <row r="3387" spans="1:9" ht="14.25" customHeight="1">
      <c r="A3387" s="1" t="s">
        <v>668</v>
      </c>
      <c r="B3387" s="1" t="s">
        <v>9</v>
      </c>
      <c r="C3387" s="210" t="s">
        <v>9</v>
      </c>
      <c r="D3387" s="1" t="s">
        <v>8</v>
      </c>
      <c r="E3387" t="s">
        <v>167</v>
      </c>
      <c r="F3387">
        <v>9603</v>
      </c>
      <c r="G3387" s="139">
        <v>2011</v>
      </c>
      <c r="H3387" t="s">
        <v>147</v>
      </c>
      <c r="I3387">
        <v>-1</v>
      </c>
    </row>
    <row r="3388" spans="1:9" ht="14.25" customHeight="1">
      <c r="A3388" s="1" t="s">
        <v>668</v>
      </c>
      <c r="B3388" s="1" t="s">
        <v>9</v>
      </c>
      <c r="C3388" s="210" t="s">
        <v>9</v>
      </c>
      <c r="D3388" s="1" t="s">
        <v>8</v>
      </c>
      <c r="E3388" t="s">
        <v>167</v>
      </c>
      <c r="F3388">
        <v>9603</v>
      </c>
      <c r="G3388" s="139">
        <v>2011</v>
      </c>
      <c r="H3388" t="s">
        <v>146</v>
      </c>
      <c r="I3388">
        <v>-1</v>
      </c>
    </row>
    <row r="3389" spans="1:9" ht="14.25" customHeight="1">
      <c r="A3389" s="1" t="s">
        <v>668</v>
      </c>
      <c r="B3389" s="1" t="s">
        <v>9</v>
      </c>
      <c r="C3389" s="210" t="s">
        <v>9</v>
      </c>
      <c r="D3389" s="1" t="s">
        <v>8</v>
      </c>
      <c r="E3389" t="s">
        <v>167</v>
      </c>
      <c r="F3389">
        <v>9603</v>
      </c>
      <c r="G3389" s="139">
        <v>2011</v>
      </c>
      <c r="H3389" t="s">
        <v>145</v>
      </c>
      <c r="I3389">
        <v>-1</v>
      </c>
    </row>
    <row r="3390" spans="1:9" ht="14.25" customHeight="1">
      <c r="A3390" s="1" t="s">
        <v>668</v>
      </c>
      <c r="B3390" s="1" t="s">
        <v>9</v>
      </c>
      <c r="C3390" s="210" t="s">
        <v>9</v>
      </c>
      <c r="D3390" s="1" t="s">
        <v>8</v>
      </c>
      <c r="E3390" t="s">
        <v>167</v>
      </c>
      <c r="F3390">
        <v>9603</v>
      </c>
      <c r="G3390" s="139">
        <v>2011</v>
      </c>
      <c r="H3390" t="s">
        <v>144</v>
      </c>
      <c r="I3390">
        <v>-1</v>
      </c>
    </row>
    <row r="3391" spans="1:9" ht="14.25" customHeight="1">
      <c r="A3391" s="1" t="s">
        <v>669</v>
      </c>
      <c r="B3391" s="1" t="s">
        <v>9</v>
      </c>
      <c r="C3391" s="210" t="s">
        <v>9</v>
      </c>
      <c r="D3391" s="1" t="s">
        <v>8</v>
      </c>
      <c r="E3391" t="s">
        <v>167</v>
      </c>
      <c r="F3391" s="287">
        <v>9604</v>
      </c>
      <c r="G3391" s="139">
        <v>2011</v>
      </c>
      <c r="H3391" t="s">
        <v>155</v>
      </c>
      <c r="I3391">
        <v>-1</v>
      </c>
    </row>
    <row r="3392" spans="1:9" ht="14.25" customHeight="1">
      <c r="A3392" s="1" t="s">
        <v>669</v>
      </c>
      <c r="B3392" s="1" t="s">
        <v>9</v>
      </c>
      <c r="C3392" s="210" t="s">
        <v>9</v>
      </c>
      <c r="D3392" s="1" t="s">
        <v>8</v>
      </c>
      <c r="E3392" t="s">
        <v>167</v>
      </c>
      <c r="F3392">
        <v>9604</v>
      </c>
      <c r="G3392" s="139">
        <v>2011</v>
      </c>
      <c r="H3392" t="s">
        <v>154</v>
      </c>
      <c r="I3392">
        <v>-1</v>
      </c>
    </row>
    <row r="3393" spans="1:9" ht="14.25" customHeight="1">
      <c r="A3393" s="1" t="s">
        <v>669</v>
      </c>
      <c r="B3393" s="1" t="s">
        <v>9</v>
      </c>
      <c r="C3393" s="210" t="s">
        <v>9</v>
      </c>
      <c r="D3393" s="1" t="s">
        <v>8</v>
      </c>
      <c r="E3393" t="s">
        <v>167</v>
      </c>
      <c r="F3393">
        <v>9604</v>
      </c>
      <c r="G3393" s="139">
        <v>2011</v>
      </c>
      <c r="H3393" t="s">
        <v>153</v>
      </c>
      <c r="I3393">
        <v>-1</v>
      </c>
    </row>
    <row r="3394" spans="1:9" ht="14.25" customHeight="1">
      <c r="A3394" s="1" t="s">
        <v>669</v>
      </c>
      <c r="B3394" s="1" t="s">
        <v>9</v>
      </c>
      <c r="C3394" s="210" t="s">
        <v>9</v>
      </c>
      <c r="D3394" s="1" t="s">
        <v>8</v>
      </c>
      <c r="E3394" t="s">
        <v>167</v>
      </c>
      <c r="F3394">
        <v>9604</v>
      </c>
      <c r="G3394" s="139">
        <v>2011</v>
      </c>
      <c r="H3394" t="s">
        <v>152</v>
      </c>
      <c r="I3394">
        <v>-1</v>
      </c>
    </row>
    <row r="3395" spans="1:9" ht="14.25" customHeight="1">
      <c r="A3395" s="1" t="s">
        <v>669</v>
      </c>
      <c r="B3395" s="1" t="s">
        <v>9</v>
      </c>
      <c r="C3395" s="210" t="s">
        <v>9</v>
      </c>
      <c r="D3395" s="1" t="s">
        <v>8</v>
      </c>
      <c r="E3395" t="s">
        <v>167</v>
      </c>
      <c r="F3395">
        <v>9604</v>
      </c>
      <c r="G3395" s="139">
        <v>2011</v>
      </c>
      <c r="H3395" t="s">
        <v>151</v>
      </c>
      <c r="I3395">
        <v>-1</v>
      </c>
    </row>
    <row r="3396" spans="1:9" ht="14.25" customHeight="1">
      <c r="A3396" s="1" t="s">
        <v>669</v>
      </c>
      <c r="B3396" s="1" t="s">
        <v>9</v>
      </c>
      <c r="C3396" s="210" t="s">
        <v>9</v>
      </c>
      <c r="D3396" s="1" t="s">
        <v>8</v>
      </c>
      <c r="E3396" t="s">
        <v>167</v>
      </c>
      <c r="F3396">
        <v>9604</v>
      </c>
      <c r="G3396" s="139">
        <v>2011</v>
      </c>
      <c r="H3396" t="s">
        <v>150</v>
      </c>
      <c r="I3396">
        <v>-1</v>
      </c>
    </row>
    <row r="3397" spans="1:9" ht="14.25" customHeight="1">
      <c r="A3397" s="1" t="s">
        <v>669</v>
      </c>
      <c r="B3397" s="1" t="s">
        <v>9</v>
      </c>
      <c r="C3397" s="210" t="s">
        <v>9</v>
      </c>
      <c r="D3397" s="1" t="s">
        <v>8</v>
      </c>
      <c r="E3397" t="s">
        <v>167</v>
      </c>
      <c r="F3397">
        <v>9604</v>
      </c>
      <c r="G3397" s="139">
        <v>2011</v>
      </c>
      <c r="H3397" t="s">
        <v>149</v>
      </c>
      <c r="I3397">
        <v>-1</v>
      </c>
    </row>
    <row r="3398" spans="1:9" ht="14.25" customHeight="1">
      <c r="A3398" s="1" t="s">
        <v>669</v>
      </c>
      <c r="B3398" s="1" t="s">
        <v>9</v>
      </c>
      <c r="C3398" s="210" t="s">
        <v>9</v>
      </c>
      <c r="D3398" s="1" t="s">
        <v>8</v>
      </c>
      <c r="E3398" t="s">
        <v>167</v>
      </c>
      <c r="F3398">
        <v>9604</v>
      </c>
      <c r="G3398" s="139">
        <v>2011</v>
      </c>
      <c r="H3398" t="s">
        <v>148</v>
      </c>
      <c r="I3398">
        <v>-1</v>
      </c>
    </row>
    <row r="3399" spans="1:9" ht="14.25" customHeight="1">
      <c r="A3399" s="1" t="s">
        <v>669</v>
      </c>
      <c r="B3399" s="1" t="s">
        <v>9</v>
      </c>
      <c r="C3399" s="210" t="s">
        <v>9</v>
      </c>
      <c r="D3399" s="1" t="s">
        <v>8</v>
      </c>
      <c r="E3399" t="s">
        <v>167</v>
      </c>
      <c r="F3399">
        <v>9604</v>
      </c>
      <c r="G3399" s="139">
        <v>2011</v>
      </c>
      <c r="H3399" t="s">
        <v>147</v>
      </c>
      <c r="I3399">
        <v>-1</v>
      </c>
    </row>
    <row r="3400" spans="1:9" ht="14.25" customHeight="1">
      <c r="A3400" s="1" t="s">
        <v>669</v>
      </c>
      <c r="B3400" s="1" t="s">
        <v>9</v>
      </c>
      <c r="C3400" s="210" t="s">
        <v>9</v>
      </c>
      <c r="D3400" s="1" t="s">
        <v>8</v>
      </c>
      <c r="E3400" t="s">
        <v>167</v>
      </c>
      <c r="F3400">
        <v>9604</v>
      </c>
      <c r="G3400" s="139">
        <v>2011</v>
      </c>
      <c r="H3400" t="s">
        <v>146</v>
      </c>
      <c r="I3400">
        <v>-1</v>
      </c>
    </row>
    <row r="3401" spans="1:9" ht="14.25" customHeight="1">
      <c r="A3401" s="1" t="s">
        <v>669</v>
      </c>
      <c r="B3401" s="1" t="s">
        <v>9</v>
      </c>
      <c r="C3401" s="210" t="s">
        <v>9</v>
      </c>
      <c r="D3401" s="1" t="s">
        <v>8</v>
      </c>
      <c r="E3401" t="s">
        <v>167</v>
      </c>
      <c r="F3401">
        <v>9604</v>
      </c>
      <c r="G3401" s="139">
        <v>2011</v>
      </c>
      <c r="H3401" t="s">
        <v>145</v>
      </c>
      <c r="I3401">
        <v>-1</v>
      </c>
    </row>
    <row r="3402" spans="1:9" ht="14.25" customHeight="1">
      <c r="A3402" s="1" t="s">
        <v>669</v>
      </c>
      <c r="B3402" s="1" t="s">
        <v>9</v>
      </c>
      <c r="C3402" s="210" t="s">
        <v>9</v>
      </c>
      <c r="D3402" s="1" t="s">
        <v>8</v>
      </c>
      <c r="E3402" t="s">
        <v>167</v>
      </c>
      <c r="F3402">
        <v>9604</v>
      </c>
      <c r="G3402" s="139">
        <v>2011</v>
      </c>
      <c r="H3402" t="s">
        <v>144</v>
      </c>
      <c r="I3402">
        <v>-1</v>
      </c>
    </row>
    <row r="3403" spans="1:9" ht="14.25" customHeight="1">
      <c r="A3403" s="1" t="s">
        <v>670</v>
      </c>
      <c r="B3403" s="1" t="s">
        <v>9</v>
      </c>
      <c r="C3403" s="210" t="s">
        <v>9</v>
      </c>
      <c r="D3403" s="1" t="s">
        <v>8</v>
      </c>
      <c r="E3403" t="s">
        <v>167</v>
      </c>
      <c r="F3403" s="287">
        <v>9605</v>
      </c>
      <c r="G3403" s="139">
        <v>2011</v>
      </c>
      <c r="H3403" t="s">
        <v>155</v>
      </c>
      <c r="I3403">
        <v>-1</v>
      </c>
    </row>
    <row r="3404" spans="1:9" ht="14.25" customHeight="1">
      <c r="A3404" s="1" t="s">
        <v>670</v>
      </c>
      <c r="B3404" s="1" t="s">
        <v>9</v>
      </c>
      <c r="C3404" s="210" t="s">
        <v>9</v>
      </c>
      <c r="D3404" s="1" t="s">
        <v>8</v>
      </c>
      <c r="E3404" t="s">
        <v>167</v>
      </c>
      <c r="F3404">
        <v>9605</v>
      </c>
      <c r="G3404" s="139">
        <v>2011</v>
      </c>
      <c r="H3404" t="s">
        <v>154</v>
      </c>
      <c r="I3404">
        <v>-1</v>
      </c>
    </row>
    <row r="3405" spans="1:9" ht="14.25" customHeight="1">
      <c r="A3405" s="1" t="s">
        <v>670</v>
      </c>
      <c r="B3405" s="1" t="s">
        <v>9</v>
      </c>
      <c r="C3405" s="210" t="s">
        <v>9</v>
      </c>
      <c r="D3405" s="1" t="s">
        <v>8</v>
      </c>
      <c r="E3405" t="s">
        <v>167</v>
      </c>
      <c r="F3405">
        <v>9605</v>
      </c>
      <c r="G3405" s="139">
        <v>2011</v>
      </c>
      <c r="H3405" t="s">
        <v>153</v>
      </c>
      <c r="I3405">
        <v>-1</v>
      </c>
    </row>
    <row r="3406" spans="1:9" ht="14.25" customHeight="1">
      <c r="A3406" s="1" t="s">
        <v>670</v>
      </c>
      <c r="B3406" s="1" t="s">
        <v>9</v>
      </c>
      <c r="C3406" s="210" t="s">
        <v>9</v>
      </c>
      <c r="D3406" s="1" t="s">
        <v>8</v>
      </c>
      <c r="E3406" t="s">
        <v>167</v>
      </c>
      <c r="F3406">
        <v>9605</v>
      </c>
      <c r="G3406" s="139">
        <v>2011</v>
      </c>
      <c r="H3406" t="s">
        <v>152</v>
      </c>
      <c r="I3406">
        <v>-1</v>
      </c>
    </row>
    <row r="3407" spans="1:9" ht="14.25" customHeight="1">
      <c r="A3407" s="1" t="s">
        <v>670</v>
      </c>
      <c r="B3407" s="1" t="s">
        <v>9</v>
      </c>
      <c r="C3407" s="210" t="s">
        <v>9</v>
      </c>
      <c r="D3407" s="1" t="s">
        <v>8</v>
      </c>
      <c r="E3407" t="s">
        <v>167</v>
      </c>
      <c r="F3407">
        <v>9605</v>
      </c>
      <c r="G3407" s="139">
        <v>2011</v>
      </c>
      <c r="H3407" t="s">
        <v>151</v>
      </c>
      <c r="I3407">
        <v>-1</v>
      </c>
    </row>
    <row r="3408" spans="1:9" ht="14.25" customHeight="1">
      <c r="A3408" s="1" t="s">
        <v>670</v>
      </c>
      <c r="B3408" s="1" t="s">
        <v>9</v>
      </c>
      <c r="C3408" s="210" t="s">
        <v>9</v>
      </c>
      <c r="D3408" s="1" t="s">
        <v>8</v>
      </c>
      <c r="E3408" t="s">
        <v>167</v>
      </c>
      <c r="F3408">
        <v>9605</v>
      </c>
      <c r="G3408" s="139">
        <v>2011</v>
      </c>
      <c r="H3408" t="s">
        <v>150</v>
      </c>
      <c r="I3408">
        <v>-1</v>
      </c>
    </row>
    <row r="3409" spans="1:9" ht="14.25" customHeight="1">
      <c r="A3409" s="1" t="s">
        <v>670</v>
      </c>
      <c r="B3409" s="1" t="s">
        <v>9</v>
      </c>
      <c r="C3409" s="210" t="s">
        <v>9</v>
      </c>
      <c r="D3409" s="1" t="s">
        <v>8</v>
      </c>
      <c r="E3409" t="s">
        <v>167</v>
      </c>
      <c r="F3409">
        <v>9605</v>
      </c>
      <c r="G3409" s="139">
        <v>2011</v>
      </c>
      <c r="H3409" t="s">
        <v>149</v>
      </c>
      <c r="I3409">
        <v>-1</v>
      </c>
    </row>
    <row r="3410" spans="1:9" ht="14.25" customHeight="1">
      <c r="A3410" s="1" t="s">
        <v>670</v>
      </c>
      <c r="B3410" s="1" t="s">
        <v>9</v>
      </c>
      <c r="C3410" s="210" t="s">
        <v>9</v>
      </c>
      <c r="D3410" s="1" t="s">
        <v>8</v>
      </c>
      <c r="E3410" t="s">
        <v>167</v>
      </c>
      <c r="F3410">
        <v>9605</v>
      </c>
      <c r="G3410" s="139">
        <v>2011</v>
      </c>
      <c r="H3410" t="s">
        <v>148</v>
      </c>
      <c r="I3410">
        <v>-1</v>
      </c>
    </row>
    <row r="3411" spans="1:9" ht="14.25" customHeight="1">
      <c r="A3411" s="1" t="s">
        <v>670</v>
      </c>
      <c r="B3411" s="1" t="s">
        <v>9</v>
      </c>
      <c r="C3411" s="210" t="s">
        <v>9</v>
      </c>
      <c r="D3411" s="1" t="s">
        <v>8</v>
      </c>
      <c r="E3411" t="s">
        <v>167</v>
      </c>
      <c r="F3411">
        <v>9605</v>
      </c>
      <c r="G3411" s="139">
        <v>2011</v>
      </c>
      <c r="H3411" t="s">
        <v>147</v>
      </c>
      <c r="I3411">
        <v>-1</v>
      </c>
    </row>
    <row r="3412" spans="1:9" ht="14.25" customHeight="1">
      <c r="A3412" s="1" t="s">
        <v>670</v>
      </c>
      <c r="B3412" s="1" t="s">
        <v>9</v>
      </c>
      <c r="C3412" s="210" t="s">
        <v>9</v>
      </c>
      <c r="D3412" s="1" t="s">
        <v>8</v>
      </c>
      <c r="E3412" t="s">
        <v>167</v>
      </c>
      <c r="F3412">
        <v>9605</v>
      </c>
      <c r="G3412" s="139">
        <v>2011</v>
      </c>
      <c r="H3412" t="s">
        <v>146</v>
      </c>
      <c r="I3412">
        <v>-1</v>
      </c>
    </row>
    <row r="3413" spans="1:9" ht="14.25" customHeight="1">
      <c r="A3413" s="1" t="s">
        <v>670</v>
      </c>
      <c r="B3413" s="1" t="s">
        <v>9</v>
      </c>
      <c r="C3413" s="210" t="s">
        <v>9</v>
      </c>
      <c r="D3413" s="1" t="s">
        <v>8</v>
      </c>
      <c r="E3413" t="s">
        <v>167</v>
      </c>
      <c r="F3413">
        <v>9605</v>
      </c>
      <c r="G3413" s="139">
        <v>2011</v>
      </c>
      <c r="H3413" t="s">
        <v>145</v>
      </c>
      <c r="I3413">
        <v>-1</v>
      </c>
    </row>
    <row r="3414" spans="1:9" ht="14.25" customHeight="1">
      <c r="A3414" s="1" t="s">
        <v>670</v>
      </c>
      <c r="B3414" s="1" t="s">
        <v>9</v>
      </c>
      <c r="C3414" s="210" t="s">
        <v>9</v>
      </c>
      <c r="D3414" s="1" t="s">
        <v>8</v>
      </c>
      <c r="E3414" t="s">
        <v>167</v>
      </c>
      <c r="F3414">
        <v>9605</v>
      </c>
      <c r="G3414" s="139">
        <v>2011</v>
      </c>
      <c r="H3414" t="s">
        <v>144</v>
      </c>
      <c r="I3414">
        <v>-1</v>
      </c>
    </row>
    <row r="3415" spans="1:9" ht="14.25" customHeight="1">
      <c r="A3415" s="1" t="s">
        <v>671</v>
      </c>
      <c r="B3415" s="1" t="s">
        <v>9</v>
      </c>
      <c r="C3415" s="210" t="s">
        <v>9</v>
      </c>
      <c r="D3415" s="1" t="s">
        <v>8</v>
      </c>
      <c r="E3415" t="s">
        <v>167</v>
      </c>
      <c r="F3415" s="287">
        <v>9606</v>
      </c>
      <c r="G3415" s="139">
        <v>2011</v>
      </c>
      <c r="H3415" t="s">
        <v>155</v>
      </c>
      <c r="I3415">
        <v>-1</v>
      </c>
    </row>
    <row r="3416" spans="1:9" ht="14.25" customHeight="1">
      <c r="A3416" s="1" t="s">
        <v>671</v>
      </c>
      <c r="B3416" s="1" t="s">
        <v>9</v>
      </c>
      <c r="C3416" s="210" t="s">
        <v>9</v>
      </c>
      <c r="D3416" s="1" t="s">
        <v>8</v>
      </c>
      <c r="E3416" t="s">
        <v>167</v>
      </c>
      <c r="F3416">
        <v>9606</v>
      </c>
      <c r="G3416" s="139">
        <v>2011</v>
      </c>
      <c r="H3416" t="s">
        <v>154</v>
      </c>
      <c r="I3416">
        <v>-1</v>
      </c>
    </row>
    <row r="3417" spans="1:9" ht="14.25" customHeight="1">
      <c r="A3417" s="1" t="s">
        <v>671</v>
      </c>
      <c r="B3417" s="1" t="s">
        <v>9</v>
      </c>
      <c r="C3417" s="210" t="s">
        <v>9</v>
      </c>
      <c r="D3417" s="1" t="s">
        <v>8</v>
      </c>
      <c r="E3417" t="s">
        <v>167</v>
      </c>
      <c r="F3417">
        <v>9606</v>
      </c>
      <c r="G3417" s="139">
        <v>2011</v>
      </c>
      <c r="H3417" t="s">
        <v>153</v>
      </c>
      <c r="I3417">
        <v>-1</v>
      </c>
    </row>
    <row r="3418" spans="1:9" ht="14.25" customHeight="1">
      <c r="A3418" s="1" t="s">
        <v>671</v>
      </c>
      <c r="B3418" s="1" t="s">
        <v>9</v>
      </c>
      <c r="C3418" s="210" t="s">
        <v>9</v>
      </c>
      <c r="D3418" s="1" t="s">
        <v>8</v>
      </c>
      <c r="E3418" t="s">
        <v>167</v>
      </c>
      <c r="F3418">
        <v>9606</v>
      </c>
      <c r="G3418" s="139">
        <v>2011</v>
      </c>
      <c r="H3418" t="s">
        <v>152</v>
      </c>
      <c r="I3418">
        <v>-1</v>
      </c>
    </row>
    <row r="3419" spans="1:9" ht="14.25" customHeight="1">
      <c r="A3419" s="1" t="s">
        <v>671</v>
      </c>
      <c r="B3419" s="1" t="s">
        <v>9</v>
      </c>
      <c r="C3419" s="210" t="s">
        <v>9</v>
      </c>
      <c r="D3419" s="1" t="s">
        <v>8</v>
      </c>
      <c r="E3419" t="s">
        <v>167</v>
      </c>
      <c r="F3419">
        <v>9606</v>
      </c>
      <c r="G3419" s="139">
        <v>2011</v>
      </c>
      <c r="H3419" t="s">
        <v>151</v>
      </c>
      <c r="I3419">
        <v>-1</v>
      </c>
    </row>
    <row r="3420" spans="1:9" ht="14.25" customHeight="1">
      <c r="A3420" s="1" t="s">
        <v>671</v>
      </c>
      <c r="B3420" s="1" t="s">
        <v>9</v>
      </c>
      <c r="C3420" s="210" t="s">
        <v>9</v>
      </c>
      <c r="D3420" s="1" t="s">
        <v>8</v>
      </c>
      <c r="E3420" t="s">
        <v>167</v>
      </c>
      <c r="F3420">
        <v>9606</v>
      </c>
      <c r="G3420" s="139">
        <v>2011</v>
      </c>
      <c r="H3420" t="s">
        <v>150</v>
      </c>
      <c r="I3420">
        <v>-1</v>
      </c>
    </row>
    <row r="3421" spans="1:9" ht="14.25" customHeight="1">
      <c r="A3421" s="1" t="s">
        <v>671</v>
      </c>
      <c r="B3421" s="1" t="s">
        <v>9</v>
      </c>
      <c r="C3421" s="210" t="s">
        <v>9</v>
      </c>
      <c r="D3421" s="1" t="s">
        <v>8</v>
      </c>
      <c r="E3421" t="s">
        <v>167</v>
      </c>
      <c r="F3421">
        <v>9606</v>
      </c>
      <c r="G3421" s="139">
        <v>2011</v>
      </c>
      <c r="H3421" t="s">
        <v>149</v>
      </c>
      <c r="I3421">
        <v>-1</v>
      </c>
    </row>
    <row r="3422" spans="1:9" ht="14.25" customHeight="1">
      <c r="A3422" s="1" t="s">
        <v>671</v>
      </c>
      <c r="B3422" s="1" t="s">
        <v>9</v>
      </c>
      <c r="C3422" s="210" t="s">
        <v>9</v>
      </c>
      <c r="D3422" s="1" t="s">
        <v>8</v>
      </c>
      <c r="E3422" t="s">
        <v>167</v>
      </c>
      <c r="F3422">
        <v>9606</v>
      </c>
      <c r="G3422" s="139">
        <v>2011</v>
      </c>
      <c r="H3422" t="s">
        <v>148</v>
      </c>
      <c r="I3422">
        <v>-1</v>
      </c>
    </row>
    <row r="3423" spans="1:9" ht="14.25" customHeight="1">
      <c r="A3423" s="1" t="s">
        <v>671</v>
      </c>
      <c r="B3423" s="1" t="s">
        <v>9</v>
      </c>
      <c r="C3423" s="210" t="s">
        <v>9</v>
      </c>
      <c r="D3423" s="1" t="s">
        <v>8</v>
      </c>
      <c r="E3423" t="s">
        <v>167</v>
      </c>
      <c r="F3423">
        <v>9606</v>
      </c>
      <c r="G3423" s="139">
        <v>2011</v>
      </c>
      <c r="H3423" t="s">
        <v>147</v>
      </c>
      <c r="I3423">
        <v>-1</v>
      </c>
    </row>
    <row r="3424" spans="1:9" ht="14.25" customHeight="1">
      <c r="A3424" s="1" t="s">
        <v>671</v>
      </c>
      <c r="B3424" s="1" t="s">
        <v>9</v>
      </c>
      <c r="C3424" s="210" t="s">
        <v>9</v>
      </c>
      <c r="D3424" s="1" t="s">
        <v>8</v>
      </c>
      <c r="E3424" t="s">
        <v>167</v>
      </c>
      <c r="F3424">
        <v>9606</v>
      </c>
      <c r="G3424" s="139">
        <v>2011</v>
      </c>
      <c r="H3424" t="s">
        <v>146</v>
      </c>
      <c r="I3424">
        <v>-1</v>
      </c>
    </row>
    <row r="3425" spans="1:9" ht="14.25" customHeight="1">
      <c r="A3425" s="1" t="s">
        <v>671</v>
      </c>
      <c r="B3425" s="1" t="s">
        <v>9</v>
      </c>
      <c r="C3425" s="210" t="s">
        <v>9</v>
      </c>
      <c r="D3425" s="1" t="s">
        <v>8</v>
      </c>
      <c r="E3425" t="s">
        <v>167</v>
      </c>
      <c r="F3425">
        <v>9606</v>
      </c>
      <c r="G3425" s="139">
        <v>2011</v>
      </c>
      <c r="H3425" t="s">
        <v>145</v>
      </c>
      <c r="I3425">
        <v>-1</v>
      </c>
    </row>
    <row r="3426" spans="1:9" ht="14.25" customHeight="1">
      <c r="A3426" s="1" t="s">
        <v>671</v>
      </c>
      <c r="B3426" s="1" t="s">
        <v>9</v>
      </c>
      <c r="C3426" s="210" t="s">
        <v>9</v>
      </c>
      <c r="D3426" s="1" t="s">
        <v>8</v>
      </c>
      <c r="E3426" t="s">
        <v>167</v>
      </c>
      <c r="F3426">
        <v>9606</v>
      </c>
      <c r="G3426" s="139">
        <v>2011</v>
      </c>
      <c r="H3426" t="s">
        <v>144</v>
      </c>
      <c r="I3426">
        <v>-1</v>
      </c>
    </row>
    <row r="3427" spans="1:9" ht="14.25" customHeight="1">
      <c r="A3427" s="1" t="s">
        <v>672</v>
      </c>
      <c r="B3427" s="1">
        <v>2069</v>
      </c>
      <c r="C3427" s="210">
        <v>12</v>
      </c>
      <c r="D3427" s="1">
        <v>156</v>
      </c>
      <c r="E3427" t="s">
        <v>169</v>
      </c>
      <c r="F3427" s="288">
        <v>9603</v>
      </c>
      <c r="G3427" s="139">
        <v>2011</v>
      </c>
      <c r="H3427" t="s">
        <v>155</v>
      </c>
      <c r="I3427">
        <v>156</v>
      </c>
    </row>
    <row r="3428" spans="1:9" ht="14.25" customHeight="1">
      <c r="A3428" s="1" t="s">
        <v>672</v>
      </c>
      <c r="B3428" s="1">
        <v>2069</v>
      </c>
      <c r="C3428" s="210">
        <v>11</v>
      </c>
      <c r="D3428" s="1">
        <v>166</v>
      </c>
      <c r="E3428" t="s">
        <v>169</v>
      </c>
      <c r="F3428">
        <v>9603</v>
      </c>
      <c r="G3428" s="139">
        <v>2011</v>
      </c>
      <c r="H3428" t="s">
        <v>154</v>
      </c>
      <c r="I3428">
        <v>166</v>
      </c>
    </row>
    <row r="3429" spans="1:9" ht="14.25" customHeight="1">
      <c r="A3429" s="1" t="s">
        <v>672</v>
      </c>
      <c r="B3429" s="1">
        <v>2069</v>
      </c>
      <c r="C3429" s="210">
        <v>10</v>
      </c>
      <c r="D3429" s="1">
        <v>182</v>
      </c>
      <c r="E3429" t="s">
        <v>169</v>
      </c>
      <c r="F3429">
        <v>9603</v>
      </c>
      <c r="G3429" s="139">
        <v>2011</v>
      </c>
      <c r="H3429" t="s">
        <v>153</v>
      </c>
      <c r="I3429">
        <v>182</v>
      </c>
    </row>
    <row r="3430" spans="1:9" ht="14.25" customHeight="1">
      <c r="A3430" s="1" t="s">
        <v>672</v>
      </c>
      <c r="B3430" s="1">
        <v>2069</v>
      </c>
      <c r="C3430" s="210">
        <v>9</v>
      </c>
      <c r="D3430" s="1">
        <v>183</v>
      </c>
      <c r="E3430" t="s">
        <v>169</v>
      </c>
      <c r="F3430">
        <v>9603</v>
      </c>
      <c r="G3430" s="139">
        <v>2011</v>
      </c>
      <c r="H3430" t="s">
        <v>152</v>
      </c>
      <c r="I3430">
        <v>183</v>
      </c>
    </row>
    <row r="3431" spans="1:9" ht="14.25" customHeight="1">
      <c r="A3431" s="1" t="s">
        <v>672</v>
      </c>
      <c r="B3431" s="1">
        <v>2069</v>
      </c>
      <c r="C3431" s="210">
        <v>8</v>
      </c>
      <c r="D3431" s="1">
        <v>201</v>
      </c>
      <c r="E3431" t="s">
        <v>169</v>
      </c>
      <c r="F3431">
        <v>9603</v>
      </c>
      <c r="G3431" s="139">
        <v>2011</v>
      </c>
      <c r="H3431" t="s">
        <v>151</v>
      </c>
      <c r="I3431">
        <v>201</v>
      </c>
    </row>
    <row r="3432" spans="1:9" ht="14.25" customHeight="1">
      <c r="A3432" s="1" t="s">
        <v>672</v>
      </c>
      <c r="B3432" s="1">
        <v>2069</v>
      </c>
      <c r="C3432" s="210">
        <v>7</v>
      </c>
      <c r="D3432" s="1">
        <v>194</v>
      </c>
      <c r="E3432" t="s">
        <v>169</v>
      </c>
      <c r="F3432">
        <v>9603</v>
      </c>
      <c r="G3432" s="139">
        <v>2011</v>
      </c>
      <c r="H3432" t="s">
        <v>150</v>
      </c>
      <c r="I3432">
        <v>194</v>
      </c>
    </row>
    <row r="3433" spans="1:9" ht="14.25" customHeight="1">
      <c r="A3433" s="1" t="s">
        <v>672</v>
      </c>
      <c r="B3433" s="1">
        <v>2069</v>
      </c>
      <c r="C3433" s="210">
        <v>6</v>
      </c>
      <c r="D3433" s="1">
        <v>192</v>
      </c>
      <c r="E3433" t="s">
        <v>169</v>
      </c>
      <c r="F3433">
        <v>9603</v>
      </c>
      <c r="G3433" s="139">
        <v>2011</v>
      </c>
      <c r="H3433" t="s">
        <v>149</v>
      </c>
      <c r="I3433">
        <v>192</v>
      </c>
    </row>
    <row r="3434" spans="1:9" ht="14.25" customHeight="1">
      <c r="A3434" s="1" t="s">
        <v>672</v>
      </c>
      <c r="B3434" s="1">
        <v>2069</v>
      </c>
      <c r="C3434" s="210">
        <v>5</v>
      </c>
      <c r="D3434" s="1">
        <v>193</v>
      </c>
      <c r="E3434" t="s">
        <v>169</v>
      </c>
      <c r="F3434">
        <v>9603</v>
      </c>
      <c r="G3434" s="139">
        <v>2011</v>
      </c>
      <c r="H3434" t="s">
        <v>148</v>
      </c>
      <c r="I3434">
        <v>193</v>
      </c>
    </row>
    <row r="3435" spans="1:9" ht="14.25" customHeight="1">
      <c r="A3435" s="1" t="s">
        <v>672</v>
      </c>
      <c r="B3435" s="1">
        <v>2069</v>
      </c>
      <c r="C3435" s="210">
        <v>4</v>
      </c>
      <c r="D3435" s="1">
        <v>175</v>
      </c>
      <c r="E3435" t="s">
        <v>169</v>
      </c>
      <c r="F3435">
        <v>9603</v>
      </c>
      <c r="G3435" s="139">
        <v>2011</v>
      </c>
      <c r="H3435" t="s">
        <v>147</v>
      </c>
      <c r="I3435">
        <v>175</v>
      </c>
    </row>
    <row r="3436" spans="1:9" ht="14.25" customHeight="1">
      <c r="A3436" s="1" t="s">
        <v>672</v>
      </c>
      <c r="B3436" s="1">
        <v>2069</v>
      </c>
      <c r="C3436" s="210">
        <v>3</v>
      </c>
      <c r="D3436" s="1">
        <v>165</v>
      </c>
      <c r="E3436" t="s">
        <v>169</v>
      </c>
      <c r="F3436">
        <v>9603</v>
      </c>
      <c r="G3436" s="139">
        <v>2011</v>
      </c>
      <c r="H3436" t="s">
        <v>146</v>
      </c>
      <c r="I3436">
        <v>165</v>
      </c>
    </row>
    <row r="3437" spans="1:9" ht="14.25" customHeight="1">
      <c r="A3437" s="1" t="s">
        <v>672</v>
      </c>
      <c r="B3437" s="1">
        <v>2069</v>
      </c>
      <c r="C3437" s="210">
        <v>2</v>
      </c>
      <c r="D3437" s="1">
        <v>133</v>
      </c>
      <c r="E3437" t="s">
        <v>169</v>
      </c>
      <c r="F3437">
        <v>9603</v>
      </c>
      <c r="G3437" s="139">
        <v>2011</v>
      </c>
      <c r="H3437" t="s">
        <v>145</v>
      </c>
      <c r="I3437">
        <v>133</v>
      </c>
    </row>
    <row r="3438" spans="1:9" ht="14.25" customHeight="1">
      <c r="A3438" s="1" t="s">
        <v>672</v>
      </c>
      <c r="B3438" s="1">
        <v>2069</v>
      </c>
      <c r="C3438" s="210">
        <v>1</v>
      </c>
      <c r="D3438" s="1">
        <v>129</v>
      </c>
      <c r="E3438" t="s">
        <v>169</v>
      </c>
      <c r="F3438">
        <v>9603</v>
      </c>
      <c r="G3438" s="139">
        <v>2011</v>
      </c>
      <c r="H3438" t="s">
        <v>144</v>
      </c>
      <c r="I3438">
        <v>129</v>
      </c>
    </row>
    <row r="3439" spans="1:9" ht="14.25" customHeight="1">
      <c r="A3439" s="1" t="s">
        <v>673</v>
      </c>
      <c r="B3439" s="1">
        <v>670.7</v>
      </c>
      <c r="C3439" s="210">
        <v>12</v>
      </c>
      <c r="D3439" s="1">
        <v>52.7</v>
      </c>
      <c r="E3439" t="s">
        <v>169</v>
      </c>
      <c r="F3439" s="288">
        <v>9604</v>
      </c>
      <c r="G3439" s="139">
        <v>2011</v>
      </c>
      <c r="H3439" t="s">
        <v>155</v>
      </c>
      <c r="I3439">
        <v>52.7</v>
      </c>
    </row>
    <row r="3440" spans="1:9" ht="14.25" customHeight="1">
      <c r="A3440" s="1" t="s">
        <v>673</v>
      </c>
      <c r="B3440" s="1">
        <v>670.7</v>
      </c>
      <c r="C3440" s="210">
        <v>11</v>
      </c>
      <c r="D3440" s="1">
        <v>56.1</v>
      </c>
      <c r="E3440" t="s">
        <v>169</v>
      </c>
      <c r="F3440">
        <v>9604</v>
      </c>
      <c r="G3440" s="139">
        <v>2011</v>
      </c>
      <c r="H3440" t="s">
        <v>154</v>
      </c>
      <c r="I3440">
        <v>56.1</v>
      </c>
    </row>
    <row r="3441" spans="1:9" ht="14.25" customHeight="1">
      <c r="A3441" s="1" t="s">
        <v>673</v>
      </c>
      <c r="B3441" s="1">
        <v>670.7</v>
      </c>
      <c r="C3441" s="210">
        <v>10</v>
      </c>
      <c r="D3441" s="1">
        <v>56.4</v>
      </c>
      <c r="E3441" t="s">
        <v>169</v>
      </c>
      <c r="F3441">
        <v>9604</v>
      </c>
      <c r="G3441" s="139">
        <v>2011</v>
      </c>
      <c r="H3441" t="s">
        <v>153</v>
      </c>
      <c r="I3441">
        <v>56.4</v>
      </c>
    </row>
    <row r="3442" spans="1:9" ht="14.25" customHeight="1">
      <c r="A3442" s="1" t="s">
        <v>673</v>
      </c>
      <c r="B3442" s="1">
        <v>670.7</v>
      </c>
      <c r="C3442" s="210">
        <v>9</v>
      </c>
      <c r="D3442" s="1">
        <v>56.1</v>
      </c>
      <c r="E3442" t="s">
        <v>169</v>
      </c>
      <c r="F3442">
        <v>9604</v>
      </c>
      <c r="G3442" s="139">
        <v>2011</v>
      </c>
      <c r="H3442" t="s">
        <v>152</v>
      </c>
      <c r="I3442">
        <v>56.1</v>
      </c>
    </row>
    <row r="3443" spans="1:9" ht="14.25" customHeight="1">
      <c r="A3443" s="1" t="s">
        <v>673</v>
      </c>
      <c r="B3443" s="1">
        <v>670.7</v>
      </c>
      <c r="C3443" s="210">
        <v>8</v>
      </c>
      <c r="D3443" s="1">
        <v>62.6</v>
      </c>
      <c r="E3443" t="s">
        <v>169</v>
      </c>
      <c r="F3443">
        <v>9604</v>
      </c>
      <c r="G3443" s="139">
        <v>2011</v>
      </c>
      <c r="H3443" t="s">
        <v>151</v>
      </c>
      <c r="I3443">
        <v>62.6</v>
      </c>
    </row>
    <row r="3444" spans="1:9" ht="14.25" customHeight="1">
      <c r="A3444" s="1" t="s">
        <v>673</v>
      </c>
      <c r="B3444" s="1">
        <v>670.7</v>
      </c>
      <c r="C3444" s="210">
        <v>7</v>
      </c>
      <c r="D3444" s="1">
        <v>59.3</v>
      </c>
      <c r="E3444" t="s">
        <v>169</v>
      </c>
      <c r="F3444">
        <v>9604</v>
      </c>
      <c r="G3444" s="139">
        <v>2011</v>
      </c>
      <c r="H3444" t="s">
        <v>150</v>
      </c>
      <c r="I3444">
        <v>59.3</v>
      </c>
    </row>
    <row r="3445" spans="1:9" ht="14.25" customHeight="1">
      <c r="A3445" s="1" t="s">
        <v>673</v>
      </c>
      <c r="B3445" s="1">
        <v>670.7</v>
      </c>
      <c r="C3445" s="210">
        <v>6</v>
      </c>
      <c r="D3445" s="1">
        <v>58.2</v>
      </c>
      <c r="E3445" t="s">
        <v>169</v>
      </c>
      <c r="F3445">
        <v>9604</v>
      </c>
      <c r="G3445" s="139">
        <v>2011</v>
      </c>
      <c r="H3445" t="s">
        <v>149</v>
      </c>
      <c r="I3445">
        <v>58.2</v>
      </c>
    </row>
    <row r="3446" spans="1:9" ht="14.25" customHeight="1">
      <c r="A3446" s="1" t="s">
        <v>673</v>
      </c>
      <c r="B3446" s="1">
        <v>670.7</v>
      </c>
      <c r="C3446" s="210">
        <v>5</v>
      </c>
      <c r="D3446" s="1">
        <v>61.6</v>
      </c>
      <c r="E3446" t="s">
        <v>169</v>
      </c>
      <c r="F3446">
        <v>9604</v>
      </c>
      <c r="G3446" s="139">
        <v>2011</v>
      </c>
      <c r="H3446" t="s">
        <v>148</v>
      </c>
      <c r="I3446">
        <v>61.6</v>
      </c>
    </row>
    <row r="3447" spans="1:9" ht="14.25" customHeight="1">
      <c r="A3447" s="1" t="s">
        <v>673</v>
      </c>
      <c r="B3447" s="1">
        <v>670.7</v>
      </c>
      <c r="C3447" s="210">
        <v>4</v>
      </c>
      <c r="D3447" s="1">
        <v>59</v>
      </c>
      <c r="E3447" t="s">
        <v>169</v>
      </c>
      <c r="F3447">
        <v>9604</v>
      </c>
      <c r="G3447" s="139">
        <v>2011</v>
      </c>
      <c r="H3447" t="s">
        <v>147</v>
      </c>
      <c r="I3447">
        <v>59</v>
      </c>
    </row>
    <row r="3448" spans="1:9" ht="14.25" customHeight="1">
      <c r="A3448" s="1" t="s">
        <v>673</v>
      </c>
      <c r="B3448" s="1">
        <v>670.7</v>
      </c>
      <c r="C3448" s="210">
        <v>3</v>
      </c>
      <c r="D3448" s="1">
        <v>58.1</v>
      </c>
      <c r="E3448" t="s">
        <v>169</v>
      </c>
      <c r="F3448">
        <v>9604</v>
      </c>
      <c r="G3448" s="139">
        <v>2011</v>
      </c>
      <c r="H3448" t="s">
        <v>146</v>
      </c>
      <c r="I3448">
        <v>58.1</v>
      </c>
    </row>
    <row r="3449" spans="1:9" ht="14.25" customHeight="1">
      <c r="A3449" s="1" t="s">
        <v>673</v>
      </c>
      <c r="B3449" s="1">
        <v>670.7</v>
      </c>
      <c r="C3449" s="210">
        <v>2</v>
      </c>
      <c r="D3449" s="1">
        <v>45</v>
      </c>
      <c r="E3449" t="s">
        <v>169</v>
      </c>
      <c r="F3449">
        <v>9604</v>
      </c>
      <c r="G3449" s="139">
        <v>2011</v>
      </c>
      <c r="H3449" t="s">
        <v>145</v>
      </c>
      <c r="I3449">
        <v>45</v>
      </c>
    </row>
    <row r="3450" spans="1:9" ht="14.25" customHeight="1">
      <c r="A3450" s="1" t="s">
        <v>673</v>
      </c>
      <c r="B3450" s="1">
        <v>670.7</v>
      </c>
      <c r="C3450" s="210">
        <v>1</v>
      </c>
      <c r="D3450" s="1">
        <v>45.6</v>
      </c>
      <c r="E3450" t="s">
        <v>169</v>
      </c>
      <c r="F3450">
        <v>9604</v>
      </c>
      <c r="G3450" s="139">
        <v>2011</v>
      </c>
      <c r="H3450" t="s">
        <v>144</v>
      </c>
      <c r="I3450">
        <v>45.6</v>
      </c>
    </row>
    <row r="3451" spans="1:9" ht="14.25" customHeight="1">
      <c r="A3451" s="1" t="s">
        <v>674</v>
      </c>
      <c r="B3451" s="1">
        <v>483.4</v>
      </c>
      <c r="C3451" s="210">
        <v>12</v>
      </c>
      <c r="D3451" s="1">
        <v>36.299999999999997</v>
      </c>
      <c r="E3451" t="s">
        <v>169</v>
      </c>
      <c r="F3451" s="288">
        <v>9605</v>
      </c>
      <c r="G3451" s="139">
        <v>2011</v>
      </c>
      <c r="H3451" t="s">
        <v>155</v>
      </c>
      <c r="I3451">
        <v>36.299999999999997</v>
      </c>
    </row>
    <row r="3452" spans="1:9" ht="14.25" customHeight="1">
      <c r="A3452" s="1" t="s">
        <v>674</v>
      </c>
      <c r="B3452" s="1">
        <v>483.4</v>
      </c>
      <c r="C3452" s="210">
        <v>11</v>
      </c>
      <c r="D3452" s="1">
        <v>32.6</v>
      </c>
      <c r="E3452" t="s">
        <v>169</v>
      </c>
      <c r="F3452">
        <v>9605</v>
      </c>
      <c r="G3452" s="139">
        <v>2011</v>
      </c>
      <c r="H3452" t="s">
        <v>154</v>
      </c>
      <c r="I3452">
        <v>32.6</v>
      </c>
    </row>
    <row r="3453" spans="1:9" ht="14.25" customHeight="1">
      <c r="A3453" s="1" t="s">
        <v>674</v>
      </c>
      <c r="B3453" s="1">
        <v>483.4</v>
      </c>
      <c r="C3453" s="210">
        <v>10</v>
      </c>
      <c r="D3453" s="1">
        <v>55.6</v>
      </c>
      <c r="E3453" t="s">
        <v>169</v>
      </c>
      <c r="F3453">
        <v>9605</v>
      </c>
      <c r="G3453" s="139">
        <v>2011</v>
      </c>
      <c r="H3453" t="s">
        <v>153</v>
      </c>
      <c r="I3453">
        <v>55.6</v>
      </c>
    </row>
    <row r="3454" spans="1:9" ht="14.25" customHeight="1">
      <c r="A3454" s="1" t="s">
        <v>674</v>
      </c>
      <c r="B3454" s="1">
        <v>483.4</v>
      </c>
      <c r="C3454" s="210">
        <v>9</v>
      </c>
      <c r="D3454" s="1">
        <v>55.9</v>
      </c>
      <c r="E3454" t="s">
        <v>169</v>
      </c>
      <c r="F3454">
        <v>9605</v>
      </c>
      <c r="G3454" s="139">
        <v>2011</v>
      </c>
      <c r="H3454" t="s">
        <v>152</v>
      </c>
      <c r="I3454">
        <v>55.9</v>
      </c>
    </row>
    <row r="3455" spans="1:9" ht="14.25" customHeight="1">
      <c r="A3455" s="1" t="s">
        <v>674</v>
      </c>
      <c r="B3455" s="1">
        <v>483.4</v>
      </c>
      <c r="C3455" s="210">
        <v>8</v>
      </c>
      <c r="D3455" s="1">
        <v>53.2</v>
      </c>
      <c r="E3455" t="s">
        <v>169</v>
      </c>
      <c r="F3455">
        <v>9605</v>
      </c>
      <c r="G3455" s="139">
        <v>2011</v>
      </c>
      <c r="H3455" t="s">
        <v>151</v>
      </c>
      <c r="I3455">
        <v>53.2</v>
      </c>
    </row>
    <row r="3456" spans="1:9" ht="14.25" customHeight="1">
      <c r="A3456" s="1" t="s">
        <v>674</v>
      </c>
      <c r="B3456" s="1">
        <v>483.4</v>
      </c>
      <c r="C3456" s="210">
        <v>7</v>
      </c>
      <c r="D3456" s="1">
        <v>50.9</v>
      </c>
      <c r="E3456" t="s">
        <v>169</v>
      </c>
      <c r="F3456">
        <v>9605</v>
      </c>
      <c r="G3456" s="139">
        <v>2011</v>
      </c>
      <c r="H3456" t="s">
        <v>150</v>
      </c>
      <c r="I3456">
        <v>50.9</v>
      </c>
    </row>
    <row r="3457" spans="1:9" ht="14.25" customHeight="1">
      <c r="A3457" s="1" t="s">
        <v>674</v>
      </c>
      <c r="B3457" s="1">
        <v>483.4</v>
      </c>
      <c r="C3457" s="210">
        <v>6</v>
      </c>
      <c r="D3457" s="1">
        <v>52.4</v>
      </c>
      <c r="E3457" t="s">
        <v>169</v>
      </c>
      <c r="F3457">
        <v>9605</v>
      </c>
      <c r="G3457" s="139">
        <v>2011</v>
      </c>
      <c r="H3457" t="s">
        <v>149</v>
      </c>
      <c r="I3457">
        <v>52.4</v>
      </c>
    </row>
    <row r="3458" spans="1:9" ht="14.25" customHeight="1">
      <c r="A3458" s="1" t="s">
        <v>674</v>
      </c>
      <c r="B3458" s="1">
        <v>483.4</v>
      </c>
      <c r="C3458" s="210">
        <v>5</v>
      </c>
      <c r="D3458" s="1">
        <v>46.5</v>
      </c>
      <c r="E3458" t="s">
        <v>169</v>
      </c>
      <c r="F3458">
        <v>9605</v>
      </c>
      <c r="G3458" s="139">
        <v>2011</v>
      </c>
      <c r="H3458" t="s">
        <v>148</v>
      </c>
      <c r="I3458">
        <v>46.5</v>
      </c>
    </row>
    <row r="3459" spans="1:9" ht="14.25" customHeight="1">
      <c r="A3459" s="1" t="s">
        <v>674</v>
      </c>
      <c r="B3459" s="1">
        <v>483.4</v>
      </c>
      <c r="C3459" s="210">
        <v>4</v>
      </c>
      <c r="D3459" s="1">
        <v>43</v>
      </c>
      <c r="E3459" t="s">
        <v>169</v>
      </c>
      <c r="F3459">
        <v>9605</v>
      </c>
      <c r="G3459" s="139">
        <v>2011</v>
      </c>
      <c r="H3459" t="s">
        <v>147</v>
      </c>
      <c r="I3459">
        <v>43</v>
      </c>
    </row>
    <row r="3460" spans="1:9" ht="14.25" customHeight="1">
      <c r="A3460" s="1" t="s">
        <v>674</v>
      </c>
      <c r="B3460" s="1">
        <v>483.4</v>
      </c>
      <c r="C3460" s="210">
        <v>3</v>
      </c>
      <c r="D3460" s="1">
        <v>25.5</v>
      </c>
      <c r="E3460" t="s">
        <v>169</v>
      </c>
      <c r="F3460">
        <v>9605</v>
      </c>
      <c r="G3460" s="139">
        <v>2011</v>
      </c>
      <c r="H3460" t="s">
        <v>146</v>
      </c>
      <c r="I3460">
        <v>25.5</v>
      </c>
    </row>
    <row r="3461" spans="1:9" ht="14.25" customHeight="1">
      <c r="A3461" s="1" t="s">
        <v>674</v>
      </c>
      <c r="B3461" s="1">
        <v>483.4</v>
      </c>
      <c r="C3461" s="210">
        <v>2</v>
      </c>
      <c r="D3461" s="1">
        <v>19.5</v>
      </c>
      <c r="E3461" t="s">
        <v>169</v>
      </c>
      <c r="F3461">
        <v>9605</v>
      </c>
      <c r="G3461" s="139">
        <v>2011</v>
      </c>
      <c r="H3461" t="s">
        <v>145</v>
      </c>
      <c r="I3461">
        <v>19.5</v>
      </c>
    </row>
    <row r="3462" spans="1:9" ht="14.25" customHeight="1">
      <c r="A3462" s="1" t="s">
        <v>674</v>
      </c>
      <c r="B3462" s="1">
        <v>483.4</v>
      </c>
      <c r="C3462" s="210">
        <v>1</v>
      </c>
      <c r="D3462" s="1">
        <v>12</v>
      </c>
      <c r="E3462" t="s">
        <v>169</v>
      </c>
      <c r="F3462">
        <v>9605</v>
      </c>
      <c r="G3462" s="139">
        <v>2011</v>
      </c>
      <c r="H3462" t="s">
        <v>144</v>
      </c>
      <c r="I3462">
        <v>12</v>
      </c>
    </row>
    <row r="3463" spans="1:9" ht="14.25" customHeight="1">
      <c r="A3463" s="1" t="s">
        <v>675</v>
      </c>
      <c r="B3463" s="1">
        <v>100.80000000000001</v>
      </c>
      <c r="C3463" s="210">
        <v>12</v>
      </c>
      <c r="D3463" s="1">
        <v>9.6999999999999993</v>
      </c>
      <c r="E3463" t="s">
        <v>169</v>
      </c>
      <c r="F3463" s="288">
        <v>9606</v>
      </c>
      <c r="G3463" s="139">
        <v>2011</v>
      </c>
      <c r="H3463" t="s">
        <v>155</v>
      </c>
      <c r="I3463">
        <v>9.6999999999999993</v>
      </c>
    </row>
    <row r="3464" spans="1:9" ht="14.25" customHeight="1">
      <c r="A3464" s="1" t="s">
        <v>675</v>
      </c>
      <c r="B3464" s="1">
        <v>100.80000000000001</v>
      </c>
      <c r="C3464" s="210">
        <v>11</v>
      </c>
      <c r="D3464" s="1">
        <v>6</v>
      </c>
      <c r="E3464" t="s">
        <v>169</v>
      </c>
      <c r="F3464">
        <v>9606</v>
      </c>
      <c r="G3464" s="139">
        <v>2011</v>
      </c>
      <c r="H3464" t="s">
        <v>154</v>
      </c>
      <c r="I3464">
        <v>6</v>
      </c>
    </row>
    <row r="3465" spans="1:9" ht="14.25" customHeight="1">
      <c r="A3465" s="1" t="s">
        <v>675</v>
      </c>
      <c r="B3465" s="1">
        <v>100.80000000000001</v>
      </c>
      <c r="C3465" s="210">
        <v>10</v>
      </c>
      <c r="D3465" s="1">
        <v>11.6</v>
      </c>
      <c r="E3465" t="s">
        <v>169</v>
      </c>
      <c r="F3465">
        <v>9606</v>
      </c>
      <c r="G3465" s="139">
        <v>2011</v>
      </c>
      <c r="H3465" t="s">
        <v>153</v>
      </c>
      <c r="I3465">
        <v>11.6</v>
      </c>
    </row>
    <row r="3466" spans="1:9" ht="14.25" customHeight="1">
      <c r="A3466" s="1" t="s">
        <v>675</v>
      </c>
      <c r="B3466" s="1">
        <v>100.80000000000001</v>
      </c>
      <c r="C3466" s="210">
        <v>9</v>
      </c>
      <c r="D3466" s="1">
        <v>11.1</v>
      </c>
      <c r="E3466" t="s">
        <v>169</v>
      </c>
      <c r="F3466">
        <v>9606</v>
      </c>
      <c r="G3466" s="139">
        <v>2011</v>
      </c>
      <c r="H3466" t="s">
        <v>152</v>
      </c>
      <c r="I3466">
        <v>11.1</v>
      </c>
    </row>
    <row r="3467" spans="1:9" ht="14.25" customHeight="1">
      <c r="A3467" s="1" t="s">
        <v>675</v>
      </c>
      <c r="B3467" s="1">
        <v>100.80000000000001</v>
      </c>
      <c r="C3467" s="210">
        <v>8</v>
      </c>
      <c r="D3467" s="1">
        <v>9.9</v>
      </c>
      <c r="E3467" t="s">
        <v>169</v>
      </c>
      <c r="F3467">
        <v>9606</v>
      </c>
      <c r="G3467" s="139">
        <v>2011</v>
      </c>
      <c r="H3467" t="s">
        <v>151</v>
      </c>
      <c r="I3467">
        <v>9.9</v>
      </c>
    </row>
    <row r="3468" spans="1:9" ht="14.25" customHeight="1">
      <c r="A3468" s="1" t="s">
        <v>675</v>
      </c>
      <c r="B3468" s="1">
        <v>100.80000000000001</v>
      </c>
      <c r="C3468" s="210">
        <v>7</v>
      </c>
      <c r="D3468" s="1">
        <v>8.9</v>
      </c>
      <c r="E3468" t="s">
        <v>169</v>
      </c>
      <c r="F3468">
        <v>9606</v>
      </c>
      <c r="G3468" s="139">
        <v>2011</v>
      </c>
      <c r="H3468" t="s">
        <v>150</v>
      </c>
      <c r="I3468">
        <v>8.9</v>
      </c>
    </row>
    <row r="3469" spans="1:9" ht="14.25" customHeight="1">
      <c r="A3469" s="1" t="s">
        <v>675</v>
      </c>
      <c r="B3469" s="1">
        <v>100.80000000000001</v>
      </c>
      <c r="C3469" s="210">
        <v>6</v>
      </c>
      <c r="D3469" s="1">
        <v>7.3</v>
      </c>
      <c r="E3469" t="s">
        <v>169</v>
      </c>
      <c r="F3469">
        <v>9606</v>
      </c>
      <c r="G3469" s="139">
        <v>2011</v>
      </c>
      <c r="H3469" t="s">
        <v>149</v>
      </c>
      <c r="I3469">
        <v>7.3</v>
      </c>
    </row>
    <row r="3470" spans="1:9" ht="14.25" customHeight="1">
      <c r="A3470" s="1" t="s">
        <v>675</v>
      </c>
      <c r="B3470" s="1">
        <v>100.80000000000001</v>
      </c>
      <c r="C3470" s="210">
        <v>5</v>
      </c>
      <c r="D3470" s="1">
        <v>8.9</v>
      </c>
      <c r="E3470" t="s">
        <v>169</v>
      </c>
      <c r="F3470">
        <v>9606</v>
      </c>
      <c r="G3470" s="139">
        <v>2011</v>
      </c>
      <c r="H3470" t="s">
        <v>148</v>
      </c>
      <c r="I3470">
        <v>8.9</v>
      </c>
    </row>
    <row r="3471" spans="1:9" ht="14.25" customHeight="1">
      <c r="A3471" s="1" t="s">
        <v>675</v>
      </c>
      <c r="B3471" s="1">
        <v>100.80000000000001</v>
      </c>
      <c r="C3471" s="210">
        <v>4</v>
      </c>
      <c r="D3471" s="1">
        <v>10.199999999999999</v>
      </c>
      <c r="E3471" t="s">
        <v>169</v>
      </c>
      <c r="F3471">
        <v>9606</v>
      </c>
      <c r="G3471" s="139">
        <v>2011</v>
      </c>
      <c r="H3471" t="s">
        <v>147</v>
      </c>
      <c r="I3471">
        <v>10.199999999999999</v>
      </c>
    </row>
    <row r="3472" spans="1:9" ht="14.25" customHeight="1">
      <c r="A3472" s="1" t="s">
        <v>675</v>
      </c>
      <c r="B3472" s="1">
        <v>100.80000000000001</v>
      </c>
      <c r="C3472" s="210">
        <v>3</v>
      </c>
      <c r="D3472" s="1">
        <v>6.8</v>
      </c>
      <c r="E3472" t="s">
        <v>169</v>
      </c>
      <c r="F3472">
        <v>9606</v>
      </c>
      <c r="G3472" s="139">
        <v>2011</v>
      </c>
      <c r="H3472" t="s">
        <v>146</v>
      </c>
      <c r="I3472">
        <v>6.8</v>
      </c>
    </row>
    <row r="3473" spans="1:9" ht="14.25" customHeight="1">
      <c r="A3473" s="1" t="s">
        <v>675</v>
      </c>
      <c r="B3473" s="1">
        <v>100.80000000000001</v>
      </c>
      <c r="C3473" s="210">
        <v>2</v>
      </c>
      <c r="D3473" s="1">
        <v>6.5</v>
      </c>
      <c r="E3473" t="s">
        <v>169</v>
      </c>
      <c r="F3473">
        <v>9606</v>
      </c>
      <c r="G3473" s="139">
        <v>2011</v>
      </c>
      <c r="H3473" t="s">
        <v>145</v>
      </c>
      <c r="I3473">
        <v>6.5</v>
      </c>
    </row>
    <row r="3474" spans="1:9" ht="14.25" customHeight="1">
      <c r="A3474" s="1" t="s">
        <v>675</v>
      </c>
      <c r="B3474" s="403">
        <v>100.80000000000001</v>
      </c>
      <c r="C3474" s="404">
        <v>1</v>
      </c>
      <c r="D3474" s="403">
        <v>3.9</v>
      </c>
      <c r="E3474" t="s">
        <v>169</v>
      </c>
      <c r="F3474">
        <v>9606</v>
      </c>
      <c r="G3474" s="139">
        <v>2011</v>
      </c>
      <c r="H3474" t="s">
        <v>144</v>
      </c>
      <c r="I3474">
        <v>3.9</v>
      </c>
    </row>
    <row r="3475" spans="1:9" ht="14.25" customHeight="1">
      <c r="A3475" s="1" t="s">
        <v>676</v>
      </c>
      <c r="B3475" s="1">
        <v>4655</v>
      </c>
      <c r="C3475" s="210">
        <v>12</v>
      </c>
      <c r="D3475" s="1">
        <v>273</v>
      </c>
      <c r="E3475" t="s">
        <v>375</v>
      </c>
      <c r="F3475" s="287">
        <v>9603</v>
      </c>
      <c r="G3475" s="139">
        <v>2011</v>
      </c>
      <c r="H3475" t="s">
        <v>155</v>
      </c>
      <c r="I3475">
        <v>273</v>
      </c>
    </row>
    <row r="3476" spans="1:9" ht="14.25" customHeight="1">
      <c r="A3476" s="1" t="s">
        <v>676</v>
      </c>
      <c r="B3476" s="1">
        <v>4655</v>
      </c>
      <c r="C3476" s="210">
        <v>11</v>
      </c>
      <c r="D3476" s="1">
        <v>380</v>
      </c>
      <c r="E3476" t="s">
        <v>375</v>
      </c>
      <c r="F3476" s="691">
        <v>9603</v>
      </c>
      <c r="G3476" s="139">
        <v>2011</v>
      </c>
      <c r="H3476" t="s">
        <v>154</v>
      </c>
      <c r="I3476">
        <v>380</v>
      </c>
    </row>
    <row r="3477" spans="1:9" ht="14.25" customHeight="1">
      <c r="A3477" s="1" t="s">
        <v>676</v>
      </c>
      <c r="B3477" s="1">
        <v>4655</v>
      </c>
      <c r="C3477" s="210">
        <v>10</v>
      </c>
      <c r="D3477" s="1">
        <v>580</v>
      </c>
      <c r="E3477" t="s">
        <v>375</v>
      </c>
      <c r="F3477" s="691">
        <v>9603</v>
      </c>
      <c r="G3477" s="139">
        <v>2011</v>
      </c>
      <c r="H3477" t="s">
        <v>153</v>
      </c>
      <c r="I3477">
        <v>580</v>
      </c>
    </row>
    <row r="3478" spans="1:9" ht="14.25" customHeight="1">
      <c r="A3478" s="1" t="s">
        <v>676</v>
      </c>
      <c r="B3478" s="1">
        <v>4655</v>
      </c>
      <c r="C3478" s="210">
        <v>9</v>
      </c>
      <c r="D3478" s="1">
        <v>399</v>
      </c>
      <c r="E3478" t="s">
        <v>375</v>
      </c>
      <c r="F3478" s="691">
        <v>9603</v>
      </c>
      <c r="G3478" s="139">
        <v>2011</v>
      </c>
      <c r="H3478" t="s">
        <v>152</v>
      </c>
      <c r="I3478">
        <v>399</v>
      </c>
    </row>
    <row r="3479" spans="1:9" ht="14.25" customHeight="1">
      <c r="A3479" s="1" t="s">
        <v>676</v>
      </c>
      <c r="B3479" s="1">
        <v>4655</v>
      </c>
      <c r="C3479" s="210">
        <v>8</v>
      </c>
      <c r="D3479" s="1">
        <v>257</v>
      </c>
      <c r="E3479" t="s">
        <v>375</v>
      </c>
      <c r="F3479" s="691">
        <v>9603</v>
      </c>
      <c r="G3479" s="139">
        <v>2011</v>
      </c>
      <c r="H3479" t="s">
        <v>151</v>
      </c>
      <c r="I3479">
        <v>257</v>
      </c>
    </row>
    <row r="3480" spans="1:9" ht="14.25" customHeight="1">
      <c r="A3480" s="1" t="s">
        <v>676</v>
      </c>
      <c r="B3480" s="1">
        <v>4655</v>
      </c>
      <c r="C3480" s="210">
        <v>7</v>
      </c>
      <c r="D3480" s="1">
        <v>567</v>
      </c>
      <c r="E3480" t="s">
        <v>375</v>
      </c>
      <c r="F3480" s="691">
        <v>9603</v>
      </c>
      <c r="G3480" s="139">
        <v>2011</v>
      </c>
      <c r="H3480" t="s">
        <v>150</v>
      </c>
      <c r="I3480">
        <v>567</v>
      </c>
    </row>
    <row r="3481" spans="1:9" ht="14.25" customHeight="1">
      <c r="A3481" s="1" t="s">
        <v>676</v>
      </c>
      <c r="B3481" s="1">
        <v>4655</v>
      </c>
      <c r="C3481" s="210">
        <v>6</v>
      </c>
      <c r="D3481" s="1">
        <v>373</v>
      </c>
      <c r="E3481" t="s">
        <v>375</v>
      </c>
      <c r="F3481" s="691">
        <v>9603</v>
      </c>
      <c r="G3481" s="139">
        <v>2011</v>
      </c>
      <c r="H3481" t="s">
        <v>149</v>
      </c>
      <c r="I3481">
        <v>373</v>
      </c>
    </row>
    <row r="3482" spans="1:9" ht="14.25" customHeight="1">
      <c r="A3482" s="1" t="s">
        <v>676</v>
      </c>
      <c r="B3482" s="1">
        <v>4655</v>
      </c>
      <c r="C3482" s="210">
        <v>5</v>
      </c>
      <c r="D3482" s="1">
        <v>415</v>
      </c>
      <c r="E3482" t="s">
        <v>375</v>
      </c>
      <c r="F3482" s="691">
        <v>9603</v>
      </c>
      <c r="G3482" s="139">
        <v>2011</v>
      </c>
      <c r="H3482" t="s">
        <v>148</v>
      </c>
      <c r="I3482">
        <v>415</v>
      </c>
    </row>
    <row r="3483" spans="1:9" ht="14.25" customHeight="1">
      <c r="A3483" s="1" t="s">
        <v>676</v>
      </c>
      <c r="B3483" s="1">
        <v>4655</v>
      </c>
      <c r="C3483" s="210">
        <v>4</v>
      </c>
      <c r="D3483" s="1">
        <v>349</v>
      </c>
      <c r="E3483" t="s">
        <v>375</v>
      </c>
      <c r="F3483" s="691">
        <v>9603</v>
      </c>
      <c r="G3483" s="139">
        <v>2011</v>
      </c>
      <c r="H3483" t="s">
        <v>147</v>
      </c>
      <c r="I3483">
        <v>349</v>
      </c>
    </row>
    <row r="3484" spans="1:9" ht="14.25" customHeight="1">
      <c r="A3484" s="1" t="s">
        <v>676</v>
      </c>
      <c r="B3484" s="1">
        <v>4655</v>
      </c>
      <c r="C3484" s="210">
        <v>3</v>
      </c>
      <c r="D3484" s="1">
        <v>404</v>
      </c>
      <c r="E3484" t="s">
        <v>375</v>
      </c>
      <c r="F3484" s="691">
        <v>9603</v>
      </c>
      <c r="G3484" s="139">
        <v>2011</v>
      </c>
      <c r="H3484" t="s">
        <v>146</v>
      </c>
      <c r="I3484">
        <v>404</v>
      </c>
    </row>
    <row r="3485" spans="1:9" ht="14.25" customHeight="1">
      <c r="A3485" s="1" t="s">
        <v>676</v>
      </c>
      <c r="B3485" s="1">
        <v>4655</v>
      </c>
      <c r="C3485" s="210">
        <v>2</v>
      </c>
      <c r="D3485" s="1">
        <v>343</v>
      </c>
      <c r="E3485" t="s">
        <v>375</v>
      </c>
      <c r="F3485" s="691">
        <v>9603</v>
      </c>
      <c r="G3485" s="139">
        <v>2011</v>
      </c>
      <c r="H3485" t="s">
        <v>145</v>
      </c>
      <c r="I3485">
        <v>343</v>
      </c>
    </row>
    <row r="3486" spans="1:9" ht="14.25" customHeight="1">
      <c r="A3486" s="1" t="s">
        <v>676</v>
      </c>
      <c r="B3486" s="1">
        <v>4655</v>
      </c>
      <c r="C3486" s="210">
        <v>1</v>
      </c>
      <c r="D3486" s="1">
        <v>315</v>
      </c>
      <c r="E3486" t="s">
        <v>375</v>
      </c>
      <c r="F3486" s="691">
        <v>9603</v>
      </c>
      <c r="G3486" s="139">
        <v>2011</v>
      </c>
      <c r="H3486" t="s">
        <v>144</v>
      </c>
      <c r="I3486">
        <v>315</v>
      </c>
    </row>
    <row r="3487" spans="1:9" ht="14.25" customHeight="1">
      <c r="A3487" s="1" t="s">
        <v>677</v>
      </c>
      <c r="B3487" s="1">
        <v>1106</v>
      </c>
      <c r="C3487" s="210">
        <v>12</v>
      </c>
      <c r="D3487" s="1">
        <v>69</v>
      </c>
      <c r="E3487" t="s">
        <v>375</v>
      </c>
      <c r="F3487" s="287">
        <v>9604</v>
      </c>
      <c r="G3487" s="139">
        <v>2011</v>
      </c>
      <c r="H3487" t="s">
        <v>155</v>
      </c>
      <c r="I3487">
        <v>69</v>
      </c>
    </row>
    <row r="3488" spans="1:9" ht="14.25" customHeight="1">
      <c r="A3488" s="1" t="s">
        <v>677</v>
      </c>
      <c r="B3488" s="1">
        <v>1106</v>
      </c>
      <c r="C3488" s="210">
        <v>11</v>
      </c>
      <c r="D3488" s="1">
        <v>99</v>
      </c>
      <c r="E3488" t="s">
        <v>375</v>
      </c>
      <c r="F3488" s="691">
        <v>9604</v>
      </c>
      <c r="G3488" s="139">
        <v>2011</v>
      </c>
      <c r="H3488" t="s">
        <v>154</v>
      </c>
      <c r="I3488">
        <v>99</v>
      </c>
    </row>
    <row r="3489" spans="1:9" ht="14.25" customHeight="1">
      <c r="A3489" s="1" t="s">
        <v>677</v>
      </c>
      <c r="B3489" s="1">
        <v>1106</v>
      </c>
      <c r="C3489" s="210">
        <v>10</v>
      </c>
      <c r="D3489" s="1">
        <v>96</v>
      </c>
      <c r="E3489" t="s">
        <v>375</v>
      </c>
      <c r="F3489" s="691">
        <v>9604</v>
      </c>
      <c r="G3489" s="139">
        <v>2011</v>
      </c>
      <c r="H3489" t="s">
        <v>153</v>
      </c>
      <c r="I3489">
        <v>96</v>
      </c>
    </row>
    <row r="3490" spans="1:9" ht="14.25" customHeight="1">
      <c r="A3490" s="1" t="s">
        <v>677</v>
      </c>
      <c r="B3490" s="1">
        <v>1106</v>
      </c>
      <c r="C3490" s="210">
        <v>9</v>
      </c>
      <c r="D3490" s="1">
        <v>103</v>
      </c>
      <c r="E3490" t="s">
        <v>375</v>
      </c>
      <c r="F3490" s="691">
        <v>9604</v>
      </c>
      <c r="G3490" s="139">
        <v>2011</v>
      </c>
      <c r="H3490" t="s">
        <v>152</v>
      </c>
      <c r="I3490">
        <v>103</v>
      </c>
    </row>
    <row r="3491" spans="1:9" ht="14.25" customHeight="1">
      <c r="A3491" s="1" t="s">
        <v>677</v>
      </c>
      <c r="B3491" s="1">
        <v>1106</v>
      </c>
      <c r="C3491" s="210">
        <v>8</v>
      </c>
      <c r="D3491" s="1">
        <v>61</v>
      </c>
      <c r="E3491" t="s">
        <v>375</v>
      </c>
      <c r="F3491" s="691">
        <v>9604</v>
      </c>
      <c r="G3491" s="139">
        <v>2011</v>
      </c>
      <c r="H3491" t="s">
        <v>151</v>
      </c>
      <c r="I3491">
        <v>61</v>
      </c>
    </row>
    <row r="3492" spans="1:9" ht="14.25" customHeight="1">
      <c r="A3492" s="1" t="s">
        <v>677</v>
      </c>
      <c r="B3492" s="1">
        <v>1106</v>
      </c>
      <c r="C3492" s="210">
        <v>7</v>
      </c>
      <c r="D3492" s="1">
        <v>104</v>
      </c>
      <c r="E3492" t="s">
        <v>375</v>
      </c>
      <c r="F3492" s="691">
        <v>9604</v>
      </c>
      <c r="G3492" s="139">
        <v>2011</v>
      </c>
      <c r="H3492" t="s">
        <v>150</v>
      </c>
      <c r="I3492">
        <v>104</v>
      </c>
    </row>
    <row r="3493" spans="1:9" ht="14.25" customHeight="1">
      <c r="A3493" s="1" t="s">
        <v>677</v>
      </c>
      <c r="B3493" s="1">
        <v>1106</v>
      </c>
      <c r="C3493" s="210">
        <v>6</v>
      </c>
      <c r="D3493" s="1">
        <v>96</v>
      </c>
      <c r="E3493" t="s">
        <v>375</v>
      </c>
      <c r="F3493" s="691">
        <v>9604</v>
      </c>
      <c r="G3493" s="139">
        <v>2011</v>
      </c>
      <c r="H3493" t="s">
        <v>149</v>
      </c>
      <c r="I3493">
        <v>96</v>
      </c>
    </row>
    <row r="3494" spans="1:9" ht="14.25" customHeight="1">
      <c r="A3494" s="1" t="s">
        <v>677</v>
      </c>
      <c r="B3494" s="1">
        <v>1106</v>
      </c>
      <c r="C3494" s="210">
        <v>5</v>
      </c>
      <c r="D3494" s="1">
        <v>108</v>
      </c>
      <c r="E3494" t="s">
        <v>375</v>
      </c>
      <c r="F3494" s="691">
        <v>9604</v>
      </c>
      <c r="G3494" s="139">
        <v>2011</v>
      </c>
      <c r="H3494" t="s">
        <v>148</v>
      </c>
      <c r="I3494">
        <v>108</v>
      </c>
    </row>
    <row r="3495" spans="1:9" ht="14.25" customHeight="1">
      <c r="A3495" s="1" t="s">
        <v>677</v>
      </c>
      <c r="B3495" s="1">
        <v>1106</v>
      </c>
      <c r="C3495" s="210">
        <v>4</v>
      </c>
      <c r="D3495" s="1">
        <v>93</v>
      </c>
      <c r="E3495" t="s">
        <v>375</v>
      </c>
      <c r="F3495" s="691">
        <v>9604</v>
      </c>
      <c r="G3495" s="139">
        <v>2011</v>
      </c>
      <c r="H3495" t="s">
        <v>147</v>
      </c>
      <c r="I3495">
        <v>93</v>
      </c>
    </row>
    <row r="3496" spans="1:9" ht="14.25" customHeight="1">
      <c r="A3496" s="1" t="s">
        <v>677</v>
      </c>
      <c r="B3496" s="1">
        <v>1106</v>
      </c>
      <c r="C3496" s="210">
        <v>3</v>
      </c>
      <c r="D3496" s="1">
        <v>107</v>
      </c>
      <c r="E3496" t="s">
        <v>375</v>
      </c>
      <c r="F3496" s="691">
        <v>9604</v>
      </c>
      <c r="G3496" s="139">
        <v>2011</v>
      </c>
      <c r="H3496" t="s">
        <v>146</v>
      </c>
      <c r="I3496">
        <v>107</v>
      </c>
    </row>
    <row r="3497" spans="1:9" ht="14.25" customHeight="1">
      <c r="A3497" s="1" t="s">
        <v>677</v>
      </c>
      <c r="B3497" s="1">
        <v>1106</v>
      </c>
      <c r="C3497" s="210">
        <v>2</v>
      </c>
      <c r="D3497" s="1">
        <v>89</v>
      </c>
      <c r="E3497" t="s">
        <v>375</v>
      </c>
      <c r="F3497" s="691">
        <v>9604</v>
      </c>
      <c r="G3497" s="139">
        <v>2011</v>
      </c>
      <c r="H3497" t="s">
        <v>145</v>
      </c>
      <c r="I3497">
        <v>89</v>
      </c>
    </row>
    <row r="3498" spans="1:9" ht="14.25" customHeight="1">
      <c r="A3498" s="1" t="s">
        <v>677</v>
      </c>
      <c r="B3498" s="1">
        <v>1106</v>
      </c>
      <c r="C3498" s="210">
        <v>1</v>
      </c>
      <c r="D3498" s="1">
        <v>81</v>
      </c>
      <c r="E3498" t="s">
        <v>375</v>
      </c>
      <c r="F3498" s="691">
        <v>9604</v>
      </c>
      <c r="G3498" s="139">
        <v>2011</v>
      </c>
      <c r="H3498" t="s">
        <v>144</v>
      </c>
      <c r="I3498">
        <v>81</v>
      </c>
    </row>
    <row r="3499" spans="1:9" ht="14.25" customHeight="1">
      <c r="B3499" s="1"/>
      <c r="C3499" s="210"/>
      <c r="D3499" s="1"/>
    </row>
    <row r="3500" spans="1:9" ht="14.25" customHeight="1">
      <c r="B3500" s="1"/>
      <c r="C3500" s="210"/>
      <c r="D3500" s="1"/>
    </row>
    <row r="3501" spans="1:9" ht="14.25" customHeight="1">
      <c r="B3501" s="1"/>
      <c r="C3501" s="210"/>
      <c r="D3501" s="1"/>
    </row>
    <row r="3502" spans="1:9" ht="14.25" customHeight="1">
      <c r="B3502" s="1"/>
      <c r="C3502" s="210"/>
      <c r="D3502" s="1"/>
    </row>
    <row r="3503" spans="1:9" ht="14.25" customHeight="1">
      <c r="B3503" s="1"/>
      <c r="C3503" s="210"/>
      <c r="D3503" s="1"/>
    </row>
    <row r="3504" spans="1:9" ht="14.25" customHeight="1">
      <c r="B3504" s="1"/>
      <c r="C3504" s="210"/>
      <c r="D3504" s="1"/>
    </row>
    <row r="3505" spans="2:4" ht="14.25" customHeight="1">
      <c r="B3505" s="1"/>
      <c r="C3505" s="210"/>
      <c r="D3505" s="1"/>
    </row>
    <row r="3506" spans="2:4" ht="14.25" customHeight="1">
      <c r="B3506" s="1"/>
      <c r="C3506" s="210"/>
      <c r="D3506" s="1"/>
    </row>
    <row r="3507" spans="2:4" ht="14.25" customHeight="1">
      <c r="B3507" s="1"/>
      <c r="C3507" s="210"/>
      <c r="D3507" s="1"/>
    </row>
    <row r="3508" spans="2:4" ht="14.25" customHeight="1">
      <c r="B3508" s="1"/>
      <c r="C3508" s="210"/>
      <c r="D3508" s="1"/>
    </row>
    <row r="3509" spans="2:4" ht="14.25" customHeight="1">
      <c r="B3509" s="1"/>
      <c r="C3509" s="210"/>
      <c r="D3509" s="1"/>
    </row>
    <row r="3510" spans="2:4" ht="14.25" customHeight="1">
      <c r="B3510" s="1"/>
      <c r="C3510" s="210"/>
      <c r="D3510" s="1"/>
    </row>
    <row r="3511" spans="2:4" ht="14.25" customHeight="1">
      <c r="B3511" s="1"/>
      <c r="C3511" s="210"/>
      <c r="D3511" s="1"/>
    </row>
    <row r="3512" spans="2:4" ht="14.25" customHeight="1">
      <c r="B3512" s="1"/>
      <c r="C3512" s="210"/>
      <c r="D3512" s="1"/>
    </row>
    <row r="3513" spans="2:4" ht="14.25" customHeight="1">
      <c r="B3513" s="1"/>
      <c r="C3513" s="210"/>
      <c r="D3513" s="1"/>
    </row>
    <row r="3514" spans="2:4" ht="14.25" customHeight="1">
      <c r="B3514" s="1"/>
      <c r="C3514" s="210"/>
      <c r="D3514" s="1"/>
    </row>
    <row r="3515" spans="2:4" ht="14.25" customHeight="1">
      <c r="B3515" s="1"/>
      <c r="C3515" s="210"/>
      <c r="D3515" s="1"/>
    </row>
    <row r="3516" spans="2:4" ht="14.25" customHeight="1">
      <c r="B3516" s="1"/>
      <c r="C3516" s="210"/>
      <c r="D3516" s="1"/>
    </row>
    <row r="3517" spans="2:4" ht="14.25" customHeight="1">
      <c r="B3517" s="1"/>
      <c r="C3517" s="210"/>
      <c r="D3517" s="1"/>
    </row>
    <row r="3518" spans="2:4" ht="14.25" customHeight="1">
      <c r="B3518" s="1"/>
      <c r="C3518" s="210"/>
      <c r="D3518" s="1"/>
    </row>
    <row r="3519" spans="2:4" ht="14.25" customHeight="1">
      <c r="B3519" s="1"/>
      <c r="C3519" s="210"/>
      <c r="D3519" s="1"/>
    </row>
    <row r="3520" spans="2:4" ht="14.25" customHeight="1">
      <c r="B3520" s="1"/>
      <c r="C3520" s="210"/>
      <c r="D3520" s="1"/>
    </row>
    <row r="3521" spans="2:4" ht="14.25" customHeight="1">
      <c r="B3521" s="1"/>
      <c r="C3521" s="210"/>
      <c r="D3521" s="1"/>
    </row>
    <row r="3522" spans="2:4" ht="14.25" customHeight="1">
      <c r="B3522" s="1"/>
      <c r="C3522" s="210"/>
      <c r="D3522" s="1"/>
    </row>
    <row r="3523" spans="2:4" ht="14.25" customHeight="1">
      <c r="B3523" s="1"/>
      <c r="C3523" s="210"/>
      <c r="D3523" s="1"/>
    </row>
    <row r="3524" spans="2:4" ht="14.25" customHeight="1">
      <c r="B3524" s="1"/>
      <c r="C3524" s="210"/>
      <c r="D3524" s="1"/>
    </row>
    <row r="3525" spans="2:4" ht="14.25" customHeight="1">
      <c r="B3525" s="1"/>
      <c r="C3525" s="210"/>
      <c r="D3525" s="1"/>
    </row>
    <row r="3526" spans="2:4" ht="14.25" customHeight="1">
      <c r="B3526" s="1"/>
      <c r="C3526" s="210"/>
      <c r="D3526" s="1"/>
    </row>
    <row r="3527" spans="2:4" ht="14.25" customHeight="1">
      <c r="B3527" s="1"/>
      <c r="C3527" s="210"/>
      <c r="D3527" s="1"/>
    </row>
    <row r="3528" spans="2:4" ht="14.25" customHeight="1">
      <c r="B3528" s="1"/>
      <c r="C3528" s="210"/>
      <c r="D3528" s="1"/>
    </row>
    <row r="3529" spans="2:4" ht="14.25" customHeight="1">
      <c r="B3529" s="1"/>
      <c r="C3529" s="210"/>
      <c r="D3529" s="1"/>
    </row>
    <row r="3530" spans="2:4" ht="14.25" customHeight="1">
      <c r="B3530" s="1"/>
      <c r="C3530" s="210"/>
      <c r="D3530" s="1"/>
    </row>
    <row r="3531" spans="2:4" ht="14.25" customHeight="1">
      <c r="B3531" s="1"/>
      <c r="C3531" s="210"/>
      <c r="D3531" s="1"/>
    </row>
    <row r="3532" spans="2:4" ht="14.25" customHeight="1">
      <c r="B3532" s="1"/>
      <c r="C3532" s="210"/>
      <c r="D3532" s="1"/>
    </row>
    <row r="3533" spans="2:4" ht="14.25" customHeight="1">
      <c r="B3533" s="1"/>
      <c r="C3533" s="210"/>
      <c r="D3533" s="1"/>
    </row>
    <row r="3534" spans="2:4" ht="14.25" customHeight="1">
      <c r="B3534" s="1"/>
      <c r="C3534" s="210"/>
      <c r="D3534" s="1"/>
    </row>
    <row r="3535" spans="2:4" ht="14.25" customHeight="1">
      <c r="B3535" s="1"/>
      <c r="C3535" s="210"/>
      <c r="D3535" s="1"/>
    </row>
    <row r="3536" spans="2:4" ht="14.25" customHeight="1">
      <c r="B3536" s="1"/>
      <c r="C3536" s="210"/>
      <c r="D3536" s="1"/>
    </row>
    <row r="3537" spans="2:4" ht="14.25" customHeight="1">
      <c r="B3537" s="1"/>
      <c r="C3537" s="210"/>
      <c r="D3537" s="1"/>
    </row>
    <row r="3538" spans="2:4" ht="14.25" customHeight="1">
      <c r="B3538" s="1"/>
      <c r="C3538" s="210"/>
      <c r="D3538" s="1"/>
    </row>
    <row r="3539" spans="2:4" ht="14.25" customHeight="1">
      <c r="B3539" s="1"/>
      <c r="C3539" s="210"/>
      <c r="D3539" s="1"/>
    </row>
    <row r="3540" spans="2:4" ht="14.25" customHeight="1">
      <c r="B3540" s="1"/>
      <c r="C3540" s="210"/>
      <c r="D3540" s="1"/>
    </row>
    <row r="3541" spans="2:4" ht="14.25" customHeight="1">
      <c r="B3541" s="1"/>
      <c r="C3541" s="210"/>
      <c r="D3541" s="1"/>
    </row>
    <row r="3542" spans="2:4" ht="14.25" customHeight="1">
      <c r="B3542" s="1"/>
      <c r="C3542" s="210"/>
      <c r="D3542" s="1"/>
    </row>
    <row r="3543" spans="2:4" ht="14.25" customHeight="1">
      <c r="B3543" s="1"/>
      <c r="C3543" s="210"/>
      <c r="D3543" s="1"/>
    </row>
    <row r="3544" spans="2:4" ht="14.25" customHeight="1">
      <c r="B3544" s="1"/>
      <c r="C3544" s="210"/>
      <c r="D3544" s="1"/>
    </row>
    <row r="3545" spans="2:4" ht="14.25" customHeight="1">
      <c r="B3545" s="1"/>
      <c r="C3545" s="210"/>
      <c r="D3545" s="1"/>
    </row>
    <row r="3546" spans="2:4" ht="14.25" customHeight="1">
      <c r="B3546" s="1"/>
      <c r="C3546" s="210"/>
      <c r="D3546" s="1"/>
    </row>
    <row r="3547" spans="2:4" ht="14.25" customHeight="1">
      <c r="B3547" s="1"/>
      <c r="C3547" s="210"/>
      <c r="D3547" s="1"/>
    </row>
    <row r="3548" spans="2:4" ht="14.25" customHeight="1">
      <c r="B3548" s="1"/>
      <c r="C3548" s="210"/>
      <c r="D3548" s="1"/>
    </row>
    <row r="3549" spans="2:4" ht="14.25" customHeight="1">
      <c r="B3549" s="1"/>
      <c r="C3549" s="210"/>
      <c r="D3549" s="1"/>
    </row>
    <row r="3550" spans="2:4" ht="14.25" customHeight="1">
      <c r="B3550" s="1"/>
      <c r="C3550" s="210"/>
      <c r="D3550" s="1"/>
    </row>
    <row r="3551" spans="2:4" ht="14.25" customHeight="1">
      <c r="B3551" s="1"/>
      <c r="C3551" s="210"/>
      <c r="D3551" s="1"/>
    </row>
    <row r="3552" spans="2:4" ht="14.25" customHeight="1">
      <c r="B3552" s="1"/>
      <c r="C3552" s="210"/>
      <c r="D3552" s="1"/>
    </row>
    <row r="3553" spans="2:4" ht="14.25" customHeight="1">
      <c r="B3553" s="1"/>
      <c r="C3553" s="210"/>
      <c r="D3553" s="1"/>
    </row>
    <row r="3554" spans="2:4" ht="14.25" customHeight="1">
      <c r="B3554" s="1"/>
      <c r="C3554" s="210"/>
      <c r="D3554" s="1"/>
    </row>
    <row r="3555" spans="2:4" ht="14.25" customHeight="1">
      <c r="B3555" s="1"/>
      <c r="C3555" s="210"/>
      <c r="D3555" s="1"/>
    </row>
    <row r="3556" spans="2:4" ht="14.25" customHeight="1">
      <c r="B3556" s="1"/>
      <c r="C3556" s="210"/>
      <c r="D3556" s="1"/>
    </row>
    <row r="3557" spans="2:4" ht="14.25" customHeight="1">
      <c r="B3557" s="1"/>
      <c r="C3557" s="210"/>
      <c r="D3557" s="1"/>
    </row>
    <row r="3558" spans="2:4" ht="14.25" customHeight="1">
      <c r="B3558" s="1"/>
      <c r="C3558" s="210"/>
      <c r="D3558" s="1"/>
    </row>
  </sheetData>
  <autoFilter ref="E6:I3498">
    <filterColumn colId="0"/>
  </autoFilter>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codeName="Feuil7"/>
  <dimension ref="A1:L3474"/>
  <sheetViews>
    <sheetView topLeftCell="A3439" zoomScale="90" zoomScaleNormal="90" workbookViewId="0">
      <selection activeCell="E3474" sqref="E3474"/>
    </sheetView>
  </sheetViews>
  <sheetFormatPr baseColWidth="10" defaultRowHeight="14.25" customHeight="1"/>
  <cols>
    <col min="1" max="1" width="25.33203125" style="1" customWidth="1"/>
    <col min="2" max="2" width="8.88671875" style="2" customWidth="1"/>
    <col min="3" max="3" width="9.33203125" style="211" customWidth="1"/>
    <col min="4" max="4" width="10.88671875" style="2" customWidth="1"/>
    <col min="5" max="5" width="21.109375" customWidth="1"/>
  </cols>
  <sheetData>
    <row r="1" spans="1:9" ht="14.25" customHeight="1">
      <c r="A1" s="1" t="s">
        <v>69</v>
      </c>
      <c r="B1" s="6">
        <v>2010</v>
      </c>
      <c r="D1" s="5"/>
    </row>
    <row r="2" spans="1:9" ht="14.25" customHeight="1">
      <c r="A2" s="2"/>
    </row>
    <row r="6" spans="1:9" ht="14.25" customHeight="1">
      <c r="A6" s="4" t="s">
        <v>72</v>
      </c>
      <c r="B6" s="3" t="s">
        <v>70</v>
      </c>
      <c r="C6" s="209" t="s">
        <v>125</v>
      </c>
      <c r="D6" s="3" t="s">
        <v>71</v>
      </c>
      <c r="E6" s="102" t="s">
        <v>33</v>
      </c>
      <c r="F6" s="102" t="s">
        <v>34</v>
      </c>
      <c r="G6" s="102" t="s">
        <v>35</v>
      </c>
      <c r="H6" s="102" t="s">
        <v>36</v>
      </c>
      <c r="I6" s="102" t="s">
        <v>37</v>
      </c>
    </row>
    <row r="7" spans="1:9" ht="14.25" customHeight="1">
      <c r="A7" s="1" t="str">
        <f>TRIM(E7&amp;F7&amp;G7&amp;H7)</f>
        <v>BC96012010m01</v>
      </c>
      <c r="B7" s="1">
        <v>83553</v>
      </c>
      <c r="C7" s="210">
        <v>12</v>
      </c>
      <c r="D7" s="1">
        <v>5803</v>
      </c>
      <c r="E7" t="s">
        <v>66</v>
      </c>
      <c r="F7">
        <v>9601</v>
      </c>
      <c r="G7" s="139">
        <v>2010</v>
      </c>
      <c r="H7" s="306" t="s">
        <v>144</v>
      </c>
      <c r="I7">
        <v>5803</v>
      </c>
    </row>
    <row r="8" spans="1:9" ht="14.25" customHeight="1">
      <c r="A8" s="1" t="str">
        <f t="shared" ref="A8:A71" si="0">TRIM(E8&amp;F8&amp;G8&amp;H8)</f>
        <v>BC96012010m02</v>
      </c>
      <c r="B8" s="1">
        <v>83553</v>
      </c>
      <c r="C8" s="210">
        <v>11</v>
      </c>
      <c r="D8" s="1">
        <v>6264</v>
      </c>
      <c r="E8" t="s">
        <v>66</v>
      </c>
      <c r="F8">
        <v>9601</v>
      </c>
      <c r="G8" s="139">
        <v>2010</v>
      </c>
      <c r="H8" s="306" t="s">
        <v>145</v>
      </c>
      <c r="I8">
        <v>6264</v>
      </c>
    </row>
    <row r="9" spans="1:9" ht="14.25" customHeight="1">
      <c r="A9" s="1" t="str">
        <f t="shared" si="0"/>
        <v>BC96012010m03</v>
      </c>
      <c r="B9" s="1">
        <v>83553</v>
      </c>
      <c r="C9" s="210">
        <v>10</v>
      </c>
      <c r="D9" s="1">
        <v>7098</v>
      </c>
      <c r="E9" t="s">
        <v>66</v>
      </c>
      <c r="F9">
        <v>9601</v>
      </c>
      <c r="G9" s="139">
        <v>2010</v>
      </c>
      <c r="H9" s="306" t="s">
        <v>146</v>
      </c>
      <c r="I9">
        <v>7098</v>
      </c>
    </row>
    <row r="10" spans="1:9" ht="14.25" customHeight="1">
      <c r="A10" s="1" t="str">
        <f t="shared" si="0"/>
        <v>BC96012010m04</v>
      </c>
      <c r="B10" s="1">
        <v>83553</v>
      </c>
      <c r="C10" s="210">
        <v>9</v>
      </c>
      <c r="D10" s="1">
        <v>7534</v>
      </c>
      <c r="E10" t="s">
        <v>66</v>
      </c>
      <c r="F10">
        <v>9601</v>
      </c>
      <c r="G10" s="139">
        <v>2010</v>
      </c>
      <c r="H10" s="306" t="s">
        <v>147</v>
      </c>
      <c r="I10">
        <v>7534</v>
      </c>
    </row>
    <row r="11" spans="1:9" ht="14.25" customHeight="1">
      <c r="A11" s="1" t="str">
        <f t="shared" si="0"/>
        <v>BC96012010m05</v>
      </c>
      <c r="B11" s="1">
        <v>83553</v>
      </c>
      <c r="C11" s="210">
        <v>8</v>
      </c>
      <c r="D11" s="1">
        <v>7901</v>
      </c>
      <c r="E11" t="s">
        <v>66</v>
      </c>
      <c r="F11">
        <v>9601</v>
      </c>
      <c r="G11" s="139">
        <v>2010</v>
      </c>
      <c r="H11" s="306" t="s">
        <v>148</v>
      </c>
      <c r="I11">
        <v>7901</v>
      </c>
    </row>
    <row r="12" spans="1:9" ht="14.25" customHeight="1">
      <c r="A12" s="1" t="str">
        <f t="shared" si="0"/>
        <v>BC96012010m06</v>
      </c>
      <c r="B12" s="1">
        <v>83553</v>
      </c>
      <c r="C12" s="210">
        <v>7</v>
      </c>
      <c r="D12" s="1">
        <v>8825</v>
      </c>
      <c r="E12" t="s">
        <v>66</v>
      </c>
      <c r="F12">
        <v>9601</v>
      </c>
      <c r="G12" s="139">
        <v>2010</v>
      </c>
      <c r="H12" s="306" t="s">
        <v>149</v>
      </c>
      <c r="I12">
        <v>8825</v>
      </c>
    </row>
    <row r="13" spans="1:9" ht="14.25" customHeight="1">
      <c r="A13" s="1" t="str">
        <f t="shared" si="0"/>
        <v>BC96012010m07</v>
      </c>
      <c r="B13" s="1">
        <v>83553</v>
      </c>
      <c r="C13" s="210">
        <v>6</v>
      </c>
      <c r="D13" s="1">
        <v>8480</v>
      </c>
      <c r="E13" t="s">
        <v>66</v>
      </c>
      <c r="F13">
        <v>9601</v>
      </c>
      <c r="G13" s="139">
        <v>2010</v>
      </c>
      <c r="H13" s="306" t="s">
        <v>150</v>
      </c>
      <c r="I13">
        <v>8480</v>
      </c>
    </row>
    <row r="14" spans="1:9" ht="14.25" customHeight="1">
      <c r="A14" s="1" t="str">
        <f t="shared" si="0"/>
        <v>BC96012010m08</v>
      </c>
      <c r="B14" s="1">
        <v>83553</v>
      </c>
      <c r="C14" s="210">
        <v>5</v>
      </c>
      <c r="D14" s="1">
        <v>8105</v>
      </c>
      <c r="E14" t="s">
        <v>66</v>
      </c>
      <c r="F14">
        <v>9601</v>
      </c>
      <c r="G14" s="139">
        <v>2010</v>
      </c>
      <c r="H14" s="306" t="s">
        <v>151</v>
      </c>
      <c r="I14">
        <v>8105</v>
      </c>
    </row>
    <row r="15" spans="1:9" ht="14.25" customHeight="1">
      <c r="A15" s="1" t="str">
        <f t="shared" si="0"/>
        <v>BC96012010m09</v>
      </c>
      <c r="B15" s="1">
        <v>83553</v>
      </c>
      <c r="C15" s="210">
        <v>4</v>
      </c>
      <c r="D15" s="1">
        <v>6922</v>
      </c>
      <c r="E15" t="s">
        <v>66</v>
      </c>
      <c r="F15">
        <v>9601</v>
      </c>
      <c r="G15" s="139">
        <v>2010</v>
      </c>
      <c r="H15" s="306" t="s">
        <v>152</v>
      </c>
      <c r="I15">
        <v>6922</v>
      </c>
    </row>
    <row r="16" spans="1:9" ht="14.25" customHeight="1">
      <c r="A16" s="1" t="str">
        <f t="shared" si="0"/>
        <v>BC96012010m10</v>
      </c>
      <c r="B16" s="1">
        <v>83553</v>
      </c>
      <c r="C16" s="210">
        <v>3</v>
      </c>
      <c r="D16" s="1">
        <v>5989</v>
      </c>
      <c r="E16" t="s">
        <v>66</v>
      </c>
      <c r="F16">
        <v>9601</v>
      </c>
      <c r="G16" s="139">
        <v>2010</v>
      </c>
      <c r="H16" s="306" t="s">
        <v>153</v>
      </c>
      <c r="I16">
        <v>5989</v>
      </c>
    </row>
    <row r="17" spans="1:9" ht="14.25" customHeight="1">
      <c r="A17" s="1" t="str">
        <f t="shared" si="0"/>
        <v>BC96012010m11</v>
      </c>
      <c r="B17" s="1">
        <v>83553</v>
      </c>
      <c r="C17" s="210">
        <v>2</v>
      </c>
      <c r="D17" s="1">
        <v>5202</v>
      </c>
      <c r="E17" t="s">
        <v>66</v>
      </c>
      <c r="F17">
        <v>9601</v>
      </c>
      <c r="G17" s="139">
        <v>2010</v>
      </c>
      <c r="H17" s="306" t="s">
        <v>154</v>
      </c>
      <c r="I17">
        <v>5202</v>
      </c>
    </row>
    <row r="18" spans="1:9" ht="14.25" customHeight="1">
      <c r="A18" s="1" t="str">
        <f t="shared" si="0"/>
        <v>BC96012010m12</v>
      </c>
      <c r="B18" s="1">
        <v>83553</v>
      </c>
      <c r="C18" s="210">
        <v>1</v>
      </c>
      <c r="D18" s="1">
        <v>5430</v>
      </c>
      <c r="E18" t="s">
        <v>66</v>
      </c>
      <c r="F18">
        <v>9601</v>
      </c>
      <c r="G18" s="139">
        <v>2010</v>
      </c>
      <c r="H18" s="306" t="s">
        <v>155</v>
      </c>
      <c r="I18">
        <v>5430</v>
      </c>
    </row>
    <row r="19" spans="1:9" ht="14.25" customHeight="1">
      <c r="A19" s="1" t="str">
        <f t="shared" si="0"/>
        <v>BC96022010m01</v>
      </c>
      <c r="B19" s="1">
        <v>7578</v>
      </c>
      <c r="C19" s="210">
        <v>12</v>
      </c>
      <c r="D19" s="1">
        <v>572</v>
      </c>
      <c r="E19" t="s">
        <v>66</v>
      </c>
      <c r="F19">
        <v>9602</v>
      </c>
      <c r="G19" s="139">
        <v>2010</v>
      </c>
      <c r="H19" s="306" t="s">
        <v>144</v>
      </c>
      <c r="I19">
        <v>572</v>
      </c>
    </row>
    <row r="20" spans="1:9" ht="14.25" customHeight="1">
      <c r="A20" s="1" t="str">
        <f t="shared" si="0"/>
        <v>BC96022010m02</v>
      </c>
      <c r="B20" s="1">
        <v>7578</v>
      </c>
      <c r="C20" s="210">
        <v>11</v>
      </c>
      <c r="D20" s="1">
        <v>593</v>
      </c>
      <c r="E20" t="s">
        <v>66</v>
      </c>
      <c r="F20">
        <v>9602</v>
      </c>
      <c r="G20" s="139">
        <v>2010</v>
      </c>
      <c r="H20" s="306" t="s">
        <v>145</v>
      </c>
      <c r="I20">
        <v>593</v>
      </c>
    </row>
    <row r="21" spans="1:9" ht="14.25" customHeight="1">
      <c r="A21" s="1" t="str">
        <f t="shared" si="0"/>
        <v>BC96022010m03</v>
      </c>
      <c r="B21" s="1">
        <v>7578</v>
      </c>
      <c r="C21" s="210">
        <v>10</v>
      </c>
      <c r="D21" s="1">
        <v>610</v>
      </c>
      <c r="E21" t="s">
        <v>66</v>
      </c>
      <c r="F21">
        <v>9602</v>
      </c>
      <c r="G21" s="139">
        <v>2010</v>
      </c>
      <c r="H21" s="306" t="s">
        <v>146</v>
      </c>
      <c r="I21">
        <v>610</v>
      </c>
    </row>
    <row r="22" spans="1:9" ht="14.25" customHeight="1">
      <c r="A22" s="1" t="str">
        <f t="shared" si="0"/>
        <v>BC96022010m04</v>
      </c>
      <c r="B22" s="1">
        <v>7578</v>
      </c>
      <c r="C22" s="210">
        <v>9</v>
      </c>
      <c r="D22" s="1">
        <v>617</v>
      </c>
      <c r="E22" t="s">
        <v>66</v>
      </c>
      <c r="F22">
        <v>9602</v>
      </c>
      <c r="G22" s="139">
        <v>2010</v>
      </c>
      <c r="H22" s="306" t="s">
        <v>147</v>
      </c>
      <c r="I22">
        <v>617</v>
      </c>
    </row>
    <row r="23" spans="1:9" ht="14.25" customHeight="1">
      <c r="A23" s="1" t="str">
        <f t="shared" si="0"/>
        <v>BC96022010m05</v>
      </c>
      <c r="B23" s="1">
        <v>7578</v>
      </c>
      <c r="C23" s="210">
        <v>8</v>
      </c>
      <c r="D23" s="1">
        <v>694</v>
      </c>
      <c r="E23" t="s">
        <v>66</v>
      </c>
      <c r="F23">
        <v>9602</v>
      </c>
      <c r="G23" s="139">
        <v>2010</v>
      </c>
      <c r="H23" s="306" t="s">
        <v>148</v>
      </c>
      <c r="I23">
        <v>694</v>
      </c>
    </row>
    <row r="24" spans="1:9" ht="14.25" customHeight="1">
      <c r="A24" s="1" t="str">
        <f t="shared" si="0"/>
        <v>BC96022010m06</v>
      </c>
      <c r="B24" s="1">
        <v>7578</v>
      </c>
      <c r="C24" s="210">
        <v>7</v>
      </c>
      <c r="D24" s="1">
        <v>859</v>
      </c>
      <c r="E24" t="s">
        <v>66</v>
      </c>
      <c r="F24">
        <v>9602</v>
      </c>
      <c r="G24" s="139">
        <v>2010</v>
      </c>
      <c r="H24" s="306" t="s">
        <v>149</v>
      </c>
      <c r="I24">
        <v>859</v>
      </c>
    </row>
    <row r="25" spans="1:9" ht="14.25" customHeight="1">
      <c r="A25" s="1" t="str">
        <f t="shared" si="0"/>
        <v>BC96022010m07</v>
      </c>
      <c r="B25" s="1">
        <v>7578</v>
      </c>
      <c r="C25" s="210">
        <v>6</v>
      </c>
      <c r="D25" s="1">
        <v>812</v>
      </c>
      <c r="E25" t="s">
        <v>66</v>
      </c>
      <c r="F25">
        <v>9602</v>
      </c>
      <c r="G25" s="139">
        <v>2010</v>
      </c>
      <c r="H25" s="306" t="s">
        <v>150</v>
      </c>
      <c r="I25">
        <v>812</v>
      </c>
    </row>
    <row r="26" spans="1:9" ht="14.25" customHeight="1">
      <c r="A26" s="1" t="str">
        <f t="shared" si="0"/>
        <v>BC96022010m08</v>
      </c>
      <c r="B26" s="1">
        <v>7578</v>
      </c>
      <c r="C26" s="210">
        <v>5</v>
      </c>
      <c r="D26" s="1">
        <v>695</v>
      </c>
      <c r="E26" t="s">
        <v>66</v>
      </c>
      <c r="F26">
        <v>9602</v>
      </c>
      <c r="G26" s="139">
        <v>2010</v>
      </c>
      <c r="H26" s="306" t="s">
        <v>151</v>
      </c>
      <c r="I26">
        <v>695</v>
      </c>
    </row>
    <row r="27" spans="1:9" ht="14.25" customHeight="1">
      <c r="A27" s="1" t="str">
        <f t="shared" si="0"/>
        <v>BC96022010m09</v>
      </c>
      <c r="B27" s="1">
        <v>7578</v>
      </c>
      <c r="C27" s="210">
        <v>4</v>
      </c>
      <c r="D27" s="1">
        <v>612</v>
      </c>
      <c r="E27" t="s">
        <v>66</v>
      </c>
      <c r="F27">
        <v>9602</v>
      </c>
      <c r="G27" s="139">
        <v>2010</v>
      </c>
      <c r="H27" s="306" t="s">
        <v>152</v>
      </c>
      <c r="I27">
        <v>612</v>
      </c>
    </row>
    <row r="28" spans="1:9" ht="14.25" customHeight="1">
      <c r="A28" s="1" t="str">
        <f t="shared" si="0"/>
        <v>BC96022010m10</v>
      </c>
      <c r="B28" s="1">
        <v>7578</v>
      </c>
      <c r="C28" s="210">
        <v>3</v>
      </c>
      <c r="D28" s="1">
        <v>559</v>
      </c>
      <c r="E28" t="s">
        <v>66</v>
      </c>
      <c r="F28">
        <v>9602</v>
      </c>
      <c r="G28" s="139">
        <v>2010</v>
      </c>
      <c r="H28" s="306" t="s">
        <v>153</v>
      </c>
      <c r="I28">
        <v>559</v>
      </c>
    </row>
    <row r="29" spans="1:9" ht="14.25" customHeight="1">
      <c r="A29" s="1" t="str">
        <f t="shared" si="0"/>
        <v>BC96022010m11</v>
      </c>
      <c r="B29" s="1">
        <v>7578</v>
      </c>
      <c r="C29" s="210">
        <v>2</v>
      </c>
      <c r="D29" s="1">
        <v>472</v>
      </c>
      <c r="E29" t="s">
        <v>66</v>
      </c>
      <c r="F29">
        <v>9602</v>
      </c>
      <c r="G29" s="139">
        <v>2010</v>
      </c>
      <c r="H29" s="306" t="s">
        <v>154</v>
      </c>
      <c r="I29">
        <v>472</v>
      </c>
    </row>
    <row r="30" spans="1:9" ht="14.25" customHeight="1">
      <c r="A30" s="1" t="str">
        <f t="shared" si="0"/>
        <v>BC96022010m12</v>
      </c>
      <c r="B30" s="1">
        <v>7578</v>
      </c>
      <c r="C30" s="210">
        <v>1</v>
      </c>
      <c r="D30" s="1">
        <v>483</v>
      </c>
      <c r="E30" t="s">
        <v>66</v>
      </c>
      <c r="F30">
        <v>9602</v>
      </c>
      <c r="G30" s="139">
        <v>2010</v>
      </c>
      <c r="H30" s="306" t="s">
        <v>155</v>
      </c>
      <c r="I30">
        <v>483</v>
      </c>
    </row>
    <row r="31" spans="1:9" ht="14.25" customHeight="1">
      <c r="A31" s="1" t="str">
        <f t="shared" si="0"/>
        <v>BC96032010m01</v>
      </c>
      <c r="B31" s="1">
        <v>139937</v>
      </c>
      <c r="C31" s="210">
        <v>12</v>
      </c>
      <c r="D31" s="1">
        <v>11962</v>
      </c>
      <c r="E31" t="s">
        <v>66</v>
      </c>
      <c r="F31">
        <v>9603</v>
      </c>
      <c r="G31" s="139">
        <v>2010</v>
      </c>
      <c r="H31" s="306" t="s">
        <v>144</v>
      </c>
      <c r="I31">
        <v>11962</v>
      </c>
    </row>
    <row r="32" spans="1:9" ht="14.25" customHeight="1">
      <c r="A32" s="1" t="str">
        <f t="shared" si="0"/>
        <v>BC96032010m02</v>
      </c>
      <c r="B32" s="1">
        <v>139937</v>
      </c>
      <c r="C32" s="210">
        <v>11</v>
      </c>
      <c r="D32" s="1">
        <v>12972</v>
      </c>
      <c r="E32" t="s">
        <v>66</v>
      </c>
      <c r="F32">
        <v>9603</v>
      </c>
      <c r="G32" s="139">
        <v>2010</v>
      </c>
      <c r="H32" s="306" t="s">
        <v>145</v>
      </c>
      <c r="I32">
        <v>12972</v>
      </c>
    </row>
    <row r="33" spans="1:9" ht="14.25" customHeight="1">
      <c r="A33" s="1" t="str">
        <f t="shared" si="0"/>
        <v>BC96032010m03</v>
      </c>
      <c r="B33" s="1">
        <v>139937</v>
      </c>
      <c r="C33" s="210">
        <v>10</v>
      </c>
      <c r="D33" s="1">
        <v>13018</v>
      </c>
      <c r="E33" t="s">
        <v>66</v>
      </c>
      <c r="F33">
        <v>9603</v>
      </c>
      <c r="G33" s="139">
        <v>2010</v>
      </c>
      <c r="H33" s="306" t="s">
        <v>146</v>
      </c>
      <c r="I33">
        <v>13018</v>
      </c>
    </row>
    <row r="34" spans="1:9" ht="14.25" customHeight="1">
      <c r="A34" s="1" t="str">
        <f t="shared" si="0"/>
        <v>BC96032010m04</v>
      </c>
      <c r="B34" s="1">
        <v>139937</v>
      </c>
      <c r="C34" s="210">
        <v>9</v>
      </c>
      <c r="D34" s="1">
        <v>12677</v>
      </c>
      <c r="E34" t="s">
        <v>66</v>
      </c>
      <c r="F34">
        <v>9603</v>
      </c>
      <c r="G34" s="139">
        <v>2010</v>
      </c>
      <c r="H34" s="306" t="s">
        <v>147</v>
      </c>
      <c r="I34">
        <v>12677</v>
      </c>
    </row>
    <row r="35" spans="1:9" ht="14.25" customHeight="1">
      <c r="A35" s="1" t="str">
        <f t="shared" si="0"/>
        <v>BC96032010m05</v>
      </c>
      <c r="B35" s="1">
        <v>139937</v>
      </c>
      <c r="C35" s="210">
        <v>8</v>
      </c>
      <c r="D35" s="1">
        <v>11992</v>
      </c>
      <c r="E35" t="s">
        <v>66</v>
      </c>
      <c r="F35">
        <v>9603</v>
      </c>
      <c r="G35" s="139">
        <v>2010</v>
      </c>
      <c r="H35" s="306" t="s">
        <v>148</v>
      </c>
      <c r="I35">
        <v>11992</v>
      </c>
    </row>
    <row r="36" spans="1:9" ht="14.25" customHeight="1">
      <c r="A36" s="1" t="str">
        <f t="shared" si="0"/>
        <v>BC96032010m06</v>
      </c>
      <c r="B36" s="1">
        <v>139937</v>
      </c>
      <c r="C36" s="210">
        <v>7</v>
      </c>
      <c r="D36" s="1">
        <v>11654</v>
      </c>
      <c r="E36" t="s">
        <v>66</v>
      </c>
      <c r="F36">
        <v>9603</v>
      </c>
      <c r="G36" s="139">
        <v>2010</v>
      </c>
      <c r="H36" s="306" t="s">
        <v>149</v>
      </c>
      <c r="I36">
        <v>11654</v>
      </c>
    </row>
    <row r="37" spans="1:9" ht="14.25" customHeight="1">
      <c r="A37" s="1" t="str">
        <f t="shared" si="0"/>
        <v>BC96032010m07</v>
      </c>
      <c r="B37" s="1">
        <v>139937</v>
      </c>
      <c r="C37" s="210">
        <v>6</v>
      </c>
      <c r="D37" s="1">
        <v>11350</v>
      </c>
      <c r="E37" t="s">
        <v>66</v>
      </c>
      <c r="F37">
        <v>9603</v>
      </c>
      <c r="G37" s="139">
        <v>2010</v>
      </c>
      <c r="H37" s="306" t="s">
        <v>150</v>
      </c>
      <c r="I37">
        <v>11350</v>
      </c>
    </row>
    <row r="38" spans="1:9" ht="14.25" customHeight="1">
      <c r="A38" s="1" t="str">
        <f t="shared" si="0"/>
        <v>BC96032010m08</v>
      </c>
      <c r="B38" s="1">
        <v>139937</v>
      </c>
      <c r="C38" s="210">
        <v>5</v>
      </c>
      <c r="D38" s="1">
        <v>11913</v>
      </c>
      <c r="E38" t="s">
        <v>66</v>
      </c>
      <c r="F38">
        <v>9603</v>
      </c>
      <c r="G38" s="139">
        <v>2010</v>
      </c>
      <c r="H38" s="306" t="s">
        <v>151</v>
      </c>
      <c r="I38">
        <v>11913</v>
      </c>
    </row>
    <row r="39" spans="1:9" ht="14.25" customHeight="1">
      <c r="A39" s="1" t="str">
        <f t="shared" si="0"/>
        <v>BC96032010m09</v>
      </c>
      <c r="B39" s="1">
        <v>139937</v>
      </c>
      <c r="C39" s="210">
        <v>4</v>
      </c>
      <c r="D39" s="1">
        <v>11541</v>
      </c>
      <c r="E39" t="s">
        <v>66</v>
      </c>
      <c r="F39">
        <v>9603</v>
      </c>
      <c r="G39" s="139">
        <v>2010</v>
      </c>
      <c r="H39" s="306" t="s">
        <v>152</v>
      </c>
      <c r="I39">
        <v>11541</v>
      </c>
    </row>
    <row r="40" spans="1:9" ht="14.25" customHeight="1">
      <c r="A40" s="1" t="str">
        <f t="shared" si="0"/>
        <v>BC96032010m10</v>
      </c>
      <c r="B40" s="1">
        <v>139937</v>
      </c>
      <c r="C40" s="210">
        <v>3</v>
      </c>
      <c r="D40" s="1">
        <v>11600</v>
      </c>
      <c r="E40" t="s">
        <v>66</v>
      </c>
      <c r="F40">
        <v>9603</v>
      </c>
      <c r="G40" s="139">
        <v>2010</v>
      </c>
      <c r="H40" s="306" t="s">
        <v>153</v>
      </c>
      <c r="I40">
        <v>11600</v>
      </c>
    </row>
    <row r="41" spans="1:9" ht="14.25" customHeight="1">
      <c r="A41" s="1" t="str">
        <f t="shared" si="0"/>
        <v>BC96032010m11</v>
      </c>
      <c r="B41" s="1">
        <v>139937</v>
      </c>
      <c r="C41" s="210">
        <v>2</v>
      </c>
      <c r="D41" s="1">
        <v>9434</v>
      </c>
      <c r="E41" t="s">
        <v>66</v>
      </c>
      <c r="F41">
        <v>9603</v>
      </c>
      <c r="G41" s="139">
        <v>2010</v>
      </c>
      <c r="H41" s="306" t="s">
        <v>154</v>
      </c>
      <c r="I41">
        <v>9434</v>
      </c>
    </row>
    <row r="42" spans="1:9" ht="14.25" customHeight="1">
      <c r="A42" s="1" t="str">
        <f t="shared" si="0"/>
        <v>BC96032010m12</v>
      </c>
      <c r="B42" s="1">
        <v>139937</v>
      </c>
      <c r="C42" s="210">
        <v>1</v>
      </c>
      <c r="D42" s="1">
        <v>9824</v>
      </c>
      <c r="E42" t="s">
        <v>66</v>
      </c>
      <c r="F42">
        <v>9603</v>
      </c>
      <c r="G42" s="139">
        <v>2010</v>
      </c>
      <c r="H42" s="306" t="s">
        <v>155</v>
      </c>
      <c r="I42">
        <v>9824</v>
      </c>
    </row>
    <row r="43" spans="1:9" ht="14.25" customHeight="1">
      <c r="A43" s="1" t="str">
        <f t="shared" si="0"/>
        <v>BC96042010m01</v>
      </c>
      <c r="B43" s="1">
        <v>46224</v>
      </c>
      <c r="C43" s="210">
        <v>12</v>
      </c>
      <c r="D43" s="1">
        <v>3936</v>
      </c>
      <c r="E43" t="s">
        <v>66</v>
      </c>
      <c r="F43">
        <v>9604</v>
      </c>
      <c r="G43" s="139">
        <v>2010</v>
      </c>
      <c r="H43" s="306" t="s">
        <v>144</v>
      </c>
      <c r="I43">
        <v>3936</v>
      </c>
    </row>
    <row r="44" spans="1:9" ht="14.25" customHeight="1">
      <c r="A44" s="1" t="str">
        <f t="shared" si="0"/>
        <v>BC96042010m02</v>
      </c>
      <c r="B44" s="1">
        <v>46224</v>
      </c>
      <c r="C44" s="210">
        <v>11</v>
      </c>
      <c r="D44" s="1">
        <v>4161</v>
      </c>
      <c r="E44" t="s">
        <v>66</v>
      </c>
      <c r="F44">
        <v>9604</v>
      </c>
      <c r="G44" s="139">
        <v>2010</v>
      </c>
      <c r="H44" s="306" t="s">
        <v>145</v>
      </c>
      <c r="I44">
        <v>4161</v>
      </c>
    </row>
    <row r="45" spans="1:9" ht="14.25" customHeight="1">
      <c r="A45" s="1" t="str">
        <f t="shared" si="0"/>
        <v>BC96042010m03</v>
      </c>
      <c r="B45" s="1">
        <v>46224</v>
      </c>
      <c r="C45" s="210">
        <v>10</v>
      </c>
      <c r="D45" s="1">
        <v>4104</v>
      </c>
      <c r="E45" t="s">
        <v>66</v>
      </c>
      <c r="F45">
        <v>9604</v>
      </c>
      <c r="G45" s="139">
        <v>2010</v>
      </c>
      <c r="H45" s="306" t="s">
        <v>146</v>
      </c>
      <c r="I45">
        <v>4104</v>
      </c>
    </row>
    <row r="46" spans="1:9" ht="14.25" customHeight="1">
      <c r="A46" s="1" t="str">
        <f t="shared" si="0"/>
        <v>BC96042010m04</v>
      </c>
      <c r="B46" s="1">
        <v>46224</v>
      </c>
      <c r="C46" s="210">
        <v>9</v>
      </c>
      <c r="D46" s="1">
        <v>4085</v>
      </c>
      <c r="E46" t="s">
        <v>66</v>
      </c>
      <c r="F46">
        <v>9604</v>
      </c>
      <c r="G46" s="139">
        <v>2010</v>
      </c>
      <c r="H46" s="306" t="s">
        <v>147</v>
      </c>
      <c r="I46">
        <v>4085</v>
      </c>
    </row>
    <row r="47" spans="1:9" ht="14.25" customHeight="1">
      <c r="A47" s="1" t="str">
        <f t="shared" si="0"/>
        <v>BC96042010m05</v>
      </c>
      <c r="B47" s="1">
        <v>46224</v>
      </c>
      <c r="C47" s="210">
        <v>8</v>
      </c>
      <c r="D47" s="1">
        <v>3902</v>
      </c>
      <c r="E47" t="s">
        <v>66</v>
      </c>
      <c r="F47">
        <v>9604</v>
      </c>
      <c r="G47" s="139">
        <v>2010</v>
      </c>
      <c r="H47" s="306" t="s">
        <v>148</v>
      </c>
      <c r="I47">
        <v>3902</v>
      </c>
    </row>
    <row r="48" spans="1:9" ht="14.25" customHeight="1">
      <c r="A48" s="1" t="str">
        <f t="shared" si="0"/>
        <v>BC96042010m06</v>
      </c>
      <c r="B48" s="1">
        <v>46224</v>
      </c>
      <c r="C48" s="210">
        <v>7</v>
      </c>
      <c r="D48" s="1">
        <v>3775</v>
      </c>
      <c r="E48" t="s">
        <v>66</v>
      </c>
      <c r="F48">
        <v>9604</v>
      </c>
      <c r="G48" s="139">
        <v>2010</v>
      </c>
      <c r="H48" s="306" t="s">
        <v>149</v>
      </c>
      <c r="I48">
        <v>3775</v>
      </c>
    </row>
    <row r="49" spans="1:9" ht="14.25" customHeight="1">
      <c r="A49" s="1" t="str">
        <f t="shared" si="0"/>
        <v>BC96042010m07</v>
      </c>
      <c r="B49" s="1">
        <v>46224</v>
      </c>
      <c r="C49" s="210">
        <v>6</v>
      </c>
      <c r="D49" s="1">
        <v>3781</v>
      </c>
      <c r="E49" t="s">
        <v>66</v>
      </c>
      <c r="F49">
        <v>9604</v>
      </c>
      <c r="G49" s="139">
        <v>2010</v>
      </c>
      <c r="H49" s="306" t="s">
        <v>150</v>
      </c>
      <c r="I49">
        <v>3781</v>
      </c>
    </row>
    <row r="50" spans="1:9" ht="14.25" customHeight="1">
      <c r="A50" s="1" t="str">
        <f t="shared" si="0"/>
        <v>BC96042010m08</v>
      </c>
      <c r="B50" s="1">
        <v>46224</v>
      </c>
      <c r="C50" s="210">
        <v>5</v>
      </c>
      <c r="D50" s="1">
        <v>3990</v>
      </c>
      <c r="E50" t="s">
        <v>66</v>
      </c>
      <c r="F50">
        <v>9604</v>
      </c>
      <c r="G50" s="139">
        <v>2010</v>
      </c>
      <c r="H50" s="306" t="s">
        <v>151</v>
      </c>
      <c r="I50">
        <v>3990</v>
      </c>
    </row>
    <row r="51" spans="1:9" ht="14.25" customHeight="1">
      <c r="A51" s="1" t="str">
        <f t="shared" si="0"/>
        <v>BC96042010m09</v>
      </c>
      <c r="B51" s="1">
        <v>46224</v>
      </c>
      <c r="C51" s="210">
        <v>4</v>
      </c>
      <c r="D51" s="1">
        <v>3879</v>
      </c>
      <c r="E51" t="s">
        <v>66</v>
      </c>
      <c r="F51">
        <v>9604</v>
      </c>
      <c r="G51" s="139">
        <v>2010</v>
      </c>
      <c r="H51" s="306" t="s">
        <v>152</v>
      </c>
      <c r="I51">
        <v>3879</v>
      </c>
    </row>
    <row r="52" spans="1:9" ht="14.25" customHeight="1">
      <c r="A52" s="1" t="str">
        <f t="shared" si="0"/>
        <v>BC96042010m10</v>
      </c>
      <c r="B52" s="1">
        <v>46224</v>
      </c>
      <c r="C52" s="210">
        <v>3</v>
      </c>
      <c r="D52" s="1">
        <v>4016</v>
      </c>
      <c r="E52" t="s">
        <v>66</v>
      </c>
      <c r="F52">
        <v>9604</v>
      </c>
      <c r="G52" s="139">
        <v>2010</v>
      </c>
      <c r="H52" s="306" t="s">
        <v>153</v>
      </c>
      <c r="I52">
        <v>4016</v>
      </c>
    </row>
    <row r="53" spans="1:9" ht="14.25" customHeight="1">
      <c r="A53" s="1" t="str">
        <f t="shared" si="0"/>
        <v>BC96042010m11</v>
      </c>
      <c r="B53" s="1">
        <v>46224</v>
      </c>
      <c r="C53" s="210">
        <v>2</v>
      </c>
      <c r="D53" s="1">
        <v>3283</v>
      </c>
      <c r="E53" t="s">
        <v>66</v>
      </c>
      <c r="F53">
        <v>9604</v>
      </c>
      <c r="G53" s="139">
        <v>2010</v>
      </c>
      <c r="H53" s="306" t="s">
        <v>154</v>
      </c>
      <c r="I53">
        <v>3283</v>
      </c>
    </row>
    <row r="54" spans="1:9" ht="14.25" customHeight="1">
      <c r="A54" s="1" t="str">
        <f t="shared" si="0"/>
        <v>BC96042010m12</v>
      </c>
      <c r="B54" s="1">
        <v>46224</v>
      </c>
      <c r="C54" s="210">
        <v>1</v>
      </c>
      <c r="D54" s="1">
        <v>3312</v>
      </c>
      <c r="E54" t="s">
        <v>66</v>
      </c>
      <c r="F54">
        <v>9604</v>
      </c>
      <c r="G54" s="139">
        <v>2010</v>
      </c>
      <c r="H54" s="306" t="s">
        <v>155</v>
      </c>
      <c r="I54">
        <v>3312</v>
      </c>
    </row>
    <row r="55" spans="1:9" ht="14.25" customHeight="1">
      <c r="A55" s="1" t="str">
        <f t="shared" si="0"/>
        <v>BC96052010m01</v>
      </c>
      <c r="B55" s="1">
        <v>90376</v>
      </c>
      <c r="C55" s="210">
        <v>12</v>
      </c>
      <c r="D55" s="1">
        <v>7902</v>
      </c>
      <c r="E55" t="s">
        <v>66</v>
      </c>
      <c r="F55">
        <v>9605</v>
      </c>
      <c r="G55" s="139">
        <v>2010</v>
      </c>
      <c r="H55" s="306" t="s">
        <v>144</v>
      </c>
      <c r="I55">
        <v>7902</v>
      </c>
    </row>
    <row r="56" spans="1:9" ht="14.25" customHeight="1">
      <c r="A56" s="1" t="str">
        <f t="shared" si="0"/>
        <v>BC96052010m02</v>
      </c>
      <c r="B56" s="1">
        <v>90376</v>
      </c>
      <c r="C56" s="210">
        <v>11</v>
      </c>
      <c r="D56" s="1">
        <v>8299</v>
      </c>
      <c r="E56" t="s">
        <v>66</v>
      </c>
      <c r="F56">
        <v>9605</v>
      </c>
      <c r="G56" s="139">
        <v>2010</v>
      </c>
      <c r="H56" s="306" t="s">
        <v>145</v>
      </c>
      <c r="I56">
        <v>8299</v>
      </c>
    </row>
    <row r="57" spans="1:9" ht="14.25" customHeight="1">
      <c r="A57" s="1" t="str">
        <f t="shared" si="0"/>
        <v>BC96052010m03</v>
      </c>
      <c r="B57" s="1">
        <v>90376</v>
      </c>
      <c r="C57" s="210">
        <v>10</v>
      </c>
      <c r="D57" s="1">
        <v>8121</v>
      </c>
      <c r="E57" t="s">
        <v>66</v>
      </c>
      <c r="F57">
        <v>9605</v>
      </c>
      <c r="G57" s="139">
        <v>2010</v>
      </c>
      <c r="H57" s="306" t="s">
        <v>146</v>
      </c>
      <c r="I57">
        <v>8121</v>
      </c>
    </row>
    <row r="58" spans="1:9" ht="14.25" customHeight="1">
      <c r="A58" s="1" t="str">
        <f t="shared" si="0"/>
        <v>BC96052010m04</v>
      </c>
      <c r="B58" s="1">
        <v>90376</v>
      </c>
      <c r="C58" s="210">
        <v>9</v>
      </c>
      <c r="D58" s="1">
        <v>8112</v>
      </c>
      <c r="E58" t="s">
        <v>66</v>
      </c>
      <c r="F58">
        <v>9605</v>
      </c>
      <c r="G58" s="139">
        <v>2010</v>
      </c>
      <c r="H58" s="306" t="s">
        <v>147</v>
      </c>
      <c r="I58">
        <v>8112</v>
      </c>
    </row>
    <row r="59" spans="1:9" ht="14.25" customHeight="1">
      <c r="A59" s="1" t="str">
        <f t="shared" si="0"/>
        <v>BC96052010m05</v>
      </c>
      <c r="B59" s="1">
        <v>90376</v>
      </c>
      <c r="C59" s="210">
        <v>8</v>
      </c>
      <c r="D59" s="1">
        <v>7609</v>
      </c>
      <c r="E59" t="s">
        <v>66</v>
      </c>
      <c r="F59">
        <v>9605</v>
      </c>
      <c r="G59" s="139">
        <v>2010</v>
      </c>
      <c r="H59" s="306" t="s">
        <v>148</v>
      </c>
      <c r="I59">
        <v>7609</v>
      </c>
    </row>
    <row r="60" spans="1:9" ht="14.25" customHeight="1">
      <c r="A60" s="1" t="str">
        <f t="shared" si="0"/>
        <v>BC96052010m06</v>
      </c>
      <c r="B60" s="1">
        <v>90376</v>
      </c>
      <c r="C60" s="210">
        <v>7</v>
      </c>
      <c r="D60" s="1">
        <v>7324</v>
      </c>
      <c r="E60" t="s">
        <v>66</v>
      </c>
      <c r="F60">
        <v>9605</v>
      </c>
      <c r="G60" s="139">
        <v>2010</v>
      </c>
      <c r="H60" s="306" t="s">
        <v>149</v>
      </c>
      <c r="I60">
        <v>7324</v>
      </c>
    </row>
    <row r="61" spans="1:9" ht="14.25" customHeight="1">
      <c r="A61" s="1" t="str">
        <f t="shared" si="0"/>
        <v>BC96052010m07</v>
      </c>
      <c r="B61" s="1">
        <v>90376</v>
      </c>
      <c r="C61" s="210">
        <v>6</v>
      </c>
      <c r="D61" s="1">
        <v>7140</v>
      </c>
      <c r="E61" t="s">
        <v>66</v>
      </c>
      <c r="F61">
        <v>9605</v>
      </c>
      <c r="G61" s="139">
        <v>2010</v>
      </c>
      <c r="H61" s="306" t="s">
        <v>150</v>
      </c>
      <c r="I61">
        <v>7140</v>
      </c>
    </row>
    <row r="62" spans="1:9" ht="14.25" customHeight="1">
      <c r="A62" s="1" t="str">
        <f t="shared" si="0"/>
        <v>BC96052010m08</v>
      </c>
      <c r="B62" s="1">
        <v>90376</v>
      </c>
      <c r="C62" s="210">
        <v>5</v>
      </c>
      <c r="D62" s="1">
        <v>7589</v>
      </c>
      <c r="E62" t="s">
        <v>66</v>
      </c>
      <c r="F62">
        <v>9605</v>
      </c>
      <c r="G62" s="139">
        <v>2010</v>
      </c>
      <c r="H62" s="306" t="s">
        <v>151</v>
      </c>
      <c r="I62">
        <v>7589</v>
      </c>
    </row>
    <row r="63" spans="1:9" ht="14.25" customHeight="1">
      <c r="A63" s="1" t="str">
        <f t="shared" si="0"/>
        <v>BC96052010m09</v>
      </c>
      <c r="B63" s="1">
        <v>90376</v>
      </c>
      <c r="C63" s="210">
        <v>4</v>
      </c>
      <c r="D63" s="1">
        <v>7284</v>
      </c>
      <c r="E63" t="s">
        <v>66</v>
      </c>
      <c r="F63">
        <v>9605</v>
      </c>
      <c r="G63" s="139">
        <v>2010</v>
      </c>
      <c r="H63" s="306" t="s">
        <v>152</v>
      </c>
      <c r="I63">
        <v>7284</v>
      </c>
    </row>
    <row r="64" spans="1:9" ht="14.25" customHeight="1">
      <c r="A64" s="1" t="str">
        <f t="shared" si="0"/>
        <v>BC96052010m10</v>
      </c>
      <c r="B64" s="1">
        <v>90376</v>
      </c>
      <c r="C64" s="210">
        <v>3</v>
      </c>
      <c r="D64" s="1">
        <v>7591</v>
      </c>
      <c r="E64" t="s">
        <v>66</v>
      </c>
      <c r="F64">
        <v>9605</v>
      </c>
      <c r="G64" s="139">
        <v>2010</v>
      </c>
      <c r="H64" s="306" t="s">
        <v>153</v>
      </c>
      <c r="I64">
        <v>7591</v>
      </c>
    </row>
    <row r="65" spans="1:9" ht="14.25" customHeight="1">
      <c r="A65" s="1" t="str">
        <f t="shared" si="0"/>
        <v>BC96052010m11</v>
      </c>
      <c r="B65" s="1">
        <v>90376</v>
      </c>
      <c r="C65" s="210">
        <v>2</v>
      </c>
      <c r="D65" s="1">
        <v>6366</v>
      </c>
      <c r="E65" t="s">
        <v>66</v>
      </c>
      <c r="F65">
        <v>9605</v>
      </c>
      <c r="G65" s="139">
        <v>2010</v>
      </c>
      <c r="H65" s="306" t="s">
        <v>154</v>
      </c>
      <c r="I65">
        <v>6366</v>
      </c>
    </row>
    <row r="66" spans="1:9" ht="14.25" customHeight="1">
      <c r="A66" s="1" t="str">
        <f t="shared" si="0"/>
        <v>BC96052010m12</v>
      </c>
      <c r="B66" s="1">
        <v>90376</v>
      </c>
      <c r="C66" s="210">
        <v>1</v>
      </c>
      <c r="D66" s="1">
        <v>7039</v>
      </c>
      <c r="E66" t="s">
        <v>66</v>
      </c>
      <c r="F66">
        <v>9605</v>
      </c>
      <c r="G66" s="139">
        <v>2010</v>
      </c>
      <c r="H66" s="306" t="s">
        <v>155</v>
      </c>
      <c r="I66">
        <v>7039</v>
      </c>
    </row>
    <row r="67" spans="1:9" ht="14.25" customHeight="1">
      <c r="A67" s="1" t="str">
        <f t="shared" si="0"/>
        <v>BC96062010m01</v>
      </c>
      <c r="B67" s="1">
        <v>31667</v>
      </c>
      <c r="C67" s="210">
        <v>12</v>
      </c>
      <c r="D67" s="1">
        <v>2751</v>
      </c>
      <c r="E67" t="s">
        <v>66</v>
      </c>
      <c r="F67">
        <v>9606</v>
      </c>
      <c r="G67" s="139">
        <v>2010</v>
      </c>
      <c r="H67" s="306" t="s">
        <v>144</v>
      </c>
      <c r="I67">
        <v>2751</v>
      </c>
    </row>
    <row r="68" spans="1:9" ht="14.25" customHeight="1">
      <c r="A68" s="1" t="str">
        <f t="shared" si="0"/>
        <v>BC96062010m02</v>
      </c>
      <c r="B68" s="1">
        <v>31667</v>
      </c>
      <c r="C68" s="210">
        <v>11</v>
      </c>
      <c r="D68" s="1">
        <v>2862</v>
      </c>
      <c r="E68" t="s">
        <v>66</v>
      </c>
      <c r="F68">
        <v>9606</v>
      </c>
      <c r="G68" s="139">
        <v>2010</v>
      </c>
      <c r="H68" s="306" t="s">
        <v>145</v>
      </c>
      <c r="I68">
        <v>2862</v>
      </c>
    </row>
    <row r="69" spans="1:9" ht="14.25" customHeight="1">
      <c r="A69" s="1" t="str">
        <f t="shared" si="0"/>
        <v>BC96062010m03</v>
      </c>
      <c r="B69" s="1">
        <v>31667</v>
      </c>
      <c r="C69" s="210">
        <v>10</v>
      </c>
      <c r="D69" s="1">
        <v>2732</v>
      </c>
      <c r="E69" t="s">
        <v>66</v>
      </c>
      <c r="F69">
        <v>9606</v>
      </c>
      <c r="G69" s="139">
        <v>2010</v>
      </c>
      <c r="H69" s="306" t="s">
        <v>146</v>
      </c>
      <c r="I69">
        <v>2732</v>
      </c>
    </row>
    <row r="70" spans="1:9" ht="14.25" customHeight="1">
      <c r="A70" s="1" t="str">
        <f t="shared" si="0"/>
        <v>BC96062010m04</v>
      </c>
      <c r="B70" s="1">
        <v>31667</v>
      </c>
      <c r="C70" s="210">
        <v>9</v>
      </c>
      <c r="D70" s="1">
        <v>2780</v>
      </c>
      <c r="E70" t="s">
        <v>66</v>
      </c>
      <c r="F70">
        <v>9606</v>
      </c>
      <c r="G70" s="139">
        <v>2010</v>
      </c>
      <c r="H70" s="306" t="s">
        <v>147</v>
      </c>
      <c r="I70">
        <v>2780</v>
      </c>
    </row>
    <row r="71" spans="1:9" ht="14.25" customHeight="1">
      <c r="A71" s="1" t="str">
        <f t="shared" si="0"/>
        <v>BC96062010m05</v>
      </c>
      <c r="B71" s="1">
        <v>31667</v>
      </c>
      <c r="C71" s="210">
        <v>8</v>
      </c>
      <c r="D71" s="1">
        <v>2613</v>
      </c>
      <c r="E71" t="s">
        <v>66</v>
      </c>
      <c r="F71">
        <v>9606</v>
      </c>
      <c r="G71" s="139">
        <v>2010</v>
      </c>
      <c r="H71" s="306" t="s">
        <v>148</v>
      </c>
      <c r="I71">
        <v>2613</v>
      </c>
    </row>
    <row r="72" spans="1:9" ht="14.25" customHeight="1">
      <c r="A72" s="1" t="str">
        <f t="shared" ref="A72:A135" si="1">TRIM(E72&amp;F72&amp;G72&amp;H72)</f>
        <v>BC96062010m06</v>
      </c>
      <c r="B72" s="1">
        <v>31667</v>
      </c>
      <c r="C72" s="210">
        <v>7</v>
      </c>
      <c r="D72" s="1">
        <v>2516</v>
      </c>
      <c r="E72" t="s">
        <v>66</v>
      </c>
      <c r="F72">
        <v>9606</v>
      </c>
      <c r="G72" s="139">
        <v>2010</v>
      </c>
      <c r="H72" s="306" t="s">
        <v>149</v>
      </c>
      <c r="I72">
        <v>2516</v>
      </c>
    </row>
    <row r="73" spans="1:9" ht="14.25" customHeight="1">
      <c r="A73" s="1" t="str">
        <f t="shared" si="1"/>
        <v>BC96062010m07</v>
      </c>
      <c r="B73" s="1">
        <v>31667</v>
      </c>
      <c r="C73" s="210">
        <v>6</v>
      </c>
      <c r="D73" s="1">
        <v>2534</v>
      </c>
      <c r="E73" t="s">
        <v>66</v>
      </c>
      <c r="F73">
        <v>9606</v>
      </c>
      <c r="G73" s="139">
        <v>2010</v>
      </c>
      <c r="H73" s="306" t="s">
        <v>150</v>
      </c>
      <c r="I73">
        <v>2534</v>
      </c>
    </row>
    <row r="74" spans="1:9" ht="14.25" customHeight="1">
      <c r="A74" s="1" t="str">
        <f t="shared" si="1"/>
        <v>BC96062010m08</v>
      </c>
      <c r="B74" s="1">
        <v>31667</v>
      </c>
      <c r="C74" s="210">
        <v>5</v>
      </c>
      <c r="D74" s="1">
        <v>2695</v>
      </c>
      <c r="E74" t="s">
        <v>66</v>
      </c>
      <c r="F74">
        <v>9606</v>
      </c>
      <c r="G74" s="139">
        <v>2010</v>
      </c>
      <c r="H74" s="306" t="s">
        <v>151</v>
      </c>
      <c r="I74">
        <v>2695</v>
      </c>
    </row>
    <row r="75" spans="1:9" ht="14.25" customHeight="1">
      <c r="A75" s="1" t="str">
        <f t="shared" si="1"/>
        <v>BC96062010m09</v>
      </c>
      <c r="B75" s="1">
        <v>31667</v>
      </c>
      <c r="C75" s="210">
        <v>4</v>
      </c>
      <c r="D75" s="1">
        <v>2584</v>
      </c>
      <c r="E75" t="s">
        <v>66</v>
      </c>
      <c r="F75">
        <v>9606</v>
      </c>
      <c r="G75" s="139">
        <v>2010</v>
      </c>
      <c r="H75" s="306" t="s">
        <v>152</v>
      </c>
      <c r="I75">
        <v>2584</v>
      </c>
    </row>
    <row r="76" spans="1:9" ht="14.25" customHeight="1">
      <c r="A76" s="1" t="str">
        <f t="shared" si="1"/>
        <v>BC96062010m10</v>
      </c>
      <c r="B76" s="1">
        <v>31667</v>
      </c>
      <c r="C76" s="210">
        <v>3</v>
      </c>
      <c r="D76" s="1">
        <v>2797</v>
      </c>
      <c r="E76" t="s">
        <v>66</v>
      </c>
      <c r="F76">
        <v>9606</v>
      </c>
      <c r="G76" s="139">
        <v>2010</v>
      </c>
      <c r="H76" s="306" t="s">
        <v>153</v>
      </c>
      <c r="I76">
        <v>2797</v>
      </c>
    </row>
    <row r="77" spans="1:9" ht="14.25" customHeight="1">
      <c r="A77" s="1" t="str">
        <f t="shared" si="1"/>
        <v>BC96062010m11</v>
      </c>
      <c r="B77" s="1">
        <v>31667</v>
      </c>
      <c r="C77" s="210">
        <v>2</v>
      </c>
      <c r="D77" s="1">
        <v>2345</v>
      </c>
      <c r="E77" t="s">
        <v>66</v>
      </c>
      <c r="F77">
        <v>9606</v>
      </c>
      <c r="G77" s="139">
        <v>2010</v>
      </c>
      <c r="H77" s="306" t="s">
        <v>154</v>
      </c>
      <c r="I77">
        <v>2345</v>
      </c>
    </row>
    <row r="78" spans="1:9" ht="14.25" customHeight="1">
      <c r="A78" s="1" t="str">
        <f t="shared" si="1"/>
        <v>BC96062010m12</v>
      </c>
      <c r="B78" s="1">
        <v>31667</v>
      </c>
      <c r="C78" s="210">
        <v>1</v>
      </c>
      <c r="D78" s="1">
        <v>2458</v>
      </c>
      <c r="E78" t="s">
        <v>66</v>
      </c>
      <c r="F78">
        <v>9606</v>
      </c>
      <c r="G78" s="139">
        <v>2010</v>
      </c>
      <c r="H78" s="306" t="s">
        <v>155</v>
      </c>
      <c r="I78">
        <v>2458</v>
      </c>
    </row>
    <row r="79" spans="1:9" ht="14.25" customHeight="1">
      <c r="A79" s="1" t="str">
        <f t="shared" si="1"/>
        <v>BDZ96012010m01</v>
      </c>
      <c r="B79" s="1">
        <v>27780.513999999999</v>
      </c>
      <c r="C79" s="210">
        <v>11</v>
      </c>
      <c r="D79" s="1" t="s">
        <v>8</v>
      </c>
      <c r="E79" t="s">
        <v>61</v>
      </c>
      <c r="F79">
        <v>9601</v>
      </c>
      <c r="G79" s="139">
        <v>2010</v>
      </c>
      <c r="H79" s="306" t="s">
        <v>144</v>
      </c>
      <c r="I79">
        <v>-1</v>
      </c>
    </row>
    <row r="80" spans="1:9" ht="14.25" customHeight="1">
      <c r="A80" s="1" t="str">
        <f t="shared" si="1"/>
        <v>BDZ96012010m02</v>
      </c>
      <c r="B80" s="1">
        <v>27780.513999999999</v>
      </c>
      <c r="C80" s="210">
        <v>11</v>
      </c>
      <c r="D80" s="1">
        <v>2492.6999999999998</v>
      </c>
      <c r="E80" t="s">
        <v>61</v>
      </c>
      <c r="F80">
        <v>9601</v>
      </c>
      <c r="G80" s="139">
        <v>2010</v>
      </c>
      <c r="H80" s="306" t="s">
        <v>145</v>
      </c>
      <c r="I80">
        <v>2492.6999999999998</v>
      </c>
    </row>
    <row r="81" spans="1:9" ht="14.25" customHeight="1">
      <c r="A81" s="1" t="str">
        <f t="shared" si="1"/>
        <v>BDZ96012010m03</v>
      </c>
      <c r="B81" s="1">
        <v>27780.513999999999</v>
      </c>
      <c r="C81" s="210">
        <v>10</v>
      </c>
      <c r="D81" s="1">
        <v>2576.9140000000002</v>
      </c>
      <c r="E81" t="s">
        <v>61</v>
      </c>
      <c r="F81">
        <v>9601</v>
      </c>
      <c r="G81" s="139">
        <v>2010</v>
      </c>
      <c r="H81" s="306" t="s">
        <v>146</v>
      </c>
      <c r="I81">
        <v>2576.9140000000002</v>
      </c>
    </row>
    <row r="82" spans="1:9" ht="14.25" customHeight="1">
      <c r="A82" s="1" t="str">
        <f t="shared" si="1"/>
        <v>BDZ96012010m04</v>
      </c>
      <c r="B82" s="1">
        <v>27780.513999999999</v>
      </c>
      <c r="C82" s="210">
        <v>9</v>
      </c>
      <c r="D82" s="1">
        <v>2626.8</v>
      </c>
      <c r="E82" t="s">
        <v>61</v>
      </c>
      <c r="F82">
        <v>9601</v>
      </c>
      <c r="G82" s="139">
        <v>2010</v>
      </c>
      <c r="H82" s="306" t="s">
        <v>147</v>
      </c>
      <c r="I82">
        <v>2626.8</v>
      </c>
    </row>
    <row r="83" spans="1:9" ht="14.25" customHeight="1">
      <c r="A83" s="1" t="str">
        <f t="shared" si="1"/>
        <v>BDZ96012010m05</v>
      </c>
      <c r="B83" s="1">
        <v>27780.513999999999</v>
      </c>
      <c r="C83" s="210">
        <v>8</v>
      </c>
      <c r="D83" s="1">
        <v>2537.5</v>
      </c>
      <c r="E83" t="s">
        <v>61</v>
      </c>
      <c r="F83">
        <v>9601</v>
      </c>
      <c r="G83" s="139">
        <v>2010</v>
      </c>
      <c r="H83" s="306" t="s">
        <v>148</v>
      </c>
      <c r="I83">
        <v>2537.5</v>
      </c>
    </row>
    <row r="84" spans="1:9" ht="14.25" customHeight="1">
      <c r="A84" s="1" t="str">
        <f t="shared" si="1"/>
        <v>BDZ96012010m06</v>
      </c>
      <c r="B84" s="1">
        <v>27780.513999999999</v>
      </c>
      <c r="C84" s="210">
        <v>7</v>
      </c>
      <c r="D84" s="1">
        <v>2514.5</v>
      </c>
      <c r="E84" t="s">
        <v>61</v>
      </c>
      <c r="F84">
        <v>9601</v>
      </c>
      <c r="G84" s="139">
        <v>2010</v>
      </c>
      <c r="H84" s="306" t="s">
        <v>149</v>
      </c>
      <c r="I84">
        <v>2514.5</v>
      </c>
    </row>
    <row r="85" spans="1:9" ht="14.25" customHeight="1">
      <c r="A85" s="1" t="str">
        <f t="shared" si="1"/>
        <v>BDZ96012010m07</v>
      </c>
      <c r="B85" s="1">
        <v>27780.513999999999</v>
      </c>
      <c r="C85" s="210">
        <v>6</v>
      </c>
      <c r="D85" s="1">
        <v>2498.4</v>
      </c>
      <c r="E85" t="s">
        <v>61</v>
      </c>
      <c r="F85">
        <v>9601</v>
      </c>
      <c r="G85" s="139">
        <v>2010</v>
      </c>
      <c r="H85" s="306" t="s">
        <v>150</v>
      </c>
      <c r="I85">
        <v>2498.4</v>
      </c>
    </row>
    <row r="86" spans="1:9" ht="14.25" customHeight="1">
      <c r="A86" s="1" t="str">
        <f t="shared" si="1"/>
        <v>BDZ96012010m08</v>
      </c>
      <c r="B86" s="1">
        <v>27780.513999999999</v>
      </c>
      <c r="C86" s="210">
        <v>5</v>
      </c>
      <c r="D86" s="1">
        <v>2720</v>
      </c>
      <c r="E86" t="s">
        <v>61</v>
      </c>
      <c r="F86">
        <v>9601</v>
      </c>
      <c r="G86" s="139">
        <v>2010</v>
      </c>
      <c r="H86" s="306" t="s">
        <v>151</v>
      </c>
      <c r="I86">
        <v>2720</v>
      </c>
    </row>
    <row r="87" spans="1:9" ht="14.25" customHeight="1">
      <c r="A87" s="1" t="str">
        <f t="shared" si="1"/>
        <v>BDZ96012010m09</v>
      </c>
      <c r="B87" s="1">
        <v>27780.513999999999</v>
      </c>
      <c r="C87" s="210">
        <v>4</v>
      </c>
      <c r="D87" s="1">
        <v>2622.1</v>
      </c>
      <c r="E87" t="s">
        <v>61</v>
      </c>
      <c r="F87">
        <v>9601</v>
      </c>
      <c r="G87" s="139">
        <v>2010</v>
      </c>
      <c r="H87" s="306" t="s">
        <v>152</v>
      </c>
      <c r="I87">
        <v>2622.1</v>
      </c>
    </row>
    <row r="88" spans="1:9" ht="14.25" customHeight="1">
      <c r="A88" s="1" t="str">
        <f t="shared" si="1"/>
        <v>BDZ96012010m10</v>
      </c>
      <c r="B88" s="1">
        <v>27780.513999999999</v>
      </c>
      <c r="C88" s="210">
        <v>3</v>
      </c>
      <c r="D88" s="1">
        <v>2506.6999999999998</v>
      </c>
      <c r="E88" t="s">
        <v>61</v>
      </c>
      <c r="F88">
        <v>9601</v>
      </c>
      <c r="G88" s="139">
        <v>2010</v>
      </c>
      <c r="H88" s="306" t="s">
        <v>153</v>
      </c>
      <c r="I88">
        <v>2506.6999999999998</v>
      </c>
    </row>
    <row r="89" spans="1:9" ht="14.25" customHeight="1">
      <c r="A89" s="1" t="str">
        <f t="shared" si="1"/>
        <v>BDZ96012010m11</v>
      </c>
      <c r="B89" s="1">
        <v>27780.513999999999</v>
      </c>
      <c r="C89" s="210">
        <v>2</v>
      </c>
      <c r="D89" s="1">
        <v>2275.4</v>
      </c>
      <c r="E89" t="s">
        <v>61</v>
      </c>
      <c r="F89">
        <v>9601</v>
      </c>
      <c r="G89" s="139">
        <v>2010</v>
      </c>
      <c r="H89" s="306" t="s">
        <v>154</v>
      </c>
      <c r="I89">
        <v>2275.4</v>
      </c>
    </row>
    <row r="90" spans="1:9" ht="14.25" customHeight="1">
      <c r="A90" s="1" t="str">
        <f t="shared" si="1"/>
        <v>BDZ96012010m12</v>
      </c>
      <c r="B90" s="1">
        <v>27780.513999999999</v>
      </c>
      <c r="C90" s="210">
        <v>1</v>
      </c>
      <c r="D90" s="1">
        <v>2409.5</v>
      </c>
      <c r="E90" t="s">
        <v>61</v>
      </c>
      <c r="F90">
        <v>9601</v>
      </c>
      <c r="G90" s="139">
        <v>2010</v>
      </c>
      <c r="H90" s="306" t="s">
        <v>155</v>
      </c>
      <c r="I90">
        <v>2409.5</v>
      </c>
    </row>
    <row r="91" spans="1:9" ht="14.25" customHeight="1">
      <c r="A91" s="1" t="str">
        <f t="shared" si="1"/>
        <v>BDZ96022010m01</v>
      </c>
      <c r="B91" s="1">
        <v>1930.4999999999998</v>
      </c>
      <c r="C91" s="210">
        <v>11</v>
      </c>
      <c r="D91" s="1" t="s">
        <v>8</v>
      </c>
      <c r="E91" t="s">
        <v>61</v>
      </c>
      <c r="F91">
        <v>9602</v>
      </c>
      <c r="G91" s="139">
        <v>2010</v>
      </c>
      <c r="H91" s="306" t="s">
        <v>144</v>
      </c>
      <c r="I91">
        <v>-1</v>
      </c>
    </row>
    <row r="92" spans="1:9" ht="14.25" customHeight="1">
      <c r="A92" s="1" t="str">
        <f t="shared" si="1"/>
        <v>BDZ96022010m02</v>
      </c>
      <c r="B92" s="1">
        <v>1930.4999999999998</v>
      </c>
      <c r="C92" s="210">
        <v>11</v>
      </c>
      <c r="D92" s="1">
        <v>165.6</v>
      </c>
      <c r="E92" t="s">
        <v>61</v>
      </c>
      <c r="F92">
        <v>9602</v>
      </c>
      <c r="G92" s="139">
        <v>2010</v>
      </c>
      <c r="H92" s="306" t="s">
        <v>145</v>
      </c>
      <c r="I92">
        <v>165.6</v>
      </c>
    </row>
    <row r="93" spans="1:9" ht="14.25" customHeight="1">
      <c r="A93" s="1" t="str">
        <f t="shared" si="1"/>
        <v>BDZ96022010m03</v>
      </c>
      <c r="B93" s="1">
        <v>1930.4999999999998</v>
      </c>
      <c r="C93" s="210">
        <v>10</v>
      </c>
      <c r="D93" s="1">
        <v>171.7</v>
      </c>
      <c r="E93" t="s">
        <v>61</v>
      </c>
      <c r="F93">
        <v>9602</v>
      </c>
      <c r="G93" s="139">
        <v>2010</v>
      </c>
      <c r="H93" s="306" t="s">
        <v>146</v>
      </c>
      <c r="I93">
        <v>171.7</v>
      </c>
    </row>
    <row r="94" spans="1:9" ht="14.25" customHeight="1">
      <c r="A94" s="1" t="str">
        <f t="shared" si="1"/>
        <v>BDZ96022010m04</v>
      </c>
      <c r="B94" s="1">
        <v>1930.4999999999998</v>
      </c>
      <c r="C94" s="210">
        <v>9</v>
      </c>
      <c r="D94" s="1">
        <v>178.5</v>
      </c>
      <c r="E94" t="s">
        <v>61</v>
      </c>
      <c r="F94">
        <v>9602</v>
      </c>
      <c r="G94" s="139">
        <v>2010</v>
      </c>
      <c r="H94" s="306" t="s">
        <v>147</v>
      </c>
      <c r="I94">
        <v>178.5</v>
      </c>
    </row>
    <row r="95" spans="1:9" ht="14.25" customHeight="1">
      <c r="A95" s="1" t="str">
        <f t="shared" si="1"/>
        <v>BDZ96022010m05</v>
      </c>
      <c r="B95" s="1">
        <v>1930.4999999999998</v>
      </c>
      <c r="C95" s="210">
        <v>8</v>
      </c>
      <c r="D95" s="1">
        <v>202.5</v>
      </c>
      <c r="E95" t="s">
        <v>61</v>
      </c>
      <c r="F95">
        <v>9602</v>
      </c>
      <c r="G95" s="139">
        <v>2010</v>
      </c>
      <c r="H95" s="306" t="s">
        <v>148</v>
      </c>
      <c r="I95">
        <v>202.5</v>
      </c>
    </row>
    <row r="96" spans="1:9" ht="14.25" customHeight="1">
      <c r="A96" s="1" t="str">
        <f t="shared" si="1"/>
        <v>BDZ96022010m06</v>
      </c>
      <c r="B96" s="1">
        <v>1930.4999999999998</v>
      </c>
      <c r="C96" s="210">
        <v>7</v>
      </c>
      <c r="D96" s="1">
        <v>196.5</v>
      </c>
      <c r="E96" t="s">
        <v>61</v>
      </c>
      <c r="F96">
        <v>9602</v>
      </c>
      <c r="G96" s="139">
        <v>2010</v>
      </c>
      <c r="H96" s="306" t="s">
        <v>149</v>
      </c>
      <c r="I96">
        <v>196.5</v>
      </c>
    </row>
    <row r="97" spans="1:9" ht="14.25" customHeight="1">
      <c r="A97" s="1" t="str">
        <f t="shared" si="1"/>
        <v>BDZ96022010m07</v>
      </c>
      <c r="B97" s="1">
        <v>1930.4999999999998</v>
      </c>
      <c r="C97" s="210">
        <v>6</v>
      </c>
      <c r="D97" s="1">
        <v>179.3</v>
      </c>
      <c r="E97" t="s">
        <v>61</v>
      </c>
      <c r="F97">
        <v>9602</v>
      </c>
      <c r="G97" s="139">
        <v>2010</v>
      </c>
      <c r="H97" s="306" t="s">
        <v>150</v>
      </c>
      <c r="I97">
        <v>179.3</v>
      </c>
    </row>
    <row r="98" spans="1:9" ht="14.25" customHeight="1">
      <c r="A98" s="1" t="str">
        <f t="shared" si="1"/>
        <v>BDZ96022010m08</v>
      </c>
      <c r="B98" s="1">
        <v>1930.4999999999998</v>
      </c>
      <c r="C98" s="210">
        <v>5</v>
      </c>
      <c r="D98" s="1">
        <v>190</v>
      </c>
      <c r="E98" t="s">
        <v>61</v>
      </c>
      <c r="F98">
        <v>9602</v>
      </c>
      <c r="G98" s="139">
        <v>2010</v>
      </c>
      <c r="H98" s="306" t="s">
        <v>151</v>
      </c>
      <c r="I98">
        <v>190</v>
      </c>
    </row>
    <row r="99" spans="1:9" ht="14.25" customHeight="1">
      <c r="A99" s="1" t="str">
        <f t="shared" si="1"/>
        <v>BDZ96022010m09</v>
      </c>
      <c r="B99" s="1">
        <v>1930.4999999999998</v>
      </c>
      <c r="C99" s="210">
        <v>4</v>
      </c>
      <c r="D99" s="1">
        <v>174.8</v>
      </c>
      <c r="E99" t="s">
        <v>61</v>
      </c>
      <c r="F99">
        <v>9602</v>
      </c>
      <c r="G99" s="139">
        <v>2010</v>
      </c>
      <c r="H99" s="306" t="s">
        <v>152</v>
      </c>
      <c r="I99">
        <v>174.8</v>
      </c>
    </row>
    <row r="100" spans="1:9" ht="14.25" customHeight="1">
      <c r="A100" s="1" t="str">
        <f t="shared" si="1"/>
        <v>BDZ96022010m10</v>
      </c>
      <c r="B100" s="1">
        <v>1930.4999999999998</v>
      </c>
      <c r="C100" s="210">
        <v>3</v>
      </c>
      <c r="D100" s="1">
        <v>168.7</v>
      </c>
      <c r="E100" t="s">
        <v>61</v>
      </c>
      <c r="F100">
        <v>9602</v>
      </c>
      <c r="G100" s="139">
        <v>2010</v>
      </c>
      <c r="H100" s="306" t="s">
        <v>153</v>
      </c>
      <c r="I100">
        <v>168.7</v>
      </c>
    </row>
    <row r="101" spans="1:9" ht="14.25" customHeight="1">
      <c r="A101" s="1" t="str">
        <f t="shared" si="1"/>
        <v>BDZ96022010m11</v>
      </c>
      <c r="B101" s="1">
        <v>1930.4999999999998</v>
      </c>
      <c r="C101" s="210">
        <v>2</v>
      </c>
      <c r="D101" s="1">
        <v>147.30000000000001</v>
      </c>
      <c r="E101" t="s">
        <v>61</v>
      </c>
      <c r="F101">
        <v>9602</v>
      </c>
      <c r="G101" s="139">
        <v>2010</v>
      </c>
      <c r="H101" s="306" t="s">
        <v>154</v>
      </c>
      <c r="I101">
        <v>147.30000000000001</v>
      </c>
    </row>
    <row r="102" spans="1:9" ht="14.25" customHeight="1">
      <c r="A102" s="1" t="str">
        <f t="shared" si="1"/>
        <v>BDZ96022010m12</v>
      </c>
      <c r="B102" s="1">
        <v>1930.4999999999998</v>
      </c>
      <c r="C102" s="210">
        <v>1</v>
      </c>
      <c r="D102" s="1">
        <v>155.6</v>
      </c>
      <c r="E102" t="s">
        <v>61</v>
      </c>
      <c r="F102">
        <v>9602</v>
      </c>
      <c r="G102" s="139">
        <v>2010</v>
      </c>
      <c r="H102" s="306" t="s">
        <v>155</v>
      </c>
      <c r="I102">
        <v>155.6</v>
      </c>
    </row>
    <row r="103" spans="1:9" ht="14.25" customHeight="1">
      <c r="A103" s="1" t="str">
        <f t="shared" si="1"/>
        <v>BDZ96032010m01</v>
      </c>
      <c r="B103" s="1">
        <v>9837.0999999999985</v>
      </c>
      <c r="C103" s="210">
        <v>11</v>
      </c>
      <c r="D103" s="1" t="s">
        <v>8</v>
      </c>
      <c r="E103" t="s">
        <v>61</v>
      </c>
      <c r="F103">
        <v>9603</v>
      </c>
      <c r="G103" s="139">
        <v>2010</v>
      </c>
      <c r="H103" s="306" t="s">
        <v>144</v>
      </c>
      <c r="I103">
        <v>-1</v>
      </c>
    </row>
    <row r="104" spans="1:9" ht="14.25" customHeight="1">
      <c r="A104" s="1" t="str">
        <f t="shared" si="1"/>
        <v>BDZ96032010m02</v>
      </c>
      <c r="B104" s="1">
        <v>9837.0999999999985</v>
      </c>
      <c r="C104" s="210">
        <v>11</v>
      </c>
      <c r="D104" s="1">
        <v>1071.3</v>
      </c>
      <c r="E104" t="s">
        <v>61</v>
      </c>
      <c r="F104">
        <v>9603</v>
      </c>
      <c r="G104" s="139">
        <v>2010</v>
      </c>
      <c r="H104" s="306" t="s">
        <v>145</v>
      </c>
      <c r="I104">
        <v>1071.3</v>
      </c>
    </row>
    <row r="105" spans="1:9" ht="14.25" customHeight="1">
      <c r="A105" s="1" t="str">
        <f t="shared" si="1"/>
        <v>BDZ96032010m03</v>
      </c>
      <c r="B105" s="1">
        <v>9837.0999999999985</v>
      </c>
      <c r="C105" s="210">
        <v>10</v>
      </c>
      <c r="D105" s="1">
        <v>1067.0999999999999</v>
      </c>
      <c r="E105" t="s">
        <v>61</v>
      </c>
      <c r="F105">
        <v>9603</v>
      </c>
      <c r="G105" s="139">
        <v>2010</v>
      </c>
      <c r="H105" s="306" t="s">
        <v>146</v>
      </c>
      <c r="I105">
        <v>1067.0999999999999</v>
      </c>
    </row>
    <row r="106" spans="1:9" ht="14.25" customHeight="1">
      <c r="A106" s="1" t="str">
        <f t="shared" si="1"/>
        <v>BDZ96032010m04</v>
      </c>
      <c r="B106" s="1">
        <v>9837.0999999999985</v>
      </c>
      <c r="C106" s="210">
        <v>9</v>
      </c>
      <c r="D106" s="1">
        <v>984</v>
      </c>
      <c r="E106" t="s">
        <v>61</v>
      </c>
      <c r="F106">
        <v>9603</v>
      </c>
      <c r="G106" s="139">
        <v>2010</v>
      </c>
      <c r="H106" s="306" t="s">
        <v>147</v>
      </c>
      <c r="I106">
        <v>984</v>
      </c>
    </row>
    <row r="107" spans="1:9" ht="14.25" customHeight="1">
      <c r="A107" s="1" t="str">
        <f t="shared" si="1"/>
        <v>BDZ96032010m05</v>
      </c>
      <c r="B107" s="1">
        <v>9837.0999999999985</v>
      </c>
      <c r="C107" s="210">
        <v>8</v>
      </c>
      <c r="D107" s="1">
        <v>953.2</v>
      </c>
      <c r="E107" t="s">
        <v>61</v>
      </c>
      <c r="F107">
        <v>9603</v>
      </c>
      <c r="G107" s="139">
        <v>2010</v>
      </c>
      <c r="H107" s="306" t="s">
        <v>148</v>
      </c>
      <c r="I107">
        <v>953.2</v>
      </c>
    </row>
    <row r="108" spans="1:9" ht="14.25" customHeight="1">
      <c r="A108" s="1" t="str">
        <f t="shared" si="1"/>
        <v>BDZ96032010m06</v>
      </c>
      <c r="B108" s="1">
        <v>9837.0999999999985</v>
      </c>
      <c r="C108" s="210">
        <v>7</v>
      </c>
      <c r="D108" s="1">
        <v>856.4</v>
      </c>
      <c r="E108" t="s">
        <v>61</v>
      </c>
      <c r="F108">
        <v>9603</v>
      </c>
      <c r="G108" s="139">
        <v>2010</v>
      </c>
      <c r="H108" s="306" t="s">
        <v>149</v>
      </c>
      <c r="I108">
        <v>856.4</v>
      </c>
    </row>
    <row r="109" spans="1:9" ht="14.25" customHeight="1">
      <c r="A109" s="1" t="str">
        <f t="shared" si="1"/>
        <v>BDZ96032010m07</v>
      </c>
      <c r="B109" s="1">
        <v>9837.0999999999985</v>
      </c>
      <c r="C109" s="210">
        <v>6</v>
      </c>
      <c r="D109" s="1">
        <v>850.1</v>
      </c>
      <c r="E109" t="s">
        <v>61</v>
      </c>
      <c r="F109">
        <v>9603</v>
      </c>
      <c r="G109" s="139">
        <v>2010</v>
      </c>
      <c r="H109" s="306" t="s">
        <v>150</v>
      </c>
      <c r="I109">
        <v>850.1</v>
      </c>
    </row>
    <row r="110" spans="1:9" ht="14.25" customHeight="1">
      <c r="A110" s="1" t="str">
        <f t="shared" si="1"/>
        <v>BDZ96032010m08</v>
      </c>
      <c r="B110" s="1">
        <v>9837.0999999999985</v>
      </c>
      <c r="C110" s="210">
        <v>5</v>
      </c>
      <c r="D110" s="1">
        <v>850.1</v>
      </c>
      <c r="E110" t="s">
        <v>61</v>
      </c>
      <c r="F110">
        <v>9603</v>
      </c>
      <c r="G110" s="139">
        <v>2010</v>
      </c>
      <c r="H110" s="306" t="s">
        <v>151</v>
      </c>
      <c r="I110">
        <v>850.1</v>
      </c>
    </row>
    <row r="111" spans="1:9" ht="14.25" customHeight="1">
      <c r="A111" s="1" t="str">
        <f t="shared" si="1"/>
        <v>BDZ96032010m09</v>
      </c>
      <c r="B111" s="1">
        <v>9837.0999999999985</v>
      </c>
      <c r="C111" s="210">
        <v>4</v>
      </c>
      <c r="D111" s="1">
        <v>784.9</v>
      </c>
      <c r="E111" t="s">
        <v>61</v>
      </c>
      <c r="F111">
        <v>9603</v>
      </c>
      <c r="G111" s="139">
        <v>2010</v>
      </c>
      <c r="H111" s="306" t="s">
        <v>152</v>
      </c>
      <c r="I111">
        <v>784.9</v>
      </c>
    </row>
    <row r="112" spans="1:9" ht="14.25" customHeight="1">
      <c r="A112" s="1" t="str">
        <f t="shared" si="1"/>
        <v>BDZ96032010m10</v>
      </c>
      <c r="B112" s="1">
        <v>9837.0999999999985</v>
      </c>
      <c r="C112" s="210">
        <v>3</v>
      </c>
      <c r="D112" s="1">
        <v>878.2</v>
      </c>
      <c r="E112" t="s">
        <v>61</v>
      </c>
      <c r="F112">
        <v>9603</v>
      </c>
      <c r="G112" s="139">
        <v>2010</v>
      </c>
      <c r="H112" s="306" t="s">
        <v>153</v>
      </c>
      <c r="I112">
        <v>878.2</v>
      </c>
    </row>
    <row r="113" spans="1:9" ht="14.25" customHeight="1">
      <c r="A113" s="1" t="str">
        <f t="shared" si="1"/>
        <v>BDZ96032010m11</v>
      </c>
      <c r="B113" s="1">
        <v>9837.0999999999985</v>
      </c>
      <c r="C113" s="210">
        <v>2</v>
      </c>
      <c r="D113" s="1">
        <v>769.3</v>
      </c>
      <c r="E113" t="s">
        <v>61</v>
      </c>
      <c r="F113">
        <v>9603</v>
      </c>
      <c r="G113" s="139">
        <v>2010</v>
      </c>
      <c r="H113" s="306" t="s">
        <v>154</v>
      </c>
      <c r="I113">
        <v>769.3</v>
      </c>
    </row>
    <row r="114" spans="1:9" ht="14.25" customHeight="1">
      <c r="A114" s="1" t="str">
        <f t="shared" si="1"/>
        <v>BDZ96032010m12</v>
      </c>
      <c r="B114" s="1">
        <v>9837.0999999999985</v>
      </c>
      <c r="C114" s="210">
        <v>1</v>
      </c>
      <c r="D114" s="1">
        <v>772.5</v>
      </c>
      <c r="E114" t="s">
        <v>61</v>
      </c>
      <c r="F114">
        <v>9603</v>
      </c>
      <c r="G114" s="139">
        <v>2010</v>
      </c>
      <c r="H114" s="306" t="s">
        <v>155</v>
      </c>
      <c r="I114">
        <v>772.5</v>
      </c>
    </row>
    <row r="115" spans="1:9" ht="14.25" customHeight="1">
      <c r="A115" s="1" t="str">
        <f t="shared" si="1"/>
        <v>BDZ96042010m01</v>
      </c>
      <c r="B115" s="1">
        <v>2155.6</v>
      </c>
      <c r="C115" s="210">
        <v>11</v>
      </c>
      <c r="D115" s="1" t="s">
        <v>8</v>
      </c>
      <c r="E115" t="s">
        <v>61</v>
      </c>
      <c r="F115">
        <v>9604</v>
      </c>
      <c r="G115" s="139">
        <v>2010</v>
      </c>
      <c r="H115" s="306" t="s">
        <v>144</v>
      </c>
      <c r="I115">
        <v>-1</v>
      </c>
    </row>
    <row r="116" spans="1:9" ht="14.25" customHeight="1">
      <c r="A116" s="1" t="str">
        <f t="shared" si="1"/>
        <v>BDZ96042010m02</v>
      </c>
      <c r="B116" s="1">
        <v>2155.6</v>
      </c>
      <c r="C116" s="210">
        <v>11</v>
      </c>
      <c r="D116" s="1">
        <v>223.2</v>
      </c>
      <c r="E116" t="s">
        <v>61</v>
      </c>
      <c r="F116">
        <v>9604</v>
      </c>
      <c r="G116" s="139">
        <v>2010</v>
      </c>
      <c r="H116" s="306" t="s">
        <v>145</v>
      </c>
      <c r="I116">
        <v>223.2</v>
      </c>
    </row>
    <row r="117" spans="1:9" ht="14.25" customHeight="1">
      <c r="A117" s="1" t="str">
        <f t="shared" si="1"/>
        <v>BDZ96042010m03</v>
      </c>
      <c r="B117" s="1">
        <v>2155.6</v>
      </c>
      <c r="C117" s="210">
        <v>10</v>
      </c>
      <c r="D117" s="1">
        <v>227.3</v>
      </c>
      <c r="E117" t="s">
        <v>61</v>
      </c>
      <c r="F117">
        <v>9604</v>
      </c>
      <c r="G117" s="139">
        <v>2010</v>
      </c>
      <c r="H117" s="306" t="s">
        <v>146</v>
      </c>
      <c r="I117">
        <v>227.3</v>
      </c>
    </row>
    <row r="118" spans="1:9" ht="14.25" customHeight="1">
      <c r="A118" s="1" t="str">
        <f t="shared" si="1"/>
        <v>BDZ96042010m04</v>
      </c>
      <c r="B118" s="1">
        <v>2155.6</v>
      </c>
      <c r="C118" s="210">
        <v>9</v>
      </c>
      <c r="D118" s="1">
        <v>208.3</v>
      </c>
      <c r="E118" t="s">
        <v>61</v>
      </c>
      <c r="F118">
        <v>9604</v>
      </c>
      <c r="G118" s="139">
        <v>2010</v>
      </c>
      <c r="H118" s="306" t="s">
        <v>147</v>
      </c>
      <c r="I118">
        <v>208.3</v>
      </c>
    </row>
    <row r="119" spans="1:9" ht="14.25" customHeight="1">
      <c r="A119" s="1" t="str">
        <f t="shared" si="1"/>
        <v>BDZ96042010m05</v>
      </c>
      <c r="B119" s="1">
        <v>2155.6</v>
      </c>
      <c r="C119" s="210">
        <v>8</v>
      </c>
      <c r="D119" s="1">
        <v>191.7</v>
      </c>
      <c r="E119" t="s">
        <v>61</v>
      </c>
      <c r="F119">
        <v>9604</v>
      </c>
      <c r="G119" s="139">
        <v>2010</v>
      </c>
      <c r="H119" s="306" t="s">
        <v>148</v>
      </c>
      <c r="I119">
        <v>191.7</v>
      </c>
    </row>
    <row r="120" spans="1:9" ht="14.25" customHeight="1">
      <c r="A120" s="1" t="str">
        <f t="shared" si="1"/>
        <v>BDZ96042010m06</v>
      </c>
      <c r="B120" s="1">
        <v>2155.6</v>
      </c>
      <c r="C120" s="210">
        <v>7</v>
      </c>
      <c r="D120" s="1">
        <v>203.3</v>
      </c>
      <c r="E120" t="s">
        <v>61</v>
      </c>
      <c r="F120">
        <v>9604</v>
      </c>
      <c r="G120" s="139">
        <v>2010</v>
      </c>
      <c r="H120" s="306" t="s">
        <v>149</v>
      </c>
      <c r="I120">
        <v>203.3</v>
      </c>
    </row>
    <row r="121" spans="1:9" ht="14.25" customHeight="1">
      <c r="A121" s="1" t="str">
        <f t="shared" si="1"/>
        <v>BDZ96042010m07</v>
      </c>
      <c r="B121" s="1">
        <v>2155.6</v>
      </c>
      <c r="C121" s="210">
        <v>6</v>
      </c>
      <c r="D121" s="1">
        <v>199.4</v>
      </c>
      <c r="E121" t="s">
        <v>61</v>
      </c>
      <c r="F121">
        <v>9604</v>
      </c>
      <c r="G121" s="139">
        <v>2010</v>
      </c>
      <c r="H121" s="306" t="s">
        <v>150</v>
      </c>
      <c r="I121">
        <v>199.4</v>
      </c>
    </row>
    <row r="122" spans="1:9" ht="14.25" customHeight="1">
      <c r="A122" s="1" t="str">
        <f t="shared" si="1"/>
        <v>BDZ96042010m08</v>
      </c>
      <c r="B122" s="1">
        <v>2155.6</v>
      </c>
      <c r="C122" s="210">
        <v>5</v>
      </c>
      <c r="D122" s="1">
        <v>207.1</v>
      </c>
      <c r="E122" t="s">
        <v>61</v>
      </c>
      <c r="F122">
        <v>9604</v>
      </c>
      <c r="G122" s="139">
        <v>2010</v>
      </c>
      <c r="H122" s="306" t="s">
        <v>151</v>
      </c>
      <c r="I122">
        <v>207.1</v>
      </c>
    </row>
    <row r="123" spans="1:9" ht="14.25" customHeight="1">
      <c r="A123" s="1" t="str">
        <f t="shared" si="1"/>
        <v>BDZ96042010m09</v>
      </c>
      <c r="B123" s="1">
        <v>2155.6</v>
      </c>
      <c r="C123" s="210">
        <v>4</v>
      </c>
      <c r="D123" s="1">
        <v>190.8</v>
      </c>
      <c r="E123" t="s">
        <v>61</v>
      </c>
      <c r="F123">
        <v>9604</v>
      </c>
      <c r="G123" s="139">
        <v>2010</v>
      </c>
      <c r="H123" s="306" t="s">
        <v>152</v>
      </c>
      <c r="I123">
        <v>190.8</v>
      </c>
    </row>
    <row r="124" spans="1:9" ht="14.25" customHeight="1">
      <c r="A124" s="1" t="str">
        <f t="shared" si="1"/>
        <v>BDZ96042010m10</v>
      </c>
      <c r="B124" s="1">
        <v>2155.6</v>
      </c>
      <c r="C124" s="210">
        <v>3</v>
      </c>
      <c r="D124" s="1">
        <v>188.6</v>
      </c>
      <c r="E124" t="s">
        <v>61</v>
      </c>
      <c r="F124">
        <v>9604</v>
      </c>
      <c r="G124" s="139">
        <v>2010</v>
      </c>
      <c r="H124" s="306" t="s">
        <v>153</v>
      </c>
      <c r="I124">
        <v>188.6</v>
      </c>
    </row>
    <row r="125" spans="1:9" ht="14.25" customHeight="1">
      <c r="A125" s="1" t="str">
        <f t="shared" si="1"/>
        <v>BDZ96042010m11</v>
      </c>
      <c r="B125" s="1">
        <v>2155.6</v>
      </c>
      <c r="C125" s="210">
        <v>2</v>
      </c>
      <c r="D125" s="1">
        <v>157.19999999999999</v>
      </c>
      <c r="E125" t="s">
        <v>61</v>
      </c>
      <c r="F125">
        <v>9604</v>
      </c>
      <c r="G125" s="139">
        <v>2010</v>
      </c>
      <c r="H125" s="306" t="s">
        <v>154</v>
      </c>
      <c r="I125">
        <v>157.19999999999999</v>
      </c>
    </row>
    <row r="126" spans="1:9" ht="14.25" customHeight="1">
      <c r="A126" s="1" t="str">
        <f t="shared" si="1"/>
        <v>BDZ96042010m12</v>
      </c>
      <c r="B126" s="1">
        <v>2155.6</v>
      </c>
      <c r="C126" s="210">
        <v>1</v>
      </c>
      <c r="D126" s="1">
        <v>158.69999999999999</v>
      </c>
      <c r="E126" t="s">
        <v>61</v>
      </c>
      <c r="F126">
        <v>9604</v>
      </c>
      <c r="G126" s="139">
        <v>2010</v>
      </c>
      <c r="H126" s="306" t="s">
        <v>155</v>
      </c>
      <c r="I126">
        <v>158.69999999999999</v>
      </c>
    </row>
    <row r="127" spans="1:9" ht="14.25" customHeight="1">
      <c r="A127" s="1" t="str">
        <f t="shared" si="1"/>
        <v>BDZ96052010m01</v>
      </c>
      <c r="B127" s="1">
        <v>3005.0999999999995</v>
      </c>
      <c r="C127" s="210">
        <v>11</v>
      </c>
      <c r="D127" s="1" t="s">
        <v>8</v>
      </c>
      <c r="E127" t="s">
        <v>61</v>
      </c>
      <c r="F127">
        <v>9605</v>
      </c>
      <c r="G127" s="139">
        <v>2010</v>
      </c>
      <c r="H127" s="306" t="s">
        <v>144</v>
      </c>
      <c r="I127">
        <v>-1</v>
      </c>
    </row>
    <row r="128" spans="1:9" ht="14.25" customHeight="1">
      <c r="A128" s="1" t="str">
        <f t="shared" si="1"/>
        <v>BDZ96052010m02</v>
      </c>
      <c r="B128" s="1">
        <v>3005.0999999999995</v>
      </c>
      <c r="C128" s="210">
        <v>11</v>
      </c>
      <c r="D128" s="1">
        <v>276.7</v>
      </c>
      <c r="E128" t="s">
        <v>61</v>
      </c>
      <c r="F128">
        <v>9605</v>
      </c>
      <c r="G128" s="139">
        <v>2010</v>
      </c>
      <c r="H128" s="306" t="s">
        <v>145</v>
      </c>
      <c r="I128">
        <v>276.7</v>
      </c>
    </row>
    <row r="129" spans="1:9" ht="14.25" customHeight="1">
      <c r="A129" s="1" t="str">
        <f t="shared" si="1"/>
        <v>BDZ96052010m03</v>
      </c>
      <c r="B129" s="1">
        <v>3005.0999999999995</v>
      </c>
      <c r="C129" s="210">
        <v>10</v>
      </c>
      <c r="D129" s="1">
        <v>320</v>
      </c>
      <c r="E129" t="s">
        <v>61</v>
      </c>
      <c r="F129">
        <v>9605</v>
      </c>
      <c r="G129" s="139">
        <v>2010</v>
      </c>
      <c r="H129" s="306" t="s">
        <v>146</v>
      </c>
      <c r="I129">
        <v>320</v>
      </c>
    </row>
    <row r="130" spans="1:9" ht="14.25" customHeight="1">
      <c r="A130" s="1" t="str">
        <f t="shared" si="1"/>
        <v>BDZ96052010m04</v>
      </c>
      <c r="B130" s="1">
        <v>3005.0999999999995</v>
      </c>
      <c r="C130" s="210">
        <v>9</v>
      </c>
      <c r="D130" s="1">
        <v>276.2</v>
      </c>
      <c r="E130" t="s">
        <v>61</v>
      </c>
      <c r="F130">
        <v>9605</v>
      </c>
      <c r="G130" s="139">
        <v>2010</v>
      </c>
      <c r="H130" s="306" t="s">
        <v>147</v>
      </c>
      <c r="I130">
        <v>276.2</v>
      </c>
    </row>
    <row r="131" spans="1:9" ht="14.25" customHeight="1">
      <c r="A131" s="1" t="str">
        <f t="shared" si="1"/>
        <v>BDZ96052010m05</v>
      </c>
      <c r="B131" s="1">
        <v>3005.0999999999995</v>
      </c>
      <c r="C131" s="210">
        <v>8</v>
      </c>
      <c r="D131" s="1">
        <v>283.8</v>
      </c>
      <c r="E131" t="s">
        <v>61</v>
      </c>
      <c r="F131">
        <v>9605</v>
      </c>
      <c r="G131" s="139">
        <v>2010</v>
      </c>
      <c r="H131" s="306" t="s">
        <v>148</v>
      </c>
      <c r="I131">
        <v>283.8</v>
      </c>
    </row>
    <row r="132" spans="1:9" ht="14.25" customHeight="1">
      <c r="A132" s="1" t="str">
        <f t="shared" si="1"/>
        <v>BDZ96052010m06</v>
      </c>
      <c r="B132" s="1">
        <v>3005.0999999999995</v>
      </c>
      <c r="C132" s="210">
        <v>7</v>
      </c>
      <c r="D132" s="1">
        <v>289.60000000000002</v>
      </c>
      <c r="E132" t="s">
        <v>61</v>
      </c>
      <c r="F132">
        <v>9605</v>
      </c>
      <c r="G132" s="139">
        <v>2010</v>
      </c>
      <c r="H132" s="306" t="s">
        <v>149</v>
      </c>
      <c r="I132">
        <v>289.60000000000002</v>
      </c>
    </row>
    <row r="133" spans="1:9" ht="14.25" customHeight="1">
      <c r="A133" s="1" t="str">
        <f t="shared" si="1"/>
        <v>BDZ96052010m07</v>
      </c>
      <c r="B133" s="1">
        <v>3005.0999999999995</v>
      </c>
      <c r="C133" s="210">
        <v>6</v>
      </c>
      <c r="D133" s="1">
        <v>295.10000000000002</v>
      </c>
      <c r="E133" t="s">
        <v>61</v>
      </c>
      <c r="F133">
        <v>9605</v>
      </c>
      <c r="G133" s="139">
        <v>2010</v>
      </c>
      <c r="H133" s="306" t="s">
        <v>150</v>
      </c>
      <c r="I133">
        <v>295.10000000000002</v>
      </c>
    </row>
    <row r="134" spans="1:9" ht="14.25" customHeight="1">
      <c r="A134" s="1" t="str">
        <f t="shared" si="1"/>
        <v>BDZ96052010m08</v>
      </c>
      <c r="B134" s="1">
        <v>3005.0999999999995</v>
      </c>
      <c r="C134" s="210">
        <v>5</v>
      </c>
      <c r="D134" s="1">
        <v>318.5</v>
      </c>
      <c r="E134" t="s">
        <v>61</v>
      </c>
      <c r="F134">
        <v>9605</v>
      </c>
      <c r="G134" s="139">
        <v>2010</v>
      </c>
      <c r="H134" s="306" t="s">
        <v>151</v>
      </c>
      <c r="I134">
        <v>318.5</v>
      </c>
    </row>
    <row r="135" spans="1:9" ht="14.25" customHeight="1">
      <c r="A135" s="1" t="str">
        <f t="shared" si="1"/>
        <v>BDZ96052010m09</v>
      </c>
      <c r="B135" s="1">
        <v>3005.0999999999995</v>
      </c>
      <c r="C135" s="210">
        <v>4</v>
      </c>
      <c r="D135" s="1">
        <v>272.7</v>
      </c>
      <c r="E135" t="s">
        <v>61</v>
      </c>
      <c r="F135">
        <v>9605</v>
      </c>
      <c r="G135" s="139">
        <v>2010</v>
      </c>
      <c r="H135" s="306" t="s">
        <v>152</v>
      </c>
      <c r="I135">
        <v>272.7</v>
      </c>
    </row>
    <row r="136" spans="1:9" ht="14.25" customHeight="1">
      <c r="A136" s="1" t="str">
        <f t="shared" ref="A136:A199" si="2">TRIM(E136&amp;F136&amp;G136&amp;H136)</f>
        <v>BDZ96052010m10</v>
      </c>
      <c r="B136" s="1">
        <v>3005.0999999999995</v>
      </c>
      <c r="C136" s="210">
        <v>3</v>
      </c>
      <c r="D136" s="1">
        <v>262.2</v>
      </c>
      <c r="E136" t="s">
        <v>61</v>
      </c>
      <c r="F136">
        <v>9605</v>
      </c>
      <c r="G136" s="139">
        <v>2010</v>
      </c>
      <c r="H136" s="306" t="s">
        <v>153</v>
      </c>
      <c r="I136">
        <v>262.2</v>
      </c>
    </row>
    <row r="137" spans="1:9" ht="14.25" customHeight="1">
      <c r="A137" s="1" t="str">
        <f t="shared" si="2"/>
        <v>BDZ96052010m11</v>
      </c>
      <c r="B137" s="1">
        <v>3005.0999999999995</v>
      </c>
      <c r="C137" s="210">
        <v>2</v>
      </c>
      <c r="D137" s="1">
        <v>208.6</v>
      </c>
      <c r="E137" t="s">
        <v>61</v>
      </c>
      <c r="F137">
        <v>9605</v>
      </c>
      <c r="G137" s="139">
        <v>2010</v>
      </c>
      <c r="H137" s="306" t="s">
        <v>154</v>
      </c>
      <c r="I137">
        <v>208.6</v>
      </c>
    </row>
    <row r="138" spans="1:9" ht="14.25" customHeight="1">
      <c r="A138" s="1" t="str">
        <f t="shared" si="2"/>
        <v>BDZ96052010m12</v>
      </c>
      <c r="B138" s="1">
        <v>3005.0999999999995</v>
      </c>
      <c r="C138" s="210">
        <v>1</v>
      </c>
      <c r="D138" s="1">
        <v>201.7</v>
      </c>
      <c r="E138" t="s">
        <v>61</v>
      </c>
      <c r="F138">
        <v>9605</v>
      </c>
      <c r="G138" s="139">
        <v>2010</v>
      </c>
      <c r="H138" s="306" t="s">
        <v>155</v>
      </c>
      <c r="I138">
        <v>201.7</v>
      </c>
    </row>
    <row r="139" spans="1:9" ht="14.25" customHeight="1">
      <c r="A139" s="1" t="str">
        <f t="shared" si="2"/>
        <v>BDZ96062010m01</v>
      </c>
      <c r="B139" s="1">
        <v>808.4</v>
      </c>
      <c r="C139" s="210">
        <v>11</v>
      </c>
      <c r="D139" s="1" t="s">
        <v>8</v>
      </c>
      <c r="E139" t="s">
        <v>61</v>
      </c>
      <c r="F139">
        <v>9606</v>
      </c>
      <c r="G139" s="139">
        <v>2010</v>
      </c>
      <c r="H139" s="306" t="s">
        <v>144</v>
      </c>
      <c r="I139">
        <v>-1</v>
      </c>
    </row>
    <row r="140" spans="1:9" ht="14.25" customHeight="1">
      <c r="A140" s="1" t="str">
        <f t="shared" si="2"/>
        <v>BDZ96062010m02</v>
      </c>
      <c r="B140" s="1">
        <v>808.4</v>
      </c>
      <c r="C140" s="210">
        <v>11</v>
      </c>
      <c r="D140" s="1">
        <v>71</v>
      </c>
      <c r="E140" t="s">
        <v>61</v>
      </c>
      <c r="F140">
        <v>9606</v>
      </c>
      <c r="G140" s="139">
        <v>2010</v>
      </c>
      <c r="H140" s="306" t="s">
        <v>145</v>
      </c>
      <c r="I140">
        <v>71</v>
      </c>
    </row>
    <row r="141" spans="1:9" ht="14.25" customHeight="1">
      <c r="A141" s="1" t="str">
        <f t="shared" si="2"/>
        <v>BDZ96062010m03</v>
      </c>
      <c r="B141" s="1">
        <v>808.4</v>
      </c>
      <c r="C141" s="210">
        <v>10</v>
      </c>
      <c r="D141" s="1">
        <v>87.2</v>
      </c>
      <c r="E141" t="s">
        <v>61</v>
      </c>
      <c r="F141">
        <v>9606</v>
      </c>
      <c r="G141" s="139">
        <v>2010</v>
      </c>
      <c r="H141" s="306" t="s">
        <v>146</v>
      </c>
      <c r="I141">
        <v>87.2</v>
      </c>
    </row>
    <row r="142" spans="1:9" ht="14.25" customHeight="1">
      <c r="A142" s="1" t="str">
        <f t="shared" si="2"/>
        <v>BDZ96062010m04</v>
      </c>
      <c r="B142" s="1">
        <v>808.4</v>
      </c>
      <c r="C142" s="210">
        <v>9</v>
      </c>
      <c r="D142" s="1">
        <v>73.900000000000006</v>
      </c>
      <c r="E142" t="s">
        <v>61</v>
      </c>
      <c r="F142">
        <v>9606</v>
      </c>
      <c r="G142" s="139">
        <v>2010</v>
      </c>
      <c r="H142" s="306" t="s">
        <v>147</v>
      </c>
      <c r="I142">
        <v>73.900000000000006</v>
      </c>
    </row>
    <row r="143" spans="1:9" ht="14.25" customHeight="1">
      <c r="A143" s="1" t="str">
        <f t="shared" si="2"/>
        <v>BDZ96062010m05</v>
      </c>
      <c r="B143" s="1">
        <v>808.4</v>
      </c>
      <c r="C143" s="210">
        <v>8</v>
      </c>
      <c r="D143" s="1">
        <v>76.7</v>
      </c>
      <c r="E143" t="s">
        <v>61</v>
      </c>
      <c r="F143">
        <v>9606</v>
      </c>
      <c r="G143" s="139">
        <v>2010</v>
      </c>
      <c r="H143" s="306" t="s">
        <v>148</v>
      </c>
      <c r="I143">
        <v>76.7</v>
      </c>
    </row>
    <row r="144" spans="1:9" ht="14.25" customHeight="1">
      <c r="A144" s="1" t="str">
        <f t="shared" si="2"/>
        <v>BDZ96062010m06</v>
      </c>
      <c r="B144" s="1">
        <v>808.4</v>
      </c>
      <c r="C144" s="210">
        <v>7</v>
      </c>
      <c r="D144" s="1">
        <v>80.099999999999994</v>
      </c>
      <c r="E144" t="s">
        <v>61</v>
      </c>
      <c r="F144">
        <v>9606</v>
      </c>
      <c r="G144" s="139">
        <v>2010</v>
      </c>
      <c r="H144" s="306" t="s">
        <v>149</v>
      </c>
      <c r="I144">
        <v>80.099999999999994</v>
      </c>
    </row>
    <row r="145" spans="1:9" ht="14.25" customHeight="1">
      <c r="A145" s="1" t="str">
        <f t="shared" si="2"/>
        <v>BDZ96062010m07</v>
      </c>
      <c r="B145" s="1">
        <v>808.4</v>
      </c>
      <c r="C145" s="210">
        <v>6</v>
      </c>
      <c r="D145" s="1">
        <v>79.900000000000006</v>
      </c>
      <c r="E145" t="s">
        <v>61</v>
      </c>
      <c r="F145">
        <v>9606</v>
      </c>
      <c r="G145" s="139">
        <v>2010</v>
      </c>
      <c r="H145" s="306" t="s">
        <v>150</v>
      </c>
      <c r="I145">
        <v>79.900000000000006</v>
      </c>
    </row>
    <row r="146" spans="1:9" ht="14.25" customHeight="1">
      <c r="A146" s="1" t="str">
        <f t="shared" si="2"/>
        <v>BDZ96062010m08</v>
      </c>
      <c r="B146" s="1">
        <v>808.4</v>
      </c>
      <c r="C146" s="210">
        <v>5</v>
      </c>
      <c r="D146" s="1">
        <v>87.3</v>
      </c>
      <c r="E146" t="s">
        <v>61</v>
      </c>
      <c r="F146">
        <v>9606</v>
      </c>
      <c r="G146" s="139">
        <v>2010</v>
      </c>
      <c r="H146" s="306" t="s">
        <v>151</v>
      </c>
      <c r="I146">
        <v>87.3</v>
      </c>
    </row>
    <row r="147" spans="1:9" ht="14.25" customHeight="1">
      <c r="A147" s="1" t="str">
        <f t="shared" si="2"/>
        <v>BDZ96062010m09</v>
      </c>
      <c r="B147" s="1">
        <v>808.4</v>
      </c>
      <c r="C147" s="210">
        <v>4</v>
      </c>
      <c r="D147" s="1">
        <v>68.099999999999994</v>
      </c>
      <c r="E147" t="s">
        <v>61</v>
      </c>
      <c r="F147">
        <v>9606</v>
      </c>
      <c r="G147" s="139">
        <v>2010</v>
      </c>
      <c r="H147" s="306" t="s">
        <v>152</v>
      </c>
      <c r="I147">
        <v>68.099999999999994</v>
      </c>
    </row>
    <row r="148" spans="1:9" ht="14.25" customHeight="1">
      <c r="A148" s="1" t="str">
        <f t="shared" si="2"/>
        <v>BDZ96062010m10</v>
      </c>
      <c r="B148" s="1">
        <v>808.4</v>
      </c>
      <c r="C148" s="210">
        <v>3</v>
      </c>
      <c r="D148" s="1">
        <v>68.5</v>
      </c>
      <c r="E148" t="s">
        <v>61</v>
      </c>
      <c r="F148">
        <v>9606</v>
      </c>
      <c r="G148" s="139">
        <v>2010</v>
      </c>
      <c r="H148" s="306" t="s">
        <v>153</v>
      </c>
      <c r="I148">
        <v>68.5</v>
      </c>
    </row>
    <row r="149" spans="1:9" ht="14.25" customHeight="1">
      <c r="A149" s="1" t="str">
        <f t="shared" si="2"/>
        <v>BDZ96062010m11</v>
      </c>
      <c r="B149" s="1">
        <v>808.4</v>
      </c>
      <c r="C149" s="210">
        <v>2</v>
      </c>
      <c r="D149" s="1">
        <v>59</v>
      </c>
      <c r="E149" t="s">
        <v>61</v>
      </c>
      <c r="F149">
        <v>9606</v>
      </c>
      <c r="G149" s="139">
        <v>2010</v>
      </c>
      <c r="H149" s="306" t="s">
        <v>154</v>
      </c>
      <c r="I149">
        <v>59</v>
      </c>
    </row>
    <row r="150" spans="1:9" ht="14.25" customHeight="1">
      <c r="A150" s="1" t="str">
        <f t="shared" si="2"/>
        <v>BDZ96062010m12</v>
      </c>
      <c r="B150" s="1">
        <v>808.4</v>
      </c>
      <c r="C150" s="210">
        <v>1</v>
      </c>
      <c r="D150" s="1">
        <v>56.7</v>
      </c>
      <c r="E150" t="s">
        <v>61</v>
      </c>
      <c r="F150">
        <v>9606</v>
      </c>
      <c r="G150" s="139">
        <v>2010</v>
      </c>
      <c r="H150" s="306" t="s">
        <v>155</v>
      </c>
      <c r="I150">
        <v>56.7</v>
      </c>
    </row>
    <row r="151" spans="1:9" ht="14.25" customHeight="1">
      <c r="A151" s="1" t="str">
        <f t="shared" si="2"/>
        <v>CD96012010m01</v>
      </c>
      <c r="B151" s="1">
        <v>162690</v>
      </c>
      <c r="C151" s="210">
        <v>12</v>
      </c>
      <c r="D151" s="1">
        <v>13285</v>
      </c>
      <c r="E151" t="s">
        <v>41</v>
      </c>
      <c r="F151">
        <v>9601</v>
      </c>
      <c r="G151" s="139">
        <v>2010</v>
      </c>
      <c r="H151" s="306" t="s">
        <v>144</v>
      </c>
      <c r="I151">
        <v>13285</v>
      </c>
    </row>
    <row r="152" spans="1:9" ht="14.25" customHeight="1">
      <c r="A152" s="1" t="str">
        <f t="shared" si="2"/>
        <v>CD96012010m02</v>
      </c>
      <c r="B152" s="1">
        <v>162690</v>
      </c>
      <c r="C152" s="210">
        <v>11</v>
      </c>
      <c r="D152" s="1">
        <v>14297</v>
      </c>
      <c r="E152" t="s">
        <v>41</v>
      </c>
      <c r="F152">
        <v>9601</v>
      </c>
      <c r="G152" s="139">
        <v>2010</v>
      </c>
      <c r="H152" s="306" t="s">
        <v>145</v>
      </c>
      <c r="I152">
        <v>14297</v>
      </c>
    </row>
    <row r="153" spans="1:9" ht="14.25" customHeight="1">
      <c r="A153" s="1" t="str">
        <f t="shared" si="2"/>
        <v>CD96012010m03</v>
      </c>
      <c r="B153" s="1">
        <v>162690</v>
      </c>
      <c r="C153" s="210">
        <v>10</v>
      </c>
      <c r="D153" s="1">
        <v>14730</v>
      </c>
      <c r="E153" t="s">
        <v>41</v>
      </c>
      <c r="F153">
        <v>9601</v>
      </c>
      <c r="G153" s="139">
        <v>2010</v>
      </c>
      <c r="H153" s="306" t="s">
        <v>146</v>
      </c>
      <c r="I153">
        <v>14730</v>
      </c>
    </row>
    <row r="154" spans="1:9" ht="14.25" customHeight="1">
      <c r="A154" s="1" t="str">
        <f t="shared" si="2"/>
        <v>CD96012010m04</v>
      </c>
      <c r="B154" s="1">
        <v>162690</v>
      </c>
      <c r="C154" s="210">
        <v>9</v>
      </c>
      <c r="D154" s="1">
        <v>14568</v>
      </c>
      <c r="E154" t="s">
        <v>41</v>
      </c>
      <c r="F154">
        <v>9601</v>
      </c>
      <c r="G154" s="139">
        <v>2010</v>
      </c>
      <c r="H154" s="306" t="s">
        <v>147</v>
      </c>
      <c r="I154">
        <v>14568</v>
      </c>
    </row>
    <row r="155" spans="1:9" ht="14.25" customHeight="1">
      <c r="A155" s="1" t="str">
        <f t="shared" si="2"/>
        <v>CD96012010m05</v>
      </c>
      <c r="B155" s="1">
        <v>162690</v>
      </c>
      <c r="C155" s="210">
        <v>8</v>
      </c>
      <c r="D155" s="1">
        <v>12471</v>
      </c>
      <c r="E155" t="s">
        <v>41</v>
      </c>
      <c r="F155">
        <v>9601</v>
      </c>
      <c r="G155" s="139">
        <v>2010</v>
      </c>
      <c r="H155" s="306" t="s">
        <v>148</v>
      </c>
      <c r="I155">
        <v>12471</v>
      </c>
    </row>
    <row r="156" spans="1:9" ht="14.25" customHeight="1">
      <c r="A156" s="1" t="str">
        <f t="shared" si="2"/>
        <v>CD96012010m06</v>
      </c>
      <c r="B156" s="1">
        <v>162690</v>
      </c>
      <c r="C156" s="210">
        <v>7</v>
      </c>
      <c r="D156" s="1">
        <v>11751</v>
      </c>
      <c r="E156" t="s">
        <v>41</v>
      </c>
      <c r="F156">
        <v>9601</v>
      </c>
      <c r="G156" s="139">
        <v>2010</v>
      </c>
      <c r="H156" s="306" t="s">
        <v>149</v>
      </c>
      <c r="I156">
        <v>11751</v>
      </c>
    </row>
    <row r="157" spans="1:9" ht="14.25" customHeight="1">
      <c r="A157" s="1" t="str">
        <f t="shared" si="2"/>
        <v>CD96012010m07</v>
      </c>
      <c r="B157" s="1">
        <v>162690</v>
      </c>
      <c r="C157" s="210">
        <v>6</v>
      </c>
      <c r="D157" s="1">
        <v>14063</v>
      </c>
      <c r="E157" t="s">
        <v>41</v>
      </c>
      <c r="F157">
        <v>9601</v>
      </c>
      <c r="G157" s="139">
        <v>2010</v>
      </c>
      <c r="H157" s="306" t="s">
        <v>150</v>
      </c>
      <c r="I157">
        <v>14063</v>
      </c>
    </row>
    <row r="158" spans="1:9" ht="14.25" customHeight="1">
      <c r="A158" s="1" t="str">
        <f t="shared" si="2"/>
        <v>CD96012010m08</v>
      </c>
      <c r="B158" s="1">
        <v>162690</v>
      </c>
      <c r="C158" s="210">
        <v>5</v>
      </c>
      <c r="D158" s="1">
        <v>14117</v>
      </c>
      <c r="E158" t="s">
        <v>41</v>
      </c>
      <c r="F158">
        <v>9601</v>
      </c>
      <c r="G158" s="139">
        <v>2010</v>
      </c>
      <c r="H158" s="306" t="s">
        <v>151</v>
      </c>
      <c r="I158">
        <v>14117</v>
      </c>
    </row>
    <row r="159" spans="1:9" ht="14.25" customHeight="1">
      <c r="A159" s="1" t="str">
        <f t="shared" si="2"/>
        <v>CD96012010m09</v>
      </c>
      <c r="B159" s="1">
        <v>162690</v>
      </c>
      <c r="C159" s="210">
        <v>4</v>
      </c>
      <c r="D159" s="1">
        <v>13875</v>
      </c>
      <c r="E159" t="s">
        <v>41</v>
      </c>
      <c r="F159">
        <v>9601</v>
      </c>
      <c r="G159" s="139">
        <v>2010</v>
      </c>
      <c r="H159" s="306" t="s">
        <v>152</v>
      </c>
      <c r="I159">
        <v>13875</v>
      </c>
    </row>
    <row r="160" spans="1:9" ht="14.25" customHeight="1">
      <c r="A160" s="1" t="str">
        <f t="shared" si="2"/>
        <v>CD96012010m10</v>
      </c>
      <c r="B160" s="1">
        <v>162690</v>
      </c>
      <c r="C160" s="210">
        <v>3</v>
      </c>
      <c r="D160" s="1">
        <v>14125</v>
      </c>
      <c r="E160" t="s">
        <v>41</v>
      </c>
      <c r="F160">
        <v>9601</v>
      </c>
      <c r="G160" s="139">
        <v>2010</v>
      </c>
      <c r="H160" s="306" t="s">
        <v>153</v>
      </c>
      <c r="I160">
        <v>14125</v>
      </c>
    </row>
    <row r="161" spans="1:9" ht="14.25" customHeight="1">
      <c r="A161" s="1" t="str">
        <f t="shared" si="2"/>
        <v>CD96012010m11</v>
      </c>
      <c r="B161" s="1">
        <v>162690</v>
      </c>
      <c r="C161" s="210">
        <v>2</v>
      </c>
      <c r="D161" s="1">
        <v>12362</v>
      </c>
      <c r="E161" t="s">
        <v>41</v>
      </c>
      <c r="F161">
        <v>9601</v>
      </c>
      <c r="G161" s="139">
        <v>2010</v>
      </c>
      <c r="H161" s="306" t="s">
        <v>154</v>
      </c>
      <c r="I161">
        <v>12362</v>
      </c>
    </row>
    <row r="162" spans="1:9" ht="14.25" customHeight="1">
      <c r="A162" s="1" t="str">
        <f t="shared" si="2"/>
        <v>CD96012010m12</v>
      </c>
      <c r="B162" s="1">
        <v>162690</v>
      </c>
      <c r="C162" s="210">
        <v>1</v>
      </c>
      <c r="D162" s="1">
        <v>13046</v>
      </c>
      <c r="E162" t="s">
        <v>41</v>
      </c>
      <c r="F162">
        <v>9601</v>
      </c>
      <c r="G162" s="139">
        <v>2010</v>
      </c>
      <c r="H162" s="306" t="s">
        <v>155</v>
      </c>
      <c r="I162">
        <v>13046</v>
      </c>
    </row>
    <row r="163" spans="1:9" ht="14.25" customHeight="1">
      <c r="A163" s="1" t="str">
        <f t="shared" si="2"/>
        <v>CD96022010m01</v>
      </c>
      <c r="B163" s="1">
        <v>6553</v>
      </c>
      <c r="C163" s="210">
        <v>12</v>
      </c>
      <c r="D163" s="1">
        <v>530</v>
      </c>
      <c r="E163" t="s">
        <v>41</v>
      </c>
      <c r="F163">
        <v>9602</v>
      </c>
      <c r="G163" s="139">
        <v>2010</v>
      </c>
      <c r="H163" s="306" t="s">
        <v>144</v>
      </c>
      <c r="I163">
        <v>530</v>
      </c>
    </row>
    <row r="164" spans="1:9" ht="14.25" customHeight="1">
      <c r="A164" s="1" t="str">
        <f t="shared" si="2"/>
        <v>CD96022010m02</v>
      </c>
      <c r="B164" s="1">
        <v>6553</v>
      </c>
      <c r="C164" s="210">
        <v>11</v>
      </c>
      <c r="D164" s="1">
        <v>554</v>
      </c>
      <c r="E164" t="s">
        <v>41</v>
      </c>
      <c r="F164">
        <v>9602</v>
      </c>
      <c r="G164" s="139">
        <v>2010</v>
      </c>
      <c r="H164" s="306" t="s">
        <v>145</v>
      </c>
      <c r="I164">
        <v>554</v>
      </c>
    </row>
    <row r="165" spans="1:9" ht="14.25" customHeight="1">
      <c r="A165" s="1" t="str">
        <f t="shared" si="2"/>
        <v>CD96022010m03</v>
      </c>
      <c r="B165" s="1">
        <v>6553</v>
      </c>
      <c r="C165" s="210">
        <v>10</v>
      </c>
      <c r="D165" s="1">
        <v>611</v>
      </c>
      <c r="E165" t="s">
        <v>41</v>
      </c>
      <c r="F165">
        <v>9602</v>
      </c>
      <c r="G165" s="139">
        <v>2010</v>
      </c>
      <c r="H165" s="306" t="s">
        <v>146</v>
      </c>
      <c r="I165">
        <v>611</v>
      </c>
    </row>
    <row r="166" spans="1:9" ht="14.25" customHeight="1">
      <c r="A166" s="1" t="str">
        <f t="shared" si="2"/>
        <v>CD96022010m04</v>
      </c>
      <c r="B166" s="1">
        <v>6553</v>
      </c>
      <c r="C166" s="210">
        <v>9</v>
      </c>
      <c r="D166" s="1">
        <v>560</v>
      </c>
      <c r="E166" t="s">
        <v>41</v>
      </c>
      <c r="F166">
        <v>9602</v>
      </c>
      <c r="G166" s="139">
        <v>2010</v>
      </c>
      <c r="H166" s="306" t="s">
        <v>147</v>
      </c>
      <c r="I166">
        <v>560</v>
      </c>
    </row>
    <row r="167" spans="1:9" ht="14.25" customHeight="1">
      <c r="A167" s="1" t="str">
        <f t="shared" si="2"/>
        <v>CD96022010m05</v>
      </c>
      <c r="B167" s="1">
        <v>6553</v>
      </c>
      <c r="C167" s="210">
        <v>8</v>
      </c>
      <c r="D167" s="1">
        <v>551</v>
      </c>
      <c r="E167" t="s">
        <v>41</v>
      </c>
      <c r="F167">
        <v>9602</v>
      </c>
      <c r="G167" s="139">
        <v>2010</v>
      </c>
      <c r="H167" s="306" t="s">
        <v>148</v>
      </c>
      <c r="I167">
        <v>551</v>
      </c>
    </row>
    <row r="168" spans="1:9" ht="14.25" customHeight="1">
      <c r="A168" s="1" t="str">
        <f t="shared" si="2"/>
        <v>CD96022010m06</v>
      </c>
      <c r="B168" s="1">
        <v>6553</v>
      </c>
      <c r="C168" s="210">
        <v>7</v>
      </c>
      <c r="D168" s="1">
        <v>517</v>
      </c>
      <c r="E168" t="s">
        <v>41</v>
      </c>
      <c r="F168">
        <v>9602</v>
      </c>
      <c r="G168" s="139">
        <v>2010</v>
      </c>
      <c r="H168" s="306" t="s">
        <v>149</v>
      </c>
      <c r="I168">
        <v>517</v>
      </c>
    </row>
    <row r="169" spans="1:9" ht="14.25" customHeight="1">
      <c r="A169" s="1" t="str">
        <f t="shared" si="2"/>
        <v>CD96022010m07</v>
      </c>
      <c r="B169" s="1">
        <v>6553</v>
      </c>
      <c r="C169" s="210">
        <v>6</v>
      </c>
      <c r="D169" s="1">
        <v>581</v>
      </c>
      <c r="E169" t="s">
        <v>41</v>
      </c>
      <c r="F169">
        <v>9602</v>
      </c>
      <c r="G169" s="139">
        <v>2010</v>
      </c>
      <c r="H169" s="306" t="s">
        <v>150</v>
      </c>
      <c r="I169">
        <v>581</v>
      </c>
    </row>
    <row r="170" spans="1:9" ht="14.25" customHeight="1">
      <c r="A170" s="1" t="str">
        <f t="shared" si="2"/>
        <v>CD96022010m08</v>
      </c>
      <c r="B170" s="1">
        <v>6553</v>
      </c>
      <c r="C170" s="210">
        <v>5</v>
      </c>
      <c r="D170" s="1">
        <v>600</v>
      </c>
      <c r="E170" t="s">
        <v>41</v>
      </c>
      <c r="F170">
        <v>9602</v>
      </c>
      <c r="G170" s="139">
        <v>2010</v>
      </c>
      <c r="H170" s="306" t="s">
        <v>151</v>
      </c>
      <c r="I170">
        <v>600</v>
      </c>
    </row>
    <row r="171" spans="1:9" ht="14.25" customHeight="1">
      <c r="A171" s="1" t="str">
        <f t="shared" si="2"/>
        <v>CD96022010m09</v>
      </c>
      <c r="B171" s="1">
        <v>6553</v>
      </c>
      <c r="C171" s="210">
        <v>4</v>
      </c>
      <c r="D171" s="1">
        <v>552</v>
      </c>
      <c r="E171" t="s">
        <v>41</v>
      </c>
      <c r="F171">
        <v>9602</v>
      </c>
      <c r="G171" s="139">
        <v>2010</v>
      </c>
      <c r="H171" s="306" t="s">
        <v>152</v>
      </c>
      <c r="I171">
        <v>552</v>
      </c>
    </row>
    <row r="172" spans="1:9" ht="14.25" customHeight="1">
      <c r="A172" s="1" t="str">
        <f t="shared" si="2"/>
        <v>CD96022010m10</v>
      </c>
      <c r="B172" s="1">
        <v>6553</v>
      </c>
      <c r="C172" s="210">
        <v>3</v>
      </c>
      <c r="D172" s="1">
        <v>533</v>
      </c>
      <c r="E172" t="s">
        <v>41</v>
      </c>
      <c r="F172">
        <v>9602</v>
      </c>
      <c r="G172" s="139">
        <v>2010</v>
      </c>
      <c r="H172" s="306" t="s">
        <v>153</v>
      </c>
      <c r="I172">
        <v>533</v>
      </c>
    </row>
    <row r="173" spans="1:9" ht="14.25" customHeight="1">
      <c r="A173" s="1" t="str">
        <f t="shared" si="2"/>
        <v>CD96022010m11</v>
      </c>
      <c r="B173" s="1">
        <v>6553</v>
      </c>
      <c r="C173" s="210">
        <v>2</v>
      </c>
      <c r="D173" s="1">
        <v>478</v>
      </c>
      <c r="E173" t="s">
        <v>41</v>
      </c>
      <c r="F173">
        <v>9602</v>
      </c>
      <c r="G173" s="139">
        <v>2010</v>
      </c>
      <c r="H173" s="306" t="s">
        <v>154</v>
      </c>
      <c r="I173">
        <v>478</v>
      </c>
    </row>
    <row r="174" spans="1:9" ht="14.25" customHeight="1">
      <c r="A174" s="1" t="str">
        <f t="shared" si="2"/>
        <v>CD96022010m12</v>
      </c>
      <c r="B174" s="1">
        <v>6553</v>
      </c>
      <c r="C174" s="210">
        <v>1</v>
      </c>
      <c r="D174" s="1">
        <v>486</v>
      </c>
      <c r="E174" t="s">
        <v>41</v>
      </c>
      <c r="F174">
        <v>9602</v>
      </c>
      <c r="G174" s="139">
        <v>2010</v>
      </c>
      <c r="H174" s="306" t="s">
        <v>155</v>
      </c>
      <c r="I174">
        <v>486</v>
      </c>
    </row>
    <row r="175" spans="1:9" ht="14.25" customHeight="1">
      <c r="A175" s="1" t="str">
        <f t="shared" si="2"/>
        <v>CD96032010m01</v>
      </c>
      <c r="B175" s="1">
        <v>76530</v>
      </c>
      <c r="C175" s="210">
        <v>12</v>
      </c>
      <c r="D175" s="1">
        <v>5700</v>
      </c>
      <c r="E175" t="s">
        <v>41</v>
      </c>
      <c r="F175">
        <v>9603</v>
      </c>
      <c r="G175" s="139">
        <v>2010</v>
      </c>
      <c r="H175" s="306" t="s">
        <v>144</v>
      </c>
      <c r="I175">
        <v>5700</v>
      </c>
    </row>
    <row r="176" spans="1:9" ht="14.25" customHeight="1">
      <c r="A176" s="1" t="str">
        <f t="shared" si="2"/>
        <v>CD96032010m02</v>
      </c>
      <c r="B176" s="1">
        <v>76530</v>
      </c>
      <c r="C176" s="210">
        <v>11</v>
      </c>
      <c r="D176" s="1">
        <v>6945</v>
      </c>
      <c r="E176" t="s">
        <v>41</v>
      </c>
      <c r="F176">
        <v>9603</v>
      </c>
      <c r="G176" s="139">
        <v>2010</v>
      </c>
      <c r="H176" s="306" t="s">
        <v>145</v>
      </c>
      <c r="I176">
        <v>6945</v>
      </c>
    </row>
    <row r="177" spans="1:9" ht="14.25" customHeight="1">
      <c r="A177" s="1" t="str">
        <f t="shared" si="2"/>
        <v>CD96032010m03</v>
      </c>
      <c r="B177" s="1">
        <v>76530</v>
      </c>
      <c r="C177" s="210">
        <v>10</v>
      </c>
      <c r="D177" s="1">
        <v>7347</v>
      </c>
      <c r="E177" t="s">
        <v>41</v>
      </c>
      <c r="F177">
        <v>9603</v>
      </c>
      <c r="G177" s="139">
        <v>2010</v>
      </c>
      <c r="H177" s="306" t="s">
        <v>146</v>
      </c>
      <c r="I177">
        <v>7347</v>
      </c>
    </row>
    <row r="178" spans="1:9" ht="14.25" customHeight="1">
      <c r="A178" s="1" t="str">
        <f t="shared" si="2"/>
        <v>CD96032010m04</v>
      </c>
      <c r="B178" s="1">
        <v>76530</v>
      </c>
      <c r="C178" s="210">
        <v>9</v>
      </c>
      <c r="D178" s="1">
        <v>7077</v>
      </c>
      <c r="E178" t="s">
        <v>41</v>
      </c>
      <c r="F178">
        <v>9603</v>
      </c>
      <c r="G178" s="139">
        <v>2010</v>
      </c>
      <c r="H178" s="306" t="s">
        <v>147</v>
      </c>
      <c r="I178">
        <v>7077</v>
      </c>
    </row>
    <row r="179" spans="1:9" ht="14.25" customHeight="1">
      <c r="A179" s="1" t="str">
        <f t="shared" si="2"/>
        <v>CD96032010m05</v>
      </c>
      <c r="B179" s="1">
        <v>76530</v>
      </c>
      <c r="C179" s="210">
        <v>8</v>
      </c>
      <c r="D179" s="1">
        <v>6677</v>
      </c>
      <c r="E179" t="s">
        <v>41</v>
      </c>
      <c r="F179">
        <v>9603</v>
      </c>
      <c r="G179" s="139">
        <v>2010</v>
      </c>
      <c r="H179" s="306" t="s">
        <v>148</v>
      </c>
      <c r="I179">
        <v>6677</v>
      </c>
    </row>
    <row r="180" spans="1:9" ht="14.25" customHeight="1">
      <c r="A180" s="1" t="str">
        <f t="shared" si="2"/>
        <v>CD96032010m06</v>
      </c>
      <c r="B180" s="1">
        <v>76530</v>
      </c>
      <c r="C180" s="210">
        <v>7</v>
      </c>
      <c r="D180" s="1">
        <v>6623</v>
      </c>
      <c r="E180" t="s">
        <v>41</v>
      </c>
      <c r="F180">
        <v>9603</v>
      </c>
      <c r="G180" s="139">
        <v>2010</v>
      </c>
      <c r="H180" s="306" t="s">
        <v>149</v>
      </c>
      <c r="I180">
        <v>6623</v>
      </c>
    </row>
    <row r="181" spans="1:9" ht="14.25" customHeight="1">
      <c r="A181" s="1" t="str">
        <f t="shared" si="2"/>
        <v>CD96032010m07</v>
      </c>
      <c r="B181" s="1">
        <v>76530</v>
      </c>
      <c r="C181" s="210">
        <v>6</v>
      </c>
      <c r="D181" s="1">
        <v>6401</v>
      </c>
      <c r="E181" t="s">
        <v>41</v>
      </c>
      <c r="F181">
        <v>9603</v>
      </c>
      <c r="G181" s="139">
        <v>2010</v>
      </c>
      <c r="H181" s="306" t="s">
        <v>150</v>
      </c>
      <c r="I181">
        <v>6401</v>
      </c>
    </row>
    <row r="182" spans="1:9" ht="14.25" customHeight="1">
      <c r="A182" s="1" t="str">
        <f t="shared" si="2"/>
        <v>CD96032010m08</v>
      </c>
      <c r="B182" s="1">
        <v>76530</v>
      </c>
      <c r="C182" s="210">
        <v>5</v>
      </c>
      <c r="D182" s="1">
        <v>6284</v>
      </c>
      <c r="E182" t="s">
        <v>41</v>
      </c>
      <c r="F182">
        <v>9603</v>
      </c>
      <c r="G182" s="139">
        <v>2010</v>
      </c>
      <c r="H182" s="306" t="s">
        <v>151</v>
      </c>
      <c r="I182">
        <v>6284</v>
      </c>
    </row>
    <row r="183" spans="1:9" ht="14.25" customHeight="1">
      <c r="A183" s="1" t="str">
        <f t="shared" si="2"/>
        <v>CD96032010m09</v>
      </c>
      <c r="B183" s="1">
        <v>76530</v>
      </c>
      <c r="C183" s="210">
        <v>4</v>
      </c>
      <c r="D183" s="1">
        <v>6435</v>
      </c>
      <c r="E183" t="s">
        <v>41</v>
      </c>
      <c r="F183">
        <v>9603</v>
      </c>
      <c r="G183" s="139">
        <v>2010</v>
      </c>
      <c r="H183" s="306" t="s">
        <v>152</v>
      </c>
      <c r="I183">
        <v>6435</v>
      </c>
    </row>
    <row r="184" spans="1:9" ht="14.25" customHeight="1">
      <c r="A184" s="1" t="str">
        <f t="shared" si="2"/>
        <v>CD96032010m10</v>
      </c>
      <c r="B184" s="1">
        <v>76530</v>
      </c>
      <c r="C184" s="210">
        <v>3</v>
      </c>
      <c r="D184" s="1">
        <v>6298</v>
      </c>
      <c r="E184" t="s">
        <v>41</v>
      </c>
      <c r="F184">
        <v>9603</v>
      </c>
      <c r="G184" s="139">
        <v>2010</v>
      </c>
      <c r="H184" s="306" t="s">
        <v>153</v>
      </c>
      <c r="I184">
        <v>6298</v>
      </c>
    </row>
    <row r="185" spans="1:9" ht="14.25" customHeight="1">
      <c r="A185" s="1" t="str">
        <f t="shared" si="2"/>
        <v>CD96032010m11</v>
      </c>
      <c r="B185" s="1">
        <v>76530</v>
      </c>
      <c r="C185" s="210">
        <v>2</v>
      </c>
      <c r="D185" s="1">
        <v>5553</v>
      </c>
      <c r="E185" t="s">
        <v>41</v>
      </c>
      <c r="F185">
        <v>9603</v>
      </c>
      <c r="G185" s="139">
        <v>2010</v>
      </c>
      <c r="H185" s="306" t="s">
        <v>154</v>
      </c>
      <c r="I185">
        <v>5553</v>
      </c>
    </row>
    <row r="186" spans="1:9" ht="14.25" customHeight="1">
      <c r="A186" s="1" t="str">
        <f t="shared" si="2"/>
        <v>CD96032010m12</v>
      </c>
      <c r="B186" s="1">
        <v>76530</v>
      </c>
      <c r="C186" s="210">
        <v>1</v>
      </c>
      <c r="D186" s="1">
        <v>5190</v>
      </c>
      <c r="E186" t="s">
        <v>41</v>
      </c>
      <c r="F186">
        <v>9603</v>
      </c>
      <c r="G186" s="139">
        <v>2010</v>
      </c>
      <c r="H186" s="306" t="s">
        <v>155</v>
      </c>
      <c r="I186">
        <v>5190</v>
      </c>
    </row>
    <row r="187" spans="1:9" ht="14.25" customHeight="1">
      <c r="A187" s="1" t="str">
        <f t="shared" si="2"/>
        <v>CD96042010m01</v>
      </c>
      <c r="B187" s="1">
        <v>13560</v>
      </c>
      <c r="C187" s="210">
        <v>12</v>
      </c>
      <c r="D187" s="1">
        <v>987</v>
      </c>
      <c r="E187" t="s">
        <v>41</v>
      </c>
      <c r="F187">
        <v>9604</v>
      </c>
      <c r="G187" s="139">
        <v>2010</v>
      </c>
      <c r="H187" s="306" t="s">
        <v>144</v>
      </c>
      <c r="I187">
        <v>987</v>
      </c>
    </row>
    <row r="188" spans="1:9" ht="14.25" customHeight="1">
      <c r="A188" s="1" t="str">
        <f t="shared" si="2"/>
        <v>CD96042010m02</v>
      </c>
      <c r="B188" s="1">
        <v>13560</v>
      </c>
      <c r="C188" s="210">
        <v>11</v>
      </c>
      <c r="D188" s="1">
        <v>1215</v>
      </c>
      <c r="E188" t="s">
        <v>41</v>
      </c>
      <c r="F188">
        <v>9604</v>
      </c>
      <c r="G188" s="139">
        <v>2010</v>
      </c>
      <c r="H188" s="306" t="s">
        <v>145</v>
      </c>
      <c r="I188">
        <v>1215</v>
      </c>
    </row>
    <row r="189" spans="1:9" ht="14.25" customHeight="1">
      <c r="A189" s="1" t="str">
        <f t="shared" si="2"/>
        <v>CD96042010m03</v>
      </c>
      <c r="B189" s="1">
        <v>13560</v>
      </c>
      <c r="C189" s="210">
        <v>10</v>
      </c>
      <c r="D189" s="1">
        <v>1307</v>
      </c>
      <c r="E189" t="s">
        <v>41</v>
      </c>
      <c r="F189">
        <v>9604</v>
      </c>
      <c r="G189" s="139">
        <v>2010</v>
      </c>
      <c r="H189" s="306" t="s">
        <v>146</v>
      </c>
      <c r="I189">
        <v>1307</v>
      </c>
    </row>
    <row r="190" spans="1:9" ht="14.25" customHeight="1">
      <c r="A190" s="1" t="str">
        <f t="shared" si="2"/>
        <v>CD96042010m04</v>
      </c>
      <c r="B190" s="1">
        <v>13560</v>
      </c>
      <c r="C190" s="210">
        <v>9</v>
      </c>
      <c r="D190" s="1">
        <v>1245</v>
      </c>
      <c r="E190" t="s">
        <v>41</v>
      </c>
      <c r="F190">
        <v>9604</v>
      </c>
      <c r="G190" s="139">
        <v>2010</v>
      </c>
      <c r="H190" s="306" t="s">
        <v>147</v>
      </c>
      <c r="I190">
        <v>1245</v>
      </c>
    </row>
    <row r="191" spans="1:9" ht="14.25" customHeight="1">
      <c r="A191" s="1" t="str">
        <f t="shared" si="2"/>
        <v>CD96042010m05</v>
      </c>
      <c r="B191" s="1">
        <v>13560</v>
      </c>
      <c r="C191" s="210">
        <v>8</v>
      </c>
      <c r="D191" s="1">
        <v>1138</v>
      </c>
      <c r="E191" t="s">
        <v>41</v>
      </c>
      <c r="F191">
        <v>9604</v>
      </c>
      <c r="G191" s="139">
        <v>2010</v>
      </c>
      <c r="H191" s="306" t="s">
        <v>148</v>
      </c>
      <c r="I191">
        <v>1138</v>
      </c>
    </row>
    <row r="192" spans="1:9" ht="14.25" customHeight="1">
      <c r="A192" s="1" t="str">
        <f t="shared" si="2"/>
        <v>CD96042010m06</v>
      </c>
      <c r="B192" s="1">
        <v>13560</v>
      </c>
      <c r="C192" s="210">
        <v>7</v>
      </c>
      <c r="D192" s="1">
        <v>1152</v>
      </c>
      <c r="E192" t="s">
        <v>41</v>
      </c>
      <c r="F192">
        <v>9604</v>
      </c>
      <c r="G192" s="139">
        <v>2010</v>
      </c>
      <c r="H192" s="306" t="s">
        <v>149</v>
      </c>
      <c r="I192">
        <v>1152</v>
      </c>
    </row>
    <row r="193" spans="1:9" ht="14.25" customHeight="1">
      <c r="A193" s="1" t="str">
        <f t="shared" si="2"/>
        <v>CD96042010m07</v>
      </c>
      <c r="B193" s="1">
        <v>13560</v>
      </c>
      <c r="C193" s="210">
        <v>6</v>
      </c>
      <c r="D193" s="1">
        <v>1122</v>
      </c>
      <c r="E193" t="s">
        <v>41</v>
      </c>
      <c r="F193">
        <v>9604</v>
      </c>
      <c r="G193" s="139">
        <v>2010</v>
      </c>
      <c r="H193" s="306" t="s">
        <v>150</v>
      </c>
      <c r="I193">
        <v>1122</v>
      </c>
    </row>
    <row r="194" spans="1:9" ht="14.25" customHeight="1">
      <c r="A194" s="1" t="str">
        <f t="shared" si="2"/>
        <v>CD96042010m08</v>
      </c>
      <c r="B194" s="1">
        <v>13560</v>
      </c>
      <c r="C194" s="210">
        <v>5</v>
      </c>
      <c r="D194" s="1">
        <v>1111</v>
      </c>
      <c r="E194" t="s">
        <v>41</v>
      </c>
      <c r="F194">
        <v>9604</v>
      </c>
      <c r="G194" s="139">
        <v>2010</v>
      </c>
      <c r="H194" s="306" t="s">
        <v>151</v>
      </c>
      <c r="I194">
        <v>1111</v>
      </c>
    </row>
    <row r="195" spans="1:9" ht="14.25" customHeight="1">
      <c r="A195" s="1" t="str">
        <f t="shared" si="2"/>
        <v>CD96042010m09</v>
      </c>
      <c r="B195" s="1">
        <v>13560</v>
      </c>
      <c r="C195" s="210">
        <v>4</v>
      </c>
      <c r="D195" s="1">
        <v>1138</v>
      </c>
      <c r="E195" t="s">
        <v>41</v>
      </c>
      <c r="F195">
        <v>9604</v>
      </c>
      <c r="G195" s="139">
        <v>2010</v>
      </c>
      <c r="H195" s="306" t="s">
        <v>152</v>
      </c>
      <c r="I195">
        <v>1138</v>
      </c>
    </row>
    <row r="196" spans="1:9" ht="14.25" customHeight="1">
      <c r="A196" s="1" t="str">
        <f t="shared" si="2"/>
        <v>CD96042010m10</v>
      </c>
      <c r="B196" s="1">
        <v>13560</v>
      </c>
      <c r="C196" s="210">
        <v>3</v>
      </c>
      <c r="D196" s="1">
        <v>1149</v>
      </c>
      <c r="E196" t="s">
        <v>41</v>
      </c>
      <c r="F196">
        <v>9604</v>
      </c>
      <c r="G196" s="139">
        <v>2010</v>
      </c>
      <c r="H196" s="306" t="s">
        <v>153</v>
      </c>
      <c r="I196">
        <v>1149</v>
      </c>
    </row>
    <row r="197" spans="1:9" ht="14.25" customHeight="1">
      <c r="A197" s="1" t="str">
        <f t="shared" si="2"/>
        <v>CD96042010m11</v>
      </c>
      <c r="B197" s="1">
        <v>13560</v>
      </c>
      <c r="C197" s="210">
        <v>2</v>
      </c>
      <c r="D197" s="1">
        <v>1053</v>
      </c>
      <c r="E197" t="s">
        <v>41</v>
      </c>
      <c r="F197">
        <v>9604</v>
      </c>
      <c r="G197" s="139">
        <v>2010</v>
      </c>
      <c r="H197" s="306" t="s">
        <v>154</v>
      </c>
      <c r="I197">
        <v>1053</v>
      </c>
    </row>
    <row r="198" spans="1:9" ht="14.25" customHeight="1">
      <c r="A198" s="1" t="str">
        <f t="shared" si="2"/>
        <v>CD96042010m12</v>
      </c>
      <c r="B198" s="1">
        <v>13560</v>
      </c>
      <c r="C198" s="210">
        <v>1</v>
      </c>
      <c r="D198" s="1">
        <v>943</v>
      </c>
      <c r="E198" t="s">
        <v>41</v>
      </c>
      <c r="F198">
        <v>9604</v>
      </c>
      <c r="G198" s="139">
        <v>2010</v>
      </c>
      <c r="H198" s="306" t="s">
        <v>155</v>
      </c>
      <c r="I198">
        <v>943</v>
      </c>
    </row>
    <row r="199" spans="1:9" ht="14.25" customHeight="1">
      <c r="A199" s="1" t="str">
        <f t="shared" si="2"/>
        <v>CD96052010m01</v>
      </c>
      <c r="B199" s="1">
        <v>48290</v>
      </c>
      <c r="C199" s="210">
        <v>12</v>
      </c>
      <c r="D199" s="1">
        <v>3590</v>
      </c>
      <c r="E199" t="s">
        <v>41</v>
      </c>
      <c r="F199">
        <v>9605</v>
      </c>
      <c r="G199" s="139">
        <v>2010</v>
      </c>
      <c r="H199" s="306" t="s">
        <v>144</v>
      </c>
      <c r="I199">
        <v>3590</v>
      </c>
    </row>
    <row r="200" spans="1:9" ht="14.25" customHeight="1">
      <c r="A200" s="1" t="str">
        <f t="shared" ref="A200:A263" si="3">TRIM(E200&amp;F200&amp;G200&amp;H200)</f>
        <v>CD96052010m02</v>
      </c>
      <c r="B200" s="1">
        <v>48290</v>
      </c>
      <c r="C200" s="210">
        <v>11</v>
      </c>
      <c r="D200" s="1">
        <v>4270</v>
      </c>
      <c r="E200" t="s">
        <v>41</v>
      </c>
      <c r="F200">
        <v>9605</v>
      </c>
      <c r="G200" s="139">
        <v>2010</v>
      </c>
      <c r="H200" s="306" t="s">
        <v>145</v>
      </c>
      <c r="I200">
        <v>4270</v>
      </c>
    </row>
    <row r="201" spans="1:9" ht="14.25" customHeight="1">
      <c r="A201" s="1" t="str">
        <f t="shared" si="3"/>
        <v>CD96052010m03</v>
      </c>
      <c r="B201" s="1">
        <v>48290</v>
      </c>
      <c r="C201" s="210">
        <v>10</v>
      </c>
      <c r="D201" s="1">
        <v>4582</v>
      </c>
      <c r="E201" t="s">
        <v>41</v>
      </c>
      <c r="F201">
        <v>9605</v>
      </c>
      <c r="G201" s="139">
        <v>2010</v>
      </c>
      <c r="H201" s="306" t="s">
        <v>146</v>
      </c>
      <c r="I201">
        <v>4582</v>
      </c>
    </row>
    <row r="202" spans="1:9" ht="14.25" customHeight="1">
      <c r="A202" s="1" t="str">
        <f t="shared" si="3"/>
        <v>CD96052010m04</v>
      </c>
      <c r="B202" s="1">
        <v>48290</v>
      </c>
      <c r="C202" s="210">
        <v>9</v>
      </c>
      <c r="D202" s="1">
        <v>4525</v>
      </c>
      <c r="E202" t="s">
        <v>41</v>
      </c>
      <c r="F202">
        <v>9605</v>
      </c>
      <c r="G202" s="139">
        <v>2010</v>
      </c>
      <c r="H202" s="306" t="s">
        <v>147</v>
      </c>
      <c r="I202">
        <v>4525</v>
      </c>
    </row>
    <row r="203" spans="1:9" ht="14.25" customHeight="1">
      <c r="A203" s="1" t="str">
        <f t="shared" si="3"/>
        <v>CD96052010m05</v>
      </c>
      <c r="B203" s="1">
        <v>48290</v>
      </c>
      <c r="C203" s="210">
        <v>8</v>
      </c>
      <c r="D203" s="1">
        <v>4256</v>
      </c>
      <c r="E203" t="s">
        <v>41</v>
      </c>
      <c r="F203">
        <v>9605</v>
      </c>
      <c r="G203" s="139">
        <v>2010</v>
      </c>
      <c r="H203" s="306" t="s">
        <v>148</v>
      </c>
      <c r="I203">
        <v>4256</v>
      </c>
    </row>
    <row r="204" spans="1:9" ht="14.25" customHeight="1">
      <c r="A204" s="1" t="str">
        <f t="shared" si="3"/>
        <v>CD96052010m06</v>
      </c>
      <c r="B204" s="1">
        <v>48290</v>
      </c>
      <c r="C204" s="210">
        <v>7</v>
      </c>
      <c r="D204" s="1">
        <v>4290</v>
      </c>
      <c r="E204" t="s">
        <v>41</v>
      </c>
      <c r="F204">
        <v>9605</v>
      </c>
      <c r="G204" s="139">
        <v>2010</v>
      </c>
      <c r="H204" s="306" t="s">
        <v>149</v>
      </c>
      <c r="I204">
        <v>4290</v>
      </c>
    </row>
    <row r="205" spans="1:9" ht="14.25" customHeight="1">
      <c r="A205" s="1" t="str">
        <f t="shared" si="3"/>
        <v>CD96052010m07</v>
      </c>
      <c r="B205" s="1">
        <v>48290</v>
      </c>
      <c r="C205" s="210">
        <v>6</v>
      </c>
      <c r="D205" s="1">
        <v>4167</v>
      </c>
      <c r="E205" t="s">
        <v>41</v>
      </c>
      <c r="F205">
        <v>9605</v>
      </c>
      <c r="G205" s="139">
        <v>2010</v>
      </c>
      <c r="H205" s="306" t="s">
        <v>150</v>
      </c>
      <c r="I205">
        <v>4167</v>
      </c>
    </row>
    <row r="206" spans="1:9" ht="14.25" customHeight="1">
      <c r="A206" s="1" t="str">
        <f t="shared" si="3"/>
        <v>CD96052010m08</v>
      </c>
      <c r="B206" s="1">
        <v>48290</v>
      </c>
      <c r="C206" s="210">
        <v>5</v>
      </c>
      <c r="D206" s="1">
        <v>4099</v>
      </c>
      <c r="E206" t="s">
        <v>41</v>
      </c>
      <c r="F206">
        <v>9605</v>
      </c>
      <c r="G206" s="139">
        <v>2010</v>
      </c>
      <c r="H206" s="306" t="s">
        <v>151</v>
      </c>
      <c r="I206">
        <v>4099</v>
      </c>
    </row>
    <row r="207" spans="1:9" ht="14.25" customHeight="1">
      <c r="A207" s="1" t="str">
        <f t="shared" si="3"/>
        <v>CD96052010m09</v>
      </c>
      <c r="B207" s="1">
        <v>48290</v>
      </c>
      <c r="C207" s="210">
        <v>4</v>
      </c>
      <c r="D207" s="1">
        <v>3944</v>
      </c>
      <c r="E207" t="s">
        <v>41</v>
      </c>
      <c r="F207">
        <v>9605</v>
      </c>
      <c r="G207" s="139">
        <v>2010</v>
      </c>
      <c r="H207" s="306" t="s">
        <v>152</v>
      </c>
      <c r="I207">
        <v>3944</v>
      </c>
    </row>
    <row r="208" spans="1:9" ht="14.25" customHeight="1">
      <c r="A208" s="1" t="str">
        <f t="shared" si="3"/>
        <v>CD96052010m10</v>
      </c>
      <c r="B208" s="1">
        <v>48290</v>
      </c>
      <c r="C208" s="210">
        <v>3</v>
      </c>
      <c r="D208" s="1">
        <v>4000</v>
      </c>
      <c r="E208" t="s">
        <v>41</v>
      </c>
      <c r="F208">
        <v>9605</v>
      </c>
      <c r="G208" s="139">
        <v>2010</v>
      </c>
      <c r="H208" s="306" t="s">
        <v>153</v>
      </c>
      <c r="I208">
        <v>4000</v>
      </c>
    </row>
    <row r="209" spans="1:9" ht="14.25" customHeight="1">
      <c r="A209" s="1" t="str">
        <f t="shared" si="3"/>
        <v>CD96052010m11</v>
      </c>
      <c r="B209" s="1">
        <v>48290</v>
      </c>
      <c r="C209" s="210">
        <v>2</v>
      </c>
      <c r="D209" s="1">
        <v>3369</v>
      </c>
      <c r="E209" t="s">
        <v>41</v>
      </c>
      <c r="F209">
        <v>9605</v>
      </c>
      <c r="G209" s="139">
        <v>2010</v>
      </c>
      <c r="H209" s="306" t="s">
        <v>154</v>
      </c>
      <c r="I209">
        <v>3369</v>
      </c>
    </row>
    <row r="210" spans="1:9" ht="14.25" customHeight="1">
      <c r="A210" s="1" t="str">
        <f t="shared" si="3"/>
        <v>CD96052010m12</v>
      </c>
      <c r="B210" s="1">
        <v>48290</v>
      </c>
      <c r="C210" s="210">
        <v>1</v>
      </c>
      <c r="D210" s="1">
        <v>3198</v>
      </c>
      <c r="E210" t="s">
        <v>41</v>
      </c>
      <c r="F210">
        <v>9605</v>
      </c>
      <c r="G210" s="139">
        <v>2010</v>
      </c>
      <c r="H210" s="306" t="s">
        <v>155</v>
      </c>
      <c r="I210">
        <v>3198</v>
      </c>
    </row>
    <row r="211" spans="1:9" ht="14.25" customHeight="1">
      <c r="A211" s="1" t="str">
        <f t="shared" si="3"/>
        <v>CD96062010m01</v>
      </c>
      <c r="B211" s="1">
        <v>8226</v>
      </c>
      <c r="C211" s="210">
        <v>12</v>
      </c>
      <c r="D211" s="1">
        <v>590</v>
      </c>
      <c r="E211" t="s">
        <v>41</v>
      </c>
      <c r="F211">
        <v>9606</v>
      </c>
      <c r="G211" s="139">
        <v>2010</v>
      </c>
      <c r="H211" s="306" t="s">
        <v>144</v>
      </c>
      <c r="I211">
        <v>590</v>
      </c>
    </row>
    <row r="212" spans="1:9" ht="14.25" customHeight="1">
      <c r="A212" s="1" t="str">
        <f t="shared" si="3"/>
        <v>CD96062010m02</v>
      </c>
      <c r="B212" s="1">
        <v>8226</v>
      </c>
      <c r="C212" s="210">
        <v>11</v>
      </c>
      <c r="D212" s="1">
        <v>713</v>
      </c>
      <c r="E212" t="s">
        <v>41</v>
      </c>
      <c r="F212">
        <v>9606</v>
      </c>
      <c r="G212" s="139">
        <v>2010</v>
      </c>
      <c r="H212" s="306" t="s">
        <v>145</v>
      </c>
      <c r="I212">
        <v>713</v>
      </c>
    </row>
    <row r="213" spans="1:9" ht="14.25" customHeight="1">
      <c r="A213" s="1" t="str">
        <f t="shared" si="3"/>
        <v>CD96062010m03</v>
      </c>
      <c r="B213" s="1">
        <v>8226</v>
      </c>
      <c r="C213" s="210">
        <v>10</v>
      </c>
      <c r="D213" s="1">
        <v>785</v>
      </c>
      <c r="E213" t="s">
        <v>41</v>
      </c>
      <c r="F213">
        <v>9606</v>
      </c>
      <c r="G213" s="139">
        <v>2010</v>
      </c>
      <c r="H213" s="306" t="s">
        <v>146</v>
      </c>
      <c r="I213">
        <v>785</v>
      </c>
    </row>
    <row r="214" spans="1:9" ht="14.25" customHeight="1">
      <c r="A214" s="1" t="str">
        <f t="shared" si="3"/>
        <v>CD96062010m04</v>
      </c>
      <c r="B214" s="1">
        <v>8226</v>
      </c>
      <c r="C214" s="210">
        <v>9</v>
      </c>
      <c r="D214" s="1">
        <v>765</v>
      </c>
      <c r="E214" t="s">
        <v>41</v>
      </c>
      <c r="F214">
        <v>9606</v>
      </c>
      <c r="G214" s="139">
        <v>2010</v>
      </c>
      <c r="H214" s="306" t="s">
        <v>147</v>
      </c>
      <c r="I214">
        <v>765</v>
      </c>
    </row>
    <row r="215" spans="1:9" ht="14.25" customHeight="1">
      <c r="A215" s="1" t="str">
        <f t="shared" si="3"/>
        <v>CD96062010m05</v>
      </c>
      <c r="B215" s="1">
        <v>8226</v>
      </c>
      <c r="C215" s="210">
        <v>8</v>
      </c>
      <c r="D215" s="1">
        <v>692</v>
      </c>
      <c r="E215" t="s">
        <v>41</v>
      </c>
      <c r="F215">
        <v>9606</v>
      </c>
      <c r="G215" s="139">
        <v>2010</v>
      </c>
      <c r="H215" s="306" t="s">
        <v>148</v>
      </c>
      <c r="I215">
        <v>692</v>
      </c>
    </row>
    <row r="216" spans="1:9" ht="14.25" customHeight="1">
      <c r="A216" s="1" t="str">
        <f t="shared" si="3"/>
        <v>CD96062010m06</v>
      </c>
      <c r="B216" s="1">
        <v>8226</v>
      </c>
      <c r="C216" s="210">
        <v>7</v>
      </c>
      <c r="D216" s="1">
        <v>698</v>
      </c>
      <c r="E216" t="s">
        <v>41</v>
      </c>
      <c r="F216">
        <v>9606</v>
      </c>
      <c r="G216" s="139">
        <v>2010</v>
      </c>
      <c r="H216" s="306" t="s">
        <v>149</v>
      </c>
      <c r="I216">
        <v>698</v>
      </c>
    </row>
    <row r="217" spans="1:9" ht="14.25" customHeight="1">
      <c r="A217" s="1" t="str">
        <f t="shared" si="3"/>
        <v>CD96062010m07</v>
      </c>
      <c r="B217" s="1">
        <v>8226</v>
      </c>
      <c r="C217" s="210">
        <v>6</v>
      </c>
      <c r="D217" s="1">
        <v>686</v>
      </c>
      <c r="E217" t="s">
        <v>41</v>
      </c>
      <c r="F217">
        <v>9606</v>
      </c>
      <c r="G217" s="139">
        <v>2010</v>
      </c>
      <c r="H217" s="306" t="s">
        <v>150</v>
      </c>
      <c r="I217">
        <v>686</v>
      </c>
    </row>
    <row r="218" spans="1:9" ht="14.25" customHeight="1">
      <c r="A218" s="1" t="str">
        <f t="shared" si="3"/>
        <v>CD96062010m08</v>
      </c>
      <c r="B218" s="1">
        <v>8226</v>
      </c>
      <c r="C218" s="210">
        <v>5</v>
      </c>
      <c r="D218" s="1">
        <v>693</v>
      </c>
      <c r="E218" t="s">
        <v>41</v>
      </c>
      <c r="F218">
        <v>9606</v>
      </c>
      <c r="G218" s="139">
        <v>2010</v>
      </c>
      <c r="H218" s="306" t="s">
        <v>151</v>
      </c>
      <c r="I218">
        <v>693</v>
      </c>
    </row>
    <row r="219" spans="1:9" ht="14.25" customHeight="1">
      <c r="A219" s="1" t="str">
        <f t="shared" si="3"/>
        <v>CD96062010m09</v>
      </c>
      <c r="B219" s="1">
        <v>8226</v>
      </c>
      <c r="C219" s="210">
        <v>4</v>
      </c>
      <c r="D219" s="1">
        <v>676</v>
      </c>
      <c r="E219" t="s">
        <v>41</v>
      </c>
      <c r="F219">
        <v>9606</v>
      </c>
      <c r="G219" s="139">
        <v>2010</v>
      </c>
      <c r="H219" s="306" t="s">
        <v>152</v>
      </c>
      <c r="I219">
        <v>676</v>
      </c>
    </row>
    <row r="220" spans="1:9" ht="14.25" customHeight="1">
      <c r="A220" s="1" t="str">
        <f t="shared" si="3"/>
        <v>CD96062010m10</v>
      </c>
      <c r="B220" s="1">
        <v>8226</v>
      </c>
      <c r="C220" s="210">
        <v>3</v>
      </c>
      <c r="D220" s="1">
        <v>723</v>
      </c>
      <c r="E220" t="s">
        <v>41</v>
      </c>
      <c r="F220">
        <v>9606</v>
      </c>
      <c r="G220" s="139">
        <v>2010</v>
      </c>
      <c r="H220" s="306" t="s">
        <v>153</v>
      </c>
      <c r="I220">
        <v>723</v>
      </c>
    </row>
    <row r="221" spans="1:9" ht="14.25" customHeight="1">
      <c r="A221" s="1" t="str">
        <f t="shared" si="3"/>
        <v>CD96062010m11</v>
      </c>
      <c r="B221" s="1">
        <v>8226</v>
      </c>
      <c r="C221" s="210">
        <v>2</v>
      </c>
      <c r="D221" s="1">
        <v>641</v>
      </c>
      <c r="E221" t="s">
        <v>41</v>
      </c>
      <c r="F221">
        <v>9606</v>
      </c>
      <c r="G221" s="139">
        <v>2010</v>
      </c>
      <c r="H221" s="306" t="s">
        <v>154</v>
      </c>
      <c r="I221">
        <v>641</v>
      </c>
    </row>
    <row r="222" spans="1:9" ht="14.25" customHeight="1">
      <c r="A222" s="1" t="str">
        <f t="shared" si="3"/>
        <v>CD96062010m12</v>
      </c>
      <c r="B222" s="1">
        <v>8226</v>
      </c>
      <c r="C222" s="210">
        <v>1</v>
      </c>
      <c r="D222" s="1">
        <v>564</v>
      </c>
      <c r="E222" t="s">
        <v>41</v>
      </c>
      <c r="F222">
        <v>9606</v>
      </c>
      <c r="G222" s="139">
        <v>2010</v>
      </c>
      <c r="H222" s="306" t="s">
        <v>155</v>
      </c>
      <c r="I222">
        <v>564</v>
      </c>
    </row>
    <row r="223" spans="1:9" ht="14.25" customHeight="1">
      <c r="A223" s="1" t="str">
        <f t="shared" si="3"/>
        <v>MZ-T96012010m01</v>
      </c>
      <c r="B223" s="1">
        <v>1512</v>
      </c>
      <c r="C223" s="210">
        <v>12</v>
      </c>
      <c r="D223" s="1">
        <v>122</v>
      </c>
      <c r="E223" t="s">
        <v>329</v>
      </c>
      <c r="F223">
        <v>9601</v>
      </c>
      <c r="G223" s="139">
        <v>2010</v>
      </c>
      <c r="H223" s="306" t="s">
        <v>144</v>
      </c>
      <c r="I223">
        <v>122</v>
      </c>
    </row>
    <row r="224" spans="1:9" ht="14.25" customHeight="1">
      <c r="A224" s="1" t="str">
        <f t="shared" si="3"/>
        <v>MZ-T96012010m02</v>
      </c>
      <c r="B224" s="1">
        <v>1512</v>
      </c>
      <c r="C224" s="210">
        <v>11</v>
      </c>
      <c r="D224" s="1">
        <v>131</v>
      </c>
      <c r="E224" t="s">
        <v>329</v>
      </c>
      <c r="F224">
        <v>9601</v>
      </c>
      <c r="G224" s="139">
        <v>2010</v>
      </c>
      <c r="H224" s="306" t="s">
        <v>145</v>
      </c>
      <c r="I224">
        <v>131</v>
      </c>
    </row>
    <row r="225" spans="1:9" ht="14.25" customHeight="1">
      <c r="A225" s="1" t="str">
        <f t="shared" si="3"/>
        <v>MZ-T96012010m03</v>
      </c>
      <c r="B225" s="1">
        <v>1512</v>
      </c>
      <c r="C225" s="210">
        <v>10</v>
      </c>
      <c r="D225" s="1">
        <v>136</v>
      </c>
      <c r="E225" t="s">
        <v>329</v>
      </c>
      <c r="F225">
        <v>9601</v>
      </c>
      <c r="G225" s="139">
        <v>2010</v>
      </c>
      <c r="H225" s="306" t="s">
        <v>146</v>
      </c>
      <c r="I225">
        <v>136</v>
      </c>
    </row>
    <row r="226" spans="1:9" ht="14.25" customHeight="1">
      <c r="A226" s="1" t="str">
        <f t="shared" si="3"/>
        <v>MZ-T96012010m04</v>
      </c>
      <c r="B226" s="1">
        <v>1512</v>
      </c>
      <c r="C226" s="210">
        <v>9</v>
      </c>
      <c r="D226" s="1">
        <v>131</v>
      </c>
      <c r="E226" t="s">
        <v>329</v>
      </c>
      <c r="F226">
        <v>9601</v>
      </c>
      <c r="G226" s="139">
        <v>2010</v>
      </c>
      <c r="H226" s="306" t="s">
        <v>147</v>
      </c>
      <c r="I226">
        <v>131</v>
      </c>
    </row>
    <row r="227" spans="1:9" ht="14.25" customHeight="1">
      <c r="A227" s="1" t="str">
        <f t="shared" si="3"/>
        <v>MZ-T96012010m05</v>
      </c>
      <c r="B227" s="1">
        <v>1512</v>
      </c>
      <c r="C227" s="210">
        <v>8</v>
      </c>
      <c r="D227" s="1">
        <v>123</v>
      </c>
      <c r="E227" t="s">
        <v>329</v>
      </c>
      <c r="F227">
        <v>9601</v>
      </c>
      <c r="G227" s="139">
        <v>2010</v>
      </c>
      <c r="H227" s="306" t="s">
        <v>148</v>
      </c>
      <c r="I227">
        <v>123</v>
      </c>
    </row>
    <row r="228" spans="1:9" ht="14.25" customHeight="1">
      <c r="A228" s="1" t="str">
        <f t="shared" si="3"/>
        <v>MZ-T96012010m06</v>
      </c>
      <c r="B228" s="1">
        <v>1512</v>
      </c>
      <c r="C228" s="210">
        <v>7</v>
      </c>
      <c r="D228" s="1">
        <v>125</v>
      </c>
      <c r="E228" t="s">
        <v>329</v>
      </c>
      <c r="F228">
        <v>9601</v>
      </c>
      <c r="G228" s="139">
        <v>2010</v>
      </c>
      <c r="H228" s="306" t="s">
        <v>149</v>
      </c>
      <c r="I228">
        <v>125</v>
      </c>
    </row>
    <row r="229" spans="1:9" ht="14.25" customHeight="1">
      <c r="A229" s="1" t="str">
        <f t="shared" si="3"/>
        <v>MZ-T96012010m07</v>
      </c>
      <c r="B229" s="1">
        <v>1512</v>
      </c>
      <c r="C229" s="210">
        <v>6</v>
      </c>
      <c r="D229" s="1">
        <v>125</v>
      </c>
      <c r="E229" t="s">
        <v>329</v>
      </c>
      <c r="F229">
        <v>9601</v>
      </c>
      <c r="G229" s="139">
        <v>2010</v>
      </c>
      <c r="H229" s="306" t="s">
        <v>150</v>
      </c>
      <c r="I229">
        <v>125</v>
      </c>
    </row>
    <row r="230" spans="1:9" ht="14.25" customHeight="1">
      <c r="A230" s="1" t="str">
        <f t="shared" si="3"/>
        <v>MZ-T96012010m08</v>
      </c>
      <c r="B230" s="1">
        <v>1512</v>
      </c>
      <c r="C230" s="210">
        <v>5</v>
      </c>
      <c r="D230" s="1">
        <v>142</v>
      </c>
      <c r="E230" t="s">
        <v>329</v>
      </c>
      <c r="F230">
        <v>9601</v>
      </c>
      <c r="G230" s="139">
        <v>2010</v>
      </c>
      <c r="H230" s="306" t="s">
        <v>151</v>
      </c>
      <c r="I230">
        <v>142</v>
      </c>
    </row>
    <row r="231" spans="1:9" ht="14.25" customHeight="1">
      <c r="A231" s="1" t="str">
        <f t="shared" si="3"/>
        <v>MZ-T96012010m09</v>
      </c>
      <c r="B231" s="1">
        <v>1512</v>
      </c>
      <c r="C231" s="210">
        <v>4</v>
      </c>
      <c r="D231" s="1">
        <v>131</v>
      </c>
      <c r="E231" t="s">
        <v>329</v>
      </c>
      <c r="F231">
        <v>9601</v>
      </c>
      <c r="G231" s="139">
        <v>2010</v>
      </c>
      <c r="H231" s="306" t="s">
        <v>152</v>
      </c>
      <c r="I231">
        <v>131</v>
      </c>
    </row>
    <row r="232" spans="1:9" ht="14.25" customHeight="1">
      <c r="A232" s="1" t="str">
        <f t="shared" si="3"/>
        <v>MZ-T96012010m10</v>
      </c>
      <c r="B232" s="1">
        <v>1512</v>
      </c>
      <c r="C232" s="210">
        <v>3</v>
      </c>
      <c r="D232" s="1">
        <v>120</v>
      </c>
      <c r="E232" t="s">
        <v>329</v>
      </c>
      <c r="F232">
        <v>9601</v>
      </c>
      <c r="G232" s="139">
        <v>2010</v>
      </c>
      <c r="H232" s="306" t="s">
        <v>153</v>
      </c>
      <c r="I232">
        <v>120</v>
      </c>
    </row>
    <row r="233" spans="1:9" ht="14.25" customHeight="1">
      <c r="A233" s="1" t="str">
        <f t="shared" si="3"/>
        <v>MZ-T96012010m11</v>
      </c>
      <c r="B233" s="1">
        <v>1512</v>
      </c>
      <c r="C233" s="210">
        <v>2</v>
      </c>
      <c r="D233" s="1">
        <v>112</v>
      </c>
      <c r="E233" t="s">
        <v>329</v>
      </c>
      <c r="F233">
        <v>9601</v>
      </c>
      <c r="G233" s="139">
        <v>2010</v>
      </c>
      <c r="H233" s="306" t="s">
        <v>154</v>
      </c>
      <c r="I233">
        <v>112</v>
      </c>
    </row>
    <row r="234" spans="1:9" ht="14.25" customHeight="1">
      <c r="A234" s="1" t="str">
        <f t="shared" si="3"/>
        <v>MZ-T96012010m12</v>
      </c>
      <c r="B234" s="1">
        <v>1512</v>
      </c>
      <c r="C234" s="210">
        <v>1</v>
      </c>
      <c r="D234" s="1">
        <v>114</v>
      </c>
      <c r="E234" t="s">
        <v>329</v>
      </c>
      <c r="F234">
        <v>9601</v>
      </c>
      <c r="G234" s="139">
        <v>2010</v>
      </c>
      <c r="H234" s="306" t="s">
        <v>155</v>
      </c>
      <c r="I234">
        <v>114</v>
      </c>
    </row>
    <row r="235" spans="1:9" ht="14.25" customHeight="1">
      <c r="A235" s="1" t="str">
        <f t="shared" si="3"/>
        <v>MZ-T96022010m01</v>
      </c>
      <c r="B235" s="1">
        <v>154</v>
      </c>
      <c r="C235" s="210">
        <v>12</v>
      </c>
      <c r="D235" s="1">
        <v>13</v>
      </c>
      <c r="E235" t="s">
        <v>329</v>
      </c>
      <c r="F235">
        <v>9602</v>
      </c>
      <c r="G235" s="139">
        <v>2010</v>
      </c>
      <c r="H235" s="306" t="s">
        <v>144</v>
      </c>
      <c r="I235">
        <v>13</v>
      </c>
    </row>
    <row r="236" spans="1:9" ht="14.25" customHeight="1">
      <c r="A236" s="1" t="str">
        <f t="shared" si="3"/>
        <v>MZ-T96022010m02</v>
      </c>
      <c r="B236" s="1">
        <v>154</v>
      </c>
      <c r="C236" s="210">
        <v>11</v>
      </c>
      <c r="D236" s="1">
        <v>13</v>
      </c>
      <c r="E236" t="s">
        <v>329</v>
      </c>
      <c r="F236">
        <v>9602</v>
      </c>
      <c r="G236" s="139">
        <v>2010</v>
      </c>
      <c r="H236" s="306" t="s">
        <v>145</v>
      </c>
      <c r="I236">
        <v>13</v>
      </c>
    </row>
    <row r="237" spans="1:9" ht="14.25" customHeight="1">
      <c r="A237" s="1" t="str">
        <f t="shared" si="3"/>
        <v>MZ-T96022010m03</v>
      </c>
      <c r="B237" s="1">
        <v>154</v>
      </c>
      <c r="C237" s="210">
        <v>10</v>
      </c>
      <c r="D237" s="1">
        <v>14</v>
      </c>
      <c r="E237" t="s">
        <v>329</v>
      </c>
      <c r="F237">
        <v>9602</v>
      </c>
      <c r="G237" s="139">
        <v>2010</v>
      </c>
      <c r="H237" s="306" t="s">
        <v>146</v>
      </c>
      <c r="I237">
        <v>14</v>
      </c>
    </row>
    <row r="238" spans="1:9" ht="14.25" customHeight="1">
      <c r="A238" s="1" t="str">
        <f t="shared" si="3"/>
        <v>MZ-T96022010m04</v>
      </c>
      <c r="B238" s="1">
        <v>154</v>
      </c>
      <c r="C238" s="210">
        <v>9</v>
      </c>
      <c r="D238" s="1">
        <v>14</v>
      </c>
      <c r="E238" t="s">
        <v>329</v>
      </c>
      <c r="F238">
        <v>9602</v>
      </c>
      <c r="G238" s="139">
        <v>2010</v>
      </c>
      <c r="H238" s="306" t="s">
        <v>147</v>
      </c>
      <c r="I238">
        <v>14</v>
      </c>
    </row>
    <row r="239" spans="1:9" ht="14.25" customHeight="1">
      <c r="A239" s="1" t="str">
        <f t="shared" si="3"/>
        <v>MZ-T96022010m05</v>
      </c>
      <c r="B239" s="1">
        <v>154</v>
      </c>
      <c r="C239" s="210">
        <v>8</v>
      </c>
      <c r="D239" s="1">
        <v>12</v>
      </c>
      <c r="E239" t="s">
        <v>329</v>
      </c>
      <c r="F239">
        <v>9602</v>
      </c>
      <c r="G239" s="139">
        <v>2010</v>
      </c>
      <c r="H239" s="306" t="s">
        <v>148</v>
      </c>
      <c r="I239">
        <v>12</v>
      </c>
    </row>
    <row r="240" spans="1:9" ht="14.25" customHeight="1">
      <c r="A240" s="1" t="str">
        <f t="shared" si="3"/>
        <v>MZ-T96022010m06</v>
      </c>
      <c r="B240" s="1">
        <v>154</v>
      </c>
      <c r="C240" s="210">
        <v>7</v>
      </c>
      <c r="D240" s="1">
        <v>13</v>
      </c>
      <c r="E240" t="s">
        <v>329</v>
      </c>
      <c r="F240">
        <v>9602</v>
      </c>
      <c r="G240" s="139">
        <v>2010</v>
      </c>
      <c r="H240" s="306" t="s">
        <v>149</v>
      </c>
      <c r="I240">
        <v>13</v>
      </c>
    </row>
    <row r="241" spans="1:9" ht="14.25" customHeight="1">
      <c r="A241" s="1" t="str">
        <f t="shared" si="3"/>
        <v>MZ-T96022010m07</v>
      </c>
      <c r="B241" s="1">
        <v>154</v>
      </c>
      <c r="C241" s="210">
        <v>6</v>
      </c>
      <c r="D241" s="1">
        <v>13</v>
      </c>
      <c r="E241" t="s">
        <v>329</v>
      </c>
      <c r="F241">
        <v>9602</v>
      </c>
      <c r="G241" s="139">
        <v>2010</v>
      </c>
      <c r="H241" s="306" t="s">
        <v>150</v>
      </c>
      <c r="I241">
        <v>13</v>
      </c>
    </row>
    <row r="242" spans="1:9" ht="14.25" customHeight="1">
      <c r="A242" s="1" t="str">
        <f t="shared" si="3"/>
        <v>MZ-T96022010m08</v>
      </c>
      <c r="B242" s="1">
        <v>154</v>
      </c>
      <c r="C242" s="210">
        <v>5</v>
      </c>
      <c r="D242" s="1">
        <v>14</v>
      </c>
      <c r="E242" t="s">
        <v>329</v>
      </c>
      <c r="F242">
        <v>9602</v>
      </c>
      <c r="G242" s="139">
        <v>2010</v>
      </c>
      <c r="H242" s="306" t="s">
        <v>151</v>
      </c>
      <c r="I242">
        <v>14</v>
      </c>
    </row>
    <row r="243" spans="1:9" ht="14.25" customHeight="1">
      <c r="A243" s="1" t="str">
        <f t="shared" si="3"/>
        <v>MZ-T96022010m09</v>
      </c>
      <c r="B243" s="1">
        <v>154</v>
      </c>
      <c r="C243" s="210">
        <v>4</v>
      </c>
      <c r="D243" s="1">
        <v>13</v>
      </c>
      <c r="E243" t="s">
        <v>329</v>
      </c>
      <c r="F243">
        <v>9602</v>
      </c>
      <c r="G243" s="139">
        <v>2010</v>
      </c>
      <c r="H243" s="306" t="s">
        <v>152</v>
      </c>
      <c r="I243">
        <v>13</v>
      </c>
    </row>
    <row r="244" spans="1:9" ht="14.25" customHeight="1">
      <c r="A244" s="1" t="str">
        <f t="shared" si="3"/>
        <v>MZ-T96022010m10</v>
      </c>
      <c r="B244" s="1">
        <v>154</v>
      </c>
      <c r="C244" s="210">
        <v>3</v>
      </c>
      <c r="D244" s="1">
        <v>12</v>
      </c>
      <c r="E244" t="s">
        <v>329</v>
      </c>
      <c r="F244">
        <v>9602</v>
      </c>
      <c r="G244" s="139">
        <v>2010</v>
      </c>
      <c r="H244" s="306" t="s">
        <v>153</v>
      </c>
      <c r="I244">
        <v>12</v>
      </c>
    </row>
    <row r="245" spans="1:9" ht="14.25" customHeight="1">
      <c r="A245" s="1" t="str">
        <f t="shared" si="3"/>
        <v>MZ-T96022010m11</v>
      </c>
      <c r="B245" s="1">
        <v>154</v>
      </c>
      <c r="C245" s="210">
        <v>2</v>
      </c>
      <c r="D245" s="1">
        <v>11</v>
      </c>
      <c r="E245" t="s">
        <v>329</v>
      </c>
      <c r="F245">
        <v>9602</v>
      </c>
      <c r="G245" s="139">
        <v>2010</v>
      </c>
      <c r="H245" s="306" t="s">
        <v>154</v>
      </c>
      <c r="I245">
        <v>11</v>
      </c>
    </row>
    <row r="246" spans="1:9" ht="14.25" customHeight="1">
      <c r="A246" s="1" t="str">
        <f t="shared" si="3"/>
        <v>MZ-T96022010m12</v>
      </c>
      <c r="B246" s="1">
        <v>154</v>
      </c>
      <c r="C246" s="210">
        <v>1</v>
      </c>
      <c r="D246" s="1">
        <v>12</v>
      </c>
      <c r="E246" t="s">
        <v>329</v>
      </c>
      <c r="F246">
        <v>9602</v>
      </c>
      <c r="G246" s="139">
        <v>2010</v>
      </c>
      <c r="H246" s="306" t="s">
        <v>155</v>
      </c>
      <c r="I246">
        <v>12</v>
      </c>
    </row>
    <row r="247" spans="1:9" ht="14.25" customHeight="1">
      <c r="A247" s="1" t="str">
        <f t="shared" si="3"/>
        <v>MZ-T96032010m01</v>
      </c>
      <c r="B247" s="1">
        <v>3097</v>
      </c>
      <c r="C247" s="210">
        <v>12</v>
      </c>
      <c r="D247" s="1">
        <v>246</v>
      </c>
      <c r="E247" t="s">
        <v>329</v>
      </c>
      <c r="F247">
        <v>9603</v>
      </c>
      <c r="G247" s="139">
        <v>2010</v>
      </c>
      <c r="H247" s="306" t="s">
        <v>144</v>
      </c>
      <c r="I247">
        <v>246</v>
      </c>
    </row>
    <row r="248" spans="1:9" ht="14.25" customHeight="1">
      <c r="A248" s="1" t="str">
        <f t="shared" si="3"/>
        <v>MZ-T96032010m02</v>
      </c>
      <c r="B248" s="1">
        <v>3097</v>
      </c>
      <c r="C248" s="210">
        <v>11</v>
      </c>
      <c r="D248" s="1">
        <v>268</v>
      </c>
      <c r="E248" t="s">
        <v>329</v>
      </c>
      <c r="F248">
        <v>9603</v>
      </c>
      <c r="G248" s="139">
        <v>2010</v>
      </c>
      <c r="H248" s="306" t="s">
        <v>145</v>
      </c>
      <c r="I248">
        <v>268</v>
      </c>
    </row>
    <row r="249" spans="1:9" ht="14.25" customHeight="1">
      <c r="A249" s="1" t="str">
        <f t="shared" si="3"/>
        <v>MZ-T96032010m03</v>
      </c>
      <c r="B249" s="1">
        <v>3097</v>
      </c>
      <c r="C249" s="210">
        <v>10</v>
      </c>
      <c r="D249" s="1">
        <v>243</v>
      </c>
      <c r="E249" t="s">
        <v>329</v>
      </c>
      <c r="F249">
        <v>9603</v>
      </c>
      <c r="G249" s="139">
        <v>2010</v>
      </c>
      <c r="H249" s="306" t="s">
        <v>146</v>
      </c>
      <c r="I249">
        <v>243</v>
      </c>
    </row>
    <row r="250" spans="1:9" ht="14.25" customHeight="1">
      <c r="A250" s="1" t="str">
        <f t="shared" si="3"/>
        <v>MZ-T96032010m04</v>
      </c>
      <c r="B250" s="1">
        <v>3097</v>
      </c>
      <c r="C250" s="210">
        <v>9</v>
      </c>
      <c r="D250" s="1">
        <v>266</v>
      </c>
      <c r="E250" t="s">
        <v>329</v>
      </c>
      <c r="F250">
        <v>9603</v>
      </c>
      <c r="G250" s="139">
        <v>2010</v>
      </c>
      <c r="H250" s="306" t="s">
        <v>147</v>
      </c>
      <c r="I250">
        <v>266</v>
      </c>
    </row>
    <row r="251" spans="1:9" ht="14.25" customHeight="1">
      <c r="A251" s="1" t="str">
        <f t="shared" si="3"/>
        <v>MZ-T96032010m05</v>
      </c>
      <c r="B251" s="1">
        <v>3097</v>
      </c>
      <c r="C251" s="210">
        <v>8</v>
      </c>
      <c r="D251" s="1">
        <v>252</v>
      </c>
      <c r="E251" t="s">
        <v>329</v>
      </c>
      <c r="F251">
        <v>9603</v>
      </c>
      <c r="G251" s="139">
        <v>2010</v>
      </c>
      <c r="H251" s="306" t="s">
        <v>148</v>
      </c>
      <c r="I251">
        <v>252</v>
      </c>
    </row>
    <row r="252" spans="1:9" ht="14.25" customHeight="1">
      <c r="A252" s="1" t="str">
        <f t="shared" si="3"/>
        <v>MZ-T96032010m06</v>
      </c>
      <c r="B252" s="1">
        <v>3097</v>
      </c>
      <c r="C252" s="210">
        <v>7</v>
      </c>
      <c r="D252" s="1">
        <v>300</v>
      </c>
      <c r="E252" t="s">
        <v>329</v>
      </c>
      <c r="F252">
        <v>9603</v>
      </c>
      <c r="G252" s="139">
        <v>2010</v>
      </c>
      <c r="H252" s="306" t="s">
        <v>149</v>
      </c>
      <c r="I252">
        <v>300</v>
      </c>
    </row>
    <row r="253" spans="1:9" ht="14.25" customHeight="1">
      <c r="A253" s="1" t="str">
        <f t="shared" si="3"/>
        <v>MZ-T96032010m07</v>
      </c>
      <c r="B253" s="1">
        <v>3097</v>
      </c>
      <c r="C253" s="210">
        <v>6</v>
      </c>
      <c r="D253" s="1">
        <v>283</v>
      </c>
      <c r="E253" t="s">
        <v>329</v>
      </c>
      <c r="F253">
        <v>9603</v>
      </c>
      <c r="G253" s="139">
        <v>2010</v>
      </c>
      <c r="H253" s="306" t="s">
        <v>150</v>
      </c>
      <c r="I253">
        <v>283</v>
      </c>
    </row>
    <row r="254" spans="1:9" ht="14.25" customHeight="1">
      <c r="A254" s="1" t="str">
        <f t="shared" si="3"/>
        <v>MZ-T96032010m08</v>
      </c>
      <c r="B254" s="1">
        <v>3097</v>
      </c>
      <c r="C254" s="210">
        <v>5</v>
      </c>
      <c r="D254" s="1">
        <v>268</v>
      </c>
      <c r="E254" t="s">
        <v>329</v>
      </c>
      <c r="F254">
        <v>9603</v>
      </c>
      <c r="G254" s="139">
        <v>2010</v>
      </c>
      <c r="H254" s="306" t="s">
        <v>151</v>
      </c>
      <c r="I254">
        <v>268</v>
      </c>
    </row>
    <row r="255" spans="1:9" ht="14.25" customHeight="1">
      <c r="A255" s="1" t="str">
        <f t="shared" si="3"/>
        <v>MZ-T96032010m09</v>
      </c>
      <c r="B255" s="1">
        <v>3097</v>
      </c>
      <c r="C255" s="210">
        <v>4</v>
      </c>
      <c r="D255" s="1">
        <v>267</v>
      </c>
      <c r="E255" t="s">
        <v>329</v>
      </c>
      <c r="F255">
        <v>9603</v>
      </c>
      <c r="G255" s="139">
        <v>2010</v>
      </c>
      <c r="H255" s="306" t="s">
        <v>152</v>
      </c>
      <c r="I255">
        <v>267</v>
      </c>
    </row>
    <row r="256" spans="1:9" ht="14.25" customHeight="1">
      <c r="A256" s="1" t="str">
        <f t="shared" si="3"/>
        <v>MZ-T96032010m10</v>
      </c>
      <c r="B256" s="1">
        <v>3097</v>
      </c>
      <c r="C256" s="210">
        <v>3</v>
      </c>
      <c r="D256" s="1">
        <v>257</v>
      </c>
      <c r="E256" t="s">
        <v>329</v>
      </c>
      <c r="F256">
        <v>9603</v>
      </c>
      <c r="G256" s="139">
        <v>2010</v>
      </c>
      <c r="H256" s="306" t="s">
        <v>153</v>
      </c>
      <c r="I256">
        <v>257</v>
      </c>
    </row>
    <row r="257" spans="1:9" ht="14.25" customHeight="1">
      <c r="A257" s="1" t="str">
        <f t="shared" si="3"/>
        <v>MZ-T96032010m11</v>
      </c>
      <c r="B257" s="1">
        <v>3097</v>
      </c>
      <c r="C257" s="210">
        <v>2</v>
      </c>
      <c r="D257" s="1">
        <v>185</v>
      </c>
      <c r="E257" t="s">
        <v>329</v>
      </c>
      <c r="F257">
        <v>9603</v>
      </c>
      <c r="G257" s="139">
        <v>2010</v>
      </c>
      <c r="H257" s="306" t="s">
        <v>154</v>
      </c>
      <c r="I257">
        <v>185</v>
      </c>
    </row>
    <row r="258" spans="1:9" ht="14.25" customHeight="1">
      <c r="A258" s="1" t="str">
        <f t="shared" si="3"/>
        <v>MZ-T96032010m12</v>
      </c>
      <c r="B258" s="1">
        <v>3097</v>
      </c>
      <c r="C258" s="210">
        <v>1</v>
      </c>
      <c r="D258" s="1">
        <v>262</v>
      </c>
      <c r="E258" t="s">
        <v>329</v>
      </c>
      <c r="F258">
        <v>9603</v>
      </c>
      <c r="G258" s="139">
        <v>2010</v>
      </c>
      <c r="H258" s="306" t="s">
        <v>155</v>
      </c>
      <c r="I258">
        <v>262</v>
      </c>
    </row>
    <row r="259" spans="1:9" ht="14.25" customHeight="1">
      <c r="A259" s="1" t="str">
        <f t="shared" si="3"/>
        <v>MZ-T96042010m01</v>
      </c>
      <c r="B259" s="1">
        <v>525</v>
      </c>
      <c r="C259" s="210">
        <v>12</v>
      </c>
      <c r="D259" s="1">
        <v>41</v>
      </c>
      <c r="E259" t="s">
        <v>329</v>
      </c>
      <c r="F259">
        <v>9604</v>
      </c>
      <c r="G259" s="139">
        <v>2010</v>
      </c>
      <c r="H259" s="306" t="s">
        <v>144</v>
      </c>
      <c r="I259">
        <v>41</v>
      </c>
    </row>
    <row r="260" spans="1:9" ht="14.25" customHeight="1">
      <c r="A260" s="1" t="str">
        <f t="shared" si="3"/>
        <v>MZ-T96042010m02</v>
      </c>
      <c r="B260" s="1">
        <v>525</v>
      </c>
      <c r="C260" s="210">
        <v>11</v>
      </c>
      <c r="D260" s="1">
        <v>44</v>
      </c>
      <c r="E260" t="s">
        <v>329</v>
      </c>
      <c r="F260">
        <v>9604</v>
      </c>
      <c r="G260" s="139">
        <v>2010</v>
      </c>
      <c r="H260" s="306" t="s">
        <v>145</v>
      </c>
      <c r="I260">
        <v>44</v>
      </c>
    </row>
    <row r="261" spans="1:9" ht="14.25" customHeight="1">
      <c r="A261" s="1" t="str">
        <f t="shared" si="3"/>
        <v>MZ-T96042010m03</v>
      </c>
      <c r="B261" s="1">
        <v>525</v>
      </c>
      <c r="C261" s="210">
        <v>10</v>
      </c>
      <c r="D261" s="1">
        <v>41</v>
      </c>
      <c r="E261" t="s">
        <v>329</v>
      </c>
      <c r="F261">
        <v>9604</v>
      </c>
      <c r="G261" s="139">
        <v>2010</v>
      </c>
      <c r="H261" s="306" t="s">
        <v>146</v>
      </c>
      <c r="I261">
        <v>41</v>
      </c>
    </row>
    <row r="262" spans="1:9" ht="14.25" customHeight="1">
      <c r="A262" s="1" t="str">
        <f t="shared" si="3"/>
        <v>MZ-T96042010m04</v>
      </c>
      <c r="B262" s="1">
        <v>525</v>
      </c>
      <c r="C262" s="210">
        <v>9</v>
      </c>
      <c r="D262" s="1">
        <v>44</v>
      </c>
      <c r="E262" t="s">
        <v>329</v>
      </c>
      <c r="F262">
        <v>9604</v>
      </c>
      <c r="G262" s="139">
        <v>2010</v>
      </c>
      <c r="H262" s="306" t="s">
        <v>147</v>
      </c>
      <c r="I262">
        <v>44</v>
      </c>
    </row>
    <row r="263" spans="1:9" ht="14.25" customHeight="1">
      <c r="A263" s="1" t="str">
        <f t="shared" si="3"/>
        <v>MZ-T96042010m05</v>
      </c>
      <c r="B263" s="1">
        <v>525</v>
      </c>
      <c r="C263" s="210">
        <v>8</v>
      </c>
      <c r="D263" s="1">
        <v>41</v>
      </c>
      <c r="E263" t="s">
        <v>329</v>
      </c>
      <c r="F263">
        <v>9604</v>
      </c>
      <c r="G263" s="139">
        <v>2010</v>
      </c>
      <c r="H263" s="306" t="s">
        <v>148</v>
      </c>
      <c r="I263">
        <v>41</v>
      </c>
    </row>
    <row r="264" spans="1:9" ht="14.25" customHeight="1">
      <c r="A264" s="1" t="str">
        <f t="shared" ref="A264:A327" si="4">TRIM(E264&amp;F264&amp;G264&amp;H264)</f>
        <v>MZ-T96042010m06</v>
      </c>
      <c r="B264" s="1">
        <v>525</v>
      </c>
      <c r="C264" s="210">
        <v>7</v>
      </c>
      <c r="D264" s="1">
        <v>51</v>
      </c>
      <c r="E264" t="s">
        <v>329</v>
      </c>
      <c r="F264">
        <v>9604</v>
      </c>
      <c r="G264" s="139">
        <v>2010</v>
      </c>
      <c r="H264" s="306" t="s">
        <v>149</v>
      </c>
      <c r="I264">
        <v>51</v>
      </c>
    </row>
    <row r="265" spans="1:9" ht="14.25" customHeight="1">
      <c r="A265" s="1" t="str">
        <f t="shared" si="4"/>
        <v>MZ-T96042010m07</v>
      </c>
      <c r="B265" s="1">
        <v>525</v>
      </c>
      <c r="C265" s="210">
        <v>6</v>
      </c>
      <c r="D265" s="1">
        <v>54</v>
      </c>
      <c r="E265" t="s">
        <v>329</v>
      </c>
      <c r="F265">
        <v>9604</v>
      </c>
      <c r="G265" s="139">
        <v>2010</v>
      </c>
      <c r="H265" s="306" t="s">
        <v>150</v>
      </c>
      <c r="I265">
        <v>54</v>
      </c>
    </row>
    <row r="266" spans="1:9" ht="14.25" customHeight="1">
      <c r="A266" s="1" t="str">
        <f t="shared" si="4"/>
        <v>MZ-T96042010m08</v>
      </c>
      <c r="B266" s="1">
        <v>525</v>
      </c>
      <c r="C266" s="210">
        <v>5</v>
      </c>
      <c r="D266" s="1">
        <v>46</v>
      </c>
      <c r="E266" t="s">
        <v>329</v>
      </c>
      <c r="F266">
        <v>9604</v>
      </c>
      <c r="G266" s="139">
        <v>2010</v>
      </c>
      <c r="H266" s="306" t="s">
        <v>151</v>
      </c>
      <c r="I266">
        <v>46</v>
      </c>
    </row>
    <row r="267" spans="1:9" ht="14.25" customHeight="1">
      <c r="A267" s="1" t="str">
        <f t="shared" si="4"/>
        <v>MZ-T96042010m09</v>
      </c>
      <c r="B267" s="1">
        <v>525</v>
      </c>
      <c r="C267" s="210">
        <v>4</v>
      </c>
      <c r="D267" s="1">
        <v>45</v>
      </c>
      <c r="E267" t="s">
        <v>329</v>
      </c>
      <c r="F267">
        <v>9604</v>
      </c>
      <c r="G267" s="139">
        <v>2010</v>
      </c>
      <c r="H267" s="306" t="s">
        <v>152</v>
      </c>
      <c r="I267">
        <v>45</v>
      </c>
    </row>
    <row r="268" spans="1:9" ht="14.25" customHeight="1">
      <c r="A268" s="1" t="str">
        <f t="shared" si="4"/>
        <v>MZ-T96042010m10</v>
      </c>
      <c r="B268" s="1">
        <v>525</v>
      </c>
      <c r="C268" s="210">
        <v>3</v>
      </c>
      <c r="D268" s="1">
        <v>44</v>
      </c>
      <c r="E268" t="s">
        <v>329</v>
      </c>
      <c r="F268">
        <v>9604</v>
      </c>
      <c r="G268" s="139">
        <v>2010</v>
      </c>
      <c r="H268" s="306" t="s">
        <v>153</v>
      </c>
      <c r="I268">
        <v>44</v>
      </c>
    </row>
    <row r="269" spans="1:9" ht="14.25" customHeight="1">
      <c r="A269" s="1" t="str">
        <f t="shared" si="4"/>
        <v>MZ-T96042010m11</v>
      </c>
      <c r="B269" s="1">
        <v>525</v>
      </c>
      <c r="C269" s="210">
        <v>2</v>
      </c>
      <c r="D269" s="1">
        <v>30</v>
      </c>
      <c r="E269" t="s">
        <v>329</v>
      </c>
      <c r="F269">
        <v>9604</v>
      </c>
      <c r="G269" s="139">
        <v>2010</v>
      </c>
      <c r="H269" s="306" t="s">
        <v>154</v>
      </c>
      <c r="I269">
        <v>30</v>
      </c>
    </row>
    <row r="270" spans="1:9" ht="14.25" customHeight="1">
      <c r="A270" s="1" t="str">
        <f t="shared" si="4"/>
        <v>MZ-T96042010m12</v>
      </c>
      <c r="B270" s="1">
        <v>525</v>
      </c>
      <c r="C270" s="210">
        <v>1</v>
      </c>
      <c r="D270" s="1">
        <v>44</v>
      </c>
      <c r="E270" t="s">
        <v>329</v>
      </c>
      <c r="F270">
        <v>9604</v>
      </c>
      <c r="G270" s="139">
        <v>2010</v>
      </c>
      <c r="H270" s="306" t="s">
        <v>155</v>
      </c>
      <c r="I270">
        <v>44</v>
      </c>
    </row>
    <row r="271" spans="1:9" ht="14.25" customHeight="1">
      <c r="A271" s="1" t="str">
        <f t="shared" si="4"/>
        <v>MZ-T96052010m01</v>
      </c>
      <c r="B271" s="1">
        <v>3075</v>
      </c>
      <c r="C271" s="210">
        <v>12</v>
      </c>
      <c r="D271" s="1">
        <v>246</v>
      </c>
      <c r="E271" t="s">
        <v>329</v>
      </c>
      <c r="F271">
        <v>9605</v>
      </c>
      <c r="G271" s="139">
        <v>2010</v>
      </c>
      <c r="H271" s="306" t="s">
        <v>144</v>
      </c>
      <c r="I271">
        <v>246</v>
      </c>
    </row>
    <row r="272" spans="1:9" ht="14.25" customHeight="1">
      <c r="A272" s="1" t="str">
        <f t="shared" si="4"/>
        <v>MZ-T96052010m02</v>
      </c>
      <c r="B272" s="1">
        <v>3075</v>
      </c>
      <c r="C272" s="210">
        <v>11</v>
      </c>
      <c r="D272" s="1">
        <v>265</v>
      </c>
      <c r="E272" t="s">
        <v>329</v>
      </c>
      <c r="F272">
        <v>9605</v>
      </c>
      <c r="G272" s="139">
        <v>2010</v>
      </c>
      <c r="H272" s="306" t="s">
        <v>145</v>
      </c>
      <c r="I272">
        <v>265</v>
      </c>
    </row>
    <row r="273" spans="1:9" ht="14.25" customHeight="1">
      <c r="A273" s="1" t="str">
        <f t="shared" si="4"/>
        <v>MZ-T96052010m03</v>
      </c>
      <c r="B273" s="1">
        <v>3075</v>
      </c>
      <c r="C273" s="210">
        <v>10</v>
      </c>
      <c r="D273" s="1">
        <v>242</v>
      </c>
      <c r="E273" t="s">
        <v>329</v>
      </c>
      <c r="F273">
        <v>9605</v>
      </c>
      <c r="G273" s="139">
        <v>2010</v>
      </c>
      <c r="H273" s="306" t="s">
        <v>146</v>
      </c>
      <c r="I273">
        <v>242</v>
      </c>
    </row>
    <row r="274" spans="1:9" ht="14.25" customHeight="1">
      <c r="A274" s="1" t="str">
        <f t="shared" si="4"/>
        <v>MZ-T96052010m04</v>
      </c>
      <c r="B274" s="1">
        <v>3075</v>
      </c>
      <c r="C274" s="210">
        <v>9</v>
      </c>
      <c r="D274" s="1">
        <v>264</v>
      </c>
      <c r="E274" t="s">
        <v>329</v>
      </c>
      <c r="F274">
        <v>9605</v>
      </c>
      <c r="G274" s="139">
        <v>2010</v>
      </c>
      <c r="H274" s="306" t="s">
        <v>147</v>
      </c>
      <c r="I274">
        <v>264</v>
      </c>
    </row>
    <row r="275" spans="1:9" ht="14.25" customHeight="1">
      <c r="A275" s="1" t="str">
        <f t="shared" si="4"/>
        <v>MZ-T96052010m05</v>
      </c>
      <c r="B275" s="1">
        <v>3075</v>
      </c>
      <c r="C275" s="210">
        <v>8</v>
      </c>
      <c r="D275" s="1">
        <v>251</v>
      </c>
      <c r="E275" t="s">
        <v>329</v>
      </c>
      <c r="F275">
        <v>9605</v>
      </c>
      <c r="G275" s="139">
        <v>2010</v>
      </c>
      <c r="H275" s="306" t="s">
        <v>148</v>
      </c>
      <c r="I275">
        <v>251</v>
      </c>
    </row>
    <row r="276" spans="1:9" ht="14.25" customHeight="1">
      <c r="A276" s="1" t="str">
        <f t="shared" si="4"/>
        <v>MZ-T96052010m06</v>
      </c>
      <c r="B276" s="1">
        <v>3075</v>
      </c>
      <c r="C276" s="210">
        <v>7</v>
      </c>
      <c r="D276" s="1">
        <v>292</v>
      </c>
      <c r="E276" t="s">
        <v>329</v>
      </c>
      <c r="F276">
        <v>9605</v>
      </c>
      <c r="G276" s="139">
        <v>2010</v>
      </c>
      <c r="H276" s="306" t="s">
        <v>149</v>
      </c>
      <c r="I276">
        <v>292</v>
      </c>
    </row>
    <row r="277" spans="1:9" ht="14.25" customHeight="1">
      <c r="A277" s="1" t="str">
        <f t="shared" si="4"/>
        <v>MZ-T96052010m07</v>
      </c>
      <c r="B277" s="1">
        <v>3075</v>
      </c>
      <c r="C277" s="210">
        <v>6</v>
      </c>
      <c r="D277" s="1">
        <v>283</v>
      </c>
      <c r="E277" t="s">
        <v>329</v>
      </c>
      <c r="F277">
        <v>9605</v>
      </c>
      <c r="G277" s="139">
        <v>2010</v>
      </c>
      <c r="H277" s="306" t="s">
        <v>150</v>
      </c>
      <c r="I277">
        <v>283</v>
      </c>
    </row>
    <row r="278" spans="1:9" ht="14.25" customHeight="1">
      <c r="A278" s="1" t="str">
        <f t="shared" si="4"/>
        <v>MZ-T96052010m08</v>
      </c>
      <c r="B278" s="1">
        <v>3075</v>
      </c>
      <c r="C278" s="210">
        <v>5</v>
      </c>
      <c r="D278" s="1">
        <v>267</v>
      </c>
      <c r="E278" t="s">
        <v>329</v>
      </c>
      <c r="F278">
        <v>9605</v>
      </c>
      <c r="G278" s="139">
        <v>2010</v>
      </c>
      <c r="H278" s="306" t="s">
        <v>151</v>
      </c>
      <c r="I278">
        <v>267</v>
      </c>
    </row>
    <row r="279" spans="1:9" ht="14.25" customHeight="1">
      <c r="A279" s="1" t="str">
        <f t="shared" si="4"/>
        <v>MZ-T96052010m09</v>
      </c>
      <c r="B279" s="1">
        <v>3075</v>
      </c>
      <c r="C279" s="210">
        <v>4</v>
      </c>
      <c r="D279" s="1">
        <v>267</v>
      </c>
      <c r="E279" t="s">
        <v>329</v>
      </c>
      <c r="F279">
        <v>9605</v>
      </c>
      <c r="G279" s="139">
        <v>2010</v>
      </c>
      <c r="H279" s="306" t="s">
        <v>152</v>
      </c>
      <c r="I279">
        <v>267</v>
      </c>
    </row>
    <row r="280" spans="1:9" ht="14.25" customHeight="1">
      <c r="A280" s="1" t="str">
        <f t="shared" si="4"/>
        <v>MZ-T96052010m10</v>
      </c>
      <c r="B280" s="1">
        <v>3075</v>
      </c>
      <c r="C280" s="210">
        <v>3</v>
      </c>
      <c r="D280" s="1">
        <v>255</v>
      </c>
      <c r="E280" t="s">
        <v>329</v>
      </c>
      <c r="F280">
        <v>9605</v>
      </c>
      <c r="G280" s="139">
        <v>2010</v>
      </c>
      <c r="H280" s="306" t="s">
        <v>153</v>
      </c>
      <c r="I280">
        <v>255</v>
      </c>
    </row>
    <row r="281" spans="1:9" ht="14.25" customHeight="1">
      <c r="A281" s="1" t="str">
        <f t="shared" si="4"/>
        <v>MZ-T96052010m11</v>
      </c>
      <c r="B281" s="1">
        <v>3075</v>
      </c>
      <c r="C281" s="210">
        <v>2</v>
      </c>
      <c r="D281" s="1">
        <v>183</v>
      </c>
      <c r="E281" t="s">
        <v>329</v>
      </c>
      <c r="F281">
        <v>9605</v>
      </c>
      <c r="G281" s="139">
        <v>2010</v>
      </c>
      <c r="H281" s="306" t="s">
        <v>154</v>
      </c>
      <c r="I281">
        <v>183</v>
      </c>
    </row>
    <row r="282" spans="1:9" ht="14.25" customHeight="1">
      <c r="A282" s="1" t="str">
        <f t="shared" si="4"/>
        <v>MZ-T96052010m12</v>
      </c>
      <c r="B282" s="1">
        <v>3075</v>
      </c>
      <c r="C282" s="210">
        <v>1</v>
      </c>
      <c r="D282" s="1">
        <v>260</v>
      </c>
      <c r="E282" t="s">
        <v>329</v>
      </c>
      <c r="F282">
        <v>9605</v>
      </c>
      <c r="G282" s="139">
        <v>2010</v>
      </c>
      <c r="H282" s="306" t="s">
        <v>155</v>
      </c>
      <c r="I282">
        <v>260</v>
      </c>
    </row>
    <row r="283" spans="1:9" ht="14.25" customHeight="1">
      <c r="A283" s="1" t="str">
        <f t="shared" si="4"/>
        <v>MZ-T96062010m01</v>
      </c>
      <c r="B283" s="1">
        <v>521</v>
      </c>
      <c r="C283" s="210">
        <v>12</v>
      </c>
      <c r="D283" s="1">
        <v>41</v>
      </c>
      <c r="E283" t="s">
        <v>329</v>
      </c>
      <c r="F283">
        <v>9606</v>
      </c>
      <c r="G283" s="139">
        <v>2010</v>
      </c>
      <c r="H283" s="306" t="s">
        <v>144</v>
      </c>
      <c r="I283">
        <v>41</v>
      </c>
    </row>
    <row r="284" spans="1:9" ht="14.25" customHeight="1">
      <c r="A284" s="1" t="str">
        <f t="shared" si="4"/>
        <v>MZ-T96062010m02</v>
      </c>
      <c r="B284" s="1">
        <v>521</v>
      </c>
      <c r="C284" s="210">
        <v>11</v>
      </c>
      <c r="D284" s="1">
        <v>43</v>
      </c>
      <c r="E284" t="s">
        <v>329</v>
      </c>
      <c r="F284">
        <v>9606</v>
      </c>
      <c r="G284" s="139">
        <v>2010</v>
      </c>
      <c r="H284" s="306" t="s">
        <v>145</v>
      </c>
      <c r="I284">
        <v>43</v>
      </c>
    </row>
    <row r="285" spans="1:9" ht="14.25" customHeight="1">
      <c r="A285" s="1" t="str">
        <f t="shared" si="4"/>
        <v>MZ-T96062010m03</v>
      </c>
      <c r="B285" s="1">
        <v>521</v>
      </c>
      <c r="C285" s="210">
        <v>10</v>
      </c>
      <c r="D285" s="1">
        <v>41</v>
      </c>
      <c r="E285" t="s">
        <v>329</v>
      </c>
      <c r="F285">
        <v>9606</v>
      </c>
      <c r="G285" s="139">
        <v>2010</v>
      </c>
      <c r="H285" s="306" t="s">
        <v>146</v>
      </c>
      <c r="I285">
        <v>41</v>
      </c>
    </row>
    <row r="286" spans="1:9" ht="14.25" customHeight="1">
      <c r="A286" s="1" t="str">
        <f t="shared" si="4"/>
        <v>MZ-T96062010m04</v>
      </c>
      <c r="B286" s="1">
        <v>521</v>
      </c>
      <c r="C286" s="210">
        <v>9</v>
      </c>
      <c r="D286" s="1">
        <v>44</v>
      </c>
      <c r="E286" t="s">
        <v>329</v>
      </c>
      <c r="F286">
        <v>9606</v>
      </c>
      <c r="G286" s="139">
        <v>2010</v>
      </c>
      <c r="H286" s="306" t="s">
        <v>147</v>
      </c>
      <c r="I286">
        <v>44</v>
      </c>
    </row>
    <row r="287" spans="1:9" ht="14.25" customHeight="1">
      <c r="A287" s="1" t="str">
        <f t="shared" si="4"/>
        <v>MZ-T96062010m05</v>
      </c>
      <c r="B287" s="1">
        <v>521</v>
      </c>
      <c r="C287" s="210">
        <v>8</v>
      </c>
      <c r="D287" s="1">
        <v>41</v>
      </c>
      <c r="E287" t="s">
        <v>329</v>
      </c>
      <c r="F287">
        <v>9606</v>
      </c>
      <c r="G287" s="139">
        <v>2010</v>
      </c>
      <c r="H287" s="306" t="s">
        <v>148</v>
      </c>
      <c r="I287">
        <v>41</v>
      </c>
    </row>
    <row r="288" spans="1:9" ht="14.25" customHeight="1">
      <c r="A288" s="1" t="str">
        <f t="shared" si="4"/>
        <v>MZ-T96062010m06</v>
      </c>
      <c r="B288" s="1">
        <v>521</v>
      </c>
      <c r="C288" s="210">
        <v>7</v>
      </c>
      <c r="D288" s="1">
        <v>49</v>
      </c>
      <c r="E288" t="s">
        <v>329</v>
      </c>
      <c r="F288">
        <v>9606</v>
      </c>
      <c r="G288" s="139">
        <v>2010</v>
      </c>
      <c r="H288" s="306" t="s">
        <v>149</v>
      </c>
      <c r="I288">
        <v>49</v>
      </c>
    </row>
    <row r="289" spans="1:9" ht="14.25" customHeight="1">
      <c r="A289" s="1" t="str">
        <f t="shared" si="4"/>
        <v>MZ-T96062010m07</v>
      </c>
      <c r="B289" s="1">
        <v>521</v>
      </c>
      <c r="C289" s="210">
        <v>6</v>
      </c>
      <c r="D289" s="1">
        <v>54</v>
      </c>
      <c r="E289" t="s">
        <v>329</v>
      </c>
      <c r="F289">
        <v>9606</v>
      </c>
      <c r="G289" s="139">
        <v>2010</v>
      </c>
      <c r="H289" s="306" t="s">
        <v>150</v>
      </c>
      <c r="I289">
        <v>54</v>
      </c>
    </row>
    <row r="290" spans="1:9" ht="14.25" customHeight="1">
      <c r="A290" s="1" t="str">
        <f t="shared" si="4"/>
        <v>MZ-T96062010m08</v>
      </c>
      <c r="B290" s="1">
        <v>521</v>
      </c>
      <c r="C290" s="210">
        <v>5</v>
      </c>
      <c r="D290" s="1">
        <v>46</v>
      </c>
      <c r="E290" t="s">
        <v>329</v>
      </c>
      <c r="F290">
        <v>9606</v>
      </c>
      <c r="G290" s="139">
        <v>2010</v>
      </c>
      <c r="H290" s="306" t="s">
        <v>151</v>
      </c>
      <c r="I290">
        <v>46</v>
      </c>
    </row>
    <row r="291" spans="1:9" ht="14.25" customHeight="1">
      <c r="A291" s="1" t="str">
        <f t="shared" si="4"/>
        <v>MZ-T96062010m09</v>
      </c>
      <c r="B291" s="1">
        <v>521</v>
      </c>
      <c r="C291" s="210">
        <v>4</v>
      </c>
      <c r="D291" s="1">
        <v>45</v>
      </c>
      <c r="E291" t="s">
        <v>329</v>
      </c>
      <c r="F291">
        <v>9606</v>
      </c>
      <c r="G291" s="139">
        <v>2010</v>
      </c>
      <c r="H291" s="306" t="s">
        <v>152</v>
      </c>
      <c r="I291">
        <v>45</v>
      </c>
    </row>
    <row r="292" spans="1:9" ht="14.25" customHeight="1">
      <c r="A292" s="1" t="str">
        <f t="shared" si="4"/>
        <v>MZ-T96062010m10</v>
      </c>
      <c r="B292" s="1">
        <v>521</v>
      </c>
      <c r="C292" s="210">
        <v>3</v>
      </c>
      <c r="D292" s="1">
        <v>44</v>
      </c>
      <c r="E292" t="s">
        <v>329</v>
      </c>
      <c r="F292">
        <v>9606</v>
      </c>
      <c r="G292" s="139">
        <v>2010</v>
      </c>
      <c r="H292" s="306" t="s">
        <v>153</v>
      </c>
      <c r="I292">
        <v>44</v>
      </c>
    </row>
    <row r="293" spans="1:9" ht="14.25" customHeight="1">
      <c r="A293" s="1" t="str">
        <f t="shared" si="4"/>
        <v>MZ-T96062010m11</v>
      </c>
      <c r="B293" s="1">
        <v>521</v>
      </c>
      <c r="C293" s="210">
        <v>2</v>
      </c>
      <c r="D293" s="1">
        <v>30</v>
      </c>
      <c r="E293" t="s">
        <v>329</v>
      </c>
      <c r="F293">
        <v>9606</v>
      </c>
      <c r="G293" s="139">
        <v>2010</v>
      </c>
      <c r="H293" s="306" t="s">
        <v>154</v>
      </c>
      <c r="I293">
        <v>30</v>
      </c>
    </row>
    <row r="294" spans="1:9" ht="14.25" customHeight="1">
      <c r="A294" s="1" t="str">
        <f t="shared" si="4"/>
        <v>MZ-T96062010m12</v>
      </c>
      <c r="B294" s="1">
        <v>521</v>
      </c>
      <c r="C294" s="210">
        <v>1</v>
      </c>
      <c r="D294" s="1">
        <v>43</v>
      </c>
      <c r="E294" t="s">
        <v>329</v>
      </c>
      <c r="F294">
        <v>9606</v>
      </c>
      <c r="G294" s="139">
        <v>2010</v>
      </c>
      <c r="H294" s="306" t="s">
        <v>155</v>
      </c>
      <c r="I294">
        <v>43</v>
      </c>
    </row>
    <row r="295" spans="1:9" ht="14.25" customHeight="1">
      <c r="A295" s="1" t="str">
        <f t="shared" si="4"/>
        <v>CFL96012010m01</v>
      </c>
      <c r="B295" s="1">
        <v>8852</v>
      </c>
      <c r="C295" s="210">
        <v>6</v>
      </c>
      <c r="D295" s="1" t="s">
        <v>8</v>
      </c>
      <c r="E295" t="s">
        <v>42</v>
      </c>
      <c r="F295">
        <v>9601</v>
      </c>
      <c r="G295" s="139">
        <v>2010</v>
      </c>
      <c r="H295" s="306" t="s">
        <v>144</v>
      </c>
      <c r="I295">
        <v>-1</v>
      </c>
    </row>
    <row r="296" spans="1:9" ht="14.25" customHeight="1">
      <c r="A296" s="1" t="str">
        <f t="shared" si="4"/>
        <v>CFL96012010m02</v>
      </c>
      <c r="B296" s="1">
        <v>8852</v>
      </c>
      <c r="C296" s="210">
        <v>6</v>
      </c>
      <c r="D296" s="1" t="s">
        <v>8</v>
      </c>
      <c r="E296" t="s">
        <v>42</v>
      </c>
      <c r="F296">
        <v>9601</v>
      </c>
      <c r="G296" s="139">
        <v>2010</v>
      </c>
      <c r="H296" s="306" t="s">
        <v>145</v>
      </c>
      <c r="I296">
        <v>-1</v>
      </c>
    </row>
    <row r="297" spans="1:9" ht="14.25" customHeight="1">
      <c r="A297" s="1" t="str">
        <f t="shared" si="4"/>
        <v>CFL96012010m03</v>
      </c>
      <c r="B297" s="1">
        <v>8852</v>
      </c>
      <c r="C297" s="210">
        <v>6</v>
      </c>
      <c r="D297" s="1" t="s">
        <v>8</v>
      </c>
      <c r="E297" t="s">
        <v>42</v>
      </c>
      <c r="F297">
        <v>9601</v>
      </c>
      <c r="G297" s="139">
        <v>2010</v>
      </c>
      <c r="H297" s="306" t="s">
        <v>146</v>
      </c>
      <c r="I297">
        <v>-1</v>
      </c>
    </row>
    <row r="298" spans="1:9" ht="14.25" customHeight="1">
      <c r="A298" s="1" t="str">
        <f t="shared" si="4"/>
        <v>CFL96012010m04</v>
      </c>
      <c r="B298" s="1">
        <v>8852</v>
      </c>
      <c r="C298" s="210">
        <v>6</v>
      </c>
      <c r="D298" s="1" t="s">
        <v>8</v>
      </c>
      <c r="E298" t="s">
        <v>42</v>
      </c>
      <c r="F298">
        <v>9601</v>
      </c>
      <c r="G298" s="139">
        <v>2010</v>
      </c>
      <c r="H298" s="306" t="s">
        <v>147</v>
      </c>
      <c r="I298">
        <v>-1</v>
      </c>
    </row>
    <row r="299" spans="1:9" ht="14.25" customHeight="1">
      <c r="A299" s="1" t="str">
        <f t="shared" si="4"/>
        <v>CFL96012010m05</v>
      </c>
      <c r="B299" s="1">
        <v>8852</v>
      </c>
      <c r="C299" s="210">
        <v>6</v>
      </c>
      <c r="D299" s="1" t="s">
        <v>8</v>
      </c>
      <c r="E299" t="s">
        <v>42</v>
      </c>
      <c r="F299">
        <v>9601</v>
      </c>
      <c r="G299" s="139">
        <v>2010</v>
      </c>
      <c r="H299" s="306" t="s">
        <v>148</v>
      </c>
      <c r="I299">
        <v>-1</v>
      </c>
    </row>
    <row r="300" spans="1:9" ht="14.25" customHeight="1">
      <c r="A300" s="1" t="str">
        <f t="shared" si="4"/>
        <v>CFL96012010m06</v>
      </c>
      <c r="B300" s="1">
        <v>8852</v>
      </c>
      <c r="C300" s="210">
        <v>6</v>
      </c>
      <c r="D300" s="1" t="s">
        <v>8</v>
      </c>
      <c r="E300" t="s">
        <v>42</v>
      </c>
      <c r="F300">
        <v>9601</v>
      </c>
      <c r="G300" s="139">
        <v>2010</v>
      </c>
      <c r="H300" s="306" t="s">
        <v>149</v>
      </c>
      <c r="I300">
        <v>-1</v>
      </c>
    </row>
    <row r="301" spans="1:9" ht="14.25" customHeight="1">
      <c r="A301" s="1" t="str">
        <f t="shared" si="4"/>
        <v>CFL96012010m07</v>
      </c>
      <c r="B301" s="1">
        <v>8852</v>
      </c>
      <c r="C301" s="210">
        <v>6</v>
      </c>
      <c r="D301" s="1">
        <v>1529</v>
      </c>
      <c r="E301" t="s">
        <v>42</v>
      </c>
      <c r="F301">
        <v>9601</v>
      </c>
      <c r="G301" s="139">
        <v>2010</v>
      </c>
      <c r="H301" s="306" t="s">
        <v>150</v>
      </c>
      <c r="I301">
        <v>1529</v>
      </c>
    </row>
    <row r="302" spans="1:9" ht="14.25" customHeight="1">
      <c r="A302" s="1" t="str">
        <f t="shared" si="4"/>
        <v>CFL96012010m08</v>
      </c>
      <c r="B302" s="1">
        <v>8852</v>
      </c>
      <c r="C302" s="210">
        <v>5</v>
      </c>
      <c r="D302" s="1">
        <v>1420</v>
      </c>
      <c r="E302" t="s">
        <v>42</v>
      </c>
      <c r="F302">
        <v>9601</v>
      </c>
      <c r="G302" s="139">
        <v>2010</v>
      </c>
      <c r="H302" s="306" t="s">
        <v>151</v>
      </c>
      <c r="I302">
        <v>1420</v>
      </c>
    </row>
    <row r="303" spans="1:9" ht="14.25" customHeight="1">
      <c r="A303" s="1" t="str">
        <f t="shared" si="4"/>
        <v>CFL96012010m09</v>
      </c>
      <c r="B303" s="1">
        <v>8852</v>
      </c>
      <c r="C303" s="210">
        <v>4</v>
      </c>
      <c r="D303" s="1">
        <v>1466</v>
      </c>
      <c r="E303" t="s">
        <v>42</v>
      </c>
      <c r="F303">
        <v>9601</v>
      </c>
      <c r="G303" s="139">
        <v>2010</v>
      </c>
      <c r="H303" s="306" t="s">
        <v>152</v>
      </c>
      <c r="I303">
        <v>1466</v>
      </c>
    </row>
    <row r="304" spans="1:9" ht="14.25" customHeight="1">
      <c r="A304" s="1" t="str">
        <f t="shared" si="4"/>
        <v>CFL96012010m10</v>
      </c>
      <c r="B304" s="1">
        <v>8852</v>
      </c>
      <c r="C304" s="210">
        <v>3</v>
      </c>
      <c r="D304" s="1">
        <v>1668</v>
      </c>
      <c r="E304" t="s">
        <v>42</v>
      </c>
      <c r="F304">
        <v>9601</v>
      </c>
      <c r="G304" s="139">
        <v>2010</v>
      </c>
      <c r="H304" s="306" t="s">
        <v>153</v>
      </c>
      <c r="I304">
        <v>1668</v>
      </c>
    </row>
    <row r="305" spans="1:9" ht="14.25" customHeight="1">
      <c r="A305" s="1" t="str">
        <f t="shared" si="4"/>
        <v>CFL96012010m11</v>
      </c>
      <c r="B305" s="1">
        <v>8852</v>
      </c>
      <c r="C305" s="210">
        <v>2</v>
      </c>
      <c r="D305" s="1">
        <v>1216</v>
      </c>
      <c r="E305" t="s">
        <v>42</v>
      </c>
      <c r="F305">
        <v>9601</v>
      </c>
      <c r="G305" s="139">
        <v>2010</v>
      </c>
      <c r="H305" s="306" t="s">
        <v>154</v>
      </c>
      <c r="I305">
        <v>1216</v>
      </c>
    </row>
    <row r="306" spans="1:9" ht="14.25" customHeight="1">
      <c r="A306" s="1" t="str">
        <f t="shared" si="4"/>
        <v>CFL96012010m12</v>
      </c>
      <c r="B306" s="1">
        <v>8852</v>
      </c>
      <c r="C306" s="210">
        <v>1</v>
      </c>
      <c r="D306" s="1">
        <v>1553</v>
      </c>
      <c r="E306" t="s">
        <v>42</v>
      </c>
      <c r="F306">
        <v>9601</v>
      </c>
      <c r="G306" s="139">
        <v>2010</v>
      </c>
      <c r="H306" s="306" t="s">
        <v>155</v>
      </c>
      <c r="I306">
        <v>1553</v>
      </c>
    </row>
    <row r="307" spans="1:9" ht="14.25" customHeight="1">
      <c r="A307" s="1" t="str">
        <f t="shared" si="4"/>
        <v>CFL96022010m01</v>
      </c>
      <c r="B307" s="1">
        <v>171</v>
      </c>
      <c r="C307" s="210">
        <v>6</v>
      </c>
      <c r="D307" s="1" t="s">
        <v>8</v>
      </c>
      <c r="E307" t="s">
        <v>42</v>
      </c>
      <c r="F307">
        <v>9602</v>
      </c>
      <c r="G307" s="139">
        <v>2010</v>
      </c>
      <c r="H307" s="306" t="s">
        <v>144</v>
      </c>
      <c r="I307">
        <v>-1</v>
      </c>
    </row>
    <row r="308" spans="1:9" ht="14.25" customHeight="1">
      <c r="A308" s="1" t="str">
        <f t="shared" si="4"/>
        <v>CFL96022010m02</v>
      </c>
      <c r="B308" s="1">
        <v>171</v>
      </c>
      <c r="C308" s="210">
        <v>6</v>
      </c>
      <c r="D308" s="1" t="s">
        <v>8</v>
      </c>
      <c r="E308" t="s">
        <v>42</v>
      </c>
      <c r="F308">
        <v>9602</v>
      </c>
      <c r="G308" s="139">
        <v>2010</v>
      </c>
      <c r="H308" s="306" t="s">
        <v>145</v>
      </c>
      <c r="I308">
        <v>-1</v>
      </c>
    </row>
    <row r="309" spans="1:9" ht="14.25" customHeight="1">
      <c r="A309" s="1" t="str">
        <f t="shared" si="4"/>
        <v>CFL96022010m03</v>
      </c>
      <c r="B309" s="1">
        <v>171</v>
      </c>
      <c r="C309" s="210">
        <v>6</v>
      </c>
      <c r="D309" s="1" t="s">
        <v>8</v>
      </c>
      <c r="E309" t="s">
        <v>42</v>
      </c>
      <c r="F309">
        <v>9602</v>
      </c>
      <c r="G309" s="139">
        <v>2010</v>
      </c>
      <c r="H309" s="306" t="s">
        <v>146</v>
      </c>
      <c r="I309">
        <v>-1</v>
      </c>
    </row>
    <row r="310" spans="1:9" ht="14.25" customHeight="1">
      <c r="A310" s="1" t="str">
        <f t="shared" si="4"/>
        <v>CFL96022010m04</v>
      </c>
      <c r="B310" s="1">
        <v>171</v>
      </c>
      <c r="C310" s="210">
        <v>6</v>
      </c>
      <c r="D310" s="1" t="s">
        <v>8</v>
      </c>
      <c r="E310" t="s">
        <v>42</v>
      </c>
      <c r="F310">
        <v>9602</v>
      </c>
      <c r="G310" s="139">
        <v>2010</v>
      </c>
      <c r="H310" s="306" t="s">
        <v>147</v>
      </c>
      <c r="I310">
        <v>-1</v>
      </c>
    </row>
    <row r="311" spans="1:9" ht="14.25" customHeight="1">
      <c r="A311" s="1" t="str">
        <f t="shared" si="4"/>
        <v>CFL96022010m05</v>
      </c>
      <c r="B311" s="1">
        <v>171</v>
      </c>
      <c r="C311" s="210">
        <v>6</v>
      </c>
      <c r="D311" s="1" t="s">
        <v>8</v>
      </c>
      <c r="E311" t="s">
        <v>42</v>
      </c>
      <c r="F311">
        <v>9602</v>
      </c>
      <c r="G311" s="139">
        <v>2010</v>
      </c>
      <c r="H311" s="306" t="s">
        <v>148</v>
      </c>
      <c r="I311">
        <v>-1</v>
      </c>
    </row>
    <row r="312" spans="1:9" ht="14.25" customHeight="1">
      <c r="A312" s="1" t="str">
        <f t="shared" si="4"/>
        <v>CFL96022010m06</v>
      </c>
      <c r="B312" s="1">
        <v>171</v>
      </c>
      <c r="C312" s="210">
        <v>6</v>
      </c>
      <c r="D312" s="1" t="s">
        <v>8</v>
      </c>
      <c r="E312" t="s">
        <v>42</v>
      </c>
      <c r="F312">
        <v>9602</v>
      </c>
      <c r="G312" s="139">
        <v>2010</v>
      </c>
      <c r="H312" s="306" t="s">
        <v>149</v>
      </c>
      <c r="I312">
        <v>-1</v>
      </c>
    </row>
    <row r="313" spans="1:9" ht="14.25" customHeight="1">
      <c r="A313" s="1" t="str">
        <f t="shared" si="4"/>
        <v>CFL96022010m07</v>
      </c>
      <c r="B313" s="1">
        <v>171</v>
      </c>
      <c r="C313" s="210">
        <v>6</v>
      </c>
      <c r="D313" s="1">
        <v>30</v>
      </c>
      <c r="E313" t="s">
        <v>42</v>
      </c>
      <c r="F313">
        <v>9602</v>
      </c>
      <c r="G313" s="139">
        <v>2010</v>
      </c>
      <c r="H313" s="306" t="s">
        <v>150</v>
      </c>
      <c r="I313">
        <v>30</v>
      </c>
    </row>
    <row r="314" spans="1:9" ht="14.25" customHeight="1">
      <c r="A314" s="1" t="str">
        <f t="shared" si="4"/>
        <v>CFL96022010m08</v>
      </c>
      <c r="B314" s="1">
        <v>171</v>
      </c>
      <c r="C314" s="210">
        <v>5</v>
      </c>
      <c r="D314" s="1">
        <v>28</v>
      </c>
      <c r="E314" t="s">
        <v>42</v>
      </c>
      <c r="F314">
        <v>9602</v>
      </c>
      <c r="G314" s="139">
        <v>2010</v>
      </c>
      <c r="H314" s="306" t="s">
        <v>151</v>
      </c>
      <c r="I314">
        <v>28</v>
      </c>
    </row>
    <row r="315" spans="1:9" ht="14.25" customHeight="1">
      <c r="A315" s="1" t="str">
        <f t="shared" si="4"/>
        <v>CFL96022010m09</v>
      </c>
      <c r="B315" s="1">
        <v>171</v>
      </c>
      <c r="C315" s="210">
        <v>4</v>
      </c>
      <c r="D315" s="1">
        <v>28</v>
      </c>
      <c r="E315" t="s">
        <v>42</v>
      </c>
      <c r="F315">
        <v>9602</v>
      </c>
      <c r="G315" s="139">
        <v>2010</v>
      </c>
      <c r="H315" s="306" t="s">
        <v>152</v>
      </c>
      <c r="I315">
        <v>28</v>
      </c>
    </row>
    <row r="316" spans="1:9" ht="14.25" customHeight="1">
      <c r="A316" s="1" t="str">
        <f t="shared" si="4"/>
        <v>CFL96022010m10</v>
      </c>
      <c r="B316" s="1">
        <v>171</v>
      </c>
      <c r="C316" s="210">
        <v>3</v>
      </c>
      <c r="D316" s="1">
        <v>32</v>
      </c>
      <c r="E316" t="s">
        <v>42</v>
      </c>
      <c r="F316">
        <v>9602</v>
      </c>
      <c r="G316" s="139">
        <v>2010</v>
      </c>
      <c r="H316" s="306" t="s">
        <v>153</v>
      </c>
      <c r="I316">
        <v>32</v>
      </c>
    </row>
    <row r="317" spans="1:9" ht="14.25" customHeight="1">
      <c r="A317" s="1" t="str">
        <f t="shared" si="4"/>
        <v>CFL96022010m11</v>
      </c>
      <c r="B317" s="1">
        <v>171</v>
      </c>
      <c r="C317" s="210">
        <v>2</v>
      </c>
      <c r="D317" s="1">
        <v>24</v>
      </c>
      <c r="E317" t="s">
        <v>42</v>
      </c>
      <c r="F317">
        <v>9602</v>
      </c>
      <c r="G317" s="139">
        <v>2010</v>
      </c>
      <c r="H317" s="306" t="s">
        <v>154</v>
      </c>
      <c r="I317">
        <v>24</v>
      </c>
    </row>
    <row r="318" spans="1:9" ht="14.25" customHeight="1">
      <c r="A318" s="1" t="str">
        <f t="shared" si="4"/>
        <v>CFL96022010m12</v>
      </c>
      <c r="B318" s="1">
        <v>171</v>
      </c>
      <c r="C318" s="210">
        <v>1</v>
      </c>
      <c r="D318" s="1">
        <v>29</v>
      </c>
      <c r="E318" t="s">
        <v>42</v>
      </c>
      <c r="F318">
        <v>9602</v>
      </c>
      <c r="G318" s="139">
        <v>2010</v>
      </c>
      <c r="H318" s="306" t="s">
        <v>155</v>
      </c>
      <c r="I318">
        <v>29</v>
      </c>
    </row>
    <row r="319" spans="1:9" ht="14.25" customHeight="1">
      <c r="A319" s="1" t="str">
        <f t="shared" si="4"/>
        <v>CFL96032010m01</v>
      </c>
      <c r="B319" s="1">
        <v>0</v>
      </c>
      <c r="C319" s="210">
        <v>12</v>
      </c>
      <c r="D319" s="1">
        <v>0</v>
      </c>
      <c r="E319" t="s">
        <v>42</v>
      </c>
      <c r="F319">
        <v>9603</v>
      </c>
      <c r="G319" s="139">
        <v>2010</v>
      </c>
      <c r="H319" s="306" t="s">
        <v>144</v>
      </c>
      <c r="I319">
        <v>0</v>
      </c>
    </row>
    <row r="320" spans="1:9" ht="14.25" customHeight="1">
      <c r="A320" s="1" t="str">
        <f t="shared" si="4"/>
        <v>CFL96032010m02</v>
      </c>
      <c r="B320" s="1">
        <v>0</v>
      </c>
      <c r="C320" s="210">
        <v>11</v>
      </c>
      <c r="D320" s="1">
        <v>0</v>
      </c>
      <c r="E320" t="s">
        <v>42</v>
      </c>
      <c r="F320">
        <v>9603</v>
      </c>
      <c r="G320" s="139">
        <v>2010</v>
      </c>
      <c r="H320" s="306" t="s">
        <v>145</v>
      </c>
      <c r="I320">
        <v>0</v>
      </c>
    </row>
    <row r="321" spans="1:9" ht="14.25" customHeight="1">
      <c r="A321" s="1" t="str">
        <f t="shared" si="4"/>
        <v>CFL96032010m03</v>
      </c>
      <c r="B321" s="1">
        <v>0</v>
      </c>
      <c r="C321" s="210">
        <v>10</v>
      </c>
      <c r="D321" s="1">
        <v>0</v>
      </c>
      <c r="E321" t="s">
        <v>42</v>
      </c>
      <c r="F321">
        <v>9603</v>
      </c>
      <c r="G321" s="139">
        <v>2010</v>
      </c>
      <c r="H321" s="306" t="s">
        <v>146</v>
      </c>
      <c r="I321">
        <v>0</v>
      </c>
    </row>
    <row r="322" spans="1:9" ht="14.25" customHeight="1">
      <c r="A322" s="1" t="str">
        <f t="shared" si="4"/>
        <v>CFL96032010m04</v>
      </c>
      <c r="B322" s="1">
        <v>0</v>
      </c>
      <c r="C322" s="210">
        <v>9</v>
      </c>
      <c r="D322" s="1">
        <v>0</v>
      </c>
      <c r="E322" t="s">
        <v>42</v>
      </c>
      <c r="F322">
        <v>9603</v>
      </c>
      <c r="G322" s="139">
        <v>2010</v>
      </c>
      <c r="H322" s="306" t="s">
        <v>147</v>
      </c>
      <c r="I322">
        <v>0</v>
      </c>
    </row>
    <row r="323" spans="1:9" ht="14.25" customHeight="1">
      <c r="A323" s="1" t="str">
        <f t="shared" si="4"/>
        <v>CFL96032010m05</v>
      </c>
      <c r="B323" s="1">
        <v>0</v>
      </c>
      <c r="C323" s="210">
        <v>8</v>
      </c>
      <c r="D323" s="1">
        <v>0</v>
      </c>
      <c r="E323" t="s">
        <v>42</v>
      </c>
      <c r="F323">
        <v>9603</v>
      </c>
      <c r="G323" s="139">
        <v>2010</v>
      </c>
      <c r="H323" s="306" t="s">
        <v>148</v>
      </c>
      <c r="I323">
        <v>0</v>
      </c>
    </row>
    <row r="324" spans="1:9" ht="14.25" customHeight="1">
      <c r="A324" s="1" t="str">
        <f t="shared" si="4"/>
        <v>CFL96032010m06</v>
      </c>
      <c r="B324" s="1">
        <v>0</v>
      </c>
      <c r="C324" s="210">
        <v>7</v>
      </c>
      <c r="D324" s="1">
        <v>0</v>
      </c>
      <c r="E324" t="s">
        <v>42</v>
      </c>
      <c r="F324">
        <v>9603</v>
      </c>
      <c r="G324" s="139">
        <v>2010</v>
      </c>
      <c r="H324" s="306" t="s">
        <v>149</v>
      </c>
      <c r="I324">
        <v>0</v>
      </c>
    </row>
    <row r="325" spans="1:9" ht="14.25" customHeight="1">
      <c r="A325" s="1" t="str">
        <f t="shared" si="4"/>
        <v>CFL96032010m07</v>
      </c>
      <c r="B325" s="1">
        <v>0</v>
      </c>
      <c r="C325" s="210">
        <v>6</v>
      </c>
      <c r="D325" s="1">
        <v>0</v>
      </c>
      <c r="E325" t="s">
        <v>42</v>
      </c>
      <c r="F325">
        <v>9603</v>
      </c>
      <c r="G325" s="139">
        <v>2010</v>
      </c>
      <c r="H325" s="306" t="s">
        <v>150</v>
      </c>
      <c r="I325">
        <v>0</v>
      </c>
    </row>
    <row r="326" spans="1:9" ht="14.25" customHeight="1">
      <c r="A326" s="1" t="str">
        <f t="shared" si="4"/>
        <v>CFL96032010m08</v>
      </c>
      <c r="B326" s="1">
        <v>0</v>
      </c>
      <c r="C326" s="210">
        <v>5</v>
      </c>
      <c r="D326" s="1">
        <v>0</v>
      </c>
      <c r="E326" t="s">
        <v>42</v>
      </c>
      <c r="F326">
        <v>9603</v>
      </c>
      <c r="G326" s="139">
        <v>2010</v>
      </c>
      <c r="H326" s="306" t="s">
        <v>151</v>
      </c>
      <c r="I326">
        <v>0</v>
      </c>
    </row>
    <row r="327" spans="1:9" ht="14.25" customHeight="1">
      <c r="A327" s="1" t="str">
        <f t="shared" si="4"/>
        <v>CFL96032010m09</v>
      </c>
      <c r="B327" s="1">
        <v>0</v>
      </c>
      <c r="C327" s="210">
        <v>4</v>
      </c>
      <c r="D327" s="1">
        <v>0</v>
      </c>
      <c r="E327" t="s">
        <v>42</v>
      </c>
      <c r="F327">
        <v>9603</v>
      </c>
      <c r="G327" s="139">
        <v>2010</v>
      </c>
      <c r="H327" s="306" t="s">
        <v>152</v>
      </c>
      <c r="I327">
        <v>0</v>
      </c>
    </row>
    <row r="328" spans="1:9" ht="14.25" customHeight="1">
      <c r="A328" s="1" t="str">
        <f t="shared" ref="A328:A391" si="5">TRIM(E328&amp;F328&amp;G328&amp;H328)</f>
        <v>CFL96032010m10</v>
      </c>
      <c r="B328" s="1">
        <v>0</v>
      </c>
      <c r="C328" s="210">
        <v>3</v>
      </c>
      <c r="D328" s="1">
        <v>0</v>
      </c>
      <c r="E328" t="s">
        <v>42</v>
      </c>
      <c r="F328">
        <v>9603</v>
      </c>
      <c r="G328" s="139">
        <v>2010</v>
      </c>
      <c r="H328" s="306" t="s">
        <v>153</v>
      </c>
      <c r="I328">
        <v>0</v>
      </c>
    </row>
    <row r="329" spans="1:9" ht="14.25" customHeight="1">
      <c r="A329" s="1" t="str">
        <f t="shared" si="5"/>
        <v>CFL96032010m11</v>
      </c>
      <c r="B329" s="1">
        <v>0</v>
      </c>
      <c r="C329" s="210">
        <v>2</v>
      </c>
      <c r="D329" s="1">
        <v>0</v>
      </c>
      <c r="E329" t="s">
        <v>42</v>
      </c>
      <c r="F329">
        <v>9603</v>
      </c>
      <c r="G329" s="139">
        <v>2010</v>
      </c>
      <c r="H329" s="306" t="s">
        <v>154</v>
      </c>
      <c r="I329">
        <v>0</v>
      </c>
    </row>
    <row r="330" spans="1:9" ht="14.25" customHeight="1">
      <c r="A330" s="1" t="str">
        <f t="shared" si="5"/>
        <v>CFL96032010m12</v>
      </c>
      <c r="B330" s="1">
        <v>0</v>
      </c>
      <c r="C330" s="210">
        <v>1</v>
      </c>
      <c r="D330" s="1">
        <v>0</v>
      </c>
      <c r="E330" t="s">
        <v>42</v>
      </c>
      <c r="F330">
        <v>9603</v>
      </c>
      <c r="G330" s="139">
        <v>2010</v>
      </c>
      <c r="H330" s="306" t="s">
        <v>155</v>
      </c>
      <c r="I330">
        <v>0</v>
      </c>
    </row>
    <row r="331" spans="1:9" ht="14.25" customHeight="1">
      <c r="A331" s="1" t="str">
        <f t="shared" si="5"/>
        <v>CFL96042010m01</v>
      </c>
      <c r="B331" s="1">
        <v>0</v>
      </c>
      <c r="C331" s="210">
        <v>12</v>
      </c>
      <c r="D331" s="1">
        <v>0</v>
      </c>
      <c r="E331" t="s">
        <v>42</v>
      </c>
      <c r="F331">
        <v>9604</v>
      </c>
      <c r="G331" s="139">
        <v>2010</v>
      </c>
      <c r="H331" s="306" t="s">
        <v>144</v>
      </c>
      <c r="I331">
        <v>0</v>
      </c>
    </row>
    <row r="332" spans="1:9" ht="14.25" customHeight="1">
      <c r="A332" s="1" t="str">
        <f t="shared" si="5"/>
        <v>CFL96042010m02</v>
      </c>
      <c r="B332" s="1">
        <v>0</v>
      </c>
      <c r="C332" s="210">
        <v>11</v>
      </c>
      <c r="D332" s="1">
        <v>0</v>
      </c>
      <c r="E332" t="s">
        <v>42</v>
      </c>
      <c r="F332">
        <v>9604</v>
      </c>
      <c r="G332" s="139">
        <v>2010</v>
      </c>
      <c r="H332" s="306" t="s">
        <v>145</v>
      </c>
      <c r="I332">
        <v>0</v>
      </c>
    </row>
    <row r="333" spans="1:9" ht="14.25" customHeight="1">
      <c r="A333" s="1" t="str">
        <f t="shared" si="5"/>
        <v>CFL96042010m03</v>
      </c>
      <c r="B333" s="1">
        <v>0</v>
      </c>
      <c r="C333" s="210">
        <v>10</v>
      </c>
      <c r="D333" s="1">
        <v>0</v>
      </c>
      <c r="E333" t="s">
        <v>42</v>
      </c>
      <c r="F333">
        <v>9604</v>
      </c>
      <c r="G333" s="139">
        <v>2010</v>
      </c>
      <c r="H333" s="306" t="s">
        <v>146</v>
      </c>
      <c r="I333">
        <v>0</v>
      </c>
    </row>
    <row r="334" spans="1:9" ht="14.25" customHeight="1">
      <c r="A334" s="1" t="str">
        <f t="shared" si="5"/>
        <v>CFL96042010m04</v>
      </c>
      <c r="B334" s="1">
        <v>0</v>
      </c>
      <c r="C334" s="210">
        <v>9</v>
      </c>
      <c r="D334" s="1">
        <v>0</v>
      </c>
      <c r="E334" t="s">
        <v>42</v>
      </c>
      <c r="F334">
        <v>9604</v>
      </c>
      <c r="G334" s="139">
        <v>2010</v>
      </c>
      <c r="H334" s="306" t="s">
        <v>147</v>
      </c>
      <c r="I334">
        <v>0</v>
      </c>
    </row>
    <row r="335" spans="1:9" ht="14.25" customHeight="1">
      <c r="A335" s="1" t="str">
        <f t="shared" si="5"/>
        <v>CFL96042010m05</v>
      </c>
      <c r="B335" s="1">
        <v>0</v>
      </c>
      <c r="C335" s="210">
        <v>8</v>
      </c>
      <c r="D335" s="1">
        <v>0</v>
      </c>
      <c r="E335" t="s">
        <v>42</v>
      </c>
      <c r="F335">
        <v>9604</v>
      </c>
      <c r="G335" s="139">
        <v>2010</v>
      </c>
      <c r="H335" s="306" t="s">
        <v>148</v>
      </c>
      <c r="I335">
        <v>0</v>
      </c>
    </row>
    <row r="336" spans="1:9" ht="14.25" customHeight="1">
      <c r="A336" s="1" t="str">
        <f t="shared" si="5"/>
        <v>CFL96042010m06</v>
      </c>
      <c r="B336" s="1">
        <v>0</v>
      </c>
      <c r="C336" s="210">
        <v>7</v>
      </c>
      <c r="D336" s="1">
        <v>0</v>
      </c>
      <c r="E336" t="s">
        <v>42</v>
      </c>
      <c r="F336">
        <v>9604</v>
      </c>
      <c r="G336" s="139">
        <v>2010</v>
      </c>
      <c r="H336" s="306" t="s">
        <v>149</v>
      </c>
      <c r="I336">
        <v>0</v>
      </c>
    </row>
    <row r="337" spans="1:9" ht="14.25" customHeight="1">
      <c r="A337" s="1" t="str">
        <f t="shared" si="5"/>
        <v>CFL96042010m07</v>
      </c>
      <c r="B337" s="1">
        <v>0</v>
      </c>
      <c r="C337" s="210">
        <v>6</v>
      </c>
      <c r="D337" s="1">
        <v>0</v>
      </c>
      <c r="E337" t="s">
        <v>42</v>
      </c>
      <c r="F337">
        <v>9604</v>
      </c>
      <c r="G337" s="139">
        <v>2010</v>
      </c>
      <c r="H337" s="306" t="s">
        <v>150</v>
      </c>
      <c r="I337">
        <v>0</v>
      </c>
    </row>
    <row r="338" spans="1:9" ht="14.25" customHeight="1">
      <c r="A338" s="1" t="str">
        <f t="shared" si="5"/>
        <v>CFL96042010m08</v>
      </c>
      <c r="B338" s="1">
        <v>0</v>
      </c>
      <c r="C338" s="210">
        <v>5</v>
      </c>
      <c r="D338" s="1">
        <v>0</v>
      </c>
      <c r="E338" t="s">
        <v>42</v>
      </c>
      <c r="F338">
        <v>9604</v>
      </c>
      <c r="G338" s="139">
        <v>2010</v>
      </c>
      <c r="H338" s="306" t="s">
        <v>151</v>
      </c>
      <c r="I338">
        <v>0</v>
      </c>
    </row>
    <row r="339" spans="1:9" ht="14.25" customHeight="1">
      <c r="A339" s="1" t="str">
        <f t="shared" si="5"/>
        <v>CFL96042010m09</v>
      </c>
      <c r="B339" s="1">
        <v>0</v>
      </c>
      <c r="C339" s="210">
        <v>4</v>
      </c>
      <c r="D339" s="1">
        <v>0</v>
      </c>
      <c r="E339" t="s">
        <v>42</v>
      </c>
      <c r="F339">
        <v>9604</v>
      </c>
      <c r="G339" s="139">
        <v>2010</v>
      </c>
      <c r="H339" s="306" t="s">
        <v>152</v>
      </c>
      <c r="I339">
        <v>0</v>
      </c>
    </row>
    <row r="340" spans="1:9" ht="14.25" customHeight="1">
      <c r="A340" s="1" t="str">
        <f t="shared" si="5"/>
        <v>CFL96042010m10</v>
      </c>
      <c r="B340" s="1">
        <v>0</v>
      </c>
      <c r="C340" s="210">
        <v>3</v>
      </c>
      <c r="D340" s="1">
        <v>0</v>
      </c>
      <c r="E340" t="s">
        <v>42</v>
      </c>
      <c r="F340">
        <v>9604</v>
      </c>
      <c r="G340" s="139">
        <v>2010</v>
      </c>
      <c r="H340" s="306" t="s">
        <v>153</v>
      </c>
      <c r="I340">
        <v>0</v>
      </c>
    </row>
    <row r="341" spans="1:9" ht="14.25" customHeight="1">
      <c r="A341" s="1" t="str">
        <f t="shared" si="5"/>
        <v>CFL96042010m11</v>
      </c>
      <c r="B341" s="1">
        <v>0</v>
      </c>
      <c r="C341" s="210">
        <v>2</v>
      </c>
      <c r="D341" s="1">
        <v>0</v>
      </c>
      <c r="E341" t="s">
        <v>42</v>
      </c>
      <c r="F341">
        <v>9604</v>
      </c>
      <c r="G341" s="139">
        <v>2010</v>
      </c>
      <c r="H341" s="306" t="s">
        <v>154</v>
      </c>
      <c r="I341">
        <v>0</v>
      </c>
    </row>
    <row r="342" spans="1:9" ht="14.25" customHeight="1">
      <c r="A342" s="1" t="str">
        <f t="shared" si="5"/>
        <v>CFL96042010m12</v>
      </c>
      <c r="B342" s="1">
        <v>0</v>
      </c>
      <c r="C342" s="210">
        <v>1</v>
      </c>
      <c r="D342" s="1">
        <v>0</v>
      </c>
      <c r="E342" t="s">
        <v>42</v>
      </c>
      <c r="F342">
        <v>9604</v>
      </c>
      <c r="G342" s="139">
        <v>2010</v>
      </c>
      <c r="H342" s="306" t="s">
        <v>155</v>
      </c>
      <c r="I342">
        <v>0</v>
      </c>
    </row>
    <row r="343" spans="1:9" ht="14.25" customHeight="1">
      <c r="A343" s="1" t="str">
        <f t="shared" si="5"/>
        <v>CFL96052010m01</v>
      </c>
      <c r="B343" s="1">
        <v>0</v>
      </c>
      <c r="C343" s="210">
        <v>12</v>
      </c>
      <c r="D343" s="1">
        <v>0</v>
      </c>
      <c r="E343" t="s">
        <v>42</v>
      </c>
      <c r="F343">
        <v>9605</v>
      </c>
      <c r="G343" s="139">
        <v>2010</v>
      </c>
      <c r="H343" s="306" t="s">
        <v>144</v>
      </c>
      <c r="I343">
        <v>0</v>
      </c>
    </row>
    <row r="344" spans="1:9" ht="14.25" customHeight="1">
      <c r="A344" s="1" t="str">
        <f t="shared" si="5"/>
        <v>CFL96052010m02</v>
      </c>
      <c r="B344" s="1">
        <v>0</v>
      </c>
      <c r="C344" s="210">
        <v>11</v>
      </c>
      <c r="D344" s="1">
        <v>0</v>
      </c>
      <c r="E344" t="s">
        <v>42</v>
      </c>
      <c r="F344">
        <v>9605</v>
      </c>
      <c r="G344" s="139">
        <v>2010</v>
      </c>
      <c r="H344" s="306" t="s">
        <v>145</v>
      </c>
      <c r="I344">
        <v>0</v>
      </c>
    </row>
    <row r="345" spans="1:9" ht="14.25" customHeight="1">
      <c r="A345" s="1" t="str">
        <f t="shared" si="5"/>
        <v>CFL96052010m03</v>
      </c>
      <c r="B345" s="1">
        <v>0</v>
      </c>
      <c r="C345" s="210">
        <v>10</v>
      </c>
      <c r="D345" s="1">
        <v>0</v>
      </c>
      <c r="E345" t="s">
        <v>42</v>
      </c>
      <c r="F345">
        <v>9605</v>
      </c>
      <c r="G345" s="139">
        <v>2010</v>
      </c>
      <c r="H345" s="306" t="s">
        <v>146</v>
      </c>
      <c r="I345">
        <v>0</v>
      </c>
    </row>
    <row r="346" spans="1:9" ht="14.25" customHeight="1">
      <c r="A346" s="1" t="str">
        <f t="shared" si="5"/>
        <v>CFL96052010m04</v>
      </c>
      <c r="B346" s="1">
        <v>0</v>
      </c>
      <c r="C346" s="210">
        <v>9</v>
      </c>
      <c r="D346" s="1">
        <v>0</v>
      </c>
      <c r="E346" t="s">
        <v>42</v>
      </c>
      <c r="F346">
        <v>9605</v>
      </c>
      <c r="G346" s="139">
        <v>2010</v>
      </c>
      <c r="H346" s="306" t="s">
        <v>147</v>
      </c>
      <c r="I346">
        <v>0</v>
      </c>
    </row>
    <row r="347" spans="1:9" ht="14.25" customHeight="1">
      <c r="A347" s="1" t="str">
        <f t="shared" si="5"/>
        <v>CFL96052010m05</v>
      </c>
      <c r="B347" s="1">
        <v>0</v>
      </c>
      <c r="C347" s="210">
        <v>8</v>
      </c>
      <c r="D347" s="1">
        <v>0</v>
      </c>
      <c r="E347" t="s">
        <v>42</v>
      </c>
      <c r="F347">
        <v>9605</v>
      </c>
      <c r="G347" s="139">
        <v>2010</v>
      </c>
      <c r="H347" s="306" t="s">
        <v>148</v>
      </c>
      <c r="I347">
        <v>0</v>
      </c>
    </row>
    <row r="348" spans="1:9" ht="14.25" customHeight="1">
      <c r="A348" s="1" t="str">
        <f t="shared" si="5"/>
        <v>CFL96052010m06</v>
      </c>
      <c r="B348" s="1">
        <v>0</v>
      </c>
      <c r="C348" s="210">
        <v>7</v>
      </c>
      <c r="D348" s="1">
        <v>0</v>
      </c>
      <c r="E348" t="s">
        <v>42</v>
      </c>
      <c r="F348">
        <v>9605</v>
      </c>
      <c r="G348" s="139">
        <v>2010</v>
      </c>
      <c r="H348" s="306" t="s">
        <v>149</v>
      </c>
      <c r="I348">
        <v>0</v>
      </c>
    </row>
    <row r="349" spans="1:9" ht="14.25" customHeight="1">
      <c r="A349" s="1" t="str">
        <f t="shared" si="5"/>
        <v>CFL96052010m07</v>
      </c>
      <c r="B349" s="1">
        <v>0</v>
      </c>
      <c r="C349" s="210">
        <v>6</v>
      </c>
      <c r="D349" s="1">
        <v>0</v>
      </c>
      <c r="E349" t="s">
        <v>42</v>
      </c>
      <c r="F349">
        <v>9605</v>
      </c>
      <c r="G349" s="139">
        <v>2010</v>
      </c>
      <c r="H349" s="306" t="s">
        <v>150</v>
      </c>
      <c r="I349">
        <v>0</v>
      </c>
    </row>
    <row r="350" spans="1:9" ht="14.25" customHeight="1">
      <c r="A350" s="1" t="str">
        <f t="shared" si="5"/>
        <v>CFL96052010m08</v>
      </c>
      <c r="B350" s="1">
        <v>0</v>
      </c>
      <c r="C350" s="210">
        <v>5</v>
      </c>
      <c r="D350" s="1">
        <v>0</v>
      </c>
      <c r="E350" t="s">
        <v>42</v>
      </c>
      <c r="F350">
        <v>9605</v>
      </c>
      <c r="G350" s="139">
        <v>2010</v>
      </c>
      <c r="H350" s="306" t="s">
        <v>151</v>
      </c>
      <c r="I350">
        <v>0</v>
      </c>
    </row>
    <row r="351" spans="1:9" ht="14.25" customHeight="1">
      <c r="A351" s="1" t="str">
        <f t="shared" si="5"/>
        <v>CFL96052010m09</v>
      </c>
      <c r="B351" s="1">
        <v>0</v>
      </c>
      <c r="C351" s="210">
        <v>4</v>
      </c>
      <c r="D351" s="1">
        <v>0</v>
      </c>
      <c r="E351" t="s">
        <v>42</v>
      </c>
      <c r="F351">
        <v>9605</v>
      </c>
      <c r="G351" s="139">
        <v>2010</v>
      </c>
      <c r="H351" s="306" t="s">
        <v>152</v>
      </c>
      <c r="I351">
        <v>0</v>
      </c>
    </row>
    <row r="352" spans="1:9" ht="14.25" customHeight="1">
      <c r="A352" s="1" t="str">
        <f t="shared" si="5"/>
        <v>CFL96052010m10</v>
      </c>
      <c r="B352" s="1">
        <v>0</v>
      </c>
      <c r="C352" s="210">
        <v>3</v>
      </c>
      <c r="D352" s="1">
        <v>0</v>
      </c>
      <c r="E352" t="s">
        <v>42</v>
      </c>
      <c r="F352">
        <v>9605</v>
      </c>
      <c r="G352" s="139">
        <v>2010</v>
      </c>
      <c r="H352" s="306" t="s">
        <v>153</v>
      </c>
      <c r="I352">
        <v>0</v>
      </c>
    </row>
    <row r="353" spans="1:9" ht="14.25" customHeight="1">
      <c r="A353" s="1" t="str">
        <f t="shared" si="5"/>
        <v>CFL96052010m11</v>
      </c>
      <c r="B353" s="1">
        <v>0</v>
      </c>
      <c r="C353" s="210">
        <v>2</v>
      </c>
      <c r="D353" s="1">
        <v>0</v>
      </c>
      <c r="E353" t="s">
        <v>42</v>
      </c>
      <c r="F353">
        <v>9605</v>
      </c>
      <c r="G353" s="139">
        <v>2010</v>
      </c>
      <c r="H353" s="306" t="s">
        <v>154</v>
      </c>
      <c r="I353">
        <v>0</v>
      </c>
    </row>
    <row r="354" spans="1:9" ht="14.25" customHeight="1">
      <c r="A354" s="1" t="str">
        <f t="shared" si="5"/>
        <v>CFL96052010m12</v>
      </c>
      <c r="B354" s="1">
        <v>0</v>
      </c>
      <c r="C354" s="210">
        <v>1</v>
      </c>
      <c r="D354" s="1">
        <v>0</v>
      </c>
      <c r="E354" t="s">
        <v>42</v>
      </c>
      <c r="F354">
        <v>9605</v>
      </c>
      <c r="G354" s="139">
        <v>2010</v>
      </c>
      <c r="H354" s="306" t="s">
        <v>155</v>
      </c>
      <c r="I354">
        <v>0</v>
      </c>
    </row>
    <row r="355" spans="1:9" ht="14.25" customHeight="1">
      <c r="A355" s="1" t="str">
        <f t="shared" si="5"/>
        <v>CFL96062010m01</v>
      </c>
      <c r="B355" s="1">
        <v>0</v>
      </c>
      <c r="C355" s="210">
        <v>12</v>
      </c>
      <c r="D355" s="1">
        <v>0</v>
      </c>
      <c r="E355" t="s">
        <v>42</v>
      </c>
      <c r="F355">
        <v>9606</v>
      </c>
      <c r="G355" s="139">
        <v>2010</v>
      </c>
      <c r="H355" s="306" t="s">
        <v>144</v>
      </c>
      <c r="I355">
        <v>0</v>
      </c>
    </row>
    <row r="356" spans="1:9" ht="14.25" customHeight="1">
      <c r="A356" s="1" t="str">
        <f t="shared" si="5"/>
        <v>CFL96062010m02</v>
      </c>
      <c r="B356" s="1">
        <v>0</v>
      </c>
      <c r="C356" s="210">
        <v>11</v>
      </c>
      <c r="D356" s="1">
        <v>0</v>
      </c>
      <c r="E356" t="s">
        <v>42</v>
      </c>
      <c r="F356">
        <v>9606</v>
      </c>
      <c r="G356" s="139">
        <v>2010</v>
      </c>
      <c r="H356" s="306" t="s">
        <v>145</v>
      </c>
      <c r="I356">
        <v>0</v>
      </c>
    </row>
    <row r="357" spans="1:9" ht="14.25" customHeight="1">
      <c r="A357" s="1" t="str">
        <f t="shared" si="5"/>
        <v>CFL96062010m03</v>
      </c>
      <c r="B357" s="1">
        <v>0</v>
      </c>
      <c r="C357" s="210">
        <v>10</v>
      </c>
      <c r="D357" s="1">
        <v>0</v>
      </c>
      <c r="E357" t="s">
        <v>42</v>
      </c>
      <c r="F357">
        <v>9606</v>
      </c>
      <c r="G357" s="139">
        <v>2010</v>
      </c>
      <c r="H357" s="306" t="s">
        <v>146</v>
      </c>
      <c r="I357">
        <v>0</v>
      </c>
    </row>
    <row r="358" spans="1:9" ht="14.25" customHeight="1">
      <c r="A358" s="1" t="str">
        <f t="shared" si="5"/>
        <v>CFL96062010m04</v>
      </c>
      <c r="B358" s="1">
        <v>0</v>
      </c>
      <c r="C358" s="210">
        <v>9</v>
      </c>
      <c r="D358" s="1">
        <v>0</v>
      </c>
      <c r="E358" t="s">
        <v>42</v>
      </c>
      <c r="F358">
        <v>9606</v>
      </c>
      <c r="G358" s="139">
        <v>2010</v>
      </c>
      <c r="H358" s="306" t="s">
        <v>147</v>
      </c>
      <c r="I358">
        <v>0</v>
      </c>
    </row>
    <row r="359" spans="1:9" ht="14.25" customHeight="1">
      <c r="A359" s="1" t="str">
        <f t="shared" si="5"/>
        <v>CFL96062010m05</v>
      </c>
      <c r="B359" s="1">
        <v>0</v>
      </c>
      <c r="C359" s="210">
        <v>8</v>
      </c>
      <c r="D359" s="1">
        <v>0</v>
      </c>
      <c r="E359" t="s">
        <v>42</v>
      </c>
      <c r="F359">
        <v>9606</v>
      </c>
      <c r="G359" s="139">
        <v>2010</v>
      </c>
      <c r="H359" s="306" t="s">
        <v>148</v>
      </c>
      <c r="I359">
        <v>0</v>
      </c>
    </row>
    <row r="360" spans="1:9" ht="14.25" customHeight="1">
      <c r="A360" s="1" t="str">
        <f t="shared" si="5"/>
        <v>CFL96062010m06</v>
      </c>
      <c r="B360" s="1">
        <v>0</v>
      </c>
      <c r="C360" s="210">
        <v>7</v>
      </c>
      <c r="D360" s="1">
        <v>0</v>
      </c>
      <c r="E360" t="s">
        <v>42</v>
      </c>
      <c r="F360">
        <v>9606</v>
      </c>
      <c r="G360" s="139">
        <v>2010</v>
      </c>
      <c r="H360" s="306" t="s">
        <v>149</v>
      </c>
      <c r="I360">
        <v>0</v>
      </c>
    </row>
    <row r="361" spans="1:9" ht="14.25" customHeight="1">
      <c r="A361" s="1" t="str">
        <f t="shared" si="5"/>
        <v>CFL96062010m07</v>
      </c>
      <c r="B361" s="1">
        <v>0</v>
      </c>
      <c r="C361" s="210">
        <v>6</v>
      </c>
      <c r="D361" s="1">
        <v>0</v>
      </c>
      <c r="E361" t="s">
        <v>42</v>
      </c>
      <c r="F361">
        <v>9606</v>
      </c>
      <c r="G361" s="139">
        <v>2010</v>
      </c>
      <c r="H361" s="306" t="s">
        <v>150</v>
      </c>
      <c r="I361">
        <v>0</v>
      </c>
    </row>
    <row r="362" spans="1:9" ht="14.25" customHeight="1">
      <c r="A362" s="1" t="str">
        <f t="shared" si="5"/>
        <v>CFL96062010m08</v>
      </c>
      <c r="B362" s="1">
        <v>0</v>
      </c>
      <c r="C362" s="210">
        <v>5</v>
      </c>
      <c r="D362" s="1">
        <v>0</v>
      </c>
      <c r="E362" t="s">
        <v>42</v>
      </c>
      <c r="F362">
        <v>9606</v>
      </c>
      <c r="G362" s="139">
        <v>2010</v>
      </c>
      <c r="H362" s="306" t="s">
        <v>151</v>
      </c>
      <c r="I362">
        <v>0</v>
      </c>
    </row>
    <row r="363" spans="1:9" ht="14.25" customHeight="1">
      <c r="A363" s="1" t="str">
        <f t="shared" si="5"/>
        <v>CFL96062010m09</v>
      </c>
      <c r="B363" s="1">
        <v>0</v>
      </c>
      <c r="C363" s="210">
        <v>4</v>
      </c>
      <c r="D363" s="1">
        <v>0</v>
      </c>
      <c r="E363" t="s">
        <v>42</v>
      </c>
      <c r="F363">
        <v>9606</v>
      </c>
      <c r="G363" s="139">
        <v>2010</v>
      </c>
      <c r="H363" s="306" t="s">
        <v>152</v>
      </c>
      <c r="I363">
        <v>0</v>
      </c>
    </row>
    <row r="364" spans="1:9" ht="14.25" customHeight="1">
      <c r="A364" s="1" t="str">
        <f t="shared" si="5"/>
        <v>CFL96062010m10</v>
      </c>
      <c r="B364" s="1">
        <v>0</v>
      </c>
      <c r="C364" s="210">
        <v>3</v>
      </c>
      <c r="D364" s="1">
        <v>0</v>
      </c>
      <c r="E364" t="s">
        <v>42</v>
      </c>
      <c r="F364">
        <v>9606</v>
      </c>
      <c r="G364" s="139">
        <v>2010</v>
      </c>
      <c r="H364" s="306" t="s">
        <v>153</v>
      </c>
      <c r="I364">
        <v>0</v>
      </c>
    </row>
    <row r="365" spans="1:9" ht="14.25" customHeight="1">
      <c r="A365" s="1" t="str">
        <f t="shared" si="5"/>
        <v>CFL96062010m11</v>
      </c>
      <c r="B365" s="1">
        <v>0</v>
      </c>
      <c r="C365" s="210">
        <v>2</v>
      </c>
      <c r="D365" s="1">
        <v>0</v>
      </c>
      <c r="E365" t="s">
        <v>42</v>
      </c>
      <c r="F365">
        <v>9606</v>
      </c>
      <c r="G365" s="139">
        <v>2010</v>
      </c>
      <c r="H365" s="306" t="s">
        <v>154</v>
      </c>
      <c r="I365">
        <v>0</v>
      </c>
    </row>
    <row r="366" spans="1:9" ht="14.25" customHeight="1">
      <c r="A366" s="1" t="str">
        <f t="shared" si="5"/>
        <v>CFL96062010m12</v>
      </c>
      <c r="B366" s="1">
        <v>0</v>
      </c>
      <c r="C366" s="210">
        <v>1</v>
      </c>
      <c r="D366" s="1">
        <v>0</v>
      </c>
      <c r="E366" t="s">
        <v>42</v>
      </c>
      <c r="F366">
        <v>9606</v>
      </c>
      <c r="G366" s="139">
        <v>2010</v>
      </c>
      <c r="H366" s="306" t="s">
        <v>155</v>
      </c>
      <c r="I366">
        <v>0</v>
      </c>
    </row>
    <row r="367" spans="1:9" ht="14.25" customHeight="1">
      <c r="A367" s="1" t="str">
        <f t="shared" si="5"/>
        <v>CFM96012010m01</v>
      </c>
      <c r="B367" s="1" t="s">
        <v>9</v>
      </c>
      <c r="C367" s="210" t="s">
        <v>9</v>
      </c>
      <c r="D367" s="1" t="s">
        <v>8</v>
      </c>
      <c r="E367" t="s">
        <v>22</v>
      </c>
      <c r="F367">
        <v>9601</v>
      </c>
      <c r="G367" s="139">
        <v>2010</v>
      </c>
      <c r="H367" s="306" t="s">
        <v>144</v>
      </c>
      <c r="I367">
        <v>-1</v>
      </c>
    </row>
    <row r="368" spans="1:9" ht="14.25" customHeight="1">
      <c r="A368" s="1" t="str">
        <f t="shared" si="5"/>
        <v>CFM96012010m02</v>
      </c>
      <c r="B368" s="1" t="s">
        <v>9</v>
      </c>
      <c r="C368" s="210" t="s">
        <v>9</v>
      </c>
      <c r="D368" s="1" t="s">
        <v>8</v>
      </c>
      <c r="E368" t="s">
        <v>22</v>
      </c>
      <c r="F368">
        <v>9601</v>
      </c>
      <c r="G368" s="139">
        <v>2010</v>
      </c>
      <c r="H368" s="306" t="s">
        <v>145</v>
      </c>
      <c r="I368">
        <v>-1</v>
      </c>
    </row>
    <row r="369" spans="1:9" ht="14.25" customHeight="1">
      <c r="A369" s="1" t="str">
        <f t="shared" si="5"/>
        <v>CFM96012010m03</v>
      </c>
      <c r="B369" s="1" t="s">
        <v>9</v>
      </c>
      <c r="C369" s="210" t="s">
        <v>9</v>
      </c>
      <c r="D369" s="1" t="s">
        <v>8</v>
      </c>
      <c r="E369" t="s">
        <v>22</v>
      </c>
      <c r="F369">
        <v>9601</v>
      </c>
      <c r="G369" s="139">
        <v>2010</v>
      </c>
      <c r="H369" s="306" t="s">
        <v>146</v>
      </c>
      <c r="I369">
        <v>-1</v>
      </c>
    </row>
    <row r="370" spans="1:9" ht="14.25" customHeight="1">
      <c r="A370" s="1" t="str">
        <f t="shared" si="5"/>
        <v>CFM96012010m04</v>
      </c>
      <c r="B370" s="1" t="s">
        <v>9</v>
      </c>
      <c r="C370" s="210" t="s">
        <v>9</v>
      </c>
      <c r="D370" s="1" t="s">
        <v>8</v>
      </c>
      <c r="E370" t="s">
        <v>22</v>
      </c>
      <c r="F370">
        <v>9601</v>
      </c>
      <c r="G370" s="139">
        <v>2010</v>
      </c>
      <c r="H370" s="306" t="s">
        <v>147</v>
      </c>
      <c r="I370">
        <v>-1</v>
      </c>
    </row>
    <row r="371" spans="1:9" ht="14.25" customHeight="1">
      <c r="A371" s="1" t="str">
        <f t="shared" si="5"/>
        <v>CFM96012010m05</v>
      </c>
      <c r="B371" s="1" t="s">
        <v>9</v>
      </c>
      <c r="C371" s="210" t="s">
        <v>9</v>
      </c>
      <c r="D371" s="1" t="s">
        <v>8</v>
      </c>
      <c r="E371" t="s">
        <v>22</v>
      </c>
      <c r="F371">
        <v>9601</v>
      </c>
      <c r="G371" s="139">
        <v>2010</v>
      </c>
      <c r="H371" s="306" t="s">
        <v>148</v>
      </c>
      <c r="I371">
        <v>-1</v>
      </c>
    </row>
    <row r="372" spans="1:9" ht="14.25" customHeight="1">
      <c r="A372" s="1" t="str">
        <f t="shared" si="5"/>
        <v>CFM96012010m06</v>
      </c>
      <c r="B372" s="1" t="s">
        <v>9</v>
      </c>
      <c r="C372" s="210" t="s">
        <v>9</v>
      </c>
      <c r="D372" s="1" t="s">
        <v>8</v>
      </c>
      <c r="E372" t="s">
        <v>22</v>
      </c>
      <c r="F372">
        <v>9601</v>
      </c>
      <c r="G372" s="139">
        <v>2010</v>
      </c>
      <c r="H372" s="306" t="s">
        <v>149</v>
      </c>
      <c r="I372">
        <v>-1</v>
      </c>
    </row>
    <row r="373" spans="1:9" ht="14.25" customHeight="1">
      <c r="A373" s="1" t="str">
        <f t="shared" si="5"/>
        <v>CFM96012010m07</v>
      </c>
      <c r="B373" s="1" t="s">
        <v>9</v>
      </c>
      <c r="C373" s="210" t="s">
        <v>9</v>
      </c>
      <c r="D373" s="1" t="s">
        <v>8</v>
      </c>
      <c r="E373" t="s">
        <v>22</v>
      </c>
      <c r="F373">
        <v>9601</v>
      </c>
      <c r="G373" s="139">
        <v>2010</v>
      </c>
      <c r="H373" s="306" t="s">
        <v>150</v>
      </c>
      <c r="I373">
        <v>-1</v>
      </c>
    </row>
    <row r="374" spans="1:9" ht="14.25" customHeight="1">
      <c r="A374" s="1" t="str">
        <f t="shared" si="5"/>
        <v>CFM96012010m08</v>
      </c>
      <c r="B374" s="1" t="s">
        <v>9</v>
      </c>
      <c r="C374" s="210" t="s">
        <v>9</v>
      </c>
      <c r="D374" s="1" t="s">
        <v>8</v>
      </c>
      <c r="E374" t="s">
        <v>22</v>
      </c>
      <c r="F374">
        <v>9601</v>
      </c>
      <c r="G374" s="139">
        <v>2010</v>
      </c>
      <c r="H374" s="306" t="s">
        <v>151</v>
      </c>
      <c r="I374">
        <v>-1</v>
      </c>
    </row>
    <row r="375" spans="1:9" ht="14.25" customHeight="1">
      <c r="A375" s="1" t="str">
        <f t="shared" si="5"/>
        <v>CFM96012010m09</v>
      </c>
      <c r="B375" s="1" t="s">
        <v>9</v>
      </c>
      <c r="C375" s="210" t="s">
        <v>9</v>
      </c>
      <c r="D375" s="1" t="s">
        <v>8</v>
      </c>
      <c r="E375" t="s">
        <v>22</v>
      </c>
      <c r="F375">
        <v>9601</v>
      </c>
      <c r="G375" s="139">
        <v>2010</v>
      </c>
      <c r="H375" s="306" t="s">
        <v>152</v>
      </c>
      <c r="I375">
        <v>-1</v>
      </c>
    </row>
    <row r="376" spans="1:9" ht="14.25" customHeight="1">
      <c r="A376" s="1" t="str">
        <f t="shared" si="5"/>
        <v>CFM96012010m10</v>
      </c>
      <c r="B376" s="1" t="s">
        <v>9</v>
      </c>
      <c r="C376" s="210" t="s">
        <v>9</v>
      </c>
      <c r="D376" s="1" t="s">
        <v>8</v>
      </c>
      <c r="E376" t="s">
        <v>22</v>
      </c>
      <c r="F376">
        <v>9601</v>
      </c>
      <c r="G376" s="139">
        <v>2010</v>
      </c>
      <c r="H376" s="306" t="s">
        <v>153</v>
      </c>
      <c r="I376">
        <v>-1</v>
      </c>
    </row>
    <row r="377" spans="1:9" ht="14.25" customHeight="1">
      <c r="A377" s="1" t="str">
        <f t="shared" si="5"/>
        <v>CFM96012010m11</v>
      </c>
      <c r="B377" s="1" t="s">
        <v>9</v>
      </c>
      <c r="C377" s="210" t="s">
        <v>9</v>
      </c>
      <c r="D377" s="1" t="s">
        <v>8</v>
      </c>
      <c r="E377" t="s">
        <v>22</v>
      </c>
      <c r="F377">
        <v>9601</v>
      </c>
      <c r="G377" s="139">
        <v>2010</v>
      </c>
      <c r="H377" s="306" t="s">
        <v>154</v>
      </c>
      <c r="I377">
        <v>-1</v>
      </c>
    </row>
    <row r="378" spans="1:9" ht="14.25" customHeight="1">
      <c r="A378" s="1" t="str">
        <f t="shared" si="5"/>
        <v>CFM96012010m12</v>
      </c>
      <c r="B378" s="1" t="s">
        <v>9</v>
      </c>
      <c r="C378" s="210" t="s">
        <v>9</v>
      </c>
      <c r="D378" s="1" t="s">
        <v>8</v>
      </c>
      <c r="E378" t="s">
        <v>22</v>
      </c>
      <c r="F378">
        <v>9601</v>
      </c>
      <c r="G378" s="139">
        <v>2010</v>
      </c>
      <c r="H378" s="306" t="s">
        <v>155</v>
      </c>
      <c r="I378">
        <v>-1</v>
      </c>
    </row>
    <row r="379" spans="1:9" ht="14.25" customHeight="1">
      <c r="A379" s="1" t="str">
        <f t="shared" si="5"/>
        <v>CFM96022010m01</v>
      </c>
      <c r="B379" s="1" t="s">
        <v>9</v>
      </c>
      <c r="C379" s="210" t="s">
        <v>9</v>
      </c>
      <c r="D379" s="1" t="s">
        <v>8</v>
      </c>
      <c r="E379" t="s">
        <v>22</v>
      </c>
      <c r="F379">
        <v>9602</v>
      </c>
      <c r="G379" s="139">
        <v>2010</v>
      </c>
      <c r="H379" s="306" t="s">
        <v>144</v>
      </c>
      <c r="I379">
        <v>-1</v>
      </c>
    </row>
    <row r="380" spans="1:9" ht="14.25" customHeight="1">
      <c r="A380" s="1" t="str">
        <f t="shared" si="5"/>
        <v>CFM96022010m02</v>
      </c>
      <c r="B380" s="1" t="s">
        <v>9</v>
      </c>
      <c r="C380" s="210" t="s">
        <v>9</v>
      </c>
      <c r="D380" s="1" t="s">
        <v>8</v>
      </c>
      <c r="E380" t="s">
        <v>22</v>
      </c>
      <c r="F380">
        <v>9602</v>
      </c>
      <c r="G380" s="139">
        <v>2010</v>
      </c>
      <c r="H380" s="306" t="s">
        <v>145</v>
      </c>
      <c r="I380">
        <v>-1</v>
      </c>
    </row>
    <row r="381" spans="1:9" ht="14.25" customHeight="1">
      <c r="A381" s="1" t="str">
        <f t="shared" si="5"/>
        <v>CFM96022010m03</v>
      </c>
      <c r="B381" s="1" t="s">
        <v>9</v>
      </c>
      <c r="C381" s="210" t="s">
        <v>9</v>
      </c>
      <c r="D381" s="1" t="s">
        <v>8</v>
      </c>
      <c r="E381" t="s">
        <v>22</v>
      </c>
      <c r="F381">
        <v>9602</v>
      </c>
      <c r="G381" s="139">
        <v>2010</v>
      </c>
      <c r="H381" s="306" t="s">
        <v>146</v>
      </c>
      <c r="I381">
        <v>-1</v>
      </c>
    </row>
    <row r="382" spans="1:9" ht="14.25" customHeight="1">
      <c r="A382" s="1" t="str">
        <f t="shared" si="5"/>
        <v>CFM96022010m04</v>
      </c>
      <c r="B382" s="1" t="s">
        <v>9</v>
      </c>
      <c r="C382" s="210" t="s">
        <v>9</v>
      </c>
      <c r="D382" s="1" t="s">
        <v>8</v>
      </c>
      <c r="E382" t="s">
        <v>22</v>
      </c>
      <c r="F382">
        <v>9602</v>
      </c>
      <c r="G382" s="139">
        <v>2010</v>
      </c>
      <c r="H382" s="306" t="s">
        <v>147</v>
      </c>
      <c r="I382">
        <v>-1</v>
      </c>
    </row>
    <row r="383" spans="1:9" ht="14.25" customHeight="1">
      <c r="A383" s="1" t="str">
        <f t="shared" si="5"/>
        <v>CFM96022010m05</v>
      </c>
      <c r="B383" s="1" t="s">
        <v>9</v>
      </c>
      <c r="C383" s="210" t="s">
        <v>9</v>
      </c>
      <c r="D383" s="1" t="s">
        <v>8</v>
      </c>
      <c r="E383" t="s">
        <v>22</v>
      </c>
      <c r="F383">
        <v>9602</v>
      </c>
      <c r="G383" s="139">
        <v>2010</v>
      </c>
      <c r="H383" s="306" t="s">
        <v>148</v>
      </c>
      <c r="I383">
        <v>-1</v>
      </c>
    </row>
    <row r="384" spans="1:9" ht="14.25" customHeight="1">
      <c r="A384" s="1" t="str">
        <f t="shared" si="5"/>
        <v>CFM96022010m06</v>
      </c>
      <c r="B384" s="1" t="s">
        <v>9</v>
      </c>
      <c r="C384" s="210" t="s">
        <v>9</v>
      </c>
      <c r="D384" s="1" t="s">
        <v>8</v>
      </c>
      <c r="E384" t="s">
        <v>22</v>
      </c>
      <c r="F384">
        <v>9602</v>
      </c>
      <c r="G384" s="139">
        <v>2010</v>
      </c>
      <c r="H384" s="306" t="s">
        <v>149</v>
      </c>
      <c r="I384">
        <v>-1</v>
      </c>
    </row>
    <row r="385" spans="1:9" ht="14.25" customHeight="1">
      <c r="A385" s="1" t="str">
        <f t="shared" si="5"/>
        <v>CFM96022010m07</v>
      </c>
      <c r="B385" s="1" t="s">
        <v>9</v>
      </c>
      <c r="C385" s="210" t="s">
        <v>9</v>
      </c>
      <c r="D385" s="1" t="s">
        <v>8</v>
      </c>
      <c r="E385" t="s">
        <v>22</v>
      </c>
      <c r="F385">
        <v>9602</v>
      </c>
      <c r="G385" s="139">
        <v>2010</v>
      </c>
      <c r="H385" s="306" t="s">
        <v>150</v>
      </c>
      <c r="I385">
        <v>-1</v>
      </c>
    </row>
    <row r="386" spans="1:9" ht="14.25" customHeight="1">
      <c r="A386" s="1" t="str">
        <f t="shared" si="5"/>
        <v>CFM96022010m08</v>
      </c>
      <c r="B386" s="1" t="s">
        <v>9</v>
      </c>
      <c r="C386" s="210" t="s">
        <v>9</v>
      </c>
      <c r="D386" s="1" t="s">
        <v>8</v>
      </c>
      <c r="E386" t="s">
        <v>22</v>
      </c>
      <c r="F386">
        <v>9602</v>
      </c>
      <c r="G386" s="139">
        <v>2010</v>
      </c>
      <c r="H386" s="306" t="s">
        <v>151</v>
      </c>
      <c r="I386">
        <v>-1</v>
      </c>
    </row>
    <row r="387" spans="1:9" ht="14.25" customHeight="1">
      <c r="A387" s="1" t="str">
        <f t="shared" si="5"/>
        <v>CFM96022010m09</v>
      </c>
      <c r="B387" s="1" t="s">
        <v>9</v>
      </c>
      <c r="C387" s="210" t="s">
        <v>9</v>
      </c>
      <c r="D387" s="1" t="s">
        <v>8</v>
      </c>
      <c r="E387" t="s">
        <v>22</v>
      </c>
      <c r="F387">
        <v>9602</v>
      </c>
      <c r="G387" s="139">
        <v>2010</v>
      </c>
      <c r="H387" s="306" t="s">
        <v>152</v>
      </c>
      <c r="I387">
        <v>-1</v>
      </c>
    </row>
    <row r="388" spans="1:9" ht="14.25" customHeight="1">
      <c r="A388" s="1" t="str">
        <f t="shared" si="5"/>
        <v>CFM96022010m10</v>
      </c>
      <c r="B388" s="1" t="s">
        <v>9</v>
      </c>
      <c r="C388" s="210" t="s">
        <v>9</v>
      </c>
      <c r="D388" s="1" t="s">
        <v>8</v>
      </c>
      <c r="E388" t="s">
        <v>22</v>
      </c>
      <c r="F388">
        <v>9602</v>
      </c>
      <c r="G388" s="139">
        <v>2010</v>
      </c>
      <c r="H388" s="306" t="s">
        <v>153</v>
      </c>
      <c r="I388">
        <v>-1</v>
      </c>
    </row>
    <row r="389" spans="1:9" ht="14.25" customHeight="1">
      <c r="A389" s="1" t="str">
        <f t="shared" si="5"/>
        <v>CFM96022010m11</v>
      </c>
      <c r="B389" s="1" t="s">
        <v>9</v>
      </c>
      <c r="C389" s="210" t="s">
        <v>9</v>
      </c>
      <c r="D389" s="1" t="s">
        <v>8</v>
      </c>
      <c r="E389" t="s">
        <v>22</v>
      </c>
      <c r="F389">
        <v>9602</v>
      </c>
      <c r="G389" s="139">
        <v>2010</v>
      </c>
      <c r="H389" s="306" t="s">
        <v>154</v>
      </c>
      <c r="I389">
        <v>-1</v>
      </c>
    </row>
    <row r="390" spans="1:9" ht="14.25" customHeight="1">
      <c r="A390" s="1" t="str">
        <f t="shared" si="5"/>
        <v>CFM96022010m12</v>
      </c>
      <c r="B390" s="1" t="s">
        <v>9</v>
      </c>
      <c r="C390" s="210" t="s">
        <v>9</v>
      </c>
      <c r="D390" s="1" t="s">
        <v>8</v>
      </c>
      <c r="E390" t="s">
        <v>22</v>
      </c>
      <c r="F390">
        <v>9602</v>
      </c>
      <c r="G390" s="139">
        <v>2010</v>
      </c>
      <c r="H390" s="306" t="s">
        <v>155</v>
      </c>
      <c r="I390">
        <v>-1</v>
      </c>
    </row>
    <row r="391" spans="1:9" ht="14.25" customHeight="1">
      <c r="A391" s="1" t="str">
        <f t="shared" si="5"/>
        <v>CFM96032010m01</v>
      </c>
      <c r="B391" s="1" t="s">
        <v>9</v>
      </c>
      <c r="C391" s="210" t="s">
        <v>9</v>
      </c>
      <c r="D391" s="1" t="s">
        <v>8</v>
      </c>
      <c r="E391" t="s">
        <v>22</v>
      </c>
      <c r="F391">
        <v>9603</v>
      </c>
      <c r="G391" s="139">
        <v>2010</v>
      </c>
      <c r="H391" s="306" t="s">
        <v>144</v>
      </c>
      <c r="I391">
        <v>-1</v>
      </c>
    </row>
    <row r="392" spans="1:9" ht="14.25" customHeight="1">
      <c r="A392" s="1" t="str">
        <f t="shared" ref="A392:A455" si="6">TRIM(E392&amp;F392&amp;G392&amp;H392)</f>
        <v>CFM96032010m02</v>
      </c>
      <c r="B392" s="1" t="s">
        <v>9</v>
      </c>
      <c r="C392" s="210" t="s">
        <v>9</v>
      </c>
      <c r="D392" s="1" t="s">
        <v>8</v>
      </c>
      <c r="E392" t="s">
        <v>22</v>
      </c>
      <c r="F392">
        <v>9603</v>
      </c>
      <c r="G392" s="139">
        <v>2010</v>
      </c>
      <c r="H392" s="306" t="s">
        <v>145</v>
      </c>
      <c r="I392">
        <v>-1</v>
      </c>
    </row>
    <row r="393" spans="1:9" ht="14.25" customHeight="1">
      <c r="A393" s="1" t="str">
        <f t="shared" si="6"/>
        <v>CFM96032010m03</v>
      </c>
      <c r="B393" s="1" t="s">
        <v>9</v>
      </c>
      <c r="C393" s="210" t="s">
        <v>9</v>
      </c>
      <c r="D393" s="1" t="s">
        <v>8</v>
      </c>
      <c r="E393" t="s">
        <v>22</v>
      </c>
      <c r="F393">
        <v>9603</v>
      </c>
      <c r="G393" s="139">
        <v>2010</v>
      </c>
      <c r="H393" s="306" t="s">
        <v>146</v>
      </c>
      <c r="I393">
        <v>-1</v>
      </c>
    </row>
    <row r="394" spans="1:9" ht="14.25" customHeight="1">
      <c r="A394" s="1" t="str">
        <f t="shared" si="6"/>
        <v>CFM96032010m04</v>
      </c>
      <c r="B394" s="1" t="s">
        <v>9</v>
      </c>
      <c r="C394" s="210" t="s">
        <v>9</v>
      </c>
      <c r="D394" s="1" t="s">
        <v>8</v>
      </c>
      <c r="E394" t="s">
        <v>22</v>
      </c>
      <c r="F394">
        <v>9603</v>
      </c>
      <c r="G394" s="139">
        <v>2010</v>
      </c>
      <c r="H394" s="306" t="s">
        <v>147</v>
      </c>
      <c r="I394">
        <v>-1</v>
      </c>
    </row>
    <row r="395" spans="1:9" ht="14.25" customHeight="1">
      <c r="A395" s="1" t="str">
        <f t="shared" si="6"/>
        <v>CFM96032010m05</v>
      </c>
      <c r="B395" s="1" t="s">
        <v>9</v>
      </c>
      <c r="C395" s="210" t="s">
        <v>9</v>
      </c>
      <c r="D395" s="1" t="s">
        <v>8</v>
      </c>
      <c r="E395" t="s">
        <v>22</v>
      </c>
      <c r="F395">
        <v>9603</v>
      </c>
      <c r="G395" s="139">
        <v>2010</v>
      </c>
      <c r="H395" s="306" t="s">
        <v>148</v>
      </c>
      <c r="I395">
        <v>-1</v>
      </c>
    </row>
    <row r="396" spans="1:9" ht="14.25" customHeight="1">
      <c r="A396" s="1" t="str">
        <f t="shared" si="6"/>
        <v>CFM96032010m06</v>
      </c>
      <c r="B396" s="1" t="s">
        <v>9</v>
      </c>
      <c r="C396" s="210" t="s">
        <v>9</v>
      </c>
      <c r="D396" s="1" t="s">
        <v>8</v>
      </c>
      <c r="E396" t="s">
        <v>22</v>
      </c>
      <c r="F396">
        <v>9603</v>
      </c>
      <c r="G396" s="139">
        <v>2010</v>
      </c>
      <c r="H396" s="306" t="s">
        <v>149</v>
      </c>
      <c r="I396">
        <v>-1</v>
      </c>
    </row>
    <row r="397" spans="1:9" ht="14.25" customHeight="1">
      <c r="A397" s="1" t="str">
        <f t="shared" si="6"/>
        <v>CFM96032010m07</v>
      </c>
      <c r="B397" s="1" t="s">
        <v>9</v>
      </c>
      <c r="C397" s="210" t="s">
        <v>9</v>
      </c>
      <c r="D397" s="1" t="s">
        <v>8</v>
      </c>
      <c r="E397" t="s">
        <v>22</v>
      </c>
      <c r="F397">
        <v>9603</v>
      </c>
      <c r="G397" s="139">
        <v>2010</v>
      </c>
      <c r="H397" s="306" t="s">
        <v>150</v>
      </c>
      <c r="I397">
        <v>-1</v>
      </c>
    </row>
    <row r="398" spans="1:9" ht="14.25" customHeight="1">
      <c r="A398" s="1" t="str">
        <f t="shared" si="6"/>
        <v>CFM96032010m08</v>
      </c>
      <c r="B398" s="1" t="s">
        <v>9</v>
      </c>
      <c r="C398" s="210" t="s">
        <v>9</v>
      </c>
      <c r="D398" s="1" t="s">
        <v>8</v>
      </c>
      <c r="E398" t="s">
        <v>22</v>
      </c>
      <c r="F398">
        <v>9603</v>
      </c>
      <c r="G398" s="139">
        <v>2010</v>
      </c>
      <c r="H398" s="306" t="s">
        <v>151</v>
      </c>
      <c r="I398">
        <v>-1</v>
      </c>
    </row>
    <row r="399" spans="1:9" ht="14.25" customHeight="1">
      <c r="A399" s="1" t="str">
        <f t="shared" si="6"/>
        <v>CFM96032010m09</v>
      </c>
      <c r="B399" s="1" t="s">
        <v>9</v>
      </c>
      <c r="C399" s="210" t="s">
        <v>9</v>
      </c>
      <c r="D399" s="1" t="s">
        <v>8</v>
      </c>
      <c r="E399" t="s">
        <v>22</v>
      </c>
      <c r="F399">
        <v>9603</v>
      </c>
      <c r="G399" s="139">
        <v>2010</v>
      </c>
      <c r="H399" s="306" t="s">
        <v>152</v>
      </c>
      <c r="I399">
        <v>-1</v>
      </c>
    </row>
    <row r="400" spans="1:9" ht="14.25" customHeight="1">
      <c r="A400" s="1" t="str">
        <f t="shared" si="6"/>
        <v>CFM96032010m10</v>
      </c>
      <c r="B400" s="1" t="s">
        <v>9</v>
      </c>
      <c r="C400" s="210" t="s">
        <v>9</v>
      </c>
      <c r="D400" s="1" t="s">
        <v>8</v>
      </c>
      <c r="E400" t="s">
        <v>22</v>
      </c>
      <c r="F400">
        <v>9603</v>
      </c>
      <c r="G400" s="139">
        <v>2010</v>
      </c>
      <c r="H400" s="306" t="s">
        <v>153</v>
      </c>
      <c r="I400">
        <v>-1</v>
      </c>
    </row>
    <row r="401" spans="1:9" ht="14.25" customHeight="1">
      <c r="A401" s="1" t="str">
        <f t="shared" si="6"/>
        <v>CFM96032010m11</v>
      </c>
      <c r="B401" s="1" t="s">
        <v>9</v>
      </c>
      <c r="C401" s="210" t="s">
        <v>9</v>
      </c>
      <c r="D401" s="1" t="s">
        <v>8</v>
      </c>
      <c r="E401" t="s">
        <v>22</v>
      </c>
      <c r="F401">
        <v>9603</v>
      </c>
      <c r="G401" s="139">
        <v>2010</v>
      </c>
      <c r="H401" s="306" t="s">
        <v>154</v>
      </c>
      <c r="I401">
        <v>-1</v>
      </c>
    </row>
    <row r="402" spans="1:9" ht="14.25" customHeight="1">
      <c r="A402" s="1" t="str">
        <f t="shared" si="6"/>
        <v>CFM96032010m12</v>
      </c>
      <c r="B402" s="1" t="s">
        <v>9</v>
      </c>
      <c r="C402" s="210" t="s">
        <v>9</v>
      </c>
      <c r="D402" s="1" t="s">
        <v>8</v>
      </c>
      <c r="E402" t="s">
        <v>22</v>
      </c>
      <c r="F402">
        <v>9603</v>
      </c>
      <c r="G402" s="139">
        <v>2010</v>
      </c>
      <c r="H402" s="306" t="s">
        <v>155</v>
      </c>
      <c r="I402">
        <v>-1</v>
      </c>
    </row>
    <row r="403" spans="1:9" ht="14.25" customHeight="1">
      <c r="A403" s="1" t="str">
        <f t="shared" si="6"/>
        <v>CFM96042010m01</v>
      </c>
      <c r="B403" s="1" t="s">
        <v>9</v>
      </c>
      <c r="C403" s="210" t="s">
        <v>9</v>
      </c>
      <c r="D403" s="1" t="s">
        <v>8</v>
      </c>
      <c r="E403" t="s">
        <v>22</v>
      </c>
      <c r="F403">
        <v>9604</v>
      </c>
      <c r="G403" s="139">
        <v>2010</v>
      </c>
      <c r="H403" s="306" t="s">
        <v>144</v>
      </c>
      <c r="I403">
        <v>-1</v>
      </c>
    </row>
    <row r="404" spans="1:9" ht="14.25" customHeight="1">
      <c r="A404" s="1" t="str">
        <f t="shared" si="6"/>
        <v>CFM96042010m02</v>
      </c>
      <c r="B404" s="1" t="s">
        <v>9</v>
      </c>
      <c r="C404" s="210" t="s">
        <v>9</v>
      </c>
      <c r="D404" s="1" t="s">
        <v>8</v>
      </c>
      <c r="E404" t="s">
        <v>22</v>
      </c>
      <c r="F404">
        <v>9604</v>
      </c>
      <c r="G404" s="139">
        <v>2010</v>
      </c>
      <c r="H404" s="306" t="s">
        <v>145</v>
      </c>
      <c r="I404">
        <v>-1</v>
      </c>
    </row>
    <row r="405" spans="1:9" ht="14.25" customHeight="1">
      <c r="A405" s="1" t="str">
        <f t="shared" si="6"/>
        <v>CFM96042010m03</v>
      </c>
      <c r="B405" s="1" t="s">
        <v>9</v>
      </c>
      <c r="C405" s="210" t="s">
        <v>9</v>
      </c>
      <c r="D405" s="1" t="s">
        <v>8</v>
      </c>
      <c r="E405" t="s">
        <v>22</v>
      </c>
      <c r="F405">
        <v>9604</v>
      </c>
      <c r="G405" s="139">
        <v>2010</v>
      </c>
      <c r="H405" s="306" t="s">
        <v>146</v>
      </c>
      <c r="I405">
        <v>-1</v>
      </c>
    </row>
    <row r="406" spans="1:9" ht="14.25" customHeight="1">
      <c r="A406" s="1" t="str">
        <f t="shared" si="6"/>
        <v>CFM96042010m04</v>
      </c>
      <c r="B406" s="1" t="s">
        <v>9</v>
      </c>
      <c r="C406" s="210" t="s">
        <v>9</v>
      </c>
      <c r="D406" s="1" t="s">
        <v>8</v>
      </c>
      <c r="E406" t="s">
        <v>22</v>
      </c>
      <c r="F406">
        <v>9604</v>
      </c>
      <c r="G406" s="139">
        <v>2010</v>
      </c>
      <c r="H406" s="306" t="s">
        <v>147</v>
      </c>
      <c r="I406">
        <v>-1</v>
      </c>
    </row>
    <row r="407" spans="1:9" ht="14.25" customHeight="1">
      <c r="A407" s="1" t="str">
        <f t="shared" si="6"/>
        <v>CFM96042010m05</v>
      </c>
      <c r="B407" s="1" t="s">
        <v>9</v>
      </c>
      <c r="C407" s="210" t="s">
        <v>9</v>
      </c>
      <c r="D407" s="1" t="s">
        <v>8</v>
      </c>
      <c r="E407" t="s">
        <v>22</v>
      </c>
      <c r="F407">
        <v>9604</v>
      </c>
      <c r="G407" s="139">
        <v>2010</v>
      </c>
      <c r="H407" s="306" t="s">
        <v>148</v>
      </c>
      <c r="I407">
        <v>-1</v>
      </c>
    </row>
    <row r="408" spans="1:9" ht="14.25" customHeight="1">
      <c r="A408" s="1" t="str">
        <f t="shared" si="6"/>
        <v>CFM96042010m06</v>
      </c>
      <c r="B408" s="1" t="s">
        <v>9</v>
      </c>
      <c r="C408" s="210" t="s">
        <v>9</v>
      </c>
      <c r="D408" s="1" t="s">
        <v>8</v>
      </c>
      <c r="E408" t="s">
        <v>22</v>
      </c>
      <c r="F408">
        <v>9604</v>
      </c>
      <c r="G408" s="139">
        <v>2010</v>
      </c>
      <c r="H408" s="306" t="s">
        <v>149</v>
      </c>
      <c r="I408">
        <v>-1</v>
      </c>
    </row>
    <row r="409" spans="1:9" ht="14.25" customHeight="1">
      <c r="A409" s="1" t="str">
        <f t="shared" si="6"/>
        <v>CFM96042010m07</v>
      </c>
      <c r="B409" s="1" t="s">
        <v>9</v>
      </c>
      <c r="C409" s="210" t="s">
        <v>9</v>
      </c>
      <c r="D409" s="1" t="s">
        <v>8</v>
      </c>
      <c r="E409" t="s">
        <v>22</v>
      </c>
      <c r="F409">
        <v>9604</v>
      </c>
      <c r="G409" s="139">
        <v>2010</v>
      </c>
      <c r="H409" s="306" t="s">
        <v>150</v>
      </c>
      <c r="I409">
        <v>-1</v>
      </c>
    </row>
    <row r="410" spans="1:9" ht="14.25" customHeight="1">
      <c r="A410" s="1" t="str">
        <f t="shared" si="6"/>
        <v>CFM96042010m08</v>
      </c>
      <c r="B410" s="1" t="s">
        <v>9</v>
      </c>
      <c r="C410" s="210" t="s">
        <v>9</v>
      </c>
      <c r="D410" s="1" t="s">
        <v>8</v>
      </c>
      <c r="E410" t="s">
        <v>22</v>
      </c>
      <c r="F410">
        <v>9604</v>
      </c>
      <c r="G410" s="139">
        <v>2010</v>
      </c>
      <c r="H410" s="306" t="s">
        <v>151</v>
      </c>
      <c r="I410">
        <v>-1</v>
      </c>
    </row>
    <row r="411" spans="1:9" ht="14.25" customHeight="1">
      <c r="A411" s="1" t="str">
        <f t="shared" si="6"/>
        <v>CFM96042010m09</v>
      </c>
      <c r="B411" s="1" t="s">
        <v>9</v>
      </c>
      <c r="C411" s="210" t="s">
        <v>9</v>
      </c>
      <c r="D411" s="1" t="s">
        <v>8</v>
      </c>
      <c r="E411" t="s">
        <v>22</v>
      </c>
      <c r="F411">
        <v>9604</v>
      </c>
      <c r="G411" s="139">
        <v>2010</v>
      </c>
      <c r="H411" s="306" t="s">
        <v>152</v>
      </c>
      <c r="I411">
        <v>-1</v>
      </c>
    </row>
    <row r="412" spans="1:9" ht="14.25" customHeight="1">
      <c r="A412" s="1" t="str">
        <f t="shared" si="6"/>
        <v>CFM96042010m10</v>
      </c>
      <c r="B412" s="1" t="s">
        <v>9</v>
      </c>
      <c r="C412" s="210" t="s">
        <v>9</v>
      </c>
      <c r="D412" s="1" t="s">
        <v>8</v>
      </c>
      <c r="E412" t="s">
        <v>22</v>
      </c>
      <c r="F412">
        <v>9604</v>
      </c>
      <c r="G412" s="139">
        <v>2010</v>
      </c>
      <c r="H412" s="306" t="s">
        <v>153</v>
      </c>
      <c r="I412">
        <v>-1</v>
      </c>
    </row>
    <row r="413" spans="1:9" ht="14.25" customHeight="1">
      <c r="A413" s="1" t="str">
        <f t="shared" si="6"/>
        <v>CFM96042010m11</v>
      </c>
      <c r="B413" s="1" t="s">
        <v>9</v>
      </c>
      <c r="C413" s="210" t="s">
        <v>9</v>
      </c>
      <c r="D413" s="1" t="s">
        <v>8</v>
      </c>
      <c r="E413" t="s">
        <v>22</v>
      </c>
      <c r="F413">
        <v>9604</v>
      </c>
      <c r="G413" s="139">
        <v>2010</v>
      </c>
      <c r="H413" s="306" t="s">
        <v>154</v>
      </c>
      <c r="I413">
        <v>-1</v>
      </c>
    </row>
    <row r="414" spans="1:9" ht="14.25" customHeight="1">
      <c r="A414" s="1" t="str">
        <f t="shared" si="6"/>
        <v>CFM96042010m12</v>
      </c>
      <c r="B414" s="1" t="s">
        <v>9</v>
      </c>
      <c r="C414" s="210" t="s">
        <v>9</v>
      </c>
      <c r="D414" s="1" t="s">
        <v>8</v>
      </c>
      <c r="E414" t="s">
        <v>22</v>
      </c>
      <c r="F414">
        <v>9604</v>
      </c>
      <c r="G414" s="139">
        <v>2010</v>
      </c>
      <c r="H414" s="306" t="s">
        <v>155</v>
      </c>
      <c r="I414">
        <v>-1</v>
      </c>
    </row>
    <row r="415" spans="1:9" ht="14.25" customHeight="1">
      <c r="A415" s="1" t="str">
        <f t="shared" si="6"/>
        <v>CFM96052010m01</v>
      </c>
      <c r="B415" s="1" t="s">
        <v>9</v>
      </c>
      <c r="C415" s="210" t="s">
        <v>9</v>
      </c>
      <c r="D415" s="1" t="s">
        <v>8</v>
      </c>
      <c r="E415" t="s">
        <v>22</v>
      </c>
      <c r="F415">
        <v>9605</v>
      </c>
      <c r="G415" s="139">
        <v>2010</v>
      </c>
      <c r="H415" s="306" t="s">
        <v>144</v>
      </c>
      <c r="I415">
        <v>-1</v>
      </c>
    </row>
    <row r="416" spans="1:9" ht="14.25" customHeight="1">
      <c r="A416" s="1" t="str">
        <f t="shared" si="6"/>
        <v>CFM96052010m02</v>
      </c>
      <c r="B416" s="1" t="s">
        <v>9</v>
      </c>
      <c r="C416" s="210" t="s">
        <v>9</v>
      </c>
      <c r="D416" s="1" t="s">
        <v>8</v>
      </c>
      <c r="E416" t="s">
        <v>22</v>
      </c>
      <c r="F416">
        <v>9605</v>
      </c>
      <c r="G416" s="139">
        <v>2010</v>
      </c>
      <c r="H416" s="306" t="s">
        <v>145</v>
      </c>
      <c r="I416">
        <v>-1</v>
      </c>
    </row>
    <row r="417" spans="1:9" ht="14.25" customHeight="1">
      <c r="A417" s="1" t="str">
        <f t="shared" si="6"/>
        <v>CFM96052010m03</v>
      </c>
      <c r="B417" s="1" t="s">
        <v>9</v>
      </c>
      <c r="C417" s="210" t="s">
        <v>9</v>
      </c>
      <c r="D417" s="1" t="s">
        <v>8</v>
      </c>
      <c r="E417" t="s">
        <v>22</v>
      </c>
      <c r="F417">
        <v>9605</v>
      </c>
      <c r="G417" s="139">
        <v>2010</v>
      </c>
      <c r="H417" s="306" t="s">
        <v>146</v>
      </c>
      <c r="I417">
        <v>-1</v>
      </c>
    </row>
    <row r="418" spans="1:9" ht="14.25" customHeight="1">
      <c r="A418" s="1" t="str">
        <f t="shared" si="6"/>
        <v>CFM96052010m04</v>
      </c>
      <c r="B418" s="1" t="s">
        <v>9</v>
      </c>
      <c r="C418" s="210" t="s">
        <v>9</v>
      </c>
      <c r="D418" s="1" t="s">
        <v>8</v>
      </c>
      <c r="E418" t="s">
        <v>22</v>
      </c>
      <c r="F418">
        <v>9605</v>
      </c>
      <c r="G418" s="139">
        <v>2010</v>
      </c>
      <c r="H418" s="306" t="s">
        <v>147</v>
      </c>
      <c r="I418">
        <v>-1</v>
      </c>
    </row>
    <row r="419" spans="1:9" ht="14.25" customHeight="1">
      <c r="A419" s="1" t="str">
        <f t="shared" si="6"/>
        <v>CFM96052010m05</v>
      </c>
      <c r="B419" s="1" t="s">
        <v>9</v>
      </c>
      <c r="C419" s="210" t="s">
        <v>9</v>
      </c>
      <c r="D419" s="1" t="s">
        <v>8</v>
      </c>
      <c r="E419" t="s">
        <v>22</v>
      </c>
      <c r="F419">
        <v>9605</v>
      </c>
      <c r="G419" s="139">
        <v>2010</v>
      </c>
      <c r="H419" s="306" t="s">
        <v>148</v>
      </c>
      <c r="I419">
        <v>-1</v>
      </c>
    </row>
    <row r="420" spans="1:9" ht="14.25" customHeight="1">
      <c r="A420" s="1" t="str">
        <f t="shared" si="6"/>
        <v>CFM96052010m06</v>
      </c>
      <c r="B420" s="1" t="s">
        <v>9</v>
      </c>
      <c r="C420" s="210" t="s">
        <v>9</v>
      </c>
      <c r="D420" s="1" t="s">
        <v>8</v>
      </c>
      <c r="E420" t="s">
        <v>22</v>
      </c>
      <c r="F420">
        <v>9605</v>
      </c>
      <c r="G420" s="139">
        <v>2010</v>
      </c>
      <c r="H420" s="306" t="s">
        <v>149</v>
      </c>
      <c r="I420">
        <v>-1</v>
      </c>
    </row>
    <row r="421" spans="1:9" ht="14.25" customHeight="1">
      <c r="A421" s="1" t="str">
        <f t="shared" si="6"/>
        <v>CFM96052010m07</v>
      </c>
      <c r="B421" s="1" t="s">
        <v>9</v>
      </c>
      <c r="C421" s="210" t="s">
        <v>9</v>
      </c>
      <c r="D421" s="1" t="s">
        <v>8</v>
      </c>
      <c r="E421" t="s">
        <v>22</v>
      </c>
      <c r="F421">
        <v>9605</v>
      </c>
      <c r="G421" s="139">
        <v>2010</v>
      </c>
      <c r="H421" s="306" t="s">
        <v>150</v>
      </c>
      <c r="I421">
        <v>-1</v>
      </c>
    </row>
    <row r="422" spans="1:9" ht="14.25" customHeight="1">
      <c r="A422" s="1" t="str">
        <f t="shared" si="6"/>
        <v>CFM96052010m08</v>
      </c>
      <c r="B422" s="1" t="s">
        <v>9</v>
      </c>
      <c r="C422" s="210" t="s">
        <v>9</v>
      </c>
      <c r="D422" s="1" t="s">
        <v>8</v>
      </c>
      <c r="E422" t="s">
        <v>22</v>
      </c>
      <c r="F422">
        <v>9605</v>
      </c>
      <c r="G422" s="139">
        <v>2010</v>
      </c>
      <c r="H422" s="306" t="s">
        <v>151</v>
      </c>
      <c r="I422">
        <v>-1</v>
      </c>
    </row>
    <row r="423" spans="1:9" ht="14.25" customHeight="1">
      <c r="A423" s="1" t="str">
        <f t="shared" si="6"/>
        <v>CFM96052010m09</v>
      </c>
      <c r="B423" s="1" t="s">
        <v>9</v>
      </c>
      <c r="C423" s="210" t="s">
        <v>9</v>
      </c>
      <c r="D423" s="1" t="s">
        <v>8</v>
      </c>
      <c r="E423" t="s">
        <v>22</v>
      </c>
      <c r="F423">
        <v>9605</v>
      </c>
      <c r="G423" s="139">
        <v>2010</v>
      </c>
      <c r="H423" s="306" t="s">
        <v>152</v>
      </c>
      <c r="I423">
        <v>-1</v>
      </c>
    </row>
    <row r="424" spans="1:9" ht="14.25" customHeight="1">
      <c r="A424" s="1" t="str">
        <f t="shared" si="6"/>
        <v>CFM96052010m10</v>
      </c>
      <c r="B424" s="1" t="s">
        <v>9</v>
      </c>
      <c r="C424" s="210" t="s">
        <v>9</v>
      </c>
      <c r="D424" s="1" t="s">
        <v>8</v>
      </c>
      <c r="E424" t="s">
        <v>22</v>
      </c>
      <c r="F424">
        <v>9605</v>
      </c>
      <c r="G424" s="139">
        <v>2010</v>
      </c>
      <c r="H424" s="306" t="s">
        <v>153</v>
      </c>
      <c r="I424">
        <v>-1</v>
      </c>
    </row>
    <row r="425" spans="1:9" ht="14.25" customHeight="1">
      <c r="A425" s="1" t="str">
        <f t="shared" si="6"/>
        <v>CFM96052010m11</v>
      </c>
      <c r="B425" s="1" t="s">
        <v>9</v>
      </c>
      <c r="C425" s="210" t="s">
        <v>9</v>
      </c>
      <c r="D425" s="1" t="s">
        <v>8</v>
      </c>
      <c r="E425" t="s">
        <v>22</v>
      </c>
      <c r="F425">
        <v>9605</v>
      </c>
      <c r="G425" s="139">
        <v>2010</v>
      </c>
      <c r="H425" s="306" t="s">
        <v>154</v>
      </c>
      <c r="I425">
        <v>-1</v>
      </c>
    </row>
    <row r="426" spans="1:9" ht="14.25" customHeight="1">
      <c r="A426" s="1" t="str">
        <f t="shared" si="6"/>
        <v>CFM96052010m12</v>
      </c>
      <c r="B426" s="1" t="s">
        <v>9</v>
      </c>
      <c r="C426" s="210" t="s">
        <v>9</v>
      </c>
      <c r="D426" s="1" t="s">
        <v>8</v>
      </c>
      <c r="E426" t="s">
        <v>22</v>
      </c>
      <c r="F426">
        <v>9605</v>
      </c>
      <c r="G426" s="139">
        <v>2010</v>
      </c>
      <c r="H426" s="306" t="s">
        <v>155</v>
      </c>
      <c r="I426">
        <v>-1</v>
      </c>
    </row>
    <row r="427" spans="1:9" ht="14.25" customHeight="1">
      <c r="A427" s="1" t="str">
        <f t="shared" si="6"/>
        <v>CFM96062010m01</v>
      </c>
      <c r="B427" s="1" t="s">
        <v>9</v>
      </c>
      <c r="C427" s="210" t="s">
        <v>9</v>
      </c>
      <c r="D427" s="1" t="s">
        <v>8</v>
      </c>
      <c r="E427" t="s">
        <v>22</v>
      </c>
      <c r="F427">
        <v>9606</v>
      </c>
      <c r="G427" s="139">
        <v>2010</v>
      </c>
      <c r="H427" s="306" t="s">
        <v>144</v>
      </c>
      <c r="I427">
        <v>-1</v>
      </c>
    </row>
    <row r="428" spans="1:9" ht="14.25" customHeight="1">
      <c r="A428" s="1" t="str">
        <f t="shared" si="6"/>
        <v>CFM96062010m02</v>
      </c>
      <c r="B428" s="1" t="s">
        <v>9</v>
      </c>
      <c r="C428" s="210" t="s">
        <v>9</v>
      </c>
      <c r="D428" s="1" t="s">
        <v>8</v>
      </c>
      <c r="E428" t="s">
        <v>22</v>
      </c>
      <c r="F428">
        <v>9606</v>
      </c>
      <c r="G428" s="139">
        <v>2010</v>
      </c>
      <c r="H428" s="306" t="s">
        <v>145</v>
      </c>
      <c r="I428">
        <v>-1</v>
      </c>
    </row>
    <row r="429" spans="1:9" ht="14.25" customHeight="1">
      <c r="A429" s="1" t="str">
        <f t="shared" si="6"/>
        <v>CFM96062010m03</v>
      </c>
      <c r="B429" s="1" t="s">
        <v>9</v>
      </c>
      <c r="C429" s="210" t="s">
        <v>9</v>
      </c>
      <c r="D429" s="1" t="s">
        <v>8</v>
      </c>
      <c r="E429" t="s">
        <v>22</v>
      </c>
      <c r="F429">
        <v>9606</v>
      </c>
      <c r="G429" s="139">
        <v>2010</v>
      </c>
      <c r="H429" s="306" t="s">
        <v>146</v>
      </c>
      <c r="I429">
        <v>-1</v>
      </c>
    </row>
    <row r="430" spans="1:9" ht="14.25" customHeight="1">
      <c r="A430" s="1" t="str">
        <f t="shared" si="6"/>
        <v>CFM96062010m04</v>
      </c>
      <c r="B430" s="1" t="s">
        <v>9</v>
      </c>
      <c r="C430" s="210" t="s">
        <v>9</v>
      </c>
      <c r="D430" s="1" t="s">
        <v>8</v>
      </c>
      <c r="E430" t="s">
        <v>22</v>
      </c>
      <c r="F430">
        <v>9606</v>
      </c>
      <c r="G430" s="139">
        <v>2010</v>
      </c>
      <c r="H430" s="306" t="s">
        <v>147</v>
      </c>
      <c r="I430">
        <v>-1</v>
      </c>
    </row>
    <row r="431" spans="1:9" ht="14.25" customHeight="1">
      <c r="A431" s="1" t="str">
        <f t="shared" si="6"/>
        <v>CFM96062010m05</v>
      </c>
      <c r="B431" s="1" t="s">
        <v>9</v>
      </c>
      <c r="C431" s="210" t="s">
        <v>9</v>
      </c>
      <c r="D431" s="1" t="s">
        <v>8</v>
      </c>
      <c r="E431" t="s">
        <v>22</v>
      </c>
      <c r="F431">
        <v>9606</v>
      </c>
      <c r="G431" s="139">
        <v>2010</v>
      </c>
      <c r="H431" s="306" t="s">
        <v>148</v>
      </c>
      <c r="I431">
        <v>-1</v>
      </c>
    </row>
    <row r="432" spans="1:9" ht="14.25" customHeight="1">
      <c r="A432" s="1" t="str">
        <f t="shared" si="6"/>
        <v>CFM96062010m06</v>
      </c>
      <c r="B432" s="1" t="s">
        <v>9</v>
      </c>
      <c r="C432" s="210" t="s">
        <v>9</v>
      </c>
      <c r="D432" s="1" t="s">
        <v>8</v>
      </c>
      <c r="E432" t="s">
        <v>22</v>
      </c>
      <c r="F432">
        <v>9606</v>
      </c>
      <c r="G432" s="139">
        <v>2010</v>
      </c>
      <c r="H432" s="306" t="s">
        <v>149</v>
      </c>
      <c r="I432">
        <v>-1</v>
      </c>
    </row>
    <row r="433" spans="1:12" ht="14.25" customHeight="1">
      <c r="A433" s="1" t="str">
        <f t="shared" si="6"/>
        <v>CFM96062010m07</v>
      </c>
      <c r="B433" s="1" t="s">
        <v>9</v>
      </c>
      <c r="C433" s="210" t="s">
        <v>9</v>
      </c>
      <c r="D433" s="1" t="s">
        <v>8</v>
      </c>
      <c r="E433" t="s">
        <v>22</v>
      </c>
      <c r="F433">
        <v>9606</v>
      </c>
      <c r="G433" s="139">
        <v>2010</v>
      </c>
      <c r="H433" s="306" t="s">
        <v>150</v>
      </c>
      <c r="I433">
        <v>-1</v>
      </c>
    </row>
    <row r="434" spans="1:12" ht="14.25" customHeight="1">
      <c r="A434" s="1" t="str">
        <f t="shared" si="6"/>
        <v>CFM96062010m08</v>
      </c>
      <c r="B434" s="1" t="s">
        <v>9</v>
      </c>
      <c r="C434" s="210" t="s">
        <v>9</v>
      </c>
      <c r="D434" s="1" t="s">
        <v>8</v>
      </c>
      <c r="E434" t="s">
        <v>22</v>
      </c>
      <c r="F434">
        <v>9606</v>
      </c>
      <c r="G434" s="139">
        <v>2010</v>
      </c>
      <c r="H434" s="306" t="s">
        <v>151</v>
      </c>
      <c r="I434">
        <v>-1</v>
      </c>
    </row>
    <row r="435" spans="1:12" ht="14.25" customHeight="1">
      <c r="A435" s="1" t="str">
        <f t="shared" si="6"/>
        <v>CFM96062010m09</v>
      </c>
      <c r="B435" s="1" t="s">
        <v>9</v>
      </c>
      <c r="C435" s="210" t="s">
        <v>9</v>
      </c>
      <c r="D435" s="1" t="s">
        <v>8</v>
      </c>
      <c r="E435" t="s">
        <v>22</v>
      </c>
      <c r="F435">
        <v>9606</v>
      </c>
      <c r="G435" s="139">
        <v>2010</v>
      </c>
      <c r="H435" s="306" t="s">
        <v>152</v>
      </c>
      <c r="I435">
        <v>-1</v>
      </c>
    </row>
    <row r="436" spans="1:12" ht="14.25" customHeight="1">
      <c r="A436" s="1" t="str">
        <f t="shared" si="6"/>
        <v>CFM96062010m10</v>
      </c>
      <c r="B436" s="1" t="s">
        <v>9</v>
      </c>
      <c r="C436" s="210" t="s">
        <v>9</v>
      </c>
      <c r="D436" s="1" t="s">
        <v>8</v>
      </c>
      <c r="E436" t="s">
        <v>22</v>
      </c>
      <c r="F436">
        <v>9606</v>
      </c>
      <c r="G436" s="139">
        <v>2010</v>
      </c>
      <c r="H436" s="306" t="s">
        <v>153</v>
      </c>
      <c r="I436">
        <v>-1</v>
      </c>
    </row>
    <row r="437" spans="1:12" ht="14.25" customHeight="1">
      <c r="A437" s="1" t="str">
        <f t="shared" si="6"/>
        <v>CFM96062010m11</v>
      </c>
      <c r="B437" s="1" t="s">
        <v>9</v>
      </c>
      <c r="C437" s="210" t="s">
        <v>9</v>
      </c>
      <c r="D437" s="1" t="s">
        <v>8</v>
      </c>
      <c r="E437" t="s">
        <v>22</v>
      </c>
      <c r="F437">
        <v>9606</v>
      </c>
      <c r="G437" s="139">
        <v>2010</v>
      </c>
      <c r="H437" s="306" t="s">
        <v>154</v>
      </c>
      <c r="I437">
        <v>-1</v>
      </c>
    </row>
    <row r="438" spans="1:12" ht="14.25" customHeight="1">
      <c r="A438" s="1" t="str">
        <f t="shared" si="6"/>
        <v>CFM96062010m12</v>
      </c>
      <c r="B438" s="1" t="s">
        <v>9</v>
      </c>
      <c r="C438" s="210" t="s">
        <v>9</v>
      </c>
      <c r="D438" s="1" t="s">
        <v>8</v>
      </c>
      <c r="E438" t="s">
        <v>22</v>
      </c>
      <c r="F438">
        <v>9606</v>
      </c>
      <c r="G438" s="139">
        <v>2010</v>
      </c>
      <c r="H438" s="306" t="s">
        <v>155</v>
      </c>
      <c r="I438">
        <v>-1</v>
      </c>
    </row>
    <row r="439" spans="1:12" ht="14.25" customHeight="1">
      <c r="A439" s="1" t="str">
        <f t="shared" si="6"/>
        <v>CIE96012010m01</v>
      </c>
      <c r="B439" s="1">
        <v>37564</v>
      </c>
      <c r="C439" s="210">
        <v>12</v>
      </c>
      <c r="D439" s="1">
        <v>2646</v>
      </c>
      <c r="E439" t="s">
        <v>43</v>
      </c>
      <c r="F439">
        <v>9601</v>
      </c>
      <c r="G439" s="139">
        <v>2010</v>
      </c>
      <c r="H439" s="306" t="s">
        <v>144</v>
      </c>
      <c r="I439">
        <v>2646</v>
      </c>
    </row>
    <row r="440" spans="1:12" ht="14.25" customHeight="1">
      <c r="A440" s="1" t="str">
        <f t="shared" si="6"/>
        <v>CIE96012010m02</v>
      </c>
      <c r="B440" s="1">
        <v>37564</v>
      </c>
      <c r="C440" s="210">
        <v>11</v>
      </c>
      <c r="D440" s="1">
        <v>3133</v>
      </c>
      <c r="E440" t="s">
        <v>43</v>
      </c>
      <c r="F440">
        <v>9601</v>
      </c>
      <c r="G440" s="139">
        <v>2010</v>
      </c>
      <c r="H440" s="306" t="s">
        <v>145</v>
      </c>
      <c r="I440">
        <v>3133</v>
      </c>
    </row>
    <row r="441" spans="1:12" ht="14.25" customHeight="1">
      <c r="A441" s="1" t="str">
        <f t="shared" si="6"/>
        <v>CIE96012010m03</v>
      </c>
      <c r="B441" s="1">
        <v>37564</v>
      </c>
      <c r="C441" s="210">
        <v>10</v>
      </c>
      <c r="D441" s="1">
        <v>3334</v>
      </c>
      <c r="E441" t="s">
        <v>43</v>
      </c>
      <c r="F441">
        <v>9601</v>
      </c>
      <c r="G441" s="139">
        <v>2010</v>
      </c>
      <c r="H441" s="306" t="s">
        <v>146</v>
      </c>
      <c r="I441">
        <v>3334</v>
      </c>
      <c r="L441">
        <v>31785</v>
      </c>
    </row>
    <row r="442" spans="1:12" ht="14.25" customHeight="1">
      <c r="A442" s="1" t="str">
        <f t="shared" si="6"/>
        <v>CIE96012010m04</v>
      </c>
      <c r="B442" s="1">
        <v>37564</v>
      </c>
      <c r="C442" s="210">
        <v>9</v>
      </c>
      <c r="D442" s="1">
        <v>3309</v>
      </c>
      <c r="E442" t="s">
        <v>43</v>
      </c>
      <c r="F442">
        <v>9601</v>
      </c>
      <c r="G442" s="139">
        <v>2010</v>
      </c>
      <c r="H442" s="306" t="s">
        <v>147</v>
      </c>
      <c r="I442">
        <v>3309</v>
      </c>
    </row>
    <row r="443" spans="1:12" ht="14.25" customHeight="1">
      <c r="A443" s="1" t="str">
        <f t="shared" si="6"/>
        <v>CIE96012010m05</v>
      </c>
      <c r="B443" s="1">
        <v>37564</v>
      </c>
      <c r="C443" s="210">
        <v>8</v>
      </c>
      <c r="D443" s="1">
        <v>3210</v>
      </c>
      <c r="E443" t="s">
        <v>43</v>
      </c>
      <c r="F443">
        <v>9601</v>
      </c>
      <c r="G443" s="139">
        <v>2010</v>
      </c>
      <c r="H443" s="306" t="s">
        <v>148</v>
      </c>
      <c r="I443">
        <v>3210</v>
      </c>
    </row>
    <row r="444" spans="1:12" ht="14.25" customHeight="1">
      <c r="A444" s="1" t="str">
        <f t="shared" si="6"/>
        <v>CIE96012010m06</v>
      </c>
      <c r="B444" s="1">
        <v>37564</v>
      </c>
      <c r="C444" s="210">
        <v>7</v>
      </c>
      <c r="D444" s="1">
        <v>3168</v>
      </c>
      <c r="E444" t="s">
        <v>43</v>
      </c>
      <c r="F444">
        <v>9601</v>
      </c>
      <c r="G444" s="139">
        <v>2010</v>
      </c>
      <c r="H444" s="306" t="s">
        <v>149</v>
      </c>
      <c r="I444">
        <v>3168</v>
      </c>
    </row>
    <row r="445" spans="1:12" ht="14.25" customHeight="1">
      <c r="A445" s="1" t="str">
        <f t="shared" si="6"/>
        <v>CIE96012010m07</v>
      </c>
      <c r="B445" s="1">
        <v>37564</v>
      </c>
      <c r="C445" s="210">
        <v>6</v>
      </c>
      <c r="D445" s="1">
        <v>2950</v>
      </c>
      <c r="E445" t="s">
        <v>43</v>
      </c>
      <c r="F445">
        <v>9601</v>
      </c>
      <c r="G445" s="139">
        <v>2010</v>
      </c>
      <c r="H445" s="306" t="s">
        <v>150</v>
      </c>
      <c r="I445">
        <v>2950</v>
      </c>
    </row>
    <row r="446" spans="1:12" ht="14.25" customHeight="1">
      <c r="A446" s="1" t="str">
        <f t="shared" si="6"/>
        <v>CIE96012010m08</v>
      </c>
      <c r="B446" s="1">
        <v>37564</v>
      </c>
      <c r="C446" s="210">
        <v>5</v>
      </c>
      <c r="D446" s="1">
        <v>3149</v>
      </c>
      <c r="E446" t="s">
        <v>43</v>
      </c>
      <c r="F446">
        <v>9601</v>
      </c>
      <c r="G446" s="139">
        <v>2010</v>
      </c>
      <c r="H446" s="306" t="s">
        <v>151</v>
      </c>
      <c r="I446">
        <v>3149</v>
      </c>
    </row>
    <row r="447" spans="1:12" ht="14.25" customHeight="1">
      <c r="A447" s="1" t="str">
        <f t="shared" si="6"/>
        <v>CIE96012010m09</v>
      </c>
      <c r="B447" s="1">
        <v>37564</v>
      </c>
      <c r="C447" s="210">
        <v>4</v>
      </c>
      <c r="D447" s="1">
        <v>3122</v>
      </c>
      <c r="E447" t="s">
        <v>43</v>
      </c>
      <c r="F447">
        <v>9601</v>
      </c>
      <c r="G447" s="139">
        <v>2010</v>
      </c>
      <c r="H447" s="306" t="s">
        <v>152</v>
      </c>
      <c r="I447">
        <v>3122</v>
      </c>
    </row>
    <row r="448" spans="1:12" ht="14.25" customHeight="1">
      <c r="A448" s="1" t="str">
        <f t="shared" si="6"/>
        <v>CIE96012010m10</v>
      </c>
      <c r="B448" s="1">
        <v>37564</v>
      </c>
      <c r="C448" s="210">
        <v>3</v>
      </c>
      <c r="D448" s="1">
        <v>3361</v>
      </c>
      <c r="E448" t="s">
        <v>43</v>
      </c>
      <c r="F448">
        <v>9601</v>
      </c>
      <c r="G448" s="139">
        <v>2010</v>
      </c>
      <c r="H448" s="306" t="s">
        <v>153</v>
      </c>
      <c r="I448">
        <v>3361</v>
      </c>
    </row>
    <row r="449" spans="1:9" ht="14.25" customHeight="1">
      <c r="A449" s="1" t="str">
        <f t="shared" si="6"/>
        <v>CIE96012010m11</v>
      </c>
      <c r="B449" s="1">
        <v>37564</v>
      </c>
      <c r="C449" s="210">
        <v>2</v>
      </c>
      <c r="D449" s="1">
        <v>3086</v>
      </c>
      <c r="E449" t="s">
        <v>43</v>
      </c>
      <c r="F449">
        <v>9601</v>
      </c>
      <c r="G449" s="139">
        <v>2010</v>
      </c>
      <c r="H449" s="306" t="s">
        <v>154</v>
      </c>
      <c r="I449">
        <v>3086</v>
      </c>
    </row>
    <row r="450" spans="1:9" ht="14.25" customHeight="1">
      <c r="A450" s="1" t="str">
        <f t="shared" si="6"/>
        <v>CIE96012010m12</v>
      </c>
      <c r="B450" s="1">
        <v>37564</v>
      </c>
      <c r="C450" s="210">
        <v>1</v>
      </c>
      <c r="D450" s="1">
        <v>3096</v>
      </c>
      <c r="E450" t="s">
        <v>43</v>
      </c>
      <c r="F450">
        <v>9601</v>
      </c>
      <c r="G450" s="139">
        <v>2010</v>
      </c>
      <c r="H450" s="306" t="s">
        <v>155</v>
      </c>
      <c r="I450">
        <v>3096</v>
      </c>
    </row>
    <row r="451" spans="1:9" ht="14.25" customHeight="1">
      <c r="A451" s="1" t="str">
        <f t="shared" si="6"/>
        <v>CIE96022010m01</v>
      </c>
      <c r="B451" s="1">
        <v>1678</v>
      </c>
      <c r="C451" s="210">
        <v>12</v>
      </c>
      <c r="D451" s="1">
        <v>123</v>
      </c>
      <c r="E451" t="s">
        <v>43</v>
      </c>
      <c r="F451">
        <v>9602</v>
      </c>
      <c r="G451" s="139">
        <v>2010</v>
      </c>
      <c r="H451" s="306" t="s">
        <v>144</v>
      </c>
      <c r="I451">
        <v>123</v>
      </c>
    </row>
    <row r="452" spans="1:9" ht="14.25" customHeight="1">
      <c r="A452" s="1" t="str">
        <f t="shared" si="6"/>
        <v>CIE96022010m02</v>
      </c>
      <c r="B452" s="1">
        <v>1678</v>
      </c>
      <c r="C452" s="210">
        <v>11</v>
      </c>
      <c r="D452" s="1">
        <v>136</v>
      </c>
      <c r="E452" t="s">
        <v>43</v>
      </c>
      <c r="F452">
        <v>9602</v>
      </c>
      <c r="G452" s="139">
        <v>2010</v>
      </c>
      <c r="H452" s="306" t="s">
        <v>145</v>
      </c>
      <c r="I452">
        <v>136</v>
      </c>
    </row>
    <row r="453" spans="1:9" ht="14.25" customHeight="1">
      <c r="A453" s="1" t="str">
        <f t="shared" si="6"/>
        <v>CIE96022010m03</v>
      </c>
      <c r="B453" s="1">
        <v>1678</v>
      </c>
      <c r="C453" s="210">
        <v>10</v>
      </c>
      <c r="D453" s="1">
        <v>145</v>
      </c>
      <c r="E453" t="s">
        <v>43</v>
      </c>
      <c r="F453">
        <v>9602</v>
      </c>
      <c r="G453" s="139">
        <v>2010</v>
      </c>
      <c r="H453" s="306" t="s">
        <v>146</v>
      </c>
      <c r="I453">
        <v>145</v>
      </c>
    </row>
    <row r="454" spans="1:9" ht="14.25" customHeight="1">
      <c r="A454" s="1" t="str">
        <f t="shared" si="6"/>
        <v>CIE96022010m04</v>
      </c>
      <c r="B454" s="1">
        <v>1678</v>
      </c>
      <c r="C454" s="210">
        <v>9</v>
      </c>
      <c r="D454" s="1">
        <v>142</v>
      </c>
      <c r="E454" t="s">
        <v>43</v>
      </c>
      <c r="F454">
        <v>9602</v>
      </c>
      <c r="G454" s="139">
        <v>2010</v>
      </c>
      <c r="H454" s="306" t="s">
        <v>147</v>
      </c>
      <c r="I454">
        <v>142</v>
      </c>
    </row>
    <row r="455" spans="1:9" ht="14.25" customHeight="1">
      <c r="A455" s="1" t="str">
        <f t="shared" si="6"/>
        <v>CIE96022010m05</v>
      </c>
      <c r="B455" s="1">
        <v>1678</v>
      </c>
      <c r="C455" s="210">
        <v>8</v>
      </c>
      <c r="D455" s="1">
        <v>146</v>
      </c>
      <c r="E455" t="s">
        <v>43</v>
      </c>
      <c r="F455">
        <v>9602</v>
      </c>
      <c r="G455" s="139">
        <v>2010</v>
      </c>
      <c r="H455" s="306" t="s">
        <v>148</v>
      </c>
      <c r="I455">
        <v>146</v>
      </c>
    </row>
    <row r="456" spans="1:9" ht="14.25" customHeight="1">
      <c r="A456" s="1" t="str">
        <f t="shared" ref="A456:A519" si="7">TRIM(E456&amp;F456&amp;G456&amp;H456)</f>
        <v>CIE96022010m06</v>
      </c>
      <c r="B456" s="1">
        <v>1678</v>
      </c>
      <c r="C456" s="210">
        <v>7</v>
      </c>
      <c r="D456" s="1">
        <v>141</v>
      </c>
      <c r="E456" t="s">
        <v>43</v>
      </c>
      <c r="F456">
        <v>9602</v>
      </c>
      <c r="G456" s="139">
        <v>2010</v>
      </c>
      <c r="H456" s="306" t="s">
        <v>149</v>
      </c>
      <c r="I456">
        <v>141</v>
      </c>
    </row>
    <row r="457" spans="1:9" ht="14.25" customHeight="1">
      <c r="A457" s="1" t="str">
        <f t="shared" si="7"/>
        <v>CIE96022010m07</v>
      </c>
      <c r="B457" s="1">
        <v>1678</v>
      </c>
      <c r="C457" s="210">
        <v>6</v>
      </c>
      <c r="D457" s="1">
        <v>129</v>
      </c>
      <c r="E457" t="s">
        <v>43</v>
      </c>
      <c r="F457">
        <v>9602</v>
      </c>
      <c r="G457" s="139">
        <v>2010</v>
      </c>
      <c r="H457" s="306" t="s">
        <v>150</v>
      </c>
      <c r="I457">
        <v>129</v>
      </c>
    </row>
    <row r="458" spans="1:9" ht="14.25" customHeight="1">
      <c r="A458" s="1" t="str">
        <f t="shared" si="7"/>
        <v>CIE96022010m08</v>
      </c>
      <c r="B458" s="1">
        <v>1678</v>
      </c>
      <c r="C458" s="210">
        <v>5</v>
      </c>
      <c r="D458" s="1">
        <v>140</v>
      </c>
      <c r="E458" t="s">
        <v>43</v>
      </c>
      <c r="F458">
        <v>9602</v>
      </c>
      <c r="G458" s="139">
        <v>2010</v>
      </c>
      <c r="H458" s="306" t="s">
        <v>151</v>
      </c>
      <c r="I458">
        <v>140</v>
      </c>
    </row>
    <row r="459" spans="1:9" ht="14.25" customHeight="1">
      <c r="A459" s="1" t="str">
        <f t="shared" si="7"/>
        <v>CIE96022010m09</v>
      </c>
      <c r="B459" s="1">
        <v>1678</v>
      </c>
      <c r="C459" s="210">
        <v>4</v>
      </c>
      <c r="D459" s="1">
        <v>138</v>
      </c>
      <c r="E459" t="s">
        <v>43</v>
      </c>
      <c r="F459">
        <v>9602</v>
      </c>
      <c r="G459" s="139">
        <v>2010</v>
      </c>
      <c r="H459" s="306" t="s">
        <v>152</v>
      </c>
      <c r="I459">
        <v>138</v>
      </c>
    </row>
    <row r="460" spans="1:9" ht="14.25" customHeight="1">
      <c r="A460" s="1" t="str">
        <f t="shared" si="7"/>
        <v>CIE96022010m10</v>
      </c>
      <c r="B460" s="1">
        <v>1678</v>
      </c>
      <c r="C460" s="210">
        <v>3</v>
      </c>
      <c r="D460" s="1">
        <v>142</v>
      </c>
      <c r="E460" t="s">
        <v>43</v>
      </c>
      <c r="F460">
        <v>9602</v>
      </c>
      <c r="G460" s="139">
        <v>2010</v>
      </c>
      <c r="H460" s="306" t="s">
        <v>153</v>
      </c>
      <c r="I460">
        <v>142</v>
      </c>
    </row>
    <row r="461" spans="1:9" ht="14.25" customHeight="1">
      <c r="A461" s="1" t="str">
        <f t="shared" si="7"/>
        <v>CIE96022010m11</v>
      </c>
      <c r="B461" s="1">
        <v>1678</v>
      </c>
      <c r="C461" s="210">
        <v>2</v>
      </c>
      <c r="D461" s="1">
        <v>130</v>
      </c>
      <c r="E461" t="s">
        <v>43</v>
      </c>
      <c r="F461">
        <v>9602</v>
      </c>
      <c r="G461" s="139">
        <v>2010</v>
      </c>
      <c r="H461" s="306" t="s">
        <v>154</v>
      </c>
      <c r="I461">
        <v>130</v>
      </c>
    </row>
    <row r="462" spans="1:9" ht="14.25" customHeight="1">
      <c r="A462" s="1" t="str">
        <f t="shared" si="7"/>
        <v>CIE96022010m12</v>
      </c>
      <c r="B462" s="1">
        <v>1678</v>
      </c>
      <c r="C462" s="210">
        <v>1</v>
      </c>
      <c r="D462" s="1">
        <v>166</v>
      </c>
      <c r="E462" t="s">
        <v>43</v>
      </c>
      <c r="F462">
        <v>9602</v>
      </c>
      <c r="G462" s="139">
        <v>2010</v>
      </c>
      <c r="H462" s="306" t="s">
        <v>155</v>
      </c>
      <c r="I462">
        <v>166</v>
      </c>
    </row>
    <row r="463" spans="1:9" ht="14.25" customHeight="1">
      <c r="A463" s="1" t="str">
        <f t="shared" si="7"/>
        <v>CIE96032010m01</v>
      </c>
      <c r="B463" s="1">
        <v>567</v>
      </c>
      <c r="C463" s="210">
        <v>12</v>
      </c>
      <c r="D463" s="1">
        <v>32</v>
      </c>
      <c r="E463" t="s">
        <v>43</v>
      </c>
      <c r="F463">
        <v>9603</v>
      </c>
      <c r="G463" s="139">
        <v>2010</v>
      </c>
      <c r="H463" s="306" t="s">
        <v>144</v>
      </c>
      <c r="I463">
        <v>32</v>
      </c>
    </row>
    <row r="464" spans="1:9" ht="14.25" customHeight="1">
      <c r="A464" s="1" t="str">
        <f t="shared" si="7"/>
        <v>CIE96032010m02</v>
      </c>
      <c r="B464" s="1">
        <v>567</v>
      </c>
      <c r="C464" s="210">
        <v>11</v>
      </c>
      <c r="D464" s="1">
        <v>45</v>
      </c>
      <c r="E464" t="s">
        <v>43</v>
      </c>
      <c r="F464">
        <v>9603</v>
      </c>
      <c r="G464" s="139">
        <v>2010</v>
      </c>
      <c r="H464" s="306" t="s">
        <v>145</v>
      </c>
      <c r="I464">
        <v>45</v>
      </c>
    </row>
    <row r="465" spans="1:9" ht="14.25" customHeight="1">
      <c r="A465" s="1" t="str">
        <f t="shared" si="7"/>
        <v>CIE96032010m03</v>
      </c>
      <c r="B465" s="1">
        <v>567</v>
      </c>
      <c r="C465" s="210">
        <v>10</v>
      </c>
      <c r="D465" s="1">
        <v>50</v>
      </c>
      <c r="E465" t="s">
        <v>43</v>
      </c>
      <c r="F465">
        <v>9603</v>
      </c>
      <c r="G465" s="139">
        <v>2010</v>
      </c>
      <c r="H465" s="306" t="s">
        <v>146</v>
      </c>
      <c r="I465">
        <v>50</v>
      </c>
    </row>
    <row r="466" spans="1:9" ht="14.25" customHeight="1">
      <c r="A466" s="1" t="str">
        <f t="shared" si="7"/>
        <v>CIE96032010m04</v>
      </c>
      <c r="B466" s="1">
        <v>567</v>
      </c>
      <c r="C466" s="210">
        <v>9</v>
      </c>
      <c r="D466" s="1">
        <v>45</v>
      </c>
      <c r="E466" t="s">
        <v>43</v>
      </c>
      <c r="F466">
        <v>9603</v>
      </c>
      <c r="G466" s="139">
        <v>2010</v>
      </c>
      <c r="H466" s="306" t="s">
        <v>147</v>
      </c>
      <c r="I466">
        <v>45</v>
      </c>
    </row>
    <row r="467" spans="1:9" ht="14.25" customHeight="1">
      <c r="A467" s="1" t="str">
        <f t="shared" si="7"/>
        <v>CIE96032010m05</v>
      </c>
      <c r="B467" s="1">
        <v>567</v>
      </c>
      <c r="C467" s="210">
        <v>8</v>
      </c>
      <c r="D467" s="1">
        <v>51</v>
      </c>
      <c r="E467" t="s">
        <v>43</v>
      </c>
      <c r="F467">
        <v>9603</v>
      </c>
      <c r="G467" s="139">
        <v>2010</v>
      </c>
      <c r="H467" s="306" t="s">
        <v>148</v>
      </c>
      <c r="I467">
        <v>51</v>
      </c>
    </row>
    <row r="468" spans="1:9" ht="14.25" customHeight="1">
      <c r="A468" s="1" t="str">
        <f t="shared" si="7"/>
        <v>CIE96032010m06</v>
      </c>
      <c r="B468" s="1">
        <v>567</v>
      </c>
      <c r="C468" s="210">
        <v>7</v>
      </c>
      <c r="D468" s="1">
        <v>49</v>
      </c>
      <c r="E468" t="s">
        <v>43</v>
      </c>
      <c r="F468">
        <v>9603</v>
      </c>
      <c r="G468" s="139">
        <v>2010</v>
      </c>
      <c r="H468" s="306" t="s">
        <v>149</v>
      </c>
      <c r="I468">
        <v>49</v>
      </c>
    </row>
    <row r="469" spans="1:9" ht="14.25" customHeight="1">
      <c r="A469" s="1" t="str">
        <f t="shared" si="7"/>
        <v>CIE96032010m07</v>
      </c>
      <c r="B469" s="1">
        <v>567</v>
      </c>
      <c r="C469" s="210">
        <v>6</v>
      </c>
      <c r="D469" s="1">
        <v>45</v>
      </c>
      <c r="E469" t="s">
        <v>43</v>
      </c>
      <c r="F469">
        <v>9603</v>
      </c>
      <c r="G469" s="139">
        <v>2010</v>
      </c>
      <c r="H469" s="306" t="s">
        <v>150</v>
      </c>
      <c r="I469">
        <v>45</v>
      </c>
    </row>
    <row r="470" spans="1:9" ht="14.25" customHeight="1">
      <c r="A470" s="1" t="str">
        <f t="shared" si="7"/>
        <v>CIE96032010m08</v>
      </c>
      <c r="B470" s="1">
        <v>567</v>
      </c>
      <c r="C470" s="210">
        <v>5</v>
      </c>
      <c r="D470" s="1">
        <v>48</v>
      </c>
      <c r="E470" t="s">
        <v>43</v>
      </c>
      <c r="F470">
        <v>9603</v>
      </c>
      <c r="G470" s="139">
        <v>2010</v>
      </c>
      <c r="H470" s="306" t="s">
        <v>151</v>
      </c>
      <c r="I470">
        <v>48</v>
      </c>
    </row>
    <row r="471" spans="1:9" ht="14.25" customHeight="1">
      <c r="A471" s="1" t="str">
        <f t="shared" si="7"/>
        <v>CIE96032010m09</v>
      </c>
      <c r="B471" s="1">
        <v>567</v>
      </c>
      <c r="C471" s="210">
        <v>4</v>
      </c>
      <c r="D471" s="1">
        <v>46</v>
      </c>
      <c r="E471" t="s">
        <v>43</v>
      </c>
      <c r="F471">
        <v>9603</v>
      </c>
      <c r="G471" s="139">
        <v>2010</v>
      </c>
      <c r="H471" s="306" t="s">
        <v>152</v>
      </c>
      <c r="I471">
        <v>46</v>
      </c>
    </row>
    <row r="472" spans="1:9" ht="14.25" customHeight="1">
      <c r="A472" s="1" t="str">
        <f t="shared" si="7"/>
        <v>CIE96032010m10</v>
      </c>
      <c r="B472" s="1">
        <v>567</v>
      </c>
      <c r="C472" s="210">
        <v>3</v>
      </c>
      <c r="D472" s="1">
        <v>43</v>
      </c>
      <c r="E472" t="s">
        <v>43</v>
      </c>
      <c r="F472">
        <v>9603</v>
      </c>
      <c r="G472" s="139">
        <v>2010</v>
      </c>
      <c r="H472" s="306" t="s">
        <v>153</v>
      </c>
      <c r="I472">
        <v>43</v>
      </c>
    </row>
    <row r="473" spans="1:9" ht="14.25" customHeight="1">
      <c r="A473" s="1" t="str">
        <f t="shared" si="7"/>
        <v>CIE96032010m11</v>
      </c>
      <c r="B473" s="1">
        <v>567</v>
      </c>
      <c r="C473" s="210">
        <v>2</v>
      </c>
      <c r="D473" s="1">
        <v>53</v>
      </c>
      <c r="E473" t="s">
        <v>43</v>
      </c>
      <c r="F473">
        <v>9603</v>
      </c>
      <c r="G473" s="139">
        <v>2010</v>
      </c>
      <c r="H473" s="306" t="s">
        <v>154</v>
      </c>
      <c r="I473">
        <v>53</v>
      </c>
    </row>
    <row r="474" spans="1:9" ht="14.25" customHeight="1">
      <c r="A474" s="1" t="str">
        <f t="shared" si="7"/>
        <v>CIE96032010m12</v>
      </c>
      <c r="B474" s="1">
        <v>567</v>
      </c>
      <c r="C474" s="210">
        <v>1</v>
      </c>
      <c r="D474" s="1">
        <v>60</v>
      </c>
      <c r="E474" t="s">
        <v>43</v>
      </c>
      <c r="F474">
        <v>9603</v>
      </c>
      <c r="G474" s="139">
        <v>2010</v>
      </c>
      <c r="H474" s="306" t="s">
        <v>155</v>
      </c>
      <c r="I474">
        <v>60</v>
      </c>
    </row>
    <row r="475" spans="1:9" ht="14.25" customHeight="1">
      <c r="A475" s="1" t="str">
        <f t="shared" si="7"/>
        <v>CIE96042010m01</v>
      </c>
      <c r="B475" s="1">
        <v>92</v>
      </c>
      <c r="C475" s="210">
        <v>12</v>
      </c>
      <c r="D475" s="1">
        <v>5</v>
      </c>
      <c r="E475" t="s">
        <v>43</v>
      </c>
      <c r="F475">
        <v>9604</v>
      </c>
      <c r="G475" s="139">
        <v>2010</v>
      </c>
      <c r="H475" s="306" t="s">
        <v>144</v>
      </c>
      <c r="I475">
        <v>5</v>
      </c>
    </row>
    <row r="476" spans="1:9" ht="14.25" customHeight="1">
      <c r="A476" s="1" t="str">
        <f t="shared" si="7"/>
        <v>CIE96042010m02</v>
      </c>
      <c r="B476" s="1">
        <v>92</v>
      </c>
      <c r="C476" s="210">
        <v>11</v>
      </c>
      <c r="D476" s="1">
        <v>8</v>
      </c>
      <c r="E476" t="s">
        <v>43</v>
      </c>
      <c r="F476">
        <v>9604</v>
      </c>
      <c r="G476" s="139">
        <v>2010</v>
      </c>
      <c r="H476" s="306" t="s">
        <v>145</v>
      </c>
      <c r="I476">
        <v>8</v>
      </c>
    </row>
    <row r="477" spans="1:9" ht="14.25" customHeight="1">
      <c r="A477" s="1" t="str">
        <f t="shared" si="7"/>
        <v>CIE96042010m03</v>
      </c>
      <c r="B477" s="1">
        <v>92</v>
      </c>
      <c r="C477" s="210">
        <v>10</v>
      </c>
      <c r="D477" s="1">
        <v>8</v>
      </c>
      <c r="E477" t="s">
        <v>43</v>
      </c>
      <c r="F477">
        <v>9604</v>
      </c>
      <c r="G477" s="139">
        <v>2010</v>
      </c>
      <c r="H477" s="306" t="s">
        <v>146</v>
      </c>
      <c r="I477">
        <v>8</v>
      </c>
    </row>
    <row r="478" spans="1:9" ht="14.25" customHeight="1">
      <c r="A478" s="1" t="str">
        <f t="shared" si="7"/>
        <v>CIE96042010m04</v>
      </c>
      <c r="B478" s="1">
        <v>92</v>
      </c>
      <c r="C478" s="210">
        <v>9</v>
      </c>
      <c r="D478" s="1">
        <v>8</v>
      </c>
      <c r="E478" t="s">
        <v>43</v>
      </c>
      <c r="F478">
        <v>9604</v>
      </c>
      <c r="G478" s="139">
        <v>2010</v>
      </c>
      <c r="H478" s="306" t="s">
        <v>147</v>
      </c>
      <c r="I478">
        <v>8</v>
      </c>
    </row>
    <row r="479" spans="1:9" ht="14.25" customHeight="1">
      <c r="A479" s="1" t="str">
        <f t="shared" si="7"/>
        <v>CIE96042010m05</v>
      </c>
      <c r="B479" s="1">
        <v>92</v>
      </c>
      <c r="C479" s="210">
        <v>8</v>
      </c>
      <c r="D479" s="1">
        <v>8</v>
      </c>
      <c r="E479" t="s">
        <v>43</v>
      </c>
      <c r="F479">
        <v>9604</v>
      </c>
      <c r="G479" s="139">
        <v>2010</v>
      </c>
      <c r="H479" s="306" t="s">
        <v>148</v>
      </c>
      <c r="I479">
        <v>8</v>
      </c>
    </row>
    <row r="480" spans="1:9" ht="14.25" customHeight="1">
      <c r="A480" s="1" t="str">
        <f t="shared" si="7"/>
        <v>CIE96042010m06</v>
      </c>
      <c r="B480" s="1">
        <v>92</v>
      </c>
      <c r="C480" s="210">
        <v>7</v>
      </c>
      <c r="D480" s="1">
        <v>8</v>
      </c>
      <c r="E480" t="s">
        <v>43</v>
      </c>
      <c r="F480">
        <v>9604</v>
      </c>
      <c r="G480" s="139">
        <v>2010</v>
      </c>
      <c r="H480" s="306" t="s">
        <v>149</v>
      </c>
      <c r="I480">
        <v>8</v>
      </c>
    </row>
    <row r="481" spans="1:9" ht="14.25" customHeight="1">
      <c r="A481" s="1" t="str">
        <f t="shared" si="7"/>
        <v>CIE96042010m07</v>
      </c>
      <c r="B481" s="1">
        <v>92</v>
      </c>
      <c r="C481" s="210">
        <v>6</v>
      </c>
      <c r="D481" s="1">
        <v>8</v>
      </c>
      <c r="E481" t="s">
        <v>43</v>
      </c>
      <c r="F481">
        <v>9604</v>
      </c>
      <c r="G481" s="139">
        <v>2010</v>
      </c>
      <c r="H481" s="306" t="s">
        <v>150</v>
      </c>
      <c r="I481">
        <v>8</v>
      </c>
    </row>
    <row r="482" spans="1:9" ht="14.25" customHeight="1">
      <c r="A482" s="1" t="str">
        <f t="shared" si="7"/>
        <v>CIE96042010m08</v>
      </c>
      <c r="B482" s="1">
        <v>92</v>
      </c>
      <c r="C482" s="210">
        <v>5</v>
      </c>
      <c r="D482" s="1">
        <v>8</v>
      </c>
      <c r="E482" t="s">
        <v>43</v>
      </c>
      <c r="F482">
        <v>9604</v>
      </c>
      <c r="G482" s="139">
        <v>2010</v>
      </c>
      <c r="H482" s="306" t="s">
        <v>151</v>
      </c>
      <c r="I482">
        <v>8</v>
      </c>
    </row>
    <row r="483" spans="1:9" ht="14.25" customHeight="1">
      <c r="A483" s="1" t="str">
        <f t="shared" si="7"/>
        <v>CIE96042010m09</v>
      </c>
      <c r="B483" s="1">
        <v>92</v>
      </c>
      <c r="C483" s="210">
        <v>4</v>
      </c>
      <c r="D483" s="1">
        <v>7</v>
      </c>
      <c r="E483" t="s">
        <v>43</v>
      </c>
      <c r="F483">
        <v>9604</v>
      </c>
      <c r="G483" s="139">
        <v>2010</v>
      </c>
      <c r="H483" s="306" t="s">
        <v>152</v>
      </c>
      <c r="I483">
        <v>7</v>
      </c>
    </row>
    <row r="484" spans="1:9" ht="14.25" customHeight="1">
      <c r="A484" s="1" t="str">
        <f t="shared" si="7"/>
        <v>CIE96042010m10</v>
      </c>
      <c r="B484" s="1">
        <v>92</v>
      </c>
      <c r="C484" s="210">
        <v>3</v>
      </c>
      <c r="D484" s="1">
        <v>7</v>
      </c>
      <c r="E484" t="s">
        <v>43</v>
      </c>
      <c r="F484">
        <v>9604</v>
      </c>
      <c r="G484" s="139">
        <v>2010</v>
      </c>
      <c r="H484" s="306" t="s">
        <v>153</v>
      </c>
      <c r="I484">
        <v>7</v>
      </c>
    </row>
    <row r="485" spans="1:9" ht="14.25" customHeight="1">
      <c r="A485" s="1" t="str">
        <f t="shared" si="7"/>
        <v>CIE96042010m11</v>
      </c>
      <c r="B485" s="1">
        <v>92</v>
      </c>
      <c r="C485" s="210">
        <v>2</v>
      </c>
      <c r="D485" s="1">
        <v>8</v>
      </c>
      <c r="E485" t="s">
        <v>43</v>
      </c>
      <c r="F485">
        <v>9604</v>
      </c>
      <c r="G485" s="139">
        <v>2010</v>
      </c>
      <c r="H485" s="306" t="s">
        <v>154</v>
      </c>
      <c r="I485">
        <v>8</v>
      </c>
    </row>
    <row r="486" spans="1:9" ht="14.25" customHeight="1">
      <c r="A486" s="1" t="str">
        <f t="shared" si="7"/>
        <v>CIE96042010m12</v>
      </c>
      <c r="B486" s="1">
        <v>92</v>
      </c>
      <c r="C486" s="210">
        <v>1</v>
      </c>
      <c r="D486" s="1">
        <v>9</v>
      </c>
      <c r="E486" t="s">
        <v>43</v>
      </c>
      <c r="F486">
        <v>9604</v>
      </c>
      <c r="G486" s="139">
        <v>2010</v>
      </c>
      <c r="H486" s="306" t="s">
        <v>155</v>
      </c>
      <c r="I486">
        <v>9</v>
      </c>
    </row>
    <row r="487" spans="1:9" ht="14.25" customHeight="1">
      <c r="A487" s="1" t="str">
        <f t="shared" si="7"/>
        <v>CIE96052010m01</v>
      </c>
      <c r="B487" s="1">
        <v>0</v>
      </c>
      <c r="C487" s="210">
        <v>12</v>
      </c>
      <c r="D487" s="1">
        <v>0</v>
      </c>
      <c r="E487" t="s">
        <v>43</v>
      </c>
      <c r="F487">
        <v>9605</v>
      </c>
      <c r="G487" s="139">
        <v>2010</v>
      </c>
      <c r="H487" s="306" t="s">
        <v>144</v>
      </c>
      <c r="I487">
        <v>0</v>
      </c>
    </row>
    <row r="488" spans="1:9" ht="14.25" customHeight="1">
      <c r="A488" s="1" t="str">
        <f t="shared" si="7"/>
        <v>CIE96052010m02</v>
      </c>
      <c r="B488" s="1">
        <v>0</v>
      </c>
      <c r="C488" s="210">
        <v>11</v>
      </c>
      <c r="D488" s="1">
        <v>0</v>
      </c>
      <c r="E488" t="s">
        <v>43</v>
      </c>
      <c r="F488">
        <v>9605</v>
      </c>
      <c r="G488" s="139">
        <v>2010</v>
      </c>
      <c r="H488" s="306" t="s">
        <v>145</v>
      </c>
      <c r="I488">
        <v>0</v>
      </c>
    </row>
    <row r="489" spans="1:9" ht="14.25" customHeight="1">
      <c r="A489" s="1" t="str">
        <f t="shared" si="7"/>
        <v>CIE96052010m03</v>
      </c>
      <c r="B489" s="1">
        <v>0</v>
      </c>
      <c r="C489" s="210">
        <v>10</v>
      </c>
      <c r="D489" s="1">
        <v>0</v>
      </c>
      <c r="E489" t="s">
        <v>43</v>
      </c>
      <c r="F489">
        <v>9605</v>
      </c>
      <c r="G489" s="139">
        <v>2010</v>
      </c>
      <c r="H489" s="306" t="s">
        <v>146</v>
      </c>
      <c r="I489">
        <v>0</v>
      </c>
    </row>
    <row r="490" spans="1:9" ht="14.25" customHeight="1">
      <c r="A490" s="1" t="str">
        <f t="shared" si="7"/>
        <v>CIE96052010m04</v>
      </c>
      <c r="B490" s="1">
        <v>0</v>
      </c>
      <c r="C490" s="210">
        <v>9</v>
      </c>
      <c r="D490" s="1">
        <v>0</v>
      </c>
      <c r="E490" t="s">
        <v>43</v>
      </c>
      <c r="F490">
        <v>9605</v>
      </c>
      <c r="G490" s="139">
        <v>2010</v>
      </c>
      <c r="H490" s="306" t="s">
        <v>147</v>
      </c>
      <c r="I490">
        <v>0</v>
      </c>
    </row>
    <row r="491" spans="1:9" ht="14.25" customHeight="1">
      <c r="A491" s="1" t="str">
        <f t="shared" si="7"/>
        <v>CIE96052010m05</v>
      </c>
      <c r="B491" s="1">
        <v>0</v>
      </c>
      <c r="C491" s="210">
        <v>8</v>
      </c>
      <c r="D491" s="1">
        <v>0</v>
      </c>
      <c r="E491" t="s">
        <v>43</v>
      </c>
      <c r="F491">
        <v>9605</v>
      </c>
      <c r="G491" s="139">
        <v>2010</v>
      </c>
      <c r="H491" s="306" t="s">
        <v>148</v>
      </c>
      <c r="I491">
        <v>0</v>
      </c>
    </row>
    <row r="492" spans="1:9" ht="14.25" customHeight="1">
      <c r="A492" s="1" t="str">
        <f t="shared" si="7"/>
        <v>CIE96052010m06</v>
      </c>
      <c r="B492" s="1">
        <v>0</v>
      </c>
      <c r="C492" s="210">
        <v>7</v>
      </c>
      <c r="D492" s="1">
        <v>0</v>
      </c>
      <c r="E492" t="s">
        <v>43</v>
      </c>
      <c r="F492">
        <v>9605</v>
      </c>
      <c r="G492" s="139">
        <v>2010</v>
      </c>
      <c r="H492" s="306" t="s">
        <v>149</v>
      </c>
      <c r="I492">
        <v>0</v>
      </c>
    </row>
    <row r="493" spans="1:9" ht="14.25" customHeight="1">
      <c r="A493" s="1" t="str">
        <f t="shared" si="7"/>
        <v>CIE96052010m07</v>
      </c>
      <c r="B493" s="1">
        <v>0</v>
      </c>
      <c r="C493" s="210">
        <v>6</v>
      </c>
      <c r="D493" s="1">
        <v>0</v>
      </c>
      <c r="E493" t="s">
        <v>43</v>
      </c>
      <c r="F493">
        <v>9605</v>
      </c>
      <c r="G493" s="139">
        <v>2010</v>
      </c>
      <c r="H493" s="306" t="s">
        <v>150</v>
      </c>
      <c r="I493">
        <v>0</v>
      </c>
    </row>
    <row r="494" spans="1:9" ht="14.25" customHeight="1">
      <c r="A494" s="1" t="str">
        <f t="shared" si="7"/>
        <v>CIE96052010m08</v>
      </c>
      <c r="B494" s="1">
        <v>0</v>
      </c>
      <c r="C494" s="210">
        <v>5</v>
      </c>
      <c r="D494" s="1">
        <v>0</v>
      </c>
      <c r="E494" t="s">
        <v>43</v>
      </c>
      <c r="F494">
        <v>9605</v>
      </c>
      <c r="G494" s="139">
        <v>2010</v>
      </c>
      <c r="H494" s="306" t="s">
        <v>151</v>
      </c>
      <c r="I494">
        <v>0</v>
      </c>
    </row>
    <row r="495" spans="1:9" ht="14.25" customHeight="1">
      <c r="A495" s="1" t="str">
        <f t="shared" si="7"/>
        <v>CIE96052010m09</v>
      </c>
      <c r="B495" s="1">
        <v>0</v>
      </c>
      <c r="C495" s="210">
        <v>4</v>
      </c>
      <c r="D495" s="1">
        <v>0</v>
      </c>
      <c r="E495" t="s">
        <v>43</v>
      </c>
      <c r="F495">
        <v>9605</v>
      </c>
      <c r="G495" s="139">
        <v>2010</v>
      </c>
      <c r="H495" s="306" t="s">
        <v>152</v>
      </c>
      <c r="I495">
        <v>0</v>
      </c>
    </row>
    <row r="496" spans="1:9" ht="14.25" customHeight="1">
      <c r="A496" s="1" t="str">
        <f t="shared" si="7"/>
        <v>CIE96052010m10</v>
      </c>
      <c r="B496" s="1">
        <v>0</v>
      </c>
      <c r="C496" s="210">
        <v>3</v>
      </c>
      <c r="D496" s="1">
        <v>0</v>
      </c>
      <c r="E496" t="s">
        <v>43</v>
      </c>
      <c r="F496">
        <v>9605</v>
      </c>
      <c r="G496" s="139">
        <v>2010</v>
      </c>
      <c r="H496" s="306" t="s">
        <v>153</v>
      </c>
      <c r="I496">
        <v>0</v>
      </c>
    </row>
    <row r="497" spans="1:9" ht="14.25" customHeight="1">
      <c r="A497" s="1" t="str">
        <f t="shared" si="7"/>
        <v>CIE96052010m11</v>
      </c>
      <c r="B497" s="1">
        <v>0</v>
      </c>
      <c r="C497" s="210">
        <v>2</v>
      </c>
      <c r="D497" s="1">
        <v>0</v>
      </c>
      <c r="E497" t="s">
        <v>43</v>
      </c>
      <c r="F497">
        <v>9605</v>
      </c>
      <c r="G497" s="139">
        <v>2010</v>
      </c>
      <c r="H497" s="306" t="s">
        <v>154</v>
      </c>
      <c r="I497">
        <v>0</v>
      </c>
    </row>
    <row r="498" spans="1:9" ht="14.25" customHeight="1">
      <c r="A498" s="1" t="str">
        <f t="shared" si="7"/>
        <v>CIE96052010m12</v>
      </c>
      <c r="B498" s="1">
        <v>0</v>
      </c>
      <c r="C498" s="210">
        <v>1</v>
      </c>
      <c r="D498" s="1">
        <v>0</v>
      </c>
      <c r="E498" t="s">
        <v>43</v>
      </c>
      <c r="F498">
        <v>9605</v>
      </c>
      <c r="G498" s="139">
        <v>2010</v>
      </c>
      <c r="H498" s="306" t="s">
        <v>155</v>
      </c>
      <c r="I498">
        <v>0</v>
      </c>
    </row>
    <row r="499" spans="1:9" ht="14.25" customHeight="1">
      <c r="A499" s="1" t="str">
        <f t="shared" si="7"/>
        <v>CIE96062010m01</v>
      </c>
      <c r="B499" s="1">
        <v>0</v>
      </c>
      <c r="C499" s="210">
        <v>12</v>
      </c>
      <c r="D499" s="1">
        <v>0</v>
      </c>
      <c r="E499" t="s">
        <v>43</v>
      </c>
      <c r="F499">
        <v>9606</v>
      </c>
      <c r="G499" s="139">
        <v>2010</v>
      </c>
      <c r="H499" s="306" t="s">
        <v>144</v>
      </c>
      <c r="I499">
        <v>0</v>
      </c>
    </row>
    <row r="500" spans="1:9" ht="14.25" customHeight="1">
      <c r="A500" s="1" t="str">
        <f t="shared" si="7"/>
        <v>CIE96062010m02</v>
      </c>
      <c r="B500" s="1">
        <v>0</v>
      </c>
      <c r="C500" s="210">
        <v>11</v>
      </c>
      <c r="D500" s="1">
        <v>0</v>
      </c>
      <c r="E500" t="s">
        <v>43</v>
      </c>
      <c r="F500">
        <v>9606</v>
      </c>
      <c r="G500" s="139">
        <v>2010</v>
      </c>
      <c r="H500" s="306" t="s">
        <v>145</v>
      </c>
      <c r="I500">
        <v>0</v>
      </c>
    </row>
    <row r="501" spans="1:9" ht="14.25" customHeight="1">
      <c r="A501" s="1" t="str">
        <f t="shared" si="7"/>
        <v>CIE96062010m03</v>
      </c>
      <c r="B501" s="1">
        <v>0</v>
      </c>
      <c r="C501" s="210">
        <v>10</v>
      </c>
      <c r="D501" s="1">
        <v>0</v>
      </c>
      <c r="E501" t="s">
        <v>43</v>
      </c>
      <c r="F501">
        <v>9606</v>
      </c>
      <c r="G501" s="139">
        <v>2010</v>
      </c>
      <c r="H501" s="306" t="s">
        <v>146</v>
      </c>
      <c r="I501">
        <v>0</v>
      </c>
    </row>
    <row r="502" spans="1:9" ht="14.25" customHeight="1">
      <c r="A502" s="1" t="str">
        <f t="shared" si="7"/>
        <v>CIE96062010m04</v>
      </c>
      <c r="B502" s="1">
        <v>0</v>
      </c>
      <c r="C502" s="210">
        <v>9</v>
      </c>
      <c r="D502" s="1">
        <v>0</v>
      </c>
      <c r="E502" t="s">
        <v>43</v>
      </c>
      <c r="F502">
        <v>9606</v>
      </c>
      <c r="G502" s="139">
        <v>2010</v>
      </c>
      <c r="H502" s="306" t="s">
        <v>147</v>
      </c>
      <c r="I502">
        <v>0</v>
      </c>
    </row>
    <row r="503" spans="1:9" ht="14.25" customHeight="1">
      <c r="A503" s="1" t="str">
        <f t="shared" si="7"/>
        <v>CIE96062010m05</v>
      </c>
      <c r="B503" s="1">
        <v>0</v>
      </c>
      <c r="C503" s="210">
        <v>8</v>
      </c>
      <c r="D503" s="1">
        <v>0</v>
      </c>
      <c r="E503" t="s">
        <v>43</v>
      </c>
      <c r="F503">
        <v>9606</v>
      </c>
      <c r="G503" s="139">
        <v>2010</v>
      </c>
      <c r="H503" s="306" t="s">
        <v>148</v>
      </c>
      <c r="I503">
        <v>0</v>
      </c>
    </row>
    <row r="504" spans="1:9" ht="14.25" customHeight="1">
      <c r="A504" s="1" t="str">
        <f t="shared" si="7"/>
        <v>CIE96062010m06</v>
      </c>
      <c r="B504" s="1">
        <v>0</v>
      </c>
      <c r="C504" s="210">
        <v>7</v>
      </c>
      <c r="D504" s="1">
        <v>0</v>
      </c>
      <c r="E504" t="s">
        <v>43</v>
      </c>
      <c r="F504">
        <v>9606</v>
      </c>
      <c r="G504" s="139">
        <v>2010</v>
      </c>
      <c r="H504" s="306" t="s">
        <v>149</v>
      </c>
      <c r="I504">
        <v>0</v>
      </c>
    </row>
    <row r="505" spans="1:9" ht="14.25" customHeight="1">
      <c r="A505" s="1" t="str">
        <f t="shared" si="7"/>
        <v>CIE96062010m07</v>
      </c>
      <c r="B505" s="1">
        <v>0</v>
      </c>
      <c r="C505" s="210">
        <v>6</v>
      </c>
      <c r="D505" s="1">
        <v>0</v>
      </c>
      <c r="E505" t="s">
        <v>43</v>
      </c>
      <c r="F505">
        <v>9606</v>
      </c>
      <c r="G505" s="139">
        <v>2010</v>
      </c>
      <c r="H505" s="306" t="s">
        <v>150</v>
      </c>
      <c r="I505">
        <v>0</v>
      </c>
    </row>
    <row r="506" spans="1:9" ht="14.25" customHeight="1">
      <c r="A506" s="1" t="str">
        <f t="shared" si="7"/>
        <v>CIE96062010m08</v>
      </c>
      <c r="B506" s="1">
        <v>0</v>
      </c>
      <c r="C506" s="210">
        <v>5</v>
      </c>
      <c r="D506" s="1">
        <v>0</v>
      </c>
      <c r="E506" t="s">
        <v>43</v>
      </c>
      <c r="F506">
        <v>9606</v>
      </c>
      <c r="G506" s="139">
        <v>2010</v>
      </c>
      <c r="H506" s="306" t="s">
        <v>151</v>
      </c>
      <c r="I506">
        <v>0</v>
      </c>
    </row>
    <row r="507" spans="1:9" ht="14.25" customHeight="1">
      <c r="A507" s="1" t="str">
        <f t="shared" si="7"/>
        <v>CIE96062010m09</v>
      </c>
      <c r="B507" s="1">
        <v>0</v>
      </c>
      <c r="C507" s="210">
        <v>4</v>
      </c>
      <c r="D507" s="1">
        <v>0</v>
      </c>
      <c r="E507" t="s">
        <v>43</v>
      </c>
      <c r="F507">
        <v>9606</v>
      </c>
      <c r="G507" s="139">
        <v>2010</v>
      </c>
      <c r="H507" s="306" t="s">
        <v>152</v>
      </c>
      <c r="I507">
        <v>0</v>
      </c>
    </row>
    <row r="508" spans="1:9" ht="14.25" customHeight="1">
      <c r="A508" s="1" t="str">
        <f t="shared" si="7"/>
        <v>CIE96062010m10</v>
      </c>
      <c r="B508" s="1">
        <v>0</v>
      </c>
      <c r="C508" s="210">
        <v>3</v>
      </c>
      <c r="D508" s="1">
        <v>0</v>
      </c>
      <c r="E508" t="s">
        <v>43</v>
      </c>
      <c r="F508">
        <v>9606</v>
      </c>
      <c r="G508" s="139">
        <v>2010</v>
      </c>
      <c r="H508" s="306" t="s">
        <v>153</v>
      </c>
      <c r="I508">
        <v>0</v>
      </c>
    </row>
    <row r="509" spans="1:9" ht="14.25" customHeight="1">
      <c r="A509" s="1" t="str">
        <f t="shared" si="7"/>
        <v>CIE96062010m11</v>
      </c>
      <c r="B509" s="1">
        <v>0</v>
      </c>
      <c r="C509" s="210">
        <v>2</v>
      </c>
      <c r="D509" s="1">
        <v>0</v>
      </c>
      <c r="E509" t="s">
        <v>43</v>
      </c>
      <c r="F509">
        <v>9606</v>
      </c>
      <c r="G509" s="139">
        <v>2010</v>
      </c>
      <c r="H509" s="306" t="s">
        <v>154</v>
      </c>
      <c r="I509">
        <v>0</v>
      </c>
    </row>
    <row r="510" spans="1:9" ht="14.25" customHeight="1">
      <c r="A510" s="1" t="str">
        <f t="shared" si="7"/>
        <v>CIE96062010m12</v>
      </c>
      <c r="B510" s="1">
        <v>0</v>
      </c>
      <c r="C510" s="210">
        <v>1</v>
      </c>
      <c r="D510" s="1">
        <v>0</v>
      </c>
      <c r="E510" t="s">
        <v>43</v>
      </c>
      <c r="F510">
        <v>9606</v>
      </c>
      <c r="G510" s="139">
        <v>2010</v>
      </c>
      <c r="H510" s="306" t="s">
        <v>155</v>
      </c>
      <c r="I510">
        <v>0</v>
      </c>
    </row>
    <row r="511" spans="1:9" ht="14.25" customHeight="1">
      <c r="A511" s="1" t="str">
        <f t="shared" si="7"/>
        <v>CP96012010m01</v>
      </c>
      <c r="B511" s="1">
        <v>130082.07799999998</v>
      </c>
      <c r="C511" s="210">
        <v>12</v>
      </c>
      <c r="D511" s="1">
        <v>10562.507000000001</v>
      </c>
      <c r="E511" t="s">
        <v>44</v>
      </c>
      <c r="F511">
        <v>9601</v>
      </c>
      <c r="G511" s="139">
        <v>2010</v>
      </c>
      <c r="H511" s="306" t="s">
        <v>144</v>
      </c>
      <c r="I511">
        <v>10562.507000000001</v>
      </c>
    </row>
    <row r="512" spans="1:9" ht="14.25" customHeight="1">
      <c r="A512" s="1" t="str">
        <f t="shared" si="7"/>
        <v>CP96012010m02</v>
      </c>
      <c r="B512" s="1">
        <v>130082.07799999998</v>
      </c>
      <c r="C512" s="210">
        <v>11</v>
      </c>
      <c r="D512" s="1">
        <v>11142.773999999998</v>
      </c>
      <c r="E512" t="s">
        <v>44</v>
      </c>
      <c r="F512">
        <v>9601</v>
      </c>
      <c r="G512" s="139">
        <v>2010</v>
      </c>
      <c r="H512" s="306" t="s">
        <v>145</v>
      </c>
      <c r="I512">
        <v>11142.773999999998</v>
      </c>
    </row>
    <row r="513" spans="1:9" ht="14.25" customHeight="1">
      <c r="A513" s="1" t="str">
        <f t="shared" si="7"/>
        <v>CP96012010m03</v>
      </c>
      <c r="B513" s="1">
        <v>130082.07799999998</v>
      </c>
      <c r="C513" s="210">
        <v>10</v>
      </c>
      <c r="D513" s="1">
        <v>11181.721000000001</v>
      </c>
      <c r="E513" t="s">
        <v>44</v>
      </c>
      <c r="F513">
        <v>9601</v>
      </c>
      <c r="G513" s="139">
        <v>2010</v>
      </c>
      <c r="H513" s="306" t="s">
        <v>146</v>
      </c>
      <c r="I513">
        <v>11181.721000000001</v>
      </c>
    </row>
    <row r="514" spans="1:9" ht="14.25" customHeight="1">
      <c r="A514" s="1" t="str">
        <f t="shared" si="7"/>
        <v>CP96012010m04</v>
      </c>
      <c r="B514" s="1">
        <v>130082.07799999998</v>
      </c>
      <c r="C514" s="210">
        <v>9</v>
      </c>
      <c r="D514" s="1">
        <v>11694.294999999998</v>
      </c>
      <c r="E514" t="s">
        <v>44</v>
      </c>
      <c r="F514">
        <v>9601</v>
      </c>
      <c r="G514" s="139">
        <v>2010</v>
      </c>
      <c r="H514" s="306" t="s">
        <v>147</v>
      </c>
      <c r="I514">
        <v>11694.294999999998</v>
      </c>
    </row>
    <row r="515" spans="1:9" ht="14.25" customHeight="1">
      <c r="A515" s="1" t="str">
        <f t="shared" si="7"/>
        <v>CP96012010m05</v>
      </c>
      <c r="B515" s="1">
        <v>130082.07799999998</v>
      </c>
      <c r="C515" s="210">
        <v>8</v>
      </c>
      <c r="D515" s="1">
        <v>10016.341000000002</v>
      </c>
      <c r="E515" t="s">
        <v>44</v>
      </c>
      <c r="F515">
        <v>9601</v>
      </c>
      <c r="G515" s="139">
        <v>2010</v>
      </c>
      <c r="H515" s="306" t="s">
        <v>148</v>
      </c>
      <c r="I515">
        <v>10016.341000000002</v>
      </c>
    </row>
    <row r="516" spans="1:9" ht="14.25" customHeight="1">
      <c r="A516" s="1" t="str">
        <f t="shared" si="7"/>
        <v>CP96012010m06</v>
      </c>
      <c r="B516" s="1">
        <v>130082.07799999998</v>
      </c>
      <c r="C516" s="210">
        <v>7</v>
      </c>
      <c r="D516" s="1">
        <v>10586.787</v>
      </c>
      <c r="E516" t="s">
        <v>44</v>
      </c>
      <c r="F516">
        <v>9601</v>
      </c>
      <c r="G516" s="139">
        <v>2010</v>
      </c>
      <c r="H516" s="306" t="s">
        <v>149</v>
      </c>
      <c r="I516">
        <v>10586.787</v>
      </c>
    </row>
    <row r="517" spans="1:9" ht="14.25" customHeight="1">
      <c r="A517" s="1" t="str">
        <f t="shared" si="7"/>
        <v>CP96012010m07</v>
      </c>
      <c r="B517" s="1">
        <v>130082.07799999998</v>
      </c>
      <c r="C517" s="210">
        <v>6</v>
      </c>
      <c r="D517" s="1">
        <v>10500.828000000001</v>
      </c>
      <c r="E517" t="s">
        <v>44</v>
      </c>
      <c r="F517">
        <v>9601</v>
      </c>
      <c r="G517" s="139">
        <v>2010</v>
      </c>
      <c r="H517" s="306" t="s">
        <v>150</v>
      </c>
      <c r="I517">
        <v>10500.828000000001</v>
      </c>
    </row>
    <row r="518" spans="1:9" ht="14.25" customHeight="1">
      <c r="A518" s="1" t="str">
        <f t="shared" si="7"/>
        <v>CP96012010m08</v>
      </c>
      <c r="B518" s="1">
        <v>130082.07799999998</v>
      </c>
      <c r="C518" s="210">
        <v>5</v>
      </c>
      <c r="D518" s="1">
        <v>11605.77</v>
      </c>
      <c r="E518" t="s">
        <v>44</v>
      </c>
      <c r="F518">
        <v>9601</v>
      </c>
      <c r="G518" s="139">
        <v>2010</v>
      </c>
      <c r="H518" s="306" t="s">
        <v>151</v>
      </c>
      <c r="I518">
        <v>11605.77</v>
      </c>
    </row>
    <row r="519" spans="1:9" ht="14.25" customHeight="1">
      <c r="A519" s="1" t="str">
        <f t="shared" si="7"/>
        <v>CP96012010m09</v>
      </c>
      <c r="B519" s="1">
        <v>130082.07799999998</v>
      </c>
      <c r="C519" s="210">
        <v>4</v>
      </c>
      <c r="D519" s="1">
        <v>10825.715</v>
      </c>
      <c r="E519" t="s">
        <v>44</v>
      </c>
      <c r="F519">
        <v>9601</v>
      </c>
      <c r="G519" s="139">
        <v>2010</v>
      </c>
      <c r="H519" s="306" t="s">
        <v>152</v>
      </c>
      <c r="I519">
        <v>10825.715</v>
      </c>
    </row>
    <row r="520" spans="1:9" ht="14.25" customHeight="1">
      <c r="A520" s="1" t="str">
        <f t="shared" ref="A520:A583" si="8">TRIM(E520&amp;F520&amp;G520&amp;H520)</f>
        <v>CP96012010m10</v>
      </c>
      <c r="B520" s="1">
        <v>130082.07799999998</v>
      </c>
      <c r="C520" s="210">
        <v>3</v>
      </c>
      <c r="D520" s="1">
        <v>11621.441999999999</v>
      </c>
      <c r="E520" t="s">
        <v>44</v>
      </c>
      <c r="F520">
        <v>9601</v>
      </c>
      <c r="G520" s="139">
        <v>2010</v>
      </c>
      <c r="H520" s="306" t="s">
        <v>153</v>
      </c>
      <c r="I520">
        <v>11621.441999999999</v>
      </c>
    </row>
    <row r="521" spans="1:9" ht="14.25" customHeight="1">
      <c r="A521" s="1" t="str">
        <f t="shared" si="8"/>
        <v>CP96012010m11</v>
      </c>
      <c r="B521" s="1">
        <v>130082.07799999998</v>
      </c>
      <c r="C521" s="210">
        <v>2</v>
      </c>
      <c r="D521" s="1">
        <v>9708.7859999999982</v>
      </c>
      <c r="E521" t="s">
        <v>44</v>
      </c>
      <c r="F521">
        <v>9601</v>
      </c>
      <c r="G521" s="139">
        <v>2010</v>
      </c>
      <c r="H521" s="306" t="s">
        <v>154</v>
      </c>
      <c r="I521">
        <v>9708.7859999999982</v>
      </c>
    </row>
    <row r="522" spans="1:9" ht="14.25" customHeight="1">
      <c r="A522" s="1" t="str">
        <f t="shared" si="8"/>
        <v>CP96012010m12</v>
      </c>
      <c r="B522" s="1">
        <v>130082.07799999998</v>
      </c>
      <c r="C522" s="210">
        <v>1</v>
      </c>
      <c r="D522" s="1">
        <v>10635.111999999999</v>
      </c>
      <c r="E522" t="s">
        <v>44</v>
      </c>
      <c r="F522">
        <v>9601</v>
      </c>
      <c r="G522" s="139">
        <v>2010</v>
      </c>
      <c r="H522" s="306" t="s">
        <v>155</v>
      </c>
      <c r="I522">
        <v>10635.111999999999</v>
      </c>
    </row>
    <row r="523" spans="1:9" ht="14.25" customHeight="1">
      <c r="A523" s="1" t="str">
        <f t="shared" si="8"/>
        <v>CP96022010m01</v>
      </c>
      <c r="B523" s="1">
        <v>3718.4167930000003</v>
      </c>
      <c r="C523" s="210">
        <v>12</v>
      </c>
      <c r="D523" s="1">
        <v>300.40853900000008</v>
      </c>
      <c r="E523" t="s">
        <v>44</v>
      </c>
      <c r="F523">
        <v>9602</v>
      </c>
      <c r="G523" s="139">
        <v>2010</v>
      </c>
      <c r="H523" s="306" t="s">
        <v>144</v>
      </c>
      <c r="I523">
        <v>300.40853900000008</v>
      </c>
    </row>
    <row r="524" spans="1:9" ht="14.25" customHeight="1">
      <c r="A524" s="1" t="str">
        <f t="shared" si="8"/>
        <v>CP96022010m02</v>
      </c>
      <c r="B524" s="1">
        <v>3718.4167930000003</v>
      </c>
      <c r="C524" s="210">
        <v>11</v>
      </c>
      <c r="D524" s="1">
        <v>301.00282300000003</v>
      </c>
      <c r="E524" t="s">
        <v>44</v>
      </c>
      <c r="F524">
        <v>9602</v>
      </c>
      <c r="G524" s="139">
        <v>2010</v>
      </c>
      <c r="H524" s="306" t="s">
        <v>145</v>
      </c>
      <c r="I524">
        <v>301.00282300000003</v>
      </c>
    </row>
    <row r="525" spans="1:9" ht="14.25" customHeight="1">
      <c r="A525" s="1" t="str">
        <f t="shared" si="8"/>
        <v>CP96022010m03</v>
      </c>
      <c r="B525" s="1">
        <v>3718.4167930000003</v>
      </c>
      <c r="C525" s="210">
        <v>10</v>
      </c>
      <c r="D525" s="1">
        <v>320.22446300000001</v>
      </c>
      <c r="E525" t="s">
        <v>44</v>
      </c>
      <c r="F525">
        <v>9602</v>
      </c>
      <c r="G525" s="139">
        <v>2010</v>
      </c>
      <c r="H525" s="306" t="s">
        <v>146</v>
      </c>
      <c r="I525">
        <v>320.22446300000001</v>
      </c>
    </row>
    <row r="526" spans="1:9" ht="14.25" customHeight="1">
      <c r="A526" s="1" t="str">
        <f t="shared" si="8"/>
        <v>CP96022010m04</v>
      </c>
      <c r="B526" s="1">
        <v>3718.4167930000003</v>
      </c>
      <c r="C526" s="210">
        <v>9</v>
      </c>
      <c r="D526" s="1">
        <v>330.13968599999998</v>
      </c>
      <c r="E526" t="s">
        <v>44</v>
      </c>
      <c r="F526">
        <v>9602</v>
      </c>
      <c r="G526" s="139">
        <v>2010</v>
      </c>
      <c r="H526" s="306" t="s">
        <v>147</v>
      </c>
      <c r="I526">
        <v>330.13968599999998</v>
      </c>
    </row>
    <row r="527" spans="1:9" ht="14.25" customHeight="1">
      <c r="A527" s="1" t="str">
        <f t="shared" si="8"/>
        <v>CP96022010m05</v>
      </c>
      <c r="B527" s="1">
        <v>3718.4167930000003</v>
      </c>
      <c r="C527" s="210">
        <v>8</v>
      </c>
      <c r="D527" s="1">
        <v>318.48205400000001</v>
      </c>
      <c r="E527" t="s">
        <v>44</v>
      </c>
      <c r="F527">
        <v>9602</v>
      </c>
      <c r="G527" s="139">
        <v>2010</v>
      </c>
      <c r="H527" s="306" t="s">
        <v>148</v>
      </c>
      <c r="I527">
        <v>318.48205400000001</v>
      </c>
    </row>
    <row r="528" spans="1:9" ht="14.25" customHeight="1">
      <c r="A528" s="1" t="str">
        <f t="shared" si="8"/>
        <v>CP96022010m06</v>
      </c>
      <c r="B528" s="1">
        <v>3718.4167930000003</v>
      </c>
      <c r="C528" s="210">
        <v>7</v>
      </c>
      <c r="D528" s="1">
        <v>326.72221400000001</v>
      </c>
      <c r="E528" t="s">
        <v>44</v>
      </c>
      <c r="F528">
        <v>9602</v>
      </c>
      <c r="G528" s="139">
        <v>2010</v>
      </c>
      <c r="H528" s="306" t="s">
        <v>149</v>
      </c>
      <c r="I528">
        <v>326.72221400000001</v>
      </c>
    </row>
    <row r="529" spans="1:9" ht="14.25" customHeight="1">
      <c r="A529" s="1" t="str">
        <f t="shared" si="8"/>
        <v>CP96022010m07</v>
      </c>
      <c r="B529" s="1">
        <v>3718.4167930000003</v>
      </c>
      <c r="C529" s="210">
        <v>6</v>
      </c>
      <c r="D529" s="1">
        <v>304.41585899999995</v>
      </c>
      <c r="E529" t="s">
        <v>44</v>
      </c>
      <c r="F529">
        <v>9602</v>
      </c>
      <c r="G529" s="139">
        <v>2010</v>
      </c>
      <c r="H529" s="306" t="s">
        <v>150</v>
      </c>
      <c r="I529">
        <v>304.41585899999995</v>
      </c>
    </row>
    <row r="530" spans="1:9" ht="14.25" customHeight="1">
      <c r="A530" s="1" t="str">
        <f t="shared" si="8"/>
        <v>CP96022010m08</v>
      </c>
      <c r="B530" s="1">
        <v>3718.4167930000003</v>
      </c>
      <c r="C530" s="210">
        <v>5</v>
      </c>
      <c r="D530" s="1">
        <v>337.44782299999997</v>
      </c>
      <c r="E530" t="s">
        <v>44</v>
      </c>
      <c r="F530">
        <v>9602</v>
      </c>
      <c r="G530" s="139">
        <v>2010</v>
      </c>
      <c r="H530" s="306" t="s">
        <v>151</v>
      </c>
      <c r="I530">
        <v>337.44782299999997</v>
      </c>
    </row>
    <row r="531" spans="1:9" ht="14.25" customHeight="1">
      <c r="A531" s="1" t="str">
        <f t="shared" si="8"/>
        <v>CP96022010m09</v>
      </c>
      <c r="B531" s="1">
        <v>3718.4167930000003</v>
      </c>
      <c r="C531" s="210">
        <v>4</v>
      </c>
      <c r="D531" s="1">
        <v>301.42030099999999</v>
      </c>
      <c r="E531" t="s">
        <v>44</v>
      </c>
      <c r="F531">
        <v>9602</v>
      </c>
      <c r="G531" s="139">
        <v>2010</v>
      </c>
      <c r="H531" s="306" t="s">
        <v>152</v>
      </c>
      <c r="I531">
        <v>301.42030099999999</v>
      </c>
    </row>
    <row r="532" spans="1:9" ht="14.25" customHeight="1">
      <c r="A532" s="1" t="str">
        <f t="shared" si="8"/>
        <v>CP96022010m10</v>
      </c>
      <c r="B532" s="1">
        <v>3718.4167930000003</v>
      </c>
      <c r="C532" s="210">
        <v>3</v>
      </c>
      <c r="D532" s="1">
        <v>317.76032600000002</v>
      </c>
      <c r="E532" t="s">
        <v>44</v>
      </c>
      <c r="F532">
        <v>9602</v>
      </c>
      <c r="G532" s="139">
        <v>2010</v>
      </c>
      <c r="H532" s="306" t="s">
        <v>153</v>
      </c>
      <c r="I532">
        <v>317.76032600000002</v>
      </c>
    </row>
    <row r="533" spans="1:9" ht="14.25" customHeight="1">
      <c r="A533" s="1" t="str">
        <f t="shared" si="8"/>
        <v>CP96022010m11</v>
      </c>
      <c r="B533" s="1">
        <v>3718.4167930000003</v>
      </c>
      <c r="C533" s="210">
        <v>2</v>
      </c>
      <c r="D533" s="1">
        <v>269.801828</v>
      </c>
      <c r="E533" t="s">
        <v>44</v>
      </c>
      <c r="F533">
        <v>9602</v>
      </c>
      <c r="G533" s="139">
        <v>2010</v>
      </c>
      <c r="H533" s="306" t="s">
        <v>154</v>
      </c>
      <c r="I533">
        <v>269.801828</v>
      </c>
    </row>
    <row r="534" spans="1:9" ht="14.25" customHeight="1">
      <c r="A534" s="1" t="str">
        <f t="shared" si="8"/>
        <v>CP96022010m12</v>
      </c>
      <c r="B534" s="1">
        <v>3718.4167930000003</v>
      </c>
      <c r="C534" s="210">
        <v>1</v>
      </c>
      <c r="D534" s="1">
        <v>290.59087699999998</v>
      </c>
      <c r="E534" t="s">
        <v>44</v>
      </c>
      <c r="F534">
        <v>9602</v>
      </c>
      <c r="G534" s="139">
        <v>2010</v>
      </c>
      <c r="H534" s="306" t="s">
        <v>155</v>
      </c>
      <c r="I534">
        <v>290.59087699999998</v>
      </c>
    </row>
    <row r="535" spans="1:9" ht="14.25" customHeight="1">
      <c r="A535" s="1" t="str">
        <f t="shared" si="8"/>
        <v>CP96032010m01</v>
      </c>
      <c r="B535" s="1">
        <v>0</v>
      </c>
      <c r="C535" s="210">
        <v>12</v>
      </c>
      <c r="D535" s="1">
        <v>0</v>
      </c>
      <c r="E535" t="s">
        <v>44</v>
      </c>
      <c r="F535">
        <v>9603</v>
      </c>
      <c r="G535" s="139">
        <v>2010</v>
      </c>
      <c r="H535" s="306" t="s">
        <v>144</v>
      </c>
      <c r="I535">
        <v>0</v>
      </c>
    </row>
    <row r="536" spans="1:9" ht="14.25" customHeight="1">
      <c r="A536" s="1" t="str">
        <f t="shared" si="8"/>
        <v>CP96032010m02</v>
      </c>
      <c r="B536" s="1">
        <v>0</v>
      </c>
      <c r="C536" s="210">
        <v>11</v>
      </c>
      <c r="D536" s="1">
        <v>0</v>
      </c>
      <c r="E536" t="s">
        <v>44</v>
      </c>
      <c r="F536">
        <v>9603</v>
      </c>
      <c r="G536" s="139">
        <v>2010</v>
      </c>
      <c r="H536" s="306" t="s">
        <v>145</v>
      </c>
      <c r="I536">
        <v>0</v>
      </c>
    </row>
    <row r="537" spans="1:9" ht="14.25" customHeight="1">
      <c r="A537" s="1" t="str">
        <f t="shared" si="8"/>
        <v>CP96032010m03</v>
      </c>
      <c r="B537" s="1">
        <v>0</v>
      </c>
      <c r="C537" s="210">
        <v>10</v>
      </c>
      <c r="D537" s="1">
        <v>0</v>
      </c>
      <c r="E537" t="s">
        <v>44</v>
      </c>
      <c r="F537">
        <v>9603</v>
      </c>
      <c r="G537" s="139">
        <v>2010</v>
      </c>
      <c r="H537" s="306" t="s">
        <v>146</v>
      </c>
      <c r="I537">
        <v>0</v>
      </c>
    </row>
    <row r="538" spans="1:9" ht="14.25" customHeight="1">
      <c r="A538" s="1" t="str">
        <f t="shared" si="8"/>
        <v>CP96032010m04</v>
      </c>
      <c r="B538" s="1">
        <v>0</v>
      </c>
      <c r="C538" s="210">
        <v>9</v>
      </c>
      <c r="D538" s="1">
        <v>0</v>
      </c>
      <c r="E538" t="s">
        <v>44</v>
      </c>
      <c r="F538">
        <v>9603</v>
      </c>
      <c r="G538" s="139">
        <v>2010</v>
      </c>
      <c r="H538" s="306" t="s">
        <v>147</v>
      </c>
      <c r="I538">
        <v>0</v>
      </c>
    </row>
    <row r="539" spans="1:9" ht="14.25" customHeight="1">
      <c r="A539" s="1" t="str">
        <f t="shared" si="8"/>
        <v>CP96032010m05</v>
      </c>
      <c r="B539" s="1">
        <v>0</v>
      </c>
      <c r="C539" s="210">
        <v>8</v>
      </c>
      <c r="D539" s="1">
        <v>0</v>
      </c>
      <c r="E539" t="s">
        <v>44</v>
      </c>
      <c r="F539">
        <v>9603</v>
      </c>
      <c r="G539" s="139">
        <v>2010</v>
      </c>
      <c r="H539" s="306" t="s">
        <v>148</v>
      </c>
      <c r="I539">
        <v>0</v>
      </c>
    </row>
    <row r="540" spans="1:9" ht="14.25" customHeight="1">
      <c r="A540" s="1" t="str">
        <f t="shared" si="8"/>
        <v>CP96032010m06</v>
      </c>
      <c r="B540" s="1">
        <v>0</v>
      </c>
      <c r="C540" s="210">
        <v>7</v>
      </c>
      <c r="D540" s="1">
        <v>0</v>
      </c>
      <c r="E540" t="s">
        <v>44</v>
      </c>
      <c r="F540">
        <v>9603</v>
      </c>
      <c r="G540" s="139">
        <v>2010</v>
      </c>
      <c r="H540" s="306" t="s">
        <v>149</v>
      </c>
      <c r="I540">
        <v>0</v>
      </c>
    </row>
    <row r="541" spans="1:9" ht="14.25" customHeight="1">
      <c r="A541" s="1" t="str">
        <f t="shared" si="8"/>
        <v>CP96032010m07</v>
      </c>
      <c r="B541" s="1">
        <v>0</v>
      </c>
      <c r="C541" s="210">
        <v>6</v>
      </c>
      <c r="D541" s="1">
        <v>0</v>
      </c>
      <c r="E541" t="s">
        <v>44</v>
      </c>
      <c r="F541">
        <v>9603</v>
      </c>
      <c r="G541" s="139">
        <v>2010</v>
      </c>
      <c r="H541" s="306" t="s">
        <v>150</v>
      </c>
      <c r="I541">
        <v>0</v>
      </c>
    </row>
    <row r="542" spans="1:9" ht="14.25" customHeight="1">
      <c r="A542" s="1" t="str">
        <f t="shared" si="8"/>
        <v>CP96032010m08</v>
      </c>
      <c r="B542" s="1">
        <v>0</v>
      </c>
      <c r="C542" s="210">
        <v>5</v>
      </c>
      <c r="D542" s="1">
        <v>0</v>
      </c>
      <c r="E542" t="s">
        <v>44</v>
      </c>
      <c r="F542">
        <v>9603</v>
      </c>
      <c r="G542" s="139">
        <v>2010</v>
      </c>
      <c r="H542" s="306" t="s">
        <v>151</v>
      </c>
      <c r="I542">
        <v>0</v>
      </c>
    </row>
    <row r="543" spans="1:9" ht="14.25" customHeight="1">
      <c r="A543" s="1" t="str">
        <f t="shared" si="8"/>
        <v>CP96032010m09</v>
      </c>
      <c r="B543" s="1">
        <v>0</v>
      </c>
      <c r="C543" s="210">
        <v>4</v>
      </c>
      <c r="D543" s="1">
        <v>0</v>
      </c>
      <c r="E543" t="s">
        <v>44</v>
      </c>
      <c r="F543">
        <v>9603</v>
      </c>
      <c r="G543" s="139">
        <v>2010</v>
      </c>
      <c r="H543" s="306" t="s">
        <v>152</v>
      </c>
      <c r="I543">
        <v>0</v>
      </c>
    </row>
    <row r="544" spans="1:9" ht="14.25" customHeight="1">
      <c r="A544" s="1" t="str">
        <f t="shared" si="8"/>
        <v>CP96032010m10</v>
      </c>
      <c r="B544" s="1">
        <v>0</v>
      </c>
      <c r="C544" s="210">
        <v>3</v>
      </c>
      <c r="D544" s="1">
        <v>0</v>
      </c>
      <c r="E544" t="s">
        <v>44</v>
      </c>
      <c r="F544">
        <v>9603</v>
      </c>
      <c r="G544" s="139">
        <v>2010</v>
      </c>
      <c r="H544" s="306" t="s">
        <v>153</v>
      </c>
      <c r="I544">
        <v>0</v>
      </c>
    </row>
    <row r="545" spans="1:9" ht="14.25" customHeight="1">
      <c r="A545" s="1" t="str">
        <f t="shared" si="8"/>
        <v>CP96032010m11</v>
      </c>
      <c r="B545" s="1">
        <v>0</v>
      </c>
      <c r="C545" s="210">
        <v>2</v>
      </c>
      <c r="D545" s="1">
        <v>0</v>
      </c>
      <c r="E545" t="s">
        <v>44</v>
      </c>
      <c r="F545">
        <v>9603</v>
      </c>
      <c r="G545" s="139">
        <v>2010</v>
      </c>
      <c r="H545" s="306" t="s">
        <v>154</v>
      </c>
      <c r="I545">
        <v>0</v>
      </c>
    </row>
    <row r="546" spans="1:9" ht="14.25" customHeight="1">
      <c r="A546" s="1" t="str">
        <f t="shared" si="8"/>
        <v>CP96032010m12</v>
      </c>
      <c r="B546" s="1">
        <v>0</v>
      </c>
      <c r="C546" s="210">
        <v>1</v>
      </c>
      <c r="D546" s="1">
        <v>0</v>
      </c>
      <c r="E546" t="s">
        <v>44</v>
      </c>
      <c r="F546">
        <v>9603</v>
      </c>
      <c r="G546" s="139">
        <v>2010</v>
      </c>
      <c r="H546" s="306" t="s">
        <v>155</v>
      </c>
      <c r="I546">
        <v>0</v>
      </c>
    </row>
    <row r="547" spans="1:9" ht="14.25" customHeight="1">
      <c r="A547" s="1" t="str">
        <f t="shared" si="8"/>
        <v>CP96042010m01</v>
      </c>
      <c r="B547" s="1">
        <v>0</v>
      </c>
      <c r="C547" s="210">
        <v>12</v>
      </c>
      <c r="D547" s="1">
        <v>0</v>
      </c>
      <c r="E547" t="s">
        <v>44</v>
      </c>
      <c r="F547">
        <v>9604</v>
      </c>
      <c r="G547" s="139">
        <v>2010</v>
      </c>
      <c r="H547" s="306" t="s">
        <v>144</v>
      </c>
      <c r="I547">
        <v>0</v>
      </c>
    </row>
    <row r="548" spans="1:9" ht="14.25" customHeight="1">
      <c r="A548" s="1" t="str">
        <f t="shared" si="8"/>
        <v>CP96042010m02</v>
      </c>
      <c r="B548" s="1">
        <v>0</v>
      </c>
      <c r="C548" s="210">
        <v>11</v>
      </c>
      <c r="D548" s="1">
        <v>0</v>
      </c>
      <c r="E548" t="s">
        <v>44</v>
      </c>
      <c r="F548">
        <v>9604</v>
      </c>
      <c r="G548" s="139">
        <v>2010</v>
      </c>
      <c r="H548" s="306" t="s">
        <v>145</v>
      </c>
      <c r="I548">
        <v>0</v>
      </c>
    </row>
    <row r="549" spans="1:9" ht="14.25" customHeight="1">
      <c r="A549" s="1" t="str">
        <f t="shared" si="8"/>
        <v>CP96042010m03</v>
      </c>
      <c r="B549" s="1">
        <v>0</v>
      </c>
      <c r="C549" s="210">
        <v>10</v>
      </c>
      <c r="D549" s="1">
        <v>0</v>
      </c>
      <c r="E549" t="s">
        <v>44</v>
      </c>
      <c r="F549">
        <v>9604</v>
      </c>
      <c r="G549" s="139">
        <v>2010</v>
      </c>
      <c r="H549" s="306" t="s">
        <v>146</v>
      </c>
      <c r="I549">
        <v>0</v>
      </c>
    </row>
    <row r="550" spans="1:9" ht="14.25" customHeight="1">
      <c r="A550" s="1" t="str">
        <f t="shared" si="8"/>
        <v>CP96042010m04</v>
      </c>
      <c r="B550" s="1">
        <v>0</v>
      </c>
      <c r="C550" s="210">
        <v>9</v>
      </c>
      <c r="D550" s="1">
        <v>0</v>
      </c>
      <c r="E550" t="s">
        <v>44</v>
      </c>
      <c r="F550">
        <v>9604</v>
      </c>
      <c r="G550" s="139">
        <v>2010</v>
      </c>
      <c r="H550" s="306" t="s">
        <v>147</v>
      </c>
      <c r="I550">
        <v>0</v>
      </c>
    </row>
    <row r="551" spans="1:9" ht="14.25" customHeight="1">
      <c r="A551" s="1" t="str">
        <f t="shared" si="8"/>
        <v>CP96042010m05</v>
      </c>
      <c r="B551" s="1">
        <v>0</v>
      </c>
      <c r="C551" s="210">
        <v>8</v>
      </c>
      <c r="D551" s="1">
        <v>0</v>
      </c>
      <c r="E551" t="s">
        <v>44</v>
      </c>
      <c r="F551">
        <v>9604</v>
      </c>
      <c r="G551" s="139">
        <v>2010</v>
      </c>
      <c r="H551" s="306" t="s">
        <v>148</v>
      </c>
      <c r="I551">
        <v>0</v>
      </c>
    </row>
    <row r="552" spans="1:9" ht="14.25" customHeight="1">
      <c r="A552" s="1" t="str">
        <f t="shared" si="8"/>
        <v>CP96042010m06</v>
      </c>
      <c r="B552" s="1">
        <v>0</v>
      </c>
      <c r="C552" s="210">
        <v>7</v>
      </c>
      <c r="D552" s="1">
        <v>0</v>
      </c>
      <c r="E552" t="s">
        <v>44</v>
      </c>
      <c r="F552">
        <v>9604</v>
      </c>
      <c r="G552" s="139">
        <v>2010</v>
      </c>
      <c r="H552" s="306" t="s">
        <v>149</v>
      </c>
      <c r="I552">
        <v>0</v>
      </c>
    </row>
    <row r="553" spans="1:9" ht="14.25" customHeight="1">
      <c r="A553" s="1" t="str">
        <f t="shared" si="8"/>
        <v>CP96042010m07</v>
      </c>
      <c r="B553" s="1">
        <v>0</v>
      </c>
      <c r="C553" s="210">
        <v>6</v>
      </c>
      <c r="D553" s="1">
        <v>0</v>
      </c>
      <c r="E553" t="s">
        <v>44</v>
      </c>
      <c r="F553">
        <v>9604</v>
      </c>
      <c r="G553" s="139">
        <v>2010</v>
      </c>
      <c r="H553" s="306" t="s">
        <v>150</v>
      </c>
      <c r="I553">
        <v>0</v>
      </c>
    </row>
    <row r="554" spans="1:9" ht="14.25" customHeight="1">
      <c r="A554" s="1" t="str">
        <f t="shared" si="8"/>
        <v>CP96042010m08</v>
      </c>
      <c r="B554" s="1">
        <v>0</v>
      </c>
      <c r="C554" s="210">
        <v>5</v>
      </c>
      <c r="D554" s="1">
        <v>0</v>
      </c>
      <c r="E554" t="s">
        <v>44</v>
      </c>
      <c r="F554">
        <v>9604</v>
      </c>
      <c r="G554" s="139">
        <v>2010</v>
      </c>
      <c r="H554" s="306" t="s">
        <v>151</v>
      </c>
      <c r="I554">
        <v>0</v>
      </c>
    </row>
    <row r="555" spans="1:9" ht="14.25" customHeight="1">
      <c r="A555" s="1" t="str">
        <f t="shared" si="8"/>
        <v>CP96042010m09</v>
      </c>
      <c r="B555" s="1">
        <v>0</v>
      </c>
      <c r="C555" s="210">
        <v>4</v>
      </c>
      <c r="D555" s="1">
        <v>0</v>
      </c>
      <c r="E555" t="s">
        <v>44</v>
      </c>
      <c r="F555">
        <v>9604</v>
      </c>
      <c r="G555" s="139">
        <v>2010</v>
      </c>
      <c r="H555" s="306" t="s">
        <v>152</v>
      </c>
      <c r="I555">
        <v>0</v>
      </c>
    </row>
    <row r="556" spans="1:9" ht="14.25" customHeight="1">
      <c r="A556" s="1" t="str">
        <f t="shared" si="8"/>
        <v>CP96042010m10</v>
      </c>
      <c r="B556" s="1">
        <v>0</v>
      </c>
      <c r="C556" s="210">
        <v>3</v>
      </c>
      <c r="D556" s="1">
        <v>0</v>
      </c>
      <c r="E556" t="s">
        <v>44</v>
      </c>
      <c r="F556">
        <v>9604</v>
      </c>
      <c r="G556" s="139">
        <v>2010</v>
      </c>
      <c r="H556" s="306" t="s">
        <v>153</v>
      </c>
      <c r="I556">
        <v>0</v>
      </c>
    </row>
    <row r="557" spans="1:9" ht="14.25" customHeight="1">
      <c r="A557" s="1" t="str">
        <f t="shared" si="8"/>
        <v>CP96042010m11</v>
      </c>
      <c r="B557" s="1">
        <v>0</v>
      </c>
      <c r="C557" s="210">
        <v>2</v>
      </c>
      <c r="D557" s="1">
        <v>0</v>
      </c>
      <c r="E557" t="s">
        <v>44</v>
      </c>
      <c r="F557">
        <v>9604</v>
      </c>
      <c r="G557" s="139">
        <v>2010</v>
      </c>
      <c r="H557" s="306" t="s">
        <v>154</v>
      </c>
      <c r="I557">
        <v>0</v>
      </c>
    </row>
    <row r="558" spans="1:9" ht="14.25" customHeight="1">
      <c r="A558" s="1" t="str">
        <f t="shared" si="8"/>
        <v>CP96042010m12</v>
      </c>
      <c r="B558" s="1">
        <v>0</v>
      </c>
      <c r="C558" s="210">
        <v>1</v>
      </c>
      <c r="D558" s="1">
        <v>0</v>
      </c>
      <c r="E558" t="s">
        <v>44</v>
      </c>
      <c r="F558">
        <v>9604</v>
      </c>
      <c r="G558" s="139">
        <v>2010</v>
      </c>
      <c r="H558" s="306" t="s">
        <v>155</v>
      </c>
      <c r="I558">
        <v>0</v>
      </c>
    </row>
    <row r="559" spans="1:9" ht="14.25" customHeight="1">
      <c r="A559" s="1" t="str">
        <f t="shared" si="8"/>
        <v>CP96052010m01</v>
      </c>
      <c r="B559" s="1">
        <v>0</v>
      </c>
      <c r="C559" s="210">
        <v>12</v>
      </c>
      <c r="D559" s="1">
        <v>0</v>
      </c>
      <c r="E559" t="s">
        <v>44</v>
      </c>
      <c r="F559">
        <v>9605</v>
      </c>
      <c r="G559" s="139">
        <v>2010</v>
      </c>
      <c r="H559" s="306" t="s">
        <v>144</v>
      </c>
      <c r="I559">
        <v>0</v>
      </c>
    </row>
    <row r="560" spans="1:9" ht="14.25" customHeight="1">
      <c r="A560" s="1" t="str">
        <f t="shared" si="8"/>
        <v>CP96052010m02</v>
      </c>
      <c r="B560" s="1">
        <v>0</v>
      </c>
      <c r="C560" s="210">
        <v>11</v>
      </c>
      <c r="D560" s="1">
        <v>0</v>
      </c>
      <c r="E560" t="s">
        <v>44</v>
      </c>
      <c r="F560">
        <v>9605</v>
      </c>
      <c r="G560" s="139">
        <v>2010</v>
      </c>
      <c r="H560" s="306" t="s">
        <v>145</v>
      </c>
      <c r="I560">
        <v>0</v>
      </c>
    </row>
    <row r="561" spans="1:9" ht="14.25" customHeight="1">
      <c r="A561" s="1" t="str">
        <f t="shared" si="8"/>
        <v>CP96052010m03</v>
      </c>
      <c r="B561" s="1">
        <v>0</v>
      </c>
      <c r="C561" s="210">
        <v>10</v>
      </c>
      <c r="D561" s="1">
        <v>0</v>
      </c>
      <c r="E561" t="s">
        <v>44</v>
      </c>
      <c r="F561">
        <v>9605</v>
      </c>
      <c r="G561" s="139">
        <v>2010</v>
      </c>
      <c r="H561" s="306" t="s">
        <v>146</v>
      </c>
      <c r="I561">
        <v>0</v>
      </c>
    </row>
    <row r="562" spans="1:9" ht="14.25" customHeight="1">
      <c r="A562" s="1" t="str">
        <f t="shared" si="8"/>
        <v>CP96052010m04</v>
      </c>
      <c r="B562" s="1">
        <v>0</v>
      </c>
      <c r="C562" s="210">
        <v>9</v>
      </c>
      <c r="D562" s="1">
        <v>0</v>
      </c>
      <c r="E562" t="s">
        <v>44</v>
      </c>
      <c r="F562">
        <v>9605</v>
      </c>
      <c r="G562" s="139">
        <v>2010</v>
      </c>
      <c r="H562" s="306" t="s">
        <v>147</v>
      </c>
      <c r="I562">
        <v>0</v>
      </c>
    </row>
    <row r="563" spans="1:9" ht="14.25" customHeight="1">
      <c r="A563" s="1" t="str">
        <f t="shared" si="8"/>
        <v>CP96052010m05</v>
      </c>
      <c r="B563" s="1">
        <v>0</v>
      </c>
      <c r="C563" s="210">
        <v>8</v>
      </c>
      <c r="D563" s="1">
        <v>0</v>
      </c>
      <c r="E563" t="s">
        <v>44</v>
      </c>
      <c r="F563">
        <v>9605</v>
      </c>
      <c r="G563" s="139">
        <v>2010</v>
      </c>
      <c r="H563" s="306" t="s">
        <v>148</v>
      </c>
      <c r="I563">
        <v>0</v>
      </c>
    </row>
    <row r="564" spans="1:9" ht="14.25" customHeight="1">
      <c r="A564" s="1" t="str">
        <f t="shared" si="8"/>
        <v>CP96052010m06</v>
      </c>
      <c r="B564" s="1">
        <v>0</v>
      </c>
      <c r="C564" s="210">
        <v>7</v>
      </c>
      <c r="D564" s="1">
        <v>0</v>
      </c>
      <c r="E564" t="s">
        <v>44</v>
      </c>
      <c r="F564">
        <v>9605</v>
      </c>
      <c r="G564" s="139">
        <v>2010</v>
      </c>
      <c r="H564" s="306" t="s">
        <v>149</v>
      </c>
      <c r="I564">
        <v>0</v>
      </c>
    </row>
    <row r="565" spans="1:9" ht="14.25" customHeight="1">
      <c r="A565" s="1" t="str">
        <f t="shared" si="8"/>
        <v>CP96052010m07</v>
      </c>
      <c r="B565" s="1">
        <v>0</v>
      </c>
      <c r="C565" s="210">
        <v>6</v>
      </c>
      <c r="D565" s="1">
        <v>0</v>
      </c>
      <c r="E565" t="s">
        <v>44</v>
      </c>
      <c r="F565">
        <v>9605</v>
      </c>
      <c r="G565" s="139">
        <v>2010</v>
      </c>
      <c r="H565" s="306" t="s">
        <v>150</v>
      </c>
      <c r="I565">
        <v>0</v>
      </c>
    </row>
    <row r="566" spans="1:9" ht="14.25" customHeight="1">
      <c r="A566" s="1" t="str">
        <f t="shared" si="8"/>
        <v>CP96052010m08</v>
      </c>
      <c r="B566" s="1">
        <v>0</v>
      </c>
      <c r="C566" s="210">
        <v>5</v>
      </c>
      <c r="D566" s="1">
        <v>0</v>
      </c>
      <c r="E566" t="s">
        <v>44</v>
      </c>
      <c r="F566">
        <v>9605</v>
      </c>
      <c r="G566" s="139">
        <v>2010</v>
      </c>
      <c r="H566" s="306" t="s">
        <v>151</v>
      </c>
      <c r="I566">
        <v>0</v>
      </c>
    </row>
    <row r="567" spans="1:9" ht="14.25" customHeight="1">
      <c r="A567" s="1" t="str">
        <f t="shared" si="8"/>
        <v>CP96052010m09</v>
      </c>
      <c r="B567" s="1">
        <v>0</v>
      </c>
      <c r="C567" s="210">
        <v>4</v>
      </c>
      <c r="D567" s="1">
        <v>0</v>
      </c>
      <c r="E567" t="s">
        <v>44</v>
      </c>
      <c r="F567">
        <v>9605</v>
      </c>
      <c r="G567" s="139">
        <v>2010</v>
      </c>
      <c r="H567" s="306" t="s">
        <v>152</v>
      </c>
      <c r="I567">
        <v>0</v>
      </c>
    </row>
    <row r="568" spans="1:9" ht="14.25" customHeight="1">
      <c r="A568" s="1" t="str">
        <f t="shared" si="8"/>
        <v>CP96052010m10</v>
      </c>
      <c r="B568" s="1">
        <v>0</v>
      </c>
      <c r="C568" s="210">
        <v>3</v>
      </c>
      <c r="D568" s="1">
        <v>0</v>
      </c>
      <c r="E568" t="s">
        <v>44</v>
      </c>
      <c r="F568">
        <v>9605</v>
      </c>
      <c r="G568" s="139">
        <v>2010</v>
      </c>
      <c r="H568" s="306" t="s">
        <v>153</v>
      </c>
      <c r="I568">
        <v>0</v>
      </c>
    </row>
    <row r="569" spans="1:9" ht="14.25" customHeight="1">
      <c r="A569" s="1" t="str">
        <f t="shared" si="8"/>
        <v>CP96052010m11</v>
      </c>
      <c r="B569" s="1">
        <v>0</v>
      </c>
      <c r="C569" s="210">
        <v>2</v>
      </c>
      <c r="D569" s="1">
        <v>0</v>
      </c>
      <c r="E569" t="s">
        <v>44</v>
      </c>
      <c r="F569">
        <v>9605</v>
      </c>
      <c r="G569" s="139">
        <v>2010</v>
      </c>
      <c r="H569" s="306" t="s">
        <v>154</v>
      </c>
      <c r="I569">
        <v>0</v>
      </c>
    </row>
    <row r="570" spans="1:9" ht="14.25" customHeight="1">
      <c r="A570" s="1" t="str">
        <f t="shared" si="8"/>
        <v>CP96052010m12</v>
      </c>
      <c r="B570" s="1">
        <v>0</v>
      </c>
      <c r="C570" s="210">
        <v>1</v>
      </c>
      <c r="D570" s="1">
        <v>0</v>
      </c>
      <c r="E570" t="s">
        <v>44</v>
      </c>
      <c r="F570">
        <v>9605</v>
      </c>
      <c r="G570" s="139">
        <v>2010</v>
      </c>
      <c r="H570" s="306" t="s">
        <v>155</v>
      </c>
      <c r="I570">
        <v>0</v>
      </c>
    </row>
    <row r="571" spans="1:9" ht="14.25" customHeight="1">
      <c r="A571" s="1" t="str">
        <f t="shared" si="8"/>
        <v>CP96062010m01</v>
      </c>
      <c r="B571" s="1">
        <v>0</v>
      </c>
      <c r="C571" s="210">
        <v>12</v>
      </c>
      <c r="D571" s="1">
        <v>0</v>
      </c>
      <c r="E571" t="s">
        <v>44</v>
      </c>
      <c r="F571">
        <v>9606</v>
      </c>
      <c r="G571" s="139">
        <v>2010</v>
      </c>
      <c r="H571" s="306" t="s">
        <v>144</v>
      </c>
      <c r="I571">
        <v>0</v>
      </c>
    </row>
    <row r="572" spans="1:9" ht="14.25" customHeight="1">
      <c r="A572" s="1" t="str">
        <f t="shared" si="8"/>
        <v>CP96062010m02</v>
      </c>
      <c r="B572" s="1">
        <v>0</v>
      </c>
      <c r="C572" s="210">
        <v>11</v>
      </c>
      <c r="D572" s="1">
        <v>0</v>
      </c>
      <c r="E572" t="s">
        <v>44</v>
      </c>
      <c r="F572">
        <v>9606</v>
      </c>
      <c r="G572" s="139">
        <v>2010</v>
      </c>
      <c r="H572" s="306" t="s">
        <v>145</v>
      </c>
      <c r="I572">
        <v>0</v>
      </c>
    </row>
    <row r="573" spans="1:9" ht="14.25" customHeight="1">
      <c r="A573" s="1" t="str">
        <f t="shared" si="8"/>
        <v>CP96062010m03</v>
      </c>
      <c r="B573" s="1">
        <v>0</v>
      </c>
      <c r="C573" s="210">
        <v>10</v>
      </c>
      <c r="D573" s="1">
        <v>0</v>
      </c>
      <c r="E573" t="s">
        <v>44</v>
      </c>
      <c r="F573">
        <v>9606</v>
      </c>
      <c r="G573" s="139">
        <v>2010</v>
      </c>
      <c r="H573" s="306" t="s">
        <v>146</v>
      </c>
      <c r="I573">
        <v>0</v>
      </c>
    </row>
    <row r="574" spans="1:9" ht="14.25" customHeight="1">
      <c r="A574" s="1" t="str">
        <f t="shared" si="8"/>
        <v>CP96062010m04</v>
      </c>
      <c r="B574" s="1">
        <v>0</v>
      </c>
      <c r="C574" s="210">
        <v>9</v>
      </c>
      <c r="D574" s="1">
        <v>0</v>
      </c>
      <c r="E574" t="s">
        <v>44</v>
      </c>
      <c r="F574">
        <v>9606</v>
      </c>
      <c r="G574" s="139">
        <v>2010</v>
      </c>
      <c r="H574" s="306" t="s">
        <v>147</v>
      </c>
      <c r="I574">
        <v>0</v>
      </c>
    </row>
    <row r="575" spans="1:9" ht="14.25" customHeight="1">
      <c r="A575" s="1" t="str">
        <f t="shared" si="8"/>
        <v>CP96062010m05</v>
      </c>
      <c r="B575" s="1">
        <v>0</v>
      </c>
      <c r="C575" s="210">
        <v>8</v>
      </c>
      <c r="D575" s="1">
        <v>0</v>
      </c>
      <c r="E575" t="s">
        <v>44</v>
      </c>
      <c r="F575">
        <v>9606</v>
      </c>
      <c r="G575" s="139">
        <v>2010</v>
      </c>
      <c r="H575" s="306" t="s">
        <v>148</v>
      </c>
      <c r="I575">
        <v>0</v>
      </c>
    </row>
    <row r="576" spans="1:9" ht="14.25" customHeight="1">
      <c r="A576" s="1" t="str">
        <f t="shared" si="8"/>
        <v>CP96062010m06</v>
      </c>
      <c r="B576" s="1">
        <v>0</v>
      </c>
      <c r="C576" s="210">
        <v>7</v>
      </c>
      <c r="D576" s="1">
        <v>0</v>
      </c>
      <c r="E576" t="s">
        <v>44</v>
      </c>
      <c r="F576">
        <v>9606</v>
      </c>
      <c r="G576" s="139">
        <v>2010</v>
      </c>
      <c r="H576" s="306" t="s">
        <v>149</v>
      </c>
      <c r="I576">
        <v>0</v>
      </c>
    </row>
    <row r="577" spans="1:9" ht="14.25" customHeight="1">
      <c r="A577" s="1" t="str">
        <f t="shared" si="8"/>
        <v>CP96062010m07</v>
      </c>
      <c r="B577" s="1">
        <v>0</v>
      </c>
      <c r="C577" s="210">
        <v>6</v>
      </c>
      <c r="D577" s="1">
        <v>0</v>
      </c>
      <c r="E577" t="s">
        <v>44</v>
      </c>
      <c r="F577">
        <v>9606</v>
      </c>
      <c r="G577" s="139">
        <v>2010</v>
      </c>
      <c r="H577" s="306" t="s">
        <v>150</v>
      </c>
      <c r="I577">
        <v>0</v>
      </c>
    </row>
    <row r="578" spans="1:9" ht="14.25" customHeight="1">
      <c r="A578" s="1" t="str">
        <f t="shared" si="8"/>
        <v>CP96062010m08</v>
      </c>
      <c r="B578" s="1">
        <v>0</v>
      </c>
      <c r="C578" s="210">
        <v>5</v>
      </c>
      <c r="D578" s="1">
        <v>0</v>
      </c>
      <c r="E578" t="s">
        <v>44</v>
      </c>
      <c r="F578">
        <v>9606</v>
      </c>
      <c r="G578" s="139">
        <v>2010</v>
      </c>
      <c r="H578" s="306" t="s">
        <v>151</v>
      </c>
      <c r="I578">
        <v>0</v>
      </c>
    </row>
    <row r="579" spans="1:9" ht="14.25" customHeight="1">
      <c r="A579" s="1" t="str">
        <f t="shared" si="8"/>
        <v>CP96062010m09</v>
      </c>
      <c r="B579" s="1">
        <v>0</v>
      </c>
      <c r="C579" s="210">
        <v>4</v>
      </c>
      <c r="D579" s="1">
        <v>0</v>
      </c>
      <c r="E579" t="s">
        <v>44</v>
      </c>
      <c r="F579">
        <v>9606</v>
      </c>
      <c r="G579" s="139">
        <v>2010</v>
      </c>
      <c r="H579" s="306" t="s">
        <v>152</v>
      </c>
      <c r="I579">
        <v>0</v>
      </c>
    </row>
    <row r="580" spans="1:9" ht="14.25" customHeight="1">
      <c r="A580" s="1" t="str">
        <f t="shared" si="8"/>
        <v>CP96062010m10</v>
      </c>
      <c r="B580" s="1">
        <v>0</v>
      </c>
      <c r="C580" s="210">
        <v>3</v>
      </c>
      <c r="D580" s="1">
        <v>0</v>
      </c>
      <c r="E580" t="s">
        <v>44</v>
      </c>
      <c r="F580">
        <v>9606</v>
      </c>
      <c r="G580" s="139">
        <v>2010</v>
      </c>
      <c r="H580" s="306" t="s">
        <v>153</v>
      </c>
      <c r="I580">
        <v>0</v>
      </c>
    </row>
    <row r="581" spans="1:9" ht="14.25" customHeight="1">
      <c r="A581" s="1" t="str">
        <f t="shared" si="8"/>
        <v>CP96062010m11</v>
      </c>
      <c r="B581" s="1">
        <v>0</v>
      </c>
      <c r="C581" s="210">
        <v>2</v>
      </c>
      <c r="D581" s="1">
        <v>0</v>
      </c>
      <c r="E581" t="s">
        <v>44</v>
      </c>
      <c r="F581">
        <v>9606</v>
      </c>
      <c r="G581" s="139">
        <v>2010</v>
      </c>
      <c r="H581" s="306" t="s">
        <v>154</v>
      </c>
      <c r="I581">
        <v>0</v>
      </c>
    </row>
    <row r="582" spans="1:9" ht="14.25" customHeight="1">
      <c r="A582" s="1" t="str">
        <f t="shared" si="8"/>
        <v>CP96062010m12</v>
      </c>
      <c r="B582" s="1">
        <v>0</v>
      </c>
      <c r="C582" s="210">
        <v>1</v>
      </c>
      <c r="D582" s="1">
        <v>0</v>
      </c>
      <c r="E582" t="s">
        <v>44</v>
      </c>
      <c r="F582">
        <v>9606</v>
      </c>
      <c r="G582" s="139">
        <v>2010</v>
      </c>
      <c r="H582" s="306" t="s">
        <v>155</v>
      </c>
      <c r="I582">
        <v>0</v>
      </c>
    </row>
    <row r="583" spans="1:9" ht="14.25" customHeight="1">
      <c r="A583" s="1" t="str">
        <f t="shared" si="8"/>
        <v>DB AG96012010m01</v>
      </c>
      <c r="B583" s="1">
        <v>1777682</v>
      </c>
      <c r="C583" s="210">
        <v>11</v>
      </c>
      <c r="D583" s="1" t="s">
        <v>8</v>
      </c>
      <c r="E583" t="s">
        <v>45</v>
      </c>
      <c r="F583">
        <v>9601</v>
      </c>
      <c r="G583" s="139">
        <v>2010</v>
      </c>
      <c r="H583" s="306" t="s">
        <v>144</v>
      </c>
      <c r="I583">
        <v>-1</v>
      </c>
    </row>
    <row r="584" spans="1:9" ht="14.25" customHeight="1">
      <c r="A584" s="1" t="str">
        <f t="shared" ref="A584:A647" si="9">TRIM(E584&amp;F584&amp;G584&amp;H584)</f>
        <v>DB AG96012010m02</v>
      </c>
      <c r="B584" s="1">
        <v>1777682</v>
      </c>
      <c r="C584" s="210">
        <v>11</v>
      </c>
      <c r="D584" s="1">
        <v>173919</v>
      </c>
      <c r="E584" t="s">
        <v>45</v>
      </c>
      <c r="F584">
        <v>9601</v>
      </c>
      <c r="G584" s="139">
        <v>2010</v>
      </c>
      <c r="H584" s="306" t="s">
        <v>145</v>
      </c>
      <c r="I584">
        <v>173919</v>
      </c>
    </row>
    <row r="585" spans="1:9" ht="14.25" customHeight="1">
      <c r="A585" s="1" t="str">
        <f t="shared" si="9"/>
        <v>DB AG96012010m03</v>
      </c>
      <c r="B585" s="1">
        <v>1777682</v>
      </c>
      <c r="C585" s="210">
        <v>10</v>
      </c>
      <c r="D585" s="1">
        <v>168592</v>
      </c>
      <c r="E585" t="s">
        <v>45</v>
      </c>
      <c r="F585">
        <v>9601</v>
      </c>
      <c r="G585" s="139">
        <v>2010</v>
      </c>
      <c r="H585" s="306" t="s">
        <v>146</v>
      </c>
      <c r="I585">
        <v>168592</v>
      </c>
    </row>
    <row r="586" spans="1:9" ht="14.25" customHeight="1">
      <c r="A586" s="1" t="str">
        <f t="shared" si="9"/>
        <v>DB AG96012010m04</v>
      </c>
      <c r="B586" s="1">
        <v>1777682</v>
      </c>
      <c r="C586" s="210">
        <v>9</v>
      </c>
      <c r="D586" s="1">
        <v>162293</v>
      </c>
      <c r="E586" t="s">
        <v>45</v>
      </c>
      <c r="F586">
        <v>9601</v>
      </c>
      <c r="G586" s="139">
        <v>2010</v>
      </c>
      <c r="H586" s="306" t="s">
        <v>147</v>
      </c>
      <c r="I586">
        <v>162293</v>
      </c>
    </row>
    <row r="587" spans="1:9" ht="14.25" customHeight="1">
      <c r="A587" s="1" t="str">
        <f t="shared" si="9"/>
        <v>DB AG96012010m05</v>
      </c>
      <c r="B587" s="1">
        <v>1777682</v>
      </c>
      <c r="C587" s="210">
        <v>8</v>
      </c>
      <c r="D587" s="1">
        <v>154484</v>
      </c>
      <c r="E587" t="s">
        <v>45</v>
      </c>
      <c r="F587">
        <v>9601</v>
      </c>
      <c r="G587" s="139">
        <v>2010</v>
      </c>
      <c r="H587" s="306" t="s">
        <v>148</v>
      </c>
      <c r="I587">
        <v>154484</v>
      </c>
    </row>
    <row r="588" spans="1:9" ht="14.25" customHeight="1">
      <c r="A588" s="1" t="str">
        <f t="shared" si="9"/>
        <v>DB AG96012010m06</v>
      </c>
      <c r="B588" s="1">
        <v>1777682</v>
      </c>
      <c r="C588" s="210">
        <v>7</v>
      </c>
      <c r="D588" s="1">
        <v>164340</v>
      </c>
      <c r="E588" t="s">
        <v>45</v>
      </c>
      <c r="F588">
        <v>9601</v>
      </c>
      <c r="G588" s="139">
        <v>2010</v>
      </c>
      <c r="H588" s="306" t="s">
        <v>149</v>
      </c>
      <c r="I588">
        <v>164340</v>
      </c>
    </row>
    <row r="589" spans="1:9" ht="14.25" customHeight="1">
      <c r="A589" s="1" t="str">
        <f t="shared" si="9"/>
        <v>DB AG96012010m07</v>
      </c>
      <c r="B589" s="1">
        <v>1777682</v>
      </c>
      <c r="C589" s="210">
        <v>6</v>
      </c>
      <c r="D589" s="1">
        <v>170523.99999999497</v>
      </c>
      <c r="E589" t="s">
        <v>45</v>
      </c>
      <c r="F589">
        <v>9601</v>
      </c>
      <c r="G589" s="139">
        <v>2010</v>
      </c>
      <c r="H589" s="306" t="s">
        <v>150</v>
      </c>
      <c r="I589">
        <v>170523.99999999497</v>
      </c>
    </row>
    <row r="590" spans="1:9" ht="14.25" customHeight="1">
      <c r="A590" s="1" t="str">
        <f t="shared" si="9"/>
        <v>DB AG96012010m08</v>
      </c>
      <c r="B590" s="1">
        <v>1777682</v>
      </c>
      <c r="C590" s="210">
        <v>5</v>
      </c>
      <c r="D590" s="1">
        <v>161928.00000000506</v>
      </c>
      <c r="E590" t="s">
        <v>45</v>
      </c>
      <c r="F590">
        <v>9601</v>
      </c>
      <c r="G590" s="139">
        <v>2010</v>
      </c>
      <c r="H590" s="306" t="s">
        <v>151</v>
      </c>
      <c r="I590">
        <v>161928.00000000506</v>
      </c>
    </row>
    <row r="591" spans="1:9" ht="14.25" customHeight="1">
      <c r="A591" s="1" t="str">
        <f t="shared" si="9"/>
        <v>DB AG96012010m09</v>
      </c>
      <c r="B591" s="1">
        <v>1777682</v>
      </c>
      <c r="C591" s="210">
        <v>4</v>
      </c>
      <c r="D591" s="1">
        <v>152664</v>
      </c>
      <c r="E591" t="s">
        <v>45</v>
      </c>
      <c r="F591">
        <v>9601</v>
      </c>
      <c r="G591" s="139">
        <v>2010</v>
      </c>
      <c r="H591" s="306" t="s">
        <v>152</v>
      </c>
      <c r="I591">
        <v>152664</v>
      </c>
    </row>
    <row r="592" spans="1:9" ht="14.25" customHeight="1">
      <c r="A592" s="1" t="str">
        <f t="shared" si="9"/>
        <v>DB AG96012010m10</v>
      </c>
      <c r="B592" s="1">
        <v>1777682</v>
      </c>
      <c r="C592" s="210">
        <v>3</v>
      </c>
      <c r="D592" s="1">
        <v>174762</v>
      </c>
      <c r="E592" t="s">
        <v>45</v>
      </c>
      <c r="F592">
        <v>9601</v>
      </c>
      <c r="G592" s="139">
        <v>2010</v>
      </c>
      <c r="H592" s="306" t="s">
        <v>153</v>
      </c>
      <c r="I592">
        <v>174762</v>
      </c>
    </row>
    <row r="593" spans="1:9" ht="14.25" customHeight="1">
      <c r="A593" s="1" t="str">
        <f t="shared" si="9"/>
        <v>DB AG96012010m11</v>
      </c>
      <c r="B593" s="1">
        <v>1777682</v>
      </c>
      <c r="C593" s="210">
        <v>2</v>
      </c>
      <c r="D593" s="1">
        <v>141393</v>
      </c>
      <c r="E593" t="s">
        <v>45</v>
      </c>
      <c r="F593">
        <v>9601</v>
      </c>
      <c r="G593" s="139">
        <v>2010</v>
      </c>
      <c r="H593" s="306" t="s">
        <v>154</v>
      </c>
      <c r="I593">
        <v>141393</v>
      </c>
    </row>
    <row r="594" spans="1:9" ht="14.25" customHeight="1">
      <c r="A594" s="1" t="str">
        <f t="shared" si="9"/>
        <v>DB AG96012010m12</v>
      </c>
      <c r="B594" s="1">
        <v>1777682</v>
      </c>
      <c r="C594" s="210">
        <v>1</v>
      </c>
      <c r="D594" s="1">
        <v>152783</v>
      </c>
      <c r="E594" t="s">
        <v>45</v>
      </c>
      <c r="F594">
        <v>9601</v>
      </c>
      <c r="G594" s="139">
        <v>2010</v>
      </c>
      <c r="H594" s="306" t="s">
        <v>155</v>
      </c>
      <c r="I594">
        <v>152783</v>
      </c>
    </row>
    <row r="595" spans="1:9" ht="14.25" customHeight="1">
      <c r="A595" s="1" t="str">
        <f t="shared" si="9"/>
        <v>DB AG96022010m01</v>
      </c>
      <c r="B595" s="1">
        <v>71788.815000000002</v>
      </c>
      <c r="C595" s="210">
        <v>11</v>
      </c>
      <c r="D595" s="1" t="s">
        <v>8</v>
      </c>
      <c r="E595" t="s">
        <v>45</v>
      </c>
      <c r="F595">
        <v>9602</v>
      </c>
      <c r="G595" s="139">
        <v>2010</v>
      </c>
      <c r="H595" s="306" t="s">
        <v>144</v>
      </c>
      <c r="I595">
        <v>-1</v>
      </c>
    </row>
    <row r="596" spans="1:9" ht="14.25" customHeight="1">
      <c r="A596" s="1" t="str">
        <f t="shared" si="9"/>
        <v>DB AG96022010m02</v>
      </c>
      <c r="B596" s="1">
        <v>71788.815000000002</v>
      </c>
      <c r="C596" s="210">
        <v>11</v>
      </c>
      <c r="D596" s="1">
        <v>6521.9489999999996</v>
      </c>
      <c r="E596" t="s">
        <v>45</v>
      </c>
      <c r="F596">
        <v>9602</v>
      </c>
      <c r="G596" s="139">
        <v>2010</v>
      </c>
      <c r="H596" s="306" t="s">
        <v>145</v>
      </c>
      <c r="I596">
        <v>6521.9489999999996</v>
      </c>
    </row>
    <row r="597" spans="1:9" ht="14.25" customHeight="1">
      <c r="A597" s="1" t="str">
        <f t="shared" si="9"/>
        <v>DB AG96022010m03</v>
      </c>
      <c r="B597" s="1">
        <v>71788.815000000002</v>
      </c>
      <c r="C597" s="210">
        <v>10</v>
      </c>
      <c r="D597" s="1">
        <v>7029.5780000000013</v>
      </c>
      <c r="E597" t="s">
        <v>45</v>
      </c>
      <c r="F597">
        <v>9602</v>
      </c>
      <c r="G597" s="139">
        <v>2010</v>
      </c>
      <c r="H597" s="306" t="s">
        <v>146</v>
      </c>
      <c r="I597">
        <v>7029.5780000000013</v>
      </c>
    </row>
    <row r="598" spans="1:9" ht="14.25" customHeight="1">
      <c r="A598" s="1" t="str">
        <f t="shared" si="9"/>
        <v>DB AG96022010m04</v>
      </c>
      <c r="B598" s="1">
        <v>71788.815000000002</v>
      </c>
      <c r="C598" s="210">
        <v>9</v>
      </c>
      <c r="D598" s="1">
        <v>6665.6170000000029</v>
      </c>
      <c r="E598" t="s">
        <v>45</v>
      </c>
      <c r="F598">
        <v>9602</v>
      </c>
      <c r="G598" s="139">
        <v>2010</v>
      </c>
      <c r="H598" s="306" t="s">
        <v>147</v>
      </c>
      <c r="I598">
        <v>6665.6170000000029</v>
      </c>
    </row>
    <row r="599" spans="1:9" ht="14.25" customHeight="1">
      <c r="A599" s="1" t="str">
        <f t="shared" si="9"/>
        <v>DB AG96022010m05</v>
      </c>
      <c r="B599" s="1">
        <v>71788.815000000002</v>
      </c>
      <c r="C599" s="210">
        <v>8</v>
      </c>
      <c r="D599" s="1">
        <v>6697.7879999999968</v>
      </c>
      <c r="E599" t="s">
        <v>45</v>
      </c>
      <c r="F599">
        <v>9602</v>
      </c>
      <c r="G599" s="139">
        <v>2010</v>
      </c>
      <c r="H599" s="306" t="s">
        <v>148</v>
      </c>
      <c r="I599">
        <v>6697.7879999999968</v>
      </c>
    </row>
    <row r="600" spans="1:9" ht="14.25" customHeight="1">
      <c r="A600" s="1" t="str">
        <f t="shared" si="9"/>
        <v>DB AG96022010m06</v>
      </c>
      <c r="B600" s="1">
        <v>71788.815000000002</v>
      </c>
      <c r="C600" s="210">
        <v>7</v>
      </c>
      <c r="D600" s="1">
        <v>6775.4130000000005</v>
      </c>
      <c r="E600" t="s">
        <v>45</v>
      </c>
      <c r="F600">
        <v>9602</v>
      </c>
      <c r="G600" s="139">
        <v>2010</v>
      </c>
      <c r="H600" s="306" t="s">
        <v>149</v>
      </c>
      <c r="I600">
        <v>6775.4130000000005</v>
      </c>
    </row>
    <row r="601" spans="1:9" ht="14.25" customHeight="1">
      <c r="A601" s="1" t="str">
        <f t="shared" si="9"/>
        <v>DB AG96022010m07</v>
      </c>
      <c r="B601" s="1">
        <v>71788.815000000002</v>
      </c>
      <c r="C601" s="210">
        <v>6</v>
      </c>
      <c r="D601" s="1">
        <v>6677.2950000000119</v>
      </c>
      <c r="E601" t="s">
        <v>45</v>
      </c>
      <c r="F601">
        <v>9602</v>
      </c>
      <c r="G601" s="139">
        <v>2010</v>
      </c>
      <c r="H601" s="306" t="s">
        <v>150</v>
      </c>
      <c r="I601">
        <v>6677.2950000000119</v>
      </c>
    </row>
    <row r="602" spans="1:9" ht="14.25" customHeight="1">
      <c r="A602" s="1" t="str">
        <f t="shared" si="9"/>
        <v>DB AG96022010m08</v>
      </c>
      <c r="B602" s="1">
        <v>71788.815000000002</v>
      </c>
      <c r="C602" s="210">
        <v>5</v>
      </c>
      <c r="D602" s="1">
        <v>6495.1399999999912</v>
      </c>
      <c r="E602" t="s">
        <v>45</v>
      </c>
      <c r="F602">
        <v>9602</v>
      </c>
      <c r="G602" s="139">
        <v>2010</v>
      </c>
      <c r="H602" s="306" t="s">
        <v>151</v>
      </c>
      <c r="I602">
        <v>6495.1399999999912</v>
      </c>
    </row>
    <row r="603" spans="1:9" ht="14.25" customHeight="1">
      <c r="A603" s="1" t="str">
        <f t="shared" si="9"/>
        <v>DB AG96022010m09</v>
      </c>
      <c r="B603" s="1">
        <v>71788.815000000002</v>
      </c>
      <c r="C603" s="210">
        <v>4</v>
      </c>
      <c r="D603" s="1">
        <v>6368.6339999999991</v>
      </c>
      <c r="E603" t="s">
        <v>45</v>
      </c>
      <c r="F603">
        <v>9602</v>
      </c>
      <c r="G603" s="139">
        <v>2010</v>
      </c>
      <c r="H603" s="306" t="s">
        <v>152</v>
      </c>
      <c r="I603">
        <v>6368.6339999999991</v>
      </c>
    </row>
    <row r="604" spans="1:9" ht="14.25" customHeight="1">
      <c r="A604" s="1" t="str">
        <f t="shared" si="9"/>
        <v>DB AG96022010m10</v>
      </c>
      <c r="B604" s="1">
        <v>71788.815000000002</v>
      </c>
      <c r="C604" s="210">
        <v>3</v>
      </c>
      <c r="D604" s="1">
        <v>6671.5130000000008</v>
      </c>
      <c r="E604" t="s">
        <v>45</v>
      </c>
      <c r="F604">
        <v>9602</v>
      </c>
      <c r="G604" s="139">
        <v>2010</v>
      </c>
      <c r="H604" s="306" t="s">
        <v>153</v>
      </c>
      <c r="I604">
        <v>6671.5130000000008</v>
      </c>
    </row>
    <row r="605" spans="1:9" ht="14.25" customHeight="1">
      <c r="A605" s="1" t="str">
        <f t="shared" si="9"/>
        <v>DB AG96022010m11</v>
      </c>
      <c r="B605" s="1">
        <v>71788.815000000002</v>
      </c>
      <c r="C605" s="210">
        <v>2</v>
      </c>
      <c r="D605" s="1">
        <v>5766.2859999999973</v>
      </c>
      <c r="E605" t="s">
        <v>45</v>
      </c>
      <c r="F605">
        <v>9602</v>
      </c>
      <c r="G605" s="139">
        <v>2010</v>
      </c>
      <c r="H605" s="306" t="s">
        <v>154</v>
      </c>
      <c r="I605">
        <v>5766.2859999999973</v>
      </c>
    </row>
    <row r="606" spans="1:9" ht="14.25" customHeight="1">
      <c r="A606" s="1" t="str">
        <f t="shared" si="9"/>
        <v>DB AG96022010m12</v>
      </c>
      <c r="B606" s="1">
        <v>71788.815000000002</v>
      </c>
      <c r="C606" s="210">
        <v>1</v>
      </c>
      <c r="D606" s="1">
        <v>6119.6020000000008</v>
      </c>
      <c r="E606" t="s">
        <v>45</v>
      </c>
      <c r="F606">
        <v>9602</v>
      </c>
      <c r="G606" s="139">
        <v>2010</v>
      </c>
      <c r="H606" s="306" t="s">
        <v>155</v>
      </c>
      <c r="I606">
        <v>6119.6020000000008</v>
      </c>
    </row>
    <row r="607" spans="1:9" ht="14.25" customHeight="1">
      <c r="A607" s="1" t="str">
        <f t="shared" si="9"/>
        <v>DB AG96032010m01</v>
      </c>
      <c r="B607" s="1">
        <v>385212</v>
      </c>
      <c r="C607" s="210">
        <v>11</v>
      </c>
      <c r="D607" s="1" t="s">
        <v>8</v>
      </c>
      <c r="E607" t="s">
        <v>45</v>
      </c>
      <c r="F607">
        <v>9603</v>
      </c>
      <c r="G607" s="139">
        <v>2010</v>
      </c>
      <c r="H607" s="306" t="s">
        <v>144</v>
      </c>
      <c r="I607">
        <v>-1</v>
      </c>
    </row>
    <row r="608" spans="1:9" ht="14.25" customHeight="1">
      <c r="A608" s="1" t="str">
        <f t="shared" si="9"/>
        <v>DB AG96032010m02</v>
      </c>
      <c r="B608" s="1">
        <v>385212</v>
      </c>
      <c r="C608" s="210">
        <v>11</v>
      </c>
      <c r="D608" s="1">
        <v>37293</v>
      </c>
      <c r="E608" t="s">
        <v>45</v>
      </c>
      <c r="F608">
        <v>9603</v>
      </c>
      <c r="G608" s="139">
        <v>2010</v>
      </c>
      <c r="H608" s="306" t="s">
        <v>145</v>
      </c>
      <c r="I608">
        <v>37293</v>
      </c>
    </row>
    <row r="609" spans="1:9" ht="14.25" customHeight="1">
      <c r="A609" s="1" t="str">
        <f t="shared" si="9"/>
        <v>DB AG96032010m03</v>
      </c>
      <c r="B609" s="1">
        <v>385212</v>
      </c>
      <c r="C609" s="210">
        <v>10</v>
      </c>
      <c r="D609" s="1">
        <v>37193.999999998967</v>
      </c>
      <c r="E609" t="s">
        <v>45</v>
      </c>
      <c r="F609">
        <v>9603</v>
      </c>
      <c r="G609" s="139">
        <v>2010</v>
      </c>
      <c r="H609" s="306" t="s">
        <v>146</v>
      </c>
      <c r="I609">
        <v>37193.999999998967</v>
      </c>
    </row>
    <row r="610" spans="1:9" ht="14.25" customHeight="1">
      <c r="A610" s="1" t="str">
        <f t="shared" si="9"/>
        <v>DB AG96032010m04</v>
      </c>
      <c r="B610" s="1">
        <v>385212</v>
      </c>
      <c r="C610" s="210">
        <v>9</v>
      </c>
      <c r="D610" s="1">
        <v>37259.00000000104</v>
      </c>
      <c r="E610" t="s">
        <v>45</v>
      </c>
      <c r="F610">
        <v>9603</v>
      </c>
      <c r="G610" s="139">
        <v>2010</v>
      </c>
      <c r="H610" s="306" t="s">
        <v>147</v>
      </c>
      <c r="I610">
        <v>37259.00000000104</v>
      </c>
    </row>
    <row r="611" spans="1:9" ht="14.25" customHeight="1">
      <c r="A611" s="1" t="str">
        <f t="shared" si="9"/>
        <v>DB AG96032010m05</v>
      </c>
      <c r="B611" s="1">
        <v>385212</v>
      </c>
      <c r="C611" s="210">
        <v>8</v>
      </c>
      <c r="D611" s="1">
        <v>34089.972880999987</v>
      </c>
      <c r="E611" t="s">
        <v>45</v>
      </c>
      <c r="F611">
        <v>9603</v>
      </c>
      <c r="G611" s="139">
        <v>2010</v>
      </c>
      <c r="H611" s="306" t="s">
        <v>148</v>
      </c>
      <c r="I611">
        <v>34089.972880999987</v>
      </c>
    </row>
    <row r="612" spans="1:9" ht="14.25" customHeight="1">
      <c r="A612" s="1" t="str">
        <f t="shared" si="9"/>
        <v>DB AG96032010m06</v>
      </c>
      <c r="B612" s="1">
        <v>385212</v>
      </c>
      <c r="C612" s="210">
        <v>7</v>
      </c>
      <c r="D612" s="1">
        <v>36199.402110999996</v>
      </c>
      <c r="E612" t="s">
        <v>45</v>
      </c>
      <c r="F612">
        <v>9603</v>
      </c>
      <c r="G612" s="139">
        <v>2010</v>
      </c>
      <c r="H612" s="306" t="s">
        <v>149</v>
      </c>
      <c r="I612">
        <v>36199.402110999996</v>
      </c>
    </row>
    <row r="613" spans="1:9" ht="14.25" customHeight="1">
      <c r="A613" s="1" t="str">
        <f t="shared" si="9"/>
        <v>DB AG96032010m07</v>
      </c>
      <c r="B613" s="1">
        <v>385212</v>
      </c>
      <c r="C613" s="210">
        <v>6</v>
      </c>
      <c r="D613" s="1">
        <v>36222.62500800001</v>
      </c>
      <c r="E613" t="s">
        <v>45</v>
      </c>
      <c r="F613">
        <v>9603</v>
      </c>
      <c r="G613" s="139">
        <v>2010</v>
      </c>
      <c r="H613" s="306" t="s">
        <v>150</v>
      </c>
      <c r="I613">
        <v>36222.62500800001</v>
      </c>
    </row>
    <row r="614" spans="1:9" ht="14.25" customHeight="1">
      <c r="A614" s="1" t="str">
        <f t="shared" si="9"/>
        <v>DB AG96032010m08</v>
      </c>
      <c r="B614" s="1">
        <v>385212</v>
      </c>
      <c r="C614" s="210">
        <v>5</v>
      </c>
      <c r="D614" s="1">
        <v>33835.026949999999</v>
      </c>
      <c r="E614" t="s">
        <v>45</v>
      </c>
      <c r="F614">
        <v>9603</v>
      </c>
      <c r="G614" s="139">
        <v>2010</v>
      </c>
      <c r="H614" s="306" t="s">
        <v>151</v>
      </c>
      <c r="I614">
        <v>33835.026949999999</v>
      </c>
    </row>
    <row r="615" spans="1:9" ht="14.25" customHeight="1">
      <c r="A615" s="1" t="str">
        <f t="shared" si="9"/>
        <v>DB AG96032010m09</v>
      </c>
      <c r="B615" s="1">
        <v>385212</v>
      </c>
      <c r="C615" s="210">
        <v>4</v>
      </c>
      <c r="D615" s="1">
        <v>33066.973050000001</v>
      </c>
      <c r="E615" t="s">
        <v>45</v>
      </c>
      <c r="F615">
        <v>9603</v>
      </c>
      <c r="G615" s="139">
        <v>2010</v>
      </c>
      <c r="H615" s="306" t="s">
        <v>152</v>
      </c>
      <c r="I615">
        <v>33066.973050000001</v>
      </c>
    </row>
    <row r="616" spans="1:9" ht="14.25" customHeight="1">
      <c r="A616" s="1" t="str">
        <f t="shared" si="9"/>
        <v>DB AG96032010m10</v>
      </c>
      <c r="B616" s="1">
        <v>385212</v>
      </c>
      <c r="C616" s="210">
        <v>3</v>
      </c>
      <c r="D616" s="1">
        <v>38018</v>
      </c>
      <c r="E616" t="s">
        <v>45</v>
      </c>
      <c r="F616">
        <v>9603</v>
      </c>
      <c r="G616" s="139">
        <v>2010</v>
      </c>
      <c r="H616" s="306" t="s">
        <v>153</v>
      </c>
      <c r="I616">
        <v>38018</v>
      </c>
    </row>
    <row r="617" spans="1:9" ht="14.25" customHeight="1">
      <c r="A617" s="1" t="str">
        <f t="shared" si="9"/>
        <v>DB AG96032010m11</v>
      </c>
      <c r="B617" s="1">
        <v>385212</v>
      </c>
      <c r="C617" s="210">
        <v>2</v>
      </c>
      <c r="D617" s="1">
        <v>35094.71100000001</v>
      </c>
      <c r="E617" t="s">
        <v>45</v>
      </c>
      <c r="F617">
        <v>9603</v>
      </c>
      <c r="G617" s="139">
        <v>2010</v>
      </c>
      <c r="H617" s="306" t="s">
        <v>154</v>
      </c>
      <c r="I617">
        <v>35094.71100000001</v>
      </c>
    </row>
    <row r="618" spans="1:9" ht="14.25" customHeight="1">
      <c r="A618" s="1" t="str">
        <f t="shared" si="9"/>
        <v>DB AG96032010m12</v>
      </c>
      <c r="B618" s="1">
        <v>385212</v>
      </c>
      <c r="C618" s="210">
        <v>1</v>
      </c>
      <c r="D618" s="1">
        <v>26939.289000000001</v>
      </c>
      <c r="E618" t="s">
        <v>45</v>
      </c>
      <c r="F618">
        <v>9603</v>
      </c>
      <c r="G618" s="139">
        <v>2010</v>
      </c>
      <c r="H618" s="306" t="s">
        <v>155</v>
      </c>
      <c r="I618">
        <v>26939.289000000001</v>
      </c>
    </row>
    <row r="619" spans="1:9" ht="14.25" customHeight="1">
      <c r="A619" s="1" t="str">
        <f t="shared" si="9"/>
        <v>DB AG96042010m01</v>
      </c>
      <c r="B619" s="1">
        <v>98191.4</v>
      </c>
      <c r="C619" s="210">
        <v>11</v>
      </c>
      <c r="D619" s="1" t="s">
        <v>8</v>
      </c>
      <c r="E619" t="s">
        <v>45</v>
      </c>
      <c r="F619">
        <v>9604</v>
      </c>
      <c r="G619" s="139">
        <v>2010</v>
      </c>
      <c r="H619" s="306" t="s">
        <v>144</v>
      </c>
      <c r="I619">
        <v>-1</v>
      </c>
    </row>
    <row r="620" spans="1:9" ht="14.25" customHeight="1">
      <c r="A620" s="1" t="str">
        <f t="shared" si="9"/>
        <v>DB AG96042010m02</v>
      </c>
      <c r="B620" s="1">
        <v>98191.4</v>
      </c>
      <c r="C620" s="210">
        <v>11</v>
      </c>
      <c r="D620" s="1">
        <v>9746.2330000000002</v>
      </c>
      <c r="E620" t="s">
        <v>45</v>
      </c>
      <c r="F620">
        <v>9604</v>
      </c>
      <c r="G620" s="139">
        <v>2010</v>
      </c>
      <c r="H620" s="306" t="s">
        <v>145</v>
      </c>
      <c r="I620">
        <v>9746.2330000000002</v>
      </c>
    </row>
    <row r="621" spans="1:9" ht="14.25" customHeight="1">
      <c r="A621" s="1" t="str">
        <f t="shared" si="9"/>
        <v>DB AG96042010m03</v>
      </c>
      <c r="B621" s="1">
        <v>98191.4</v>
      </c>
      <c r="C621" s="210">
        <v>10</v>
      </c>
      <c r="D621" s="1">
        <v>9353.5720000000783</v>
      </c>
      <c r="E621" t="s">
        <v>45</v>
      </c>
      <c r="F621">
        <v>9604</v>
      </c>
      <c r="G621" s="139">
        <v>2010</v>
      </c>
      <c r="H621" s="306" t="s">
        <v>146</v>
      </c>
      <c r="I621">
        <v>9353.5720000000783</v>
      </c>
    </row>
    <row r="622" spans="1:9" ht="14.25" customHeight="1">
      <c r="A622" s="1" t="str">
        <f t="shared" si="9"/>
        <v>DB AG96042010m04</v>
      </c>
      <c r="B622" s="1">
        <v>98191.4</v>
      </c>
      <c r="C622" s="210">
        <v>9</v>
      </c>
      <c r="D622" s="1">
        <v>9295.1229999999196</v>
      </c>
      <c r="E622" t="s">
        <v>45</v>
      </c>
      <c r="F622">
        <v>9604</v>
      </c>
      <c r="G622" s="139">
        <v>2010</v>
      </c>
      <c r="H622" s="306" t="s">
        <v>147</v>
      </c>
      <c r="I622">
        <v>9295.1229999999196</v>
      </c>
    </row>
    <row r="623" spans="1:9" ht="14.25" customHeight="1">
      <c r="A623" s="1" t="str">
        <f t="shared" si="9"/>
        <v>DB AG96042010m05</v>
      </c>
      <c r="B623" s="1">
        <v>98191.4</v>
      </c>
      <c r="C623" s="210">
        <v>8</v>
      </c>
      <c r="D623" s="1">
        <v>8403.2580000000034</v>
      </c>
      <c r="E623" t="s">
        <v>45</v>
      </c>
      <c r="F623">
        <v>9604</v>
      </c>
      <c r="G623" s="139">
        <v>2010</v>
      </c>
      <c r="H623" s="306" t="s">
        <v>148</v>
      </c>
      <c r="I623">
        <v>8403.2580000000034</v>
      </c>
    </row>
    <row r="624" spans="1:9" ht="14.25" customHeight="1">
      <c r="A624" s="1" t="str">
        <f t="shared" si="9"/>
        <v>DB AG96042010m06</v>
      </c>
      <c r="B624" s="1">
        <v>98191.4</v>
      </c>
      <c r="C624" s="210">
        <v>7</v>
      </c>
      <c r="D624" s="1">
        <v>8805.515999999996</v>
      </c>
      <c r="E624" t="s">
        <v>45</v>
      </c>
      <c r="F624">
        <v>9604</v>
      </c>
      <c r="G624" s="139">
        <v>2010</v>
      </c>
      <c r="H624" s="306" t="s">
        <v>149</v>
      </c>
      <c r="I624">
        <v>8805.515999999996</v>
      </c>
    </row>
    <row r="625" spans="1:9" ht="14.25" customHeight="1">
      <c r="A625" s="1" t="str">
        <f t="shared" si="9"/>
        <v>DB AG96042010m07</v>
      </c>
      <c r="B625" s="1">
        <v>98191.4</v>
      </c>
      <c r="C625" s="210">
        <v>6</v>
      </c>
      <c r="D625" s="1">
        <v>9475.9010000000035</v>
      </c>
      <c r="E625" t="s">
        <v>45</v>
      </c>
      <c r="F625">
        <v>9604</v>
      </c>
      <c r="G625" s="139">
        <v>2010</v>
      </c>
      <c r="H625" s="306" t="s">
        <v>150</v>
      </c>
      <c r="I625">
        <v>9475.9010000000035</v>
      </c>
    </row>
    <row r="626" spans="1:9" ht="14.25" customHeight="1">
      <c r="A626" s="1" t="str">
        <f t="shared" si="9"/>
        <v>DB AG96042010m08</v>
      </c>
      <c r="B626" s="1">
        <v>98191.4</v>
      </c>
      <c r="C626" s="210">
        <v>5</v>
      </c>
      <c r="D626" s="1">
        <v>8843.8703999999998</v>
      </c>
      <c r="E626" t="s">
        <v>45</v>
      </c>
      <c r="F626">
        <v>9604</v>
      </c>
      <c r="G626" s="139">
        <v>2010</v>
      </c>
      <c r="H626" s="306" t="s">
        <v>151</v>
      </c>
      <c r="I626">
        <v>8843.8703999999998</v>
      </c>
    </row>
    <row r="627" spans="1:9" ht="14.25" customHeight="1">
      <c r="A627" s="1" t="str">
        <f t="shared" si="9"/>
        <v>DB AG96042010m09</v>
      </c>
      <c r="B627" s="1">
        <v>98191.4</v>
      </c>
      <c r="C627" s="210">
        <v>4</v>
      </c>
      <c r="D627" s="1">
        <v>8758.7505999999994</v>
      </c>
      <c r="E627" t="s">
        <v>45</v>
      </c>
      <c r="F627">
        <v>9604</v>
      </c>
      <c r="G627" s="139">
        <v>2010</v>
      </c>
      <c r="H627" s="306" t="s">
        <v>152</v>
      </c>
      <c r="I627">
        <v>8758.7505999999994</v>
      </c>
    </row>
    <row r="628" spans="1:9" ht="14.25" customHeight="1">
      <c r="A628" s="1" t="str">
        <f t="shared" si="9"/>
        <v>DB AG96042010m10</v>
      </c>
      <c r="B628" s="1">
        <v>98191.4</v>
      </c>
      <c r="C628" s="210">
        <v>3</v>
      </c>
      <c r="D628" s="1">
        <v>9774.17</v>
      </c>
      <c r="E628" t="s">
        <v>45</v>
      </c>
      <c r="F628">
        <v>9604</v>
      </c>
      <c r="G628" s="139">
        <v>2010</v>
      </c>
      <c r="H628" s="306" t="s">
        <v>153</v>
      </c>
      <c r="I628">
        <v>9774.17</v>
      </c>
    </row>
    <row r="629" spans="1:9" ht="14.25" customHeight="1">
      <c r="A629" s="1" t="str">
        <f t="shared" si="9"/>
        <v>DB AG96042010m11</v>
      </c>
      <c r="B629" s="1">
        <v>98191.4</v>
      </c>
      <c r="C629" s="210">
        <v>2</v>
      </c>
      <c r="D629" s="1">
        <v>8160.9575969999987</v>
      </c>
      <c r="E629" t="s">
        <v>45</v>
      </c>
      <c r="F629">
        <v>9604</v>
      </c>
      <c r="G629" s="139">
        <v>2010</v>
      </c>
      <c r="H629" s="306" t="s">
        <v>154</v>
      </c>
      <c r="I629">
        <v>8160.9575969999987</v>
      </c>
    </row>
    <row r="630" spans="1:9" ht="14.25" customHeight="1">
      <c r="A630" s="1" t="str">
        <f t="shared" si="9"/>
        <v>DB AG96042010m12</v>
      </c>
      <c r="B630" s="1">
        <v>98191.4</v>
      </c>
      <c r="C630" s="210">
        <v>1</v>
      </c>
      <c r="D630" s="1">
        <v>7574.0484030000007</v>
      </c>
      <c r="E630" t="s">
        <v>45</v>
      </c>
      <c r="F630">
        <v>9604</v>
      </c>
      <c r="G630" s="139">
        <v>2010</v>
      </c>
      <c r="H630" s="306" t="s">
        <v>155</v>
      </c>
      <c r="I630">
        <v>7574.0484030000007</v>
      </c>
    </row>
    <row r="631" spans="1:9" ht="14.25" customHeight="1">
      <c r="A631" s="1" t="str">
        <f t="shared" si="9"/>
        <v>DB AG96052010m01</v>
      </c>
      <c r="B631" s="1">
        <v>86759.113157999993</v>
      </c>
      <c r="C631" s="210">
        <v>11</v>
      </c>
      <c r="D631" s="1" t="s">
        <v>8</v>
      </c>
      <c r="E631" t="s">
        <v>45</v>
      </c>
      <c r="F631">
        <v>9605</v>
      </c>
      <c r="G631" s="139">
        <v>2010</v>
      </c>
      <c r="H631" s="306" t="s">
        <v>144</v>
      </c>
      <c r="I631">
        <v>-1</v>
      </c>
    </row>
    <row r="632" spans="1:9" ht="14.25" customHeight="1">
      <c r="A632" s="1" t="str">
        <f t="shared" si="9"/>
        <v>DB AG96052010m02</v>
      </c>
      <c r="B632" s="1">
        <v>86759.113157999993</v>
      </c>
      <c r="C632" s="210">
        <v>11</v>
      </c>
      <c r="D632" s="1">
        <v>8217.5382200000004</v>
      </c>
      <c r="E632" t="s">
        <v>45</v>
      </c>
      <c r="F632">
        <v>9605</v>
      </c>
      <c r="G632" s="139">
        <v>2010</v>
      </c>
      <c r="H632" s="306" t="s">
        <v>145</v>
      </c>
      <c r="I632">
        <v>8217.5382200000004</v>
      </c>
    </row>
    <row r="633" spans="1:9" ht="14.25" customHeight="1">
      <c r="A633" s="1" t="str">
        <f t="shared" si="9"/>
        <v>DB AG96052010m03</v>
      </c>
      <c r="B633" s="1">
        <v>86759.113157999993</v>
      </c>
      <c r="C633" s="210">
        <v>10</v>
      </c>
      <c r="D633" s="1">
        <v>7953.5462430000007</v>
      </c>
      <c r="E633" t="s">
        <v>45</v>
      </c>
      <c r="F633">
        <v>9605</v>
      </c>
      <c r="G633" s="139">
        <v>2010</v>
      </c>
      <c r="H633" s="306" t="s">
        <v>146</v>
      </c>
      <c r="I633">
        <v>7953.5462430000007</v>
      </c>
    </row>
    <row r="634" spans="1:9" ht="14.25" customHeight="1">
      <c r="A634" s="1" t="str">
        <f t="shared" si="9"/>
        <v>DB AG96052010m04</v>
      </c>
      <c r="B634" s="1">
        <v>86759.113157999993</v>
      </c>
      <c r="C634" s="210">
        <v>9</v>
      </c>
      <c r="D634" s="1">
        <v>8043.4015169999993</v>
      </c>
      <c r="E634" t="s">
        <v>45</v>
      </c>
      <c r="F634">
        <v>9605</v>
      </c>
      <c r="G634" s="139">
        <v>2010</v>
      </c>
      <c r="H634" s="306" t="s">
        <v>147</v>
      </c>
      <c r="I634">
        <v>8043.4015169999993</v>
      </c>
    </row>
    <row r="635" spans="1:9" ht="14.25" customHeight="1">
      <c r="A635" s="1" t="str">
        <f t="shared" si="9"/>
        <v>DB AG96052010m05</v>
      </c>
      <c r="B635" s="1">
        <v>86759.113157999993</v>
      </c>
      <c r="C635" s="210">
        <v>8</v>
      </c>
      <c r="D635" s="1">
        <v>7481.9893270000002</v>
      </c>
      <c r="E635" t="s">
        <v>45</v>
      </c>
      <c r="F635">
        <v>9605</v>
      </c>
      <c r="G635" s="139">
        <v>2010</v>
      </c>
      <c r="H635" s="306" t="s">
        <v>148</v>
      </c>
      <c r="I635">
        <v>7481.9893270000002</v>
      </c>
    </row>
    <row r="636" spans="1:9" ht="14.25" customHeight="1">
      <c r="A636" s="1" t="str">
        <f t="shared" si="9"/>
        <v>DB AG96052010m06</v>
      </c>
      <c r="B636" s="1">
        <v>86759.113157999993</v>
      </c>
      <c r="C636" s="210">
        <v>7</v>
      </c>
      <c r="D636" s="1">
        <v>7484.2075679999998</v>
      </c>
      <c r="E636" t="s">
        <v>45</v>
      </c>
      <c r="F636">
        <v>9605</v>
      </c>
      <c r="G636" s="139">
        <v>2010</v>
      </c>
      <c r="H636" s="306" t="s">
        <v>149</v>
      </c>
      <c r="I636">
        <v>7484.2075679999998</v>
      </c>
    </row>
    <row r="637" spans="1:9" ht="14.25" customHeight="1">
      <c r="A637" s="1" t="str">
        <f t="shared" si="9"/>
        <v>DB AG96052010m07</v>
      </c>
      <c r="B637" s="1">
        <v>86759.113157999993</v>
      </c>
      <c r="C637" s="210">
        <v>6</v>
      </c>
      <c r="D637" s="1">
        <v>8959.7539400000005</v>
      </c>
      <c r="E637" t="s">
        <v>45</v>
      </c>
      <c r="F637">
        <v>9605</v>
      </c>
      <c r="G637" s="139">
        <v>2010</v>
      </c>
      <c r="H637" s="306" t="s">
        <v>150</v>
      </c>
      <c r="I637">
        <v>8959.7539400000005</v>
      </c>
    </row>
    <row r="638" spans="1:9" ht="14.25" customHeight="1">
      <c r="A638" s="1" t="str">
        <f t="shared" si="9"/>
        <v>DB AG96052010m08</v>
      </c>
      <c r="B638" s="1">
        <v>86759.113157999993</v>
      </c>
      <c r="C638" s="210">
        <v>5</v>
      </c>
      <c r="D638" s="1">
        <v>8176.976576</v>
      </c>
      <c r="E638" t="s">
        <v>45</v>
      </c>
      <c r="F638">
        <v>9605</v>
      </c>
      <c r="G638" s="139">
        <v>2010</v>
      </c>
      <c r="H638" s="306" t="s">
        <v>151</v>
      </c>
      <c r="I638">
        <v>8176.976576</v>
      </c>
    </row>
    <row r="639" spans="1:9" ht="14.25" customHeight="1">
      <c r="A639" s="1" t="str">
        <f t="shared" si="9"/>
        <v>DB AG96052010m09</v>
      </c>
      <c r="B639" s="1">
        <v>86759.113157999993</v>
      </c>
      <c r="C639" s="210">
        <v>4</v>
      </c>
      <c r="D639" s="1">
        <v>7539.0665659999995</v>
      </c>
      <c r="E639" t="s">
        <v>45</v>
      </c>
      <c r="F639">
        <v>9605</v>
      </c>
      <c r="G639" s="139">
        <v>2010</v>
      </c>
      <c r="H639" s="306" t="s">
        <v>152</v>
      </c>
      <c r="I639">
        <v>7539.0665659999995</v>
      </c>
    </row>
    <row r="640" spans="1:9" ht="14.25" customHeight="1">
      <c r="A640" s="1" t="str">
        <f t="shared" si="9"/>
        <v>DB AG96052010m10</v>
      </c>
      <c r="B640" s="1">
        <v>86759.113157999993</v>
      </c>
      <c r="C640" s="210">
        <v>3</v>
      </c>
      <c r="D640" s="1">
        <v>8775.4493479999983</v>
      </c>
      <c r="E640" t="s">
        <v>45</v>
      </c>
      <c r="F640">
        <v>9605</v>
      </c>
      <c r="G640" s="139">
        <v>2010</v>
      </c>
      <c r="H640" s="306" t="s">
        <v>153</v>
      </c>
      <c r="I640">
        <v>8775.4493479999983</v>
      </c>
    </row>
    <row r="641" spans="1:9" ht="14.25" customHeight="1">
      <c r="A641" s="1" t="str">
        <f t="shared" si="9"/>
        <v>DB AG96052010m11</v>
      </c>
      <c r="B641" s="1">
        <v>86759.113157999993</v>
      </c>
      <c r="C641" s="210">
        <v>2</v>
      </c>
      <c r="D641" s="1">
        <v>7329.4078010000003</v>
      </c>
      <c r="E641" t="s">
        <v>45</v>
      </c>
      <c r="F641">
        <v>9605</v>
      </c>
      <c r="G641" s="139">
        <v>2010</v>
      </c>
      <c r="H641" s="306" t="s">
        <v>154</v>
      </c>
      <c r="I641">
        <v>7329.4078010000003</v>
      </c>
    </row>
    <row r="642" spans="1:9" ht="14.25" customHeight="1">
      <c r="A642" s="1" t="str">
        <f t="shared" si="9"/>
        <v>DB AG96052010m12</v>
      </c>
      <c r="B642" s="1">
        <v>86759.113157999993</v>
      </c>
      <c r="C642" s="210">
        <v>1</v>
      </c>
      <c r="D642" s="1">
        <v>6797.7760520000002</v>
      </c>
      <c r="E642" t="s">
        <v>45</v>
      </c>
      <c r="F642">
        <v>9605</v>
      </c>
      <c r="G642" s="139">
        <v>2010</v>
      </c>
      <c r="H642" s="306" t="s">
        <v>155</v>
      </c>
      <c r="I642">
        <v>6797.7760520000002</v>
      </c>
    </row>
    <row r="643" spans="1:9" ht="14.25" customHeight="1">
      <c r="A643" s="1" t="str">
        <f t="shared" si="9"/>
        <v>DB AG96062010m01</v>
      </c>
      <c r="B643" s="1">
        <v>40215.236039250005</v>
      </c>
      <c r="C643" s="210">
        <v>11</v>
      </c>
      <c r="D643" s="1" t="s">
        <v>8</v>
      </c>
      <c r="E643" t="s">
        <v>45</v>
      </c>
      <c r="F643">
        <v>9606</v>
      </c>
      <c r="G643" s="139">
        <v>2010</v>
      </c>
      <c r="H643" s="306" t="s">
        <v>144</v>
      </c>
      <c r="I643">
        <v>-1</v>
      </c>
    </row>
    <row r="644" spans="1:9" ht="14.25" customHeight="1">
      <c r="A644" s="1" t="str">
        <f t="shared" si="9"/>
        <v>DB AG96062010m02</v>
      </c>
      <c r="B644" s="1">
        <v>40215.236039250005</v>
      </c>
      <c r="C644" s="210">
        <v>11</v>
      </c>
      <c r="D644" s="1">
        <v>3815.0156409400001</v>
      </c>
      <c r="E644" t="s">
        <v>45</v>
      </c>
      <c r="F644">
        <v>9606</v>
      </c>
      <c r="G644" s="139">
        <v>2010</v>
      </c>
      <c r="H644" s="306" t="s">
        <v>145</v>
      </c>
      <c r="I644">
        <v>3815.0156409400001</v>
      </c>
    </row>
    <row r="645" spans="1:9" ht="14.25" customHeight="1">
      <c r="A645" s="1" t="str">
        <f t="shared" si="9"/>
        <v>DB AG96062010m03</v>
      </c>
      <c r="B645" s="1">
        <v>40215.236039250005</v>
      </c>
      <c r="C645" s="210">
        <v>10</v>
      </c>
      <c r="D645" s="1">
        <v>3748.1388003299999</v>
      </c>
      <c r="E645" t="s">
        <v>45</v>
      </c>
      <c r="F645">
        <v>9606</v>
      </c>
      <c r="G645" s="139">
        <v>2010</v>
      </c>
      <c r="H645" s="306" t="s">
        <v>146</v>
      </c>
      <c r="I645">
        <v>3748.1388003299999</v>
      </c>
    </row>
    <row r="646" spans="1:9" ht="14.25" customHeight="1">
      <c r="A646" s="1" t="str">
        <f t="shared" si="9"/>
        <v>DB AG96062010m04</v>
      </c>
      <c r="B646" s="1">
        <v>40215.236039250005</v>
      </c>
      <c r="C646" s="210">
        <v>9</v>
      </c>
      <c r="D646" s="1">
        <v>3739.1416785400002</v>
      </c>
      <c r="E646" t="s">
        <v>45</v>
      </c>
      <c r="F646">
        <v>9606</v>
      </c>
      <c r="G646" s="139">
        <v>2010</v>
      </c>
      <c r="H646" s="306" t="s">
        <v>147</v>
      </c>
      <c r="I646">
        <v>3739.1416785400002</v>
      </c>
    </row>
    <row r="647" spans="1:9" ht="14.25" customHeight="1">
      <c r="A647" s="1" t="str">
        <f t="shared" si="9"/>
        <v>DB AG96062010m05</v>
      </c>
      <c r="B647" s="1">
        <v>40215.236039250005</v>
      </c>
      <c r="C647" s="210">
        <v>8</v>
      </c>
      <c r="D647" s="1">
        <v>3429.5037230500002</v>
      </c>
      <c r="E647" t="s">
        <v>45</v>
      </c>
      <c r="F647">
        <v>9606</v>
      </c>
      <c r="G647" s="139">
        <v>2010</v>
      </c>
      <c r="H647" s="306" t="s">
        <v>148</v>
      </c>
      <c r="I647">
        <v>3429.5037230500002</v>
      </c>
    </row>
    <row r="648" spans="1:9" ht="14.25" customHeight="1">
      <c r="A648" s="1" t="str">
        <f t="shared" ref="A648:A711" si="10">TRIM(E648&amp;F648&amp;G648&amp;H648)</f>
        <v>DB AG96062010m06</v>
      </c>
      <c r="B648" s="1">
        <v>40215.236039250005</v>
      </c>
      <c r="C648" s="210">
        <v>7</v>
      </c>
      <c r="D648" s="1">
        <v>3502.94318651</v>
      </c>
      <c r="E648" t="s">
        <v>45</v>
      </c>
      <c r="F648">
        <v>9606</v>
      </c>
      <c r="G648" s="139">
        <v>2010</v>
      </c>
      <c r="H648" s="306" t="s">
        <v>149</v>
      </c>
      <c r="I648">
        <v>3502.94318651</v>
      </c>
    </row>
    <row r="649" spans="1:9" ht="14.25" customHeight="1">
      <c r="A649" s="1" t="str">
        <f t="shared" si="10"/>
        <v>DB AG96062010m07</v>
      </c>
      <c r="B649" s="1">
        <v>40215.236039250005</v>
      </c>
      <c r="C649" s="210">
        <v>6</v>
      </c>
      <c r="D649" s="1">
        <v>3953.5968508199999</v>
      </c>
      <c r="E649" t="s">
        <v>45</v>
      </c>
      <c r="F649">
        <v>9606</v>
      </c>
      <c r="G649" s="139">
        <v>2010</v>
      </c>
      <c r="H649" s="306" t="s">
        <v>150</v>
      </c>
      <c r="I649">
        <v>3953.5968508199999</v>
      </c>
    </row>
    <row r="650" spans="1:9" ht="14.25" customHeight="1">
      <c r="A650" s="1" t="str">
        <f t="shared" si="10"/>
        <v>DB AG96062010m08</v>
      </c>
      <c r="B650" s="1">
        <v>40215.236039250005</v>
      </c>
      <c r="C650" s="210">
        <v>5</v>
      </c>
      <c r="D650" s="1">
        <v>3774.7289209400001</v>
      </c>
      <c r="E650" t="s">
        <v>45</v>
      </c>
      <c r="F650">
        <v>9606</v>
      </c>
      <c r="G650" s="139">
        <v>2010</v>
      </c>
      <c r="H650" s="306" t="s">
        <v>151</v>
      </c>
      <c r="I650">
        <v>3774.7289209400001</v>
      </c>
    </row>
    <row r="651" spans="1:9" ht="14.25" customHeight="1">
      <c r="A651" s="1" t="str">
        <f t="shared" si="10"/>
        <v>DB AG96062010m09</v>
      </c>
      <c r="B651" s="1">
        <v>40215.236039250005</v>
      </c>
      <c r="C651" s="210">
        <v>4</v>
      </c>
      <c r="D651" s="1">
        <v>3538.1459908900001</v>
      </c>
      <c r="E651" t="s">
        <v>45</v>
      </c>
      <c r="F651">
        <v>9606</v>
      </c>
      <c r="G651" s="139">
        <v>2010</v>
      </c>
      <c r="H651" s="306" t="s">
        <v>152</v>
      </c>
      <c r="I651">
        <v>3538.1459908900001</v>
      </c>
    </row>
    <row r="652" spans="1:9" ht="14.25" customHeight="1">
      <c r="A652" s="1" t="str">
        <f t="shared" si="10"/>
        <v>DB AG96062010m10</v>
      </c>
      <c r="B652" s="1">
        <v>40215.236039250005</v>
      </c>
      <c r="C652" s="210">
        <v>3</v>
      </c>
      <c r="D652" s="1">
        <v>4098.2450341799995</v>
      </c>
      <c r="E652" t="s">
        <v>45</v>
      </c>
      <c r="F652">
        <v>9606</v>
      </c>
      <c r="G652" s="139">
        <v>2010</v>
      </c>
      <c r="H652" s="306" t="s">
        <v>153</v>
      </c>
      <c r="I652">
        <v>4098.2450341799995</v>
      </c>
    </row>
    <row r="653" spans="1:9" ht="14.25" customHeight="1">
      <c r="A653" s="1" t="str">
        <f t="shared" si="10"/>
        <v>DB AG96062010m11</v>
      </c>
      <c r="B653" s="1">
        <v>40215.236039250005</v>
      </c>
      <c r="C653" s="210">
        <v>2</v>
      </c>
      <c r="D653" s="1">
        <v>3420.7581882499999</v>
      </c>
      <c r="E653" t="s">
        <v>45</v>
      </c>
      <c r="F653">
        <v>9606</v>
      </c>
      <c r="G653" s="139">
        <v>2010</v>
      </c>
      <c r="H653" s="306" t="s">
        <v>154</v>
      </c>
      <c r="I653">
        <v>3420.7581882499999</v>
      </c>
    </row>
    <row r="654" spans="1:9" ht="14.25" customHeight="1">
      <c r="A654" s="1" t="str">
        <f t="shared" si="10"/>
        <v>DB AG96062010m12</v>
      </c>
      <c r="B654" s="1">
        <v>40215.236039250005</v>
      </c>
      <c r="C654" s="210">
        <v>1</v>
      </c>
      <c r="D654" s="1">
        <v>3195.0180248000001</v>
      </c>
      <c r="E654" t="s">
        <v>45</v>
      </c>
      <c r="F654">
        <v>9606</v>
      </c>
      <c r="G654" s="139">
        <v>2010</v>
      </c>
      <c r="H654" s="306" t="s">
        <v>155</v>
      </c>
      <c r="I654">
        <v>3195.0180248000001</v>
      </c>
    </row>
    <row r="655" spans="1:9" ht="14.25" customHeight="1">
      <c r="A655" s="1" t="str">
        <f t="shared" si="10"/>
        <v>CP CARGA96012010m01</v>
      </c>
      <c r="B655" s="1">
        <v>0</v>
      </c>
      <c r="C655" s="210">
        <v>12</v>
      </c>
      <c r="D655" s="1">
        <v>0</v>
      </c>
      <c r="E655" t="s">
        <v>326</v>
      </c>
      <c r="F655">
        <v>9601</v>
      </c>
      <c r="G655" s="139">
        <v>2010</v>
      </c>
      <c r="H655" s="306" t="s">
        <v>144</v>
      </c>
      <c r="I655">
        <v>0</v>
      </c>
    </row>
    <row r="656" spans="1:9" ht="14.25" customHeight="1">
      <c r="A656" s="1" t="str">
        <f t="shared" si="10"/>
        <v>CP CARGA96012010m02</v>
      </c>
      <c r="B656" s="1">
        <v>0</v>
      </c>
      <c r="C656" s="210">
        <v>11</v>
      </c>
      <c r="D656" s="1">
        <v>0</v>
      </c>
      <c r="E656" t="s">
        <v>326</v>
      </c>
      <c r="F656">
        <v>9601</v>
      </c>
      <c r="G656" s="139">
        <v>2010</v>
      </c>
      <c r="H656" s="306" t="s">
        <v>145</v>
      </c>
      <c r="I656">
        <v>0</v>
      </c>
    </row>
    <row r="657" spans="1:9" ht="14.25" customHeight="1">
      <c r="A657" s="1" t="str">
        <f t="shared" si="10"/>
        <v>CP CARGA96012010m03</v>
      </c>
      <c r="B657" s="1">
        <v>0</v>
      </c>
      <c r="C657" s="210">
        <v>10</v>
      </c>
      <c r="D657" s="1">
        <v>0</v>
      </c>
      <c r="E657" t="s">
        <v>326</v>
      </c>
      <c r="F657">
        <v>9601</v>
      </c>
      <c r="G657" s="139">
        <v>2010</v>
      </c>
      <c r="H657" s="306" t="s">
        <v>146</v>
      </c>
      <c r="I657">
        <v>0</v>
      </c>
    </row>
    <row r="658" spans="1:9" ht="14.25" customHeight="1">
      <c r="A658" s="1" t="str">
        <f t="shared" si="10"/>
        <v>CP CARGA96012010m04</v>
      </c>
      <c r="B658" s="1">
        <v>0</v>
      </c>
      <c r="C658" s="210">
        <v>9</v>
      </c>
      <c r="D658" s="1">
        <v>0</v>
      </c>
      <c r="E658" t="s">
        <v>326</v>
      </c>
      <c r="F658">
        <v>9601</v>
      </c>
      <c r="G658" s="139">
        <v>2010</v>
      </c>
      <c r="H658" s="306" t="s">
        <v>147</v>
      </c>
      <c r="I658">
        <v>0</v>
      </c>
    </row>
    <row r="659" spans="1:9" ht="14.25" customHeight="1">
      <c r="A659" s="1" t="str">
        <f t="shared" si="10"/>
        <v>CP CARGA96012010m05</v>
      </c>
      <c r="B659" s="1">
        <v>0</v>
      </c>
      <c r="C659" s="210">
        <v>8</v>
      </c>
      <c r="D659" s="1">
        <v>0</v>
      </c>
      <c r="E659" t="s">
        <v>326</v>
      </c>
      <c r="F659">
        <v>9601</v>
      </c>
      <c r="G659" s="139">
        <v>2010</v>
      </c>
      <c r="H659" s="306" t="s">
        <v>148</v>
      </c>
      <c r="I659">
        <v>0</v>
      </c>
    </row>
    <row r="660" spans="1:9" ht="14.25" customHeight="1">
      <c r="A660" s="1" t="str">
        <f t="shared" si="10"/>
        <v>CP CARGA96012010m06</v>
      </c>
      <c r="B660" s="1">
        <v>0</v>
      </c>
      <c r="C660" s="210">
        <v>7</v>
      </c>
      <c r="D660" s="1">
        <v>0</v>
      </c>
      <c r="E660" t="s">
        <v>326</v>
      </c>
      <c r="F660">
        <v>9601</v>
      </c>
      <c r="G660" s="139">
        <v>2010</v>
      </c>
      <c r="H660" s="306" t="s">
        <v>149</v>
      </c>
      <c r="I660">
        <v>0</v>
      </c>
    </row>
    <row r="661" spans="1:9" ht="14.25" customHeight="1">
      <c r="A661" s="1" t="str">
        <f t="shared" si="10"/>
        <v>CP CARGA96012010m07</v>
      </c>
      <c r="B661" s="1">
        <v>0</v>
      </c>
      <c r="C661" s="210">
        <v>6</v>
      </c>
      <c r="D661" s="1">
        <v>0</v>
      </c>
      <c r="E661" t="s">
        <v>326</v>
      </c>
      <c r="F661">
        <v>9601</v>
      </c>
      <c r="G661" s="139">
        <v>2010</v>
      </c>
      <c r="H661" s="306" t="s">
        <v>150</v>
      </c>
      <c r="I661">
        <v>0</v>
      </c>
    </row>
    <row r="662" spans="1:9" ht="14.25" customHeight="1">
      <c r="A662" s="1" t="str">
        <f t="shared" si="10"/>
        <v>CP CARGA96012010m08</v>
      </c>
      <c r="B662" s="1">
        <v>0</v>
      </c>
      <c r="C662" s="210">
        <v>5</v>
      </c>
      <c r="D662" s="1">
        <v>0</v>
      </c>
      <c r="E662" t="s">
        <v>326</v>
      </c>
      <c r="F662">
        <v>9601</v>
      </c>
      <c r="G662" s="139">
        <v>2010</v>
      </c>
      <c r="H662" s="306" t="s">
        <v>151</v>
      </c>
      <c r="I662">
        <v>0</v>
      </c>
    </row>
    <row r="663" spans="1:9" ht="14.25" customHeight="1">
      <c r="A663" s="1" t="str">
        <f t="shared" si="10"/>
        <v>CP CARGA96012010m09</v>
      </c>
      <c r="B663" s="1">
        <v>0</v>
      </c>
      <c r="C663" s="210">
        <v>4</v>
      </c>
      <c r="D663" s="1">
        <v>0</v>
      </c>
      <c r="E663" t="s">
        <v>326</v>
      </c>
      <c r="F663">
        <v>9601</v>
      </c>
      <c r="G663" s="139">
        <v>2010</v>
      </c>
      <c r="H663" s="306" t="s">
        <v>152</v>
      </c>
      <c r="I663">
        <v>0</v>
      </c>
    </row>
    <row r="664" spans="1:9" ht="14.25" customHeight="1">
      <c r="A664" s="1" t="str">
        <f t="shared" si="10"/>
        <v>CP CARGA96012010m10</v>
      </c>
      <c r="B664" s="1">
        <v>0</v>
      </c>
      <c r="C664" s="210">
        <v>3</v>
      </c>
      <c r="D664" s="1">
        <v>0</v>
      </c>
      <c r="E664" t="s">
        <v>326</v>
      </c>
      <c r="F664">
        <v>9601</v>
      </c>
      <c r="G664" s="139">
        <v>2010</v>
      </c>
      <c r="H664" s="306" t="s">
        <v>153</v>
      </c>
      <c r="I664">
        <v>0</v>
      </c>
    </row>
    <row r="665" spans="1:9" ht="14.25" customHeight="1">
      <c r="A665" s="1" t="str">
        <f t="shared" si="10"/>
        <v>CP CARGA96012010m11</v>
      </c>
      <c r="B665" s="1">
        <v>0</v>
      </c>
      <c r="C665" s="210">
        <v>2</v>
      </c>
      <c r="D665" s="1">
        <v>0</v>
      </c>
      <c r="E665" t="s">
        <v>326</v>
      </c>
      <c r="F665">
        <v>9601</v>
      </c>
      <c r="G665" s="139">
        <v>2010</v>
      </c>
      <c r="H665" s="306" t="s">
        <v>154</v>
      </c>
      <c r="I665">
        <v>0</v>
      </c>
    </row>
    <row r="666" spans="1:9" ht="14.25" customHeight="1">
      <c r="A666" s="1" t="str">
        <f t="shared" si="10"/>
        <v>CP CARGA96012010m12</v>
      </c>
      <c r="B666" s="1">
        <v>0</v>
      </c>
      <c r="C666" s="210">
        <v>1</v>
      </c>
      <c r="D666" s="1">
        <v>0</v>
      </c>
      <c r="E666" t="s">
        <v>326</v>
      </c>
      <c r="F666">
        <v>9601</v>
      </c>
      <c r="G666" s="139">
        <v>2010</v>
      </c>
      <c r="H666" s="306" t="s">
        <v>155</v>
      </c>
      <c r="I666">
        <v>0</v>
      </c>
    </row>
    <row r="667" spans="1:9" ht="14.25" customHeight="1">
      <c r="A667" s="1" t="str">
        <f t="shared" si="10"/>
        <v>CP CARGA96022010m01</v>
      </c>
      <c r="B667" s="1">
        <v>0</v>
      </c>
      <c r="C667" s="210">
        <v>12</v>
      </c>
      <c r="D667" s="1">
        <v>0</v>
      </c>
      <c r="E667" t="s">
        <v>326</v>
      </c>
      <c r="F667">
        <v>9602</v>
      </c>
      <c r="G667" s="139">
        <v>2010</v>
      </c>
      <c r="H667" s="306" t="s">
        <v>144</v>
      </c>
      <c r="I667">
        <v>0</v>
      </c>
    </row>
    <row r="668" spans="1:9" ht="14.25" customHeight="1">
      <c r="A668" s="1" t="str">
        <f t="shared" si="10"/>
        <v>CP CARGA96022010m02</v>
      </c>
      <c r="B668" s="1">
        <v>0</v>
      </c>
      <c r="C668" s="210">
        <v>11</v>
      </c>
      <c r="D668" s="1">
        <v>0</v>
      </c>
      <c r="E668" t="s">
        <v>326</v>
      </c>
      <c r="F668">
        <v>9602</v>
      </c>
      <c r="G668" s="139">
        <v>2010</v>
      </c>
      <c r="H668" s="306" t="s">
        <v>145</v>
      </c>
      <c r="I668">
        <v>0</v>
      </c>
    </row>
    <row r="669" spans="1:9" ht="14.25" customHeight="1">
      <c r="A669" s="1" t="str">
        <f t="shared" si="10"/>
        <v>CP CARGA96022010m03</v>
      </c>
      <c r="B669" s="1">
        <v>0</v>
      </c>
      <c r="C669" s="210">
        <v>10</v>
      </c>
      <c r="D669" s="1">
        <v>0</v>
      </c>
      <c r="E669" t="s">
        <v>326</v>
      </c>
      <c r="F669">
        <v>9602</v>
      </c>
      <c r="G669" s="139">
        <v>2010</v>
      </c>
      <c r="H669" s="306" t="s">
        <v>146</v>
      </c>
      <c r="I669">
        <v>0</v>
      </c>
    </row>
    <row r="670" spans="1:9" ht="14.25" customHeight="1">
      <c r="A670" s="1" t="str">
        <f t="shared" si="10"/>
        <v>CP CARGA96022010m04</v>
      </c>
      <c r="B670" s="1">
        <v>0</v>
      </c>
      <c r="C670" s="210">
        <v>9</v>
      </c>
      <c r="D670" s="1">
        <v>0</v>
      </c>
      <c r="E670" t="s">
        <v>326</v>
      </c>
      <c r="F670">
        <v>9602</v>
      </c>
      <c r="G670" s="139">
        <v>2010</v>
      </c>
      <c r="H670" s="306" t="s">
        <v>147</v>
      </c>
      <c r="I670">
        <v>0</v>
      </c>
    </row>
    <row r="671" spans="1:9" ht="14.25" customHeight="1">
      <c r="A671" s="1" t="str">
        <f t="shared" si="10"/>
        <v>CP CARGA96022010m05</v>
      </c>
      <c r="B671" s="1">
        <v>0</v>
      </c>
      <c r="C671" s="210">
        <v>8</v>
      </c>
      <c r="D671" s="1">
        <v>0</v>
      </c>
      <c r="E671" t="s">
        <v>326</v>
      </c>
      <c r="F671">
        <v>9602</v>
      </c>
      <c r="G671" s="139">
        <v>2010</v>
      </c>
      <c r="H671" s="306" t="s">
        <v>148</v>
      </c>
      <c r="I671">
        <v>0</v>
      </c>
    </row>
    <row r="672" spans="1:9" ht="14.25" customHeight="1">
      <c r="A672" s="1" t="str">
        <f t="shared" si="10"/>
        <v>CP CARGA96022010m06</v>
      </c>
      <c r="B672" s="1">
        <v>0</v>
      </c>
      <c r="C672" s="210">
        <v>7</v>
      </c>
      <c r="D672" s="1">
        <v>0</v>
      </c>
      <c r="E672" t="s">
        <v>326</v>
      </c>
      <c r="F672">
        <v>9602</v>
      </c>
      <c r="G672" s="139">
        <v>2010</v>
      </c>
      <c r="H672" s="306" t="s">
        <v>149</v>
      </c>
      <c r="I672">
        <v>0</v>
      </c>
    </row>
    <row r="673" spans="1:9" ht="14.25" customHeight="1">
      <c r="A673" s="1" t="str">
        <f t="shared" si="10"/>
        <v>CP CARGA96022010m07</v>
      </c>
      <c r="B673" s="1">
        <v>0</v>
      </c>
      <c r="C673" s="210">
        <v>6</v>
      </c>
      <c r="D673" s="1">
        <v>0</v>
      </c>
      <c r="E673" t="s">
        <v>326</v>
      </c>
      <c r="F673">
        <v>9602</v>
      </c>
      <c r="G673" s="139">
        <v>2010</v>
      </c>
      <c r="H673" s="306" t="s">
        <v>150</v>
      </c>
      <c r="I673">
        <v>0</v>
      </c>
    </row>
    <row r="674" spans="1:9" ht="14.25" customHeight="1">
      <c r="A674" s="1" t="str">
        <f t="shared" si="10"/>
        <v>CP CARGA96022010m08</v>
      </c>
      <c r="B674" s="1">
        <v>0</v>
      </c>
      <c r="C674" s="210">
        <v>5</v>
      </c>
      <c r="D674" s="1">
        <v>0</v>
      </c>
      <c r="E674" t="s">
        <v>326</v>
      </c>
      <c r="F674">
        <v>9602</v>
      </c>
      <c r="G674" s="139">
        <v>2010</v>
      </c>
      <c r="H674" s="306" t="s">
        <v>151</v>
      </c>
      <c r="I674">
        <v>0</v>
      </c>
    </row>
    <row r="675" spans="1:9" ht="14.25" customHeight="1">
      <c r="A675" s="1" t="str">
        <f t="shared" si="10"/>
        <v>CP CARGA96022010m09</v>
      </c>
      <c r="B675" s="1">
        <v>0</v>
      </c>
      <c r="C675" s="210">
        <v>4</v>
      </c>
      <c r="D675" s="1">
        <v>0</v>
      </c>
      <c r="E675" t="s">
        <v>326</v>
      </c>
      <c r="F675">
        <v>9602</v>
      </c>
      <c r="G675" s="139">
        <v>2010</v>
      </c>
      <c r="H675" s="306" t="s">
        <v>152</v>
      </c>
      <c r="I675">
        <v>0</v>
      </c>
    </row>
    <row r="676" spans="1:9" ht="14.25" customHeight="1">
      <c r="A676" s="1" t="str">
        <f t="shared" si="10"/>
        <v>CP CARGA96022010m10</v>
      </c>
      <c r="B676" s="1">
        <v>0</v>
      </c>
      <c r="C676" s="210">
        <v>3</v>
      </c>
      <c r="D676" s="1">
        <v>0</v>
      </c>
      <c r="E676" t="s">
        <v>326</v>
      </c>
      <c r="F676">
        <v>9602</v>
      </c>
      <c r="G676" s="139">
        <v>2010</v>
      </c>
      <c r="H676" s="306" t="s">
        <v>153</v>
      </c>
      <c r="I676">
        <v>0</v>
      </c>
    </row>
    <row r="677" spans="1:9" ht="14.25" customHeight="1">
      <c r="A677" s="1" t="str">
        <f t="shared" si="10"/>
        <v>CP CARGA96022010m11</v>
      </c>
      <c r="B677" s="1">
        <v>0</v>
      </c>
      <c r="C677" s="210">
        <v>2</v>
      </c>
      <c r="D677" s="1">
        <v>0</v>
      </c>
      <c r="E677" t="s">
        <v>326</v>
      </c>
      <c r="F677">
        <v>9602</v>
      </c>
      <c r="G677" s="139">
        <v>2010</v>
      </c>
      <c r="H677" s="306" t="s">
        <v>154</v>
      </c>
      <c r="I677">
        <v>0</v>
      </c>
    </row>
    <row r="678" spans="1:9" ht="14.25" customHeight="1">
      <c r="A678" s="1" t="str">
        <f t="shared" si="10"/>
        <v>CP CARGA96022010m12</v>
      </c>
      <c r="B678" s="1">
        <v>0</v>
      </c>
      <c r="C678" s="210">
        <v>1</v>
      </c>
      <c r="D678" s="1">
        <v>0</v>
      </c>
      <c r="E678" t="s">
        <v>326</v>
      </c>
      <c r="F678">
        <v>9602</v>
      </c>
      <c r="G678" s="139">
        <v>2010</v>
      </c>
      <c r="H678" s="306" t="s">
        <v>155</v>
      </c>
      <c r="I678">
        <v>0</v>
      </c>
    </row>
    <row r="679" spans="1:9" ht="14.25" customHeight="1">
      <c r="A679" s="1" t="str">
        <f t="shared" si="10"/>
        <v>CP CARGA96032010m01</v>
      </c>
      <c r="B679" s="1">
        <v>2124.2150000000001</v>
      </c>
      <c r="C679" s="210">
        <v>3</v>
      </c>
      <c r="D679" s="1" t="s">
        <v>8</v>
      </c>
      <c r="E679" t="s">
        <v>326</v>
      </c>
      <c r="F679">
        <v>9603</v>
      </c>
      <c r="G679" s="139">
        <v>2010</v>
      </c>
      <c r="H679" s="306" t="s">
        <v>144</v>
      </c>
      <c r="I679">
        <v>-1</v>
      </c>
    </row>
    <row r="680" spans="1:9" ht="14.25" customHeight="1">
      <c r="A680" s="1" t="str">
        <f t="shared" si="10"/>
        <v>CP CARGA96032010m02</v>
      </c>
      <c r="B680" s="1">
        <v>2124.2150000000001</v>
      </c>
      <c r="C680" s="210">
        <v>3</v>
      </c>
      <c r="D680" s="1" t="s">
        <v>8</v>
      </c>
      <c r="E680" t="s">
        <v>326</v>
      </c>
      <c r="F680">
        <v>9603</v>
      </c>
      <c r="G680" s="139">
        <v>2010</v>
      </c>
      <c r="H680" s="306" t="s">
        <v>145</v>
      </c>
      <c r="I680">
        <v>-1</v>
      </c>
    </row>
    <row r="681" spans="1:9" ht="14.25" customHeight="1">
      <c r="A681" s="1" t="str">
        <f t="shared" si="10"/>
        <v>CP CARGA96032010m03</v>
      </c>
      <c r="B681" s="1">
        <v>2124.2150000000001</v>
      </c>
      <c r="C681" s="210">
        <v>3</v>
      </c>
      <c r="D681" s="1" t="s">
        <v>8</v>
      </c>
      <c r="E681" t="s">
        <v>326</v>
      </c>
      <c r="F681">
        <v>9603</v>
      </c>
      <c r="G681" s="139">
        <v>2010</v>
      </c>
      <c r="H681" s="306" t="s">
        <v>146</v>
      </c>
      <c r="I681">
        <v>-1</v>
      </c>
    </row>
    <row r="682" spans="1:9" ht="14.25" customHeight="1">
      <c r="A682" s="1" t="str">
        <f t="shared" si="10"/>
        <v>CP CARGA96032010m04</v>
      </c>
      <c r="B682" s="1">
        <v>2124.2150000000001</v>
      </c>
      <c r="C682" s="210">
        <v>3</v>
      </c>
      <c r="D682" s="1" t="s">
        <v>8</v>
      </c>
      <c r="E682" t="s">
        <v>326</v>
      </c>
      <c r="F682">
        <v>9603</v>
      </c>
      <c r="G682" s="139">
        <v>2010</v>
      </c>
      <c r="H682" s="306" t="s">
        <v>147</v>
      </c>
      <c r="I682">
        <v>-1</v>
      </c>
    </row>
    <row r="683" spans="1:9" ht="14.25" customHeight="1">
      <c r="A683" s="1" t="str">
        <f t="shared" si="10"/>
        <v>CP CARGA96032010m05</v>
      </c>
      <c r="B683" s="1">
        <v>2124.2150000000001</v>
      </c>
      <c r="C683" s="210">
        <v>3</v>
      </c>
      <c r="D683" s="1" t="s">
        <v>8</v>
      </c>
      <c r="E683" t="s">
        <v>326</v>
      </c>
      <c r="F683">
        <v>9603</v>
      </c>
      <c r="G683" s="139">
        <v>2010</v>
      </c>
      <c r="H683" s="306" t="s">
        <v>148</v>
      </c>
      <c r="I683">
        <v>-1</v>
      </c>
    </row>
    <row r="684" spans="1:9" ht="14.25" customHeight="1">
      <c r="A684" s="1" t="str">
        <f t="shared" si="10"/>
        <v>CP CARGA96032010m06</v>
      </c>
      <c r="B684" s="1">
        <v>2124.2150000000001</v>
      </c>
      <c r="C684" s="210">
        <v>3</v>
      </c>
      <c r="D684" s="1" t="s">
        <v>8</v>
      </c>
      <c r="E684" t="s">
        <v>326</v>
      </c>
      <c r="F684">
        <v>9603</v>
      </c>
      <c r="G684" s="139">
        <v>2010</v>
      </c>
      <c r="H684" s="306" t="s">
        <v>149</v>
      </c>
      <c r="I684">
        <v>-1</v>
      </c>
    </row>
    <row r="685" spans="1:9" ht="14.25" customHeight="1">
      <c r="A685" s="1" t="str">
        <f t="shared" si="10"/>
        <v>CP CARGA96032010m07</v>
      </c>
      <c r="B685" s="1">
        <v>2124.2150000000001</v>
      </c>
      <c r="C685" s="210">
        <v>3</v>
      </c>
      <c r="D685" s="1" t="s">
        <v>8</v>
      </c>
      <c r="E685" t="s">
        <v>326</v>
      </c>
      <c r="F685">
        <v>9603</v>
      </c>
      <c r="G685" s="139">
        <v>2010</v>
      </c>
      <c r="H685" s="306" t="s">
        <v>150</v>
      </c>
      <c r="I685">
        <v>-1</v>
      </c>
    </row>
    <row r="686" spans="1:9" ht="14.25" customHeight="1">
      <c r="A686" s="1" t="str">
        <f t="shared" si="10"/>
        <v>CP CARGA96032010m08</v>
      </c>
      <c r="B686" s="1">
        <v>2124.2150000000001</v>
      </c>
      <c r="C686" s="210">
        <v>3</v>
      </c>
      <c r="D686" s="1" t="s">
        <v>8</v>
      </c>
      <c r="E686" t="s">
        <v>326</v>
      </c>
      <c r="F686">
        <v>9603</v>
      </c>
      <c r="G686" s="139">
        <v>2010</v>
      </c>
      <c r="H686" s="306" t="s">
        <v>151</v>
      </c>
      <c r="I686">
        <v>-1</v>
      </c>
    </row>
    <row r="687" spans="1:9" ht="14.25" customHeight="1">
      <c r="A687" s="1" t="str">
        <f t="shared" si="10"/>
        <v>CP CARGA96032010m09</v>
      </c>
      <c r="B687" s="1">
        <v>2124.2150000000001</v>
      </c>
      <c r="C687" s="210">
        <v>3</v>
      </c>
      <c r="D687" s="1" t="s">
        <v>8</v>
      </c>
      <c r="E687" t="s">
        <v>326</v>
      </c>
      <c r="F687">
        <v>9603</v>
      </c>
      <c r="G687" s="139">
        <v>2010</v>
      </c>
      <c r="H687" s="306" t="s">
        <v>152</v>
      </c>
      <c r="I687">
        <v>-1</v>
      </c>
    </row>
    <row r="688" spans="1:9" ht="14.25" customHeight="1">
      <c r="A688" s="1" t="str">
        <f t="shared" si="10"/>
        <v>CP CARGA96032010m10</v>
      </c>
      <c r="B688" s="1">
        <v>2124.2150000000001</v>
      </c>
      <c r="C688" s="210">
        <v>3</v>
      </c>
      <c r="D688" s="1">
        <v>800.33900000000006</v>
      </c>
      <c r="E688" t="s">
        <v>326</v>
      </c>
      <c r="F688">
        <v>9603</v>
      </c>
      <c r="G688" s="139">
        <v>2010</v>
      </c>
      <c r="H688" s="306" t="s">
        <v>153</v>
      </c>
      <c r="I688">
        <v>800.33900000000006</v>
      </c>
    </row>
    <row r="689" spans="1:9" ht="14.25" customHeight="1">
      <c r="A689" s="1" t="str">
        <f t="shared" si="10"/>
        <v>CP CARGA96032010m11</v>
      </c>
      <c r="B689" s="1">
        <v>2124.2150000000001</v>
      </c>
      <c r="C689" s="210">
        <v>2</v>
      </c>
      <c r="D689" s="1">
        <v>716.15</v>
      </c>
      <c r="E689" t="s">
        <v>326</v>
      </c>
      <c r="F689">
        <v>9603</v>
      </c>
      <c r="G689" s="139">
        <v>2010</v>
      </c>
      <c r="H689" s="306" t="s">
        <v>154</v>
      </c>
      <c r="I689">
        <v>716.15</v>
      </c>
    </row>
    <row r="690" spans="1:9" ht="14.25" customHeight="1">
      <c r="A690" s="1" t="str">
        <f t="shared" si="10"/>
        <v>CP CARGA96032010m12</v>
      </c>
      <c r="B690" s="1">
        <v>2124.2150000000001</v>
      </c>
      <c r="C690" s="210">
        <v>1</v>
      </c>
      <c r="D690" s="1">
        <v>607.726</v>
      </c>
      <c r="E690" t="s">
        <v>326</v>
      </c>
      <c r="F690">
        <v>9603</v>
      </c>
      <c r="G690" s="139">
        <v>2010</v>
      </c>
      <c r="H690" s="306" t="s">
        <v>155</v>
      </c>
      <c r="I690">
        <v>607.726</v>
      </c>
    </row>
    <row r="691" spans="1:9" ht="14.25" customHeight="1">
      <c r="A691" s="1" t="str">
        <f t="shared" si="10"/>
        <v>CP CARGA96042010m01</v>
      </c>
      <c r="B691" s="1">
        <v>468.60499999999996</v>
      </c>
      <c r="C691" s="210">
        <v>3</v>
      </c>
      <c r="D691" s="1" t="s">
        <v>8</v>
      </c>
      <c r="E691" t="s">
        <v>326</v>
      </c>
      <c r="F691">
        <v>9604</v>
      </c>
      <c r="G691" s="139">
        <v>2010</v>
      </c>
      <c r="H691" s="306" t="s">
        <v>144</v>
      </c>
      <c r="I691">
        <v>-1</v>
      </c>
    </row>
    <row r="692" spans="1:9" ht="14.25" customHeight="1">
      <c r="A692" s="1" t="str">
        <f t="shared" si="10"/>
        <v>CP CARGA96042010m02</v>
      </c>
      <c r="B692" s="1">
        <v>468.60499999999996</v>
      </c>
      <c r="C692" s="210">
        <v>3</v>
      </c>
      <c r="D692" s="1" t="s">
        <v>8</v>
      </c>
      <c r="E692" t="s">
        <v>326</v>
      </c>
      <c r="F692">
        <v>9604</v>
      </c>
      <c r="G692" s="139">
        <v>2010</v>
      </c>
      <c r="H692" s="306" t="s">
        <v>145</v>
      </c>
      <c r="I692">
        <v>-1</v>
      </c>
    </row>
    <row r="693" spans="1:9" ht="14.25" customHeight="1">
      <c r="A693" s="1" t="str">
        <f t="shared" si="10"/>
        <v>CP CARGA96042010m03</v>
      </c>
      <c r="B693" s="1">
        <v>468.60499999999996</v>
      </c>
      <c r="C693" s="210">
        <v>3</v>
      </c>
      <c r="D693" s="1" t="s">
        <v>8</v>
      </c>
      <c r="E693" t="s">
        <v>326</v>
      </c>
      <c r="F693">
        <v>9604</v>
      </c>
      <c r="G693" s="139">
        <v>2010</v>
      </c>
      <c r="H693" s="306" t="s">
        <v>146</v>
      </c>
      <c r="I693">
        <v>-1</v>
      </c>
    </row>
    <row r="694" spans="1:9" ht="14.25" customHeight="1">
      <c r="A694" s="1" t="str">
        <f t="shared" si="10"/>
        <v>CP CARGA96042010m04</v>
      </c>
      <c r="B694" s="1">
        <v>468.60499999999996</v>
      </c>
      <c r="C694" s="210">
        <v>3</v>
      </c>
      <c r="D694" s="1" t="s">
        <v>8</v>
      </c>
      <c r="E694" t="s">
        <v>326</v>
      </c>
      <c r="F694">
        <v>9604</v>
      </c>
      <c r="G694" s="139">
        <v>2010</v>
      </c>
      <c r="H694" s="306" t="s">
        <v>147</v>
      </c>
      <c r="I694">
        <v>-1</v>
      </c>
    </row>
    <row r="695" spans="1:9" ht="14.25" customHeight="1">
      <c r="A695" s="1" t="str">
        <f t="shared" si="10"/>
        <v>CP CARGA96042010m05</v>
      </c>
      <c r="B695" s="1">
        <v>468.60499999999996</v>
      </c>
      <c r="C695" s="210">
        <v>3</v>
      </c>
      <c r="D695" s="1" t="s">
        <v>8</v>
      </c>
      <c r="E695" t="s">
        <v>326</v>
      </c>
      <c r="F695">
        <v>9604</v>
      </c>
      <c r="G695" s="139">
        <v>2010</v>
      </c>
      <c r="H695" s="306" t="s">
        <v>148</v>
      </c>
      <c r="I695">
        <v>-1</v>
      </c>
    </row>
    <row r="696" spans="1:9" ht="14.25" customHeight="1">
      <c r="A696" s="1" t="str">
        <f t="shared" si="10"/>
        <v>CP CARGA96042010m06</v>
      </c>
      <c r="B696" s="1">
        <v>468.60499999999996</v>
      </c>
      <c r="C696" s="210">
        <v>3</v>
      </c>
      <c r="D696" s="1" t="s">
        <v>8</v>
      </c>
      <c r="E696" t="s">
        <v>326</v>
      </c>
      <c r="F696">
        <v>9604</v>
      </c>
      <c r="G696" s="139">
        <v>2010</v>
      </c>
      <c r="H696" s="306" t="s">
        <v>149</v>
      </c>
      <c r="I696">
        <v>-1</v>
      </c>
    </row>
    <row r="697" spans="1:9" ht="14.25" customHeight="1">
      <c r="A697" s="1" t="str">
        <f t="shared" si="10"/>
        <v>CP CARGA96042010m07</v>
      </c>
      <c r="B697" s="1">
        <v>468.60499999999996</v>
      </c>
      <c r="C697" s="210">
        <v>3</v>
      </c>
      <c r="D697" s="1" t="s">
        <v>8</v>
      </c>
      <c r="E697" t="s">
        <v>326</v>
      </c>
      <c r="F697">
        <v>9604</v>
      </c>
      <c r="G697" s="139">
        <v>2010</v>
      </c>
      <c r="H697" s="306" t="s">
        <v>150</v>
      </c>
      <c r="I697">
        <v>-1</v>
      </c>
    </row>
    <row r="698" spans="1:9" ht="14.25" customHeight="1">
      <c r="A698" s="1" t="str">
        <f t="shared" si="10"/>
        <v>CP CARGA96042010m08</v>
      </c>
      <c r="B698" s="1">
        <v>468.60499999999996</v>
      </c>
      <c r="C698" s="210">
        <v>3</v>
      </c>
      <c r="D698" s="1" t="s">
        <v>8</v>
      </c>
      <c r="E698" t="s">
        <v>326</v>
      </c>
      <c r="F698">
        <v>9604</v>
      </c>
      <c r="G698" s="139">
        <v>2010</v>
      </c>
      <c r="H698" s="306" t="s">
        <v>151</v>
      </c>
      <c r="I698">
        <v>-1</v>
      </c>
    </row>
    <row r="699" spans="1:9" ht="14.25" customHeight="1">
      <c r="A699" s="1" t="str">
        <f t="shared" si="10"/>
        <v>CP CARGA96042010m09</v>
      </c>
      <c r="B699" s="1">
        <v>468.60499999999996</v>
      </c>
      <c r="C699" s="210">
        <v>3</v>
      </c>
      <c r="D699" s="1" t="s">
        <v>8</v>
      </c>
      <c r="E699" t="s">
        <v>326</v>
      </c>
      <c r="F699">
        <v>9604</v>
      </c>
      <c r="G699" s="139">
        <v>2010</v>
      </c>
      <c r="H699" s="306" t="s">
        <v>152</v>
      </c>
      <c r="I699">
        <v>-1</v>
      </c>
    </row>
    <row r="700" spans="1:9" ht="14.25" customHeight="1">
      <c r="A700" s="1" t="str">
        <f t="shared" si="10"/>
        <v>CP CARGA96042010m10</v>
      </c>
      <c r="B700" s="1">
        <v>468.60499999999996</v>
      </c>
      <c r="C700" s="210">
        <v>3</v>
      </c>
      <c r="D700" s="1">
        <v>178.55</v>
      </c>
      <c r="E700" t="s">
        <v>326</v>
      </c>
      <c r="F700">
        <v>9604</v>
      </c>
      <c r="G700" s="139">
        <v>2010</v>
      </c>
      <c r="H700" s="306" t="s">
        <v>153</v>
      </c>
      <c r="I700">
        <v>178.55</v>
      </c>
    </row>
    <row r="701" spans="1:9" ht="14.25" customHeight="1">
      <c r="A701" s="1" t="str">
        <f t="shared" si="10"/>
        <v>CP CARGA96042010m11</v>
      </c>
      <c r="B701" s="1">
        <v>468.60499999999996</v>
      </c>
      <c r="C701" s="210">
        <v>2</v>
      </c>
      <c r="D701" s="1">
        <v>159.10499999999999</v>
      </c>
      <c r="E701" t="s">
        <v>326</v>
      </c>
      <c r="F701">
        <v>9604</v>
      </c>
      <c r="G701" s="139">
        <v>2010</v>
      </c>
      <c r="H701" s="306" t="s">
        <v>154</v>
      </c>
      <c r="I701">
        <v>159.10499999999999</v>
      </c>
    </row>
    <row r="702" spans="1:9" ht="14.25" customHeight="1">
      <c r="A702" s="1" t="str">
        <f t="shared" si="10"/>
        <v>CP CARGA96042010m12</v>
      </c>
      <c r="B702" s="1">
        <v>468.60499999999996</v>
      </c>
      <c r="C702" s="210">
        <v>1</v>
      </c>
      <c r="D702" s="1">
        <v>130.94999999999999</v>
      </c>
      <c r="E702" t="s">
        <v>326</v>
      </c>
      <c r="F702">
        <v>9604</v>
      </c>
      <c r="G702" s="139">
        <v>2010</v>
      </c>
      <c r="H702" s="306" t="s">
        <v>155</v>
      </c>
      <c r="I702">
        <v>130.94999999999999</v>
      </c>
    </row>
    <row r="703" spans="1:9" ht="14.25" customHeight="1">
      <c r="A703" s="1" t="str">
        <f t="shared" si="10"/>
        <v>CP CARGA96052010m01</v>
      </c>
      <c r="B703" s="1">
        <v>41.771999999999998</v>
      </c>
      <c r="C703" s="210">
        <v>2</v>
      </c>
      <c r="D703" s="1" t="s">
        <v>8</v>
      </c>
      <c r="E703" t="s">
        <v>326</v>
      </c>
      <c r="F703">
        <v>9605</v>
      </c>
      <c r="G703" s="139">
        <v>2010</v>
      </c>
      <c r="H703" s="306" t="s">
        <v>144</v>
      </c>
      <c r="I703">
        <v>-1</v>
      </c>
    </row>
    <row r="704" spans="1:9" ht="14.25" customHeight="1">
      <c r="A704" s="1" t="str">
        <f t="shared" si="10"/>
        <v>CP CARGA96052010m02</v>
      </c>
      <c r="B704" s="1">
        <v>41.771999999999998</v>
      </c>
      <c r="C704" s="210">
        <v>2</v>
      </c>
      <c r="D704" s="1" t="s">
        <v>8</v>
      </c>
      <c r="E704" t="s">
        <v>326</v>
      </c>
      <c r="F704">
        <v>9605</v>
      </c>
      <c r="G704" s="139">
        <v>2010</v>
      </c>
      <c r="H704" s="306" t="s">
        <v>145</v>
      </c>
      <c r="I704">
        <v>-1</v>
      </c>
    </row>
    <row r="705" spans="1:9" ht="14.25" customHeight="1">
      <c r="A705" s="1" t="str">
        <f t="shared" si="10"/>
        <v>CP CARGA96052010m03</v>
      </c>
      <c r="B705" s="1">
        <v>41.771999999999998</v>
      </c>
      <c r="C705" s="210">
        <v>2</v>
      </c>
      <c r="D705" s="1" t="s">
        <v>8</v>
      </c>
      <c r="E705" t="s">
        <v>326</v>
      </c>
      <c r="F705">
        <v>9605</v>
      </c>
      <c r="G705" s="139">
        <v>2010</v>
      </c>
      <c r="H705" s="306" t="s">
        <v>146</v>
      </c>
      <c r="I705">
        <v>-1</v>
      </c>
    </row>
    <row r="706" spans="1:9" ht="14.25" customHeight="1">
      <c r="A706" s="1" t="str">
        <f t="shared" si="10"/>
        <v>CP CARGA96052010m04</v>
      </c>
      <c r="B706" s="1">
        <v>41.771999999999998</v>
      </c>
      <c r="C706" s="210">
        <v>2</v>
      </c>
      <c r="D706" s="1" t="s">
        <v>8</v>
      </c>
      <c r="E706" t="s">
        <v>326</v>
      </c>
      <c r="F706">
        <v>9605</v>
      </c>
      <c r="G706" s="139">
        <v>2010</v>
      </c>
      <c r="H706" s="306" t="s">
        <v>147</v>
      </c>
      <c r="I706">
        <v>-1</v>
      </c>
    </row>
    <row r="707" spans="1:9" ht="14.25" customHeight="1">
      <c r="A707" s="1" t="str">
        <f t="shared" si="10"/>
        <v>CP CARGA96052010m05</v>
      </c>
      <c r="B707" s="1">
        <v>41.771999999999998</v>
      </c>
      <c r="C707" s="210">
        <v>2</v>
      </c>
      <c r="D707" s="1" t="s">
        <v>8</v>
      </c>
      <c r="E707" t="s">
        <v>326</v>
      </c>
      <c r="F707">
        <v>9605</v>
      </c>
      <c r="G707" s="139">
        <v>2010</v>
      </c>
      <c r="H707" s="306" t="s">
        <v>148</v>
      </c>
      <c r="I707">
        <v>-1</v>
      </c>
    </row>
    <row r="708" spans="1:9" ht="14.25" customHeight="1">
      <c r="A708" s="1" t="str">
        <f t="shared" si="10"/>
        <v>CP CARGA96052010m06</v>
      </c>
      <c r="B708" s="1">
        <v>41.771999999999998</v>
      </c>
      <c r="C708" s="210">
        <v>2</v>
      </c>
      <c r="D708" s="1" t="s">
        <v>8</v>
      </c>
      <c r="E708" t="s">
        <v>326</v>
      </c>
      <c r="F708">
        <v>9605</v>
      </c>
      <c r="G708" s="139">
        <v>2010</v>
      </c>
      <c r="H708" s="306" t="s">
        <v>149</v>
      </c>
      <c r="I708">
        <v>-1</v>
      </c>
    </row>
    <row r="709" spans="1:9" ht="14.25" customHeight="1">
      <c r="A709" s="1" t="str">
        <f t="shared" si="10"/>
        <v>CP CARGA96052010m07</v>
      </c>
      <c r="B709" s="1">
        <v>41.771999999999998</v>
      </c>
      <c r="C709" s="210">
        <v>2</v>
      </c>
      <c r="D709" s="1" t="s">
        <v>8</v>
      </c>
      <c r="E709" t="s">
        <v>326</v>
      </c>
      <c r="F709">
        <v>9605</v>
      </c>
      <c r="G709" s="139">
        <v>2010</v>
      </c>
      <c r="H709" s="306" t="s">
        <v>150</v>
      </c>
      <c r="I709">
        <v>-1</v>
      </c>
    </row>
    <row r="710" spans="1:9" ht="14.25" customHeight="1">
      <c r="A710" s="1" t="str">
        <f t="shared" si="10"/>
        <v>CP CARGA96052010m08</v>
      </c>
      <c r="B710" s="1">
        <v>41.771999999999998</v>
      </c>
      <c r="C710" s="210">
        <v>2</v>
      </c>
      <c r="D710" s="1" t="s">
        <v>8</v>
      </c>
      <c r="E710" t="s">
        <v>326</v>
      </c>
      <c r="F710">
        <v>9605</v>
      </c>
      <c r="G710" s="139">
        <v>2010</v>
      </c>
      <c r="H710" s="306" t="s">
        <v>151</v>
      </c>
      <c r="I710">
        <v>-1</v>
      </c>
    </row>
    <row r="711" spans="1:9" ht="14.25" customHeight="1">
      <c r="A711" s="1" t="str">
        <f t="shared" si="10"/>
        <v>CP CARGA96052010m09</v>
      </c>
      <c r="B711" s="1">
        <v>41.771999999999998</v>
      </c>
      <c r="C711" s="210">
        <v>2</v>
      </c>
      <c r="D711" s="1" t="s">
        <v>8</v>
      </c>
      <c r="E711" t="s">
        <v>326</v>
      </c>
      <c r="F711">
        <v>9605</v>
      </c>
      <c r="G711" s="139">
        <v>2010</v>
      </c>
      <c r="H711" s="306" t="s">
        <v>152</v>
      </c>
      <c r="I711">
        <v>-1</v>
      </c>
    </row>
    <row r="712" spans="1:9" ht="14.25" customHeight="1">
      <c r="A712" s="1" t="str">
        <f t="shared" ref="A712:A775" si="11">TRIM(E712&amp;F712&amp;G712&amp;H712)</f>
        <v>CP CARGA96052010m10</v>
      </c>
      <c r="B712" s="1">
        <v>41.771999999999998</v>
      </c>
      <c r="C712" s="210">
        <v>2</v>
      </c>
      <c r="D712" s="1" t="s">
        <v>8</v>
      </c>
      <c r="E712" t="s">
        <v>326</v>
      </c>
      <c r="F712">
        <v>9605</v>
      </c>
      <c r="G712" s="139">
        <v>2010</v>
      </c>
      <c r="H712" s="306" t="s">
        <v>153</v>
      </c>
      <c r="I712">
        <v>-1</v>
      </c>
    </row>
    <row r="713" spans="1:9" ht="14.25" customHeight="1">
      <c r="A713" s="1" t="str">
        <f t="shared" si="11"/>
        <v>CP CARGA96052010m11</v>
      </c>
      <c r="B713" s="1">
        <v>41.771999999999998</v>
      </c>
      <c r="C713" s="210">
        <v>2</v>
      </c>
      <c r="D713" s="1">
        <v>19.568999999999999</v>
      </c>
      <c r="E713" t="s">
        <v>326</v>
      </c>
      <c r="F713">
        <v>9605</v>
      </c>
      <c r="G713" s="139">
        <v>2010</v>
      </c>
      <c r="H713" s="306" t="s">
        <v>154</v>
      </c>
      <c r="I713">
        <v>19.568999999999999</v>
      </c>
    </row>
    <row r="714" spans="1:9" ht="14.25" customHeight="1">
      <c r="A714" s="1" t="str">
        <f t="shared" si="11"/>
        <v>CP CARGA96052010m12</v>
      </c>
      <c r="B714" s="1">
        <v>41.771999999999998</v>
      </c>
      <c r="C714" s="210">
        <v>1</v>
      </c>
      <c r="D714" s="1">
        <v>22.202999999999999</v>
      </c>
      <c r="E714" t="s">
        <v>326</v>
      </c>
      <c r="F714">
        <v>9605</v>
      </c>
      <c r="G714" s="139">
        <v>2010</v>
      </c>
      <c r="H714" s="306" t="s">
        <v>155</v>
      </c>
      <c r="I714">
        <v>22.202999999999999</v>
      </c>
    </row>
    <row r="715" spans="1:9" ht="14.25" customHeight="1">
      <c r="A715" s="1" t="str">
        <f t="shared" si="11"/>
        <v>CP CARGA96062010m01</v>
      </c>
      <c r="B715" s="1">
        <v>11.594999999999999</v>
      </c>
      <c r="C715" s="210">
        <v>2</v>
      </c>
      <c r="D715" s="1" t="s">
        <v>8</v>
      </c>
      <c r="E715" t="s">
        <v>326</v>
      </c>
      <c r="F715">
        <v>9606</v>
      </c>
      <c r="G715" s="139">
        <v>2010</v>
      </c>
      <c r="H715" s="306" t="s">
        <v>144</v>
      </c>
      <c r="I715">
        <v>-1</v>
      </c>
    </row>
    <row r="716" spans="1:9" ht="14.25" customHeight="1">
      <c r="A716" s="1" t="str">
        <f t="shared" si="11"/>
        <v>CP CARGA96062010m02</v>
      </c>
      <c r="B716" s="1">
        <v>11.594999999999999</v>
      </c>
      <c r="C716" s="210">
        <v>2</v>
      </c>
      <c r="D716" s="1" t="s">
        <v>8</v>
      </c>
      <c r="E716" t="s">
        <v>326</v>
      </c>
      <c r="F716">
        <v>9606</v>
      </c>
      <c r="G716" s="139">
        <v>2010</v>
      </c>
      <c r="H716" s="306" t="s">
        <v>145</v>
      </c>
      <c r="I716">
        <v>-1</v>
      </c>
    </row>
    <row r="717" spans="1:9" ht="14.25" customHeight="1">
      <c r="A717" s="1" t="str">
        <f t="shared" si="11"/>
        <v>CP CARGA96062010m03</v>
      </c>
      <c r="B717" s="1">
        <v>11.594999999999999</v>
      </c>
      <c r="C717" s="210">
        <v>2</v>
      </c>
      <c r="D717" s="1" t="s">
        <v>8</v>
      </c>
      <c r="E717" t="s">
        <v>326</v>
      </c>
      <c r="F717">
        <v>9606</v>
      </c>
      <c r="G717" s="139">
        <v>2010</v>
      </c>
      <c r="H717" s="306" t="s">
        <v>146</v>
      </c>
      <c r="I717">
        <v>-1</v>
      </c>
    </row>
    <row r="718" spans="1:9" ht="14.25" customHeight="1">
      <c r="A718" s="1" t="str">
        <f t="shared" si="11"/>
        <v>CP CARGA96062010m04</v>
      </c>
      <c r="B718" s="1">
        <v>11.594999999999999</v>
      </c>
      <c r="C718" s="210">
        <v>2</v>
      </c>
      <c r="D718" s="1" t="s">
        <v>8</v>
      </c>
      <c r="E718" t="s">
        <v>326</v>
      </c>
      <c r="F718">
        <v>9606</v>
      </c>
      <c r="G718" s="139">
        <v>2010</v>
      </c>
      <c r="H718" s="306" t="s">
        <v>147</v>
      </c>
      <c r="I718">
        <v>-1</v>
      </c>
    </row>
    <row r="719" spans="1:9" ht="14.25" customHeight="1">
      <c r="A719" s="1" t="str">
        <f t="shared" si="11"/>
        <v>CP CARGA96062010m05</v>
      </c>
      <c r="B719" s="1">
        <v>11.594999999999999</v>
      </c>
      <c r="C719" s="210">
        <v>2</v>
      </c>
      <c r="D719" s="1" t="s">
        <v>8</v>
      </c>
      <c r="E719" t="s">
        <v>326</v>
      </c>
      <c r="F719">
        <v>9606</v>
      </c>
      <c r="G719" s="139">
        <v>2010</v>
      </c>
      <c r="H719" s="306" t="s">
        <v>148</v>
      </c>
      <c r="I719">
        <v>-1</v>
      </c>
    </row>
    <row r="720" spans="1:9" ht="14.25" customHeight="1">
      <c r="A720" s="1" t="str">
        <f t="shared" si="11"/>
        <v>CP CARGA96062010m06</v>
      </c>
      <c r="B720" s="1">
        <v>11.594999999999999</v>
      </c>
      <c r="C720" s="210">
        <v>2</v>
      </c>
      <c r="D720" s="1" t="s">
        <v>8</v>
      </c>
      <c r="E720" t="s">
        <v>326</v>
      </c>
      <c r="F720">
        <v>9606</v>
      </c>
      <c r="G720" s="139">
        <v>2010</v>
      </c>
      <c r="H720" s="306" t="s">
        <v>149</v>
      </c>
      <c r="I720">
        <v>-1</v>
      </c>
    </row>
    <row r="721" spans="1:9" ht="14.25" customHeight="1">
      <c r="A721" s="1" t="str">
        <f t="shared" si="11"/>
        <v>CP CARGA96062010m07</v>
      </c>
      <c r="B721" s="1">
        <v>11.594999999999999</v>
      </c>
      <c r="C721" s="210">
        <v>2</v>
      </c>
      <c r="D721" s="1" t="s">
        <v>8</v>
      </c>
      <c r="E721" t="s">
        <v>326</v>
      </c>
      <c r="F721">
        <v>9606</v>
      </c>
      <c r="G721" s="139">
        <v>2010</v>
      </c>
      <c r="H721" s="306" t="s">
        <v>150</v>
      </c>
      <c r="I721">
        <v>-1</v>
      </c>
    </row>
    <row r="722" spans="1:9" ht="14.25" customHeight="1">
      <c r="A722" s="1" t="str">
        <f t="shared" si="11"/>
        <v>CP CARGA96062010m08</v>
      </c>
      <c r="B722" s="1">
        <v>11.594999999999999</v>
      </c>
      <c r="C722" s="210">
        <v>2</v>
      </c>
      <c r="D722" s="1" t="s">
        <v>8</v>
      </c>
      <c r="E722" t="s">
        <v>326</v>
      </c>
      <c r="F722">
        <v>9606</v>
      </c>
      <c r="G722" s="139">
        <v>2010</v>
      </c>
      <c r="H722" s="306" t="s">
        <v>151</v>
      </c>
      <c r="I722">
        <v>-1</v>
      </c>
    </row>
    <row r="723" spans="1:9" ht="14.25" customHeight="1">
      <c r="A723" s="1" t="str">
        <f t="shared" si="11"/>
        <v>CP CARGA96062010m09</v>
      </c>
      <c r="B723" s="1">
        <v>11.594999999999999</v>
      </c>
      <c r="C723" s="210">
        <v>2</v>
      </c>
      <c r="D723" s="1" t="s">
        <v>8</v>
      </c>
      <c r="E723" t="s">
        <v>326</v>
      </c>
      <c r="F723">
        <v>9606</v>
      </c>
      <c r="G723" s="139">
        <v>2010</v>
      </c>
      <c r="H723" s="306" t="s">
        <v>152</v>
      </c>
      <c r="I723">
        <v>-1</v>
      </c>
    </row>
    <row r="724" spans="1:9" ht="14.25" customHeight="1">
      <c r="A724" s="1" t="str">
        <f t="shared" si="11"/>
        <v>CP CARGA96062010m10</v>
      </c>
      <c r="B724" s="1">
        <v>11.594999999999999</v>
      </c>
      <c r="C724" s="210">
        <v>2</v>
      </c>
      <c r="D724" s="1" t="s">
        <v>8</v>
      </c>
      <c r="E724" t="s">
        <v>326</v>
      </c>
      <c r="F724">
        <v>9606</v>
      </c>
      <c r="G724" s="139">
        <v>2010</v>
      </c>
      <c r="H724" s="306" t="s">
        <v>153</v>
      </c>
      <c r="I724">
        <v>-1</v>
      </c>
    </row>
    <row r="725" spans="1:9" ht="14.25" customHeight="1">
      <c r="A725" s="1" t="str">
        <f t="shared" si="11"/>
        <v>CP CARGA96062010m11</v>
      </c>
      <c r="B725" s="1">
        <v>11.594999999999999</v>
      </c>
      <c r="C725" s="210">
        <v>2</v>
      </c>
      <c r="D725" s="1">
        <v>5.58</v>
      </c>
      <c r="E725" t="s">
        <v>326</v>
      </c>
      <c r="F725">
        <v>9606</v>
      </c>
      <c r="G725" s="139">
        <v>2010</v>
      </c>
      <c r="H725" s="306" t="s">
        <v>154</v>
      </c>
      <c r="I725">
        <v>5.58</v>
      </c>
    </row>
    <row r="726" spans="1:9" ht="14.25" customHeight="1">
      <c r="A726" s="1" t="str">
        <f t="shared" si="11"/>
        <v>CP CARGA96062010m12</v>
      </c>
      <c r="B726" s="1">
        <v>11.594999999999999</v>
      </c>
      <c r="C726" s="210">
        <v>1</v>
      </c>
      <c r="D726" s="1">
        <v>6.0149999999999997</v>
      </c>
      <c r="E726" t="s">
        <v>326</v>
      </c>
      <c r="F726">
        <v>9606</v>
      </c>
      <c r="G726" s="139">
        <v>2010</v>
      </c>
      <c r="H726" s="306" t="s">
        <v>155</v>
      </c>
      <c r="I726">
        <v>6.0149999999999997</v>
      </c>
    </row>
    <row r="727" spans="1:9" ht="14.25" customHeight="1">
      <c r="A727" s="1" t="str">
        <f t="shared" si="11"/>
        <v>EVR96012010m01</v>
      </c>
      <c r="B727" s="1">
        <v>0</v>
      </c>
      <c r="C727" s="210">
        <v>12</v>
      </c>
      <c r="D727" s="1">
        <v>0</v>
      </c>
      <c r="E727" t="s">
        <v>47</v>
      </c>
      <c r="F727">
        <v>9601</v>
      </c>
      <c r="G727" s="139">
        <v>2010</v>
      </c>
      <c r="H727" s="306" t="s">
        <v>144</v>
      </c>
      <c r="I727">
        <v>0</v>
      </c>
    </row>
    <row r="728" spans="1:9" ht="14.25" customHeight="1">
      <c r="A728" s="1" t="str">
        <f t="shared" si="11"/>
        <v>EVR96012010m02</v>
      </c>
      <c r="B728" s="1">
        <v>0</v>
      </c>
      <c r="C728" s="210">
        <v>11</v>
      </c>
      <c r="D728" s="1">
        <v>0</v>
      </c>
      <c r="E728" t="s">
        <v>47</v>
      </c>
      <c r="F728">
        <v>9601</v>
      </c>
      <c r="G728" s="139">
        <v>2010</v>
      </c>
      <c r="H728" s="306" t="s">
        <v>145</v>
      </c>
      <c r="I728">
        <v>0</v>
      </c>
    </row>
    <row r="729" spans="1:9" ht="14.25" customHeight="1">
      <c r="A729" s="1" t="str">
        <f t="shared" si="11"/>
        <v>EVR96012010m03</v>
      </c>
      <c r="B729" s="1">
        <v>0</v>
      </c>
      <c r="C729" s="210">
        <v>10</v>
      </c>
      <c r="D729" s="1">
        <v>0</v>
      </c>
      <c r="E729" t="s">
        <v>47</v>
      </c>
      <c r="F729">
        <v>9601</v>
      </c>
      <c r="G729" s="139">
        <v>2010</v>
      </c>
      <c r="H729" s="306" t="s">
        <v>146</v>
      </c>
      <c r="I729">
        <v>0</v>
      </c>
    </row>
    <row r="730" spans="1:9" ht="14.25" customHeight="1">
      <c r="A730" s="1" t="str">
        <f t="shared" si="11"/>
        <v>EVR96012010m04</v>
      </c>
      <c r="B730" s="1">
        <v>0</v>
      </c>
      <c r="C730" s="210">
        <v>9</v>
      </c>
      <c r="D730" s="1">
        <v>0</v>
      </c>
      <c r="E730" t="s">
        <v>47</v>
      </c>
      <c r="F730">
        <v>9601</v>
      </c>
      <c r="G730" s="139">
        <v>2010</v>
      </c>
      <c r="H730" s="306" t="s">
        <v>147</v>
      </c>
      <c r="I730">
        <v>0</v>
      </c>
    </row>
    <row r="731" spans="1:9" ht="14.25" customHeight="1">
      <c r="A731" s="1" t="str">
        <f t="shared" si="11"/>
        <v>EVR96012010m05</v>
      </c>
      <c r="B731" s="1">
        <v>0</v>
      </c>
      <c r="C731" s="210">
        <v>8</v>
      </c>
      <c r="D731" s="1">
        <v>0</v>
      </c>
      <c r="E731" t="s">
        <v>47</v>
      </c>
      <c r="F731">
        <v>9601</v>
      </c>
      <c r="G731" s="139">
        <v>2010</v>
      </c>
      <c r="H731" s="306" t="s">
        <v>148</v>
      </c>
      <c r="I731">
        <v>0</v>
      </c>
    </row>
    <row r="732" spans="1:9" ht="14.25" customHeight="1">
      <c r="A732" s="1" t="str">
        <f t="shared" si="11"/>
        <v>EVR96012010m06</v>
      </c>
      <c r="B732" s="1">
        <v>0</v>
      </c>
      <c r="C732" s="210">
        <v>7</v>
      </c>
      <c r="D732" s="1">
        <v>0</v>
      </c>
      <c r="E732" t="s">
        <v>47</v>
      </c>
      <c r="F732">
        <v>9601</v>
      </c>
      <c r="G732" s="139">
        <v>2010</v>
      </c>
      <c r="H732" s="306" t="s">
        <v>149</v>
      </c>
      <c r="I732">
        <v>0</v>
      </c>
    </row>
    <row r="733" spans="1:9" ht="14.25" customHeight="1">
      <c r="A733" s="1" t="str">
        <f t="shared" si="11"/>
        <v>EVR96012010m07</v>
      </c>
      <c r="B733" s="1">
        <v>0</v>
      </c>
      <c r="C733" s="210">
        <v>6</v>
      </c>
      <c r="D733" s="1">
        <v>0</v>
      </c>
      <c r="E733" t="s">
        <v>47</v>
      </c>
      <c r="F733">
        <v>9601</v>
      </c>
      <c r="G733" s="139">
        <v>2010</v>
      </c>
      <c r="H733" s="306" t="s">
        <v>150</v>
      </c>
      <c r="I733">
        <v>0</v>
      </c>
    </row>
    <row r="734" spans="1:9" ht="14.25" customHeight="1">
      <c r="A734" s="1" t="str">
        <f t="shared" si="11"/>
        <v>EVR96012010m08</v>
      </c>
      <c r="B734" s="1">
        <v>0</v>
      </c>
      <c r="C734" s="210">
        <v>5</v>
      </c>
      <c r="D734" s="1">
        <v>0</v>
      </c>
      <c r="E734" t="s">
        <v>47</v>
      </c>
      <c r="F734">
        <v>9601</v>
      </c>
      <c r="G734" s="139">
        <v>2010</v>
      </c>
      <c r="H734" s="306" t="s">
        <v>151</v>
      </c>
      <c r="I734">
        <v>0</v>
      </c>
    </row>
    <row r="735" spans="1:9" ht="14.25" customHeight="1">
      <c r="A735" s="1" t="str">
        <f t="shared" si="11"/>
        <v>EVR96012010m09</v>
      </c>
      <c r="B735" s="1">
        <v>0</v>
      </c>
      <c r="C735" s="210">
        <v>4</v>
      </c>
      <c r="D735" s="1">
        <v>0</v>
      </c>
      <c r="E735" t="s">
        <v>47</v>
      </c>
      <c r="F735">
        <v>9601</v>
      </c>
      <c r="G735" s="139">
        <v>2010</v>
      </c>
      <c r="H735" s="306" t="s">
        <v>152</v>
      </c>
      <c r="I735">
        <v>0</v>
      </c>
    </row>
    <row r="736" spans="1:9" ht="14.25" customHeight="1">
      <c r="A736" s="1" t="str">
        <f t="shared" si="11"/>
        <v>EVR96012010m10</v>
      </c>
      <c r="B736" s="1">
        <v>0</v>
      </c>
      <c r="C736" s="210">
        <v>3</v>
      </c>
      <c r="D736" s="1">
        <v>0</v>
      </c>
      <c r="E736" t="s">
        <v>47</v>
      </c>
      <c r="F736">
        <v>9601</v>
      </c>
      <c r="G736" s="139">
        <v>2010</v>
      </c>
      <c r="H736" s="306" t="s">
        <v>153</v>
      </c>
      <c r="I736">
        <v>0</v>
      </c>
    </row>
    <row r="737" spans="1:9" ht="14.25" customHeight="1">
      <c r="A737" s="1" t="str">
        <f t="shared" si="11"/>
        <v>EVR96012010m11</v>
      </c>
      <c r="B737" s="1">
        <v>0</v>
      </c>
      <c r="C737" s="210">
        <v>2</v>
      </c>
      <c r="D737" s="1">
        <v>0</v>
      </c>
      <c r="E737" t="s">
        <v>47</v>
      </c>
      <c r="F737">
        <v>9601</v>
      </c>
      <c r="G737" s="139">
        <v>2010</v>
      </c>
      <c r="H737" s="306" t="s">
        <v>154</v>
      </c>
      <c r="I737">
        <v>0</v>
      </c>
    </row>
    <row r="738" spans="1:9" ht="14.25" customHeight="1">
      <c r="A738" s="1" t="str">
        <f t="shared" si="11"/>
        <v>EVR96012010m12</v>
      </c>
      <c r="B738" s="1">
        <v>0</v>
      </c>
      <c r="C738" s="210">
        <v>1</v>
      </c>
      <c r="D738" s="1">
        <v>0</v>
      </c>
      <c r="E738" t="s">
        <v>47</v>
      </c>
      <c r="F738">
        <v>9601</v>
      </c>
      <c r="G738" s="139">
        <v>2010</v>
      </c>
      <c r="H738" s="306" t="s">
        <v>155</v>
      </c>
      <c r="I738">
        <v>0</v>
      </c>
    </row>
    <row r="739" spans="1:9" ht="14.25" customHeight="1">
      <c r="A739" s="1" t="str">
        <f t="shared" si="11"/>
        <v>EVR96022010m01</v>
      </c>
      <c r="B739" s="1">
        <v>0</v>
      </c>
      <c r="C739" s="210">
        <v>12</v>
      </c>
      <c r="D739" s="1">
        <v>0</v>
      </c>
      <c r="E739" t="s">
        <v>47</v>
      </c>
      <c r="F739">
        <v>9602</v>
      </c>
      <c r="G739" s="139">
        <v>2010</v>
      </c>
      <c r="H739" s="306" t="s">
        <v>144</v>
      </c>
      <c r="I739">
        <v>0</v>
      </c>
    </row>
    <row r="740" spans="1:9" ht="14.25" customHeight="1">
      <c r="A740" s="1" t="str">
        <f t="shared" si="11"/>
        <v>EVR96022010m02</v>
      </c>
      <c r="B740" s="1">
        <v>0</v>
      </c>
      <c r="C740" s="210">
        <v>11</v>
      </c>
      <c r="D740" s="1">
        <v>0</v>
      </c>
      <c r="E740" t="s">
        <v>47</v>
      </c>
      <c r="F740">
        <v>9602</v>
      </c>
      <c r="G740" s="139">
        <v>2010</v>
      </c>
      <c r="H740" s="306" t="s">
        <v>145</v>
      </c>
      <c r="I740">
        <v>0</v>
      </c>
    </row>
    <row r="741" spans="1:9" ht="14.25" customHeight="1">
      <c r="A741" s="1" t="str">
        <f t="shared" si="11"/>
        <v>EVR96022010m03</v>
      </c>
      <c r="B741" s="1">
        <v>0</v>
      </c>
      <c r="C741" s="210">
        <v>10</v>
      </c>
      <c r="D741" s="1">
        <v>0</v>
      </c>
      <c r="E741" t="s">
        <v>47</v>
      </c>
      <c r="F741">
        <v>9602</v>
      </c>
      <c r="G741" s="139">
        <v>2010</v>
      </c>
      <c r="H741" s="306" t="s">
        <v>146</v>
      </c>
      <c r="I741">
        <v>0</v>
      </c>
    </row>
    <row r="742" spans="1:9" ht="14.25" customHeight="1">
      <c r="A742" s="1" t="str">
        <f t="shared" si="11"/>
        <v>EVR96022010m04</v>
      </c>
      <c r="B742" s="1">
        <v>0</v>
      </c>
      <c r="C742" s="210">
        <v>9</v>
      </c>
      <c r="D742" s="1">
        <v>0</v>
      </c>
      <c r="E742" t="s">
        <v>47</v>
      </c>
      <c r="F742">
        <v>9602</v>
      </c>
      <c r="G742" s="139">
        <v>2010</v>
      </c>
      <c r="H742" s="306" t="s">
        <v>147</v>
      </c>
      <c r="I742">
        <v>0</v>
      </c>
    </row>
    <row r="743" spans="1:9" ht="14.25" customHeight="1">
      <c r="A743" s="1" t="str">
        <f t="shared" si="11"/>
        <v>EVR96022010m05</v>
      </c>
      <c r="B743" s="1">
        <v>0</v>
      </c>
      <c r="C743" s="210">
        <v>8</v>
      </c>
      <c r="D743" s="1">
        <v>0</v>
      </c>
      <c r="E743" t="s">
        <v>47</v>
      </c>
      <c r="F743">
        <v>9602</v>
      </c>
      <c r="G743" s="139">
        <v>2010</v>
      </c>
      <c r="H743" s="306" t="s">
        <v>148</v>
      </c>
      <c r="I743">
        <v>0</v>
      </c>
    </row>
    <row r="744" spans="1:9" ht="14.25" customHeight="1">
      <c r="A744" s="1" t="str">
        <f t="shared" si="11"/>
        <v>EVR96022010m06</v>
      </c>
      <c r="B744" s="1">
        <v>0</v>
      </c>
      <c r="C744" s="210">
        <v>7</v>
      </c>
      <c r="D744" s="1">
        <v>0</v>
      </c>
      <c r="E744" t="s">
        <v>47</v>
      </c>
      <c r="F744">
        <v>9602</v>
      </c>
      <c r="G744" s="139">
        <v>2010</v>
      </c>
      <c r="H744" s="306" t="s">
        <v>149</v>
      </c>
      <c r="I744">
        <v>0</v>
      </c>
    </row>
    <row r="745" spans="1:9" ht="14.25" customHeight="1">
      <c r="A745" s="1" t="str">
        <f t="shared" si="11"/>
        <v>EVR96022010m07</v>
      </c>
      <c r="B745" s="1">
        <v>0</v>
      </c>
      <c r="C745" s="210">
        <v>6</v>
      </c>
      <c r="D745" s="1">
        <v>0</v>
      </c>
      <c r="E745" t="s">
        <v>47</v>
      </c>
      <c r="F745">
        <v>9602</v>
      </c>
      <c r="G745" s="139">
        <v>2010</v>
      </c>
      <c r="H745" s="306" t="s">
        <v>150</v>
      </c>
      <c r="I745">
        <v>0</v>
      </c>
    </row>
    <row r="746" spans="1:9" ht="14.25" customHeight="1">
      <c r="A746" s="1" t="str">
        <f t="shared" si="11"/>
        <v>EVR96022010m08</v>
      </c>
      <c r="B746" s="1">
        <v>0</v>
      </c>
      <c r="C746" s="210">
        <v>5</v>
      </c>
      <c r="D746" s="1">
        <v>0</v>
      </c>
      <c r="E746" t="s">
        <v>47</v>
      </c>
      <c r="F746">
        <v>9602</v>
      </c>
      <c r="G746" s="139">
        <v>2010</v>
      </c>
      <c r="H746" s="306" t="s">
        <v>151</v>
      </c>
      <c r="I746">
        <v>0</v>
      </c>
    </row>
    <row r="747" spans="1:9" ht="14.25" customHeight="1">
      <c r="A747" s="1" t="str">
        <f t="shared" si="11"/>
        <v>EVR96022010m09</v>
      </c>
      <c r="B747" s="1">
        <v>0</v>
      </c>
      <c r="C747" s="210">
        <v>4</v>
      </c>
      <c r="D747" s="1">
        <v>0</v>
      </c>
      <c r="E747" t="s">
        <v>47</v>
      </c>
      <c r="F747">
        <v>9602</v>
      </c>
      <c r="G747" s="139">
        <v>2010</v>
      </c>
      <c r="H747" s="306" t="s">
        <v>152</v>
      </c>
      <c r="I747">
        <v>0</v>
      </c>
    </row>
    <row r="748" spans="1:9" ht="14.25" customHeight="1">
      <c r="A748" s="1" t="str">
        <f t="shared" si="11"/>
        <v>EVR96022010m10</v>
      </c>
      <c r="B748" s="1">
        <v>0</v>
      </c>
      <c r="C748" s="210">
        <v>3</v>
      </c>
      <c r="D748" s="1">
        <v>0</v>
      </c>
      <c r="E748" t="s">
        <v>47</v>
      </c>
      <c r="F748">
        <v>9602</v>
      </c>
      <c r="G748" s="139">
        <v>2010</v>
      </c>
      <c r="H748" s="306" t="s">
        <v>153</v>
      </c>
      <c r="I748">
        <v>0</v>
      </c>
    </row>
    <row r="749" spans="1:9" ht="14.25" customHeight="1">
      <c r="A749" s="1" t="str">
        <f t="shared" si="11"/>
        <v>EVR96022010m11</v>
      </c>
      <c r="B749" s="1">
        <v>0</v>
      </c>
      <c r="C749" s="210">
        <v>2</v>
      </c>
      <c r="D749" s="1">
        <v>0</v>
      </c>
      <c r="E749" t="s">
        <v>47</v>
      </c>
      <c r="F749">
        <v>9602</v>
      </c>
      <c r="G749" s="139">
        <v>2010</v>
      </c>
      <c r="H749" s="306" t="s">
        <v>154</v>
      </c>
      <c r="I749">
        <v>0</v>
      </c>
    </row>
    <row r="750" spans="1:9" ht="14.25" customHeight="1">
      <c r="A750" s="1" t="str">
        <f t="shared" si="11"/>
        <v>EVR96022010m12</v>
      </c>
      <c r="B750" s="1">
        <v>0</v>
      </c>
      <c r="C750" s="210">
        <v>1</v>
      </c>
      <c r="D750" s="1">
        <v>0</v>
      </c>
      <c r="E750" t="s">
        <v>47</v>
      </c>
      <c r="F750">
        <v>9602</v>
      </c>
      <c r="G750" s="139">
        <v>2010</v>
      </c>
      <c r="H750" s="306" t="s">
        <v>155</v>
      </c>
      <c r="I750">
        <v>0</v>
      </c>
    </row>
    <row r="751" spans="1:9" ht="14.25" customHeight="1">
      <c r="A751" s="1" t="str">
        <f t="shared" si="11"/>
        <v>EVR96032010m01</v>
      </c>
      <c r="B751" s="1">
        <v>29632</v>
      </c>
      <c r="C751" s="210">
        <v>12</v>
      </c>
      <c r="D751" s="1">
        <v>2812</v>
      </c>
      <c r="E751" t="s">
        <v>47</v>
      </c>
      <c r="F751">
        <v>9603</v>
      </c>
      <c r="G751" s="139">
        <v>2010</v>
      </c>
      <c r="H751" s="306" t="s">
        <v>144</v>
      </c>
      <c r="I751">
        <v>2812</v>
      </c>
    </row>
    <row r="752" spans="1:9" ht="14.25" customHeight="1">
      <c r="A752" s="1" t="str">
        <f t="shared" si="11"/>
        <v>EVR96032010m02</v>
      </c>
      <c r="B752" s="1">
        <v>29632</v>
      </c>
      <c r="C752" s="210">
        <v>11</v>
      </c>
      <c r="D752" s="1">
        <v>2707</v>
      </c>
      <c r="E752" t="s">
        <v>47</v>
      </c>
      <c r="F752">
        <v>9603</v>
      </c>
      <c r="G752" s="139">
        <v>2010</v>
      </c>
      <c r="H752" s="306" t="s">
        <v>145</v>
      </c>
      <c r="I752">
        <v>2707</v>
      </c>
    </row>
    <row r="753" spans="1:9" ht="14.25" customHeight="1">
      <c r="A753" s="1" t="str">
        <f t="shared" si="11"/>
        <v>EVR96032010m03</v>
      </c>
      <c r="B753" s="1">
        <v>29632</v>
      </c>
      <c r="C753" s="210">
        <v>10</v>
      </c>
      <c r="D753" s="1">
        <v>2699</v>
      </c>
      <c r="E753" t="s">
        <v>47</v>
      </c>
      <c r="F753">
        <v>9603</v>
      </c>
      <c r="G753" s="139">
        <v>2010</v>
      </c>
      <c r="H753" s="306" t="s">
        <v>146</v>
      </c>
      <c r="I753">
        <v>2699</v>
      </c>
    </row>
    <row r="754" spans="1:9" ht="14.25" customHeight="1">
      <c r="A754" s="1" t="str">
        <f t="shared" si="11"/>
        <v>EVR96032010m04</v>
      </c>
      <c r="B754" s="1">
        <v>29632</v>
      </c>
      <c r="C754" s="210">
        <v>9</v>
      </c>
      <c r="D754" s="1">
        <v>2404</v>
      </c>
      <c r="E754" t="s">
        <v>47</v>
      </c>
      <c r="F754">
        <v>9603</v>
      </c>
      <c r="G754" s="139">
        <v>2010</v>
      </c>
      <c r="H754" s="306" t="s">
        <v>147</v>
      </c>
      <c r="I754">
        <v>2404</v>
      </c>
    </row>
    <row r="755" spans="1:9" ht="14.25" customHeight="1">
      <c r="A755" s="1" t="str">
        <f t="shared" si="11"/>
        <v>EVR96032010m05</v>
      </c>
      <c r="B755" s="1">
        <v>29632</v>
      </c>
      <c r="C755" s="210">
        <v>8</v>
      </c>
      <c r="D755" s="1">
        <v>2523</v>
      </c>
      <c r="E755" t="s">
        <v>47</v>
      </c>
      <c r="F755">
        <v>9603</v>
      </c>
      <c r="G755" s="139">
        <v>2010</v>
      </c>
      <c r="H755" s="306" t="s">
        <v>148</v>
      </c>
      <c r="I755">
        <v>2523</v>
      </c>
    </row>
    <row r="756" spans="1:9" ht="14.25" customHeight="1">
      <c r="A756" s="1" t="str">
        <f t="shared" si="11"/>
        <v>EVR96032010m06</v>
      </c>
      <c r="B756" s="1">
        <v>29632</v>
      </c>
      <c r="C756" s="210">
        <v>7</v>
      </c>
      <c r="D756" s="1">
        <v>2239</v>
      </c>
      <c r="E756" t="s">
        <v>47</v>
      </c>
      <c r="F756">
        <v>9603</v>
      </c>
      <c r="G756" s="139">
        <v>2010</v>
      </c>
      <c r="H756" s="306" t="s">
        <v>149</v>
      </c>
      <c r="I756">
        <v>2239</v>
      </c>
    </row>
    <row r="757" spans="1:9" ht="14.25" customHeight="1">
      <c r="A757" s="1" t="str">
        <f t="shared" si="11"/>
        <v>EVR96032010m07</v>
      </c>
      <c r="B757" s="1">
        <v>29632</v>
      </c>
      <c r="C757" s="210">
        <v>6</v>
      </c>
      <c r="D757" s="1">
        <v>2162</v>
      </c>
      <c r="E757" t="s">
        <v>47</v>
      </c>
      <c r="F757">
        <v>9603</v>
      </c>
      <c r="G757" s="139">
        <v>2010</v>
      </c>
      <c r="H757" s="306" t="s">
        <v>150</v>
      </c>
      <c r="I757">
        <v>2162</v>
      </c>
    </row>
    <row r="758" spans="1:9" ht="14.25" customHeight="1">
      <c r="A758" s="1" t="str">
        <f t="shared" si="11"/>
        <v>EVR96032010m08</v>
      </c>
      <c r="B758" s="1">
        <v>29632</v>
      </c>
      <c r="C758" s="210">
        <v>5</v>
      </c>
      <c r="D758" s="1">
        <v>2280</v>
      </c>
      <c r="E758" t="s">
        <v>47</v>
      </c>
      <c r="F758">
        <v>9603</v>
      </c>
      <c r="G758" s="139">
        <v>2010</v>
      </c>
      <c r="H758" s="306" t="s">
        <v>151</v>
      </c>
      <c r="I758">
        <v>2280</v>
      </c>
    </row>
    <row r="759" spans="1:9" ht="14.25" customHeight="1">
      <c r="A759" s="1" t="str">
        <f t="shared" si="11"/>
        <v>EVR96032010m09</v>
      </c>
      <c r="B759" s="1">
        <v>29632</v>
      </c>
      <c r="C759" s="210">
        <v>4</v>
      </c>
      <c r="D759" s="1">
        <v>2273</v>
      </c>
      <c r="E759" t="s">
        <v>47</v>
      </c>
      <c r="F759">
        <v>9603</v>
      </c>
      <c r="G759" s="139">
        <v>2010</v>
      </c>
      <c r="H759" s="306" t="s">
        <v>152</v>
      </c>
      <c r="I759">
        <v>2273</v>
      </c>
    </row>
    <row r="760" spans="1:9" ht="14.25" customHeight="1">
      <c r="A760" s="1" t="str">
        <f t="shared" si="11"/>
        <v>EVR96032010m10</v>
      </c>
      <c r="B760" s="1">
        <v>29632</v>
      </c>
      <c r="C760" s="210">
        <v>3</v>
      </c>
      <c r="D760" s="1">
        <v>2645</v>
      </c>
      <c r="E760" t="s">
        <v>47</v>
      </c>
      <c r="F760">
        <v>9603</v>
      </c>
      <c r="G760" s="139">
        <v>2010</v>
      </c>
      <c r="H760" s="306" t="s">
        <v>153</v>
      </c>
      <c r="I760">
        <v>2645</v>
      </c>
    </row>
    <row r="761" spans="1:9" ht="14.25" customHeight="1">
      <c r="A761" s="1" t="str">
        <f t="shared" si="11"/>
        <v>EVR96032010m11</v>
      </c>
      <c r="B761" s="1">
        <v>29632</v>
      </c>
      <c r="C761" s="210">
        <v>2</v>
      </c>
      <c r="D761" s="1">
        <v>2327</v>
      </c>
      <c r="E761" t="s">
        <v>47</v>
      </c>
      <c r="F761">
        <v>9603</v>
      </c>
      <c r="G761" s="139">
        <v>2010</v>
      </c>
      <c r="H761" s="306" t="s">
        <v>154</v>
      </c>
      <c r="I761">
        <v>2327</v>
      </c>
    </row>
    <row r="762" spans="1:9" ht="14.25" customHeight="1">
      <c r="A762" s="1" t="str">
        <f t="shared" si="11"/>
        <v>EVR96032010m12</v>
      </c>
      <c r="B762" s="1">
        <v>29632</v>
      </c>
      <c r="C762" s="210">
        <v>1</v>
      </c>
      <c r="D762" s="1">
        <v>2561</v>
      </c>
      <c r="E762" t="s">
        <v>47</v>
      </c>
      <c r="F762">
        <v>9603</v>
      </c>
      <c r="G762" s="139">
        <v>2010</v>
      </c>
      <c r="H762" s="306" t="s">
        <v>155</v>
      </c>
      <c r="I762">
        <v>2561</v>
      </c>
    </row>
    <row r="763" spans="1:9" ht="14.25" customHeight="1">
      <c r="A763" s="1" t="str">
        <f t="shared" si="11"/>
        <v>EVR96042010m01</v>
      </c>
      <c r="B763" s="1">
        <v>6261.3000000000011</v>
      </c>
      <c r="C763" s="210">
        <v>12</v>
      </c>
      <c r="D763" s="1">
        <v>554.79999999999995</v>
      </c>
      <c r="E763" t="s">
        <v>47</v>
      </c>
      <c r="F763">
        <v>9604</v>
      </c>
      <c r="G763" s="139">
        <v>2010</v>
      </c>
      <c r="H763" s="306" t="s">
        <v>144</v>
      </c>
      <c r="I763">
        <v>554.79999999999995</v>
      </c>
    </row>
    <row r="764" spans="1:9" ht="14.25" customHeight="1">
      <c r="A764" s="1" t="str">
        <f t="shared" si="11"/>
        <v>EVR96042010m02</v>
      </c>
      <c r="B764" s="1">
        <v>6261.3000000000011</v>
      </c>
      <c r="C764" s="210">
        <v>11</v>
      </c>
      <c r="D764" s="1">
        <v>557.70000000000005</v>
      </c>
      <c r="E764" t="s">
        <v>47</v>
      </c>
      <c r="F764">
        <v>9604</v>
      </c>
      <c r="G764" s="139">
        <v>2010</v>
      </c>
      <c r="H764" s="306" t="s">
        <v>145</v>
      </c>
      <c r="I764">
        <v>557.70000000000005</v>
      </c>
    </row>
    <row r="765" spans="1:9" ht="14.25" customHeight="1">
      <c r="A765" s="1" t="str">
        <f t="shared" si="11"/>
        <v>EVR96042010m03</v>
      </c>
      <c r="B765" s="1">
        <v>6261.3000000000011</v>
      </c>
      <c r="C765" s="210">
        <v>10</v>
      </c>
      <c r="D765" s="1">
        <v>562.70000000000005</v>
      </c>
      <c r="E765" t="s">
        <v>47</v>
      </c>
      <c r="F765">
        <v>9604</v>
      </c>
      <c r="G765" s="139">
        <v>2010</v>
      </c>
      <c r="H765" s="306" t="s">
        <v>146</v>
      </c>
      <c r="I765">
        <v>562.70000000000005</v>
      </c>
    </row>
    <row r="766" spans="1:9" ht="14.25" customHeight="1">
      <c r="A766" s="1" t="str">
        <f t="shared" si="11"/>
        <v>EVR96042010m04</v>
      </c>
      <c r="B766" s="1">
        <v>6261.3000000000011</v>
      </c>
      <c r="C766" s="210">
        <v>9</v>
      </c>
      <c r="D766" s="1">
        <v>518.29999999999995</v>
      </c>
      <c r="E766" t="s">
        <v>47</v>
      </c>
      <c r="F766">
        <v>9604</v>
      </c>
      <c r="G766" s="139">
        <v>2010</v>
      </c>
      <c r="H766" s="306" t="s">
        <v>147</v>
      </c>
      <c r="I766">
        <v>518.29999999999995</v>
      </c>
    </row>
    <row r="767" spans="1:9" ht="14.25" customHeight="1">
      <c r="A767" s="1" t="str">
        <f t="shared" si="11"/>
        <v>EVR96042010m05</v>
      </c>
      <c r="B767" s="1">
        <v>6261.3000000000011</v>
      </c>
      <c r="C767" s="210">
        <v>8</v>
      </c>
      <c r="D767" s="1">
        <v>545.29999999999995</v>
      </c>
      <c r="E767" t="s">
        <v>47</v>
      </c>
      <c r="F767">
        <v>9604</v>
      </c>
      <c r="G767" s="139">
        <v>2010</v>
      </c>
      <c r="H767" s="306" t="s">
        <v>148</v>
      </c>
      <c r="I767">
        <v>545.29999999999995</v>
      </c>
    </row>
    <row r="768" spans="1:9" ht="14.25" customHeight="1">
      <c r="A768" s="1" t="str">
        <f t="shared" si="11"/>
        <v>EVR96042010m06</v>
      </c>
      <c r="B768" s="1">
        <v>6261.3000000000011</v>
      </c>
      <c r="C768" s="210">
        <v>7</v>
      </c>
      <c r="D768" s="1">
        <v>489.6</v>
      </c>
      <c r="E768" t="s">
        <v>47</v>
      </c>
      <c r="F768">
        <v>9604</v>
      </c>
      <c r="G768" s="139">
        <v>2010</v>
      </c>
      <c r="H768" s="306" t="s">
        <v>149</v>
      </c>
      <c r="I768">
        <v>489.6</v>
      </c>
    </row>
    <row r="769" spans="1:9" ht="14.25" customHeight="1">
      <c r="A769" s="1" t="str">
        <f t="shared" si="11"/>
        <v>EVR96042010m07</v>
      </c>
      <c r="B769" s="1">
        <v>6261.3000000000011</v>
      </c>
      <c r="C769" s="210">
        <v>6</v>
      </c>
      <c r="D769" s="1">
        <v>450.1</v>
      </c>
      <c r="E769" t="s">
        <v>47</v>
      </c>
      <c r="F769">
        <v>9604</v>
      </c>
      <c r="G769" s="139">
        <v>2010</v>
      </c>
      <c r="H769" s="306" t="s">
        <v>150</v>
      </c>
      <c r="I769">
        <v>450.1</v>
      </c>
    </row>
    <row r="770" spans="1:9" ht="14.25" customHeight="1">
      <c r="A770" s="1" t="str">
        <f t="shared" si="11"/>
        <v>EVR96042010m08</v>
      </c>
      <c r="B770" s="1">
        <v>6261.3000000000011</v>
      </c>
      <c r="C770" s="210">
        <v>5</v>
      </c>
      <c r="D770" s="1">
        <v>486.8</v>
      </c>
      <c r="E770" t="s">
        <v>47</v>
      </c>
      <c r="F770">
        <v>9604</v>
      </c>
      <c r="G770" s="139">
        <v>2010</v>
      </c>
      <c r="H770" s="306" t="s">
        <v>151</v>
      </c>
      <c r="I770">
        <v>486.8</v>
      </c>
    </row>
    <row r="771" spans="1:9" ht="14.25" customHeight="1">
      <c r="A771" s="1" t="str">
        <f t="shared" si="11"/>
        <v>EVR96042010m09</v>
      </c>
      <c r="B771" s="1">
        <v>6261.3000000000011</v>
      </c>
      <c r="C771" s="210">
        <v>4</v>
      </c>
      <c r="D771" s="1">
        <v>485.6</v>
      </c>
      <c r="E771" t="s">
        <v>47</v>
      </c>
      <c r="F771">
        <v>9604</v>
      </c>
      <c r="G771" s="139">
        <v>2010</v>
      </c>
      <c r="H771" s="306" t="s">
        <v>152</v>
      </c>
      <c r="I771">
        <v>485.6</v>
      </c>
    </row>
    <row r="772" spans="1:9" ht="14.25" customHeight="1">
      <c r="A772" s="1" t="str">
        <f t="shared" si="11"/>
        <v>EVR96042010m10</v>
      </c>
      <c r="B772" s="1">
        <v>6261.3000000000011</v>
      </c>
      <c r="C772" s="210">
        <v>3</v>
      </c>
      <c r="D772" s="1">
        <v>571.5</v>
      </c>
      <c r="E772" t="s">
        <v>47</v>
      </c>
      <c r="F772">
        <v>9604</v>
      </c>
      <c r="G772" s="139">
        <v>2010</v>
      </c>
      <c r="H772" s="306" t="s">
        <v>153</v>
      </c>
      <c r="I772">
        <v>571.5</v>
      </c>
    </row>
    <row r="773" spans="1:9" ht="14.25" customHeight="1">
      <c r="A773" s="1" t="str">
        <f t="shared" si="11"/>
        <v>EVR96042010m11</v>
      </c>
      <c r="B773" s="1">
        <v>6261.3000000000011</v>
      </c>
      <c r="C773" s="210">
        <v>2</v>
      </c>
      <c r="D773" s="1">
        <v>491.8</v>
      </c>
      <c r="E773" t="s">
        <v>47</v>
      </c>
      <c r="F773">
        <v>9604</v>
      </c>
      <c r="G773" s="139">
        <v>2010</v>
      </c>
      <c r="H773" s="306" t="s">
        <v>154</v>
      </c>
      <c r="I773">
        <v>491.8</v>
      </c>
    </row>
    <row r="774" spans="1:9" ht="14.25" customHeight="1">
      <c r="A774" s="1" t="str">
        <f t="shared" si="11"/>
        <v>EVR96042010m12</v>
      </c>
      <c r="B774" s="1">
        <v>6261.3000000000011</v>
      </c>
      <c r="C774" s="210">
        <v>1</v>
      </c>
      <c r="D774" s="1">
        <v>547.1</v>
      </c>
      <c r="E774" t="s">
        <v>47</v>
      </c>
      <c r="F774">
        <v>9604</v>
      </c>
      <c r="G774" s="139">
        <v>2010</v>
      </c>
      <c r="H774" s="306" t="s">
        <v>155</v>
      </c>
      <c r="I774">
        <v>547.1</v>
      </c>
    </row>
    <row r="775" spans="1:9" ht="14.25" customHeight="1">
      <c r="A775" s="1" t="str">
        <f t="shared" si="11"/>
        <v>EVR96052010m01</v>
      </c>
      <c r="B775" s="1">
        <v>25384</v>
      </c>
      <c r="C775" s="210">
        <v>12</v>
      </c>
      <c r="D775" s="1">
        <v>2259</v>
      </c>
      <c r="E775" t="s">
        <v>47</v>
      </c>
      <c r="F775">
        <v>9605</v>
      </c>
      <c r="G775" s="139">
        <v>2010</v>
      </c>
      <c r="H775" s="306" t="s">
        <v>144</v>
      </c>
      <c r="I775">
        <v>2259</v>
      </c>
    </row>
    <row r="776" spans="1:9" ht="14.25" customHeight="1">
      <c r="A776" s="1" t="str">
        <f t="shared" ref="A776:A839" si="12">TRIM(E776&amp;F776&amp;G776&amp;H776)</f>
        <v>EVR96052010m02</v>
      </c>
      <c r="B776" s="1">
        <v>25384</v>
      </c>
      <c r="C776" s="210">
        <v>11</v>
      </c>
      <c r="D776" s="1">
        <v>2282</v>
      </c>
      <c r="E776" t="s">
        <v>47</v>
      </c>
      <c r="F776">
        <v>9605</v>
      </c>
      <c r="G776" s="139">
        <v>2010</v>
      </c>
      <c r="H776" s="306" t="s">
        <v>145</v>
      </c>
      <c r="I776">
        <v>2282</v>
      </c>
    </row>
    <row r="777" spans="1:9" ht="14.25" customHeight="1">
      <c r="A777" s="1" t="str">
        <f t="shared" si="12"/>
        <v>EVR96052010m03</v>
      </c>
      <c r="B777" s="1">
        <v>25384</v>
      </c>
      <c r="C777" s="210">
        <v>10</v>
      </c>
      <c r="D777" s="1">
        <v>2315</v>
      </c>
      <c r="E777" t="s">
        <v>47</v>
      </c>
      <c r="F777">
        <v>9605</v>
      </c>
      <c r="G777" s="139">
        <v>2010</v>
      </c>
      <c r="H777" s="306" t="s">
        <v>146</v>
      </c>
      <c r="I777">
        <v>2315</v>
      </c>
    </row>
    <row r="778" spans="1:9" ht="14.25" customHeight="1">
      <c r="A778" s="1" t="str">
        <f t="shared" si="12"/>
        <v>EVR96052010m04</v>
      </c>
      <c r="B778" s="1">
        <v>25384</v>
      </c>
      <c r="C778" s="210">
        <v>9</v>
      </c>
      <c r="D778" s="1">
        <v>2068</v>
      </c>
      <c r="E778" t="s">
        <v>47</v>
      </c>
      <c r="F778">
        <v>9605</v>
      </c>
      <c r="G778" s="139">
        <v>2010</v>
      </c>
      <c r="H778" s="306" t="s">
        <v>147</v>
      </c>
      <c r="I778">
        <v>2068</v>
      </c>
    </row>
    <row r="779" spans="1:9" ht="14.25" customHeight="1">
      <c r="A779" s="1" t="str">
        <f t="shared" si="12"/>
        <v>EVR96052010m05</v>
      </c>
      <c r="B779" s="1">
        <v>25384</v>
      </c>
      <c r="C779" s="210">
        <v>8</v>
      </c>
      <c r="D779" s="1">
        <v>2127</v>
      </c>
      <c r="E779" t="s">
        <v>47</v>
      </c>
      <c r="F779">
        <v>9605</v>
      </c>
      <c r="G779" s="139">
        <v>2010</v>
      </c>
      <c r="H779" s="306" t="s">
        <v>148</v>
      </c>
      <c r="I779">
        <v>2127</v>
      </c>
    </row>
    <row r="780" spans="1:9" ht="14.25" customHeight="1">
      <c r="A780" s="1" t="str">
        <f t="shared" si="12"/>
        <v>EVR96052010m06</v>
      </c>
      <c r="B780" s="1">
        <v>25384</v>
      </c>
      <c r="C780" s="210">
        <v>7</v>
      </c>
      <c r="D780" s="1">
        <v>1950</v>
      </c>
      <c r="E780" t="s">
        <v>47</v>
      </c>
      <c r="F780">
        <v>9605</v>
      </c>
      <c r="G780" s="139">
        <v>2010</v>
      </c>
      <c r="H780" s="306" t="s">
        <v>149</v>
      </c>
      <c r="I780">
        <v>1950</v>
      </c>
    </row>
    <row r="781" spans="1:9" ht="14.25" customHeight="1">
      <c r="A781" s="1" t="str">
        <f t="shared" si="12"/>
        <v>EVR96052010m07</v>
      </c>
      <c r="B781" s="1">
        <v>25384</v>
      </c>
      <c r="C781" s="210">
        <v>6</v>
      </c>
      <c r="D781" s="1">
        <v>1910</v>
      </c>
      <c r="E781" t="s">
        <v>47</v>
      </c>
      <c r="F781">
        <v>9605</v>
      </c>
      <c r="G781" s="139">
        <v>2010</v>
      </c>
      <c r="H781" s="306" t="s">
        <v>150</v>
      </c>
      <c r="I781">
        <v>1910</v>
      </c>
    </row>
    <row r="782" spans="1:9" ht="14.25" customHeight="1">
      <c r="A782" s="1" t="str">
        <f t="shared" si="12"/>
        <v>EVR96052010m08</v>
      </c>
      <c r="B782" s="1">
        <v>25384</v>
      </c>
      <c r="C782" s="210">
        <v>5</v>
      </c>
      <c r="D782" s="1">
        <v>1991</v>
      </c>
      <c r="E782" t="s">
        <v>47</v>
      </c>
      <c r="F782">
        <v>9605</v>
      </c>
      <c r="G782" s="139">
        <v>2010</v>
      </c>
      <c r="H782" s="306" t="s">
        <v>151</v>
      </c>
      <c r="I782">
        <v>1991</v>
      </c>
    </row>
    <row r="783" spans="1:9" ht="14.25" customHeight="1">
      <c r="A783" s="1" t="str">
        <f t="shared" si="12"/>
        <v>EVR96052010m09</v>
      </c>
      <c r="B783" s="1">
        <v>25384</v>
      </c>
      <c r="C783" s="210">
        <v>4</v>
      </c>
      <c r="D783" s="1">
        <v>1972</v>
      </c>
      <c r="E783" t="s">
        <v>47</v>
      </c>
      <c r="F783">
        <v>9605</v>
      </c>
      <c r="G783" s="139">
        <v>2010</v>
      </c>
      <c r="H783" s="306" t="s">
        <v>152</v>
      </c>
      <c r="I783">
        <v>1972</v>
      </c>
    </row>
    <row r="784" spans="1:9" ht="14.25" customHeight="1">
      <c r="A784" s="1" t="str">
        <f t="shared" si="12"/>
        <v>EVR96052010m10</v>
      </c>
      <c r="B784" s="1">
        <v>25384</v>
      </c>
      <c r="C784" s="210">
        <v>3</v>
      </c>
      <c r="D784" s="1">
        <v>2298</v>
      </c>
      <c r="E784" t="s">
        <v>47</v>
      </c>
      <c r="F784">
        <v>9605</v>
      </c>
      <c r="G784" s="139">
        <v>2010</v>
      </c>
      <c r="H784" s="306" t="s">
        <v>153</v>
      </c>
      <c r="I784">
        <v>2298</v>
      </c>
    </row>
    <row r="785" spans="1:9" ht="14.25" customHeight="1">
      <c r="A785" s="1" t="str">
        <f t="shared" si="12"/>
        <v>EVR96052010m11</v>
      </c>
      <c r="B785" s="1">
        <v>25384</v>
      </c>
      <c r="C785" s="210">
        <v>2</v>
      </c>
      <c r="D785" s="1">
        <v>1989</v>
      </c>
      <c r="E785" t="s">
        <v>47</v>
      </c>
      <c r="F785">
        <v>9605</v>
      </c>
      <c r="G785" s="139">
        <v>2010</v>
      </c>
      <c r="H785" s="306" t="s">
        <v>154</v>
      </c>
      <c r="I785">
        <v>1989</v>
      </c>
    </row>
    <row r="786" spans="1:9" ht="14.25" customHeight="1">
      <c r="A786" s="1" t="str">
        <f t="shared" si="12"/>
        <v>EVR96052010m12</v>
      </c>
      <c r="B786" s="1">
        <v>25384</v>
      </c>
      <c r="C786" s="210">
        <v>1</v>
      </c>
      <c r="D786" s="1">
        <v>2223</v>
      </c>
      <c r="E786" t="s">
        <v>47</v>
      </c>
      <c r="F786">
        <v>9605</v>
      </c>
      <c r="G786" s="139">
        <v>2010</v>
      </c>
      <c r="H786" s="306" t="s">
        <v>155</v>
      </c>
      <c r="I786">
        <v>2223</v>
      </c>
    </row>
    <row r="787" spans="1:9" ht="14.25" customHeight="1">
      <c r="A787" s="1" t="str">
        <f t="shared" si="12"/>
        <v>EVR96062010m01</v>
      </c>
      <c r="B787" s="1">
        <v>5957.5</v>
      </c>
      <c r="C787" s="210">
        <v>12</v>
      </c>
      <c r="D787" s="1">
        <v>523.9</v>
      </c>
      <c r="E787" t="s">
        <v>47</v>
      </c>
      <c r="F787">
        <v>9606</v>
      </c>
      <c r="G787" s="139">
        <v>2010</v>
      </c>
      <c r="H787" s="306" t="s">
        <v>144</v>
      </c>
      <c r="I787">
        <v>523.9</v>
      </c>
    </row>
    <row r="788" spans="1:9" ht="14.25" customHeight="1">
      <c r="A788" s="1" t="str">
        <f t="shared" si="12"/>
        <v>EVR96062010m02</v>
      </c>
      <c r="B788" s="1">
        <v>5957.5</v>
      </c>
      <c r="C788" s="210">
        <v>11</v>
      </c>
      <c r="D788" s="1">
        <v>529.9</v>
      </c>
      <c r="E788" t="s">
        <v>47</v>
      </c>
      <c r="F788">
        <v>9606</v>
      </c>
      <c r="G788" s="139">
        <v>2010</v>
      </c>
      <c r="H788" s="306" t="s">
        <v>145</v>
      </c>
      <c r="I788">
        <v>529.9</v>
      </c>
    </row>
    <row r="789" spans="1:9" ht="14.25" customHeight="1">
      <c r="A789" s="1" t="str">
        <f t="shared" si="12"/>
        <v>EVR96062010m03</v>
      </c>
      <c r="B789" s="1">
        <v>5957.5</v>
      </c>
      <c r="C789" s="210">
        <v>10</v>
      </c>
      <c r="D789" s="1">
        <v>533.79999999999995</v>
      </c>
      <c r="E789" t="s">
        <v>47</v>
      </c>
      <c r="F789">
        <v>9606</v>
      </c>
      <c r="G789" s="139">
        <v>2010</v>
      </c>
      <c r="H789" s="306" t="s">
        <v>146</v>
      </c>
      <c r="I789">
        <v>533.79999999999995</v>
      </c>
    </row>
    <row r="790" spans="1:9" ht="14.25" customHeight="1">
      <c r="A790" s="1" t="str">
        <f t="shared" si="12"/>
        <v>EVR96062010m04</v>
      </c>
      <c r="B790" s="1">
        <v>5957.5</v>
      </c>
      <c r="C790" s="210">
        <v>9</v>
      </c>
      <c r="D790" s="1">
        <v>493.8</v>
      </c>
      <c r="E790" t="s">
        <v>47</v>
      </c>
      <c r="F790">
        <v>9606</v>
      </c>
      <c r="G790" s="139">
        <v>2010</v>
      </c>
      <c r="H790" s="306" t="s">
        <v>147</v>
      </c>
      <c r="I790">
        <v>493.8</v>
      </c>
    </row>
    <row r="791" spans="1:9" ht="14.25" customHeight="1">
      <c r="A791" s="1" t="str">
        <f t="shared" si="12"/>
        <v>EVR96062010m05</v>
      </c>
      <c r="B791" s="1">
        <v>5957.5</v>
      </c>
      <c r="C791" s="210">
        <v>8</v>
      </c>
      <c r="D791" s="1">
        <v>517.29999999999995</v>
      </c>
      <c r="E791" t="s">
        <v>47</v>
      </c>
      <c r="F791">
        <v>9606</v>
      </c>
      <c r="G791" s="139">
        <v>2010</v>
      </c>
      <c r="H791" s="306" t="s">
        <v>148</v>
      </c>
      <c r="I791">
        <v>517.29999999999995</v>
      </c>
    </row>
    <row r="792" spans="1:9" ht="14.25" customHeight="1">
      <c r="A792" s="1" t="str">
        <f t="shared" si="12"/>
        <v>EVR96062010m06</v>
      </c>
      <c r="B792" s="1">
        <v>5957.5</v>
      </c>
      <c r="C792" s="210">
        <v>7</v>
      </c>
      <c r="D792" s="1">
        <v>468.3</v>
      </c>
      <c r="E792" t="s">
        <v>47</v>
      </c>
      <c r="F792">
        <v>9606</v>
      </c>
      <c r="G792" s="139">
        <v>2010</v>
      </c>
      <c r="H792" s="306" t="s">
        <v>149</v>
      </c>
      <c r="I792">
        <v>468.3</v>
      </c>
    </row>
    <row r="793" spans="1:9" ht="14.25" customHeight="1">
      <c r="A793" s="1" t="str">
        <f t="shared" si="12"/>
        <v>EVR96062010m07</v>
      </c>
      <c r="B793" s="1">
        <v>5957.5</v>
      </c>
      <c r="C793" s="210">
        <v>6</v>
      </c>
      <c r="D793" s="1">
        <v>429.7</v>
      </c>
      <c r="E793" t="s">
        <v>47</v>
      </c>
      <c r="F793">
        <v>9606</v>
      </c>
      <c r="G793" s="139">
        <v>2010</v>
      </c>
      <c r="H793" s="306" t="s">
        <v>150</v>
      </c>
      <c r="I793">
        <v>429.7</v>
      </c>
    </row>
    <row r="794" spans="1:9" ht="14.25" customHeight="1">
      <c r="A794" s="1" t="str">
        <f t="shared" si="12"/>
        <v>EVR96062010m08</v>
      </c>
      <c r="B794" s="1">
        <v>5957.5</v>
      </c>
      <c r="C794" s="210">
        <v>5</v>
      </c>
      <c r="D794" s="1">
        <v>459.8</v>
      </c>
      <c r="E794" t="s">
        <v>47</v>
      </c>
      <c r="F794">
        <v>9606</v>
      </c>
      <c r="G794" s="139">
        <v>2010</v>
      </c>
      <c r="H794" s="306" t="s">
        <v>151</v>
      </c>
      <c r="I794">
        <v>459.8</v>
      </c>
    </row>
    <row r="795" spans="1:9" ht="14.25" customHeight="1">
      <c r="A795" s="1" t="str">
        <f t="shared" si="12"/>
        <v>EVR96062010m09</v>
      </c>
      <c r="B795" s="1">
        <v>5957.5</v>
      </c>
      <c r="C795" s="210">
        <v>4</v>
      </c>
      <c r="D795" s="1">
        <v>458.3</v>
      </c>
      <c r="E795" t="s">
        <v>47</v>
      </c>
      <c r="F795">
        <v>9606</v>
      </c>
      <c r="G795" s="139">
        <v>2010</v>
      </c>
      <c r="H795" s="306" t="s">
        <v>152</v>
      </c>
      <c r="I795">
        <v>458.3</v>
      </c>
    </row>
    <row r="796" spans="1:9" ht="14.25" customHeight="1">
      <c r="A796" s="1" t="str">
        <f t="shared" si="12"/>
        <v>EVR96062010m10</v>
      </c>
      <c r="B796" s="1">
        <v>5957.5</v>
      </c>
      <c r="C796" s="210">
        <v>3</v>
      </c>
      <c r="D796" s="1">
        <v>546.9</v>
      </c>
      <c r="E796" t="s">
        <v>47</v>
      </c>
      <c r="F796">
        <v>9606</v>
      </c>
      <c r="G796" s="139">
        <v>2010</v>
      </c>
      <c r="H796" s="306" t="s">
        <v>153</v>
      </c>
      <c r="I796">
        <v>546.9</v>
      </c>
    </row>
    <row r="797" spans="1:9" ht="14.25" customHeight="1">
      <c r="A797" s="1" t="str">
        <f t="shared" si="12"/>
        <v>EVR96062010m11</v>
      </c>
      <c r="B797" s="1">
        <v>5957.5</v>
      </c>
      <c r="C797" s="210">
        <v>2</v>
      </c>
      <c r="D797" s="1">
        <v>470</v>
      </c>
      <c r="E797" t="s">
        <v>47</v>
      </c>
      <c r="F797">
        <v>9606</v>
      </c>
      <c r="G797" s="139">
        <v>2010</v>
      </c>
      <c r="H797" s="306" t="s">
        <v>154</v>
      </c>
      <c r="I797">
        <v>470</v>
      </c>
    </row>
    <row r="798" spans="1:9" ht="14.25" customHeight="1">
      <c r="A798" s="1" t="str">
        <f t="shared" si="12"/>
        <v>EVR96062010m12</v>
      </c>
      <c r="B798" s="1">
        <v>5957.5</v>
      </c>
      <c r="C798" s="210">
        <v>1</v>
      </c>
      <c r="D798" s="1">
        <v>525.79999999999995</v>
      </c>
      <c r="E798" t="s">
        <v>47</v>
      </c>
      <c r="F798">
        <v>9606</v>
      </c>
      <c r="G798" s="139">
        <v>2010</v>
      </c>
      <c r="H798" s="306" t="s">
        <v>155</v>
      </c>
      <c r="I798">
        <v>525.79999999999995</v>
      </c>
    </row>
    <row r="799" spans="1:9" ht="14.25" customHeight="1">
      <c r="A799" s="1" t="str">
        <f t="shared" si="12"/>
        <v>FS96012010m01</v>
      </c>
      <c r="B799" s="1">
        <v>622283.50269666605</v>
      </c>
      <c r="C799" s="210">
        <v>12</v>
      </c>
      <c r="D799" s="1">
        <v>51335.776200940338</v>
      </c>
      <c r="E799" t="s">
        <v>48</v>
      </c>
      <c r="F799">
        <v>9601</v>
      </c>
      <c r="G799" s="139">
        <v>2010</v>
      </c>
      <c r="H799" s="306" t="s">
        <v>144</v>
      </c>
      <c r="I799">
        <v>51335.776200940338</v>
      </c>
    </row>
    <row r="800" spans="1:9" ht="14.25" customHeight="1">
      <c r="A800" s="1" t="str">
        <f t="shared" si="12"/>
        <v>FS96012010m02</v>
      </c>
      <c r="B800" s="1">
        <v>622283.50269666605</v>
      </c>
      <c r="C800" s="210">
        <v>11</v>
      </c>
      <c r="D800" s="1">
        <v>52604.871862098858</v>
      </c>
      <c r="E800" t="s">
        <v>48</v>
      </c>
      <c r="F800">
        <v>9601</v>
      </c>
      <c r="G800" s="139">
        <v>2010</v>
      </c>
      <c r="H800" s="306" t="s">
        <v>145</v>
      </c>
      <c r="I800">
        <v>52604.871862098858</v>
      </c>
    </row>
    <row r="801" spans="1:9" ht="14.25" customHeight="1">
      <c r="A801" s="1" t="str">
        <f t="shared" si="12"/>
        <v>FS96012010m03</v>
      </c>
      <c r="B801" s="1">
        <v>622283.50269666605</v>
      </c>
      <c r="C801" s="210">
        <v>10</v>
      </c>
      <c r="D801" s="1">
        <v>52073.280632583148</v>
      </c>
      <c r="E801" t="s">
        <v>48</v>
      </c>
      <c r="F801">
        <v>9601</v>
      </c>
      <c r="G801" s="139">
        <v>2010</v>
      </c>
      <c r="H801" s="306" t="s">
        <v>146</v>
      </c>
      <c r="I801">
        <v>52073.280632583148</v>
      </c>
    </row>
    <row r="802" spans="1:9" ht="14.25" customHeight="1">
      <c r="A802" s="1" t="str">
        <f t="shared" si="12"/>
        <v>FS96012010m04</v>
      </c>
      <c r="B802" s="1">
        <v>622283.50269666605</v>
      </c>
      <c r="C802" s="210">
        <v>9</v>
      </c>
      <c r="D802" s="1">
        <v>53465.5679561625</v>
      </c>
      <c r="E802" t="s">
        <v>48</v>
      </c>
      <c r="F802">
        <v>9601</v>
      </c>
      <c r="G802" s="139">
        <v>2010</v>
      </c>
      <c r="H802" s="306" t="s">
        <v>147</v>
      </c>
      <c r="I802">
        <v>53465.5679561625</v>
      </c>
    </row>
    <row r="803" spans="1:9" ht="14.25" customHeight="1">
      <c r="A803" s="1" t="str">
        <f t="shared" si="12"/>
        <v>FS96012010m05</v>
      </c>
      <c r="B803" s="1">
        <v>622283.50269666605</v>
      </c>
      <c r="C803" s="210">
        <v>8</v>
      </c>
      <c r="D803" s="1">
        <v>47338.30846538279</v>
      </c>
      <c r="E803" t="s">
        <v>48</v>
      </c>
      <c r="F803">
        <v>9601</v>
      </c>
      <c r="G803" s="139">
        <v>2010</v>
      </c>
      <c r="H803" s="306" t="s">
        <v>148</v>
      </c>
      <c r="I803">
        <v>47338.30846538279</v>
      </c>
    </row>
    <row r="804" spans="1:9" ht="14.25" customHeight="1">
      <c r="A804" s="1" t="str">
        <f t="shared" si="12"/>
        <v>FS96012010m06</v>
      </c>
      <c r="B804" s="1">
        <v>622283.50269666605</v>
      </c>
      <c r="C804" s="210">
        <v>7</v>
      </c>
      <c r="D804" s="1">
        <v>50461.301667658561</v>
      </c>
      <c r="E804" t="s">
        <v>48</v>
      </c>
      <c r="F804">
        <v>9601</v>
      </c>
      <c r="G804" s="139">
        <v>2010</v>
      </c>
      <c r="H804" s="306" t="s">
        <v>149</v>
      </c>
      <c r="I804">
        <v>50461.301667658561</v>
      </c>
    </row>
    <row r="805" spans="1:9" ht="14.25" customHeight="1">
      <c r="A805" s="1" t="str">
        <f t="shared" si="12"/>
        <v>FS96012010m07</v>
      </c>
      <c r="B805" s="1">
        <v>622283.50269666605</v>
      </c>
      <c r="C805" s="210">
        <v>6</v>
      </c>
      <c r="D805" s="1">
        <v>52129.862753675916</v>
      </c>
      <c r="E805" t="s">
        <v>48</v>
      </c>
      <c r="F805">
        <v>9601</v>
      </c>
      <c r="G805" s="139">
        <v>2010</v>
      </c>
      <c r="H805" s="306" t="s">
        <v>150</v>
      </c>
      <c r="I805">
        <v>52129.862753675916</v>
      </c>
    </row>
    <row r="806" spans="1:9" ht="14.25" customHeight="1">
      <c r="A806" s="1" t="str">
        <f t="shared" si="12"/>
        <v>FS96012010m08</v>
      </c>
      <c r="B806" s="1">
        <v>622283.50269666605</v>
      </c>
      <c r="C806" s="210">
        <v>5</v>
      </c>
      <c r="D806" s="1">
        <v>54345.381637809922</v>
      </c>
      <c r="E806" t="s">
        <v>48</v>
      </c>
      <c r="F806">
        <v>9601</v>
      </c>
      <c r="G806" s="139">
        <v>2010</v>
      </c>
      <c r="H806" s="306" t="s">
        <v>151</v>
      </c>
      <c r="I806">
        <v>54345.381637809922</v>
      </c>
    </row>
    <row r="807" spans="1:9" ht="14.25" customHeight="1">
      <c r="A807" s="1" t="str">
        <f t="shared" si="12"/>
        <v>FS96012010m09</v>
      </c>
      <c r="B807" s="1">
        <v>622283.50269666605</v>
      </c>
      <c r="C807" s="210">
        <v>4</v>
      </c>
      <c r="D807" s="1">
        <v>56457.100434022141</v>
      </c>
      <c r="E807" t="s">
        <v>48</v>
      </c>
      <c r="F807">
        <v>9601</v>
      </c>
      <c r="G807" s="139">
        <v>2010</v>
      </c>
      <c r="H807" s="306" t="s">
        <v>152</v>
      </c>
      <c r="I807">
        <v>56457.100434022141</v>
      </c>
    </row>
    <row r="808" spans="1:9" ht="14.25" customHeight="1">
      <c r="A808" s="1" t="str">
        <f t="shared" si="12"/>
        <v>FS96012010m10</v>
      </c>
      <c r="B808" s="1">
        <v>622283.50269666605</v>
      </c>
      <c r="C808" s="210">
        <v>3</v>
      </c>
      <c r="D808" s="1">
        <v>57002.156541996796</v>
      </c>
      <c r="E808" t="s">
        <v>48</v>
      </c>
      <c r="F808">
        <v>9601</v>
      </c>
      <c r="G808" s="139">
        <v>2010</v>
      </c>
      <c r="H808" s="306" t="s">
        <v>153</v>
      </c>
      <c r="I808">
        <v>57002.156541996796</v>
      </c>
    </row>
    <row r="809" spans="1:9" ht="14.25" customHeight="1">
      <c r="A809" s="1" t="str">
        <f t="shared" si="12"/>
        <v>FS96012010m11</v>
      </c>
      <c r="B809" s="1">
        <v>622283.50269666605</v>
      </c>
      <c r="C809" s="210">
        <v>2</v>
      </c>
      <c r="D809" s="1">
        <v>46943.105717032558</v>
      </c>
      <c r="E809" t="s">
        <v>48</v>
      </c>
      <c r="F809">
        <v>9601</v>
      </c>
      <c r="G809" s="139">
        <v>2010</v>
      </c>
      <c r="H809" s="306" t="s">
        <v>154</v>
      </c>
      <c r="I809">
        <v>46943.105717032558</v>
      </c>
    </row>
    <row r="810" spans="1:9" ht="14.25" customHeight="1">
      <c r="A810" s="1" t="str">
        <f t="shared" si="12"/>
        <v>FS96012010m12</v>
      </c>
      <c r="B810" s="1">
        <v>622283.50269666605</v>
      </c>
      <c r="C810" s="210">
        <v>1</v>
      </c>
      <c r="D810" s="1">
        <v>48126.788827302538</v>
      </c>
      <c r="E810" t="s">
        <v>48</v>
      </c>
      <c r="F810">
        <v>9601</v>
      </c>
      <c r="G810" s="139">
        <v>2010</v>
      </c>
      <c r="H810" s="306" t="s">
        <v>155</v>
      </c>
      <c r="I810">
        <v>48126.788827302538</v>
      </c>
    </row>
    <row r="811" spans="1:9" ht="14.25" customHeight="1">
      <c r="A811" s="1" t="str">
        <f t="shared" si="12"/>
        <v>FS96022010m01</v>
      </c>
      <c r="B811" s="1">
        <v>43348.905195683248</v>
      </c>
      <c r="C811" s="210">
        <v>12</v>
      </c>
      <c r="D811" s="1">
        <v>3567.5376619382946</v>
      </c>
      <c r="E811" t="s">
        <v>48</v>
      </c>
      <c r="F811">
        <v>9602</v>
      </c>
      <c r="G811" s="139">
        <v>2010</v>
      </c>
      <c r="H811" s="306" t="s">
        <v>144</v>
      </c>
      <c r="I811">
        <v>3567.5376619382946</v>
      </c>
    </row>
    <row r="812" spans="1:9" ht="14.25" customHeight="1">
      <c r="A812" s="1" t="str">
        <f t="shared" si="12"/>
        <v>FS96022010m02</v>
      </c>
      <c r="B812" s="1">
        <v>43348.905195683248</v>
      </c>
      <c r="C812" s="210">
        <v>11</v>
      </c>
      <c r="D812" s="1">
        <v>3532.572242588647</v>
      </c>
      <c r="E812" t="s">
        <v>48</v>
      </c>
      <c r="F812">
        <v>9602</v>
      </c>
      <c r="G812" s="139">
        <v>2010</v>
      </c>
      <c r="H812" s="306" t="s">
        <v>145</v>
      </c>
      <c r="I812">
        <v>3532.572242588647</v>
      </c>
    </row>
    <row r="813" spans="1:9" ht="14.25" customHeight="1">
      <c r="A813" s="1" t="str">
        <f t="shared" si="12"/>
        <v>FS96022010m03</v>
      </c>
      <c r="B813" s="1">
        <v>43348.905195683248</v>
      </c>
      <c r="C813" s="210">
        <v>10</v>
      </c>
      <c r="D813" s="1">
        <v>3670.7237446096206</v>
      </c>
      <c r="E813" t="s">
        <v>48</v>
      </c>
      <c r="F813">
        <v>9602</v>
      </c>
      <c r="G813" s="139">
        <v>2010</v>
      </c>
      <c r="H813" s="306" t="s">
        <v>146</v>
      </c>
      <c r="I813">
        <v>3670.7237446096206</v>
      </c>
    </row>
    <row r="814" spans="1:9" ht="14.25" customHeight="1">
      <c r="A814" s="1" t="str">
        <f t="shared" si="12"/>
        <v>FS96022010m04</v>
      </c>
      <c r="B814" s="1">
        <v>43348.905195683248</v>
      </c>
      <c r="C814" s="210">
        <v>9</v>
      </c>
      <c r="D814" s="1">
        <v>3730.7822493179888</v>
      </c>
      <c r="E814" t="s">
        <v>48</v>
      </c>
      <c r="F814">
        <v>9602</v>
      </c>
      <c r="G814" s="139">
        <v>2010</v>
      </c>
      <c r="H814" s="306" t="s">
        <v>147</v>
      </c>
      <c r="I814">
        <v>3730.7822493179888</v>
      </c>
    </row>
    <row r="815" spans="1:9" ht="14.25" customHeight="1">
      <c r="A815" s="1" t="str">
        <f t="shared" si="12"/>
        <v>FS96022010m05</v>
      </c>
      <c r="B815" s="1">
        <v>43348.905195683248</v>
      </c>
      <c r="C815" s="210">
        <v>8</v>
      </c>
      <c r="D815" s="1">
        <v>3503.1459044130247</v>
      </c>
      <c r="E815" t="s">
        <v>48</v>
      </c>
      <c r="F815">
        <v>9602</v>
      </c>
      <c r="G815" s="139">
        <v>2010</v>
      </c>
      <c r="H815" s="306" t="s">
        <v>148</v>
      </c>
      <c r="I815">
        <v>3503.1459044130247</v>
      </c>
    </row>
    <row r="816" spans="1:9" ht="14.25" customHeight="1">
      <c r="A816" s="1" t="str">
        <f t="shared" si="12"/>
        <v>FS96022010m06</v>
      </c>
      <c r="B816" s="1">
        <v>43348.905195683248</v>
      </c>
      <c r="C816" s="210">
        <v>7</v>
      </c>
      <c r="D816" s="1">
        <v>3746.2978724000177</v>
      </c>
      <c r="E816" t="s">
        <v>48</v>
      </c>
      <c r="F816">
        <v>9602</v>
      </c>
      <c r="G816" s="139">
        <v>2010</v>
      </c>
      <c r="H816" s="306" t="s">
        <v>149</v>
      </c>
      <c r="I816">
        <v>3746.2978724000177</v>
      </c>
    </row>
    <row r="817" spans="1:9" ht="14.25" customHeight="1">
      <c r="A817" s="1" t="str">
        <f t="shared" si="12"/>
        <v>FS96022010m07</v>
      </c>
      <c r="B817" s="1">
        <v>43348.905195683248</v>
      </c>
      <c r="C817" s="210">
        <v>6</v>
      </c>
      <c r="D817" s="1">
        <v>3622.4534065222178</v>
      </c>
      <c r="E817" t="s">
        <v>48</v>
      </c>
      <c r="F817">
        <v>9602</v>
      </c>
      <c r="G817" s="139">
        <v>2010</v>
      </c>
      <c r="H817" s="306" t="s">
        <v>150</v>
      </c>
      <c r="I817">
        <v>3622.4534065222178</v>
      </c>
    </row>
    <row r="818" spans="1:9" ht="14.25" customHeight="1">
      <c r="A818" s="1" t="str">
        <f t="shared" si="12"/>
        <v>FS96022010m08</v>
      </c>
      <c r="B818" s="1">
        <v>43348.905195683248</v>
      </c>
      <c r="C818" s="210">
        <v>5</v>
      </c>
      <c r="D818" s="1">
        <v>3787.5147921529838</v>
      </c>
      <c r="E818" t="s">
        <v>48</v>
      </c>
      <c r="F818">
        <v>9602</v>
      </c>
      <c r="G818" s="139">
        <v>2010</v>
      </c>
      <c r="H818" s="306" t="s">
        <v>151</v>
      </c>
      <c r="I818">
        <v>3787.5147921529838</v>
      </c>
    </row>
    <row r="819" spans="1:9" ht="14.25" customHeight="1">
      <c r="A819" s="1" t="str">
        <f t="shared" si="12"/>
        <v>FS96022010m09</v>
      </c>
      <c r="B819" s="1">
        <v>43348.905195683248</v>
      </c>
      <c r="C819" s="210">
        <v>4</v>
      </c>
      <c r="D819" s="1">
        <v>3921.7979862206967</v>
      </c>
      <c r="E819" t="s">
        <v>48</v>
      </c>
      <c r="F819">
        <v>9602</v>
      </c>
      <c r="G819" s="139">
        <v>2010</v>
      </c>
      <c r="H819" s="306" t="s">
        <v>152</v>
      </c>
      <c r="I819">
        <v>3921.7979862206967</v>
      </c>
    </row>
    <row r="820" spans="1:9" ht="14.25" customHeight="1">
      <c r="A820" s="1" t="str">
        <f t="shared" si="12"/>
        <v>FS96022010m10</v>
      </c>
      <c r="B820" s="1">
        <v>43348.905195683248</v>
      </c>
      <c r="C820" s="210">
        <v>3</v>
      </c>
      <c r="D820" s="1">
        <v>3741.7552058139972</v>
      </c>
      <c r="E820" t="s">
        <v>48</v>
      </c>
      <c r="F820">
        <v>9602</v>
      </c>
      <c r="G820" s="139">
        <v>2010</v>
      </c>
      <c r="H820" s="306" t="s">
        <v>153</v>
      </c>
      <c r="I820">
        <v>3741.7552058139972</v>
      </c>
    </row>
    <row r="821" spans="1:9" ht="14.25" customHeight="1">
      <c r="A821" s="1" t="str">
        <f t="shared" si="12"/>
        <v>FS96022010m11</v>
      </c>
      <c r="B821" s="1">
        <v>43348.905195683248</v>
      </c>
      <c r="C821" s="210">
        <v>2</v>
      </c>
      <c r="D821" s="1">
        <v>3170.6428128409443</v>
      </c>
      <c r="E821" t="s">
        <v>48</v>
      </c>
      <c r="F821">
        <v>9602</v>
      </c>
      <c r="G821" s="139">
        <v>2010</v>
      </c>
      <c r="H821" s="306" t="s">
        <v>154</v>
      </c>
      <c r="I821">
        <v>3170.6428128409443</v>
      </c>
    </row>
    <row r="822" spans="1:9" ht="14.25" customHeight="1">
      <c r="A822" s="1" t="str">
        <f t="shared" si="12"/>
        <v>FS96022010m12</v>
      </c>
      <c r="B822" s="1">
        <v>43348.905195683248</v>
      </c>
      <c r="C822" s="210">
        <v>1</v>
      </c>
      <c r="D822" s="1">
        <v>3353.6813168648159</v>
      </c>
      <c r="E822" t="s">
        <v>48</v>
      </c>
      <c r="F822">
        <v>9602</v>
      </c>
      <c r="G822" s="139">
        <v>2010</v>
      </c>
      <c r="H822" s="306" t="s">
        <v>155</v>
      </c>
      <c r="I822">
        <v>3353.6813168648159</v>
      </c>
    </row>
    <row r="823" spans="1:9" ht="14.25" customHeight="1">
      <c r="A823" s="1" t="str">
        <f t="shared" si="12"/>
        <v>FS96032010m01</v>
      </c>
      <c r="B823" s="1">
        <v>42347.938007000004</v>
      </c>
      <c r="C823" s="210">
        <v>12</v>
      </c>
      <c r="D823" s="1">
        <v>3064.0876460000009</v>
      </c>
      <c r="E823" t="s">
        <v>48</v>
      </c>
      <c r="F823">
        <v>9603</v>
      </c>
      <c r="G823" s="139">
        <v>2010</v>
      </c>
      <c r="H823" s="306" t="s">
        <v>144</v>
      </c>
      <c r="I823">
        <v>3064.0876460000009</v>
      </c>
    </row>
    <row r="824" spans="1:9" ht="14.25" customHeight="1">
      <c r="A824" s="1" t="str">
        <f t="shared" si="12"/>
        <v>FS96032010m02</v>
      </c>
      <c r="B824" s="1">
        <v>42347.938007000004</v>
      </c>
      <c r="C824" s="210">
        <v>11</v>
      </c>
      <c r="D824" s="1">
        <v>3735.1169619999987</v>
      </c>
      <c r="E824" t="s">
        <v>48</v>
      </c>
      <c r="F824">
        <v>9603</v>
      </c>
      <c r="G824" s="139">
        <v>2010</v>
      </c>
      <c r="H824" s="306" t="s">
        <v>145</v>
      </c>
      <c r="I824">
        <v>3735.1169619999987</v>
      </c>
    </row>
    <row r="825" spans="1:9" ht="14.25" customHeight="1">
      <c r="A825" s="1" t="str">
        <f t="shared" si="12"/>
        <v>FS96032010m03</v>
      </c>
      <c r="B825" s="1">
        <v>42347.938007000004</v>
      </c>
      <c r="C825" s="210">
        <v>10</v>
      </c>
      <c r="D825" s="1">
        <v>3783.401941000001</v>
      </c>
      <c r="E825" t="s">
        <v>48</v>
      </c>
      <c r="F825">
        <v>9603</v>
      </c>
      <c r="G825" s="139">
        <v>2010</v>
      </c>
      <c r="H825" s="306" t="s">
        <v>146</v>
      </c>
      <c r="I825">
        <v>3783.401941000001</v>
      </c>
    </row>
    <row r="826" spans="1:9" ht="14.25" customHeight="1">
      <c r="A826" s="1" t="str">
        <f t="shared" si="12"/>
        <v>FS96032010m04</v>
      </c>
      <c r="B826" s="1">
        <v>42347.938007000004</v>
      </c>
      <c r="C826" s="210">
        <v>9</v>
      </c>
      <c r="D826" s="1">
        <v>3683.1263849999996</v>
      </c>
      <c r="E826" t="s">
        <v>48</v>
      </c>
      <c r="F826">
        <v>9603</v>
      </c>
      <c r="G826" s="139">
        <v>2010</v>
      </c>
      <c r="H826" s="306" t="s">
        <v>147</v>
      </c>
      <c r="I826">
        <v>3683.1263849999996</v>
      </c>
    </row>
    <row r="827" spans="1:9" ht="14.25" customHeight="1">
      <c r="A827" s="1" t="str">
        <f t="shared" si="12"/>
        <v>FS96032010m05</v>
      </c>
      <c r="B827" s="1">
        <v>42347.938007000004</v>
      </c>
      <c r="C827" s="210">
        <v>8</v>
      </c>
      <c r="D827" s="1">
        <v>2592.8778279999992</v>
      </c>
      <c r="E827" t="s">
        <v>48</v>
      </c>
      <c r="F827">
        <v>9603</v>
      </c>
      <c r="G827" s="139">
        <v>2010</v>
      </c>
      <c r="H827" s="306" t="s">
        <v>148</v>
      </c>
      <c r="I827">
        <v>2592.8778279999992</v>
      </c>
    </row>
    <row r="828" spans="1:9" ht="14.25" customHeight="1">
      <c r="A828" s="1" t="str">
        <f t="shared" si="12"/>
        <v>FS96032010m06</v>
      </c>
      <c r="B828" s="1">
        <v>42347.938007000004</v>
      </c>
      <c r="C828" s="210">
        <v>7</v>
      </c>
      <c r="D828" s="1">
        <v>3701.3544790000001</v>
      </c>
      <c r="E828" t="s">
        <v>48</v>
      </c>
      <c r="F828">
        <v>9603</v>
      </c>
      <c r="G828" s="139">
        <v>2010</v>
      </c>
      <c r="H828" s="306" t="s">
        <v>149</v>
      </c>
      <c r="I828">
        <v>3701.3544790000001</v>
      </c>
    </row>
    <row r="829" spans="1:9" ht="14.25" customHeight="1">
      <c r="A829" s="1" t="str">
        <f t="shared" si="12"/>
        <v>FS96032010m07</v>
      </c>
      <c r="B829" s="1">
        <v>42347.938007000004</v>
      </c>
      <c r="C829" s="210">
        <v>6</v>
      </c>
      <c r="D829" s="1">
        <v>3734.0054789999999</v>
      </c>
      <c r="E829" t="s">
        <v>48</v>
      </c>
      <c r="F829">
        <v>9603</v>
      </c>
      <c r="G829" s="139">
        <v>2010</v>
      </c>
      <c r="H829" s="306" t="s">
        <v>150</v>
      </c>
      <c r="I829">
        <v>3734.0054789999999</v>
      </c>
    </row>
    <row r="830" spans="1:9" ht="14.25" customHeight="1">
      <c r="A830" s="1" t="str">
        <f t="shared" si="12"/>
        <v>FS96032010m08</v>
      </c>
      <c r="B830" s="1">
        <v>42347.938007000004</v>
      </c>
      <c r="C830" s="210">
        <v>5</v>
      </c>
      <c r="D830" s="1">
        <v>3700.5755180000001</v>
      </c>
      <c r="E830" t="s">
        <v>48</v>
      </c>
      <c r="F830">
        <v>9603</v>
      </c>
      <c r="G830" s="139">
        <v>2010</v>
      </c>
      <c r="H830" s="306" t="s">
        <v>151</v>
      </c>
      <c r="I830">
        <v>3700.5755180000001</v>
      </c>
    </row>
    <row r="831" spans="1:9" ht="14.25" customHeight="1">
      <c r="A831" s="1" t="str">
        <f t="shared" si="12"/>
        <v>FS96032010m09</v>
      </c>
      <c r="B831" s="1">
        <v>42347.938007000004</v>
      </c>
      <c r="C831" s="210">
        <v>4</v>
      </c>
      <c r="D831" s="1">
        <v>3702.8005859999998</v>
      </c>
      <c r="E831" t="s">
        <v>48</v>
      </c>
      <c r="F831">
        <v>9603</v>
      </c>
      <c r="G831" s="139">
        <v>2010</v>
      </c>
      <c r="H831" s="306" t="s">
        <v>152</v>
      </c>
      <c r="I831">
        <v>3702.8005859999998</v>
      </c>
    </row>
    <row r="832" spans="1:9" ht="14.25" customHeight="1">
      <c r="A832" s="1" t="str">
        <f t="shared" si="12"/>
        <v>FS96032010m10</v>
      </c>
      <c r="B832" s="1">
        <v>42347.938007000004</v>
      </c>
      <c r="C832" s="210">
        <v>3</v>
      </c>
      <c r="D832" s="1">
        <v>4083.0982149999986</v>
      </c>
      <c r="E832" t="s">
        <v>48</v>
      </c>
      <c r="F832">
        <v>9603</v>
      </c>
      <c r="G832" s="139">
        <v>2010</v>
      </c>
      <c r="H832" s="306" t="s">
        <v>153</v>
      </c>
      <c r="I832">
        <v>4083.0982149999986</v>
      </c>
    </row>
    <row r="833" spans="1:9" ht="14.25" customHeight="1">
      <c r="A833" s="1" t="str">
        <f t="shared" si="12"/>
        <v>FS96032010m11</v>
      </c>
      <c r="B833" s="1">
        <v>42347.938007000004</v>
      </c>
      <c r="C833" s="210">
        <v>2</v>
      </c>
      <c r="D833" s="1">
        <v>3520.1346779999999</v>
      </c>
      <c r="E833" t="s">
        <v>48</v>
      </c>
      <c r="F833">
        <v>9603</v>
      </c>
      <c r="G833" s="139">
        <v>2010</v>
      </c>
      <c r="H833" s="306" t="s">
        <v>154</v>
      </c>
      <c r="I833">
        <v>3520.1346779999999</v>
      </c>
    </row>
    <row r="834" spans="1:9" ht="14.25" customHeight="1">
      <c r="A834" s="1" t="str">
        <f t="shared" si="12"/>
        <v>FS96032010m12</v>
      </c>
      <c r="B834" s="1">
        <v>42347.938007000004</v>
      </c>
      <c r="C834" s="210">
        <v>1</v>
      </c>
      <c r="D834" s="1">
        <v>3047.3582900000001</v>
      </c>
      <c r="E834" t="s">
        <v>48</v>
      </c>
      <c r="F834">
        <v>9603</v>
      </c>
      <c r="G834" s="139">
        <v>2010</v>
      </c>
      <c r="H834" s="306" t="s">
        <v>155</v>
      </c>
      <c r="I834">
        <v>3047.3582900000001</v>
      </c>
    </row>
    <row r="835" spans="1:9" ht="14.25" customHeight="1">
      <c r="A835" s="1" t="str">
        <f t="shared" si="12"/>
        <v>FS96042010m01</v>
      </c>
      <c r="B835" s="1">
        <v>12036.505658813998</v>
      </c>
      <c r="C835" s="210">
        <v>12</v>
      </c>
      <c r="D835" s="1">
        <v>832.38450061399988</v>
      </c>
      <c r="E835" t="s">
        <v>48</v>
      </c>
      <c r="F835">
        <v>9604</v>
      </c>
      <c r="G835" s="139">
        <v>2010</v>
      </c>
      <c r="H835" s="306" t="s">
        <v>144</v>
      </c>
      <c r="I835">
        <v>832.38450061399988</v>
      </c>
    </row>
    <row r="836" spans="1:9" ht="14.25" customHeight="1">
      <c r="A836" s="1" t="str">
        <f t="shared" si="12"/>
        <v>FS96042010m02</v>
      </c>
      <c r="B836" s="1">
        <v>12036.505658813998</v>
      </c>
      <c r="C836" s="210">
        <v>11</v>
      </c>
      <c r="D836" s="1">
        <v>1042.6292649229997</v>
      </c>
      <c r="E836" t="s">
        <v>48</v>
      </c>
      <c r="F836">
        <v>9604</v>
      </c>
      <c r="G836" s="139">
        <v>2010</v>
      </c>
      <c r="H836" s="306" t="s">
        <v>145</v>
      </c>
      <c r="I836">
        <v>1042.6292649229997</v>
      </c>
    </row>
    <row r="837" spans="1:9" ht="14.25" customHeight="1">
      <c r="A837" s="1" t="str">
        <f t="shared" si="12"/>
        <v>FS96042010m03</v>
      </c>
      <c r="B837" s="1">
        <v>12036.505658813998</v>
      </c>
      <c r="C837" s="210">
        <v>10</v>
      </c>
      <c r="D837" s="1">
        <v>1047.7787108469997</v>
      </c>
      <c r="E837" t="s">
        <v>48</v>
      </c>
      <c r="F837">
        <v>9604</v>
      </c>
      <c r="G837" s="139">
        <v>2010</v>
      </c>
      <c r="H837" s="306" t="s">
        <v>146</v>
      </c>
      <c r="I837">
        <v>1047.7787108469997</v>
      </c>
    </row>
    <row r="838" spans="1:9" ht="14.25" customHeight="1">
      <c r="A838" s="1" t="str">
        <f t="shared" si="12"/>
        <v>FS96042010m04</v>
      </c>
      <c r="B838" s="1">
        <v>12036.505658813998</v>
      </c>
      <c r="C838" s="210">
        <v>9</v>
      </c>
      <c r="D838" s="1">
        <v>1048.5827811520001</v>
      </c>
      <c r="E838" t="s">
        <v>48</v>
      </c>
      <c r="F838">
        <v>9604</v>
      </c>
      <c r="G838" s="139">
        <v>2010</v>
      </c>
      <c r="H838" s="306" t="s">
        <v>147</v>
      </c>
      <c r="I838">
        <v>1048.5827811520001</v>
      </c>
    </row>
    <row r="839" spans="1:9" ht="14.25" customHeight="1">
      <c r="A839" s="1" t="str">
        <f t="shared" si="12"/>
        <v>FS96042010m05</v>
      </c>
      <c r="B839" s="1">
        <v>12036.505658813998</v>
      </c>
      <c r="C839" s="210">
        <v>8</v>
      </c>
      <c r="D839" s="1">
        <v>677.04499178500009</v>
      </c>
      <c r="E839" t="s">
        <v>48</v>
      </c>
      <c r="F839">
        <v>9604</v>
      </c>
      <c r="G839" s="139">
        <v>2010</v>
      </c>
      <c r="H839" s="306" t="s">
        <v>148</v>
      </c>
      <c r="I839">
        <v>677.04499178500009</v>
      </c>
    </row>
    <row r="840" spans="1:9" ht="14.25" customHeight="1">
      <c r="A840" s="1" t="str">
        <f t="shared" ref="A840:A903" si="13">TRIM(E840&amp;F840&amp;G840&amp;H840)</f>
        <v>FS96042010m06</v>
      </c>
      <c r="B840" s="1">
        <v>12036.505658813998</v>
      </c>
      <c r="C840" s="210">
        <v>7</v>
      </c>
      <c r="D840" s="1">
        <v>1010.6304714780001</v>
      </c>
      <c r="E840" t="s">
        <v>48</v>
      </c>
      <c r="F840">
        <v>9604</v>
      </c>
      <c r="G840" s="139">
        <v>2010</v>
      </c>
      <c r="H840" s="306" t="s">
        <v>149</v>
      </c>
      <c r="I840">
        <v>1010.6304714780001</v>
      </c>
    </row>
    <row r="841" spans="1:9" ht="14.25" customHeight="1">
      <c r="A841" s="1" t="str">
        <f t="shared" si="13"/>
        <v>FS96042010m07</v>
      </c>
      <c r="B841" s="1">
        <v>12036.505658813998</v>
      </c>
      <c r="C841" s="210">
        <v>6</v>
      </c>
      <c r="D841" s="1">
        <v>1049.4556343860002</v>
      </c>
      <c r="E841" t="s">
        <v>48</v>
      </c>
      <c r="F841">
        <v>9604</v>
      </c>
      <c r="G841" s="139">
        <v>2010</v>
      </c>
      <c r="H841" s="306" t="s">
        <v>150</v>
      </c>
      <c r="I841">
        <v>1049.4556343860002</v>
      </c>
    </row>
    <row r="842" spans="1:9" ht="14.25" customHeight="1">
      <c r="A842" s="1" t="str">
        <f t="shared" si="13"/>
        <v>FS96042010m08</v>
      </c>
      <c r="B842" s="1">
        <v>12036.505658813998</v>
      </c>
      <c r="C842" s="210">
        <v>5</v>
      </c>
      <c r="D842" s="1">
        <v>1067.1537468939998</v>
      </c>
      <c r="E842" t="s">
        <v>48</v>
      </c>
      <c r="F842">
        <v>9604</v>
      </c>
      <c r="G842" s="139">
        <v>2010</v>
      </c>
      <c r="H842" s="306" t="s">
        <v>151</v>
      </c>
      <c r="I842">
        <v>1067.1537468939998</v>
      </c>
    </row>
    <row r="843" spans="1:9" ht="14.25" customHeight="1">
      <c r="A843" s="1" t="str">
        <f t="shared" si="13"/>
        <v>FS96042010m09</v>
      </c>
      <c r="B843" s="1">
        <v>12036.505658813998</v>
      </c>
      <c r="C843" s="210">
        <v>4</v>
      </c>
      <c r="D843" s="1">
        <v>1065.8808748889999</v>
      </c>
      <c r="E843" t="s">
        <v>48</v>
      </c>
      <c r="F843">
        <v>9604</v>
      </c>
      <c r="G843" s="139">
        <v>2010</v>
      </c>
      <c r="H843" s="306" t="s">
        <v>152</v>
      </c>
      <c r="I843">
        <v>1065.8808748889999</v>
      </c>
    </row>
    <row r="844" spans="1:9" ht="14.25" customHeight="1">
      <c r="A844" s="1" t="str">
        <f t="shared" si="13"/>
        <v>FS96042010m10</v>
      </c>
      <c r="B844" s="1">
        <v>12036.505658813998</v>
      </c>
      <c r="C844" s="210">
        <v>3</v>
      </c>
      <c r="D844" s="1">
        <v>1209.6737397610002</v>
      </c>
      <c r="E844" t="s">
        <v>48</v>
      </c>
      <c r="F844">
        <v>9604</v>
      </c>
      <c r="G844" s="139">
        <v>2010</v>
      </c>
      <c r="H844" s="306" t="s">
        <v>153</v>
      </c>
      <c r="I844">
        <v>1209.6737397610002</v>
      </c>
    </row>
    <row r="845" spans="1:9" ht="14.25" customHeight="1">
      <c r="A845" s="1" t="str">
        <f t="shared" si="13"/>
        <v>FS96042010m11</v>
      </c>
      <c r="B845" s="1">
        <v>12036.505658813998</v>
      </c>
      <c r="C845" s="210">
        <v>2</v>
      </c>
      <c r="D845" s="1">
        <v>1066.7003087489998</v>
      </c>
      <c r="E845" t="s">
        <v>48</v>
      </c>
      <c r="F845">
        <v>9604</v>
      </c>
      <c r="G845" s="139">
        <v>2010</v>
      </c>
      <c r="H845" s="306" t="s">
        <v>154</v>
      </c>
      <c r="I845">
        <v>1066.7003087489998</v>
      </c>
    </row>
    <row r="846" spans="1:9" ht="14.25" customHeight="1">
      <c r="A846" s="1" t="str">
        <f t="shared" si="13"/>
        <v>FS96042010m12</v>
      </c>
      <c r="B846" s="1">
        <v>12036.505658813998</v>
      </c>
      <c r="C846" s="210">
        <v>1</v>
      </c>
      <c r="D846" s="1">
        <v>918.59063333599988</v>
      </c>
      <c r="E846" t="s">
        <v>48</v>
      </c>
      <c r="F846">
        <v>9604</v>
      </c>
      <c r="G846" s="139">
        <v>2010</v>
      </c>
      <c r="H846" s="306" t="s">
        <v>155</v>
      </c>
      <c r="I846">
        <v>918.59063333599988</v>
      </c>
    </row>
    <row r="847" spans="1:9" ht="14.25" customHeight="1">
      <c r="A847" s="1" t="str">
        <f t="shared" si="13"/>
        <v>FS96052010m01</v>
      </c>
      <c r="B847" s="1">
        <v>22797.537295999999</v>
      </c>
      <c r="C847" s="210">
        <v>12</v>
      </c>
      <c r="D847" s="1">
        <v>1739.3417199999999</v>
      </c>
      <c r="E847" t="s">
        <v>48</v>
      </c>
      <c r="F847">
        <v>9605</v>
      </c>
      <c r="G847" s="139">
        <v>2010</v>
      </c>
      <c r="H847" s="306" t="s">
        <v>144</v>
      </c>
      <c r="I847">
        <v>1739.3417199999999</v>
      </c>
    </row>
    <row r="848" spans="1:9" ht="14.25" customHeight="1">
      <c r="A848" s="1" t="str">
        <f t="shared" si="13"/>
        <v>FS96052010m02</v>
      </c>
      <c r="B848" s="1">
        <v>22797.537295999999</v>
      </c>
      <c r="C848" s="210">
        <v>11</v>
      </c>
      <c r="D848" s="1">
        <v>2115.1535630000003</v>
      </c>
      <c r="E848" t="s">
        <v>48</v>
      </c>
      <c r="F848">
        <v>9605</v>
      </c>
      <c r="G848" s="139">
        <v>2010</v>
      </c>
      <c r="H848" s="306" t="s">
        <v>145</v>
      </c>
      <c r="I848">
        <v>2115.1535630000003</v>
      </c>
    </row>
    <row r="849" spans="1:9" ht="14.25" customHeight="1">
      <c r="A849" s="1" t="str">
        <f t="shared" si="13"/>
        <v>FS96052010m03</v>
      </c>
      <c r="B849" s="1">
        <v>22797.537295999999</v>
      </c>
      <c r="C849" s="210">
        <v>10</v>
      </c>
      <c r="D849" s="1">
        <v>2006.1338449999998</v>
      </c>
      <c r="E849" t="s">
        <v>48</v>
      </c>
      <c r="F849">
        <v>9605</v>
      </c>
      <c r="G849" s="139">
        <v>2010</v>
      </c>
      <c r="H849" s="306" t="s">
        <v>146</v>
      </c>
      <c r="I849">
        <v>2006.1338449999998</v>
      </c>
    </row>
    <row r="850" spans="1:9" ht="14.25" customHeight="1">
      <c r="A850" s="1" t="str">
        <f t="shared" si="13"/>
        <v>FS96052010m04</v>
      </c>
      <c r="B850" s="1">
        <v>22797.537295999999</v>
      </c>
      <c r="C850" s="210">
        <v>9</v>
      </c>
      <c r="D850" s="1">
        <v>2010.2243339999998</v>
      </c>
      <c r="E850" t="s">
        <v>48</v>
      </c>
      <c r="F850">
        <v>9605</v>
      </c>
      <c r="G850" s="139">
        <v>2010</v>
      </c>
      <c r="H850" s="306" t="s">
        <v>147</v>
      </c>
      <c r="I850">
        <v>2010.2243339999998</v>
      </c>
    </row>
    <row r="851" spans="1:9" ht="14.25" customHeight="1">
      <c r="A851" s="1" t="str">
        <f t="shared" si="13"/>
        <v>FS96052010m05</v>
      </c>
      <c r="B851" s="1">
        <v>22797.537295999999</v>
      </c>
      <c r="C851" s="210">
        <v>8</v>
      </c>
      <c r="D851" s="1">
        <v>1439.403368</v>
      </c>
      <c r="E851" t="s">
        <v>48</v>
      </c>
      <c r="F851">
        <v>9605</v>
      </c>
      <c r="G851" s="139">
        <v>2010</v>
      </c>
      <c r="H851" s="306" t="s">
        <v>148</v>
      </c>
      <c r="I851">
        <v>1439.403368</v>
      </c>
    </row>
    <row r="852" spans="1:9" ht="14.25" customHeight="1">
      <c r="A852" s="1" t="str">
        <f t="shared" si="13"/>
        <v>FS96052010m06</v>
      </c>
      <c r="B852" s="1">
        <v>22797.537295999999</v>
      </c>
      <c r="C852" s="210">
        <v>7</v>
      </c>
      <c r="D852" s="1">
        <v>2054.7094249999996</v>
      </c>
      <c r="E852" t="s">
        <v>48</v>
      </c>
      <c r="F852">
        <v>9605</v>
      </c>
      <c r="G852" s="139">
        <v>2010</v>
      </c>
      <c r="H852" s="306" t="s">
        <v>149</v>
      </c>
      <c r="I852">
        <v>2054.7094249999996</v>
      </c>
    </row>
    <row r="853" spans="1:9" ht="14.25" customHeight="1">
      <c r="A853" s="1" t="str">
        <f t="shared" si="13"/>
        <v>FS96052010m07</v>
      </c>
      <c r="B853" s="1">
        <v>22797.537295999999</v>
      </c>
      <c r="C853" s="210">
        <v>6</v>
      </c>
      <c r="D853" s="1">
        <v>1966.5060769999998</v>
      </c>
      <c r="E853" t="s">
        <v>48</v>
      </c>
      <c r="F853">
        <v>9605</v>
      </c>
      <c r="G853" s="139">
        <v>2010</v>
      </c>
      <c r="H853" s="306" t="s">
        <v>150</v>
      </c>
      <c r="I853">
        <v>1966.5060769999998</v>
      </c>
    </row>
    <row r="854" spans="1:9" ht="14.25" customHeight="1">
      <c r="A854" s="1" t="str">
        <f t="shared" si="13"/>
        <v>FS96052010m08</v>
      </c>
      <c r="B854" s="1">
        <v>22797.537295999999</v>
      </c>
      <c r="C854" s="210">
        <v>5</v>
      </c>
      <c r="D854" s="1">
        <v>1902.3452159999997</v>
      </c>
      <c r="E854" t="s">
        <v>48</v>
      </c>
      <c r="F854">
        <v>9605</v>
      </c>
      <c r="G854" s="139">
        <v>2010</v>
      </c>
      <c r="H854" s="306" t="s">
        <v>151</v>
      </c>
      <c r="I854">
        <v>1902.3452159999997</v>
      </c>
    </row>
    <row r="855" spans="1:9" ht="14.25" customHeight="1">
      <c r="A855" s="1" t="str">
        <f t="shared" si="13"/>
        <v>FS96052010m09</v>
      </c>
      <c r="B855" s="1">
        <v>22797.537295999999</v>
      </c>
      <c r="C855" s="210">
        <v>4</v>
      </c>
      <c r="D855" s="1">
        <v>1890.2441119999996</v>
      </c>
      <c r="E855" t="s">
        <v>48</v>
      </c>
      <c r="F855">
        <v>9605</v>
      </c>
      <c r="G855" s="139">
        <v>2010</v>
      </c>
      <c r="H855" s="306" t="s">
        <v>152</v>
      </c>
      <c r="I855">
        <v>1890.2441119999996</v>
      </c>
    </row>
    <row r="856" spans="1:9" ht="14.25" customHeight="1">
      <c r="A856" s="1" t="str">
        <f t="shared" si="13"/>
        <v>FS96052010m10</v>
      </c>
      <c r="B856" s="1">
        <v>22797.537295999999</v>
      </c>
      <c r="C856" s="210">
        <v>3</v>
      </c>
      <c r="D856" s="1">
        <v>2182.4148359999999</v>
      </c>
      <c r="E856" t="s">
        <v>48</v>
      </c>
      <c r="F856">
        <v>9605</v>
      </c>
      <c r="G856" s="139">
        <v>2010</v>
      </c>
      <c r="H856" s="306" t="s">
        <v>153</v>
      </c>
      <c r="I856">
        <v>2182.4148359999999</v>
      </c>
    </row>
    <row r="857" spans="1:9" ht="14.25" customHeight="1">
      <c r="A857" s="1" t="str">
        <f t="shared" si="13"/>
        <v>FS96052010m11</v>
      </c>
      <c r="B857" s="1">
        <v>22797.537295999999</v>
      </c>
      <c r="C857" s="210">
        <v>2</v>
      </c>
      <c r="D857" s="1">
        <v>1891.2651109999995</v>
      </c>
      <c r="E857" t="s">
        <v>48</v>
      </c>
      <c r="F857">
        <v>9605</v>
      </c>
      <c r="G857" s="139">
        <v>2010</v>
      </c>
      <c r="H857" s="306" t="s">
        <v>154</v>
      </c>
      <c r="I857">
        <v>1891.2651109999995</v>
      </c>
    </row>
    <row r="858" spans="1:9" ht="14.25" customHeight="1">
      <c r="A858" s="1" t="str">
        <f t="shared" si="13"/>
        <v>FS96052010m12</v>
      </c>
      <c r="B858" s="1">
        <v>22797.537295999999</v>
      </c>
      <c r="C858" s="210">
        <v>1</v>
      </c>
      <c r="D858" s="1">
        <v>1599.795689</v>
      </c>
      <c r="E858" t="s">
        <v>48</v>
      </c>
      <c r="F858">
        <v>9605</v>
      </c>
      <c r="G858" s="139">
        <v>2010</v>
      </c>
      <c r="H858" s="306" t="s">
        <v>155</v>
      </c>
      <c r="I858">
        <v>1599.795689</v>
      </c>
    </row>
    <row r="859" spans="1:9" ht="14.25" customHeight="1">
      <c r="A859" s="1" t="str">
        <f t="shared" si="13"/>
        <v>FS96062010m01</v>
      </c>
      <c r="B859" s="1">
        <v>5059.373207525</v>
      </c>
      <c r="C859" s="210">
        <v>12</v>
      </c>
      <c r="D859" s="1">
        <v>373.84155944999992</v>
      </c>
      <c r="E859" t="s">
        <v>48</v>
      </c>
      <c r="F859">
        <v>9606</v>
      </c>
      <c r="G859" s="139">
        <v>2010</v>
      </c>
      <c r="H859" s="306" t="s">
        <v>144</v>
      </c>
      <c r="I859">
        <v>373.84155944999992</v>
      </c>
    </row>
    <row r="860" spans="1:9" ht="14.25" customHeight="1">
      <c r="A860" s="1" t="str">
        <f t="shared" si="13"/>
        <v>FS96062010m02</v>
      </c>
      <c r="B860" s="1">
        <v>5059.373207525</v>
      </c>
      <c r="C860" s="210">
        <v>11</v>
      </c>
      <c r="D860" s="1">
        <v>470.18798606100006</v>
      </c>
      <c r="E860" t="s">
        <v>48</v>
      </c>
      <c r="F860">
        <v>9606</v>
      </c>
      <c r="G860" s="139">
        <v>2010</v>
      </c>
      <c r="H860" s="306" t="s">
        <v>145</v>
      </c>
      <c r="I860">
        <v>470.18798606100006</v>
      </c>
    </row>
    <row r="861" spans="1:9" ht="14.25" customHeight="1">
      <c r="A861" s="1" t="str">
        <f t="shared" si="13"/>
        <v>FS96062010m03</v>
      </c>
      <c r="B861" s="1">
        <v>5059.373207525</v>
      </c>
      <c r="C861" s="210">
        <v>10</v>
      </c>
      <c r="D861" s="1">
        <v>428.73896975700012</v>
      </c>
      <c r="E861" t="s">
        <v>48</v>
      </c>
      <c r="F861">
        <v>9606</v>
      </c>
      <c r="G861" s="139">
        <v>2010</v>
      </c>
      <c r="H861" s="306" t="s">
        <v>146</v>
      </c>
      <c r="I861">
        <v>428.73896975700012</v>
      </c>
    </row>
    <row r="862" spans="1:9" ht="14.25" customHeight="1">
      <c r="A862" s="1" t="str">
        <f t="shared" si="13"/>
        <v>FS96062010m04</v>
      </c>
      <c r="B862" s="1">
        <v>5059.373207525</v>
      </c>
      <c r="C862" s="210">
        <v>9</v>
      </c>
      <c r="D862" s="1">
        <v>440.01383112399992</v>
      </c>
      <c r="E862" t="s">
        <v>48</v>
      </c>
      <c r="F862">
        <v>9606</v>
      </c>
      <c r="G862" s="139">
        <v>2010</v>
      </c>
      <c r="H862" s="306" t="s">
        <v>147</v>
      </c>
      <c r="I862">
        <v>440.01383112399992</v>
      </c>
    </row>
    <row r="863" spans="1:9" ht="14.25" customHeight="1">
      <c r="A863" s="1" t="str">
        <f t="shared" si="13"/>
        <v>FS96062010m05</v>
      </c>
      <c r="B863" s="1">
        <v>5059.373207525</v>
      </c>
      <c r="C863" s="210">
        <v>8</v>
      </c>
      <c r="D863" s="1">
        <v>299.36003619599995</v>
      </c>
      <c r="E863" t="s">
        <v>48</v>
      </c>
      <c r="F863">
        <v>9606</v>
      </c>
      <c r="G863" s="139">
        <v>2010</v>
      </c>
      <c r="H863" s="306" t="s">
        <v>148</v>
      </c>
      <c r="I863">
        <v>299.36003619599995</v>
      </c>
    </row>
    <row r="864" spans="1:9" ht="14.25" customHeight="1">
      <c r="A864" s="1" t="str">
        <f t="shared" si="13"/>
        <v>FS96062010m06</v>
      </c>
      <c r="B864" s="1">
        <v>5059.373207525</v>
      </c>
      <c r="C864" s="210">
        <v>7</v>
      </c>
      <c r="D864" s="1">
        <v>430.21369611200004</v>
      </c>
      <c r="E864" t="s">
        <v>48</v>
      </c>
      <c r="F864">
        <v>9606</v>
      </c>
      <c r="G864" s="139">
        <v>2010</v>
      </c>
      <c r="H864" s="306" t="s">
        <v>149</v>
      </c>
      <c r="I864">
        <v>430.21369611200004</v>
      </c>
    </row>
    <row r="865" spans="1:9" ht="14.25" customHeight="1">
      <c r="A865" s="1" t="str">
        <f t="shared" si="13"/>
        <v>FS96062010m07</v>
      </c>
      <c r="B865" s="1">
        <v>5059.373207525</v>
      </c>
      <c r="C865" s="210">
        <v>6</v>
      </c>
      <c r="D865" s="1">
        <v>428.00007507999999</v>
      </c>
      <c r="E865" t="s">
        <v>48</v>
      </c>
      <c r="F865">
        <v>9606</v>
      </c>
      <c r="G865" s="139">
        <v>2010</v>
      </c>
      <c r="H865" s="306" t="s">
        <v>150</v>
      </c>
      <c r="I865">
        <v>428.00007507999999</v>
      </c>
    </row>
    <row r="866" spans="1:9" ht="14.25" customHeight="1">
      <c r="A866" s="1" t="str">
        <f t="shared" si="13"/>
        <v>FS96062010m08</v>
      </c>
      <c r="B866" s="1">
        <v>5059.373207525</v>
      </c>
      <c r="C866" s="210">
        <v>5</v>
      </c>
      <c r="D866" s="1">
        <v>420.05922244599992</v>
      </c>
      <c r="E866" t="s">
        <v>48</v>
      </c>
      <c r="F866">
        <v>9606</v>
      </c>
      <c r="G866" s="139">
        <v>2010</v>
      </c>
      <c r="H866" s="306" t="s">
        <v>151</v>
      </c>
      <c r="I866">
        <v>420.05922244599992</v>
      </c>
    </row>
    <row r="867" spans="1:9" ht="14.25" customHeight="1">
      <c r="A867" s="1" t="str">
        <f t="shared" si="13"/>
        <v>FS96062010m09</v>
      </c>
      <c r="B867" s="1">
        <v>5059.373207525</v>
      </c>
      <c r="C867" s="210">
        <v>4</v>
      </c>
      <c r="D867" s="1">
        <v>421.21489406199998</v>
      </c>
      <c r="E867" t="s">
        <v>48</v>
      </c>
      <c r="F867">
        <v>9606</v>
      </c>
      <c r="G867" s="139">
        <v>2010</v>
      </c>
      <c r="H867" s="306" t="s">
        <v>152</v>
      </c>
      <c r="I867">
        <v>421.21489406199998</v>
      </c>
    </row>
    <row r="868" spans="1:9" ht="14.25" customHeight="1">
      <c r="A868" s="1" t="str">
        <f t="shared" si="13"/>
        <v>FS96062010m10</v>
      </c>
      <c r="B868" s="1">
        <v>5059.373207525</v>
      </c>
      <c r="C868" s="210">
        <v>3</v>
      </c>
      <c r="D868" s="1">
        <v>512.84057474600013</v>
      </c>
      <c r="E868" t="s">
        <v>48</v>
      </c>
      <c r="F868">
        <v>9606</v>
      </c>
      <c r="G868" s="139">
        <v>2010</v>
      </c>
      <c r="H868" s="306" t="s">
        <v>153</v>
      </c>
      <c r="I868">
        <v>512.84057474600013</v>
      </c>
    </row>
    <row r="869" spans="1:9" ht="14.25" customHeight="1">
      <c r="A869" s="1" t="str">
        <f t="shared" si="13"/>
        <v>FS96062010m11</v>
      </c>
      <c r="B869" s="1">
        <v>5059.373207525</v>
      </c>
      <c r="C869" s="210">
        <v>2</v>
      </c>
      <c r="D869" s="1">
        <v>454.216910165</v>
      </c>
      <c r="E869" t="s">
        <v>48</v>
      </c>
      <c r="F869">
        <v>9606</v>
      </c>
      <c r="G869" s="139">
        <v>2010</v>
      </c>
      <c r="H869" s="306" t="s">
        <v>154</v>
      </c>
      <c r="I869">
        <v>454.216910165</v>
      </c>
    </row>
    <row r="870" spans="1:9" ht="14.25" customHeight="1">
      <c r="A870" s="1" t="str">
        <f t="shared" si="13"/>
        <v>FS96062010m12</v>
      </c>
      <c r="B870" s="1">
        <v>5059.373207525</v>
      </c>
      <c r="C870" s="210">
        <v>1</v>
      </c>
      <c r="D870" s="1">
        <v>380.68545232599996</v>
      </c>
      <c r="E870" t="s">
        <v>48</v>
      </c>
      <c r="F870">
        <v>9606</v>
      </c>
      <c r="G870" s="139">
        <v>2010</v>
      </c>
      <c r="H870" s="306" t="s">
        <v>155</v>
      </c>
      <c r="I870">
        <v>380.68545232599996</v>
      </c>
    </row>
    <row r="871" spans="1:9" ht="14.25" customHeight="1">
      <c r="A871" s="1" t="str">
        <f t="shared" si="13"/>
        <v>GySEV/RÖEE96012010m01</v>
      </c>
      <c r="B871" s="1">
        <v>3717</v>
      </c>
      <c r="C871" s="210">
        <v>10</v>
      </c>
      <c r="D871" s="1" t="s">
        <v>8</v>
      </c>
      <c r="E871" t="s">
        <v>49</v>
      </c>
      <c r="F871">
        <v>9601</v>
      </c>
      <c r="G871" s="139">
        <v>2010</v>
      </c>
      <c r="H871" s="306" t="s">
        <v>144</v>
      </c>
      <c r="I871">
        <v>-1</v>
      </c>
    </row>
    <row r="872" spans="1:9" ht="14.25" customHeight="1">
      <c r="A872" s="1" t="str">
        <f t="shared" si="13"/>
        <v>GySEV/RÖEE96012010m02</v>
      </c>
      <c r="B872" s="1">
        <v>3717</v>
      </c>
      <c r="C872" s="210">
        <v>10</v>
      </c>
      <c r="D872" s="1" t="s">
        <v>8</v>
      </c>
      <c r="E872" t="s">
        <v>49</v>
      </c>
      <c r="F872">
        <v>9601</v>
      </c>
      <c r="G872" s="139">
        <v>2010</v>
      </c>
      <c r="H872" s="306" t="s">
        <v>145</v>
      </c>
      <c r="I872">
        <v>-1</v>
      </c>
    </row>
    <row r="873" spans="1:9" ht="14.25" customHeight="1">
      <c r="A873" s="1" t="str">
        <f t="shared" si="13"/>
        <v>GySEV/RÖEE96012010m03</v>
      </c>
      <c r="B873" s="1">
        <v>3717</v>
      </c>
      <c r="C873" s="210">
        <v>10</v>
      </c>
      <c r="D873" s="1">
        <v>368</v>
      </c>
      <c r="E873" t="s">
        <v>49</v>
      </c>
      <c r="F873">
        <v>9601</v>
      </c>
      <c r="G873" s="139">
        <v>2010</v>
      </c>
      <c r="H873" s="306" t="s">
        <v>146</v>
      </c>
      <c r="I873">
        <v>368</v>
      </c>
    </row>
    <row r="874" spans="1:9" ht="14.25" customHeight="1">
      <c r="A874" s="1" t="str">
        <f t="shared" si="13"/>
        <v>GySEV/RÖEE96012010m04</v>
      </c>
      <c r="B874" s="1">
        <v>3717</v>
      </c>
      <c r="C874" s="210">
        <v>9</v>
      </c>
      <c r="D874" s="1">
        <v>376</v>
      </c>
      <c r="E874" t="s">
        <v>49</v>
      </c>
      <c r="F874">
        <v>9601</v>
      </c>
      <c r="G874" s="139">
        <v>2010</v>
      </c>
      <c r="H874" s="306" t="s">
        <v>147</v>
      </c>
      <c r="I874">
        <v>376</v>
      </c>
    </row>
    <row r="875" spans="1:9" ht="14.25" customHeight="1">
      <c r="A875" s="1" t="str">
        <f t="shared" si="13"/>
        <v>GySEV/RÖEE96012010m05</v>
      </c>
      <c r="B875" s="1">
        <v>3717</v>
      </c>
      <c r="C875" s="210">
        <v>8</v>
      </c>
      <c r="D875" s="1">
        <v>345</v>
      </c>
      <c r="E875" t="s">
        <v>49</v>
      </c>
      <c r="F875">
        <v>9601</v>
      </c>
      <c r="G875" s="139">
        <v>2010</v>
      </c>
      <c r="H875" s="306" t="s">
        <v>148</v>
      </c>
      <c r="I875">
        <v>345</v>
      </c>
    </row>
    <row r="876" spans="1:9" ht="14.25" customHeight="1">
      <c r="A876" s="1" t="str">
        <f t="shared" si="13"/>
        <v>GySEV/RÖEE96012010m06</v>
      </c>
      <c r="B876" s="1">
        <v>3717</v>
      </c>
      <c r="C876" s="210">
        <v>7</v>
      </c>
      <c r="D876" s="1">
        <v>345</v>
      </c>
      <c r="E876" t="s">
        <v>49</v>
      </c>
      <c r="F876">
        <v>9601</v>
      </c>
      <c r="G876" s="139">
        <v>2010</v>
      </c>
      <c r="H876" s="306" t="s">
        <v>149</v>
      </c>
      <c r="I876">
        <v>345</v>
      </c>
    </row>
    <row r="877" spans="1:9" ht="14.25" customHeight="1">
      <c r="A877" s="1" t="str">
        <f t="shared" si="13"/>
        <v>GySEV/RÖEE96012010m07</v>
      </c>
      <c r="B877" s="1">
        <v>3717</v>
      </c>
      <c r="C877" s="210">
        <v>6</v>
      </c>
      <c r="D877" s="1">
        <v>376</v>
      </c>
      <c r="E877" t="s">
        <v>49</v>
      </c>
      <c r="F877">
        <v>9601</v>
      </c>
      <c r="G877" s="139">
        <v>2010</v>
      </c>
      <c r="H877" s="306" t="s">
        <v>150</v>
      </c>
      <c r="I877">
        <v>376</v>
      </c>
    </row>
    <row r="878" spans="1:9" ht="14.25" customHeight="1">
      <c r="A878" s="1" t="str">
        <f t="shared" si="13"/>
        <v>GySEV/RÖEE96012010m08</v>
      </c>
      <c r="B878" s="1">
        <v>3717</v>
      </c>
      <c r="C878" s="210">
        <v>5</v>
      </c>
      <c r="D878" s="1">
        <v>393</v>
      </c>
      <c r="E878" t="s">
        <v>49</v>
      </c>
      <c r="F878">
        <v>9601</v>
      </c>
      <c r="G878" s="139">
        <v>2010</v>
      </c>
      <c r="H878" s="306" t="s">
        <v>151</v>
      </c>
      <c r="I878">
        <v>393</v>
      </c>
    </row>
    <row r="879" spans="1:9" ht="14.25" customHeight="1">
      <c r="A879" s="1" t="str">
        <f t="shared" si="13"/>
        <v>GySEV/RÖEE96012010m09</v>
      </c>
      <c r="B879" s="1">
        <v>3717</v>
      </c>
      <c r="C879" s="210">
        <v>4</v>
      </c>
      <c r="D879" s="1">
        <v>366</v>
      </c>
      <c r="E879" t="s">
        <v>49</v>
      </c>
      <c r="F879">
        <v>9601</v>
      </c>
      <c r="G879" s="139">
        <v>2010</v>
      </c>
      <c r="H879" s="306" t="s">
        <v>152</v>
      </c>
      <c r="I879">
        <v>366</v>
      </c>
    </row>
    <row r="880" spans="1:9" ht="14.25" customHeight="1">
      <c r="A880" s="1" t="str">
        <f t="shared" si="13"/>
        <v>GySEV/RÖEE96012010m10</v>
      </c>
      <c r="B880" s="1">
        <v>3717</v>
      </c>
      <c r="C880" s="210">
        <v>3</v>
      </c>
      <c r="D880" s="1">
        <v>396</v>
      </c>
      <c r="E880" t="s">
        <v>49</v>
      </c>
      <c r="F880">
        <v>9601</v>
      </c>
      <c r="G880" s="139">
        <v>2010</v>
      </c>
      <c r="H880" s="306" t="s">
        <v>153</v>
      </c>
      <c r="I880">
        <v>396</v>
      </c>
    </row>
    <row r="881" spans="1:9" ht="14.25" customHeight="1">
      <c r="A881" s="1" t="str">
        <f t="shared" si="13"/>
        <v>GySEV/RÖEE96012010m11</v>
      </c>
      <c r="B881" s="1">
        <v>3717</v>
      </c>
      <c r="C881" s="210">
        <v>2</v>
      </c>
      <c r="D881" s="1">
        <v>358</v>
      </c>
      <c r="E881" t="s">
        <v>49</v>
      </c>
      <c r="F881">
        <v>9601</v>
      </c>
      <c r="G881" s="139">
        <v>2010</v>
      </c>
      <c r="H881" s="306" t="s">
        <v>154</v>
      </c>
      <c r="I881">
        <v>358</v>
      </c>
    </row>
    <row r="882" spans="1:9" ht="14.25" customHeight="1">
      <c r="A882" s="1" t="str">
        <f t="shared" si="13"/>
        <v>GySEV/RÖEE96012010m12</v>
      </c>
      <c r="B882" s="1">
        <v>3717</v>
      </c>
      <c r="C882" s="210">
        <v>1</v>
      </c>
      <c r="D882" s="1">
        <v>394</v>
      </c>
      <c r="E882" t="s">
        <v>49</v>
      </c>
      <c r="F882">
        <v>9601</v>
      </c>
      <c r="G882" s="139">
        <v>2010</v>
      </c>
      <c r="H882" s="306" t="s">
        <v>155</v>
      </c>
      <c r="I882">
        <v>394</v>
      </c>
    </row>
    <row r="883" spans="1:9" ht="14.25" customHeight="1">
      <c r="A883" s="1" t="str">
        <f t="shared" si="13"/>
        <v>GySEV/RÖEE96022010m01</v>
      </c>
      <c r="B883" s="1">
        <v>152.94</v>
      </c>
      <c r="C883" s="210">
        <v>10</v>
      </c>
      <c r="D883" s="1" t="s">
        <v>8</v>
      </c>
      <c r="E883" t="s">
        <v>49</v>
      </c>
      <c r="F883">
        <v>9602</v>
      </c>
      <c r="G883" s="139">
        <v>2010</v>
      </c>
      <c r="H883" s="306" t="s">
        <v>144</v>
      </c>
      <c r="I883">
        <v>-1</v>
      </c>
    </row>
    <row r="884" spans="1:9" ht="14.25" customHeight="1">
      <c r="A884" s="1" t="str">
        <f t="shared" si="13"/>
        <v>GySEV/RÖEE96022010m02</v>
      </c>
      <c r="B884" s="1">
        <v>152.94</v>
      </c>
      <c r="C884" s="210">
        <v>10</v>
      </c>
      <c r="D884" s="1" t="s">
        <v>8</v>
      </c>
      <c r="E884" t="s">
        <v>49</v>
      </c>
      <c r="F884">
        <v>9602</v>
      </c>
      <c r="G884" s="139">
        <v>2010</v>
      </c>
      <c r="H884" s="306" t="s">
        <v>145</v>
      </c>
      <c r="I884">
        <v>-1</v>
      </c>
    </row>
    <row r="885" spans="1:9" ht="14.25" customHeight="1">
      <c r="A885" s="1" t="str">
        <f t="shared" si="13"/>
        <v>GySEV/RÖEE96022010m03</v>
      </c>
      <c r="B885" s="1">
        <v>152.94</v>
      </c>
      <c r="C885" s="210">
        <v>10</v>
      </c>
      <c r="D885" s="1">
        <v>15.2</v>
      </c>
      <c r="E885" t="s">
        <v>49</v>
      </c>
      <c r="F885">
        <v>9602</v>
      </c>
      <c r="G885" s="139">
        <v>2010</v>
      </c>
      <c r="H885" s="306" t="s">
        <v>146</v>
      </c>
      <c r="I885">
        <v>15.2</v>
      </c>
    </row>
    <row r="886" spans="1:9" ht="14.25" customHeight="1">
      <c r="A886" s="1" t="str">
        <f t="shared" si="13"/>
        <v>GySEV/RÖEE96022010m04</v>
      </c>
      <c r="B886" s="1">
        <v>152.94</v>
      </c>
      <c r="C886" s="210">
        <v>9</v>
      </c>
      <c r="D886" s="1">
        <v>15.8</v>
      </c>
      <c r="E886" t="s">
        <v>49</v>
      </c>
      <c r="F886">
        <v>9602</v>
      </c>
      <c r="G886" s="139">
        <v>2010</v>
      </c>
      <c r="H886" s="306" t="s">
        <v>147</v>
      </c>
      <c r="I886">
        <v>15.8</v>
      </c>
    </row>
    <row r="887" spans="1:9" ht="14.25" customHeight="1">
      <c r="A887" s="1" t="str">
        <f t="shared" si="13"/>
        <v>GySEV/RÖEE96022010m05</v>
      </c>
      <c r="B887" s="1">
        <v>152.94</v>
      </c>
      <c r="C887" s="210">
        <v>8</v>
      </c>
      <c r="D887" s="1">
        <v>14</v>
      </c>
      <c r="E887" t="s">
        <v>49</v>
      </c>
      <c r="F887">
        <v>9602</v>
      </c>
      <c r="G887" s="139">
        <v>2010</v>
      </c>
      <c r="H887" s="306" t="s">
        <v>148</v>
      </c>
      <c r="I887">
        <v>14</v>
      </c>
    </row>
    <row r="888" spans="1:9" ht="14.25" customHeight="1">
      <c r="A888" s="1" t="str">
        <f t="shared" si="13"/>
        <v>GySEV/RÖEE96022010m06</v>
      </c>
      <c r="B888" s="1">
        <v>152.94</v>
      </c>
      <c r="C888" s="210">
        <v>7</v>
      </c>
      <c r="D888" s="1">
        <v>14.1</v>
      </c>
      <c r="E888" t="s">
        <v>49</v>
      </c>
      <c r="F888">
        <v>9602</v>
      </c>
      <c r="G888" s="139">
        <v>2010</v>
      </c>
      <c r="H888" s="306" t="s">
        <v>149</v>
      </c>
      <c r="I888">
        <v>14.1</v>
      </c>
    </row>
    <row r="889" spans="1:9" ht="14.25" customHeight="1">
      <c r="A889" s="1" t="str">
        <f t="shared" si="13"/>
        <v>GySEV/RÖEE96022010m07</v>
      </c>
      <c r="B889" s="1">
        <v>152.94</v>
      </c>
      <c r="C889" s="210">
        <v>6</v>
      </c>
      <c r="D889" s="1">
        <v>15.4</v>
      </c>
      <c r="E889" t="s">
        <v>49</v>
      </c>
      <c r="F889">
        <v>9602</v>
      </c>
      <c r="G889" s="139">
        <v>2010</v>
      </c>
      <c r="H889" s="306" t="s">
        <v>150</v>
      </c>
      <c r="I889">
        <v>15.4</v>
      </c>
    </row>
    <row r="890" spans="1:9" ht="14.25" customHeight="1">
      <c r="A890" s="1" t="str">
        <f t="shared" si="13"/>
        <v>GySEV/RÖEE96022010m08</v>
      </c>
      <c r="B890" s="1">
        <v>152.94</v>
      </c>
      <c r="C890" s="210">
        <v>5</v>
      </c>
      <c r="D890" s="1">
        <v>16.5</v>
      </c>
      <c r="E890" t="s">
        <v>49</v>
      </c>
      <c r="F890">
        <v>9602</v>
      </c>
      <c r="G890" s="139">
        <v>2010</v>
      </c>
      <c r="H890" s="306" t="s">
        <v>151</v>
      </c>
      <c r="I890">
        <v>16.5</v>
      </c>
    </row>
    <row r="891" spans="1:9" ht="14.25" customHeight="1">
      <c r="A891" s="1" t="str">
        <f t="shared" si="13"/>
        <v>GySEV/RÖEE96022010m09</v>
      </c>
      <c r="B891" s="1">
        <v>152.94</v>
      </c>
      <c r="C891" s="210">
        <v>4</v>
      </c>
      <c r="D891" s="1">
        <v>14.8</v>
      </c>
      <c r="E891" t="s">
        <v>49</v>
      </c>
      <c r="F891">
        <v>9602</v>
      </c>
      <c r="G891" s="139">
        <v>2010</v>
      </c>
      <c r="H891" s="306" t="s">
        <v>152</v>
      </c>
      <c r="I891">
        <v>14.8</v>
      </c>
    </row>
    <row r="892" spans="1:9" ht="14.25" customHeight="1">
      <c r="A892" s="1" t="str">
        <f t="shared" si="13"/>
        <v>GySEV/RÖEE96022010m10</v>
      </c>
      <c r="B892" s="1">
        <v>152.94</v>
      </c>
      <c r="C892" s="210">
        <v>3</v>
      </c>
      <c r="D892" s="1">
        <v>14.29</v>
      </c>
      <c r="E892" t="s">
        <v>49</v>
      </c>
      <c r="F892">
        <v>9602</v>
      </c>
      <c r="G892" s="139">
        <v>2010</v>
      </c>
      <c r="H892" s="306" t="s">
        <v>153</v>
      </c>
      <c r="I892">
        <v>14.29</v>
      </c>
    </row>
    <row r="893" spans="1:9" ht="14.25" customHeight="1">
      <c r="A893" s="1" t="str">
        <f t="shared" si="13"/>
        <v>GySEV/RÖEE96022010m11</v>
      </c>
      <c r="B893" s="1">
        <v>152.94</v>
      </c>
      <c r="C893" s="210">
        <v>2</v>
      </c>
      <c r="D893" s="1">
        <v>16.559999999999999</v>
      </c>
      <c r="E893" t="s">
        <v>49</v>
      </c>
      <c r="F893">
        <v>9602</v>
      </c>
      <c r="G893" s="139">
        <v>2010</v>
      </c>
      <c r="H893" s="306" t="s">
        <v>154</v>
      </c>
      <c r="I893">
        <v>16.559999999999999</v>
      </c>
    </row>
    <row r="894" spans="1:9" ht="14.25" customHeight="1">
      <c r="A894" s="1" t="str">
        <f t="shared" si="13"/>
        <v>GySEV/RÖEE96022010m12</v>
      </c>
      <c r="B894" s="1">
        <v>152.94</v>
      </c>
      <c r="C894" s="210">
        <v>1</v>
      </c>
      <c r="D894" s="1">
        <v>16.29</v>
      </c>
      <c r="E894" t="s">
        <v>49</v>
      </c>
      <c r="F894">
        <v>9602</v>
      </c>
      <c r="G894" s="139">
        <v>2010</v>
      </c>
      <c r="H894" s="306" t="s">
        <v>155</v>
      </c>
      <c r="I894">
        <v>16.29</v>
      </c>
    </row>
    <row r="895" spans="1:9" ht="14.25" customHeight="1">
      <c r="A895" s="1" t="str">
        <f t="shared" si="13"/>
        <v>GySEV/RÖEE96032010m01</v>
      </c>
      <c r="B895" s="1">
        <v>3120</v>
      </c>
      <c r="C895" s="210">
        <v>10</v>
      </c>
      <c r="D895" s="1" t="s">
        <v>8</v>
      </c>
      <c r="E895" t="s">
        <v>49</v>
      </c>
      <c r="F895">
        <v>9603</v>
      </c>
      <c r="G895" s="139">
        <v>2010</v>
      </c>
      <c r="H895" s="306" t="s">
        <v>144</v>
      </c>
      <c r="I895">
        <v>-1</v>
      </c>
    </row>
    <row r="896" spans="1:9" ht="14.25" customHeight="1">
      <c r="A896" s="1" t="str">
        <f t="shared" si="13"/>
        <v>GySEV/RÖEE96032010m02</v>
      </c>
      <c r="B896" s="1">
        <v>3120</v>
      </c>
      <c r="C896" s="210">
        <v>10</v>
      </c>
      <c r="D896" s="1" t="s">
        <v>8</v>
      </c>
      <c r="E896" t="s">
        <v>49</v>
      </c>
      <c r="F896">
        <v>9603</v>
      </c>
      <c r="G896" s="139">
        <v>2010</v>
      </c>
      <c r="H896" s="306" t="s">
        <v>145</v>
      </c>
      <c r="I896">
        <v>-1</v>
      </c>
    </row>
    <row r="897" spans="1:9" ht="14.25" customHeight="1">
      <c r="A897" s="1" t="str">
        <f t="shared" si="13"/>
        <v>GySEV/RÖEE96032010m03</v>
      </c>
      <c r="B897" s="1">
        <v>3120</v>
      </c>
      <c r="C897" s="210">
        <v>10</v>
      </c>
      <c r="D897" s="1">
        <v>320</v>
      </c>
      <c r="E897" t="s">
        <v>49</v>
      </c>
      <c r="F897">
        <v>9603</v>
      </c>
      <c r="G897" s="139">
        <v>2010</v>
      </c>
      <c r="H897" s="306" t="s">
        <v>146</v>
      </c>
      <c r="I897">
        <v>320</v>
      </c>
    </row>
    <row r="898" spans="1:9" ht="14.25" customHeight="1">
      <c r="A898" s="1" t="str">
        <f t="shared" si="13"/>
        <v>GySEV/RÖEE96032010m04</v>
      </c>
      <c r="B898" s="1">
        <v>3120</v>
      </c>
      <c r="C898" s="210">
        <v>9</v>
      </c>
      <c r="D898" s="1">
        <v>298</v>
      </c>
      <c r="E898" t="s">
        <v>49</v>
      </c>
      <c r="F898">
        <v>9603</v>
      </c>
      <c r="G898" s="139">
        <v>2010</v>
      </c>
      <c r="H898" s="306" t="s">
        <v>147</v>
      </c>
      <c r="I898">
        <v>298</v>
      </c>
    </row>
    <row r="899" spans="1:9" ht="14.25" customHeight="1">
      <c r="A899" s="1" t="str">
        <f t="shared" si="13"/>
        <v>GySEV/RÖEE96032010m05</v>
      </c>
      <c r="B899" s="1">
        <v>3120</v>
      </c>
      <c r="C899" s="210">
        <v>8</v>
      </c>
      <c r="D899" s="1">
        <v>295</v>
      </c>
      <c r="E899" t="s">
        <v>49</v>
      </c>
      <c r="F899">
        <v>9603</v>
      </c>
      <c r="G899" s="139">
        <v>2010</v>
      </c>
      <c r="H899" s="306" t="s">
        <v>148</v>
      </c>
      <c r="I899">
        <v>295</v>
      </c>
    </row>
    <row r="900" spans="1:9" ht="14.25" customHeight="1">
      <c r="A900" s="1" t="str">
        <f t="shared" si="13"/>
        <v>GySEV/RÖEE96032010m06</v>
      </c>
      <c r="B900" s="1">
        <v>3120</v>
      </c>
      <c r="C900" s="210">
        <v>7</v>
      </c>
      <c r="D900" s="1">
        <v>341</v>
      </c>
      <c r="E900" t="s">
        <v>49</v>
      </c>
      <c r="F900">
        <v>9603</v>
      </c>
      <c r="G900" s="139">
        <v>2010</v>
      </c>
      <c r="H900" s="306" t="s">
        <v>149</v>
      </c>
      <c r="I900">
        <v>341</v>
      </c>
    </row>
    <row r="901" spans="1:9" ht="14.25" customHeight="1">
      <c r="A901" s="1" t="str">
        <f t="shared" si="13"/>
        <v>GySEV/RÖEE96032010m07</v>
      </c>
      <c r="B901" s="1">
        <v>3120</v>
      </c>
      <c r="C901" s="210">
        <v>6</v>
      </c>
      <c r="D901" s="1">
        <v>315</v>
      </c>
      <c r="E901" t="s">
        <v>49</v>
      </c>
      <c r="F901">
        <v>9603</v>
      </c>
      <c r="G901" s="139">
        <v>2010</v>
      </c>
      <c r="H901" s="306" t="s">
        <v>150</v>
      </c>
      <c r="I901">
        <v>315</v>
      </c>
    </row>
    <row r="902" spans="1:9" ht="14.25" customHeight="1">
      <c r="A902" s="1" t="str">
        <f t="shared" si="13"/>
        <v>GySEV/RÖEE96032010m08</v>
      </c>
      <c r="B902" s="1">
        <v>3120</v>
      </c>
      <c r="C902" s="210">
        <v>5</v>
      </c>
      <c r="D902" s="1">
        <v>309</v>
      </c>
      <c r="E902" t="s">
        <v>49</v>
      </c>
      <c r="F902">
        <v>9603</v>
      </c>
      <c r="G902" s="139">
        <v>2010</v>
      </c>
      <c r="H902" s="306" t="s">
        <v>151</v>
      </c>
      <c r="I902">
        <v>309</v>
      </c>
    </row>
    <row r="903" spans="1:9" ht="14.25" customHeight="1">
      <c r="A903" s="1" t="str">
        <f t="shared" si="13"/>
        <v>GySEV/RÖEE96032010m09</v>
      </c>
      <c r="B903" s="1">
        <v>3120</v>
      </c>
      <c r="C903" s="210">
        <v>4</v>
      </c>
      <c r="D903" s="1">
        <v>298</v>
      </c>
      <c r="E903" t="s">
        <v>49</v>
      </c>
      <c r="F903">
        <v>9603</v>
      </c>
      <c r="G903" s="139">
        <v>2010</v>
      </c>
      <c r="H903" s="306" t="s">
        <v>152</v>
      </c>
      <c r="I903">
        <v>298</v>
      </c>
    </row>
    <row r="904" spans="1:9" ht="14.25" customHeight="1">
      <c r="A904" s="1" t="str">
        <f t="shared" ref="A904:A967" si="14">TRIM(E904&amp;F904&amp;G904&amp;H904)</f>
        <v>GySEV/RÖEE96032010m10</v>
      </c>
      <c r="B904" s="1">
        <v>3120</v>
      </c>
      <c r="C904" s="210">
        <v>3</v>
      </c>
      <c r="D904" s="1">
        <v>362</v>
      </c>
      <c r="E904" t="s">
        <v>49</v>
      </c>
      <c r="F904">
        <v>9603</v>
      </c>
      <c r="G904" s="139">
        <v>2010</v>
      </c>
      <c r="H904" s="306" t="s">
        <v>153</v>
      </c>
      <c r="I904">
        <v>362</v>
      </c>
    </row>
    <row r="905" spans="1:9" ht="14.25" customHeight="1">
      <c r="A905" s="1" t="str">
        <f t="shared" si="14"/>
        <v>GySEV/RÖEE96032010m11</v>
      </c>
      <c r="B905" s="1">
        <v>3120</v>
      </c>
      <c r="C905" s="210">
        <v>2</v>
      </c>
      <c r="D905" s="1">
        <v>333</v>
      </c>
      <c r="E905" t="s">
        <v>49</v>
      </c>
      <c r="F905">
        <v>9603</v>
      </c>
      <c r="G905" s="139">
        <v>2010</v>
      </c>
      <c r="H905" s="306" t="s">
        <v>154</v>
      </c>
      <c r="I905">
        <v>333</v>
      </c>
    </row>
    <row r="906" spans="1:9" ht="14.25" customHeight="1">
      <c r="A906" s="1" t="str">
        <f t="shared" si="14"/>
        <v>GySEV/RÖEE96032010m12</v>
      </c>
      <c r="B906" s="1">
        <v>3120</v>
      </c>
      <c r="C906" s="210">
        <v>1</v>
      </c>
      <c r="D906" s="1">
        <v>249</v>
      </c>
      <c r="E906" t="s">
        <v>49</v>
      </c>
      <c r="F906">
        <v>9603</v>
      </c>
      <c r="G906" s="139">
        <v>2010</v>
      </c>
      <c r="H906" s="306" t="s">
        <v>155</v>
      </c>
      <c r="I906">
        <v>249</v>
      </c>
    </row>
    <row r="907" spans="1:9" ht="14.25" customHeight="1">
      <c r="A907" s="1" t="str">
        <f t="shared" si="14"/>
        <v>GySEV/RÖEE96042010m01</v>
      </c>
      <c r="B907" s="1">
        <v>364.90000000000003</v>
      </c>
      <c r="C907" s="210">
        <v>10</v>
      </c>
      <c r="D907" s="1" t="s">
        <v>8</v>
      </c>
      <c r="E907" t="s">
        <v>49</v>
      </c>
      <c r="F907">
        <v>9604</v>
      </c>
      <c r="G907" s="139">
        <v>2010</v>
      </c>
      <c r="H907" s="306" t="s">
        <v>144</v>
      </c>
      <c r="I907">
        <v>-1</v>
      </c>
    </row>
    <row r="908" spans="1:9" ht="14.25" customHeight="1">
      <c r="A908" s="1" t="str">
        <f t="shared" si="14"/>
        <v>GySEV/RÖEE96042010m02</v>
      </c>
      <c r="B908" s="1">
        <v>364.90000000000003</v>
      </c>
      <c r="C908" s="210">
        <v>10</v>
      </c>
      <c r="D908" s="1" t="s">
        <v>8</v>
      </c>
      <c r="E908" t="s">
        <v>49</v>
      </c>
      <c r="F908">
        <v>9604</v>
      </c>
      <c r="G908" s="139">
        <v>2010</v>
      </c>
      <c r="H908" s="306" t="s">
        <v>145</v>
      </c>
      <c r="I908">
        <v>-1</v>
      </c>
    </row>
    <row r="909" spans="1:9" ht="14.25" customHeight="1">
      <c r="A909" s="1" t="str">
        <f t="shared" si="14"/>
        <v>GySEV/RÖEE96042010m03</v>
      </c>
      <c r="B909" s="1">
        <v>364.90000000000003</v>
      </c>
      <c r="C909" s="210">
        <v>10</v>
      </c>
      <c r="D909" s="1">
        <v>34</v>
      </c>
      <c r="E909" t="s">
        <v>49</v>
      </c>
      <c r="F909">
        <v>9604</v>
      </c>
      <c r="G909" s="139">
        <v>2010</v>
      </c>
      <c r="H909" s="306" t="s">
        <v>146</v>
      </c>
      <c r="I909">
        <v>34</v>
      </c>
    </row>
    <row r="910" spans="1:9" ht="14.25" customHeight="1">
      <c r="A910" s="1" t="str">
        <f t="shared" si="14"/>
        <v>GySEV/RÖEE96042010m04</v>
      </c>
      <c r="B910" s="1">
        <v>364.90000000000003</v>
      </c>
      <c r="C910" s="210">
        <v>9</v>
      </c>
      <c r="D910" s="1">
        <v>41.6</v>
      </c>
      <c r="E910" t="s">
        <v>49</v>
      </c>
      <c r="F910">
        <v>9604</v>
      </c>
      <c r="G910" s="139">
        <v>2010</v>
      </c>
      <c r="H910" s="306" t="s">
        <v>147</v>
      </c>
      <c r="I910">
        <v>41.6</v>
      </c>
    </row>
    <row r="911" spans="1:9" ht="14.25" customHeight="1">
      <c r="A911" s="1" t="str">
        <f t="shared" si="14"/>
        <v>GySEV/RÖEE96042010m05</v>
      </c>
      <c r="B911" s="1">
        <v>364.90000000000003</v>
      </c>
      <c r="C911" s="210">
        <v>8</v>
      </c>
      <c r="D911" s="1">
        <v>36.299999999999997</v>
      </c>
      <c r="E911" t="s">
        <v>49</v>
      </c>
      <c r="F911">
        <v>9604</v>
      </c>
      <c r="G911" s="139">
        <v>2010</v>
      </c>
      <c r="H911" s="306" t="s">
        <v>148</v>
      </c>
      <c r="I911">
        <v>36.299999999999997</v>
      </c>
    </row>
    <row r="912" spans="1:9" ht="14.25" customHeight="1">
      <c r="A912" s="1" t="str">
        <f t="shared" si="14"/>
        <v>GySEV/RÖEE96042010m06</v>
      </c>
      <c r="B912" s="1">
        <v>364.90000000000003</v>
      </c>
      <c r="C912" s="210">
        <v>7</v>
      </c>
      <c r="D912" s="1">
        <v>35.5</v>
      </c>
      <c r="E912" t="s">
        <v>49</v>
      </c>
      <c r="F912">
        <v>9604</v>
      </c>
      <c r="G912" s="139">
        <v>2010</v>
      </c>
      <c r="H912" s="306" t="s">
        <v>149</v>
      </c>
      <c r="I912">
        <v>35.5</v>
      </c>
    </row>
    <row r="913" spans="1:9" ht="14.25" customHeight="1">
      <c r="A913" s="1" t="str">
        <f t="shared" si="14"/>
        <v>GySEV/RÖEE96042010m07</v>
      </c>
      <c r="B913" s="1">
        <v>364.90000000000003</v>
      </c>
      <c r="C913" s="210">
        <v>6</v>
      </c>
      <c r="D913" s="1">
        <v>35</v>
      </c>
      <c r="E913" t="s">
        <v>49</v>
      </c>
      <c r="F913">
        <v>9604</v>
      </c>
      <c r="G913" s="139">
        <v>2010</v>
      </c>
      <c r="H913" s="306" t="s">
        <v>150</v>
      </c>
      <c r="I913">
        <v>35</v>
      </c>
    </row>
    <row r="914" spans="1:9" ht="14.25" customHeight="1">
      <c r="A914" s="1" t="str">
        <f t="shared" si="14"/>
        <v>GySEV/RÖEE96042010m08</v>
      </c>
      <c r="B914" s="1">
        <v>364.90000000000003</v>
      </c>
      <c r="C914" s="210">
        <v>5</v>
      </c>
      <c r="D914" s="1">
        <v>33.1</v>
      </c>
      <c r="E914" t="s">
        <v>49</v>
      </c>
      <c r="F914">
        <v>9604</v>
      </c>
      <c r="G914" s="139">
        <v>2010</v>
      </c>
      <c r="H914" s="306" t="s">
        <v>151</v>
      </c>
      <c r="I914">
        <v>33.1</v>
      </c>
    </row>
    <row r="915" spans="1:9" ht="14.25" customHeight="1">
      <c r="A915" s="1" t="str">
        <f t="shared" si="14"/>
        <v>GySEV/RÖEE96042010m09</v>
      </c>
      <c r="B915" s="1">
        <v>364.90000000000003</v>
      </c>
      <c r="C915" s="210">
        <v>4</v>
      </c>
      <c r="D915" s="1">
        <v>35.200000000000003</v>
      </c>
      <c r="E915" t="s">
        <v>49</v>
      </c>
      <c r="F915">
        <v>9604</v>
      </c>
      <c r="G915" s="139">
        <v>2010</v>
      </c>
      <c r="H915" s="306" t="s">
        <v>152</v>
      </c>
      <c r="I915">
        <v>35.200000000000003</v>
      </c>
    </row>
    <row r="916" spans="1:9" ht="14.25" customHeight="1">
      <c r="A916" s="1" t="str">
        <f t="shared" si="14"/>
        <v>GySEV/RÖEE96042010m10</v>
      </c>
      <c r="B916" s="1">
        <v>364.90000000000003</v>
      </c>
      <c r="C916" s="210">
        <v>3</v>
      </c>
      <c r="D916" s="1">
        <v>42.8</v>
      </c>
      <c r="E916" t="s">
        <v>49</v>
      </c>
      <c r="F916">
        <v>9604</v>
      </c>
      <c r="G916" s="139">
        <v>2010</v>
      </c>
      <c r="H916" s="306" t="s">
        <v>153</v>
      </c>
      <c r="I916">
        <v>42.8</v>
      </c>
    </row>
    <row r="917" spans="1:9" ht="14.25" customHeight="1">
      <c r="A917" s="1" t="str">
        <f t="shared" si="14"/>
        <v>GySEV/RÖEE96042010m11</v>
      </c>
      <c r="B917" s="1">
        <v>364.90000000000003</v>
      </c>
      <c r="C917" s="210">
        <v>2</v>
      </c>
      <c r="D917" s="1">
        <v>39.799999999999997</v>
      </c>
      <c r="E917" t="s">
        <v>49</v>
      </c>
      <c r="F917">
        <v>9604</v>
      </c>
      <c r="G917" s="139">
        <v>2010</v>
      </c>
      <c r="H917" s="306" t="s">
        <v>154</v>
      </c>
      <c r="I917">
        <v>39.799999999999997</v>
      </c>
    </row>
    <row r="918" spans="1:9" ht="14.25" customHeight="1">
      <c r="A918" s="1" t="str">
        <f t="shared" si="14"/>
        <v>GySEV/RÖEE96042010m12</v>
      </c>
      <c r="B918" s="1">
        <v>364.90000000000003</v>
      </c>
      <c r="C918" s="210">
        <v>1</v>
      </c>
      <c r="D918" s="1">
        <v>31.6</v>
      </c>
      <c r="E918" t="s">
        <v>49</v>
      </c>
      <c r="F918">
        <v>9604</v>
      </c>
      <c r="G918" s="139">
        <v>2010</v>
      </c>
      <c r="H918" s="306" t="s">
        <v>155</v>
      </c>
      <c r="I918">
        <v>31.6</v>
      </c>
    </row>
    <row r="919" spans="1:9" ht="14.25" customHeight="1">
      <c r="A919" s="1" t="str">
        <f t="shared" si="14"/>
        <v>GySEV/RÖEE96052010m01</v>
      </c>
      <c r="B919" s="1">
        <v>2967</v>
      </c>
      <c r="C919" s="210">
        <v>10</v>
      </c>
      <c r="D919" s="1" t="s">
        <v>8</v>
      </c>
      <c r="E919" t="s">
        <v>49</v>
      </c>
      <c r="F919">
        <v>9605</v>
      </c>
      <c r="G919" s="139">
        <v>2010</v>
      </c>
      <c r="H919" s="306" t="s">
        <v>144</v>
      </c>
      <c r="I919">
        <v>-1</v>
      </c>
    </row>
    <row r="920" spans="1:9" ht="14.25" customHeight="1">
      <c r="A920" s="1" t="str">
        <f t="shared" si="14"/>
        <v>GySEV/RÖEE96052010m02</v>
      </c>
      <c r="B920" s="1">
        <v>2967</v>
      </c>
      <c r="C920" s="210">
        <v>10</v>
      </c>
      <c r="D920" s="1" t="s">
        <v>8</v>
      </c>
      <c r="E920" t="s">
        <v>49</v>
      </c>
      <c r="F920">
        <v>9605</v>
      </c>
      <c r="G920" s="139">
        <v>2010</v>
      </c>
      <c r="H920" s="306" t="s">
        <v>145</v>
      </c>
      <c r="I920">
        <v>-1</v>
      </c>
    </row>
    <row r="921" spans="1:9" ht="14.25" customHeight="1">
      <c r="A921" s="1" t="str">
        <f t="shared" si="14"/>
        <v>GySEV/RÖEE96052010m03</v>
      </c>
      <c r="B921" s="1">
        <v>2967</v>
      </c>
      <c r="C921" s="210">
        <v>10</v>
      </c>
      <c r="D921" s="1">
        <v>283</v>
      </c>
      <c r="E921" t="s">
        <v>49</v>
      </c>
      <c r="F921">
        <v>9605</v>
      </c>
      <c r="G921" s="139">
        <v>2010</v>
      </c>
      <c r="H921" s="306" t="s">
        <v>146</v>
      </c>
      <c r="I921">
        <v>283</v>
      </c>
    </row>
    <row r="922" spans="1:9" ht="14.25" customHeight="1">
      <c r="A922" s="1" t="str">
        <f t="shared" si="14"/>
        <v>GySEV/RÖEE96052010m04</v>
      </c>
      <c r="B922" s="1">
        <v>2967</v>
      </c>
      <c r="C922" s="210">
        <v>9</v>
      </c>
      <c r="D922" s="1">
        <v>279</v>
      </c>
      <c r="E922" t="s">
        <v>49</v>
      </c>
      <c r="F922">
        <v>9605</v>
      </c>
      <c r="G922" s="139">
        <v>2010</v>
      </c>
      <c r="H922" s="306" t="s">
        <v>147</v>
      </c>
      <c r="I922">
        <v>279</v>
      </c>
    </row>
    <row r="923" spans="1:9" ht="14.25" customHeight="1">
      <c r="A923" s="1" t="str">
        <f t="shared" si="14"/>
        <v>GySEV/RÖEE96052010m05</v>
      </c>
      <c r="B923" s="1">
        <v>2967</v>
      </c>
      <c r="C923" s="210">
        <v>8</v>
      </c>
      <c r="D923" s="1">
        <v>279</v>
      </c>
      <c r="E923" t="s">
        <v>49</v>
      </c>
      <c r="F923">
        <v>9605</v>
      </c>
      <c r="G923" s="139">
        <v>2010</v>
      </c>
      <c r="H923" s="306" t="s">
        <v>148</v>
      </c>
      <c r="I923">
        <v>279</v>
      </c>
    </row>
    <row r="924" spans="1:9" ht="14.25" customHeight="1">
      <c r="A924" s="1" t="str">
        <f t="shared" si="14"/>
        <v>GySEV/RÖEE96052010m06</v>
      </c>
      <c r="B924" s="1">
        <v>2967</v>
      </c>
      <c r="C924" s="210">
        <v>7</v>
      </c>
      <c r="D924" s="1">
        <v>325</v>
      </c>
      <c r="E924" t="s">
        <v>49</v>
      </c>
      <c r="F924">
        <v>9605</v>
      </c>
      <c r="G924" s="139">
        <v>2010</v>
      </c>
      <c r="H924" s="306" t="s">
        <v>149</v>
      </c>
      <c r="I924">
        <v>325</v>
      </c>
    </row>
    <row r="925" spans="1:9" ht="14.25" customHeight="1">
      <c r="A925" s="1" t="str">
        <f t="shared" si="14"/>
        <v>GySEV/RÖEE96052010m07</v>
      </c>
      <c r="B925" s="1">
        <v>2967</v>
      </c>
      <c r="C925" s="210">
        <v>6</v>
      </c>
      <c r="D925" s="1">
        <v>305</v>
      </c>
      <c r="E925" t="s">
        <v>49</v>
      </c>
      <c r="F925">
        <v>9605</v>
      </c>
      <c r="G925" s="139">
        <v>2010</v>
      </c>
      <c r="H925" s="306" t="s">
        <v>150</v>
      </c>
      <c r="I925">
        <v>305</v>
      </c>
    </row>
    <row r="926" spans="1:9" ht="14.25" customHeight="1">
      <c r="A926" s="1" t="str">
        <f t="shared" si="14"/>
        <v>GySEV/RÖEE96052010m08</v>
      </c>
      <c r="B926" s="1">
        <v>2967</v>
      </c>
      <c r="C926" s="210">
        <v>5</v>
      </c>
      <c r="D926" s="1">
        <v>299</v>
      </c>
      <c r="E926" t="s">
        <v>49</v>
      </c>
      <c r="F926">
        <v>9605</v>
      </c>
      <c r="G926" s="139">
        <v>2010</v>
      </c>
      <c r="H926" s="306" t="s">
        <v>151</v>
      </c>
      <c r="I926">
        <v>299</v>
      </c>
    </row>
    <row r="927" spans="1:9" ht="14.25" customHeight="1">
      <c r="A927" s="1" t="str">
        <f t="shared" si="14"/>
        <v>GySEV/RÖEE96052010m09</v>
      </c>
      <c r="B927" s="1">
        <v>2967</v>
      </c>
      <c r="C927" s="210">
        <v>4</v>
      </c>
      <c r="D927" s="1">
        <v>288</v>
      </c>
      <c r="E927" t="s">
        <v>49</v>
      </c>
      <c r="F927">
        <v>9605</v>
      </c>
      <c r="G927" s="139">
        <v>2010</v>
      </c>
      <c r="H927" s="306" t="s">
        <v>152</v>
      </c>
      <c r="I927">
        <v>288</v>
      </c>
    </row>
    <row r="928" spans="1:9" ht="14.25" customHeight="1">
      <c r="A928" s="1" t="str">
        <f t="shared" si="14"/>
        <v>GySEV/RÖEE96052010m10</v>
      </c>
      <c r="B928" s="1">
        <v>2967</v>
      </c>
      <c r="C928" s="210">
        <v>3</v>
      </c>
      <c r="D928" s="1">
        <v>348</v>
      </c>
      <c r="E928" t="s">
        <v>49</v>
      </c>
      <c r="F928">
        <v>9605</v>
      </c>
      <c r="G928" s="139">
        <v>2010</v>
      </c>
      <c r="H928" s="306" t="s">
        <v>153</v>
      </c>
      <c r="I928">
        <v>348</v>
      </c>
    </row>
    <row r="929" spans="1:9" ht="14.25" customHeight="1">
      <c r="A929" s="1" t="str">
        <f t="shared" si="14"/>
        <v>GySEV/RÖEE96052010m11</v>
      </c>
      <c r="B929" s="1">
        <v>2967</v>
      </c>
      <c r="C929" s="210">
        <v>2</v>
      </c>
      <c r="D929" s="1">
        <v>323</v>
      </c>
      <c r="E929" t="s">
        <v>49</v>
      </c>
      <c r="F929">
        <v>9605</v>
      </c>
      <c r="G929" s="139">
        <v>2010</v>
      </c>
      <c r="H929" s="306" t="s">
        <v>154</v>
      </c>
      <c r="I929">
        <v>323</v>
      </c>
    </row>
    <row r="930" spans="1:9" ht="14.25" customHeight="1">
      <c r="A930" s="1" t="str">
        <f t="shared" si="14"/>
        <v>GySEV/RÖEE96052010m12</v>
      </c>
      <c r="B930" s="1">
        <v>2967</v>
      </c>
      <c r="C930" s="210">
        <v>1</v>
      </c>
      <c r="D930" s="1">
        <v>238</v>
      </c>
      <c r="E930" t="s">
        <v>49</v>
      </c>
      <c r="F930">
        <v>9605</v>
      </c>
      <c r="G930" s="139">
        <v>2010</v>
      </c>
      <c r="H930" s="306" t="s">
        <v>155</v>
      </c>
      <c r="I930">
        <v>238</v>
      </c>
    </row>
    <row r="931" spans="1:9" ht="14.25" customHeight="1">
      <c r="A931" s="1" t="str">
        <f t="shared" si="14"/>
        <v>GySEV/RÖEE96062010m01</v>
      </c>
      <c r="B931" s="1">
        <v>361.09000000000003</v>
      </c>
      <c r="C931" s="210">
        <v>10</v>
      </c>
      <c r="D931" s="1" t="s">
        <v>8</v>
      </c>
      <c r="E931" t="s">
        <v>49</v>
      </c>
      <c r="F931">
        <v>9606</v>
      </c>
      <c r="G931" s="139">
        <v>2010</v>
      </c>
      <c r="H931" s="306" t="s">
        <v>144</v>
      </c>
      <c r="I931">
        <v>-1</v>
      </c>
    </row>
    <row r="932" spans="1:9" ht="14.25" customHeight="1">
      <c r="A932" s="1" t="str">
        <f t="shared" si="14"/>
        <v>GySEV/RÖEE96062010m02</v>
      </c>
      <c r="B932" s="1">
        <v>361.09000000000003</v>
      </c>
      <c r="C932" s="210">
        <v>10</v>
      </c>
      <c r="D932" s="1" t="s">
        <v>8</v>
      </c>
      <c r="E932" t="s">
        <v>49</v>
      </c>
      <c r="F932">
        <v>9606</v>
      </c>
      <c r="G932" s="139">
        <v>2010</v>
      </c>
      <c r="H932" s="306" t="s">
        <v>145</v>
      </c>
      <c r="I932">
        <v>-1</v>
      </c>
    </row>
    <row r="933" spans="1:9" ht="14.25" customHeight="1">
      <c r="A933" s="1" t="str">
        <f t="shared" si="14"/>
        <v>GySEV/RÖEE96062010m03</v>
      </c>
      <c r="B933" s="1">
        <v>361.09000000000003</v>
      </c>
      <c r="C933" s="210">
        <v>10</v>
      </c>
      <c r="D933" s="1">
        <v>33.1</v>
      </c>
      <c r="E933" t="s">
        <v>49</v>
      </c>
      <c r="F933">
        <v>9606</v>
      </c>
      <c r="G933" s="139">
        <v>2010</v>
      </c>
      <c r="H933" s="306" t="s">
        <v>146</v>
      </c>
      <c r="I933">
        <v>33.1</v>
      </c>
    </row>
    <row r="934" spans="1:9" ht="14.25" customHeight="1">
      <c r="A934" s="1" t="str">
        <f t="shared" si="14"/>
        <v>GySEV/RÖEE96062010m04</v>
      </c>
      <c r="B934" s="1">
        <v>361.09000000000003</v>
      </c>
      <c r="C934" s="210">
        <v>9</v>
      </c>
      <c r="D934" s="1">
        <v>41.2</v>
      </c>
      <c r="E934" t="s">
        <v>49</v>
      </c>
      <c r="F934">
        <v>9606</v>
      </c>
      <c r="G934" s="139">
        <v>2010</v>
      </c>
      <c r="H934" s="306" t="s">
        <v>147</v>
      </c>
      <c r="I934">
        <v>41.2</v>
      </c>
    </row>
    <row r="935" spans="1:9" ht="14.25" customHeight="1">
      <c r="A935" s="1" t="str">
        <f t="shared" si="14"/>
        <v>GySEV/RÖEE96062010m05</v>
      </c>
      <c r="B935" s="1">
        <v>361.09000000000003</v>
      </c>
      <c r="C935" s="210">
        <v>8</v>
      </c>
      <c r="D935" s="1">
        <v>35.9</v>
      </c>
      <c r="E935" t="s">
        <v>49</v>
      </c>
      <c r="F935">
        <v>9606</v>
      </c>
      <c r="G935" s="139">
        <v>2010</v>
      </c>
      <c r="H935" s="306" t="s">
        <v>148</v>
      </c>
      <c r="I935">
        <v>35.9</v>
      </c>
    </row>
    <row r="936" spans="1:9" ht="14.25" customHeight="1">
      <c r="A936" s="1" t="str">
        <f t="shared" si="14"/>
        <v>GySEV/RÖEE96062010m06</v>
      </c>
      <c r="B936" s="1">
        <v>361.09000000000003</v>
      </c>
      <c r="C936" s="210">
        <v>7</v>
      </c>
      <c r="D936" s="1">
        <v>35</v>
      </c>
      <c r="E936" t="s">
        <v>49</v>
      </c>
      <c r="F936">
        <v>9606</v>
      </c>
      <c r="G936" s="139">
        <v>2010</v>
      </c>
      <c r="H936" s="306" t="s">
        <v>149</v>
      </c>
      <c r="I936">
        <v>35</v>
      </c>
    </row>
    <row r="937" spans="1:9" ht="14.25" customHeight="1">
      <c r="A937" s="1" t="str">
        <f t="shared" si="14"/>
        <v>GySEV/RÖEE96062010m07</v>
      </c>
      <c r="B937" s="1">
        <v>361.09000000000003</v>
      </c>
      <c r="C937" s="210">
        <v>6</v>
      </c>
      <c r="D937" s="1">
        <v>34.700000000000003</v>
      </c>
      <c r="E937" t="s">
        <v>49</v>
      </c>
      <c r="F937">
        <v>9606</v>
      </c>
      <c r="G937" s="139">
        <v>2010</v>
      </c>
      <c r="H937" s="306" t="s">
        <v>150</v>
      </c>
      <c r="I937">
        <v>34.700000000000003</v>
      </c>
    </row>
    <row r="938" spans="1:9" ht="14.25" customHeight="1">
      <c r="A938" s="1" t="str">
        <f t="shared" si="14"/>
        <v>GySEV/RÖEE96062010m08</v>
      </c>
      <c r="B938" s="1">
        <v>361.09000000000003</v>
      </c>
      <c r="C938" s="210">
        <v>5</v>
      </c>
      <c r="D938" s="1">
        <v>32.9</v>
      </c>
      <c r="E938" t="s">
        <v>49</v>
      </c>
      <c r="F938">
        <v>9606</v>
      </c>
      <c r="G938" s="139">
        <v>2010</v>
      </c>
      <c r="H938" s="306" t="s">
        <v>151</v>
      </c>
      <c r="I938">
        <v>32.9</v>
      </c>
    </row>
    <row r="939" spans="1:9" ht="14.25" customHeight="1">
      <c r="A939" s="1" t="str">
        <f t="shared" si="14"/>
        <v>GySEV/RÖEE96062010m09</v>
      </c>
      <c r="B939" s="1">
        <v>361.09000000000003</v>
      </c>
      <c r="C939" s="210">
        <v>4</v>
      </c>
      <c r="D939" s="1">
        <v>34.9</v>
      </c>
      <c r="E939" t="s">
        <v>49</v>
      </c>
      <c r="F939">
        <v>9606</v>
      </c>
      <c r="G939" s="139">
        <v>2010</v>
      </c>
      <c r="H939" s="306" t="s">
        <v>152</v>
      </c>
      <c r="I939">
        <v>34.9</v>
      </c>
    </row>
    <row r="940" spans="1:9" ht="14.25" customHeight="1">
      <c r="A940" s="1" t="str">
        <f t="shared" si="14"/>
        <v>GySEV/RÖEE96062010m10</v>
      </c>
      <c r="B940" s="1">
        <v>361.09000000000003</v>
      </c>
      <c r="C940" s="210">
        <v>3</v>
      </c>
      <c r="D940" s="1">
        <v>42.4</v>
      </c>
      <c r="E940" t="s">
        <v>49</v>
      </c>
      <c r="F940">
        <v>9606</v>
      </c>
      <c r="G940" s="139">
        <v>2010</v>
      </c>
      <c r="H940" s="306" t="s">
        <v>153</v>
      </c>
      <c r="I940">
        <v>42.4</v>
      </c>
    </row>
    <row r="941" spans="1:9" ht="14.25" customHeight="1">
      <c r="A941" s="1" t="str">
        <f t="shared" si="14"/>
        <v>GySEV/RÖEE96062010m11</v>
      </c>
      <c r="B941" s="1">
        <v>361.09000000000003</v>
      </c>
      <c r="C941" s="210">
        <v>2</v>
      </c>
      <c r="D941" s="1">
        <v>39.6</v>
      </c>
      <c r="E941" t="s">
        <v>49</v>
      </c>
      <c r="F941">
        <v>9606</v>
      </c>
      <c r="G941" s="139">
        <v>2010</v>
      </c>
      <c r="H941" s="306" t="s">
        <v>154</v>
      </c>
      <c r="I941">
        <v>39.6</v>
      </c>
    </row>
    <row r="942" spans="1:9" ht="14.25" customHeight="1">
      <c r="A942" s="1" t="str">
        <f t="shared" si="14"/>
        <v>GySEV/RÖEE96062010m12</v>
      </c>
      <c r="B942" s="1">
        <v>361.09000000000003</v>
      </c>
      <c r="C942" s="210">
        <v>1</v>
      </c>
      <c r="D942" s="1">
        <v>31.39</v>
      </c>
      <c r="E942" t="s">
        <v>49</v>
      </c>
      <c r="F942">
        <v>9606</v>
      </c>
      <c r="G942" s="139">
        <v>2010</v>
      </c>
      <c r="H942" s="306" t="s">
        <v>155</v>
      </c>
      <c r="I942">
        <v>31.39</v>
      </c>
    </row>
    <row r="943" spans="1:9" ht="14.25" customHeight="1">
      <c r="A943" s="1" t="str">
        <f t="shared" si="14"/>
        <v>HZ96012010m01</v>
      </c>
      <c r="B943" s="1">
        <v>69564</v>
      </c>
      <c r="C943" s="210">
        <v>12</v>
      </c>
      <c r="D943" s="1">
        <v>5695</v>
      </c>
      <c r="E943" t="s">
        <v>62</v>
      </c>
      <c r="F943">
        <v>9601</v>
      </c>
      <c r="G943" s="139">
        <v>2010</v>
      </c>
      <c r="H943" s="306" t="s">
        <v>144</v>
      </c>
      <c r="I943">
        <v>5695</v>
      </c>
    </row>
    <row r="944" spans="1:9" ht="14.25" customHeight="1">
      <c r="A944" s="1" t="str">
        <f t="shared" si="14"/>
        <v>HZ96012010m02</v>
      </c>
      <c r="B944" s="1">
        <v>69564</v>
      </c>
      <c r="C944" s="210">
        <v>11</v>
      </c>
      <c r="D944" s="1">
        <v>5780</v>
      </c>
      <c r="E944" t="s">
        <v>62</v>
      </c>
      <c r="F944">
        <v>9601</v>
      </c>
      <c r="G944" s="139">
        <v>2010</v>
      </c>
      <c r="H944" s="306" t="s">
        <v>145</v>
      </c>
      <c r="I944">
        <v>5780</v>
      </c>
    </row>
    <row r="945" spans="1:9" ht="14.25" customHeight="1">
      <c r="A945" s="1" t="str">
        <f t="shared" si="14"/>
        <v>HZ96012010m03</v>
      </c>
      <c r="B945" s="1">
        <v>69564</v>
      </c>
      <c r="C945" s="210">
        <v>10</v>
      </c>
      <c r="D945" s="1">
        <v>5979</v>
      </c>
      <c r="E945" t="s">
        <v>62</v>
      </c>
      <c r="F945">
        <v>9601</v>
      </c>
      <c r="G945" s="139">
        <v>2010</v>
      </c>
      <c r="H945" s="306" t="s">
        <v>146</v>
      </c>
      <c r="I945">
        <v>5979</v>
      </c>
    </row>
    <row r="946" spans="1:9" ht="14.25" customHeight="1">
      <c r="A946" s="1" t="str">
        <f t="shared" si="14"/>
        <v>HZ96012010m04</v>
      </c>
      <c r="B946" s="1">
        <v>69564</v>
      </c>
      <c r="C946" s="210">
        <v>9</v>
      </c>
      <c r="D946" s="1">
        <v>6040</v>
      </c>
      <c r="E946" t="s">
        <v>62</v>
      </c>
      <c r="F946">
        <v>9601</v>
      </c>
      <c r="G946" s="139">
        <v>2010</v>
      </c>
      <c r="H946" s="306" t="s">
        <v>147</v>
      </c>
      <c r="I946">
        <v>6040</v>
      </c>
    </row>
    <row r="947" spans="1:9" ht="14.25" customHeight="1">
      <c r="A947" s="1" t="str">
        <f t="shared" si="14"/>
        <v>HZ96012010m05</v>
      </c>
      <c r="B947" s="1">
        <v>69564</v>
      </c>
      <c r="C947" s="210">
        <v>8</v>
      </c>
      <c r="D947" s="1">
        <v>5283</v>
      </c>
      <c r="E947" t="s">
        <v>62</v>
      </c>
      <c r="F947">
        <v>9601</v>
      </c>
      <c r="G947" s="139">
        <v>2010</v>
      </c>
      <c r="H947" s="306" t="s">
        <v>148</v>
      </c>
      <c r="I947">
        <v>5283</v>
      </c>
    </row>
    <row r="948" spans="1:9" ht="14.25" customHeight="1">
      <c r="A948" s="1" t="str">
        <f t="shared" si="14"/>
        <v>HZ96012010m06</v>
      </c>
      <c r="B948" s="1">
        <v>69564</v>
      </c>
      <c r="C948" s="210">
        <v>7</v>
      </c>
      <c r="D948" s="1">
        <v>5231</v>
      </c>
      <c r="E948" t="s">
        <v>62</v>
      </c>
      <c r="F948">
        <v>9601</v>
      </c>
      <c r="G948" s="139">
        <v>2010</v>
      </c>
      <c r="H948" s="306" t="s">
        <v>149</v>
      </c>
      <c r="I948">
        <v>5231</v>
      </c>
    </row>
    <row r="949" spans="1:9" ht="14.25" customHeight="1">
      <c r="A949" s="1" t="str">
        <f t="shared" si="14"/>
        <v>HZ96012010m07</v>
      </c>
      <c r="B949" s="1">
        <v>69564</v>
      </c>
      <c r="C949" s="210">
        <v>6</v>
      </c>
      <c r="D949" s="1">
        <v>5764</v>
      </c>
      <c r="E949" t="s">
        <v>62</v>
      </c>
      <c r="F949">
        <v>9601</v>
      </c>
      <c r="G949" s="139">
        <v>2010</v>
      </c>
      <c r="H949" s="306" t="s">
        <v>150</v>
      </c>
      <c r="I949">
        <v>5764</v>
      </c>
    </row>
    <row r="950" spans="1:9" ht="14.25" customHeight="1">
      <c r="A950" s="1" t="str">
        <f t="shared" si="14"/>
        <v>HZ96012010m08</v>
      </c>
      <c r="B950" s="1">
        <v>69564</v>
      </c>
      <c r="C950" s="210">
        <v>5</v>
      </c>
      <c r="D950" s="1">
        <v>6125</v>
      </c>
      <c r="E950" t="s">
        <v>62</v>
      </c>
      <c r="F950">
        <v>9601</v>
      </c>
      <c r="G950" s="139">
        <v>2010</v>
      </c>
      <c r="H950" s="306" t="s">
        <v>151</v>
      </c>
      <c r="I950">
        <v>6125</v>
      </c>
    </row>
    <row r="951" spans="1:9" ht="14.25" customHeight="1">
      <c r="A951" s="1" t="str">
        <f t="shared" si="14"/>
        <v>HZ96012010m09</v>
      </c>
      <c r="B951" s="1">
        <v>69564</v>
      </c>
      <c r="C951" s="210">
        <v>4</v>
      </c>
      <c r="D951" s="1">
        <v>5929</v>
      </c>
      <c r="E951" t="s">
        <v>62</v>
      </c>
      <c r="F951">
        <v>9601</v>
      </c>
      <c r="G951" s="139">
        <v>2010</v>
      </c>
      <c r="H951" s="306" t="s">
        <v>152</v>
      </c>
      <c r="I951">
        <v>5929</v>
      </c>
    </row>
    <row r="952" spans="1:9" ht="14.25" customHeight="1">
      <c r="A952" s="1" t="str">
        <f t="shared" si="14"/>
        <v>HZ96012010m10</v>
      </c>
      <c r="B952" s="1">
        <v>69564</v>
      </c>
      <c r="C952" s="210">
        <v>3</v>
      </c>
      <c r="D952" s="1">
        <v>6049</v>
      </c>
      <c r="E952" t="s">
        <v>62</v>
      </c>
      <c r="F952">
        <v>9601</v>
      </c>
      <c r="G952" s="139">
        <v>2010</v>
      </c>
      <c r="H952" s="306" t="s">
        <v>153</v>
      </c>
      <c r="I952">
        <v>6049</v>
      </c>
    </row>
    <row r="953" spans="1:9" ht="14.25" customHeight="1">
      <c r="A953" s="1" t="str">
        <f t="shared" si="14"/>
        <v>HZ96012010m11</v>
      </c>
      <c r="B953" s="1">
        <v>69564</v>
      </c>
      <c r="C953" s="210">
        <v>2</v>
      </c>
      <c r="D953" s="1">
        <v>5885</v>
      </c>
      <c r="E953" t="s">
        <v>62</v>
      </c>
      <c r="F953">
        <v>9601</v>
      </c>
      <c r="G953" s="139">
        <v>2010</v>
      </c>
      <c r="H953" s="306" t="s">
        <v>154</v>
      </c>
      <c r="I953">
        <v>5885</v>
      </c>
    </row>
    <row r="954" spans="1:9" ht="14.25" customHeight="1">
      <c r="A954" s="1" t="str">
        <f t="shared" si="14"/>
        <v>HZ96012010m12</v>
      </c>
      <c r="B954" s="1">
        <v>69564</v>
      </c>
      <c r="C954" s="210">
        <v>1</v>
      </c>
      <c r="D954" s="1">
        <v>5804</v>
      </c>
      <c r="E954" t="s">
        <v>62</v>
      </c>
      <c r="F954">
        <v>9601</v>
      </c>
      <c r="G954" s="139">
        <v>2010</v>
      </c>
      <c r="H954" s="306" t="s">
        <v>155</v>
      </c>
      <c r="I954">
        <v>5804</v>
      </c>
    </row>
    <row r="955" spans="1:9" ht="14.25" customHeight="1">
      <c r="A955" s="1" t="str">
        <f t="shared" si="14"/>
        <v>HZ96022010m01</v>
      </c>
      <c r="B955" s="1">
        <v>1742</v>
      </c>
      <c r="C955" s="210">
        <v>12</v>
      </c>
      <c r="D955" s="1">
        <v>152</v>
      </c>
      <c r="E955" t="s">
        <v>62</v>
      </c>
      <c r="F955">
        <v>9602</v>
      </c>
      <c r="G955" s="139">
        <v>2010</v>
      </c>
      <c r="H955" s="306" t="s">
        <v>144</v>
      </c>
      <c r="I955">
        <v>152</v>
      </c>
    </row>
    <row r="956" spans="1:9" ht="14.25" customHeight="1">
      <c r="A956" s="1" t="str">
        <f t="shared" si="14"/>
        <v>HZ96022010m02</v>
      </c>
      <c r="B956" s="1">
        <v>1742</v>
      </c>
      <c r="C956" s="210">
        <v>11</v>
      </c>
      <c r="D956" s="1">
        <v>149</v>
      </c>
      <c r="E956" t="s">
        <v>62</v>
      </c>
      <c r="F956">
        <v>9602</v>
      </c>
      <c r="G956" s="139">
        <v>2010</v>
      </c>
      <c r="H956" s="306" t="s">
        <v>145</v>
      </c>
      <c r="I956">
        <v>149</v>
      </c>
    </row>
    <row r="957" spans="1:9" ht="14.25" customHeight="1">
      <c r="A957" s="1" t="str">
        <f t="shared" si="14"/>
        <v>HZ96022010m03</v>
      </c>
      <c r="B957" s="1">
        <v>1742</v>
      </c>
      <c r="C957" s="210">
        <v>10</v>
      </c>
      <c r="D957" s="1">
        <v>153</v>
      </c>
      <c r="E957" t="s">
        <v>62</v>
      </c>
      <c r="F957">
        <v>9602</v>
      </c>
      <c r="G957" s="139">
        <v>2010</v>
      </c>
      <c r="H957" s="306" t="s">
        <v>146</v>
      </c>
      <c r="I957">
        <v>153</v>
      </c>
    </row>
    <row r="958" spans="1:9" ht="14.25" customHeight="1">
      <c r="A958" s="1" t="str">
        <f t="shared" si="14"/>
        <v>HZ96022010m04</v>
      </c>
      <c r="B958" s="1">
        <v>1742</v>
      </c>
      <c r="C958" s="210">
        <v>9</v>
      </c>
      <c r="D958" s="1">
        <v>153</v>
      </c>
      <c r="E958" t="s">
        <v>62</v>
      </c>
      <c r="F958">
        <v>9602</v>
      </c>
      <c r="G958" s="139">
        <v>2010</v>
      </c>
      <c r="H958" s="306" t="s">
        <v>147</v>
      </c>
      <c r="I958">
        <v>153</v>
      </c>
    </row>
    <row r="959" spans="1:9" ht="14.25" customHeight="1">
      <c r="A959" s="1" t="str">
        <f t="shared" si="14"/>
        <v>HZ96022010m05</v>
      </c>
      <c r="B959" s="1">
        <v>1742</v>
      </c>
      <c r="C959" s="210">
        <v>8</v>
      </c>
      <c r="D959" s="1">
        <v>129</v>
      </c>
      <c r="E959" t="s">
        <v>62</v>
      </c>
      <c r="F959">
        <v>9602</v>
      </c>
      <c r="G959" s="139">
        <v>2010</v>
      </c>
      <c r="H959" s="306" t="s">
        <v>148</v>
      </c>
      <c r="I959">
        <v>129</v>
      </c>
    </row>
    <row r="960" spans="1:9" ht="14.25" customHeight="1">
      <c r="A960" s="1" t="str">
        <f t="shared" si="14"/>
        <v>HZ96022010m06</v>
      </c>
      <c r="B960" s="1">
        <v>1742</v>
      </c>
      <c r="C960" s="210">
        <v>7</v>
      </c>
      <c r="D960" s="1">
        <v>140</v>
      </c>
      <c r="E960" t="s">
        <v>62</v>
      </c>
      <c r="F960">
        <v>9602</v>
      </c>
      <c r="G960" s="139">
        <v>2010</v>
      </c>
      <c r="H960" s="306" t="s">
        <v>149</v>
      </c>
      <c r="I960">
        <v>140</v>
      </c>
    </row>
    <row r="961" spans="1:9" ht="14.25" customHeight="1">
      <c r="A961" s="1" t="str">
        <f t="shared" si="14"/>
        <v>HZ96022010m07</v>
      </c>
      <c r="B961" s="1">
        <v>1742</v>
      </c>
      <c r="C961" s="210">
        <v>6</v>
      </c>
      <c r="D961" s="1">
        <v>144</v>
      </c>
      <c r="E961" t="s">
        <v>62</v>
      </c>
      <c r="F961">
        <v>9602</v>
      </c>
      <c r="G961" s="139">
        <v>2010</v>
      </c>
      <c r="H961" s="306" t="s">
        <v>150</v>
      </c>
      <c r="I961">
        <v>144</v>
      </c>
    </row>
    <row r="962" spans="1:9" ht="14.25" customHeight="1">
      <c r="A962" s="1" t="str">
        <f t="shared" si="14"/>
        <v>HZ96022010m08</v>
      </c>
      <c r="B962" s="1">
        <v>1742</v>
      </c>
      <c r="C962" s="210">
        <v>5</v>
      </c>
      <c r="D962" s="1">
        <v>152</v>
      </c>
      <c r="E962" t="s">
        <v>62</v>
      </c>
      <c r="F962">
        <v>9602</v>
      </c>
      <c r="G962" s="139">
        <v>2010</v>
      </c>
      <c r="H962" s="306" t="s">
        <v>151</v>
      </c>
      <c r="I962">
        <v>152</v>
      </c>
    </row>
    <row r="963" spans="1:9" ht="14.25" customHeight="1">
      <c r="A963" s="1" t="str">
        <f t="shared" si="14"/>
        <v>HZ96022010m09</v>
      </c>
      <c r="B963" s="1">
        <v>1742</v>
      </c>
      <c r="C963" s="210">
        <v>4</v>
      </c>
      <c r="D963" s="1">
        <v>151</v>
      </c>
      <c r="E963" t="s">
        <v>62</v>
      </c>
      <c r="F963">
        <v>9602</v>
      </c>
      <c r="G963" s="139">
        <v>2010</v>
      </c>
      <c r="H963" s="306" t="s">
        <v>152</v>
      </c>
      <c r="I963">
        <v>151</v>
      </c>
    </row>
    <row r="964" spans="1:9" ht="14.25" customHeight="1">
      <c r="A964" s="1" t="str">
        <f t="shared" si="14"/>
        <v>HZ96022010m10</v>
      </c>
      <c r="B964" s="1">
        <v>1742</v>
      </c>
      <c r="C964" s="210">
        <v>3</v>
      </c>
      <c r="D964" s="1">
        <v>143</v>
      </c>
      <c r="E964" t="s">
        <v>62</v>
      </c>
      <c r="F964">
        <v>9602</v>
      </c>
      <c r="G964" s="139">
        <v>2010</v>
      </c>
      <c r="H964" s="306" t="s">
        <v>153</v>
      </c>
      <c r="I964">
        <v>143</v>
      </c>
    </row>
    <row r="965" spans="1:9" ht="14.25" customHeight="1">
      <c r="A965" s="1" t="str">
        <f t="shared" si="14"/>
        <v>HZ96022010m11</v>
      </c>
      <c r="B965" s="1">
        <v>1742</v>
      </c>
      <c r="C965" s="210">
        <v>2</v>
      </c>
      <c r="D965" s="1">
        <v>140</v>
      </c>
      <c r="E965" t="s">
        <v>62</v>
      </c>
      <c r="F965">
        <v>9602</v>
      </c>
      <c r="G965" s="139">
        <v>2010</v>
      </c>
      <c r="H965" s="306" t="s">
        <v>154</v>
      </c>
      <c r="I965">
        <v>140</v>
      </c>
    </row>
    <row r="966" spans="1:9" ht="14.25" customHeight="1">
      <c r="A966" s="1" t="str">
        <f t="shared" si="14"/>
        <v>HZ96022010m12</v>
      </c>
      <c r="B966" s="1">
        <v>1742</v>
      </c>
      <c r="C966" s="210">
        <v>1</v>
      </c>
      <c r="D966" s="1">
        <v>136</v>
      </c>
      <c r="E966" t="s">
        <v>62</v>
      </c>
      <c r="F966">
        <v>9602</v>
      </c>
      <c r="G966" s="139">
        <v>2010</v>
      </c>
      <c r="H966" s="306" t="s">
        <v>155</v>
      </c>
      <c r="I966">
        <v>136</v>
      </c>
    </row>
    <row r="967" spans="1:9" ht="14.25" customHeight="1">
      <c r="A967" s="1" t="str">
        <f t="shared" si="14"/>
        <v>HZ96032010m01</v>
      </c>
      <c r="B967" s="1">
        <v>12203</v>
      </c>
      <c r="C967" s="210">
        <v>12</v>
      </c>
      <c r="D967" s="1">
        <v>930</v>
      </c>
      <c r="E967" t="s">
        <v>62</v>
      </c>
      <c r="F967">
        <v>9603</v>
      </c>
      <c r="G967" s="139">
        <v>2010</v>
      </c>
      <c r="H967" s="306" t="s">
        <v>144</v>
      </c>
      <c r="I967">
        <v>930</v>
      </c>
    </row>
    <row r="968" spans="1:9" ht="14.25" customHeight="1">
      <c r="A968" s="1" t="str">
        <f t="shared" ref="A968:A1031" si="15">TRIM(E968&amp;F968&amp;G968&amp;H968)</f>
        <v>HZ96032010m02</v>
      </c>
      <c r="B968" s="1">
        <v>12203</v>
      </c>
      <c r="C968" s="210">
        <v>11</v>
      </c>
      <c r="D968" s="1">
        <v>1158</v>
      </c>
      <c r="E968" t="s">
        <v>62</v>
      </c>
      <c r="F968">
        <v>9603</v>
      </c>
      <c r="G968" s="139">
        <v>2010</v>
      </c>
      <c r="H968" s="306" t="s">
        <v>145</v>
      </c>
      <c r="I968">
        <v>1158</v>
      </c>
    </row>
    <row r="969" spans="1:9" ht="14.25" customHeight="1">
      <c r="A969" s="1" t="str">
        <f t="shared" si="15"/>
        <v>HZ96032010m03</v>
      </c>
      <c r="B969" s="1">
        <v>12203</v>
      </c>
      <c r="C969" s="210">
        <v>10</v>
      </c>
      <c r="D969" s="1">
        <v>1178</v>
      </c>
      <c r="E969" t="s">
        <v>62</v>
      </c>
      <c r="F969">
        <v>9603</v>
      </c>
      <c r="G969" s="139">
        <v>2010</v>
      </c>
      <c r="H969" s="306" t="s">
        <v>146</v>
      </c>
      <c r="I969">
        <v>1178</v>
      </c>
    </row>
    <row r="970" spans="1:9" ht="14.25" customHeight="1">
      <c r="A970" s="1" t="str">
        <f t="shared" si="15"/>
        <v>HZ96032010m04</v>
      </c>
      <c r="B970" s="1">
        <v>12203</v>
      </c>
      <c r="C970" s="210">
        <v>9</v>
      </c>
      <c r="D970" s="1">
        <v>1216</v>
      </c>
      <c r="E970" t="s">
        <v>62</v>
      </c>
      <c r="F970">
        <v>9603</v>
      </c>
      <c r="G970" s="139">
        <v>2010</v>
      </c>
      <c r="H970" s="306" t="s">
        <v>147</v>
      </c>
      <c r="I970">
        <v>1216</v>
      </c>
    </row>
    <row r="971" spans="1:9" ht="14.25" customHeight="1">
      <c r="A971" s="1" t="str">
        <f t="shared" si="15"/>
        <v>HZ96032010m05</v>
      </c>
      <c r="B971" s="1">
        <v>12203</v>
      </c>
      <c r="C971" s="210">
        <v>8</v>
      </c>
      <c r="D971" s="1">
        <v>1032</v>
      </c>
      <c r="E971" t="s">
        <v>62</v>
      </c>
      <c r="F971">
        <v>9603</v>
      </c>
      <c r="G971" s="139">
        <v>2010</v>
      </c>
      <c r="H971" s="306" t="s">
        <v>148</v>
      </c>
      <c r="I971">
        <v>1032</v>
      </c>
    </row>
    <row r="972" spans="1:9" ht="14.25" customHeight="1">
      <c r="A972" s="1" t="str">
        <f t="shared" si="15"/>
        <v>HZ96032010m06</v>
      </c>
      <c r="B972" s="1">
        <v>12203</v>
      </c>
      <c r="C972" s="210">
        <v>7</v>
      </c>
      <c r="D972" s="1">
        <v>1047</v>
      </c>
      <c r="E972" t="s">
        <v>62</v>
      </c>
      <c r="F972">
        <v>9603</v>
      </c>
      <c r="G972" s="139">
        <v>2010</v>
      </c>
      <c r="H972" s="306" t="s">
        <v>149</v>
      </c>
      <c r="I972">
        <v>1047</v>
      </c>
    </row>
    <row r="973" spans="1:9" ht="14.25" customHeight="1">
      <c r="A973" s="1" t="str">
        <f t="shared" si="15"/>
        <v>HZ96032010m07</v>
      </c>
      <c r="B973" s="1">
        <v>12203</v>
      </c>
      <c r="C973" s="210">
        <v>6</v>
      </c>
      <c r="D973" s="1">
        <v>1045</v>
      </c>
      <c r="E973" t="s">
        <v>62</v>
      </c>
      <c r="F973">
        <v>9603</v>
      </c>
      <c r="G973" s="139">
        <v>2010</v>
      </c>
      <c r="H973" s="306" t="s">
        <v>150</v>
      </c>
      <c r="I973">
        <v>1045</v>
      </c>
    </row>
    <row r="974" spans="1:9" ht="14.25" customHeight="1">
      <c r="A974" s="1" t="str">
        <f t="shared" si="15"/>
        <v>HZ96032010m08</v>
      </c>
      <c r="B974" s="1">
        <v>12203</v>
      </c>
      <c r="C974" s="210">
        <v>5</v>
      </c>
      <c r="D974" s="1">
        <v>1017</v>
      </c>
      <c r="E974" t="s">
        <v>62</v>
      </c>
      <c r="F974">
        <v>9603</v>
      </c>
      <c r="G974" s="139">
        <v>2010</v>
      </c>
      <c r="H974" s="306" t="s">
        <v>151</v>
      </c>
      <c r="I974">
        <v>1017</v>
      </c>
    </row>
    <row r="975" spans="1:9" ht="14.25" customHeight="1">
      <c r="A975" s="1" t="str">
        <f t="shared" si="15"/>
        <v>HZ96032010m09</v>
      </c>
      <c r="B975" s="1">
        <v>12203</v>
      </c>
      <c r="C975" s="210">
        <v>4</v>
      </c>
      <c r="D975" s="1">
        <v>1007</v>
      </c>
      <c r="E975" t="s">
        <v>62</v>
      </c>
      <c r="F975">
        <v>9603</v>
      </c>
      <c r="G975" s="139">
        <v>2010</v>
      </c>
      <c r="H975" s="306" t="s">
        <v>152</v>
      </c>
      <c r="I975">
        <v>1007</v>
      </c>
    </row>
    <row r="976" spans="1:9" ht="14.25" customHeight="1">
      <c r="A976" s="1" t="str">
        <f t="shared" si="15"/>
        <v>HZ96032010m10</v>
      </c>
      <c r="B976" s="1">
        <v>12203</v>
      </c>
      <c r="C976" s="210">
        <v>3</v>
      </c>
      <c r="D976" s="1">
        <v>1035</v>
      </c>
      <c r="E976" t="s">
        <v>62</v>
      </c>
      <c r="F976">
        <v>9603</v>
      </c>
      <c r="G976" s="139">
        <v>2010</v>
      </c>
      <c r="H976" s="306" t="s">
        <v>153</v>
      </c>
      <c r="I976">
        <v>1035</v>
      </c>
    </row>
    <row r="977" spans="1:9" ht="14.25" customHeight="1">
      <c r="A977" s="1" t="str">
        <f t="shared" si="15"/>
        <v>HZ96032010m11</v>
      </c>
      <c r="B977" s="1">
        <v>12203</v>
      </c>
      <c r="C977" s="210">
        <v>2</v>
      </c>
      <c r="D977" s="1">
        <v>775</v>
      </c>
      <c r="E977" t="s">
        <v>62</v>
      </c>
      <c r="F977">
        <v>9603</v>
      </c>
      <c r="G977" s="139">
        <v>2010</v>
      </c>
      <c r="H977" s="306" t="s">
        <v>154</v>
      </c>
      <c r="I977">
        <v>775</v>
      </c>
    </row>
    <row r="978" spans="1:9" ht="14.25" customHeight="1">
      <c r="A978" s="1" t="str">
        <f t="shared" si="15"/>
        <v>HZ96032010m12</v>
      </c>
      <c r="B978" s="1">
        <v>12203</v>
      </c>
      <c r="C978" s="210">
        <v>1</v>
      </c>
      <c r="D978" s="1">
        <v>763</v>
      </c>
      <c r="E978" t="s">
        <v>62</v>
      </c>
      <c r="F978">
        <v>9603</v>
      </c>
      <c r="G978" s="139">
        <v>2010</v>
      </c>
      <c r="H978" s="306" t="s">
        <v>155</v>
      </c>
      <c r="I978">
        <v>763</v>
      </c>
    </row>
    <row r="979" spans="1:9" ht="14.25" customHeight="1">
      <c r="A979" s="1" t="str">
        <f t="shared" si="15"/>
        <v>HZ96042010m01</v>
      </c>
      <c r="B979" s="1">
        <v>2618</v>
      </c>
      <c r="C979" s="210">
        <v>12</v>
      </c>
      <c r="D979" s="1">
        <v>203</v>
      </c>
      <c r="E979" t="s">
        <v>62</v>
      </c>
      <c r="F979">
        <v>9604</v>
      </c>
      <c r="G979" s="139">
        <v>2010</v>
      </c>
      <c r="H979" s="306" t="s">
        <v>144</v>
      </c>
      <c r="I979">
        <v>203</v>
      </c>
    </row>
    <row r="980" spans="1:9" ht="14.25" customHeight="1">
      <c r="A980" s="1" t="str">
        <f t="shared" si="15"/>
        <v>HZ96042010m02</v>
      </c>
      <c r="B980" s="1">
        <v>2618</v>
      </c>
      <c r="C980" s="210">
        <v>11</v>
      </c>
      <c r="D980" s="1">
        <v>248</v>
      </c>
      <c r="E980" t="s">
        <v>62</v>
      </c>
      <c r="F980">
        <v>9604</v>
      </c>
      <c r="G980" s="139">
        <v>2010</v>
      </c>
      <c r="H980" s="306" t="s">
        <v>145</v>
      </c>
      <c r="I980">
        <v>248</v>
      </c>
    </row>
    <row r="981" spans="1:9" ht="14.25" customHeight="1">
      <c r="A981" s="1" t="str">
        <f t="shared" si="15"/>
        <v>HZ96042010m03</v>
      </c>
      <c r="B981" s="1">
        <v>2618</v>
      </c>
      <c r="C981" s="210">
        <v>10</v>
      </c>
      <c r="D981" s="1">
        <v>251</v>
      </c>
      <c r="E981" t="s">
        <v>62</v>
      </c>
      <c r="F981">
        <v>9604</v>
      </c>
      <c r="G981" s="139">
        <v>2010</v>
      </c>
      <c r="H981" s="306" t="s">
        <v>146</v>
      </c>
      <c r="I981">
        <v>251</v>
      </c>
    </row>
    <row r="982" spans="1:9" ht="14.25" customHeight="1">
      <c r="A982" s="1" t="str">
        <f t="shared" si="15"/>
        <v>HZ96042010m04</v>
      </c>
      <c r="B982" s="1">
        <v>2618</v>
      </c>
      <c r="C982" s="210">
        <v>9</v>
      </c>
      <c r="D982" s="1">
        <v>250</v>
      </c>
      <c r="E982" t="s">
        <v>62</v>
      </c>
      <c r="F982">
        <v>9604</v>
      </c>
      <c r="G982" s="139">
        <v>2010</v>
      </c>
      <c r="H982" s="306" t="s">
        <v>147</v>
      </c>
      <c r="I982">
        <v>250</v>
      </c>
    </row>
    <row r="983" spans="1:9" ht="14.25" customHeight="1">
      <c r="A983" s="1" t="str">
        <f t="shared" si="15"/>
        <v>HZ96042010m05</v>
      </c>
      <c r="B983" s="1">
        <v>2618</v>
      </c>
      <c r="C983" s="210">
        <v>8</v>
      </c>
      <c r="D983" s="1">
        <v>224</v>
      </c>
      <c r="E983" t="s">
        <v>62</v>
      </c>
      <c r="F983">
        <v>9604</v>
      </c>
      <c r="G983" s="139">
        <v>2010</v>
      </c>
      <c r="H983" s="306" t="s">
        <v>148</v>
      </c>
      <c r="I983">
        <v>224</v>
      </c>
    </row>
    <row r="984" spans="1:9" ht="14.25" customHeight="1">
      <c r="A984" s="1" t="str">
        <f t="shared" si="15"/>
        <v>HZ96042010m06</v>
      </c>
      <c r="B984" s="1">
        <v>2618</v>
      </c>
      <c r="C984" s="210">
        <v>7</v>
      </c>
      <c r="D984" s="1">
        <v>222</v>
      </c>
      <c r="E984" t="s">
        <v>62</v>
      </c>
      <c r="F984">
        <v>9604</v>
      </c>
      <c r="G984" s="139">
        <v>2010</v>
      </c>
      <c r="H984" s="306" t="s">
        <v>149</v>
      </c>
      <c r="I984">
        <v>222</v>
      </c>
    </row>
    <row r="985" spans="1:9" ht="14.25" customHeight="1">
      <c r="A985" s="1" t="str">
        <f t="shared" si="15"/>
        <v>HZ96042010m07</v>
      </c>
      <c r="B985" s="1">
        <v>2618</v>
      </c>
      <c r="C985" s="210">
        <v>6</v>
      </c>
      <c r="D985" s="1">
        <v>236</v>
      </c>
      <c r="E985" t="s">
        <v>62</v>
      </c>
      <c r="F985">
        <v>9604</v>
      </c>
      <c r="G985" s="139">
        <v>2010</v>
      </c>
      <c r="H985" s="306" t="s">
        <v>150</v>
      </c>
      <c r="I985">
        <v>236</v>
      </c>
    </row>
    <row r="986" spans="1:9" ht="14.25" customHeight="1">
      <c r="A986" s="1" t="str">
        <f t="shared" si="15"/>
        <v>HZ96042010m08</v>
      </c>
      <c r="B986" s="1">
        <v>2618</v>
      </c>
      <c r="C986" s="210">
        <v>5</v>
      </c>
      <c r="D986" s="1">
        <v>214</v>
      </c>
      <c r="E986" t="s">
        <v>62</v>
      </c>
      <c r="F986">
        <v>9604</v>
      </c>
      <c r="G986" s="139">
        <v>2010</v>
      </c>
      <c r="H986" s="306" t="s">
        <v>151</v>
      </c>
      <c r="I986">
        <v>214</v>
      </c>
    </row>
    <row r="987" spans="1:9" ht="14.25" customHeight="1">
      <c r="A987" s="1" t="str">
        <f t="shared" si="15"/>
        <v>HZ96042010m09</v>
      </c>
      <c r="B987" s="1">
        <v>2618</v>
      </c>
      <c r="C987" s="210">
        <v>4</v>
      </c>
      <c r="D987" s="1">
        <v>224</v>
      </c>
      <c r="E987" t="s">
        <v>62</v>
      </c>
      <c r="F987">
        <v>9604</v>
      </c>
      <c r="G987" s="139">
        <v>2010</v>
      </c>
      <c r="H987" s="306" t="s">
        <v>152</v>
      </c>
      <c r="I987">
        <v>224</v>
      </c>
    </row>
    <row r="988" spans="1:9" ht="14.25" customHeight="1">
      <c r="A988" s="1" t="str">
        <f t="shared" si="15"/>
        <v>HZ96042010m10</v>
      </c>
      <c r="B988" s="1">
        <v>2618</v>
      </c>
      <c r="C988" s="210">
        <v>3</v>
      </c>
      <c r="D988" s="1">
        <v>218</v>
      </c>
      <c r="E988" t="s">
        <v>62</v>
      </c>
      <c r="F988">
        <v>9604</v>
      </c>
      <c r="G988" s="139">
        <v>2010</v>
      </c>
      <c r="H988" s="306" t="s">
        <v>153</v>
      </c>
      <c r="I988">
        <v>218</v>
      </c>
    </row>
    <row r="989" spans="1:9" ht="14.25" customHeight="1">
      <c r="A989" s="1" t="str">
        <f t="shared" si="15"/>
        <v>HZ96042010m11</v>
      </c>
      <c r="B989" s="1">
        <v>2618</v>
      </c>
      <c r="C989" s="210">
        <v>2</v>
      </c>
      <c r="D989" s="1">
        <v>164</v>
      </c>
      <c r="E989" t="s">
        <v>62</v>
      </c>
      <c r="F989">
        <v>9604</v>
      </c>
      <c r="G989" s="139">
        <v>2010</v>
      </c>
      <c r="H989" s="306" t="s">
        <v>154</v>
      </c>
      <c r="I989">
        <v>164</v>
      </c>
    </row>
    <row r="990" spans="1:9" ht="14.25" customHeight="1">
      <c r="A990" s="1" t="str">
        <f t="shared" si="15"/>
        <v>HZ96042010m12</v>
      </c>
      <c r="B990" s="1">
        <v>2618</v>
      </c>
      <c r="C990" s="210">
        <v>1</v>
      </c>
      <c r="D990" s="1">
        <v>164</v>
      </c>
      <c r="E990" t="s">
        <v>62</v>
      </c>
      <c r="F990">
        <v>9604</v>
      </c>
      <c r="G990" s="139">
        <v>2010</v>
      </c>
      <c r="H990" s="306" t="s">
        <v>155</v>
      </c>
      <c r="I990">
        <v>164</v>
      </c>
    </row>
    <row r="991" spans="1:9" ht="14.25" customHeight="1">
      <c r="A991" s="1" t="str">
        <f t="shared" si="15"/>
        <v>HZ96052010m01</v>
      </c>
      <c r="B991" s="1">
        <v>10207</v>
      </c>
      <c r="C991" s="210">
        <v>12</v>
      </c>
      <c r="D991" s="1">
        <v>753</v>
      </c>
      <c r="E991" t="s">
        <v>62</v>
      </c>
      <c r="F991">
        <v>9605</v>
      </c>
      <c r="G991" s="139">
        <v>2010</v>
      </c>
      <c r="H991" s="306" t="s">
        <v>144</v>
      </c>
      <c r="I991">
        <v>753</v>
      </c>
    </row>
    <row r="992" spans="1:9" ht="14.25" customHeight="1">
      <c r="A992" s="1" t="str">
        <f t="shared" si="15"/>
        <v>HZ96052010m02</v>
      </c>
      <c r="B992" s="1">
        <v>10207</v>
      </c>
      <c r="C992" s="210">
        <v>11</v>
      </c>
      <c r="D992" s="1">
        <v>926</v>
      </c>
      <c r="E992" t="s">
        <v>62</v>
      </c>
      <c r="F992">
        <v>9605</v>
      </c>
      <c r="G992" s="139">
        <v>2010</v>
      </c>
      <c r="H992" s="306" t="s">
        <v>145</v>
      </c>
      <c r="I992">
        <v>926</v>
      </c>
    </row>
    <row r="993" spans="1:9" ht="14.25" customHeight="1">
      <c r="A993" s="1" t="str">
        <f t="shared" si="15"/>
        <v>HZ96052010m03</v>
      </c>
      <c r="B993" s="1">
        <v>10207</v>
      </c>
      <c r="C993" s="210">
        <v>10</v>
      </c>
      <c r="D993" s="1">
        <v>940</v>
      </c>
      <c r="E993" t="s">
        <v>62</v>
      </c>
      <c r="F993">
        <v>9605</v>
      </c>
      <c r="G993" s="139">
        <v>2010</v>
      </c>
      <c r="H993" s="306" t="s">
        <v>146</v>
      </c>
      <c r="I993">
        <v>940</v>
      </c>
    </row>
    <row r="994" spans="1:9" ht="14.25" customHeight="1">
      <c r="A994" s="1" t="str">
        <f t="shared" si="15"/>
        <v>HZ96052010m04</v>
      </c>
      <c r="B994" s="1">
        <v>10207</v>
      </c>
      <c r="C994" s="210">
        <v>9</v>
      </c>
      <c r="D994" s="1">
        <v>1020</v>
      </c>
      <c r="E994" t="s">
        <v>62</v>
      </c>
      <c r="F994">
        <v>9605</v>
      </c>
      <c r="G994" s="139">
        <v>2010</v>
      </c>
      <c r="H994" s="306" t="s">
        <v>147</v>
      </c>
      <c r="I994">
        <v>1020</v>
      </c>
    </row>
    <row r="995" spans="1:9" ht="14.25" customHeight="1">
      <c r="A995" s="1" t="str">
        <f t="shared" si="15"/>
        <v>HZ96052010m05</v>
      </c>
      <c r="B995" s="1">
        <v>10207</v>
      </c>
      <c r="C995" s="210">
        <v>8</v>
      </c>
      <c r="D995" s="1">
        <v>880</v>
      </c>
      <c r="E995" t="s">
        <v>62</v>
      </c>
      <c r="F995">
        <v>9605</v>
      </c>
      <c r="G995" s="139">
        <v>2010</v>
      </c>
      <c r="H995" s="306" t="s">
        <v>148</v>
      </c>
      <c r="I995">
        <v>880</v>
      </c>
    </row>
    <row r="996" spans="1:9" ht="14.25" customHeight="1">
      <c r="A996" s="1" t="str">
        <f t="shared" si="15"/>
        <v>HZ96052010m06</v>
      </c>
      <c r="B996" s="1">
        <v>10207</v>
      </c>
      <c r="C996" s="210">
        <v>7</v>
      </c>
      <c r="D996" s="1">
        <v>890</v>
      </c>
      <c r="E996" t="s">
        <v>62</v>
      </c>
      <c r="F996">
        <v>9605</v>
      </c>
      <c r="G996" s="139">
        <v>2010</v>
      </c>
      <c r="H996" s="306" t="s">
        <v>149</v>
      </c>
      <c r="I996">
        <v>890</v>
      </c>
    </row>
    <row r="997" spans="1:9" ht="14.25" customHeight="1">
      <c r="A997" s="1" t="str">
        <f t="shared" si="15"/>
        <v>HZ96052010m07</v>
      </c>
      <c r="B997" s="1">
        <v>10207</v>
      </c>
      <c r="C997" s="210">
        <v>6</v>
      </c>
      <c r="D997" s="1">
        <v>878</v>
      </c>
      <c r="E997" t="s">
        <v>62</v>
      </c>
      <c r="F997">
        <v>9605</v>
      </c>
      <c r="G997" s="139">
        <v>2010</v>
      </c>
      <c r="H997" s="306" t="s">
        <v>150</v>
      </c>
      <c r="I997">
        <v>878</v>
      </c>
    </row>
    <row r="998" spans="1:9" ht="14.25" customHeight="1">
      <c r="A998" s="1" t="str">
        <f t="shared" si="15"/>
        <v>HZ96052010m08</v>
      </c>
      <c r="B998" s="1">
        <v>10207</v>
      </c>
      <c r="C998" s="210">
        <v>5</v>
      </c>
      <c r="D998" s="1">
        <v>822</v>
      </c>
      <c r="E998" t="s">
        <v>62</v>
      </c>
      <c r="F998">
        <v>9605</v>
      </c>
      <c r="G998" s="139">
        <v>2010</v>
      </c>
      <c r="H998" s="306" t="s">
        <v>151</v>
      </c>
      <c r="I998">
        <v>822</v>
      </c>
    </row>
    <row r="999" spans="1:9" ht="14.25" customHeight="1">
      <c r="A999" s="1" t="str">
        <f t="shared" si="15"/>
        <v>HZ96052010m09</v>
      </c>
      <c r="B999" s="1">
        <v>10207</v>
      </c>
      <c r="C999" s="210">
        <v>4</v>
      </c>
      <c r="D999" s="1">
        <v>852</v>
      </c>
      <c r="E999" t="s">
        <v>62</v>
      </c>
      <c r="F999">
        <v>9605</v>
      </c>
      <c r="G999" s="139">
        <v>2010</v>
      </c>
      <c r="H999" s="306" t="s">
        <v>152</v>
      </c>
      <c r="I999">
        <v>852</v>
      </c>
    </row>
    <row r="1000" spans="1:9" ht="14.25" customHeight="1">
      <c r="A1000" s="1" t="str">
        <f t="shared" si="15"/>
        <v>HZ96052010m10</v>
      </c>
      <c r="B1000" s="1">
        <v>10207</v>
      </c>
      <c r="C1000" s="210">
        <v>3</v>
      </c>
      <c r="D1000" s="1">
        <v>878</v>
      </c>
      <c r="E1000" t="s">
        <v>62</v>
      </c>
      <c r="F1000">
        <v>9605</v>
      </c>
      <c r="G1000" s="139">
        <v>2010</v>
      </c>
      <c r="H1000" s="306" t="s">
        <v>153</v>
      </c>
      <c r="I1000">
        <v>878</v>
      </c>
    </row>
    <row r="1001" spans="1:9" ht="14.25" customHeight="1">
      <c r="A1001" s="1" t="str">
        <f t="shared" si="15"/>
        <v>HZ96052010m11</v>
      </c>
      <c r="B1001" s="1">
        <v>10207</v>
      </c>
      <c r="C1001" s="210">
        <v>2</v>
      </c>
      <c r="D1001" s="1">
        <v>694</v>
      </c>
      <c r="E1001" t="s">
        <v>62</v>
      </c>
      <c r="F1001">
        <v>9605</v>
      </c>
      <c r="G1001" s="139">
        <v>2010</v>
      </c>
      <c r="H1001" s="306" t="s">
        <v>154</v>
      </c>
      <c r="I1001">
        <v>694</v>
      </c>
    </row>
    <row r="1002" spans="1:9" ht="14.25" customHeight="1">
      <c r="A1002" s="1" t="str">
        <f t="shared" si="15"/>
        <v>HZ96052010m12</v>
      </c>
      <c r="B1002" s="1">
        <v>10207</v>
      </c>
      <c r="C1002" s="210">
        <v>1</v>
      </c>
      <c r="D1002" s="1">
        <v>674</v>
      </c>
      <c r="E1002" t="s">
        <v>62</v>
      </c>
      <c r="F1002">
        <v>9605</v>
      </c>
      <c r="G1002" s="139">
        <v>2010</v>
      </c>
      <c r="H1002" s="306" t="s">
        <v>155</v>
      </c>
      <c r="I1002">
        <v>674</v>
      </c>
    </row>
    <row r="1003" spans="1:9" ht="14.25" customHeight="1">
      <c r="A1003" s="1" t="str">
        <f t="shared" si="15"/>
        <v>HZ96062010m01</v>
      </c>
      <c r="B1003" s="1">
        <v>2041</v>
      </c>
      <c r="C1003" s="210">
        <v>12</v>
      </c>
      <c r="D1003" s="1">
        <v>157</v>
      </c>
      <c r="E1003" t="s">
        <v>62</v>
      </c>
      <c r="F1003">
        <v>9606</v>
      </c>
      <c r="G1003" s="139">
        <v>2010</v>
      </c>
      <c r="H1003" s="306" t="s">
        <v>144</v>
      </c>
      <c r="I1003">
        <v>157</v>
      </c>
    </row>
    <row r="1004" spans="1:9" ht="14.25" customHeight="1">
      <c r="A1004" s="1" t="str">
        <f t="shared" si="15"/>
        <v>HZ96062010m02</v>
      </c>
      <c r="B1004" s="1">
        <v>2041</v>
      </c>
      <c r="C1004" s="210">
        <v>11</v>
      </c>
      <c r="D1004" s="1">
        <v>186</v>
      </c>
      <c r="E1004" t="s">
        <v>62</v>
      </c>
      <c r="F1004">
        <v>9606</v>
      </c>
      <c r="G1004" s="139">
        <v>2010</v>
      </c>
      <c r="H1004" s="306" t="s">
        <v>145</v>
      </c>
      <c r="I1004">
        <v>186</v>
      </c>
    </row>
    <row r="1005" spans="1:9" ht="14.25" customHeight="1">
      <c r="A1005" s="1" t="str">
        <f t="shared" si="15"/>
        <v>HZ96062010m03</v>
      </c>
      <c r="B1005" s="1">
        <v>2041</v>
      </c>
      <c r="C1005" s="210">
        <v>10</v>
      </c>
      <c r="D1005" s="1">
        <v>191</v>
      </c>
      <c r="E1005" t="s">
        <v>62</v>
      </c>
      <c r="F1005">
        <v>9606</v>
      </c>
      <c r="G1005" s="139">
        <v>2010</v>
      </c>
      <c r="H1005" s="306" t="s">
        <v>146</v>
      </c>
      <c r="I1005">
        <v>191</v>
      </c>
    </row>
    <row r="1006" spans="1:9" ht="14.25" customHeight="1">
      <c r="A1006" s="1" t="str">
        <f t="shared" si="15"/>
        <v>HZ96062010m04</v>
      </c>
      <c r="B1006" s="1">
        <v>2041</v>
      </c>
      <c r="C1006" s="210">
        <v>9</v>
      </c>
      <c r="D1006" s="1">
        <v>196</v>
      </c>
      <c r="E1006" t="s">
        <v>62</v>
      </c>
      <c r="F1006">
        <v>9606</v>
      </c>
      <c r="G1006" s="139">
        <v>2010</v>
      </c>
      <c r="H1006" s="306" t="s">
        <v>147</v>
      </c>
      <c r="I1006">
        <v>196</v>
      </c>
    </row>
    <row r="1007" spans="1:9" ht="14.25" customHeight="1">
      <c r="A1007" s="1" t="str">
        <f t="shared" si="15"/>
        <v>HZ96062010m05</v>
      </c>
      <c r="B1007" s="1">
        <v>2041</v>
      </c>
      <c r="C1007" s="210">
        <v>8</v>
      </c>
      <c r="D1007" s="1">
        <v>177</v>
      </c>
      <c r="E1007" t="s">
        <v>62</v>
      </c>
      <c r="F1007">
        <v>9606</v>
      </c>
      <c r="G1007" s="139">
        <v>2010</v>
      </c>
      <c r="H1007" s="306" t="s">
        <v>148</v>
      </c>
      <c r="I1007">
        <v>177</v>
      </c>
    </row>
    <row r="1008" spans="1:9" ht="14.25" customHeight="1">
      <c r="A1008" s="1" t="str">
        <f t="shared" si="15"/>
        <v>HZ96062010m06</v>
      </c>
      <c r="B1008" s="1">
        <v>2041</v>
      </c>
      <c r="C1008" s="210">
        <v>7</v>
      </c>
      <c r="D1008" s="1">
        <v>175</v>
      </c>
      <c r="E1008" t="s">
        <v>62</v>
      </c>
      <c r="F1008">
        <v>9606</v>
      </c>
      <c r="G1008" s="139">
        <v>2010</v>
      </c>
      <c r="H1008" s="306" t="s">
        <v>149</v>
      </c>
      <c r="I1008">
        <v>175</v>
      </c>
    </row>
    <row r="1009" spans="1:9" ht="14.25" customHeight="1">
      <c r="A1009" s="1" t="str">
        <f t="shared" si="15"/>
        <v>HZ96062010m07</v>
      </c>
      <c r="B1009" s="1">
        <v>2041</v>
      </c>
      <c r="C1009" s="210">
        <v>6</v>
      </c>
      <c r="D1009" s="1">
        <v>182</v>
      </c>
      <c r="E1009" t="s">
        <v>62</v>
      </c>
      <c r="F1009">
        <v>9606</v>
      </c>
      <c r="G1009" s="139">
        <v>2010</v>
      </c>
      <c r="H1009" s="306" t="s">
        <v>150</v>
      </c>
      <c r="I1009">
        <v>182</v>
      </c>
    </row>
    <row r="1010" spans="1:9" ht="14.25" customHeight="1">
      <c r="A1010" s="1" t="str">
        <f t="shared" si="15"/>
        <v>HZ96062010m08</v>
      </c>
      <c r="B1010" s="1">
        <v>2041</v>
      </c>
      <c r="C1010" s="210">
        <v>5</v>
      </c>
      <c r="D1010" s="1">
        <v>157</v>
      </c>
      <c r="E1010" t="s">
        <v>62</v>
      </c>
      <c r="F1010">
        <v>9606</v>
      </c>
      <c r="G1010" s="139">
        <v>2010</v>
      </c>
      <c r="H1010" s="306" t="s">
        <v>151</v>
      </c>
      <c r="I1010">
        <v>157</v>
      </c>
    </row>
    <row r="1011" spans="1:9" ht="14.25" customHeight="1">
      <c r="A1011" s="1" t="str">
        <f t="shared" si="15"/>
        <v>HZ96062010m09</v>
      </c>
      <c r="B1011" s="1">
        <v>2041</v>
      </c>
      <c r="C1011" s="210">
        <v>4</v>
      </c>
      <c r="D1011" s="1">
        <v>170</v>
      </c>
      <c r="E1011" t="s">
        <v>62</v>
      </c>
      <c r="F1011">
        <v>9606</v>
      </c>
      <c r="G1011" s="139">
        <v>2010</v>
      </c>
      <c r="H1011" s="306" t="s">
        <v>152</v>
      </c>
      <c r="I1011">
        <v>170</v>
      </c>
    </row>
    <row r="1012" spans="1:9" ht="14.25" customHeight="1">
      <c r="A1012" s="1" t="str">
        <f t="shared" si="15"/>
        <v>HZ96062010m10</v>
      </c>
      <c r="B1012" s="1">
        <v>2041</v>
      </c>
      <c r="C1012" s="210">
        <v>3</v>
      </c>
      <c r="D1012" s="1">
        <v>174</v>
      </c>
      <c r="E1012" t="s">
        <v>62</v>
      </c>
      <c r="F1012">
        <v>9606</v>
      </c>
      <c r="G1012" s="139">
        <v>2010</v>
      </c>
      <c r="H1012" s="306" t="s">
        <v>153</v>
      </c>
      <c r="I1012">
        <v>174</v>
      </c>
    </row>
    <row r="1013" spans="1:9" ht="14.25" customHeight="1">
      <c r="A1013" s="1" t="str">
        <f t="shared" si="15"/>
        <v>HZ96062010m11</v>
      </c>
      <c r="B1013" s="1">
        <v>2041</v>
      </c>
      <c r="C1013" s="210">
        <v>2</v>
      </c>
      <c r="D1013" s="1">
        <v>141</v>
      </c>
      <c r="E1013" t="s">
        <v>62</v>
      </c>
      <c r="F1013">
        <v>9606</v>
      </c>
      <c r="G1013" s="139">
        <v>2010</v>
      </c>
      <c r="H1013" s="306" t="s">
        <v>154</v>
      </c>
      <c r="I1013">
        <v>141</v>
      </c>
    </row>
    <row r="1014" spans="1:9" ht="14.25" customHeight="1">
      <c r="A1014" s="1" t="str">
        <f t="shared" si="15"/>
        <v>HZ96062010m12</v>
      </c>
      <c r="B1014" s="1">
        <v>2041</v>
      </c>
      <c r="C1014" s="210">
        <v>1</v>
      </c>
      <c r="D1014" s="1">
        <v>135</v>
      </c>
      <c r="E1014" t="s">
        <v>62</v>
      </c>
      <c r="F1014">
        <v>9606</v>
      </c>
      <c r="G1014" s="139">
        <v>2010</v>
      </c>
      <c r="H1014" s="306" t="s">
        <v>155</v>
      </c>
      <c r="I1014">
        <v>135</v>
      </c>
    </row>
    <row r="1015" spans="1:9" ht="14.25" customHeight="1">
      <c r="A1015" s="1" t="str">
        <f t="shared" si="15"/>
        <v>JR96012010m01</v>
      </c>
      <c r="B1015" s="1">
        <v>2122481</v>
      </c>
      <c r="C1015" s="210">
        <v>3</v>
      </c>
      <c r="D1015" s="1" t="s">
        <v>8</v>
      </c>
      <c r="E1015" t="s">
        <v>140</v>
      </c>
      <c r="F1015">
        <v>9601</v>
      </c>
      <c r="G1015" s="139">
        <v>2010</v>
      </c>
      <c r="H1015" s="306" t="s">
        <v>144</v>
      </c>
      <c r="I1015">
        <v>-1</v>
      </c>
    </row>
    <row r="1016" spans="1:9" ht="14.25" customHeight="1">
      <c r="A1016" s="1" t="str">
        <f t="shared" si="15"/>
        <v>JR96012010m02</v>
      </c>
      <c r="B1016" s="1">
        <v>2122481</v>
      </c>
      <c r="C1016" s="210">
        <v>3</v>
      </c>
      <c r="D1016" s="1" t="s">
        <v>8</v>
      </c>
      <c r="E1016" t="s">
        <v>140</v>
      </c>
      <c r="F1016">
        <v>9601</v>
      </c>
      <c r="G1016" s="139">
        <v>2010</v>
      </c>
      <c r="H1016" s="306" t="s">
        <v>145</v>
      </c>
      <c r="I1016">
        <v>-1</v>
      </c>
    </row>
    <row r="1017" spans="1:9" ht="14.25" customHeight="1">
      <c r="A1017" s="1" t="str">
        <f t="shared" si="15"/>
        <v>JR96012010m03</v>
      </c>
      <c r="B1017" s="1">
        <v>2122481</v>
      </c>
      <c r="C1017" s="210">
        <v>3</v>
      </c>
      <c r="D1017" s="1" t="s">
        <v>8</v>
      </c>
      <c r="E1017" t="s">
        <v>140</v>
      </c>
      <c r="F1017">
        <v>9601</v>
      </c>
      <c r="G1017" s="139">
        <v>2010</v>
      </c>
      <c r="H1017" s="306" t="s">
        <v>146</v>
      </c>
      <c r="I1017">
        <v>-1</v>
      </c>
    </row>
    <row r="1018" spans="1:9" ht="14.25" customHeight="1">
      <c r="A1018" s="1" t="str">
        <f t="shared" si="15"/>
        <v>JR96012010m04</v>
      </c>
      <c r="B1018" s="1">
        <v>2122481</v>
      </c>
      <c r="C1018" s="210">
        <v>3</v>
      </c>
      <c r="D1018" s="1" t="s">
        <v>8</v>
      </c>
      <c r="E1018" t="s">
        <v>140</v>
      </c>
      <c r="F1018">
        <v>9601</v>
      </c>
      <c r="G1018" s="139">
        <v>2010</v>
      </c>
      <c r="H1018" s="306" t="s">
        <v>147</v>
      </c>
      <c r="I1018">
        <v>-1</v>
      </c>
    </row>
    <row r="1019" spans="1:9" ht="14.25" customHeight="1">
      <c r="A1019" s="1" t="str">
        <f t="shared" si="15"/>
        <v>JR96012010m05</v>
      </c>
      <c r="B1019" s="1">
        <v>2122481</v>
      </c>
      <c r="C1019" s="210">
        <v>3</v>
      </c>
      <c r="D1019" s="1" t="s">
        <v>8</v>
      </c>
      <c r="E1019" t="s">
        <v>140</v>
      </c>
      <c r="F1019">
        <v>9601</v>
      </c>
      <c r="G1019" s="139">
        <v>2010</v>
      </c>
      <c r="H1019" s="306" t="s">
        <v>148</v>
      </c>
      <c r="I1019">
        <v>-1</v>
      </c>
    </row>
    <row r="1020" spans="1:9" ht="14.25" customHeight="1">
      <c r="A1020" s="1" t="str">
        <f t="shared" si="15"/>
        <v>JR96012010m06</v>
      </c>
      <c r="B1020" s="1">
        <v>2122481</v>
      </c>
      <c r="C1020" s="210">
        <v>3</v>
      </c>
      <c r="D1020" s="1" t="s">
        <v>8</v>
      </c>
      <c r="E1020" t="s">
        <v>140</v>
      </c>
      <c r="F1020">
        <v>9601</v>
      </c>
      <c r="G1020" s="139">
        <v>2010</v>
      </c>
      <c r="H1020" s="306" t="s">
        <v>149</v>
      </c>
      <c r="I1020">
        <v>-1</v>
      </c>
    </row>
    <row r="1021" spans="1:9" ht="14.25" customHeight="1">
      <c r="A1021" s="1" t="str">
        <f t="shared" si="15"/>
        <v>JR96012010m07</v>
      </c>
      <c r="B1021" s="1">
        <v>2122481</v>
      </c>
      <c r="C1021" s="210">
        <v>3</v>
      </c>
      <c r="D1021" s="1" t="s">
        <v>8</v>
      </c>
      <c r="E1021" t="s">
        <v>140</v>
      </c>
      <c r="F1021">
        <v>9601</v>
      </c>
      <c r="G1021" s="139">
        <v>2010</v>
      </c>
      <c r="H1021" s="306" t="s">
        <v>150</v>
      </c>
      <c r="I1021">
        <v>-1</v>
      </c>
    </row>
    <row r="1022" spans="1:9" ht="14.25" customHeight="1">
      <c r="A1022" s="1" t="str">
        <f t="shared" si="15"/>
        <v>JR96012010m08</v>
      </c>
      <c r="B1022" s="1">
        <v>2122481</v>
      </c>
      <c r="C1022" s="210">
        <v>3</v>
      </c>
      <c r="D1022" s="1" t="s">
        <v>8</v>
      </c>
      <c r="E1022" t="s">
        <v>140</v>
      </c>
      <c r="F1022">
        <v>9601</v>
      </c>
      <c r="G1022" s="139">
        <v>2010</v>
      </c>
      <c r="H1022" s="306" t="s">
        <v>151</v>
      </c>
      <c r="I1022">
        <v>-1</v>
      </c>
    </row>
    <row r="1023" spans="1:9" ht="14.25" customHeight="1">
      <c r="A1023" s="1" t="str">
        <f t="shared" si="15"/>
        <v>JR96012010m09</v>
      </c>
      <c r="B1023" s="1">
        <v>2122481</v>
      </c>
      <c r="C1023" s="210">
        <v>3</v>
      </c>
      <c r="D1023" s="1" t="s">
        <v>8</v>
      </c>
      <c r="E1023" t="s">
        <v>140</v>
      </c>
      <c r="F1023">
        <v>9601</v>
      </c>
      <c r="G1023" s="139">
        <v>2010</v>
      </c>
      <c r="H1023" s="306" t="s">
        <v>152</v>
      </c>
      <c r="I1023">
        <v>-1</v>
      </c>
    </row>
    <row r="1024" spans="1:9" ht="14.25" customHeight="1">
      <c r="A1024" s="1" t="str">
        <f t="shared" si="15"/>
        <v>JR96012010m10</v>
      </c>
      <c r="B1024" s="1">
        <v>2122481</v>
      </c>
      <c r="C1024" s="210">
        <v>3</v>
      </c>
      <c r="D1024" s="1">
        <v>734706</v>
      </c>
      <c r="E1024" t="s">
        <v>140</v>
      </c>
      <c r="F1024">
        <v>9601</v>
      </c>
      <c r="G1024" s="139">
        <v>2010</v>
      </c>
      <c r="H1024" s="306" t="s">
        <v>153</v>
      </c>
      <c r="I1024">
        <v>734706</v>
      </c>
    </row>
    <row r="1025" spans="1:9" ht="14.25" customHeight="1">
      <c r="A1025" s="1" t="str">
        <f t="shared" si="15"/>
        <v>JR96012010m11</v>
      </c>
      <c r="B1025" s="1">
        <v>2122481</v>
      </c>
      <c r="C1025" s="210">
        <v>2</v>
      </c>
      <c r="D1025" s="1">
        <v>643291</v>
      </c>
      <c r="E1025" t="s">
        <v>140</v>
      </c>
      <c r="F1025">
        <v>9601</v>
      </c>
      <c r="G1025" s="139">
        <v>2010</v>
      </c>
      <c r="H1025" s="306" t="s">
        <v>154</v>
      </c>
      <c r="I1025">
        <v>643291</v>
      </c>
    </row>
    <row r="1026" spans="1:9" ht="14.25" customHeight="1">
      <c r="A1026" s="1" t="str">
        <f t="shared" si="15"/>
        <v>JR96012010m12</v>
      </c>
      <c r="B1026" s="1">
        <v>2122481</v>
      </c>
      <c r="C1026" s="210">
        <v>1</v>
      </c>
      <c r="D1026" s="1">
        <v>744484</v>
      </c>
      <c r="E1026" t="s">
        <v>140</v>
      </c>
      <c r="F1026">
        <v>9601</v>
      </c>
      <c r="G1026" s="139">
        <v>2010</v>
      </c>
      <c r="H1026" s="306" t="s">
        <v>155</v>
      </c>
      <c r="I1026">
        <v>744484</v>
      </c>
    </row>
    <row r="1027" spans="1:9" ht="14.25" customHeight="1">
      <c r="A1027" s="1" t="str">
        <f t="shared" si="15"/>
        <v>JR96022010m01</v>
      </c>
      <c r="B1027" s="1">
        <v>58684.766999999993</v>
      </c>
      <c r="C1027" s="210">
        <v>3</v>
      </c>
      <c r="D1027" s="1" t="s">
        <v>8</v>
      </c>
      <c r="E1027" t="s">
        <v>140</v>
      </c>
      <c r="F1027">
        <v>9602</v>
      </c>
      <c r="G1027" s="139">
        <v>2010</v>
      </c>
      <c r="H1027" s="306" t="s">
        <v>144</v>
      </c>
      <c r="I1027">
        <v>-1</v>
      </c>
    </row>
    <row r="1028" spans="1:9" ht="14.25" customHeight="1">
      <c r="A1028" s="1" t="str">
        <f t="shared" si="15"/>
        <v>JR96022010m02</v>
      </c>
      <c r="B1028" s="1">
        <v>58684.766999999993</v>
      </c>
      <c r="C1028" s="210">
        <v>3</v>
      </c>
      <c r="D1028" s="1" t="s">
        <v>8</v>
      </c>
      <c r="E1028" t="s">
        <v>140</v>
      </c>
      <c r="F1028">
        <v>9602</v>
      </c>
      <c r="G1028" s="139">
        <v>2010</v>
      </c>
      <c r="H1028" s="306" t="s">
        <v>145</v>
      </c>
      <c r="I1028">
        <v>-1</v>
      </c>
    </row>
    <row r="1029" spans="1:9" ht="14.25" customHeight="1">
      <c r="A1029" s="1" t="str">
        <f t="shared" si="15"/>
        <v>JR96022010m03</v>
      </c>
      <c r="B1029" s="1">
        <v>58684.766999999993</v>
      </c>
      <c r="C1029" s="210">
        <v>3</v>
      </c>
      <c r="D1029" s="1" t="s">
        <v>8</v>
      </c>
      <c r="E1029" t="s">
        <v>140</v>
      </c>
      <c r="F1029">
        <v>9602</v>
      </c>
      <c r="G1029" s="139">
        <v>2010</v>
      </c>
      <c r="H1029" s="306" t="s">
        <v>146</v>
      </c>
      <c r="I1029">
        <v>-1</v>
      </c>
    </row>
    <row r="1030" spans="1:9" ht="14.25" customHeight="1">
      <c r="A1030" s="1" t="str">
        <f t="shared" si="15"/>
        <v>JR96022010m04</v>
      </c>
      <c r="B1030" s="1">
        <v>58684.766999999993</v>
      </c>
      <c r="C1030" s="210">
        <v>3</v>
      </c>
      <c r="D1030" s="1" t="s">
        <v>8</v>
      </c>
      <c r="E1030" t="s">
        <v>140</v>
      </c>
      <c r="F1030">
        <v>9602</v>
      </c>
      <c r="G1030" s="139">
        <v>2010</v>
      </c>
      <c r="H1030" s="306" t="s">
        <v>147</v>
      </c>
      <c r="I1030">
        <v>-1</v>
      </c>
    </row>
    <row r="1031" spans="1:9" ht="14.25" customHeight="1">
      <c r="A1031" s="1" t="str">
        <f t="shared" si="15"/>
        <v>JR96022010m05</v>
      </c>
      <c r="B1031" s="1">
        <v>58684.766999999993</v>
      </c>
      <c r="C1031" s="210">
        <v>3</v>
      </c>
      <c r="D1031" s="1" t="s">
        <v>8</v>
      </c>
      <c r="E1031" t="s">
        <v>140</v>
      </c>
      <c r="F1031">
        <v>9602</v>
      </c>
      <c r="G1031" s="139">
        <v>2010</v>
      </c>
      <c r="H1031" s="306" t="s">
        <v>148</v>
      </c>
      <c r="I1031">
        <v>-1</v>
      </c>
    </row>
    <row r="1032" spans="1:9" ht="14.25" customHeight="1">
      <c r="A1032" s="1" t="str">
        <f t="shared" ref="A1032:A1095" si="16">TRIM(E1032&amp;F1032&amp;G1032&amp;H1032)</f>
        <v>JR96022010m06</v>
      </c>
      <c r="B1032" s="1">
        <v>58684.766999999993</v>
      </c>
      <c r="C1032" s="210">
        <v>3</v>
      </c>
      <c r="D1032" s="1" t="s">
        <v>8</v>
      </c>
      <c r="E1032" t="s">
        <v>140</v>
      </c>
      <c r="F1032">
        <v>9602</v>
      </c>
      <c r="G1032" s="139">
        <v>2010</v>
      </c>
      <c r="H1032" s="306" t="s">
        <v>149</v>
      </c>
      <c r="I1032">
        <v>-1</v>
      </c>
    </row>
    <row r="1033" spans="1:9" ht="14.25" customHeight="1">
      <c r="A1033" s="1" t="str">
        <f t="shared" si="16"/>
        <v>JR96022010m07</v>
      </c>
      <c r="B1033" s="1">
        <v>58684.766999999993</v>
      </c>
      <c r="C1033" s="210">
        <v>3</v>
      </c>
      <c r="D1033" s="1" t="s">
        <v>8</v>
      </c>
      <c r="E1033" t="s">
        <v>140</v>
      </c>
      <c r="F1033">
        <v>9602</v>
      </c>
      <c r="G1033" s="139">
        <v>2010</v>
      </c>
      <c r="H1033" s="306" t="s">
        <v>150</v>
      </c>
      <c r="I1033">
        <v>-1</v>
      </c>
    </row>
    <row r="1034" spans="1:9" ht="14.25" customHeight="1">
      <c r="A1034" s="1" t="str">
        <f t="shared" si="16"/>
        <v>JR96022010m08</v>
      </c>
      <c r="B1034" s="1">
        <v>58684.766999999993</v>
      </c>
      <c r="C1034" s="210">
        <v>3</v>
      </c>
      <c r="D1034" s="1" t="s">
        <v>8</v>
      </c>
      <c r="E1034" t="s">
        <v>140</v>
      </c>
      <c r="F1034">
        <v>9602</v>
      </c>
      <c r="G1034" s="139">
        <v>2010</v>
      </c>
      <c r="H1034" s="306" t="s">
        <v>151</v>
      </c>
      <c r="I1034">
        <v>-1</v>
      </c>
    </row>
    <row r="1035" spans="1:9" ht="14.25" customHeight="1">
      <c r="A1035" s="1" t="str">
        <f t="shared" si="16"/>
        <v>JR96022010m09</v>
      </c>
      <c r="B1035" s="1">
        <v>58684.766999999993</v>
      </c>
      <c r="C1035" s="210">
        <v>3</v>
      </c>
      <c r="D1035" s="1" t="s">
        <v>8</v>
      </c>
      <c r="E1035" t="s">
        <v>140</v>
      </c>
      <c r="F1035">
        <v>9602</v>
      </c>
      <c r="G1035" s="139">
        <v>2010</v>
      </c>
      <c r="H1035" s="306" t="s">
        <v>152</v>
      </c>
      <c r="I1035">
        <v>-1</v>
      </c>
    </row>
    <row r="1036" spans="1:9" ht="14.25" customHeight="1">
      <c r="A1036" s="1" t="str">
        <f t="shared" si="16"/>
        <v>JR96022010m10</v>
      </c>
      <c r="B1036" s="1">
        <v>58684.766999999993</v>
      </c>
      <c r="C1036" s="210">
        <v>3</v>
      </c>
      <c r="D1036" s="1">
        <v>19947.599999999999</v>
      </c>
      <c r="E1036" t="s">
        <v>140</v>
      </c>
      <c r="F1036">
        <v>9602</v>
      </c>
      <c r="G1036" s="139">
        <v>2010</v>
      </c>
      <c r="H1036" s="306" t="s">
        <v>153</v>
      </c>
      <c r="I1036">
        <v>19947.599999999999</v>
      </c>
    </row>
    <row r="1037" spans="1:9" ht="14.25" customHeight="1">
      <c r="A1037" s="1" t="str">
        <f t="shared" si="16"/>
        <v>JR96022010m11</v>
      </c>
      <c r="B1037" s="1">
        <v>58684.766999999993</v>
      </c>
      <c r="C1037" s="210">
        <v>2</v>
      </c>
      <c r="D1037" s="1">
        <v>17735.490000000002</v>
      </c>
      <c r="E1037" t="s">
        <v>140</v>
      </c>
      <c r="F1037">
        <v>9602</v>
      </c>
      <c r="G1037" s="139">
        <v>2010</v>
      </c>
      <c r="H1037" s="306" t="s">
        <v>154</v>
      </c>
      <c r="I1037">
        <v>17735.490000000002</v>
      </c>
    </row>
    <row r="1038" spans="1:9" ht="14.25" customHeight="1">
      <c r="A1038" s="1" t="str">
        <f t="shared" si="16"/>
        <v>JR96022010m12</v>
      </c>
      <c r="B1038" s="1">
        <v>58684.766999999993</v>
      </c>
      <c r="C1038" s="210">
        <v>1</v>
      </c>
      <c r="D1038" s="1">
        <v>21001.677</v>
      </c>
      <c r="E1038" t="s">
        <v>140</v>
      </c>
      <c r="F1038">
        <v>9602</v>
      </c>
      <c r="G1038" s="139">
        <v>2010</v>
      </c>
      <c r="H1038" s="306" t="s">
        <v>155</v>
      </c>
      <c r="I1038">
        <v>21001.677</v>
      </c>
    </row>
    <row r="1039" spans="1:9" ht="14.25" customHeight="1">
      <c r="A1039" s="1" t="str">
        <f t="shared" si="16"/>
        <v>JR96032010m01</v>
      </c>
      <c r="B1039" s="1">
        <v>8136.8459999999995</v>
      </c>
      <c r="C1039" s="210">
        <v>3</v>
      </c>
      <c r="D1039" s="1" t="s">
        <v>8</v>
      </c>
      <c r="E1039" t="s">
        <v>140</v>
      </c>
      <c r="F1039">
        <v>9603</v>
      </c>
      <c r="G1039" s="139">
        <v>2010</v>
      </c>
      <c r="H1039" s="306" t="s">
        <v>144</v>
      </c>
      <c r="I1039">
        <v>-1</v>
      </c>
    </row>
    <row r="1040" spans="1:9" ht="14.25" customHeight="1">
      <c r="A1040" s="1" t="str">
        <f t="shared" si="16"/>
        <v>JR96032010m02</v>
      </c>
      <c r="B1040" s="1">
        <v>8136.8459999999995</v>
      </c>
      <c r="C1040" s="210">
        <v>3</v>
      </c>
      <c r="D1040" s="1" t="s">
        <v>8</v>
      </c>
      <c r="E1040" t="s">
        <v>140</v>
      </c>
      <c r="F1040">
        <v>9603</v>
      </c>
      <c r="G1040" s="139">
        <v>2010</v>
      </c>
      <c r="H1040" s="306" t="s">
        <v>145</v>
      </c>
      <c r="I1040">
        <v>-1</v>
      </c>
    </row>
    <row r="1041" spans="1:9" ht="14.25" customHeight="1">
      <c r="A1041" s="1" t="str">
        <f t="shared" si="16"/>
        <v>JR96032010m03</v>
      </c>
      <c r="B1041" s="1">
        <v>8136.8459999999995</v>
      </c>
      <c r="C1041" s="210">
        <v>3</v>
      </c>
      <c r="D1041" s="1" t="s">
        <v>8</v>
      </c>
      <c r="E1041" t="s">
        <v>140</v>
      </c>
      <c r="F1041">
        <v>9603</v>
      </c>
      <c r="G1041" s="139">
        <v>2010</v>
      </c>
      <c r="H1041" s="306" t="s">
        <v>146</v>
      </c>
      <c r="I1041">
        <v>-1</v>
      </c>
    </row>
    <row r="1042" spans="1:9" ht="14.25" customHeight="1">
      <c r="A1042" s="1" t="str">
        <f t="shared" si="16"/>
        <v>JR96032010m04</v>
      </c>
      <c r="B1042" s="1">
        <v>8136.8459999999995</v>
      </c>
      <c r="C1042" s="210">
        <v>3</v>
      </c>
      <c r="D1042" s="1" t="s">
        <v>8</v>
      </c>
      <c r="E1042" t="s">
        <v>140</v>
      </c>
      <c r="F1042">
        <v>9603</v>
      </c>
      <c r="G1042" s="139">
        <v>2010</v>
      </c>
      <c r="H1042" s="306" t="s">
        <v>147</v>
      </c>
      <c r="I1042">
        <v>-1</v>
      </c>
    </row>
    <row r="1043" spans="1:9" ht="14.25" customHeight="1">
      <c r="A1043" s="1" t="str">
        <f t="shared" si="16"/>
        <v>JR96032010m05</v>
      </c>
      <c r="B1043" s="1">
        <v>8136.8459999999995</v>
      </c>
      <c r="C1043" s="210">
        <v>3</v>
      </c>
      <c r="D1043" s="1" t="s">
        <v>8</v>
      </c>
      <c r="E1043" t="s">
        <v>140</v>
      </c>
      <c r="F1043">
        <v>9603</v>
      </c>
      <c r="G1043" s="139">
        <v>2010</v>
      </c>
      <c r="H1043" s="306" t="s">
        <v>148</v>
      </c>
      <c r="I1043">
        <v>-1</v>
      </c>
    </row>
    <row r="1044" spans="1:9" ht="14.25" customHeight="1">
      <c r="A1044" s="1" t="str">
        <f t="shared" si="16"/>
        <v>JR96032010m06</v>
      </c>
      <c r="B1044" s="1">
        <v>8136.8459999999995</v>
      </c>
      <c r="C1044" s="210">
        <v>3</v>
      </c>
      <c r="D1044" s="1" t="s">
        <v>8</v>
      </c>
      <c r="E1044" t="s">
        <v>140</v>
      </c>
      <c r="F1044">
        <v>9603</v>
      </c>
      <c r="G1044" s="139">
        <v>2010</v>
      </c>
      <c r="H1044" s="306" t="s">
        <v>149</v>
      </c>
      <c r="I1044">
        <v>-1</v>
      </c>
    </row>
    <row r="1045" spans="1:9" ht="14.25" customHeight="1">
      <c r="A1045" s="1" t="str">
        <f t="shared" si="16"/>
        <v>JR96032010m07</v>
      </c>
      <c r="B1045" s="1">
        <v>8136.8459999999995</v>
      </c>
      <c r="C1045" s="210">
        <v>3</v>
      </c>
      <c r="D1045" s="1" t="s">
        <v>8</v>
      </c>
      <c r="E1045" t="s">
        <v>140</v>
      </c>
      <c r="F1045">
        <v>9603</v>
      </c>
      <c r="G1045" s="139">
        <v>2010</v>
      </c>
      <c r="H1045" s="306" t="s">
        <v>150</v>
      </c>
      <c r="I1045">
        <v>-1</v>
      </c>
    </row>
    <row r="1046" spans="1:9" ht="14.25" customHeight="1">
      <c r="A1046" s="1" t="str">
        <f t="shared" si="16"/>
        <v>JR96032010m08</v>
      </c>
      <c r="B1046" s="1">
        <v>8136.8459999999995</v>
      </c>
      <c r="C1046" s="210">
        <v>3</v>
      </c>
      <c r="D1046" s="1" t="s">
        <v>8</v>
      </c>
      <c r="E1046" t="s">
        <v>140</v>
      </c>
      <c r="F1046">
        <v>9603</v>
      </c>
      <c r="G1046" s="139">
        <v>2010</v>
      </c>
      <c r="H1046" s="306" t="s">
        <v>151</v>
      </c>
      <c r="I1046">
        <v>-1</v>
      </c>
    </row>
    <row r="1047" spans="1:9" ht="14.25" customHeight="1">
      <c r="A1047" s="1" t="str">
        <f t="shared" si="16"/>
        <v>JR96032010m09</v>
      </c>
      <c r="B1047" s="1">
        <v>8136.8459999999995</v>
      </c>
      <c r="C1047" s="210">
        <v>3</v>
      </c>
      <c r="D1047" s="1" t="s">
        <v>8</v>
      </c>
      <c r="E1047" t="s">
        <v>140</v>
      </c>
      <c r="F1047">
        <v>9603</v>
      </c>
      <c r="G1047" s="139">
        <v>2010</v>
      </c>
      <c r="H1047" s="306" t="s">
        <v>152</v>
      </c>
      <c r="I1047">
        <v>-1</v>
      </c>
    </row>
    <row r="1048" spans="1:9" ht="14.25" customHeight="1">
      <c r="A1048" s="1" t="str">
        <f t="shared" si="16"/>
        <v>JR96032010m10</v>
      </c>
      <c r="B1048" s="1">
        <v>8136.8459999999995</v>
      </c>
      <c r="C1048" s="210">
        <v>3</v>
      </c>
      <c r="D1048" s="1">
        <v>2969.6</v>
      </c>
      <c r="E1048" t="s">
        <v>140</v>
      </c>
      <c r="F1048">
        <v>9603</v>
      </c>
      <c r="G1048" s="139">
        <v>2010</v>
      </c>
      <c r="H1048" s="306" t="s">
        <v>153</v>
      </c>
      <c r="I1048">
        <v>2969.6</v>
      </c>
    </row>
    <row r="1049" spans="1:9" ht="14.25" customHeight="1">
      <c r="A1049" s="1" t="str">
        <f t="shared" si="16"/>
        <v>JR96032010m11</v>
      </c>
      <c r="B1049" s="1">
        <v>8136.8459999999995</v>
      </c>
      <c r="C1049" s="210">
        <v>2</v>
      </c>
      <c r="D1049" s="1">
        <v>2599.605</v>
      </c>
      <c r="E1049" t="s">
        <v>140</v>
      </c>
      <c r="F1049">
        <v>9603</v>
      </c>
      <c r="G1049" s="139">
        <v>2010</v>
      </c>
      <c r="H1049" s="306" t="s">
        <v>154</v>
      </c>
      <c r="I1049">
        <v>2599.605</v>
      </c>
    </row>
    <row r="1050" spans="1:9" ht="14.25" customHeight="1">
      <c r="A1050" s="1" t="str">
        <f t="shared" si="16"/>
        <v>JR96032010m12</v>
      </c>
      <c r="B1050" s="1">
        <v>8136.8459999999995</v>
      </c>
      <c r="C1050" s="210">
        <v>1</v>
      </c>
      <c r="D1050" s="1">
        <v>2567.6410000000001</v>
      </c>
      <c r="E1050" t="s">
        <v>140</v>
      </c>
      <c r="F1050">
        <v>9603</v>
      </c>
      <c r="G1050" s="139">
        <v>2010</v>
      </c>
      <c r="H1050" s="306" t="s">
        <v>155</v>
      </c>
      <c r="I1050">
        <v>2567.6410000000001</v>
      </c>
    </row>
    <row r="1051" spans="1:9" ht="14.25" customHeight="1">
      <c r="A1051" s="1" t="str">
        <f t="shared" si="16"/>
        <v>JR96042010m01</v>
      </c>
      <c r="B1051" s="1">
        <v>5163.0779999999995</v>
      </c>
      <c r="C1051" s="210">
        <v>3</v>
      </c>
      <c r="D1051" s="1" t="s">
        <v>8</v>
      </c>
      <c r="E1051" t="s">
        <v>140</v>
      </c>
      <c r="F1051">
        <v>9604</v>
      </c>
      <c r="G1051" s="139">
        <v>2010</v>
      </c>
      <c r="H1051" s="306" t="s">
        <v>144</v>
      </c>
      <c r="I1051">
        <v>-1</v>
      </c>
    </row>
    <row r="1052" spans="1:9" ht="14.25" customHeight="1">
      <c r="A1052" s="1" t="str">
        <f t="shared" si="16"/>
        <v>JR96042010m02</v>
      </c>
      <c r="B1052" s="1">
        <v>5163.0779999999995</v>
      </c>
      <c r="C1052" s="210">
        <v>3</v>
      </c>
      <c r="D1052" s="1" t="s">
        <v>8</v>
      </c>
      <c r="E1052" t="s">
        <v>140</v>
      </c>
      <c r="F1052">
        <v>9604</v>
      </c>
      <c r="G1052" s="139">
        <v>2010</v>
      </c>
      <c r="H1052" s="306" t="s">
        <v>145</v>
      </c>
      <c r="I1052">
        <v>-1</v>
      </c>
    </row>
    <row r="1053" spans="1:9" ht="14.25" customHeight="1">
      <c r="A1053" s="1" t="str">
        <f t="shared" si="16"/>
        <v>JR96042010m03</v>
      </c>
      <c r="B1053" s="1">
        <v>5163.0779999999995</v>
      </c>
      <c r="C1053" s="210">
        <v>3</v>
      </c>
      <c r="D1053" s="1" t="s">
        <v>8</v>
      </c>
      <c r="E1053" t="s">
        <v>140</v>
      </c>
      <c r="F1053">
        <v>9604</v>
      </c>
      <c r="G1053" s="139">
        <v>2010</v>
      </c>
      <c r="H1053" s="306" t="s">
        <v>146</v>
      </c>
      <c r="I1053">
        <v>-1</v>
      </c>
    </row>
    <row r="1054" spans="1:9" ht="14.25" customHeight="1">
      <c r="A1054" s="1" t="str">
        <f t="shared" si="16"/>
        <v>JR96042010m04</v>
      </c>
      <c r="B1054" s="1">
        <v>5163.0779999999995</v>
      </c>
      <c r="C1054" s="210">
        <v>3</v>
      </c>
      <c r="D1054" s="1" t="s">
        <v>8</v>
      </c>
      <c r="E1054" t="s">
        <v>140</v>
      </c>
      <c r="F1054">
        <v>9604</v>
      </c>
      <c r="G1054" s="139">
        <v>2010</v>
      </c>
      <c r="H1054" s="306" t="s">
        <v>147</v>
      </c>
      <c r="I1054">
        <v>-1</v>
      </c>
    </row>
    <row r="1055" spans="1:9" ht="14.25" customHeight="1">
      <c r="A1055" s="1" t="str">
        <f t="shared" si="16"/>
        <v>JR96042010m05</v>
      </c>
      <c r="B1055" s="1">
        <v>5163.0779999999995</v>
      </c>
      <c r="C1055" s="210">
        <v>3</v>
      </c>
      <c r="D1055" s="1" t="s">
        <v>8</v>
      </c>
      <c r="E1055" t="s">
        <v>140</v>
      </c>
      <c r="F1055">
        <v>9604</v>
      </c>
      <c r="G1055" s="139">
        <v>2010</v>
      </c>
      <c r="H1055" s="306" t="s">
        <v>148</v>
      </c>
      <c r="I1055">
        <v>-1</v>
      </c>
    </row>
    <row r="1056" spans="1:9" ht="14.25" customHeight="1">
      <c r="A1056" s="1" t="str">
        <f t="shared" si="16"/>
        <v>JR96042010m06</v>
      </c>
      <c r="B1056" s="1">
        <v>5163.0779999999995</v>
      </c>
      <c r="C1056" s="210">
        <v>3</v>
      </c>
      <c r="D1056" s="1" t="s">
        <v>8</v>
      </c>
      <c r="E1056" t="s">
        <v>140</v>
      </c>
      <c r="F1056">
        <v>9604</v>
      </c>
      <c r="G1056" s="139">
        <v>2010</v>
      </c>
      <c r="H1056" s="306" t="s">
        <v>149</v>
      </c>
      <c r="I1056">
        <v>-1</v>
      </c>
    </row>
    <row r="1057" spans="1:9" ht="14.25" customHeight="1">
      <c r="A1057" s="1" t="str">
        <f t="shared" si="16"/>
        <v>JR96042010m07</v>
      </c>
      <c r="B1057" s="1">
        <v>5163.0779999999995</v>
      </c>
      <c r="C1057" s="210">
        <v>3</v>
      </c>
      <c r="D1057" s="1" t="s">
        <v>8</v>
      </c>
      <c r="E1057" t="s">
        <v>140</v>
      </c>
      <c r="F1057">
        <v>9604</v>
      </c>
      <c r="G1057" s="139">
        <v>2010</v>
      </c>
      <c r="H1057" s="306" t="s">
        <v>150</v>
      </c>
      <c r="I1057">
        <v>-1</v>
      </c>
    </row>
    <row r="1058" spans="1:9" ht="14.25" customHeight="1">
      <c r="A1058" s="1" t="str">
        <f t="shared" si="16"/>
        <v>JR96042010m08</v>
      </c>
      <c r="B1058" s="1">
        <v>5163.0779999999995</v>
      </c>
      <c r="C1058" s="210">
        <v>3</v>
      </c>
      <c r="D1058" s="1" t="s">
        <v>8</v>
      </c>
      <c r="E1058" t="s">
        <v>140</v>
      </c>
      <c r="F1058">
        <v>9604</v>
      </c>
      <c r="G1058" s="139">
        <v>2010</v>
      </c>
      <c r="H1058" s="306" t="s">
        <v>151</v>
      </c>
      <c r="I1058">
        <v>-1</v>
      </c>
    </row>
    <row r="1059" spans="1:9" ht="14.25" customHeight="1">
      <c r="A1059" s="1" t="str">
        <f t="shared" si="16"/>
        <v>JR96042010m09</v>
      </c>
      <c r="B1059" s="1">
        <v>5163.0779999999995</v>
      </c>
      <c r="C1059" s="210">
        <v>3</v>
      </c>
      <c r="D1059" s="1" t="s">
        <v>8</v>
      </c>
      <c r="E1059" t="s">
        <v>140</v>
      </c>
      <c r="F1059">
        <v>9604</v>
      </c>
      <c r="G1059" s="139">
        <v>2010</v>
      </c>
      <c r="H1059" s="306" t="s">
        <v>152</v>
      </c>
      <c r="I1059">
        <v>-1</v>
      </c>
    </row>
    <row r="1060" spans="1:9" ht="14.25" customHeight="1">
      <c r="A1060" s="1" t="str">
        <f t="shared" si="16"/>
        <v>JR96042010m10</v>
      </c>
      <c r="B1060" s="1">
        <v>5163.0779999999995</v>
      </c>
      <c r="C1060" s="210">
        <v>3</v>
      </c>
      <c r="D1060" s="1">
        <v>1938.9190000000001</v>
      </c>
      <c r="E1060" t="s">
        <v>140</v>
      </c>
      <c r="F1060">
        <v>9604</v>
      </c>
      <c r="G1060" s="139">
        <v>2010</v>
      </c>
      <c r="H1060" s="306" t="s">
        <v>153</v>
      </c>
      <c r="I1060">
        <v>1938.9190000000001</v>
      </c>
    </row>
    <row r="1061" spans="1:9" ht="14.25" customHeight="1">
      <c r="A1061" s="1" t="str">
        <f t="shared" si="16"/>
        <v>JR96042010m11</v>
      </c>
      <c r="B1061" s="1">
        <v>5163.0779999999995</v>
      </c>
      <c r="C1061" s="210">
        <v>2</v>
      </c>
      <c r="D1061" s="1">
        <v>1647.2529999999999</v>
      </c>
      <c r="E1061" t="s">
        <v>140</v>
      </c>
      <c r="F1061">
        <v>9604</v>
      </c>
      <c r="G1061" s="139">
        <v>2010</v>
      </c>
      <c r="H1061" s="306" t="s">
        <v>154</v>
      </c>
      <c r="I1061">
        <v>1647.2529999999999</v>
      </c>
    </row>
    <row r="1062" spans="1:9" ht="14.25" customHeight="1">
      <c r="A1062" s="1" t="str">
        <f t="shared" si="16"/>
        <v>JR96042010m12</v>
      </c>
      <c r="B1062" s="1">
        <v>5163.0779999999995</v>
      </c>
      <c r="C1062" s="210">
        <v>1</v>
      </c>
      <c r="D1062" s="1">
        <v>1576.9059999999999</v>
      </c>
      <c r="E1062" t="s">
        <v>140</v>
      </c>
      <c r="F1062">
        <v>9604</v>
      </c>
      <c r="G1062" s="139">
        <v>2010</v>
      </c>
      <c r="H1062" s="306" t="s">
        <v>155</v>
      </c>
      <c r="I1062">
        <v>1576.9059999999999</v>
      </c>
    </row>
    <row r="1063" spans="1:9" ht="14.25" customHeight="1">
      <c r="A1063" s="1" t="str">
        <f t="shared" si="16"/>
        <v>KTZ96012010m01</v>
      </c>
      <c r="B1063" s="1">
        <v>19237.100000000002</v>
      </c>
      <c r="C1063" s="210">
        <v>12</v>
      </c>
      <c r="D1063" s="1">
        <v>1572.9</v>
      </c>
      <c r="E1063" t="s">
        <v>244</v>
      </c>
      <c r="F1063">
        <v>9601</v>
      </c>
      <c r="G1063" s="139">
        <v>2010</v>
      </c>
      <c r="H1063" s="306" t="s">
        <v>144</v>
      </c>
      <c r="I1063">
        <v>1572.9</v>
      </c>
    </row>
    <row r="1064" spans="1:9" ht="14.25" customHeight="1">
      <c r="A1064" s="1" t="str">
        <f t="shared" si="16"/>
        <v>KTZ96012010m02</v>
      </c>
      <c r="B1064" s="1">
        <v>19237.100000000002</v>
      </c>
      <c r="C1064" s="210">
        <v>11</v>
      </c>
      <c r="D1064" s="1">
        <v>1615.5</v>
      </c>
      <c r="E1064" t="s">
        <v>244</v>
      </c>
      <c r="F1064">
        <v>9601</v>
      </c>
      <c r="G1064" s="139">
        <v>2010</v>
      </c>
      <c r="H1064" s="306" t="s">
        <v>145</v>
      </c>
      <c r="I1064">
        <v>1615.5</v>
      </c>
    </row>
    <row r="1065" spans="1:9" ht="14.25" customHeight="1">
      <c r="A1065" s="1" t="str">
        <f t="shared" si="16"/>
        <v>KTZ96012010m03</v>
      </c>
      <c r="B1065" s="1">
        <v>19237.100000000002</v>
      </c>
      <c r="C1065" s="210">
        <v>10</v>
      </c>
      <c r="D1065" s="1">
        <v>1659.3</v>
      </c>
      <c r="E1065" t="s">
        <v>244</v>
      </c>
      <c r="F1065">
        <v>9601</v>
      </c>
      <c r="G1065" s="139">
        <v>2010</v>
      </c>
      <c r="H1065" s="306" t="s">
        <v>146</v>
      </c>
      <c r="I1065">
        <v>1659.3</v>
      </c>
    </row>
    <row r="1066" spans="1:9" ht="14.25" customHeight="1">
      <c r="A1066" s="1" t="str">
        <f t="shared" si="16"/>
        <v>KTZ96012010m04</v>
      </c>
      <c r="B1066" s="1">
        <v>19237.100000000002</v>
      </c>
      <c r="C1066" s="210">
        <v>9</v>
      </c>
      <c r="D1066" s="1">
        <v>1456.9</v>
      </c>
      <c r="E1066" t="s">
        <v>244</v>
      </c>
      <c r="F1066">
        <v>9601</v>
      </c>
      <c r="G1066" s="139">
        <v>2010</v>
      </c>
      <c r="H1066" s="306" t="s">
        <v>147</v>
      </c>
      <c r="I1066">
        <v>1456.9</v>
      </c>
    </row>
    <row r="1067" spans="1:9" ht="14.25" customHeight="1">
      <c r="A1067" s="1" t="str">
        <f t="shared" si="16"/>
        <v>KTZ96012010m05</v>
      </c>
      <c r="B1067" s="1">
        <v>19237.100000000002</v>
      </c>
      <c r="C1067" s="210">
        <v>8</v>
      </c>
      <c r="D1067" s="1">
        <v>1568.9</v>
      </c>
      <c r="E1067" t="s">
        <v>244</v>
      </c>
      <c r="F1067">
        <v>9601</v>
      </c>
      <c r="G1067" s="139">
        <v>2010</v>
      </c>
      <c r="H1067" s="306" t="s">
        <v>148</v>
      </c>
      <c r="I1067">
        <v>1568.9</v>
      </c>
    </row>
    <row r="1068" spans="1:9" ht="14.25" customHeight="1">
      <c r="A1068" s="1" t="str">
        <f t="shared" si="16"/>
        <v>KTZ96012010m06</v>
      </c>
      <c r="B1068" s="1">
        <v>19237.100000000002</v>
      </c>
      <c r="C1068" s="210">
        <v>7</v>
      </c>
      <c r="D1068" s="1">
        <v>1975.7</v>
      </c>
      <c r="E1068" t="s">
        <v>244</v>
      </c>
      <c r="F1068">
        <v>9601</v>
      </c>
      <c r="G1068" s="139">
        <v>2010</v>
      </c>
      <c r="H1068" s="306" t="s">
        <v>149</v>
      </c>
      <c r="I1068">
        <v>1975.7</v>
      </c>
    </row>
    <row r="1069" spans="1:9" ht="14.25" customHeight="1">
      <c r="A1069" s="1" t="str">
        <f t="shared" si="16"/>
        <v>KTZ96012010m07</v>
      </c>
      <c r="B1069" s="1">
        <v>19237.100000000002</v>
      </c>
      <c r="C1069" s="210">
        <v>6</v>
      </c>
      <c r="D1069" s="1">
        <v>1950.5</v>
      </c>
      <c r="E1069" t="s">
        <v>244</v>
      </c>
      <c r="F1069">
        <v>9601</v>
      </c>
      <c r="G1069" s="139">
        <v>2010</v>
      </c>
      <c r="H1069" s="306" t="s">
        <v>150</v>
      </c>
      <c r="I1069">
        <v>1950.5</v>
      </c>
    </row>
    <row r="1070" spans="1:9" ht="14.25" customHeight="1">
      <c r="A1070" s="1" t="str">
        <f t="shared" si="16"/>
        <v>KTZ96012010m08</v>
      </c>
      <c r="B1070" s="1">
        <v>19237.100000000002</v>
      </c>
      <c r="C1070" s="210">
        <v>5</v>
      </c>
      <c r="D1070" s="1">
        <v>1663.3</v>
      </c>
      <c r="E1070" t="s">
        <v>244</v>
      </c>
      <c r="F1070">
        <v>9601</v>
      </c>
      <c r="G1070" s="139">
        <v>2010</v>
      </c>
      <c r="H1070" s="306" t="s">
        <v>151</v>
      </c>
      <c r="I1070">
        <v>1663.3</v>
      </c>
    </row>
    <row r="1071" spans="1:9" ht="14.25" customHeight="1">
      <c r="A1071" s="1" t="str">
        <f t="shared" si="16"/>
        <v>KTZ96012010m09</v>
      </c>
      <c r="B1071" s="1">
        <v>19237.100000000002</v>
      </c>
      <c r="C1071" s="210">
        <v>4</v>
      </c>
      <c r="D1071" s="1">
        <v>1488.4</v>
      </c>
      <c r="E1071" t="s">
        <v>244</v>
      </c>
      <c r="F1071">
        <v>9601</v>
      </c>
      <c r="G1071" s="139">
        <v>2010</v>
      </c>
      <c r="H1071" s="306" t="s">
        <v>152</v>
      </c>
      <c r="I1071">
        <v>1488.4</v>
      </c>
    </row>
    <row r="1072" spans="1:9" ht="14.25" customHeight="1">
      <c r="A1072" s="1" t="str">
        <f t="shared" si="16"/>
        <v>KTZ96012010m10</v>
      </c>
      <c r="B1072" s="1">
        <v>19237.100000000002</v>
      </c>
      <c r="C1072" s="210">
        <v>3</v>
      </c>
      <c r="D1072" s="1">
        <v>1555</v>
      </c>
      <c r="E1072" t="s">
        <v>244</v>
      </c>
      <c r="F1072">
        <v>9601</v>
      </c>
      <c r="G1072" s="139">
        <v>2010</v>
      </c>
      <c r="H1072" s="306" t="s">
        <v>153</v>
      </c>
      <c r="I1072">
        <v>1555</v>
      </c>
    </row>
    <row r="1073" spans="1:9" ht="14.25" customHeight="1">
      <c r="A1073" s="1" t="str">
        <f t="shared" si="16"/>
        <v>KTZ96012010m11</v>
      </c>
      <c r="B1073" s="1">
        <v>19237.100000000002</v>
      </c>
      <c r="C1073" s="210">
        <v>2</v>
      </c>
      <c r="D1073" s="1">
        <v>1280.8</v>
      </c>
      <c r="E1073" t="s">
        <v>244</v>
      </c>
      <c r="F1073">
        <v>9601</v>
      </c>
      <c r="G1073" s="139">
        <v>2010</v>
      </c>
      <c r="H1073" s="306" t="s">
        <v>154</v>
      </c>
      <c r="I1073">
        <v>1280.8</v>
      </c>
    </row>
    <row r="1074" spans="1:9" ht="14.25" customHeight="1">
      <c r="A1074" s="1" t="str">
        <f t="shared" si="16"/>
        <v>KTZ96012010m12</v>
      </c>
      <c r="B1074" s="1">
        <v>19237.100000000002</v>
      </c>
      <c r="C1074" s="210">
        <v>1</v>
      </c>
      <c r="D1074" s="1">
        <v>1449.9</v>
      </c>
      <c r="E1074" t="s">
        <v>244</v>
      </c>
      <c r="F1074">
        <v>9601</v>
      </c>
      <c r="G1074" s="139">
        <v>2010</v>
      </c>
      <c r="H1074" s="306" t="s">
        <v>155</v>
      </c>
      <c r="I1074">
        <v>1449.9</v>
      </c>
    </row>
    <row r="1075" spans="1:9" ht="14.25" customHeight="1">
      <c r="A1075" s="1" t="str">
        <f t="shared" si="16"/>
        <v>KTZ96022010m01</v>
      </c>
      <c r="B1075" s="1">
        <v>15446.599999999999</v>
      </c>
      <c r="C1075" s="210">
        <v>12</v>
      </c>
      <c r="D1075" s="1">
        <v>1216.2</v>
      </c>
      <c r="E1075" t="s">
        <v>244</v>
      </c>
      <c r="F1075">
        <v>9602</v>
      </c>
      <c r="G1075" s="139">
        <v>2010</v>
      </c>
      <c r="H1075" s="306" t="s">
        <v>144</v>
      </c>
      <c r="I1075">
        <v>1216.2</v>
      </c>
    </row>
    <row r="1076" spans="1:9" ht="14.25" customHeight="1">
      <c r="A1076" s="1" t="str">
        <f t="shared" si="16"/>
        <v>KTZ96022010m02</v>
      </c>
      <c r="B1076" s="1">
        <v>15446.599999999999</v>
      </c>
      <c r="C1076" s="210">
        <v>11</v>
      </c>
      <c r="D1076" s="1">
        <v>1342.1</v>
      </c>
      <c r="E1076" t="s">
        <v>244</v>
      </c>
      <c r="F1076">
        <v>9602</v>
      </c>
      <c r="G1076" s="139">
        <v>2010</v>
      </c>
      <c r="H1076" s="306" t="s">
        <v>145</v>
      </c>
      <c r="I1076">
        <v>1342.1</v>
      </c>
    </row>
    <row r="1077" spans="1:9" ht="14.25" customHeight="1">
      <c r="A1077" s="1" t="str">
        <f t="shared" si="16"/>
        <v>KTZ96022010m03</v>
      </c>
      <c r="B1077" s="1">
        <v>15446.599999999999</v>
      </c>
      <c r="C1077" s="210">
        <v>10</v>
      </c>
      <c r="D1077" s="1">
        <v>1398</v>
      </c>
      <c r="E1077" t="s">
        <v>244</v>
      </c>
      <c r="F1077">
        <v>9602</v>
      </c>
      <c r="G1077" s="139">
        <v>2010</v>
      </c>
      <c r="H1077" s="306" t="s">
        <v>146</v>
      </c>
      <c r="I1077">
        <v>1398</v>
      </c>
    </row>
    <row r="1078" spans="1:9" ht="14.25" customHeight="1">
      <c r="A1078" s="1" t="str">
        <f t="shared" si="16"/>
        <v>KTZ96022010m04</v>
      </c>
      <c r="B1078" s="1">
        <v>15446.599999999999</v>
      </c>
      <c r="C1078" s="210">
        <v>9</v>
      </c>
      <c r="D1078" s="1">
        <v>1190.5999999999999</v>
      </c>
      <c r="E1078" t="s">
        <v>244</v>
      </c>
      <c r="F1078">
        <v>9602</v>
      </c>
      <c r="G1078" s="139">
        <v>2010</v>
      </c>
      <c r="H1078" s="306" t="s">
        <v>147</v>
      </c>
      <c r="I1078">
        <v>1190.5999999999999</v>
      </c>
    </row>
    <row r="1079" spans="1:9" ht="14.25" customHeight="1">
      <c r="A1079" s="1" t="str">
        <f t="shared" si="16"/>
        <v>KTZ96022010m05</v>
      </c>
      <c r="B1079" s="1">
        <v>15446.599999999999</v>
      </c>
      <c r="C1079" s="210">
        <v>8</v>
      </c>
      <c r="D1079" s="1">
        <v>1195.4000000000001</v>
      </c>
      <c r="E1079" t="s">
        <v>244</v>
      </c>
      <c r="F1079">
        <v>9602</v>
      </c>
      <c r="G1079" s="139">
        <v>2010</v>
      </c>
      <c r="H1079" s="306" t="s">
        <v>148</v>
      </c>
      <c r="I1079">
        <v>1195.4000000000001</v>
      </c>
    </row>
    <row r="1080" spans="1:9" ht="14.25" customHeight="1">
      <c r="A1080" s="1" t="str">
        <f t="shared" si="16"/>
        <v>KTZ96022010m06</v>
      </c>
      <c r="B1080" s="1">
        <v>15446.599999999999</v>
      </c>
      <c r="C1080" s="210">
        <v>7</v>
      </c>
      <c r="D1080" s="1">
        <v>1668.4</v>
      </c>
      <c r="E1080" t="s">
        <v>244</v>
      </c>
      <c r="F1080">
        <v>9602</v>
      </c>
      <c r="G1080" s="139">
        <v>2010</v>
      </c>
      <c r="H1080" s="306" t="s">
        <v>149</v>
      </c>
      <c r="I1080">
        <v>1668.4</v>
      </c>
    </row>
    <row r="1081" spans="1:9" ht="14.25" customHeight="1">
      <c r="A1081" s="1" t="str">
        <f t="shared" si="16"/>
        <v>KTZ96022010m07</v>
      </c>
      <c r="B1081" s="1">
        <v>15446.599999999999</v>
      </c>
      <c r="C1081" s="210">
        <v>6</v>
      </c>
      <c r="D1081" s="1">
        <v>1666.2</v>
      </c>
      <c r="E1081" t="s">
        <v>244</v>
      </c>
      <c r="F1081">
        <v>9602</v>
      </c>
      <c r="G1081" s="139">
        <v>2010</v>
      </c>
      <c r="H1081" s="306" t="s">
        <v>150</v>
      </c>
      <c r="I1081">
        <v>1666.2</v>
      </c>
    </row>
    <row r="1082" spans="1:9" ht="14.25" customHeight="1">
      <c r="A1082" s="1" t="str">
        <f t="shared" si="16"/>
        <v>KTZ96022010m08</v>
      </c>
      <c r="B1082" s="1">
        <v>15446.599999999999</v>
      </c>
      <c r="C1082" s="210">
        <v>5</v>
      </c>
      <c r="D1082" s="1">
        <v>1393.3</v>
      </c>
      <c r="E1082" t="s">
        <v>244</v>
      </c>
      <c r="F1082">
        <v>9602</v>
      </c>
      <c r="G1082" s="139">
        <v>2010</v>
      </c>
      <c r="H1082" s="306" t="s">
        <v>151</v>
      </c>
      <c r="I1082">
        <v>1393.3</v>
      </c>
    </row>
    <row r="1083" spans="1:9" ht="14.25" customHeight="1">
      <c r="A1083" s="1" t="str">
        <f t="shared" si="16"/>
        <v>KTZ96022010m09</v>
      </c>
      <c r="B1083" s="1">
        <v>15446.599999999999</v>
      </c>
      <c r="C1083" s="210">
        <v>4</v>
      </c>
      <c r="D1083" s="1">
        <v>1185.0999999999999</v>
      </c>
      <c r="E1083" t="s">
        <v>244</v>
      </c>
      <c r="F1083">
        <v>9602</v>
      </c>
      <c r="G1083" s="139">
        <v>2010</v>
      </c>
      <c r="H1083" s="306" t="s">
        <v>152</v>
      </c>
      <c r="I1083">
        <v>1185.0999999999999</v>
      </c>
    </row>
    <row r="1084" spans="1:9" ht="14.25" customHeight="1">
      <c r="A1084" s="1" t="str">
        <f t="shared" si="16"/>
        <v>KTZ96022010m10</v>
      </c>
      <c r="B1084" s="1">
        <v>15446.599999999999</v>
      </c>
      <c r="C1084" s="210">
        <v>3</v>
      </c>
      <c r="D1084" s="1">
        <v>1188.5</v>
      </c>
      <c r="E1084" t="s">
        <v>244</v>
      </c>
      <c r="F1084">
        <v>9602</v>
      </c>
      <c r="G1084" s="139">
        <v>2010</v>
      </c>
      <c r="H1084" s="306" t="s">
        <v>153</v>
      </c>
      <c r="I1084">
        <v>1188.5</v>
      </c>
    </row>
    <row r="1085" spans="1:9" ht="14.25" customHeight="1">
      <c r="A1085" s="1" t="str">
        <f t="shared" si="16"/>
        <v>KTZ96022010m11</v>
      </c>
      <c r="B1085" s="1">
        <v>15446.599999999999</v>
      </c>
      <c r="C1085" s="210">
        <v>2</v>
      </c>
      <c r="D1085" s="1">
        <v>950.9</v>
      </c>
      <c r="E1085" t="s">
        <v>244</v>
      </c>
      <c r="F1085">
        <v>9602</v>
      </c>
      <c r="G1085" s="139">
        <v>2010</v>
      </c>
      <c r="H1085" s="306" t="s">
        <v>154</v>
      </c>
      <c r="I1085">
        <v>950.9</v>
      </c>
    </row>
    <row r="1086" spans="1:9" ht="14.25" customHeight="1">
      <c r="A1086" s="1" t="str">
        <f t="shared" si="16"/>
        <v>KTZ96022010m12</v>
      </c>
      <c r="B1086" s="1">
        <v>15446.599999999999</v>
      </c>
      <c r="C1086" s="210">
        <v>1</v>
      </c>
      <c r="D1086" s="1">
        <v>1051.9000000000001</v>
      </c>
      <c r="E1086" t="s">
        <v>244</v>
      </c>
      <c r="F1086">
        <v>9602</v>
      </c>
      <c r="G1086" s="139">
        <v>2010</v>
      </c>
      <c r="H1086" s="306" t="s">
        <v>155</v>
      </c>
      <c r="I1086">
        <v>1051.9000000000001</v>
      </c>
    </row>
    <row r="1087" spans="1:9" ht="14.25" customHeight="1">
      <c r="A1087" s="1" t="str">
        <f t="shared" si="16"/>
        <v>KTZ96032010m01</v>
      </c>
      <c r="B1087" s="1">
        <v>267735.7</v>
      </c>
      <c r="C1087" s="210">
        <v>12</v>
      </c>
      <c r="D1087" s="1">
        <v>24523.4</v>
      </c>
      <c r="E1087" t="s">
        <v>244</v>
      </c>
      <c r="F1087">
        <v>9603</v>
      </c>
      <c r="G1087" s="139">
        <v>2010</v>
      </c>
      <c r="H1087" s="306" t="s">
        <v>144</v>
      </c>
      <c r="I1087">
        <v>24523.4</v>
      </c>
    </row>
    <row r="1088" spans="1:9" ht="14.25" customHeight="1">
      <c r="A1088" s="1" t="str">
        <f t="shared" si="16"/>
        <v>KTZ96032010m02</v>
      </c>
      <c r="B1088" s="1">
        <v>267735.7</v>
      </c>
      <c r="C1088" s="210">
        <v>11</v>
      </c>
      <c r="D1088" s="1">
        <v>24301.1</v>
      </c>
      <c r="E1088" t="s">
        <v>244</v>
      </c>
      <c r="F1088">
        <v>9603</v>
      </c>
      <c r="G1088" s="139">
        <v>2010</v>
      </c>
      <c r="H1088" s="306" t="s">
        <v>145</v>
      </c>
      <c r="I1088">
        <v>24301.1</v>
      </c>
    </row>
    <row r="1089" spans="1:9" ht="14.25" customHeight="1">
      <c r="A1089" s="1" t="str">
        <f t="shared" si="16"/>
        <v>KTZ96032010m03</v>
      </c>
      <c r="B1089" s="1">
        <v>267735.7</v>
      </c>
      <c r="C1089" s="210">
        <v>10</v>
      </c>
      <c r="D1089" s="1">
        <v>23881.200000000001</v>
      </c>
      <c r="E1089" t="s">
        <v>244</v>
      </c>
      <c r="F1089">
        <v>9603</v>
      </c>
      <c r="G1089" s="139">
        <v>2010</v>
      </c>
      <c r="H1089" s="306" t="s">
        <v>146</v>
      </c>
      <c r="I1089">
        <v>23881.200000000001</v>
      </c>
    </row>
    <row r="1090" spans="1:9" ht="14.25" customHeight="1">
      <c r="A1090" s="1" t="str">
        <f t="shared" si="16"/>
        <v>KTZ96032010m04</v>
      </c>
      <c r="B1090" s="1">
        <v>267735.7</v>
      </c>
      <c r="C1090" s="210">
        <v>9</v>
      </c>
      <c r="D1090" s="1">
        <v>22135</v>
      </c>
      <c r="E1090" t="s">
        <v>244</v>
      </c>
      <c r="F1090">
        <v>9603</v>
      </c>
      <c r="G1090" s="139">
        <v>2010</v>
      </c>
      <c r="H1090" s="306" t="s">
        <v>147</v>
      </c>
      <c r="I1090">
        <v>22135</v>
      </c>
    </row>
    <row r="1091" spans="1:9" ht="14.25" customHeight="1">
      <c r="A1091" s="1" t="str">
        <f t="shared" si="16"/>
        <v>KTZ96032010m05</v>
      </c>
      <c r="B1091" s="1">
        <v>267735.7</v>
      </c>
      <c r="C1091" s="210">
        <v>8</v>
      </c>
      <c r="D1091" s="1">
        <v>22512.400000000001</v>
      </c>
      <c r="E1091" t="s">
        <v>244</v>
      </c>
      <c r="F1091">
        <v>9603</v>
      </c>
      <c r="G1091" s="139">
        <v>2010</v>
      </c>
      <c r="H1091" s="306" t="s">
        <v>148</v>
      </c>
      <c r="I1091">
        <v>22512.400000000001</v>
      </c>
    </row>
    <row r="1092" spans="1:9" ht="14.25" customHeight="1">
      <c r="A1092" s="1" t="str">
        <f t="shared" si="16"/>
        <v>KTZ96032010m06</v>
      </c>
      <c r="B1092" s="1">
        <v>267735.7</v>
      </c>
      <c r="C1092" s="210">
        <v>7</v>
      </c>
      <c r="D1092" s="1">
        <v>21799</v>
      </c>
      <c r="E1092" t="s">
        <v>244</v>
      </c>
      <c r="F1092">
        <v>9603</v>
      </c>
      <c r="G1092" s="139">
        <v>2010</v>
      </c>
      <c r="H1092" s="306" t="s">
        <v>149</v>
      </c>
      <c r="I1092">
        <v>21799</v>
      </c>
    </row>
    <row r="1093" spans="1:9" ht="14.25" customHeight="1">
      <c r="A1093" s="1" t="str">
        <f t="shared" si="16"/>
        <v>KTZ96032010m07</v>
      </c>
      <c r="B1093" s="1">
        <v>267735.7</v>
      </c>
      <c r="C1093" s="210">
        <v>6</v>
      </c>
      <c r="D1093" s="1">
        <v>21664.9</v>
      </c>
      <c r="E1093" t="s">
        <v>244</v>
      </c>
      <c r="F1093">
        <v>9603</v>
      </c>
      <c r="G1093" s="139">
        <v>2010</v>
      </c>
      <c r="H1093" s="306" t="s">
        <v>150</v>
      </c>
      <c r="I1093">
        <v>21664.9</v>
      </c>
    </row>
    <row r="1094" spans="1:9" ht="14.25" customHeight="1">
      <c r="A1094" s="1" t="str">
        <f t="shared" si="16"/>
        <v>KTZ96032010m08</v>
      </c>
      <c r="B1094" s="1">
        <v>267735.7</v>
      </c>
      <c r="C1094" s="210">
        <v>5</v>
      </c>
      <c r="D1094" s="1">
        <v>22791.7</v>
      </c>
      <c r="E1094" t="s">
        <v>244</v>
      </c>
      <c r="F1094">
        <v>9603</v>
      </c>
      <c r="G1094" s="139">
        <v>2010</v>
      </c>
      <c r="H1094" s="306" t="s">
        <v>151</v>
      </c>
      <c r="I1094">
        <v>22791.7</v>
      </c>
    </row>
    <row r="1095" spans="1:9" ht="14.25" customHeight="1">
      <c r="A1095" s="1" t="str">
        <f t="shared" si="16"/>
        <v>KTZ96032010m09</v>
      </c>
      <c r="B1095" s="1">
        <v>267735.7</v>
      </c>
      <c r="C1095" s="210">
        <v>4</v>
      </c>
      <c r="D1095" s="1">
        <v>22310.3</v>
      </c>
      <c r="E1095" t="s">
        <v>244</v>
      </c>
      <c r="F1095">
        <v>9603</v>
      </c>
      <c r="G1095" s="139">
        <v>2010</v>
      </c>
      <c r="H1095" s="306" t="s">
        <v>152</v>
      </c>
      <c r="I1095">
        <v>22310.3</v>
      </c>
    </row>
    <row r="1096" spans="1:9" ht="14.25" customHeight="1">
      <c r="A1096" s="1" t="str">
        <f t="shared" ref="A1096:A1159" si="17">TRIM(E1096&amp;F1096&amp;G1096&amp;H1096)</f>
        <v>KTZ96032010m10</v>
      </c>
      <c r="B1096" s="1">
        <v>267735.7</v>
      </c>
      <c r="C1096" s="210">
        <v>3</v>
      </c>
      <c r="D1096" s="1">
        <v>21986.400000000001</v>
      </c>
      <c r="E1096" t="s">
        <v>244</v>
      </c>
      <c r="F1096">
        <v>9603</v>
      </c>
      <c r="G1096" s="139">
        <v>2010</v>
      </c>
      <c r="H1096" s="306" t="s">
        <v>153</v>
      </c>
      <c r="I1096">
        <v>21986.400000000001</v>
      </c>
    </row>
    <row r="1097" spans="1:9" ht="14.25" customHeight="1">
      <c r="A1097" s="1" t="str">
        <f t="shared" si="17"/>
        <v>KTZ96032010m11</v>
      </c>
      <c r="B1097" s="1">
        <v>267735.7</v>
      </c>
      <c r="C1097" s="210">
        <v>2</v>
      </c>
      <c r="D1097" s="1">
        <v>19979.900000000001</v>
      </c>
      <c r="E1097" t="s">
        <v>244</v>
      </c>
      <c r="F1097">
        <v>9603</v>
      </c>
      <c r="G1097" s="139">
        <v>2010</v>
      </c>
      <c r="H1097" s="306" t="s">
        <v>154</v>
      </c>
      <c r="I1097">
        <v>19979.900000000001</v>
      </c>
    </row>
    <row r="1098" spans="1:9" ht="14.25" customHeight="1">
      <c r="A1098" s="1" t="str">
        <f t="shared" si="17"/>
        <v>KTZ96032010m12</v>
      </c>
      <c r="B1098" s="1">
        <v>267735.7</v>
      </c>
      <c r="C1098" s="210">
        <v>1</v>
      </c>
      <c r="D1098" s="1">
        <v>19850.400000000001</v>
      </c>
      <c r="E1098" t="s">
        <v>244</v>
      </c>
      <c r="F1098">
        <v>9603</v>
      </c>
      <c r="G1098" s="139">
        <v>2010</v>
      </c>
      <c r="H1098" s="306" t="s">
        <v>155</v>
      </c>
      <c r="I1098">
        <v>19850.400000000001</v>
      </c>
    </row>
    <row r="1099" spans="1:9" ht="14.25" customHeight="1">
      <c r="A1099" s="1" t="str">
        <f t="shared" si="17"/>
        <v>KTZ96042010m01</v>
      </c>
      <c r="B1099" s="1">
        <v>213174.8</v>
      </c>
      <c r="C1099" s="210">
        <v>12</v>
      </c>
      <c r="D1099" s="1">
        <v>18941</v>
      </c>
      <c r="E1099" t="s">
        <v>244</v>
      </c>
      <c r="F1099">
        <v>9604</v>
      </c>
      <c r="G1099" s="139">
        <v>2010</v>
      </c>
      <c r="H1099" s="306" t="s">
        <v>144</v>
      </c>
      <c r="I1099">
        <v>18941</v>
      </c>
    </row>
    <row r="1100" spans="1:9" ht="14.25" customHeight="1">
      <c r="A1100" s="1" t="str">
        <f t="shared" si="17"/>
        <v>KTZ96042010m02</v>
      </c>
      <c r="B1100" s="1">
        <v>213174.8</v>
      </c>
      <c r="C1100" s="210">
        <v>11</v>
      </c>
      <c r="D1100" s="1">
        <v>19141.400000000001</v>
      </c>
      <c r="E1100" t="s">
        <v>244</v>
      </c>
      <c r="F1100">
        <v>9604</v>
      </c>
      <c r="G1100" s="139">
        <v>2010</v>
      </c>
      <c r="H1100" s="306" t="s">
        <v>145</v>
      </c>
      <c r="I1100">
        <v>19141.400000000001</v>
      </c>
    </row>
    <row r="1101" spans="1:9" ht="14.25" customHeight="1">
      <c r="A1101" s="1" t="str">
        <f t="shared" si="17"/>
        <v>KTZ96042010m03</v>
      </c>
      <c r="B1101" s="1">
        <v>213174.8</v>
      </c>
      <c r="C1101" s="210">
        <v>10</v>
      </c>
      <c r="D1101" s="1">
        <v>19321.900000000001</v>
      </c>
      <c r="E1101" t="s">
        <v>244</v>
      </c>
      <c r="F1101">
        <v>9604</v>
      </c>
      <c r="G1101" s="139">
        <v>2010</v>
      </c>
      <c r="H1101" s="306" t="s">
        <v>146</v>
      </c>
      <c r="I1101">
        <v>19321.900000000001</v>
      </c>
    </row>
    <row r="1102" spans="1:9" ht="14.25" customHeight="1">
      <c r="A1102" s="1" t="str">
        <f t="shared" si="17"/>
        <v>KTZ96042010m04</v>
      </c>
      <c r="B1102" s="1">
        <v>213174.8</v>
      </c>
      <c r="C1102" s="210">
        <v>9</v>
      </c>
      <c r="D1102" s="1">
        <v>18263.599999999999</v>
      </c>
      <c r="E1102" t="s">
        <v>244</v>
      </c>
      <c r="F1102">
        <v>9604</v>
      </c>
      <c r="G1102" s="139">
        <v>2010</v>
      </c>
      <c r="H1102" s="306" t="s">
        <v>147</v>
      </c>
      <c r="I1102">
        <v>18263.599999999999</v>
      </c>
    </row>
    <row r="1103" spans="1:9" ht="14.25" customHeight="1">
      <c r="A1103" s="1" t="str">
        <f t="shared" si="17"/>
        <v>KTZ96042010m05</v>
      </c>
      <c r="B1103" s="1">
        <v>213174.8</v>
      </c>
      <c r="C1103" s="210">
        <v>8</v>
      </c>
      <c r="D1103" s="1">
        <v>18286.900000000001</v>
      </c>
      <c r="E1103" t="s">
        <v>244</v>
      </c>
      <c r="F1103">
        <v>9604</v>
      </c>
      <c r="G1103" s="139">
        <v>2010</v>
      </c>
      <c r="H1103" s="306" t="s">
        <v>148</v>
      </c>
      <c r="I1103">
        <v>18286.900000000001</v>
      </c>
    </row>
    <row r="1104" spans="1:9" ht="14.25" customHeight="1">
      <c r="A1104" s="1" t="str">
        <f t="shared" si="17"/>
        <v>KTZ96042010m06</v>
      </c>
      <c r="B1104" s="1">
        <v>213174.8</v>
      </c>
      <c r="C1104" s="210">
        <v>7</v>
      </c>
      <c r="D1104" s="1">
        <v>17988.8</v>
      </c>
      <c r="E1104" t="s">
        <v>244</v>
      </c>
      <c r="F1104">
        <v>9604</v>
      </c>
      <c r="G1104" s="139">
        <v>2010</v>
      </c>
      <c r="H1104" s="306" t="s">
        <v>149</v>
      </c>
      <c r="I1104">
        <v>17988.8</v>
      </c>
    </row>
    <row r="1105" spans="1:9" ht="14.25" customHeight="1">
      <c r="A1105" s="1" t="str">
        <f t="shared" si="17"/>
        <v>KTZ96042010m07</v>
      </c>
      <c r="B1105" s="1">
        <v>213174.8</v>
      </c>
      <c r="C1105" s="210">
        <v>6</v>
      </c>
      <c r="D1105" s="1">
        <v>17705.7</v>
      </c>
      <c r="E1105" t="s">
        <v>244</v>
      </c>
      <c r="F1105">
        <v>9604</v>
      </c>
      <c r="G1105" s="139">
        <v>2010</v>
      </c>
      <c r="H1105" s="306" t="s">
        <v>150</v>
      </c>
      <c r="I1105">
        <v>17705.7</v>
      </c>
    </row>
    <row r="1106" spans="1:9" ht="14.25" customHeight="1">
      <c r="A1106" s="1" t="str">
        <f t="shared" si="17"/>
        <v>KTZ96042010m08</v>
      </c>
      <c r="B1106" s="1">
        <v>213174.8</v>
      </c>
      <c r="C1106" s="210">
        <v>5</v>
      </c>
      <c r="D1106" s="1">
        <v>18423.5</v>
      </c>
      <c r="E1106" t="s">
        <v>244</v>
      </c>
      <c r="F1106">
        <v>9604</v>
      </c>
      <c r="G1106" s="139">
        <v>2010</v>
      </c>
      <c r="H1106" s="306" t="s">
        <v>151</v>
      </c>
      <c r="I1106">
        <v>18423.5</v>
      </c>
    </row>
    <row r="1107" spans="1:9" ht="14.25" customHeight="1">
      <c r="A1107" s="1" t="str">
        <f t="shared" si="17"/>
        <v>KTZ96042010m09</v>
      </c>
      <c r="B1107" s="1">
        <v>213174.8</v>
      </c>
      <c r="C1107" s="210">
        <v>4</v>
      </c>
      <c r="D1107" s="1">
        <v>17717.3</v>
      </c>
      <c r="E1107" t="s">
        <v>244</v>
      </c>
      <c r="F1107">
        <v>9604</v>
      </c>
      <c r="G1107" s="139">
        <v>2010</v>
      </c>
      <c r="H1107" s="306" t="s">
        <v>152</v>
      </c>
      <c r="I1107">
        <v>17717.3</v>
      </c>
    </row>
    <row r="1108" spans="1:9" ht="14.25" customHeight="1">
      <c r="A1108" s="1" t="str">
        <f t="shared" si="17"/>
        <v>KTZ96042010m10</v>
      </c>
      <c r="B1108" s="1">
        <v>213174.8</v>
      </c>
      <c r="C1108" s="210">
        <v>3</v>
      </c>
      <c r="D1108" s="1">
        <v>16548.099999999999</v>
      </c>
      <c r="E1108" t="s">
        <v>244</v>
      </c>
      <c r="F1108">
        <v>9604</v>
      </c>
      <c r="G1108" s="139">
        <v>2010</v>
      </c>
      <c r="H1108" s="306" t="s">
        <v>153</v>
      </c>
      <c r="I1108">
        <v>16548.099999999999</v>
      </c>
    </row>
    <row r="1109" spans="1:9" ht="14.25" customHeight="1">
      <c r="A1109" s="1" t="str">
        <f t="shared" si="17"/>
        <v>KTZ96042010m11</v>
      </c>
      <c r="B1109" s="1">
        <v>213174.8</v>
      </c>
      <c r="C1109" s="210">
        <v>2</v>
      </c>
      <c r="D1109" s="1">
        <v>15576.2</v>
      </c>
      <c r="E1109" t="s">
        <v>244</v>
      </c>
      <c r="F1109">
        <v>9604</v>
      </c>
      <c r="G1109" s="139">
        <v>2010</v>
      </c>
      <c r="H1109" s="306" t="s">
        <v>154</v>
      </c>
      <c r="I1109">
        <v>15576.2</v>
      </c>
    </row>
    <row r="1110" spans="1:9" ht="14.25" customHeight="1">
      <c r="A1110" s="1" t="str">
        <f t="shared" si="17"/>
        <v>KTZ96042010m12</v>
      </c>
      <c r="B1110" s="1">
        <v>213174.8</v>
      </c>
      <c r="C1110" s="210">
        <v>1</v>
      </c>
      <c r="D1110" s="1">
        <v>15260.4</v>
      </c>
      <c r="E1110" t="s">
        <v>244</v>
      </c>
      <c r="F1110">
        <v>9604</v>
      </c>
      <c r="G1110" s="139">
        <v>2010</v>
      </c>
      <c r="H1110" s="306" t="s">
        <v>155</v>
      </c>
      <c r="I1110">
        <v>15260.4</v>
      </c>
    </row>
    <row r="1111" spans="1:9" ht="14.25" customHeight="1">
      <c r="A1111" s="1" t="str">
        <f t="shared" si="17"/>
        <v>KTZ96052010m01</v>
      </c>
      <c r="B1111" s="1">
        <v>126859.90000000001</v>
      </c>
      <c r="C1111" s="210">
        <v>12</v>
      </c>
      <c r="D1111" s="1">
        <v>11423.4</v>
      </c>
      <c r="E1111" t="s">
        <v>244</v>
      </c>
      <c r="F1111">
        <v>9605</v>
      </c>
      <c r="G1111" s="139">
        <v>2010</v>
      </c>
      <c r="H1111" s="306" t="s">
        <v>144</v>
      </c>
      <c r="I1111">
        <v>11423.4</v>
      </c>
    </row>
    <row r="1112" spans="1:9" ht="14.25" customHeight="1">
      <c r="A1112" s="1" t="str">
        <f t="shared" si="17"/>
        <v>KTZ96052010m02</v>
      </c>
      <c r="B1112" s="1">
        <v>126859.90000000001</v>
      </c>
      <c r="C1112" s="210">
        <v>11</v>
      </c>
      <c r="D1112" s="1">
        <v>10976.5</v>
      </c>
      <c r="E1112" t="s">
        <v>244</v>
      </c>
      <c r="F1112">
        <v>9605</v>
      </c>
      <c r="G1112" s="139">
        <v>2010</v>
      </c>
      <c r="H1112" s="306" t="s">
        <v>145</v>
      </c>
      <c r="I1112">
        <v>10976.5</v>
      </c>
    </row>
    <row r="1113" spans="1:9" ht="14.25" customHeight="1">
      <c r="A1113" s="1" t="str">
        <f t="shared" si="17"/>
        <v>KTZ96052010m03</v>
      </c>
      <c r="B1113" s="1">
        <v>126859.90000000001</v>
      </c>
      <c r="C1113" s="210">
        <v>10</v>
      </c>
      <c r="D1113" s="1">
        <v>10889.4</v>
      </c>
      <c r="E1113" t="s">
        <v>244</v>
      </c>
      <c r="F1113">
        <v>9605</v>
      </c>
      <c r="G1113" s="139">
        <v>2010</v>
      </c>
      <c r="H1113" s="306" t="s">
        <v>146</v>
      </c>
      <c r="I1113">
        <v>10889.4</v>
      </c>
    </row>
    <row r="1114" spans="1:9" ht="14.25" customHeight="1">
      <c r="A1114" s="1" t="str">
        <f t="shared" si="17"/>
        <v>KTZ96052010m04</v>
      </c>
      <c r="B1114" s="1">
        <v>126859.90000000001</v>
      </c>
      <c r="C1114" s="210">
        <v>9</v>
      </c>
      <c r="D1114" s="1">
        <v>10296.6</v>
      </c>
      <c r="E1114" t="s">
        <v>244</v>
      </c>
      <c r="F1114">
        <v>9605</v>
      </c>
      <c r="G1114" s="139">
        <v>2010</v>
      </c>
      <c r="H1114" s="306" t="s">
        <v>147</v>
      </c>
      <c r="I1114">
        <v>10296.6</v>
      </c>
    </row>
    <row r="1115" spans="1:9" ht="14.25" customHeight="1">
      <c r="A1115" s="1" t="str">
        <f t="shared" si="17"/>
        <v>KTZ96052010m05</v>
      </c>
      <c r="B1115" s="1">
        <v>126859.90000000001</v>
      </c>
      <c r="C1115" s="210">
        <v>8</v>
      </c>
      <c r="D1115" s="1">
        <v>10694.9</v>
      </c>
      <c r="E1115" t="s">
        <v>244</v>
      </c>
      <c r="F1115">
        <v>9605</v>
      </c>
      <c r="G1115" s="139">
        <v>2010</v>
      </c>
      <c r="H1115" s="306" t="s">
        <v>148</v>
      </c>
      <c r="I1115">
        <v>10694.9</v>
      </c>
    </row>
    <row r="1116" spans="1:9" ht="14.25" customHeight="1">
      <c r="A1116" s="1" t="str">
        <f t="shared" si="17"/>
        <v>KTZ96052010m06</v>
      </c>
      <c r="B1116" s="1">
        <v>126859.90000000001</v>
      </c>
      <c r="C1116" s="210">
        <v>7</v>
      </c>
      <c r="D1116" s="1">
        <v>10154.4</v>
      </c>
      <c r="E1116" t="s">
        <v>244</v>
      </c>
      <c r="F1116">
        <v>9605</v>
      </c>
      <c r="G1116" s="139">
        <v>2010</v>
      </c>
      <c r="H1116" s="306" t="s">
        <v>149</v>
      </c>
      <c r="I1116">
        <v>10154.4</v>
      </c>
    </row>
    <row r="1117" spans="1:9" ht="14.25" customHeight="1">
      <c r="A1117" s="1" t="str">
        <f t="shared" si="17"/>
        <v>KTZ96052010m07</v>
      </c>
      <c r="B1117" s="1">
        <v>126859.90000000001</v>
      </c>
      <c r="C1117" s="210">
        <v>6</v>
      </c>
      <c r="D1117" s="1">
        <v>10230.200000000001</v>
      </c>
      <c r="E1117" t="s">
        <v>244</v>
      </c>
      <c r="F1117">
        <v>9605</v>
      </c>
      <c r="G1117" s="139">
        <v>2010</v>
      </c>
      <c r="H1117" s="306" t="s">
        <v>150</v>
      </c>
      <c r="I1117">
        <v>10230.200000000001</v>
      </c>
    </row>
    <row r="1118" spans="1:9" ht="14.25" customHeight="1">
      <c r="A1118" s="1" t="str">
        <f t="shared" si="17"/>
        <v>KTZ96052010m08</v>
      </c>
      <c r="B1118" s="1">
        <v>126859.90000000001</v>
      </c>
      <c r="C1118" s="210">
        <v>5</v>
      </c>
      <c r="D1118" s="1">
        <v>11077.5</v>
      </c>
      <c r="E1118" t="s">
        <v>244</v>
      </c>
      <c r="F1118">
        <v>9605</v>
      </c>
      <c r="G1118" s="139">
        <v>2010</v>
      </c>
      <c r="H1118" s="306" t="s">
        <v>151</v>
      </c>
      <c r="I1118">
        <v>11077.5</v>
      </c>
    </row>
    <row r="1119" spans="1:9" ht="14.25" customHeight="1">
      <c r="A1119" s="1" t="str">
        <f t="shared" si="17"/>
        <v>KTZ96052010m09</v>
      </c>
      <c r="B1119" s="1">
        <v>126859.90000000001</v>
      </c>
      <c r="C1119" s="210">
        <v>4</v>
      </c>
      <c r="D1119" s="1">
        <v>11109</v>
      </c>
      <c r="E1119" t="s">
        <v>244</v>
      </c>
      <c r="F1119">
        <v>9605</v>
      </c>
      <c r="G1119" s="139">
        <v>2010</v>
      </c>
      <c r="H1119" s="306" t="s">
        <v>152</v>
      </c>
      <c r="I1119">
        <v>11109</v>
      </c>
    </row>
    <row r="1120" spans="1:9" ht="14.25" customHeight="1">
      <c r="A1120" s="1" t="str">
        <f t="shared" si="17"/>
        <v>KTZ96052010m10</v>
      </c>
      <c r="B1120" s="1">
        <v>126859.90000000001</v>
      </c>
      <c r="C1120" s="210">
        <v>3</v>
      </c>
      <c r="D1120" s="1">
        <v>10854.4</v>
      </c>
      <c r="E1120" t="s">
        <v>244</v>
      </c>
      <c r="F1120">
        <v>9605</v>
      </c>
      <c r="G1120" s="139">
        <v>2010</v>
      </c>
      <c r="H1120" s="306" t="s">
        <v>153</v>
      </c>
      <c r="I1120">
        <v>10854.4</v>
      </c>
    </row>
    <row r="1121" spans="1:9" ht="14.25" customHeight="1">
      <c r="A1121" s="1" t="str">
        <f t="shared" si="17"/>
        <v>KTZ96052010m11</v>
      </c>
      <c r="B1121" s="1">
        <v>126859.90000000001</v>
      </c>
      <c r="C1121" s="210">
        <v>2</v>
      </c>
      <c r="D1121" s="1">
        <v>9728.6</v>
      </c>
      <c r="E1121" t="s">
        <v>244</v>
      </c>
      <c r="F1121">
        <v>9605</v>
      </c>
      <c r="G1121" s="139">
        <v>2010</v>
      </c>
      <c r="H1121" s="306" t="s">
        <v>154</v>
      </c>
      <c r="I1121">
        <v>9728.6</v>
      </c>
    </row>
    <row r="1122" spans="1:9" ht="14.25" customHeight="1">
      <c r="A1122" s="1" t="str">
        <f t="shared" si="17"/>
        <v>KTZ96052010m12</v>
      </c>
      <c r="B1122" s="1">
        <v>126859.90000000001</v>
      </c>
      <c r="C1122" s="210">
        <v>1</v>
      </c>
      <c r="D1122" s="1">
        <v>9425</v>
      </c>
      <c r="E1122" t="s">
        <v>244</v>
      </c>
      <c r="F1122">
        <v>9605</v>
      </c>
      <c r="G1122" s="139">
        <v>2010</v>
      </c>
      <c r="H1122" s="306" t="s">
        <v>155</v>
      </c>
      <c r="I1122">
        <v>9425</v>
      </c>
    </row>
    <row r="1123" spans="1:9" ht="14.25" customHeight="1">
      <c r="A1123" s="1" t="str">
        <f t="shared" si="17"/>
        <v>KTZ96062010m01</v>
      </c>
      <c r="B1123" s="1">
        <v>130297.70000000001</v>
      </c>
      <c r="C1123" s="210">
        <v>12</v>
      </c>
      <c r="D1123" s="1">
        <v>11155.5</v>
      </c>
      <c r="E1123" t="s">
        <v>244</v>
      </c>
      <c r="F1123">
        <v>9606</v>
      </c>
      <c r="G1123" s="139">
        <v>2010</v>
      </c>
      <c r="H1123" s="306" t="s">
        <v>144</v>
      </c>
      <c r="I1123">
        <v>11155.5</v>
      </c>
    </row>
    <row r="1124" spans="1:9" ht="14.25" customHeight="1">
      <c r="A1124" s="1" t="str">
        <f t="shared" si="17"/>
        <v>KTZ96062010m02</v>
      </c>
      <c r="B1124" s="1">
        <v>130297.70000000001</v>
      </c>
      <c r="C1124" s="210">
        <v>11</v>
      </c>
      <c r="D1124" s="1">
        <v>10970.9</v>
      </c>
      <c r="E1124" t="s">
        <v>244</v>
      </c>
      <c r="F1124">
        <v>9606</v>
      </c>
      <c r="G1124" s="139">
        <v>2010</v>
      </c>
      <c r="H1124" s="306" t="s">
        <v>145</v>
      </c>
      <c r="I1124">
        <v>10970.9</v>
      </c>
    </row>
    <row r="1125" spans="1:9" ht="14.25" customHeight="1">
      <c r="A1125" s="1" t="str">
        <f t="shared" si="17"/>
        <v>KTZ96062010m03</v>
      </c>
      <c r="B1125" s="1">
        <v>130297.70000000001</v>
      </c>
      <c r="C1125" s="210">
        <v>10</v>
      </c>
      <c r="D1125" s="1">
        <v>11539.4</v>
      </c>
      <c r="E1125" t="s">
        <v>244</v>
      </c>
      <c r="F1125">
        <v>9606</v>
      </c>
      <c r="G1125" s="139">
        <v>2010</v>
      </c>
      <c r="H1125" s="306" t="s">
        <v>146</v>
      </c>
      <c r="I1125">
        <v>11539.4</v>
      </c>
    </row>
    <row r="1126" spans="1:9" ht="14.25" customHeight="1">
      <c r="A1126" s="1" t="str">
        <f t="shared" si="17"/>
        <v>KTZ96062010m04</v>
      </c>
      <c r="B1126" s="1">
        <v>130297.70000000001</v>
      </c>
      <c r="C1126" s="210">
        <v>9</v>
      </c>
      <c r="D1126" s="1">
        <v>10934.5</v>
      </c>
      <c r="E1126" t="s">
        <v>244</v>
      </c>
      <c r="F1126">
        <v>9606</v>
      </c>
      <c r="G1126" s="139">
        <v>2010</v>
      </c>
      <c r="H1126" s="306" t="s">
        <v>147</v>
      </c>
      <c r="I1126">
        <v>10934.5</v>
      </c>
    </row>
    <row r="1127" spans="1:9" ht="14.25" customHeight="1">
      <c r="A1127" s="1" t="str">
        <f t="shared" si="17"/>
        <v>KTZ96062010m05</v>
      </c>
      <c r="B1127" s="1">
        <v>130297.70000000001</v>
      </c>
      <c r="C1127" s="210">
        <v>8</v>
      </c>
      <c r="D1127" s="1">
        <v>11011.4</v>
      </c>
      <c r="E1127" t="s">
        <v>244</v>
      </c>
      <c r="F1127">
        <v>9606</v>
      </c>
      <c r="G1127" s="139">
        <v>2010</v>
      </c>
      <c r="H1127" s="306" t="s">
        <v>148</v>
      </c>
      <c r="I1127">
        <v>11011.4</v>
      </c>
    </row>
    <row r="1128" spans="1:9" ht="14.25" customHeight="1">
      <c r="A1128" s="1" t="str">
        <f t="shared" si="17"/>
        <v>KTZ96062010m06</v>
      </c>
      <c r="B1128" s="1">
        <v>130297.70000000001</v>
      </c>
      <c r="C1128" s="210">
        <v>7</v>
      </c>
      <c r="D1128" s="1">
        <v>10924.5</v>
      </c>
      <c r="E1128" t="s">
        <v>244</v>
      </c>
      <c r="F1128">
        <v>9606</v>
      </c>
      <c r="G1128" s="139">
        <v>2010</v>
      </c>
      <c r="H1128" s="306" t="s">
        <v>149</v>
      </c>
      <c r="I1128">
        <v>10924.5</v>
      </c>
    </row>
    <row r="1129" spans="1:9" ht="14.25" customHeight="1">
      <c r="A1129" s="1" t="str">
        <f t="shared" si="17"/>
        <v>KTZ96062010m07</v>
      </c>
      <c r="B1129" s="1">
        <v>130297.70000000001</v>
      </c>
      <c r="C1129" s="210">
        <v>6</v>
      </c>
      <c r="D1129" s="1">
        <v>11031.5</v>
      </c>
      <c r="E1129" t="s">
        <v>244</v>
      </c>
      <c r="F1129">
        <v>9606</v>
      </c>
      <c r="G1129" s="139">
        <v>2010</v>
      </c>
      <c r="H1129" s="306" t="s">
        <v>150</v>
      </c>
      <c r="I1129">
        <v>11031.5</v>
      </c>
    </row>
    <row r="1130" spans="1:9" ht="14.25" customHeight="1">
      <c r="A1130" s="1" t="str">
        <f t="shared" si="17"/>
        <v>KTZ96062010m08</v>
      </c>
      <c r="B1130" s="1">
        <v>130297.70000000001</v>
      </c>
      <c r="C1130" s="210">
        <v>5</v>
      </c>
      <c r="D1130" s="1">
        <v>11486.6</v>
      </c>
      <c r="E1130" t="s">
        <v>244</v>
      </c>
      <c r="F1130">
        <v>9606</v>
      </c>
      <c r="G1130" s="139">
        <v>2010</v>
      </c>
      <c r="H1130" s="306" t="s">
        <v>151</v>
      </c>
      <c r="I1130">
        <v>11486.6</v>
      </c>
    </row>
    <row r="1131" spans="1:9" ht="14.25" customHeight="1">
      <c r="A1131" s="1" t="str">
        <f t="shared" si="17"/>
        <v>KTZ96062010m09</v>
      </c>
      <c r="B1131" s="1">
        <v>130297.70000000001</v>
      </c>
      <c r="C1131" s="210">
        <v>4</v>
      </c>
      <c r="D1131" s="1">
        <v>11350.8</v>
      </c>
      <c r="E1131" t="s">
        <v>244</v>
      </c>
      <c r="F1131">
        <v>9606</v>
      </c>
      <c r="G1131" s="139">
        <v>2010</v>
      </c>
      <c r="H1131" s="306" t="s">
        <v>152</v>
      </c>
      <c r="I1131">
        <v>11350.8</v>
      </c>
    </row>
    <row r="1132" spans="1:9" ht="14.25" customHeight="1">
      <c r="A1132" s="1" t="str">
        <f t="shared" si="17"/>
        <v>KTZ96062010m10</v>
      </c>
      <c r="B1132" s="1">
        <v>130297.70000000001</v>
      </c>
      <c r="C1132" s="210">
        <v>3</v>
      </c>
      <c r="D1132" s="1">
        <v>10565.9</v>
      </c>
      <c r="E1132" t="s">
        <v>244</v>
      </c>
      <c r="F1132">
        <v>9606</v>
      </c>
      <c r="G1132" s="139">
        <v>2010</v>
      </c>
      <c r="H1132" s="306" t="s">
        <v>153</v>
      </c>
      <c r="I1132">
        <v>10565.9</v>
      </c>
    </row>
    <row r="1133" spans="1:9" ht="14.25" customHeight="1">
      <c r="A1133" s="1" t="str">
        <f t="shared" si="17"/>
        <v>KTZ96062010m11</v>
      </c>
      <c r="B1133" s="1">
        <v>130297.70000000001</v>
      </c>
      <c r="C1133" s="210">
        <v>2</v>
      </c>
      <c r="D1133" s="1">
        <v>9795.7000000000007</v>
      </c>
      <c r="E1133" t="s">
        <v>244</v>
      </c>
      <c r="F1133">
        <v>9606</v>
      </c>
      <c r="G1133" s="139">
        <v>2010</v>
      </c>
      <c r="H1133" s="306" t="s">
        <v>154</v>
      </c>
      <c r="I1133">
        <v>9795.7000000000007</v>
      </c>
    </row>
    <row r="1134" spans="1:9" ht="14.25" customHeight="1">
      <c r="A1134" s="1" t="str">
        <f t="shared" si="17"/>
        <v>KTZ96062010m12</v>
      </c>
      <c r="B1134" s="1">
        <v>130297.70000000001</v>
      </c>
      <c r="C1134" s="210">
        <v>1</v>
      </c>
      <c r="D1134" s="1">
        <v>9531</v>
      </c>
      <c r="E1134" t="s">
        <v>244</v>
      </c>
      <c r="F1134">
        <v>9606</v>
      </c>
      <c r="G1134" s="139">
        <v>2010</v>
      </c>
      <c r="H1134" s="306" t="s">
        <v>155</v>
      </c>
      <c r="I1134">
        <v>9531</v>
      </c>
    </row>
    <row r="1135" spans="1:9" ht="14.25" customHeight="1">
      <c r="A1135" s="1" t="str">
        <f t="shared" si="17"/>
        <v>LDZ96012010m01</v>
      </c>
      <c r="B1135" s="1">
        <v>339</v>
      </c>
      <c r="C1135" s="210">
        <v>12</v>
      </c>
      <c r="D1135" s="1">
        <v>30</v>
      </c>
      <c r="E1135" t="s">
        <v>50</v>
      </c>
      <c r="F1135">
        <v>9601</v>
      </c>
      <c r="G1135" s="139">
        <v>2010</v>
      </c>
      <c r="H1135" s="306" t="s">
        <v>144</v>
      </c>
      <c r="I1135">
        <v>30</v>
      </c>
    </row>
    <row r="1136" spans="1:9" ht="14.25" customHeight="1">
      <c r="A1136" s="1" t="str">
        <f t="shared" si="17"/>
        <v>LDZ96012010m02</v>
      </c>
      <c r="B1136" s="1">
        <v>339</v>
      </c>
      <c r="C1136" s="210">
        <v>11</v>
      </c>
      <c r="D1136" s="1">
        <v>29</v>
      </c>
      <c r="E1136" t="s">
        <v>50</v>
      </c>
      <c r="F1136">
        <v>9601</v>
      </c>
      <c r="G1136" s="139">
        <v>2010</v>
      </c>
      <c r="H1136" s="306" t="s">
        <v>145</v>
      </c>
      <c r="I1136">
        <v>29</v>
      </c>
    </row>
    <row r="1137" spans="1:9" ht="14.25" customHeight="1">
      <c r="A1137" s="1" t="str">
        <f t="shared" si="17"/>
        <v>LDZ96012010m03</v>
      </c>
      <c r="B1137" s="1">
        <v>339</v>
      </c>
      <c r="C1137" s="210">
        <v>10</v>
      </c>
      <c r="D1137" s="1">
        <v>24</v>
      </c>
      <c r="E1137" t="s">
        <v>50</v>
      </c>
      <c r="F1137">
        <v>9601</v>
      </c>
      <c r="G1137" s="139">
        <v>2010</v>
      </c>
      <c r="H1137" s="306" t="s">
        <v>146</v>
      </c>
      <c r="I1137">
        <v>24</v>
      </c>
    </row>
    <row r="1138" spans="1:9" ht="14.25" customHeight="1">
      <c r="A1138" s="1" t="str">
        <f t="shared" si="17"/>
        <v>LDZ96012010m04</v>
      </c>
      <c r="B1138" s="1">
        <v>339</v>
      </c>
      <c r="C1138" s="210">
        <v>9</v>
      </c>
      <c r="D1138" s="1">
        <v>24</v>
      </c>
      <c r="E1138" t="s">
        <v>50</v>
      </c>
      <c r="F1138">
        <v>9601</v>
      </c>
      <c r="G1138" s="139">
        <v>2010</v>
      </c>
      <c r="H1138" s="306" t="s">
        <v>147</v>
      </c>
      <c r="I1138">
        <v>24</v>
      </c>
    </row>
    <row r="1139" spans="1:9" ht="14.25" customHeight="1">
      <c r="A1139" s="1" t="str">
        <f t="shared" si="17"/>
        <v>LDZ96012010m05</v>
      </c>
      <c r="B1139" s="1">
        <v>339</v>
      </c>
      <c r="C1139" s="210">
        <v>8</v>
      </c>
      <c r="D1139" s="1">
        <v>32</v>
      </c>
      <c r="E1139" t="s">
        <v>50</v>
      </c>
      <c r="F1139">
        <v>9601</v>
      </c>
      <c r="G1139" s="139">
        <v>2010</v>
      </c>
      <c r="H1139" s="306" t="s">
        <v>148</v>
      </c>
      <c r="I1139">
        <v>32</v>
      </c>
    </row>
    <row r="1140" spans="1:9" ht="14.25" customHeight="1">
      <c r="A1140" s="1" t="str">
        <f t="shared" si="17"/>
        <v>LDZ96012010m06</v>
      </c>
      <c r="B1140" s="1">
        <v>339</v>
      </c>
      <c r="C1140" s="210">
        <v>7</v>
      </c>
      <c r="D1140" s="1">
        <v>44</v>
      </c>
      <c r="E1140" t="s">
        <v>50</v>
      </c>
      <c r="F1140">
        <v>9601</v>
      </c>
      <c r="G1140" s="139">
        <v>2010</v>
      </c>
      <c r="H1140" s="306" t="s">
        <v>149</v>
      </c>
      <c r="I1140">
        <v>44</v>
      </c>
    </row>
    <row r="1141" spans="1:9" ht="14.25" customHeight="1">
      <c r="A1141" s="1" t="str">
        <f t="shared" si="17"/>
        <v>LDZ96012010m07</v>
      </c>
      <c r="B1141" s="1">
        <v>339</v>
      </c>
      <c r="C1141" s="210">
        <v>6</v>
      </c>
      <c r="D1141" s="1">
        <v>39</v>
      </c>
      <c r="E1141" t="s">
        <v>50</v>
      </c>
      <c r="F1141">
        <v>9601</v>
      </c>
      <c r="G1141" s="139">
        <v>2010</v>
      </c>
      <c r="H1141" s="306" t="s">
        <v>150</v>
      </c>
      <c r="I1141">
        <v>39</v>
      </c>
    </row>
    <row r="1142" spans="1:9" ht="14.25" customHeight="1">
      <c r="A1142" s="1" t="str">
        <f t="shared" si="17"/>
        <v>LDZ96012010m08</v>
      </c>
      <c r="B1142" s="1">
        <v>339</v>
      </c>
      <c r="C1142" s="210">
        <v>5</v>
      </c>
      <c r="D1142" s="1">
        <v>29</v>
      </c>
      <c r="E1142" t="s">
        <v>50</v>
      </c>
      <c r="F1142">
        <v>9601</v>
      </c>
      <c r="G1142" s="139">
        <v>2010</v>
      </c>
      <c r="H1142" s="306" t="s">
        <v>151</v>
      </c>
      <c r="I1142">
        <v>29</v>
      </c>
    </row>
    <row r="1143" spans="1:9" ht="14.25" customHeight="1">
      <c r="A1143" s="1" t="str">
        <f t="shared" si="17"/>
        <v>LDZ96012010m09</v>
      </c>
      <c r="B1143" s="1">
        <v>339</v>
      </c>
      <c r="C1143" s="210">
        <v>4</v>
      </c>
      <c r="D1143" s="1">
        <v>28</v>
      </c>
      <c r="E1143" t="s">
        <v>50</v>
      </c>
      <c r="F1143">
        <v>9601</v>
      </c>
      <c r="G1143" s="139">
        <v>2010</v>
      </c>
      <c r="H1143" s="306" t="s">
        <v>152</v>
      </c>
      <c r="I1143">
        <v>28</v>
      </c>
    </row>
    <row r="1144" spans="1:9" ht="14.25" customHeight="1">
      <c r="A1144" s="1" t="str">
        <f t="shared" si="17"/>
        <v>LDZ96012010m10</v>
      </c>
      <c r="B1144" s="1">
        <v>339</v>
      </c>
      <c r="C1144" s="210">
        <v>3</v>
      </c>
      <c r="D1144" s="1">
        <v>24</v>
      </c>
      <c r="E1144" t="s">
        <v>50</v>
      </c>
      <c r="F1144">
        <v>9601</v>
      </c>
      <c r="G1144" s="139">
        <v>2010</v>
      </c>
      <c r="H1144" s="306" t="s">
        <v>153</v>
      </c>
      <c r="I1144">
        <v>24</v>
      </c>
    </row>
    <row r="1145" spans="1:9" ht="14.25" customHeight="1">
      <c r="A1145" s="1" t="str">
        <f t="shared" si="17"/>
        <v>LDZ96012010m11</v>
      </c>
      <c r="B1145" s="1">
        <v>339</v>
      </c>
      <c r="C1145" s="210">
        <v>2</v>
      </c>
      <c r="D1145" s="1">
        <v>19</v>
      </c>
      <c r="E1145" t="s">
        <v>50</v>
      </c>
      <c r="F1145">
        <v>9601</v>
      </c>
      <c r="G1145" s="139">
        <v>2010</v>
      </c>
      <c r="H1145" s="306" t="s">
        <v>154</v>
      </c>
      <c r="I1145">
        <v>19</v>
      </c>
    </row>
    <row r="1146" spans="1:9" ht="14.25" customHeight="1">
      <c r="A1146" s="1" t="str">
        <f t="shared" si="17"/>
        <v>LDZ96012010m12</v>
      </c>
      <c r="B1146" s="1">
        <v>339</v>
      </c>
      <c r="C1146" s="210">
        <v>1</v>
      </c>
      <c r="D1146" s="1">
        <v>17</v>
      </c>
      <c r="E1146" t="s">
        <v>50</v>
      </c>
      <c r="F1146">
        <v>9601</v>
      </c>
      <c r="G1146" s="139">
        <v>2010</v>
      </c>
      <c r="H1146" s="306" t="s">
        <v>155</v>
      </c>
      <c r="I1146">
        <v>17</v>
      </c>
    </row>
    <row r="1147" spans="1:9" ht="14.25" customHeight="1">
      <c r="A1147" s="1" t="str">
        <f t="shared" si="17"/>
        <v>LDZ96022010m01</v>
      </c>
      <c r="B1147" s="1">
        <v>81</v>
      </c>
      <c r="C1147" s="210">
        <v>12</v>
      </c>
      <c r="D1147" s="1">
        <v>7</v>
      </c>
      <c r="E1147" t="s">
        <v>50</v>
      </c>
      <c r="F1147">
        <v>9602</v>
      </c>
      <c r="G1147" s="139">
        <v>2010</v>
      </c>
      <c r="H1147" s="306" t="s">
        <v>144</v>
      </c>
      <c r="I1147">
        <v>7</v>
      </c>
    </row>
    <row r="1148" spans="1:9" ht="14.25" customHeight="1">
      <c r="A1148" s="1" t="str">
        <f t="shared" si="17"/>
        <v>LDZ96022010m02</v>
      </c>
      <c r="B1148" s="1">
        <v>81</v>
      </c>
      <c r="C1148" s="210">
        <v>11</v>
      </c>
      <c r="D1148" s="1">
        <v>7</v>
      </c>
      <c r="E1148" t="s">
        <v>50</v>
      </c>
      <c r="F1148">
        <v>9602</v>
      </c>
      <c r="G1148" s="139">
        <v>2010</v>
      </c>
      <c r="H1148" s="306" t="s">
        <v>145</v>
      </c>
      <c r="I1148">
        <v>7</v>
      </c>
    </row>
    <row r="1149" spans="1:9" ht="14.25" customHeight="1">
      <c r="A1149" s="1" t="str">
        <f t="shared" si="17"/>
        <v>LDZ96022010m03</v>
      </c>
      <c r="B1149" s="1">
        <v>81</v>
      </c>
      <c r="C1149" s="210">
        <v>10</v>
      </c>
      <c r="D1149" s="1">
        <v>6</v>
      </c>
      <c r="E1149" t="s">
        <v>50</v>
      </c>
      <c r="F1149">
        <v>9602</v>
      </c>
      <c r="G1149" s="139">
        <v>2010</v>
      </c>
      <c r="H1149" s="306" t="s">
        <v>146</v>
      </c>
      <c r="I1149">
        <v>6</v>
      </c>
    </row>
    <row r="1150" spans="1:9" ht="14.25" customHeight="1">
      <c r="A1150" s="1" t="str">
        <f t="shared" si="17"/>
        <v>LDZ96022010m04</v>
      </c>
      <c r="B1150" s="1">
        <v>81</v>
      </c>
      <c r="C1150" s="210">
        <v>9</v>
      </c>
      <c r="D1150" s="1">
        <v>5</v>
      </c>
      <c r="E1150" t="s">
        <v>50</v>
      </c>
      <c r="F1150">
        <v>9602</v>
      </c>
      <c r="G1150" s="139">
        <v>2010</v>
      </c>
      <c r="H1150" s="306" t="s">
        <v>147</v>
      </c>
      <c r="I1150">
        <v>5</v>
      </c>
    </row>
    <row r="1151" spans="1:9" ht="14.25" customHeight="1">
      <c r="A1151" s="1" t="str">
        <f t="shared" si="17"/>
        <v>LDZ96022010m05</v>
      </c>
      <c r="B1151" s="1">
        <v>81</v>
      </c>
      <c r="C1151" s="210">
        <v>8</v>
      </c>
      <c r="D1151" s="1">
        <v>7</v>
      </c>
      <c r="E1151" t="s">
        <v>50</v>
      </c>
      <c r="F1151">
        <v>9602</v>
      </c>
      <c r="G1151" s="139">
        <v>2010</v>
      </c>
      <c r="H1151" s="306" t="s">
        <v>148</v>
      </c>
      <c r="I1151">
        <v>7</v>
      </c>
    </row>
    <row r="1152" spans="1:9" ht="14.25" customHeight="1">
      <c r="A1152" s="1" t="str">
        <f t="shared" si="17"/>
        <v>LDZ96022010m06</v>
      </c>
      <c r="B1152" s="1">
        <v>81</v>
      </c>
      <c r="C1152" s="210">
        <v>7</v>
      </c>
      <c r="D1152" s="1">
        <v>10</v>
      </c>
      <c r="E1152" t="s">
        <v>50</v>
      </c>
      <c r="F1152">
        <v>9602</v>
      </c>
      <c r="G1152" s="139">
        <v>2010</v>
      </c>
      <c r="H1152" s="306" t="s">
        <v>149</v>
      </c>
      <c r="I1152">
        <v>10</v>
      </c>
    </row>
    <row r="1153" spans="1:9" ht="14.25" customHeight="1">
      <c r="A1153" s="1" t="str">
        <f t="shared" si="17"/>
        <v>LDZ96022010m07</v>
      </c>
      <c r="B1153" s="1">
        <v>81</v>
      </c>
      <c r="C1153" s="210">
        <v>6</v>
      </c>
      <c r="D1153" s="1">
        <v>10</v>
      </c>
      <c r="E1153" t="s">
        <v>50</v>
      </c>
      <c r="F1153">
        <v>9602</v>
      </c>
      <c r="G1153" s="139">
        <v>2010</v>
      </c>
      <c r="H1153" s="306" t="s">
        <v>150</v>
      </c>
      <c r="I1153">
        <v>10</v>
      </c>
    </row>
    <row r="1154" spans="1:9" ht="14.25" customHeight="1">
      <c r="A1154" s="1" t="str">
        <f t="shared" si="17"/>
        <v>LDZ96022010m08</v>
      </c>
      <c r="B1154" s="1">
        <v>81</v>
      </c>
      <c r="C1154" s="210">
        <v>5</v>
      </c>
      <c r="D1154" s="1">
        <v>7</v>
      </c>
      <c r="E1154" t="s">
        <v>50</v>
      </c>
      <c r="F1154">
        <v>9602</v>
      </c>
      <c r="G1154" s="139">
        <v>2010</v>
      </c>
      <c r="H1154" s="306" t="s">
        <v>151</v>
      </c>
      <c r="I1154">
        <v>7</v>
      </c>
    </row>
    <row r="1155" spans="1:9" ht="14.25" customHeight="1">
      <c r="A1155" s="1" t="str">
        <f t="shared" si="17"/>
        <v>LDZ96022010m09</v>
      </c>
      <c r="B1155" s="1">
        <v>81</v>
      </c>
      <c r="C1155" s="210">
        <v>4</v>
      </c>
      <c r="D1155" s="1">
        <v>7</v>
      </c>
      <c r="E1155" t="s">
        <v>50</v>
      </c>
      <c r="F1155">
        <v>9602</v>
      </c>
      <c r="G1155" s="139">
        <v>2010</v>
      </c>
      <c r="H1155" s="306" t="s">
        <v>152</v>
      </c>
      <c r="I1155">
        <v>7</v>
      </c>
    </row>
    <row r="1156" spans="1:9" ht="14.25" customHeight="1">
      <c r="A1156" s="1" t="str">
        <f t="shared" si="17"/>
        <v>LDZ96022010m10</v>
      </c>
      <c r="B1156" s="1">
        <v>81</v>
      </c>
      <c r="C1156" s="210">
        <v>3</v>
      </c>
      <c r="D1156" s="1">
        <v>6</v>
      </c>
      <c r="E1156" t="s">
        <v>50</v>
      </c>
      <c r="F1156">
        <v>9602</v>
      </c>
      <c r="G1156" s="139">
        <v>2010</v>
      </c>
      <c r="H1156" s="306" t="s">
        <v>153</v>
      </c>
      <c r="I1156">
        <v>6</v>
      </c>
    </row>
    <row r="1157" spans="1:9" ht="14.25" customHeight="1">
      <c r="A1157" s="1" t="str">
        <f t="shared" si="17"/>
        <v>LDZ96022010m11</v>
      </c>
      <c r="B1157" s="1">
        <v>81</v>
      </c>
      <c r="C1157" s="210">
        <v>2</v>
      </c>
      <c r="D1157" s="1">
        <v>5</v>
      </c>
      <c r="E1157" t="s">
        <v>50</v>
      </c>
      <c r="F1157">
        <v>9602</v>
      </c>
      <c r="G1157" s="139">
        <v>2010</v>
      </c>
      <c r="H1157" s="306" t="s">
        <v>154</v>
      </c>
      <c r="I1157">
        <v>5</v>
      </c>
    </row>
    <row r="1158" spans="1:9" ht="14.25" customHeight="1">
      <c r="A1158" s="1" t="str">
        <f t="shared" si="17"/>
        <v>LDZ96022010m12</v>
      </c>
      <c r="B1158" s="1">
        <v>81</v>
      </c>
      <c r="C1158" s="210">
        <v>1</v>
      </c>
      <c r="D1158" s="1">
        <v>4</v>
      </c>
      <c r="E1158" t="s">
        <v>50</v>
      </c>
      <c r="F1158">
        <v>9602</v>
      </c>
      <c r="G1158" s="139">
        <v>2010</v>
      </c>
      <c r="H1158" s="306" t="s">
        <v>155</v>
      </c>
      <c r="I1158">
        <v>4</v>
      </c>
    </row>
    <row r="1159" spans="1:9" ht="14.25" customHeight="1">
      <c r="A1159" s="1" t="str">
        <f t="shared" si="17"/>
        <v>LDZ96032010m01</v>
      </c>
      <c r="B1159" s="1">
        <v>49163</v>
      </c>
      <c r="C1159" s="210">
        <v>12</v>
      </c>
      <c r="D1159" s="1">
        <v>4160</v>
      </c>
      <c r="E1159" t="s">
        <v>50</v>
      </c>
      <c r="F1159">
        <v>9603</v>
      </c>
      <c r="G1159" s="139">
        <v>2010</v>
      </c>
      <c r="H1159" s="306" t="s">
        <v>144</v>
      </c>
      <c r="I1159">
        <v>4160</v>
      </c>
    </row>
    <row r="1160" spans="1:9" ht="14.25" customHeight="1">
      <c r="A1160" s="1" t="str">
        <f t="shared" ref="A1160:A1223" si="18">TRIM(E1160&amp;F1160&amp;G1160&amp;H1160)</f>
        <v>LDZ96032010m02</v>
      </c>
      <c r="B1160" s="1">
        <v>49163</v>
      </c>
      <c r="C1160" s="210">
        <v>11</v>
      </c>
      <c r="D1160" s="1">
        <v>4153</v>
      </c>
      <c r="E1160" t="s">
        <v>50</v>
      </c>
      <c r="F1160">
        <v>9603</v>
      </c>
      <c r="G1160" s="139">
        <v>2010</v>
      </c>
      <c r="H1160" s="306" t="s">
        <v>145</v>
      </c>
      <c r="I1160">
        <v>4153</v>
      </c>
    </row>
    <row r="1161" spans="1:9" ht="14.25" customHeight="1">
      <c r="A1161" s="1" t="str">
        <f t="shared" si="18"/>
        <v>LDZ96032010m03</v>
      </c>
      <c r="B1161" s="1">
        <v>49163</v>
      </c>
      <c r="C1161" s="210">
        <v>10</v>
      </c>
      <c r="D1161" s="1">
        <v>3916</v>
      </c>
      <c r="E1161" t="s">
        <v>50</v>
      </c>
      <c r="F1161">
        <v>9603</v>
      </c>
      <c r="G1161" s="139">
        <v>2010</v>
      </c>
      <c r="H1161" s="306" t="s">
        <v>146</v>
      </c>
      <c r="I1161">
        <v>3916</v>
      </c>
    </row>
    <row r="1162" spans="1:9" ht="14.25" customHeight="1">
      <c r="A1162" s="1" t="str">
        <f t="shared" si="18"/>
        <v>LDZ96032010m04</v>
      </c>
      <c r="B1162" s="1">
        <v>49163</v>
      </c>
      <c r="C1162" s="210">
        <v>9</v>
      </c>
      <c r="D1162" s="1">
        <v>4017</v>
      </c>
      <c r="E1162" t="s">
        <v>50</v>
      </c>
      <c r="F1162">
        <v>9603</v>
      </c>
      <c r="G1162" s="139">
        <v>2010</v>
      </c>
      <c r="H1162" s="306" t="s">
        <v>147</v>
      </c>
      <c r="I1162">
        <v>4017</v>
      </c>
    </row>
    <row r="1163" spans="1:9" ht="14.25" customHeight="1">
      <c r="A1163" s="1" t="str">
        <f t="shared" si="18"/>
        <v>LDZ96032010m05</v>
      </c>
      <c r="B1163" s="1">
        <v>49163</v>
      </c>
      <c r="C1163" s="210">
        <v>8</v>
      </c>
      <c r="D1163" s="1">
        <v>3815</v>
      </c>
      <c r="E1163" t="s">
        <v>50</v>
      </c>
      <c r="F1163">
        <v>9603</v>
      </c>
      <c r="G1163" s="139">
        <v>2010</v>
      </c>
      <c r="H1163" s="306" t="s">
        <v>148</v>
      </c>
      <c r="I1163">
        <v>3815</v>
      </c>
    </row>
    <row r="1164" spans="1:9" ht="14.25" customHeight="1">
      <c r="A1164" s="1" t="str">
        <f t="shared" si="18"/>
        <v>LDZ96032010m06</v>
      </c>
      <c r="B1164" s="1">
        <v>49163</v>
      </c>
      <c r="C1164" s="210">
        <v>7</v>
      </c>
      <c r="D1164" s="1">
        <v>3813</v>
      </c>
      <c r="E1164" t="s">
        <v>50</v>
      </c>
      <c r="F1164">
        <v>9603</v>
      </c>
      <c r="G1164" s="139">
        <v>2010</v>
      </c>
      <c r="H1164" s="306" t="s">
        <v>149</v>
      </c>
      <c r="I1164">
        <v>3813</v>
      </c>
    </row>
    <row r="1165" spans="1:9" ht="14.25" customHeight="1">
      <c r="A1165" s="1" t="str">
        <f t="shared" si="18"/>
        <v>LDZ96032010m07</v>
      </c>
      <c r="B1165" s="1">
        <v>49163</v>
      </c>
      <c r="C1165" s="210">
        <v>6</v>
      </c>
      <c r="D1165" s="1">
        <v>3711</v>
      </c>
      <c r="E1165" t="s">
        <v>50</v>
      </c>
      <c r="F1165">
        <v>9603</v>
      </c>
      <c r="G1165" s="139">
        <v>2010</v>
      </c>
      <c r="H1165" s="306" t="s">
        <v>150</v>
      </c>
      <c r="I1165">
        <v>3711</v>
      </c>
    </row>
    <row r="1166" spans="1:9" ht="14.25" customHeight="1">
      <c r="A1166" s="1" t="str">
        <f t="shared" si="18"/>
        <v>LDZ96032010m08</v>
      </c>
      <c r="B1166" s="1">
        <v>49163</v>
      </c>
      <c r="C1166" s="210">
        <v>5</v>
      </c>
      <c r="D1166" s="1">
        <v>3977</v>
      </c>
      <c r="E1166" t="s">
        <v>50</v>
      </c>
      <c r="F1166">
        <v>9603</v>
      </c>
      <c r="G1166" s="139">
        <v>2010</v>
      </c>
      <c r="H1166" s="306" t="s">
        <v>151</v>
      </c>
      <c r="I1166">
        <v>3977</v>
      </c>
    </row>
    <row r="1167" spans="1:9" ht="14.25" customHeight="1">
      <c r="A1167" s="1" t="str">
        <f t="shared" si="18"/>
        <v>LDZ96032010m09</v>
      </c>
      <c r="B1167" s="1">
        <v>49163</v>
      </c>
      <c r="C1167" s="210">
        <v>4</v>
      </c>
      <c r="D1167" s="1">
        <v>4320</v>
      </c>
      <c r="E1167" t="s">
        <v>50</v>
      </c>
      <c r="F1167">
        <v>9603</v>
      </c>
      <c r="G1167" s="139">
        <v>2010</v>
      </c>
      <c r="H1167" s="306" t="s">
        <v>152</v>
      </c>
      <c r="I1167">
        <v>4320</v>
      </c>
    </row>
    <row r="1168" spans="1:9" ht="14.25" customHeight="1">
      <c r="A1168" s="1" t="str">
        <f t="shared" si="18"/>
        <v>LDZ96032010m10</v>
      </c>
      <c r="B1168" s="1">
        <v>49163</v>
      </c>
      <c r="C1168" s="210">
        <v>3</v>
      </c>
      <c r="D1168" s="1">
        <v>4362</v>
      </c>
      <c r="E1168" t="s">
        <v>50</v>
      </c>
      <c r="F1168">
        <v>9603</v>
      </c>
      <c r="G1168" s="139">
        <v>2010</v>
      </c>
      <c r="H1168" s="306" t="s">
        <v>153</v>
      </c>
      <c r="I1168">
        <v>4362</v>
      </c>
    </row>
    <row r="1169" spans="1:9" ht="14.25" customHeight="1">
      <c r="A1169" s="1" t="str">
        <f t="shared" si="18"/>
        <v>LDZ96032010m11</v>
      </c>
      <c r="B1169" s="1">
        <v>49163</v>
      </c>
      <c r="C1169" s="210">
        <v>2</v>
      </c>
      <c r="D1169" s="1">
        <v>4321</v>
      </c>
      <c r="E1169" t="s">
        <v>50</v>
      </c>
      <c r="F1169">
        <v>9603</v>
      </c>
      <c r="G1169" s="139">
        <v>2010</v>
      </c>
      <c r="H1169" s="306" t="s">
        <v>154</v>
      </c>
      <c r="I1169">
        <v>4321</v>
      </c>
    </row>
    <row r="1170" spans="1:9" ht="14.25" customHeight="1">
      <c r="A1170" s="1" t="str">
        <f t="shared" si="18"/>
        <v>LDZ96032010m12</v>
      </c>
      <c r="B1170" s="1">
        <v>49163</v>
      </c>
      <c r="C1170" s="210">
        <v>1</v>
      </c>
      <c r="D1170" s="1">
        <v>4598</v>
      </c>
      <c r="E1170" t="s">
        <v>50</v>
      </c>
      <c r="F1170">
        <v>9603</v>
      </c>
      <c r="G1170" s="139">
        <v>2010</v>
      </c>
      <c r="H1170" s="306" t="s">
        <v>155</v>
      </c>
      <c r="I1170">
        <v>4598</v>
      </c>
    </row>
    <row r="1171" spans="1:9" ht="14.25" customHeight="1">
      <c r="A1171" s="1" t="str">
        <f t="shared" si="18"/>
        <v>LDZ96042010m01</v>
      </c>
      <c r="B1171" s="1">
        <v>13173</v>
      </c>
      <c r="C1171" s="210">
        <v>12</v>
      </c>
      <c r="D1171" s="1">
        <v>1033</v>
      </c>
      <c r="E1171" t="s">
        <v>50</v>
      </c>
      <c r="F1171">
        <v>9604</v>
      </c>
      <c r="G1171" s="139">
        <v>2010</v>
      </c>
      <c r="H1171" s="306" t="s">
        <v>144</v>
      </c>
      <c r="I1171">
        <v>1033</v>
      </c>
    </row>
    <row r="1172" spans="1:9" ht="14.25" customHeight="1">
      <c r="A1172" s="1" t="str">
        <f t="shared" si="18"/>
        <v>LDZ96042010m02</v>
      </c>
      <c r="B1172" s="1">
        <v>13173</v>
      </c>
      <c r="C1172" s="210">
        <v>11</v>
      </c>
      <c r="D1172" s="1">
        <v>1067</v>
      </c>
      <c r="E1172" t="s">
        <v>50</v>
      </c>
      <c r="F1172">
        <v>9604</v>
      </c>
      <c r="G1172" s="139">
        <v>2010</v>
      </c>
      <c r="H1172" s="306" t="s">
        <v>145</v>
      </c>
      <c r="I1172">
        <v>1067</v>
      </c>
    </row>
    <row r="1173" spans="1:9" ht="14.25" customHeight="1">
      <c r="A1173" s="1" t="str">
        <f t="shared" si="18"/>
        <v>LDZ96042010m03</v>
      </c>
      <c r="B1173" s="1">
        <v>13173</v>
      </c>
      <c r="C1173" s="210">
        <v>10</v>
      </c>
      <c r="D1173" s="1">
        <v>993</v>
      </c>
      <c r="E1173" t="s">
        <v>50</v>
      </c>
      <c r="F1173">
        <v>9604</v>
      </c>
      <c r="G1173" s="139">
        <v>2010</v>
      </c>
      <c r="H1173" s="306" t="s">
        <v>146</v>
      </c>
      <c r="I1173">
        <v>993</v>
      </c>
    </row>
    <row r="1174" spans="1:9" ht="14.25" customHeight="1">
      <c r="A1174" s="1" t="str">
        <f t="shared" si="18"/>
        <v>LDZ96042010m04</v>
      </c>
      <c r="B1174" s="1">
        <v>13173</v>
      </c>
      <c r="C1174" s="210">
        <v>9</v>
      </c>
      <c r="D1174" s="1">
        <v>1059</v>
      </c>
      <c r="E1174" t="s">
        <v>50</v>
      </c>
      <c r="F1174">
        <v>9604</v>
      </c>
      <c r="G1174" s="139">
        <v>2010</v>
      </c>
      <c r="H1174" s="306" t="s">
        <v>147</v>
      </c>
      <c r="I1174">
        <v>1059</v>
      </c>
    </row>
    <row r="1175" spans="1:9" ht="14.25" customHeight="1">
      <c r="A1175" s="1" t="str">
        <f t="shared" si="18"/>
        <v>LDZ96042010m05</v>
      </c>
      <c r="B1175" s="1">
        <v>13173</v>
      </c>
      <c r="C1175" s="210">
        <v>8</v>
      </c>
      <c r="D1175" s="1">
        <v>954</v>
      </c>
      <c r="E1175" t="s">
        <v>50</v>
      </c>
      <c r="F1175">
        <v>9604</v>
      </c>
      <c r="G1175" s="139">
        <v>2010</v>
      </c>
      <c r="H1175" s="306" t="s">
        <v>148</v>
      </c>
      <c r="I1175">
        <v>954</v>
      </c>
    </row>
    <row r="1176" spans="1:9" ht="14.25" customHeight="1">
      <c r="A1176" s="1" t="str">
        <f t="shared" si="18"/>
        <v>LDZ96042010m06</v>
      </c>
      <c r="B1176" s="1">
        <v>13173</v>
      </c>
      <c r="C1176" s="210">
        <v>7</v>
      </c>
      <c r="D1176" s="1">
        <v>1035</v>
      </c>
      <c r="E1176" t="s">
        <v>50</v>
      </c>
      <c r="F1176">
        <v>9604</v>
      </c>
      <c r="G1176" s="139">
        <v>2010</v>
      </c>
      <c r="H1176" s="306" t="s">
        <v>149</v>
      </c>
      <c r="I1176">
        <v>1035</v>
      </c>
    </row>
    <row r="1177" spans="1:9" ht="14.25" customHeight="1">
      <c r="A1177" s="1" t="str">
        <f t="shared" si="18"/>
        <v>LDZ96042010m07</v>
      </c>
      <c r="B1177" s="1">
        <v>13173</v>
      </c>
      <c r="C1177" s="210">
        <v>6</v>
      </c>
      <c r="D1177" s="1">
        <v>1086</v>
      </c>
      <c r="E1177" t="s">
        <v>50</v>
      </c>
      <c r="F1177">
        <v>9604</v>
      </c>
      <c r="G1177" s="139">
        <v>2010</v>
      </c>
      <c r="H1177" s="306" t="s">
        <v>150</v>
      </c>
      <c r="I1177">
        <v>1086</v>
      </c>
    </row>
    <row r="1178" spans="1:9" ht="14.25" customHeight="1">
      <c r="A1178" s="1" t="str">
        <f t="shared" si="18"/>
        <v>LDZ96042010m08</v>
      </c>
      <c r="B1178" s="1">
        <v>13173</v>
      </c>
      <c r="C1178" s="210">
        <v>5</v>
      </c>
      <c r="D1178" s="1">
        <v>1134</v>
      </c>
      <c r="E1178" t="s">
        <v>50</v>
      </c>
      <c r="F1178">
        <v>9604</v>
      </c>
      <c r="G1178" s="139">
        <v>2010</v>
      </c>
      <c r="H1178" s="306" t="s">
        <v>151</v>
      </c>
      <c r="I1178">
        <v>1134</v>
      </c>
    </row>
    <row r="1179" spans="1:9" ht="14.25" customHeight="1">
      <c r="A1179" s="1" t="str">
        <f t="shared" si="18"/>
        <v>LDZ96042010m09</v>
      </c>
      <c r="B1179" s="1">
        <v>13173</v>
      </c>
      <c r="C1179" s="210">
        <v>4</v>
      </c>
      <c r="D1179" s="1">
        <v>1150</v>
      </c>
      <c r="E1179" t="s">
        <v>50</v>
      </c>
      <c r="F1179">
        <v>9604</v>
      </c>
      <c r="G1179" s="139">
        <v>2010</v>
      </c>
      <c r="H1179" s="306" t="s">
        <v>152</v>
      </c>
      <c r="I1179">
        <v>1150</v>
      </c>
    </row>
    <row r="1180" spans="1:9" ht="14.25" customHeight="1">
      <c r="A1180" s="1" t="str">
        <f t="shared" si="18"/>
        <v>LDZ96042010m10</v>
      </c>
      <c r="B1180" s="1">
        <v>13173</v>
      </c>
      <c r="C1180" s="210">
        <v>3</v>
      </c>
      <c r="D1180" s="1">
        <v>1258</v>
      </c>
      <c r="E1180" t="s">
        <v>50</v>
      </c>
      <c r="F1180">
        <v>9604</v>
      </c>
      <c r="G1180" s="139">
        <v>2010</v>
      </c>
      <c r="H1180" s="306" t="s">
        <v>153</v>
      </c>
      <c r="I1180">
        <v>1258</v>
      </c>
    </row>
    <row r="1181" spans="1:9" ht="14.25" customHeight="1">
      <c r="A1181" s="1" t="str">
        <f t="shared" si="18"/>
        <v>LDZ96042010m11</v>
      </c>
      <c r="B1181" s="1">
        <v>13173</v>
      </c>
      <c r="C1181" s="210">
        <v>2</v>
      </c>
      <c r="D1181" s="1">
        <v>1210</v>
      </c>
      <c r="E1181" t="s">
        <v>50</v>
      </c>
      <c r="F1181">
        <v>9604</v>
      </c>
      <c r="G1181" s="139">
        <v>2010</v>
      </c>
      <c r="H1181" s="306" t="s">
        <v>154</v>
      </c>
      <c r="I1181">
        <v>1210</v>
      </c>
    </row>
    <row r="1182" spans="1:9" ht="14.25" customHeight="1">
      <c r="A1182" s="1" t="str">
        <f t="shared" si="18"/>
        <v>LDZ96042010m12</v>
      </c>
      <c r="B1182" s="1">
        <v>13173</v>
      </c>
      <c r="C1182" s="210">
        <v>1</v>
      </c>
      <c r="D1182" s="1">
        <v>1194</v>
      </c>
      <c r="E1182" t="s">
        <v>50</v>
      </c>
      <c r="F1182">
        <v>9604</v>
      </c>
      <c r="G1182" s="139">
        <v>2010</v>
      </c>
      <c r="H1182" s="306" t="s">
        <v>155</v>
      </c>
      <c r="I1182">
        <v>1194</v>
      </c>
    </row>
    <row r="1183" spans="1:9" ht="14.25" customHeight="1">
      <c r="A1183" s="1" t="str">
        <f t="shared" si="18"/>
        <v>LDZ96052010m01</v>
      </c>
      <c r="B1183" s="1">
        <v>47903</v>
      </c>
      <c r="C1183" s="210">
        <v>12</v>
      </c>
      <c r="D1183" s="1">
        <v>4084</v>
      </c>
      <c r="E1183" t="s">
        <v>50</v>
      </c>
      <c r="F1183">
        <v>9605</v>
      </c>
      <c r="G1183" s="139">
        <v>2010</v>
      </c>
      <c r="H1183" s="306" t="s">
        <v>144</v>
      </c>
      <c r="I1183">
        <v>4084</v>
      </c>
    </row>
    <row r="1184" spans="1:9" ht="14.25" customHeight="1">
      <c r="A1184" s="1" t="str">
        <f t="shared" si="18"/>
        <v>LDZ96052010m02</v>
      </c>
      <c r="B1184" s="1">
        <v>47903</v>
      </c>
      <c r="C1184" s="210">
        <v>11</v>
      </c>
      <c r="D1184" s="1">
        <v>4086</v>
      </c>
      <c r="E1184" t="s">
        <v>50</v>
      </c>
      <c r="F1184">
        <v>9605</v>
      </c>
      <c r="G1184" s="139">
        <v>2010</v>
      </c>
      <c r="H1184" s="306" t="s">
        <v>145</v>
      </c>
      <c r="I1184">
        <v>4086</v>
      </c>
    </row>
    <row r="1185" spans="1:9" ht="14.25" customHeight="1">
      <c r="A1185" s="1" t="str">
        <f t="shared" si="18"/>
        <v>LDZ96052010m03</v>
      </c>
      <c r="B1185" s="1">
        <v>47903</v>
      </c>
      <c r="C1185" s="210">
        <v>10</v>
      </c>
      <c r="D1185" s="1">
        <v>3793</v>
      </c>
      <c r="E1185" t="s">
        <v>50</v>
      </c>
      <c r="F1185">
        <v>9605</v>
      </c>
      <c r="G1185" s="139">
        <v>2010</v>
      </c>
      <c r="H1185" s="306" t="s">
        <v>146</v>
      </c>
      <c r="I1185">
        <v>3793</v>
      </c>
    </row>
    <row r="1186" spans="1:9" ht="14.25" customHeight="1">
      <c r="A1186" s="1" t="str">
        <f t="shared" si="18"/>
        <v>LDZ96052010m04</v>
      </c>
      <c r="B1186" s="1">
        <v>47903</v>
      </c>
      <c r="C1186" s="210">
        <v>9</v>
      </c>
      <c r="D1186" s="1">
        <v>3866</v>
      </c>
      <c r="E1186" t="s">
        <v>50</v>
      </c>
      <c r="F1186">
        <v>9605</v>
      </c>
      <c r="G1186" s="139">
        <v>2010</v>
      </c>
      <c r="H1186" s="306" t="s">
        <v>147</v>
      </c>
      <c r="I1186">
        <v>3866</v>
      </c>
    </row>
    <row r="1187" spans="1:9" ht="14.25" customHeight="1">
      <c r="A1187" s="1" t="str">
        <f t="shared" si="18"/>
        <v>LDZ96052010m05</v>
      </c>
      <c r="B1187" s="1">
        <v>47903</v>
      </c>
      <c r="C1187" s="210">
        <v>8</v>
      </c>
      <c r="D1187" s="1">
        <v>3638</v>
      </c>
      <c r="E1187" t="s">
        <v>50</v>
      </c>
      <c r="F1187">
        <v>9605</v>
      </c>
      <c r="G1187" s="139">
        <v>2010</v>
      </c>
      <c r="H1187" s="306" t="s">
        <v>148</v>
      </c>
      <c r="I1187">
        <v>3638</v>
      </c>
    </row>
    <row r="1188" spans="1:9" ht="14.25" customHeight="1">
      <c r="A1188" s="1" t="str">
        <f t="shared" si="18"/>
        <v>LDZ96052010m06</v>
      </c>
      <c r="B1188" s="1">
        <v>47903</v>
      </c>
      <c r="C1188" s="210">
        <v>7</v>
      </c>
      <c r="D1188" s="1">
        <v>3706</v>
      </c>
      <c r="E1188" t="s">
        <v>50</v>
      </c>
      <c r="F1188">
        <v>9605</v>
      </c>
      <c r="G1188" s="139">
        <v>2010</v>
      </c>
      <c r="H1188" s="306" t="s">
        <v>149</v>
      </c>
      <c r="I1188">
        <v>3706</v>
      </c>
    </row>
    <row r="1189" spans="1:9" ht="14.25" customHeight="1">
      <c r="A1189" s="1" t="str">
        <f t="shared" si="18"/>
        <v>LDZ96052010m07</v>
      </c>
      <c r="B1189" s="1">
        <v>47903</v>
      </c>
      <c r="C1189" s="210">
        <v>6</v>
      </c>
      <c r="D1189" s="1">
        <v>3629</v>
      </c>
      <c r="E1189" t="s">
        <v>50</v>
      </c>
      <c r="F1189">
        <v>9605</v>
      </c>
      <c r="G1189" s="139">
        <v>2010</v>
      </c>
      <c r="H1189" s="306" t="s">
        <v>150</v>
      </c>
      <c r="I1189">
        <v>3629</v>
      </c>
    </row>
    <row r="1190" spans="1:9" ht="14.25" customHeight="1">
      <c r="A1190" s="1" t="str">
        <f t="shared" si="18"/>
        <v>LDZ96052010m08</v>
      </c>
      <c r="B1190" s="1">
        <v>47903</v>
      </c>
      <c r="C1190" s="210">
        <v>5</v>
      </c>
      <c r="D1190" s="1">
        <v>3895</v>
      </c>
      <c r="E1190" t="s">
        <v>50</v>
      </c>
      <c r="F1190">
        <v>9605</v>
      </c>
      <c r="G1190" s="139">
        <v>2010</v>
      </c>
      <c r="H1190" s="306" t="s">
        <v>151</v>
      </c>
      <c r="I1190">
        <v>3895</v>
      </c>
    </row>
    <row r="1191" spans="1:9" ht="14.25" customHeight="1">
      <c r="A1191" s="1" t="str">
        <f t="shared" si="18"/>
        <v>LDZ96052010m09</v>
      </c>
      <c r="B1191" s="1">
        <v>47903</v>
      </c>
      <c r="C1191" s="210">
        <v>4</v>
      </c>
      <c r="D1191" s="1">
        <v>4229</v>
      </c>
      <c r="E1191" t="s">
        <v>50</v>
      </c>
      <c r="F1191">
        <v>9605</v>
      </c>
      <c r="G1191" s="139">
        <v>2010</v>
      </c>
      <c r="H1191" s="306" t="s">
        <v>152</v>
      </c>
      <c r="I1191">
        <v>4229</v>
      </c>
    </row>
    <row r="1192" spans="1:9" ht="14.25" customHeight="1">
      <c r="A1192" s="1" t="str">
        <f t="shared" si="18"/>
        <v>LDZ96052010m10</v>
      </c>
      <c r="B1192" s="1">
        <v>47903</v>
      </c>
      <c r="C1192" s="210">
        <v>3</v>
      </c>
      <c r="D1192" s="1">
        <v>4279</v>
      </c>
      <c r="E1192" t="s">
        <v>50</v>
      </c>
      <c r="F1192">
        <v>9605</v>
      </c>
      <c r="G1192" s="139">
        <v>2010</v>
      </c>
      <c r="H1192" s="306" t="s">
        <v>153</v>
      </c>
      <c r="I1192">
        <v>4279</v>
      </c>
    </row>
    <row r="1193" spans="1:9" ht="14.25" customHeight="1">
      <c r="A1193" s="1" t="str">
        <f t="shared" si="18"/>
        <v>LDZ96052010m11</v>
      </c>
      <c r="B1193" s="1">
        <v>47903</v>
      </c>
      <c r="C1193" s="210">
        <v>2</v>
      </c>
      <c r="D1193" s="1">
        <v>4198</v>
      </c>
      <c r="E1193" t="s">
        <v>50</v>
      </c>
      <c r="F1193">
        <v>9605</v>
      </c>
      <c r="G1193" s="139">
        <v>2010</v>
      </c>
      <c r="H1193" s="306" t="s">
        <v>154</v>
      </c>
      <c r="I1193">
        <v>4198</v>
      </c>
    </row>
    <row r="1194" spans="1:9" ht="14.25" customHeight="1">
      <c r="A1194" s="1" t="str">
        <f t="shared" si="18"/>
        <v>LDZ96052010m12</v>
      </c>
      <c r="B1194" s="1">
        <v>47903</v>
      </c>
      <c r="C1194" s="210">
        <v>1</v>
      </c>
      <c r="D1194" s="1">
        <v>4500</v>
      </c>
      <c r="E1194" t="s">
        <v>50</v>
      </c>
      <c r="F1194">
        <v>9605</v>
      </c>
      <c r="G1194" s="139">
        <v>2010</v>
      </c>
      <c r="H1194" s="306" t="s">
        <v>155</v>
      </c>
      <c r="I1194">
        <v>4500</v>
      </c>
    </row>
    <row r="1195" spans="1:9" ht="14.25" customHeight="1">
      <c r="A1195" s="1" t="str">
        <f t="shared" si="18"/>
        <v>LDZ96062010m01</v>
      </c>
      <c r="B1195" s="1">
        <v>12882</v>
      </c>
      <c r="C1195" s="210">
        <v>12</v>
      </c>
      <c r="D1195" s="1">
        <v>1015</v>
      </c>
      <c r="E1195" t="s">
        <v>50</v>
      </c>
      <c r="F1195">
        <v>9606</v>
      </c>
      <c r="G1195" s="139">
        <v>2010</v>
      </c>
      <c r="H1195" s="306" t="s">
        <v>144</v>
      </c>
      <c r="I1195">
        <v>1015</v>
      </c>
    </row>
    <row r="1196" spans="1:9" ht="14.25" customHeight="1">
      <c r="A1196" s="1" t="str">
        <f t="shared" si="18"/>
        <v>LDZ96062010m02</v>
      </c>
      <c r="B1196" s="1">
        <v>12882</v>
      </c>
      <c r="C1196" s="210">
        <v>11</v>
      </c>
      <c r="D1196" s="1">
        <v>1051</v>
      </c>
      <c r="E1196" t="s">
        <v>50</v>
      </c>
      <c r="F1196">
        <v>9606</v>
      </c>
      <c r="G1196" s="139">
        <v>2010</v>
      </c>
      <c r="H1196" s="306" t="s">
        <v>145</v>
      </c>
      <c r="I1196">
        <v>1051</v>
      </c>
    </row>
    <row r="1197" spans="1:9" ht="14.25" customHeight="1">
      <c r="A1197" s="1" t="str">
        <f t="shared" si="18"/>
        <v>LDZ96062010m03</v>
      </c>
      <c r="B1197" s="1">
        <v>12882</v>
      </c>
      <c r="C1197" s="210">
        <v>10</v>
      </c>
      <c r="D1197" s="1">
        <v>963</v>
      </c>
      <c r="E1197" t="s">
        <v>50</v>
      </c>
      <c r="F1197">
        <v>9606</v>
      </c>
      <c r="G1197" s="139">
        <v>2010</v>
      </c>
      <c r="H1197" s="306" t="s">
        <v>146</v>
      </c>
      <c r="I1197">
        <v>963</v>
      </c>
    </row>
    <row r="1198" spans="1:9" ht="14.25" customHeight="1">
      <c r="A1198" s="1" t="str">
        <f t="shared" si="18"/>
        <v>LDZ96062010m04</v>
      </c>
      <c r="B1198" s="1">
        <v>12882</v>
      </c>
      <c r="C1198" s="210">
        <v>9</v>
      </c>
      <c r="D1198" s="1">
        <v>1025</v>
      </c>
      <c r="E1198" t="s">
        <v>50</v>
      </c>
      <c r="F1198">
        <v>9606</v>
      </c>
      <c r="G1198" s="139">
        <v>2010</v>
      </c>
      <c r="H1198" s="306" t="s">
        <v>147</v>
      </c>
      <c r="I1198">
        <v>1025</v>
      </c>
    </row>
    <row r="1199" spans="1:9" ht="14.25" customHeight="1">
      <c r="A1199" s="1" t="str">
        <f t="shared" si="18"/>
        <v>LDZ96062010m05</v>
      </c>
      <c r="B1199" s="1">
        <v>12882</v>
      </c>
      <c r="C1199" s="210">
        <v>8</v>
      </c>
      <c r="D1199" s="1">
        <v>914</v>
      </c>
      <c r="E1199" t="s">
        <v>50</v>
      </c>
      <c r="F1199">
        <v>9606</v>
      </c>
      <c r="G1199" s="139">
        <v>2010</v>
      </c>
      <c r="H1199" s="306" t="s">
        <v>148</v>
      </c>
      <c r="I1199">
        <v>914</v>
      </c>
    </row>
    <row r="1200" spans="1:9" ht="14.25" customHeight="1">
      <c r="A1200" s="1" t="str">
        <f t="shared" si="18"/>
        <v>LDZ96062010m06</v>
      </c>
      <c r="B1200" s="1">
        <v>12882</v>
      </c>
      <c r="C1200" s="210">
        <v>7</v>
      </c>
      <c r="D1200" s="1">
        <v>1010</v>
      </c>
      <c r="E1200" t="s">
        <v>50</v>
      </c>
      <c r="F1200">
        <v>9606</v>
      </c>
      <c r="G1200" s="139">
        <v>2010</v>
      </c>
      <c r="H1200" s="306" t="s">
        <v>149</v>
      </c>
      <c r="I1200">
        <v>1010</v>
      </c>
    </row>
    <row r="1201" spans="1:9" ht="14.25" customHeight="1">
      <c r="A1201" s="1" t="str">
        <f t="shared" si="18"/>
        <v>LDZ96062010m07</v>
      </c>
      <c r="B1201" s="1">
        <v>12882</v>
      </c>
      <c r="C1201" s="210">
        <v>6</v>
      </c>
      <c r="D1201" s="1">
        <v>1066</v>
      </c>
      <c r="E1201" t="s">
        <v>50</v>
      </c>
      <c r="F1201">
        <v>9606</v>
      </c>
      <c r="G1201" s="139">
        <v>2010</v>
      </c>
      <c r="H1201" s="306" t="s">
        <v>150</v>
      </c>
      <c r="I1201">
        <v>1066</v>
      </c>
    </row>
    <row r="1202" spans="1:9" ht="14.25" customHeight="1">
      <c r="A1202" s="1" t="str">
        <f t="shared" si="18"/>
        <v>LDZ96062010m08</v>
      </c>
      <c r="B1202" s="1">
        <v>12882</v>
      </c>
      <c r="C1202" s="210">
        <v>5</v>
      </c>
      <c r="D1202" s="1">
        <v>1114</v>
      </c>
      <c r="E1202" t="s">
        <v>50</v>
      </c>
      <c r="F1202">
        <v>9606</v>
      </c>
      <c r="G1202" s="139">
        <v>2010</v>
      </c>
      <c r="H1202" s="306" t="s">
        <v>151</v>
      </c>
      <c r="I1202">
        <v>1114</v>
      </c>
    </row>
    <row r="1203" spans="1:9" ht="14.25" customHeight="1">
      <c r="A1203" s="1" t="str">
        <f t="shared" si="18"/>
        <v>LDZ96062010m09</v>
      </c>
      <c r="B1203" s="1">
        <v>12882</v>
      </c>
      <c r="C1203" s="210">
        <v>4</v>
      </c>
      <c r="D1203" s="1">
        <v>1130</v>
      </c>
      <c r="E1203" t="s">
        <v>50</v>
      </c>
      <c r="F1203">
        <v>9606</v>
      </c>
      <c r="G1203" s="139">
        <v>2010</v>
      </c>
      <c r="H1203" s="306" t="s">
        <v>152</v>
      </c>
      <c r="I1203">
        <v>1130</v>
      </c>
    </row>
    <row r="1204" spans="1:9" ht="14.25" customHeight="1">
      <c r="A1204" s="1" t="str">
        <f t="shared" si="18"/>
        <v>LDZ96062010m10</v>
      </c>
      <c r="B1204" s="1">
        <v>12882</v>
      </c>
      <c r="C1204" s="210">
        <v>3</v>
      </c>
      <c r="D1204" s="1">
        <v>1238</v>
      </c>
      <c r="E1204" t="s">
        <v>50</v>
      </c>
      <c r="F1204">
        <v>9606</v>
      </c>
      <c r="G1204" s="139">
        <v>2010</v>
      </c>
      <c r="H1204" s="306" t="s">
        <v>153</v>
      </c>
      <c r="I1204">
        <v>1238</v>
      </c>
    </row>
    <row r="1205" spans="1:9" ht="14.25" customHeight="1">
      <c r="A1205" s="1" t="str">
        <f t="shared" si="18"/>
        <v>LDZ96062010m11</v>
      </c>
      <c r="B1205" s="1">
        <v>12882</v>
      </c>
      <c r="C1205" s="210">
        <v>2</v>
      </c>
      <c r="D1205" s="1">
        <v>1184</v>
      </c>
      <c r="E1205" t="s">
        <v>50</v>
      </c>
      <c r="F1205">
        <v>9606</v>
      </c>
      <c r="G1205" s="139">
        <v>2010</v>
      </c>
      <c r="H1205" s="306" t="s">
        <v>154</v>
      </c>
      <c r="I1205">
        <v>1184</v>
      </c>
    </row>
    <row r="1206" spans="1:9" ht="14.25" customHeight="1">
      <c r="A1206" s="1" t="str">
        <f t="shared" si="18"/>
        <v>LDZ96062010m12</v>
      </c>
      <c r="B1206" s="1">
        <v>12882</v>
      </c>
      <c r="C1206" s="210">
        <v>1</v>
      </c>
      <c r="D1206" s="1">
        <v>1172</v>
      </c>
      <c r="E1206" t="s">
        <v>50</v>
      </c>
      <c r="F1206">
        <v>9606</v>
      </c>
      <c r="G1206" s="139">
        <v>2010</v>
      </c>
      <c r="H1206" s="306" t="s">
        <v>155</v>
      </c>
      <c r="I1206">
        <v>1172</v>
      </c>
    </row>
    <row r="1207" spans="1:9" ht="14.25" customHeight="1">
      <c r="A1207" s="1" t="str">
        <f t="shared" si="18"/>
        <v>LG96012010m01</v>
      </c>
      <c r="B1207" s="1">
        <v>4362.97</v>
      </c>
      <c r="C1207" s="210">
        <v>12</v>
      </c>
      <c r="D1207" s="1">
        <v>344</v>
      </c>
      <c r="E1207" t="s">
        <v>51</v>
      </c>
      <c r="F1207">
        <v>9601</v>
      </c>
      <c r="G1207" s="139">
        <v>2010</v>
      </c>
      <c r="H1207" s="306" t="s">
        <v>144</v>
      </c>
      <c r="I1207">
        <v>344</v>
      </c>
    </row>
    <row r="1208" spans="1:9" ht="14.25" customHeight="1">
      <c r="A1208" s="1" t="str">
        <f t="shared" si="18"/>
        <v>LG96012010m02</v>
      </c>
      <c r="B1208" s="1">
        <v>4362.97</v>
      </c>
      <c r="C1208" s="210">
        <v>11</v>
      </c>
      <c r="D1208" s="1">
        <v>357.73</v>
      </c>
      <c r="E1208" t="s">
        <v>51</v>
      </c>
      <c r="F1208">
        <v>9601</v>
      </c>
      <c r="G1208" s="139">
        <v>2010</v>
      </c>
      <c r="H1208" s="306" t="s">
        <v>145</v>
      </c>
      <c r="I1208">
        <v>357.73</v>
      </c>
    </row>
    <row r="1209" spans="1:9" ht="14.25" customHeight="1">
      <c r="A1209" s="1" t="str">
        <f t="shared" si="18"/>
        <v>LG96012010m03</v>
      </c>
      <c r="B1209" s="1">
        <v>4362.97</v>
      </c>
      <c r="C1209" s="210">
        <v>10</v>
      </c>
      <c r="D1209" s="1">
        <v>357.29</v>
      </c>
      <c r="E1209" t="s">
        <v>51</v>
      </c>
      <c r="F1209">
        <v>9601</v>
      </c>
      <c r="G1209" s="139">
        <v>2010</v>
      </c>
      <c r="H1209" s="306" t="s">
        <v>146</v>
      </c>
      <c r="I1209">
        <v>357.29</v>
      </c>
    </row>
    <row r="1210" spans="1:9" ht="14.25" customHeight="1">
      <c r="A1210" s="1" t="str">
        <f t="shared" si="18"/>
        <v>LG96012010m04</v>
      </c>
      <c r="B1210" s="1">
        <v>4362.97</v>
      </c>
      <c r="C1210" s="210">
        <v>9</v>
      </c>
      <c r="D1210" s="1">
        <v>393.69</v>
      </c>
      <c r="E1210" t="s">
        <v>51</v>
      </c>
      <c r="F1210">
        <v>9601</v>
      </c>
      <c r="G1210" s="139">
        <v>2010</v>
      </c>
      <c r="H1210" s="306" t="s">
        <v>147</v>
      </c>
      <c r="I1210">
        <v>393.69</v>
      </c>
    </row>
    <row r="1211" spans="1:9" ht="14.25" customHeight="1">
      <c r="A1211" s="1" t="str">
        <f t="shared" si="18"/>
        <v>LG96012010m05</v>
      </c>
      <c r="B1211" s="1">
        <v>4362.97</v>
      </c>
      <c r="C1211" s="210">
        <v>8</v>
      </c>
      <c r="D1211" s="1">
        <v>412.2</v>
      </c>
      <c r="E1211" t="s">
        <v>51</v>
      </c>
      <c r="F1211">
        <v>9601</v>
      </c>
      <c r="G1211" s="139">
        <v>2010</v>
      </c>
      <c r="H1211" s="306" t="s">
        <v>148</v>
      </c>
      <c r="I1211">
        <v>412.2</v>
      </c>
    </row>
    <row r="1212" spans="1:9" ht="14.25" customHeight="1">
      <c r="A1212" s="1" t="str">
        <f t="shared" si="18"/>
        <v>LG96012010m06</v>
      </c>
      <c r="B1212" s="1">
        <v>4362.97</v>
      </c>
      <c r="C1212" s="210">
        <v>7</v>
      </c>
      <c r="D1212" s="1">
        <v>442.91</v>
      </c>
      <c r="E1212" t="s">
        <v>51</v>
      </c>
      <c r="F1212">
        <v>9601</v>
      </c>
      <c r="G1212" s="139">
        <v>2010</v>
      </c>
      <c r="H1212" s="306" t="s">
        <v>149</v>
      </c>
      <c r="I1212">
        <v>442.91</v>
      </c>
    </row>
    <row r="1213" spans="1:9" ht="14.25" customHeight="1">
      <c r="A1213" s="1" t="str">
        <f t="shared" si="18"/>
        <v>LG96012010m07</v>
      </c>
      <c r="B1213" s="1">
        <v>4362.97</v>
      </c>
      <c r="C1213" s="210">
        <v>6</v>
      </c>
      <c r="D1213" s="1">
        <v>415.95</v>
      </c>
      <c r="E1213" t="s">
        <v>51</v>
      </c>
      <c r="F1213">
        <v>9601</v>
      </c>
      <c r="G1213" s="139">
        <v>2010</v>
      </c>
      <c r="H1213" s="306" t="s">
        <v>150</v>
      </c>
      <c r="I1213">
        <v>415.95</v>
      </c>
    </row>
    <row r="1214" spans="1:9" ht="14.25" customHeight="1">
      <c r="A1214" s="1" t="str">
        <f t="shared" si="18"/>
        <v>LG96012010m08</v>
      </c>
      <c r="B1214" s="1">
        <v>4362.97</v>
      </c>
      <c r="C1214" s="210">
        <v>5</v>
      </c>
      <c r="D1214" s="1">
        <v>376.28</v>
      </c>
      <c r="E1214" t="s">
        <v>51</v>
      </c>
      <c r="F1214">
        <v>9601</v>
      </c>
      <c r="G1214" s="139">
        <v>2010</v>
      </c>
      <c r="H1214" s="306" t="s">
        <v>151</v>
      </c>
      <c r="I1214">
        <v>376.28</v>
      </c>
    </row>
    <row r="1215" spans="1:9" ht="14.25" customHeight="1">
      <c r="A1215" s="1" t="str">
        <f t="shared" si="18"/>
        <v>LG96012010m09</v>
      </c>
      <c r="B1215" s="1">
        <v>4362.97</v>
      </c>
      <c r="C1215" s="210">
        <v>4</v>
      </c>
      <c r="D1215" s="1">
        <v>337.21</v>
      </c>
      <c r="E1215" t="s">
        <v>51</v>
      </c>
      <c r="F1215">
        <v>9601</v>
      </c>
      <c r="G1215" s="139">
        <v>2010</v>
      </c>
      <c r="H1215" s="306" t="s">
        <v>152</v>
      </c>
      <c r="I1215">
        <v>337.21</v>
      </c>
    </row>
    <row r="1216" spans="1:9" ht="14.25" customHeight="1">
      <c r="A1216" s="1" t="str">
        <f t="shared" si="18"/>
        <v>LG96012010m10</v>
      </c>
      <c r="B1216" s="1">
        <v>4362.97</v>
      </c>
      <c r="C1216" s="210">
        <v>3</v>
      </c>
      <c r="D1216" s="1">
        <v>327.97</v>
      </c>
      <c r="E1216" t="s">
        <v>51</v>
      </c>
      <c r="F1216">
        <v>9601</v>
      </c>
      <c r="G1216" s="139">
        <v>2010</v>
      </c>
      <c r="H1216" s="306" t="s">
        <v>153</v>
      </c>
      <c r="I1216">
        <v>327.97</v>
      </c>
    </row>
    <row r="1217" spans="1:9" ht="14.25" customHeight="1">
      <c r="A1217" s="1" t="str">
        <f t="shared" si="18"/>
        <v>LG96012010m11</v>
      </c>
      <c r="B1217" s="1">
        <v>4362.97</v>
      </c>
      <c r="C1217" s="210">
        <v>2</v>
      </c>
      <c r="D1217" s="1">
        <v>293.05</v>
      </c>
      <c r="E1217" t="s">
        <v>51</v>
      </c>
      <c r="F1217">
        <v>9601</v>
      </c>
      <c r="G1217" s="139">
        <v>2010</v>
      </c>
      <c r="H1217" s="306" t="s">
        <v>154</v>
      </c>
      <c r="I1217">
        <v>293.05</v>
      </c>
    </row>
    <row r="1218" spans="1:9" ht="14.25" customHeight="1">
      <c r="A1218" s="1" t="str">
        <f t="shared" si="18"/>
        <v>LG96012010m12</v>
      </c>
      <c r="B1218" s="1">
        <v>4362.97</v>
      </c>
      <c r="C1218" s="210">
        <v>1</v>
      </c>
      <c r="D1218" s="1">
        <v>304.69</v>
      </c>
      <c r="E1218" t="s">
        <v>51</v>
      </c>
      <c r="F1218">
        <v>9601</v>
      </c>
      <c r="G1218" s="139">
        <v>2010</v>
      </c>
      <c r="H1218" s="306" t="s">
        <v>155</v>
      </c>
      <c r="I1218">
        <v>304.69</v>
      </c>
    </row>
    <row r="1219" spans="1:9" ht="14.25" customHeight="1">
      <c r="A1219" s="1" t="str">
        <f t="shared" si="18"/>
        <v>LG96022010m01</v>
      </c>
      <c r="B1219" s="1">
        <v>373.05999999999995</v>
      </c>
      <c r="C1219" s="210">
        <v>12</v>
      </c>
      <c r="D1219" s="1">
        <v>29.71</v>
      </c>
      <c r="E1219" t="s">
        <v>51</v>
      </c>
      <c r="F1219">
        <v>9602</v>
      </c>
      <c r="G1219" s="139">
        <v>2010</v>
      </c>
      <c r="H1219" s="306" t="s">
        <v>144</v>
      </c>
      <c r="I1219">
        <v>29.71</v>
      </c>
    </row>
    <row r="1220" spans="1:9" ht="14.25" customHeight="1">
      <c r="A1220" s="1" t="str">
        <f t="shared" si="18"/>
        <v>LG96022010m02</v>
      </c>
      <c r="B1220" s="1">
        <v>373.05999999999995</v>
      </c>
      <c r="C1220" s="210">
        <v>11</v>
      </c>
      <c r="D1220" s="1">
        <v>28.3</v>
      </c>
      <c r="E1220" t="s">
        <v>51</v>
      </c>
      <c r="F1220">
        <v>9602</v>
      </c>
      <c r="G1220" s="139">
        <v>2010</v>
      </c>
      <c r="H1220" s="306" t="s">
        <v>145</v>
      </c>
      <c r="I1220">
        <v>28.3</v>
      </c>
    </row>
    <row r="1221" spans="1:9" ht="14.25" customHeight="1">
      <c r="A1221" s="1" t="str">
        <f t="shared" si="18"/>
        <v>LG96022010m03</v>
      </c>
      <c r="B1221" s="1">
        <v>373.05999999999995</v>
      </c>
      <c r="C1221" s="210">
        <v>10</v>
      </c>
      <c r="D1221" s="1">
        <v>29.13</v>
      </c>
      <c r="E1221" t="s">
        <v>51</v>
      </c>
      <c r="F1221">
        <v>9602</v>
      </c>
      <c r="G1221" s="139">
        <v>2010</v>
      </c>
      <c r="H1221" s="306" t="s">
        <v>146</v>
      </c>
      <c r="I1221">
        <v>29.13</v>
      </c>
    </row>
    <row r="1222" spans="1:9" ht="14.25" customHeight="1">
      <c r="A1222" s="1" t="str">
        <f t="shared" si="18"/>
        <v>LG96022010m04</v>
      </c>
      <c r="B1222" s="1">
        <v>373.05999999999995</v>
      </c>
      <c r="C1222" s="210">
        <v>9</v>
      </c>
      <c r="D1222" s="1">
        <v>29.11</v>
      </c>
      <c r="E1222" t="s">
        <v>51</v>
      </c>
      <c r="F1222">
        <v>9602</v>
      </c>
      <c r="G1222" s="139">
        <v>2010</v>
      </c>
      <c r="H1222" s="306" t="s">
        <v>147</v>
      </c>
      <c r="I1222">
        <v>29.11</v>
      </c>
    </row>
    <row r="1223" spans="1:9" ht="14.25" customHeight="1">
      <c r="A1223" s="1" t="str">
        <f t="shared" si="18"/>
        <v>LG96022010m05</v>
      </c>
      <c r="B1223" s="1">
        <v>373.05999999999995</v>
      </c>
      <c r="C1223" s="210">
        <v>8</v>
      </c>
      <c r="D1223" s="1">
        <v>38.01</v>
      </c>
      <c r="E1223" t="s">
        <v>51</v>
      </c>
      <c r="F1223">
        <v>9602</v>
      </c>
      <c r="G1223" s="139">
        <v>2010</v>
      </c>
      <c r="H1223" s="306" t="s">
        <v>148</v>
      </c>
      <c r="I1223">
        <v>38.01</v>
      </c>
    </row>
    <row r="1224" spans="1:9" ht="14.25" customHeight="1">
      <c r="A1224" s="1" t="str">
        <f t="shared" ref="A1224:A1287" si="19">TRIM(E1224&amp;F1224&amp;G1224&amp;H1224)</f>
        <v>LG96022010m06</v>
      </c>
      <c r="B1224" s="1">
        <v>373.05999999999995</v>
      </c>
      <c r="C1224" s="210">
        <v>7</v>
      </c>
      <c r="D1224" s="1">
        <v>48.96</v>
      </c>
      <c r="E1224" t="s">
        <v>51</v>
      </c>
      <c r="F1224">
        <v>9602</v>
      </c>
      <c r="G1224" s="139">
        <v>2010</v>
      </c>
      <c r="H1224" s="306" t="s">
        <v>149</v>
      </c>
      <c r="I1224">
        <v>48.96</v>
      </c>
    </row>
    <row r="1225" spans="1:9" ht="14.25" customHeight="1">
      <c r="A1225" s="1" t="str">
        <f t="shared" si="19"/>
        <v>LG96022010m07</v>
      </c>
      <c r="B1225" s="1">
        <v>373.05999999999995</v>
      </c>
      <c r="C1225" s="210">
        <v>6</v>
      </c>
      <c r="D1225" s="1">
        <v>42.35</v>
      </c>
      <c r="E1225" t="s">
        <v>51</v>
      </c>
      <c r="F1225">
        <v>9602</v>
      </c>
      <c r="G1225" s="139">
        <v>2010</v>
      </c>
      <c r="H1225" s="306" t="s">
        <v>150</v>
      </c>
      <c r="I1225">
        <v>42.35</v>
      </c>
    </row>
    <row r="1226" spans="1:9" ht="14.25" customHeight="1">
      <c r="A1226" s="1" t="str">
        <f t="shared" si="19"/>
        <v>LG96022010m08</v>
      </c>
      <c r="B1226" s="1">
        <v>373.05999999999995</v>
      </c>
      <c r="C1226" s="210">
        <v>5</v>
      </c>
      <c r="D1226" s="1">
        <v>31.7</v>
      </c>
      <c r="E1226" t="s">
        <v>51</v>
      </c>
      <c r="F1226">
        <v>9602</v>
      </c>
      <c r="G1226" s="139">
        <v>2010</v>
      </c>
      <c r="H1226" s="306" t="s">
        <v>151</v>
      </c>
      <c r="I1226">
        <v>31.7</v>
      </c>
    </row>
    <row r="1227" spans="1:9" ht="14.25" customHeight="1">
      <c r="A1227" s="1" t="str">
        <f t="shared" si="19"/>
        <v>LG96022010m09</v>
      </c>
      <c r="B1227" s="1">
        <v>373.05999999999995</v>
      </c>
      <c r="C1227" s="210">
        <v>4</v>
      </c>
      <c r="D1227" s="1">
        <v>27.06</v>
      </c>
      <c r="E1227" t="s">
        <v>51</v>
      </c>
      <c r="F1227">
        <v>9602</v>
      </c>
      <c r="G1227" s="139">
        <v>2010</v>
      </c>
      <c r="H1227" s="306" t="s">
        <v>152</v>
      </c>
      <c r="I1227">
        <v>27.06</v>
      </c>
    </row>
    <row r="1228" spans="1:9" ht="14.25" customHeight="1">
      <c r="A1228" s="1" t="str">
        <f t="shared" si="19"/>
        <v>LG96022010m10</v>
      </c>
      <c r="B1228" s="1">
        <v>373.05999999999995</v>
      </c>
      <c r="C1228" s="210">
        <v>3</v>
      </c>
      <c r="D1228" s="1">
        <v>25.56</v>
      </c>
      <c r="E1228" t="s">
        <v>51</v>
      </c>
      <c r="F1228">
        <v>9602</v>
      </c>
      <c r="G1228" s="139">
        <v>2010</v>
      </c>
      <c r="H1228" s="306" t="s">
        <v>153</v>
      </c>
      <c r="I1228">
        <v>25.56</v>
      </c>
    </row>
    <row r="1229" spans="1:9" ht="14.25" customHeight="1">
      <c r="A1229" s="1" t="str">
        <f t="shared" si="19"/>
        <v>LG96022010m11</v>
      </c>
      <c r="B1229" s="1">
        <v>373.05999999999995</v>
      </c>
      <c r="C1229" s="210">
        <v>2</v>
      </c>
      <c r="D1229" s="1">
        <v>20.83</v>
      </c>
      <c r="E1229" t="s">
        <v>51</v>
      </c>
      <c r="F1229">
        <v>9602</v>
      </c>
      <c r="G1229" s="139">
        <v>2010</v>
      </c>
      <c r="H1229" s="306" t="s">
        <v>154</v>
      </c>
      <c r="I1229">
        <v>20.83</v>
      </c>
    </row>
    <row r="1230" spans="1:9" ht="14.25" customHeight="1">
      <c r="A1230" s="1" t="str">
        <f t="shared" si="19"/>
        <v>LG96022010m12</v>
      </c>
      <c r="B1230" s="1">
        <v>373.05999999999995</v>
      </c>
      <c r="C1230" s="210">
        <v>1</v>
      </c>
      <c r="D1230" s="1">
        <v>22.34</v>
      </c>
      <c r="E1230" t="s">
        <v>51</v>
      </c>
      <c r="F1230">
        <v>9602</v>
      </c>
      <c r="G1230" s="139">
        <v>2010</v>
      </c>
      <c r="H1230" s="306" t="s">
        <v>155</v>
      </c>
      <c r="I1230">
        <v>22.34</v>
      </c>
    </row>
    <row r="1231" spans="1:9" ht="14.25" customHeight="1">
      <c r="A1231" s="1" t="str">
        <f t="shared" si="19"/>
        <v>LG96032010m01</v>
      </c>
      <c r="B1231" s="1">
        <v>48060.71</v>
      </c>
      <c r="C1231" s="210">
        <v>12</v>
      </c>
      <c r="D1231" s="1">
        <v>4196.87</v>
      </c>
      <c r="E1231" t="s">
        <v>51</v>
      </c>
      <c r="F1231">
        <v>9603</v>
      </c>
      <c r="G1231" s="139">
        <v>2010</v>
      </c>
      <c r="H1231" s="306" t="s">
        <v>144</v>
      </c>
      <c r="I1231">
        <v>4196.87</v>
      </c>
    </row>
    <row r="1232" spans="1:9" ht="14.25" customHeight="1">
      <c r="A1232" s="1" t="str">
        <f t="shared" si="19"/>
        <v>LG96032010m02</v>
      </c>
      <c r="B1232" s="1">
        <v>48060.71</v>
      </c>
      <c r="C1232" s="210">
        <v>11</v>
      </c>
      <c r="D1232" s="1">
        <v>4567.3599999999997</v>
      </c>
      <c r="E1232" t="s">
        <v>51</v>
      </c>
      <c r="F1232">
        <v>9603</v>
      </c>
      <c r="G1232" s="139">
        <v>2010</v>
      </c>
      <c r="H1232" s="306" t="s">
        <v>145</v>
      </c>
      <c r="I1232">
        <v>4567.3599999999997</v>
      </c>
    </row>
    <row r="1233" spans="1:9" ht="14.25" customHeight="1">
      <c r="A1233" s="1" t="str">
        <f t="shared" si="19"/>
        <v>LG96032010m03</v>
      </c>
      <c r="B1233" s="1">
        <v>48060.71</v>
      </c>
      <c r="C1233" s="210">
        <v>10</v>
      </c>
      <c r="D1233" s="1">
        <v>4467.1400000000003</v>
      </c>
      <c r="E1233" t="s">
        <v>51</v>
      </c>
      <c r="F1233">
        <v>9603</v>
      </c>
      <c r="G1233" s="139">
        <v>2010</v>
      </c>
      <c r="H1233" s="306" t="s">
        <v>146</v>
      </c>
      <c r="I1233">
        <v>4467.1400000000003</v>
      </c>
    </row>
    <row r="1234" spans="1:9" ht="14.25" customHeight="1">
      <c r="A1234" s="1" t="str">
        <f t="shared" si="19"/>
        <v>LG96032010m04</v>
      </c>
      <c r="B1234" s="1">
        <v>48060.71</v>
      </c>
      <c r="C1234" s="210">
        <v>9</v>
      </c>
      <c r="D1234" s="1">
        <v>4130.46</v>
      </c>
      <c r="E1234" t="s">
        <v>51</v>
      </c>
      <c r="F1234">
        <v>9603</v>
      </c>
      <c r="G1234" s="139">
        <v>2010</v>
      </c>
      <c r="H1234" s="306" t="s">
        <v>147</v>
      </c>
      <c r="I1234">
        <v>4130.46</v>
      </c>
    </row>
    <row r="1235" spans="1:9" ht="14.25" customHeight="1">
      <c r="A1235" s="1" t="str">
        <f t="shared" si="19"/>
        <v>LG96032010m05</v>
      </c>
      <c r="B1235" s="1">
        <v>48060.71</v>
      </c>
      <c r="C1235" s="210">
        <v>8</v>
      </c>
      <c r="D1235" s="1">
        <v>4048.25</v>
      </c>
      <c r="E1235" t="s">
        <v>51</v>
      </c>
      <c r="F1235">
        <v>9603</v>
      </c>
      <c r="G1235" s="139">
        <v>2010</v>
      </c>
      <c r="H1235" s="306" t="s">
        <v>148</v>
      </c>
      <c r="I1235">
        <v>4048.25</v>
      </c>
    </row>
    <row r="1236" spans="1:9" ht="14.25" customHeight="1">
      <c r="A1236" s="1" t="str">
        <f t="shared" si="19"/>
        <v>LG96032010m06</v>
      </c>
      <c r="B1236" s="1">
        <v>48060.71</v>
      </c>
      <c r="C1236" s="210">
        <v>7</v>
      </c>
      <c r="D1236" s="1">
        <v>3616.92</v>
      </c>
      <c r="E1236" t="s">
        <v>51</v>
      </c>
      <c r="F1236">
        <v>9603</v>
      </c>
      <c r="G1236" s="139">
        <v>2010</v>
      </c>
      <c r="H1236" s="306" t="s">
        <v>149</v>
      </c>
      <c r="I1236">
        <v>3616.92</v>
      </c>
    </row>
    <row r="1237" spans="1:9" ht="14.25" customHeight="1">
      <c r="A1237" s="1" t="str">
        <f t="shared" si="19"/>
        <v>LG96032010m07</v>
      </c>
      <c r="B1237" s="1">
        <v>48060.71</v>
      </c>
      <c r="C1237" s="210">
        <v>6</v>
      </c>
      <c r="D1237" s="1">
        <v>3482.05</v>
      </c>
      <c r="E1237" t="s">
        <v>51</v>
      </c>
      <c r="F1237">
        <v>9603</v>
      </c>
      <c r="G1237" s="139">
        <v>2010</v>
      </c>
      <c r="H1237" s="306" t="s">
        <v>150</v>
      </c>
      <c r="I1237">
        <v>3482.05</v>
      </c>
    </row>
    <row r="1238" spans="1:9" ht="14.25" customHeight="1">
      <c r="A1238" s="1" t="str">
        <f t="shared" si="19"/>
        <v>LG96032010m08</v>
      </c>
      <c r="B1238" s="1">
        <v>48060.71</v>
      </c>
      <c r="C1238" s="210">
        <v>5</v>
      </c>
      <c r="D1238" s="1">
        <v>3796.47</v>
      </c>
      <c r="E1238" t="s">
        <v>51</v>
      </c>
      <c r="F1238">
        <v>9603</v>
      </c>
      <c r="G1238" s="139">
        <v>2010</v>
      </c>
      <c r="H1238" s="306" t="s">
        <v>151</v>
      </c>
      <c r="I1238">
        <v>3796.47</v>
      </c>
    </row>
    <row r="1239" spans="1:9" ht="14.25" customHeight="1">
      <c r="A1239" s="1" t="str">
        <f t="shared" si="19"/>
        <v>LG96032010m09</v>
      </c>
      <c r="B1239" s="1">
        <v>48060.71</v>
      </c>
      <c r="C1239" s="210">
        <v>4</v>
      </c>
      <c r="D1239" s="1">
        <v>3912.01</v>
      </c>
      <c r="E1239" t="s">
        <v>51</v>
      </c>
      <c r="F1239">
        <v>9603</v>
      </c>
      <c r="G1239" s="139">
        <v>2010</v>
      </c>
      <c r="H1239" s="306" t="s">
        <v>152</v>
      </c>
      <c r="I1239">
        <v>3912.01</v>
      </c>
    </row>
    <row r="1240" spans="1:9" ht="14.25" customHeight="1">
      <c r="A1240" s="1" t="str">
        <f t="shared" si="19"/>
        <v>LG96032010m10</v>
      </c>
      <c r="B1240" s="1">
        <v>48060.71</v>
      </c>
      <c r="C1240" s="210">
        <v>3</v>
      </c>
      <c r="D1240" s="1">
        <v>3896.39</v>
      </c>
      <c r="E1240" t="s">
        <v>51</v>
      </c>
      <c r="F1240">
        <v>9603</v>
      </c>
      <c r="G1240" s="139">
        <v>2010</v>
      </c>
      <c r="H1240" s="306" t="s">
        <v>153</v>
      </c>
      <c r="I1240">
        <v>3896.39</v>
      </c>
    </row>
    <row r="1241" spans="1:9" ht="14.25" customHeight="1">
      <c r="A1241" s="1" t="str">
        <f t="shared" si="19"/>
        <v>LG96032010m11</v>
      </c>
      <c r="B1241" s="1">
        <v>48060.71</v>
      </c>
      <c r="C1241" s="210">
        <v>2</v>
      </c>
      <c r="D1241" s="1">
        <v>3881.33</v>
      </c>
      <c r="E1241" t="s">
        <v>51</v>
      </c>
      <c r="F1241">
        <v>9603</v>
      </c>
      <c r="G1241" s="139">
        <v>2010</v>
      </c>
      <c r="H1241" s="306" t="s">
        <v>154</v>
      </c>
      <c r="I1241">
        <v>3881.33</v>
      </c>
    </row>
    <row r="1242" spans="1:9" ht="14.25" customHeight="1">
      <c r="A1242" s="1" t="str">
        <f t="shared" si="19"/>
        <v>LG96032010m12</v>
      </c>
      <c r="B1242" s="1">
        <v>48060.71</v>
      </c>
      <c r="C1242" s="210">
        <v>1</v>
      </c>
      <c r="D1242" s="1">
        <v>4065.46</v>
      </c>
      <c r="E1242" t="s">
        <v>51</v>
      </c>
      <c r="F1242">
        <v>9603</v>
      </c>
      <c r="G1242" s="139">
        <v>2010</v>
      </c>
      <c r="H1242" s="306" t="s">
        <v>155</v>
      </c>
      <c r="I1242">
        <v>4065.46</v>
      </c>
    </row>
    <row r="1243" spans="1:9" ht="14.25" customHeight="1">
      <c r="A1243" s="1" t="str">
        <f t="shared" si="19"/>
        <v>LG96042010m01</v>
      </c>
      <c r="B1243" s="1">
        <v>13430.84</v>
      </c>
      <c r="C1243" s="210">
        <v>12</v>
      </c>
      <c r="D1243" s="1">
        <v>1168.8599999999999</v>
      </c>
      <c r="E1243" t="s">
        <v>51</v>
      </c>
      <c r="F1243">
        <v>9604</v>
      </c>
      <c r="G1243" s="139">
        <v>2010</v>
      </c>
      <c r="H1243" s="306" t="s">
        <v>144</v>
      </c>
      <c r="I1243">
        <v>1168.8599999999999</v>
      </c>
    </row>
    <row r="1244" spans="1:9" ht="14.25" customHeight="1">
      <c r="A1244" s="1" t="str">
        <f t="shared" si="19"/>
        <v>LG96042010m02</v>
      </c>
      <c r="B1244" s="1">
        <v>13430.84</v>
      </c>
      <c r="C1244" s="210">
        <v>11</v>
      </c>
      <c r="D1244" s="1">
        <v>1279.1600000000001</v>
      </c>
      <c r="E1244" t="s">
        <v>51</v>
      </c>
      <c r="F1244">
        <v>9604</v>
      </c>
      <c r="G1244" s="139">
        <v>2010</v>
      </c>
      <c r="H1244" s="306" t="s">
        <v>145</v>
      </c>
      <c r="I1244">
        <v>1279.1600000000001</v>
      </c>
    </row>
    <row r="1245" spans="1:9" ht="14.25" customHeight="1">
      <c r="A1245" s="1" t="str">
        <f t="shared" si="19"/>
        <v>LG96042010m03</v>
      </c>
      <c r="B1245" s="1">
        <v>13430.84</v>
      </c>
      <c r="C1245" s="210">
        <v>10</v>
      </c>
      <c r="D1245" s="1">
        <v>1246.94</v>
      </c>
      <c r="E1245" t="s">
        <v>51</v>
      </c>
      <c r="F1245">
        <v>9604</v>
      </c>
      <c r="G1245" s="139">
        <v>2010</v>
      </c>
      <c r="H1245" s="306" t="s">
        <v>146</v>
      </c>
      <c r="I1245">
        <v>1246.94</v>
      </c>
    </row>
    <row r="1246" spans="1:9" ht="14.25" customHeight="1">
      <c r="A1246" s="1" t="str">
        <f t="shared" si="19"/>
        <v>LG96042010m04</v>
      </c>
      <c r="B1246" s="1">
        <v>13430.84</v>
      </c>
      <c r="C1246" s="210">
        <v>9</v>
      </c>
      <c r="D1246" s="1">
        <v>1141.1600000000001</v>
      </c>
      <c r="E1246" t="s">
        <v>51</v>
      </c>
      <c r="F1246">
        <v>9604</v>
      </c>
      <c r="G1246" s="139">
        <v>2010</v>
      </c>
      <c r="H1246" s="306" t="s">
        <v>147</v>
      </c>
      <c r="I1246">
        <v>1141.1600000000001</v>
      </c>
    </row>
    <row r="1247" spans="1:9" ht="14.25" customHeight="1">
      <c r="A1247" s="1" t="str">
        <f t="shared" si="19"/>
        <v>LG96042010m05</v>
      </c>
      <c r="B1247" s="1">
        <v>13430.84</v>
      </c>
      <c r="C1247" s="210">
        <v>8</v>
      </c>
      <c r="D1247" s="1">
        <v>1104.1199999999999</v>
      </c>
      <c r="E1247" t="s">
        <v>51</v>
      </c>
      <c r="F1247">
        <v>9604</v>
      </c>
      <c r="G1247" s="139">
        <v>2010</v>
      </c>
      <c r="H1247" s="306" t="s">
        <v>148</v>
      </c>
      <c r="I1247">
        <v>1104.1199999999999</v>
      </c>
    </row>
    <row r="1248" spans="1:9" ht="14.25" customHeight="1">
      <c r="A1248" s="1" t="str">
        <f t="shared" si="19"/>
        <v>LG96042010m06</v>
      </c>
      <c r="B1248" s="1">
        <v>13430.84</v>
      </c>
      <c r="C1248" s="210">
        <v>7</v>
      </c>
      <c r="D1248" s="1">
        <v>986.51</v>
      </c>
      <c r="E1248" t="s">
        <v>51</v>
      </c>
      <c r="F1248">
        <v>9604</v>
      </c>
      <c r="G1248" s="139">
        <v>2010</v>
      </c>
      <c r="H1248" s="306" t="s">
        <v>149</v>
      </c>
      <c r="I1248">
        <v>986.51</v>
      </c>
    </row>
    <row r="1249" spans="1:9" ht="14.25" customHeight="1">
      <c r="A1249" s="1" t="str">
        <f t="shared" si="19"/>
        <v>LG96042010m07</v>
      </c>
      <c r="B1249" s="1">
        <v>13430.84</v>
      </c>
      <c r="C1249" s="210">
        <v>6</v>
      </c>
      <c r="D1249" s="1">
        <v>945.96</v>
      </c>
      <c r="E1249" t="s">
        <v>51</v>
      </c>
      <c r="F1249">
        <v>9604</v>
      </c>
      <c r="G1249" s="139">
        <v>2010</v>
      </c>
      <c r="H1249" s="306" t="s">
        <v>150</v>
      </c>
      <c r="I1249">
        <v>945.96</v>
      </c>
    </row>
    <row r="1250" spans="1:9" ht="14.25" customHeight="1">
      <c r="A1250" s="1" t="str">
        <f t="shared" si="19"/>
        <v>LG96042010m08</v>
      </c>
      <c r="B1250" s="1">
        <v>13430.84</v>
      </c>
      <c r="C1250" s="210">
        <v>5</v>
      </c>
      <c r="D1250" s="1">
        <v>1071.45</v>
      </c>
      <c r="E1250" t="s">
        <v>51</v>
      </c>
      <c r="F1250">
        <v>9604</v>
      </c>
      <c r="G1250" s="139">
        <v>2010</v>
      </c>
      <c r="H1250" s="306" t="s">
        <v>151</v>
      </c>
      <c r="I1250">
        <v>1071.45</v>
      </c>
    </row>
    <row r="1251" spans="1:9" ht="14.25" customHeight="1">
      <c r="A1251" s="1" t="str">
        <f t="shared" si="19"/>
        <v>LG96042010m09</v>
      </c>
      <c r="B1251" s="1">
        <v>13430.84</v>
      </c>
      <c r="C1251" s="210">
        <v>4</v>
      </c>
      <c r="D1251" s="1">
        <v>1089.24</v>
      </c>
      <c r="E1251" t="s">
        <v>51</v>
      </c>
      <c r="F1251">
        <v>9604</v>
      </c>
      <c r="G1251" s="139">
        <v>2010</v>
      </c>
      <c r="H1251" s="306" t="s">
        <v>152</v>
      </c>
      <c r="I1251">
        <v>1089.24</v>
      </c>
    </row>
    <row r="1252" spans="1:9" ht="14.25" customHeight="1">
      <c r="A1252" s="1" t="str">
        <f t="shared" si="19"/>
        <v>LG96042010m10</v>
      </c>
      <c r="B1252" s="1">
        <v>13430.84</v>
      </c>
      <c r="C1252" s="210">
        <v>3</v>
      </c>
      <c r="D1252" s="1">
        <v>1114.56</v>
      </c>
      <c r="E1252" t="s">
        <v>51</v>
      </c>
      <c r="F1252">
        <v>9604</v>
      </c>
      <c r="G1252" s="139">
        <v>2010</v>
      </c>
      <c r="H1252" s="306" t="s">
        <v>153</v>
      </c>
      <c r="I1252">
        <v>1114.56</v>
      </c>
    </row>
    <row r="1253" spans="1:9" ht="14.25" customHeight="1">
      <c r="A1253" s="1" t="str">
        <f t="shared" si="19"/>
        <v>LG96042010m11</v>
      </c>
      <c r="B1253" s="1">
        <v>13430.84</v>
      </c>
      <c r="C1253" s="210">
        <v>2</v>
      </c>
      <c r="D1253" s="1">
        <v>1111.76</v>
      </c>
      <c r="E1253" t="s">
        <v>51</v>
      </c>
      <c r="F1253">
        <v>9604</v>
      </c>
      <c r="G1253" s="139">
        <v>2010</v>
      </c>
      <c r="H1253" s="306" t="s">
        <v>154</v>
      </c>
      <c r="I1253">
        <v>1111.76</v>
      </c>
    </row>
    <row r="1254" spans="1:9" ht="14.25" customHeight="1">
      <c r="A1254" s="1" t="str">
        <f t="shared" si="19"/>
        <v>LG96042010m12</v>
      </c>
      <c r="B1254" s="1">
        <v>13430.84</v>
      </c>
      <c r="C1254" s="210">
        <v>1</v>
      </c>
      <c r="D1254" s="1">
        <v>1171.1199999999999</v>
      </c>
      <c r="E1254" t="s">
        <v>51</v>
      </c>
      <c r="F1254">
        <v>9604</v>
      </c>
      <c r="G1254" s="139">
        <v>2010</v>
      </c>
      <c r="H1254" s="306" t="s">
        <v>155</v>
      </c>
      <c r="I1254">
        <v>1171.1199999999999</v>
      </c>
    </row>
    <row r="1255" spans="1:9" ht="14.25" customHeight="1">
      <c r="A1255" s="1" t="str">
        <f t="shared" si="19"/>
        <v>LG96052010m01</v>
      </c>
      <c r="B1255" s="1">
        <v>33943.440000000002</v>
      </c>
      <c r="C1255" s="210">
        <v>12</v>
      </c>
      <c r="D1255" s="1">
        <v>2929.23</v>
      </c>
      <c r="E1255" t="s">
        <v>51</v>
      </c>
      <c r="F1255">
        <v>9605</v>
      </c>
      <c r="G1255" s="139">
        <v>2010</v>
      </c>
      <c r="H1255" s="306" t="s">
        <v>144</v>
      </c>
      <c r="I1255">
        <v>2929.23</v>
      </c>
    </row>
    <row r="1256" spans="1:9" ht="14.25" customHeight="1">
      <c r="A1256" s="1" t="str">
        <f t="shared" si="19"/>
        <v>LG96052010m02</v>
      </c>
      <c r="B1256" s="1">
        <v>33943.440000000002</v>
      </c>
      <c r="C1256" s="210">
        <v>11</v>
      </c>
      <c r="D1256" s="1">
        <v>3128.22</v>
      </c>
      <c r="E1256" t="s">
        <v>51</v>
      </c>
      <c r="F1256">
        <v>9605</v>
      </c>
      <c r="G1256" s="139">
        <v>2010</v>
      </c>
      <c r="H1256" s="306" t="s">
        <v>145</v>
      </c>
      <c r="I1256">
        <v>3128.22</v>
      </c>
    </row>
    <row r="1257" spans="1:9" ht="14.25" customHeight="1">
      <c r="A1257" s="1" t="str">
        <f t="shared" si="19"/>
        <v>LG96052010m03</v>
      </c>
      <c r="B1257" s="1">
        <v>33943.440000000002</v>
      </c>
      <c r="C1257" s="210">
        <v>10</v>
      </c>
      <c r="D1257" s="1">
        <v>2950.5</v>
      </c>
      <c r="E1257" t="s">
        <v>51</v>
      </c>
      <c r="F1257">
        <v>9605</v>
      </c>
      <c r="G1257" s="139">
        <v>2010</v>
      </c>
      <c r="H1257" s="306" t="s">
        <v>146</v>
      </c>
      <c r="I1257">
        <v>2950.5</v>
      </c>
    </row>
    <row r="1258" spans="1:9" ht="14.25" customHeight="1">
      <c r="A1258" s="1" t="str">
        <f t="shared" si="19"/>
        <v>LG96052010m04</v>
      </c>
      <c r="B1258" s="1">
        <v>33943.440000000002</v>
      </c>
      <c r="C1258" s="210">
        <v>9</v>
      </c>
      <c r="D1258" s="1">
        <v>2834.53</v>
      </c>
      <c r="E1258" t="s">
        <v>51</v>
      </c>
      <c r="F1258">
        <v>9605</v>
      </c>
      <c r="G1258" s="139">
        <v>2010</v>
      </c>
      <c r="H1258" s="306" t="s">
        <v>147</v>
      </c>
      <c r="I1258">
        <v>2834.53</v>
      </c>
    </row>
    <row r="1259" spans="1:9" ht="14.25" customHeight="1">
      <c r="A1259" s="1" t="str">
        <f t="shared" si="19"/>
        <v>LG96052010m05</v>
      </c>
      <c r="B1259" s="1">
        <v>33943.440000000002</v>
      </c>
      <c r="C1259" s="210">
        <v>8</v>
      </c>
      <c r="D1259" s="1">
        <v>2617.5700000000002</v>
      </c>
      <c r="E1259" t="s">
        <v>51</v>
      </c>
      <c r="F1259">
        <v>9605</v>
      </c>
      <c r="G1259" s="139">
        <v>2010</v>
      </c>
      <c r="H1259" s="306" t="s">
        <v>148</v>
      </c>
      <c r="I1259">
        <v>2617.5700000000002</v>
      </c>
    </row>
    <row r="1260" spans="1:9" ht="14.25" customHeight="1">
      <c r="A1260" s="1" t="str">
        <f t="shared" si="19"/>
        <v>LG96052010m06</v>
      </c>
      <c r="B1260" s="1">
        <v>33943.440000000002</v>
      </c>
      <c r="C1260" s="210">
        <v>7</v>
      </c>
      <c r="D1260" s="1">
        <v>2402.23</v>
      </c>
      <c r="E1260" t="s">
        <v>51</v>
      </c>
      <c r="F1260">
        <v>9605</v>
      </c>
      <c r="G1260" s="139">
        <v>2010</v>
      </c>
      <c r="H1260" s="306" t="s">
        <v>149</v>
      </c>
      <c r="I1260">
        <v>2402.23</v>
      </c>
    </row>
    <row r="1261" spans="1:9" ht="14.25" customHeight="1">
      <c r="A1261" s="1" t="str">
        <f t="shared" si="19"/>
        <v>LG96052010m07</v>
      </c>
      <c r="B1261" s="1">
        <v>33943.440000000002</v>
      </c>
      <c r="C1261" s="210">
        <v>6</v>
      </c>
      <c r="D1261" s="1">
        <v>2358.46</v>
      </c>
      <c r="E1261" t="s">
        <v>51</v>
      </c>
      <c r="F1261">
        <v>9605</v>
      </c>
      <c r="G1261" s="139">
        <v>2010</v>
      </c>
      <c r="H1261" s="306" t="s">
        <v>150</v>
      </c>
      <c r="I1261">
        <v>2358.46</v>
      </c>
    </row>
    <row r="1262" spans="1:9" ht="14.25" customHeight="1">
      <c r="A1262" s="1" t="str">
        <f t="shared" si="19"/>
        <v>LG96052010m08</v>
      </c>
      <c r="B1262" s="1">
        <v>33943.440000000002</v>
      </c>
      <c r="C1262" s="210">
        <v>5</v>
      </c>
      <c r="D1262" s="1">
        <v>2667.89</v>
      </c>
      <c r="E1262" t="s">
        <v>51</v>
      </c>
      <c r="F1262">
        <v>9605</v>
      </c>
      <c r="G1262" s="139">
        <v>2010</v>
      </c>
      <c r="H1262" s="306" t="s">
        <v>151</v>
      </c>
      <c r="I1262">
        <v>2667.89</v>
      </c>
    </row>
    <row r="1263" spans="1:9" ht="14.25" customHeight="1">
      <c r="A1263" s="1" t="str">
        <f t="shared" si="19"/>
        <v>LG96052010m09</v>
      </c>
      <c r="B1263" s="1">
        <v>33943.440000000002</v>
      </c>
      <c r="C1263" s="210">
        <v>4</v>
      </c>
      <c r="D1263" s="1">
        <v>2793.14</v>
      </c>
      <c r="E1263" t="s">
        <v>51</v>
      </c>
      <c r="F1263">
        <v>9605</v>
      </c>
      <c r="G1263" s="139">
        <v>2010</v>
      </c>
      <c r="H1263" s="306" t="s">
        <v>152</v>
      </c>
      <c r="I1263">
        <v>2793.14</v>
      </c>
    </row>
    <row r="1264" spans="1:9" ht="14.25" customHeight="1">
      <c r="A1264" s="1" t="str">
        <f t="shared" si="19"/>
        <v>LG96052010m10</v>
      </c>
      <c r="B1264" s="1">
        <v>33943.440000000002</v>
      </c>
      <c r="C1264" s="210">
        <v>3</v>
      </c>
      <c r="D1264" s="1">
        <v>3106.49</v>
      </c>
      <c r="E1264" t="s">
        <v>51</v>
      </c>
      <c r="F1264">
        <v>9605</v>
      </c>
      <c r="G1264" s="139">
        <v>2010</v>
      </c>
      <c r="H1264" s="306" t="s">
        <v>153</v>
      </c>
      <c r="I1264">
        <v>3106.49</v>
      </c>
    </row>
    <row r="1265" spans="1:9" ht="14.25" customHeight="1">
      <c r="A1265" s="1" t="str">
        <f t="shared" si="19"/>
        <v>LG96052010m11</v>
      </c>
      <c r="B1265" s="1">
        <v>33943.440000000002</v>
      </c>
      <c r="C1265" s="210">
        <v>2</v>
      </c>
      <c r="D1265" s="1">
        <v>3005.64</v>
      </c>
      <c r="E1265" t="s">
        <v>51</v>
      </c>
      <c r="F1265">
        <v>9605</v>
      </c>
      <c r="G1265" s="139">
        <v>2010</v>
      </c>
      <c r="H1265" s="306" t="s">
        <v>154</v>
      </c>
      <c r="I1265">
        <v>3005.64</v>
      </c>
    </row>
    <row r="1266" spans="1:9" ht="14.25" customHeight="1">
      <c r="A1266" s="1" t="str">
        <f t="shared" si="19"/>
        <v>LG96052010m12</v>
      </c>
      <c r="B1266" s="1">
        <v>33943.440000000002</v>
      </c>
      <c r="C1266" s="210">
        <v>1</v>
      </c>
      <c r="D1266" s="1">
        <v>3149.54</v>
      </c>
      <c r="E1266" t="s">
        <v>51</v>
      </c>
      <c r="F1266">
        <v>9605</v>
      </c>
      <c r="G1266" s="139">
        <v>2010</v>
      </c>
      <c r="H1266" s="306" t="s">
        <v>155</v>
      </c>
      <c r="I1266">
        <v>3149.54</v>
      </c>
    </row>
    <row r="1267" spans="1:9" ht="14.25" customHeight="1">
      <c r="A1267" s="1" t="str">
        <f t="shared" si="19"/>
        <v>LG96062010m01</v>
      </c>
      <c r="B1267" s="1">
        <v>10054.44</v>
      </c>
      <c r="C1267" s="210">
        <v>12</v>
      </c>
      <c r="D1267" s="1">
        <v>857.77</v>
      </c>
      <c r="E1267" t="s">
        <v>51</v>
      </c>
      <c r="F1267">
        <v>9606</v>
      </c>
      <c r="G1267" s="139">
        <v>2010</v>
      </c>
      <c r="H1267" s="306" t="s">
        <v>144</v>
      </c>
      <c r="I1267">
        <v>857.77</v>
      </c>
    </row>
    <row r="1268" spans="1:9" ht="14.25" customHeight="1">
      <c r="A1268" s="1" t="str">
        <f t="shared" si="19"/>
        <v>LG96062010m02</v>
      </c>
      <c r="B1268" s="1">
        <v>10054.44</v>
      </c>
      <c r="C1268" s="210">
        <v>11</v>
      </c>
      <c r="D1268" s="1">
        <v>934.65</v>
      </c>
      <c r="E1268" t="s">
        <v>51</v>
      </c>
      <c r="F1268">
        <v>9606</v>
      </c>
      <c r="G1268" s="139">
        <v>2010</v>
      </c>
      <c r="H1268" s="306" t="s">
        <v>145</v>
      </c>
      <c r="I1268">
        <v>934.65</v>
      </c>
    </row>
    <row r="1269" spans="1:9" ht="14.25" customHeight="1">
      <c r="A1269" s="1" t="str">
        <f t="shared" si="19"/>
        <v>LG96062010m03</v>
      </c>
      <c r="B1269" s="1">
        <v>10054.44</v>
      </c>
      <c r="C1269" s="210">
        <v>10</v>
      </c>
      <c r="D1269" s="1">
        <v>883.53</v>
      </c>
      <c r="E1269" t="s">
        <v>51</v>
      </c>
      <c r="F1269">
        <v>9606</v>
      </c>
      <c r="G1269" s="139">
        <v>2010</v>
      </c>
      <c r="H1269" s="306" t="s">
        <v>146</v>
      </c>
      <c r="I1269">
        <v>883.53</v>
      </c>
    </row>
    <row r="1270" spans="1:9" ht="14.25" customHeight="1">
      <c r="A1270" s="1" t="str">
        <f t="shared" si="19"/>
        <v>LG96062010m04</v>
      </c>
      <c r="B1270" s="1">
        <v>10054.44</v>
      </c>
      <c r="C1270" s="210">
        <v>9</v>
      </c>
      <c r="D1270" s="1">
        <v>836.51</v>
      </c>
      <c r="E1270" t="s">
        <v>51</v>
      </c>
      <c r="F1270">
        <v>9606</v>
      </c>
      <c r="G1270" s="139">
        <v>2010</v>
      </c>
      <c r="H1270" s="306" t="s">
        <v>147</v>
      </c>
      <c r="I1270">
        <v>836.51</v>
      </c>
    </row>
    <row r="1271" spans="1:9" ht="14.25" customHeight="1">
      <c r="A1271" s="1" t="str">
        <f t="shared" si="19"/>
        <v>LG96062010m05</v>
      </c>
      <c r="B1271" s="1">
        <v>10054.44</v>
      </c>
      <c r="C1271" s="210">
        <v>8</v>
      </c>
      <c r="D1271" s="1">
        <v>760.68</v>
      </c>
      <c r="E1271" t="s">
        <v>51</v>
      </c>
      <c r="F1271">
        <v>9606</v>
      </c>
      <c r="G1271" s="139">
        <v>2010</v>
      </c>
      <c r="H1271" s="306" t="s">
        <v>148</v>
      </c>
      <c r="I1271">
        <v>760.68</v>
      </c>
    </row>
    <row r="1272" spans="1:9" ht="14.25" customHeight="1">
      <c r="A1272" s="1" t="str">
        <f t="shared" si="19"/>
        <v>LG96062010m06</v>
      </c>
      <c r="B1272" s="1">
        <v>10054.44</v>
      </c>
      <c r="C1272" s="210">
        <v>7</v>
      </c>
      <c r="D1272" s="1">
        <v>697.34</v>
      </c>
      <c r="E1272" t="s">
        <v>51</v>
      </c>
      <c r="F1272">
        <v>9606</v>
      </c>
      <c r="G1272" s="139">
        <v>2010</v>
      </c>
      <c r="H1272" s="306" t="s">
        <v>149</v>
      </c>
      <c r="I1272">
        <v>697.34</v>
      </c>
    </row>
    <row r="1273" spans="1:9" ht="14.25" customHeight="1">
      <c r="A1273" s="1" t="str">
        <f t="shared" si="19"/>
        <v>LG96062010m07</v>
      </c>
      <c r="B1273" s="1">
        <v>10054.44</v>
      </c>
      <c r="C1273" s="210">
        <v>6</v>
      </c>
      <c r="D1273" s="1">
        <v>684.94</v>
      </c>
      <c r="E1273" t="s">
        <v>51</v>
      </c>
      <c r="F1273">
        <v>9606</v>
      </c>
      <c r="G1273" s="139">
        <v>2010</v>
      </c>
      <c r="H1273" s="306" t="s">
        <v>150</v>
      </c>
      <c r="I1273">
        <v>684.94</v>
      </c>
    </row>
    <row r="1274" spans="1:9" ht="14.25" customHeight="1">
      <c r="A1274" s="1" t="str">
        <f t="shared" si="19"/>
        <v>LG96062010m08</v>
      </c>
      <c r="B1274" s="1">
        <v>10054.44</v>
      </c>
      <c r="C1274" s="210">
        <v>5</v>
      </c>
      <c r="D1274" s="1">
        <v>806.61</v>
      </c>
      <c r="E1274" t="s">
        <v>51</v>
      </c>
      <c r="F1274">
        <v>9606</v>
      </c>
      <c r="G1274" s="139">
        <v>2010</v>
      </c>
      <c r="H1274" s="306" t="s">
        <v>151</v>
      </c>
      <c r="I1274">
        <v>806.61</v>
      </c>
    </row>
    <row r="1275" spans="1:9" ht="14.25" customHeight="1">
      <c r="A1275" s="1" t="str">
        <f t="shared" si="19"/>
        <v>LG96062010m09</v>
      </c>
      <c r="B1275" s="1">
        <v>10054.44</v>
      </c>
      <c r="C1275" s="210">
        <v>4</v>
      </c>
      <c r="D1275" s="1">
        <v>820.58</v>
      </c>
      <c r="E1275" t="s">
        <v>51</v>
      </c>
      <c r="F1275">
        <v>9606</v>
      </c>
      <c r="G1275" s="139">
        <v>2010</v>
      </c>
      <c r="H1275" s="306" t="s">
        <v>152</v>
      </c>
      <c r="I1275">
        <v>820.58</v>
      </c>
    </row>
    <row r="1276" spans="1:9" ht="14.25" customHeight="1">
      <c r="A1276" s="1" t="str">
        <f t="shared" si="19"/>
        <v>LG96062010m10</v>
      </c>
      <c r="B1276" s="1">
        <v>10054.44</v>
      </c>
      <c r="C1276" s="210">
        <v>3</v>
      </c>
      <c r="D1276" s="1">
        <v>921.36</v>
      </c>
      <c r="E1276" t="s">
        <v>51</v>
      </c>
      <c r="F1276">
        <v>9606</v>
      </c>
      <c r="G1276" s="139">
        <v>2010</v>
      </c>
      <c r="H1276" s="306" t="s">
        <v>153</v>
      </c>
      <c r="I1276">
        <v>921.36</v>
      </c>
    </row>
    <row r="1277" spans="1:9" ht="14.25" customHeight="1">
      <c r="A1277" s="1" t="str">
        <f t="shared" si="19"/>
        <v>LG96062010m11</v>
      </c>
      <c r="B1277" s="1">
        <v>10054.44</v>
      </c>
      <c r="C1277" s="210">
        <v>2</v>
      </c>
      <c r="D1277" s="1">
        <v>898.94</v>
      </c>
      <c r="E1277" t="s">
        <v>51</v>
      </c>
      <c r="F1277">
        <v>9606</v>
      </c>
      <c r="G1277" s="139">
        <v>2010</v>
      </c>
      <c r="H1277" s="306" t="s">
        <v>154</v>
      </c>
      <c r="I1277">
        <v>898.94</v>
      </c>
    </row>
    <row r="1278" spans="1:9" ht="14.25" customHeight="1">
      <c r="A1278" s="1" t="str">
        <f t="shared" si="19"/>
        <v>LG96062010m12</v>
      </c>
      <c r="B1278" s="1">
        <v>10054.44</v>
      </c>
      <c r="C1278" s="210">
        <v>1</v>
      </c>
      <c r="D1278" s="1">
        <v>951.53</v>
      </c>
      <c r="E1278" t="s">
        <v>51</v>
      </c>
      <c r="F1278">
        <v>9606</v>
      </c>
      <c r="G1278" s="139">
        <v>2010</v>
      </c>
      <c r="H1278" s="306" t="s">
        <v>155</v>
      </c>
      <c r="I1278">
        <v>951.53</v>
      </c>
    </row>
    <row r="1279" spans="1:9" ht="14.25" customHeight="1">
      <c r="A1279" s="1" t="str">
        <f t="shared" si="19"/>
        <v>TRAINOSE96012010m01</v>
      </c>
      <c r="B1279" s="1" t="s">
        <v>9</v>
      </c>
      <c r="C1279" s="210" t="s">
        <v>9</v>
      </c>
      <c r="D1279" s="1" t="s">
        <v>8</v>
      </c>
      <c r="E1279" t="s">
        <v>324</v>
      </c>
      <c r="F1279">
        <v>9601</v>
      </c>
      <c r="G1279" s="139">
        <v>2010</v>
      </c>
      <c r="H1279" s="306" t="s">
        <v>144</v>
      </c>
      <c r="I1279">
        <v>-1</v>
      </c>
    </row>
    <row r="1280" spans="1:9" ht="14.25" customHeight="1">
      <c r="A1280" s="1" t="str">
        <f t="shared" si="19"/>
        <v>TRAINOSE96012010m02</v>
      </c>
      <c r="B1280" s="1" t="s">
        <v>9</v>
      </c>
      <c r="C1280" s="210" t="s">
        <v>9</v>
      </c>
      <c r="D1280" s="1" t="s">
        <v>8</v>
      </c>
      <c r="E1280" t="s">
        <v>324</v>
      </c>
      <c r="F1280">
        <v>9601</v>
      </c>
      <c r="G1280" s="139">
        <v>2010</v>
      </c>
      <c r="H1280" s="306" t="s">
        <v>145</v>
      </c>
      <c r="I1280">
        <v>-1</v>
      </c>
    </row>
    <row r="1281" spans="1:9" ht="14.25" customHeight="1">
      <c r="A1281" s="1" t="str">
        <f t="shared" si="19"/>
        <v>TRAINOSE96012010m03</v>
      </c>
      <c r="B1281" s="1" t="s">
        <v>9</v>
      </c>
      <c r="C1281" s="210" t="s">
        <v>9</v>
      </c>
      <c r="D1281" s="1" t="s">
        <v>8</v>
      </c>
      <c r="E1281" t="s">
        <v>324</v>
      </c>
      <c r="F1281">
        <v>9601</v>
      </c>
      <c r="G1281" s="139">
        <v>2010</v>
      </c>
      <c r="H1281" s="306" t="s">
        <v>146</v>
      </c>
      <c r="I1281">
        <v>-1</v>
      </c>
    </row>
    <row r="1282" spans="1:9" ht="14.25" customHeight="1">
      <c r="A1282" s="1" t="str">
        <f t="shared" si="19"/>
        <v>TRAINOSE96012010m04</v>
      </c>
      <c r="B1282" s="1" t="s">
        <v>9</v>
      </c>
      <c r="C1282" s="210" t="s">
        <v>9</v>
      </c>
      <c r="D1282" s="1" t="s">
        <v>8</v>
      </c>
      <c r="E1282" t="s">
        <v>324</v>
      </c>
      <c r="F1282">
        <v>9601</v>
      </c>
      <c r="G1282" s="139">
        <v>2010</v>
      </c>
      <c r="H1282" s="306" t="s">
        <v>147</v>
      </c>
      <c r="I1282">
        <v>-1</v>
      </c>
    </row>
    <row r="1283" spans="1:9" ht="14.25" customHeight="1">
      <c r="A1283" s="1" t="str">
        <f t="shared" si="19"/>
        <v>TRAINOSE96012010m05</v>
      </c>
      <c r="B1283" s="1" t="s">
        <v>9</v>
      </c>
      <c r="C1283" s="210" t="s">
        <v>9</v>
      </c>
      <c r="D1283" s="1" t="s">
        <v>8</v>
      </c>
      <c r="E1283" t="s">
        <v>324</v>
      </c>
      <c r="F1283">
        <v>9601</v>
      </c>
      <c r="G1283" s="139">
        <v>2010</v>
      </c>
      <c r="H1283" s="306" t="s">
        <v>148</v>
      </c>
      <c r="I1283">
        <v>-1</v>
      </c>
    </row>
    <row r="1284" spans="1:9" ht="14.25" customHeight="1">
      <c r="A1284" s="1" t="str">
        <f t="shared" si="19"/>
        <v>TRAINOSE96012010m06</v>
      </c>
      <c r="B1284" s="1" t="s">
        <v>9</v>
      </c>
      <c r="C1284" s="210" t="s">
        <v>9</v>
      </c>
      <c r="D1284" s="1" t="s">
        <v>8</v>
      </c>
      <c r="E1284" t="s">
        <v>324</v>
      </c>
      <c r="F1284">
        <v>9601</v>
      </c>
      <c r="G1284" s="139">
        <v>2010</v>
      </c>
      <c r="H1284" s="306" t="s">
        <v>149</v>
      </c>
      <c r="I1284">
        <v>-1</v>
      </c>
    </row>
    <row r="1285" spans="1:9" ht="14.25" customHeight="1">
      <c r="A1285" s="1" t="str">
        <f t="shared" si="19"/>
        <v>TRAINOSE96012010m07</v>
      </c>
      <c r="B1285" s="1" t="s">
        <v>9</v>
      </c>
      <c r="C1285" s="210" t="s">
        <v>9</v>
      </c>
      <c r="D1285" s="1" t="s">
        <v>8</v>
      </c>
      <c r="E1285" t="s">
        <v>324</v>
      </c>
      <c r="F1285">
        <v>9601</v>
      </c>
      <c r="G1285" s="139">
        <v>2010</v>
      </c>
      <c r="H1285" s="306" t="s">
        <v>150</v>
      </c>
      <c r="I1285">
        <v>-1</v>
      </c>
    </row>
    <row r="1286" spans="1:9" ht="14.25" customHeight="1">
      <c r="A1286" s="1" t="str">
        <f t="shared" si="19"/>
        <v>TRAINOSE96012010m08</v>
      </c>
      <c r="B1286" s="1" t="s">
        <v>9</v>
      </c>
      <c r="C1286" s="210" t="s">
        <v>9</v>
      </c>
      <c r="D1286" s="1" t="s">
        <v>8</v>
      </c>
      <c r="E1286" t="s">
        <v>324</v>
      </c>
      <c r="F1286">
        <v>9601</v>
      </c>
      <c r="G1286" s="139">
        <v>2010</v>
      </c>
      <c r="H1286" s="306" t="s">
        <v>151</v>
      </c>
      <c r="I1286">
        <v>-1</v>
      </c>
    </row>
    <row r="1287" spans="1:9" ht="14.25" customHeight="1">
      <c r="A1287" s="1" t="str">
        <f t="shared" si="19"/>
        <v>TRAINOSE96012010m09</v>
      </c>
      <c r="B1287" s="1" t="s">
        <v>9</v>
      </c>
      <c r="C1287" s="210" t="s">
        <v>9</v>
      </c>
      <c r="D1287" s="1" t="s">
        <v>8</v>
      </c>
      <c r="E1287" t="s">
        <v>324</v>
      </c>
      <c r="F1287">
        <v>9601</v>
      </c>
      <c r="G1287" s="139">
        <v>2010</v>
      </c>
      <c r="H1287" s="306" t="s">
        <v>152</v>
      </c>
      <c r="I1287">
        <v>-1</v>
      </c>
    </row>
    <row r="1288" spans="1:9" ht="14.25" customHeight="1">
      <c r="A1288" s="1" t="str">
        <f t="shared" ref="A1288:A1351" si="20">TRIM(E1288&amp;F1288&amp;G1288&amp;H1288)</f>
        <v>TRAINOSE96012010m10</v>
      </c>
      <c r="B1288" s="1" t="s">
        <v>9</v>
      </c>
      <c r="C1288" s="210" t="s">
        <v>9</v>
      </c>
      <c r="D1288" s="1" t="s">
        <v>8</v>
      </c>
      <c r="E1288" t="s">
        <v>324</v>
      </c>
      <c r="F1288">
        <v>9601</v>
      </c>
      <c r="G1288" s="139">
        <v>2010</v>
      </c>
      <c r="H1288" s="306" t="s">
        <v>153</v>
      </c>
      <c r="I1288">
        <v>-1</v>
      </c>
    </row>
    <row r="1289" spans="1:9" ht="14.25" customHeight="1">
      <c r="A1289" s="1" t="str">
        <f t="shared" si="20"/>
        <v>TRAINOSE96012010m11</v>
      </c>
      <c r="B1289" s="1" t="s">
        <v>9</v>
      </c>
      <c r="C1289" s="210" t="s">
        <v>9</v>
      </c>
      <c r="D1289" s="1" t="s">
        <v>8</v>
      </c>
      <c r="E1289" t="s">
        <v>324</v>
      </c>
      <c r="F1289">
        <v>9601</v>
      </c>
      <c r="G1289" s="139">
        <v>2010</v>
      </c>
      <c r="H1289" s="306" t="s">
        <v>154</v>
      </c>
      <c r="I1289">
        <v>-1</v>
      </c>
    </row>
    <row r="1290" spans="1:9" ht="14.25" customHeight="1">
      <c r="A1290" s="1" t="str">
        <f t="shared" si="20"/>
        <v>TRAINOSE96012010m12</v>
      </c>
      <c r="B1290" s="1" t="s">
        <v>9</v>
      </c>
      <c r="C1290" s="210" t="s">
        <v>9</v>
      </c>
      <c r="D1290" s="1" t="s">
        <v>8</v>
      </c>
      <c r="E1290" t="s">
        <v>324</v>
      </c>
      <c r="F1290">
        <v>9601</v>
      </c>
      <c r="G1290" s="139">
        <v>2010</v>
      </c>
      <c r="H1290" s="306" t="s">
        <v>155</v>
      </c>
      <c r="I1290">
        <v>-1</v>
      </c>
    </row>
    <row r="1291" spans="1:9" ht="14.25" customHeight="1">
      <c r="A1291" s="1" t="str">
        <f t="shared" si="20"/>
        <v>TRAINOSE96022010m01</v>
      </c>
      <c r="B1291" s="1" t="s">
        <v>9</v>
      </c>
      <c r="C1291" s="210" t="s">
        <v>9</v>
      </c>
      <c r="D1291" s="1" t="s">
        <v>8</v>
      </c>
      <c r="E1291" t="s">
        <v>324</v>
      </c>
      <c r="F1291">
        <v>9602</v>
      </c>
      <c r="G1291" s="139">
        <v>2010</v>
      </c>
      <c r="H1291" s="306" t="s">
        <v>144</v>
      </c>
      <c r="I1291">
        <v>-1</v>
      </c>
    </row>
    <row r="1292" spans="1:9" ht="14.25" customHeight="1">
      <c r="A1292" s="1" t="str">
        <f t="shared" si="20"/>
        <v>TRAINOSE96022010m02</v>
      </c>
      <c r="B1292" s="1" t="s">
        <v>9</v>
      </c>
      <c r="C1292" s="210" t="s">
        <v>9</v>
      </c>
      <c r="D1292" s="1" t="s">
        <v>8</v>
      </c>
      <c r="E1292" t="s">
        <v>324</v>
      </c>
      <c r="F1292">
        <v>9602</v>
      </c>
      <c r="G1292" s="139">
        <v>2010</v>
      </c>
      <c r="H1292" s="306" t="s">
        <v>145</v>
      </c>
      <c r="I1292">
        <v>-1</v>
      </c>
    </row>
    <row r="1293" spans="1:9" ht="14.25" customHeight="1">
      <c r="A1293" s="1" t="str">
        <f t="shared" si="20"/>
        <v>TRAINOSE96022010m03</v>
      </c>
      <c r="B1293" s="1" t="s">
        <v>9</v>
      </c>
      <c r="C1293" s="210" t="s">
        <v>9</v>
      </c>
      <c r="D1293" s="1" t="s">
        <v>8</v>
      </c>
      <c r="E1293" t="s">
        <v>324</v>
      </c>
      <c r="F1293">
        <v>9602</v>
      </c>
      <c r="G1293" s="139">
        <v>2010</v>
      </c>
      <c r="H1293" s="306" t="s">
        <v>146</v>
      </c>
      <c r="I1293">
        <v>-1</v>
      </c>
    </row>
    <row r="1294" spans="1:9" ht="14.25" customHeight="1">
      <c r="A1294" s="1" t="str">
        <f t="shared" si="20"/>
        <v>TRAINOSE96022010m04</v>
      </c>
      <c r="B1294" s="1" t="s">
        <v>9</v>
      </c>
      <c r="C1294" s="210" t="s">
        <v>9</v>
      </c>
      <c r="D1294" s="1" t="s">
        <v>8</v>
      </c>
      <c r="E1294" t="s">
        <v>324</v>
      </c>
      <c r="F1294">
        <v>9602</v>
      </c>
      <c r="G1294" s="139">
        <v>2010</v>
      </c>
      <c r="H1294" s="306" t="s">
        <v>147</v>
      </c>
      <c r="I1294">
        <v>-1</v>
      </c>
    </row>
    <row r="1295" spans="1:9" ht="14.25" customHeight="1">
      <c r="A1295" s="1" t="str">
        <f t="shared" si="20"/>
        <v>TRAINOSE96022010m05</v>
      </c>
      <c r="B1295" s="1" t="s">
        <v>9</v>
      </c>
      <c r="C1295" s="210" t="s">
        <v>9</v>
      </c>
      <c r="D1295" s="1" t="s">
        <v>8</v>
      </c>
      <c r="E1295" t="s">
        <v>324</v>
      </c>
      <c r="F1295">
        <v>9602</v>
      </c>
      <c r="G1295" s="139">
        <v>2010</v>
      </c>
      <c r="H1295" s="306" t="s">
        <v>148</v>
      </c>
      <c r="I1295">
        <v>-1</v>
      </c>
    </row>
    <row r="1296" spans="1:9" ht="14.25" customHeight="1">
      <c r="A1296" s="1" t="str">
        <f t="shared" si="20"/>
        <v>TRAINOSE96022010m06</v>
      </c>
      <c r="B1296" s="1" t="s">
        <v>9</v>
      </c>
      <c r="C1296" s="210" t="s">
        <v>9</v>
      </c>
      <c r="D1296" s="1" t="s">
        <v>8</v>
      </c>
      <c r="E1296" t="s">
        <v>324</v>
      </c>
      <c r="F1296">
        <v>9602</v>
      </c>
      <c r="G1296" s="139">
        <v>2010</v>
      </c>
      <c r="H1296" s="306" t="s">
        <v>149</v>
      </c>
      <c r="I1296">
        <v>-1</v>
      </c>
    </row>
    <row r="1297" spans="1:9" ht="14.25" customHeight="1">
      <c r="A1297" s="1" t="str">
        <f t="shared" si="20"/>
        <v>TRAINOSE96022010m07</v>
      </c>
      <c r="B1297" s="1" t="s">
        <v>9</v>
      </c>
      <c r="C1297" s="210" t="s">
        <v>9</v>
      </c>
      <c r="D1297" s="1" t="s">
        <v>8</v>
      </c>
      <c r="E1297" t="s">
        <v>324</v>
      </c>
      <c r="F1297">
        <v>9602</v>
      </c>
      <c r="G1297" s="139">
        <v>2010</v>
      </c>
      <c r="H1297" s="306" t="s">
        <v>150</v>
      </c>
      <c r="I1297">
        <v>-1</v>
      </c>
    </row>
    <row r="1298" spans="1:9" ht="14.25" customHeight="1">
      <c r="A1298" s="1" t="str">
        <f t="shared" si="20"/>
        <v>TRAINOSE96022010m08</v>
      </c>
      <c r="B1298" s="1" t="s">
        <v>9</v>
      </c>
      <c r="C1298" s="210" t="s">
        <v>9</v>
      </c>
      <c r="D1298" s="1" t="s">
        <v>8</v>
      </c>
      <c r="E1298" t="s">
        <v>324</v>
      </c>
      <c r="F1298">
        <v>9602</v>
      </c>
      <c r="G1298" s="139">
        <v>2010</v>
      </c>
      <c r="H1298" s="306" t="s">
        <v>151</v>
      </c>
      <c r="I1298">
        <v>-1</v>
      </c>
    </row>
    <row r="1299" spans="1:9" ht="14.25" customHeight="1">
      <c r="A1299" s="1" t="str">
        <f t="shared" si="20"/>
        <v>TRAINOSE96022010m09</v>
      </c>
      <c r="B1299" s="1" t="s">
        <v>9</v>
      </c>
      <c r="C1299" s="210" t="s">
        <v>9</v>
      </c>
      <c r="D1299" s="1" t="s">
        <v>8</v>
      </c>
      <c r="E1299" t="s">
        <v>324</v>
      </c>
      <c r="F1299">
        <v>9602</v>
      </c>
      <c r="G1299" s="139">
        <v>2010</v>
      </c>
      <c r="H1299" s="306" t="s">
        <v>152</v>
      </c>
      <c r="I1299">
        <v>-1</v>
      </c>
    </row>
    <row r="1300" spans="1:9" ht="14.25" customHeight="1">
      <c r="A1300" s="1" t="str">
        <f t="shared" si="20"/>
        <v>TRAINOSE96022010m10</v>
      </c>
      <c r="B1300" s="1" t="s">
        <v>9</v>
      </c>
      <c r="C1300" s="210" t="s">
        <v>9</v>
      </c>
      <c r="D1300" s="1" t="s">
        <v>8</v>
      </c>
      <c r="E1300" t="s">
        <v>324</v>
      </c>
      <c r="F1300">
        <v>9602</v>
      </c>
      <c r="G1300" s="139">
        <v>2010</v>
      </c>
      <c r="H1300" s="306" t="s">
        <v>153</v>
      </c>
      <c r="I1300">
        <v>-1</v>
      </c>
    </row>
    <row r="1301" spans="1:9" ht="14.25" customHeight="1">
      <c r="A1301" s="1" t="str">
        <f t="shared" si="20"/>
        <v>TRAINOSE96022010m11</v>
      </c>
      <c r="B1301" s="1" t="s">
        <v>9</v>
      </c>
      <c r="C1301" s="210" t="s">
        <v>9</v>
      </c>
      <c r="D1301" s="1" t="s">
        <v>8</v>
      </c>
      <c r="E1301" t="s">
        <v>324</v>
      </c>
      <c r="F1301">
        <v>9602</v>
      </c>
      <c r="G1301" s="139">
        <v>2010</v>
      </c>
      <c r="H1301" s="306" t="s">
        <v>154</v>
      </c>
      <c r="I1301">
        <v>-1</v>
      </c>
    </row>
    <row r="1302" spans="1:9" ht="14.25" customHeight="1">
      <c r="A1302" s="1" t="str">
        <f t="shared" si="20"/>
        <v>TRAINOSE96022010m12</v>
      </c>
      <c r="B1302" s="1" t="s">
        <v>9</v>
      </c>
      <c r="C1302" s="210" t="s">
        <v>9</v>
      </c>
      <c r="D1302" s="1" t="s">
        <v>8</v>
      </c>
      <c r="E1302" t="s">
        <v>324</v>
      </c>
      <c r="F1302">
        <v>9602</v>
      </c>
      <c r="G1302" s="139">
        <v>2010</v>
      </c>
      <c r="H1302" s="306" t="s">
        <v>155</v>
      </c>
      <c r="I1302">
        <v>-1</v>
      </c>
    </row>
    <row r="1303" spans="1:9" ht="14.25" customHeight="1">
      <c r="A1303" s="1" t="str">
        <f t="shared" si="20"/>
        <v>TRAINOSE96032010m01</v>
      </c>
      <c r="B1303" s="1" t="s">
        <v>9</v>
      </c>
      <c r="C1303" s="210" t="s">
        <v>9</v>
      </c>
      <c r="D1303" s="1" t="s">
        <v>8</v>
      </c>
      <c r="E1303" t="s">
        <v>324</v>
      </c>
      <c r="F1303">
        <v>9603</v>
      </c>
      <c r="G1303" s="139">
        <v>2010</v>
      </c>
      <c r="H1303" s="306" t="s">
        <v>144</v>
      </c>
      <c r="I1303">
        <v>-1</v>
      </c>
    </row>
    <row r="1304" spans="1:9" ht="14.25" customHeight="1">
      <c r="A1304" s="1" t="str">
        <f t="shared" si="20"/>
        <v>TRAINOSE96032010m02</v>
      </c>
      <c r="B1304" s="1" t="s">
        <v>9</v>
      </c>
      <c r="C1304" s="210" t="s">
        <v>9</v>
      </c>
      <c r="D1304" s="1" t="s">
        <v>8</v>
      </c>
      <c r="E1304" t="s">
        <v>324</v>
      </c>
      <c r="F1304">
        <v>9603</v>
      </c>
      <c r="G1304" s="139">
        <v>2010</v>
      </c>
      <c r="H1304" s="306" t="s">
        <v>145</v>
      </c>
      <c r="I1304">
        <v>-1</v>
      </c>
    </row>
    <row r="1305" spans="1:9" ht="14.25" customHeight="1">
      <c r="A1305" s="1" t="str">
        <f t="shared" si="20"/>
        <v>TRAINOSE96032010m03</v>
      </c>
      <c r="B1305" s="1" t="s">
        <v>9</v>
      </c>
      <c r="C1305" s="210" t="s">
        <v>9</v>
      </c>
      <c r="D1305" s="1" t="s">
        <v>8</v>
      </c>
      <c r="E1305" t="s">
        <v>324</v>
      </c>
      <c r="F1305">
        <v>9603</v>
      </c>
      <c r="G1305" s="139">
        <v>2010</v>
      </c>
      <c r="H1305" s="306" t="s">
        <v>146</v>
      </c>
      <c r="I1305">
        <v>-1</v>
      </c>
    </row>
    <row r="1306" spans="1:9" ht="14.25" customHeight="1">
      <c r="A1306" s="1" t="str">
        <f t="shared" si="20"/>
        <v>TRAINOSE96032010m04</v>
      </c>
      <c r="B1306" s="1" t="s">
        <v>9</v>
      </c>
      <c r="C1306" s="210" t="s">
        <v>9</v>
      </c>
      <c r="D1306" s="1" t="s">
        <v>8</v>
      </c>
      <c r="E1306" t="s">
        <v>324</v>
      </c>
      <c r="F1306">
        <v>9603</v>
      </c>
      <c r="G1306" s="139">
        <v>2010</v>
      </c>
      <c r="H1306" s="306" t="s">
        <v>147</v>
      </c>
      <c r="I1306">
        <v>-1</v>
      </c>
    </row>
    <row r="1307" spans="1:9" ht="14.25" customHeight="1">
      <c r="A1307" s="1" t="str">
        <f t="shared" si="20"/>
        <v>TRAINOSE96032010m05</v>
      </c>
      <c r="B1307" s="1" t="s">
        <v>9</v>
      </c>
      <c r="C1307" s="210" t="s">
        <v>9</v>
      </c>
      <c r="D1307" s="1" t="s">
        <v>8</v>
      </c>
      <c r="E1307" t="s">
        <v>324</v>
      </c>
      <c r="F1307">
        <v>9603</v>
      </c>
      <c r="G1307" s="139">
        <v>2010</v>
      </c>
      <c r="H1307" s="306" t="s">
        <v>148</v>
      </c>
      <c r="I1307">
        <v>-1</v>
      </c>
    </row>
    <row r="1308" spans="1:9" ht="14.25" customHeight="1">
      <c r="A1308" s="1" t="str">
        <f t="shared" si="20"/>
        <v>TRAINOSE96032010m06</v>
      </c>
      <c r="B1308" s="1" t="s">
        <v>9</v>
      </c>
      <c r="C1308" s="210" t="s">
        <v>9</v>
      </c>
      <c r="D1308" s="1" t="s">
        <v>8</v>
      </c>
      <c r="E1308" t="s">
        <v>324</v>
      </c>
      <c r="F1308">
        <v>9603</v>
      </c>
      <c r="G1308" s="139">
        <v>2010</v>
      </c>
      <c r="H1308" s="306" t="s">
        <v>149</v>
      </c>
      <c r="I1308">
        <v>-1</v>
      </c>
    </row>
    <row r="1309" spans="1:9" ht="14.25" customHeight="1">
      <c r="A1309" s="1" t="str">
        <f t="shared" si="20"/>
        <v>TRAINOSE96032010m07</v>
      </c>
      <c r="B1309" s="1" t="s">
        <v>9</v>
      </c>
      <c r="C1309" s="210" t="s">
        <v>9</v>
      </c>
      <c r="D1309" s="1" t="s">
        <v>8</v>
      </c>
      <c r="E1309" t="s">
        <v>324</v>
      </c>
      <c r="F1309">
        <v>9603</v>
      </c>
      <c r="G1309" s="139">
        <v>2010</v>
      </c>
      <c r="H1309" s="306" t="s">
        <v>150</v>
      </c>
      <c r="I1309">
        <v>-1</v>
      </c>
    </row>
    <row r="1310" spans="1:9" ht="14.25" customHeight="1">
      <c r="A1310" s="1" t="str">
        <f t="shared" si="20"/>
        <v>TRAINOSE96032010m08</v>
      </c>
      <c r="B1310" s="1" t="s">
        <v>9</v>
      </c>
      <c r="C1310" s="210" t="s">
        <v>9</v>
      </c>
      <c r="D1310" s="1" t="s">
        <v>8</v>
      </c>
      <c r="E1310" t="s">
        <v>324</v>
      </c>
      <c r="F1310">
        <v>9603</v>
      </c>
      <c r="G1310" s="139">
        <v>2010</v>
      </c>
      <c r="H1310" s="306" t="s">
        <v>151</v>
      </c>
      <c r="I1310">
        <v>-1</v>
      </c>
    </row>
    <row r="1311" spans="1:9" ht="14.25" customHeight="1">
      <c r="A1311" s="1" t="str">
        <f t="shared" si="20"/>
        <v>TRAINOSE96032010m09</v>
      </c>
      <c r="B1311" s="1" t="s">
        <v>9</v>
      </c>
      <c r="C1311" s="210" t="s">
        <v>9</v>
      </c>
      <c r="D1311" s="1" t="s">
        <v>8</v>
      </c>
      <c r="E1311" t="s">
        <v>324</v>
      </c>
      <c r="F1311">
        <v>9603</v>
      </c>
      <c r="G1311" s="139">
        <v>2010</v>
      </c>
      <c r="H1311" s="306" t="s">
        <v>152</v>
      </c>
      <c r="I1311">
        <v>-1</v>
      </c>
    </row>
    <row r="1312" spans="1:9" ht="14.25" customHeight="1">
      <c r="A1312" s="1" t="str">
        <f t="shared" si="20"/>
        <v>TRAINOSE96032010m10</v>
      </c>
      <c r="B1312" s="1" t="s">
        <v>9</v>
      </c>
      <c r="C1312" s="210" t="s">
        <v>9</v>
      </c>
      <c r="D1312" s="1" t="s">
        <v>8</v>
      </c>
      <c r="E1312" t="s">
        <v>324</v>
      </c>
      <c r="F1312">
        <v>9603</v>
      </c>
      <c r="G1312" s="139">
        <v>2010</v>
      </c>
      <c r="H1312" s="306" t="s">
        <v>153</v>
      </c>
      <c r="I1312">
        <v>-1</v>
      </c>
    </row>
    <row r="1313" spans="1:9" ht="14.25" customHeight="1">
      <c r="A1313" s="1" t="str">
        <f t="shared" si="20"/>
        <v>TRAINOSE96032010m11</v>
      </c>
      <c r="B1313" s="1" t="s">
        <v>9</v>
      </c>
      <c r="C1313" s="210" t="s">
        <v>9</v>
      </c>
      <c r="D1313" s="1" t="s">
        <v>8</v>
      </c>
      <c r="E1313" t="s">
        <v>324</v>
      </c>
      <c r="F1313">
        <v>9603</v>
      </c>
      <c r="G1313" s="139">
        <v>2010</v>
      </c>
      <c r="H1313" s="306" t="s">
        <v>154</v>
      </c>
      <c r="I1313">
        <v>-1</v>
      </c>
    </row>
    <row r="1314" spans="1:9" ht="14.25" customHeight="1">
      <c r="A1314" s="1" t="str">
        <f t="shared" si="20"/>
        <v>TRAINOSE96032010m12</v>
      </c>
      <c r="B1314" s="1" t="s">
        <v>9</v>
      </c>
      <c r="C1314" s="210" t="s">
        <v>9</v>
      </c>
      <c r="D1314" s="1" t="s">
        <v>8</v>
      </c>
      <c r="E1314" t="s">
        <v>324</v>
      </c>
      <c r="F1314">
        <v>9603</v>
      </c>
      <c r="G1314" s="139">
        <v>2010</v>
      </c>
      <c r="H1314" s="306" t="s">
        <v>155</v>
      </c>
      <c r="I1314">
        <v>-1</v>
      </c>
    </row>
    <row r="1315" spans="1:9" ht="14.25" customHeight="1">
      <c r="A1315" s="1" t="str">
        <f t="shared" si="20"/>
        <v>TRAINOSE96042010m01</v>
      </c>
      <c r="B1315" s="1" t="s">
        <v>9</v>
      </c>
      <c r="C1315" s="210" t="s">
        <v>9</v>
      </c>
      <c r="D1315" s="1" t="s">
        <v>8</v>
      </c>
      <c r="E1315" t="s">
        <v>324</v>
      </c>
      <c r="F1315">
        <v>9604</v>
      </c>
      <c r="G1315" s="139">
        <v>2010</v>
      </c>
      <c r="H1315" s="306" t="s">
        <v>144</v>
      </c>
      <c r="I1315">
        <v>-1</v>
      </c>
    </row>
    <row r="1316" spans="1:9" ht="14.25" customHeight="1">
      <c r="A1316" s="1" t="str">
        <f t="shared" si="20"/>
        <v>TRAINOSE96042010m02</v>
      </c>
      <c r="B1316" s="1" t="s">
        <v>9</v>
      </c>
      <c r="C1316" s="210" t="s">
        <v>9</v>
      </c>
      <c r="D1316" s="1" t="s">
        <v>8</v>
      </c>
      <c r="E1316" t="s">
        <v>324</v>
      </c>
      <c r="F1316">
        <v>9604</v>
      </c>
      <c r="G1316" s="139">
        <v>2010</v>
      </c>
      <c r="H1316" s="306" t="s">
        <v>145</v>
      </c>
      <c r="I1316">
        <v>-1</v>
      </c>
    </row>
    <row r="1317" spans="1:9" ht="14.25" customHeight="1">
      <c r="A1317" s="1" t="str">
        <f t="shared" si="20"/>
        <v>TRAINOSE96042010m03</v>
      </c>
      <c r="B1317" s="1" t="s">
        <v>9</v>
      </c>
      <c r="C1317" s="210" t="s">
        <v>9</v>
      </c>
      <c r="D1317" s="1" t="s">
        <v>8</v>
      </c>
      <c r="E1317" t="s">
        <v>324</v>
      </c>
      <c r="F1317">
        <v>9604</v>
      </c>
      <c r="G1317" s="139">
        <v>2010</v>
      </c>
      <c r="H1317" s="306" t="s">
        <v>146</v>
      </c>
      <c r="I1317">
        <v>-1</v>
      </c>
    </row>
    <row r="1318" spans="1:9" ht="14.25" customHeight="1">
      <c r="A1318" s="1" t="str">
        <f t="shared" si="20"/>
        <v>TRAINOSE96042010m04</v>
      </c>
      <c r="B1318" s="1" t="s">
        <v>9</v>
      </c>
      <c r="C1318" s="210" t="s">
        <v>9</v>
      </c>
      <c r="D1318" s="1" t="s">
        <v>8</v>
      </c>
      <c r="E1318" t="s">
        <v>324</v>
      </c>
      <c r="F1318">
        <v>9604</v>
      </c>
      <c r="G1318" s="139">
        <v>2010</v>
      </c>
      <c r="H1318" s="306" t="s">
        <v>147</v>
      </c>
      <c r="I1318">
        <v>-1</v>
      </c>
    </row>
    <row r="1319" spans="1:9" ht="14.25" customHeight="1">
      <c r="A1319" s="1" t="str">
        <f t="shared" si="20"/>
        <v>TRAINOSE96042010m05</v>
      </c>
      <c r="B1319" s="1" t="s">
        <v>9</v>
      </c>
      <c r="C1319" s="210" t="s">
        <v>9</v>
      </c>
      <c r="D1319" s="1" t="s">
        <v>8</v>
      </c>
      <c r="E1319" t="s">
        <v>324</v>
      </c>
      <c r="F1319">
        <v>9604</v>
      </c>
      <c r="G1319" s="139">
        <v>2010</v>
      </c>
      <c r="H1319" s="306" t="s">
        <v>148</v>
      </c>
      <c r="I1319">
        <v>-1</v>
      </c>
    </row>
    <row r="1320" spans="1:9" ht="14.25" customHeight="1">
      <c r="A1320" s="1" t="str">
        <f t="shared" si="20"/>
        <v>TRAINOSE96042010m06</v>
      </c>
      <c r="B1320" s="1" t="s">
        <v>9</v>
      </c>
      <c r="C1320" s="210" t="s">
        <v>9</v>
      </c>
      <c r="D1320" s="1" t="s">
        <v>8</v>
      </c>
      <c r="E1320" t="s">
        <v>324</v>
      </c>
      <c r="F1320">
        <v>9604</v>
      </c>
      <c r="G1320" s="139">
        <v>2010</v>
      </c>
      <c r="H1320" s="306" t="s">
        <v>149</v>
      </c>
      <c r="I1320">
        <v>-1</v>
      </c>
    </row>
    <row r="1321" spans="1:9" ht="14.25" customHeight="1">
      <c r="A1321" s="1" t="str">
        <f t="shared" si="20"/>
        <v>TRAINOSE96042010m07</v>
      </c>
      <c r="B1321" s="1" t="s">
        <v>9</v>
      </c>
      <c r="C1321" s="210" t="s">
        <v>9</v>
      </c>
      <c r="D1321" s="1" t="s">
        <v>8</v>
      </c>
      <c r="E1321" t="s">
        <v>324</v>
      </c>
      <c r="F1321">
        <v>9604</v>
      </c>
      <c r="G1321" s="139">
        <v>2010</v>
      </c>
      <c r="H1321" s="306" t="s">
        <v>150</v>
      </c>
      <c r="I1321">
        <v>-1</v>
      </c>
    </row>
    <row r="1322" spans="1:9" ht="14.25" customHeight="1">
      <c r="A1322" s="1" t="str">
        <f t="shared" si="20"/>
        <v>TRAINOSE96042010m08</v>
      </c>
      <c r="B1322" s="1" t="s">
        <v>9</v>
      </c>
      <c r="C1322" s="210" t="s">
        <v>9</v>
      </c>
      <c r="D1322" s="1" t="s">
        <v>8</v>
      </c>
      <c r="E1322" t="s">
        <v>324</v>
      </c>
      <c r="F1322">
        <v>9604</v>
      </c>
      <c r="G1322" s="139">
        <v>2010</v>
      </c>
      <c r="H1322" s="306" t="s">
        <v>151</v>
      </c>
      <c r="I1322">
        <v>-1</v>
      </c>
    </row>
    <row r="1323" spans="1:9" ht="14.25" customHeight="1">
      <c r="A1323" s="1" t="str">
        <f t="shared" si="20"/>
        <v>TRAINOSE96042010m09</v>
      </c>
      <c r="B1323" s="1" t="s">
        <v>9</v>
      </c>
      <c r="C1323" s="210" t="s">
        <v>9</v>
      </c>
      <c r="D1323" s="1" t="s">
        <v>8</v>
      </c>
      <c r="E1323" t="s">
        <v>324</v>
      </c>
      <c r="F1323">
        <v>9604</v>
      </c>
      <c r="G1323" s="139">
        <v>2010</v>
      </c>
      <c r="H1323" s="306" t="s">
        <v>152</v>
      </c>
      <c r="I1323">
        <v>-1</v>
      </c>
    </row>
    <row r="1324" spans="1:9" ht="14.25" customHeight="1">
      <c r="A1324" s="1" t="str">
        <f t="shared" si="20"/>
        <v>TRAINOSE96042010m10</v>
      </c>
      <c r="B1324" s="1" t="s">
        <v>9</v>
      </c>
      <c r="C1324" s="210" t="s">
        <v>9</v>
      </c>
      <c r="D1324" s="1" t="s">
        <v>8</v>
      </c>
      <c r="E1324" t="s">
        <v>324</v>
      </c>
      <c r="F1324">
        <v>9604</v>
      </c>
      <c r="G1324" s="139">
        <v>2010</v>
      </c>
      <c r="H1324" s="306" t="s">
        <v>153</v>
      </c>
      <c r="I1324">
        <v>-1</v>
      </c>
    </row>
    <row r="1325" spans="1:9" ht="14.25" customHeight="1">
      <c r="A1325" s="1" t="str">
        <f t="shared" si="20"/>
        <v>TRAINOSE96042010m11</v>
      </c>
      <c r="B1325" s="1" t="s">
        <v>9</v>
      </c>
      <c r="C1325" s="210" t="s">
        <v>9</v>
      </c>
      <c r="D1325" s="1" t="s">
        <v>8</v>
      </c>
      <c r="E1325" t="s">
        <v>324</v>
      </c>
      <c r="F1325">
        <v>9604</v>
      </c>
      <c r="G1325" s="139">
        <v>2010</v>
      </c>
      <c r="H1325" s="306" t="s">
        <v>154</v>
      </c>
      <c r="I1325">
        <v>-1</v>
      </c>
    </row>
    <row r="1326" spans="1:9" ht="14.25" customHeight="1">
      <c r="A1326" s="1" t="str">
        <f t="shared" si="20"/>
        <v>TRAINOSE96042010m12</v>
      </c>
      <c r="B1326" s="1" t="s">
        <v>9</v>
      </c>
      <c r="C1326" s="210" t="s">
        <v>9</v>
      </c>
      <c r="D1326" s="1" t="s">
        <v>8</v>
      </c>
      <c r="E1326" t="s">
        <v>324</v>
      </c>
      <c r="F1326">
        <v>9604</v>
      </c>
      <c r="G1326" s="139">
        <v>2010</v>
      </c>
      <c r="H1326" s="306" t="s">
        <v>155</v>
      </c>
      <c r="I1326">
        <v>-1</v>
      </c>
    </row>
    <row r="1327" spans="1:9" ht="14.25" customHeight="1">
      <c r="A1327" s="1" t="str">
        <f t="shared" si="20"/>
        <v>TRAINOSE96052010m01</v>
      </c>
      <c r="B1327" s="1" t="s">
        <v>9</v>
      </c>
      <c r="C1327" s="210" t="s">
        <v>9</v>
      </c>
      <c r="D1327" s="1" t="s">
        <v>8</v>
      </c>
      <c r="E1327" t="s">
        <v>324</v>
      </c>
      <c r="F1327">
        <v>9605</v>
      </c>
      <c r="G1327" s="139">
        <v>2010</v>
      </c>
      <c r="H1327" s="306" t="s">
        <v>144</v>
      </c>
      <c r="I1327">
        <v>-1</v>
      </c>
    </row>
    <row r="1328" spans="1:9" ht="14.25" customHeight="1">
      <c r="A1328" s="1" t="str">
        <f t="shared" si="20"/>
        <v>TRAINOSE96052010m02</v>
      </c>
      <c r="B1328" s="1" t="s">
        <v>9</v>
      </c>
      <c r="C1328" s="210" t="s">
        <v>9</v>
      </c>
      <c r="D1328" s="1" t="s">
        <v>8</v>
      </c>
      <c r="E1328" t="s">
        <v>324</v>
      </c>
      <c r="F1328">
        <v>9605</v>
      </c>
      <c r="G1328" s="139">
        <v>2010</v>
      </c>
      <c r="H1328" s="306" t="s">
        <v>145</v>
      </c>
      <c r="I1328">
        <v>-1</v>
      </c>
    </row>
    <row r="1329" spans="1:9" ht="14.25" customHeight="1">
      <c r="A1329" s="1" t="str">
        <f t="shared" si="20"/>
        <v>TRAINOSE96052010m03</v>
      </c>
      <c r="B1329" s="1" t="s">
        <v>9</v>
      </c>
      <c r="C1329" s="210" t="s">
        <v>9</v>
      </c>
      <c r="D1329" s="1" t="s">
        <v>8</v>
      </c>
      <c r="E1329" t="s">
        <v>324</v>
      </c>
      <c r="F1329">
        <v>9605</v>
      </c>
      <c r="G1329" s="139">
        <v>2010</v>
      </c>
      <c r="H1329" s="306" t="s">
        <v>146</v>
      </c>
      <c r="I1329">
        <v>-1</v>
      </c>
    </row>
    <row r="1330" spans="1:9" ht="14.25" customHeight="1">
      <c r="A1330" s="1" t="str">
        <f t="shared" si="20"/>
        <v>TRAINOSE96052010m04</v>
      </c>
      <c r="B1330" s="1" t="s">
        <v>9</v>
      </c>
      <c r="C1330" s="210" t="s">
        <v>9</v>
      </c>
      <c r="D1330" s="1" t="s">
        <v>8</v>
      </c>
      <c r="E1330" t="s">
        <v>324</v>
      </c>
      <c r="F1330">
        <v>9605</v>
      </c>
      <c r="G1330" s="139">
        <v>2010</v>
      </c>
      <c r="H1330" s="306" t="s">
        <v>147</v>
      </c>
      <c r="I1330">
        <v>-1</v>
      </c>
    </row>
    <row r="1331" spans="1:9" ht="14.25" customHeight="1">
      <c r="A1331" s="1" t="str">
        <f t="shared" si="20"/>
        <v>TRAINOSE96052010m05</v>
      </c>
      <c r="B1331" s="1" t="s">
        <v>9</v>
      </c>
      <c r="C1331" s="210" t="s">
        <v>9</v>
      </c>
      <c r="D1331" s="1" t="s">
        <v>8</v>
      </c>
      <c r="E1331" t="s">
        <v>324</v>
      </c>
      <c r="F1331">
        <v>9605</v>
      </c>
      <c r="G1331" s="139">
        <v>2010</v>
      </c>
      <c r="H1331" s="306" t="s">
        <v>148</v>
      </c>
      <c r="I1331">
        <v>-1</v>
      </c>
    </row>
    <row r="1332" spans="1:9" ht="14.25" customHeight="1">
      <c r="A1332" s="1" t="str">
        <f t="shared" si="20"/>
        <v>TRAINOSE96052010m06</v>
      </c>
      <c r="B1332" s="1" t="s">
        <v>9</v>
      </c>
      <c r="C1332" s="210" t="s">
        <v>9</v>
      </c>
      <c r="D1332" s="1" t="s">
        <v>8</v>
      </c>
      <c r="E1332" t="s">
        <v>324</v>
      </c>
      <c r="F1332">
        <v>9605</v>
      </c>
      <c r="G1332" s="139">
        <v>2010</v>
      </c>
      <c r="H1332" s="306" t="s">
        <v>149</v>
      </c>
      <c r="I1332">
        <v>-1</v>
      </c>
    </row>
    <row r="1333" spans="1:9" ht="14.25" customHeight="1">
      <c r="A1333" s="1" t="str">
        <f t="shared" si="20"/>
        <v>TRAINOSE96052010m07</v>
      </c>
      <c r="B1333" s="1" t="s">
        <v>9</v>
      </c>
      <c r="C1333" s="210" t="s">
        <v>9</v>
      </c>
      <c r="D1333" s="1" t="s">
        <v>8</v>
      </c>
      <c r="E1333" t="s">
        <v>324</v>
      </c>
      <c r="F1333">
        <v>9605</v>
      </c>
      <c r="G1333" s="139">
        <v>2010</v>
      </c>
      <c r="H1333" s="306" t="s">
        <v>150</v>
      </c>
      <c r="I1333">
        <v>-1</v>
      </c>
    </row>
    <row r="1334" spans="1:9" ht="14.25" customHeight="1">
      <c r="A1334" s="1" t="str">
        <f t="shared" si="20"/>
        <v>TRAINOSE96052010m08</v>
      </c>
      <c r="B1334" s="1" t="s">
        <v>9</v>
      </c>
      <c r="C1334" s="210" t="s">
        <v>9</v>
      </c>
      <c r="D1334" s="1" t="s">
        <v>8</v>
      </c>
      <c r="E1334" t="s">
        <v>324</v>
      </c>
      <c r="F1334">
        <v>9605</v>
      </c>
      <c r="G1334" s="139">
        <v>2010</v>
      </c>
      <c r="H1334" s="306" t="s">
        <v>151</v>
      </c>
      <c r="I1334">
        <v>-1</v>
      </c>
    </row>
    <row r="1335" spans="1:9" ht="14.25" customHeight="1">
      <c r="A1335" s="1" t="str">
        <f t="shared" si="20"/>
        <v>TRAINOSE96052010m09</v>
      </c>
      <c r="B1335" s="1" t="s">
        <v>9</v>
      </c>
      <c r="C1335" s="210" t="s">
        <v>9</v>
      </c>
      <c r="D1335" s="1" t="s">
        <v>8</v>
      </c>
      <c r="E1335" t="s">
        <v>324</v>
      </c>
      <c r="F1335">
        <v>9605</v>
      </c>
      <c r="G1335" s="139">
        <v>2010</v>
      </c>
      <c r="H1335" s="306" t="s">
        <v>152</v>
      </c>
      <c r="I1335">
        <v>-1</v>
      </c>
    </row>
    <row r="1336" spans="1:9" ht="14.25" customHeight="1">
      <c r="A1336" s="1" t="str">
        <f t="shared" si="20"/>
        <v>TRAINOSE96052010m10</v>
      </c>
      <c r="B1336" s="1" t="s">
        <v>9</v>
      </c>
      <c r="C1336" s="210" t="s">
        <v>9</v>
      </c>
      <c r="D1336" s="1" t="s">
        <v>8</v>
      </c>
      <c r="E1336" t="s">
        <v>324</v>
      </c>
      <c r="F1336">
        <v>9605</v>
      </c>
      <c r="G1336" s="139">
        <v>2010</v>
      </c>
      <c r="H1336" s="306" t="s">
        <v>153</v>
      </c>
      <c r="I1336">
        <v>-1</v>
      </c>
    </row>
    <row r="1337" spans="1:9" ht="14.25" customHeight="1">
      <c r="A1337" s="1" t="str">
        <f t="shared" si="20"/>
        <v>TRAINOSE96052010m11</v>
      </c>
      <c r="B1337" s="1" t="s">
        <v>9</v>
      </c>
      <c r="C1337" s="210" t="s">
        <v>9</v>
      </c>
      <c r="D1337" s="1" t="s">
        <v>8</v>
      </c>
      <c r="E1337" t="s">
        <v>324</v>
      </c>
      <c r="F1337">
        <v>9605</v>
      </c>
      <c r="G1337" s="139">
        <v>2010</v>
      </c>
      <c r="H1337" s="306" t="s">
        <v>154</v>
      </c>
      <c r="I1337">
        <v>-1</v>
      </c>
    </row>
    <row r="1338" spans="1:9" ht="14.25" customHeight="1">
      <c r="A1338" s="1" t="str">
        <f t="shared" si="20"/>
        <v>TRAINOSE96052010m12</v>
      </c>
      <c r="B1338" s="1" t="s">
        <v>9</v>
      </c>
      <c r="C1338" s="210" t="s">
        <v>9</v>
      </c>
      <c r="D1338" s="1" t="s">
        <v>8</v>
      </c>
      <c r="E1338" t="s">
        <v>324</v>
      </c>
      <c r="F1338">
        <v>9605</v>
      </c>
      <c r="G1338" s="139">
        <v>2010</v>
      </c>
      <c r="H1338" s="306" t="s">
        <v>155</v>
      </c>
      <c r="I1338">
        <v>-1</v>
      </c>
    </row>
    <row r="1339" spans="1:9" ht="14.25" customHeight="1">
      <c r="A1339" s="1" t="str">
        <f t="shared" si="20"/>
        <v>TRAINOSE96062010m01</v>
      </c>
      <c r="B1339" s="1" t="s">
        <v>9</v>
      </c>
      <c r="C1339" s="210" t="s">
        <v>9</v>
      </c>
      <c r="D1339" s="1" t="s">
        <v>8</v>
      </c>
      <c r="E1339" t="s">
        <v>324</v>
      </c>
      <c r="F1339">
        <v>9606</v>
      </c>
      <c r="G1339" s="139">
        <v>2010</v>
      </c>
      <c r="H1339" s="306" t="s">
        <v>144</v>
      </c>
      <c r="I1339">
        <v>-1</v>
      </c>
    </row>
    <row r="1340" spans="1:9" ht="14.25" customHeight="1">
      <c r="A1340" s="1" t="str">
        <f t="shared" si="20"/>
        <v>TRAINOSE96062010m02</v>
      </c>
      <c r="B1340" s="1" t="s">
        <v>9</v>
      </c>
      <c r="C1340" s="210" t="s">
        <v>9</v>
      </c>
      <c r="D1340" s="1" t="s">
        <v>8</v>
      </c>
      <c r="E1340" t="s">
        <v>324</v>
      </c>
      <c r="F1340">
        <v>9606</v>
      </c>
      <c r="G1340" s="139">
        <v>2010</v>
      </c>
      <c r="H1340" s="306" t="s">
        <v>145</v>
      </c>
      <c r="I1340">
        <v>-1</v>
      </c>
    </row>
    <row r="1341" spans="1:9" ht="14.25" customHeight="1">
      <c r="A1341" s="1" t="str">
        <f t="shared" si="20"/>
        <v>TRAINOSE96062010m03</v>
      </c>
      <c r="B1341" s="1" t="s">
        <v>9</v>
      </c>
      <c r="C1341" s="210" t="s">
        <v>9</v>
      </c>
      <c r="D1341" s="1" t="s">
        <v>8</v>
      </c>
      <c r="E1341" t="s">
        <v>324</v>
      </c>
      <c r="F1341">
        <v>9606</v>
      </c>
      <c r="G1341" s="139">
        <v>2010</v>
      </c>
      <c r="H1341" s="306" t="s">
        <v>146</v>
      </c>
      <c r="I1341">
        <v>-1</v>
      </c>
    </row>
    <row r="1342" spans="1:9" ht="14.25" customHeight="1">
      <c r="A1342" s="1" t="str">
        <f t="shared" si="20"/>
        <v>TRAINOSE96062010m04</v>
      </c>
      <c r="B1342" s="1" t="s">
        <v>9</v>
      </c>
      <c r="C1342" s="210" t="s">
        <v>9</v>
      </c>
      <c r="D1342" s="1" t="s">
        <v>8</v>
      </c>
      <c r="E1342" t="s">
        <v>324</v>
      </c>
      <c r="F1342">
        <v>9606</v>
      </c>
      <c r="G1342" s="139">
        <v>2010</v>
      </c>
      <c r="H1342" s="306" t="s">
        <v>147</v>
      </c>
      <c r="I1342">
        <v>-1</v>
      </c>
    </row>
    <row r="1343" spans="1:9" ht="14.25" customHeight="1">
      <c r="A1343" s="1" t="str">
        <f t="shared" si="20"/>
        <v>TRAINOSE96062010m05</v>
      </c>
      <c r="B1343" s="1" t="s">
        <v>9</v>
      </c>
      <c r="C1343" s="210" t="s">
        <v>9</v>
      </c>
      <c r="D1343" s="1" t="s">
        <v>8</v>
      </c>
      <c r="E1343" t="s">
        <v>324</v>
      </c>
      <c r="F1343">
        <v>9606</v>
      </c>
      <c r="G1343" s="139">
        <v>2010</v>
      </c>
      <c r="H1343" s="306" t="s">
        <v>148</v>
      </c>
      <c r="I1343">
        <v>-1</v>
      </c>
    </row>
    <row r="1344" spans="1:9" ht="14.25" customHeight="1">
      <c r="A1344" s="1" t="str">
        <f t="shared" si="20"/>
        <v>TRAINOSE96062010m06</v>
      </c>
      <c r="B1344" s="1" t="s">
        <v>9</v>
      </c>
      <c r="C1344" s="210" t="s">
        <v>9</v>
      </c>
      <c r="D1344" s="1" t="s">
        <v>8</v>
      </c>
      <c r="E1344" t="s">
        <v>324</v>
      </c>
      <c r="F1344">
        <v>9606</v>
      </c>
      <c r="G1344" s="139">
        <v>2010</v>
      </c>
      <c r="H1344" s="306" t="s">
        <v>149</v>
      </c>
      <c r="I1344">
        <v>-1</v>
      </c>
    </row>
    <row r="1345" spans="1:9" ht="14.25" customHeight="1">
      <c r="A1345" s="1" t="str">
        <f t="shared" si="20"/>
        <v>TRAINOSE96062010m07</v>
      </c>
      <c r="B1345" s="1" t="s">
        <v>9</v>
      </c>
      <c r="C1345" s="210" t="s">
        <v>9</v>
      </c>
      <c r="D1345" s="1" t="s">
        <v>8</v>
      </c>
      <c r="E1345" t="s">
        <v>324</v>
      </c>
      <c r="F1345">
        <v>9606</v>
      </c>
      <c r="G1345" s="139">
        <v>2010</v>
      </c>
      <c r="H1345" s="306" t="s">
        <v>150</v>
      </c>
      <c r="I1345">
        <v>-1</v>
      </c>
    </row>
    <row r="1346" spans="1:9" ht="14.25" customHeight="1">
      <c r="A1346" s="1" t="str">
        <f t="shared" si="20"/>
        <v>TRAINOSE96062010m08</v>
      </c>
      <c r="B1346" s="1" t="s">
        <v>9</v>
      </c>
      <c r="C1346" s="210" t="s">
        <v>9</v>
      </c>
      <c r="D1346" s="1" t="s">
        <v>8</v>
      </c>
      <c r="E1346" t="s">
        <v>324</v>
      </c>
      <c r="F1346">
        <v>9606</v>
      </c>
      <c r="G1346" s="139">
        <v>2010</v>
      </c>
      <c r="H1346" s="306" t="s">
        <v>151</v>
      </c>
      <c r="I1346">
        <v>-1</v>
      </c>
    </row>
    <row r="1347" spans="1:9" ht="14.25" customHeight="1">
      <c r="A1347" s="1" t="str">
        <f t="shared" si="20"/>
        <v>TRAINOSE96062010m09</v>
      </c>
      <c r="B1347" s="1" t="s">
        <v>9</v>
      </c>
      <c r="C1347" s="210" t="s">
        <v>9</v>
      </c>
      <c r="D1347" s="1" t="s">
        <v>8</v>
      </c>
      <c r="E1347" t="s">
        <v>324</v>
      </c>
      <c r="F1347">
        <v>9606</v>
      </c>
      <c r="G1347" s="139">
        <v>2010</v>
      </c>
      <c r="H1347" s="306" t="s">
        <v>152</v>
      </c>
      <c r="I1347">
        <v>-1</v>
      </c>
    </row>
    <row r="1348" spans="1:9" ht="14.25" customHeight="1">
      <c r="A1348" s="1" t="str">
        <f t="shared" si="20"/>
        <v>TRAINOSE96062010m10</v>
      </c>
      <c r="B1348" s="1" t="s">
        <v>9</v>
      </c>
      <c r="C1348" s="210" t="s">
        <v>9</v>
      </c>
      <c r="D1348" s="1" t="s">
        <v>8</v>
      </c>
      <c r="E1348" t="s">
        <v>324</v>
      </c>
      <c r="F1348">
        <v>9606</v>
      </c>
      <c r="G1348" s="139">
        <v>2010</v>
      </c>
      <c r="H1348" s="306" t="s">
        <v>153</v>
      </c>
      <c r="I1348">
        <v>-1</v>
      </c>
    </row>
    <row r="1349" spans="1:9" ht="14.25" customHeight="1">
      <c r="A1349" s="1" t="str">
        <f t="shared" si="20"/>
        <v>TRAINOSE96062010m11</v>
      </c>
      <c r="B1349" s="1" t="s">
        <v>9</v>
      </c>
      <c r="C1349" s="210" t="s">
        <v>9</v>
      </c>
      <c r="D1349" s="1" t="s">
        <v>8</v>
      </c>
      <c r="E1349" t="s">
        <v>324</v>
      </c>
      <c r="F1349">
        <v>9606</v>
      </c>
      <c r="G1349" s="139">
        <v>2010</v>
      </c>
      <c r="H1349" s="306" t="s">
        <v>154</v>
      </c>
      <c r="I1349">
        <v>-1</v>
      </c>
    </row>
    <row r="1350" spans="1:9" ht="14.25" customHeight="1">
      <c r="A1350" s="1" t="str">
        <f t="shared" si="20"/>
        <v>TRAINOSE96062010m12</v>
      </c>
      <c r="B1350" s="1" t="s">
        <v>9</v>
      </c>
      <c r="C1350" s="210" t="s">
        <v>9</v>
      </c>
      <c r="D1350" s="1" t="s">
        <v>8</v>
      </c>
      <c r="E1350" t="s">
        <v>324</v>
      </c>
      <c r="F1350">
        <v>9606</v>
      </c>
      <c r="G1350" s="139">
        <v>2010</v>
      </c>
      <c r="H1350" s="306" t="s">
        <v>155</v>
      </c>
      <c r="I1350">
        <v>-1</v>
      </c>
    </row>
    <row r="1351" spans="1:9" ht="14.25" customHeight="1">
      <c r="A1351" s="1" t="str">
        <f t="shared" si="20"/>
        <v>PKP96012010m01</v>
      </c>
      <c r="B1351" s="1">
        <v>188682</v>
      </c>
      <c r="C1351" s="210">
        <v>12</v>
      </c>
      <c r="D1351" s="1">
        <v>14635</v>
      </c>
      <c r="E1351" t="s">
        <v>53</v>
      </c>
      <c r="F1351">
        <v>9601</v>
      </c>
      <c r="G1351" s="139">
        <v>2010</v>
      </c>
      <c r="H1351" s="306" t="s">
        <v>144</v>
      </c>
      <c r="I1351">
        <v>14635</v>
      </c>
    </row>
    <row r="1352" spans="1:9" ht="14.25" customHeight="1">
      <c r="A1352" s="1" t="str">
        <f t="shared" ref="A1352:A1415" si="21">TRIM(E1352&amp;F1352&amp;G1352&amp;H1352)</f>
        <v>PKP96012010m02</v>
      </c>
      <c r="B1352" s="1">
        <v>188682</v>
      </c>
      <c r="C1352" s="210">
        <v>11</v>
      </c>
      <c r="D1352" s="1">
        <v>16833</v>
      </c>
      <c r="E1352" t="s">
        <v>53</v>
      </c>
      <c r="F1352">
        <v>9601</v>
      </c>
      <c r="G1352" s="139">
        <v>2010</v>
      </c>
      <c r="H1352" s="306" t="s">
        <v>145</v>
      </c>
      <c r="I1352">
        <v>16833</v>
      </c>
    </row>
    <row r="1353" spans="1:9" ht="14.25" customHeight="1">
      <c r="A1353" s="1" t="str">
        <f t="shared" si="21"/>
        <v>PKP96012010m03</v>
      </c>
      <c r="B1353" s="1">
        <v>188682</v>
      </c>
      <c r="C1353" s="210">
        <v>10</v>
      </c>
      <c r="D1353" s="1">
        <v>16953</v>
      </c>
      <c r="E1353" t="s">
        <v>53</v>
      </c>
      <c r="F1353">
        <v>9601</v>
      </c>
      <c r="G1353" s="139">
        <v>2010</v>
      </c>
      <c r="H1353" s="306" t="s">
        <v>146</v>
      </c>
      <c r="I1353">
        <v>16953</v>
      </c>
    </row>
    <row r="1354" spans="1:9" ht="14.25" customHeight="1">
      <c r="A1354" s="1" t="str">
        <f t="shared" si="21"/>
        <v>PKP96012010m04</v>
      </c>
      <c r="B1354" s="1">
        <v>188682</v>
      </c>
      <c r="C1354" s="210">
        <v>9</v>
      </c>
      <c r="D1354" s="1">
        <v>15651</v>
      </c>
      <c r="E1354" t="s">
        <v>53</v>
      </c>
      <c r="F1354">
        <v>9601</v>
      </c>
      <c r="G1354" s="139">
        <v>2010</v>
      </c>
      <c r="H1354" s="306" t="s">
        <v>147</v>
      </c>
      <c r="I1354">
        <v>15651</v>
      </c>
    </row>
    <row r="1355" spans="1:9" ht="14.25" customHeight="1">
      <c r="A1355" s="1" t="str">
        <f t="shared" si="21"/>
        <v>PKP96012010m05</v>
      </c>
      <c r="B1355" s="1">
        <v>188682</v>
      </c>
      <c r="C1355" s="210">
        <v>8</v>
      </c>
      <c r="D1355" s="1">
        <v>15514</v>
      </c>
      <c r="E1355" t="s">
        <v>53</v>
      </c>
      <c r="F1355">
        <v>9601</v>
      </c>
      <c r="G1355" s="139">
        <v>2010</v>
      </c>
      <c r="H1355" s="306" t="s">
        <v>148</v>
      </c>
      <c r="I1355">
        <v>15514</v>
      </c>
    </row>
    <row r="1356" spans="1:9" ht="14.25" customHeight="1">
      <c r="A1356" s="1" t="str">
        <f t="shared" si="21"/>
        <v>PKP96012010m06</v>
      </c>
      <c r="B1356" s="1">
        <v>188682</v>
      </c>
      <c r="C1356" s="210">
        <v>7</v>
      </c>
      <c r="D1356" s="1">
        <v>15232</v>
      </c>
      <c r="E1356" t="s">
        <v>53</v>
      </c>
      <c r="F1356">
        <v>9601</v>
      </c>
      <c r="G1356" s="139">
        <v>2010</v>
      </c>
      <c r="H1356" s="306" t="s">
        <v>149</v>
      </c>
      <c r="I1356">
        <v>15232</v>
      </c>
    </row>
    <row r="1357" spans="1:9" ht="14.25" customHeight="1">
      <c r="A1357" s="1" t="str">
        <f t="shared" si="21"/>
        <v>PKP96012010m07</v>
      </c>
      <c r="B1357" s="1">
        <v>188682</v>
      </c>
      <c r="C1357" s="210">
        <v>6</v>
      </c>
      <c r="D1357" s="1">
        <v>15180</v>
      </c>
      <c r="E1357" t="s">
        <v>53</v>
      </c>
      <c r="F1357">
        <v>9601</v>
      </c>
      <c r="G1357" s="139">
        <v>2010</v>
      </c>
      <c r="H1357" s="306" t="s">
        <v>150</v>
      </c>
      <c r="I1357">
        <v>15180</v>
      </c>
    </row>
    <row r="1358" spans="1:9" ht="14.25" customHeight="1">
      <c r="A1358" s="1" t="str">
        <f t="shared" si="21"/>
        <v>PKP96012010m08</v>
      </c>
      <c r="B1358" s="1">
        <v>188682</v>
      </c>
      <c r="C1358" s="210">
        <v>5</v>
      </c>
      <c r="D1358" s="1">
        <v>16030</v>
      </c>
      <c r="E1358" t="s">
        <v>53</v>
      </c>
      <c r="F1358">
        <v>9601</v>
      </c>
      <c r="G1358" s="139">
        <v>2010</v>
      </c>
      <c r="H1358" s="306" t="s">
        <v>151</v>
      </c>
      <c r="I1358">
        <v>16030</v>
      </c>
    </row>
    <row r="1359" spans="1:9" ht="14.25" customHeight="1">
      <c r="A1359" s="1" t="str">
        <f t="shared" si="21"/>
        <v>PKP96012010m09</v>
      </c>
      <c r="B1359" s="1">
        <v>188682</v>
      </c>
      <c r="C1359" s="210">
        <v>4</v>
      </c>
      <c r="D1359" s="1">
        <v>15890</v>
      </c>
      <c r="E1359" t="s">
        <v>53</v>
      </c>
      <c r="F1359">
        <v>9601</v>
      </c>
      <c r="G1359" s="139">
        <v>2010</v>
      </c>
      <c r="H1359" s="306" t="s">
        <v>152</v>
      </c>
      <c r="I1359">
        <v>15890</v>
      </c>
    </row>
    <row r="1360" spans="1:9" ht="14.25" customHeight="1">
      <c r="A1360" s="1" t="str">
        <f t="shared" si="21"/>
        <v>PKP96012010m10</v>
      </c>
      <c r="B1360" s="1">
        <v>188682</v>
      </c>
      <c r="C1360" s="210">
        <v>3</v>
      </c>
      <c r="D1360" s="1">
        <v>16158</v>
      </c>
      <c r="E1360" t="s">
        <v>53</v>
      </c>
      <c r="F1360">
        <v>9601</v>
      </c>
      <c r="G1360" s="139">
        <v>2010</v>
      </c>
      <c r="H1360" s="306" t="s">
        <v>153</v>
      </c>
      <c r="I1360">
        <v>16158</v>
      </c>
    </row>
    <row r="1361" spans="1:9" ht="14.25" customHeight="1">
      <c r="A1361" s="1" t="str">
        <f t="shared" si="21"/>
        <v>PKP96012010m11</v>
      </c>
      <c r="B1361" s="1">
        <v>188682</v>
      </c>
      <c r="C1361" s="210">
        <v>2</v>
      </c>
      <c r="D1361" s="1">
        <v>14974</v>
      </c>
      <c r="E1361" t="s">
        <v>53</v>
      </c>
      <c r="F1361">
        <v>9601</v>
      </c>
      <c r="G1361" s="139">
        <v>2010</v>
      </c>
      <c r="H1361" s="306" t="s">
        <v>154</v>
      </c>
      <c r="I1361">
        <v>14974</v>
      </c>
    </row>
    <row r="1362" spans="1:9" ht="14.25" customHeight="1">
      <c r="A1362" s="1" t="str">
        <f t="shared" si="21"/>
        <v>PKP96012010m12</v>
      </c>
      <c r="B1362" s="1">
        <v>188682</v>
      </c>
      <c r="C1362" s="210">
        <v>1</v>
      </c>
      <c r="D1362" s="1">
        <v>15632</v>
      </c>
      <c r="E1362" t="s">
        <v>53</v>
      </c>
      <c r="F1362">
        <v>9601</v>
      </c>
      <c r="G1362" s="139">
        <v>2010</v>
      </c>
      <c r="H1362" s="306" t="s">
        <v>155</v>
      </c>
      <c r="I1362">
        <v>15632</v>
      </c>
    </row>
    <row r="1363" spans="1:9" ht="14.25" customHeight="1">
      <c r="A1363" s="1" t="str">
        <f t="shared" si="21"/>
        <v>PKP96022010m01</v>
      </c>
      <c r="B1363" s="1">
        <v>15715</v>
      </c>
      <c r="C1363" s="210">
        <v>12</v>
      </c>
      <c r="D1363" s="1">
        <v>1209</v>
      </c>
      <c r="E1363" t="s">
        <v>53</v>
      </c>
      <c r="F1363">
        <v>9602</v>
      </c>
      <c r="G1363" s="139">
        <v>2010</v>
      </c>
      <c r="H1363" s="306" t="s">
        <v>144</v>
      </c>
      <c r="I1363">
        <v>1209</v>
      </c>
    </row>
    <row r="1364" spans="1:9" ht="14.25" customHeight="1">
      <c r="A1364" s="1" t="str">
        <f t="shared" si="21"/>
        <v>PKP96022010m02</v>
      </c>
      <c r="B1364" s="1">
        <v>15715</v>
      </c>
      <c r="C1364" s="210">
        <v>11</v>
      </c>
      <c r="D1364" s="1">
        <v>1286</v>
      </c>
      <c r="E1364" t="s">
        <v>53</v>
      </c>
      <c r="F1364">
        <v>9602</v>
      </c>
      <c r="G1364" s="139">
        <v>2010</v>
      </c>
      <c r="H1364" s="306" t="s">
        <v>145</v>
      </c>
      <c r="I1364">
        <v>1286</v>
      </c>
    </row>
    <row r="1365" spans="1:9" ht="14.25" customHeight="1">
      <c r="A1365" s="1" t="str">
        <f t="shared" si="21"/>
        <v>PKP96022010m03</v>
      </c>
      <c r="B1365" s="1">
        <v>15715</v>
      </c>
      <c r="C1365" s="210">
        <v>10</v>
      </c>
      <c r="D1365" s="1">
        <v>1325</v>
      </c>
      <c r="E1365" t="s">
        <v>53</v>
      </c>
      <c r="F1365">
        <v>9602</v>
      </c>
      <c r="G1365" s="139">
        <v>2010</v>
      </c>
      <c r="H1365" s="306" t="s">
        <v>146</v>
      </c>
      <c r="I1365">
        <v>1325</v>
      </c>
    </row>
    <row r="1366" spans="1:9" ht="14.25" customHeight="1">
      <c r="A1366" s="1" t="str">
        <f t="shared" si="21"/>
        <v>PKP96022010m04</v>
      </c>
      <c r="B1366" s="1">
        <v>15715</v>
      </c>
      <c r="C1366" s="210">
        <v>9</v>
      </c>
      <c r="D1366" s="1">
        <v>1269</v>
      </c>
      <c r="E1366" t="s">
        <v>53</v>
      </c>
      <c r="F1366">
        <v>9602</v>
      </c>
      <c r="G1366" s="139">
        <v>2010</v>
      </c>
      <c r="H1366" s="306" t="s">
        <v>147</v>
      </c>
      <c r="I1366">
        <v>1269</v>
      </c>
    </row>
    <row r="1367" spans="1:9" ht="14.25" customHeight="1">
      <c r="A1367" s="1" t="str">
        <f t="shared" si="21"/>
        <v>PKP96022010m05</v>
      </c>
      <c r="B1367" s="1">
        <v>15715</v>
      </c>
      <c r="C1367" s="210">
        <v>8</v>
      </c>
      <c r="D1367" s="1">
        <v>1549</v>
      </c>
      <c r="E1367" t="s">
        <v>53</v>
      </c>
      <c r="F1367">
        <v>9602</v>
      </c>
      <c r="G1367" s="139">
        <v>2010</v>
      </c>
      <c r="H1367" s="306" t="s">
        <v>148</v>
      </c>
      <c r="I1367">
        <v>1549</v>
      </c>
    </row>
    <row r="1368" spans="1:9" ht="14.25" customHeight="1">
      <c r="A1368" s="1" t="str">
        <f t="shared" si="21"/>
        <v>PKP96022010m06</v>
      </c>
      <c r="B1368" s="1">
        <v>15715</v>
      </c>
      <c r="C1368" s="210">
        <v>7</v>
      </c>
      <c r="D1368" s="1">
        <v>1623</v>
      </c>
      <c r="E1368" t="s">
        <v>53</v>
      </c>
      <c r="F1368">
        <v>9602</v>
      </c>
      <c r="G1368" s="139">
        <v>2010</v>
      </c>
      <c r="H1368" s="306" t="s">
        <v>149</v>
      </c>
      <c r="I1368">
        <v>1623</v>
      </c>
    </row>
    <row r="1369" spans="1:9" ht="14.25" customHeight="1">
      <c r="A1369" s="1" t="str">
        <f t="shared" si="21"/>
        <v>PKP96022010m07</v>
      </c>
      <c r="B1369" s="1">
        <v>15715</v>
      </c>
      <c r="C1369" s="210">
        <v>6</v>
      </c>
      <c r="D1369" s="1">
        <v>1389</v>
      </c>
      <c r="E1369" t="s">
        <v>53</v>
      </c>
      <c r="F1369">
        <v>9602</v>
      </c>
      <c r="G1369" s="139">
        <v>2010</v>
      </c>
      <c r="H1369" s="306" t="s">
        <v>150</v>
      </c>
      <c r="I1369">
        <v>1389</v>
      </c>
    </row>
    <row r="1370" spans="1:9" ht="14.25" customHeight="1">
      <c r="A1370" s="1" t="str">
        <f t="shared" si="21"/>
        <v>PKP96022010m08</v>
      </c>
      <c r="B1370" s="1">
        <v>15715</v>
      </c>
      <c r="C1370" s="210">
        <v>5</v>
      </c>
      <c r="D1370" s="1">
        <v>1280</v>
      </c>
      <c r="E1370" t="s">
        <v>53</v>
      </c>
      <c r="F1370">
        <v>9602</v>
      </c>
      <c r="G1370" s="139">
        <v>2010</v>
      </c>
      <c r="H1370" s="306" t="s">
        <v>151</v>
      </c>
      <c r="I1370">
        <v>1280</v>
      </c>
    </row>
    <row r="1371" spans="1:9" ht="14.25" customHeight="1">
      <c r="A1371" s="1" t="str">
        <f t="shared" si="21"/>
        <v>PKP96022010m09</v>
      </c>
      <c r="B1371" s="1">
        <v>15715</v>
      </c>
      <c r="C1371" s="210">
        <v>4</v>
      </c>
      <c r="D1371" s="1">
        <v>1267</v>
      </c>
      <c r="E1371" t="s">
        <v>53</v>
      </c>
      <c r="F1371">
        <v>9602</v>
      </c>
      <c r="G1371" s="139">
        <v>2010</v>
      </c>
      <c r="H1371" s="306" t="s">
        <v>152</v>
      </c>
      <c r="I1371">
        <v>1267</v>
      </c>
    </row>
    <row r="1372" spans="1:9" ht="14.25" customHeight="1">
      <c r="A1372" s="1" t="str">
        <f t="shared" si="21"/>
        <v>PKP96022010m10</v>
      </c>
      <c r="B1372" s="1">
        <v>15715</v>
      </c>
      <c r="C1372" s="210">
        <v>3</v>
      </c>
      <c r="D1372" s="1">
        <v>1216</v>
      </c>
      <c r="E1372" t="s">
        <v>53</v>
      </c>
      <c r="F1372">
        <v>9602</v>
      </c>
      <c r="G1372" s="139">
        <v>2010</v>
      </c>
      <c r="H1372" s="306" t="s">
        <v>153</v>
      </c>
      <c r="I1372">
        <v>1216</v>
      </c>
    </row>
    <row r="1373" spans="1:9" ht="14.25" customHeight="1">
      <c r="A1373" s="1" t="str">
        <f t="shared" si="21"/>
        <v>PKP96022010m11</v>
      </c>
      <c r="B1373" s="1">
        <v>15715</v>
      </c>
      <c r="C1373" s="210">
        <v>2</v>
      </c>
      <c r="D1373" s="1">
        <v>1150</v>
      </c>
      <c r="E1373" t="s">
        <v>53</v>
      </c>
      <c r="F1373">
        <v>9602</v>
      </c>
      <c r="G1373" s="139">
        <v>2010</v>
      </c>
      <c r="H1373" s="306" t="s">
        <v>154</v>
      </c>
      <c r="I1373">
        <v>1150</v>
      </c>
    </row>
    <row r="1374" spans="1:9" ht="14.25" customHeight="1">
      <c r="A1374" s="1" t="str">
        <f t="shared" si="21"/>
        <v>PKP96022010m12</v>
      </c>
      <c r="B1374" s="1">
        <v>15715</v>
      </c>
      <c r="C1374" s="210">
        <v>1</v>
      </c>
      <c r="D1374" s="1">
        <v>1152</v>
      </c>
      <c r="E1374" t="s">
        <v>53</v>
      </c>
      <c r="F1374">
        <v>9602</v>
      </c>
      <c r="G1374" s="139">
        <v>2010</v>
      </c>
      <c r="H1374" s="306" t="s">
        <v>155</v>
      </c>
      <c r="I1374">
        <v>1152</v>
      </c>
    </row>
    <row r="1375" spans="1:9" ht="14.25" customHeight="1">
      <c r="A1375" s="1" t="str">
        <f t="shared" si="21"/>
        <v>PKP96032010m01</v>
      </c>
      <c r="B1375" s="1">
        <v>128035</v>
      </c>
      <c r="C1375" s="210">
        <v>12</v>
      </c>
      <c r="D1375" s="1">
        <v>10048</v>
      </c>
      <c r="E1375" t="s">
        <v>53</v>
      </c>
      <c r="F1375">
        <v>9603</v>
      </c>
      <c r="G1375" s="139">
        <v>2010</v>
      </c>
      <c r="H1375" s="306" t="s">
        <v>144</v>
      </c>
      <c r="I1375">
        <v>10048</v>
      </c>
    </row>
    <row r="1376" spans="1:9" ht="14.25" customHeight="1">
      <c r="A1376" s="1" t="str">
        <f t="shared" si="21"/>
        <v>PKP96032010m02</v>
      </c>
      <c r="B1376" s="1">
        <v>128035</v>
      </c>
      <c r="C1376" s="210">
        <v>11</v>
      </c>
      <c r="D1376" s="1">
        <v>12282</v>
      </c>
      <c r="E1376" t="s">
        <v>53</v>
      </c>
      <c r="F1376">
        <v>9603</v>
      </c>
      <c r="G1376" s="139">
        <v>2010</v>
      </c>
      <c r="H1376" s="306" t="s">
        <v>145</v>
      </c>
      <c r="I1376">
        <v>12282</v>
      </c>
    </row>
    <row r="1377" spans="1:9" ht="14.25" customHeight="1">
      <c r="A1377" s="1" t="str">
        <f t="shared" si="21"/>
        <v>PKP96032010m03</v>
      </c>
      <c r="B1377" s="1">
        <v>128035</v>
      </c>
      <c r="C1377" s="210">
        <v>10</v>
      </c>
      <c r="D1377" s="1">
        <v>12378</v>
      </c>
      <c r="E1377" t="s">
        <v>53</v>
      </c>
      <c r="F1377">
        <v>9603</v>
      </c>
      <c r="G1377" s="139">
        <v>2010</v>
      </c>
      <c r="H1377" s="306" t="s">
        <v>146</v>
      </c>
      <c r="I1377">
        <v>12378</v>
      </c>
    </row>
    <row r="1378" spans="1:9" ht="14.25" customHeight="1">
      <c r="A1378" s="1" t="str">
        <f t="shared" si="21"/>
        <v>PKP96032010m04</v>
      </c>
      <c r="B1378" s="1">
        <v>128035</v>
      </c>
      <c r="C1378" s="210">
        <v>9</v>
      </c>
      <c r="D1378" s="1">
        <v>11989</v>
      </c>
      <c r="E1378" t="s">
        <v>53</v>
      </c>
      <c r="F1378">
        <v>9603</v>
      </c>
      <c r="G1378" s="139">
        <v>2010</v>
      </c>
      <c r="H1378" s="306" t="s">
        <v>147</v>
      </c>
      <c r="I1378">
        <v>11989</v>
      </c>
    </row>
    <row r="1379" spans="1:9" ht="14.25" customHeight="1">
      <c r="A1379" s="1" t="str">
        <f t="shared" si="21"/>
        <v>PKP96032010m05</v>
      </c>
      <c r="B1379" s="1">
        <v>128035</v>
      </c>
      <c r="C1379" s="210">
        <v>8</v>
      </c>
      <c r="D1379" s="1">
        <v>11317</v>
      </c>
      <c r="E1379" t="s">
        <v>53</v>
      </c>
      <c r="F1379">
        <v>9603</v>
      </c>
      <c r="G1379" s="139">
        <v>2010</v>
      </c>
      <c r="H1379" s="306" t="s">
        <v>148</v>
      </c>
      <c r="I1379">
        <v>11317</v>
      </c>
    </row>
    <row r="1380" spans="1:9" ht="14.25" customHeight="1">
      <c r="A1380" s="1" t="str">
        <f t="shared" si="21"/>
        <v>PKP96032010m06</v>
      </c>
      <c r="B1380" s="1">
        <v>128035</v>
      </c>
      <c r="C1380" s="210">
        <v>7</v>
      </c>
      <c r="D1380" s="1">
        <v>11149</v>
      </c>
      <c r="E1380" t="s">
        <v>53</v>
      </c>
      <c r="F1380">
        <v>9603</v>
      </c>
      <c r="G1380" s="139">
        <v>2010</v>
      </c>
      <c r="H1380" s="306" t="s">
        <v>149</v>
      </c>
      <c r="I1380">
        <v>11149</v>
      </c>
    </row>
    <row r="1381" spans="1:9" ht="14.25" customHeight="1">
      <c r="A1381" s="1" t="str">
        <f t="shared" si="21"/>
        <v>PKP96032010m07</v>
      </c>
      <c r="B1381" s="1">
        <v>128035</v>
      </c>
      <c r="C1381" s="210">
        <v>6</v>
      </c>
      <c r="D1381" s="1">
        <v>10744</v>
      </c>
      <c r="E1381" t="s">
        <v>53</v>
      </c>
      <c r="F1381">
        <v>9603</v>
      </c>
      <c r="G1381" s="139">
        <v>2010</v>
      </c>
      <c r="H1381" s="306" t="s">
        <v>150</v>
      </c>
      <c r="I1381">
        <v>10744</v>
      </c>
    </row>
    <row r="1382" spans="1:9" ht="14.25" customHeight="1">
      <c r="A1382" s="1" t="str">
        <f t="shared" si="21"/>
        <v>PKP96032010m08</v>
      </c>
      <c r="B1382" s="1">
        <v>128035</v>
      </c>
      <c r="C1382" s="210">
        <v>5</v>
      </c>
      <c r="D1382" s="1">
        <v>10466</v>
      </c>
      <c r="E1382" t="s">
        <v>53</v>
      </c>
      <c r="F1382">
        <v>9603</v>
      </c>
      <c r="G1382" s="139">
        <v>2010</v>
      </c>
      <c r="H1382" s="306" t="s">
        <v>151</v>
      </c>
      <c r="I1382">
        <v>10466</v>
      </c>
    </row>
    <row r="1383" spans="1:9" ht="14.25" customHeight="1">
      <c r="A1383" s="1" t="str">
        <f t="shared" si="21"/>
        <v>PKP96032010m09</v>
      </c>
      <c r="B1383" s="1">
        <v>128035</v>
      </c>
      <c r="C1383" s="210">
        <v>4</v>
      </c>
      <c r="D1383" s="1">
        <v>10197</v>
      </c>
      <c r="E1383" t="s">
        <v>53</v>
      </c>
      <c r="F1383">
        <v>9603</v>
      </c>
      <c r="G1383" s="139">
        <v>2010</v>
      </c>
      <c r="H1383" s="306" t="s">
        <v>152</v>
      </c>
      <c r="I1383">
        <v>10197</v>
      </c>
    </row>
    <row r="1384" spans="1:9" ht="14.25" customHeight="1">
      <c r="A1384" s="1" t="str">
        <f t="shared" si="21"/>
        <v>PKP96032010m10</v>
      </c>
      <c r="B1384" s="1">
        <v>128035</v>
      </c>
      <c r="C1384" s="210">
        <v>3</v>
      </c>
      <c r="D1384" s="1">
        <v>10950</v>
      </c>
      <c r="E1384" t="s">
        <v>53</v>
      </c>
      <c r="F1384">
        <v>9603</v>
      </c>
      <c r="G1384" s="139">
        <v>2010</v>
      </c>
      <c r="H1384" s="306" t="s">
        <v>153</v>
      </c>
      <c r="I1384">
        <v>10950</v>
      </c>
    </row>
    <row r="1385" spans="1:9" ht="14.25" customHeight="1">
      <c r="A1385" s="1" t="str">
        <f t="shared" si="21"/>
        <v>PKP96032010m11</v>
      </c>
      <c r="B1385" s="1">
        <v>128035</v>
      </c>
      <c r="C1385" s="210">
        <v>2</v>
      </c>
      <c r="D1385" s="1">
        <v>8736</v>
      </c>
      <c r="E1385" t="s">
        <v>53</v>
      </c>
      <c r="F1385">
        <v>9603</v>
      </c>
      <c r="G1385" s="139">
        <v>2010</v>
      </c>
      <c r="H1385" s="306" t="s">
        <v>154</v>
      </c>
      <c r="I1385">
        <v>8736</v>
      </c>
    </row>
    <row r="1386" spans="1:9" ht="14.25" customHeight="1">
      <c r="A1386" s="1" t="str">
        <f t="shared" si="21"/>
        <v>PKP96032010m12</v>
      </c>
      <c r="B1386" s="1">
        <v>128035</v>
      </c>
      <c r="C1386" s="210">
        <v>1</v>
      </c>
      <c r="D1386" s="1">
        <v>7779</v>
      </c>
      <c r="E1386" t="s">
        <v>53</v>
      </c>
      <c r="F1386">
        <v>9603</v>
      </c>
      <c r="G1386" s="139">
        <v>2010</v>
      </c>
      <c r="H1386" s="306" t="s">
        <v>155</v>
      </c>
      <c r="I1386">
        <v>7779</v>
      </c>
    </row>
    <row r="1387" spans="1:9" ht="14.25" customHeight="1">
      <c r="A1387" s="1" t="str">
        <f t="shared" si="21"/>
        <v>PKP96042010m01</v>
      </c>
      <c r="B1387" s="1">
        <v>34327</v>
      </c>
      <c r="C1387" s="210">
        <v>12</v>
      </c>
      <c r="D1387" s="1">
        <v>2657</v>
      </c>
      <c r="E1387" t="s">
        <v>53</v>
      </c>
      <c r="F1387">
        <v>9604</v>
      </c>
      <c r="G1387" s="139">
        <v>2010</v>
      </c>
      <c r="H1387" s="306" t="s">
        <v>144</v>
      </c>
      <c r="I1387">
        <v>2657</v>
      </c>
    </row>
    <row r="1388" spans="1:9" ht="14.25" customHeight="1">
      <c r="A1388" s="1" t="str">
        <f t="shared" si="21"/>
        <v>PKP96042010m02</v>
      </c>
      <c r="B1388" s="1">
        <v>34327</v>
      </c>
      <c r="C1388" s="210">
        <v>11</v>
      </c>
      <c r="D1388" s="1">
        <v>3160</v>
      </c>
      <c r="E1388" t="s">
        <v>53</v>
      </c>
      <c r="F1388">
        <v>9604</v>
      </c>
      <c r="G1388" s="139">
        <v>2010</v>
      </c>
      <c r="H1388" s="306" t="s">
        <v>145</v>
      </c>
      <c r="I1388">
        <v>3160</v>
      </c>
    </row>
    <row r="1389" spans="1:9" ht="14.25" customHeight="1">
      <c r="A1389" s="1" t="str">
        <f t="shared" si="21"/>
        <v>PKP96042010m03</v>
      </c>
      <c r="B1389" s="1">
        <v>34327</v>
      </c>
      <c r="C1389" s="210">
        <v>10</v>
      </c>
      <c r="D1389" s="1">
        <v>3227</v>
      </c>
      <c r="E1389" t="s">
        <v>53</v>
      </c>
      <c r="F1389">
        <v>9604</v>
      </c>
      <c r="G1389" s="139">
        <v>2010</v>
      </c>
      <c r="H1389" s="306" t="s">
        <v>146</v>
      </c>
      <c r="I1389">
        <v>3227</v>
      </c>
    </row>
    <row r="1390" spans="1:9" ht="14.25" customHeight="1">
      <c r="A1390" s="1" t="str">
        <f t="shared" si="21"/>
        <v>PKP96042010m04</v>
      </c>
      <c r="B1390" s="1">
        <v>34327</v>
      </c>
      <c r="C1390" s="210">
        <v>9</v>
      </c>
      <c r="D1390" s="1">
        <v>3106</v>
      </c>
      <c r="E1390" t="s">
        <v>53</v>
      </c>
      <c r="F1390">
        <v>9604</v>
      </c>
      <c r="G1390" s="139">
        <v>2010</v>
      </c>
      <c r="H1390" s="306" t="s">
        <v>147</v>
      </c>
      <c r="I1390">
        <v>3106</v>
      </c>
    </row>
    <row r="1391" spans="1:9" ht="14.25" customHeight="1">
      <c r="A1391" s="1" t="str">
        <f t="shared" si="21"/>
        <v>PKP96042010m05</v>
      </c>
      <c r="B1391" s="1">
        <v>34327</v>
      </c>
      <c r="C1391" s="210">
        <v>8</v>
      </c>
      <c r="D1391" s="1">
        <v>3081</v>
      </c>
      <c r="E1391" t="s">
        <v>53</v>
      </c>
      <c r="F1391">
        <v>9604</v>
      </c>
      <c r="G1391" s="139">
        <v>2010</v>
      </c>
      <c r="H1391" s="306" t="s">
        <v>148</v>
      </c>
      <c r="I1391">
        <v>3081</v>
      </c>
    </row>
    <row r="1392" spans="1:9" ht="14.25" customHeight="1">
      <c r="A1392" s="1" t="str">
        <f t="shared" si="21"/>
        <v>PKP96042010m06</v>
      </c>
      <c r="B1392" s="1">
        <v>34327</v>
      </c>
      <c r="C1392" s="210">
        <v>7</v>
      </c>
      <c r="D1392" s="1">
        <v>3014</v>
      </c>
      <c r="E1392" t="s">
        <v>53</v>
      </c>
      <c r="F1392">
        <v>9604</v>
      </c>
      <c r="G1392" s="139">
        <v>2010</v>
      </c>
      <c r="H1392" s="306" t="s">
        <v>149</v>
      </c>
      <c r="I1392">
        <v>3014</v>
      </c>
    </row>
    <row r="1393" spans="1:9" ht="14.25" customHeight="1">
      <c r="A1393" s="1" t="str">
        <f t="shared" si="21"/>
        <v>PKP96042010m07</v>
      </c>
      <c r="B1393" s="1">
        <v>34327</v>
      </c>
      <c r="C1393" s="210">
        <v>6</v>
      </c>
      <c r="D1393" s="1">
        <v>2995</v>
      </c>
      <c r="E1393" t="s">
        <v>53</v>
      </c>
      <c r="F1393">
        <v>9604</v>
      </c>
      <c r="G1393" s="139">
        <v>2010</v>
      </c>
      <c r="H1393" s="306" t="s">
        <v>150</v>
      </c>
      <c r="I1393">
        <v>2995</v>
      </c>
    </row>
    <row r="1394" spans="1:9" ht="14.25" customHeight="1">
      <c r="A1394" s="1" t="str">
        <f t="shared" si="21"/>
        <v>PKP96042010m08</v>
      </c>
      <c r="B1394" s="1">
        <v>34327</v>
      </c>
      <c r="C1394" s="210">
        <v>5</v>
      </c>
      <c r="D1394" s="1">
        <v>2959</v>
      </c>
      <c r="E1394" t="s">
        <v>53</v>
      </c>
      <c r="F1394">
        <v>9604</v>
      </c>
      <c r="G1394" s="139">
        <v>2010</v>
      </c>
      <c r="H1394" s="306" t="s">
        <v>151</v>
      </c>
      <c r="I1394">
        <v>2959</v>
      </c>
    </row>
    <row r="1395" spans="1:9" ht="14.25" customHeight="1">
      <c r="A1395" s="1" t="str">
        <f t="shared" si="21"/>
        <v>PKP96042010m09</v>
      </c>
      <c r="B1395" s="1">
        <v>34327</v>
      </c>
      <c r="C1395" s="210">
        <v>4</v>
      </c>
      <c r="D1395" s="1">
        <v>2889</v>
      </c>
      <c r="E1395" t="s">
        <v>53</v>
      </c>
      <c r="F1395">
        <v>9604</v>
      </c>
      <c r="G1395" s="139">
        <v>2010</v>
      </c>
      <c r="H1395" s="306" t="s">
        <v>152</v>
      </c>
      <c r="I1395">
        <v>2889</v>
      </c>
    </row>
    <row r="1396" spans="1:9" ht="14.25" customHeight="1">
      <c r="A1396" s="1" t="str">
        <f t="shared" si="21"/>
        <v>PKP96042010m10</v>
      </c>
      <c r="B1396" s="1">
        <v>34327</v>
      </c>
      <c r="C1396" s="210">
        <v>3</v>
      </c>
      <c r="D1396" s="1">
        <v>3000</v>
      </c>
      <c r="E1396" t="s">
        <v>53</v>
      </c>
      <c r="F1396">
        <v>9604</v>
      </c>
      <c r="G1396" s="139">
        <v>2010</v>
      </c>
      <c r="H1396" s="306" t="s">
        <v>153</v>
      </c>
      <c r="I1396">
        <v>3000</v>
      </c>
    </row>
    <row r="1397" spans="1:9" ht="14.25" customHeight="1">
      <c r="A1397" s="1" t="str">
        <f t="shared" si="21"/>
        <v>PKP96042010m11</v>
      </c>
      <c r="B1397" s="1">
        <v>34327</v>
      </c>
      <c r="C1397" s="210">
        <v>2</v>
      </c>
      <c r="D1397" s="1">
        <v>2295</v>
      </c>
      <c r="E1397" t="s">
        <v>53</v>
      </c>
      <c r="F1397">
        <v>9604</v>
      </c>
      <c r="G1397" s="139">
        <v>2010</v>
      </c>
      <c r="H1397" s="306" t="s">
        <v>154</v>
      </c>
      <c r="I1397">
        <v>2295</v>
      </c>
    </row>
    <row r="1398" spans="1:9" ht="14.25" customHeight="1">
      <c r="A1398" s="1" t="str">
        <f t="shared" si="21"/>
        <v>PKP96042010m12</v>
      </c>
      <c r="B1398" s="1">
        <v>34327</v>
      </c>
      <c r="C1398" s="210">
        <v>1</v>
      </c>
      <c r="D1398" s="1">
        <v>1944</v>
      </c>
      <c r="E1398" t="s">
        <v>53</v>
      </c>
      <c r="F1398">
        <v>9604</v>
      </c>
      <c r="G1398" s="139">
        <v>2010</v>
      </c>
      <c r="H1398" s="306" t="s">
        <v>155</v>
      </c>
      <c r="I1398">
        <v>1944</v>
      </c>
    </row>
    <row r="1399" spans="1:9" ht="14.25" customHeight="1">
      <c r="A1399" s="1" t="str">
        <f t="shared" si="21"/>
        <v>PKP96052010m01</v>
      </c>
      <c r="B1399" s="1">
        <v>46444</v>
      </c>
      <c r="C1399" s="210">
        <v>12</v>
      </c>
      <c r="D1399" s="1">
        <v>4200</v>
      </c>
      <c r="E1399" t="s">
        <v>53</v>
      </c>
      <c r="F1399">
        <v>9605</v>
      </c>
      <c r="G1399" s="139">
        <v>2010</v>
      </c>
      <c r="H1399" s="306" t="s">
        <v>144</v>
      </c>
      <c r="I1399">
        <v>4200</v>
      </c>
    </row>
    <row r="1400" spans="1:9" ht="14.25" customHeight="1">
      <c r="A1400" s="1" t="str">
        <f t="shared" si="21"/>
        <v>PKP96052010m02</v>
      </c>
      <c r="B1400" s="1">
        <v>46444</v>
      </c>
      <c r="C1400" s="210">
        <v>11</v>
      </c>
      <c r="D1400" s="1">
        <v>4260</v>
      </c>
      <c r="E1400" t="s">
        <v>53</v>
      </c>
      <c r="F1400">
        <v>9605</v>
      </c>
      <c r="G1400" s="139">
        <v>2010</v>
      </c>
      <c r="H1400" s="306" t="s">
        <v>145</v>
      </c>
      <c r="I1400">
        <v>4260</v>
      </c>
    </row>
    <row r="1401" spans="1:9" ht="14.25" customHeight="1">
      <c r="A1401" s="1" t="str">
        <f t="shared" si="21"/>
        <v>PKP96052010m03</v>
      </c>
      <c r="B1401" s="1">
        <v>46444</v>
      </c>
      <c r="C1401" s="210">
        <v>10</v>
      </c>
      <c r="D1401" s="1">
        <v>4128</v>
      </c>
      <c r="E1401" t="s">
        <v>53</v>
      </c>
      <c r="F1401">
        <v>9605</v>
      </c>
      <c r="G1401" s="139">
        <v>2010</v>
      </c>
      <c r="H1401" s="306" t="s">
        <v>146</v>
      </c>
      <c r="I1401">
        <v>4128</v>
      </c>
    </row>
    <row r="1402" spans="1:9" ht="14.25" customHeight="1">
      <c r="A1402" s="1" t="str">
        <f t="shared" si="21"/>
        <v>PKP96052010m04</v>
      </c>
      <c r="B1402" s="1">
        <v>46444</v>
      </c>
      <c r="C1402" s="210">
        <v>9</v>
      </c>
      <c r="D1402" s="1">
        <v>4006</v>
      </c>
      <c r="E1402" t="s">
        <v>53</v>
      </c>
      <c r="F1402">
        <v>9605</v>
      </c>
      <c r="G1402" s="139">
        <v>2010</v>
      </c>
      <c r="H1402" s="306" t="s">
        <v>147</v>
      </c>
      <c r="I1402">
        <v>4006</v>
      </c>
    </row>
    <row r="1403" spans="1:9" ht="14.25" customHeight="1">
      <c r="A1403" s="1" t="str">
        <f t="shared" si="21"/>
        <v>PKP96052010m05</v>
      </c>
      <c r="B1403" s="1">
        <v>46444</v>
      </c>
      <c r="C1403" s="210">
        <v>8</v>
      </c>
      <c r="D1403" s="1">
        <v>3737</v>
      </c>
      <c r="E1403" t="s">
        <v>53</v>
      </c>
      <c r="F1403">
        <v>9605</v>
      </c>
      <c r="G1403" s="139">
        <v>2010</v>
      </c>
      <c r="H1403" s="306" t="s">
        <v>148</v>
      </c>
      <c r="I1403">
        <v>3737</v>
      </c>
    </row>
    <row r="1404" spans="1:9" ht="14.25" customHeight="1">
      <c r="A1404" s="1" t="str">
        <f t="shared" si="21"/>
        <v>PKP96052010m06</v>
      </c>
      <c r="B1404" s="1">
        <v>46444</v>
      </c>
      <c r="C1404" s="210">
        <v>7</v>
      </c>
      <c r="D1404" s="1">
        <v>3730</v>
      </c>
      <c r="E1404" t="s">
        <v>53</v>
      </c>
      <c r="F1404">
        <v>9605</v>
      </c>
      <c r="G1404" s="139">
        <v>2010</v>
      </c>
      <c r="H1404" s="306" t="s">
        <v>149</v>
      </c>
      <c r="I1404">
        <v>3730</v>
      </c>
    </row>
    <row r="1405" spans="1:9" ht="14.25" customHeight="1">
      <c r="A1405" s="1" t="str">
        <f t="shared" si="21"/>
        <v>PKP96052010m07</v>
      </c>
      <c r="B1405" s="1">
        <v>46444</v>
      </c>
      <c r="C1405" s="210">
        <v>6</v>
      </c>
      <c r="D1405" s="1">
        <v>3778</v>
      </c>
      <c r="E1405" t="s">
        <v>53</v>
      </c>
      <c r="F1405">
        <v>9605</v>
      </c>
      <c r="G1405" s="139">
        <v>2010</v>
      </c>
      <c r="H1405" s="306" t="s">
        <v>150</v>
      </c>
      <c r="I1405">
        <v>3778</v>
      </c>
    </row>
    <row r="1406" spans="1:9" ht="14.25" customHeight="1">
      <c r="A1406" s="1" t="str">
        <f t="shared" si="21"/>
        <v>PKP96052010m08</v>
      </c>
      <c r="B1406" s="1">
        <v>46444</v>
      </c>
      <c r="C1406" s="210">
        <v>5</v>
      </c>
      <c r="D1406" s="1">
        <v>3859</v>
      </c>
      <c r="E1406" t="s">
        <v>53</v>
      </c>
      <c r="F1406">
        <v>9605</v>
      </c>
      <c r="G1406" s="139">
        <v>2010</v>
      </c>
      <c r="H1406" s="306" t="s">
        <v>151</v>
      </c>
      <c r="I1406">
        <v>3859</v>
      </c>
    </row>
    <row r="1407" spans="1:9" ht="14.25" customHeight="1">
      <c r="A1407" s="1" t="str">
        <f t="shared" si="21"/>
        <v>PKP96052010m09</v>
      </c>
      <c r="B1407" s="1">
        <v>46444</v>
      </c>
      <c r="C1407" s="210">
        <v>4</v>
      </c>
      <c r="D1407" s="1">
        <v>3544</v>
      </c>
      <c r="E1407" t="s">
        <v>53</v>
      </c>
      <c r="F1407">
        <v>9605</v>
      </c>
      <c r="G1407" s="139">
        <v>2010</v>
      </c>
      <c r="H1407" s="306" t="s">
        <v>152</v>
      </c>
      <c r="I1407">
        <v>3544</v>
      </c>
    </row>
    <row r="1408" spans="1:9" ht="14.25" customHeight="1">
      <c r="A1408" s="1" t="str">
        <f t="shared" si="21"/>
        <v>PKP96052010m10</v>
      </c>
      <c r="B1408" s="1">
        <v>46444</v>
      </c>
      <c r="C1408" s="210">
        <v>3</v>
      </c>
      <c r="D1408" s="1">
        <v>4233</v>
      </c>
      <c r="E1408" t="s">
        <v>53</v>
      </c>
      <c r="F1408">
        <v>9605</v>
      </c>
      <c r="G1408" s="139">
        <v>2010</v>
      </c>
      <c r="H1408" s="306" t="s">
        <v>153</v>
      </c>
      <c r="I1408">
        <v>4233</v>
      </c>
    </row>
    <row r="1409" spans="1:9" ht="14.25" customHeight="1">
      <c r="A1409" s="1" t="str">
        <f t="shared" si="21"/>
        <v>PKP96052010m11</v>
      </c>
      <c r="B1409" s="1">
        <v>46444</v>
      </c>
      <c r="C1409" s="210">
        <v>2</v>
      </c>
      <c r="D1409" s="1">
        <v>3510</v>
      </c>
      <c r="E1409" t="s">
        <v>53</v>
      </c>
      <c r="F1409">
        <v>9605</v>
      </c>
      <c r="G1409" s="139">
        <v>2010</v>
      </c>
      <c r="H1409" s="306" t="s">
        <v>154</v>
      </c>
      <c r="I1409">
        <v>3510</v>
      </c>
    </row>
    <row r="1410" spans="1:9" ht="14.25" customHeight="1">
      <c r="A1410" s="1" t="str">
        <f t="shared" si="21"/>
        <v>PKP96052010m12</v>
      </c>
      <c r="B1410" s="1">
        <v>46444</v>
      </c>
      <c r="C1410" s="210">
        <v>1</v>
      </c>
      <c r="D1410" s="1">
        <v>3459</v>
      </c>
      <c r="E1410" t="s">
        <v>53</v>
      </c>
      <c r="F1410">
        <v>9605</v>
      </c>
      <c r="G1410" s="139">
        <v>2010</v>
      </c>
      <c r="H1410" s="306" t="s">
        <v>155</v>
      </c>
      <c r="I1410">
        <v>3459</v>
      </c>
    </row>
    <row r="1411" spans="1:9" ht="14.25" customHeight="1">
      <c r="A1411" s="1" t="str">
        <f t="shared" si="21"/>
        <v>PKP96062010m01</v>
      </c>
      <c r="B1411" s="1">
        <v>12314</v>
      </c>
      <c r="C1411" s="210">
        <v>12</v>
      </c>
      <c r="D1411" s="1">
        <v>1103</v>
      </c>
      <c r="E1411" t="s">
        <v>53</v>
      </c>
      <c r="F1411">
        <v>9606</v>
      </c>
      <c r="G1411" s="139">
        <v>2010</v>
      </c>
      <c r="H1411" s="306" t="s">
        <v>144</v>
      </c>
      <c r="I1411">
        <v>1103</v>
      </c>
    </row>
    <row r="1412" spans="1:9" ht="14.25" customHeight="1">
      <c r="A1412" s="1" t="str">
        <f t="shared" si="21"/>
        <v>PKP96062010m02</v>
      </c>
      <c r="B1412" s="1">
        <v>12314</v>
      </c>
      <c r="C1412" s="210">
        <v>11</v>
      </c>
      <c r="D1412" s="1">
        <v>1098</v>
      </c>
      <c r="E1412" t="s">
        <v>53</v>
      </c>
      <c r="F1412">
        <v>9606</v>
      </c>
      <c r="G1412" s="139">
        <v>2010</v>
      </c>
      <c r="H1412" s="306" t="s">
        <v>145</v>
      </c>
      <c r="I1412">
        <v>1098</v>
      </c>
    </row>
    <row r="1413" spans="1:9" ht="14.25" customHeight="1">
      <c r="A1413" s="1" t="str">
        <f t="shared" si="21"/>
        <v>PKP96062010m03</v>
      </c>
      <c r="B1413" s="1">
        <v>12314</v>
      </c>
      <c r="C1413" s="210">
        <v>10</v>
      </c>
      <c r="D1413" s="1">
        <v>1068</v>
      </c>
      <c r="E1413" t="s">
        <v>53</v>
      </c>
      <c r="F1413">
        <v>9606</v>
      </c>
      <c r="G1413" s="139">
        <v>2010</v>
      </c>
      <c r="H1413" s="306" t="s">
        <v>146</v>
      </c>
      <c r="I1413">
        <v>1068</v>
      </c>
    </row>
    <row r="1414" spans="1:9" ht="14.25" customHeight="1">
      <c r="A1414" s="1" t="str">
        <f t="shared" si="21"/>
        <v>PKP96062010m04</v>
      </c>
      <c r="B1414" s="1">
        <v>12314</v>
      </c>
      <c r="C1414" s="210">
        <v>9</v>
      </c>
      <c r="D1414" s="1">
        <v>1019</v>
      </c>
      <c r="E1414" t="s">
        <v>53</v>
      </c>
      <c r="F1414">
        <v>9606</v>
      </c>
      <c r="G1414" s="139">
        <v>2010</v>
      </c>
      <c r="H1414" s="306" t="s">
        <v>147</v>
      </c>
      <c r="I1414">
        <v>1019</v>
      </c>
    </row>
    <row r="1415" spans="1:9" ht="14.25" customHeight="1">
      <c r="A1415" s="1" t="str">
        <f t="shared" si="21"/>
        <v>PKP96062010m05</v>
      </c>
      <c r="B1415" s="1">
        <v>12314</v>
      </c>
      <c r="C1415" s="210">
        <v>8</v>
      </c>
      <c r="D1415" s="1">
        <v>991</v>
      </c>
      <c r="E1415" t="s">
        <v>53</v>
      </c>
      <c r="F1415">
        <v>9606</v>
      </c>
      <c r="G1415" s="139">
        <v>2010</v>
      </c>
      <c r="H1415" s="306" t="s">
        <v>148</v>
      </c>
      <c r="I1415">
        <v>991</v>
      </c>
    </row>
    <row r="1416" spans="1:9" ht="14.25" customHeight="1">
      <c r="A1416" s="1" t="str">
        <f t="shared" ref="A1416:A1479" si="22">TRIM(E1416&amp;F1416&amp;G1416&amp;H1416)</f>
        <v>PKP96062010m06</v>
      </c>
      <c r="B1416" s="1">
        <v>12314</v>
      </c>
      <c r="C1416" s="210">
        <v>7</v>
      </c>
      <c r="D1416" s="1">
        <v>972</v>
      </c>
      <c r="E1416" t="s">
        <v>53</v>
      </c>
      <c r="F1416">
        <v>9606</v>
      </c>
      <c r="G1416" s="139">
        <v>2010</v>
      </c>
      <c r="H1416" s="306" t="s">
        <v>149</v>
      </c>
      <c r="I1416">
        <v>972</v>
      </c>
    </row>
    <row r="1417" spans="1:9" ht="14.25" customHeight="1">
      <c r="A1417" s="1" t="str">
        <f t="shared" si="22"/>
        <v>PKP96062010m07</v>
      </c>
      <c r="B1417" s="1">
        <v>12314</v>
      </c>
      <c r="C1417" s="210">
        <v>6</v>
      </c>
      <c r="D1417" s="1">
        <v>1037</v>
      </c>
      <c r="E1417" t="s">
        <v>53</v>
      </c>
      <c r="F1417">
        <v>9606</v>
      </c>
      <c r="G1417" s="139">
        <v>2010</v>
      </c>
      <c r="H1417" s="306" t="s">
        <v>150</v>
      </c>
      <c r="I1417">
        <v>1037</v>
      </c>
    </row>
    <row r="1418" spans="1:9" ht="14.25" customHeight="1">
      <c r="A1418" s="1" t="str">
        <f t="shared" si="22"/>
        <v>PKP96062010m08</v>
      </c>
      <c r="B1418" s="1">
        <v>12314</v>
      </c>
      <c r="C1418" s="210">
        <v>5</v>
      </c>
      <c r="D1418" s="1">
        <v>1074</v>
      </c>
      <c r="E1418" t="s">
        <v>53</v>
      </c>
      <c r="F1418">
        <v>9606</v>
      </c>
      <c r="G1418" s="139">
        <v>2010</v>
      </c>
      <c r="H1418" s="306" t="s">
        <v>151</v>
      </c>
      <c r="I1418">
        <v>1074</v>
      </c>
    </row>
    <row r="1419" spans="1:9" ht="14.25" customHeight="1">
      <c r="A1419" s="1" t="str">
        <f t="shared" si="22"/>
        <v>PKP96062010m09</v>
      </c>
      <c r="B1419" s="1">
        <v>12314</v>
      </c>
      <c r="C1419" s="210">
        <v>4</v>
      </c>
      <c r="D1419" s="1">
        <v>967</v>
      </c>
      <c r="E1419" t="s">
        <v>53</v>
      </c>
      <c r="F1419">
        <v>9606</v>
      </c>
      <c r="G1419" s="139">
        <v>2010</v>
      </c>
      <c r="H1419" s="306" t="s">
        <v>152</v>
      </c>
      <c r="I1419">
        <v>967</v>
      </c>
    </row>
    <row r="1420" spans="1:9" ht="14.25" customHeight="1">
      <c r="A1420" s="1" t="str">
        <f t="shared" si="22"/>
        <v>PKP96062010m10</v>
      </c>
      <c r="B1420" s="1">
        <v>12314</v>
      </c>
      <c r="C1420" s="210">
        <v>3</v>
      </c>
      <c r="D1420" s="1">
        <v>1187</v>
      </c>
      <c r="E1420" t="s">
        <v>53</v>
      </c>
      <c r="F1420">
        <v>9606</v>
      </c>
      <c r="G1420" s="139">
        <v>2010</v>
      </c>
      <c r="H1420" s="306" t="s">
        <v>153</v>
      </c>
      <c r="I1420">
        <v>1187</v>
      </c>
    </row>
    <row r="1421" spans="1:9" ht="14.25" customHeight="1">
      <c r="A1421" s="1" t="str">
        <f t="shared" si="22"/>
        <v>PKP96062010m11</v>
      </c>
      <c r="B1421" s="1">
        <v>12314</v>
      </c>
      <c r="C1421" s="210">
        <v>2</v>
      </c>
      <c r="D1421" s="1">
        <v>917</v>
      </c>
      <c r="E1421" t="s">
        <v>53</v>
      </c>
      <c r="F1421">
        <v>9606</v>
      </c>
      <c r="G1421" s="139">
        <v>2010</v>
      </c>
      <c r="H1421" s="306" t="s">
        <v>154</v>
      </c>
      <c r="I1421">
        <v>917</v>
      </c>
    </row>
    <row r="1422" spans="1:9" ht="14.25" customHeight="1">
      <c r="A1422" s="1" t="str">
        <f t="shared" si="22"/>
        <v>PKP96062010m12</v>
      </c>
      <c r="B1422" s="1">
        <v>12314</v>
      </c>
      <c r="C1422" s="210">
        <v>1</v>
      </c>
      <c r="D1422" s="1">
        <v>881</v>
      </c>
      <c r="E1422" t="s">
        <v>53</v>
      </c>
      <c r="F1422">
        <v>9606</v>
      </c>
      <c r="G1422" s="139">
        <v>2010</v>
      </c>
      <c r="H1422" s="306" t="s">
        <v>155</v>
      </c>
      <c r="I1422">
        <v>881</v>
      </c>
    </row>
    <row r="1423" spans="1:9" ht="14.25" customHeight="1">
      <c r="A1423" s="1" t="str">
        <f t="shared" si="22"/>
        <v>RAI96012010m01</v>
      </c>
      <c r="B1423" s="1">
        <v>28202</v>
      </c>
      <c r="C1423" s="210">
        <v>12</v>
      </c>
      <c r="D1423" s="1">
        <v>2260</v>
      </c>
      <c r="E1423" t="s">
        <v>68</v>
      </c>
      <c r="F1423">
        <v>9601</v>
      </c>
      <c r="G1423" s="139">
        <v>2010</v>
      </c>
      <c r="H1423" s="306" t="s">
        <v>144</v>
      </c>
      <c r="I1423">
        <v>2260</v>
      </c>
    </row>
    <row r="1424" spans="1:9" ht="14.25" customHeight="1">
      <c r="A1424" s="1" t="str">
        <f t="shared" si="22"/>
        <v>RAI96012010m02</v>
      </c>
      <c r="B1424" s="1">
        <v>28202</v>
      </c>
      <c r="C1424" s="210">
        <v>11</v>
      </c>
      <c r="D1424" s="1">
        <v>2449</v>
      </c>
      <c r="E1424" t="s">
        <v>68</v>
      </c>
      <c r="F1424">
        <v>9601</v>
      </c>
      <c r="G1424" s="139">
        <v>2010</v>
      </c>
      <c r="H1424" s="306" t="s">
        <v>145</v>
      </c>
      <c r="I1424">
        <v>2449</v>
      </c>
    </row>
    <row r="1425" spans="1:9" ht="14.25" customHeight="1">
      <c r="A1425" s="1" t="str">
        <f t="shared" si="22"/>
        <v>RAI96012010m03</v>
      </c>
      <c r="B1425" s="1">
        <v>28202</v>
      </c>
      <c r="C1425" s="210">
        <v>10</v>
      </c>
      <c r="D1425" s="1">
        <v>2500</v>
      </c>
      <c r="E1425" t="s">
        <v>68</v>
      </c>
      <c r="F1425">
        <v>9601</v>
      </c>
      <c r="G1425" s="139">
        <v>2010</v>
      </c>
      <c r="H1425" s="306" t="s">
        <v>146</v>
      </c>
      <c r="I1425">
        <v>2500</v>
      </c>
    </row>
    <row r="1426" spans="1:9" ht="14.25" customHeight="1">
      <c r="A1426" s="1" t="str">
        <f t="shared" si="22"/>
        <v>RAI96012010m04</v>
      </c>
      <c r="B1426" s="1">
        <v>28202</v>
      </c>
      <c r="C1426" s="210">
        <v>9</v>
      </c>
      <c r="D1426" s="1">
        <v>2403</v>
      </c>
      <c r="E1426" t="s">
        <v>68</v>
      </c>
      <c r="F1426">
        <v>9601</v>
      </c>
      <c r="G1426" s="139">
        <v>2010</v>
      </c>
      <c r="H1426" s="306" t="s">
        <v>147</v>
      </c>
      <c r="I1426">
        <v>2403</v>
      </c>
    </row>
    <row r="1427" spans="1:9" ht="14.25" customHeight="1">
      <c r="A1427" s="1" t="str">
        <f t="shared" si="22"/>
        <v>RAI96012010m05</v>
      </c>
      <c r="B1427" s="1">
        <v>28202</v>
      </c>
      <c r="C1427" s="210">
        <v>8</v>
      </c>
      <c r="D1427" s="1">
        <v>2446</v>
      </c>
      <c r="E1427" t="s">
        <v>68</v>
      </c>
      <c r="F1427">
        <v>9601</v>
      </c>
      <c r="G1427" s="139">
        <v>2010</v>
      </c>
      <c r="H1427" s="306" t="s">
        <v>148</v>
      </c>
      <c r="I1427">
        <v>2446</v>
      </c>
    </row>
    <row r="1428" spans="1:9" ht="14.25" customHeight="1">
      <c r="A1428" s="1" t="str">
        <f t="shared" si="22"/>
        <v>RAI96012010m06</v>
      </c>
      <c r="B1428" s="1">
        <v>28202</v>
      </c>
      <c r="C1428" s="210">
        <v>7</v>
      </c>
      <c r="D1428" s="1">
        <v>2696</v>
      </c>
      <c r="E1428" t="s">
        <v>68</v>
      </c>
      <c r="F1428">
        <v>9601</v>
      </c>
      <c r="G1428" s="139">
        <v>2010</v>
      </c>
      <c r="H1428" s="306" t="s">
        <v>149</v>
      </c>
      <c r="I1428">
        <v>2696</v>
      </c>
    </row>
    <row r="1429" spans="1:9" ht="14.25" customHeight="1">
      <c r="A1429" s="1" t="str">
        <f t="shared" si="22"/>
        <v>RAI96012010m07</v>
      </c>
      <c r="B1429" s="1">
        <v>28202</v>
      </c>
      <c r="C1429" s="210">
        <v>6</v>
      </c>
      <c r="D1429" s="1">
        <v>2387</v>
      </c>
      <c r="E1429" t="s">
        <v>68</v>
      </c>
      <c r="F1429">
        <v>9601</v>
      </c>
      <c r="G1429" s="139">
        <v>2010</v>
      </c>
      <c r="H1429" s="306" t="s">
        <v>150</v>
      </c>
      <c r="I1429">
        <v>2387</v>
      </c>
    </row>
    <row r="1430" spans="1:9" ht="14.25" customHeight="1">
      <c r="A1430" s="1" t="str">
        <f t="shared" si="22"/>
        <v>RAI96012010m08</v>
      </c>
      <c r="B1430" s="1">
        <v>28202</v>
      </c>
      <c r="C1430" s="210">
        <v>5</v>
      </c>
      <c r="D1430" s="1">
        <v>2337</v>
      </c>
      <c r="E1430" t="s">
        <v>68</v>
      </c>
      <c r="F1430">
        <v>9601</v>
      </c>
      <c r="G1430" s="139">
        <v>2010</v>
      </c>
      <c r="H1430" s="306" t="s">
        <v>151</v>
      </c>
      <c r="I1430">
        <v>2337</v>
      </c>
    </row>
    <row r="1431" spans="1:9" ht="14.25" customHeight="1">
      <c r="A1431" s="1" t="str">
        <f t="shared" si="22"/>
        <v>RAI96012010m09</v>
      </c>
      <c r="B1431" s="1">
        <v>28202</v>
      </c>
      <c r="C1431" s="210">
        <v>4</v>
      </c>
      <c r="D1431" s="1">
        <v>2521</v>
      </c>
      <c r="E1431" t="s">
        <v>68</v>
      </c>
      <c r="F1431">
        <v>9601</v>
      </c>
      <c r="G1431" s="139">
        <v>2010</v>
      </c>
      <c r="H1431" s="306" t="s">
        <v>152</v>
      </c>
      <c r="I1431">
        <v>2521</v>
      </c>
    </row>
    <row r="1432" spans="1:9" ht="14.25" customHeight="1">
      <c r="A1432" s="1" t="str">
        <f t="shared" si="22"/>
        <v>RAI96012010m10</v>
      </c>
      <c r="B1432" s="1">
        <v>28202</v>
      </c>
      <c r="C1432" s="210">
        <v>3</v>
      </c>
      <c r="D1432" s="1">
        <v>2164</v>
      </c>
      <c r="E1432" t="s">
        <v>68</v>
      </c>
      <c r="F1432">
        <v>9601</v>
      </c>
      <c r="G1432" s="139">
        <v>2010</v>
      </c>
      <c r="H1432" s="306" t="s">
        <v>153</v>
      </c>
      <c r="I1432">
        <v>2164</v>
      </c>
    </row>
    <row r="1433" spans="1:9" ht="14.25" customHeight="1">
      <c r="A1433" s="1" t="str">
        <f t="shared" si="22"/>
        <v>RAI96012010m11</v>
      </c>
      <c r="B1433" s="1">
        <v>28202</v>
      </c>
      <c r="C1433" s="210">
        <v>2</v>
      </c>
      <c r="D1433" s="1">
        <v>2221</v>
      </c>
      <c r="E1433" t="s">
        <v>68</v>
      </c>
      <c r="F1433">
        <v>9601</v>
      </c>
      <c r="G1433" s="139">
        <v>2010</v>
      </c>
      <c r="H1433" s="306" t="s">
        <v>154</v>
      </c>
      <c r="I1433">
        <v>2221</v>
      </c>
    </row>
    <row r="1434" spans="1:9" ht="14.25" customHeight="1">
      <c r="A1434" s="1" t="str">
        <f t="shared" si="22"/>
        <v>RAI96012010m12</v>
      </c>
      <c r="B1434" s="1">
        <v>28202</v>
      </c>
      <c r="C1434" s="210">
        <v>1</v>
      </c>
      <c r="D1434" s="1">
        <v>1818</v>
      </c>
      <c r="E1434" t="s">
        <v>68</v>
      </c>
      <c r="F1434">
        <v>9601</v>
      </c>
      <c r="G1434" s="139">
        <v>2010</v>
      </c>
      <c r="H1434" s="306" t="s">
        <v>155</v>
      </c>
      <c r="I1434">
        <v>1818</v>
      </c>
    </row>
    <row r="1435" spans="1:9" ht="14.25" customHeight="1">
      <c r="A1435" s="1" t="str">
        <f t="shared" si="22"/>
        <v>RAI96022010m01</v>
      </c>
      <c r="B1435" s="1">
        <v>17189</v>
      </c>
      <c r="C1435" s="210">
        <v>12</v>
      </c>
      <c r="D1435" s="1">
        <v>1361</v>
      </c>
      <c r="E1435" t="s">
        <v>68</v>
      </c>
      <c r="F1435">
        <v>9602</v>
      </c>
      <c r="G1435" s="139">
        <v>2010</v>
      </c>
      <c r="H1435" s="306" t="s">
        <v>144</v>
      </c>
      <c r="I1435">
        <v>1361</v>
      </c>
    </row>
    <row r="1436" spans="1:9" ht="14.25" customHeight="1">
      <c r="A1436" s="1" t="str">
        <f t="shared" si="22"/>
        <v>RAI96022010m02</v>
      </c>
      <c r="B1436" s="1">
        <v>17189</v>
      </c>
      <c r="C1436" s="210">
        <v>11</v>
      </c>
      <c r="D1436" s="1">
        <v>1498</v>
      </c>
      <c r="E1436" t="s">
        <v>68</v>
      </c>
      <c r="F1436">
        <v>9602</v>
      </c>
      <c r="G1436" s="139">
        <v>2010</v>
      </c>
      <c r="H1436" s="306" t="s">
        <v>145</v>
      </c>
      <c r="I1436">
        <v>1498</v>
      </c>
    </row>
    <row r="1437" spans="1:9" ht="14.25" customHeight="1">
      <c r="A1437" s="1" t="str">
        <f t="shared" si="22"/>
        <v>RAI96022010m03</v>
      </c>
      <c r="B1437" s="1">
        <v>17189</v>
      </c>
      <c r="C1437" s="210">
        <v>10</v>
      </c>
      <c r="D1437" s="1">
        <v>1551</v>
      </c>
      <c r="E1437" t="s">
        <v>68</v>
      </c>
      <c r="F1437">
        <v>9602</v>
      </c>
      <c r="G1437" s="139">
        <v>2010</v>
      </c>
      <c r="H1437" s="306" t="s">
        <v>146</v>
      </c>
      <c r="I1437">
        <v>1551</v>
      </c>
    </row>
    <row r="1438" spans="1:9" ht="14.25" customHeight="1">
      <c r="A1438" s="1" t="str">
        <f t="shared" si="22"/>
        <v>RAI96022010m04</v>
      </c>
      <c r="B1438" s="1">
        <v>17189</v>
      </c>
      <c r="C1438" s="210">
        <v>9</v>
      </c>
      <c r="D1438" s="1">
        <v>1492</v>
      </c>
      <c r="E1438" t="s">
        <v>68</v>
      </c>
      <c r="F1438">
        <v>9602</v>
      </c>
      <c r="G1438" s="139">
        <v>2010</v>
      </c>
      <c r="H1438" s="306" t="s">
        <v>147</v>
      </c>
      <c r="I1438">
        <v>1492</v>
      </c>
    </row>
    <row r="1439" spans="1:9" ht="14.25" customHeight="1">
      <c r="A1439" s="1" t="str">
        <f t="shared" si="22"/>
        <v>RAI96022010m05</v>
      </c>
      <c r="B1439" s="1">
        <v>17189</v>
      </c>
      <c r="C1439" s="210">
        <v>8</v>
      </c>
      <c r="D1439" s="1">
        <v>1505</v>
      </c>
      <c r="E1439" t="s">
        <v>68</v>
      </c>
      <c r="F1439">
        <v>9602</v>
      </c>
      <c r="G1439" s="139">
        <v>2010</v>
      </c>
      <c r="H1439" s="306" t="s">
        <v>148</v>
      </c>
      <c r="I1439">
        <v>1505</v>
      </c>
    </row>
    <row r="1440" spans="1:9" ht="14.25" customHeight="1">
      <c r="A1440" s="1" t="str">
        <f t="shared" si="22"/>
        <v>RAI96022010m06</v>
      </c>
      <c r="B1440" s="1">
        <v>17189</v>
      </c>
      <c r="C1440" s="210">
        <v>7</v>
      </c>
      <c r="D1440" s="1">
        <v>1647</v>
      </c>
      <c r="E1440" t="s">
        <v>68</v>
      </c>
      <c r="F1440">
        <v>9602</v>
      </c>
      <c r="G1440" s="139">
        <v>2010</v>
      </c>
      <c r="H1440" s="306" t="s">
        <v>149</v>
      </c>
      <c r="I1440">
        <v>1647</v>
      </c>
    </row>
    <row r="1441" spans="1:9" ht="14.25" customHeight="1">
      <c r="A1441" s="1" t="str">
        <f t="shared" si="22"/>
        <v>RAI96022010m07</v>
      </c>
      <c r="B1441" s="1">
        <v>17189</v>
      </c>
      <c r="C1441" s="210">
        <v>6</v>
      </c>
      <c r="D1441" s="1">
        <v>1459</v>
      </c>
      <c r="E1441" t="s">
        <v>68</v>
      </c>
      <c r="F1441">
        <v>9602</v>
      </c>
      <c r="G1441" s="139">
        <v>2010</v>
      </c>
      <c r="H1441" s="306" t="s">
        <v>150</v>
      </c>
      <c r="I1441">
        <v>1459</v>
      </c>
    </row>
    <row r="1442" spans="1:9" ht="14.25" customHeight="1">
      <c r="A1442" s="1" t="str">
        <f t="shared" si="22"/>
        <v>RAI96022010m08</v>
      </c>
      <c r="B1442" s="1">
        <v>17189</v>
      </c>
      <c r="C1442" s="210">
        <v>5</v>
      </c>
      <c r="D1442" s="1">
        <v>1402</v>
      </c>
      <c r="E1442" t="s">
        <v>68</v>
      </c>
      <c r="F1442">
        <v>9602</v>
      </c>
      <c r="G1442" s="139">
        <v>2010</v>
      </c>
      <c r="H1442" s="306" t="s">
        <v>151</v>
      </c>
      <c r="I1442">
        <v>1402</v>
      </c>
    </row>
    <row r="1443" spans="1:9" ht="14.25" customHeight="1">
      <c r="A1443" s="1" t="str">
        <f t="shared" si="22"/>
        <v>RAI96022010m09</v>
      </c>
      <c r="B1443" s="1">
        <v>17189</v>
      </c>
      <c r="C1443" s="210">
        <v>4</v>
      </c>
      <c r="D1443" s="1">
        <v>1537</v>
      </c>
      <c r="E1443" t="s">
        <v>68</v>
      </c>
      <c r="F1443">
        <v>9602</v>
      </c>
      <c r="G1443" s="139">
        <v>2010</v>
      </c>
      <c r="H1443" s="306" t="s">
        <v>152</v>
      </c>
      <c r="I1443">
        <v>1537</v>
      </c>
    </row>
    <row r="1444" spans="1:9" ht="14.25" customHeight="1">
      <c r="A1444" s="1" t="str">
        <f t="shared" si="22"/>
        <v>RAI96022010m10</v>
      </c>
      <c r="B1444" s="1">
        <v>17189</v>
      </c>
      <c r="C1444" s="210">
        <v>3</v>
      </c>
      <c r="D1444" s="1">
        <v>1317</v>
      </c>
      <c r="E1444" t="s">
        <v>68</v>
      </c>
      <c r="F1444">
        <v>9602</v>
      </c>
      <c r="G1444" s="139">
        <v>2010</v>
      </c>
      <c r="H1444" s="306" t="s">
        <v>153</v>
      </c>
      <c r="I1444">
        <v>1317</v>
      </c>
    </row>
    <row r="1445" spans="1:9" ht="14.25" customHeight="1">
      <c r="A1445" s="1" t="str">
        <f t="shared" si="22"/>
        <v>RAI96022010m11</v>
      </c>
      <c r="B1445" s="1">
        <v>17189</v>
      </c>
      <c r="C1445" s="210">
        <v>2</v>
      </c>
      <c r="D1445" s="1">
        <v>1354</v>
      </c>
      <c r="E1445" t="s">
        <v>68</v>
      </c>
      <c r="F1445">
        <v>9602</v>
      </c>
      <c r="G1445" s="139">
        <v>2010</v>
      </c>
      <c r="H1445" s="306" t="s">
        <v>154</v>
      </c>
      <c r="I1445">
        <v>1354</v>
      </c>
    </row>
    <row r="1446" spans="1:9" ht="14.25" customHeight="1">
      <c r="A1446" s="1" t="str">
        <f t="shared" si="22"/>
        <v>RAI96022010m12</v>
      </c>
      <c r="B1446" s="1">
        <v>17189</v>
      </c>
      <c r="C1446" s="210">
        <v>1</v>
      </c>
      <c r="D1446" s="1">
        <v>1066</v>
      </c>
      <c r="E1446" t="s">
        <v>68</v>
      </c>
      <c r="F1446">
        <v>9602</v>
      </c>
      <c r="G1446" s="139">
        <v>2010</v>
      </c>
      <c r="H1446" s="306" t="s">
        <v>155</v>
      </c>
      <c r="I1446">
        <v>1066</v>
      </c>
    </row>
    <row r="1447" spans="1:9" ht="14.25" customHeight="1">
      <c r="A1447" s="1" t="str">
        <f t="shared" si="22"/>
        <v>RAI96032010m01</v>
      </c>
      <c r="B1447" s="1">
        <v>33615</v>
      </c>
      <c r="C1447" s="210">
        <v>12</v>
      </c>
      <c r="D1447" s="1">
        <v>2567</v>
      </c>
      <c r="E1447" t="s">
        <v>68</v>
      </c>
      <c r="F1447">
        <v>9603</v>
      </c>
      <c r="G1447" s="139">
        <v>2010</v>
      </c>
      <c r="H1447" s="306" t="s">
        <v>144</v>
      </c>
      <c r="I1447">
        <v>2567</v>
      </c>
    </row>
    <row r="1448" spans="1:9" ht="14.25" customHeight="1">
      <c r="A1448" s="1" t="str">
        <f t="shared" si="22"/>
        <v>RAI96032010m02</v>
      </c>
      <c r="B1448" s="1">
        <v>33615</v>
      </c>
      <c r="C1448" s="210">
        <v>11</v>
      </c>
      <c r="D1448" s="1">
        <v>2798</v>
      </c>
      <c r="E1448" t="s">
        <v>68</v>
      </c>
      <c r="F1448">
        <v>9603</v>
      </c>
      <c r="G1448" s="139">
        <v>2010</v>
      </c>
      <c r="H1448" s="306" t="s">
        <v>145</v>
      </c>
      <c r="I1448">
        <v>2798</v>
      </c>
    </row>
    <row r="1449" spans="1:9" ht="14.25" customHeight="1">
      <c r="A1449" s="1" t="str">
        <f t="shared" si="22"/>
        <v>RAI96032010m03</v>
      </c>
      <c r="B1449" s="1">
        <v>33615</v>
      </c>
      <c r="C1449" s="210">
        <v>10</v>
      </c>
      <c r="D1449" s="1">
        <v>2812</v>
      </c>
      <c r="E1449" t="s">
        <v>68</v>
      </c>
      <c r="F1449">
        <v>9603</v>
      </c>
      <c r="G1449" s="139">
        <v>2010</v>
      </c>
      <c r="H1449" s="306" t="s">
        <v>146</v>
      </c>
      <c r="I1449">
        <v>2812</v>
      </c>
    </row>
    <row r="1450" spans="1:9" ht="14.25" customHeight="1">
      <c r="A1450" s="1" t="str">
        <f t="shared" si="22"/>
        <v>RAI96032010m04</v>
      </c>
      <c r="B1450" s="1">
        <v>33615</v>
      </c>
      <c r="C1450" s="210">
        <v>9</v>
      </c>
      <c r="D1450" s="1">
        <v>2887</v>
      </c>
      <c r="E1450" t="s">
        <v>68</v>
      </c>
      <c r="F1450">
        <v>9603</v>
      </c>
      <c r="G1450" s="139">
        <v>2010</v>
      </c>
      <c r="H1450" s="306" t="s">
        <v>147</v>
      </c>
      <c r="I1450">
        <v>2887</v>
      </c>
    </row>
    <row r="1451" spans="1:9" ht="14.25" customHeight="1">
      <c r="A1451" s="1" t="str">
        <f t="shared" si="22"/>
        <v>RAI96032010m05</v>
      </c>
      <c r="B1451" s="1">
        <v>33615</v>
      </c>
      <c r="C1451" s="210">
        <v>8</v>
      </c>
      <c r="D1451" s="1">
        <v>2688</v>
      </c>
      <c r="E1451" t="s">
        <v>68</v>
      </c>
      <c r="F1451">
        <v>9603</v>
      </c>
      <c r="G1451" s="139">
        <v>2010</v>
      </c>
      <c r="H1451" s="306" t="s">
        <v>148</v>
      </c>
      <c r="I1451">
        <v>2688</v>
      </c>
    </row>
    <row r="1452" spans="1:9" ht="14.25" customHeight="1">
      <c r="A1452" s="1" t="str">
        <f t="shared" si="22"/>
        <v>RAI96032010m06</v>
      </c>
      <c r="B1452" s="1">
        <v>33615</v>
      </c>
      <c r="C1452" s="210">
        <v>7</v>
      </c>
      <c r="D1452" s="1">
        <v>2760</v>
      </c>
      <c r="E1452" t="s">
        <v>68</v>
      </c>
      <c r="F1452">
        <v>9603</v>
      </c>
      <c r="G1452" s="139">
        <v>2010</v>
      </c>
      <c r="H1452" s="306" t="s">
        <v>149</v>
      </c>
      <c r="I1452">
        <v>2760</v>
      </c>
    </row>
    <row r="1453" spans="1:9" ht="14.25" customHeight="1">
      <c r="A1453" s="1" t="str">
        <f t="shared" si="22"/>
        <v>RAI96032010m07</v>
      </c>
      <c r="B1453" s="1">
        <v>33615</v>
      </c>
      <c r="C1453" s="210">
        <v>6</v>
      </c>
      <c r="D1453" s="1">
        <v>2811</v>
      </c>
      <c r="E1453" t="s">
        <v>68</v>
      </c>
      <c r="F1453">
        <v>9603</v>
      </c>
      <c r="G1453" s="139">
        <v>2010</v>
      </c>
      <c r="H1453" s="306" t="s">
        <v>150</v>
      </c>
      <c r="I1453">
        <v>2811</v>
      </c>
    </row>
    <row r="1454" spans="1:9" ht="14.25" customHeight="1">
      <c r="A1454" s="1" t="str">
        <f t="shared" si="22"/>
        <v>RAI96032010m08</v>
      </c>
      <c r="B1454" s="1">
        <v>33615</v>
      </c>
      <c r="C1454" s="210">
        <v>5</v>
      </c>
      <c r="D1454" s="1">
        <v>3009</v>
      </c>
      <c r="E1454" t="s">
        <v>68</v>
      </c>
      <c r="F1454">
        <v>9603</v>
      </c>
      <c r="G1454" s="139">
        <v>2010</v>
      </c>
      <c r="H1454" s="306" t="s">
        <v>151</v>
      </c>
      <c r="I1454">
        <v>3009</v>
      </c>
    </row>
    <row r="1455" spans="1:9" ht="14.25" customHeight="1">
      <c r="A1455" s="1" t="str">
        <f t="shared" si="22"/>
        <v>RAI96032010m09</v>
      </c>
      <c r="B1455" s="1">
        <v>33615</v>
      </c>
      <c r="C1455" s="210">
        <v>4</v>
      </c>
      <c r="D1455" s="1">
        <v>2930</v>
      </c>
      <c r="E1455" t="s">
        <v>68</v>
      </c>
      <c r="F1455">
        <v>9603</v>
      </c>
      <c r="G1455" s="139">
        <v>2010</v>
      </c>
      <c r="H1455" s="306" t="s">
        <v>152</v>
      </c>
      <c r="I1455">
        <v>2930</v>
      </c>
    </row>
    <row r="1456" spans="1:9" ht="14.25" customHeight="1">
      <c r="A1456" s="1" t="str">
        <f t="shared" si="22"/>
        <v>RAI96032010m10</v>
      </c>
      <c r="B1456" s="1">
        <v>33615</v>
      </c>
      <c r="C1456" s="210">
        <v>3</v>
      </c>
      <c r="D1456" s="1">
        <v>2905</v>
      </c>
      <c r="E1456" t="s">
        <v>68</v>
      </c>
      <c r="F1456">
        <v>9603</v>
      </c>
      <c r="G1456" s="139">
        <v>2010</v>
      </c>
      <c r="H1456" s="306" t="s">
        <v>153</v>
      </c>
      <c r="I1456">
        <v>2905</v>
      </c>
    </row>
    <row r="1457" spans="1:9" ht="14.25" customHeight="1">
      <c r="A1457" s="1" t="str">
        <f t="shared" si="22"/>
        <v>RAI96032010m11</v>
      </c>
      <c r="B1457" s="1">
        <v>33615</v>
      </c>
      <c r="C1457" s="210">
        <v>2</v>
      </c>
      <c r="D1457" s="1">
        <v>2744</v>
      </c>
      <c r="E1457" t="s">
        <v>68</v>
      </c>
      <c r="F1457">
        <v>9603</v>
      </c>
      <c r="G1457" s="139">
        <v>2010</v>
      </c>
      <c r="H1457" s="306" t="s">
        <v>154</v>
      </c>
      <c r="I1457">
        <v>2744</v>
      </c>
    </row>
    <row r="1458" spans="1:9" ht="14.25" customHeight="1">
      <c r="A1458" s="1" t="str">
        <f t="shared" si="22"/>
        <v>RAI96032010m12</v>
      </c>
      <c r="B1458" s="1">
        <v>33615</v>
      </c>
      <c r="C1458" s="210">
        <v>1</v>
      </c>
      <c r="D1458" s="1">
        <v>2704</v>
      </c>
      <c r="E1458" t="s">
        <v>68</v>
      </c>
      <c r="F1458">
        <v>9603</v>
      </c>
      <c r="G1458" s="139">
        <v>2010</v>
      </c>
      <c r="H1458" s="306" t="s">
        <v>155</v>
      </c>
      <c r="I1458">
        <v>2704</v>
      </c>
    </row>
    <row r="1459" spans="1:9" ht="14.25" customHeight="1">
      <c r="A1459" s="1" t="str">
        <f t="shared" si="22"/>
        <v>RAI96042010m01</v>
      </c>
      <c r="B1459" s="1">
        <v>21676</v>
      </c>
      <c r="C1459" s="210">
        <v>12</v>
      </c>
      <c r="D1459" s="1">
        <v>1779</v>
      </c>
      <c r="E1459" t="s">
        <v>68</v>
      </c>
      <c r="F1459">
        <v>9604</v>
      </c>
      <c r="G1459" s="139">
        <v>2010</v>
      </c>
      <c r="H1459" s="306" t="s">
        <v>144</v>
      </c>
      <c r="I1459">
        <v>1779</v>
      </c>
    </row>
    <row r="1460" spans="1:9" ht="14.25" customHeight="1">
      <c r="A1460" s="1" t="str">
        <f t="shared" si="22"/>
        <v>RAI96042010m02</v>
      </c>
      <c r="B1460" s="1">
        <v>21676</v>
      </c>
      <c r="C1460" s="210">
        <v>11</v>
      </c>
      <c r="D1460" s="1">
        <v>1932</v>
      </c>
      <c r="E1460" t="s">
        <v>68</v>
      </c>
      <c r="F1460">
        <v>9604</v>
      </c>
      <c r="G1460" s="139">
        <v>2010</v>
      </c>
      <c r="H1460" s="306" t="s">
        <v>145</v>
      </c>
      <c r="I1460">
        <v>1932</v>
      </c>
    </row>
    <row r="1461" spans="1:9" ht="14.25" customHeight="1">
      <c r="A1461" s="1" t="str">
        <f t="shared" si="22"/>
        <v>RAI96042010m03</v>
      </c>
      <c r="B1461" s="1">
        <v>21676</v>
      </c>
      <c r="C1461" s="210">
        <v>10</v>
      </c>
      <c r="D1461" s="1">
        <v>1840</v>
      </c>
      <c r="E1461" t="s">
        <v>68</v>
      </c>
      <c r="F1461">
        <v>9604</v>
      </c>
      <c r="G1461" s="139">
        <v>2010</v>
      </c>
      <c r="H1461" s="306" t="s">
        <v>146</v>
      </c>
      <c r="I1461">
        <v>1840</v>
      </c>
    </row>
    <row r="1462" spans="1:9" ht="14.25" customHeight="1">
      <c r="A1462" s="1" t="str">
        <f t="shared" si="22"/>
        <v>RAI96042010m04</v>
      </c>
      <c r="B1462" s="1">
        <v>21676</v>
      </c>
      <c r="C1462" s="210">
        <v>9</v>
      </c>
      <c r="D1462" s="1">
        <v>1868</v>
      </c>
      <c r="E1462" t="s">
        <v>68</v>
      </c>
      <c r="F1462">
        <v>9604</v>
      </c>
      <c r="G1462" s="139">
        <v>2010</v>
      </c>
      <c r="H1462" s="306" t="s">
        <v>147</v>
      </c>
      <c r="I1462">
        <v>1868</v>
      </c>
    </row>
    <row r="1463" spans="1:9" ht="14.25" customHeight="1">
      <c r="A1463" s="1" t="str">
        <f t="shared" si="22"/>
        <v>RAI96042010m05</v>
      </c>
      <c r="B1463" s="1">
        <v>21676</v>
      </c>
      <c r="C1463" s="210">
        <v>8</v>
      </c>
      <c r="D1463" s="1">
        <v>1687</v>
      </c>
      <c r="E1463" t="s">
        <v>68</v>
      </c>
      <c r="F1463">
        <v>9604</v>
      </c>
      <c r="G1463" s="139">
        <v>2010</v>
      </c>
      <c r="H1463" s="306" t="s">
        <v>148</v>
      </c>
      <c r="I1463">
        <v>1687</v>
      </c>
    </row>
    <row r="1464" spans="1:9" ht="14.25" customHeight="1">
      <c r="A1464" s="1" t="str">
        <f t="shared" si="22"/>
        <v>RAI96042010m06</v>
      </c>
      <c r="B1464" s="1">
        <v>21676</v>
      </c>
      <c r="C1464" s="210">
        <v>7</v>
      </c>
      <c r="D1464" s="1">
        <v>1752</v>
      </c>
      <c r="E1464" t="s">
        <v>68</v>
      </c>
      <c r="F1464">
        <v>9604</v>
      </c>
      <c r="G1464" s="139">
        <v>2010</v>
      </c>
      <c r="H1464" s="306" t="s">
        <v>149</v>
      </c>
      <c r="I1464">
        <v>1752</v>
      </c>
    </row>
    <row r="1465" spans="1:9" ht="14.25" customHeight="1">
      <c r="A1465" s="1" t="str">
        <f t="shared" si="22"/>
        <v>RAI96042010m07</v>
      </c>
      <c r="B1465" s="1">
        <v>21676</v>
      </c>
      <c r="C1465" s="210">
        <v>6</v>
      </c>
      <c r="D1465" s="1">
        <v>1864</v>
      </c>
      <c r="E1465" t="s">
        <v>68</v>
      </c>
      <c r="F1465">
        <v>9604</v>
      </c>
      <c r="G1465" s="139">
        <v>2010</v>
      </c>
      <c r="H1465" s="306" t="s">
        <v>150</v>
      </c>
      <c r="I1465">
        <v>1864</v>
      </c>
    </row>
    <row r="1466" spans="1:9" ht="14.25" customHeight="1">
      <c r="A1466" s="1" t="str">
        <f t="shared" si="22"/>
        <v>RAI96042010m08</v>
      </c>
      <c r="B1466" s="1">
        <v>21676</v>
      </c>
      <c r="C1466" s="210">
        <v>5</v>
      </c>
      <c r="D1466" s="1">
        <v>1916</v>
      </c>
      <c r="E1466" t="s">
        <v>68</v>
      </c>
      <c r="F1466">
        <v>9604</v>
      </c>
      <c r="G1466" s="139">
        <v>2010</v>
      </c>
      <c r="H1466" s="306" t="s">
        <v>151</v>
      </c>
      <c r="I1466">
        <v>1916</v>
      </c>
    </row>
    <row r="1467" spans="1:9" ht="14.25" customHeight="1">
      <c r="A1467" s="1" t="str">
        <f t="shared" si="22"/>
        <v>RAI96042010m09</v>
      </c>
      <c r="B1467" s="1">
        <v>21676</v>
      </c>
      <c r="C1467" s="210">
        <v>4</v>
      </c>
      <c r="D1467" s="1">
        <v>1867</v>
      </c>
      <c r="E1467" t="s">
        <v>68</v>
      </c>
      <c r="F1467">
        <v>9604</v>
      </c>
      <c r="G1467" s="139">
        <v>2010</v>
      </c>
      <c r="H1467" s="306" t="s">
        <v>152</v>
      </c>
      <c r="I1467">
        <v>1867</v>
      </c>
    </row>
    <row r="1468" spans="1:9" ht="14.25" customHeight="1">
      <c r="A1468" s="1" t="str">
        <f t="shared" si="22"/>
        <v>RAI96042010m10</v>
      </c>
      <c r="B1468" s="1">
        <v>21676</v>
      </c>
      <c r="C1468" s="210">
        <v>3</v>
      </c>
      <c r="D1468" s="1">
        <v>1693</v>
      </c>
      <c r="E1468" t="s">
        <v>68</v>
      </c>
      <c r="F1468">
        <v>9604</v>
      </c>
      <c r="G1468" s="139">
        <v>2010</v>
      </c>
      <c r="H1468" s="306" t="s">
        <v>153</v>
      </c>
      <c r="I1468">
        <v>1693</v>
      </c>
    </row>
    <row r="1469" spans="1:9" ht="14.25" customHeight="1">
      <c r="A1469" s="1" t="str">
        <f t="shared" si="22"/>
        <v>RAI96042010m11</v>
      </c>
      <c r="B1469" s="1">
        <v>21676</v>
      </c>
      <c r="C1469" s="210">
        <v>2</v>
      </c>
      <c r="D1469" s="1">
        <v>1701</v>
      </c>
      <c r="E1469" t="s">
        <v>68</v>
      </c>
      <c r="F1469">
        <v>9604</v>
      </c>
      <c r="G1469" s="139">
        <v>2010</v>
      </c>
      <c r="H1469" s="306" t="s">
        <v>154</v>
      </c>
      <c r="I1469">
        <v>1701</v>
      </c>
    </row>
    <row r="1470" spans="1:9" ht="14.25" customHeight="1">
      <c r="A1470" s="1" t="str">
        <f t="shared" si="22"/>
        <v>RAI96042010m12</v>
      </c>
      <c r="B1470" s="1">
        <v>21676</v>
      </c>
      <c r="C1470" s="210">
        <v>1</v>
      </c>
      <c r="D1470" s="1">
        <v>1777</v>
      </c>
      <c r="E1470" t="s">
        <v>68</v>
      </c>
      <c r="F1470">
        <v>9604</v>
      </c>
      <c r="G1470" s="139">
        <v>2010</v>
      </c>
      <c r="H1470" s="306" t="s">
        <v>155</v>
      </c>
      <c r="I1470">
        <v>1777</v>
      </c>
    </row>
    <row r="1471" spans="1:9" ht="14.25" customHeight="1">
      <c r="A1471" s="1" t="str">
        <f t="shared" si="22"/>
        <v>RAI96052010m01</v>
      </c>
      <c r="B1471" s="1">
        <v>13113</v>
      </c>
      <c r="C1471" s="210">
        <v>12</v>
      </c>
      <c r="D1471" s="1">
        <v>919</v>
      </c>
      <c r="E1471" t="s">
        <v>68</v>
      </c>
      <c r="F1471">
        <v>9605</v>
      </c>
      <c r="G1471" s="139">
        <v>2010</v>
      </c>
      <c r="H1471" s="306" t="s">
        <v>144</v>
      </c>
      <c r="I1471">
        <v>919</v>
      </c>
    </row>
    <row r="1472" spans="1:9" ht="14.25" customHeight="1">
      <c r="A1472" s="1" t="str">
        <f t="shared" si="22"/>
        <v>RAI96052010m02</v>
      </c>
      <c r="B1472" s="1">
        <v>13113</v>
      </c>
      <c r="C1472" s="210">
        <v>11</v>
      </c>
      <c r="D1472" s="1">
        <v>935</v>
      </c>
      <c r="E1472" t="s">
        <v>68</v>
      </c>
      <c r="F1472">
        <v>9605</v>
      </c>
      <c r="G1472" s="139">
        <v>2010</v>
      </c>
      <c r="H1472" s="306" t="s">
        <v>145</v>
      </c>
      <c r="I1472">
        <v>935</v>
      </c>
    </row>
    <row r="1473" spans="1:9" ht="14.25" customHeight="1">
      <c r="A1473" s="1" t="str">
        <f t="shared" si="22"/>
        <v>RAI96052010m03</v>
      </c>
      <c r="B1473" s="1">
        <v>13113</v>
      </c>
      <c r="C1473" s="210">
        <v>10</v>
      </c>
      <c r="D1473" s="1">
        <v>903</v>
      </c>
      <c r="E1473" t="s">
        <v>68</v>
      </c>
      <c r="F1473">
        <v>9605</v>
      </c>
      <c r="G1473" s="139">
        <v>2010</v>
      </c>
      <c r="H1473" s="306" t="s">
        <v>146</v>
      </c>
      <c r="I1473">
        <v>903</v>
      </c>
    </row>
    <row r="1474" spans="1:9" ht="14.25" customHeight="1">
      <c r="A1474" s="1" t="str">
        <f t="shared" si="22"/>
        <v>RAI96052010m04</v>
      </c>
      <c r="B1474" s="1">
        <v>13113</v>
      </c>
      <c r="C1474" s="210">
        <v>9</v>
      </c>
      <c r="D1474" s="1">
        <v>970</v>
      </c>
      <c r="E1474" t="s">
        <v>68</v>
      </c>
      <c r="F1474">
        <v>9605</v>
      </c>
      <c r="G1474" s="139">
        <v>2010</v>
      </c>
      <c r="H1474" s="306" t="s">
        <v>147</v>
      </c>
      <c r="I1474">
        <v>970</v>
      </c>
    </row>
    <row r="1475" spans="1:9" ht="14.25" customHeight="1">
      <c r="A1475" s="1" t="str">
        <f t="shared" si="22"/>
        <v>RAI96052010m05</v>
      </c>
      <c r="B1475" s="1">
        <v>13113</v>
      </c>
      <c r="C1475" s="210">
        <v>8</v>
      </c>
      <c r="D1475" s="1">
        <v>1071</v>
      </c>
      <c r="E1475" t="s">
        <v>68</v>
      </c>
      <c r="F1475">
        <v>9605</v>
      </c>
      <c r="G1475" s="139">
        <v>2010</v>
      </c>
      <c r="H1475" s="306" t="s">
        <v>148</v>
      </c>
      <c r="I1475">
        <v>1071</v>
      </c>
    </row>
    <row r="1476" spans="1:9" ht="14.25" customHeight="1">
      <c r="A1476" s="1" t="str">
        <f t="shared" si="22"/>
        <v>RAI96052010m06</v>
      </c>
      <c r="B1476" s="1">
        <v>13113</v>
      </c>
      <c r="C1476" s="210">
        <v>7</v>
      </c>
      <c r="D1476" s="1">
        <v>1196</v>
      </c>
      <c r="E1476" t="s">
        <v>68</v>
      </c>
      <c r="F1476">
        <v>9605</v>
      </c>
      <c r="G1476" s="139">
        <v>2010</v>
      </c>
      <c r="H1476" s="306" t="s">
        <v>149</v>
      </c>
      <c r="I1476">
        <v>1196</v>
      </c>
    </row>
    <row r="1477" spans="1:9" ht="14.25" customHeight="1">
      <c r="A1477" s="1" t="str">
        <f t="shared" si="22"/>
        <v>RAI96052010m07</v>
      </c>
      <c r="B1477" s="1">
        <v>13113</v>
      </c>
      <c r="C1477" s="210">
        <v>6</v>
      </c>
      <c r="D1477" s="1">
        <v>1242</v>
      </c>
      <c r="E1477" t="s">
        <v>68</v>
      </c>
      <c r="F1477">
        <v>9605</v>
      </c>
      <c r="G1477" s="139">
        <v>2010</v>
      </c>
      <c r="H1477" s="306" t="s">
        <v>150</v>
      </c>
      <c r="I1477">
        <v>1242</v>
      </c>
    </row>
    <row r="1478" spans="1:9" ht="14.25" customHeight="1">
      <c r="A1478" s="1" t="str">
        <f t="shared" si="22"/>
        <v>RAI96052010m08</v>
      </c>
      <c r="B1478" s="1">
        <v>13113</v>
      </c>
      <c r="C1478" s="210">
        <v>5</v>
      </c>
      <c r="D1478" s="1">
        <v>1207</v>
      </c>
      <c r="E1478" t="s">
        <v>68</v>
      </c>
      <c r="F1478">
        <v>9605</v>
      </c>
      <c r="G1478" s="139">
        <v>2010</v>
      </c>
      <c r="H1478" s="306" t="s">
        <v>151</v>
      </c>
      <c r="I1478">
        <v>1207</v>
      </c>
    </row>
    <row r="1479" spans="1:9" ht="14.25" customHeight="1">
      <c r="A1479" s="1" t="str">
        <f t="shared" si="22"/>
        <v>RAI96052010m09</v>
      </c>
      <c r="B1479" s="1">
        <v>13113</v>
      </c>
      <c r="C1479" s="210">
        <v>4</v>
      </c>
      <c r="D1479" s="1">
        <v>1170</v>
      </c>
      <c r="E1479" t="s">
        <v>68</v>
      </c>
      <c r="F1479">
        <v>9605</v>
      </c>
      <c r="G1479" s="139">
        <v>2010</v>
      </c>
      <c r="H1479" s="306" t="s">
        <v>152</v>
      </c>
      <c r="I1479">
        <v>1170</v>
      </c>
    </row>
    <row r="1480" spans="1:9" ht="14.25" customHeight="1">
      <c r="A1480" s="1" t="str">
        <f t="shared" ref="A1480:A1543" si="23">TRIM(E1480&amp;F1480&amp;G1480&amp;H1480)</f>
        <v>RAI96052010m10</v>
      </c>
      <c r="B1480" s="1">
        <v>13113</v>
      </c>
      <c r="C1480" s="210">
        <v>3</v>
      </c>
      <c r="D1480" s="1">
        <v>1240</v>
      </c>
      <c r="E1480" t="s">
        <v>68</v>
      </c>
      <c r="F1480">
        <v>9605</v>
      </c>
      <c r="G1480" s="139">
        <v>2010</v>
      </c>
      <c r="H1480" s="306" t="s">
        <v>153</v>
      </c>
      <c r="I1480">
        <v>1240</v>
      </c>
    </row>
    <row r="1481" spans="1:9" ht="14.25" customHeight="1">
      <c r="A1481" s="1" t="str">
        <f t="shared" si="23"/>
        <v>RAI96052010m11</v>
      </c>
      <c r="B1481" s="1">
        <v>13113</v>
      </c>
      <c r="C1481" s="210">
        <v>2</v>
      </c>
      <c r="D1481" s="1">
        <v>1184</v>
      </c>
      <c r="E1481" t="s">
        <v>68</v>
      </c>
      <c r="F1481">
        <v>9605</v>
      </c>
      <c r="G1481" s="139">
        <v>2010</v>
      </c>
      <c r="H1481" s="306" t="s">
        <v>154</v>
      </c>
      <c r="I1481">
        <v>1184</v>
      </c>
    </row>
    <row r="1482" spans="1:9" ht="14.25" customHeight="1">
      <c r="A1482" s="1" t="str">
        <f t="shared" si="23"/>
        <v>RAI96052010m12</v>
      </c>
      <c r="B1482" s="1">
        <v>13113</v>
      </c>
      <c r="C1482" s="210">
        <v>1</v>
      </c>
      <c r="D1482" s="1">
        <v>1076</v>
      </c>
      <c r="E1482" t="s">
        <v>68</v>
      </c>
      <c r="F1482">
        <v>9605</v>
      </c>
      <c r="G1482" s="139">
        <v>2010</v>
      </c>
      <c r="H1482" s="306" t="s">
        <v>155</v>
      </c>
      <c r="I1482">
        <v>1076</v>
      </c>
    </row>
    <row r="1483" spans="1:9" ht="14.25" customHeight="1">
      <c r="A1483" s="1" t="str">
        <f t="shared" si="23"/>
        <v>RAI96062010m01</v>
      </c>
      <c r="B1483" s="1">
        <v>10059</v>
      </c>
      <c r="C1483" s="210">
        <v>12</v>
      </c>
      <c r="D1483" s="1">
        <v>767</v>
      </c>
      <c r="E1483" t="s">
        <v>68</v>
      </c>
      <c r="F1483">
        <v>9606</v>
      </c>
      <c r="G1483" s="139">
        <v>2010</v>
      </c>
      <c r="H1483" s="306" t="s">
        <v>144</v>
      </c>
      <c r="I1483">
        <v>767</v>
      </c>
    </row>
    <row r="1484" spans="1:9" ht="14.25" customHeight="1">
      <c r="A1484" s="1" t="str">
        <f t="shared" si="23"/>
        <v>RAI96062010m02</v>
      </c>
      <c r="B1484" s="1">
        <v>10059</v>
      </c>
      <c r="C1484" s="210">
        <v>11</v>
      </c>
      <c r="D1484" s="1">
        <v>795</v>
      </c>
      <c r="E1484" t="s">
        <v>68</v>
      </c>
      <c r="F1484">
        <v>9606</v>
      </c>
      <c r="G1484" s="139">
        <v>2010</v>
      </c>
      <c r="H1484" s="306" t="s">
        <v>145</v>
      </c>
      <c r="I1484">
        <v>795</v>
      </c>
    </row>
    <row r="1485" spans="1:9" ht="14.25" customHeight="1">
      <c r="A1485" s="1" t="str">
        <f t="shared" si="23"/>
        <v>RAI96062010m03</v>
      </c>
      <c r="B1485" s="1">
        <v>10059</v>
      </c>
      <c r="C1485" s="210">
        <v>10</v>
      </c>
      <c r="D1485" s="1">
        <v>734</v>
      </c>
      <c r="E1485" t="s">
        <v>68</v>
      </c>
      <c r="F1485">
        <v>9606</v>
      </c>
      <c r="G1485" s="139">
        <v>2010</v>
      </c>
      <c r="H1485" s="306" t="s">
        <v>146</v>
      </c>
      <c r="I1485">
        <v>734</v>
      </c>
    </row>
    <row r="1486" spans="1:9" ht="14.25" customHeight="1">
      <c r="A1486" s="1" t="str">
        <f t="shared" si="23"/>
        <v>RAI96062010m04</v>
      </c>
      <c r="B1486" s="1">
        <v>10059</v>
      </c>
      <c r="C1486" s="210">
        <v>9</v>
      </c>
      <c r="D1486" s="1">
        <v>796</v>
      </c>
      <c r="E1486" t="s">
        <v>68</v>
      </c>
      <c r="F1486">
        <v>9606</v>
      </c>
      <c r="G1486" s="139">
        <v>2010</v>
      </c>
      <c r="H1486" s="306" t="s">
        <v>147</v>
      </c>
      <c r="I1486">
        <v>796</v>
      </c>
    </row>
    <row r="1487" spans="1:9" ht="14.25" customHeight="1">
      <c r="A1487" s="1" t="str">
        <f t="shared" si="23"/>
        <v>RAI96062010m05</v>
      </c>
      <c r="B1487" s="1">
        <v>10059</v>
      </c>
      <c r="C1487" s="210">
        <v>8</v>
      </c>
      <c r="D1487" s="1">
        <v>810</v>
      </c>
      <c r="E1487" t="s">
        <v>68</v>
      </c>
      <c r="F1487">
        <v>9606</v>
      </c>
      <c r="G1487" s="139">
        <v>2010</v>
      </c>
      <c r="H1487" s="306" t="s">
        <v>148</v>
      </c>
      <c r="I1487">
        <v>810</v>
      </c>
    </row>
    <row r="1488" spans="1:9" ht="14.25" customHeight="1">
      <c r="A1488" s="1" t="str">
        <f t="shared" si="23"/>
        <v>RAI96062010m06</v>
      </c>
      <c r="B1488" s="1">
        <v>10059</v>
      </c>
      <c r="C1488" s="210">
        <v>7</v>
      </c>
      <c r="D1488" s="1">
        <v>901</v>
      </c>
      <c r="E1488" t="s">
        <v>68</v>
      </c>
      <c r="F1488">
        <v>9606</v>
      </c>
      <c r="G1488" s="139">
        <v>2010</v>
      </c>
      <c r="H1488" s="306" t="s">
        <v>149</v>
      </c>
      <c r="I1488">
        <v>901</v>
      </c>
    </row>
    <row r="1489" spans="1:9" ht="14.25" customHeight="1">
      <c r="A1489" s="1" t="str">
        <f t="shared" si="23"/>
        <v>RAI96062010m07</v>
      </c>
      <c r="B1489" s="1">
        <v>10059</v>
      </c>
      <c r="C1489" s="210">
        <v>6</v>
      </c>
      <c r="D1489" s="1">
        <v>957</v>
      </c>
      <c r="E1489" t="s">
        <v>68</v>
      </c>
      <c r="F1489">
        <v>9606</v>
      </c>
      <c r="G1489" s="139">
        <v>2010</v>
      </c>
      <c r="H1489" s="306" t="s">
        <v>150</v>
      </c>
      <c r="I1489">
        <v>957</v>
      </c>
    </row>
    <row r="1490" spans="1:9" ht="14.25" customHeight="1">
      <c r="A1490" s="1" t="str">
        <f t="shared" si="23"/>
        <v>RAI96062010m08</v>
      </c>
      <c r="B1490" s="1">
        <v>10059</v>
      </c>
      <c r="C1490" s="210">
        <v>5</v>
      </c>
      <c r="D1490" s="1">
        <v>918</v>
      </c>
      <c r="E1490" t="s">
        <v>68</v>
      </c>
      <c r="F1490">
        <v>9606</v>
      </c>
      <c r="G1490" s="139">
        <v>2010</v>
      </c>
      <c r="H1490" s="306" t="s">
        <v>151</v>
      </c>
      <c r="I1490">
        <v>918</v>
      </c>
    </row>
    <row r="1491" spans="1:9" ht="14.25" customHeight="1">
      <c r="A1491" s="1" t="str">
        <f t="shared" si="23"/>
        <v>RAI96062010m09</v>
      </c>
      <c r="B1491" s="1">
        <v>10059</v>
      </c>
      <c r="C1491" s="210">
        <v>4</v>
      </c>
      <c r="D1491" s="1">
        <v>835</v>
      </c>
      <c r="E1491" t="s">
        <v>68</v>
      </c>
      <c r="F1491">
        <v>9606</v>
      </c>
      <c r="G1491" s="139">
        <v>2010</v>
      </c>
      <c r="H1491" s="306" t="s">
        <v>152</v>
      </c>
      <c r="I1491">
        <v>835</v>
      </c>
    </row>
    <row r="1492" spans="1:9" ht="14.25" customHeight="1">
      <c r="A1492" s="1" t="str">
        <f t="shared" si="23"/>
        <v>RAI96062010m10</v>
      </c>
      <c r="B1492" s="1">
        <v>10059</v>
      </c>
      <c r="C1492" s="210">
        <v>3</v>
      </c>
      <c r="D1492" s="1">
        <v>873</v>
      </c>
      <c r="E1492" t="s">
        <v>68</v>
      </c>
      <c r="F1492">
        <v>9606</v>
      </c>
      <c r="G1492" s="139">
        <v>2010</v>
      </c>
      <c r="H1492" s="306" t="s">
        <v>153</v>
      </c>
      <c r="I1492">
        <v>873</v>
      </c>
    </row>
    <row r="1493" spans="1:9" ht="14.25" customHeight="1">
      <c r="A1493" s="1" t="str">
        <f t="shared" si="23"/>
        <v>RAI96062010m11</v>
      </c>
      <c r="B1493" s="1">
        <v>10059</v>
      </c>
      <c r="C1493" s="210">
        <v>2</v>
      </c>
      <c r="D1493" s="1">
        <v>880</v>
      </c>
      <c r="E1493" t="s">
        <v>68</v>
      </c>
      <c r="F1493">
        <v>9606</v>
      </c>
      <c r="G1493" s="139">
        <v>2010</v>
      </c>
      <c r="H1493" s="306" t="s">
        <v>154</v>
      </c>
      <c r="I1493">
        <v>880</v>
      </c>
    </row>
    <row r="1494" spans="1:9" ht="14.25" customHeight="1">
      <c r="A1494" s="1" t="str">
        <f t="shared" si="23"/>
        <v>RAI96062010m12</v>
      </c>
      <c r="B1494" s="1">
        <v>10059</v>
      </c>
      <c r="C1494" s="210">
        <v>1</v>
      </c>
      <c r="D1494" s="1">
        <v>793</v>
      </c>
      <c r="E1494" t="s">
        <v>68</v>
      </c>
      <c r="F1494">
        <v>9606</v>
      </c>
      <c r="G1494" s="139">
        <v>2010</v>
      </c>
      <c r="H1494" s="306" t="s">
        <v>155</v>
      </c>
      <c r="I1494">
        <v>793</v>
      </c>
    </row>
    <row r="1495" spans="1:9" ht="14.25" customHeight="1">
      <c r="A1495" s="1" t="str">
        <f t="shared" si="23"/>
        <v>RENFE96012010m01</v>
      </c>
      <c r="B1495" s="1">
        <v>456639</v>
      </c>
      <c r="C1495" s="210">
        <v>12</v>
      </c>
      <c r="D1495" s="1">
        <v>37206</v>
      </c>
      <c r="E1495" t="s">
        <v>54</v>
      </c>
      <c r="F1495">
        <v>9601</v>
      </c>
      <c r="G1495" s="139">
        <v>2010</v>
      </c>
      <c r="H1495" s="306" t="s">
        <v>144</v>
      </c>
      <c r="I1495">
        <v>37206</v>
      </c>
    </row>
    <row r="1496" spans="1:9" ht="14.25" customHeight="1">
      <c r="A1496" s="1" t="str">
        <f t="shared" si="23"/>
        <v>RENFE96012010m02</v>
      </c>
      <c r="B1496" s="1">
        <v>456639</v>
      </c>
      <c r="C1496" s="210">
        <v>11</v>
      </c>
      <c r="D1496" s="1">
        <v>40983</v>
      </c>
      <c r="E1496" t="s">
        <v>54</v>
      </c>
      <c r="F1496">
        <v>9601</v>
      </c>
      <c r="G1496" s="139">
        <v>2010</v>
      </c>
      <c r="H1496" s="306" t="s">
        <v>145</v>
      </c>
      <c r="I1496">
        <v>40983</v>
      </c>
    </row>
    <row r="1497" spans="1:9" ht="14.25" customHeight="1">
      <c r="A1497" s="1" t="str">
        <f t="shared" si="23"/>
        <v>RENFE96012010m03</v>
      </c>
      <c r="B1497" s="1">
        <v>456639</v>
      </c>
      <c r="C1497" s="210">
        <v>10</v>
      </c>
      <c r="D1497" s="1">
        <v>42213</v>
      </c>
      <c r="E1497" t="s">
        <v>54</v>
      </c>
      <c r="F1497">
        <v>9601</v>
      </c>
      <c r="G1497" s="139">
        <v>2010</v>
      </c>
      <c r="H1497" s="306" t="s">
        <v>146</v>
      </c>
      <c r="I1497">
        <v>42213</v>
      </c>
    </row>
    <row r="1498" spans="1:9" ht="14.25" customHeight="1">
      <c r="A1498" s="1" t="str">
        <f t="shared" si="23"/>
        <v>RENFE96012010m04</v>
      </c>
      <c r="B1498" s="1">
        <v>456639</v>
      </c>
      <c r="C1498" s="210">
        <v>9</v>
      </c>
      <c r="D1498" s="1">
        <v>37373</v>
      </c>
      <c r="E1498" t="s">
        <v>54</v>
      </c>
      <c r="F1498">
        <v>9601</v>
      </c>
      <c r="G1498" s="139">
        <v>2010</v>
      </c>
      <c r="H1498" s="306" t="s">
        <v>147</v>
      </c>
      <c r="I1498">
        <v>37373</v>
      </c>
    </row>
    <row r="1499" spans="1:9" ht="14.25" customHeight="1">
      <c r="A1499" s="1" t="str">
        <f t="shared" si="23"/>
        <v>RENFE96012010m05</v>
      </c>
      <c r="B1499" s="1">
        <v>456639</v>
      </c>
      <c r="C1499" s="210">
        <v>8</v>
      </c>
      <c r="D1499" s="1">
        <v>28424</v>
      </c>
      <c r="E1499" t="s">
        <v>54</v>
      </c>
      <c r="F1499">
        <v>9601</v>
      </c>
      <c r="G1499" s="139">
        <v>2010</v>
      </c>
      <c r="H1499" s="306" t="s">
        <v>148</v>
      </c>
      <c r="I1499">
        <v>28424</v>
      </c>
    </row>
    <row r="1500" spans="1:9" ht="14.25" customHeight="1">
      <c r="A1500" s="1" t="str">
        <f t="shared" si="23"/>
        <v>RENFE96012010m06</v>
      </c>
      <c r="B1500" s="1">
        <v>456639</v>
      </c>
      <c r="C1500" s="210">
        <v>7</v>
      </c>
      <c r="D1500" s="1">
        <v>36808</v>
      </c>
      <c r="E1500" t="s">
        <v>54</v>
      </c>
      <c r="F1500">
        <v>9601</v>
      </c>
      <c r="G1500" s="139">
        <v>2010</v>
      </c>
      <c r="H1500" s="306" t="s">
        <v>149</v>
      </c>
      <c r="I1500">
        <v>36808</v>
      </c>
    </row>
    <row r="1501" spans="1:9" ht="14.25" customHeight="1">
      <c r="A1501" s="1" t="str">
        <f t="shared" si="23"/>
        <v>RENFE96012010m07</v>
      </c>
      <c r="B1501" s="1">
        <v>456639</v>
      </c>
      <c r="C1501" s="210">
        <v>6</v>
      </c>
      <c r="D1501" s="1">
        <v>39048</v>
      </c>
      <c r="E1501" t="s">
        <v>54</v>
      </c>
      <c r="F1501">
        <v>9601</v>
      </c>
      <c r="G1501" s="139">
        <v>2010</v>
      </c>
      <c r="H1501" s="306" t="s">
        <v>150</v>
      </c>
      <c r="I1501">
        <v>39048</v>
      </c>
    </row>
    <row r="1502" spans="1:9" ht="14.25" customHeight="1">
      <c r="A1502" s="1" t="str">
        <f t="shared" si="23"/>
        <v>RENFE96012010m08</v>
      </c>
      <c r="B1502" s="1">
        <v>456639</v>
      </c>
      <c r="C1502" s="210">
        <v>5</v>
      </c>
      <c r="D1502" s="1">
        <v>39956</v>
      </c>
      <c r="E1502" t="s">
        <v>54</v>
      </c>
      <c r="F1502">
        <v>9601</v>
      </c>
      <c r="G1502" s="139">
        <v>2010</v>
      </c>
      <c r="H1502" s="306" t="s">
        <v>151</v>
      </c>
      <c r="I1502">
        <v>39956</v>
      </c>
    </row>
    <row r="1503" spans="1:9" ht="14.25" customHeight="1">
      <c r="A1503" s="1" t="str">
        <f t="shared" si="23"/>
        <v>RENFE96012010m09</v>
      </c>
      <c r="B1503" s="1">
        <v>456639</v>
      </c>
      <c r="C1503" s="210">
        <v>4</v>
      </c>
      <c r="D1503" s="1">
        <v>40015</v>
      </c>
      <c r="E1503" t="s">
        <v>54</v>
      </c>
      <c r="F1503">
        <v>9601</v>
      </c>
      <c r="G1503" s="139">
        <v>2010</v>
      </c>
      <c r="H1503" s="306" t="s">
        <v>152</v>
      </c>
      <c r="I1503">
        <v>40015</v>
      </c>
    </row>
    <row r="1504" spans="1:9" ht="14.25" customHeight="1">
      <c r="A1504" s="1" t="str">
        <f t="shared" si="23"/>
        <v>RENFE96012010m10</v>
      </c>
      <c r="B1504" s="1">
        <v>456639</v>
      </c>
      <c r="C1504" s="210">
        <v>3</v>
      </c>
      <c r="D1504" s="1">
        <v>40556</v>
      </c>
      <c r="E1504" t="s">
        <v>54</v>
      </c>
      <c r="F1504">
        <v>9601</v>
      </c>
      <c r="G1504" s="139">
        <v>2010</v>
      </c>
      <c r="H1504" s="306" t="s">
        <v>153</v>
      </c>
      <c r="I1504">
        <v>40556</v>
      </c>
    </row>
    <row r="1505" spans="1:9" ht="14.25" customHeight="1">
      <c r="A1505" s="1" t="str">
        <f t="shared" si="23"/>
        <v>RENFE96012010m11</v>
      </c>
      <c r="B1505" s="1">
        <v>456639</v>
      </c>
      <c r="C1505" s="210">
        <v>2</v>
      </c>
      <c r="D1505" s="1">
        <v>36744</v>
      </c>
      <c r="E1505" t="s">
        <v>54</v>
      </c>
      <c r="F1505">
        <v>9601</v>
      </c>
      <c r="G1505" s="139">
        <v>2010</v>
      </c>
      <c r="H1505" s="306" t="s">
        <v>154</v>
      </c>
      <c r="I1505">
        <v>36744</v>
      </c>
    </row>
    <row r="1506" spans="1:9" ht="14.25" customHeight="1">
      <c r="A1506" s="1" t="str">
        <f t="shared" si="23"/>
        <v>RENFE96012010m12</v>
      </c>
      <c r="B1506" s="1">
        <v>456639</v>
      </c>
      <c r="C1506" s="210">
        <v>1</v>
      </c>
      <c r="D1506" s="1">
        <v>37313</v>
      </c>
      <c r="E1506" t="s">
        <v>54</v>
      </c>
      <c r="F1506">
        <v>9601</v>
      </c>
      <c r="G1506" s="139">
        <v>2010</v>
      </c>
      <c r="H1506" s="306" t="s">
        <v>155</v>
      </c>
      <c r="I1506">
        <v>37313</v>
      </c>
    </row>
    <row r="1507" spans="1:9" ht="14.25" customHeight="1">
      <c r="A1507" s="1" t="str">
        <f t="shared" si="23"/>
        <v>RENFE96022010m01</v>
      </c>
      <c r="B1507" s="1">
        <v>21021</v>
      </c>
      <c r="C1507" s="210">
        <v>12</v>
      </c>
      <c r="D1507" s="1">
        <v>1711</v>
      </c>
      <c r="E1507" t="s">
        <v>54</v>
      </c>
      <c r="F1507">
        <v>9602</v>
      </c>
      <c r="G1507" s="139">
        <v>2010</v>
      </c>
      <c r="H1507" s="306" t="s">
        <v>144</v>
      </c>
      <c r="I1507">
        <v>1711</v>
      </c>
    </row>
    <row r="1508" spans="1:9" ht="14.25" customHeight="1">
      <c r="A1508" s="1" t="str">
        <f t="shared" si="23"/>
        <v>RENFE96022010m02</v>
      </c>
      <c r="B1508" s="1">
        <v>21021</v>
      </c>
      <c r="C1508" s="210">
        <v>11</v>
      </c>
      <c r="D1508" s="1">
        <v>1719</v>
      </c>
      <c r="E1508" t="s">
        <v>54</v>
      </c>
      <c r="F1508">
        <v>9602</v>
      </c>
      <c r="G1508" s="139">
        <v>2010</v>
      </c>
      <c r="H1508" s="306" t="s">
        <v>145</v>
      </c>
      <c r="I1508">
        <v>1719</v>
      </c>
    </row>
    <row r="1509" spans="1:9" ht="14.25" customHeight="1">
      <c r="A1509" s="1" t="str">
        <f t="shared" si="23"/>
        <v>RENFE96022010m03</v>
      </c>
      <c r="B1509" s="1">
        <v>21021</v>
      </c>
      <c r="C1509" s="210">
        <v>10</v>
      </c>
      <c r="D1509" s="1">
        <v>1856</v>
      </c>
      <c r="E1509" t="s">
        <v>54</v>
      </c>
      <c r="F1509">
        <v>9602</v>
      </c>
      <c r="G1509" s="139">
        <v>2010</v>
      </c>
      <c r="H1509" s="306" t="s">
        <v>146</v>
      </c>
      <c r="I1509">
        <v>1856</v>
      </c>
    </row>
    <row r="1510" spans="1:9" ht="14.25" customHeight="1">
      <c r="A1510" s="1" t="str">
        <f t="shared" si="23"/>
        <v>RENFE96022010m04</v>
      </c>
      <c r="B1510" s="1">
        <v>21021</v>
      </c>
      <c r="C1510" s="210">
        <v>9</v>
      </c>
      <c r="D1510" s="1">
        <v>1710</v>
      </c>
      <c r="E1510" t="s">
        <v>54</v>
      </c>
      <c r="F1510">
        <v>9602</v>
      </c>
      <c r="G1510" s="139">
        <v>2010</v>
      </c>
      <c r="H1510" s="306" t="s">
        <v>147</v>
      </c>
      <c r="I1510">
        <v>1710</v>
      </c>
    </row>
    <row r="1511" spans="1:9" ht="14.25" customHeight="1">
      <c r="A1511" s="1" t="str">
        <f t="shared" si="23"/>
        <v>RENFE96022010m05</v>
      </c>
      <c r="B1511" s="1">
        <v>21021</v>
      </c>
      <c r="C1511" s="210">
        <v>8</v>
      </c>
      <c r="D1511" s="1">
        <v>1640</v>
      </c>
      <c r="E1511" t="s">
        <v>54</v>
      </c>
      <c r="F1511">
        <v>9602</v>
      </c>
      <c r="G1511" s="139">
        <v>2010</v>
      </c>
      <c r="H1511" s="306" t="s">
        <v>148</v>
      </c>
      <c r="I1511">
        <v>1640</v>
      </c>
    </row>
    <row r="1512" spans="1:9" ht="14.25" customHeight="1">
      <c r="A1512" s="1" t="str">
        <f t="shared" si="23"/>
        <v>RENFE96022010m06</v>
      </c>
      <c r="B1512" s="1">
        <v>21021</v>
      </c>
      <c r="C1512" s="210">
        <v>7</v>
      </c>
      <c r="D1512" s="1">
        <v>1873</v>
      </c>
      <c r="E1512" t="s">
        <v>54</v>
      </c>
      <c r="F1512">
        <v>9602</v>
      </c>
      <c r="G1512" s="139">
        <v>2010</v>
      </c>
      <c r="H1512" s="306" t="s">
        <v>149</v>
      </c>
      <c r="I1512">
        <v>1873</v>
      </c>
    </row>
    <row r="1513" spans="1:9" ht="14.25" customHeight="1">
      <c r="A1513" s="1" t="str">
        <f t="shared" si="23"/>
        <v>RENFE96022010m07</v>
      </c>
      <c r="B1513" s="1">
        <v>21021</v>
      </c>
      <c r="C1513" s="210">
        <v>6</v>
      </c>
      <c r="D1513" s="1">
        <v>1769</v>
      </c>
      <c r="E1513" t="s">
        <v>54</v>
      </c>
      <c r="F1513">
        <v>9602</v>
      </c>
      <c r="G1513" s="139">
        <v>2010</v>
      </c>
      <c r="H1513" s="306" t="s">
        <v>150</v>
      </c>
      <c r="I1513">
        <v>1769</v>
      </c>
    </row>
    <row r="1514" spans="1:9" ht="14.25" customHeight="1">
      <c r="A1514" s="1" t="str">
        <f t="shared" si="23"/>
        <v>RENFE96022010m08</v>
      </c>
      <c r="B1514" s="1">
        <v>21021</v>
      </c>
      <c r="C1514" s="210">
        <v>5</v>
      </c>
      <c r="D1514" s="1">
        <v>1900</v>
      </c>
      <c r="E1514" t="s">
        <v>54</v>
      </c>
      <c r="F1514">
        <v>9602</v>
      </c>
      <c r="G1514" s="139">
        <v>2010</v>
      </c>
      <c r="H1514" s="306" t="s">
        <v>151</v>
      </c>
      <c r="I1514">
        <v>1900</v>
      </c>
    </row>
    <row r="1515" spans="1:9" ht="14.25" customHeight="1">
      <c r="A1515" s="1" t="str">
        <f t="shared" si="23"/>
        <v>RENFE96022010m09</v>
      </c>
      <c r="B1515" s="1">
        <v>21021</v>
      </c>
      <c r="C1515" s="210">
        <v>4</v>
      </c>
      <c r="D1515" s="1">
        <v>1750</v>
      </c>
      <c r="E1515" t="s">
        <v>54</v>
      </c>
      <c r="F1515">
        <v>9602</v>
      </c>
      <c r="G1515" s="139">
        <v>2010</v>
      </c>
      <c r="H1515" s="306" t="s">
        <v>152</v>
      </c>
      <c r="I1515">
        <v>1750</v>
      </c>
    </row>
    <row r="1516" spans="1:9" ht="14.25" customHeight="1">
      <c r="A1516" s="1" t="str">
        <f t="shared" si="23"/>
        <v>RENFE96022010m10</v>
      </c>
      <c r="B1516" s="1">
        <v>21021</v>
      </c>
      <c r="C1516" s="210">
        <v>3</v>
      </c>
      <c r="D1516" s="1">
        <v>1859</v>
      </c>
      <c r="E1516" t="s">
        <v>54</v>
      </c>
      <c r="F1516">
        <v>9602</v>
      </c>
      <c r="G1516" s="139">
        <v>2010</v>
      </c>
      <c r="H1516" s="306" t="s">
        <v>153</v>
      </c>
      <c r="I1516">
        <v>1859</v>
      </c>
    </row>
    <row r="1517" spans="1:9" ht="14.25" customHeight="1">
      <c r="A1517" s="1" t="str">
        <f t="shared" si="23"/>
        <v>RENFE96022010m11</v>
      </c>
      <c r="B1517" s="1">
        <v>21021</v>
      </c>
      <c r="C1517" s="210">
        <v>2</v>
      </c>
      <c r="D1517" s="1">
        <v>1619</v>
      </c>
      <c r="E1517" t="s">
        <v>54</v>
      </c>
      <c r="F1517">
        <v>9602</v>
      </c>
      <c r="G1517" s="139">
        <v>2010</v>
      </c>
      <c r="H1517" s="306" t="s">
        <v>154</v>
      </c>
      <c r="I1517">
        <v>1619</v>
      </c>
    </row>
    <row r="1518" spans="1:9" ht="14.25" customHeight="1">
      <c r="A1518" s="1" t="str">
        <f t="shared" si="23"/>
        <v>RENFE96022010m12</v>
      </c>
      <c r="B1518" s="1">
        <v>21021</v>
      </c>
      <c r="C1518" s="210">
        <v>1</v>
      </c>
      <c r="D1518" s="1">
        <v>1615</v>
      </c>
      <c r="E1518" t="s">
        <v>54</v>
      </c>
      <c r="F1518">
        <v>9602</v>
      </c>
      <c r="G1518" s="139">
        <v>2010</v>
      </c>
      <c r="H1518" s="306" t="s">
        <v>155</v>
      </c>
      <c r="I1518">
        <v>1615</v>
      </c>
    </row>
    <row r="1519" spans="1:9" ht="14.25" customHeight="1">
      <c r="A1519" s="1" t="str">
        <f t="shared" si="23"/>
        <v>RENFE96032010m01</v>
      </c>
      <c r="B1519" s="1">
        <v>16064</v>
      </c>
      <c r="C1519" s="210">
        <v>12</v>
      </c>
      <c r="D1519" s="1">
        <v>1253</v>
      </c>
      <c r="E1519" t="s">
        <v>54</v>
      </c>
      <c r="F1519">
        <v>9603</v>
      </c>
      <c r="G1519" s="139">
        <v>2010</v>
      </c>
      <c r="H1519" s="306" t="s">
        <v>144</v>
      </c>
      <c r="I1519">
        <v>1253</v>
      </c>
    </row>
    <row r="1520" spans="1:9" ht="14.25" customHeight="1">
      <c r="A1520" s="1" t="str">
        <f t="shared" si="23"/>
        <v>RENFE96032010m02</v>
      </c>
      <c r="B1520" s="1">
        <v>16064</v>
      </c>
      <c r="C1520" s="210">
        <v>11</v>
      </c>
      <c r="D1520" s="1">
        <v>1418</v>
      </c>
      <c r="E1520" t="s">
        <v>54</v>
      </c>
      <c r="F1520">
        <v>9603</v>
      </c>
      <c r="G1520" s="139">
        <v>2010</v>
      </c>
      <c r="H1520" s="306" t="s">
        <v>145</v>
      </c>
      <c r="I1520">
        <v>1418</v>
      </c>
    </row>
    <row r="1521" spans="1:9" ht="14.25" customHeight="1">
      <c r="A1521" s="1" t="str">
        <f t="shared" si="23"/>
        <v>RENFE96032010m03</v>
      </c>
      <c r="B1521" s="1">
        <v>16064</v>
      </c>
      <c r="C1521" s="210">
        <v>10</v>
      </c>
      <c r="D1521" s="1">
        <v>1314</v>
      </c>
      <c r="E1521" t="s">
        <v>54</v>
      </c>
      <c r="F1521">
        <v>9603</v>
      </c>
      <c r="G1521" s="139">
        <v>2010</v>
      </c>
      <c r="H1521" s="306" t="s">
        <v>146</v>
      </c>
      <c r="I1521">
        <v>1314</v>
      </c>
    </row>
    <row r="1522" spans="1:9" ht="14.25" customHeight="1">
      <c r="A1522" s="1" t="str">
        <f t="shared" si="23"/>
        <v>RENFE96032010m04</v>
      </c>
      <c r="B1522" s="1">
        <v>16064</v>
      </c>
      <c r="C1522" s="210">
        <v>9</v>
      </c>
      <c r="D1522" s="1">
        <v>1328</v>
      </c>
      <c r="E1522" t="s">
        <v>54</v>
      </c>
      <c r="F1522">
        <v>9603</v>
      </c>
      <c r="G1522" s="139">
        <v>2010</v>
      </c>
      <c r="H1522" s="306" t="s">
        <v>147</v>
      </c>
      <c r="I1522">
        <v>1328</v>
      </c>
    </row>
    <row r="1523" spans="1:9" ht="14.25" customHeight="1">
      <c r="A1523" s="1" t="str">
        <f t="shared" si="23"/>
        <v>RENFE96032010m05</v>
      </c>
      <c r="B1523" s="1">
        <v>16064</v>
      </c>
      <c r="C1523" s="210">
        <v>8</v>
      </c>
      <c r="D1523" s="1">
        <v>1150</v>
      </c>
      <c r="E1523" t="s">
        <v>54</v>
      </c>
      <c r="F1523">
        <v>9603</v>
      </c>
      <c r="G1523" s="139">
        <v>2010</v>
      </c>
      <c r="H1523" s="306" t="s">
        <v>148</v>
      </c>
      <c r="I1523">
        <v>1150</v>
      </c>
    </row>
    <row r="1524" spans="1:9" ht="14.25" customHeight="1">
      <c r="A1524" s="1" t="str">
        <f t="shared" si="23"/>
        <v>RENFE96032010m06</v>
      </c>
      <c r="B1524" s="1">
        <v>16064</v>
      </c>
      <c r="C1524" s="210">
        <v>7</v>
      </c>
      <c r="D1524" s="1">
        <v>1414</v>
      </c>
      <c r="E1524" t="s">
        <v>54</v>
      </c>
      <c r="F1524">
        <v>9603</v>
      </c>
      <c r="G1524" s="139">
        <v>2010</v>
      </c>
      <c r="H1524" s="306" t="s">
        <v>149</v>
      </c>
      <c r="I1524">
        <v>1414</v>
      </c>
    </row>
    <row r="1525" spans="1:9" ht="14.25" customHeight="1">
      <c r="A1525" s="1" t="str">
        <f t="shared" si="23"/>
        <v>RENFE96032010m07</v>
      </c>
      <c r="B1525" s="1">
        <v>16064</v>
      </c>
      <c r="C1525" s="210">
        <v>6</v>
      </c>
      <c r="D1525" s="1">
        <v>1438</v>
      </c>
      <c r="E1525" t="s">
        <v>54</v>
      </c>
      <c r="F1525">
        <v>9603</v>
      </c>
      <c r="G1525" s="139">
        <v>2010</v>
      </c>
      <c r="H1525" s="306" t="s">
        <v>150</v>
      </c>
      <c r="I1525">
        <v>1438</v>
      </c>
    </row>
    <row r="1526" spans="1:9" ht="14.25" customHeight="1">
      <c r="A1526" s="1" t="str">
        <f t="shared" si="23"/>
        <v>RENFE96032010m08</v>
      </c>
      <c r="B1526" s="1">
        <v>16064</v>
      </c>
      <c r="C1526" s="210">
        <v>5</v>
      </c>
      <c r="D1526" s="1">
        <v>1421</v>
      </c>
      <c r="E1526" t="s">
        <v>54</v>
      </c>
      <c r="F1526">
        <v>9603</v>
      </c>
      <c r="G1526" s="139">
        <v>2010</v>
      </c>
      <c r="H1526" s="306" t="s">
        <v>151</v>
      </c>
      <c r="I1526">
        <v>1421</v>
      </c>
    </row>
    <row r="1527" spans="1:9" ht="14.25" customHeight="1">
      <c r="A1527" s="1" t="str">
        <f t="shared" si="23"/>
        <v>RENFE96032010m09</v>
      </c>
      <c r="B1527" s="1">
        <v>16064</v>
      </c>
      <c r="C1527" s="210">
        <v>4</v>
      </c>
      <c r="D1527" s="1">
        <v>1295</v>
      </c>
      <c r="E1527" t="s">
        <v>54</v>
      </c>
      <c r="F1527">
        <v>9603</v>
      </c>
      <c r="G1527" s="139">
        <v>2010</v>
      </c>
      <c r="H1527" s="306" t="s">
        <v>152</v>
      </c>
      <c r="I1527">
        <v>1295</v>
      </c>
    </row>
    <row r="1528" spans="1:9" ht="14.25" customHeight="1">
      <c r="A1528" s="1" t="str">
        <f t="shared" si="23"/>
        <v>RENFE96032010m10</v>
      </c>
      <c r="B1528" s="1">
        <v>16064</v>
      </c>
      <c r="C1528" s="210">
        <v>3</v>
      </c>
      <c r="D1528" s="1">
        <v>1407</v>
      </c>
      <c r="E1528" t="s">
        <v>54</v>
      </c>
      <c r="F1528">
        <v>9603</v>
      </c>
      <c r="G1528" s="139">
        <v>2010</v>
      </c>
      <c r="H1528" s="306" t="s">
        <v>153</v>
      </c>
      <c r="I1528">
        <v>1407</v>
      </c>
    </row>
    <row r="1529" spans="1:9" ht="14.25" customHeight="1">
      <c r="A1529" s="1" t="str">
        <f t="shared" si="23"/>
        <v>RENFE96032010m11</v>
      </c>
      <c r="B1529" s="1">
        <v>16064</v>
      </c>
      <c r="C1529" s="210">
        <v>2</v>
      </c>
      <c r="D1529" s="1">
        <v>1240</v>
      </c>
      <c r="E1529" t="s">
        <v>54</v>
      </c>
      <c r="F1529">
        <v>9603</v>
      </c>
      <c r="G1529" s="139">
        <v>2010</v>
      </c>
      <c r="H1529" s="306" t="s">
        <v>154</v>
      </c>
      <c r="I1529">
        <v>1240</v>
      </c>
    </row>
    <row r="1530" spans="1:9" ht="14.25" customHeight="1">
      <c r="A1530" s="1" t="str">
        <f t="shared" si="23"/>
        <v>RENFE96032010m12</v>
      </c>
      <c r="B1530" s="1">
        <v>16064</v>
      </c>
      <c r="C1530" s="210">
        <v>1</v>
      </c>
      <c r="D1530" s="1">
        <v>1386</v>
      </c>
      <c r="E1530" t="s">
        <v>54</v>
      </c>
      <c r="F1530">
        <v>9603</v>
      </c>
      <c r="G1530" s="139">
        <v>2010</v>
      </c>
      <c r="H1530" s="306" t="s">
        <v>155</v>
      </c>
      <c r="I1530">
        <v>1386</v>
      </c>
    </row>
    <row r="1531" spans="1:9" ht="14.25" customHeight="1">
      <c r="A1531" s="1" t="str">
        <f t="shared" si="23"/>
        <v>RENFE96042010m01</v>
      </c>
      <c r="B1531" s="1">
        <v>7419</v>
      </c>
      <c r="C1531" s="210">
        <v>12</v>
      </c>
      <c r="D1531" s="1">
        <v>549</v>
      </c>
      <c r="E1531" t="s">
        <v>54</v>
      </c>
      <c r="F1531">
        <v>9604</v>
      </c>
      <c r="G1531" s="139">
        <v>2010</v>
      </c>
      <c r="H1531" s="306" t="s">
        <v>144</v>
      </c>
      <c r="I1531">
        <v>549</v>
      </c>
    </row>
    <row r="1532" spans="1:9" ht="14.25" customHeight="1">
      <c r="A1532" s="1" t="str">
        <f t="shared" si="23"/>
        <v>RENFE96042010m02</v>
      </c>
      <c r="B1532" s="1">
        <v>7419</v>
      </c>
      <c r="C1532" s="210">
        <v>11</v>
      </c>
      <c r="D1532" s="1">
        <v>649</v>
      </c>
      <c r="E1532" t="s">
        <v>54</v>
      </c>
      <c r="F1532">
        <v>9604</v>
      </c>
      <c r="G1532" s="139">
        <v>2010</v>
      </c>
      <c r="H1532" s="306" t="s">
        <v>145</v>
      </c>
      <c r="I1532">
        <v>649</v>
      </c>
    </row>
    <row r="1533" spans="1:9" ht="14.25" customHeight="1">
      <c r="A1533" s="1" t="str">
        <f t="shared" si="23"/>
        <v>RENFE96042010m03</v>
      </c>
      <c r="B1533" s="1">
        <v>7419</v>
      </c>
      <c r="C1533" s="210">
        <v>10</v>
      </c>
      <c r="D1533" s="1">
        <v>600</v>
      </c>
      <c r="E1533" t="s">
        <v>54</v>
      </c>
      <c r="F1533">
        <v>9604</v>
      </c>
      <c r="G1533" s="139">
        <v>2010</v>
      </c>
      <c r="H1533" s="306" t="s">
        <v>146</v>
      </c>
      <c r="I1533">
        <v>600</v>
      </c>
    </row>
    <row r="1534" spans="1:9" ht="14.25" customHeight="1">
      <c r="A1534" s="1" t="str">
        <f t="shared" si="23"/>
        <v>RENFE96042010m04</v>
      </c>
      <c r="B1534" s="1">
        <v>7419</v>
      </c>
      <c r="C1534" s="210">
        <v>9</v>
      </c>
      <c r="D1534" s="1">
        <v>594</v>
      </c>
      <c r="E1534" t="s">
        <v>54</v>
      </c>
      <c r="F1534">
        <v>9604</v>
      </c>
      <c r="G1534" s="139">
        <v>2010</v>
      </c>
      <c r="H1534" s="306" t="s">
        <v>147</v>
      </c>
      <c r="I1534">
        <v>594</v>
      </c>
    </row>
    <row r="1535" spans="1:9" ht="14.25" customHeight="1">
      <c r="A1535" s="1" t="str">
        <f t="shared" si="23"/>
        <v>RENFE96042010m05</v>
      </c>
      <c r="B1535" s="1">
        <v>7419</v>
      </c>
      <c r="C1535" s="210">
        <v>8</v>
      </c>
      <c r="D1535" s="1">
        <v>527</v>
      </c>
      <c r="E1535" t="s">
        <v>54</v>
      </c>
      <c r="F1535">
        <v>9604</v>
      </c>
      <c r="G1535" s="139">
        <v>2010</v>
      </c>
      <c r="H1535" s="306" t="s">
        <v>148</v>
      </c>
      <c r="I1535">
        <v>527</v>
      </c>
    </row>
    <row r="1536" spans="1:9" ht="14.25" customHeight="1">
      <c r="A1536" s="1" t="str">
        <f t="shared" si="23"/>
        <v>RENFE96042010m06</v>
      </c>
      <c r="B1536" s="1">
        <v>7419</v>
      </c>
      <c r="C1536" s="210">
        <v>7</v>
      </c>
      <c r="D1536" s="1">
        <v>651</v>
      </c>
      <c r="E1536" t="s">
        <v>54</v>
      </c>
      <c r="F1536">
        <v>9604</v>
      </c>
      <c r="G1536" s="139">
        <v>2010</v>
      </c>
      <c r="H1536" s="306" t="s">
        <v>149</v>
      </c>
      <c r="I1536">
        <v>651</v>
      </c>
    </row>
    <row r="1537" spans="1:9" ht="14.25" customHeight="1">
      <c r="A1537" s="1" t="str">
        <f t="shared" si="23"/>
        <v>RENFE96042010m07</v>
      </c>
      <c r="B1537" s="1">
        <v>7419</v>
      </c>
      <c r="C1537" s="210">
        <v>6</v>
      </c>
      <c r="D1537" s="1">
        <v>682</v>
      </c>
      <c r="E1537" t="s">
        <v>54</v>
      </c>
      <c r="F1537">
        <v>9604</v>
      </c>
      <c r="G1537" s="139">
        <v>2010</v>
      </c>
      <c r="H1537" s="306" t="s">
        <v>150</v>
      </c>
      <c r="I1537">
        <v>682</v>
      </c>
    </row>
    <row r="1538" spans="1:9" ht="14.25" customHeight="1">
      <c r="A1538" s="1" t="str">
        <f t="shared" si="23"/>
        <v>RENFE96042010m08</v>
      </c>
      <c r="B1538" s="1">
        <v>7419</v>
      </c>
      <c r="C1538" s="210">
        <v>5</v>
      </c>
      <c r="D1538" s="1">
        <v>682</v>
      </c>
      <c r="E1538" t="s">
        <v>54</v>
      </c>
      <c r="F1538">
        <v>9604</v>
      </c>
      <c r="G1538" s="139">
        <v>2010</v>
      </c>
      <c r="H1538" s="306" t="s">
        <v>151</v>
      </c>
      <c r="I1538">
        <v>682</v>
      </c>
    </row>
    <row r="1539" spans="1:9" ht="14.25" customHeight="1">
      <c r="A1539" s="1" t="str">
        <f t="shared" si="23"/>
        <v>RENFE96042010m09</v>
      </c>
      <c r="B1539" s="1">
        <v>7419</v>
      </c>
      <c r="C1539" s="210">
        <v>4</v>
      </c>
      <c r="D1539" s="1">
        <v>621</v>
      </c>
      <c r="E1539" t="s">
        <v>54</v>
      </c>
      <c r="F1539">
        <v>9604</v>
      </c>
      <c r="G1539" s="139">
        <v>2010</v>
      </c>
      <c r="H1539" s="306" t="s">
        <v>152</v>
      </c>
      <c r="I1539">
        <v>621</v>
      </c>
    </row>
    <row r="1540" spans="1:9" ht="14.25" customHeight="1">
      <c r="A1540" s="1" t="str">
        <f t="shared" si="23"/>
        <v>RENFE96042010m10</v>
      </c>
      <c r="B1540" s="1">
        <v>7419</v>
      </c>
      <c r="C1540" s="210">
        <v>3</v>
      </c>
      <c r="D1540" s="1">
        <v>669</v>
      </c>
      <c r="E1540" t="s">
        <v>54</v>
      </c>
      <c r="F1540">
        <v>9604</v>
      </c>
      <c r="G1540" s="139">
        <v>2010</v>
      </c>
      <c r="H1540" s="306" t="s">
        <v>153</v>
      </c>
      <c r="I1540">
        <v>669</v>
      </c>
    </row>
    <row r="1541" spans="1:9" ht="14.25" customHeight="1">
      <c r="A1541" s="1" t="str">
        <f t="shared" si="23"/>
        <v>RENFE96042010m11</v>
      </c>
      <c r="B1541" s="1">
        <v>7419</v>
      </c>
      <c r="C1541" s="210">
        <v>2</v>
      </c>
      <c r="D1541" s="1">
        <v>582</v>
      </c>
      <c r="E1541" t="s">
        <v>54</v>
      </c>
      <c r="F1541">
        <v>9604</v>
      </c>
      <c r="G1541" s="139">
        <v>2010</v>
      </c>
      <c r="H1541" s="306" t="s">
        <v>154</v>
      </c>
      <c r="I1541">
        <v>582</v>
      </c>
    </row>
    <row r="1542" spans="1:9" ht="14.25" customHeight="1">
      <c r="A1542" s="1" t="str">
        <f t="shared" si="23"/>
        <v>RENFE96042010m12</v>
      </c>
      <c r="B1542" s="1">
        <v>7419</v>
      </c>
      <c r="C1542" s="210">
        <v>1</v>
      </c>
      <c r="D1542" s="1">
        <v>613</v>
      </c>
      <c r="E1542" t="s">
        <v>54</v>
      </c>
      <c r="F1542">
        <v>9604</v>
      </c>
      <c r="G1542" s="139">
        <v>2010</v>
      </c>
      <c r="H1542" s="306" t="s">
        <v>155</v>
      </c>
      <c r="I1542">
        <v>613</v>
      </c>
    </row>
    <row r="1543" spans="1:9" ht="14.25" customHeight="1">
      <c r="A1543" s="1" t="str">
        <f t="shared" si="23"/>
        <v>RENFE96052010m01</v>
      </c>
      <c r="B1543" s="1">
        <v>2510</v>
      </c>
      <c r="C1543" s="210">
        <v>12</v>
      </c>
      <c r="D1543" s="1">
        <v>191</v>
      </c>
      <c r="E1543" t="s">
        <v>54</v>
      </c>
      <c r="F1543">
        <v>9605</v>
      </c>
      <c r="G1543" s="139">
        <v>2010</v>
      </c>
      <c r="H1543" s="306" t="s">
        <v>144</v>
      </c>
      <c r="I1543">
        <v>191</v>
      </c>
    </row>
    <row r="1544" spans="1:9" ht="14.25" customHeight="1">
      <c r="A1544" s="1" t="str">
        <f t="shared" ref="A1544:A1607" si="24">TRIM(E1544&amp;F1544&amp;G1544&amp;H1544)</f>
        <v>RENFE96052010m02</v>
      </c>
      <c r="B1544" s="1">
        <v>2510</v>
      </c>
      <c r="C1544" s="210">
        <v>11</v>
      </c>
      <c r="D1544" s="1">
        <v>224</v>
      </c>
      <c r="E1544" t="s">
        <v>54</v>
      </c>
      <c r="F1544">
        <v>9605</v>
      </c>
      <c r="G1544" s="139">
        <v>2010</v>
      </c>
      <c r="H1544" s="306" t="s">
        <v>145</v>
      </c>
      <c r="I1544">
        <v>224</v>
      </c>
    </row>
    <row r="1545" spans="1:9" ht="14.25" customHeight="1">
      <c r="A1545" s="1" t="str">
        <f t="shared" si="24"/>
        <v>RENFE96052010m03</v>
      </c>
      <c r="B1545" s="1">
        <v>2510</v>
      </c>
      <c r="C1545" s="210">
        <v>10</v>
      </c>
      <c r="D1545" s="1">
        <v>139</v>
      </c>
      <c r="E1545" t="s">
        <v>54</v>
      </c>
      <c r="F1545">
        <v>9605</v>
      </c>
      <c r="G1545" s="139">
        <v>2010</v>
      </c>
      <c r="H1545" s="306" t="s">
        <v>146</v>
      </c>
      <c r="I1545">
        <v>139</v>
      </c>
    </row>
    <row r="1546" spans="1:9" ht="14.25" customHeight="1">
      <c r="A1546" s="1" t="str">
        <f t="shared" si="24"/>
        <v>RENFE96052010m04</v>
      </c>
      <c r="B1546" s="1">
        <v>2510</v>
      </c>
      <c r="C1546" s="210">
        <v>9</v>
      </c>
      <c r="D1546" s="1">
        <v>213</v>
      </c>
      <c r="E1546" t="s">
        <v>54</v>
      </c>
      <c r="F1546">
        <v>9605</v>
      </c>
      <c r="G1546" s="139">
        <v>2010</v>
      </c>
      <c r="H1546" s="306" t="s">
        <v>147</v>
      </c>
      <c r="I1546">
        <v>213</v>
      </c>
    </row>
    <row r="1547" spans="1:9" ht="14.25" customHeight="1">
      <c r="A1547" s="1" t="str">
        <f t="shared" si="24"/>
        <v>RENFE96052010m05</v>
      </c>
      <c r="B1547" s="1">
        <v>2510</v>
      </c>
      <c r="C1547" s="210">
        <v>8</v>
      </c>
      <c r="D1547" s="1">
        <v>174</v>
      </c>
      <c r="E1547" t="s">
        <v>54</v>
      </c>
      <c r="F1547">
        <v>9605</v>
      </c>
      <c r="G1547" s="139">
        <v>2010</v>
      </c>
      <c r="H1547" s="306" t="s">
        <v>148</v>
      </c>
      <c r="I1547">
        <v>174</v>
      </c>
    </row>
    <row r="1548" spans="1:9" ht="14.25" customHeight="1">
      <c r="A1548" s="1" t="str">
        <f t="shared" si="24"/>
        <v>RENFE96052010m06</v>
      </c>
      <c r="B1548" s="1">
        <v>2510</v>
      </c>
      <c r="C1548" s="210">
        <v>7</v>
      </c>
      <c r="D1548" s="1">
        <v>230</v>
      </c>
      <c r="E1548" t="s">
        <v>54</v>
      </c>
      <c r="F1548">
        <v>9605</v>
      </c>
      <c r="G1548" s="139">
        <v>2010</v>
      </c>
      <c r="H1548" s="306" t="s">
        <v>149</v>
      </c>
      <c r="I1548">
        <v>230</v>
      </c>
    </row>
    <row r="1549" spans="1:9" ht="14.25" customHeight="1">
      <c r="A1549" s="1" t="str">
        <f t="shared" si="24"/>
        <v>RENFE96052010m07</v>
      </c>
      <c r="B1549" s="1">
        <v>2510</v>
      </c>
      <c r="C1549" s="210">
        <v>6</v>
      </c>
      <c r="D1549" s="1">
        <v>250</v>
      </c>
      <c r="E1549" t="s">
        <v>54</v>
      </c>
      <c r="F1549">
        <v>9605</v>
      </c>
      <c r="G1549" s="139">
        <v>2010</v>
      </c>
      <c r="H1549" s="306" t="s">
        <v>150</v>
      </c>
      <c r="I1549">
        <v>250</v>
      </c>
    </row>
    <row r="1550" spans="1:9" ht="14.25" customHeight="1">
      <c r="A1550" s="1" t="str">
        <f t="shared" si="24"/>
        <v>RENFE96052010m08</v>
      </c>
      <c r="B1550" s="1">
        <v>2510</v>
      </c>
      <c r="C1550" s="210">
        <v>5</v>
      </c>
      <c r="D1550" s="1">
        <v>261</v>
      </c>
      <c r="E1550" t="s">
        <v>54</v>
      </c>
      <c r="F1550">
        <v>9605</v>
      </c>
      <c r="G1550" s="139">
        <v>2010</v>
      </c>
      <c r="H1550" s="306" t="s">
        <v>151</v>
      </c>
      <c r="I1550">
        <v>261</v>
      </c>
    </row>
    <row r="1551" spans="1:9" ht="14.25" customHeight="1">
      <c r="A1551" s="1" t="str">
        <f t="shared" si="24"/>
        <v>RENFE96052010m09</v>
      </c>
      <c r="B1551" s="1">
        <v>2510</v>
      </c>
      <c r="C1551" s="210">
        <v>4</v>
      </c>
      <c r="D1551" s="1">
        <v>162</v>
      </c>
      <c r="E1551" t="s">
        <v>54</v>
      </c>
      <c r="F1551">
        <v>9605</v>
      </c>
      <c r="G1551" s="139">
        <v>2010</v>
      </c>
      <c r="H1551" s="306" t="s">
        <v>152</v>
      </c>
      <c r="I1551">
        <v>162</v>
      </c>
    </row>
    <row r="1552" spans="1:9" ht="14.25" customHeight="1">
      <c r="A1552" s="1" t="str">
        <f t="shared" si="24"/>
        <v>RENFE96052010m10</v>
      </c>
      <c r="B1552" s="1">
        <v>2510</v>
      </c>
      <c r="C1552" s="210">
        <v>3</v>
      </c>
      <c r="D1552" s="1">
        <v>216</v>
      </c>
      <c r="E1552" t="s">
        <v>54</v>
      </c>
      <c r="F1552">
        <v>9605</v>
      </c>
      <c r="G1552" s="139">
        <v>2010</v>
      </c>
      <c r="H1552" s="306" t="s">
        <v>153</v>
      </c>
      <c r="I1552">
        <v>216</v>
      </c>
    </row>
    <row r="1553" spans="1:9" ht="14.25" customHeight="1">
      <c r="A1553" s="1" t="str">
        <f t="shared" si="24"/>
        <v>RENFE96052010m11</v>
      </c>
      <c r="B1553" s="1">
        <v>2510</v>
      </c>
      <c r="C1553" s="210">
        <v>2</v>
      </c>
      <c r="D1553" s="1">
        <v>229</v>
      </c>
      <c r="E1553" t="s">
        <v>54</v>
      </c>
      <c r="F1553">
        <v>9605</v>
      </c>
      <c r="G1553" s="139">
        <v>2010</v>
      </c>
      <c r="H1553" s="306" t="s">
        <v>154</v>
      </c>
      <c r="I1553">
        <v>229</v>
      </c>
    </row>
    <row r="1554" spans="1:9" ht="14.25" customHeight="1">
      <c r="A1554" s="1" t="str">
        <f t="shared" si="24"/>
        <v>RENFE96052010m12</v>
      </c>
      <c r="B1554" s="1">
        <v>2510</v>
      </c>
      <c r="C1554" s="210">
        <v>1</v>
      </c>
      <c r="D1554" s="1">
        <v>221</v>
      </c>
      <c r="E1554" t="s">
        <v>54</v>
      </c>
      <c r="F1554">
        <v>9605</v>
      </c>
      <c r="G1554" s="139">
        <v>2010</v>
      </c>
      <c r="H1554" s="306" t="s">
        <v>155</v>
      </c>
      <c r="I1554">
        <v>221</v>
      </c>
    </row>
    <row r="1555" spans="1:9" ht="14.25" customHeight="1">
      <c r="A1555" s="1" t="str">
        <f t="shared" si="24"/>
        <v>RENFE96062010m01</v>
      </c>
      <c r="B1555" s="1">
        <v>1047</v>
      </c>
      <c r="C1555" s="210">
        <v>12</v>
      </c>
      <c r="D1555" s="1">
        <v>82</v>
      </c>
      <c r="E1555" t="s">
        <v>54</v>
      </c>
      <c r="F1555">
        <v>9606</v>
      </c>
      <c r="G1555" s="139">
        <v>2010</v>
      </c>
      <c r="H1555" s="306" t="s">
        <v>144</v>
      </c>
      <c r="I1555">
        <v>82</v>
      </c>
    </row>
    <row r="1556" spans="1:9" ht="14.25" customHeight="1">
      <c r="A1556" s="1" t="str">
        <f t="shared" si="24"/>
        <v>RENFE96062010m02</v>
      </c>
      <c r="B1556" s="1">
        <v>1047</v>
      </c>
      <c r="C1556" s="210">
        <v>11</v>
      </c>
      <c r="D1556" s="1">
        <v>91</v>
      </c>
      <c r="E1556" t="s">
        <v>54</v>
      </c>
      <c r="F1556">
        <v>9606</v>
      </c>
      <c r="G1556" s="139">
        <v>2010</v>
      </c>
      <c r="H1556" s="306" t="s">
        <v>145</v>
      </c>
      <c r="I1556">
        <v>91</v>
      </c>
    </row>
    <row r="1557" spans="1:9" ht="14.25" customHeight="1">
      <c r="A1557" s="1" t="str">
        <f t="shared" si="24"/>
        <v>RENFE96062010m03</v>
      </c>
      <c r="B1557" s="1">
        <v>1047</v>
      </c>
      <c r="C1557" s="210">
        <v>10</v>
      </c>
      <c r="D1557" s="1">
        <v>58</v>
      </c>
      <c r="E1557" t="s">
        <v>54</v>
      </c>
      <c r="F1557">
        <v>9606</v>
      </c>
      <c r="G1557" s="139">
        <v>2010</v>
      </c>
      <c r="H1557" s="306" t="s">
        <v>146</v>
      </c>
      <c r="I1557">
        <v>58</v>
      </c>
    </row>
    <row r="1558" spans="1:9" ht="14.25" customHeight="1">
      <c r="A1558" s="1" t="str">
        <f t="shared" si="24"/>
        <v>RENFE96062010m04</v>
      </c>
      <c r="B1558" s="1">
        <v>1047</v>
      </c>
      <c r="C1558" s="210">
        <v>9</v>
      </c>
      <c r="D1558" s="1">
        <v>86</v>
      </c>
      <c r="E1558" t="s">
        <v>54</v>
      </c>
      <c r="F1558">
        <v>9606</v>
      </c>
      <c r="G1558" s="139">
        <v>2010</v>
      </c>
      <c r="H1558" s="306" t="s">
        <v>147</v>
      </c>
      <c r="I1558">
        <v>86</v>
      </c>
    </row>
    <row r="1559" spans="1:9" ht="14.25" customHeight="1">
      <c r="A1559" s="1" t="str">
        <f t="shared" si="24"/>
        <v>RENFE96062010m05</v>
      </c>
      <c r="B1559" s="1">
        <v>1047</v>
      </c>
      <c r="C1559" s="210">
        <v>8</v>
      </c>
      <c r="D1559" s="1">
        <v>67</v>
      </c>
      <c r="E1559" t="s">
        <v>54</v>
      </c>
      <c r="F1559">
        <v>9606</v>
      </c>
      <c r="G1559" s="139">
        <v>2010</v>
      </c>
      <c r="H1559" s="306" t="s">
        <v>148</v>
      </c>
      <c r="I1559">
        <v>67</v>
      </c>
    </row>
    <row r="1560" spans="1:9" ht="14.25" customHeight="1">
      <c r="A1560" s="1" t="str">
        <f t="shared" si="24"/>
        <v>RENFE96062010m06</v>
      </c>
      <c r="B1560" s="1">
        <v>1047</v>
      </c>
      <c r="C1560" s="210">
        <v>7</v>
      </c>
      <c r="D1560" s="1">
        <v>91</v>
      </c>
      <c r="E1560" t="s">
        <v>54</v>
      </c>
      <c r="F1560">
        <v>9606</v>
      </c>
      <c r="G1560" s="139">
        <v>2010</v>
      </c>
      <c r="H1560" s="306" t="s">
        <v>149</v>
      </c>
      <c r="I1560">
        <v>91</v>
      </c>
    </row>
    <row r="1561" spans="1:9" ht="14.25" customHeight="1">
      <c r="A1561" s="1" t="str">
        <f t="shared" si="24"/>
        <v>RENFE96062010m07</v>
      </c>
      <c r="B1561" s="1">
        <v>1047</v>
      </c>
      <c r="C1561" s="210">
        <v>6</v>
      </c>
      <c r="D1561" s="1">
        <v>105</v>
      </c>
      <c r="E1561" t="s">
        <v>54</v>
      </c>
      <c r="F1561">
        <v>9606</v>
      </c>
      <c r="G1561" s="139">
        <v>2010</v>
      </c>
      <c r="H1561" s="306" t="s">
        <v>150</v>
      </c>
      <c r="I1561">
        <v>105</v>
      </c>
    </row>
    <row r="1562" spans="1:9" ht="14.25" customHeight="1">
      <c r="A1562" s="1" t="str">
        <f t="shared" si="24"/>
        <v>RENFE96062010m08</v>
      </c>
      <c r="B1562" s="1">
        <v>1047</v>
      </c>
      <c r="C1562" s="210">
        <v>5</v>
      </c>
      <c r="D1562" s="1">
        <v>107</v>
      </c>
      <c r="E1562" t="s">
        <v>54</v>
      </c>
      <c r="F1562">
        <v>9606</v>
      </c>
      <c r="G1562" s="139">
        <v>2010</v>
      </c>
      <c r="H1562" s="306" t="s">
        <v>151</v>
      </c>
      <c r="I1562">
        <v>107</v>
      </c>
    </row>
    <row r="1563" spans="1:9" ht="14.25" customHeight="1">
      <c r="A1563" s="1" t="str">
        <f t="shared" si="24"/>
        <v>RENFE96062010m09</v>
      </c>
      <c r="B1563" s="1">
        <v>1047</v>
      </c>
      <c r="C1563" s="210">
        <v>4</v>
      </c>
      <c r="D1563" s="1">
        <v>71</v>
      </c>
      <c r="E1563" t="s">
        <v>54</v>
      </c>
      <c r="F1563">
        <v>9606</v>
      </c>
      <c r="G1563" s="139">
        <v>2010</v>
      </c>
      <c r="H1563" s="306" t="s">
        <v>152</v>
      </c>
      <c r="I1563">
        <v>71</v>
      </c>
    </row>
    <row r="1564" spans="1:9" ht="14.25" customHeight="1">
      <c r="A1564" s="1" t="str">
        <f t="shared" si="24"/>
        <v>RENFE96062010m10</v>
      </c>
      <c r="B1564" s="1">
        <v>1047</v>
      </c>
      <c r="C1564" s="210">
        <v>3</v>
      </c>
      <c r="D1564" s="1">
        <v>95</v>
      </c>
      <c r="E1564" t="s">
        <v>54</v>
      </c>
      <c r="F1564">
        <v>9606</v>
      </c>
      <c r="G1564" s="139">
        <v>2010</v>
      </c>
      <c r="H1564" s="306" t="s">
        <v>153</v>
      </c>
      <c r="I1564">
        <v>95</v>
      </c>
    </row>
    <row r="1565" spans="1:9" ht="14.25" customHeight="1">
      <c r="A1565" s="1" t="str">
        <f t="shared" si="24"/>
        <v>RENFE96062010m11</v>
      </c>
      <c r="B1565" s="1">
        <v>1047</v>
      </c>
      <c r="C1565" s="210">
        <v>2</v>
      </c>
      <c r="D1565" s="1">
        <v>99</v>
      </c>
      <c r="E1565" t="s">
        <v>54</v>
      </c>
      <c r="F1565">
        <v>9606</v>
      </c>
      <c r="G1565" s="139">
        <v>2010</v>
      </c>
      <c r="H1565" s="306" t="s">
        <v>154</v>
      </c>
      <c r="I1565">
        <v>99</v>
      </c>
    </row>
    <row r="1566" spans="1:9" ht="14.25" customHeight="1">
      <c r="A1566" s="1" t="str">
        <f t="shared" si="24"/>
        <v>RENFE96062010m12</v>
      </c>
      <c r="B1566" s="1">
        <v>1047</v>
      </c>
      <c r="C1566" s="210">
        <v>1</v>
      </c>
      <c r="D1566" s="1">
        <v>95</v>
      </c>
      <c r="E1566" t="s">
        <v>54</v>
      </c>
      <c r="F1566">
        <v>9606</v>
      </c>
      <c r="G1566" s="139">
        <v>2010</v>
      </c>
      <c r="H1566" s="306" t="s">
        <v>155</v>
      </c>
      <c r="I1566">
        <v>95</v>
      </c>
    </row>
    <row r="1567" spans="1:9" ht="14.25" customHeight="1">
      <c r="A1567" s="1" t="str">
        <f t="shared" si="24"/>
        <v>RZD96012010m01</v>
      </c>
      <c r="B1567" s="1">
        <v>456600</v>
      </c>
      <c r="C1567" s="210">
        <v>6</v>
      </c>
      <c r="D1567" s="1" t="s">
        <v>8</v>
      </c>
      <c r="E1567" t="s">
        <v>135</v>
      </c>
      <c r="F1567">
        <v>9601</v>
      </c>
      <c r="G1567" s="139">
        <v>2010</v>
      </c>
      <c r="H1567" s="306" t="s">
        <v>144</v>
      </c>
      <c r="I1567">
        <v>-1</v>
      </c>
    </row>
    <row r="1568" spans="1:9" ht="14.25" customHeight="1">
      <c r="A1568" s="1" t="str">
        <f t="shared" si="24"/>
        <v>RZD96012010m02</v>
      </c>
      <c r="B1568" s="1">
        <v>456600</v>
      </c>
      <c r="C1568" s="210">
        <v>6</v>
      </c>
      <c r="D1568" s="1" t="s">
        <v>8</v>
      </c>
      <c r="E1568" t="s">
        <v>135</v>
      </c>
      <c r="F1568">
        <v>9601</v>
      </c>
      <c r="G1568" s="139">
        <v>2010</v>
      </c>
      <c r="H1568" s="306" t="s">
        <v>145</v>
      </c>
      <c r="I1568">
        <v>-1</v>
      </c>
    </row>
    <row r="1569" spans="1:9" ht="14.25" customHeight="1">
      <c r="A1569" s="1" t="str">
        <f t="shared" si="24"/>
        <v>RZD96012010m03</v>
      </c>
      <c r="B1569" s="1">
        <v>456600</v>
      </c>
      <c r="C1569" s="210">
        <v>6</v>
      </c>
      <c r="D1569" s="1" t="s">
        <v>8</v>
      </c>
      <c r="E1569" t="s">
        <v>135</v>
      </c>
      <c r="F1569">
        <v>9601</v>
      </c>
      <c r="G1569" s="139">
        <v>2010</v>
      </c>
      <c r="H1569" s="306" t="s">
        <v>146</v>
      </c>
      <c r="I1569">
        <v>-1</v>
      </c>
    </row>
    <row r="1570" spans="1:9" ht="14.25" customHeight="1">
      <c r="A1570" s="1" t="str">
        <f t="shared" si="24"/>
        <v>RZD96012010m04</v>
      </c>
      <c r="B1570" s="1">
        <v>456600</v>
      </c>
      <c r="C1570" s="210">
        <v>6</v>
      </c>
      <c r="D1570" s="1" t="s">
        <v>8</v>
      </c>
      <c r="E1570" t="s">
        <v>135</v>
      </c>
      <c r="F1570">
        <v>9601</v>
      </c>
      <c r="G1570" s="139">
        <v>2010</v>
      </c>
      <c r="H1570" s="306" t="s">
        <v>147</v>
      </c>
      <c r="I1570">
        <v>-1</v>
      </c>
    </row>
    <row r="1571" spans="1:9" ht="14.25" customHeight="1">
      <c r="A1571" s="1" t="str">
        <f t="shared" si="24"/>
        <v>RZD96012010m05</v>
      </c>
      <c r="B1571" s="1">
        <v>456600</v>
      </c>
      <c r="C1571" s="210">
        <v>6</v>
      </c>
      <c r="D1571" s="1" t="s">
        <v>8</v>
      </c>
      <c r="E1571" t="s">
        <v>135</v>
      </c>
      <c r="F1571">
        <v>9601</v>
      </c>
      <c r="G1571" s="139">
        <v>2010</v>
      </c>
      <c r="H1571" s="306" t="s">
        <v>148</v>
      </c>
      <c r="I1571">
        <v>-1</v>
      </c>
    </row>
    <row r="1572" spans="1:9" ht="14.25" customHeight="1">
      <c r="A1572" s="1" t="str">
        <f t="shared" si="24"/>
        <v>RZD96012010m06</v>
      </c>
      <c r="B1572" s="1">
        <v>456600</v>
      </c>
      <c r="C1572" s="210">
        <v>6</v>
      </c>
      <c r="D1572" s="1" t="s">
        <v>8</v>
      </c>
      <c r="E1572" t="s">
        <v>135</v>
      </c>
      <c r="F1572">
        <v>9601</v>
      </c>
      <c r="G1572" s="139">
        <v>2010</v>
      </c>
      <c r="H1572" s="306" t="s">
        <v>149</v>
      </c>
      <c r="I1572">
        <v>-1</v>
      </c>
    </row>
    <row r="1573" spans="1:9" ht="14.25" customHeight="1">
      <c r="A1573" s="1" t="str">
        <f t="shared" si="24"/>
        <v>RZD96012010m07</v>
      </c>
      <c r="B1573" s="1">
        <v>456600</v>
      </c>
      <c r="C1573" s="210">
        <v>6</v>
      </c>
      <c r="D1573" s="1">
        <v>86900</v>
      </c>
      <c r="E1573" t="s">
        <v>135</v>
      </c>
      <c r="F1573">
        <v>9601</v>
      </c>
      <c r="G1573" s="139">
        <v>2010</v>
      </c>
      <c r="H1573" s="306" t="s">
        <v>150</v>
      </c>
      <c r="I1573">
        <v>86900</v>
      </c>
    </row>
    <row r="1574" spans="1:9" ht="14.25" customHeight="1">
      <c r="A1574" s="1" t="str">
        <f t="shared" si="24"/>
        <v>RZD96012010m08</v>
      </c>
      <c r="B1574" s="1">
        <v>456600</v>
      </c>
      <c r="C1574" s="210">
        <v>5</v>
      </c>
      <c r="D1574" s="1">
        <v>86500</v>
      </c>
      <c r="E1574" t="s">
        <v>135</v>
      </c>
      <c r="F1574">
        <v>9601</v>
      </c>
      <c r="G1574" s="139">
        <v>2010</v>
      </c>
      <c r="H1574" s="306" t="s">
        <v>151</v>
      </c>
      <c r="I1574">
        <v>86500</v>
      </c>
    </row>
    <row r="1575" spans="1:9" ht="14.25" customHeight="1">
      <c r="A1575" s="1" t="str">
        <f t="shared" si="24"/>
        <v>RZD96012010m09</v>
      </c>
      <c r="B1575" s="1">
        <v>456600</v>
      </c>
      <c r="C1575" s="210">
        <v>4</v>
      </c>
      <c r="D1575" s="1">
        <v>76800</v>
      </c>
      <c r="E1575" t="s">
        <v>135</v>
      </c>
      <c r="F1575">
        <v>9601</v>
      </c>
      <c r="G1575" s="139">
        <v>2010</v>
      </c>
      <c r="H1575" s="306" t="s">
        <v>152</v>
      </c>
      <c r="I1575">
        <v>76800</v>
      </c>
    </row>
    <row r="1576" spans="1:9" ht="14.25" customHeight="1">
      <c r="A1576" s="1" t="str">
        <f t="shared" si="24"/>
        <v>RZD96012010m10</v>
      </c>
      <c r="B1576" s="1">
        <v>456600</v>
      </c>
      <c r="C1576" s="210">
        <v>3</v>
      </c>
      <c r="D1576" s="1">
        <v>74300</v>
      </c>
      <c r="E1576" t="s">
        <v>135</v>
      </c>
      <c r="F1576">
        <v>9601</v>
      </c>
      <c r="G1576" s="139">
        <v>2010</v>
      </c>
      <c r="H1576" s="306" t="s">
        <v>153</v>
      </c>
      <c r="I1576">
        <v>74300</v>
      </c>
    </row>
    <row r="1577" spans="1:9" ht="14.25" customHeight="1">
      <c r="A1577" s="1" t="str">
        <f t="shared" si="24"/>
        <v>RZD96012010m11</v>
      </c>
      <c r="B1577" s="1">
        <v>456600</v>
      </c>
      <c r="C1577" s="210">
        <v>2</v>
      </c>
      <c r="D1577" s="1">
        <v>64500</v>
      </c>
      <c r="E1577" t="s">
        <v>135</v>
      </c>
      <c r="F1577">
        <v>9601</v>
      </c>
      <c r="G1577" s="139">
        <v>2010</v>
      </c>
      <c r="H1577" s="306" t="s">
        <v>154</v>
      </c>
      <c r="I1577">
        <v>64500</v>
      </c>
    </row>
    <row r="1578" spans="1:9" ht="14.25" customHeight="1">
      <c r="A1578" s="1" t="str">
        <f t="shared" si="24"/>
        <v>RZD96012010m12</v>
      </c>
      <c r="B1578" s="1">
        <v>456600</v>
      </c>
      <c r="C1578" s="210">
        <v>1</v>
      </c>
      <c r="D1578" s="1">
        <v>67600</v>
      </c>
      <c r="E1578" t="s">
        <v>135</v>
      </c>
      <c r="F1578">
        <v>9601</v>
      </c>
      <c r="G1578" s="139">
        <v>2010</v>
      </c>
      <c r="H1578" s="306" t="s">
        <v>155</v>
      </c>
      <c r="I1578">
        <v>67600</v>
      </c>
    </row>
    <row r="1579" spans="1:9" ht="14.25" customHeight="1">
      <c r="A1579" s="1" t="str">
        <f t="shared" si="24"/>
        <v>RZD96022010m01</v>
      </c>
      <c r="B1579" s="1">
        <v>58300</v>
      </c>
      <c r="C1579" s="210">
        <v>6</v>
      </c>
      <c r="D1579" s="1" t="s">
        <v>8</v>
      </c>
      <c r="E1579" t="s">
        <v>135</v>
      </c>
      <c r="F1579">
        <v>9602</v>
      </c>
      <c r="G1579" s="139">
        <v>2010</v>
      </c>
      <c r="H1579" s="306" t="s">
        <v>144</v>
      </c>
      <c r="I1579">
        <v>-1</v>
      </c>
    </row>
    <row r="1580" spans="1:9" ht="14.25" customHeight="1">
      <c r="A1580" s="1" t="str">
        <f t="shared" si="24"/>
        <v>RZD96022010m02</v>
      </c>
      <c r="B1580" s="1">
        <v>58300</v>
      </c>
      <c r="C1580" s="210">
        <v>6</v>
      </c>
      <c r="D1580" s="1" t="s">
        <v>8</v>
      </c>
      <c r="E1580" t="s">
        <v>135</v>
      </c>
      <c r="F1580">
        <v>9602</v>
      </c>
      <c r="G1580" s="139">
        <v>2010</v>
      </c>
      <c r="H1580" s="306" t="s">
        <v>145</v>
      </c>
      <c r="I1580">
        <v>-1</v>
      </c>
    </row>
    <row r="1581" spans="1:9" ht="14.25" customHeight="1">
      <c r="A1581" s="1" t="str">
        <f t="shared" si="24"/>
        <v>RZD96022010m03</v>
      </c>
      <c r="B1581" s="1">
        <v>58300</v>
      </c>
      <c r="C1581" s="210">
        <v>6</v>
      </c>
      <c r="D1581" s="1" t="s">
        <v>8</v>
      </c>
      <c r="E1581" t="s">
        <v>135</v>
      </c>
      <c r="F1581">
        <v>9602</v>
      </c>
      <c r="G1581" s="139">
        <v>2010</v>
      </c>
      <c r="H1581" s="306" t="s">
        <v>146</v>
      </c>
      <c r="I1581">
        <v>-1</v>
      </c>
    </row>
    <row r="1582" spans="1:9" ht="14.25" customHeight="1">
      <c r="A1582" s="1" t="str">
        <f t="shared" si="24"/>
        <v>RZD96022010m04</v>
      </c>
      <c r="B1582" s="1">
        <v>58300</v>
      </c>
      <c r="C1582" s="210">
        <v>6</v>
      </c>
      <c r="D1582" s="1" t="s">
        <v>8</v>
      </c>
      <c r="E1582" t="s">
        <v>135</v>
      </c>
      <c r="F1582">
        <v>9602</v>
      </c>
      <c r="G1582" s="139">
        <v>2010</v>
      </c>
      <c r="H1582" s="306" t="s">
        <v>147</v>
      </c>
      <c r="I1582">
        <v>-1</v>
      </c>
    </row>
    <row r="1583" spans="1:9" ht="14.25" customHeight="1">
      <c r="A1583" s="1" t="str">
        <f t="shared" si="24"/>
        <v>RZD96022010m05</v>
      </c>
      <c r="B1583" s="1">
        <v>58300</v>
      </c>
      <c r="C1583" s="210">
        <v>6</v>
      </c>
      <c r="D1583" s="1" t="s">
        <v>8</v>
      </c>
      <c r="E1583" t="s">
        <v>135</v>
      </c>
      <c r="F1583">
        <v>9602</v>
      </c>
      <c r="G1583" s="139">
        <v>2010</v>
      </c>
      <c r="H1583" s="306" t="s">
        <v>148</v>
      </c>
      <c r="I1583">
        <v>-1</v>
      </c>
    </row>
    <row r="1584" spans="1:9" ht="14.25" customHeight="1">
      <c r="A1584" s="1" t="str">
        <f t="shared" si="24"/>
        <v>RZD96022010m06</v>
      </c>
      <c r="B1584" s="1">
        <v>58300</v>
      </c>
      <c r="C1584" s="210">
        <v>6</v>
      </c>
      <c r="D1584" s="1" t="s">
        <v>8</v>
      </c>
      <c r="E1584" t="s">
        <v>135</v>
      </c>
      <c r="F1584">
        <v>9602</v>
      </c>
      <c r="G1584" s="139">
        <v>2010</v>
      </c>
      <c r="H1584" s="306" t="s">
        <v>149</v>
      </c>
      <c r="I1584">
        <v>-1</v>
      </c>
    </row>
    <row r="1585" spans="1:9" ht="14.25" customHeight="1">
      <c r="A1585" s="1" t="str">
        <f t="shared" si="24"/>
        <v>RZD96022010m07</v>
      </c>
      <c r="B1585" s="1">
        <v>58300</v>
      </c>
      <c r="C1585" s="210">
        <v>6</v>
      </c>
      <c r="D1585" s="1">
        <v>13700</v>
      </c>
      <c r="E1585" t="s">
        <v>135</v>
      </c>
      <c r="F1585">
        <v>9602</v>
      </c>
      <c r="G1585" s="139">
        <v>2010</v>
      </c>
      <c r="H1585" s="306" t="s">
        <v>150</v>
      </c>
      <c r="I1585">
        <v>13700</v>
      </c>
    </row>
    <row r="1586" spans="1:9" ht="14.25" customHeight="1">
      <c r="A1586" s="1" t="str">
        <f t="shared" si="24"/>
        <v>RZD96022010m08</v>
      </c>
      <c r="B1586" s="1">
        <v>58300</v>
      </c>
      <c r="C1586" s="210">
        <v>5</v>
      </c>
      <c r="D1586" s="1">
        <v>10300</v>
      </c>
      <c r="E1586" t="s">
        <v>135</v>
      </c>
      <c r="F1586">
        <v>9602</v>
      </c>
      <c r="G1586" s="139">
        <v>2010</v>
      </c>
      <c r="H1586" s="306" t="s">
        <v>151</v>
      </c>
      <c r="I1586">
        <v>10300</v>
      </c>
    </row>
    <row r="1587" spans="1:9" ht="14.25" customHeight="1">
      <c r="A1587" s="1" t="str">
        <f t="shared" si="24"/>
        <v>RZD96022010m09</v>
      </c>
      <c r="B1587" s="1">
        <v>58300</v>
      </c>
      <c r="C1587" s="210">
        <v>4</v>
      </c>
      <c r="D1587" s="1">
        <v>8800</v>
      </c>
      <c r="E1587" t="s">
        <v>135</v>
      </c>
      <c r="F1587">
        <v>9602</v>
      </c>
      <c r="G1587" s="139">
        <v>2010</v>
      </c>
      <c r="H1587" s="306" t="s">
        <v>152</v>
      </c>
      <c r="I1587">
        <v>8800</v>
      </c>
    </row>
    <row r="1588" spans="1:9" ht="14.25" customHeight="1">
      <c r="A1588" s="1" t="str">
        <f t="shared" si="24"/>
        <v>RZD96022010m10</v>
      </c>
      <c r="B1588" s="1">
        <v>58300</v>
      </c>
      <c r="C1588" s="210">
        <v>3</v>
      </c>
      <c r="D1588" s="1">
        <v>9200</v>
      </c>
      <c r="E1588" t="s">
        <v>135</v>
      </c>
      <c r="F1588">
        <v>9602</v>
      </c>
      <c r="G1588" s="139">
        <v>2010</v>
      </c>
      <c r="H1588" s="306" t="s">
        <v>153</v>
      </c>
      <c r="I1588">
        <v>9200</v>
      </c>
    </row>
    <row r="1589" spans="1:9" ht="14.25" customHeight="1">
      <c r="A1589" s="1" t="str">
        <f t="shared" si="24"/>
        <v>RZD96022010m11</v>
      </c>
      <c r="B1589" s="1">
        <v>58300</v>
      </c>
      <c r="C1589" s="210">
        <v>2</v>
      </c>
      <c r="D1589" s="1">
        <v>7800</v>
      </c>
      <c r="E1589" t="s">
        <v>135</v>
      </c>
      <c r="F1589">
        <v>9602</v>
      </c>
      <c r="G1589" s="139">
        <v>2010</v>
      </c>
      <c r="H1589" s="306" t="s">
        <v>154</v>
      </c>
      <c r="I1589">
        <v>7800</v>
      </c>
    </row>
    <row r="1590" spans="1:9" ht="14.25" customHeight="1">
      <c r="A1590" s="1" t="str">
        <f t="shared" si="24"/>
        <v>RZD96022010m12</v>
      </c>
      <c r="B1590" s="1">
        <v>58300</v>
      </c>
      <c r="C1590" s="210">
        <v>1</v>
      </c>
      <c r="D1590" s="1">
        <v>8500</v>
      </c>
      <c r="E1590" t="s">
        <v>135</v>
      </c>
      <c r="F1590">
        <v>9602</v>
      </c>
      <c r="G1590" s="139">
        <v>2010</v>
      </c>
      <c r="H1590" s="306" t="s">
        <v>155</v>
      </c>
      <c r="I1590">
        <v>8500</v>
      </c>
    </row>
    <row r="1591" spans="1:9" ht="14.25" customHeight="1">
      <c r="A1591" s="1" t="str">
        <f t="shared" si="24"/>
        <v>RZD96032010m01</v>
      </c>
      <c r="B1591" s="1">
        <v>584700</v>
      </c>
      <c r="C1591" s="210">
        <v>6</v>
      </c>
      <c r="D1591" s="1" t="s">
        <v>8</v>
      </c>
      <c r="E1591" t="s">
        <v>135</v>
      </c>
      <c r="F1591">
        <v>9603</v>
      </c>
      <c r="G1591" s="139">
        <v>2010</v>
      </c>
      <c r="H1591" s="306" t="s">
        <v>144</v>
      </c>
      <c r="I1591">
        <v>-1</v>
      </c>
    </row>
    <row r="1592" spans="1:9" ht="14.25" customHeight="1">
      <c r="A1592" s="1" t="str">
        <f t="shared" si="24"/>
        <v>RZD96032010m02</v>
      </c>
      <c r="B1592" s="1">
        <v>584700</v>
      </c>
      <c r="C1592" s="210">
        <v>6</v>
      </c>
      <c r="D1592" s="1" t="s">
        <v>8</v>
      </c>
      <c r="E1592" t="s">
        <v>135</v>
      </c>
      <c r="F1592">
        <v>9603</v>
      </c>
      <c r="G1592" s="139">
        <v>2010</v>
      </c>
      <c r="H1592" s="306" t="s">
        <v>145</v>
      </c>
      <c r="I1592">
        <v>-1</v>
      </c>
    </row>
    <row r="1593" spans="1:9" ht="14.25" customHeight="1">
      <c r="A1593" s="1" t="str">
        <f t="shared" si="24"/>
        <v>RZD96032010m03</v>
      </c>
      <c r="B1593" s="1">
        <v>584700</v>
      </c>
      <c r="C1593" s="210">
        <v>6</v>
      </c>
      <c r="D1593" s="1" t="s">
        <v>8</v>
      </c>
      <c r="E1593" t="s">
        <v>135</v>
      </c>
      <c r="F1593">
        <v>9603</v>
      </c>
      <c r="G1593" s="139">
        <v>2010</v>
      </c>
      <c r="H1593" s="306" t="s">
        <v>146</v>
      </c>
      <c r="I1593">
        <v>-1</v>
      </c>
    </row>
    <row r="1594" spans="1:9" ht="14.25" customHeight="1">
      <c r="A1594" s="1" t="str">
        <f t="shared" si="24"/>
        <v>RZD96032010m04</v>
      </c>
      <c r="B1594" s="1">
        <v>584700</v>
      </c>
      <c r="C1594" s="210">
        <v>6</v>
      </c>
      <c r="D1594" s="1" t="s">
        <v>8</v>
      </c>
      <c r="E1594" t="s">
        <v>135</v>
      </c>
      <c r="F1594">
        <v>9603</v>
      </c>
      <c r="G1594" s="139">
        <v>2010</v>
      </c>
      <c r="H1594" s="306" t="s">
        <v>147</v>
      </c>
      <c r="I1594">
        <v>-1</v>
      </c>
    </row>
    <row r="1595" spans="1:9" ht="14.25" customHeight="1">
      <c r="A1595" s="1" t="str">
        <f t="shared" si="24"/>
        <v>RZD96032010m05</v>
      </c>
      <c r="B1595" s="1">
        <v>584700</v>
      </c>
      <c r="C1595" s="210">
        <v>6</v>
      </c>
      <c r="D1595" s="1" t="s">
        <v>8</v>
      </c>
      <c r="E1595" t="s">
        <v>135</v>
      </c>
      <c r="F1595">
        <v>9603</v>
      </c>
      <c r="G1595" s="139">
        <v>2010</v>
      </c>
      <c r="H1595" s="306" t="s">
        <v>148</v>
      </c>
      <c r="I1595">
        <v>-1</v>
      </c>
    </row>
    <row r="1596" spans="1:9" ht="14.25" customHeight="1">
      <c r="A1596" s="1" t="str">
        <f t="shared" si="24"/>
        <v>RZD96032010m06</v>
      </c>
      <c r="B1596" s="1">
        <v>584700</v>
      </c>
      <c r="C1596" s="210">
        <v>6</v>
      </c>
      <c r="D1596" s="1" t="s">
        <v>8</v>
      </c>
      <c r="E1596" t="s">
        <v>135</v>
      </c>
      <c r="F1596">
        <v>9603</v>
      </c>
      <c r="G1596" s="139">
        <v>2010</v>
      </c>
      <c r="H1596" s="306" t="s">
        <v>149</v>
      </c>
      <c r="I1596">
        <v>-1</v>
      </c>
    </row>
    <row r="1597" spans="1:9" ht="14.25" customHeight="1">
      <c r="A1597" s="1" t="str">
        <f t="shared" si="24"/>
        <v>RZD96032010m07</v>
      </c>
      <c r="B1597" s="1">
        <v>584700</v>
      </c>
      <c r="C1597" s="210">
        <v>6</v>
      </c>
      <c r="D1597" s="1">
        <v>101300</v>
      </c>
      <c r="E1597" t="s">
        <v>135</v>
      </c>
      <c r="F1597">
        <v>9603</v>
      </c>
      <c r="G1597" s="139">
        <v>2010</v>
      </c>
      <c r="H1597" s="306" t="s">
        <v>150</v>
      </c>
      <c r="I1597">
        <v>101300</v>
      </c>
    </row>
    <row r="1598" spans="1:9" ht="14.25" customHeight="1">
      <c r="A1598" s="1" t="str">
        <f t="shared" si="24"/>
        <v>RZD96032010m08</v>
      </c>
      <c r="B1598" s="1">
        <v>584700</v>
      </c>
      <c r="C1598" s="210">
        <v>5</v>
      </c>
      <c r="D1598" s="1">
        <v>103200</v>
      </c>
      <c r="E1598" t="s">
        <v>135</v>
      </c>
      <c r="F1598">
        <v>9603</v>
      </c>
      <c r="G1598" s="139">
        <v>2010</v>
      </c>
      <c r="H1598" s="306" t="s">
        <v>151</v>
      </c>
      <c r="I1598">
        <v>103200</v>
      </c>
    </row>
    <row r="1599" spans="1:9" ht="14.25" customHeight="1">
      <c r="A1599" s="1" t="str">
        <f t="shared" si="24"/>
        <v>RZD96032010m09</v>
      </c>
      <c r="B1599" s="1">
        <v>584700</v>
      </c>
      <c r="C1599" s="210">
        <v>4</v>
      </c>
      <c r="D1599" s="1">
        <v>101100</v>
      </c>
      <c r="E1599" t="s">
        <v>135</v>
      </c>
      <c r="F1599">
        <v>9603</v>
      </c>
      <c r="G1599" s="139">
        <v>2010</v>
      </c>
      <c r="H1599" s="306" t="s">
        <v>152</v>
      </c>
      <c r="I1599">
        <v>101100</v>
      </c>
    </row>
    <row r="1600" spans="1:9" ht="14.25" customHeight="1">
      <c r="A1600" s="1" t="str">
        <f t="shared" si="24"/>
        <v>RZD96032010m10</v>
      </c>
      <c r="B1600" s="1">
        <v>584700</v>
      </c>
      <c r="C1600" s="210">
        <v>3</v>
      </c>
      <c r="D1600" s="1">
        <v>103100</v>
      </c>
      <c r="E1600" t="s">
        <v>135</v>
      </c>
      <c r="F1600">
        <v>9603</v>
      </c>
      <c r="G1600" s="139">
        <v>2010</v>
      </c>
      <c r="H1600" s="306" t="s">
        <v>153</v>
      </c>
      <c r="I1600">
        <v>103100</v>
      </c>
    </row>
    <row r="1601" spans="1:9" ht="14.25" customHeight="1">
      <c r="A1601" s="1" t="str">
        <f t="shared" si="24"/>
        <v>RZD96032010m11</v>
      </c>
      <c r="B1601" s="1">
        <v>584700</v>
      </c>
      <c r="C1601" s="210">
        <v>2</v>
      </c>
      <c r="D1601" s="1">
        <v>88400</v>
      </c>
      <c r="E1601" t="s">
        <v>135</v>
      </c>
      <c r="F1601">
        <v>9603</v>
      </c>
      <c r="G1601" s="139">
        <v>2010</v>
      </c>
      <c r="H1601" s="306" t="s">
        <v>154</v>
      </c>
      <c r="I1601">
        <v>88400</v>
      </c>
    </row>
    <row r="1602" spans="1:9" ht="14.25" customHeight="1">
      <c r="A1602" s="1" t="str">
        <f t="shared" si="24"/>
        <v>RZD96032010m12</v>
      </c>
      <c r="B1602" s="1">
        <v>584700</v>
      </c>
      <c r="C1602" s="210">
        <v>1</v>
      </c>
      <c r="D1602" s="1">
        <v>87600</v>
      </c>
      <c r="E1602" t="s">
        <v>135</v>
      </c>
      <c r="F1602">
        <v>9603</v>
      </c>
      <c r="G1602" s="139">
        <v>2010</v>
      </c>
      <c r="H1602" s="306" t="s">
        <v>155</v>
      </c>
      <c r="I1602">
        <v>87600</v>
      </c>
    </row>
    <row r="1603" spans="1:9" ht="14.25" customHeight="1">
      <c r="A1603" s="1" t="str">
        <f t="shared" si="24"/>
        <v>RZD96042010m01</v>
      </c>
      <c r="B1603" s="1">
        <v>969900</v>
      </c>
      <c r="C1603" s="210">
        <v>6</v>
      </c>
      <c r="D1603" s="1" t="s">
        <v>8</v>
      </c>
      <c r="E1603" t="s">
        <v>135</v>
      </c>
      <c r="F1603">
        <v>9604</v>
      </c>
      <c r="G1603" s="139">
        <v>2010</v>
      </c>
      <c r="H1603" s="306" t="s">
        <v>144</v>
      </c>
      <c r="I1603">
        <v>-1</v>
      </c>
    </row>
    <row r="1604" spans="1:9" ht="14.25" customHeight="1">
      <c r="A1604" s="1" t="str">
        <f t="shared" si="24"/>
        <v>RZD96042010m02</v>
      </c>
      <c r="B1604" s="1">
        <v>969900</v>
      </c>
      <c r="C1604" s="210">
        <v>6</v>
      </c>
      <c r="D1604" s="1" t="s">
        <v>8</v>
      </c>
      <c r="E1604" t="s">
        <v>135</v>
      </c>
      <c r="F1604">
        <v>9604</v>
      </c>
      <c r="G1604" s="139">
        <v>2010</v>
      </c>
      <c r="H1604" s="306" t="s">
        <v>145</v>
      </c>
      <c r="I1604">
        <v>-1</v>
      </c>
    </row>
    <row r="1605" spans="1:9" ht="14.25" customHeight="1">
      <c r="A1605" s="1" t="str">
        <f t="shared" si="24"/>
        <v>RZD96042010m03</v>
      </c>
      <c r="B1605" s="1">
        <v>969900</v>
      </c>
      <c r="C1605" s="210">
        <v>6</v>
      </c>
      <c r="D1605" s="1" t="s">
        <v>8</v>
      </c>
      <c r="E1605" t="s">
        <v>135</v>
      </c>
      <c r="F1605">
        <v>9604</v>
      </c>
      <c r="G1605" s="139">
        <v>2010</v>
      </c>
      <c r="H1605" s="306" t="s">
        <v>146</v>
      </c>
      <c r="I1605">
        <v>-1</v>
      </c>
    </row>
    <row r="1606" spans="1:9" ht="14.25" customHeight="1">
      <c r="A1606" s="1" t="str">
        <f t="shared" si="24"/>
        <v>RZD96042010m04</v>
      </c>
      <c r="B1606" s="1">
        <v>969900</v>
      </c>
      <c r="C1606" s="210">
        <v>6</v>
      </c>
      <c r="D1606" s="1" t="s">
        <v>8</v>
      </c>
      <c r="E1606" t="s">
        <v>135</v>
      </c>
      <c r="F1606">
        <v>9604</v>
      </c>
      <c r="G1606" s="139">
        <v>2010</v>
      </c>
      <c r="H1606" s="306" t="s">
        <v>147</v>
      </c>
      <c r="I1606">
        <v>-1</v>
      </c>
    </row>
    <row r="1607" spans="1:9" ht="14.25" customHeight="1">
      <c r="A1607" s="1" t="str">
        <f t="shared" si="24"/>
        <v>RZD96042010m05</v>
      </c>
      <c r="B1607" s="1">
        <v>969900</v>
      </c>
      <c r="C1607" s="210">
        <v>6</v>
      </c>
      <c r="D1607" s="1" t="s">
        <v>8</v>
      </c>
      <c r="E1607" t="s">
        <v>135</v>
      </c>
      <c r="F1607">
        <v>9604</v>
      </c>
      <c r="G1607" s="139">
        <v>2010</v>
      </c>
      <c r="H1607" s="306" t="s">
        <v>148</v>
      </c>
      <c r="I1607">
        <v>-1</v>
      </c>
    </row>
    <row r="1608" spans="1:9" ht="14.25" customHeight="1">
      <c r="A1608" s="1" t="str">
        <f t="shared" ref="A1608:A1671" si="25">TRIM(E1608&amp;F1608&amp;G1608&amp;H1608)</f>
        <v>RZD96042010m06</v>
      </c>
      <c r="B1608" s="1">
        <v>969900</v>
      </c>
      <c r="C1608" s="210">
        <v>6</v>
      </c>
      <c r="D1608" s="1" t="s">
        <v>8</v>
      </c>
      <c r="E1608" t="s">
        <v>135</v>
      </c>
      <c r="F1608">
        <v>9604</v>
      </c>
      <c r="G1608" s="139">
        <v>2010</v>
      </c>
      <c r="H1608" s="306" t="s">
        <v>149</v>
      </c>
      <c r="I1608">
        <v>-1</v>
      </c>
    </row>
    <row r="1609" spans="1:9" ht="14.25" customHeight="1">
      <c r="A1609" s="1" t="str">
        <f t="shared" si="25"/>
        <v>RZD96042010m07</v>
      </c>
      <c r="B1609" s="1">
        <v>969900</v>
      </c>
      <c r="C1609" s="210">
        <v>6</v>
      </c>
      <c r="D1609" s="1">
        <v>162900</v>
      </c>
      <c r="E1609" t="s">
        <v>135</v>
      </c>
      <c r="F1609">
        <v>9604</v>
      </c>
      <c r="G1609" s="139">
        <v>2010</v>
      </c>
      <c r="H1609" s="306" t="s">
        <v>150</v>
      </c>
      <c r="I1609">
        <v>162900</v>
      </c>
    </row>
    <row r="1610" spans="1:9" ht="14.25" customHeight="1">
      <c r="A1610" s="1" t="str">
        <f t="shared" si="25"/>
        <v>RZD96042010m08</v>
      </c>
      <c r="B1610" s="1">
        <v>969900</v>
      </c>
      <c r="C1610" s="210">
        <v>5</v>
      </c>
      <c r="D1610" s="1">
        <v>171700</v>
      </c>
      <c r="E1610" t="s">
        <v>135</v>
      </c>
      <c r="F1610">
        <v>9604</v>
      </c>
      <c r="G1610" s="139">
        <v>2010</v>
      </c>
      <c r="H1610" s="306" t="s">
        <v>151</v>
      </c>
      <c r="I1610">
        <v>171700</v>
      </c>
    </row>
    <row r="1611" spans="1:9" ht="14.25" customHeight="1">
      <c r="A1611" s="1" t="str">
        <f t="shared" si="25"/>
        <v>RZD96042010m09</v>
      </c>
      <c r="B1611" s="1">
        <v>969900</v>
      </c>
      <c r="C1611" s="210">
        <v>4</v>
      </c>
      <c r="D1611" s="1">
        <v>169300</v>
      </c>
      <c r="E1611" t="s">
        <v>135</v>
      </c>
      <c r="F1611">
        <v>9604</v>
      </c>
      <c r="G1611" s="139">
        <v>2010</v>
      </c>
      <c r="H1611" s="306" t="s">
        <v>152</v>
      </c>
      <c r="I1611">
        <v>169300</v>
      </c>
    </row>
    <row r="1612" spans="1:9" ht="14.25" customHeight="1">
      <c r="A1612" s="1" t="str">
        <f t="shared" si="25"/>
        <v>RZD96042010m10</v>
      </c>
      <c r="B1612" s="1">
        <v>969900</v>
      </c>
      <c r="C1612" s="210">
        <v>3</v>
      </c>
      <c r="D1612" s="1">
        <v>171100</v>
      </c>
      <c r="E1612" t="s">
        <v>135</v>
      </c>
      <c r="F1612">
        <v>9604</v>
      </c>
      <c r="G1612" s="139">
        <v>2010</v>
      </c>
      <c r="H1612" s="306" t="s">
        <v>153</v>
      </c>
      <c r="I1612">
        <v>171100</v>
      </c>
    </row>
    <row r="1613" spans="1:9" ht="14.25" customHeight="1">
      <c r="A1613" s="1" t="str">
        <f t="shared" si="25"/>
        <v>RZD96042010m11</v>
      </c>
      <c r="B1613" s="1">
        <v>969900</v>
      </c>
      <c r="C1613" s="210">
        <v>2</v>
      </c>
      <c r="D1613" s="1">
        <v>145900</v>
      </c>
      <c r="E1613" t="s">
        <v>135</v>
      </c>
      <c r="F1613">
        <v>9604</v>
      </c>
      <c r="G1613" s="139">
        <v>2010</v>
      </c>
      <c r="H1613" s="306" t="s">
        <v>154</v>
      </c>
      <c r="I1613">
        <v>145900</v>
      </c>
    </row>
    <row r="1614" spans="1:9" ht="14.25" customHeight="1">
      <c r="A1614" s="1" t="str">
        <f t="shared" si="25"/>
        <v>RZD96042010m12</v>
      </c>
      <c r="B1614" s="1">
        <v>969900</v>
      </c>
      <c r="C1614" s="210">
        <v>1</v>
      </c>
      <c r="D1614" s="1">
        <v>149000</v>
      </c>
      <c r="E1614" t="s">
        <v>135</v>
      </c>
      <c r="F1614">
        <v>9604</v>
      </c>
      <c r="G1614" s="139">
        <v>2010</v>
      </c>
      <c r="H1614" s="306" t="s">
        <v>155</v>
      </c>
      <c r="I1614">
        <v>149000</v>
      </c>
    </row>
    <row r="1615" spans="1:9" ht="14.25" customHeight="1">
      <c r="A1615" s="1" t="str">
        <f t="shared" si="25"/>
        <v>RZD96052010m01</v>
      </c>
      <c r="B1615" s="1" t="s">
        <v>9</v>
      </c>
      <c r="C1615" s="210" t="s">
        <v>9</v>
      </c>
      <c r="D1615" s="1" t="s">
        <v>8</v>
      </c>
      <c r="E1615" t="s">
        <v>135</v>
      </c>
      <c r="F1615">
        <v>9605</v>
      </c>
      <c r="G1615" s="139">
        <v>2010</v>
      </c>
      <c r="H1615" s="306" t="s">
        <v>144</v>
      </c>
      <c r="I1615">
        <v>-1</v>
      </c>
    </row>
    <row r="1616" spans="1:9" ht="14.25" customHeight="1">
      <c r="A1616" s="1" t="str">
        <f t="shared" si="25"/>
        <v>RZD96052010m02</v>
      </c>
      <c r="B1616" s="1" t="s">
        <v>9</v>
      </c>
      <c r="C1616" s="210" t="s">
        <v>9</v>
      </c>
      <c r="D1616" s="1" t="s">
        <v>8</v>
      </c>
      <c r="E1616" t="s">
        <v>135</v>
      </c>
      <c r="F1616">
        <v>9605</v>
      </c>
      <c r="G1616" s="139">
        <v>2010</v>
      </c>
      <c r="H1616" s="306" t="s">
        <v>145</v>
      </c>
      <c r="I1616">
        <v>-1</v>
      </c>
    </row>
    <row r="1617" spans="1:9" ht="14.25" customHeight="1">
      <c r="A1617" s="1" t="str">
        <f t="shared" si="25"/>
        <v>RZD96052010m03</v>
      </c>
      <c r="B1617" s="1" t="s">
        <v>9</v>
      </c>
      <c r="C1617" s="210" t="s">
        <v>9</v>
      </c>
      <c r="D1617" s="1" t="s">
        <v>8</v>
      </c>
      <c r="E1617" t="s">
        <v>135</v>
      </c>
      <c r="F1617">
        <v>9605</v>
      </c>
      <c r="G1617" s="139">
        <v>2010</v>
      </c>
      <c r="H1617" s="306" t="s">
        <v>146</v>
      </c>
      <c r="I1617">
        <v>-1</v>
      </c>
    </row>
    <row r="1618" spans="1:9" ht="14.25" customHeight="1">
      <c r="A1618" s="1" t="str">
        <f t="shared" si="25"/>
        <v>RZD96052010m04</v>
      </c>
      <c r="B1618" s="1" t="s">
        <v>9</v>
      </c>
      <c r="C1618" s="210" t="s">
        <v>9</v>
      </c>
      <c r="D1618" s="1" t="s">
        <v>8</v>
      </c>
      <c r="E1618" t="s">
        <v>135</v>
      </c>
      <c r="F1618">
        <v>9605</v>
      </c>
      <c r="G1618" s="139">
        <v>2010</v>
      </c>
      <c r="H1618" s="306" t="s">
        <v>147</v>
      </c>
      <c r="I1618">
        <v>-1</v>
      </c>
    </row>
    <row r="1619" spans="1:9" ht="14.25" customHeight="1">
      <c r="A1619" s="1" t="str">
        <f t="shared" si="25"/>
        <v>RZD96052010m05</v>
      </c>
      <c r="B1619" s="1" t="s">
        <v>9</v>
      </c>
      <c r="C1619" s="210" t="s">
        <v>9</v>
      </c>
      <c r="D1619" s="1" t="s">
        <v>8</v>
      </c>
      <c r="E1619" t="s">
        <v>135</v>
      </c>
      <c r="F1619">
        <v>9605</v>
      </c>
      <c r="G1619" s="139">
        <v>2010</v>
      </c>
      <c r="H1619" s="306" t="s">
        <v>148</v>
      </c>
      <c r="I1619">
        <v>-1</v>
      </c>
    </row>
    <row r="1620" spans="1:9" ht="14.25" customHeight="1">
      <c r="A1620" s="1" t="str">
        <f t="shared" si="25"/>
        <v>RZD96052010m06</v>
      </c>
      <c r="B1620" s="1" t="s">
        <v>9</v>
      </c>
      <c r="C1620" s="210" t="s">
        <v>9</v>
      </c>
      <c r="D1620" s="1" t="s">
        <v>8</v>
      </c>
      <c r="E1620" t="s">
        <v>135</v>
      </c>
      <c r="F1620">
        <v>9605</v>
      </c>
      <c r="G1620" s="139">
        <v>2010</v>
      </c>
      <c r="H1620" s="306" t="s">
        <v>149</v>
      </c>
      <c r="I1620">
        <v>-1</v>
      </c>
    </row>
    <row r="1621" spans="1:9" ht="14.25" customHeight="1">
      <c r="A1621" s="1" t="str">
        <f t="shared" si="25"/>
        <v>RZD96052010m07</v>
      </c>
      <c r="B1621" s="1" t="s">
        <v>9</v>
      </c>
      <c r="C1621" s="210" t="s">
        <v>9</v>
      </c>
      <c r="D1621" s="1" t="s">
        <v>8</v>
      </c>
      <c r="E1621" t="s">
        <v>135</v>
      </c>
      <c r="F1621">
        <v>9605</v>
      </c>
      <c r="G1621" s="139">
        <v>2010</v>
      </c>
      <c r="H1621" s="306" t="s">
        <v>150</v>
      </c>
      <c r="I1621">
        <v>-1</v>
      </c>
    </row>
    <row r="1622" spans="1:9" ht="14.25" customHeight="1">
      <c r="A1622" s="1" t="str">
        <f t="shared" si="25"/>
        <v>RZD96052010m08</v>
      </c>
      <c r="B1622" s="1" t="s">
        <v>9</v>
      </c>
      <c r="C1622" s="210" t="s">
        <v>9</v>
      </c>
      <c r="D1622" s="1" t="s">
        <v>8</v>
      </c>
      <c r="E1622" t="s">
        <v>135</v>
      </c>
      <c r="F1622">
        <v>9605</v>
      </c>
      <c r="G1622" s="139">
        <v>2010</v>
      </c>
      <c r="H1622" s="306" t="s">
        <v>151</v>
      </c>
      <c r="I1622">
        <v>-1</v>
      </c>
    </row>
    <row r="1623" spans="1:9" ht="14.25" customHeight="1">
      <c r="A1623" s="1" t="str">
        <f t="shared" si="25"/>
        <v>RZD96052010m09</v>
      </c>
      <c r="B1623" s="1" t="s">
        <v>9</v>
      </c>
      <c r="C1623" s="210" t="s">
        <v>9</v>
      </c>
      <c r="D1623" s="1" t="s">
        <v>8</v>
      </c>
      <c r="E1623" t="s">
        <v>135</v>
      </c>
      <c r="F1623">
        <v>9605</v>
      </c>
      <c r="G1623" s="139">
        <v>2010</v>
      </c>
      <c r="H1623" s="306" t="s">
        <v>152</v>
      </c>
      <c r="I1623">
        <v>-1</v>
      </c>
    </row>
    <row r="1624" spans="1:9" ht="14.25" customHeight="1">
      <c r="A1624" s="1" t="str">
        <f t="shared" si="25"/>
        <v>RZD96052010m10</v>
      </c>
      <c r="B1624" s="1" t="s">
        <v>9</v>
      </c>
      <c r="C1624" s="210" t="s">
        <v>9</v>
      </c>
      <c r="D1624" s="1" t="s">
        <v>8</v>
      </c>
      <c r="E1624" t="s">
        <v>135</v>
      </c>
      <c r="F1624">
        <v>9605</v>
      </c>
      <c r="G1624" s="139">
        <v>2010</v>
      </c>
      <c r="H1624" s="306" t="s">
        <v>153</v>
      </c>
      <c r="I1624">
        <v>-1</v>
      </c>
    </row>
    <row r="1625" spans="1:9" ht="14.25" customHeight="1">
      <c r="A1625" s="1" t="str">
        <f t="shared" si="25"/>
        <v>RZD96052010m11</v>
      </c>
      <c r="B1625" s="1" t="s">
        <v>9</v>
      </c>
      <c r="C1625" s="210" t="s">
        <v>9</v>
      </c>
      <c r="D1625" s="1" t="s">
        <v>8</v>
      </c>
      <c r="E1625" t="s">
        <v>135</v>
      </c>
      <c r="F1625">
        <v>9605</v>
      </c>
      <c r="G1625" s="139">
        <v>2010</v>
      </c>
      <c r="H1625" s="306" t="s">
        <v>154</v>
      </c>
      <c r="I1625">
        <v>-1</v>
      </c>
    </row>
    <row r="1626" spans="1:9" ht="14.25" customHeight="1">
      <c r="A1626" s="1" t="str">
        <f t="shared" si="25"/>
        <v>RZD96052010m12</v>
      </c>
      <c r="B1626" s="1" t="s">
        <v>9</v>
      </c>
      <c r="C1626" s="210" t="s">
        <v>9</v>
      </c>
      <c r="D1626" s="1" t="s">
        <v>8</v>
      </c>
      <c r="E1626" t="s">
        <v>135</v>
      </c>
      <c r="F1626">
        <v>9605</v>
      </c>
      <c r="G1626" s="139">
        <v>2010</v>
      </c>
      <c r="H1626" s="306" t="s">
        <v>155</v>
      </c>
      <c r="I1626">
        <v>-1</v>
      </c>
    </row>
    <row r="1627" spans="1:9" ht="14.25" customHeight="1">
      <c r="A1627" s="1" t="str">
        <f t="shared" si="25"/>
        <v>RZD96062010m01</v>
      </c>
      <c r="B1627" s="1" t="s">
        <v>9</v>
      </c>
      <c r="C1627" s="210" t="s">
        <v>9</v>
      </c>
      <c r="D1627" s="1" t="s">
        <v>8</v>
      </c>
      <c r="E1627" t="s">
        <v>135</v>
      </c>
      <c r="F1627">
        <v>9606</v>
      </c>
      <c r="G1627" s="139">
        <v>2010</v>
      </c>
      <c r="H1627" s="306" t="s">
        <v>144</v>
      </c>
      <c r="I1627">
        <v>-1</v>
      </c>
    </row>
    <row r="1628" spans="1:9" ht="14.25" customHeight="1">
      <c r="A1628" s="1" t="str">
        <f t="shared" si="25"/>
        <v>RZD96062010m02</v>
      </c>
      <c r="B1628" s="1" t="s">
        <v>9</v>
      </c>
      <c r="C1628" s="210" t="s">
        <v>9</v>
      </c>
      <c r="D1628" s="1" t="s">
        <v>8</v>
      </c>
      <c r="E1628" t="s">
        <v>135</v>
      </c>
      <c r="F1628">
        <v>9606</v>
      </c>
      <c r="G1628" s="139">
        <v>2010</v>
      </c>
      <c r="H1628" s="306" t="s">
        <v>145</v>
      </c>
      <c r="I1628">
        <v>-1</v>
      </c>
    </row>
    <row r="1629" spans="1:9" ht="14.25" customHeight="1">
      <c r="A1629" s="1" t="str">
        <f t="shared" si="25"/>
        <v>RZD96062010m03</v>
      </c>
      <c r="B1629" s="1" t="s">
        <v>9</v>
      </c>
      <c r="C1629" s="210" t="s">
        <v>9</v>
      </c>
      <c r="D1629" s="1" t="s">
        <v>8</v>
      </c>
      <c r="E1629" t="s">
        <v>135</v>
      </c>
      <c r="F1629">
        <v>9606</v>
      </c>
      <c r="G1629" s="139">
        <v>2010</v>
      </c>
      <c r="H1629" s="306" t="s">
        <v>146</v>
      </c>
      <c r="I1629">
        <v>-1</v>
      </c>
    </row>
    <row r="1630" spans="1:9" ht="14.25" customHeight="1">
      <c r="A1630" s="1" t="str">
        <f t="shared" si="25"/>
        <v>RZD96062010m04</v>
      </c>
      <c r="B1630" s="1" t="s">
        <v>9</v>
      </c>
      <c r="C1630" s="210" t="s">
        <v>9</v>
      </c>
      <c r="D1630" s="1" t="s">
        <v>8</v>
      </c>
      <c r="E1630" t="s">
        <v>135</v>
      </c>
      <c r="F1630">
        <v>9606</v>
      </c>
      <c r="G1630" s="139">
        <v>2010</v>
      </c>
      <c r="H1630" s="306" t="s">
        <v>147</v>
      </c>
      <c r="I1630">
        <v>-1</v>
      </c>
    </row>
    <row r="1631" spans="1:9" ht="14.25" customHeight="1">
      <c r="A1631" s="1" t="str">
        <f t="shared" si="25"/>
        <v>RZD96062010m05</v>
      </c>
      <c r="B1631" s="1" t="s">
        <v>9</v>
      </c>
      <c r="C1631" s="210" t="s">
        <v>9</v>
      </c>
      <c r="D1631" s="1" t="s">
        <v>8</v>
      </c>
      <c r="E1631" t="s">
        <v>135</v>
      </c>
      <c r="F1631">
        <v>9606</v>
      </c>
      <c r="G1631" s="139">
        <v>2010</v>
      </c>
      <c r="H1631" s="306" t="s">
        <v>148</v>
      </c>
      <c r="I1631">
        <v>-1</v>
      </c>
    </row>
    <row r="1632" spans="1:9" ht="14.25" customHeight="1">
      <c r="A1632" s="1" t="str">
        <f t="shared" si="25"/>
        <v>RZD96062010m06</v>
      </c>
      <c r="B1632" s="1" t="s">
        <v>9</v>
      </c>
      <c r="C1632" s="210" t="s">
        <v>9</v>
      </c>
      <c r="D1632" s="1" t="s">
        <v>8</v>
      </c>
      <c r="E1632" t="s">
        <v>135</v>
      </c>
      <c r="F1632">
        <v>9606</v>
      </c>
      <c r="G1632" s="139">
        <v>2010</v>
      </c>
      <c r="H1632" s="306" t="s">
        <v>149</v>
      </c>
      <c r="I1632">
        <v>-1</v>
      </c>
    </row>
    <row r="1633" spans="1:9" ht="14.25" customHeight="1">
      <c r="A1633" s="1" t="str">
        <f t="shared" si="25"/>
        <v>RZD96062010m07</v>
      </c>
      <c r="B1633" s="1" t="s">
        <v>9</v>
      </c>
      <c r="C1633" s="210" t="s">
        <v>9</v>
      </c>
      <c r="D1633" s="1" t="s">
        <v>8</v>
      </c>
      <c r="E1633" t="s">
        <v>135</v>
      </c>
      <c r="F1633">
        <v>9606</v>
      </c>
      <c r="G1633" s="139">
        <v>2010</v>
      </c>
      <c r="H1633" s="306" t="s">
        <v>150</v>
      </c>
      <c r="I1633">
        <v>-1</v>
      </c>
    </row>
    <row r="1634" spans="1:9" ht="14.25" customHeight="1">
      <c r="A1634" s="1" t="str">
        <f t="shared" si="25"/>
        <v>RZD96062010m08</v>
      </c>
      <c r="B1634" s="1" t="s">
        <v>9</v>
      </c>
      <c r="C1634" s="210" t="s">
        <v>9</v>
      </c>
      <c r="D1634" s="1" t="s">
        <v>8</v>
      </c>
      <c r="E1634" t="s">
        <v>135</v>
      </c>
      <c r="F1634">
        <v>9606</v>
      </c>
      <c r="G1634" s="139">
        <v>2010</v>
      </c>
      <c r="H1634" s="306" t="s">
        <v>151</v>
      </c>
      <c r="I1634">
        <v>-1</v>
      </c>
    </row>
    <row r="1635" spans="1:9" ht="14.25" customHeight="1">
      <c r="A1635" s="1" t="str">
        <f t="shared" si="25"/>
        <v>RZD96062010m09</v>
      </c>
      <c r="B1635" s="1" t="s">
        <v>9</v>
      </c>
      <c r="C1635" s="210" t="s">
        <v>9</v>
      </c>
      <c r="D1635" s="1" t="s">
        <v>8</v>
      </c>
      <c r="E1635" t="s">
        <v>135</v>
      </c>
      <c r="F1635">
        <v>9606</v>
      </c>
      <c r="G1635" s="139">
        <v>2010</v>
      </c>
      <c r="H1635" s="306" t="s">
        <v>152</v>
      </c>
      <c r="I1635">
        <v>-1</v>
      </c>
    </row>
    <row r="1636" spans="1:9" ht="14.25" customHeight="1">
      <c r="A1636" s="1" t="str">
        <f t="shared" si="25"/>
        <v>RZD96062010m10</v>
      </c>
      <c r="B1636" s="1" t="s">
        <v>9</v>
      </c>
      <c r="C1636" s="210" t="s">
        <v>9</v>
      </c>
      <c r="D1636" s="1" t="s">
        <v>8</v>
      </c>
      <c r="E1636" t="s">
        <v>135</v>
      </c>
      <c r="F1636">
        <v>9606</v>
      </c>
      <c r="G1636" s="139">
        <v>2010</v>
      </c>
      <c r="H1636" s="306" t="s">
        <v>153</v>
      </c>
      <c r="I1636">
        <v>-1</v>
      </c>
    </row>
    <row r="1637" spans="1:9" ht="14.25" customHeight="1">
      <c r="A1637" s="1" t="str">
        <f t="shared" si="25"/>
        <v>RZD96062010m11</v>
      </c>
      <c r="B1637" s="1" t="s">
        <v>9</v>
      </c>
      <c r="C1637" s="210" t="s">
        <v>9</v>
      </c>
      <c r="D1637" s="1" t="s">
        <v>8</v>
      </c>
      <c r="E1637" t="s">
        <v>135</v>
      </c>
      <c r="F1637">
        <v>9606</v>
      </c>
      <c r="G1637" s="139">
        <v>2010</v>
      </c>
      <c r="H1637" s="306" t="s">
        <v>154</v>
      </c>
      <c r="I1637">
        <v>-1</v>
      </c>
    </row>
    <row r="1638" spans="1:9" ht="14.25" customHeight="1">
      <c r="A1638" s="1" t="str">
        <f t="shared" si="25"/>
        <v>RZD96062010m12</v>
      </c>
      <c r="B1638" s="1" t="s">
        <v>9</v>
      </c>
      <c r="C1638" s="210" t="s">
        <v>9</v>
      </c>
      <c r="D1638" s="1" t="s">
        <v>8</v>
      </c>
      <c r="E1638" t="s">
        <v>135</v>
      </c>
      <c r="F1638">
        <v>9606</v>
      </c>
      <c r="G1638" s="139">
        <v>2010</v>
      </c>
      <c r="H1638" s="306" t="s">
        <v>155</v>
      </c>
      <c r="I1638">
        <v>-1</v>
      </c>
    </row>
    <row r="1639" spans="1:9" ht="14.25" customHeight="1">
      <c r="A1639" s="1" t="str">
        <f t="shared" si="25"/>
        <v>SBB CFF FFS96012010m01</v>
      </c>
      <c r="B1639" s="1">
        <v>286458.55391801475</v>
      </c>
      <c r="C1639" s="210">
        <v>10</v>
      </c>
      <c r="D1639" s="1" t="s">
        <v>8</v>
      </c>
      <c r="E1639" t="s">
        <v>26</v>
      </c>
      <c r="F1639">
        <v>9601</v>
      </c>
      <c r="G1639" s="139">
        <v>2010</v>
      </c>
      <c r="H1639" s="306" t="s">
        <v>144</v>
      </c>
      <c r="I1639">
        <v>-1</v>
      </c>
    </row>
    <row r="1640" spans="1:9" ht="14.25" customHeight="1">
      <c r="A1640" s="1" t="str">
        <f t="shared" si="25"/>
        <v>SBB CFF FFS96012010m02</v>
      </c>
      <c r="B1640" s="1">
        <v>286458.55391801475</v>
      </c>
      <c r="C1640" s="210">
        <v>10</v>
      </c>
      <c r="D1640" s="1" t="s">
        <v>8</v>
      </c>
      <c r="E1640" t="s">
        <v>26</v>
      </c>
      <c r="F1640">
        <v>9601</v>
      </c>
      <c r="G1640" s="139">
        <v>2010</v>
      </c>
      <c r="H1640" s="306" t="s">
        <v>145</v>
      </c>
      <c r="I1640">
        <v>-1</v>
      </c>
    </row>
    <row r="1641" spans="1:9" ht="14.25" customHeight="1">
      <c r="A1641" s="1" t="str">
        <f t="shared" si="25"/>
        <v>SBB CFF FFS96012010m03</v>
      </c>
      <c r="B1641" s="1">
        <v>286458.55391801475</v>
      </c>
      <c r="C1641" s="210">
        <v>10</v>
      </c>
      <c r="D1641" s="1">
        <v>30380.833044906238</v>
      </c>
      <c r="E1641" t="s">
        <v>26</v>
      </c>
      <c r="F1641">
        <v>9601</v>
      </c>
      <c r="G1641" s="139">
        <v>2010</v>
      </c>
      <c r="H1641" s="306" t="s">
        <v>146</v>
      </c>
      <c r="I1641">
        <v>30380.833044906238</v>
      </c>
    </row>
    <row r="1642" spans="1:9" ht="14.25" customHeight="1">
      <c r="A1642" s="1" t="str">
        <f t="shared" si="25"/>
        <v>SBB CFF FFS96012010m04</v>
      </c>
      <c r="B1642" s="1">
        <v>286458.55391801475</v>
      </c>
      <c r="C1642" s="210">
        <v>9</v>
      </c>
      <c r="D1642" s="1">
        <v>30001.664261940987</v>
      </c>
      <c r="E1642" t="s">
        <v>26</v>
      </c>
      <c r="F1642">
        <v>9601</v>
      </c>
      <c r="G1642" s="139">
        <v>2010</v>
      </c>
      <c r="H1642" s="306" t="s">
        <v>147</v>
      </c>
      <c r="I1642">
        <v>30001.664261940987</v>
      </c>
    </row>
    <row r="1643" spans="1:9" ht="14.25" customHeight="1">
      <c r="A1643" s="1" t="str">
        <f t="shared" si="25"/>
        <v>SBB CFF FFS96012010m05</v>
      </c>
      <c r="B1643" s="1">
        <v>286458.55391801475</v>
      </c>
      <c r="C1643" s="210">
        <v>8</v>
      </c>
      <c r="D1643" s="1">
        <v>28700.950458819054</v>
      </c>
      <c r="E1643" t="s">
        <v>26</v>
      </c>
      <c r="F1643">
        <v>9601</v>
      </c>
      <c r="G1643" s="139">
        <v>2010</v>
      </c>
      <c r="H1643" s="306" t="s">
        <v>148</v>
      </c>
      <c r="I1643">
        <v>28700.950458819054</v>
      </c>
    </row>
    <row r="1644" spans="1:9" ht="14.25" customHeight="1">
      <c r="A1644" s="1" t="str">
        <f t="shared" si="25"/>
        <v>SBB CFF FFS96012010m06</v>
      </c>
      <c r="B1644" s="1">
        <v>286458.55391801475</v>
      </c>
      <c r="C1644" s="210">
        <v>7</v>
      </c>
      <c r="D1644" s="1">
        <v>28372.265377148186</v>
      </c>
      <c r="E1644" t="s">
        <v>26</v>
      </c>
      <c r="F1644">
        <v>9601</v>
      </c>
      <c r="G1644" s="139">
        <v>2010</v>
      </c>
      <c r="H1644" s="306" t="s">
        <v>149</v>
      </c>
      <c r="I1644">
        <v>28372.265377148186</v>
      </c>
    </row>
    <row r="1645" spans="1:9" ht="14.25" customHeight="1">
      <c r="A1645" s="1" t="str">
        <f t="shared" si="25"/>
        <v>SBB CFF FFS96012010m07</v>
      </c>
      <c r="B1645" s="1">
        <v>286458.55391801475</v>
      </c>
      <c r="C1645" s="210">
        <v>6</v>
      </c>
      <c r="D1645" s="1">
        <v>29375.372059457743</v>
      </c>
      <c r="E1645" t="s">
        <v>26</v>
      </c>
      <c r="F1645">
        <v>9601</v>
      </c>
      <c r="G1645" s="139">
        <v>2010</v>
      </c>
      <c r="H1645" s="306" t="s">
        <v>150</v>
      </c>
      <c r="I1645">
        <v>29375.372059457743</v>
      </c>
    </row>
    <row r="1646" spans="1:9" ht="14.25" customHeight="1">
      <c r="A1646" s="1" t="str">
        <f t="shared" si="25"/>
        <v>SBB CFF FFS96012010m08</v>
      </c>
      <c r="B1646" s="1">
        <v>286458.55391801475</v>
      </c>
      <c r="C1646" s="210">
        <v>5</v>
      </c>
      <c r="D1646" s="1">
        <v>28330.490345835202</v>
      </c>
      <c r="E1646" t="s">
        <v>26</v>
      </c>
      <c r="F1646">
        <v>9601</v>
      </c>
      <c r="G1646" s="139">
        <v>2010</v>
      </c>
      <c r="H1646" s="306" t="s">
        <v>151</v>
      </c>
      <c r="I1646">
        <v>28330.490345835202</v>
      </c>
    </row>
    <row r="1647" spans="1:9" ht="14.25" customHeight="1">
      <c r="A1647" s="1" t="str">
        <f t="shared" si="25"/>
        <v>SBB CFF FFS96012010m09</v>
      </c>
      <c r="B1647" s="1">
        <v>286458.55391801475</v>
      </c>
      <c r="C1647" s="210">
        <v>4</v>
      </c>
      <c r="D1647" s="1">
        <v>28048.048015892135</v>
      </c>
      <c r="E1647" t="s">
        <v>26</v>
      </c>
      <c r="F1647">
        <v>9601</v>
      </c>
      <c r="G1647" s="139">
        <v>2010</v>
      </c>
      <c r="H1647" s="306" t="s">
        <v>152</v>
      </c>
      <c r="I1647">
        <v>28048.048015892135</v>
      </c>
    </row>
    <row r="1648" spans="1:9" ht="14.25" customHeight="1">
      <c r="A1648" s="1" t="str">
        <f t="shared" si="25"/>
        <v>SBB CFF FFS96012010m10</v>
      </c>
      <c r="B1648" s="1">
        <v>286458.55391801475</v>
      </c>
      <c r="C1648" s="210">
        <v>3</v>
      </c>
      <c r="D1648" s="1">
        <v>30176.341867284813</v>
      </c>
      <c r="E1648" t="s">
        <v>26</v>
      </c>
      <c r="F1648">
        <v>9601</v>
      </c>
      <c r="G1648" s="139">
        <v>2010</v>
      </c>
      <c r="H1648" s="306" t="s">
        <v>153</v>
      </c>
      <c r="I1648">
        <v>30176.341867284813</v>
      </c>
    </row>
    <row r="1649" spans="1:9" ht="14.25" customHeight="1">
      <c r="A1649" s="1" t="str">
        <f t="shared" si="25"/>
        <v>SBB CFF FFS96012010m11</v>
      </c>
      <c r="B1649" s="1">
        <v>286458.55391801475</v>
      </c>
      <c r="C1649" s="210">
        <v>2</v>
      </c>
      <c r="D1649" s="1">
        <v>25845.708915243627</v>
      </c>
      <c r="E1649" t="s">
        <v>26</v>
      </c>
      <c r="F1649">
        <v>9601</v>
      </c>
      <c r="G1649" s="139">
        <v>2010</v>
      </c>
      <c r="H1649" s="306" t="s">
        <v>154</v>
      </c>
      <c r="I1649">
        <v>25845.708915243627</v>
      </c>
    </row>
    <row r="1650" spans="1:9" ht="14.25" customHeight="1">
      <c r="A1650" s="1" t="str">
        <f t="shared" si="25"/>
        <v>SBB CFF FFS96012010m12</v>
      </c>
      <c r="B1650" s="1">
        <v>286458.55391801475</v>
      </c>
      <c r="C1650" s="210">
        <v>1</v>
      </c>
      <c r="D1650" s="1">
        <v>27226.879571486803</v>
      </c>
      <c r="E1650" t="s">
        <v>26</v>
      </c>
      <c r="F1650">
        <v>9601</v>
      </c>
      <c r="G1650" s="139">
        <v>2010</v>
      </c>
      <c r="H1650" s="306" t="s">
        <v>155</v>
      </c>
      <c r="I1650">
        <v>27226.879571486803</v>
      </c>
    </row>
    <row r="1651" spans="1:9" ht="14.25" customHeight="1">
      <c r="A1651" s="1" t="str">
        <f t="shared" si="25"/>
        <v>SBB CFF FFS96022010m01</v>
      </c>
      <c r="B1651" s="1">
        <v>14492.247006782387</v>
      </c>
      <c r="C1651" s="210">
        <v>10</v>
      </c>
      <c r="D1651" s="1" t="s">
        <v>8</v>
      </c>
      <c r="E1651" t="s">
        <v>26</v>
      </c>
      <c r="F1651">
        <v>9602</v>
      </c>
      <c r="G1651" s="139">
        <v>2010</v>
      </c>
      <c r="H1651" s="306" t="s">
        <v>144</v>
      </c>
      <c r="I1651">
        <v>-1</v>
      </c>
    </row>
    <row r="1652" spans="1:9" ht="14.25" customHeight="1">
      <c r="A1652" s="1" t="str">
        <f t="shared" si="25"/>
        <v>SBB CFF FFS96022010m02</v>
      </c>
      <c r="B1652" s="1">
        <v>14492.247006782387</v>
      </c>
      <c r="C1652" s="210">
        <v>10</v>
      </c>
      <c r="D1652" s="1" t="s">
        <v>8</v>
      </c>
      <c r="E1652" t="s">
        <v>26</v>
      </c>
      <c r="F1652">
        <v>9602</v>
      </c>
      <c r="G1652" s="139">
        <v>2010</v>
      </c>
      <c r="H1652" s="306" t="s">
        <v>145</v>
      </c>
      <c r="I1652">
        <v>-1</v>
      </c>
    </row>
    <row r="1653" spans="1:9" ht="14.25" customHeight="1">
      <c r="A1653" s="1" t="str">
        <f t="shared" si="25"/>
        <v>SBB CFF FFS96022010m03</v>
      </c>
      <c r="B1653" s="1">
        <v>14492.247006782387</v>
      </c>
      <c r="C1653" s="210">
        <v>10</v>
      </c>
      <c r="D1653" s="1">
        <v>1550.5911543880204</v>
      </c>
      <c r="E1653" t="s">
        <v>26</v>
      </c>
      <c r="F1653">
        <v>9602</v>
      </c>
      <c r="G1653" s="139">
        <v>2010</v>
      </c>
      <c r="H1653" s="306" t="s">
        <v>146</v>
      </c>
      <c r="I1653">
        <v>1550.5911543880204</v>
      </c>
    </row>
    <row r="1654" spans="1:9" ht="14.25" customHeight="1">
      <c r="A1654" s="1" t="str">
        <f t="shared" si="25"/>
        <v>SBB CFF FFS96022010m04</v>
      </c>
      <c r="B1654" s="1">
        <v>14492.247006782387</v>
      </c>
      <c r="C1654" s="210">
        <v>9</v>
      </c>
      <c r="D1654" s="1">
        <v>1525.9375</v>
      </c>
      <c r="E1654" t="s">
        <v>26</v>
      </c>
      <c r="F1654">
        <v>9602</v>
      </c>
      <c r="G1654" s="139">
        <v>2010</v>
      </c>
      <c r="H1654" s="306" t="s">
        <v>147</v>
      </c>
      <c r="I1654">
        <v>1525.9375</v>
      </c>
    </row>
    <row r="1655" spans="1:9" ht="14.25" customHeight="1">
      <c r="A1655" s="1" t="str">
        <f t="shared" si="25"/>
        <v>SBB CFF FFS96022010m05</v>
      </c>
      <c r="B1655" s="1">
        <v>14492.247006782387</v>
      </c>
      <c r="C1655" s="210">
        <v>8</v>
      </c>
      <c r="D1655" s="1">
        <v>1467.3252309512695</v>
      </c>
      <c r="E1655" t="s">
        <v>26</v>
      </c>
      <c r="F1655">
        <v>9602</v>
      </c>
      <c r="G1655" s="139">
        <v>2010</v>
      </c>
      <c r="H1655" s="306" t="s">
        <v>148</v>
      </c>
      <c r="I1655">
        <v>1467.3252309512695</v>
      </c>
    </row>
    <row r="1656" spans="1:9" ht="14.25" customHeight="1">
      <c r="A1656" s="1" t="str">
        <f t="shared" si="25"/>
        <v>SBB CFF FFS96022010m06</v>
      </c>
      <c r="B1656" s="1">
        <v>14492.247006782387</v>
      </c>
      <c r="C1656" s="210">
        <v>7</v>
      </c>
      <c r="D1656" s="1">
        <v>1443.8866135841565</v>
      </c>
      <c r="E1656" t="s">
        <v>26</v>
      </c>
      <c r="F1656">
        <v>9602</v>
      </c>
      <c r="G1656" s="139">
        <v>2010</v>
      </c>
      <c r="H1656" s="306" t="s">
        <v>149</v>
      </c>
      <c r="I1656">
        <v>1443.8866135841565</v>
      </c>
    </row>
    <row r="1657" spans="1:9" ht="14.25" customHeight="1">
      <c r="A1657" s="1" t="str">
        <f t="shared" si="25"/>
        <v>SBB CFF FFS96022010m07</v>
      </c>
      <c r="B1657" s="1">
        <v>14492.247006782387</v>
      </c>
      <c r="C1657" s="210">
        <v>6</v>
      </c>
      <c r="D1657" s="1">
        <v>1467.5728709999999</v>
      </c>
      <c r="E1657" t="s">
        <v>26</v>
      </c>
      <c r="F1657">
        <v>9602</v>
      </c>
      <c r="G1657" s="139">
        <v>2010</v>
      </c>
      <c r="H1657" s="306" t="s">
        <v>150</v>
      </c>
      <c r="I1657">
        <v>1467.5728709999999</v>
      </c>
    </row>
    <row r="1658" spans="1:9" ht="14.25" customHeight="1">
      <c r="A1658" s="1" t="str">
        <f t="shared" si="25"/>
        <v>SBB CFF FFS96022010m08</v>
      </c>
      <c r="B1658" s="1">
        <v>14492.247006782387</v>
      </c>
      <c r="C1658" s="210">
        <v>5</v>
      </c>
      <c r="D1658" s="1">
        <v>1428.9627312960436</v>
      </c>
      <c r="E1658" t="s">
        <v>26</v>
      </c>
      <c r="F1658">
        <v>9602</v>
      </c>
      <c r="G1658" s="139">
        <v>2010</v>
      </c>
      <c r="H1658" s="306" t="s">
        <v>151</v>
      </c>
      <c r="I1658">
        <v>1428.9627312960436</v>
      </c>
    </row>
    <row r="1659" spans="1:9" ht="14.25" customHeight="1">
      <c r="A1659" s="1" t="str">
        <f t="shared" si="25"/>
        <v>SBB CFF FFS96022010m09</v>
      </c>
      <c r="B1659" s="1">
        <v>14492.247006782387</v>
      </c>
      <c r="C1659" s="210">
        <v>4</v>
      </c>
      <c r="D1659" s="1">
        <v>1418.5946459080674</v>
      </c>
      <c r="E1659" t="s">
        <v>26</v>
      </c>
      <c r="F1659">
        <v>9602</v>
      </c>
      <c r="G1659" s="139">
        <v>2010</v>
      </c>
      <c r="H1659" s="306" t="s">
        <v>152</v>
      </c>
      <c r="I1659">
        <v>1418.5946459080674</v>
      </c>
    </row>
    <row r="1660" spans="1:9" ht="14.25" customHeight="1">
      <c r="A1660" s="1" t="str">
        <f t="shared" si="25"/>
        <v>SBB CFF FFS96022010m10</v>
      </c>
      <c r="B1660" s="1">
        <v>14492.247006782387</v>
      </c>
      <c r="C1660" s="210">
        <v>3</v>
      </c>
      <c r="D1660" s="1">
        <v>1523.0723686759975</v>
      </c>
      <c r="E1660" t="s">
        <v>26</v>
      </c>
      <c r="F1660">
        <v>9602</v>
      </c>
      <c r="G1660" s="139">
        <v>2010</v>
      </c>
      <c r="H1660" s="306" t="s">
        <v>153</v>
      </c>
      <c r="I1660">
        <v>1523.0723686759975</v>
      </c>
    </row>
    <row r="1661" spans="1:9" ht="14.25" customHeight="1">
      <c r="A1661" s="1" t="str">
        <f t="shared" si="25"/>
        <v>SBB CFF FFS96022010m11</v>
      </c>
      <c r="B1661" s="1">
        <v>14492.247006782387</v>
      </c>
      <c r="C1661" s="210">
        <v>2</v>
      </c>
      <c r="D1661" s="1">
        <v>1301.783935782574</v>
      </c>
      <c r="E1661" t="s">
        <v>26</v>
      </c>
      <c r="F1661">
        <v>9602</v>
      </c>
      <c r="G1661" s="139">
        <v>2010</v>
      </c>
      <c r="H1661" s="306" t="s">
        <v>154</v>
      </c>
      <c r="I1661">
        <v>1301.783935782574</v>
      </c>
    </row>
    <row r="1662" spans="1:9" ht="14.25" customHeight="1">
      <c r="A1662" s="1" t="str">
        <f t="shared" si="25"/>
        <v>SBB CFF FFS96022010m12</v>
      </c>
      <c r="B1662" s="1">
        <v>14492.247006782387</v>
      </c>
      <c r="C1662" s="210">
        <v>1</v>
      </c>
      <c r="D1662" s="1">
        <v>1364.5199551962571</v>
      </c>
      <c r="E1662" t="s">
        <v>26</v>
      </c>
      <c r="F1662">
        <v>9602</v>
      </c>
      <c r="G1662" s="139">
        <v>2010</v>
      </c>
      <c r="H1662" s="306" t="s">
        <v>155</v>
      </c>
      <c r="I1662">
        <v>1364.5199551962571</v>
      </c>
    </row>
    <row r="1663" spans="1:9" ht="14.25" customHeight="1">
      <c r="A1663" s="1" t="str">
        <f t="shared" si="25"/>
        <v>SBB CFF FFS96032010m01</v>
      </c>
      <c r="B1663" s="1">
        <v>41599.302100000001</v>
      </c>
      <c r="C1663" s="210">
        <v>10</v>
      </c>
      <c r="D1663" s="1" t="s">
        <v>8</v>
      </c>
      <c r="E1663" t="s">
        <v>26</v>
      </c>
      <c r="F1663">
        <v>9603</v>
      </c>
      <c r="G1663" s="139">
        <v>2010</v>
      </c>
      <c r="H1663" s="306" t="s">
        <v>144</v>
      </c>
      <c r="I1663">
        <v>-1</v>
      </c>
    </row>
    <row r="1664" spans="1:9" ht="14.25" customHeight="1">
      <c r="A1664" s="1" t="str">
        <f t="shared" si="25"/>
        <v>SBB CFF FFS96032010m02</v>
      </c>
      <c r="B1664" s="1">
        <v>41599.302100000001</v>
      </c>
      <c r="C1664" s="210">
        <v>10</v>
      </c>
      <c r="D1664" s="1" t="s">
        <v>8</v>
      </c>
      <c r="E1664" t="s">
        <v>26</v>
      </c>
      <c r="F1664">
        <v>9603</v>
      </c>
      <c r="G1664" s="139">
        <v>2010</v>
      </c>
      <c r="H1664" s="306" t="s">
        <v>145</v>
      </c>
      <c r="I1664">
        <v>-1</v>
      </c>
    </row>
    <row r="1665" spans="1:9" ht="14.25" customHeight="1">
      <c r="A1665" s="1" t="str">
        <f t="shared" si="25"/>
        <v>SBB CFF FFS96032010m03</v>
      </c>
      <c r="B1665" s="1">
        <v>41599.302100000001</v>
      </c>
      <c r="C1665" s="210">
        <v>10</v>
      </c>
      <c r="D1665" s="1">
        <v>4513.8871600000002</v>
      </c>
      <c r="E1665" t="s">
        <v>26</v>
      </c>
      <c r="F1665">
        <v>9603</v>
      </c>
      <c r="G1665" s="139">
        <v>2010</v>
      </c>
      <c r="H1665" s="306" t="s">
        <v>146</v>
      </c>
      <c r="I1665">
        <v>4513.8871600000002</v>
      </c>
    </row>
    <row r="1666" spans="1:9" ht="14.25" customHeight="1">
      <c r="A1666" s="1" t="str">
        <f t="shared" si="25"/>
        <v>SBB CFF FFS96032010m04</v>
      </c>
      <c r="B1666" s="1">
        <v>41599.302100000001</v>
      </c>
      <c r="C1666" s="210">
        <v>9</v>
      </c>
      <c r="D1666" s="1">
        <v>4471.7647530000004</v>
      </c>
      <c r="E1666" t="s">
        <v>26</v>
      </c>
      <c r="F1666">
        <v>9603</v>
      </c>
      <c r="G1666" s="139">
        <v>2010</v>
      </c>
      <c r="H1666" s="306" t="s">
        <v>147</v>
      </c>
      <c r="I1666">
        <v>4471.7647530000004</v>
      </c>
    </row>
    <row r="1667" spans="1:9" ht="14.25" customHeight="1">
      <c r="A1667" s="1" t="str">
        <f t="shared" si="25"/>
        <v>SBB CFF FFS96032010m05</v>
      </c>
      <c r="B1667" s="1">
        <v>41599.302100000001</v>
      </c>
      <c r="C1667" s="210">
        <v>8</v>
      </c>
      <c r="D1667" s="1">
        <v>3700.17985</v>
      </c>
      <c r="E1667" t="s">
        <v>26</v>
      </c>
      <c r="F1667">
        <v>9603</v>
      </c>
      <c r="G1667" s="139">
        <v>2010</v>
      </c>
      <c r="H1667" s="306" t="s">
        <v>148</v>
      </c>
      <c r="I1667">
        <v>3700.17985</v>
      </c>
    </row>
    <row r="1668" spans="1:9" ht="14.25" customHeight="1">
      <c r="A1668" s="1" t="str">
        <f t="shared" si="25"/>
        <v>SBB CFF FFS96032010m06</v>
      </c>
      <c r="B1668" s="1">
        <v>41599.302100000001</v>
      </c>
      <c r="C1668" s="210">
        <v>7</v>
      </c>
      <c r="D1668" s="1">
        <v>4304.7518870000004</v>
      </c>
      <c r="E1668" t="s">
        <v>26</v>
      </c>
      <c r="F1668">
        <v>9603</v>
      </c>
      <c r="G1668" s="139">
        <v>2010</v>
      </c>
      <c r="H1668" s="306" t="s">
        <v>149</v>
      </c>
      <c r="I1668">
        <v>4304.7518870000004</v>
      </c>
    </row>
    <row r="1669" spans="1:9" ht="14.25" customHeight="1">
      <c r="A1669" s="1" t="str">
        <f t="shared" si="25"/>
        <v>SBB CFF FFS96032010m07</v>
      </c>
      <c r="B1669" s="1">
        <v>41599.302100000001</v>
      </c>
      <c r="C1669" s="210">
        <v>6</v>
      </c>
      <c r="D1669" s="1">
        <v>4448.4340549999997</v>
      </c>
      <c r="E1669" t="s">
        <v>26</v>
      </c>
      <c r="F1669">
        <v>9603</v>
      </c>
      <c r="G1669" s="139">
        <v>2010</v>
      </c>
      <c r="H1669" s="306" t="s">
        <v>150</v>
      </c>
      <c r="I1669">
        <v>4448.4340549999997</v>
      </c>
    </row>
    <row r="1670" spans="1:9" ht="14.25" customHeight="1">
      <c r="A1670" s="1" t="str">
        <f t="shared" si="25"/>
        <v>SBB CFF FFS96032010m08</v>
      </c>
      <c r="B1670" s="1">
        <v>41599.302100000001</v>
      </c>
      <c r="C1670" s="210">
        <v>5</v>
      </c>
      <c r="D1670" s="1">
        <v>4113.6372230000006</v>
      </c>
      <c r="E1670" t="s">
        <v>26</v>
      </c>
      <c r="F1670">
        <v>9603</v>
      </c>
      <c r="G1670" s="139">
        <v>2010</v>
      </c>
      <c r="H1670" s="306" t="s">
        <v>151</v>
      </c>
      <c r="I1670">
        <v>4113.6372230000006</v>
      </c>
    </row>
    <row r="1671" spans="1:9" ht="14.25" customHeight="1">
      <c r="A1671" s="1" t="str">
        <f t="shared" si="25"/>
        <v>SBB CFF FFS96032010m09</v>
      </c>
      <c r="B1671" s="1">
        <v>41599.302100000001</v>
      </c>
      <c r="C1671" s="210">
        <v>4</v>
      </c>
      <c r="D1671" s="1">
        <v>4122.654794</v>
      </c>
      <c r="E1671" t="s">
        <v>26</v>
      </c>
      <c r="F1671">
        <v>9603</v>
      </c>
      <c r="G1671" s="139">
        <v>2010</v>
      </c>
      <c r="H1671" s="306" t="s">
        <v>152</v>
      </c>
      <c r="I1671">
        <v>4122.654794</v>
      </c>
    </row>
    <row r="1672" spans="1:9" ht="14.25" customHeight="1">
      <c r="A1672" s="1" t="str">
        <f t="shared" ref="A1672:A1735" si="26">TRIM(E1672&amp;F1672&amp;G1672&amp;H1672)</f>
        <v>SBB CFF FFS96032010m10</v>
      </c>
      <c r="B1672" s="1">
        <v>41599.302100000001</v>
      </c>
      <c r="C1672" s="210">
        <v>3</v>
      </c>
      <c r="D1672" s="1">
        <v>4494.7288129999988</v>
      </c>
      <c r="E1672" t="s">
        <v>26</v>
      </c>
      <c r="F1672">
        <v>9603</v>
      </c>
      <c r="G1672" s="139">
        <v>2010</v>
      </c>
      <c r="H1672" s="306" t="s">
        <v>153</v>
      </c>
      <c r="I1672">
        <v>4494.7288129999988</v>
      </c>
    </row>
    <row r="1673" spans="1:9" ht="14.25" customHeight="1">
      <c r="A1673" s="1" t="str">
        <f t="shared" si="26"/>
        <v>SBB CFF FFS96032010m11</v>
      </c>
      <c r="B1673" s="1">
        <v>41599.302100000001</v>
      </c>
      <c r="C1673" s="210">
        <v>2</v>
      </c>
      <c r="D1673" s="1">
        <v>3833.3867580000006</v>
      </c>
      <c r="E1673" t="s">
        <v>26</v>
      </c>
      <c r="F1673">
        <v>9603</v>
      </c>
      <c r="G1673" s="139">
        <v>2010</v>
      </c>
      <c r="H1673" s="306" t="s">
        <v>154</v>
      </c>
      <c r="I1673">
        <v>3833.3867580000006</v>
      </c>
    </row>
    <row r="1674" spans="1:9" ht="14.25" customHeight="1">
      <c r="A1674" s="1" t="str">
        <f t="shared" si="26"/>
        <v>SBB CFF FFS96032010m12</v>
      </c>
      <c r="B1674" s="1">
        <v>41599.302100000001</v>
      </c>
      <c r="C1674" s="210">
        <v>1</v>
      </c>
      <c r="D1674" s="1">
        <v>3595.8768070000001</v>
      </c>
      <c r="E1674" t="s">
        <v>26</v>
      </c>
      <c r="F1674">
        <v>9603</v>
      </c>
      <c r="G1674" s="139">
        <v>2010</v>
      </c>
      <c r="H1674" s="306" t="s">
        <v>155</v>
      </c>
      <c r="I1674">
        <v>3595.8768070000001</v>
      </c>
    </row>
    <row r="1675" spans="1:9" ht="14.25" customHeight="1">
      <c r="A1675" s="1" t="str">
        <f t="shared" si="26"/>
        <v>SBB CFF FFS96042010m01</v>
      </c>
      <c r="B1675" s="1">
        <v>10999.940313694999</v>
      </c>
      <c r="C1675" s="210">
        <v>10</v>
      </c>
      <c r="D1675" s="1" t="s">
        <v>8</v>
      </c>
      <c r="E1675" t="s">
        <v>26</v>
      </c>
      <c r="F1675">
        <v>9604</v>
      </c>
      <c r="G1675" s="139">
        <v>2010</v>
      </c>
      <c r="H1675" s="306" t="s">
        <v>144</v>
      </c>
      <c r="I1675">
        <v>-1</v>
      </c>
    </row>
    <row r="1676" spans="1:9" ht="14.25" customHeight="1">
      <c r="A1676" s="1" t="str">
        <f t="shared" si="26"/>
        <v>SBB CFF FFS96042010m02</v>
      </c>
      <c r="B1676" s="1">
        <v>10999.940313694999</v>
      </c>
      <c r="C1676" s="210">
        <v>10</v>
      </c>
      <c r="D1676" s="1" t="s">
        <v>8</v>
      </c>
      <c r="E1676" t="s">
        <v>26</v>
      </c>
      <c r="F1676">
        <v>9604</v>
      </c>
      <c r="G1676" s="139">
        <v>2010</v>
      </c>
      <c r="H1676" s="306" t="s">
        <v>145</v>
      </c>
      <c r="I1676">
        <v>-1</v>
      </c>
    </row>
    <row r="1677" spans="1:9" ht="14.25" customHeight="1">
      <c r="A1677" s="1" t="str">
        <f t="shared" si="26"/>
        <v>SBB CFF FFS96042010m03</v>
      </c>
      <c r="B1677" s="1">
        <v>10999.940313694999</v>
      </c>
      <c r="C1677" s="210">
        <v>10</v>
      </c>
      <c r="D1677" s="1">
        <v>1150.5072191520001</v>
      </c>
      <c r="E1677" t="s">
        <v>26</v>
      </c>
      <c r="F1677">
        <v>9604</v>
      </c>
      <c r="G1677" s="139">
        <v>2010</v>
      </c>
      <c r="H1677" s="306" t="s">
        <v>146</v>
      </c>
      <c r="I1677">
        <v>1150.5072191520001</v>
      </c>
    </row>
    <row r="1678" spans="1:9" ht="14.25" customHeight="1">
      <c r="A1678" s="1" t="str">
        <f t="shared" si="26"/>
        <v>SBB CFF FFS96042010m04</v>
      </c>
      <c r="B1678" s="1">
        <v>10999.940313694999</v>
      </c>
      <c r="C1678" s="210">
        <v>9</v>
      </c>
      <c r="D1678" s="1">
        <v>1157.8320115339998</v>
      </c>
      <c r="E1678" t="s">
        <v>26</v>
      </c>
      <c r="F1678">
        <v>9604</v>
      </c>
      <c r="G1678" s="139">
        <v>2010</v>
      </c>
      <c r="H1678" s="306" t="s">
        <v>147</v>
      </c>
      <c r="I1678">
        <v>1157.8320115339998</v>
      </c>
    </row>
    <row r="1679" spans="1:9" ht="14.25" customHeight="1">
      <c r="A1679" s="1" t="str">
        <f t="shared" si="26"/>
        <v>SBB CFF FFS96042010m05</v>
      </c>
      <c r="B1679" s="1">
        <v>10999.940313694999</v>
      </c>
      <c r="C1679" s="210">
        <v>8</v>
      </c>
      <c r="D1679" s="1">
        <v>911.05122323400008</v>
      </c>
      <c r="E1679" t="s">
        <v>26</v>
      </c>
      <c r="F1679">
        <v>9604</v>
      </c>
      <c r="G1679" s="139">
        <v>2010</v>
      </c>
      <c r="H1679" s="306" t="s">
        <v>148</v>
      </c>
      <c r="I1679">
        <v>911.05122323400008</v>
      </c>
    </row>
    <row r="1680" spans="1:9" ht="14.25" customHeight="1">
      <c r="A1680" s="1" t="str">
        <f t="shared" si="26"/>
        <v>SBB CFF FFS96042010m06</v>
      </c>
      <c r="B1680" s="1">
        <v>10999.940313694999</v>
      </c>
      <c r="C1680" s="210">
        <v>7</v>
      </c>
      <c r="D1680" s="1">
        <v>1172.999125868</v>
      </c>
      <c r="E1680" t="s">
        <v>26</v>
      </c>
      <c r="F1680">
        <v>9604</v>
      </c>
      <c r="G1680" s="139">
        <v>2010</v>
      </c>
      <c r="H1680" s="306" t="s">
        <v>149</v>
      </c>
      <c r="I1680">
        <v>1172.999125868</v>
      </c>
    </row>
    <row r="1681" spans="1:9" ht="14.25" customHeight="1">
      <c r="A1681" s="1" t="str">
        <f t="shared" si="26"/>
        <v>SBB CFF FFS96042010m07</v>
      </c>
      <c r="B1681" s="1">
        <v>10999.940313694999</v>
      </c>
      <c r="C1681" s="210">
        <v>6</v>
      </c>
      <c r="D1681" s="1">
        <v>1162.194256705</v>
      </c>
      <c r="E1681" t="s">
        <v>26</v>
      </c>
      <c r="F1681">
        <v>9604</v>
      </c>
      <c r="G1681" s="139">
        <v>2010</v>
      </c>
      <c r="H1681" s="306" t="s">
        <v>150</v>
      </c>
      <c r="I1681">
        <v>1162.194256705</v>
      </c>
    </row>
    <row r="1682" spans="1:9" ht="14.25" customHeight="1">
      <c r="A1682" s="1" t="str">
        <f t="shared" si="26"/>
        <v>SBB CFF FFS96042010m08</v>
      </c>
      <c r="B1682" s="1">
        <v>10999.940313694999</v>
      </c>
      <c r="C1682" s="210">
        <v>5</v>
      </c>
      <c r="D1682" s="1">
        <v>1118.263604085</v>
      </c>
      <c r="E1682" t="s">
        <v>26</v>
      </c>
      <c r="F1682">
        <v>9604</v>
      </c>
      <c r="G1682" s="139">
        <v>2010</v>
      </c>
      <c r="H1682" s="306" t="s">
        <v>151</v>
      </c>
      <c r="I1682">
        <v>1118.263604085</v>
      </c>
    </row>
    <row r="1683" spans="1:9" ht="14.25" customHeight="1">
      <c r="A1683" s="1" t="str">
        <f t="shared" si="26"/>
        <v>SBB CFF FFS96042010m09</v>
      </c>
      <c r="B1683" s="1">
        <v>10999.940313694999</v>
      </c>
      <c r="C1683" s="210">
        <v>4</v>
      </c>
      <c r="D1683" s="1">
        <v>1130.8910698319999</v>
      </c>
      <c r="E1683" t="s">
        <v>26</v>
      </c>
      <c r="F1683">
        <v>9604</v>
      </c>
      <c r="G1683" s="139">
        <v>2010</v>
      </c>
      <c r="H1683" s="306" t="s">
        <v>152</v>
      </c>
      <c r="I1683">
        <v>1130.8910698319999</v>
      </c>
    </row>
    <row r="1684" spans="1:9" ht="14.25" customHeight="1">
      <c r="A1684" s="1" t="str">
        <f t="shared" si="26"/>
        <v>SBB CFF FFS96042010m10</v>
      </c>
      <c r="B1684" s="1">
        <v>10999.940313694999</v>
      </c>
      <c r="C1684" s="210">
        <v>3</v>
      </c>
      <c r="D1684" s="1">
        <v>1213.6892757379999</v>
      </c>
      <c r="E1684" t="s">
        <v>26</v>
      </c>
      <c r="F1684">
        <v>9604</v>
      </c>
      <c r="G1684" s="139">
        <v>2010</v>
      </c>
      <c r="H1684" s="306" t="s">
        <v>153</v>
      </c>
      <c r="I1684">
        <v>1213.6892757379999</v>
      </c>
    </row>
    <row r="1685" spans="1:9" ht="14.25" customHeight="1">
      <c r="A1685" s="1" t="str">
        <f t="shared" si="26"/>
        <v>SBB CFF FFS96042010m11</v>
      </c>
      <c r="B1685" s="1">
        <v>10999.940313694999</v>
      </c>
      <c r="C1685" s="210">
        <v>2</v>
      </c>
      <c r="D1685" s="1">
        <v>1022.0993593729999</v>
      </c>
      <c r="E1685" t="s">
        <v>26</v>
      </c>
      <c r="F1685">
        <v>9604</v>
      </c>
      <c r="G1685" s="139">
        <v>2010</v>
      </c>
      <c r="H1685" s="306" t="s">
        <v>154</v>
      </c>
      <c r="I1685">
        <v>1022.0993593729999</v>
      </c>
    </row>
    <row r="1686" spans="1:9" ht="14.25" customHeight="1">
      <c r="A1686" s="1" t="str">
        <f t="shared" si="26"/>
        <v>SBB CFF FFS96042010m12</v>
      </c>
      <c r="B1686" s="1">
        <v>10999.940313694999</v>
      </c>
      <c r="C1686" s="210">
        <v>1</v>
      </c>
      <c r="D1686" s="1">
        <v>960.41316817400002</v>
      </c>
      <c r="E1686" t="s">
        <v>26</v>
      </c>
      <c r="F1686">
        <v>9604</v>
      </c>
      <c r="G1686" s="139">
        <v>2010</v>
      </c>
      <c r="H1686" s="306" t="s">
        <v>155</v>
      </c>
      <c r="I1686">
        <v>960.41316817400002</v>
      </c>
    </row>
    <row r="1687" spans="1:9" ht="14.25" customHeight="1">
      <c r="A1687" s="1" t="str">
        <f t="shared" si="26"/>
        <v>SBB CFF FFS96052010m01</v>
      </c>
      <c r="B1687" s="1">
        <v>23357.788891000004</v>
      </c>
      <c r="C1687" s="210">
        <v>10</v>
      </c>
      <c r="D1687" s="1" t="s">
        <v>8</v>
      </c>
      <c r="E1687" t="s">
        <v>26</v>
      </c>
      <c r="F1687">
        <v>9605</v>
      </c>
      <c r="G1687" s="139">
        <v>2010</v>
      </c>
      <c r="H1687" s="306" t="s">
        <v>144</v>
      </c>
      <c r="I1687">
        <v>-1</v>
      </c>
    </row>
    <row r="1688" spans="1:9" ht="14.25" customHeight="1">
      <c r="A1688" s="1" t="str">
        <f t="shared" si="26"/>
        <v>SBB CFF FFS96052010m02</v>
      </c>
      <c r="B1688" s="1">
        <v>23357.788891000004</v>
      </c>
      <c r="C1688" s="210">
        <v>10</v>
      </c>
      <c r="D1688" s="1" t="s">
        <v>8</v>
      </c>
      <c r="E1688" t="s">
        <v>26</v>
      </c>
      <c r="F1688">
        <v>9605</v>
      </c>
      <c r="G1688" s="139">
        <v>2010</v>
      </c>
      <c r="H1688" s="306" t="s">
        <v>145</v>
      </c>
      <c r="I1688">
        <v>-1</v>
      </c>
    </row>
    <row r="1689" spans="1:9" ht="14.25" customHeight="1">
      <c r="A1689" s="1" t="str">
        <f t="shared" si="26"/>
        <v>SBB CFF FFS96052010m03</v>
      </c>
      <c r="B1689" s="1">
        <v>23357.788891000004</v>
      </c>
      <c r="C1689" s="210">
        <v>10</v>
      </c>
      <c r="D1689" s="1">
        <v>2243.989763</v>
      </c>
      <c r="E1689" t="s">
        <v>26</v>
      </c>
      <c r="F1689">
        <v>9605</v>
      </c>
      <c r="G1689" s="139">
        <v>2010</v>
      </c>
      <c r="H1689" s="306" t="s">
        <v>146</v>
      </c>
      <c r="I1689">
        <v>2243.989763</v>
      </c>
    </row>
    <row r="1690" spans="1:9" ht="14.25" customHeight="1">
      <c r="A1690" s="1" t="str">
        <f t="shared" si="26"/>
        <v>SBB CFF FFS96052010m04</v>
      </c>
      <c r="B1690" s="1">
        <v>23357.788891000004</v>
      </c>
      <c r="C1690" s="210">
        <v>9</v>
      </c>
      <c r="D1690" s="1">
        <v>2386.0721970000009</v>
      </c>
      <c r="E1690" t="s">
        <v>26</v>
      </c>
      <c r="F1690">
        <v>9605</v>
      </c>
      <c r="G1690" s="139">
        <v>2010</v>
      </c>
      <c r="H1690" s="306" t="s">
        <v>147</v>
      </c>
      <c r="I1690">
        <v>2386.0721970000009</v>
      </c>
    </row>
    <row r="1691" spans="1:9" ht="14.25" customHeight="1">
      <c r="A1691" s="1" t="str">
        <f t="shared" si="26"/>
        <v>SBB CFF FFS96052010m05</v>
      </c>
      <c r="B1691" s="1">
        <v>23357.788891000004</v>
      </c>
      <c r="C1691" s="210">
        <v>8</v>
      </c>
      <c r="D1691" s="1">
        <v>1969.0496979999998</v>
      </c>
      <c r="E1691" t="s">
        <v>26</v>
      </c>
      <c r="F1691">
        <v>9605</v>
      </c>
      <c r="G1691" s="139">
        <v>2010</v>
      </c>
      <c r="H1691" s="306" t="s">
        <v>148</v>
      </c>
      <c r="I1691">
        <v>1969.0496979999998</v>
      </c>
    </row>
    <row r="1692" spans="1:9" ht="14.25" customHeight="1">
      <c r="A1692" s="1" t="str">
        <f t="shared" si="26"/>
        <v>SBB CFF FFS96052010m06</v>
      </c>
      <c r="B1692" s="1">
        <v>23357.788891000004</v>
      </c>
      <c r="C1692" s="210">
        <v>7</v>
      </c>
      <c r="D1692" s="1">
        <v>2423.1445710000003</v>
      </c>
      <c r="E1692" t="s">
        <v>26</v>
      </c>
      <c r="F1692">
        <v>9605</v>
      </c>
      <c r="G1692" s="139">
        <v>2010</v>
      </c>
      <c r="H1692" s="306" t="s">
        <v>149</v>
      </c>
      <c r="I1692">
        <v>2423.1445710000003</v>
      </c>
    </row>
    <row r="1693" spans="1:9" ht="14.25" customHeight="1">
      <c r="A1693" s="1" t="str">
        <f t="shared" si="26"/>
        <v>SBB CFF FFS96052010m07</v>
      </c>
      <c r="B1693" s="1">
        <v>23357.788891000004</v>
      </c>
      <c r="C1693" s="210">
        <v>6</v>
      </c>
      <c r="D1693" s="1">
        <v>2437.5712820000003</v>
      </c>
      <c r="E1693" t="s">
        <v>26</v>
      </c>
      <c r="F1693">
        <v>9605</v>
      </c>
      <c r="G1693" s="139">
        <v>2010</v>
      </c>
      <c r="H1693" s="306" t="s">
        <v>150</v>
      </c>
      <c r="I1693">
        <v>2437.5712820000003</v>
      </c>
    </row>
    <row r="1694" spans="1:9" ht="14.25" customHeight="1">
      <c r="A1694" s="1" t="str">
        <f t="shared" si="26"/>
        <v>SBB CFF FFS96052010m08</v>
      </c>
      <c r="B1694" s="1">
        <v>23357.788891000004</v>
      </c>
      <c r="C1694" s="210">
        <v>5</v>
      </c>
      <c r="D1694" s="1">
        <v>2407.0117860000005</v>
      </c>
      <c r="E1694" t="s">
        <v>26</v>
      </c>
      <c r="F1694">
        <v>9605</v>
      </c>
      <c r="G1694" s="139">
        <v>2010</v>
      </c>
      <c r="H1694" s="306" t="s">
        <v>151</v>
      </c>
      <c r="I1694">
        <v>2407.0117860000005</v>
      </c>
    </row>
    <row r="1695" spans="1:9" ht="14.25" customHeight="1">
      <c r="A1695" s="1" t="str">
        <f t="shared" si="26"/>
        <v>SBB CFF FFS96052010m09</v>
      </c>
      <c r="B1695" s="1">
        <v>23357.788891000004</v>
      </c>
      <c r="C1695" s="210">
        <v>4</v>
      </c>
      <c r="D1695" s="1">
        <v>2400.4006710000003</v>
      </c>
      <c r="E1695" t="s">
        <v>26</v>
      </c>
      <c r="F1695">
        <v>9605</v>
      </c>
      <c r="G1695" s="139">
        <v>2010</v>
      </c>
      <c r="H1695" s="306" t="s">
        <v>152</v>
      </c>
      <c r="I1695">
        <v>2400.4006710000003</v>
      </c>
    </row>
    <row r="1696" spans="1:9" ht="14.25" customHeight="1">
      <c r="A1696" s="1" t="str">
        <f t="shared" si="26"/>
        <v>SBB CFF FFS96052010m10</v>
      </c>
      <c r="B1696" s="1">
        <v>23357.788891000004</v>
      </c>
      <c r="C1696" s="210">
        <v>3</v>
      </c>
      <c r="D1696" s="1">
        <v>2570.3046689999996</v>
      </c>
      <c r="E1696" t="s">
        <v>26</v>
      </c>
      <c r="F1696">
        <v>9605</v>
      </c>
      <c r="G1696" s="139">
        <v>2010</v>
      </c>
      <c r="H1696" s="306" t="s">
        <v>153</v>
      </c>
      <c r="I1696">
        <v>2570.3046689999996</v>
      </c>
    </row>
    <row r="1697" spans="1:9" ht="14.25" customHeight="1">
      <c r="A1697" s="1" t="str">
        <f t="shared" si="26"/>
        <v>SBB CFF FFS96052010m11</v>
      </c>
      <c r="B1697" s="1">
        <v>23357.788891000004</v>
      </c>
      <c r="C1697" s="210">
        <v>2</v>
      </c>
      <c r="D1697" s="1">
        <v>2299.7439770000001</v>
      </c>
      <c r="E1697" t="s">
        <v>26</v>
      </c>
      <c r="F1697">
        <v>9605</v>
      </c>
      <c r="G1697" s="139">
        <v>2010</v>
      </c>
      <c r="H1697" s="306" t="s">
        <v>154</v>
      </c>
      <c r="I1697">
        <v>2299.7439770000001</v>
      </c>
    </row>
    <row r="1698" spans="1:9" ht="14.25" customHeight="1">
      <c r="A1698" s="1" t="str">
        <f t="shared" si="26"/>
        <v>SBB CFF FFS96052010m12</v>
      </c>
      <c r="B1698" s="1">
        <v>23357.788891000004</v>
      </c>
      <c r="C1698" s="210">
        <v>1</v>
      </c>
      <c r="D1698" s="1">
        <v>2220.5002769999996</v>
      </c>
      <c r="E1698" t="s">
        <v>26</v>
      </c>
      <c r="F1698">
        <v>9605</v>
      </c>
      <c r="G1698" s="139">
        <v>2010</v>
      </c>
      <c r="H1698" s="306" t="s">
        <v>155</v>
      </c>
      <c r="I1698">
        <v>2220.5002769999996</v>
      </c>
    </row>
    <row r="1699" spans="1:9" ht="14.25" customHeight="1">
      <c r="A1699" s="1" t="str">
        <f t="shared" si="26"/>
        <v>SBB CFF FFS96062010m01</v>
      </c>
      <c r="B1699" s="1">
        <v>8748.9131498299994</v>
      </c>
      <c r="C1699" s="210">
        <v>10</v>
      </c>
      <c r="D1699" s="1" t="s">
        <v>8</v>
      </c>
      <c r="E1699" t="s">
        <v>26</v>
      </c>
      <c r="F1699">
        <v>9606</v>
      </c>
      <c r="G1699" s="139">
        <v>2010</v>
      </c>
      <c r="H1699" s="306" t="s">
        <v>144</v>
      </c>
      <c r="I1699">
        <v>-1</v>
      </c>
    </row>
    <row r="1700" spans="1:9" ht="14.25" customHeight="1">
      <c r="A1700" s="1" t="str">
        <f t="shared" si="26"/>
        <v>SBB CFF FFS96062010m02</v>
      </c>
      <c r="B1700" s="1">
        <v>8748.9131498299994</v>
      </c>
      <c r="C1700" s="210">
        <v>10</v>
      </c>
      <c r="D1700" s="1" t="s">
        <v>8</v>
      </c>
      <c r="E1700" t="s">
        <v>26</v>
      </c>
      <c r="F1700">
        <v>9606</v>
      </c>
      <c r="G1700" s="139">
        <v>2010</v>
      </c>
      <c r="H1700" s="306" t="s">
        <v>145</v>
      </c>
      <c r="I1700">
        <v>-1</v>
      </c>
    </row>
    <row r="1701" spans="1:9" ht="14.25" customHeight="1">
      <c r="A1701" s="1" t="str">
        <f t="shared" si="26"/>
        <v>SBB CFF FFS96062010m03</v>
      </c>
      <c r="B1701" s="1">
        <v>8748.9131498299994</v>
      </c>
      <c r="C1701" s="210">
        <v>10</v>
      </c>
      <c r="D1701" s="1">
        <v>883.54513470299992</v>
      </c>
      <c r="E1701" t="s">
        <v>26</v>
      </c>
      <c r="F1701">
        <v>9606</v>
      </c>
      <c r="G1701" s="139">
        <v>2010</v>
      </c>
      <c r="H1701" s="306" t="s">
        <v>146</v>
      </c>
      <c r="I1701">
        <v>883.54513470299992</v>
      </c>
    </row>
    <row r="1702" spans="1:9" ht="14.25" customHeight="1">
      <c r="A1702" s="1" t="str">
        <f t="shared" si="26"/>
        <v>SBB CFF FFS96062010m04</v>
      </c>
      <c r="B1702" s="1">
        <v>8748.9131498299994</v>
      </c>
      <c r="C1702" s="210">
        <v>9</v>
      </c>
      <c r="D1702" s="1">
        <v>900.23370751799996</v>
      </c>
      <c r="E1702" t="s">
        <v>26</v>
      </c>
      <c r="F1702">
        <v>9606</v>
      </c>
      <c r="G1702" s="139">
        <v>2010</v>
      </c>
      <c r="H1702" s="306" t="s">
        <v>147</v>
      </c>
      <c r="I1702">
        <v>900.23370751799996</v>
      </c>
    </row>
    <row r="1703" spans="1:9" ht="14.25" customHeight="1">
      <c r="A1703" s="1" t="str">
        <f t="shared" si="26"/>
        <v>SBB CFF FFS96062010m05</v>
      </c>
      <c r="B1703" s="1">
        <v>8748.9131498299994</v>
      </c>
      <c r="C1703" s="210">
        <v>8</v>
      </c>
      <c r="D1703" s="1">
        <v>698.79673557699982</v>
      </c>
      <c r="E1703" t="s">
        <v>26</v>
      </c>
      <c r="F1703">
        <v>9606</v>
      </c>
      <c r="G1703" s="139">
        <v>2010</v>
      </c>
      <c r="H1703" s="306" t="s">
        <v>148</v>
      </c>
      <c r="I1703">
        <v>698.79673557699982</v>
      </c>
    </row>
    <row r="1704" spans="1:9" ht="14.25" customHeight="1">
      <c r="A1704" s="1" t="str">
        <f t="shared" si="26"/>
        <v>SBB CFF FFS96062010m06</v>
      </c>
      <c r="B1704" s="1">
        <v>8748.9131498299994</v>
      </c>
      <c r="C1704" s="210">
        <v>7</v>
      </c>
      <c r="D1704" s="1">
        <v>939.15351434199999</v>
      </c>
      <c r="E1704" t="s">
        <v>26</v>
      </c>
      <c r="F1704">
        <v>9606</v>
      </c>
      <c r="G1704" s="139">
        <v>2010</v>
      </c>
      <c r="H1704" s="306" t="s">
        <v>149</v>
      </c>
      <c r="I1704">
        <v>939.15351434199999</v>
      </c>
    </row>
    <row r="1705" spans="1:9" ht="14.25" customHeight="1">
      <c r="A1705" s="1" t="str">
        <f t="shared" si="26"/>
        <v>SBB CFF FFS96062010m07</v>
      </c>
      <c r="B1705" s="1">
        <v>8748.9131498299994</v>
      </c>
      <c r="C1705" s="210">
        <v>6</v>
      </c>
      <c r="D1705" s="1">
        <v>915.088873638</v>
      </c>
      <c r="E1705" t="s">
        <v>26</v>
      </c>
      <c r="F1705">
        <v>9606</v>
      </c>
      <c r="G1705" s="139">
        <v>2010</v>
      </c>
      <c r="H1705" s="306" t="s">
        <v>150</v>
      </c>
      <c r="I1705">
        <v>915.088873638</v>
      </c>
    </row>
    <row r="1706" spans="1:9" ht="14.25" customHeight="1">
      <c r="A1706" s="1" t="str">
        <f t="shared" si="26"/>
        <v>SBB CFF FFS96062010m08</v>
      </c>
      <c r="B1706" s="1">
        <v>8748.9131498299994</v>
      </c>
      <c r="C1706" s="210">
        <v>5</v>
      </c>
      <c r="D1706" s="1">
        <v>909.600700577</v>
      </c>
      <c r="E1706" t="s">
        <v>26</v>
      </c>
      <c r="F1706">
        <v>9606</v>
      </c>
      <c r="G1706" s="139">
        <v>2010</v>
      </c>
      <c r="H1706" s="306" t="s">
        <v>151</v>
      </c>
      <c r="I1706">
        <v>909.600700577</v>
      </c>
    </row>
    <row r="1707" spans="1:9" ht="14.25" customHeight="1">
      <c r="A1707" s="1" t="str">
        <f t="shared" si="26"/>
        <v>SBB CFF FFS96062010m09</v>
      </c>
      <c r="B1707" s="1">
        <v>8748.9131498299994</v>
      </c>
      <c r="C1707" s="210">
        <v>4</v>
      </c>
      <c r="D1707" s="1">
        <v>920.94184282399999</v>
      </c>
      <c r="E1707" t="s">
        <v>26</v>
      </c>
      <c r="F1707">
        <v>9606</v>
      </c>
      <c r="G1707" s="139">
        <v>2010</v>
      </c>
      <c r="H1707" s="306" t="s">
        <v>152</v>
      </c>
      <c r="I1707">
        <v>920.94184282399999</v>
      </c>
    </row>
    <row r="1708" spans="1:9" ht="14.25" customHeight="1">
      <c r="A1708" s="1" t="str">
        <f t="shared" si="26"/>
        <v>SBB CFF FFS96062010m10</v>
      </c>
      <c r="B1708" s="1">
        <v>8748.9131498299994</v>
      </c>
      <c r="C1708" s="210">
        <v>3</v>
      </c>
      <c r="D1708" s="1">
        <v>971.520615658</v>
      </c>
      <c r="E1708" t="s">
        <v>26</v>
      </c>
      <c r="F1708">
        <v>9606</v>
      </c>
      <c r="G1708" s="139">
        <v>2010</v>
      </c>
      <c r="H1708" s="306" t="s">
        <v>153</v>
      </c>
      <c r="I1708">
        <v>971.520615658</v>
      </c>
    </row>
    <row r="1709" spans="1:9" ht="14.25" customHeight="1">
      <c r="A1709" s="1" t="str">
        <f t="shared" si="26"/>
        <v>SBB CFF FFS96062010m11</v>
      </c>
      <c r="B1709" s="1">
        <v>8748.9131498299994</v>
      </c>
      <c r="C1709" s="210">
        <v>2</v>
      </c>
      <c r="D1709" s="1">
        <v>828.89663335099988</v>
      </c>
      <c r="E1709" t="s">
        <v>26</v>
      </c>
      <c r="F1709">
        <v>9606</v>
      </c>
      <c r="G1709" s="139">
        <v>2010</v>
      </c>
      <c r="H1709" s="306" t="s">
        <v>154</v>
      </c>
      <c r="I1709">
        <v>828.89663335099988</v>
      </c>
    </row>
    <row r="1710" spans="1:9" ht="14.25" customHeight="1">
      <c r="A1710" s="1" t="str">
        <f t="shared" si="26"/>
        <v>SBB CFF FFS96062010m12</v>
      </c>
      <c r="B1710" s="1">
        <v>8748.9131498299994</v>
      </c>
      <c r="C1710" s="210">
        <v>1</v>
      </c>
      <c r="D1710" s="1">
        <v>781.13539164199995</v>
      </c>
      <c r="E1710" t="s">
        <v>26</v>
      </c>
      <c r="F1710">
        <v>9606</v>
      </c>
      <c r="G1710" s="139">
        <v>2010</v>
      </c>
      <c r="H1710" s="306" t="s">
        <v>155</v>
      </c>
      <c r="I1710">
        <v>781.13539164199995</v>
      </c>
    </row>
    <row r="1711" spans="1:9" ht="14.25" customHeight="1">
      <c r="A1711" s="1" t="str">
        <f t="shared" si="26"/>
        <v>SNCB/NMBS96012010m01</v>
      </c>
      <c r="B1711" s="1">
        <v>203668.63399999996</v>
      </c>
      <c r="C1711" s="210">
        <v>11</v>
      </c>
      <c r="D1711" s="1" t="s">
        <v>8</v>
      </c>
      <c r="E1711" t="s">
        <v>55</v>
      </c>
      <c r="F1711">
        <v>9601</v>
      </c>
      <c r="G1711" s="139">
        <v>2010</v>
      </c>
      <c r="H1711" s="306" t="s">
        <v>144</v>
      </c>
      <c r="I1711">
        <v>-1</v>
      </c>
    </row>
    <row r="1712" spans="1:9" ht="14.25" customHeight="1">
      <c r="A1712" s="1" t="str">
        <f t="shared" si="26"/>
        <v>SNCB/NMBS96012010m02</v>
      </c>
      <c r="B1712" s="1">
        <v>203668.63399999996</v>
      </c>
      <c r="C1712" s="210">
        <v>11</v>
      </c>
      <c r="D1712" s="1">
        <v>19819</v>
      </c>
      <c r="E1712" t="s">
        <v>55</v>
      </c>
      <c r="F1712">
        <v>9601</v>
      </c>
      <c r="G1712" s="139">
        <v>2010</v>
      </c>
      <c r="H1712" s="306" t="s">
        <v>145</v>
      </c>
      <c r="I1712">
        <v>19819</v>
      </c>
    </row>
    <row r="1713" spans="1:9" ht="14.25" customHeight="1">
      <c r="A1713" s="1" t="str">
        <f t="shared" si="26"/>
        <v>SNCB/NMBS96012010m03</v>
      </c>
      <c r="B1713" s="1">
        <v>203668.63399999996</v>
      </c>
      <c r="C1713" s="210">
        <v>10</v>
      </c>
      <c r="D1713" s="1">
        <v>19962</v>
      </c>
      <c r="E1713" t="s">
        <v>55</v>
      </c>
      <c r="F1713">
        <v>9601</v>
      </c>
      <c r="G1713" s="139">
        <v>2010</v>
      </c>
      <c r="H1713" s="306" t="s">
        <v>146</v>
      </c>
      <c r="I1713">
        <v>19962</v>
      </c>
    </row>
    <row r="1714" spans="1:9" ht="14.25" customHeight="1">
      <c r="A1714" s="1" t="str">
        <f t="shared" si="26"/>
        <v>SNCB/NMBS96012010m04</v>
      </c>
      <c r="B1714" s="1">
        <v>203668.63399999996</v>
      </c>
      <c r="C1714" s="210">
        <v>9</v>
      </c>
      <c r="D1714" s="1">
        <v>18511</v>
      </c>
      <c r="E1714" t="s">
        <v>55</v>
      </c>
      <c r="F1714">
        <v>9601</v>
      </c>
      <c r="G1714" s="139">
        <v>2010</v>
      </c>
      <c r="H1714" s="306" t="s">
        <v>147</v>
      </c>
      <c r="I1714">
        <v>18511</v>
      </c>
    </row>
    <row r="1715" spans="1:9" ht="14.25" customHeight="1">
      <c r="A1715" s="1" t="str">
        <f t="shared" si="26"/>
        <v>SNCB/NMBS96012010m05</v>
      </c>
      <c r="B1715" s="1">
        <v>203668.63399999996</v>
      </c>
      <c r="C1715" s="210">
        <v>8</v>
      </c>
      <c r="D1715" s="1">
        <v>14407</v>
      </c>
      <c r="E1715" t="s">
        <v>55</v>
      </c>
      <c r="F1715">
        <v>9601</v>
      </c>
      <c r="G1715" s="139">
        <v>2010</v>
      </c>
      <c r="H1715" s="306" t="s">
        <v>148</v>
      </c>
      <c r="I1715">
        <v>14407</v>
      </c>
    </row>
    <row r="1716" spans="1:9" ht="14.25" customHeight="1">
      <c r="A1716" s="1" t="str">
        <f t="shared" si="26"/>
        <v>SNCB/NMBS96012010m06</v>
      </c>
      <c r="B1716" s="1">
        <v>203668.63399999996</v>
      </c>
      <c r="C1716" s="210">
        <v>7</v>
      </c>
      <c r="D1716" s="1">
        <v>15532</v>
      </c>
      <c r="E1716" t="s">
        <v>55</v>
      </c>
      <c r="F1716">
        <v>9601</v>
      </c>
      <c r="G1716" s="139">
        <v>2010</v>
      </c>
      <c r="H1716" s="306" t="s">
        <v>149</v>
      </c>
      <c r="I1716">
        <v>15532</v>
      </c>
    </row>
    <row r="1717" spans="1:9" ht="14.25" customHeight="1">
      <c r="A1717" s="1" t="str">
        <f t="shared" si="26"/>
        <v>SNCB/NMBS96012010m07</v>
      </c>
      <c r="B1717" s="1">
        <v>203668.63399999996</v>
      </c>
      <c r="C1717" s="210">
        <v>6</v>
      </c>
      <c r="D1717" s="1">
        <v>19144</v>
      </c>
      <c r="E1717" t="s">
        <v>55</v>
      </c>
      <c r="F1717">
        <v>9601</v>
      </c>
      <c r="G1717" s="139">
        <v>2010</v>
      </c>
      <c r="H1717" s="306" t="s">
        <v>150</v>
      </c>
      <c r="I1717">
        <v>19144</v>
      </c>
    </row>
    <row r="1718" spans="1:9" ht="14.25" customHeight="1">
      <c r="A1718" s="1" t="str">
        <f t="shared" si="26"/>
        <v>SNCB/NMBS96012010m08</v>
      </c>
      <c r="B1718" s="1">
        <v>203668.63399999996</v>
      </c>
      <c r="C1718" s="210">
        <v>5</v>
      </c>
      <c r="D1718" s="1">
        <v>19360.074000000001</v>
      </c>
      <c r="E1718" t="s">
        <v>55</v>
      </c>
      <c r="F1718">
        <v>9601</v>
      </c>
      <c r="G1718" s="139">
        <v>2010</v>
      </c>
      <c r="H1718" s="306" t="s">
        <v>151</v>
      </c>
      <c r="I1718">
        <v>19360.074000000001</v>
      </c>
    </row>
    <row r="1719" spans="1:9" ht="14.25" customHeight="1">
      <c r="A1719" s="1" t="str">
        <f t="shared" si="26"/>
        <v>SNCB/NMBS96012010m09</v>
      </c>
      <c r="B1719" s="1">
        <v>203668.63399999996</v>
      </c>
      <c r="C1719" s="210">
        <v>4</v>
      </c>
      <c r="D1719" s="1">
        <v>19306.792000000001</v>
      </c>
      <c r="E1719" t="s">
        <v>55</v>
      </c>
      <c r="F1719">
        <v>9601</v>
      </c>
      <c r="G1719" s="139">
        <v>2010</v>
      </c>
      <c r="H1719" s="306" t="s">
        <v>152</v>
      </c>
      <c r="I1719">
        <v>19306.792000000001</v>
      </c>
    </row>
    <row r="1720" spans="1:9" ht="14.25" customHeight="1">
      <c r="A1720" s="1" t="str">
        <f t="shared" si="26"/>
        <v>SNCB/NMBS96012010m10</v>
      </c>
      <c r="B1720" s="1">
        <v>203668.63399999996</v>
      </c>
      <c r="C1720" s="210">
        <v>3</v>
      </c>
      <c r="D1720" s="1">
        <v>19837.225999999999</v>
      </c>
      <c r="E1720" t="s">
        <v>55</v>
      </c>
      <c r="F1720">
        <v>9601</v>
      </c>
      <c r="G1720" s="139">
        <v>2010</v>
      </c>
      <c r="H1720" s="306" t="s">
        <v>153</v>
      </c>
      <c r="I1720">
        <v>19837.225999999999</v>
      </c>
    </row>
    <row r="1721" spans="1:9" ht="14.25" customHeight="1">
      <c r="A1721" s="1" t="str">
        <f t="shared" si="26"/>
        <v>SNCB/NMBS96012010m11</v>
      </c>
      <c r="B1721" s="1">
        <v>203668.63399999996</v>
      </c>
      <c r="C1721" s="210">
        <v>2</v>
      </c>
      <c r="D1721" s="1">
        <v>18935.949000000001</v>
      </c>
      <c r="E1721" t="s">
        <v>55</v>
      </c>
      <c r="F1721">
        <v>9601</v>
      </c>
      <c r="G1721" s="139">
        <v>2010</v>
      </c>
      <c r="H1721" s="306" t="s">
        <v>154</v>
      </c>
      <c r="I1721">
        <v>18935.949000000001</v>
      </c>
    </row>
    <row r="1722" spans="1:9" ht="14.25" customHeight="1">
      <c r="A1722" s="1" t="str">
        <f t="shared" si="26"/>
        <v>SNCB/NMBS96012010m12</v>
      </c>
      <c r="B1722" s="1">
        <v>203668.63399999996</v>
      </c>
      <c r="C1722" s="210">
        <v>1</v>
      </c>
      <c r="D1722" s="1">
        <v>18853.593000000001</v>
      </c>
      <c r="E1722" t="s">
        <v>55</v>
      </c>
      <c r="F1722">
        <v>9601</v>
      </c>
      <c r="G1722" s="139">
        <v>2010</v>
      </c>
      <c r="H1722" s="306" t="s">
        <v>155</v>
      </c>
      <c r="I1722">
        <v>18853.593000000001</v>
      </c>
    </row>
    <row r="1723" spans="1:9" ht="14.25" customHeight="1">
      <c r="A1723" s="1" t="str">
        <f t="shared" si="26"/>
        <v>SNCB/NMBS96022010m01</v>
      </c>
      <c r="B1723" s="1">
        <v>9604.1999999999989</v>
      </c>
      <c r="C1723" s="210">
        <v>11</v>
      </c>
      <c r="D1723" s="1" t="s">
        <v>8</v>
      </c>
      <c r="E1723" t="s">
        <v>55</v>
      </c>
      <c r="F1723">
        <v>9602</v>
      </c>
      <c r="G1723" s="139">
        <v>2010</v>
      </c>
      <c r="H1723" s="306" t="s">
        <v>144</v>
      </c>
      <c r="I1723">
        <v>-1</v>
      </c>
    </row>
    <row r="1724" spans="1:9" ht="14.25" customHeight="1">
      <c r="A1724" s="1" t="str">
        <f t="shared" si="26"/>
        <v>SNCB/NMBS96022010m02</v>
      </c>
      <c r="B1724" s="1">
        <v>9604.1999999999989</v>
      </c>
      <c r="C1724" s="210">
        <v>11</v>
      </c>
      <c r="D1724" s="1">
        <v>899.2</v>
      </c>
      <c r="E1724" t="s">
        <v>55</v>
      </c>
      <c r="F1724">
        <v>9602</v>
      </c>
      <c r="G1724" s="139">
        <v>2010</v>
      </c>
      <c r="H1724" s="306" t="s">
        <v>145</v>
      </c>
      <c r="I1724">
        <v>899.2</v>
      </c>
    </row>
    <row r="1725" spans="1:9" ht="14.25" customHeight="1">
      <c r="A1725" s="1" t="str">
        <f t="shared" si="26"/>
        <v>SNCB/NMBS96022010m03</v>
      </c>
      <c r="B1725" s="1">
        <v>9604.1999999999989</v>
      </c>
      <c r="C1725" s="210">
        <v>10</v>
      </c>
      <c r="D1725" s="1">
        <v>909.9</v>
      </c>
      <c r="E1725" t="s">
        <v>55</v>
      </c>
      <c r="F1725">
        <v>9602</v>
      </c>
      <c r="G1725" s="139">
        <v>2010</v>
      </c>
      <c r="H1725" s="306" t="s">
        <v>146</v>
      </c>
      <c r="I1725">
        <v>909.9</v>
      </c>
    </row>
    <row r="1726" spans="1:9" ht="14.25" customHeight="1">
      <c r="A1726" s="1" t="str">
        <f t="shared" si="26"/>
        <v>SNCB/NMBS96022010m04</v>
      </c>
      <c r="B1726" s="1">
        <v>9604.1999999999989</v>
      </c>
      <c r="C1726" s="210">
        <v>9</v>
      </c>
      <c r="D1726" s="1">
        <v>875.2</v>
      </c>
      <c r="E1726" t="s">
        <v>55</v>
      </c>
      <c r="F1726">
        <v>9602</v>
      </c>
      <c r="G1726" s="139">
        <v>2010</v>
      </c>
      <c r="H1726" s="306" t="s">
        <v>147</v>
      </c>
      <c r="I1726">
        <v>875.2</v>
      </c>
    </row>
    <row r="1727" spans="1:9" ht="14.25" customHeight="1">
      <c r="A1727" s="1" t="str">
        <f t="shared" si="26"/>
        <v>SNCB/NMBS96022010m05</v>
      </c>
      <c r="B1727" s="1">
        <v>9604.1999999999989</v>
      </c>
      <c r="C1727" s="210">
        <v>8</v>
      </c>
      <c r="D1727" s="1">
        <v>779.7</v>
      </c>
      <c r="E1727" t="s">
        <v>55</v>
      </c>
      <c r="F1727">
        <v>9602</v>
      </c>
      <c r="G1727" s="139">
        <v>2010</v>
      </c>
      <c r="H1727" s="306" t="s">
        <v>148</v>
      </c>
      <c r="I1727">
        <v>779.7</v>
      </c>
    </row>
    <row r="1728" spans="1:9" ht="14.25" customHeight="1">
      <c r="A1728" s="1" t="str">
        <f t="shared" si="26"/>
        <v>SNCB/NMBS96022010m06</v>
      </c>
      <c r="B1728" s="1">
        <v>9604.1999999999989</v>
      </c>
      <c r="C1728" s="210">
        <v>7</v>
      </c>
      <c r="D1728" s="1">
        <v>828</v>
      </c>
      <c r="E1728" t="s">
        <v>55</v>
      </c>
      <c r="F1728">
        <v>9602</v>
      </c>
      <c r="G1728" s="139">
        <v>2010</v>
      </c>
      <c r="H1728" s="306" t="s">
        <v>149</v>
      </c>
      <c r="I1728">
        <v>828</v>
      </c>
    </row>
    <row r="1729" spans="1:9" ht="14.25" customHeight="1">
      <c r="A1729" s="1" t="str">
        <f t="shared" si="26"/>
        <v>SNCB/NMBS96022010m07</v>
      </c>
      <c r="B1729" s="1">
        <v>9604.1999999999989</v>
      </c>
      <c r="C1729" s="210">
        <v>6</v>
      </c>
      <c r="D1729" s="1">
        <v>905.4</v>
      </c>
      <c r="E1729" t="s">
        <v>55</v>
      </c>
      <c r="F1729">
        <v>9602</v>
      </c>
      <c r="G1729" s="139">
        <v>2010</v>
      </c>
      <c r="H1729" s="306" t="s">
        <v>150</v>
      </c>
      <c r="I1729">
        <v>905.4</v>
      </c>
    </row>
    <row r="1730" spans="1:9" ht="14.25" customHeight="1">
      <c r="A1730" s="1" t="str">
        <f t="shared" si="26"/>
        <v>SNCB/NMBS96022010m08</v>
      </c>
      <c r="B1730" s="1">
        <v>9604.1999999999989</v>
      </c>
      <c r="C1730" s="210">
        <v>5</v>
      </c>
      <c r="D1730" s="1">
        <v>901.9</v>
      </c>
      <c r="E1730" t="s">
        <v>55</v>
      </c>
      <c r="F1730">
        <v>9602</v>
      </c>
      <c r="G1730" s="139">
        <v>2010</v>
      </c>
      <c r="H1730" s="306" t="s">
        <v>151</v>
      </c>
      <c r="I1730">
        <v>901.9</v>
      </c>
    </row>
    <row r="1731" spans="1:9" ht="14.25" customHeight="1">
      <c r="A1731" s="1" t="str">
        <f t="shared" si="26"/>
        <v>SNCB/NMBS96022010m09</v>
      </c>
      <c r="B1731" s="1">
        <v>9604.1999999999989</v>
      </c>
      <c r="C1731" s="210">
        <v>4</v>
      </c>
      <c r="D1731" s="1">
        <v>905.7</v>
      </c>
      <c r="E1731" t="s">
        <v>55</v>
      </c>
      <c r="F1731">
        <v>9602</v>
      </c>
      <c r="G1731" s="139">
        <v>2010</v>
      </c>
      <c r="H1731" s="306" t="s">
        <v>152</v>
      </c>
      <c r="I1731">
        <v>905.7</v>
      </c>
    </row>
    <row r="1732" spans="1:9" ht="14.25" customHeight="1">
      <c r="A1732" s="1" t="str">
        <f t="shared" si="26"/>
        <v>SNCB/NMBS96022010m10</v>
      </c>
      <c r="B1732" s="1">
        <v>9604.1999999999989</v>
      </c>
      <c r="C1732" s="210">
        <v>3</v>
      </c>
      <c r="D1732" s="1">
        <v>904.6</v>
      </c>
      <c r="E1732" t="s">
        <v>55</v>
      </c>
      <c r="F1732">
        <v>9602</v>
      </c>
      <c r="G1732" s="139">
        <v>2010</v>
      </c>
      <c r="H1732" s="306" t="s">
        <v>153</v>
      </c>
      <c r="I1732">
        <v>904.6</v>
      </c>
    </row>
    <row r="1733" spans="1:9" ht="14.25" customHeight="1">
      <c r="A1733" s="1" t="str">
        <f t="shared" si="26"/>
        <v>SNCB/NMBS96022010m11</v>
      </c>
      <c r="B1733" s="1">
        <v>9604.1999999999989</v>
      </c>
      <c r="C1733" s="210">
        <v>2</v>
      </c>
      <c r="D1733" s="1">
        <v>833.7</v>
      </c>
      <c r="E1733" t="s">
        <v>55</v>
      </c>
      <c r="F1733">
        <v>9602</v>
      </c>
      <c r="G1733" s="139">
        <v>2010</v>
      </c>
      <c r="H1733" s="306" t="s">
        <v>154</v>
      </c>
      <c r="I1733">
        <v>833.7</v>
      </c>
    </row>
    <row r="1734" spans="1:9" ht="14.25" customHeight="1">
      <c r="A1734" s="1" t="str">
        <f t="shared" si="26"/>
        <v>SNCB/NMBS96022010m12</v>
      </c>
      <c r="B1734" s="1">
        <v>9604.1999999999989</v>
      </c>
      <c r="C1734" s="210">
        <v>1</v>
      </c>
      <c r="D1734" s="1">
        <v>860.9</v>
      </c>
      <c r="E1734" t="s">
        <v>55</v>
      </c>
      <c r="F1734">
        <v>9602</v>
      </c>
      <c r="G1734" s="139">
        <v>2010</v>
      </c>
      <c r="H1734" s="306" t="s">
        <v>155</v>
      </c>
      <c r="I1734">
        <v>860.9</v>
      </c>
    </row>
    <row r="1735" spans="1:9" ht="14.25" customHeight="1">
      <c r="A1735" s="1" t="str">
        <f t="shared" si="26"/>
        <v>SNCB/NMBS96032010m01</v>
      </c>
      <c r="B1735" s="1">
        <v>36182.998</v>
      </c>
      <c r="C1735" s="210">
        <v>11</v>
      </c>
      <c r="D1735" s="1" t="s">
        <v>8</v>
      </c>
      <c r="E1735" t="s">
        <v>55</v>
      </c>
      <c r="F1735">
        <v>9603</v>
      </c>
      <c r="G1735" s="139">
        <v>2010</v>
      </c>
      <c r="H1735" s="306" t="s">
        <v>144</v>
      </c>
      <c r="I1735">
        <v>-1</v>
      </c>
    </row>
    <row r="1736" spans="1:9" ht="14.25" customHeight="1">
      <c r="A1736" s="1" t="str">
        <f t="shared" ref="A1736:A1799" si="27">TRIM(E1736&amp;F1736&amp;G1736&amp;H1736)</f>
        <v>SNCB/NMBS96032010m02</v>
      </c>
      <c r="B1736" s="1">
        <v>36182.998</v>
      </c>
      <c r="C1736" s="210">
        <v>11</v>
      </c>
      <c r="D1736" s="1">
        <v>3219</v>
      </c>
      <c r="E1736" t="s">
        <v>55</v>
      </c>
      <c r="F1736">
        <v>9603</v>
      </c>
      <c r="G1736" s="139">
        <v>2010</v>
      </c>
      <c r="H1736" s="306" t="s">
        <v>145</v>
      </c>
      <c r="I1736">
        <v>3219</v>
      </c>
    </row>
    <row r="1737" spans="1:9" ht="14.25" customHeight="1">
      <c r="A1737" s="1" t="str">
        <f t="shared" si="27"/>
        <v>SNCB/NMBS96032010m03</v>
      </c>
      <c r="B1737" s="1">
        <v>36182.998</v>
      </c>
      <c r="C1737" s="210">
        <v>10</v>
      </c>
      <c r="D1737" s="1">
        <v>3118</v>
      </c>
      <c r="E1737" t="s">
        <v>55</v>
      </c>
      <c r="F1737">
        <v>9603</v>
      </c>
      <c r="G1737" s="139">
        <v>2010</v>
      </c>
      <c r="H1737" s="306" t="s">
        <v>146</v>
      </c>
      <c r="I1737">
        <v>3118</v>
      </c>
    </row>
    <row r="1738" spans="1:9" ht="14.25" customHeight="1">
      <c r="A1738" s="1" t="str">
        <f t="shared" si="27"/>
        <v>SNCB/NMBS96032010m04</v>
      </c>
      <c r="B1738" s="1">
        <v>36182.998</v>
      </c>
      <c r="C1738" s="210">
        <v>9</v>
      </c>
      <c r="D1738" s="1">
        <v>3271</v>
      </c>
      <c r="E1738" t="s">
        <v>55</v>
      </c>
      <c r="F1738">
        <v>9603</v>
      </c>
      <c r="G1738" s="139">
        <v>2010</v>
      </c>
      <c r="H1738" s="306" t="s">
        <v>147</v>
      </c>
      <c r="I1738">
        <v>3271</v>
      </c>
    </row>
    <row r="1739" spans="1:9" ht="14.25" customHeight="1">
      <c r="A1739" s="1" t="str">
        <f t="shared" si="27"/>
        <v>SNCB/NMBS96032010m05</v>
      </c>
      <c r="B1739" s="1">
        <v>36182.998</v>
      </c>
      <c r="C1739" s="210">
        <v>8</v>
      </c>
      <c r="D1739" s="1">
        <v>2891</v>
      </c>
      <c r="E1739" t="s">
        <v>55</v>
      </c>
      <c r="F1739">
        <v>9603</v>
      </c>
      <c r="G1739" s="139">
        <v>2010</v>
      </c>
      <c r="H1739" s="306" t="s">
        <v>148</v>
      </c>
      <c r="I1739">
        <v>2891</v>
      </c>
    </row>
    <row r="1740" spans="1:9" ht="14.25" customHeight="1">
      <c r="A1740" s="1" t="str">
        <f t="shared" si="27"/>
        <v>SNCB/NMBS96032010m06</v>
      </c>
      <c r="B1740" s="1">
        <v>36182.998</v>
      </c>
      <c r="C1740" s="210">
        <v>7</v>
      </c>
      <c r="D1740" s="1">
        <v>3353</v>
      </c>
      <c r="E1740" t="s">
        <v>55</v>
      </c>
      <c r="F1740">
        <v>9603</v>
      </c>
      <c r="G1740" s="139">
        <v>2010</v>
      </c>
      <c r="H1740" s="306" t="s">
        <v>149</v>
      </c>
      <c r="I1740">
        <v>3353</v>
      </c>
    </row>
    <row r="1741" spans="1:9" ht="14.25" customHeight="1">
      <c r="A1741" s="1" t="str">
        <f t="shared" si="27"/>
        <v>SNCB/NMBS96032010m07</v>
      </c>
      <c r="B1741" s="1">
        <v>36182.998</v>
      </c>
      <c r="C1741" s="210">
        <v>6</v>
      </c>
      <c r="D1741" s="1">
        <v>3468</v>
      </c>
      <c r="E1741" t="s">
        <v>55</v>
      </c>
      <c r="F1741">
        <v>9603</v>
      </c>
      <c r="G1741" s="139">
        <v>2010</v>
      </c>
      <c r="H1741" s="306" t="s">
        <v>150</v>
      </c>
      <c r="I1741">
        <v>3468</v>
      </c>
    </row>
    <row r="1742" spans="1:9" ht="14.25" customHeight="1">
      <c r="A1742" s="1" t="str">
        <f t="shared" si="27"/>
        <v>SNCB/NMBS96032010m08</v>
      </c>
      <c r="B1742" s="1">
        <v>36182.998</v>
      </c>
      <c r="C1742" s="210">
        <v>5</v>
      </c>
      <c r="D1742" s="1">
        <v>3380</v>
      </c>
      <c r="E1742" t="s">
        <v>55</v>
      </c>
      <c r="F1742">
        <v>9603</v>
      </c>
      <c r="G1742" s="139">
        <v>2010</v>
      </c>
      <c r="H1742" s="306" t="s">
        <v>151</v>
      </c>
      <c r="I1742">
        <v>3380</v>
      </c>
    </row>
    <row r="1743" spans="1:9" ht="14.25" customHeight="1">
      <c r="A1743" s="1" t="str">
        <f t="shared" si="27"/>
        <v>SNCB/NMBS96032010m09</v>
      </c>
      <c r="B1743" s="1">
        <v>36182.998</v>
      </c>
      <c r="C1743" s="210">
        <v>4</v>
      </c>
      <c r="D1743" s="1">
        <v>3469</v>
      </c>
      <c r="E1743" t="s">
        <v>55</v>
      </c>
      <c r="F1743">
        <v>9603</v>
      </c>
      <c r="G1743" s="139">
        <v>2010</v>
      </c>
      <c r="H1743" s="306" t="s">
        <v>152</v>
      </c>
      <c r="I1743">
        <v>3469</v>
      </c>
    </row>
    <row r="1744" spans="1:9" ht="14.25" customHeight="1">
      <c r="A1744" s="1" t="str">
        <f t="shared" si="27"/>
        <v>SNCB/NMBS96032010m10</v>
      </c>
      <c r="B1744" s="1">
        <v>36182.998</v>
      </c>
      <c r="C1744" s="210">
        <v>3</v>
      </c>
      <c r="D1744" s="1">
        <v>3691</v>
      </c>
      <c r="E1744" t="s">
        <v>55</v>
      </c>
      <c r="F1744">
        <v>9603</v>
      </c>
      <c r="G1744" s="139">
        <v>2010</v>
      </c>
      <c r="H1744" s="306" t="s">
        <v>153</v>
      </c>
      <c r="I1744">
        <v>3691</v>
      </c>
    </row>
    <row r="1745" spans="1:9" ht="14.25" customHeight="1">
      <c r="A1745" s="1" t="str">
        <f t="shared" si="27"/>
        <v>SNCB/NMBS96032010m11</v>
      </c>
      <c r="B1745" s="1">
        <v>36182.998</v>
      </c>
      <c r="C1745" s="210">
        <v>2</v>
      </c>
      <c r="D1745" s="1">
        <v>3214</v>
      </c>
      <c r="E1745" t="s">
        <v>55</v>
      </c>
      <c r="F1745">
        <v>9603</v>
      </c>
      <c r="G1745" s="139">
        <v>2010</v>
      </c>
      <c r="H1745" s="306" t="s">
        <v>154</v>
      </c>
      <c r="I1745">
        <v>3214</v>
      </c>
    </row>
    <row r="1746" spans="1:9" ht="14.25" customHeight="1">
      <c r="A1746" s="1" t="str">
        <f t="shared" si="27"/>
        <v>SNCB/NMBS96032010m12</v>
      </c>
      <c r="B1746" s="1">
        <v>36182.998</v>
      </c>
      <c r="C1746" s="210">
        <v>1</v>
      </c>
      <c r="D1746" s="1">
        <v>3108.998</v>
      </c>
      <c r="E1746" t="s">
        <v>55</v>
      </c>
      <c r="F1746">
        <v>9603</v>
      </c>
      <c r="G1746" s="139">
        <v>2010</v>
      </c>
      <c r="H1746" s="306" t="s">
        <v>155</v>
      </c>
      <c r="I1746">
        <v>3108.998</v>
      </c>
    </row>
    <row r="1747" spans="1:9" ht="14.25" customHeight="1">
      <c r="A1747" s="1" t="str">
        <f t="shared" si="27"/>
        <v>SNCB/NMBS96042010m01</v>
      </c>
      <c r="B1747" s="1">
        <v>5319</v>
      </c>
      <c r="C1747" s="210">
        <v>11</v>
      </c>
      <c r="D1747" s="1" t="s">
        <v>8</v>
      </c>
      <c r="E1747" t="s">
        <v>55</v>
      </c>
      <c r="F1747">
        <v>9604</v>
      </c>
      <c r="G1747" s="139">
        <v>2010</v>
      </c>
      <c r="H1747" s="306" t="s">
        <v>144</v>
      </c>
      <c r="I1747">
        <v>-1</v>
      </c>
    </row>
    <row r="1748" spans="1:9" ht="14.25" customHeight="1">
      <c r="A1748" s="1" t="str">
        <f t="shared" si="27"/>
        <v>SNCB/NMBS96042010m02</v>
      </c>
      <c r="B1748" s="1">
        <v>5319</v>
      </c>
      <c r="C1748" s="210">
        <v>11</v>
      </c>
      <c r="D1748" s="1">
        <v>467</v>
      </c>
      <c r="E1748" t="s">
        <v>55</v>
      </c>
      <c r="F1748">
        <v>9604</v>
      </c>
      <c r="G1748" s="139">
        <v>2010</v>
      </c>
      <c r="H1748" s="306" t="s">
        <v>145</v>
      </c>
      <c r="I1748">
        <v>467</v>
      </c>
    </row>
    <row r="1749" spans="1:9" ht="14.25" customHeight="1">
      <c r="A1749" s="1" t="str">
        <f t="shared" si="27"/>
        <v>SNCB/NMBS96042010m03</v>
      </c>
      <c r="B1749" s="1">
        <v>5319</v>
      </c>
      <c r="C1749" s="210">
        <v>10</v>
      </c>
      <c r="D1749" s="1">
        <v>456</v>
      </c>
      <c r="E1749" t="s">
        <v>55</v>
      </c>
      <c r="F1749">
        <v>9604</v>
      </c>
      <c r="G1749" s="139">
        <v>2010</v>
      </c>
      <c r="H1749" s="306" t="s">
        <v>146</v>
      </c>
      <c r="I1749">
        <v>456</v>
      </c>
    </row>
    <row r="1750" spans="1:9" ht="14.25" customHeight="1">
      <c r="A1750" s="1" t="str">
        <f t="shared" si="27"/>
        <v>SNCB/NMBS96042010m04</v>
      </c>
      <c r="B1750" s="1">
        <v>5319</v>
      </c>
      <c r="C1750" s="210">
        <v>9</v>
      </c>
      <c r="D1750" s="1">
        <v>472</v>
      </c>
      <c r="E1750" t="s">
        <v>55</v>
      </c>
      <c r="F1750">
        <v>9604</v>
      </c>
      <c r="G1750" s="139">
        <v>2010</v>
      </c>
      <c r="H1750" s="306" t="s">
        <v>147</v>
      </c>
      <c r="I1750">
        <v>472</v>
      </c>
    </row>
    <row r="1751" spans="1:9" ht="14.25" customHeight="1">
      <c r="A1751" s="1" t="str">
        <f t="shared" si="27"/>
        <v>SNCB/NMBS96042010m05</v>
      </c>
      <c r="B1751" s="1">
        <v>5319</v>
      </c>
      <c r="C1751" s="210">
        <v>8</v>
      </c>
      <c r="D1751" s="1">
        <v>424</v>
      </c>
      <c r="E1751" t="s">
        <v>55</v>
      </c>
      <c r="F1751">
        <v>9604</v>
      </c>
      <c r="G1751" s="139">
        <v>2010</v>
      </c>
      <c r="H1751" s="306" t="s">
        <v>148</v>
      </c>
      <c r="I1751">
        <v>424</v>
      </c>
    </row>
    <row r="1752" spans="1:9" ht="14.25" customHeight="1">
      <c r="A1752" s="1" t="str">
        <f t="shared" si="27"/>
        <v>SNCB/NMBS96042010m06</v>
      </c>
      <c r="B1752" s="1">
        <v>5319</v>
      </c>
      <c r="C1752" s="210">
        <v>7</v>
      </c>
      <c r="D1752" s="1">
        <v>499</v>
      </c>
      <c r="E1752" t="s">
        <v>55</v>
      </c>
      <c r="F1752">
        <v>9604</v>
      </c>
      <c r="G1752" s="139">
        <v>2010</v>
      </c>
      <c r="H1752" s="306" t="s">
        <v>149</v>
      </c>
      <c r="I1752">
        <v>499</v>
      </c>
    </row>
    <row r="1753" spans="1:9" ht="14.25" customHeight="1">
      <c r="A1753" s="1" t="str">
        <f t="shared" si="27"/>
        <v>SNCB/NMBS96042010m07</v>
      </c>
      <c r="B1753" s="1">
        <v>5319</v>
      </c>
      <c r="C1753" s="210">
        <v>6</v>
      </c>
      <c r="D1753" s="1">
        <v>512</v>
      </c>
      <c r="E1753" t="s">
        <v>55</v>
      </c>
      <c r="F1753">
        <v>9604</v>
      </c>
      <c r="G1753" s="139">
        <v>2010</v>
      </c>
      <c r="H1753" s="306" t="s">
        <v>150</v>
      </c>
      <c r="I1753">
        <v>512</v>
      </c>
    </row>
    <row r="1754" spans="1:9" ht="14.25" customHeight="1">
      <c r="A1754" s="1" t="str">
        <f t="shared" si="27"/>
        <v>SNCB/NMBS96042010m08</v>
      </c>
      <c r="B1754" s="1">
        <v>5319</v>
      </c>
      <c r="C1754" s="210">
        <v>5</v>
      </c>
      <c r="D1754" s="1">
        <v>494</v>
      </c>
      <c r="E1754" t="s">
        <v>55</v>
      </c>
      <c r="F1754">
        <v>9604</v>
      </c>
      <c r="G1754" s="139">
        <v>2010</v>
      </c>
      <c r="H1754" s="306" t="s">
        <v>151</v>
      </c>
      <c r="I1754">
        <v>494</v>
      </c>
    </row>
    <row r="1755" spans="1:9" ht="14.25" customHeight="1">
      <c r="A1755" s="1" t="str">
        <f t="shared" si="27"/>
        <v>SNCB/NMBS96042010m09</v>
      </c>
      <c r="B1755" s="1">
        <v>5319</v>
      </c>
      <c r="C1755" s="210">
        <v>4</v>
      </c>
      <c r="D1755" s="1">
        <v>511</v>
      </c>
      <c r="E1755" t="s">
        <v>55</v>
      </c>
      <c r="F1755">
        <v>9604</v>
      </c>
      <c r="G1755" s="139">
        <v>2010</v>
      </c>
      <c r="H1755" s="306" t="s">
        <v>152</v>
      </c>
      <c r="I1755">
        <v>511</v>
      </c>
    </row>
    <row r="1756" spans="1:9" ht="14.25" customHeight="1">
      <c r="A1756" s="1" t="str">
        <f t="shared" si="27"/>
        <v>SNCB/NMBS96042010m10</v>
      </c>
      <c r="B1756" s="1">
        <v>5319</v>
      </c>
      <c r="C1756" s="210">
        <v>3</v>
      </c>
      <c r="D1756" s="1">
        <v>549</v>
      </c>
      <c r="E1756" t="s">
        <v>55</v>
      </c>
      <c r="F1756">
        <v>9604</v>
      </c>
      <c r="G1756" s="139">
        <v>2010</v>
      </c>
      <c r="H1756" s="306" t="s">
        <v>153</v>
      </c>
      <c r="I1756">
        <v>549</v>
      </c>
    </row>
    <row r="1757" spans="1:9" ht="14.25" customHeight="1">
      <c r="A1757" s="1" t="str">
        <f t="shared" si="27"/>
        <v>SNCB/NMBS96042010m11</v>
      </c>
      <c r="B1757" s="1">
        <v>5319</v>
      </c>
      <c r="C1757" s="210">
        <v>2</v>
      </c>
      <c r="D1757" s="1">
        <v>476</v>
      </c>
      <c r="E1757" t="s">
        <v>55</v>
      </c>
      <c r="F1757">
        <v>9604</v>
      </c>
      <c r="G1757" s="139">
        <v>2010</v>
      </c>
      <c r="H1757" s="306" t="s">
        <v>154</v>
      </c>
      <c r="I1757">
        <v>476</v>
      </c>
    </row>
    <row r="1758" spans="1:9" ht="14.25" customHeight="1">
      <c r="A1758" s="1" t="str">
        <f t="shared" si="27"/>
        <v>SNCB/NMBS96042010m12</v>
      </c>
      <c r="B1758" s="1">
        <v>5319</v>
      </c>
      <c r="C1758" s="210">
        <v>1</v>
      </c>
      <c r="D1758" s="1">
        <v>459</v>
      </c>
      <c r="E1758" t="s">
        <v>55</v>
      </c>
      <c r="F1758">
        <v>9604</v>
      </c>
      <c r="G1758" s="139">
        <v>2010</v>
      </c>
      <c r="H1758" s="306" t="s">
        <v>155</v>
      </c>
      <c r="I1758">
        <v>459</v>
      </c>
    </row>
    <row r="1759" spans="1:9" ht="14.25" customHeight="1">
      <c r="A1759" s="1" t="str">
        <f t="shared" si="27"/>
        <v>SNCB/NMBS96052010m01</v>
      </c>
      <c r="B1759" s="1">
        <v>21221</v>
      </c>
      <c r="C1759" s="210">
        <v>11</v>
      </c>
      <c r="D1759" s="1" t="s">
        <v>8</v>
      </c>
      <c r="E1759" t="s">
        <v>55</v>
      </c>
      <c r="F1759">
        <v>9605</v>
      </c>
      <c r="G1759" s="139">
        <v>2010</v>
      </c>
      <c r="H1759" s="306" t="s">
        <v>144</v>
      </c>
      <c r="I1759">
        <v>-1</v>
      </c>
    </row>
    <row r="1760" spans="1:9" ht="14.25" customHeight="1">
      <c r="A1760" s="1" t="str">
        <f t="shared" si="27"/>
        <v>SNCB/NMBS96052010m02</v>
      </c>
      <c r="B1760" s="1">
        <v>21221</v>
      </c>
      <c r="C1760" s="210">
        <v>11</v>
      </c>
      <c r="D1760" s="1">
        <v>1914</v>
      </c>
      <c r="E1760" t="s">
        <v>55</v>
      </c>
      <c r="F1760">
        <v>9605</v>
      </c>
      <c r="G1760" s="139">
        <v>2010</v>
      </c>
      <c r="H1760" s="306" t="s">
        <v>145</v>
      </c>
      <c r="I1760">
        <v>1914</v>
      </c>
    </row>
    <row r="1761" spans="1:9" ht="14.25" customHeight="1">
      <c r="A1761" s="1" t="str">
        <f t="shared" si="27"/>
        <v>SNCB/NMBS96052010m03</v>
      </c>
      <c r="B1761" s="1">
        <v>21221</v>
      </c>
      <c r="C1761" s="210">
        <v>10</v>
      </c>
      <c r="D1761" s="1">
        <v>1824</v>
      </c>
      <c r="E1761" t="s">
        <v>55</v>
      </c>
      <c r="F1761">
        <v>9605</v>
      </c>
      <c r="G1761" s="139">
        <v>2010</v>
      </c>
      <c r="H1761" s="306" t="s">
        <v>146</v>
      </c>
      <c r="I1761">
        <v>1824</v>
      </c>
    </row>
    <row r="1762" spans="1:9" ht="14.25" customHeight="1">
      <c r="A1762" s="1" t="str">
        <f t="shared" si="27"/>
        <v>SNCB/NMBS96052010m04</v>
      </c>
      <c r="B1762" s="1">
        <v>21221</v>
      </c>
      <c r="C1762" s="210">
        <v>9</v>
      </c>
      <c r="D1762" s="1">
        <v>1848</v>
      </c>
      <c r="E1762" t="s">
        <v>55</v>
      </c>
      <c r="F1762">
        <v>9605</v>
      </c>
      <c r="G1762" s="139">
        <v>2010</v>
      </c>
      <c r="H1762" s="306" t="s">
        <v>147</v>
      </c>
      <c r="I1762">
        <v>1848</v>
      </c>
    </row>
    <row r="1763" spans="1:9" ht="14.25" customHeight="1">
      <c r="A1763" s="1" t="str">
        <f t="shared" si="27"/>
        <v>SNCB/NMBS96052010m05</v>
      </c>
      <c r="B1763" s="1">
        <v>21221</v>
      </c>
      <c r="C1763" s="210">
        <v>8</v>
      </c>
      <c r="D1763" s="1">
        <v>1658</v>
      </c>
      <c r="E1763" t="s">
        <v>55</v>
      </c>
      <c r="F1763">
        <v>9605</v>
      </c>
      <c r="G1763" s="139">
        <v>2010</v>
      </c>
      <c r="H1763" s="306" t="s">
        <v>148</v>
      </c>
      <c r="I1763">
        <v>1658</v>
      </c>
    </row>
    <row r="1764" spans="1:9" ht="14.25" customHeight="1">
      <c r="A1764" s="1" t="str">
        <f t="shared" si="27"/>
        <v>SNCB/NMBS96052010m06</v>
      </c>
      <c r="B1764" s="1">
        <v>21221</v>
      </c>
      <c r="C1764" s="210">
        <v>7</v>
      </c>
      <c r="D1764" s="1">
        <v>1966</v>
      </c>
      <c r="E1764" t="s">
        <v>55</v>
      </c>
      <c r="F1764">
        <v>9605</v>
      </c>
      <c r="G1764" s="139">
        <v>2010</v>
      </c>
      <c r="H1764" s="306" t="s">
        <v>149</v>
      </c>
      <c r="I1764">
        <v>1966</v>
      </c>
    </row>
    <row r="1765" spans="1:9" ht="14.25" customHeight="1">
      <c r="A1765" s="1" t="str">
        <f t="shared" si="27"/>
        <v>SNCB/NMBS96052010m07</v>
      </c>
      <c r="B1765" s="1">
        <v>21221</v>
      </c>
      <c r="C1765" s="210">
        <v>6</v>
      </c>
      <c r="D1765" s="1">
        <v>2014</v>
      </c>
      <c r="E1765" t="s">
        <v>55</v>
      </c>
      <c r="F1765">
        <v>9605</v>
      </c>
      <c r="G1765" s="139">
        <v>2010</v>
      </c>
      <c r="H1765" s="306" t="s">
        <v>150</v>
      </c>
      <c r="I1765">
        <v>2014</v>
      </c>
    </row>
    <row r="1766" spans="1:9" ht="14.25" customHeight="1">
      <c r="A1766" s="1" t="str">
        <f t="shared" si="27"/>
        <v>SNCB/NMBS96052010m08</v>
      </c>
      <c r="B1766" s="1">
        <v>21221</v>
      </c>
      <c r="C1766" s="210">
        <v>5</v>
      </c>
      <c r="D1766" s="1">
        <v>1985</v>
      </c>
      <c r="E1766" t="s">
        <v>55</v>
      </c>
      <c r="F1766">
        <v>9605</v>
      </c>
      <c r="G1766" s="139">
        <v>2010</v>
      </c>
      <c r="H1766" s="306" t="s">
        <v>151</v>
      </c>
      <c r="I1766">
        <v>1985</v>
      </c>
    </row>
    <row r="1767" spans="1:9" ht="14.25" customHeight="1">
      <c r="A1767" s="1" t="str">
        <f t="shared" si="27"/>
        <v>SNCB/NMBS96052010m09</v>
      </c>
      <c r="B1767" s="1">
        <v>21221</v>
      </c>
      <c r="C1767" s="210">
        <v>4</v>
      </c>
      <c r="D1767" s="1">
        <v>2040</v>
      </c>
      <c r="E1767" t="s">
        <v>55</v>
      </c>
      <c r="F1767">
        <v>9605</v>
      </c>
      <c r="G1767" s="139">
        <v>2010</v>
      </c>
      <c r="H1767" s="306" t="s">
        <v>152</v>
      </c>
      <c r="I1767">
        <v>2040</v>
      </c>
    </row>
    <row r="1768" spans="1:9" ht="14.25" customHeight="1">
      <c r="A1768" s="1" t="str">
        <f t="shared" si="27"/>
        <v>SNCB/NMBS96052010m10</v>
      </c>
      <c r="B1768" s="1">
        <v>21221</v>
      </c>
      <c r="C1768" s="210">
        <v>3</v>
      </c>
      <c r="D1768" s="1">
        <v>2230</v>
      </c>
      <c r="E1768" t="s">
        <v>55</v>
      </c>
      <c r="F1768">
        <v>9605</v>
      </c>
      <c r="G1768" s="139">
        <v>2010</v>
      </c>
      <c r="H1768" s="306" t="s">
        <v>153</v>
      </c>
      <c r="I1768">
        <v>2230</v>
      </c>
    </row>
    <row r="1769" spans="1:9" ht="14.25" customHeight="1">
      <c r="A1769" s="1" t="str">
        <f t="shared" si="27"/>
        <v>SNCB/NMBS96052010m11</v>
      </c>
      <c r="B1769" s="1">
        <v>21221</v>
      </c>
      <c r="C1769" s="210">
        <v>2</v>
      </c>
      <c r="D1769" s="1">
        <v>1894</v>
      </c>
      <c r="E1769" t="s">
        <v>55</v>
      </c>
      <c r="F1769">
        <v>9605</v>
      </c>
      <c r="G1769" s="139">
        <v>2010</v>
      </c>
      <c r="H1769" s="306" t="s">
        <v>154</v>
      </c>
      <c r="I1769">
        <v>1894</v>
      </c>
    </row>
    <row r="1770" spans="1:9" ht="14.25" customHeight="1">
      <c r="A1770" s="1" t="str">
        <f t="shared" si="27"/>
        <v>SNCB/NMBS96052010m12</v>
      </c>
      <c r="B1770" s="1">
        <v>21221</v>
      </c>
      <c r="C1770" s="210">
        <v>1</v>
      </c>
      <c r="D1770" s="1">
        <v>1848</v>
      </c>
      <c r="E1770" t="s">
        <v>55</v>
      </c>
      <c r="F1770">
        <v>9605</v>
      </c>
      <c r="G1770" s="139">
        <v>2010</v>
      </c>
      <c r="H1770" s="306" t="s">
        <v>155</v>
      </c>
      <c r="I1770">
        <v>1848</v>
      </c>
    </row>
    <row r="1771" spans="1:9" ht="14.25" customHeight="1">
      <c r="A1771" s="1" t="str">
        <f t="shared" si="27"/>
        <v>SNCB/NMBS96062010m01</v>
      </c>
      <c r="B1771" s="1">
        <v>3672.7</v>
      </c>
      <c r="C1771" s="210">
        <v>11</v>
      </c>
      <c r="D1771" s="1" t="s">
        <v>8</v>
      </c>
      <c r="E1771" t="s">
        <v>55</v>
      </c>
      <c r="F1771">
        <v>9606</v>
      </c>
      <c r="G1771" s="139">
        <v>2010</v>
      </c>
      <c r="H1771" s="306" t="s">
        <v>144</v>
      </c>
      <c r="I1771">
        <v>-1</v>
      </c>
    </row>
    <row r="1772" spans="1:9" ht="14.25" customHeight="1">
      <c r="A1772" s="1" t="str">
        <f t="shared" si="27"/>
        <v>SNCB/NMBS96062010m02</v>
      </c>
      <c r="B1772" s="1">
        <v>3672.7</v>
      </c>
      <c r="C1772" s="210">
        <v>11</v>
      </c>
      <c r="D1772" s="1">
        <v>324.3</v>
      </c>
      <c r="E1772" t="s">
        <v>55</v>
      </c>
      <c r="F1772">
        <v>9606</v>
      </c>
      <c r="G1772" s="139">
        <v>2010</v>
      </c>
      <c r="H1772" s="306" t="s">
        <v>145</v>
      </c>
      <c r="I1772">
        <v>324.3</v>
      </c>
    </row>
    <row r="1773" spans="1:9" ht="14.25" customHeight="1">
      <c r="A1773" s="1" t="str">
        <f t="shared" si="27"/>
        <v>SNCB/NMBS96062010m03</v>
      </c>
      <c r="B1773" s="1">
        <v>3672.7</v>
      </c>
      <c r="C1773" s="210">
        <v>10</v>
      </c>
      <c r="D1773" s="1">
        <v>313.10000000000002</v>
      </c>
      <c r="E1773" t="s">
        <v>55</v>
      </c>
      <c r="F1773">
        <v>9606</v>
      </c>
      <c r="G1773" s="139">
        <v>2010</v>
      </c>
      <c r="H1773" s="306" t="s">
        <v>146</v>
      </c>
      <c r="I1773">
        <v>313.10000000000002</v>
      </c>
    </row>
    <row r="1774" spans="1:9" ht="14.25" customHeight="1">
      <c r="A1774" s="1" t="str">
        <f t="shared" si="27"/>
        <v>SNCB/NMBS96062010m04</v>
      </c>
      <c r="B1774" s="1">
        <v>3672.7</v>
      </c>
      <c r="C1774" s="210">
        <v>9</v>
      </c>
      <c r="D1774" s="1">
        <v>320.39999999999998</v>
      </c>
      <c r="E1774" t="s">
        <v>55</v>
      </c>
      <c r="F1774">
        <v>9606</v>
      </c>
      <c r="G1774" s="139">
        <v>2010</v>
      </c>
      <c r="H1774" s="306" t="s">
        <v>147</v>
      </c>
      <c r="I1774">
        <v>320.39999999999998</v>
      </c>
    </row>
    <row r="1775" spans="1:9" ht="14.25" customHeight="1">
      <c r="A1775" s="1" t="str">
        <f t="shared" si="27"/>
        <v>SNCB/NMBS96062010m05</v>
      </c>
      <c r="B1775" s="1">
        <v>3672.7</v>
      </c>
      <c r="C1775" s="210">
        <v>8</v>
      </c>
      <c r="D1775" s="1">
        <v>292.3</v>
      </c>
      <c r="E1775" t="s">
        <v>55</v>
      </c>
      <c r="F1775">
        <v>9606</v>
      </c>
      <c r="G1775" s="139">
        <v>2010</v>
      </c>
      <c r="H1775" s="306" t="s">
        <v>148</v>
      </c>
      <c r="I1775">
        <v>292.3</v>
      </c>
    </row>
    <row r="1776" spans="1:9" ht="14.25" customHeight="1">
      <c r="A1776" s="1" t="str">
        <f t="shared" si="27"/>
        <v>SNCB/NMBS96062010m06</v>
      </c>
      <c r="B1776" s="1">
        <v>3672.7</v>
      </c>
      <c r="C1776" s="210">
        <v>7</v>
      </c>
      <c r="D1776" s="1">
        <v>349.8</v>
      </c>
      <c r="E1776" t="s">
        <v>55</v>
      </c>
      <c r="F1776">
        <v>9606</v>
      </c>
      <c r="G1776" s="139">
        <v>2010</v>
      </c>
      <c r="H1776" s="306" t="s">
        <v>149</v>
      </c>
      <c r="I1776">
        <v>349.8</v>
      </c>
    </row>
    <row r="1777" spans="1:9" ht="14.25" customHeight="1">
      <c r="A1777" s="1" t="str">
        <f t="shared" si="27"/>
        <v>SNCB/NMBS96062010m07</v>
      </c>
      <c r="B1777" s="1">
        <v>3672.7</v>
      </c>
      <c r="C1777" s="210">
        <v>6</v>
      </c>
      <c r="D1777" s="1">
        <v>352.8</v>
      </c>
      <c r="E1777" t="s">
        <v>55</v>
      </c>
      <c r="F1777">
        <v>9606</v>
      </c>
      <c r="G1777" s="139">
        <v>2010</v>
      </c>
      <c r="H1777" s="306" t="s">
        <v>150</v>
      </c>
      <c r="I1777">
        <v>352.8</v>
      </c>
    </row>
    <row r="1778" spans="1:9" ht="14.25" customHeight="1">
      <c r="A1778" s="1" t="str">
        <f t="shared" si="27"/>
        <v>SNCB/NMBS96062010m08</v>
      </c>
      <c r="B1778" s="1">
        <v>3672.7</v>
      </c>
      <c r="C1778" s="210">
        <v>5</v>
      </c>
      <c r="D1778" s="1">
        <v>348</v>
      </c>
      <c r="E1778" t="s">
        <v>55</v>
      </c>
      <c r="F1778">
        <v>9606</v>
      </c>
      <c r="G1778" s="139">
        <v>2010</v>
      </c>
      <c r="H1778" s="306" t="s">
        <v>151</v>
      </c>
      <c r="I1778">
        <v>348</v>
      </c>
    </row>
    <row r="1779" spans="1:9" ht="14.25" customHeight="1">
      <c r="A1779" s="1" t="str">
        <f t="shared" si="27"/>
        <v>SNCB/NMBS96062010m09</v>
      </c>
      <c r="B1779" s="1">
        <v>3672.7</v>
      </c>
      <c r="C1779" s="210">
        <v>4</v>
      </c>
      <c r="D1779" s="1">
        <v>356</v>
      </c>
      <c r="E1779" t="s">
        <v>55</v>
      </c>
      <c r="F1779">
        <v>9606</v>
      </c>
      <c r="G1779" s="139">
        <v>2010</v>
      </c>
      <c r="H1779" s="306" t="s">
        <v>152</v>
      </c>
      <c r="I1779">
        <v>356</v>
      </c>
    </row>
    <row r="1780" spans="1:9" ht="14.25" customHeight="1">
      <c r="A1780" s="1" t="str">
        <f t="shared" si="27"/>
        <v>SNCB/NMBS96062010m10</v>
      </c>
      <c r="B1780" s="1">
        <v>3672.7</v>
      </c>
      <c r="C1780" s="210">
        <v>3</v>
      </c>
      <c r="D1780" s="1">
        <v>381</v>
      </c>
      <c r="E1780" t="s">
        <v>55</v>
      </c>
      <c r="F1780">
        <v>9606</v>
      </c>
      <c r="G1780" s="139">
        <v>2010</v>
      </c>
      <c r="H1780" s="306" t="s">
        <v>153</v>
      </c>
      <c r="I1780">
        <v>381</v>
      </c>
    </row>
    <row r="1781" spans="1:9" ht="14.25" customHeight="1">
      <c r="A1781" s="1" t="str">
        <f t="shared" si="27"/>
        <v>SNCB/NMBS96062010m11</v>
      </c>
      <c r="B1781" s="1">
        <v>3672.7</v>
      </c>
      <c r="C1781" s="210">
        <v>2</v>
      </c>
      <c r="D1781" s="1">
        <v>323</v>
      </c>
      <c r="E1781" t="s">
        <v>55</v>
      </c>
      <c r="F1781">
        <v>9606</v>
      </c>
      <c r="G1781" s="139">
        <v>2010</v>
      </c>
      <c r="H1781" s="306" t="s">
        <v>154</v>
      </c>
      <c r="I1781">
        <v>323</v>
      </c>
    </row>
    <row r="1782" spans="1:9" ht="14.25" customHeight="1">
      <c r="A1782" s="1" t="str">
        <f t="shared" si="27"/>
        <v>SNCB/NMBS96062010m12</v>
      </c>
      <c r="B1782" s="1">
        <v>3672.7</v>
      </c>
      <c r="C1782" s="210">
        <v>1</v>
      </c>
      <c r="D1782" s="1">
        <v>312</v>
      </c>
      <c r="E1782" t="s">
        <v>55</v>
      </c>
      <c r="F1782">
        <v>9606</v>
      </c>
      <c r="G1782" s="139">
        <v>2010</v>
      </c>
      <c r="H1782" s="306" t="s">
        <v>155</v>
      </c>
      <c r="I1782">
        <v>312</v>
      </c>
    </row>
    <row r="1783" spans="1:9" ht="14.25" customHeight="1">
      <c r="A1783" s="1" t="str">
        <f t="shared" si="27"/>
        <v>SNCC96012010m01</v>
      </c>
      <c r="B1783" s="1">
        <v>66.438999999999993</v>
      </c>
      <c r="C1783" s="210">
        <v>12</v>
      </c>
      <c r="D1783" s="1">
        <v>4.6870000000000003</v>
      </c>
      <c r="E1783" t="s">
        <v>39</v>
      </c>
      <c r="F1783">
        <v>9601</v>
      </c>
      <c r="G1783" s="139">
        <v>2010</v>
      </c>
      <c r="H1783" s="306" t="s">
        <v>144</v>
      </c>
      <c r="I1783">
        <v>4.6870000000000003</v>
      </c>
    </row>
    <row r="1784" spans="1:9" ht="14.25" customHeight="1">
      <c r="A1784" s="1" t="str">
        <f t="shared" si="27"/>
        <v>SNCC96012010m02</v>
      </c>
      <c r="B1784" s="1">
        <v>66.438999999999993</v>
      </c>
      <c r="C1784" s="210">
        <v>11</v>
      </c>
      <c r="D1784" s="1">
        <v>4.7640000000000002</v>
      </c>
      <c r="E1784" t="s">
        <v>39</v>
      </c>
      <c r="F1784">
        <v>9601</v>
      </c>
      <c r="G1784" s="139">
        <v>2010</v>
      </c>
      <c r="H1784" s="306" t="s">
        <v>145</v>
      </c>
      <c r="I1784">
        <v>4.7640000000000002</v>
      </c>
    </row>
    <row r="1785" spans="1:9" ht="14.25" customHeight="1">
      <c r="A1785" s="1" t="str">
        <f t="shared" si="27"/>
        <v>SNCC96012010m03</v>
      </c>
      <c r="B1785" s="1">
        <v>66.438999999999993</v>
      </c>
      <c r="C1785" s="210">
        <v>10</v>
      </c>
      <c r="D1785" s="1">
        <v>4.8860000000000001</v>
      </c>
      <c r="E1785" t="s">
        <v>39</v>
      </c>
      <c r="F1785">
        <v>9601</v>
      </c>
      <c r="G1785" s="139">
        <v>2010</v>
      </c>
      <c r="H1785" s="306" t="s">
        <v>146</v>
      </c>
      <c r="I1785">
        <v>4.8860000000000001</v>
      </c>
    </row>
    <row r="1786" spans="1:9" ht="14.25" customHeight="1">
      <c r="A1786" s="1" t="str">
        <f t="shared" si="27"/>
        <v>SNCC96012010m04</v>
      </c>
      <c r="B1786" s="1">
        <v>66.438999999999993</v>
      </c>
      <c r="C1786" s="210">
        <v>9</v>
      </c>
      <c r="D1786" s="1">
        <v>5.9290000000000003</v>
      </c>
      <c r="E1786" t="s">
        <v>39</v>
      </c>
      <c r="F1786">
        <v>9601</v>
      </c>
      <c r="G1786" s="139">
        <v>2010</v>
      </c>
      <c r="H1786" s="306" t="s">
        <v>147</v>
      </c>
      <c r="I1786">
        <v>5.9290000000000003</v>
      </c>
    </row>
    <row r="1787" spans="1:9" ht="14.25" customHeight="1">
      <c r="A1787" s="1" t="str">
        <f t="shared" si="27"/>
        <v>SNCC96012010m05</v>
      </c>
      <c r="B1787" s="1">
        <v>66.438999999999993</v>
      </c>
      <c r="C1787" s="210">
        <v>8</v>
      </c>
      <c r="D1787" s="1">
        <v>6.5720000000000001</v>
      </c>
      <c r="E1787" t="s">
        <v>39</v>
      </c>
      <c r="F1787">
        <v>9601</v>
      </c>
      <c r="G1787" s="139">
        <v>2010</v>
      </c>
      <c r="H1787" s="306" t="s">
        <v>148</v>
      </c>
      <c r="I1787">
        <v>6.5720000000000001</v>
      </c>
    </row>
    <row r="1788" spans="1:9" ht="14.25" customHeight="1">
      <c r="A1788" s="1" t="str">
        <f t="shared" si="27"/>
        <v>SNCC96012010m06</v>
      </c>
      <c r="B1788" s="1">
        <v>66.438999999999993</v>
      </c>
      <c r="C1788" s="210">
        <v>7</v>
      </c>
      <c r="D1788" s="1">
        <v>6.8490000000000002</v>
      </c>
      <c r="E1788" t="s">
        <v>39</v>
      </c>
      <c r="F1788">
        <v>9601</v>
      </c>
      <c r="G1788" s="139">
        <v>2010</v>
      </c>
      <c r="H1788" s="306" t="s">
        <v>149</v>
      </c>
      <c r="I1788">
        <v>6.8490000000000002</v>
      </c>
    </row>
    <row r="1789" spans="1:9" ht="14.25" customHeight="1">
      <c r="A1789" s="1" t="str">
        <f t="shared" si="27"/>
        <v>SNCC96012010m07</v>
      </c>
      <c r="B1789" s="1">
        <v>66.438999999999993</v>
      </c>
      <c r="C1789" s="210">
        <v>6</v>
      </c>
      <c r="D1789" s="1">
        <v>5.33</v>
      </c>
      <c r="E1789" t="s">
        <v>39</v>
      </c>
      <c r="F1789">
        <v>9601</v>
      </c>
      <c r="G1789" s="139">
        <v>2010</v>
      </c>
      <c r="H1789" s="306" t="s">
        <v>150</v>
      </c>
      <c r="I1789">
        <v>5.33</v>
      </c>
    </row>
    <row r="1790" spans="1:9" ht="14.25" customHeight="1">
      <c r="A1790" s="1" t="str">
        <f t="shared" si="27"/>
        <v>SNCC96012010m08</v>
      </c>
      <c r="B1790" s="1">
        <v>66.438999999999993</v>
      </c>
      <c r="C1790" s="210">
        <v>5</v>
      </c>
      <c r="D1790" s="1">
        <v>5.2539999999999996</v>
      </c>
      <c r="E1790" t="s">
        <v>39</v>
      </c>
      <c r="F1790">
        <v>9601</v>
      </c>
      <c r="G1790" s="139">
        <v>2010</v>
      </c>
      <c r="H1790" s="306" t="s">
        <v>151</v>
      </c>
      <c r="I1790">
        <v>5.2539999999999996</v>
      </c>
    </row>
    <row r="1791" spans="1:9" ht="14.25" customHeight="1">
      <c r="A1791" s="1" t="str">
        <f t="shared" si="27"/>
        <v>SNCC96012010m09</v>
      </c>
      <c r="B1791" s="1">
        <v>66.438999999999993</v>
      </c>
      <c r="C1791" s="210">
        <v>4</v>
      </c>
      <c r="D1791" s="1">
        <v>6.9130000000000003</v>
      </c>
      <c r="E1791" t="s">
        <v>39</v>
      </c>
      <c r="F1791">
        <v>9601</v>
      </c>
      <c r="G1791" s="139">
        <v>2010</v>
      </c>
      <c r="H1791" s="306" t="s">
        <v>152</v>
      </c>
      <c r="I1791">
        <v>6.9130000000000003</v>
      </c>
    </row>
    <row r="1792" spans="1:9" ht="14.25" customHeight="1">
      <c r="A1792" s="1" t="str">
        <f t="shared" si="27"/>
        <v>SNCC96012010m10</v>
      </c>
      <c r="B1792" s="1">
        <v>66.438999999999993</v>
      </c>
      <c r="C1792" s="210">
        <v>3</v>
      </c>
      <c r="D1792" s="1">
        <v>4.47</v>
      </c>
      <c r="E1792" t="s">
        <v>39</v>
      </c>
      <c r="F1792">
        <v>9601</v>
      </c>
      <c r="G1792" s="139">
        <v>2010</v>
      </c>
      <c r="H1792" s="306" t="s">
        <v>153</v>
      </c>
      <c r="I1792">
        <v>4.47</v>
      </c>
    </row>
    <row r="1793" spans="1:9" ht="14.25" customHeight="1">
      <c r="A1793" s="1" t="str">
        <f t="shared" si="27"/>
        <v>SNCC96012010m11</v>
      </c>
      <c r="B1793" s="1">
        <v>66.438999999999993</v>
      </c>
      <c r="C1793" s="210">
        <v>2</v>
      </c>
      <c r="D1793" s="1">
        <v>5.9020000000000001</v>
      </c>
      <c r="E1793" t="s">
        <v>39</v>
      </c>
      <c r="F1793">
        <v>9601</v>
      </c>
      <c r="G1793" s="139">
        <v>2010</v>
      </c>
      <c r="H1793" s="306" t="s">
        <v>154</v>
      </c>
      <c r="I1793">
        <v>5.9020000000000001</v>
      </c>
    </row>
    <row r="1794" spans="1:9" ht="14.25" customHeight="1">
      <c r="A1794" s="1" t="str">
        <f t="shared" si="27"/>
        <v>SNCC96012010m12</v>
      </c>
      <c r="B1794" s="1">
        <v>66.438999999999993</v>
      </c>
      <c r="C1794" s="210">
        <v>1</v>
      </c>
      <c r="D1794" s="1">
        <v>4.883</v>
      </c>
      <c r="E1794" t="s">
        <v>39</v>
      </c>
      <c r="F1794">
        <v>9601</v>
      </c>
      <c r="G1794" s="139">
        <v>2010</v>
      </c>
      <c r="H1794" s="306" t="s">
        <v>155</v>
      </c>
      <c r="I1794">
        <v>4.883</v>
      </c>
    </row>
    <row r="1795" spans="1:9" ht="14.25" customHeight="1">
      <c r="A1795" s="1" t="str">
        <f t="shared" si="27"/>
        <v>SNCC96022010m01</v>
      </c>
      <c r="B1795" s="1">
        <v>36.684159999999999</v>
      </c>
      <c r="C1795" s="210">
        <v>12</v>
      </c>
      <c r="D1795" s="1">
        <v>2.5782219999999998</v>
      </c>
      <c r="E1795" t="s">
        <v>39</v>
      </c>
      <c r="F1795">
        <v>9602</v>
      </c>
      <c r="G1795" s="139">
        <v>2010</v>
      </c>
      <c r="H1795" s="306" t="s">
        <v>144</v>
      </c>
      <c r="I1795">
        <v>2.5782219999999998</v>
      </c>
    </row>
    <row r="1796" spans="1:9" ht="14.25" customHeight="1">
      <c r="A1796" s="1" t="str">
        <f t="shared" si="27"/>
        <v>SNCC96022010m02</v>
      </c>
      <c r="B1796" s="1">
        <v>36.684159999999999</v>
      </c>
      <c r="C1796" s="210">
        <v>11</v>
      </c>
      <c r="D1796" s="1">
        <v>2.5054859999999999</v>
      </c>
      <c r="E1796" t="s">
        <v>39</v>
      </c>
      <c r="F1796">
        <v>9602</v>
      </c>
      <c r="G1796" s="139">
        <v>2010</v>
      </c>
      <c r="H1796" s="306" t="s">
        <v>145</v>
      </c>
      <c r="I1796">
        <v>2.5054859999999999</v>
      </c>
    </row>
    <row r="1797" spans="1:9" ht="14.25" customHeight="1">
      <c r="A1797" s="1" t="str">
        <f t="shared" si="27"/>
        <v>SNCC96022010m03</v>
      </c>
      <c r="B1797" s="1">
        <v>36.684159999999999</v>
      </c>
      <c r="C1797" s="210">
        <v>10</v>
      </c>
      <c r="D1797" s="1">
        <v>2.6664979999999998</v>
      </c>
      <c r="E1797" t="s">
        <v>39</v>
      </c>
      <c r="F1797">
        <v>9602</v>
      </c>
      <c r="G1797" s="139">
        <v>2010</v>
      </c>
      <c r="H1797" s="306" t="s">
        <v>146</v>
      </c>
      <c r="I1797">
        <v>2.6664979999999998</v>
      </c>
    </row>
    <row r="1798" spans="1:9" ht="14.25" customHeight="1">
      <c r="A1798" s="1" t="str">
        <f t="shared" si="27"/>
        <v>SNCC96022010m04</v>
      </c>
      <c r="B1798" s="1">
        <v>36.684159999999999</v>
      </c>
      <c r="C1798" s="210">
        <v>9</v>
      </c>
      <c r="D1798" s="1">
        <v>3.44625</v>
      </c>
      <c r="E1798" t="s">
        <v>39</v>
      </c>
      <c r="F1798">
        <v>9602</v>
      </c>
      <c r="G1798" s="139">
        <v>2010</v>
      </c>
      <c r="H1798" s="306" t="s">
        <v>147</v>
      </c>
      <c r="I1798">
        <v>3.44625</v>
      </c>
    </row>
    <row r="1799" spans="1:9" ht="14.25" customHeight="1">
      <c r="A1799" s="1" t="str">
        <f t="shared" si="27"/>
        <v>SNCC96022010m05</v>
      </c>
      <c r="B1799" s="1">
        <v>36.684159999999999</v>
      </c>
      <c r="C1799" s="210">
        <v>8</v>
      </c>
      <c r="D1799" s="1">
        <v>3.281536</v>
      </c>
      <c r="E1799" t="s">
        <v>39</v>
      </c>
      <c r="F1799">
        <v>9602</v>
      </c>
      <c r="G1799" s="139">
        <v>2010</v>
      </c>
      <c r="H1799" s="306" t="s">
        <v>148</v>
      </c>
      <c r="I1799">
        <v>3.281536</v>
      </c>
    </row>
    <row r="1800" spans="1:9" ht="14.25" customHeight="1">
      <c r="A1800" s="1" t="str">
        <f t="shared" ref="A1800:A1863" si="28">TRIM(E1800&amp;F1800&amp;G1800&amp;H1800)</f>
        <v>SNCC96022010m06</v>
      </c>
      <c r="B1800" s="1">
        <v>36.684159999999999</v>
      </c>
      <c r="C1800" s="210">
        <v>7</v>
      </c>
      <c r="D1800" s="1">
        <v>3.7733120000000002</v>
      </c>
      <c r="E1800" t="s">
        <v>39</v>
      </c>
      <c r="F1800">
        <v>9602</v>
      </c>
      <c r="G1800" s="139">
        <v>2010</v>
      </c>
      <c r="H1800" s="306" t="s">
        <v>149</v>
      </c>
      <c r="I1800">
        <v>3.7733120000000002</v>
      </c>
    </row>
    <row r="1801" spans="1:9" ht="14.25" customHeight="1">
      <c r="A1801" s="1" t="str">
        <f t="shared" si="28"/>
        <v>SNCC96022010m07</v>
      </c>
      <c r="B1801" s="1">
        <v>36.684159999999999</v>
      </c>
      <c r="C1801" s="210">
        <v>6</v>
      </c>
      <c r="D1801" s="1">
        <v>2.8070400000000002</v>
      </c>
      <c r="E1801" t="s">
        <v>39</v>
      </c>
      <c r="F1801">
        <v>9602</v>
      </c>
      <c r="G1801" s="139">
        <v>2010</v>
      </c>
      <c r="H1801" s="306" t="s">
        <v>150</v>
      </c>
      <c r="I1801">
        <v>2.8070400000000002</v>
      </c>
    </row>
    <row r="1802" spans="1:9" ht="14.25" customHeight="1">
      <c r="A1802" s="1" t="str">
        <f t="shared" si="28"/>
        <v>SNCC96022010m08</v>
      </c>
      <c r="B1802" s="1">
        <v>36.684159999999999</v>
      </c>
      <c r="C1802" s="210">
        <v>5</v>
      </c>
      <c r="D1802" s="1">
        <v>2.9449800000000002</v>
      </c>
      <c r="E1802" t="s">
        <v>39</v>
      </c>
      <c r="F1802">
        <v>9602</v>
      </c>
      <c r="G1802" s="139">
        <v>2010</v>
      </c>
      <c r="H1802" s="306" t="s">
        <v>151</v>
      </c>
      <c r="I1802">
        <v>2.9449800000000002</v>
      </c>
    </row>
    <row r="1803" spans="1:9" ht="14.25" customHeight="1">
      <c r="A1803" s="1" t="str">
        <f t="shared" si="28"/>
        <v>SNCC96022010m09</v>
      </c>
      <c r="B1803" s="1">
        <v>36.684159999999999</v>
      </c>
      <c r="C1803" s="210">
        <v>4</v>
      </c>
      <c r="D1803" s="1">
        <v>3.5305939999999998</v>
      </c>
      <c r="E1803" t="s">
        <v>39</v>
      </c>
      <c r="F1803">
        <v>9602</v>
      </c>
      <c r="G1803" s="139">
        <v>2010</v>
      </c>
      <c r="H1803" s="306" t="s">
        <v>152</v>
      </c>
      <c r="I1803">
        <v>3.5305939999999998</v>
      </c>
    </row>
    <row r="1804" spans="1:9" ht="14.25" customHeight="1">
      <c r="A1804" s="1" t="str">
        <f t="shared" si="28"/>
        <v>SNCC96022010m10</v>
      </c>
      <c r="B1804" s="1">
        <v>36.684159999999999</v>
      </c>
      <c r="C1804" s="210">
        <v>3</v>
      </c>
      <c r="D1804" s="1">
        <v>2.5506700000000002</v>
      </c>
      <c r="E1804" t="s">
        <v>39</v>
      </c>
      <c r="F1804">
        <v>9602</v>
      </c>
      <c r="G1804" s="139">
        <v>2010</v>
      </c>
      <c r="H1804" s="306" t="s">
        <v>153</v>
      </c>
      <c r="I1804">
        <v>2.5506700000000002</v>
      </c>
    </row>
    <row r="1805" spans="1:9" ht="14.25" customHeight="1">
      <c r="A1805" s="1" t="str">
        <f t="shared" si="28"/>
        <v>SNCC96022010m11</v>
      </c>
      <c r="B1805" s="1">
        <v>36.684159999999999</v>
      </c>
      <c r="C1805" s="210">
        <v>2</v>
      </c>
      <c r="D1805" s="1">
        <v>3.4053140000000002</v>
      </c>
      <c r="E1805" t="s">
        <v>39</v>
      </c>
      <c r="F1805">
        <v>9602</v>
      </c>
      <c r="G1805" s="139">
        <v>2010</v>
      </c>
      <c r="H1805" s="306" t="s">
        <v>154</v>
      </c>
      <c r="I1805">
        <v>3.4053140000000002</v>
      </c>
    </row>
    <row r="1806" spans="1:9" ht="14.25" customHeight="1">
      <c r="A1806" s="1" t="str">
        <f t="shared" si="28"/>
        <v>SNCC96022010m12</v>
      </c>
      <c r="B1806" s="1">
        <v>36.684159999999999</v>
      </c>
      <c r="C1806" s="210">
        <v>1</v>
      </c>
      <c r="D1806" s="1">
        <v>3.194258</v>
      </c>
      <c r="E1806" t="s">
        <v>39</v>
      </c>
      <c r="F1806">
        <v>9602</v>
      </c>
      <c r="G1806" s="139">
        <v>2010</v>
      </c>
      <c r="H1806" s="306" t="s">
        <v>155</v>
      </c>
      <c r="I1806">
        <v>3.194258</v>
      </c>
    </row>
    <row r="1807" spans="1:9" ht="14.25" customHeight="1">
      <c r="A1807" s="1" t="str">
        <f t="shared" si="28"/>
        <v>SNCC96032010m01</v>
      </c>
      <c r="B1807" s="1">
        <v>801.17399999999998</v>
      </c>
      <c r="C1807" s="210">
        <v>12</v>
      </c>
      <c r="D1807" s="1">
        <v>68.373000000000005</v>
      </c>
      <c r="E1807" t="s">
        <v>39</v>
      </c>
      <c r="F1807">
        <v>9603</v>
      </c>
      <c r="G1807" s="139">
        <v>2010</v>
      </c>
      <c r="H1807" s="306" t="s">
        <v>144</v>
      </c>
      <c r="I1807">
        <v>68.373000000000005</v>
      </c>
    </row>
    <row r="1808" spans="1:9" ht="14.25" customHeight="1">
      <c r="A1808" s="1" t="str">
        <f t="shared" si="28"/>
        <v>SNCC96032010m02</v>
      </c>
      <c r="B1808" s="1">
        <v>801.17399999999998</v>
      </c>
      <c r="C1808" s="210">
        <v>11</v>
      </c>
      <c r="D1808" s="1">
        <v>74.808999999999997</v>
      </c>
      <c r="E1808" t="s">
        <v>39</v>
      </c>
      <c r="F1808">
        <v>9603</v>
      </c>
      <c r="G1808" s="139">
        <v>2010</v>
      </c>
      <c r="H1808" s="306" t="s">
        <v>145</v>
      </c>
      <c r="I1808">
        <v>74.808999999999997</v>
      </c>
    </row>
    <row r="1809" spans="1:9" ht="14.25" customHeight="1">
      <c r="A1809" s="1" t="str">
        <f t="shared" si="28"/>
        <v>SNCC96032010m03</v>
      </c>
      <c r="B1809" s="1">
        <v>801.17399999999998</v>
      </c>
      <c r="C1809" s="210">
        <v>10</v>
      </c>
      <c r="D1809" s="1">
        <v>85.697000000000003</v>
      </c>
      <c r="E1809" t="s">
        <v>39</v>
      </c>
      <c r="F1809">
        <v>9603</v>
      </c>
      <c r="G1809" s="139">
        <v>2010</v>
      </c>
      <c r="H1809" s="306" t="s">
        <v>146</v>
      </c>
      <c r="I1809">
        <v>85.697000000000003</v>
      </c>
    </row>
    <row r="1810" spans="1:9" ht="14.25" customHeight="1">
      <c r="A1810" s="1" t="str">
        <f t="shared" si="28"/>
        <v>SNCC96032010m04</v>
      </c>
      <c r="B1810" s="1">
        <v>801.17399999999998</v>
      </c>
      <c r="C1810" s="210">
        <v>9</v>
      </c>
      <c r="D1810" s="1">
        <v>77.903000000000006</v>
      </c>
      <c r="E1810" t="s">
        <v>39</v>
      </c>
      <c r="F1810">
        <v>9603</v>
      </c>
      <c r="G1810" s="139">
        <v>2010</v>
      </c>
      <c r="H1810" s="306" t="s">
        <v>147</v>
      </c>
      <c r="I1810">
        <v>77.903000000000006</v>
      </c>
    </row>
    <row r="1811" spans="1:9" ht="14.25" customHeight="1">
      <c r="A1811" s="1" t="str">
        <f t="shared" si="28"/>
        <v>SNCC96032010m05</v>
      </c>
      <c r="B1811" s="1">
        <v>801.17399999999998</v>
      </c>
      <c r="C1811" s="210">
        <v>8</v>
      </c>
      <c r="D1811" s="1">
        <v>87.346999999999994</v>
      </c>
      <c r="E1811" t="s">
        <v>39</v>
      </c>
      <c r="F1811">
        <v>9603</v>
      </c>
      <c r="G1811" s="139">
        <v>2010</v>
      </c>
      <c r="H1811" s="306" t="s">
        <v>148</v>
      </c>
      <c r="I1811">
        <v>87.346999999999994</v>
      </c>
    </row>
    <row r="1812" spans="1:9" ht="14.25" customHeight="1">
      <c r="A1812" s="1" t="str">
        <f t="shared" si="28"/>
        <v>SNCC96032010m06</v>
      </c>
      <c r="B1812" s="1">
        <v>801.17399999999998</v>
      </c>
      <c r="C1812" s="210">
        <v>7</v>
      </c>
      <c r="D1812" s="1">
        <v>77.968999999999994</v>
      </c>
      <c r="E1812" t="s">
        <v>39</v>
      </c>
      <c r="F1812">
        <v>9603</v>
      </c>
      <c r="G1812" s="139">
        <v>2010</v>
      </c>
      <c r="H1812" s="306" t="s">
        <v>149</v>
      </c>
      <c r="I1812">
        <v>77.968999999999994</v>
      </c>
    </row>
    <row r="1813" spans="1:9" ht="14.25" customHeight="1">
      <c r="A1813" s="1" t="str">
        <f t="shared" si="28"/>
        <v>SNCC96032010m07</v>
      </c>
      <c r="B1813" s="1">
        <v>801.17399999999998</v>
      </c>
      <c r="C1813" s="210">
        <v>6</v>
      </c>
      <c r="D1813" s="1">
        <v>62.820999999999998</v>
      </c>
      <c r="E1813" t="s">
        <v>39</v>
      </c>
      <c r="F1813">
        <v>9603</v>
      </c>
      <c r="G1813" s="139">
        <v>2010</v>
      </c>
      <c r="H1813" s="306" t="s">
        <v>150</v>
      </c>
      <c r="I1813">
        <v>62.820999999999998</v>
      </c>
    </row>
    <row r="1814" spans="1:9" ht="14.25" customHeight="1">
      <c r="A1814" s="1" t="str">
        <f t="shared" si="28"/>
        <v>SNCC96032010m08</v>
      </c>
      <c r="B1814" s="1">
        <v>801.17399999999998</v>
      </c>
      <c r="C1814" s="210">
        <v>5</v>
      </c>
      <c r="D1814" s="1">
        <v>60.216999999999999</v>
      </c>
      <c r="E1814" t="s">
        <v>39</v>
      </c>
      <c r="F1814">
        <v>9603</v>
      </c>
      <c r="G1814" s="139">
        <v>2010</v>
      </c>
      <c r="H1814" s="306" t="s">
        <v>151</v>
      </c>
      <c r="I1814">
        <v>60.216999999999999</v>
      </c>
    </row>
    <row r="1815" spans="1:9" ht="14.25" customHeight="1">
      <c r="A1815" s="1" t="str">
        <f t="shared" si="28"/>
        <v>SNCC96032010m09</v>
      </c>
      <c r="B1815" s="1">
        <v>801.17399999999998</v>
      </c>
      <c r="C1815" s="210">
        <v>4</v>
      </c>
      <c r="D1815" s="1">
        <v>57.988</v>
      </c>
      <c r="E1815" t="s">
        <v>39</v>
      </c>
      <c r="F1815">
        <v>9603</v>
      </c>
      <c r="G1815" s="139">
        <v>2010</v>
      </c>
      <c r="H1815" s="306" t="s">
        <v>152</v>
      </c>
      <c r="I1815">
        <v>57.988</v>
      </c>
    </row>
    <row r="1816" spans="1:9" ht="14.25" customHeight="1">
      <c r="A1816" s="1" t="str">
        <f t="shared" si="28"/>
        <v>SNCC96032010m10</v>
      </c>
      <c r="B1816" s="1">
        <v>801.17399999999998</v>
      </c>
      <c r="C1816" s="210">
        <v>3</v>
      </c>
      <c r="D1816" s="1">
        <v>55.887</v>
      </c>
      <c r="E1816" t="s">
        <v>39</v>
      </c>
      <c r="F1816">
        <v>9603</v>
      </c>
      <c r="G1816" s="139">
        <v>2010</v>
      </c>
      <c r="H1816" s="306" t="s">
        <v>153</v>
      </c>
      <c r="I1816">
        <v>55.887</v>
      </c>
    </row>
    <row r="1817" spans="1:9" ht="14.25" customHeight="1">
      <c r="A1817" s="1" t="str">
        <f t="shared" si="28"/>
        <v>SNCC96032010m11</v>
      </c>
      <c r="B1817" s="1">
        <v>801.17399999999998</v>
      </c>
      <c r="C1817" s="210">
        <v>2</v>
      </c>
      <c r="D1817" s="1">
        <v>46.99</v>
      </c>
      <c r="E1817" t="s">
        <v>39</v>
      </c>
      <c r="F1817">
        <v>9603</v>
      </c>
      <c r="G1817" s="139">
        <v>2010</v>
      </c>
      <c r="H1817" s="306" t="s">
        <v>154</v>
      </c>
      <c r="I1817">
        <v>46.99</v>
      </c>
    </row>
    <row r="1818" spans="1:9" ht="14.25" customHeight="1">
      <c r="A1818" s="1" t="str">
        <f t="shared" si="28"/>
        <v>SNCC96032010m12</v>
      </c>
      <c r="B1818" s="1">
        <v>801.17399999999998</v>
      </c>
      <c r="C1818" s="210">
        <v>1</v>
      </c>
      <c r="D1818" s="1">
        <v>45.173000000000002</v>
      </c>
      <c r="E1818" t="s">
        <v>39</v>
      </c>
      <c r="F1818">
        <v>9603</v>
      </c>
      <c r="G1818" s="139">
        <v>2010</v>
      </c>
      <c r="H1818" s="306" t="s">
        <v>155</v>
      </c>
      <c r="I1818">
        <v>45.173000000000002</v>
      </c>
    </row>
    <row r="1819" spans="1:9" ht="14.25" customHeight="1">
      <c r="A1819" s="1" t="str">
        <f t="shared" si="28"/>
        <v>SNCC96042010m01</v>
      </c>
      <c r="B1819" s="1">
        <v>222.59656140000001</v>
      </c>
      <c r="C1819" s="210">
        <v>12</v>
      </c>
      <c r="D1819" s="1">
        <v>20.061595000000001</v>
      </c>
      <c r="E1819" t="s">
        <v>39</v>
      </c>
      <c r="F1819">
        <v>9604</v>
      </c>
      <c r="G1819" s="139">
        <v>2010</v>
      </c>
      <c r="H1819" s="306" t="s">
        <v>144</v>
      </c>
      <c r="I1819">
        <v>20.061595000000001</v>
      </c>
    </row>
    <row r="1820" spans="1:9" ht="14.25" customHeight="1">
      <c r="A1820" s="1" t="str">
        <f t="shared" si="28"/>
        <v>SNCC96042010m02</v>
      </c>
      <c r="B1820" s="1">
        <v>222.59656140000001</v>
      </c>
      <c r="C1820" s="210">
        <v>11</v>
      </c>
      <c r="D1820" s="1">
        <v>19.554010000000002</v>
      </c>
      <c r="E1820" t="s">
        <v>39</v>
      </c>
      <c r="F1820">
        <v>9604</v>
      </c>
      <c r="G1820" s="139">
        <v>2010</v>
      </c>
      <c r="H1820" s="306" t="s">
        <v>145</v>
      </c>
      <c r="I1820">
        <v>19.554010000000002</v>
      </c>
    </row>
    <row r="1821" spans="1:9" ht="14.25" customHeight="1">
      <c r="A1821" s="1" t="str">
        <f t="shared" si="28"/>
        <v>SNCC96042010m03</v>
      </c>
      <c r="B1821" s="1">
        <v>222.59656140000001</v>
      </c>
      <c r="C1821" s="210">
        <v>10</v>
      </c>
      <c r="D1821" s="1">
        <v>22.070613000000002</v>
      </c>
      <c r="E1821" t="s">
        <v>39</v>
      </c>
      <c r="F1821">
        <v>9604</v>
      </c>
      <c r="G1821" s="139">
        <v>2010</v>
      </c>
      <c r="H1821" s="306" t="s">
        <v>146</v>
      </c>
      <c r="I1821">
        <v>22.070613000000002</v>
      </c>
    </row>
    <row r="1822" spans="1:9" ht="14.25" customHeight="1">
      <c r="A1822" s="1" t="str">
        <f t="shared" si="28"/>
        <v>SNCC96042010m04</v>
      </c>
      <c r="B1822" s="1">
        <v>222.59656140000001</v>
      </c>
      <c r="C1822" s="210">
        <v>9</v>
      </c>
      <c r="D1822" s="1">
        <v>18.412095000000001</v>
      </c>
      <c r="E1822" t="s">
        <v>39</v>
      </c>
      <c r="F1822">
        <v>9604</v>
      </c>
      <c r="G1822" s="139">
        <v>2010</v>
      </c>
      <c r="H1822" s="306" t="s">
        <v>147</v>
      </c>
      <c r="I1822">
        <v>18.412095000000001</v>
      </c>
    </row>
    <row r="1823" spans="1:9" ht="14.25" customHeight="1">
      <c r="A1823" s="1" t="str">
        <f t="shared" si="28"/>
        <v>SNCC96042010m05</v>
      </c>
      <c r="B1823" s="1">
        <v>222.59656140000001</v>
      </c>
      <c r="C1823" s="210">
        <v>8</v>
      </c>
      <c r="D1823" s="1">
        <v>21.606771999999999</v>
      </c>
      <c r="E1823" t="s">
        <v>39</v>
      </c>
      <c r="F1823">
        <v>9604</v>
      </c>
      <c r="G1823" s="139">
        <v>2010</v>
      </c>
      <c r="H1823" s="306" t="s">
        <v>148</v>
      </c>
      <c r="I1823">
        <v>21.606771999999999</v>
      </c>
    </row>
    <row r="1824" spans="1:9" ht="14.25" customHeight="1">
      <c r="A1824" s="1" t="str">
        <f t="shared" si="28"/>
        <v>SNCC96042010m06</v>
      </c>
      <c r="B1824" s="1">
        <v>222.59656140000001</v>
      </c>
      <c r="C1824" s="210">
        <v>7</v>
      </c>
      <c r="D1824" s="1">
        <v>22.016969</v>
      </c>
      <c r="E1824" t="s">
        <v>39</v>
      </c>
      <c r="F1824">
        <v>9604</v>
      </c>
      <c r="G1824" s="139">
        <v>2010</v>
      </c>
      <c r="H1824" s="306" t="s">
        <v>149</v>
      </c>
      <c r="I1824">
        <v>22.016969</v>
      </c>
    </row>
    <row r="1825" spans="1:9" ht="14.25" customHeight="1">
      <c r="A1825" s="1" t="str">
        <f t="shared" si="28"/>
        <v>SNCC96042010m07</v>
      </c>
      <c r="B1825" s="1">
        <v>222.59656140000001</v>
      </c>
      <c r="C1825" s="210">
        <v>6</v>
      </c>
      <c r="D1825" s="1">
        <v>16.894689</v>
      </c>
      <c r="E1825" t="s">
        <v>39</v>
      </c>
      <c r="F1825">
        <v>9604</v>
      </c>
      <c r="G1825" s="139">
        <v>2010</v>
      </c>
      <c r="H1825" s="306" t="s">
        <v>150</v>
      </c>
      <c r="I1825">
        <v>16.894689</v>
      </c>
    </row>
    <row r="1826" spans="1:9" ht="14.25" customHeight="1">
      <c r="A1826" s="1" t="str">
        <f t="shared" si="28"/>
        <v>SNCC96042010m08</v>
      </c>
      <c r="B1826" s="1">
        <v>222.59656140000001</v>
      </c>
      <c r="C1826" s="210">
        <v>5</v>
      </c>
      <c r="D1826" s="1">
        <v>17.009592999999999</v>
      </c>
      <c r="E1826" t="s">
        <v>39</v>
      </c>
      <c r="F1826">
        <v>9604</v>
      </c>
      <c r="G1826" s="139">
        <v>2010</v>
      </c>
      <c r="H1826" s="306" t="s">
        <v>151</v>
      </c>
      <c r="I1826">
        <v>17.009592999999999</v>
      </c>
    </row>
    <row r="1827" spans="1:9" ht="14.25" customHeight="1">
      <c r="A1827" s="1" t="str">
        <f t="shared" si="28"/>
        <v>SNCC96042010m09</v>
      </c>
      <c r="B1827" s="1">
        <v>222.59656140000001</v>
      </c>
      <c r="C1827" s="210">
        <v>4</v>
      </c>
      <c r="D1827" s="1">
        <v>16.062172400000001</v>
      </c>
      <c r="E1827" t="s">
        <v>39</v>
      </c>
      <c r="F1827">
        <v>9604</v>
      </c>
      <c r="G1827" s="139">
        <v>2010</v>
      </c>
      <c r="H1827" s="306" t="s">
        <v>152</v>
      </c>
      <c r="I1827">
        <v>16.062172400000001</v>
      </c>
    </row>
    <row r="1828" spans="1:9" ht="14.25" customHeight="1">
      <c r="A1828" s="1" t="str">
        <f t="shared" si="28"/>
        <v>SNCC96042010m10</v>
      </c>
      <c r="B1828" s="1">
        <v>222.59656140000001</v>
      </c>
      <c r="C1828" s="210">
        <v>3</v>
      </c>
      <c r="D1828" s="1">
        <v>15.921165</v>
      </c>
      <c r="E1828" t="s">
        <v>39</v>
      </c>
      <c r="F1828">
        <v>9604</v>
      </c>
      <c r="G1828" s="139">
        <v>2010</v>
      </c>
      <c r="H1828" s="306" t="s">
        <v>153</v>
      </c>
      <c r="I1828">
        <v>15.921165</v>
      </c>
    </row>
    <row r="1829" spans="1:9" ht="14.25" customHeight="1">
      <c r="A1829" s="1" t="str">
        <f t="shared" si="28"/>
        <v>SNCC96042010m11</v>
      </c>
      <c r="B1829" s="1">
        <v>222.59656140000001</v>
      </c>
      <c r="C1829" s="210">
        <v>2</v>
      </c>
      <c r="D1829" s="1">
        <v>16.089006999999999</v>
      </c>
      <c r="E1829" t="s">
        <v>39</v>
      </c>
      <c r="F1829">
        <v>9604</v>
      </c>
      <c r="G1829" s="139">
        <v>2010</v>
      </c>
      <c r="H1829" s="306" t="s">
        <v>154</v>
      </c>
      <c r="I1829">
        <v>16.089006999999999</v>
      </c>
    </row>
    <row r="1830" spans="1:9" ht="14.25" customHeight="1">
      <c r="A1830" s="1" t="str">
        <f t="shared" si="28"/>
        <v>SNCC96042010m12</v>
      </c>
      <c r="B1830" s="1">
        <v>222.59656140000001</v>
      </c>
      <c r="C1830" s="210">
        <v>1</v>
      </c>
      <c r="D1830" s="1">
        <v>16.897881000000002</v>
      </c>
      <c r="E1830" t="s">
        <v>39</v>
      </c>
      <c r="F1830">
        <v>9604</v>
      </c>
      <c r="G1830" s="139">
        <v>2010</v>
      </c>
      <c r="H1830" s="306" t="s">
        <v>155</v>
      </c>
      <c r="I1830">
        <v>16.897881000000002</v>
      </c>
    </row>
    <row r="1831" spans="1:9" ht="14.25" customHeight="1">
      <c r="A1831" s="1" t="str">
        <f t="shared" si="28"/>
        <v>SNCC96052010m01</v>
      </c>
      <c r="B1831" s="1">
        <v>147.63900000000001</v>
      </c>
      <c r="C1831" s="210">
        <v>12</v>
      </c>
      <c r="D1831" s="1">
        <v>16.773</v>
      </c>
      <c r="E1831" t="s">
        <v>39</v>
      </c>
      <c r="F1831">
        <v>9605</v>
      </c>
      <c r="G1831" s="139">
        <v>2010</v>
      </c>
      <c r="H1831" s="306" t="s">
        <v>144</v>
      </c>
      <c r="I1831">
        <v>16.773</v>
      </c>
    </row>
    <row r="1832" spans="1:9" ht="14.25" customHeight="1">
      <c r="A1832" s="1" t="str">
        <f t="shared" si="28"/>
        <v>SNCC96052010m02</v>
      </c>
      <c r="B1832" s="1">
        <v>147.63900000000001</v>
      </c>
      <c r="C1832" s="210">
        <v>11</v>
      </c>
      <c r="D1832" s="1">
        <v>18.163</v>
      </c>
      <c r="E1832" t="s">
        <v>39</v>
      </c>
      <c r="F1832">
        <v>9605</v>
      </c>
      <c r="G1832" s="139">
        <v>2010</v>
      </c>
      <c r="H1832" s="306" t="s">
        <v>145</v>
      </c>
      <c r="I1832">
        <v>18.163</v>
      </c>
    </row>
    <row r="1833" spans="1:9" ht="14.25" customHeight="1">
      <c r="A1833" s="1" t="str">
        <f t="shared" si="28"/>
        <v>SNCC96052010m03</v>
      </c>
      <c r="B1833" s="1">
        <v>147.63900000000001</v>
      </c>
      <c r="C1833" s="210">
        <v>10</v>
      </c>
      <c r="D1833" s="1">
        <v>15.382</v>
      </c>
      <c r="E1833" t="s">
        <v>39</v>
      </c>
      <c r="F1833">
        <v>9605</v>
      </c>
      <c r="G1833" s="139">
        <v>2010</v>
      </c>
      <c r="H1833" s="306" t="s">
        <v>146</v>
      </c>
      <c r="I1833">
        <v>15.382</v>
      </c>
    </row>
    <row r="1834" spans="1:9" ht="14.25" customHeight="1">
      <c r="A1834" s="1" t="str">
        <f t="shared" si="28"/>
        <v>SNCC96052010m04</v>
      </c>
      <c r="B1834" s="1">
        <v>147.63900000000001</v>
      </c>
      <c r="C1834" s="210">
        <v>9</v>
      </c>
      <c r="D1834" s="1">
        <v>15.500999999999999</v>
      </c>
      <c r="E1834" t="s">
        <v>39</v>
      </c>
      <c r="F1834">
        <v>9605</v>
      </c>
      <c r="G1834" s="139">
        <v>2010</v>
      </c>
      <c r="H1834" s="306" t="s">
        <v>147</v>
      </c>
      <c r="I1834">
        <v>15.500999999999999</v>
      </c>
    </row>
    <row r="1835" spans="1:9" ht="14.25" customHeight="1">
      <c r="A1835" s="1" t="str">
        <f t="shared" si="28"/>
        <v>SNCC96052010m05</v>
      </c>
      <c r="B1835" s="1">
        <v>147.63900000000001</v>
      </c>
      <c r="C1835" s="210">
        <v>8</v>
      </c>
      <c r="D1835" s="1">
        <v>13.547000000000001</v>
      </c>
      <c r="E1835" t="s">
        <v>39</v>
      </c>
      <c r="F1835">
        <v>9605</v>
      </c>
      <c r="G1835" s="139">
        <v>2010</v>
      </c>
      <c r="H1835" s="306" t="s">
        <v>148</v>
      </c>
      <c r="I1835">
        <v>13.547000000000001</v>
      </c>
    </row>
    <row r="1836" spans="1:9" ht="14.25" customHeight="1">
      <c r="A1836" s="1" t="str">
        <f t="shared" si="28"/>
        <v>SNCC96052010m06</v>
      </c>
      <c r="B1836" s="1">
        <v>147.63900000000001</v>
      </c>
      <c r="C1836" s="210">
        <v>7</v>
      </c>
      <c r="D1836" s="1">
        <v>14.644</v>
      </c>
      <c r="E1836" t="s">
        <v>39</v>
      </c>
      <c r="F1836">
        <v>9605</v>
      </c>
      <c r="G1836" s="139">
        <v>2010</v>
      </c>
      <c r="H1836" s="306" t="s">
        <v>149</v>
      </c>
      <c r="I1836">
        <v>14.644</v>
      </c>
    </row>
    <row r="1837" spans="1:9" ht="14.25" customHeight="1">
      <c r="A1837" s="1" t="str">
        <f t="shared" si="28"/>
        <v>SNCC96052010m07</v>
      </c>
      <c r="B1837" s="1">
        <v>147.63900000000001</v>
      </c>
      <c r="C1837" s="210">
        <v>6</v>
      </c>
      <c r="D1837" s="1">
        <v>10.510999999999999</v>
      </c>
      <c r="E1837" t="s">
        <v>39</v>
      </c>
      <c r="F1837">
        <v>9605</v>
      </c>
      <c r="G1837" s="139">
        <v>2010</v>
      </c>
      <c r="H1837" s="306" t="s">
        <v>150</v>
      </c>
      <c r="I1837">
        <v>10.510999999999999</v>
      </c>
    </row>
    <row r="1838" spans="1:9" ht="14.25" customHeight="1">
      <c r="A1838" s="1" t="str">
        <f t="shared" si="28"/>
        <v>SNCC96052010m08</v>
      </c>
      <c r="B1838" s="1">
        <v>147.63900000000001</v>
      </c>
      <c r="C1838" s="210">
        <v>5</v>
      </c>
      <c r="D1838" s="1">
        <v>9.141</v>
      </c>
      <c r="E1838" t="s">
        <v>39</v>
      </c>
      <c r="F1838">
        <v>9605</v>
      </c>
      <c r="G1838" s="139">
        <v>2010</v>
      </c>
      <c r="H1838" s="306" t="s">
        <v>151</v>
      </c>
      <c r="I1838">
        <v>9.141</v>
      </c>
    </row>
    <row r="1839" spans="1:9" ht="14.25" customHeight="1">
      <c r="A1839" s="1" t="str">
        <f t="shared" si="28"/>
        <v>SNCC96052010m09</v>
      </c>
      <c r="B1839" s="1">
        <v>147.63900000000001</v>
      </c>
      <c r="C1839" s="210">
        <v>4</v>
      </c>
      <c r="D1839" s="1">
        <v>6.3040000000000003</v>
      </c>
      <c r="E1839" t="s">
        <v>39</v>
      </c>
      <c r="F1839">
        <v>9605</v>
      </c>
      <c r="G1839" s="139">
        <v>2010</v>
      </c>
      <c r="H1839" s="306" t="s">
        <v>152</v>
      </c>
      <c r="I1839">
        <v>6.3040000000000003</v>
      </c>
    </row>
    <row r="1840" spans="1:9" ht="14.25" customHeight="1">
      <c r="A1840" s="1" t="str">
        <f t="shared" si="28"/>
        <v>SNCC96052010m10</v>
      </c>
      <c r="B1840" s="1">
        <v>147.63900000000001</v>
      </c>
      <c r="C1840" s="210">
        <v>3</v>
      </c>
      <c r="D1840" s="1">
        <v>8.4779999999999998</v>
      </c>
      <c r="E1840" t="s">
        <v>39</v>
      </c>
      <c r="F1840">
        <v>9605</v>
      </c>
      <c r="G1840" s="139">
        <v>2010</v>
      </c>
      <c r="H1840" s="306" t="s">
        <v>153</v>
      </c>
      <c r="I1840">
        <v>8.4779999999999998</v>
      </c>
    </row>
    <row r="1841" spans="1:9" ht="14.25" customHeight="1">
      <c r="A1841" s="1" t="str">
        <f t="shared" si="28"/>
        <v>SNCC96052010m11</v>
      </c>
      <c r="B1841" s="1">
        <v>147.63900000000001</v>
      </c>
      <c r="C1841" s="210">
        <v>2</v>
      </c>
      <c r="D1841" s="1">
        <v>9.0129999999999999</v>
      </c>
      <c r="E1841" t="s">
        <v>39</v>
      </c>
      <c r="F1841">
        <v>9605</v>
      </c>
      <c r="G1841" s="139">
        <v>2010</v>
      </c>
      <c r="H1841" s="306" t="s">
        <v>154</v>
      </c>
      <c r="I1841">
        <v>9.0129999999999999</v>
      </c>
    </row>
    <row r="1842" spans="1:9" ht="14.25" customHeight="1">
      <c r="A1842" s="1" t="str">
        <f t="shared" si="28"/>
        <v>SNCC96052010m12</v>
      </c>
      <c r="B1842" s="1">
        <v>147.63900000000001</v>
      </c>
      <c r="C1842" s="210">
        <v>1</v>
      </c>
      <c r="D1842" s="1">
        <v>10.182</v>
      </c>
      <c r="E1842" t="s">
        <v>39</v>
      </c>
      <c r="F1842">
        <v>9605</v>
      </c>
      <c r="G1842" s="139">
        <v>2010</v>
      </c>
      <c r="H1842" s="306" t="s">
        <v>155</v>
      </c>
      <c r="I1842">
        <v>10.182</v>
      </c>
    </row>
    <row r="1843" spans="1:9" ht="14.25" customHeight="1">
      <c r="A1843" s="1" t="str">
        <f t="shared" si="28"/>
        <v>SNCC96062010m01</v>
      </c>
      <c r="B1843" s="1">
        <v>58.400174999999997</v>
      </c>
      <c r="C1843" s="210">
        <v>12</v>
      </c>
      <c r="D1843" s="1">
        <v>6.4067600000000002</v>
      </c>
      <c r="E1843" t="s">
        <v>39</v>
      </c>
      <c r="F1843">
        <v>9606</v>
      </c>
      <c r="G1843" s="139">
        <v>2010</v>
      </c>
      <c r="H1843" s="306" t="s">
        <v>144</v>
      </c>
      <c r="I1843">
        <v>6.4067600000000002</v>
      </c>
    </row>
    <row r="1844" spans="1:9" ht="14.25" customHeight="1">
      <c r="A1844" s="1" t="str">
        <f t="shared" si="28"/>
        <v>SNCC96062010m02</v>
      </c>
      <c r="B1844" s="1">
        <v>58.400174999999997</v>
      </c>
      <c r="C1844" s="210">
        <v>11</v>
      </c>
      <c r="D1844" s="1">
        <v>7.1484370000000004</v>
      </c>
      <c r="E1844" t="s">
        <v>39</v>
      </c>
      <c r="F1844">
        <v>9606</v>
      </c>
      <c r="G1844" s="139">
        <v>2010</v>
      </c>
      <c r="H1844" s="306" t="s">
        <v>145</v>
      </c>
      <c r="I1844">
        <v>7.1484370000000004</v>
      </c>
    </row>
    <row r="1845" spans="1:9" ht="14.25" customHeight="1">
      <c r="A1845" s="1" t="str">
        <f t="shared" si="28"/>
        <v>SNCC96062010m03</v>
      </c>
      <c r="B1845" s="1">
        <v>58.400174999999997</v>
      </c>
      <c r="C1845" s="210">
        <v>10</v>
      </c>
      <c r="D1845" s="1">
        <v>6.2631069999999998</v>
      </c>
      <c r="E1845" t="s">
        <v>39</v>
      </c>
      <c r="F1845">
        <v>9606</v>
      </c>
      <c r="G1845" s="139">
        <v>2010</v>
      </c>
      <c r="H1845" s="306" t="s">
        <v>146</v>
      </c>
      <c r="I1845">
        <v>6.2631069999999998</v>
      </c>
    </row>
    <row r="1846" spans="1:9" ht="14.25" customHeight="1">
      <c r="A1846" s="1" t="str">
        <f t="shared" si="28"/>
        <v>SNCC96062010m04</v>
      </c>
      <c r="B1846" s="1">
        <v>58.400174999999997</v>
      </c>
      <c r="C1846" s="210">
        <v>9</v>
      </c>
      <c r="D1846" s="1">
        <v>5.4740279999999997</v>
      </c>
      <c r="E1846" t="s">
        <v>39</v>
      </c>
      <c r="F1846">
        <v>9606</v>
      </c>
      <c r="G1846" s="139">
        <v>2010</v>
      </c>
      <c r="H1846" s="306" t="s">
        <v>147</v>
      </c>
      <c r="I1846">
        <v>5.4740279999999997</v>
      </c>
    </row>
    <row r="1847" spans="1:9" ht="14.25" customHeight="1">
      <c r="A1847" s="1" t="str">
        <f t="shared" si="28"/>
        <v>SNCC96062010m05</v>
      </c>
      <c r="B1847" s="1">
        <v>58.400174999999997</v>
      </c>
      <c r="C1847" s="210">
        <v>8</v>
      </c>
      <c r="D1847" s="1">
        <v>5.028365</v>
      </c>
      <c r="E1847" t="s">
        <v>39</v>
      </c>
      <c r="F1847">
        <v>9606</v>
      </c>
      <c r="G1847" s="139">
        <v>2010</v>
      </c>
      <c r="H1847" s="306" t="s">
        <v>148</v>
      </c>
      <c r="I1847">
        <v>5.028365</v>
      </c>
    </row>
    <row r="1848" spans="1:9" ht="14.25" customHeight="1">
      <c r="A1848" s="1" t="str">
        <f t="shared" si="28"/>
        <v>SNCC96062010m06</v>
      </c>
      <c r="B1848" s="1">
        <v>58.400174999999997</v>
      </c>
      <c r="C1848" s="210">
        <v>7</v>
      </c>
      <c r="D1848" s="1">
        <v>6.1870399999999997</v>
      </c>
      <c r="E1848" t="s">
        <v>39</v>
      </c>
      <c r="F1848">
        <v>9606</v>
      </c>
      <c r="G1848" s="139">
        <v>2010</v>
      </c>
      <c r="H1848" s="306" t="s">
        <v>149</v>
      </c>
      <c r="I1848">
        <v>6.1870399999999997</v>
      </c>
    </row>
    <row r="1849" spans="1:9" ht="14.25" customHeight="1">
      <c r="A1849" s="1" t="str">
        <f t="shared" si="28"/>
        <v>SNCC96062010m07</v>
      </c>
      <c r="B1849" s="1">
        <v>58.400174999999997</v>
      </c>
      <c r="C1849" s="210">
        <v>6</v>
      </c>
      <c r="D1849" s="1">
        <v>4.1037419999999996</v>
      </c>
      <c r="E1849" t="s">
        <v>39</v>
      </c>
      <c r="F1849">
        <v>9606</v>
      </c>
      <c r="G1849" s="139">
        <v>2010</v>
      </c>
      <c r="H1849" s="306" t="s">
        <v>150</v>
      </c>
      <c r="I1849">
        <v>4.1037419999999996</v>
      </c>
    </row>
    <row r="1850" spans="1:9" ht="14.25" customHeight="1">
      <c r="A1850" s="1" t="str">
        <f t="shared" si="28"/>
        <v>SNCC96062010m08</v>
      </c>
      <c r="B1850" s="1">
        <v>58.400174999999997</v>
      </c>
      <c r="C1850" s="210">
        <v>5</v>
      </c>
      <c r="D1850" s="1">
        <v>3.4403790000000001</v>
      </c>
      <c r="E1850" t="s">
        <v>39</v>
      </c>
      <c r="F1850">
        <v>9606</v>
      </c>
      <c r="G1850" s="139">
        <v>2010</v>
      </c>
      <c r="H1850" s="306" t="s">
        <v>151</v>
      </c>
      <c r="I1850">
        <v>3.4403790000000001</v>
      </c>
    </row>
    <row r="1851" spans="1:9" ht="14.25" customHeight="1">
      <c r="A1851" s="1" t="str">
        <f t="shared" si="28"/>
        <v>SNCC96062010m09</v>
      </c>
      <c r="B1851" s="1">
        <v>58.400174999999997</v>
      </c>
      <c r="C1851" s="210">
        <v>4</v>
      </c>
      <c r="D1851" s="1">
        <v>2.130322</v>
      </c>
      <c r="E1851" t="s">
        <v>39</v>
      </c>
      <c r="F1851">
        <v>9606</v>
      </c>
      <c r="G1851" s="139">
        <v>2010</v>
      </c>
      <c r="H1851" s="306" t="s">
        <v>152</v>
      </c>
      <c r="I1851">
        <v>2.130322</v>
      </c>
    </row>
    <row r="1852" spans="1:9" ht="14.25" customHeight="1">
      <c r="A1852" s="1" t="str">
        <f t="shared" si="28"/>
        <v>SNCC96062010m10</v>
      </c>
      <c r="B1852" s="1">
        <v>58.400174999999997</v>
      </c>
      <c r="C1852" s="210">
        <v>3</v>
      </c>
      <c r="D1852" s="1">
        <v>3.4351180000000001</v>
      </c>
      <c r="E1852" t="s">
        <v>39</v>
      </c>
      <c r="F1852">
        <v>9606</v>
      </c>
      <c r="G1852" s="139">
        <v>2010</v>
      </c>
      <c r="H1852" s="306" t="s">
        <v>153</v>
      </c>
      <c r="I1852">
        <v>3.4351180000000001</v>
      </c>
    </row>
    <row r="1853" spans="1:9" ht="14.25" customHeight="1">
      <c r="A1853" s="1" t="str">
        <f t="shared" si="28"/>
        <v>SNCC96062010m11</v>
      </c>
      <c r="B1853" s="1">
        <v>58.400174999999997</v>
      </c>
      <c r="C1853" s="210">
        <v>2</v>
      </c>
      <c r="D1853" s="1">
        <v>4.35243</v>
      </c>
      <c r="E1853" t="s">
        <v>39</v>
      </c>
      <c r="F1853">
        <v>9606</v>
      </c>
      <c r="G1853" s="139">
        <v>2010</v>
      </c>
      <c r="H1853" s="306" t="s">
        <v>154</v>
      </c>
      <c r="I1853">
        <v>4.35243</v>
      </c>
    </row>
    <row r="1854" spans="1:9" ht="14.25" customHeight="1">
      <c r="A1854" s="1" t="str">
        <f t="shared" si="28"/>
        <v>SNCC96062010m12</v>
      </c>
      <c r="B1854" s="1">
        <v>58.400174999999997</v>
      </c>
      <c r="C1854" s="210">
        <v>1</v>
      </c>
      <c r="D1854" s="1">
        <v>4.430447</v>
      </c>
      <c r="E1854" t="s">
        <v>39</v>
      </c>
      <c r="F1854">
        <v>9606</v>
      </c>
      <c r="G1854" s="139">
        <v>2010</v>
      </c>
      <c r="H1854" s="306" t="s">
        <v>155</v>
      </c>
      <c r="I1854">
        <v>4.430447</v>
      </c>
    </row>
    <row r="1855" spans="1:9" ht="14.25" customHeight="1">
      <c r="A1855" s="1" t="str">
        <f t="shared" si="28"/>
        <v>SNCF96012010m01</v>
      </c>
      <c r="B1855" s="1">
        <v>1086912.4233066654</v>
      </c>
      <c r="C1855" s="210">
        <v>12</v>
      </c>
      <c r="D1855" s="1">
        <v>96350.548502032281</v>
      </c>
      <c r="E1855" t="s">
        <v>56</v>
      </c>
      <c r="F1855">
        <v>9601</v>
      </c>
      <c r="G1855" s="139">
        <v>2010</v>
      </c>
      <c r="H1855" s="306" t="s">
        <v>144</v>
      </c>
      <c r="I1855">
        <v>96350.548502032281</v>
      </c>
    </row>
    <row r="1856" spans="1:9" ht="14.25" customHeight="1">
      <c r="A1856" s="1" t="str">
        <f t="shared" si="28"/>
        <v>SNCF96012010m02</v>
      </c>
      <c r="B1856" s="1">
        <v>1086912.4233066654</v>
      </c>
      <c r="C1856" s="210">
        <v>11</v>
      </c>
      <c r="D1856" s="1">
        <v>93612.125379792909</v>
      </c>
      <c r="E1856" t="s">
        <v>56</v>
      </c>
      <c r="F1856">
        <v>9601</v>
      </c>
      <c r="G1856" s="139">
        <v>2010</v>
      </c>
      <c r="H1856" s="306" t="s">
        <v>145</v>
      </c>
      <c r="I1856">
        <v>93612.125379792909</v>
      </c>
    </row>
    <row r="1857" spans="1:9" ht="14.25" customHeight="1">
      <c r="A1857" s="1" t="str">
        <f t="shared" si="28"/>
        <v>SNCF96012010m03</v>
      </c>
      <c r="B1857" s="1">
        <v>1086912.4233066654</v>
      </c>
      <c r="C1857" s="210">
        <v>10</v>
      </c>
      <c r="D1857" s="1">
        <v>92635.417340269763</v>
      </c>
      <c r="E1857" t="s">
        <v>56</v>
      </c>
      <c r="F1857">
        <v>9601</v>
      </c>
      <c r="G1857" s="139">
        <v>2010</v>
      </c>
      <c r="H1857" s="306" t="s">
        <v>146</v>
      </c>
      <c r="I1857">
        <v>92635.417340269763</v>
      </c>
    </row>
    <row r="1858" spans="1:9" ht="14.25" customHeight="1">
      <c r="A1858" s="1" t="str">
        <f t="shared" si="28"/>
        <v>SNCF96012010m04</v>
      </c>
      <c r="B1858" s="1">
        <v>1086912.4233066654</v>
      </c>
      <c r="C1858" s="210">
        <v>9</v>
      </c>
      <c r="D1858" s="1">
        <v>95714.281567884638</v>
      </c>
      <c r="E1858" t="s">
        <v>56</v>
      </c>
      <c r="F1858">
        <v>9601</v>
      </c>
      <c r="G1858" s="139">
        <v>2010</v>
      </c>
      <c r="H1858" s="306" t="s">
        <v>147</v>
      </c>
      <c r="I1858">
        <v>95714.281567884638</v>
      </c>
    </row>
    <row r="1859" spans="1:9" ht="14.25" customHeight="1">
      <c r="A1859" s="1" t="str">
        <f t="shared" si="28"/>
        <v>SNCF96012010m05</v>
      </c>
      <c r="B1859" s="1">
        <v>1086912.4233066654</v>
      </c>
      <c r="C1859" s="210">
        <v>8</v>
      </c>
      <c r="D1859" s="1">
        <v>67569.54447628645</v>
      </c>
      <c r="E1859" t="s">
        <v>56</v>
      </c>
      <c r="F1859">
        <v>9601</v>
      </c>
      <c r="G1859" s="139">
        <v>2010</v>
      </c>
      <c r="H1859" s="306" t="s">
        <v>148</v>
      </c>
      <c r="I1859">
        <v>67569.54447628645</v>
      </c>
    </row>
    <row r="1860" spans="1:9" ht="14.25" customHeight="1">
      <c r="A1860" s="1" t="str">
        <f t="shared" si="28"/>
        <v>SNCF96012010m06</v>
      </c>
      <c r="B1860" s="1">
        <v>1086912.4233066654</v>
      </c>
      <c r="C1860" s="210">
        <v>7</v>
      </c>
      <c r="D1860" s="1">
        <v>77223.099585525255</v>
      </c>
      <c r="E1860" t="s">
        <v>56</v>
      </c>
      <c r="F1860">
        <v>9601</v>
      </c>
      <c r="G1860" s="139">
        <v>2010</v>
      </c>
      <c r="H1860" s="306" t="s">
        <v>149</v>
      </c>
      <c r="I1860">
        <v>77223.099585525255</v>
      </c>
    </row>
    <row r="1861" spans="1:9" ht="14.25" customHeight="1">
      <c r="A1861" s="1" t="str">
        <f t="shared" si="28"/>
        <v>SNCF96012010m07</v>
      </c>
      <c r="B1861" s="1">
        <v>1086912.4233066654</v>
      </c>
      <c r="C1861" s="210">
        <v>6</v>
      </c>
      <c r="D1861" s="1">
        <v>97384.250621750209</v>
      </c>
      <c r="E1861" t="s">
        <v>56</v>
      </c>
      <c r="F1861">
        <v>9601</v>
      </c>
      <c r="G1861" s="139">
        <v>2010</v>
      </c>
      <c r="H1861" s="306" t="s">
        <v>150</v>
      </c>
      <c r="I1861">
        <v>97384.250621750209</v>
      </c>
    </row>
    <row r="1862" spans="1:9" ht="14.25" customHeight="1">
      <c r="A1862" s="1" t="str">
        <f t="shared" si="28"/>
        <v>SNCF96012010m08</v>
      </c>
      <c r="B1862" s="1">
        <v>1086912.4233066654</v>
      </c>
      <c r="C1862" s="210">
        <v>5</v>
      </c>
      <c r="D1862" s="1">
        <v>96119.659978404627</v>
      </c>
      <c r="E1862" t="s">
        <v>56</v>
      </c>
      <c r="F1862">
        <v>9601</v>
      </c>
      <c r="G1862" s="139">
        <v>2010</v>
      </c>
      <c r="H1862" s="306" t="s">
        <v>151</v>
      </c>
      <c r="I1862">
        <v>96119.659978404627</v>
      </c>
    </row>
    <row r="1863" spans="1:9" ht="14.25" customHeight="1">
      <c r="A1863" s="1" t="str">
        <f t="shared" si="28"/>
        <v>SNCF96012010m09</v>
      </c>
      <c r="B1863" s="1">
        <v>1086912.4233066654</v>
      </c>
      <c r="C1863" s="210">
        <v>4</v>
      </c>
      <c r="D1863" s="1">
        <v>92265.662988668686</v>
      </c>
      <c r="E1863" t="s">
        <v>56</v>
      </c>
      <c r="F1863">
        <v>9601</v>
      </c>
      <c r="G1863" s="139">
        <v>2010</v>
      </c>
      <c r="H1863" s="306" t="s">
        <v>152</v>
      </c>
      <c r="I1863">
        <v>92265.662988668686</v>
      </c>
    </row>
    <row r="1864" spans="1:9" ht="14.25" customHeight="1">
      <c r="A1864" s="1" t="str">
        <f t="shared" ref="A1864:A1927" si="29">TRIM(E1864&amp;F1864&amp;G1864&amp;H1864)</f>
        <v>SNCF96012010m10</v>
      </c>
      <c r="B1864" s="1">
        <v>1086912.4233066654</v>
      </c>
      <c r="C1864" s="210">
        <v>3</v>
      </c>
      <c r="D1864" s="1">
        <v>96330.764375634564</v>
      </c>
      <c r="E1864" t="s">
        <v>56</v>
      </c>
      <c r="F1864">
        <v>9601</v>
      </c>
      <c r="G1864" s="139">
        <v>2010</v>
      </c>
      <c r="H1864" s="306" t="s">
        <v>153</v>
      </c>
      <c r="I1864">
        <v>96330.764375634564</v>
      </c>
    </row>
    <row r="1865" spans="1:9" ht="14.25" customHeight="1">
      <c r="A1865" s="1" t="str">
        <f t="shared" si="29"/>
        <v>SNCF96012010m11</v>
      </c>
      <c r="B1865" s="1">
        <v>1086912.4233066654</v>
      </c>
      <c r="C1865" s="210">
        <v>2</v>
      </c>
      <c r="D1865" s="1">
        <v>90657.783907686069</v>
      </c>
      <c r="E1865" t="s">
        <v>56</v>
      </c>
      <c r="F1865">
        <v>9601</v>
      </c>
      <c r="G1865" s="139">
        <v>2010</v>
      </c>
      <c r="H1865" s="306" t="s">
        <v>154</v>
      </c>
      <c r="I1865">
        <v>90657.783907686069</v>
      </c>
    </row>
    <row r="1866" spans="1:9" ht="14.25" customHeight="1">
      <c r="A1866" s="1" t="str">
        <f t="shared" si="29"/>
        <v>SNCF96012010m12</v>
      </c>
      <c r="B1866" s="1">
        <v>1086912.4233066654</v>
      </c>
      <c r="C1866" s="210">
        <v>1</v>
      </c>
      <c r="D1866" s="1">
        <v>91049.284582729975</v>
      </c>
      <c r="E1866" t="s">
        <v>56</v>
      </c>
      <c r="F1866">
        <v>9601</v>
      </c>
      <c r="G1866" s="139">
        <v>2010</v>
      </c>
      <c r="H1866" s="306" t="s">
        <v>155</v>
      </c>
      <c r="I1866">
        <v>91049.284582729975</v>
      </c>
    </row>
    <row r="1867" spans="1:9" ht="14.25" customHeight="1">
      <c r="A1867" s="1" t="str">
        <f t="shared" si="29"/>
        <v>SNCF96022010m01</v>
      </c>
      <c r="B1867" s="1">
        <v>85027.108644821128</v>
      </c>
      <c r="C1867" s="210">
        <v>12</v>
      </c>
      <c r="D1867" s="1">
        <v>7579.2758955468407</v>
      </c>
      <c r="E1867" t="s">
        <v>56</v>
      </c>
      <c r="F1867">
        <v>9602</v>
      </c>
      <c r="G1867" s="139">
        <v>2010</v>
      </c>
      <c r="H1867" s="306" t="s">
        <v>144</v>
      </c>
      <c r="I1867">
        <v>7579.2758955468407</v>
      </c>
    </row>
    <row r="1868" spans="1:9" ht="14.25" customHeight="1">
      <c r="A1868" s="1" t="str">
        <f t="shared" si="29"/>
        <v>SNCF96022010m02</v>
      </c>
      <c r="B1868" s="1">
        <v>85027.108644821128</v>
      </c>
      <c r="C1868" s="210">
        <v>11</v>
      </c>
      <c r="D1868" s="1">
        <v>6673.2255556085602</v>
      </c>
      <c r="E1868" t="s">
        <v>56</v>
      </c>
      <c r="F1868">
        <v>9602</v>
      </c>
      <c r="G1868" s="139">
        <v>2010</v>
      </c>
      <c r="H1868" s="306" t="s">
        <v>145</v>
      </c>
      <c r="I1868">
        <v>6673.2255556085602</v>
      </c>
    </row>
    <row r="1869" spans="1:9" ht="14.25" customHeight="1">
      <c r="A1869" s="1" t="str">
        <f t="shared" si="29"/>
        <v>SNCF96022010m03</v>
      </c>
      <c r="B1869" s="1">
        <v>85027.108644821128</v>
      </c>
      <c r="C1869" s="210">
        <v>10</v>
      </c>
      <c r="D1869" s="1">
        <v>6423.0820087405391</v>
      </c>
      <c r="E1869" t="s">
        <v>56</v>
      </c>
      <c r="F1869">
        <v>9602</v>
      </c>
      <c r="G1869" s="139">
        <v>2010</v>
      </c>
      <c r="H1869" s="306" t="s">
        <v>146</v>
      </c>
      <c r="I1869">
        <v>6423.0820087405391</v>
      </c>
    </row>
    <row r="1870" spans="1:9" ht="14.25" customHeight="1">
      <c r="A1870" s="1" t="str">
        <f t="shared" si="29"/>
        <v>SNCF96022010m04</v>
      </c>
      <c r="B1870" s="1">
        <v>85027.108644821128</v>
      </c>
      <c r="C1870" s="210">
        <v>9</v>
      </c>
      <c r="D1870" s="1">
        <v>6720.8476171233406</v>
      </c>
      <c r="E1870" t="s">
        <v>56</v>
      </c>
      <c r="F1870">
        <v>9602</v>
      </c>
      <c r="G1870" s="139">
        <v>2010</v>
      </c>
      <c r="H1870" s="306" t="s">
        <v>147</v>
      </c>
      <c r="I1870">
        <v>6720.8476171233406</v>
      </c>
    </row>
    <row r="1871" spans="1:9" ht="14.25" customHeight="1">
      <c r="A1871" s="1" t="str">
        <f t="shared" si="29"/>
        <v>SNCF96022010m05</v>
      </c>
      <c r="B1871" s="1">
        <v>85027.108644821128</v>
      </c>
      <c r="C1871" s="210">
        <v>8</v>
      </c>
      <c r="D1871" s="1">
        <v>7148.8593603788395</v>
      </c>
      <c r="E1871" t="s">
        <v>56</v>
      </c>
      <c r="F1871">
        <v>9602</v>
      </c>
      <c r="G1871" s="139">
        <v>2010</v>
      </c>
      <c r="H1871" s="306" t="s">
        <v>148</v>
      </c>
      <c r="I1871">
        <v>7148.8593603788395</v>
      </c>
    </row>
    <row r="1872" spans="1:9" ht="14.25" customHeight="1">
      <c r="A1872" s="1" t="str">
        <f t="shared" si="29"/>
        <v>SNCF96022010m06</v>
      </c>
      <c r="B1872" s="1">
        <v>85027.108644821128</v>
      </c>
      <c r="C1872" s="210">
        <v>7</v>
      </c>
      <c r="D1872" s="1">
        <v>7901.8115714203295</v>
      </c>
      <c r="E1872" t="s">
        <v>56</v>
      </c>
      <c r="F1872">
        <v>9602</v>
      </c>
      <c r="G1872" s="139">
        <v>2010</v>
      </c>
      <c r="H1872" s="306" t="s">
        <v>149</v>
      </c>
      <c r="I1872">
        <v>7901.8115714203295</v>
      </c>
    </row>
    <row r="1873" spans="1:9" ht="14.25" customHeight="1">
      <c r="A1873" s="1" t="str">
        <f t="shared" si="29"/>
        <v>SNCF96022010m07</v>
      </c>
      <c r="B1873" s="1">
        <v>85027.108644821128</v>
      </c>
      <c r="C1873" s="210">
        <v>6</v>
      </c>
      <c r="D1873" s="1">
        <v>7535.6623905829001</v>
      </c>
      <c r="E1873" t="s">
        <v>56</v>
      </c>
      <c r="F1873">
        <v>9602</v>
      </c>
      <c r="G1873" s="139">
        <v>2010</v>
      </c>
      <c r="H1873" s="306" t="s">
        <v>150</v>
      </c>
      <c r="I1873">
        <v>7535.6623905829001</v>
      </c>
    </row>
    <row r="1874" spans="1:9" ht="14.25" customHeight="1">
      <c r="A1874" s="1" t="str">
        <f t="shared" si="29"/>
        <v>SNCF96022010m08</v>
      </c>
      <c r="B1874" s="1">
        <v>85027.108644821128</v>
      </c>
      <c r="C1874" s="210">
        <v>5</v>
      </c>
      <c r="D1874" s="1">
        <v>7510.1843277552589</v>
      </c>
      <c r="E1874" t="s">
        <v>56</v>
      </c>
      <c r="F1874">
        <v>9602</v>
      </c>
      <c r="G1874" s="139">
        <v>2010</v>
      </c>
      <c r="H1874" s="306" t="s">
        <v>151</v>
      </c>
      <c r="I1874">
        <v>7510.1843277552589</v>
      </c>
    </row>
    <row r="1875" spans="1:9" ht="14.25" customHeight="1">
      <c r="A1875" s="1" t="str">
        <f t="shared" si="29"/>
        <v>SNCF96022010m09</v>
      </c>
      <c r="B1875" s="1">
        <v>85027.108644821128</v>
      </c>
      <c r="C1875" s="210">
        <v>4</v>
      </c>
      <c r="D1875" s="1">
        <v>7170.2371104334097</v>
      </c>
      <c r="E1875" t="s">
        <v>56</v>
      </c>
      <c r="F1875">
        <v>9602</v>
      </c>
      <c r="G1875" s="139">
        <v>2010</v>
      </c>
      <c r="H1875" s="306" t="s">
        <v>152</v>
      </c>
      <c r="I1875">
        <v>7170.2371104334097</v>
      </c>
    </row>
    <row r="1876" spans="1:9" ht="14.25" customHeight="1">
      <c r="A1876" s="1" t="str">
        <f t="shared" si="29"/>
        <v>SNCF96022010m10</v>
      </c>
      <c r="B1876" s="1">
        <v>85027.108644821128</v>
      </c>
      <c r="C1876" s="210">
        <v>3</v>
      </c>
      <c r="D1876" s="1">
        <v>7114.6020884151403</v>
      </c>
      <c r="E1876" t="s">
        <v>56</v>
      </c>
      <c r="F1876">
        <v>9602</v>
      </c>
      <c r="G1876" s="139">
        <v>2010</v>
      </c>
      <c r="H1876" s="306" t="s">
        <v>153</v>
      </c>
      <c r="I1876">
        <v>7114.6020884151403</v>
      </c>
    </row>
    <row r="1877" spans="1:9" ht="14.25" customHeight="1">
      <c r="A1877" s="1" t="str">
        <f t="shared" si="29"/>
        <v>SNCF96022010m11</v>
      </c>
      <c r="B1877" s="1">
        <v>85027.108644821128</v>
      </c>
      <c r="C1877" s="210">
        <v>2</v>
      </c>
      <c r="D1877" s="1">
        <v>6645.5959136984002</v>
      </c>
      <c r="E1877" t="s">
        <v>56</v>
      </c>
      <c r="F1877">
        <v>9602</v>
      </c>
      <c r="G1877" s="139">
        <v>2010</v>
      </c>
      <c r="H1877" s="306" t="s">
        <v>154</v>
      </c>
      <c r="I1877">
        <v>6645.5959136984002</v>
      </c>
    </row>
    <row r="1878" spans="1:9" ht="14.25" customHeight="1">
      <c r="A1878" s="1" t="str">
        <f t="shared" si="29"/>
        <v>SNCF96022010m12</v>
      </c>
      <c r="B1878" s="1">
        <v>85027.108644821128</v>
      </c>
      <c r="C1878" s="210">
        <v>1</v>
      </c>
      <c r="D1878" s="1">
        <v>6603.7248051175711</v>
      </c>
      <c r="E1878" t="s">
        <v>56</v>
      </c>
      <c r="F1878">
        <v>9602</v>
      </c>
      <c r="G1878" s="139">
        <v>2010</v>
      </c>
      <c r="H1878" s="306" t="s">
        <v>155</v>
      </c>
      <c r="I1878">
        <v>6603.7248051175711</v>
      </c>
    </row>
    <row r="1879" spans="1:9" ht="14.25" customHeight="1">
      <c r="A1879" s="1" t="str">
        <f t="shared" si="29"/>
        <v>SNCF96032010m01</v>
      </c>
      <c r="B1879" s="1" t="s">
        <v>9</v>
      </c>
      <c r="C1879" s="210" t="s">
        <v>9</v>
      </c>
      <c r="D1879" s="1" t="s">
        <v>8</v>
      </c>
      <c r="E1879" t="s">
        <v>56</v>
      </c>
      <c r="F1879">
        <v>9603</v>
      </c>
      <c r="G1879" s="139">
        <v>2010</v>
      </c>
      <c r="H1879" s="306" t="s">
        <v>144</v>
      </c>
      <c r="I1879">
        <v>-1</v>
      </c>
    </row>
    <row r="1880" spans="1:9" ht="14.25" customHeight="1">
      <c r="A1880" s="1" t="str">
        <f t="shared" si="29"/>
        <v>SNCF96032010m02</v>
      </c>
      <c r="B1880" s="1" t="s">
        <v>9</v>
      </c>
      <c r="C1880" s="210" t="s">
        <v>9</v>
      </c>
      <c r="D1880" s="1" t="s">
        <v>8</v>
      </c>
      <c r="E1880" t="s">
        <v>56</v>
      </c>
      <c r="F1880">
        <v>9603</v>
      </c>
      <c r="G1880" s="139">
        <v>2010</v>
      </c>
      <c r="H1880" s="306" t="s">
        <v>145</v>
      </c>
      <c r="I1880">
        <v>-1</v>
      </c>
    </row>
    <row r="1881" spans="1:9" ht="14.25" customHeight="1">
      <c r="A1881" s="1" t="str">
        <f t="shared" si="29"/>
        <v>SNCF96032010m03</v>
      </c>
      <c r="B1881" s="1" t="s">
        <v>9</v>
      </c>
      <c r="C1881" s="210" t="s">
        <v>9</v>
      </c>
      <c r="D1881" s="1" t="s">
        <v>8</v>
      </c>
      <c r="E1881" t="s">
        <v>56</v>
      </c>
      <c r="F1881">
        <v>9603</v>
      </c>
      <c r="G1881" s="139">
        <v>2010</v>
      </c>
      <c r="H1881" s="306" t="s">
        <v>146</v>
      </c>
      <c r="I1881">
        <v>-1</v>
      </c>
    </row>
    <row r="1882" spans="1:9" ht="14.25" customHeight="1">
      <c r="A1882" s="1" t="str">
        <f t="shared" si="29"/>
        <v>SNCF96032010m04</v>
      </c>
      <c r="B1882" s="1" t="s">
        <v>9</v>
      </c>
      <c r="C1882" s="210" t="s">
        <v>9</v>
      </c>
      <c r="D1882" s="1" t="s">
        <v>8</v>
      </c>
      <c r="E1882" t="s">
        <v>56</v>
      </c>
      <c r="F1882">
        <v>9603</v>
      </c>
      <c r="G1882" s="139">
        <v>2010</v>
      </c>
      <c r="H1882" s="306" t="s">
        <v>147</v>
      </c>
      <c r="I1882">
        <v>-1</v>
      </c>
    </row>
    <row r="1883" spans="1:9" ht="14.25" customHeight="1">
      <c r="A1883" s="1" t="str">
        <f t="shared" si="29"/>
        <v>SNCF96032010m05</v>
      </c>
      <c r="B1883" s="1" t="s">
        <v>9</v>
      </c>
      <c r="C1883" s="210" t="s">
        <v>9</v>
      </c>
      <c r="D1883" s="1" t="s">
        <v>8</v>
      </c>
      <c r="E1883" t="s">
        <v>56</v>
      </c>
      <c r="F1883">
        <v>9603</v>
      </c>
      <c r="G1883" s="139">
        <v>2010</v>
      </c>
      <c r="H1883" s="306" t="s">
        <v>148</v>
      </c>
      <c r="I1883">
        <v>-1</v>
      </c>
    </row>
    <row r="1884" spans="1:9" ht="14.25" customHeight="1">
      <c r="A1884" s="1" t="str">
        <f t="shared" si="29"/>
        <v>SNCF96032010m06</v>
      </c>
      <c r="B1884" s="1" t="s">
        <v>9</v>
      </c>
      <c r="C1884" s="210" t="s">
        <v>9</v>
      </c>
      <c r="D1884" s="1" t="s">
        <v>8</v>
      </c>
      <c r="E1884" t="s">
        <v>56</v>
      </c>
      <c r="F1884">
        <v>9603</v>
      </c>
      <c r="G1884" s="139">
        <v>2010</v>
      </c>
      <c r="H1884" s="306" t="s">
        <v>149</v>
      </c>
      <c r="I1884">
        <v>-1</v>
      </c>
    </row>
    <row r="1885" spans="1:9" ht="14.25" customHeight="1">
      <c r="A1885" s="1" t="str">
        <f t="shared" si="29"/>
        <v>SNCF96032010m07</v>
      </c>
      <c r="B1885" s="1" t="s">
        <v>9</v>
      </c>
      <c r="C1885" s="210" t="s">
        <v>9</v>
      </c>
      <c r="D1885" s="1" t="s">
        <v>8</v>
      </c>
      <c r="E1885" t="s">
        <v>56</v>
      </c>
      <c r="F1885">
        <v>9603</v>
      </c>
      <c r="G1885" s="139">
        <v>2010</v>
      </c>
      <c r="H1885" s="306" t="s">
        <v>150</v>
      </c>
      <c r="I1885">
        <v>-1</v>
      </c>
    </row>
    <row r="1886" spans="1:9" ht="14.25" customHeight="1">
      <c r="A1886" s="1" t="str">
        <f t="shared" si="29"/>
        <v>SNCF96032010m08</v>
      </c>
      <c r="B1886" s="1" t="s">
        <v>9</v>
      </c>
      <c r="C1886" s="210" t="s">
        <v>9</v>
      </c>
      <c r="D1886" s="1" t="s">
        <v>8</v>
      </c>
      <c r="E1886" t="s">
        <v>56</v>
      </c>
      <c r="F1886">
        <v>9603</v>
      </c>
      <c r="G1886" s="139">
        <v>2010</v>
      </c>
      <c r="H1886" s="306" t="s">
        <v>151</v>
      </c>
      <c r="I1886">
        <v>-1</v>
      </c>
    </row>
    <row r="1887" spans="1:9" ht="14.25" customHeight="1">
      <c r="A1887" s="1" t="str">
        <f t="shared" si="29"/>
        <v>SNCF96032010m09</v>
      </c>
      <c r="B1887" s="1" t="s">
        <v>9</v>
      </c>
      <c r="C1887" s="210" t="s">
        <v>9</v>
      </c>
      <c r="D1887" s="1" t="s">
        <v>8</v>
      </c>
      <c r="E1887" t="s">
        <v>56</v>
      </c>
      <c r="F1887">
        <v>9603</v>
      </c>
      <c r="G1887" s="139">
        <v>2010</v>
      </c>
      <c r="H1887" s="306" t="s">
        <v>152</v>
      </c>
      <c r="I1887">
        <v>-1</v>
      </c>
    </row>
    <row r="1888" spans="1:9" ht="14.25" customHeight="1">
      <c r="A1888" s="1" t="str">
        <f t="shared" si="29"/>
        <v>SNCF96032010m10</v>
      </c>
      <c r="B1888" s="1" t="s">
        <v>9</v>
      </c>
      <c r="C1888" s="210" t="s">
        <v>9</v>
      </c>
      <c r="D1888" s="1" t="s">
        <v>8</v>
      </c>
      <c r="E1888" t="s">
        <v>56</v>
      </c>
      <c r="F1888">
        <v>9603</v>
      </c>
      <c r="G1888" s="139">
        <v>2010</v>
      </c>
      <c r="H1888" s="306" t="s">
        <v>153</v>
      </c>
      <c r="I1888">
        <v>-1</v>
      </c>
    </row>
    <row r="1889" spans="1:9" ht="14.25" customHeight="1">
      <c r="A1889" s="1" t="str">
        <f t="shared" si="29"/>
        <v>SNCF96032010m11</v>
      </c>
      <c r="B1889" s="1" t="s">
        <v>9</v>
      </c>
      <c r="C1889" s="210" t="s">
        <v>9</v>
      </c>
      <c r="D1889" s="1" t="s">
        <v>8</v>
      </c>
      <c r="E1889" t="s">
        <v>56</v>
      </c>
      <c r="F1889">
        <v>9603</v>
      </c>
      <c r="G1889" s="139">
        <v>2010</v>
      </c>
      <c r="H1889" s="306" t="s">
        <v>154</v>
      </c>
      <c r="I1889">
        <v>-1</v>
      </c>
    </row>
    <row r="1890" spans="1:9" ht="14.25" customHeight="1">
      <c r="A1890" s="1" t="str">
        <f t="shared" si="29"/>
        <v>SNCF96032010m12</v>
      </c>
      <c r="B1890" s="1" t="s">
        <v>9</v>
      </c>
      <c r="C1890" s="210" t="s">
        <v>9</v>
      </c>
      <c r="D1890" s="1" t="s">
        <v>8</v>
      </c>
      <c r="E1890" t="s">
        <v>56</v>
      </c>
      <c r="F1890">
        <v>9603</v>
      </c>
      <c r="G1890" s="139">
        <v>2010</v>
      </c>
      <c r="H1890" s="306" t="s">
        <v>155</v>
      </c>
      <c r="I1890">
        <v>-1</v>
      </c>
    </row>
    <row r="1891" spans="1:9" ht="14.25" customHeight="1">
      <c r="A1891" s="1" t="str">
        <f t="shared" si="29"/>
        <v>SNCF96042010m01</v>
      </c>
      <c r="B1891" s="1">
        <v>22840.14842446</v>
      </c>
      <c r="C1891" s="210">
        <v>12</v>
      </c>
      <c r="D1891" s="1">
        <v>1380.24311543</v>
      </c>
      <c r="E1891" t="s">
        <v>56</v>
      </c>
      <c r="F1891">
        <v>9604</v>
      </c>
      <c r="G1891" s="139">
        <v>2010</v>
      </c>
      <c r="H1891" s="306" t="s">
        <v>144</v>
      </c>
      <c r="I1891">
        <v>1380.24311543</v>
      </c>
    </row>
    <row r="1892" spans="1:9" ht="14.25" customHeight="1">
      <c r="A1892" s="1" t="str">
        <f t="shared" si="29"/>
        <v>SNCF96042010m02</v>
      </c>
      <c r="B1892" s="1">
        <v>22840.14842446</v>
      </c>
      <c r="C1892" s="210">
        <v>11</v>
      </c>
      <c r="D1892" s="1">
        <v>1993.0595604</v>
      </c>
      <c r="E1892" t="s">
        <v>56</v>
      </c>
      <c r="F1892">
        <v>9604</v>
      </c>
      <c r="G1892" s="139">
        <v>2010</v>
      </c>
      <c r="H1892" s="306" t="s">
        <v>145</v>
      </c>
      <c r="I1892">
        <v>1993.0595604</v>
      </c>
    </row>
    <row r="1893" spans="1:9" ht="14.25" customHeight="1">
      <c r="A1893" s="1" t="str">
        <f t="shared" si="29"/>
        <v>SNCF96042010m03</v>
      </c>
      <c r="B1893" s="1">
        <v>22840.14842446</v>
      </c>
      <c r="C1893" s="210">
        <v>10</v>
      </c>
      <c r="D1893" s="1">
        <v>1218.8817646300001</v>
      </c>
      <c r="E1893" t="s">
        <v>56</v>
      </c>
      <c r="F1893">
        <v>9604</v>
      </c>
      <c r="G1893" s="139">
        <v>2010</v>
      </c>
      <c r="H1893" s="306" t="s">
        <v>146</v>
      </c>
      <c r="I1893">
        <v>1218.8817646300001</v>
      </c>
    </row>
    <row r="1894" spans="1:9" ht="14.25" customHeight="1">
      <c r="A1894" s="1" t="str">
        <f t="shared" si="29"/>
        <v>SNCF96042010m04</v>
      </c>
      <c r="B1894" s="1">
        <v>22840.14842446</v>
      </c>
      <c r="C1894" s="210">
        <v>9</v>
      </c>
      <c r="D1894" s="1">
        <v>1951.139396</v>
      </c>
      <c r="E1894" t="s">
        <v>56</v>
      </c>
      <c r="F1894">
        <v>9604</v>
      </c>
      <c r="G1894" s="139">
        <v>2010</v>
      </c>
      <c r="H1894" s="306" t="s">
        <v>147</v>
      </c>
      <c r="I1894">
        <v>1951.139396</v>
      </c>
    </row>
    <row r="1895" spans="1:9" ht="14.25" customHeight="1">
      <c r="A1895" s="1" t="str">
        <f t="shared" si="29"/>
        <v>SNCF96042010m05</v>
      </c>
      <c r="B1895" s="1">
        <v>22840.14842446</v>
      </c>
      <c r="C1895" s="210">
        <v>8</v>
      </c>
      <c r="D1895" s="1">
        <v>1854.206291</v>
      </c>
      <c r="E1895" t="s">
        <v>56</v>
      </c>
      <c r="F1895">
        <v>9604</v>
      </c>
      <c r="G1895" s="139">
        <v>2010</v>
      </c>
      <c r="H1895" s="306" t="s">
        <v>148</v>
      </c>
      <c r="I1895">
        <v>1854.206291</v>
      </c>
    </row>
    <row r="1896" spans="1:9" ht="14.25" customHeight="1">
      <c r="A1896" s="1" t="str">
        <f t="shared" si="29"/>
        <v>SNCF96042010m06</v>
      </c>
      <c r="B1896" s="1">
        <v>22840.14842446</v>
      </c>
      <c r="C1896" s="210">
        <v>7</v>
      </c>
      <c r="D1896" s="1">
        <v>2099.2304570000001</v>
      </c>
      <c r="E1896" t="s">
        <v>56</v>
      </c>
      <c r="F1896">
        <v>9604</v>
      </c>
      <c r="G1896" s="139">
        <v>2010</v>
      </c>
      <c r="H1896" s="306" t="s">
        <v>149</v>
      </c>
      <c r="I1896">
        <v>2099.2304570000001</v>
      </c>
    </row>
    <row r="1897" spans="1:9" ht="14.25" customHeight="1">
      <c r="A1897" s="1" t="str">
        <f t="shared" si="29"/>
        <v>SNCF96042010m07</v>
      </c>
      <c r="B1897" s="1">
        <v>22840.14842446</v>
      </c>
      <c r="C1897" s="210">
        <v>6</v>
      </c>
      <c r="D1897" s="1">
        <v>2284.4102239999997</v>
      </c>
      <c r="E1897" t="s">
        <v>56</v>
      </c>
      <c r="F1897">
        <v>9604</v>
      </c>
      <c r="G1897" s="139">
        <v>2010</v>
      </c>
      <c r="H1897" s="306" t="s">
        <v>150</v>
      </c>
      <c r="I1897">
        <v>2284.4102239999997</v>
      </c>
    </row>
    <row r="1898" spans="1:9" ht="14.25" customHeight="1">
      <c r="A1898" s="1" t="str">
        <f t="shared" si="29"/>
        <v>SNCF96042010m08</v>
      </c>
      <c r="B1898" s="1">
        <v>22840.14842446</v>
      </c>
      <c r="C1898" s="210">
        <v>5</v>
      </c>
      <c r="D1898" s="1">
        <v>2122.4400699999997</v>
      </c>
      <c r="E1898" t="s">
        <v>56</v>
      </c>
      <c r="F1898">
        <v>9604</v>
      </c>
      <c r="G1898" s="139">
        <v>2010</v>
      </c>
      <c r="H1898" s="306" t="s">
        <v>151</v>
      </c>
      <c r="I1898">
        <v>2122.4400699999997</v>
      </c>
    </row>
    <row r="1899" spans="1:9" ht="14.25" customHeight="1">
      <c r="A1899" s="1" t="str">
        <f t="shared" si="29"/>
        <v>SNCF96042010m09</v>
      </c>
      <c r="B1899" s="1">
        <v>22840.14842446</v>
      </c>
      <c r="C1899" s="210">
        <v>4</v>
      </c>
      <c r="D1899" s="1">
        <v>1710.152405</v>
      </c>
      <c r="E1899" t="s">
        <v>56</v>
      </c>
      <c r="F1899">
        <v>9604</v>
      </c>
      <c r="G1899" s="139">
        <v>2010</v>
      </c>
      <c r="H1899" s="306" t="s">
        <v>152</v>
      </c>
      <c r="I1899">
        <v>1710.152405</v>
      </c>
    </row>
    <row r="1900" spans="1:9" ht="14.25" customHeight="1">
      <c r="A1900" s="1" t="str">
        <f t="shared" si="29"/>
        <v>SNCF96042010m10</v>
      </c>
      <c r="B1900" s="1">
        <v>22840.14842446</v>
      </c>
      <c r="C1900" s="210">
        <v>3</v>
      </c>
      <c r="D1900" s="1">
        <v>2400.1031910000002</v>
      </c>
      <c r="E1900" t="s">
        <v>56</v>
      </c>
      <c r="F1900">
        <v>9604</v>
      </c>
      <c r="G1900" s="139">
        <v>2010</v>
      </c>
      <c r="H1900" s="306" t="s">
        <v>153</v>
      </c>
      <c r="I1900">
        <v>2400.1031910000002</v>
      </c>
    </row>
    <row r="1901" spans="1:9" ht="14.25" customHeight="1">
      <c r="A1901" s="1" t="str">
        <f t="shared" si="29"/>
        <v>SNCF96042010m11</v>
      </c>
      <c r="B1901" s="1">
        <v>22840.14842446</v>
      </c>
      <c r="C1901" s="210">
        <v>2</v>
      </c>
      <c r="D1901" s="1">
        <v>2135.0611209999997</v>
      </c>
      <c r="E1901" t="s">
        <v>56</v>
      </c>
      <c r="F1901">
        <v>9604</v>
      </c>
      <c r="G1901" s="139">
        <v>2010</v>
      </c>
      <c r="H1901" s="306" t="s">
        <v>154</v>
      </c>
      <c r="I1901">
        <v>2135.0611209999997</v>
      </c>
    </row>
    <row r="1902" spans="1:9" ht="14.25" customHeight="1">
      <c r="A1902" s="1" t="str">
        <f t="shared" si="29"/>
        <v>SNCF96042010m12</v>
      </c>
      <c r="B1902" s="1">
        <v>22840.14842446</v>
      </c>
      <c r="C1902" s="210">
        <v>1</v>
      </c>
      <c r="D1902" s="1">
        <v>1691.2208289999999</v>
      </c>
      <c r="E1902" t="s">
        <v>56</v>
      </c>
      <c r="F1902">
        <v>9604</v>
      </c>
      <c r="G1902" s="139">
        <v>2010</v>
      </c>
      <c r="H1902" s="306" t="s">
        <v>155</v>
      </c>
      <c r="I1902">
        <v>1691.2208289999999</v>
      </c>
    </row>
    <row r="1903" spans="1:9" ht="14.25" customHeight="1">
      <c r="A1903" s="1" t="str">
        <f t="shared" si="29"/>
        <v>SNCF96052010m01</v>
      </c>
      <c r="B1903" s="1" t="s">
        <v>9</v>
      </c>
      <c r="C1903" s="210" t="s">
        <v>9</v>
      </c>
      <c r="D1903" s="1" t="s">
        <v>8</v>
      </c>
      <c r="E1903" t="s">
        <v>56</v>
      </c>
      <c r="F1903">
        <v>9605</v>
      </c>
      <c r="G1903" s="139">
        <v>2010</v>
      </c>
      <c r="H1903" s="306" t="s">
        <v>144</v>
      </c>
      <c r="I1903">
        <v>-1</v>
      </c>
    </row>
    <row r="1904" spans="1:9" ht="14.25" customHeight="1">
      <c r="A1904" s="1" t="str">
        <f t="shared" si="29"/>
        <v>SNCF96052010m02</v>
      </c>
      <c r="B1904" s="1" t="s">
        <v>9</v>
      </c>
      <c r="C1904" s="210" t="s">
        <v>9</v>
      </c>
      <c r="D1904" s="1" t="s">
        <v>8</v>
      </c>
      <c r="E1904" t="s">
        <v>56</v>
      </c>
      <c r="F1904">
        <v>9605</v>
      </c>
      <c r="G1904" s="139">
        <v>2010</v>
      </c>
      <c r="H1904" s="306" t="s">
        <v>145</v>
      </c>
      <c r="I1904">
        <v>-1</v>
      </c>
    </row>
    <row r="1905" spans="1:9" ht="14.25" customHeight="1">
      <c r="A1905" s="1" t="str">
        <f t="shared" si="29"/>
        <v>SNCF96052010m03</v>
      </c>
      <c r="B1905" s="1" t="s">
        <v>9</v>
      </c>
      <c r="C1905" s="210" t="s">
        <v>9</v>
      </c>
      <c r="D1905" s="1" t="s">
        <v>8</v>
      </c>
      <c r="E1905" t="s">
        <v>56</v>
      </c>
      <c r="F1905">
        <v>9605</v>
      </c>
      <c r="G1905" s="139">
        <v>2010</v>
      </c>
      <c r="H1905" s="306" t="s">
        <v>146</v>
      </c>
      <c r="I1905">
        <v>-1</v>
      </c>
    </row>
    <row r="1906" spans="1:9" ht="14.25" customHeight="1">
      <c r="A1906" s="1" t="str">
        <f t="shared" si="29"/>
        <v>SNCF96052010m04</v>
      </c>
      <c r="B1906" s="1" t="s">
        <v>9</v>
      </c>
      <c r="C1906" s="210" t="s">
        <v>9</v>
      </c>
      <c r="D1906" s="1" t="s">
        <v>8</v>
      </c>
      <c r="E1906" t="s">
        <v>56</v>
      </c>
      <c r="F1906">
        <v>9605</v>
      </c>
      <c r="G1906" s="139">
        <v>2010</v>
      </c>
      <c r="H1906" s="306" t="s">
        <v>147</v>
      </c>
      <c r="I1906">
        <v>-1</v>
      </c>
    </row>
    <row r="1907" spans="1:9" ht="14.25" customHeight="1">
      <c r="A1907" s="1" t="str">
        <f t="shared" si="29"/>
        <v>SNCF96052010m05</v>
      </c>
      <c r="B1907" s="1" t="s">
        <v>9</v>
      </c>
      <c r="C1907" s="210" t="s">
        <v>9</v>
      </c>
      <c r="D1907" s="1" t="s">
        <v>8</v>
      </c>
      <c r="E1907" t="s">
        <v>56</v>
      </c>
      <c r="F1907">
        <v>9605</v>
      </c>
      <c r="G1907" s="139">
        <v>2010</v>
      </c>
      <c r="H1907" s="306" t="s">
        <v>148</v>
      </c>
      <c r="I1907">
        <v>-1</v>
      </c>
    </row>
    <row r="1908" spans="1:9" ht="14.25" customHeight="1">
      <c r="A1908" s="1" t="str">
        <f t="shared" si="29"/>
        <v>SNCF96052010m06</v>
      </c>
      <c r="B1908" s="1" t="s">
        <v>9</v>
      </c>
      <c r="C1908" s="210" t="s">
        <v>9</v>
      </c>
      <c r="D1908" s="1" t="s">
        <v>8</v>
      </c>
      <c r="E1908" t="s">
        <v>56</v>
      </c>
      <c r="F1908">
        <v>9605</v>
      </c>
      <c r="G1908" s="139">
        <v>2010</v>
      </c>
      <c r="H1908" s="306" t="s">
        <v>149</v>
      </c>
      <c r="I1908">
        <v>-1</v>
      </c>
    </row>
    <row r="1909" spans="1:9" ht="14.25" customHeight="1">
      <c r="A1909" s="1" t="str">
        <f t="shared" si="29"/>
        <v>SNCF96052010m07</v>
      </c>
      <c r="B1909" s="1" t="s">
        <v>9</v>
      </c>
      <c r="C1909" s="210" t="s">
        <v>9</v>
      </c>
      <c r="D1909" s="1" t="s">
        <v>8</v>
      </c>
      <c r="E1909" t="s">
        <v>56</v>
      </c>
      <c r="F1909">
        <v>9605</v>
      </c>
      <c r="G1909" s="139">
        <v>2010</v>
      </c>
      <c r="H1909" s="306" t="s">
        <v>150</v>
      </c>
      <c r="I1909">
        <v>-1</v>
      </c>
    </row>
    <row r="1910" spans="1:9" ht="14.25" customHeight="1">
      <c r="A1910" s="1" t="str">
        <f t="shared" si="29"/>
        <v>SNCF96052010m08</v>
      </c>
      <c r="B1910" s="1" t="s">
        <v>9</v>
      </c>
      <c r="C1910" s="210" t="s">
        <v>9</v>
      </c>
      <c r="D1910" s="1" t="s">
        <v>8</v>
      </c>
      <c r="E1910" t="s">
        <v>56</v>
      </c>
      <c r="F1910">
        <v>9605</v>
      </c>
      <c r="G1910" s="139">
        <v>2010</v>
      </c>
      <c r="H1910" s="306" t="s">
        <v>151</v>
      </c>
      <c r="I1910">
        <v>-1</v>
      </c>
    </row>
    <row r="1911" spans="1:9" ht="14.25" customHeight="1">
      <c r="A1911" s="1" t="str">
        <f t="shared" si="29"/>
        <v>SNCF96052010m09</v>
      </c>
      <c r="B1911" s="1" t="s">
        <v>9</v>
      </c>
      <c r="C1911" s="210" t="s">
        <v>9</v>
      </c>
      <c r="D1911" s="1" t="s">
        <v>8</v>
      </c>
      <c r="E1911" t="s">
        <v>56</v>
      </c>
      <c r="F1911">
        <v>9605</v>
      </c>
      <c r="G1911" s="139">
        <v>2010</v>
      </c>
      <c r="H1911" s="306" t="s">
        <v>152</v>
      </c>
      <c r="I1911">
        <v>-1</v>
      </c>
    </row>
    <row r="1912" spans="1:9" ht="14.25" customHeight="1">
      <c r="A1912" s="1" t="str">
        <f t="shared" si="29"/>
        <v>SNCF96052010m10</v>
      </c>
      <c r="B1912" s="1" t="s">
        <v>9</v>
      </c>
      <c r="C1912" s="210" t="s">
        <v>9</v>
      </c>
      <c r="D1912" s="1" t="s">
        <v>8</v>
      </c>
      <c r="E1912" t="s">
        <v>56</v>
      </c>
      <c r="F1912">
        <v>9605</v>
      </c>
      <c r="G1912" s="139">
        <v>2010</v>
      </c>
      <c r="H1912" s="306" t="s">
        <v>153</v>
      </c>
      <c r="I1912">
        <v>-1</v>
      </c>
    </row>
    <row r="1913" spans="1:9" ht="14.25" customHeight="1">
      <c r="A1913" s="1" t="str">
        <f t="shared" si="29"/>
        <v>SNCF96052010m11</v>
      </c>
      <c r="B1913" s="1" t="s">
        <v>9</v>
      </c>
      <c r="C1913" s="210" t="s">
        <v>9</v>
      </c>
      <c r="D1913" s="1" t="s">
        <v>8</v>
      </c>
      <c r="E1913" t="s">
        <v>56</v>
      </c>
      <c r="F1913">
        <v>9605</v>
      </c>
      <c r="G1913" s="139">
        <v>2010</v>
      </c>
      <c r="H1913" s="306" t="s">
        <v>154</v>
      </c>
      <c r="I1913">
        <v>-1</v>
      </c>
    </row>
    <row r="1914" spans="1:9" ht="14.25" customHeight="1">
      <c r="A1914" s="1" t="str">
        <f t="shared" si="29"/>
        <v>SNCF96052010m12</v>
      </c>
      <c r="B1914" s="1" t="s">
        <v>9</v>
      </c>
      <c r="C1914" s="210" t="s">
        <v>9</v>
      </c>
      <c r="D1914" s="1" t="s">
        <v>8</v>
      </c>
      <c r="E1914" t="s">
        <v>56</v>
      </c>
      <c r="F1914">
        <v>9605</v>
      </c>
      <c r="G1914" s="139">
        <v>2010</v>
      </c>
      <c r="H1914" s="306" t="s">
        <v>155</v>
      </c>
      <c r="I1914">
        <v>-1</v>
      </c>
    </row>
    <row r="1915" spans="1:9" ht="14.25" customHeight="1">
      <c r="A1915" s="1" t="str">
        <f t="shared" si="29"/>
        <v>SNCF96062010m01</v>
      </c>
      <c r="B1915" s="1" t="s">
        <v>9</v>
      </c>
      <c r="C1915" s="210" t="s">
        <v>9</v>
      </c>
      <c r="D1915" s="1" t="s">
        <v>8</v>
      </c>
      <c r="E1915" t="s">
        <v>56</v>
      </c>
      <c r="F1915">
        <v>9606</v>
      </c>
      <c r="G1915" s="139">
        <v>2010</v>
      </c>
      <c r="H1915" s="306" t="s">
        <v>144</v>
      </c>
      <c r="I1915">
        <v>-1</v>
      </c>
    </row>
    <row r="1916" spans="1:9" ht="14.25" customHeight="1">
      <c r="A1916" s="1" t="str">
        <f t="shared" si="29"/>
        <v>SNCF96062010m02</v>
      </c>
      <c r="B1916" s="1" t="s">
        <v>9</v>
      </c>
      <c r="C1916" s="210" t="s">
        <v>9</v>
      </c>
      <c r="D1916" s="1" t="s">
        <v>8</v>
      </c>
      <c r="E1916" t="s">
        <v>56</v>
      </c>
      <c r="F1916">
        <v>9606</v>
      </c>
      <c r="G1916" s="139">
        <v>2010</v>
      </c>
      <c r="H1916" s="306" t="s">
        <v>145</v>
      </c>
      <c r="I1916">
        <v>-1</v>
      </c>
    </row>
    <row r="1917" spans="1:9" ht="14.25" customHeight="1">
      <c r="A1917" s="1" t="str">
        <f t="shared" si="29"/>
        <v>SNCF96062010m03</v>
      </c>
      <c r="B1917" s="1" t="s">
        <v>9</v>
      </c>
      <c r="C1917" s="210" t="s">
        <v>9</v>
      </c>
      <c r="D1917" s="1" t="s">
        <v>8</v>
      </c>
      <c r="E1917" t="s">
        <v>56</v>
      </c>
      <c r="F1917">
        <v>9606</v>
      </c>
      <c r="G1917" s="139">
        <v>2010</v>
      </c>
      <c r="H1917" s="306" t="s">
        <v>146</v>
      </c>
      <c r="I1917">
        <v>-1</v>
      </c>
    </row>
    <row r="1918" spans="1:9" ht="14.25" customHeight="1">
      <c r="A1918" s="1" t="str">
        <f t="shared" si="29"/>
        <v>SNCF96062010m04</v>
      </c>
      <c r="B1918" s="1" t="s">
        <v>9</v>
      </c>
      <c r="C1918" s="210" t="s">
        <v>9</v>
      </c>
      <c r="D1918" s="1" t="s">
        <v>8</v>
      </c>
      <c r="E1918" t="s">
        <v>56</v>
      </c>
      <c r="F1918">
        <v>9606</v>
      </c>
      <c r="G1918" s="139">
        <v>2010</v>
      </c>
      <c r="H1918" s="306" t="s">
        <v>147</v>
      </c>
      <c r="I1918">
        <v>-1</v>
      </c>
    </row>
    <row r="1919" spans="1:9" ht="14.25" customHeight="1">
      <c r="A1919" s="1" t="str">
        <f t="shared" si="29"/>
        <v>SNCF96062010m05</v>
      </c>
      <c r="B1919" s="1" t="s">
        <v>9</v>
      </c>
      <c r="C1919" s="210" t="s">
        <v>9</v>
      </c>
      <c r="D1919" s="1" t="s">
        <v>8</v>
      </c>
      <c r="E1919" t="s">
        <v>56</v>
      </c>
      <c r="F1919">
        <v>9606</v>
      </c>
      <c r="G1919" s="139">
        <v>2010</v>
      </c>
      <c r="H1919" s="306" t="s">
        <v>148</v>
      </c>
      <c r="I1919">
        <v>-1</v>
      </c>
    </row>
    <row r="1920" spans="1:9" ht="14.25" customHeight="1">
      <c r="A1920" s="1" t="str">
        <f t="shared" si="29"/>
        <v>SNCF96062010m06</v>
      </c>
      <c r="B1920" s="1" t="s">
        <v>9</v>
      </c>
      <c r="C1920" s="210" t="s">
        <v>9</v>
      </c>
      <c r="D1920" s="1" t="s">
        <v>8</v>
      </c>
      <c r="E1920" t="s">
        <v>56</v>
      </c>
      <c r="F1920">
        <v>9606</v>
      </c>
      <c r="G1920" s="139">
        <v>2010</v>
      </c>
      <c r="H1920" s="306" t="s">
        <v>149</v>
      </c>
      <c r="I1920">
        <v>-1</v>
      </c>
    </row>
    <row r="1921" spans="1:9" ht="14.25" customHeight="1">
      <c r="A1921" s="1" t="str">
        <f t="shared" si="29"/>
        <v>SNCF96062010m07</v>
      </c>
      <c r="B1921" s="1" t="s">
        <v>9</v>
      </c>
      <c r="C1921" s="210" t="s">
        <v>9</v>
      </c>
      <c r="D1921" s="1" t="s">
        <v>8</v>
      </c>
      <c r="E1921" t="s">
        <v>56</v>
      </c>
      <c r="F1921">
        <v>9606</v>
      </c>
      <c r="G1921" s="139">
        <v>2010</v>
      </c>
      <c r="H1921" s="306" t="s">
        <v>150</v>
      </c>
      <c r="I1921">
        <v>-1</v>
      </c>
    </row>
    <row r="1922" spans="1:9" ht="14.25" customHeight="1">
      <c r="A1922" s="1" t="str">
        <f t="shared" si="29"/>
        <v>SNCF96062010m08</v>
      </c>
      <c r="B1922" s="1" t="s">
        <v>9</v>
      </c>
      <c r="C1922" s="210" t="s">
        <v>9</v>
      </c>
      <c r="D1922" s="1" t="s">
        <v>8</v>
      </c>
      <c r="E1922" t="s">
        <v>56</v>
      </c>
      <c r="F1922">
        <v>9606</v>
      </c>
      <c r="G1922" s="139">
        <v>2010</v>
      </c>
      <c r="H1922" s="306" t="s">
        <v>151</v>
      </c>
      <c r="I1922">
        <v>-1</v>
      </c>
    </row>
    <row r="1923" spans="1:9" ht="14.25" customHeight="1">
      <c r="A1923" s="1" t="str">
        <f t="shared" si="29"/>
        <v>SNCF96062010m09</v>
      </c>
      <c r="B1923" s="1" t="s">
        <v>9</v>
      </c>
      <c r="C1923" s="210" t="s">
        <v>9</v>
      </c>
      <c r="D1923" s="1" t="s">
        <v>8</v>
      </c>
      <c r="E1923" t="s">
        <v>56</v>
      </c>
      <c r="F1923">
        <v>9606</v>
      </c>
      <c r="G1923" s="139">
        <v>2010</v>
      </c>
      <c r="H1923" s="306" t="s">
        <v>152</v>
      </c>
      <c r="I1923">
        <v>-1</v>
      </c>
    </row>
    <row r="1924" spans="1:9" ht="14.25" customHeight="1">
      <c r="A1924" s="1" t="str">
        <f t="shared" si="29"/>
        <v>SNCF96062010m10</v>
      </c>
      <c r="B1924" s="1" t="s">
        <v>9</v>
      </c>
      <c r="C1924" s="210" t="s">
        <v>9</v>
      </c>
      <c r="D1924" s="1" t="s">
        <v>8</v>
      </c>
      <c r="E1924" t="s">
        <v>56</v>
      </c>
      <c r="F1924">
        <v>9606</v>
      </c>
      <c r="G1924" s="139">
        <v>2010</v>
      </c>
      <c r="H1924" s="306" t="s">
        <v>153</v>
      </c>
      <c r="I1924">
        <v>-1</v>
      </c>
    </row>
    <row r="1925" spans="1:9" ht="14.25" customHeight="1">
      <c r="A1925" s="1" t="str">
        <f t="shared" si="29"/>
        <v>SNCF96062010m11</v>
      </c>
      <c r="B1925" s="1" t="s">
        <v>9</v>
      </c>
      <c r="C1925" s="210" t="s">
        <v>9</v>
      </c>
      <c r="D1925" s="1" t="s">
        <v>8</v>
      </c>
      <c r="E1925" t="s">
        <v>56</v>
      </c>
      <c r="F1925">
        <v>9606</v>
      </c>
      <c r="G1925" s="139">
        <v>2010</v>
      </c>
      <c r="H1925" s="306" t="s">
        <v>154</v>
      </c>
      <c r="I1925">
        <v>-1</v>
      </c>
    </row>
    <row r="1926" spans="1:9" ht="14.25" customHeight="1">
      <c r="A1926" s="1" t="str">
        <f t="shared" si="29"/>
        <v>SNCF96062010m12</v>
      </c>
      <c r="B1926" s="1" t="s">
        <v>9</v>
      </c>
      <c r="C1926" s="210" t="s">
        <v>9</v>
      </c>
      <c r="D1926" s="1" t="s">
        <v>8</v>
      </c>
      <c r="E1926" t="s">
        <v>56</v>
      </c>
      <c r="F1926">
        <v>9606</v>
      </c>
      <c r="G1926" s="139">
        <v>2010</v>
      </c>
      <c r="H1926" s="306" t="s">
        <v>155</v>
      </c>
      <c r="I1926">
        <v>-1</v>
      </c>
    </row>
    <row r="1927" spans="1:9" ht="14.25" customHeight="1">
      <c r="A1927" s="1" t="str">
        <f t="shared" si="29"/>
        <v>SNTF96012010m01</v>
      </c>
      <c r="B1927" s="1">
        <v>4897.26</v>
      </c>
      <c r="C1927" s="210">
        <v>2</v>
      </c>
      <c r="D1927" s="1" t="s">
        <v>8</v>
      </c>
      <c r="E1927" t="s">
        <v>245</v>
      </c>
      <c r="F1927">
        <v>9601</v>
      </c>
      <c r="G1927" s="139">
        <v>2010</v>
      </c>
      <c r="H1927" s="306" t="s">
        <v>144</v>
      </c>
      <c r="I1927">
        <v>-1</v>
      </c>
    </row>
    <row r="1928" spans="1:9" ht="14.25" customHeight="1">
      <c r="A1928" s="1" t="str">
        <f t="shared" ref="A1928:A1991" si="30">TRIM(E1928&amp;F1928&amp;G1928&amp;H1928)</f>
        <v>SNTF96012010m02</v>
      </c>
      <c r="B1928" s="1">
        <v>4897.26</v>
      </c>
      <c r="C1928" s="210">
        <v>2</v>
      </c>
      <c r="D1928" s="1" t="s">
        <v>8</v>
      </c>
      <c r="E1928" t="s">
        <v>245</v>
      </c>
      <c r="F1928">
        <v>9601</v>
      </c>
      <c r="G1928" s="139">
        <v>2010</v>
      </c>
      <c r="H1928" s="306" t="s">
        <v>145</v>
      </c>
      <c r="I1928">
        <v>-1</v>
      </c>
    </row>
    <row r="1929" spans="1:9" ht="14.25" customHeight="1">
      <c r="A1929" s="1" t="str">
        <f t="shared" si="30"/>
        <v>SNTF96012010m03</v>
      </c>
      <c r="B1929" s="1">
        <v>4897.26</v>
      </c>
      <c r="C1929" s="210">
        <v>2</v>
      </c>
      <c r="D1929" s="1" t="s">
        <v>8</v>
      </c>
      <c r="E1929" t="s">
        <v>245</v>
      </c>
      <c r="F1929">
        <v>9601</v>
      </c>
      <c r="G1929" s="139">
        <v>2010</v>
      </c>
      <c r="H1929" s="306" t="s">
        <v>146</v>
      </c>
      <c r="I1929">
        <v>-1</v>
      </c>
    </row>
    <row r="1930" spans="1:9" ht="14.25" customHeight="1">
      <c r="A1930" s="1" t="str">
        <f t="shared" si="30"/>
        <v>SNTF96012010m04</v>
      </c>
      <c r="B1930" s="1">
        <v>4897.26</v>
      </c>
      <c r="C1930" s="210">
        <v>2</v>
      </c>
      <c r="D1930" s="1" t="s">
        <v>8</v>
      </c>
      <c r="E1930" t="s">
        <v>245</v>
      </c>
      <c r="F1930">
        <v>9601</v>
      </c>
      <c r="G1930" s="139">
        <v>2010</v>
      </c>
      <c r="H1930" s="306" t="s">
        <v>147</v>
      </c>
      <c r="I1930">
        <v>-1</v>
      </c>
    </row>
    <row r="1931" spans="1:9" ht="14.25" customHeight="1">
      <c r="A1931" s="1" t="str">
        <f t="shared" si="30"/>
        <v>SNTF96012010m05</v>
      </c>
      <c r="B1931" s="1">
        <v>4897.26</v>
      </c>
      <c r="C1931" s="210">
        <v>2</v>
      </c>
      <c r="D1931" s="1" t="s">
        <v>8</v>
      </c>
      <c r="E1931" t="s">
        <v>245</v>
      </c>
      <c r="F1931">
        <v>9601</v>
      </c>
      <c r="G1931" s="139">
        <v>2010</v>
      </c>
      <c r="H1931" s="306" t="s">
        <v>148</v>
      </c>
      <c r="I1931">
        <v>-1</v>
      </c>
    </row>
    <row r="1932" spans="1:9" ht="14.25" customHeight="1">
      <c r="A1932" s="1" t="str">
        <f t="shared" si="30"/>
        <v>SNTF96012010m06</v>
      </c>
      <c r="B1932" s="1">
        <v>4897.26</v>
      </c>
      <c r="C1932" s="210">
        <v>2</v>
      </c>
      <c r="D1932" s="1" t="s">
        <v>8</v>
      </c>
      <c r="E1932" t="s">
        <v>245</v>
      </c>
      <c r="F1932">
        <v>9601</v>
      </c>
      <c r="G1932" s="139">
        <v>2010</v>
      </c>
      <c r="H1932" s="306" t="s">
        <v>149</v>
      </c>
      <c r="I1932">
        <v>-1</v>
      </c>
    </row>
    <row r="1933" spans="1:9" ht="14.25" customHeight="1">
      <c r="A1933" s="1" t="str">
        <f t="shared" si="30"/>
        <v>SNTF96012010m07</v>
      </c>
      <c r="B1933" s="1">
        <v>4897.26</v>
      </c>
      <c r="C1933" s="210">
        <v>2</v>
      </c>
      <c r="D1933" s="1" t="s">
        <v>8</v>
      </c>
      <c r="E1933" t="s">
        <v>245</v>
      </c>
      <c r="F1933">
        <v>9601</v>
      </c>
      <c r="G1933" s="139">
        <v>2010</v>
      </c>
      <c r="H1933" s="306" t="s">
        <v>150</v>
      </c>
      <c r="I1933">
        <v>-1</v>
      </c>
    </row>
    <row r="1934" spans="1:9" ht="14.25" customHeight="1">
      <c r="A1934" s="1" t="str">
        <f t="shared" si="30"/>
        <v>SNTF96012010m08</v>
      </c>
      <c r="B1934" s="1">
        <v>4897.26</v>
      </c>
      <c r="C1934" s="210">
        <v>2</v>
      </c>
      <c r="D1934" s="1" t="s">
        <v>8</v>
      </c>
      <c r="E1934" t="s">
        <v>245</v>
      </c>
      <c r="F1934">
        <v>9601</v>
      </c>
      <c r="G1934" s="139">
        <v>2010</v>
      </c>
      <c r="H1934" s="306" t="s">
        <v>151</v>
      </c>
      <c r="I1934">
        <v>-1</v>
      </c>
    </row>
    <row r="1935" spans="1:9" ht="14.25" customHeight="1">
      <c r="A1935" s="1" t="str">
        <f t="shared" si="30"/>
        <v>SNTF96012010m09</v>
      </c>
      <c r="B1935" s="1">
        <v>4897.26</v>
      </c>
      <c r="C1935" s="210">
        <v>2</v>
      </c>
      <c r="D1935" s="1" t="s">
        <v>8</v>
      </c>
      <c r="E1935" t="s">
        <v>245</v>
      </c>
      <c r="F1935">
        <v>9601</v>
      </c>
      <c r="G1935" s="139">
        <v>2010</v>
      </c>
      <c r="H1935" s="306" t="s">
        <v>152</v>
      </c>
      <c r="I1935">
        <v>-1</v>
      </c>
    </row>
    <row r="1936" spans="1:9" ht="14.25" customHeight="1">
      <c r="A1936" s="1" t="str">
        <f t="shared" si="30"/>
        <v>SNTF96012010m10</v>
      </c>
      <c r="B1936" s="1">
        <v>4897.26</v>
      </c>
      <c r="C1936" s="210">
        <v>2</v>
      </c>
      <c r="D1936" s="1" t="s">
        <v>8</v>
      </c>
      <c r="E1936" t="s">
        <v>245</v>
      </c>
      <c r="F1936">
        <v>9601</v>
      </c>
      <c r="G1936" s="139">
        <v>2010</v>
      </c>
      <c r="H1936" s="306" t="s">
        <v>153</v>
      </c>
      <c r="I1936">
        <v>-1</v>
      </c>
    </row>
    <row r="1937" spans="1:9" ht="14.25" customHeight="1">
      <c r="A1937" s="1" t="str">
        <f t="shared" si="30"/>
        <v>SNTF96012010m11</v>
      </c>
      <c r="B1937" s="1">
        <v>4897.26</v>
      </c>
      <c r="C1937" s="210">
        <v>2</v>
      </c>
      <c r="D1937" s="1">
        <v>2440.4949999999999</v>
      </c>
      <c r="E1937" t="s">
        <v>245</v>
      </c>
      <c r="F1937">
        <v>9601</v>
      </c>
      <c r="G1937" s="139">
        <v>2010</v>
      </c>
      <c r="H1937" s="306" t="s">
        <v>154</v>
      </c>
      <c r="I1937">
        <v>2440.4949999999999</v>
      </c>
    </row>
    <row r="1938" spans="1:9" ht="14.25" customHeight="1">
      <c r="A1938" s="1" t="str">
        <f t="shared" si="30"/>
        <v>SNTF96012010m12</v>
      </c>
      <c r="B1938" s="1">
        <v>4897.26</v>
      </c>
      <c r="C1938" s="210">
        <v>1</v>
      </c>
      <c r="D1938" s="1">
        <v>2456.7649999999999</v>
      </c>
      <c r="E1938" t="s">
        <v>245</v>
      </c>
      <c r="F1938">
        <v>9601</v>
      </c>
      <c r="G1938" s="139">
        <v>2010</v>
      </c>
      <c r="H1938" s="306" t="s">
        <v>155</v>
      </c>
      <c r="I1938">
        <v>2456.7649999999999</v>
      </c>
    </row>
    <row r="1939" spans="1:9" ht="14.25" customHeight="1">
      <c r="A1939" s="1" t="str">
        <f t="shared" si="30"/>
        <v>SNTF96022010m01</v>
      </c>
      <c r="B1939" s="1">
        <v>161.81799999999998</v>
      </c>
      <c r="C1939" s="210">
        <v>2</v>
      </c>
      <c r="D1939" s="1" t="s">
        <v>8</v>
      </c>
      <c r="E1939" t="s">
        <v>245</v>
      </c>
      <c r="F1939">
        <v>9602</v>
      </c>
      <c r="G1939" s="139">
        <v>2010</v>
      </c>
      <c r="H1939" s="306" t="s">
        <v>144</v>
      </c>
      <c r="I1939">
        <v>-1</v>
      </c>
    </row>
    <row r="1940" spans="1:9" ht="14.25" customHeight="1">
      <c r="A1940" s="1" t="str">
        <f t="shared" si="30"/>
        <v>SNTF96022010m02</v>
      </c>
      <c r="B1940" s="1">
        <v>161.81799999999998</v>
      </c>
      <c r="C1940" s="210">
        <v>2</v>
      </c>
      <c r="D1940" s="1" t="s">
        <v>8</v>
      </c>
      <c r="E1940" t="s">
        <v>245</v>
      </c>
      <c r="F1940">
        <v>9602</v>
      </c>
      <c r="G1940" s="139">
        <v>2010</v>
      </c>
      <c r="H1940" s="306" t="s">
        <v>145</v>
      </c>
      <c r="I1940">
        <v>-1</v>
      </c>
    </row>
    <row r="1941" spans="1:9" ht="14.25" customHeight="1">
      <c r="A1941" s="1" t="str">
        <f t="shared" si="30"/>
        <v>SNTF96022010m03</v>
      </c>
      <c r="B1941" s="1">
        <v>161.81799999999998</v>
      </c>
      <c r="C1941" s="210">
        <v>2</v>
      </c>
      <c r="D1941" s="1" t="s">
        <v>8</v>
      </c>
      <c r="E1941" t="s">
        <v>245</v>
      </c>
      <c r="F1941">
        <v>9602</v>
      </c>
      <c r="G1941" s="139">
        <v>2010</v>
      </c>
      <c r="H1941" s="306" t="s">
        <v>146</v>
      </c>
      <c r="I1941">
        <v>-1</v>
      </c>
    </row>
    <row r="1942" spans="1:9" ht="14.25" customHeight="1">
      <c r="A1942" s="1" t="str">
        <f t="shared" si="30"/>
        <v>SNTF96022010m04</v>
      </c>
      <c r="B1942" s="1">
        <v>161.81799999999998</v>
      </c>
      <c r="C1942" s="210">
        <v>2</v>
      </c>
      <c r="D1942" s="1" t="s">
        <v>8</v>
      </c>
      <c r="E1942" t="s">
        <v>245</v>
      </c>
      <c r="F1942">
        <v>9602</v>
      </c>
      <c r="G1942" s="139">
        <v>2010</v>
      </c>
      <c r="H1942" s="306" t="s">
        <v>147</v>
      </c>
      <c r="I1942">
        <v>-1</v>
      </c>
    </row>
    <row r="1943" spans="1:9" ht="14.25" customHeight="1">
      <c r="A1943" s="1" t="str">
        <f t="shared" si="30"/>
        <v>SNTF96022010m05</v>
      </c>
      <c r="B1943" s="1">
        <v>161.81799999999998</v>
      </c>
      <c r="C1943" s="210">
        <v>2</v>
      </c>
      <c r="D1943" s="1" t="s">
        <v>8</v>
      </c>
      <c r="E1943" t="s">
        <v>245</v>
      </c>
      <c r="F1943">
        <v>9602</v>
      </c>
      <c r="G1943" s="139">
        <v>2010</v>
      </c>
      <c r="H1943" s="306" t="s">
        <v>148</v>
      </c>
      <c r="I1943">
        <v>-1</v>
      </c>
    </row>
    <row r="1944" spans="1:9" ht="14.25" customHeight="1">
      <c r="A1944" s="1" t="str">
        <f t="shared" si="30"/>
        <v>SNTF96022010m06</v>
      </c>
      <c r="B1944" s="1">
        <v>161.81799999999998</v>
      </c>
      <c r="C1944" s="210">
        <v>2</v>
      </c>
      <c r="D1944" s="1" t="s">
        <v>8</v>
      </c>
      <c r="E1944" t="s">
        <v>245</v>
      </c>
      <c r="F1944">
        <v>9602</v>
      </c>
      <c r="G1944" s="139">
        <v>2010</v>
      </c>
      <c r="H1944" s="306" t="s">
        <v>149</v>
      </c>
      <c r="I1944">
        <v>-1</v>
      </c>
    </row>
    <row r="1945" spans="1:9" ht="14.25" customHeight="1">
      <c r="A1945" s="1" t="str">
        <f t="shared" si="30"/>
        <v>SNTF96022010m07</v>
      </c>
      <c r="B1945" s="1">
        <v>161.81799999999998</v>
      </c>
      <c r="C1945" s="210">
        <v>2</v>
      </c>
      <c r="D1945" s="1" t="s">
        <v>8</v>
      </c>
      <c r="E1945" t="s">
        <v>245</v>
      </c>
      <c r="F1945">
        <v>9602</v>
      </c>
      <c r="G1945" s="139">
        <v>2010</v>
      </c>
      <c r="H1945" s="306" t="s">
        <v>150</v>
      </c>
      <c r="I1945">
        <v>-1</v>
      </c>
    </row>
    <row r="1946" spans="1:9" ht="14.25" customHeight="1">
      <c r="A1946" s="1" t="str">
        <f t="shared" si="30"/>
        <v>SNTF96022010m08</v>
      </c>
      <c r="B1946" s="1">
        <v>161.81799999999998</v>
      </c>
      <c r="C1946" s="210">
        <v>2</v>
      </c>
      <c r="D1946" s="1" t="s">
        <v>8</v>
      </c>
      <c r="E1946" t="s">
        <v>245</v>
      </c>
      <c r="F1946">
        <v>9602</v>
      </c>
      <c r="G1946" s="139">
        <v>2010</v>
      </c>
      <c r="H1946" s="306" t="s">
        <v>151</v>
      </c>
      <c r="I1946">
        <v>-1</v>
      </c>
    </row>
    <row r="1947" spans="1:9" ht="14.25" customHeight="1">
      <c r="A1947" s="1" t="str">
        <f t="shared" si="30"/>
        <v>SNTF96022010m09</v>
      </c>
      <c r="B1947" s="1">
        <v>161.81799999999998</v>
      </c>
      <c r="C1947" s="210">
        <v>2</v>
      </c>
      <c r="D1947" s="1" t="s">
        <v>8</v>
      </c>
      <c r="E1947" t="s">
        <v>245</v>
      </c>
      <c r="F1947">
        <v>9602</v>
      </c>
      <c r="G1947" s="139">
        <v>2010</v>
      </c>
      <c r="H1947" s="306" t="s">
        <v>152</v>
      </c>
      <c r="I1947">
        <v>-1</v>
      </c>
    </row>
    <row r="1948" spans="1:9" ht="14.25" customHeight="1">
      <c r="A1948" s="1" t="str">
        <f t="shared" si="30"/>
        <v>SNTF96022010m10</v>
      </c>
      <c r="B1948" s="1">
        <v>161.81799999999998</v>
      </c>
      <c r="C1948" s="210">
        <v>2</v>
      </c>
      <c r="D1948" s="1" t="s">
        <v>8</v>
      </c>
      <c r="E1948" t="s">
        <v>245</v>
      </c>
      <c r="F1948">
        <v>9602</v>
      </c>
      <c r="G1948" s="139">
        <v>2010</v>
      </c>
      <c r="H1948" s="306" t="s">
        <v>153</v>
      </c>
      <c r="I1948">
        <v>-1</v>
      </c>
    </row>
    <row r="1949" spans="1:9" ht="14.25" customHeight="1">
      <c r="A1949" s="1" t="str">
        <f t="shared" si="30"/>
        <v>SNTF96022010m11</v>
      </c>
      <c r="B1949" s="1">
        <v>161.81799999999998</v>
      </c>
      <c r="C1949" s="210">
        <v>2</v>
      </c>
      <c r="D1949" s="1">
        <v>76.647999999999996</v>
      </c>
      <c r="E1949" t="s">
        <v>245</v>
      </c>
      <c r="F1949">
        <v>9602</v>
      </c>
      <c r="G1949" s="139">
        <v>2010</v>
      </c>
      <c r="H1949" s="306" t="s">
        <v>154</v>
      </c>
      <c r="I1949">
        <v>76.647999999999996</v>
      </c>
    </row>
    <row r="1950" spans="1:9" ht="14.25" customHeight="1">
      <c r="A1950" s="1" t="str">
        <f t="shared" si="30"/>
        <v>SNTF96022010m12</v>
      </c>
      <c r="B1950" s="1">
        <v>161.81799999999998</v>
      </c>
      <c r="C1950" s="210">
        <v>1</v>
      </c>
      <c r="D1950" s="1">
        <v>85.17</v>
      </c>
      <c r="E1950" t="s">
        <v>245</v>
      </c>
      <c r="F1950">
        <v>9602</v>
      </c>
      <c r="G1950" s="139">
        <v>2010</v>
      </c>
      <c r="H1950" s="306" t="s">
        <v>155</v>
      </c>
      <c r="I1950">
        <v>85.17</v>
      </c>
    </row>
    <row r="1951" spans="1:9" ht="14.25" customHeight="1">
      <c r="A1951" s="1" t="str">
        <f t="shared" si="30"/>
        <v>SNTF96032010m01</v>
      </c>
      <c r="B1951" s="1">
        <v>1213.027</v>
      </c>
      <c r="C1951" s="210">
        <v>2</v>
      </c>
      <c r="D1951" s="1" t="s">
        <v>8</v>
      </c>
      <c r="E1951" t="s">
        <v>245</v>
      </c>
      <c r="F1951">
        <v>9603</v>
      </c>
      <c r="G1951" s="139">
        <v>2010</v>
      </c>
      <c r="H1951" s="306" t="s">
        <v>144</v>
      </c>
      <c r="I1951">
        <v>-1</v>
      </c>
    </row>
    <row r="1952" spans="1:9" ht="14.25" customHeight="1">
      <c r="A1952" s="1" t="str">
        <f t="shared" si="30"/>
        <v>SNTF96032010m02</v>
      </c>
      <c r="B1952" s="1">
        <v>1213.027</v>
      </c>
      <c r="C1952" s="210">
        <v>2</v>
      </c>
      <c r="D1952" s="1" t="s">
        <v>8</v>
      </c>
      <c r="E1952" t="s">
        <v>245</v>
      </c>
      <c r="F1952">
        <v>9603</v>
      </c>
      <c r="G1952" s="139">
        <v>2010</v>
      </c>
      <c r="H1952" s="306" t="s">
        <v>145</v>
      </c>
      <c r="I1952">
        <v>-1</v>
      </c>
    </row>
    <row r="1953" spans="1:9" ht="14.25" customHeight="1">
      <c r="A1953" s="1" t="str">
        <f t="shared" si="30"/>
        <v>SNTF96032010m03</v>
      </c>
      <c r="B1953" s="1">
        <v>1213.027</v>
      </c>
      <c r="C1953" s="210">
        <v>2</v>
      </c>
      <c r="D1953" s="1" t="s">
        <v>8</v>
      </c>
      <c r="E1953" t="s">
        <v>245</v>
      </c>
      <c r="F1953">
        <v>9603</v>
      </c>
      <c r="G1953" s="139">
        <v>2010</v>
      </c>
      <c r="H1953" s="306" t="s">
        <v>146</v>
      </c>
      <c r="I1953">
        <v>-1</v>
      </c>
    </row>
    <row r="1954" spans="1:9" ht="14.25" customHeight="1">
      <c r="A1954" s="1" t="str">
        <f t="shared" si="30"/>
        <v>SNTF96032010m04</v>
      </c>
      <c r="B1954" s="1">
        <v>1213.027</v>
      </c>
      <c r="C1954" s="210">
        <v>2</v>
      </c>
      <c r="D1954" s="1" t="s">
        <v>8</v>
      </c>
      <c r="E1954" t="s">
        <v>245</v>
      </c>
      <c r="F1954">
        <v>9603</v>
      </c>
      <c r="G1954" s="139">
        <v>2010</v>
      </c>
      <c r="H1954" s="306" t="s">
        <v>147</v>
      </c>
      <c r="I1954">
        <v>-1</v>
      </c>
    </row>
    <row r="1955" spans="1:9" ht="14.25" customHeight="1">
      <c r="A1955" s="1" t="str">
        <f t="shared" si="30"/>
        <v>SNTF96032010m05</v>
      </c>
      <c r="B1955" s="1">
        <v>1213.027</v>
      </c>
      <c r="C1955" s="210">
        <v>2</v>
      </c>
      <c r="D1955" s="1" t="s">
        <v>8</v>
      </c>
      <c r="E1955" t="s">
        <v>245</v>
      </c>
      <c r="F1955">
        <v>9603</v>
      </c>
      <c r="G1955" s="139">
        <v>2010</v>
      </c>
      <c r="H1955" s="306" t="s">
        <v>148</v>
      </c>
      <c r="I1955">
        <v>-1</v>
      </c>
    </row>
    <row r="1956" spans="1:9" ht="14.25" customHeight="1">
      <c r="A1956" s="1" t="str">
        <f t="shared" si="30"/>
        <v>SNTF96032010m06</v>
      </c>
      <c r="B1956" s="1">
        <v>1213.027</v>
      </c>
      <c r="C1956" s="210">
        <v>2</v>
      </c>
      <c r="D1956" s="1" t="s">
        <v>8</v>
      </c>
      <c r="E1956" t="s">
        <v>245</v>
      </c>
      <c r="F1956">
        <v>9603</v>
      </c>
      <c r="G1956" s="139">
        <v>2010</v>
      </c>
      <c r="H1956" s="306" t="s">
        <v>149</v>
      </c>
      <c r="I1956">
        <v>-1</v>
      </c>
    </row>
    <row r="1957" spans="1:9" ht="14.25" customHeight="1">
      <c r="A1957" s="1" t="str">
        <f t="shared" si="30"/>
        <v>SNTF96032010m07</v>
      </c>
      <c r="B1957" s="1">
        <v>1213.027</v>
      </c>
      <c r="C1957" s="210">
        <v>2</v>
      </c>
      <c r="D1957" s="1" t="s">
        <v>8</v>
      </c>
      <c r="E1957" t="s">
        <v>245</v>
      </c>
      <c r="F1957">
        <v>9603</v>
      </c>
      <c r="G1957" s="139">
        <v>2010</v>
      </c>
      <c r="H1957" s="306" t="s">
        <v>150</v>
      </c>
      <c r="I1957">
        <v>-1</v>
      </c>
    </row>
    <row r="1958" spans="1:9" ht="14.25" customHeight="1">
      <c r="A1958" s="1" t="str">
        <f t="shared" si="30"/>
        <v>SNTF96032010m08</v>
      </c>
      <c r="B1958" s="1">
        <v>1213.027</v>
      </c>
      <c r="C1958" s="210">
        <v>2</v>
      </c>
      <c r="D1958" s="1" t="s">
        <v>8</v>
      </c>
      <c r="E1958" t="s">
        <v>245</v>
      </c>
      <c r="F1958">
        <v>9603</v>
      </c>
      <c r="G1958" s="139">
        <v>2010</v>
      </c>
      <c r="H1958" s="306" t="s">
        <v>151</v>
      </c>
      <c r="I1958">
        <v>-1</v>
      </c>
    </row>
    <row r="1959" spans="1:9" ht="14.25" customHeight="1">
      <c r="A1959" s="1" t="str">
        <f t="shared" si="30"/>
        <v>SNTF96032010m09</v>
      </c>
      <c r="B1959" s="1">
        <v>1213.027</v>
      </c>
      <c r="C1959" s="210">
        <v>2</v>
      </c>
      <c r="D1959" s="1" t="s">
        <v>8</v>
      </c>
      <c r="E1959" t="s">
        <v>245</v>
      </c>
      <c r="F1959">
        <v>9603</v>
      </c>
      <c r="G1959" s="139">
        <v>2010</v>
      </c>
      <c r="H1959" s="306" t="s">
        <v>152</v>
      </c>
      <c r="I1959">
        <v>-1</v>
      </c>
    </row>
    <row r="1960" spans="1:9" ht="14.25" customHeight="1">
      <c r="A1960" s="1" t="str">
        <f t="shared" si="30"/>
        <v>SNTF96032010m10</v>
      </c>
      <c r="B1960" s="1">
        <v>1213.027</v>
      </c>
      <c r="C1960" s="210">
        <v>2</v>
      </c>
      <c r="D1960" s="1" t="s">
        <v>8</v>
      </c>
      <c r="E1960" t="s">
        <v>245</v>
      </c>
      <c r="F1960">
        <v>9603</v>
      </c>
      <c r="G1960" s="139">
        <v>2010</v>
      </c>
      <c r="H1960" s="306" t="s">
        <v>153</v>
      </c>
      <c r="I1960">
        <v>-1</v>
      </c>
    </row>
    <row r="1961" spans="1:9" ht="14.25" customHeight="1">
      <c r="A1961" s="1" t="str">
        <f t="shared" si="30"/>
        <v>SNTF96032010m11</v>
      </c>
      <c r="B1961" s="1">
        <v>1213.027</v>
      </c>
      <c r="C1961" s="210">
        <v>2</v>
      </c>
      <c r="D1961" s="1">
        <v>803.45299999999997</v>
      </c>
      <c r="E1961" t="s">
        <v>245</v>
      </c>
      <c r="F1961">
        <v>9603</v>
      </c>
      <c r="G1961" s="139">
        <v>2010</v>
      </c>
      <c r="H1961" s="306" t="s">
        <v>154</v>
      </c>
      <c r="I1961">
        <v>803.45299999999997</v>
      </c>
    </row>
    <row r="1962" spans="1:9" ht="14.25" customHeight="1">
      <c r="A1962" s="1" t="str">
        <f t="shared" si="30"/>
        <v>SNTF96032010m12</v>
      </c>
      <c r="B1962" s="1">
        <v>1213.027</v>
      </c>
      <c r="C1962" s="210">
        <v>1</v>
      </c>
      <c r="D1962" s="1">
        <v>409.57400000000001</v>
      </c>
      <c r="E1962" t="s">
        <v>245</v>
      </c>
      <c r="F1962">
        <v>9603</v>
      </c>
      <c r="G1962" s="139">
        <v>2010</v>
      </c>
      <c r="H1962" s="306" t="s">
        <v>155</v>
      </c>
      <c r="I1962">
        <v>409.57400000000001</v>
      </c>
    </row>
    <row r="1963" spans="1:9" ht="14.25" customHeight="1">
      <c r="A1963" s="1" t="str">
        <f t="shared" si="30"/>
        <v>SNTF96042010m01</v>
      </c>
      <c r="B1963" s="1">
        <v>305.034897</v>
      </c>
      <c r="C1963" s="210">
        <v>2</v>
      </c>
      <c r="D1963" s="1" t="s">
        <v>8</v>
      </c>
      <c r="E1963" t="s">
        <v>245</v>
      </c>
      <c r="F1963">
        <v>9604</v>
      </c>
      <c r="G1963" s="139">
        <v>2010</v>
      </c>
      <c r="H1963" s="306" t="s">
        <v>144</v>
      </c>
      <c r="I1963">
        <v>-1</v>
      </c>
    </row>
    <row r="1964" spans="1:9" ht="14.25" customHeight="1">
      <c r="A1964" s="1" t="str">
        <f t="shared" si="30"/>
        <v>SNTF96042010m02</v>
      </c>
      <c r="B1964" s="1">
        <v>305.034897</v>
      </c>
      <c r="C1964" s="210">
        <v>2</v>
      </c>
      <c r="D1964" s="1" t="s">
        <v>8</v>
      </c>
      <c r="E1964" t="s">
        <v>245</v>
      </c>
      <c r="F1964">
        <v>9604</v>
      </c>
      <c r="G1964" s="139">
        <v>2010</v>
      </c>
      <c r="H1964" s="306" t="s">
        <v>145</v>
      </c>
      <c r="I1964">
        <v>-1</v>
      </c>
    </row>
    <row r="1965" spans="1:9" ht="14.25" customHeight="1">
      <c r="A1965" s="1" t="str">
        <f t="shared" si="30"/>
        <v>SNTF96042010m03</v>
      </c>
      <c r="B1965" s="1">
        <v>305.034897</v>
      </c>
      <c r="C1965" s="210">
        <v>2</v>
      </c>
      <c r="D1965" s="1" t="s">
        <v>8</v>
      </c>
      <c r="E1965" t="s">
        <v>245</v>
      </c>
      <c r="F1965">
        <v>9604</v>
      </c>
      <c r="G1965" s="139">
        <v>2010</v>
      </c>
      <c r="H1965" s="306" t="s">
        <v>146</v>
      </c>
      <c r="I1965">
        <v>-1</v>
      </c>
    </row>
    <row r="1966" spans="1:9" ht="14.25" customHeight="1">
      <c r="A1966" s="1" t="str">
        <f t="shared" si="30"/>
        <v>SNTF96042010m04</v>
      </c>
      <c r="B1966" s="1">
        <v>305.034897</v>
      </c>
      <c r="C1966" s="210">
        <v>2</v>
      </c>
      <c r="D1966" s="1" t="s">
        <v>8</v>
      </c>
      <c r="E1966" t="s">
        <v>245</v>
      </c>
      <c r="F1966">
        <v>9604</v>
      </c>
      <c r="G1966" s="139">
        <v>2010</v>
      </c>
      <c r="H1966" s="306" t="s">
        <v>147</v>
      </c>
      <c r="I1966">
        <v>-1</v>
      </c>
    </row>
    <row r="1967" spans="1:9" ht="14.25" customHeight="1">
      <c r="A1967" s="1" t="str">
        <f t="shared" si="30"/>
        <v>SNTF96042010m05</v>
      </c>
      <c r="B1967" s="1">
        <v>305.034897</v>
      </c>
      <c r="C1967" s="210">
        <v>2</v>
      </c>
      <c r="D1967" s="1" t="s">
        <v>8</v>
      </c>
      <c r="E1967" t="s">
        <v>245</v>
      </c>
      <c r="F1967">
        <v>9604</v>
      </c>
      <c r="G1967" s="139">
        <v>2010</v>
      </c>
      <c r="H1967" s="306" t="s">
        <v>148</v>
      </c>
      <c r="I1967">
        <v>-1</v>
      </c>
    </row>
    <row r="1968" spans="1:9" ht="14.25" customHeight="1">
      <c r="A1968" s="1" t="str">
        <f t="shared" si="30"/>
        <v>SNTF96042010m06</v>
      </c>
      <c r="B1968" s="1">
        <v>305.034897</v>
      </c>
      <c r="C1968" s="210">
        <v>2</v>
      </c>
      <c r="D1968" s="1" t="s">
        <v>8</v>
      </c>
      <c r="E1968" t="s">
        <v>245</v>
      </c>
      <c r="F1968">
        <v>9604</v>
      </c>
      <c r="G1968" s="139">
        <v>2010</v>
      </c>
      <c r="H1968" s="306" t="s">
        <v>149</v>
      </c>
      <c r="I1968">
        <v>-1</v>
      </c>
    </row>
    <row r="1969" spans="1:9" ht="14.25" customHeight="1">
      <c r="A1969" s="1" t="str">
        <f t="shared" si="30"/>
        <v>SNTF96042010m07</v>
      </c>
      <c r="B1969" s="1">
        <v>305.034897</v>
      </c>
      <c r="C1969" s="210">
        <v>2</v>
      </c>
      <c r="D1969" s="1" t="s">
        <v>8</v>
      </c>
      <c r="E1969" t="s">
        <v>245</v>
      </c>
      <c r="F1969">
        <v>9604</v>
      </c>
      <c r="G1969" s="139">
        <v>2010</v>
      </c>
      <c r="H1969" s="306" t="s">
        <v>150</v>
      </c>
      <c r="I1969">
        <v>-1</v>
      </c>
    </row>
    <row r="1970" spans="1:9" ht="14.25" customHeight="1">
      <c r="A1970" s="1" t="str">
        <f t="shared" si="30"/>
        <v>SNTF96042010m08</v>
      </c>
      <c r="B1970" s="1">
        <v>305.034897</v>
      </c>
      <c r="C1970" s="210">
        <v>2</v>
      </c>
      <c r="D1970" s="1" t="s">
        <v>8</v>
      </c>
      <c r="E1970" t="s">
        <v>245</v>
      </c>
      <c r="F1970">
        <v>9604</v>
      </c>
      <c r="G1970" s="139">
        <v>2010</v>
      </c>
      <c r="H1970" s="306" t="s">
        <v>151</v>
      </c>
      <c r="I1970">
        <v>-1</v>
      </c>
    </row>
    <row r="1971" spans="1:9" ht="14.25" customHeight="1">
      <c r="A1971" s="1" t="str">
        <f t="shared" si="30"/>
        <v>SNTF96042010m09</v>
      </c>
      <c r="B1971" s="1">
        <v>305.034897</v>
      </c>
      <c r="C1971" s="210">
        <v>2</v>
      </c>
      <c r="D1971" s="1" t="s">
        <v>8</v>
      </c>
      <c r="E1971" t="s">
        <v>245</v>
      </c>
      <c r="F1971">
        <v>9604</v>
      </c>
      <c r="G1971" s="139">
        <v>2010</v>
      </c>
      <c r="H1971" s="306" t="s">
        <v>152</v>
      </c>
      <c r="I1971">
        <v>-1</v>
      </c>
    </row>
    <row r="1972" spans="1:9" ht="14.25" customHeight="1">
      <c r="A1972" s="1" t="str">
        <f t="shared" si="30"/>
        <v>SNTF96042010m10</v>
      </c>
      <c r="B1972" s="1">
        <v>305.034897</v>
      </c>
      <c r="C1972" s="210">
        <v>2</v>
      </c>
      <c r="D1972" s="1" t="s">
        <v>8</v>
      </c>
      <c r="E1972" t="s">
        <v>245</v>
      </c>
      <c r="F1972">
        <v>9604</v>
      </c>
      <c r="G1972" s="139">
        <v>2010</v>
      </c>
      <c r="H1972" s="306" t="s">
        <v>153</v>
      </c>
      <c r="I1972">
        <v>-1</v>
      </c>
    </row>
    <row r="1973" spans="1:9" ht="14.25" customHeight="1">
      <c r="A1973" s="1" t="str">
        <f t="shared" si="30"/>
        <v>SNTF96042010m11</v>
      </c>
      <c r="B1973" s="1">
        <v>305.034897</v>
      </c>
      <c r="C1973" s="210">
        <v>2</v>
      </c>
      <c r="D1973" s="1">
        <v>202.46189699999999</v>
      </c>
      <c r="E1973" t="s">
        <v>245</v>
      </c>
      <c r="F1973">
        <v>9604</v>
      </c>
      <c r="G1973" s="139">
        <v>2010</v>
      </c>
      <c r="H1973" s="306" t="s">
        <v>154</v>
      </c>
      <c r="I1973">
        <v>202.46189699999999</v>
      </c>
    </row>
    <row r="1974" spans="1:9" ht="14.25" customHeight="1">
      <c r="A1974" s="1" t="str">
        <f t="shared" si="30"/>
        <v>SNTF96042010m12</v>
      </c>
      <c r="B1974" s="1">
        <v>305.034897</v>
      </c>
      <c r="C1974" s="210">
        <v>1</v>
      </c>
      <c r="D1974" s="1">
        <v>102.57299999999999</v>
      </c>
      <c r="E1974" t="s">
        <v>245</v>
      </c>
      <c r="F1974">
        <v>9604</v>
      </c>
      <c r="G1974" s="139">
        <v>2010</v>
      </c>
      <c r="H1974" s="306" t="s">
        <v>155</v>
      </c>
      <c r="I1974">
        <v>102.57299999999999</v>
      </c>
    </row>
    <row r="1975" spans="1:9" ht="14.25" customHeight="1">
      <c r="A1975" s="1" t="str">
        <f t="shared" si="30"/>
        <v>SNTF96052010m01</v>
      </c>
      <c r="B1975" s="1">
        <v>0</v>
      </c>
      <c r="C1975" s="210">
        <v>12</v>
      </c>
      <c r="D1975" s="1">
        <v>0</v>
      </c>
      <c r="E1975" t="s">
        <v>245</v>
      </c>
      <c r="F1975">
        <v>9605</v>
      </c>
      <c r="G1975" s="139">
        <v>2010</v>
      </c>
      <c r="H1975" s="306" t="s">
        <v>144</v>
      </c>
      <c r="I1975">
        <v>0</v>
      </c>
    </row>
    <row r="1976" spans="1:9" ht="14.25" customHeight="1">
      <c r="A1976" s="1" t="str">
        <f t="shared" si="30"/>
        <v>SNTF96052010m02</v>
      </c>
      <c r="B1976" s="1">
        <v>0</v>
      </c>
      <c r="C1976" s="210">
        <v>11</v>
      </c>
      <c r="D1976" s="1">
        <v>0</v>
      </c>
      <c r="E1976" t="s">
        <v>245</v>
      </c>
      <c r="F1976">
        <v>9605</v>
      </c>
      <c r="G1976" s="139">
        <v>2010</v>
      </c>
      <c r="H1976" s="306" t="s">
        <v>145</v>
      </c>
      <c r="I1976">
        <v>0</v>
      </c>
    </row>
    <row r="1977" spans="1:9" ht="14.25" customHeight="1">
      <c r="A1977" s="1" t="str">
        <f t="shared" si="30"/>
        <v>SNTF96052010m03</v>
      </c>
      <c r="B1977" s="1">
        <v>0</v>
      </c>
      <c r="C1977" s="210">
        <v>10</v>
      </c>
      <c r="D1977" s="1">
        <v>0</v>
      </c>
      <c r="E1977" t="s">
        <v>245</v>
      </c>
      <c r="F1977">
        <v>9605</v>
      </c>
      <c r="G1977" s="139">
        <v>2010</v>
      </c>
      <c r="H1977" s="306" t="s">
        <v>146</v>
      </c>
      <c r="I1977">
        <v>0</v>
      </c>
    </row>
    <row r="1978" spans="1:9" ht="14.25" customHeight="1">
      <c r="A1978" s="1" t="str">
        <f t="shared" si="30"/>
        <v>SNTF96052010m04</v>
      </c>
      <c r="B1978" s="1">
        <v>0</v>
      </c>
      <c r="C1978" s="210">
        <v>9</v>
      </c>
      <c r="D1978" s="1">
        <v>0</v>
      </c>
      <c r="E1978" t="s">
        <v>245</v>
      </c>
      <c r="F1978">
        <v>9605</v>
      </c>
      <c r="G1978" s="139">
        <v>2010</v>
      </c>
      <c r="H1978" s="306" t="s">
        <v>147</v>
      </c>
      <c r="I1978">
        <v>0</v>
      </c>
    </row>
    <row r="1979" spans="1:9" ht="14.25" customHeight="1">
      <c r="A1979" s="1" t="str">
        <f t="shared" si="30"/>
        <v>SNTF96052010m05</v>
      </c>
      <c r="B1979" s="1">
        <v>0</v>
      </c>
      <c r="C1979" s="210">
        <v>8</v>
      </c>
      <c r="D1979" s="1">
        <v>0</v>
      </c>
      <c r="E1979" t="s">
        <v>245</v>
      </c>
      <c r="F1979">
        <v>9605</v>
      </c>
      <c r="G1979" s="139">
        <v>2010</v>
      </c>
      <c r="H1979" s="306" t="s">
        <v>148</v>
      </c>
      <c r="I1979">
        <v>0</v>
      </c>
    </row>
    <row r="1980" spans="1:9" ht="14.25" customHeight="1">
      <c r="A1980" s="1" t="str">
        <f t="shared" si="30"/>
        <v>SNTF96052010m06</v>
      </c>
      <c r="B1980" s="1">
        <v>0</v>
      </c>
      <c r="C1980" s="210">
        <v>7</v>
      </c>
      <c r="D1980" s="1">
        <v>0</v>
      </c>
      <c r="E1980" t="s">
        <v>245</v>
      </c>
      <c r="F1980">
        <v>9605</v>
      </c>
      <c r="G1980" s="139">
        <v>2010</v>
      </c>
      <c r="H1980" s="306" t="s">
        <v>149</v>
      </c>
      <c r="I1980">
        <v>0</v>
      </c>
    </row>
    <row r="1981" spans="1:9" ht="14.25" customHeight="1">
      <c r="A1981" s="1" t="str">
        <f t="shared" si="30"/>
        <v>SNTF96052010m07</v>
      </c>
      <c r="B1981" s="1">
        <v>0</v>
      </c>
      <c r="C1981" s="210">
        <v>6</v>
      </c>
      <c r="D1981" s="1">
        <v>0</v>
      </c>
      <c r="E1981" t="s">
        <v>245</v>
      </c>
      <c r="F1981">
        <v>9605</v>
      </c>
      <c r="G1981" s="139">
        <v>2010</v>
      </c>
      <c r="H1981" s="306" t="s">
        <v>150</v>
      </c>
      <c r="I1981">
        <v>0</v>
      </c>
    </row>
    <row r="1982" spans="1:9" ht="14.25" customHeight="1">
      <c r="A1982" s="1" t="str">
        <f t="shared" si="30"/>
        <v>SNTF96052010m08</v>
      </c>
      <c r="B1982" s="1">
        <v>0</v>
      </c>
      <c r="C1982" s="210">
        <v>5</v>
      </c>
      <c r="D1982" s="1">
        <v>0</v>
      </c>
      <c r="E1982" t="s">
        <v>245</v>
      </c>
      <c r="F1982">
        <v>9605</v>
      </c>
      <c r="G1982" s="139">
        <v>2010</v>
      </c>
      <c r="H1982" s="306" t="s">
        <v>151</v>
      </c>
      <c r="I1982">
        <v>0</v>
      </c>
    </row>
    <row r="1983" spans="1:9" ht="14.25" customHeight="1">
      <c r="A1983" s="1" t="str">
        <f t="shared" si="30"/>
        <v>SNTF96052010m09</v>
      </c>
      <c r="B1983" s="1">
        <v>0</v>
      </c>
      <c r="C1983" s="210">
        <v>4</v>
      </c>
      <c r="D1983" s="1">
        <v>0</v>
      </c>
      <c r="E1983" t="s">
        <v>245</v>
      </c>
      <c r="F1983">
        <v>9605</v>
      </c>
      <c r="G1983" s="139">
        <v>2010</v>
      </c>
      <c r="H1983" s="306" t="s">
        <v>152</v>
      </c>
      <c r="I1983">
        <v>0</v>
      </c>
    </row>
    <row r="1984" spans="1:9" ht="14.25" customHeight="1">
      <c r="A1984" s="1" t="str">
        <f t="shared" si="30"/>
        <v>SNTF96052010m10</v>
      </c>
      <c r="B1984" s="1">
        <v>0</v>
      </c>
      <c r="C1984" s="210">
        <v>3</v>
      </c>
      <c r="D1984" s="1">
        <v>0</v>
      </c>
      <c r="E1984" t="s">
        <v>245</v>
      </c>
      <c r="F1984">
        <v>9605</v>
      </c>
      <c r="G1984" s="139">
        <v>2010</v>
      </c>
      <c r="H1984" s="306" t="s">
        <v>153</v>
      </c>
      <c r="I1984">
        <v>0</v>
      </c>
    </row>
    <row r="1985" spans="1:9" ht="14.25" customHeight="1">
      <c r="A1985" s="1" t="str">
        <f t="shared" si="30"/>
        <v>SNTF96052010m11</v>
      </c>
      <c r="B1985" s="1">
        <v>0</v>
      </c>
      <c r="C1985" s="210">
        <v>2</v>
      </c>
      <c r="D1985" s="1">
        <v>0</v>
      </c>
      <c r="E1985" t="s">
        <v>245</v>
      </c>
      <c r="F1985">
        <v>9605</v>
      </c>
      <c r="G1985" s="139">
        <v>2010</v>
      </c>
      <c r="H1985" s="306" t="s">
        <v>154</v>
      </c>
      <c r="I1985">
        <v>0</v>
      </c>
    </row>
    <row r="1986" spans="1:9" ht="14.25" customHeight="1">
      <c r="A1986" s="1" t="str">
        <f t="shared" si="30"/>
        <v>SNTF96052010m12</v>
      </c>
      <c r="B1986" s="1">
        <v>0</v>
      </c>
      <c r="C1986" s="210">
        <v>1</v>
      </c>
      <c r="D1986" s="1">
        <v>0</v>
      </c>
      <c r="E1986" t="s">
        <v>245</v>
      </c>
      <c r="F1986">
        <v>9605</v>
      </c>
      <c r="G1986" s="139">
        <v>2010</v>
      </c>
      <c r="H1986" s="306" t="s">
        <v>155</v>
      </c>
      <c r="I1986">
        <v>0</v>
      </c>
    </row>
    <row r="1987" spans="1:9" ht="14.25" customHeight="1">
      <c r="A1987" s="1" t="str">
        <f t="shared" si="30"/>
        <v>SNTF96062010m01</v>
      </c>
      <c r="B1987" s="1">
        <v>0</v>
      </c>
      <c r="C1987" s="210">
        <v>12</v>
      </c>
      <c r="D1987" s="1">
        <v>0</v>
      </c>
      <c r="E1987" t="s">
        <v>245</v>
      </c>
      <c r="F1987">
        <v>9606</v>
      </c>
      <c r="G1987" s="139">
        <v>2010</v>
      </c>
      <c r="H1987" s="306" t="s">
        <v>144</v>
      </c>
      <c r="I1987">
        <v>0</v>
      </c>
    </row>
    <row r="1988" spans="1:9" ht="14.25" customHeight="1">
      <c r="A1988" s="1" t="str">
        <f t="shared" si="30"/>
        <v>SNTF96062010m02</v>
      </c>
      <c r="B1988" s="1">
        <v>0</v>
      </c>
      <c r="C1988" s="210">
        <v>11</v>
      </c>
      <c r="D1988" s="1">
        <v>0</v>
      </c>
      <c r="E1988" t="s">
        <v>245</v>
      </c>
      <c r="F1988">
        <v>9606</v>
      </c>
      <c r="G1988" s="139">
        <v>2010</v>
      </c>
      <c r="H1988" s="306" t="s">
        <v>145</v>
      </c>
      <c r="I1988">
        <v>0</v>
      </c>
    </row>
    <row r="1989" spans="1:9" ht="14.25" customHeight="1">
      <c r="A1989" s="1" t="str">
        <f t="shared" si="30"/>
        <v>SNTF96062010m03</v>
      </c>
      <c r="B1989" s="1">
        <v>0</v>
      </c>
      <c r="C1989" s="210">
        <v>10</v>
      </c>
      <c r="D1989" s="1">
        <v>0</v>
      </c>
      <c r="E1989" t="s">
        <v>245</v>
      </c>
      <c r="F1989">
        <v>9606</v>
      </c>
      <c r="G1989" s="139">
        <v>2010</v>
      </c>
      <c r="H1989" s="306" t="s">
        <v>146</v>
      </c>
      <c r="I1989">
        <v>0</v>
      </c>
    </row>
    <row r="1990" spans="1:9" ht="14.25" customHeight="1">
      <c r="A1990" s="1" t="str">
        <f t="shared" si="30"/>
        <v>SNTF96062010m04</v>
      </c>
      <c r="B1990" s="1">
        <v>0</v>
      </c>
      <c r="C1990" s="210">
        <v>9</v>
      </c>
      <c r="D1990" s="1">
        <v>0</v>
      </c>
      <c r="E1990" t="s">
        <v>245</v>
      </c>
      <c r="F1990">
        <v>9606</v>
      </c>
      <c r="G1990" s="139">
        <v>2010</v>
      </c>
      <c r="H1990" s="306" t="s">
        <v>147</v>
      </c>
      <c r="I1990">
        <v>0</v>
      </c>
    </row>
    <row r="1991" spans="1:9" ht="14.25" customHeight="1">
      <c r="A1991" s="1" t="str">
        <f t="shared" si="30"/>
        <v>SNTF96062010m05</v>
      </c>
      <c r="B1991" s="1">
        <v>0</v>
      </c>
      <c r="C1991" s="210">
        <v>8</v>
      </c>
      <c r="D1991" s="1">
        <v>0</v>
      </c>
      <c r="E1991" t="s">
        <v>245</v>
      </c>
      <c r="F1991">
        <v>9606</v>
      </c>
      <c r="G1991" s="139">
        <v>2010</v>
      </c>
      <c r="H1991" s="306" t="s">
        <v>148</v>
      </c>
      <c r="I1991">
        <v>0</v>
      </c>
    </row>
    <row r="1992" spans="1:9" ht="14.25" customHeight="1">
      <c r="A1992" s="1" t="str">
        <f t="shared" ref="A1992:A2055" si="31">TRIM(E1992&amp;F1992&amp;G1992&amp;H1992)</f>
        <v>SNTF96062010m06</v>
      </c>
      <c r="B1992" s="1">
        <v>0</v>
      </c>
      <c r="C1992" s="210">
        <v>7</v>
      </c>
      <c r="D1992" s="1">
        <v>0</v>
      </c>
      <c r="E1992" t="s">
        <v>245</v>
      </c>
      <c r="F1992">
        <v>9606</v>
      </c>
      <c r="G1992" s="139">
        <v>2010</v>
      </c>
      <c r="H1992" s="306" t="s">
        <v>149</v>
      </c>
      <c r="I1992">
        <v>0</v>
      </c>
    </row>
    <row r="1993" spans="1:9" ht="14.25" customHeight="1">
      <c r="A1993" s="1" t="str">
        <f t="shared" si="31"/>
        <v>SNTF96062010m07</v>
      </c>
      <c r="B1993" s="1">
        <v>0</v>
      </c>
      <c r="C1993" s="210">
        <v>6</v>
      </c>
      <c r="D1993" s="1">
        <v>0</v>
      </c>
      <c r="E1993" t="s">
        <v>245</v>
      </c>
      <c r="F1993">
        <v>9606</v>
      </c>
      <c r="G1993" s="139">
        <v>2010</v>
      </c>
      <c r="H1993" s="306" t="s">
        <v>150</v>
      </c>
      <c r="I1993">
        <v>0</v>
      </c>
    </row>
    <row r="1994" spans="1:9" ht="14.25" customHeight="1">
      <c r="A1994" s="1" t="str">
        <f t="shared" si="31"/>
        <v>SNTF96062010m08</v>
      </c>
      <c r="B1994" s="1">
        <v>0</v>
      </c>
      <c r="C1994" s="210">
        <v>5</v>
      </c>
      <c r="D1994" s="1">
        <v>0</v>
      </c>
      <c r="E1994" t="s">
        <v>245</v>
      </c>
      <c r="F1994">
        <v>9606</v>
      </c>
      <c r="G1994" s="139">
        <v>2010</v>
      </c>
      <c r="H1994" s="306" t="s">
        <v>151</v>
      </c>
      <c r="I1994">
        <v>0</v>
      </c>
    </row>
    <row r="1995" spans="1:9" ht="14.25" customHeight="1">
      <c r="A1995" s="1" t="str">
        <f t="shared" si="31"/>
        <v>SNTF96062010m09</v>
      </c>
      <c r="B1995" s="1">
        <v>0</v>
      </c>
      <c r="C1995" s="210">
        <v>4</v>
      </c>
      <c r="D1995" s="1">
        <v>0</v>
      </c>
      <c r="E1995" t="s">
        <v>245</v>
      </c>
      <c r="F1995">
        <v>9606</v>
      </c>
      <c r="G1995" s="139">
        <v>2010</v>
      </c>
      <c r="H1995" s="306" t="s">
        <v>152</v>
      </c>
      <c r="I1995">
        <v>0</v>
      </c>
    </row>
    <row r="1996" spans="1:9" ht="14.25" customHeight="1">
      <c r="A1996" s="1" t="str">
        <f t="shared" si="31"/>
        <v>SNTF96062010m10</v>
      </c>
      <c r="B1996" s="1">
        <v>0</v>
      </c>
      <c r="C1996" s="210">
        <v>3</v>
      </c>
      <c r="D1996" s="1">
        <v>0</v>
      </c>
      <c r="E1996" t="s">
        <v>245</v>
      </c>
      <c r="F1996">
        <v>9606</v>
      </c>
      <c r="G1996" s="139">
        <v>2010</v>
      </c>
      <c r="H1996" s="306" t="s">
        <v>153</v>
      </c>
      <c r="I1996">
        <v>0</v>
      </c>
    </row>
    <row r="1997" spans="1:9" ht="14.25" customHeight="1">
      <c r="A1997" s="1" t="str">
        <f t="shared" si="31"/>
        <v>SNTF96062010m11</v>
      </c>
      <c r="B1997" s="1">
        <v>0</v>
      </c>
      <c r="C1997" s="210">
        <v>2</v>
      </c>
      <c r="D1997" s="1">
        <v>0</v>
      </c>
      <c r="E1997" t="s">
        <v>245</v>
      </c>
      <c r="F1997">
        <v>9606</v>
      </c>
      <c r="G1997" s="139">
        <v>2010</v>
      </c>
      <c r="H1997" s="306" t="s">
        <v>154</v>
      </c>
      <c r="I1997">
        <v>0</v>
      </c>
    </row>
    <row r="1998" spans="1:9" ht="14.25" customHeight="1">
      <c r="A1998" s="1" t="str">
        <f t="shared" si="31"/>
        <v>SNTF96062010m12</v>
      </c>
      <c r="B1998" s="1">
        <v>0</v>
      </c>
      <c r="C1998" s="210">
        <v>1</v>
      </c>
      <c r="D1998" s="1">
        <v>0</v>
      </c>
      <c r="E1998" t="s">
        <v>245</v>
      </c>
      <c r="F1998">
        <v>9606</v>
      </c>
      <c r="G1998" s="139">
        <v>2010</v>
      </c>
      <c r="H1998" s="306" t="s">
        <v>155</v>
      </c>
      <c r="I1998">
        <v>0</v>
      </c>
    </row>
    <row r="1999" spans="1:9" ht="14.25" customHeight="1">
      <c r="A1999" s="1" t="str">
        <f t="shared" si="31"/>
        <v>SRO96012010m01</v>
      </c>
      <c r="B1999" s="1" t="s">
        <v>9</v>
      </c>
      <c r="C1999" s="210" t="s">
        <v>9</v>
      </c>
      <c r="D1999" s="1" t="s">
        <v>8</v>
      </c>
      <c r="E1999" t="s">
        <v>38</v>
      </c>
      <c r="F1999">
        <v>9601</v>
      </c>
      <c r="G1999" s="139">
        <v>2010</v>
      </c>
      <c r="H1999" s="306" t="s">
        <v>144</v>
      </c>
      <c r="I1999">
        <v>-1</v>
      </c>
    </row>
    <row r="2000" spans="1:9" ht="14.25" customHeight="1">
      <c r="A2000" s="1" t="str">
        <f t="shared" si="31"/>
        <v>SRO96012010m02</v>
      </c>
      <c r="B2000" s="1" t="s">
        <v>9</v>
      </c>
      <c r="C2000" s="210" t="s">
        <v>9</v>
      </c>
      <c r="D2000" s="1" t="s">
        <v>8</v>
      </c>
      <c r="E2000" t="s">
        <v>38</v>
      </c>
      <c r="F2000">
        <v>9601</v>
      </c>
      <c r="G2000" s="139">
        <v>2010</v>
      </c>
      <c r="H2000" s="306" t="s">
        <v>145</v>
      </c>
      <c r="I2000">
        <v>-1</v>
      </c>
    </row>
    <row r="2001" spans="1:9" ht="14.25" customHeight="1">
      <c r="A2001" s="1" t="str">
        <f t="shared" si="31"/>
        <v>SRO96012010m03</v>
      </c>
      <c r="B2001" s="1" t="s">
        <v>9</v>
      </c>
      <c r="C2001" s="210" t="s">
        <v>9</v>
      </c>
      <c r="D2001" s="1" t="s">
        <v>8</v>
      </c>
      <c r="E2001" t="s">
        <v>38</v>
      </c>
      <c r="F2001">
        <v>9601</v>
      </c>
      <c r="G2001" s="139">
        <v>2010</v>
      </c>
      <c r="H2001" s="306" t="s">
        <v>146</v>
      </c>
      <c r="I2001">
        <v>-1</v>
      </c>
    </row>
    <row r="2002" spans="1:9" ht="14.25" customHeight="1">
      <c r="A2002" s="1" t="str">
        <f t="shared" si="31"/>
        <v>SRO96012010m04</v>
      </c>
      <c r="B2002" s="1" t="s">
        <v>9</v>
      </c>
      <c r="C2002" s="210" t="s">
        <v>9</v>
      </c>
      <c r="D2002" s="1" t="s">
        <v>8</v>
      </c>
      <c r="E2002" t="s">
        <v>38</v>
      </c>
      <c r="F2002">
        <v>9601</v>
      </c>
      <c r="G2002" s="139">
        <v>2010</v>
      </c>
      <c r="H2002" s="306" t="s">
        <v>147</v>
      </c>
      <c r="I2002">
        <v>-1</v>
      </c>
    </row>
    <row r="2003" spans="1:9" ht="14.25" customHeight="1">
      <c r="A2003" s="1" t="str">
        <f t="shared" si="31"/>
        <v>SRO96012010m05</v>
      </c>
      <c r="B2003" s="1" t="s">
        <v>9</v>
      </c>
      <c r="C2003" s="210" t="s">
        <v>9</v>
      </c>
      <c r="D2003" s="1" t="s">
        <v>8</v>
      </c>
      <c r="E2003" t="s">
        <v>38</v>
      </c>
      <c r="F2003">
        <v>9601</v>
      </c>
      <c r="G2003" s="139">
        <v>2010</v>
      </c>
      <c r="H2003" s="306" t="s">
        <v>148</v>
      </c>
      <c r="I2003">
        <v>-1</v>
      </c>
    </row>
    <row r="2004" spans="1:9" ht="14.25" customHeight="1">
      <c r="A2004" s="1" t="str">
        <f t="shared" si="31"/>
        <v>SRO96012010m06</v>
      </c>
      <c r="B2004" s="1" t="s">
        <v>9</v>
      </c>
      <c r="C2004" s="210" t="s">
        <v>9</v>
      </c>
      <c r="D2004" s="1" t="s">
        <v>8</v>
      </c>
      <c r="E2004" t="s">
        <v>38</v>
      </c>
      <c r="F2004">
        <v>9601</v>
      </c>
      <c r="G2004" s="139">
        <v>2010</v>
      </c>
      <c r="H2004" s="306" t="s">
        <v>149</v>
      </c>
      <c r="I2004">
        <v>-1</v>
      </c>
    </row>
    <row r="2005" spans="1:9" ht="14.25" customHeight="1">
      <c r="A2005" s="1" t="str">
        <f t="shared" si="31"/>
        <v>SRO96012010m07</v>
      </c>
      <c r="B2005" s="1" t="s">
        <v>9</v>
      </c>
      <c r="C2005" s="210" t="s">
        <v>9</v>
      </c>
      <c r="D2005" s="1" t="s">
        <v>8</v>
      </c>
      <c r="E2005" t="s">
        <v>38</v>
      </c>
      <c r="F2005">
        <v>9601</v>
      </c>
      <c r="G2005" s="139">
        <v>2010</v>
      </c>
      <c r="H2005" s="306" t="s">
        <v>150</v>
      </c>
      <c r="I2005">
        <v>-1</v>
      </c>
    </row>
    <row r="2006" spans="1:9" ht="14.25" customHeight="1">
      <c r="A2006" s="1" t="str">
        <f t="shared" si="31"/>
        <v>SRO96012010m08</v>
      </c>
      <c r="B2006" s="1" t="s">
        <v>9</v>
      </c>
      <c r="C2006" s="210" t="s">
        <v>9</v>
      </c>
      <c r="D2006" s="1" t="s">
        <v>8</v>
      </c>
      <c r="E2006" t="s">
        <v>38</v>
      </c>
      <c r="F2006">
        <v>9601</v>
      </c>
      <c r="G2006" s="139">
        <v>2010</v>
      </c>
      <c r="H2006" s="306" t="s">
        <v>151</v>
      </c>
      <c r="I2006">
        <v>-1</v>
      </c>
    </row>
    <row r="2007" spans="1:9" ht="14.25" customHeight="1">
      <c r="A2007" s="1" t="str">
        <f t="shared" si="31"/>
        <v>SRO96012010m09</v>
      </c>
      <c r="B2007" s="1" t="s">
        <v>9</v>
      </c>
      <c r="C2007" s="210" t="s">
        <v>9</v>
      </c>
      <c r="D2007" s="1" t="s">
        <v>8</v>
      </c>
      <c r="E2007" t="s">
        <v>38</v>
      </c>
      <c r="F2007">
        <v>9601</v>
      </c>
      <c r="G2007" s="139">
        <v>2010</v>
      </c>
      <c r="H2007" s="306" t="s">
        <v>152</v>
      </c>
      <c r="I2007">
        <v>-1</v>
      </c>
    </row>
    <row r="2008" spans="1:9" ht="14.25" customHeight="1">
      <c r="A2008" s="1" t="str">
        <f t="shared" si="31"/>
        <v>SRO96012010m10</v>
      </c>
      <c r="B2008" s="1" t="s">
        <v>9</v>
      </c>
      <c r="C2008" s="210" t="s">
        <v>9</v>
      </c>
      <c r="D2008" s="1" t="s">
        <v>8</v>
      </c>
      <c r="E2008" t="s">
        <v>38</v>
      </c>
      <c r="F2008">
        <v>9601</v>
      </c>
      <c r="G2008" s="139">
        <v>2010</v>
      </c>
      <c r="H2008" s="306" t="s">
        <v>153</v>
      </c>
      <c r="I2008">
        <v>-1</v>
      </c>
    </row>
    <row r="2009" spans="1:9" ht="14.25" customHeight="1">
      <c r="A2009" s="1" t="str">
        <f t="shared" si="31"/>
        <v>SRO96012010m11</v>
      </c>
      <c r="B2009" s="1" t="s">
        <v>9</v>
      </c>
      <c r="C2009" s="210" t="s">
        <v>9</v>
      </c>
      <c r="D2009" s="1" t="s">
        <v>8</v>
      </c>
      <c r="E2009" t="s">
        <v>38</v>
      </c>
      <c r="F2009">
        <v>9601</v>
      </c>
      <c r="G2009" s="139">
        <v>2010</v>
      </c>
      <c r="H2009" s="306" t="s">
        <v>154</v>
      </c>
      <c r="I2009">
        <v>-1</v>
      </c>
    </row>
    <row r="2010" spans="1:9" ht="14.25" customHeight="1">
      <c r="A2010" s="1" t="str">
        <f t="shared" si="31"/>
        <v>SRO96012010m12</v>
      </c>
      <c r="B2010" s="1" t="s">
        <v>9</v>
      </c>
      <c r="C2010" s="210" t="s">
        <v>9</v>
      </c>
      <c r="D2010" s="1" t="s">
        <v>8</v>
      </c>
      <c r="E2010" t="s">
        <v>38</v>
      </c>
      <c r="F2010">
        <v>9601</v>
      </c>
      <c r="G2010" s="139">
        <v>2010</v>
      </c>
      <c r="H2010" s="306" t="s">
        <v>155</v>
      </c>
      <c r="I2010">
        <v>-1</v>
      </c>
    </row>
    <row r="2011" spans="1:9" ht="14.25" customHeight="1">
      <c r="A2011" s="1" t="str">
        <f t="shared" si="31"/>
        <v>SRO96022010m01</v>
      </c>
      <c r="B2011" s="1" t="s">
        <v>9</v>
      </c>
      <c r="C2011" s="210" t="s">
        <v>9</v>
      </c>
      <c r="D2011" s="1" t="s">
        <v>8</v>
      </c>
      <c r="E2011" t="s">
        <v>38</v>
      </c>
      <c r="F2011">
        <v>9602</v>
      </c>
      <c r="G2011" s="139">
        <v>2010</v>
      </c>
      <c r="H2011" s="306" t="s">
        <v>144</v>
      </c>
      <c r="I2011">
        <v>-1</v>
      </c>
    </row>
    <row r="2012" spans="1:9" ht="14.25" customHeight="1">
      <c r="A2012" s="1" t="str">
        <f t="shared" si="31"/>
        <v>SRO96022010m02</v>
      </c>
      <c r="B2012" s="1" t="s">
        <v>9</v>
      </c>
      <c r="C2012" s="210" t="s">
        <v>9</v>
      </c>
      <c r="D2012" s="1" t="s">
        <v>8</v>
      </c>
      <c r="E2012" t="s">
        <v>38</v>
      </c>
      <c r="F2012">
        <v>9602</v>
      </c>
      <c r="G2012" s="139">
        <v>2010</v>
      </c>
      <c r="H2012" s="306" t="s">
        <v>145</v>
      </c>
      <c r="I2012">
        <v>-1</v>
      </c>
    </row>
    <row r="2013" spans="1:9" ht="14.25" customHeight="1">
      <c r="A2013" s="1" t="str">
        <f t="shared" si="31"/>
        <v>SRO96022010m03</v>
      </c>
      <c r="B2013" s="1" t="s">
        <v>9</v>
      </c>
      <c r="C2013" s="210" t="s">
        <v>9</v>
      </c>
      <c r="D2013" s="1" t="s">
        <v>8</v>
      </c>
      <c r="E2013" t="s">
        <v>38</v>
      </c>
      <c r="F2013">
        <v>9602</v>
      </c>
      <c r="G2013" s="139">
        <v>2010</v>
      </c>
      <c r="H2013" s="306" t="s">
        <v>146</v>
      </c>
      <c r="I2013">
        <v>-1</v>
      </c>
    </row>
    <row r="2014" spans="1:9" ht="14.25" customHeight="1">
      <c r="A2014" s="1" t="str">
        <f t="shared" si="31"/>
        <v>SRO96022010m04</v>
      </c>
      <c r="B2014" s="1" t="s">
        <v>9</v>
      </c>
      <c r="C2014" s="210" t="s">
        <v>9</v>
      </c>
      <c r="D2014" s="1" t="s">
        <v>8</v>
      </c>
      <c r="E2014" t="s">
        <v>38</v>
      </c>
      <c r="F2014">
        <v>9602</v>
      </c>
      <c r="G2014" s="139">
        <v>2010</v>
      </c>
      <c r="H2014" s="306" t="s">
        <v>147</v>
      </c>
      <c r="I2014">
        <v>-1</v>
      </c>
    </row>
    <row r="2015" spans="1:9" ht="14.25" customHeight="1">
      <c r="A2015" s="1" t="str">
        <f t="shared" si="31"/>
        <v>SRO96022010m05</v>
      </c>
      <c r="B2015" s="1" t="s">
        <v>9</v>
      </c>
      <c r="C2015" s="210" t="s">
        <v>9</v>
      </c>
      <c r="D2015" s="1" t="s">
        <v>8</v>
      </c>
      <c r="E2015" t="s">
        <v>38</v>
      </c>
      <c r="F2015">
        <v>9602</v>
      </c>
      <c r="G2015" s="139">
        <v>2010</v>
      </c>
      <c r="H2015" s="306" t="s">
        <v>148</v>
      </c>
      <c r="I2015">
        <v>-1</v>
      </c>
    </row>
    <row r="2016" spans="1:9" ht="14.25" customHeight="1">
      <c r="A2016" s="1" t="str">
        <f t="shared" si="31"/>
        <v>SRO96022010m06</v>
      </c>
      <c r="B2016" s="1" t="s">
        <v>9</v>
      </c>
      <c r="C2016" s="210" t="s">
        <v>9</v>
      </c>
      <c r="D2016" s="1" t="s">
        <v>8</v>
      </c>
      <c r="E2016" t="s">
        <v>38</v>
      </c>
      <c r="F2016">
        <v>9602</v>
      </c>
      <c r="G2016" s="139">
        <v>2010</v>
      </c>
      <c r="H2016" s="306" t="s">
        <v>149</v>
      </c>
      <c r="I2016">
        <v>-1</v>
      </c>
    </row>
    <row r="2017" spans="1:9" ht="14.25" customHeight="1">
      <c r="A2017" s="1" t="str">
        <f t="shared" si="31"/>
        <v>SRO96022010m07</v>
      </c>
      <c r="B2017" s="1" t="s">
        <v>9</v>
      </c>
      <c r="C2017" s="210" t="s">
        <v>9</v>
      </c>
      <c r="D2017" s="1" t="s">
        <v>8</v>
      </c>
      <c r="E2017" t="s">
        <v>38</v>
      </c>
      <c r="F2017">
        <v>9602</v>
      </c>
      <c r="G2017" s="139">
        <v>2010</v>
      </c>
      <c r="H2017" s="306" t="s">
        <v>150</v>
      </c>
      <c r="I2017">
        <v>-1</v>
      </c>
    </row>
    <row r="2018" spans="1:9" ht="14.25" customHeight="1">
      <c r="A2018" s="1" t="str">
        <f t="shared" si="31"/>
        <v>SRO96022010m08</v>
      </c>
      <c r="B2018" s="1" t="s">
        <v>9</v>
      </c>
      <c r="C2018" s="210" t="s">
        <v>9</v>
      </c>
      <c r="D2018" s="1" t="s">
        <v>8</v>
      </c>
      <c r="E2018" t="s">
        <v>38</v>
      </c>
      <c r="F2018">
        <v>9602</v>
      </c>
      <c r="G2018" s="139">
        <v>2010</v>
      </c>
      <c r="H2018" s="306" t="s">
        <v>151</v>
      </c>
      <c r="I2018">
        <v>-1</v>
      </c>
    </row>
    <row r="2019" spans="1:9" ht="14.25" customHeight="1">
      <c r="A2019" s="1" t="str">
        <f t="shared" si="31"/>
        <v>SRO96022010m09</v>
      </c>
      <c r="B2019" s="1" t="s">
        <v>9</v>
      </c>
      <c r="C2019" s="210" t="s">
        <v>9</v>
      </c>
      <c r="D2019" s="1" t="s">
        <v>8</v>
      </c>
      <c r="E2019" t="s">
        <v>38</v>
      </c>
      <c r="F2019">
        <v>9602</v>
      </c>
      <c r="G2019" s="139">
        <v>2010</v>
      </c>
      <c r="H2019" s="306" t="s">
        <v>152</v>
      </c>
      <c r="I2019">
        <v>-1</v>
      </c>
    </row>
    <row r="2020" spans="1:9" ht="14.25" customHeight="1">
      <c r="A2020" s="1" t="str">
        <f t="shared" si="31"/>
        <v>SRO96022010m10</v>
      </c>
      <c r="B2020" s="1" t="s">
        <v>9</v>
      </c>
      <c r="C2020" s="210" t="s">
        <v>9</v>
      </c>
      <c r="D2020" s="1" t="s">
        <v>8</v>
      </c>
      <c r="E2020" t="s">
        <v>38</v>
      </c>
      <c r="F2020">
        <v>9602</v>
      </c>
      <c r="G2020" s="139">
        <v>2010</v>
      </c>
      <c r="H2020" s="306" t="s">
        <v>153</v>
      </c>
      <c r="I2020">
        <v>-1</v>
      </c>
    </row>
    <row r="2021" spans="1:9" ht="14.25" customHeight="1">
      <c r="A2021" s="1" t="str">
        <f t="shared" si="31"/>
        <v>SRO96022010m11</v>
      </c>
      <c r="B2021" s="1" t="s">
        <v>9</v>
      </c>
      <c r="C2021" s="210" t="s">
        <v>9</v>
      </c>
      <c r="D2021" s="1" t="s">
        <v>8</v>
      </c>
      <c r="E2021" t="s">
        <v>38</v>
      </c>
      <c r="F2021">
        <v>9602</v>
      </c>
      <c r="G2021" s="139">
        <v>2010</v>
      </c>
      <c r="H2021" s="306" t="s">
        <v>154</v>
      </c>
      <c r="I2021">
        <v>-1</v>
      </c>
    </row>
    <row r="2022" spans="1:9" ht="14.25" customHeight="1">
      <c r="A2022" s="1" t="str">
        <f t="shared" si="31"/>
        <v>SRO96022010m12</v>
      </c>
      <c r="B2022" s="1" t="s">
        <v>9</v>
      </c>
      <c r="C2022" s="210" t="s">
        <v>9</v>
      </c>
      <c r="D2022" s="1" t="s">
        <v>8</v>
      </c>
      <c r="E2022" t="s">
        <v>38</v>
      </c>
      <c r="F2022">
        <v>9602</v>
      </c>
      <c r="G2022" s="139">
        <v>2010</v>
      </c>
      <c r="H2022" s="306" t="s">
        <v>155</v>
      </c>
      <c r="I2022">
        <v>-1</v>
      </c>
    </row>
    <row r="2023" spans="1:9" ht="14.25" customHeight="1">
      <c r="A2023" s="1" t="str">
        <f t="shared" si="31"/>
        <v>SRO96032010m01</v>
      </c>
      <c r="B2023" s="1" t="s">
        <v>9</v>
      </c>
      <c r="C2023" s="210" t="s">
        <v>9</v>
      </c>
      <c r="D2023" s="1" t="s">
        <v>8</v>
      </c>
      <c r="E2023" t="s">
        <v>38</v>
      </c>
      <c r="F2023">
        <v>9603</v>
      </c>
      <c r="G2023" s="139">
        <v>2010</v>
      </c>
      <c r="H2023" s="306" t="s">
        <v>144</v>
      </c>
      <c r="I2023">
        <v>-1</v>
      </c>
    </row>
    <row r="2024" spans="1:9" ht="14.25" customHeight="1">
      <c r="A2024" s="1" t="str">
        <f t="shared" si="31"/>
        <v>SRO96032010m02</v>
      </c>
      <c r="B2024" s="1" t="s">
        <v>9</v>
      </c>
      <c r="C2024" s="210" t="s">
        <v>9</v>
      </c>
      <c r="D2024" s="1" t="s">
        <v>8</v>
      </c>
      <c r="E2024" t="s">
        <v>38</v>
      </c>
      <c r="F2024">
        <v>9603</v>
      </c>
      <c r="G2024" s="139">
        <v>2010</v>
      </c>
      <c r="H2024" s="306" t="s">
        <v>145</v>
      </c>
      <c r="I2024">
        <v>-1</v>
      </c>
    </row>
    <row r="2025" spans="1:9" ht="14.25" customHeight="1">
      <c r="A2025" s="1" t="str">
        <f t="shared" si="31"/>
        <v>SRO96032010m03</v>
      </c>
      <c r="B2025" s="1" t="s">
        <v>9</v>
      </c>
      <c r="C2025" s="210" t="s">
        <v>9</v>
      </c>
      <c r="D2025" s="1" t="s">
        <v>8</v>
      </c>
      <c r="E2025" t="s">
        <v>38</v>
      </c>
      <c r="F2025">
        <v>9603</v>
      </c>
      <c r="G2025" s="139">
        <v>2010</v>
      </c>
      <c r="H2025" s="306" t="s">
        <v>146</v>
      </c>
      <c r="I2025">
        <v>-1</v>
      </c>
    </row>
    <row r="2026" spans="1:9" ht="14.25" customHeight="1">
      <c r="A2026" s="1" t="str">
        <f t="shared" si="31"/>
        <v>SRO96032010m04</v>
      </c>
      <c r="B2026" s="1" t="s">
        <v>9</v>
      </c>
      <c r="C2026" s="210" t="s">
        <v>9</v>
      </c>
      <c r="D2026" s="1" t="s">
        <v>8</v>
      </c>
      <c r="E2026" t="s">
        <v>38</v>
      </c>
      <c r="F2026">
        <v>9603</v>
      </c>
      <c r="G2026" s="139">
        <v>2010</v>
      </c>
      <c r="H2026" s="306" t="s">
        <v>147</v>
      </c>
      <c r="I2026">
        <v>-1</v>
      </c>
    </row>
    <row r="2027" spans="1:9" ht="14.25" customHeight="1">
      <c r="A2027" s="1" t="str">
        <f t="shared" si="31"/>
        <v>SRO96032010m05</v>
      </c>
      <c r="B2027" s="1" t="s">
        <v>9</v>
      </c>
      <c r="C2027" s="210" t="s">
        <v>9</v>
      </c>
      <c r="D2027" s="1" t="s">
        <v>8</v>
      </c>
      <c r="E2027" t="s">
        <v>38</v>
      </c>
      <c r="F2027">
        <v>9603</v>
      </c>
      <c r="G2027" s="139">
        <v>2010</v>
      </c>
      <c r="H2027" s="306" t="s">
        <v>148</v>
      </c>
      <c r="I2027">
        <v>-1</v>
      </c>
    </row>
    <row r="2028" spans="1:9" ht="14.25" customHeight="1">
      <c r="A2028" s="1" t="str">
        <f t="shared" si="31"/>
        <v>SRO96032010m06</v>
      </c>
      <c r="B2028" s="1" t="s">
        <v>9</v>
      </c>
      <c r="C2028" s="210" t="s">
        <v>9</v>
      </c>
      <c r="D2028" s="1" t="s">
        <v>8</v>
      </c>
      <c r="E2028" t="s">
        <v>38</v>
      </c>
      <c r="F2028">
        <v>9603</v>
      </c>
      <c r="G2028" s="139">
        <v>2010</v>
      </c>
      <c r="H2028" s="306" t="s">
        <v>149</v>
      </c>
      <c r="I2028">
        <v>-1</v>
      </c>
    </row>
    <row r="2029" spans="1:9" ht="14.25" customHeight="1">
      <c r="A2029" s="1" t="str">
        <f t="shared" si="31"/>
        <v>SRO96032010m07</v>
      </c>
      <c r="B2029" s="1" t="s">
        <v>9</v>
      </c>
      <c r="C2029" s="210" t="s">
        <v>9</v>
      </c>
      <c r="D2029" s="1" t="s">
        <v>8</v>
      </c>
      <c r="E2029" t="s">
        <v>38</v>
      </c>
      <c r="F2029">
        <v>9603</v>
      </c>
      <c r="G2029" s="139">
        <v>2010</v>
      </c>
      <c r="H2029" s="306" t="s">
        <v>150</v>
      </c>
      <c r="I2029">
        <v>-1</v>
      </c>
    </row>
    <row r="2030" spans="1:9" ht="14.25" customHeight="1">
      <c r="A2030" s="1" t="str">
        <f t="shared" si="31"/>
        <v>SRO96032010m08</v>
      </c>
      <c r="B2030" s="1" t="s">
        <v>9</v>
      </c>
      <c r="C2030" s="210" t="s">
        <v>9</v>
      </c>
      <c r="D2030" s="1" t="s">
        <v>8</v>
      </c>
      <c r="E2030" t="s">
        <v>38</v>
      </c>
      <c r="F2030">
        <v>9603</v>
      </c>
      <c r="G2030" s="139">
        <v>2010</v>
      </c>
      <c r="H2030" s="306" t="s">
        <v>151</v>
      </c>
      <c r="I2030">
        <v>-1</v>
      </c>
    </row>
    <row r="2031" spans="1:9" ht="14.25" customHeight="1">
      <c r="A2031" s="1" t="str">
        <f t="shared" si="31"/>
        <v>SRO96032010m09</v>
      </c>
      <c r="B2031" s="1" t="s">
        <v>9</v>
      </c>
      <c r="C2031" s="210" t="s">
        <v>9</v>
      </c>
      <c r="D2031" s="1" t="s">
        <v>8</v>
      </c>
      <c r="E2031" t="s">
        <v>38</v>
      </c>
      <c r="F2031">
        <v>9603</v>
      </c>
      <c r="G2031" s="139">
        <v>2010</v>
      </c>
      <c r="H2031" s="306" t="s">
        <v>152</v>
      </c>
      <c r="I2031">
        <v>-1</v>
      </c>
    </row>
    <row r="2032" spans="1:9" ht="14.25" customHeight="1">
      <c r="A2032" s="1" t="str">
        <f t="shared" si="31"/>
        <v>SRO96032010m10</v>
      </c>
      <c r="B2032" s="1" t="s">
        <v>9</v>
      </c>
      <c r="C2032" s="210" t="s">
        <v>9</v>
      </c>
      <c r="D2032" s="1" t="s">
        <v>8</v>
      </c>
      <c r="E2032" t="s">
        <v>38</v>
      </c>
      <c r="F2032">
        <v>9603</v>
      </c>
      <c r="G2032" s="139">
        <v>2010</v>
      </c>
      <c r="H2032" s="306" t="s">
        <v>153</v>
      </c>
      <c r="I2032">
        <v>-1</v>
      </c>
    </row>
    <row r="2033" spans="1:9" ht="14.25" customHeight="1">
      <c r="A2033" s="1" t="str">
        <f t="shared" si="31"/>
        <v>SRO96032010m11</v>
      </c>
      <c r="B2033" s="1" t="s">
        <v>9</v>
      </c>
      <c r="C2033" s="210" t="s">
        <v>9</v>
      </c>
      <c r="D2033" s="1" t="s">
        <v>8</v>
      </c>
      <c r="E2033" t="s">
        <v>38</v>
      </c>
      <c r="F2033">
        <v>9603</v>
      </c>
      <c r="G2033" s="139">
        <v>2010</v>
      </c>
      <c r="H2033" s="306" t="s">
        <v>154</v>
      </c>
      <c r="I2033">
        <v>-1</v>
      </c>
    </row>
    <row r="2034" spans="1:9" ht="14.25" customHeight="1">
      <c r="A2034" s="1" t="str">
        <f t="shared" si="31"/>
        <v>SRO96032010m12</v>
      </c>
      <c r="B2034" s="1" t="s">
        <v>9</v>
      </c>
      <c r="C2034" s="210" t="s">
        <v>9</v>
      </c>
      <c r="D2034" s="1" t="s">
        <v>8</v>
      </c>
      <c r="E2034" t="s">
        <v>38</v>
      </c>
      <c r="F2034">
        <v>9603</v>
      </c>
      <c r="G2034" s="139">
        <v>2010</v>
      </c>
      <c r="H2034" s="306" t="s">
        <v>155</v>
      </c>
      <c r="I2034">
        <v>-1</v>
      </c>
    </row>
    <row r="2035" spans="1:9" ht="14.25" customHeight="1">
      <c r="A2035" s="1" t="str">
        <f t="shared" si="31"/>
        <v>SRO96042010m01</v>
      </c>
      <c r="B2035" s="1" t="s">
        <v>9</v>
      </c>
      <c r="C2035" s="210" t="s">
        <v>9</v>
      </c>
      <c r="D2035" s="1" t="s">
        <v>8</v>
      </c>
      <c r="E2035" t="s">
        <v>38</v>
      </c>
      <c r="F2035">
        <v>9604</v>
      </c>
      <c r="G2035" s="139">
        <v>2010</v>
      </c>
      <c r="H2035" s="306" t="s">
        <v>144</v>
      </c>
      <c r="I2035">
        <v>-1</v>
      </c>
    </row>
    <row r="2036" spans="1:9" ht="14.25" customHeight="1">
      <c r="A2036" s="1" t="str">
        <f t="shared" si="31"/>
        <v>SRO96042010m02</v>
      </c>
      <c r="B2036" s="1" t="s">
        <v>9</v>
      </c>
      <c r="C2036" s="210" t="s">
        <v>9</v>
      </c>
      <c r="D2036" s="1" t="s">
        <v>8</v>
      </c>
      <c r="E2036" t="s">
        <v>38</v>
      </c>
      <c r="F2036">
        <v>9604</v>
      </c>
      <c r="G2036" s="139">
        <v>2010</v>
      </c>
      <c r="H2036" s="306" t="s">
        <v>145</v>
      </c>
      <c r="I2036">
        <v>-1</v>
      </c>
    </row>
    <row r="2037" spans="1:9" ht="14.25" customHeight="1">
      <c r="A2037" s="1" t="str">
        <f t="shared" si="31"/>
        <v>SRO96042010m03</v>
      </c>
      <c r="B2037" s="1" t="s">
        <v>9</v>
      </c>
      <c r="C2037" s="210" t="s">
        <v>9</v>
      </c>
      <c r="D2037" s="1" t="s">
        <v>8</v>
      </c>
      <c r="E2037" t="s">
        <v>38</v>
      </c>
      <c r="F2037">
        <v>9604</v>
      </c>
      <c r="G2037" s="139">
        <v>2010</v>
      </c>
      <c r="H2037" s="306" t="s">
        <v>146</v>
      </c>
      <c r="I2037">
        <v>-1</v>
      </c>
    </row>
    <row r="2038" spans="1:9" ht="14.25" customHeight="1">
      <c r="A2038" s="1" t="str">
        <f t="shared" si="31"/>
        <v>SRO96042010m04</v>
      </c>
      <c r="B2038" s="1" t="s">
        <v>9</v>
      </c>
      <c r="C2038" s="210" t="s">
        <v>9</v>
      </c>
      <c r="D2038" s="1" t="s">
        <v>8</v>
      </c>
      <c r="E2038" t="s">
        <v>38</v>
      </c>
      <c r="F2038">
        <v>9604</v>
      </c>
      <c r="G2038" s="139">
        <v>2010</v>
      </c>
      <c r="H2038" s="306" t="s">
        <v>147</v>
      </c>
      <c r="I2038">
        <v>-1</v>
      </c>
    </row>
    <row r="2039" spans="1:9" ht="14.25" customHeight="1">
      <c r="A2039" s="1" t="str">
        <f t="shared" si="31"/>
        <v>SRO96042010m05</v>
      </c>
      <c r="B2039" s="1" t="s">
        <v>9</v>
      </c>
      <c r="C2039" s="210" t="s">
        <v>9</v>
      </c>
      <c r="D2039" s="1" t="s">
        <v>8</v>
      </c>
      <c r="E2039" t="s">
        <v>38</v>
      </c>
      <c r="F2039">
        <v>9604</v>
      </c>
      <c r="G2039" s="139">
        <v>2010</v>
      </c>
      <c r="H2039" s="306" t="s">
        <v>148</v>
      </c>
      <c r="I2039">
        <v>-1</v>
      </c>
    </row>
    <row r="2040" spans="1:9" ht="14.25" customHeight="1">
      <c r="A2040" s="1" t="str">
        <f t="shared" si="31"/>
        <v>SRO96042010m06</v>
      </c>
      <c r="B2040" s="1" t="s">
        <v>9</v>
      </c>
      <c r="C2040" s="210" t="s">
        <v>9</v>
      </c>
      <c r="D2040" s="1" t="s">
        <v>8</v>
      </c>
      <c r="E2040" t="s">
        <v>38</v>
      </c>
      <c r="F2040">
        <v>9604</v>
      </c>
      <c r="G2040" s="139">
        <v>2010</v>
      </c>
      <c r="H2040" s="306" t="s">
        <v>149</v>
      </c>
      <c r="I2040">
        <v>-1</v>
      </c>
    </row>
    <row r="2041" spans="1:9" ht="14.25" customHeight="1">
      <c r="A2041" s="1" t="str">
        <f t="shared" si="31"/>
        <v>SRO96042010m07</v>
      </c>
      <c r="B2041" s="1" t="s">
        <v>9</v>
      </c>
      <c r="C2041" s="210" t="s">
        <v>9</v>
      </c>
      <c r="D2041" s="1" t="s">
        <v>8</v>
      </c>
      <c r="E2041" t="s">
        <v>38</v>
      </c>
      <c r="F2041">
        <v>9604</v>
      </c>
      <c r="G2041" s="139">
        <v>2010</v>
      </c>
      <c r="H2041" s="306" t="s">
        <v>150</v>
      </c>
      <c r="I2041">
        <v>-1</v>
      </c>
    </row>
    <row r="2042" spans="1:9" ht="14.25" customHeight="1">
      <c r="A2042" s="1" t="str">
        <f t="shared" si="31"/>
        <v>SRO96042010m08</v>
      </c>
      <c r="B2042" s="1" t="s">
        <v>9</v>
      </c>
      <c r="C2042" s="210" t="s">
        <v>9</v>
      </c>
      <c r="D2042" s="1" t="s">
        <v>8</v>
      </c>
      <c r="E2042" t="s">
        <v>38</v>
      </c>
      <c r="F2042">
        <v>9604</v>
      </c>
      <c r="G2042" s="139">
        <v>2010</v>
      </c>
      <c r="H2042" s="306" t="s">
        <v>151</v>
      </c>
      <c r="I2042">
        <v>-1</v>
      </c>
    </row>
    <row r="2043" spans="1:9" ht="14.25" customHeight="1">
      <c r="A2043" s="1" t="str">
        <f t="shared" si="31"/>
        <v>SRO96042010m09</v>
      </c>
      <c r="B2043" s="1" t="s">
        <v>9</v>
      </c>
      <c r="C2043" s="210" t="s">
        <v>9</v>
      </c>
      <c r="D2043" s="1" t="s">
        <v>8</v>
      </c>
      <c r="E2043" t="s">
        <v>38</v>
      </c>
      <c r="F2043">
        <v>9604</v>
      </c>
      <c r="G2043" s="139">
        <v>2010</v>
      </c>
      <c r="H2043" s="306" t="s">
        <v>152</v>
      </c>
      <c r="I2043">
        <v>-1</v>
      </c>
    </row>
    <row r="2044" spans="1:9" ht="14.25" customHeight="1">
      <c r="A2044" s="1" t="str">
        <f t="shared" si="31"/>
        <v>SRO96042010m10</v>
      </c>
      <c r="B2044" s="1" t="s">
        <v>9</v>
      </c>
      <c r="C2044" s="210" t="s">
        <v>9</v>
      </c>
      <c r="D2044" s="1" t="s">
        <v>8</v>
      </c>
      <c r="E2044" t="s">
        <v>38</v>
      </c>
      <c r="F2044">
        <v>9604</v>
      </c>
      <c r="G2044" s="139">
        <v>2010</v>
      </c>
      <c r="H2044" s="306" t="s">
        <v>153</v>
      </c>
      <c r="I2044">
        <v>-1</v>
      </c>
    </row>
    <row r="2045" spans="1:9" ht="14.25" customHeight="1">
      <c r="A2045" s="1" t="str">
        <f t="shared" si="31"/>
        <v>SRO96042010m11</v>
      </c>
      <c r="B2045" s="1" t="s">
        <v>9</v>
      </c>
      <c r="C2045" s="210" t="s">
        <v>9</v>
      </c>
      <c r="D2045" s="1" t="s">
        <v>8</v>
      </c>
      <c r="E2045" t="s">
        <v>38</v>
      </c>
      <c r="F2045">
        <v>9604</v>
      </c>
      <c r="G2045" s="139">
        <v>2010</v>
      </c>
      <c r="H2045" s="306" t="s">
        <v>154</v>
      </c>
      <c r="I2045">
        <v>-1</v>
      </c>
    </row>
    <row r="2046" spans="1:9" ht="14.25" customHeight="1">
      <c r="A2046" s="1" t="str">
        <f t="shared" si="31"/>
        <v>SRO96042010m12</v>
      </c>
      <c r="B2046" s="1" t="s">
        <v>9</v>
      </c>
      <c r="C2046" s="210" t="s">
        <v>9</v>
      </c>
      <c r="D2046" s="1" t="s">
        <v>8</v>
      </c>
      <c r="E2046" t="s">
        <v>38</v>
      </c>
      <c r="F2046">
        <v>9604</v>
      </c>
      <c r="G2046" s="139">
        <v>2010</v>
      </c>
      <c r="H2046" s="306" t="s">
        <v>155</v>
      </c>
      <c r="I2046">
        <v>-1</v>
      </c>
    </row>
    <row r="2047" spans="1:9" ht="14.25" customHeight="1">
      <c r="A2047" s="1" t="str">
        <f t="shared" si="31"/>
        <v>SRO96052010m01</v>
      </c>
      <c r="B2047" s="1">
        <v>0</v>
      </c>
      <c r="C2047" s="210">
        <v>12</v>
      </c>
      <c r="D2047" s="1">
        <v>0</v>
      </c>
      <c r="E2047" t="s">
        <v>38</v>
      </c>
      <c r="F2047">
        <v>9605</v>
      </c>
      <c r="G2047" s="139">
        <v>2010</v>
      </c>
      <c r="H2047" s="306" t="s">
        <v>144</v>
      </c>
      <c r="I2047">
        <v>0</v>
      </c>
    </row>
    <row r="2048" spans="1:9" ht="14.25" customHeight="1">
      <c r="A2048" s="1" t="str">
        <f t="shared" si="31"/>
        <v>SRO96052010m02</v>
      </c>
      <c r="B2048" s="1">
        <v>0</v>
      </c>
      <c r="C2048" s="210">
        <v>11</v>
      </c>
      <c r="D2048" s="1">
        <v>0</v>
      </c>
      <c r="E2048" t="s">
        <v>38</v>
      </c>
      <c r="F2048">
        <v>9605</v>
      </c>
      <c r="G2048" s="139">
        <v>2010</v>
      </c>
      <c r="H2048" s="306" t="s">
        <v>145</v>
      </c>
      <c r="I2048">
        <v>0</v>
      </c>
    </row>
    <row r="2049" spans="1:9" ht="14.25" customHeight="1">
      <c r="A2049" s="1" t="str">
        <f t="shared" si="31"/>
        <v>SRO96052010m03</v>
      </c>
      <c r="B2049" s="1">
        <v>0</v>
      </c>
      <c r="C2049" s="210">
        <v>10</v>
      </c>
      <c r="D2049" s="1">
        <v>0</v>
      </c>
      <c r="E2049" t="s">
        <v>38</v>
      </c>
      <c r="F2049">
        <v>9605</v>
      </c>
      <c r="G2049" s="139">
        <v>2010</v>
      </c>
      <c r="H2049" s="306" t="s">
        <v>146</v>
      </c>
      <c r="I2049">
        <v>0</v>
      </c>
    </row>
    <row r="2050" spans="1:9" ht="14.25" customHeight="1">
      <c r="A2050" s="1" t="str">
        <f t="shared" si="31"/>
        <v>SRO96052010m04</v>
      </c>
      <c r="B2050" s="1">
        <v>0</v>
      </c>
      <c r="C2050" s="210">
        <v>9</v>
      </c>
      <c r="D2050" s="1">
        <v>0</v>
      </c>
      <c r="E2050" t="s">
        <v>38</v>
      </c>
      <c r="F2050">
        <v>9605</v>
      </c>
      <c r="G2050" s="139">
        <v>2010</v>
      </c>
      <c r="H2050" s="306" t="s">
        <v>147</v>
      </c>
      <c r="I2050">
        <v>0</v>
      </c>
    </row>
    <row r="2051" spans="1:9" ht="14.25" customHeight="1">
      <c r="A2051" s="1" t="str">
        <f t="shared" si="31"/>
        <v>SRO96052010m05</v>
      </c>
      <c r="B2051" s="1">
        <v>0</v>
      </c>
      <c r="C2051" s="210">
        <v>8</v>
      </c>
      <c r="D2051" s="1">
        <v>0</v>
      </c>
      <c r="E2051" t="s">
        <v>38</v>
      </c>
      <c r="F2051">
        <v>9605</v>
      </c>
      <c r="G2051" s="139">
        <v>2010</v>
      </c>
      <c r="H2051" s="306" t="s">
        <v>148</v>
      </c>
      <c r="I2051">
        <v>0</v>
      </c>
    </row>
    <row r="2052" spans="1:9" ht="14.25" customHeight="1">
      <c r="A2052" s="1" t="str">
        <f t="shared" si="31"/>
        <v>SRO96052010m06</v>
      </c>
      <c r="B2052" s="1">
        <v>0</v>
      </c>
      <c r="C2052" s="210">
        <v>7</v>
      </c>
      <c r="D2052" s="1">
        <v>0</v>
      </c>
      <c r="E2052" t="s">
        <v>38</v>
      </c>
      <c r="F2052">
        <v>9605</v>
      </c>
      <c r="G2052" s="139">
        <v>2010</v>
      </c>
      <c r="H2052" s="306" t="s">
        <v>149</v>
      </c>
      <c r="I2052">
        <v>0</v>
      </c>
    </row>
    <row r="2053" spans="1:9" ht="14.25" customHeight="1">
      <c r="A2053" s="1" t="str">
        <f t="shared" si="31"/>
        <v>SRO96052010m07</v>
      </c>
      <c r="B2053" s="1">
        <v>0</v>
      </c>
      <c r="C2053" s="210">
        <v>6</v>
      </c>
      <c r="D2053" s="1">
        <v>0</v>
      </c>
      <c r="E2053" t="s">
        <v>38</v>
      </c>
      <c r="F2053">
        <v>9605</v>
      </c>
      <c r="G2053" s="139">
        <v>2010</v>
      </c>
      <c r="H2053" s="306" t="s">
        <v>150</v>
      </c>
      <c r="I2053">
        <v>0</v>
      </c>
    </row>
    <row r="2054" spans="1:9" ht="14.25" customHeight="1">
      <c r="A2054" s="1" t="str">
        <f t="shared" si="31"/>
        <v>SRO96052010m08</v>
      </c>
      <c r="B2054" s="1">
        <v>0</v>
      </c>
      <c r="C2054" s="210">
        <v>5</v>
      </c>
      <c r="D2054" s="1">
        <v>0</v>
      </c>
      <c r="E2054" t="s">
        <v>38</v>
      </c>
      <c r="F2054">
        <v>9605</v>
      </c>
      <c r="G2054" s="139">
        <v>2010</v>
      </c>
      <c r="H2054" s="306" t="s">
        <v>151</v>
      </c>
      <c r="I2054">
        <v>0</v>
      </c>
    </row>
    <row r="2055" spans="1:9" ht="14.25" customHeight="1">
      <c r="A2055" s="1" t="str">
        <f t="shared" si="31"/>
        <v>SRO96052010m09</v>
      </c>
      <c r="B2055" s="1">
        <v>0</v>
      </c>
      <c r="C2055" s="210">
        <v>4</v>
      </c>
      <c r="D2055" s="1">
        <v>0</v>
      </c>
      <c r="E2055" t="s">
        <v>38</v>
      </c>
      <c r="F2055">
        <v>9605</v>
      </c>
      <c r="G2055" s="139">
        <v>2010</v>
      </c>
      <c r="H2055" s="306" t="s">
        <v>152</v>
      </c>
      <c r="I2055">
        <v>0</v>
      </c>
    </row>
    <row r="2056" spans="1:9" ht="14.25" customHeight="1">
      <c r="A2056" s="1" t="str">
        <f t="shared" ref="A2056:A2119" si="32">TRIM(E2056&amp;F2056&amp;G2056&amp;H2056)</f>
        <v>SRO96052010m10</v>
      </c>
      <c r="B2056" s="1">
        <v>0</v>
      </c>
      <c r="C2056" s="210">
        <v>3</v>
      </c>
      <c r="D2056" s="1">
        <v>0</v>
      </c>
      <c r="E2056" t="s">
        <v>38</v>
      </c>
      <c r="F2056">
        <v>9605</v>
      </c>
      <c r="G2056" s="139">
        <v>2010</v>
      </c>
      <c r="H2056" s="306" t="s">
        <v>153</v>
      </c>
      <c r="I2056">
        <v>0</v>
      </c>
    </row>
    <row r="2057" spans="1:9" ht="14.25" customHeight="1">
      <c r="A2057" s="1" t="str">
        <f t="shared" si="32"/>
        <v>SRO96052010m11</v>
      </c>
      <c r="B2057" s="1">
        <v>0</v>
      </c>
      <c r="C2057" s="210">
        <v>2</v>
      </c>
      <c r="D2057" s="1">
        <v>0</v>
      </c>
      <c r="E2057" t="s">
        <v>38</v>
      </c>
      <c r="F2057">
        <v>9605</v>
      </c>
      <c r="G2057" s="139">
        <v>2010</v>
      </c>
      <c r="H2057" s="306" t="s">
        <v>154</v>
      </c>
      <c r="I2057">
        <v>0</v>
      </c>
    </row>
    <row r="2058" spans="1:9" ht="14.25" customHeight="1">
      <c r="A2058" s="1" t="str">
        <f t="shared" si="32"/>
        <v>SRO96052010m12</v>
      </c>
      <c r="B2058" s="1">
        <v>0</v>
      </c>
      <c r="C2058" s="210">
        <v>1</v>
      </c>
      <c r="D2058" s="1">
        <v>0</v>
      </c>
      <c r="E2058" t="s">
        <v>38</v>
      </c>
      <c r="F2058">
        <v>9605</v>
      </c>
      <c r="G2058" s="139">
        <v>2010</v>
      </c>
      <c r="H2058" s="306" t="s">
        <v>155</v>
      </c>
      <c r="I2058">
        <v>0</v>
      </c>
    </row>
    <row r="2059" spans="1:9" ht="14.25" customHeight="1">
      <c r="A2059" s="1" t="str">
        <f t="shared" si="32"/>
        <v>SRO96062010m01</v>
      </c>
      <c r="B2059" s="1">
        <v>0</v>
      </c>
      <c r="C2059" s="210">
        <v>12</v>
      </c>
      <c r="D2059" s="1">
        <v>0</v>
      </c>
      <c r="E2059" t="s">
        <v>38</v>
      </c>
      <c r="F2059">
        <v>9606</v>
      </c>
      <c r="G2059" s="139">
        <v>2010</v>
      </c>
      <c r="H2059" s="306" t="s">
        <v>144</v>
      </c>
      <c r="I2059">
        <v>0</v>
      </c>
    </row>
    <row r="2060" spans="1:9" ht="14.25" customHeight="1">
      <c r="A2060" s="1" t="str">
        <f t="shared" si="32"/>
        <v>SRO96062010m02</v>
      </c>
      <c r="B2060" s="1">
        <v>0</v>
      </c>
      <c r="C2060" s="210">
        <v>11</v>
      </c>
      <c r="D2060" s="1">
        <v>0</v>
      </c>
      <c r="E2060" t="s">
        <v>38</v>
      </c>
      <c r="F2060">
        <v>9606</v>
      </c>
      <c r="G2060" s="139">
        <v>2010</v>
      </c>
      <c r="H2060" s="306" t="s">
        <v>145</v>
      </c>
      <c r="I2060">
        <v>0</v>
      </c>
    </row>
    <row r="2061" spans="1:9" ht="14.25" customHeight="1">
      <c r="A2061" s="1" t="str">
        <f t="shared" si="32"/>
        <v>SRO96062010m03</v>
      </c>
      <c r="B2061" s="1">
        <v>0</v>
      </c>
      <c r="C2061" s="210">
        <v>10</v>
      </c>
      <c r="D2061" s="1">
        <v>0</v>
      </c>
      <c r="E2061" t="s">
        <v>38</v>
      </c>
      <c r="F2061">
        <v>9606</v>
      </c>
      <c r="G2061" s="139">
        <v>2010</v>
      </c>
      <c r="H2061" s="306" t="s">
        <v>146</v>
      </c>
      <c r="I2061">
        <v>0</v>
      </c>
    </row>
    <row r="2062" spans="1:9" ht="14.25" customHeight="1">
      <c r="A2062" s="1" t="str">
        <f t="shared" si="32"/>
        <v>SRO96062010m04</v>
      </c>
      <c r="B2062" s="1">
        <v>0</v>
      </c>
      <c r="C2062" s="210">
        <v>9</v>
      </c>
      <c r="D2062" s="1">
        <v>0</v>
      </c>
      <c r="E2062" t="s">
        <v>38</v>
      </c>
      <c r="F2062">
        <v>9606</v>
      </c>
      <c r="G2062" s="139">
        <v>2010</v>
      </c>
      <c r="H2062" s="306" t="s">
        <v>147</v>
      </c>
      <c r="I2062">
        <v>0</v>
      </c>
    </row>
    <row r="2063" spans="1:9" ht="14.25" customHeight="1">
      <c r="A2063" s="1" t="str">
        <f t="shared" si="32"/>
        <v>SRO96062010m05</v>
      </c>
      <c r="B2063" s="1">
        <v>0</v>
      </c>
      <c r="C2063" s="210">
        <v>8</v>
      </c>
      <c r="D2063" s="1">
        <v>0</v>
      </c>
      <c r="E2063" t="s">
        <v>38</v>
      </c>
      <c r="F2063">
        <v>9606</v>
      </c>
      <c r="G2063" s="139">
        <v>2010</v>
      </c>
      <c r="H2063" s="306" t="s">
        <v>148</v>
      </c>
      <c r="I2063">
        <v>0</v>
      </c>
    </row>
    <row r="2064" spans="1:9" ht="14.25" customHeight="1">
      <c r="A2064" s="1" t="str">
        <f t="shared" si="32"/>
        <v>SRO96062010m06</v>
      </c>
      <c r="B2064" s="1">
        <v>0</v>
      </c>
      <c r="C2064" s="210">
        <v>7</v>
      </c>
      <c r="D2064" s="1">
        <v>0</v>
      </c>
      <c r="E2064" t="s">
        <v>38</v>
      </c>
      <c r="F2064">
        <v>9606</v>
      </c>
      <c r="G2064" s="139">
        <v>2010</v>
      </c>
      <c r="H2064" s="306" t="s">
        <v>149</v>
      </c>
      <c r="I2064">
        <v>0</v>
      </c>
    </row>
    <row r="2065" spans="1:9" ht="14.25" customHeight="1">
      <c r="A2065" s="1" t="str">
        <f t="shared" si="32"/>
        <v>SRO96062010m07</v>
      </c>
      <c r="B2065" s="1">
        <v>0</v>
      </c>
      <c r="C2065" s="210">
        <v>6</v>
      </c>
      <c r="D2065" s="1">
        <v>0</v>
      </c>
      <c r="E2065" t="s">
        <v>38</v>
      </c>
      <c r="F2065">
        <v>9606</v>
      </c>
      <c r="G2065" s="139">
        <v>2010</v>
      </c>
      <c r="H2065" s="306" t="s">
        <v>150</v>
      </c>
      <c r="I2065">
        <v>0</v>
      </c>
    </row>
    <row r="2066" spans="1:9" ht="14.25" customHeight="1">
      <c r="A2066" s="1" t="str">
        <f t="shared" si="32"/>
        <v>SRO96062010m08</v>
      </c>
      <c r="B2066" s="1">
        <v>0</v>
      </c>
      <c r="C2066" s="210">
        <v>5</v>
      </c>
      <c r="D2066" s="1">
        <v>0</v>
      </c>
      <c r="E2066" t="s">
        <v>38</v>
      </c>
      <c r="F2066">
        <v>9606</v>
      </c>
      <c r="G2066" s="139">
        <v>2010</v>
      </c>
      <c r="H2066" s="306" t="s">
        <v>151</v>
      </c>
      <c r="I2066">
        <v>0</v>
      </c>
    </row>
    <row r="2067" spans="1:9" ht="14.25" customHeight="1">
      <c r="A2067" s="1" t="str">
        <f t="shared" si="32"/>
        <v>SRO96062010m09</v>
      </c>
      <c r="B2067" s="1">
        <v>0</v>
      </c>
      <c r="C2067" s="210">
        <v>4</v>
      </c>
      <c r="D2067" s="1">
        <v>0</v>
      </c>
      <c r="E2067" t="s">
        <v>38</v>
      </c>
      <c r="F2067">
        <v>9606</v>
      </c>
      <c r="G2067" s="139">
        <v>2010</v>
      </c>
      <c r="H2067" s="306" t="s">
        <v>152</v>
      </c>
      <c r="I2067">
        <v>0</v>
      </c>
    </row>
    <row r="2068" spans="1:9" ht="14.25" customHeight="1">
      <c r="A2068" s="1" t="str">
        <f t="shared" si="32"/>
        <v>SRO96062010m10</v>
      </c>
      <c r="B2068" s="1">
        <v>0</v>
      </c>
      <c r="C2068" s="210">
        <v>3</v>
      </c>
      <c r="D2068" s="1">
        <v>0</v>
      </c>
      <c r="E2068" t="s">
        <v>38</v>
      </c>
      <c r="F2068">
        <v>9606</v>
      </c>
      <c r="G2068" s="139">
        <v>2010</v>
      </c>
      <c r="H2068" s="306" t="s">
        <v>153</v>
      </c>
      <c r="I2068">
        <v>0</v>
      </c>
    </row>
    <row r="2069" spans="1:9" ht="14.25" customHeight="1">
      <c r="A2069" s="1" t="str">
        <f t="shared" si="32"/>
        <v>SRO96062010m11</v>
      </c>
      <c r="B2069" s="1">
        <v>0</v>
      </c>
      <c r="C2069" s="210">
        <v>2</v>
      </c>
      <c r="D2069" s="1">
        <v>0</v>
      </c>
      <c r="E2069" t="s">
        <v>38</v>
      </c>
      <c r="F2069">
        <v>9606</v>
      </c>
      <c r="G2069" s="139">
        <v>2010</v>
      </c>
      <c r="H2069" s="306" t="s">
        <v>154</v>
      </c>
      <c r="I2069">
        <v>0</v>
      </c>
    </row>
    <row r="2070" spans="1:9" ht="14.25" customHeight="1">
      <c r="A2070" s="1" t="str">
        <f t="shared" si="32"/>
        <v>SRO96062010m12</v>
      </c>
      <c r="B2070" s="1">
        <v>0</v>
      </c>
      <c r="C2070" s="210">
        <v>1</v>
      </c>
      <c r="D2070" s="1">
        <v>0</v>
      </c>
      <c r="E2070" t="s">
        <v>38</v>
      </c>
      <c r="F2070">
        <v>9606</v>
      </c>
      <c r="G2070" s="139">
        <v>2010</v>
      </c>
      <c r="H2070" s="306" t="s">
        <v>155</v>
      </c>
      <c r="I2070">
        <v>0</v>
      </c>
    </row>
    <row r="2071" spans="1:9" ht="14.25" customHeight="1">
      <c r="A2071" s="1" t="str">
        <f t="shared" si="32"/>
        <v>SZ96012010m01</v>
      </c>
      <c r="B2071" s="1">
        <v>16220.243999999997</v>
      </c>
      <c r="C2071" s="210">
        <v>12</v>
      </c>
      <c r="D2071" s="1">
        <v>1393.2370000000001</v>
      </c>
      <c r="E2071" t="s">
        <v>57</v>
      </c>
      <c r="F2071">
        <v>9601</v>
      </c>
      <c r="G2071" s="139">
        <v>2010</v>
      </c>
      <c r="H2071" s="306" t="s">
        <v>144</v>
      </c>
      <c r="I2071">
        <v>1393.2370000000001</v>
      </c>
    </row>
    <row r="2072" spans="1:9" ht="14.25" customHeight="1">
      <c r="A2072" s="1" t="str">
        <f t="shared" si="32"/>
        <v>SZ96012010m02</v>
      </c>
      <c r="B2072" s="1">
        <v>16220.243999999997</v>
      </c>
      <c r="C2072" s="210">
        <v>11</v>
      </c>
      <c r="D2072" s="1">
        <v>1430.7080000000001</v>
      </c>
      <c r="E2072" t="s">
        <v>57</v>
      </c>
      <c r="F2072">
        <v>9601</v>
      </c>
      <c r="G2072" s="139">
        <v>2010</v>
      </c>
      <c r="H2072" s="306" t="s">
        <v>145</v>
      </c>
      <c r="I2072">
        <v>1430.7080000000001</v>
      </c>
    </row>
    <row r="2073" spans="1:9" ht="14.25" customHeight="1">
      <c r="A2073" s="1" t="str">
        <f t="shared" si="32"/>
        <v>SZ96012010m03</v>
      </c>
      <c r="B2073" s="1">
        <v>16220.243999999997</v>
      </c>
      <c r="C2073" s="210">
        <v>10</v>
      </c>
      <c r="D2073" s="1">
        <v>1369.607</v>
      </c>
      <c r="E2073" t="s">
        <v>57</v>
      </c>
      <c r="F2073">
        <v>9601</v>
      </c>
      <c r="G2073" s="139">
        <v>2010</v>
      </c>
      <c r="H2073" s="306" t="s">
        <v>146</v>
      </c>
      <c r="I2073">
        <v>1369.607</v>
      </c>
    </row>
    <row r="2074" spans="1:9" ht="14.25" customHeight="1">
      <c r="A2074" s="1" t="str">
        <f t="shared" si="32"/>
        <v>SZ96012010m04</v>
      </c>
      <c r="B2074" s="1">
        <v>16220.243999999997</v>
      </c>
      <c r="C2074" s="210">
        <v>9</v>
      </c>
      <c r="D2074" s="1">
        <v>1327.7829999999999</v>
      </c>
      <c r="E2074" t="s">
        <v>57</v>
      </c>
      <c r="F2074">
        <v>9601</v>
      </c>
      <c r="G2074" s="139">
        <v>2010</v>
      </c>
      <c r="H2074" s="306" t="s">
        <v>147</v>
      </c>
      <c r="I2074">
        <v>1327.7829999999999</v>
      </c>
    </row>
    <row r="2075" spans="1:9" ht="14.25" customHeight="1">
      <c r="A2075" s="1" t="str">
        <f t="shared" si="32"/>
        <v>SZ96012010m05</v>
      </c>
      <c r="B2075" s="1">
        <v>16220.243999999997</v>
      </c>
      <c r="C2075" s="210">
        <v>8</v>
      </c>
      <c r="D2075" s="1">
        <v>1361.1369999999999</v>
      </c>
      <c r="E2075" t="s">
        <v>57</v>
      </c>
      <c r="F2075">
        <v>9601</v>
      </c>
      <c r="G2075" s="139">
        <v>2010</v>
      </c>
      <c r="H2075" s="306" t="s">
        <v>148</v>
      </c>
      <c r="I2075">
        <v>1361.1369999999999</v>
      </c>
    </row>
    <row r="2076" spans="1:9" ht="14.25" customHeight="1">
      <c r="A2076" s="1" t="str">
        <f t="shared" si="32"/>
        <v>SZ96012010m06</v>
      </c>
      <c r="B2076" s="1">
        <v>16220.243999999997</v>
      </c>
      <c r="C2076" s="210">
        <v>7</v>
      </c>
      <c r="D2076" s="1">
        <v>1168.78</v>
      </c>
      <c r="E2076" t="s">
        <v>57</v>
      </c>
      <c r="F2076">
        <v>9601</v>
      </c>
      <c r="G2076" s="139">
        <v>2010</v>
      </c>
      <c r="H2076" s="306" t="s">
        <v>149</v>
      </c>
      <c r="I2076">
        <v>1168.78</v>
      </c>
    </row>
    <row r="2077" spans="1:9" ht="14.25" customHeight="1">
      <c r="A2077" s="1" t="str">
        <f t="shared" si="32"/>
        <v>SZ96012010m07</v>
      </c>
      <c r="B2077" s="1">
        <v>16220.243999999997</v>
      </c>
      <c r="C2077" s="210">
        <v>6</v>
      </c>
      <c r="D2077" s="1">
        <v>1244.894</v>
      </c>
      <c r="E2077" t="s">
        <v>57</v>
      </c>
      <c r="F2077">
        <v>9601</v>
      </c>
      <c r="G2077" s="139">
        <v>2010</v>
      </c>
      <c r="H2077" s="306" t="s">
        <v>150</v>
      </c>
      <c r="I2077">
        <v>1244.894</v>
      </c>
    </row>
    <row r="2078" spans="1:9" ht="14.25" customHeight="1">
      <c r="A2078" s="1" t="str">
        <f t="shared" si="32"/>
        <v>SZ96012010m08</v>
      </c>
      <c r="B2078" s="1">
        <v>16220.243999999997</v>
      </c>
      <c r="C2078" s="210">
        <v>5</v>
      </c>
      <c r="D2078" s="1">
        <v>1444.598</v>
      </c>
      <c r="E2078" t="s">
        <v>57</v>
      </c>
      <c r="F2078">
        <v>9601</v>
      </c>
      <c r="G2078" s="139">
        <v>2010</v>
      </c>
      <c r="H2078" s="306" t="s">
        <v>151</v>
      </c>
      <c r="I2078">
        <v>1444.598</v>
      </c>
    </row>
    <row r="2079" spans="1:9" ht="14.25" customHeight="1">
      <c r="A2079" s="1" t="str">
        <f t="shared" si="32"/>
        <v>SZ96012010m09</v>
      </c>
      <c r="B2079" s="1">
        <v>16220.243999999997</v>
      </c>
      <c r="C2079" s="210">
        <v>4</v>
      </c>
      <c r="D2079" s="1">
        <v>1279.569</v>
      </c>
      <c r="E2079" t="s">
        <v>57</v>
      </c>
      <c r="F2079">
        <v>9601</v>
      </c>
      <c r="G2079" s="139">
        <v>2010</v>
      </c>
      <c r="H2079" s="306" t="s">
        <v>152</v>
      </c>
      <c r="I2079">
        <v>1279.569</v>
      </c>
    </row>
    <row r="2080" spans="1:9" ht="14.25" customHeight="1">
      <c r="A2080" s="1" t="str">
        <f t="shared" si="32"/>
        <v>SZ96012010m10</v>
      </c>
      <c r="B2080" s="1">
        <v>16220.243999999997</v>
      </c>
      <c r="C2080" s="210">
        <v>3</v>
      </c>
      <c r="D2080" s="1">
        <v>1424.143</v>
      </c>
      <c r="E2080" t="s">
        <v>57</v>
      </c>
      <c r="F2080">
        <v>9601</v>
      </c>
      <c r="G2080" s="139">
        <v>2010</v>
      </c>
      <c r="H2080" s="306" t="s">
        <v>153</v>
      </c>
      <c r="I2080">
        <v>1424.143</v>
      </c>
    </row>
    <row r="2081" spans="1:9" ht="14.25" customHeight="1">
      <c r="A2081" s="1" t="str">
        <f t="shared" si="32"/>
        <v>SZ96012010m11</v>
      </c>
      <c r="B2081" s="1">
        <v>16220.243999999997</v>
      </c>
      <c r="C2081" s="210">
        <v>2</v>
      </c>
      <c r="D2081" s="1">
        <v>1349.2560000000001</v>
      </c>
      <c r="E2081" t="s">
        <v>57</v>
      </c>
      <c r="F2081">
        <v>9601</v>
      </c>
      <c r="G2081" s="139">
        <v>2010</v>
      </c>
      <c r="H2081" s="306" t="s">
        <v>154</v>
      </c>
      <c r="I2081">
        <v>1349.2560000000001</v>
      </c>
    </row>
    <row r="2082" spans="1:9" ht="14.25" customHeight="1">
      <c r="A2082" s="1" t="str">
        <f t="shared" si="32"/>
        <v>SZ96012010m12</v>
      </c>
      <c r="B2082" s="1">
        <v>16220.243999999997</v>
      </c>
      <c r="C2082" s="210">
        <v>1</v>
      </c>
      <c r="D2082" s="1">
        <v>1426.5319999999999</v>
      </c>
      <c r="E2082" t="s">
        <v>57</v>
      </c>
      <c r="F2082">
        <v>9601</v>
      </c>
      <c r="G2082" s="139">
        <v>2010</v>
      </c>
      <c r="H2082" s="306" t="s">
        <v>155</v>
      </c>
      <c r="I2082">
        <v>1426.5319999999999</v>
      </c>
    </row>
    <row r="2083" spans="1:9" ht="14.25" customHeight="1">
      <c r="A2083" s="1" t="str">
        <f t="shared" si="32"/>
        <v>SZ96022010m01</v>
      </c>
      <c r="B2083" s="1">
        <v>813.35407899999996</v>
      </c>
      <c r="C2083" s="210">
        <v>12</v>
      </c>
      <c r="D2083" s="1">
        <v>65.397109</v>
      </c>
      <c r="E2083" t="s">
        <v>57</v>
      </c>
      <c r="F2083">
        <v>9602</v>
      </c>
      <c r="G2083" s="139">
        <v>2010</v>
      </c>
      <c r="H2083" s="306" t="s">
        <v>144</v>
      </c>
      <c r="I2083">
        <v>65.397109</v>
      </c>
    </row>
    <row r="2084" spans="1:9" ht="14.25" customHeight="1">
      <c r="A2084" s="1" t="str">
        <f t="shared" si="32"/>
        <v>SZ96022010m02</v>
      </c>
      <c r="B2084" s="1">
        <v>813.35407899999996</v>
      </c>
      <c r="C2084" s="210">
        <v>11</v>
      </c>
      <c r="D2084" s="1">
        <v>63.31794</v>
      </c>
      <c r="E2084" t="s">
        <v>57</v>
      </c>
      <c r="F2084">
        <v>9602</v>
      </c>
      <c r="G2084" s="139">
        <v>2010</v>
      </c>
      <c r="H2084" s="306" t="s">
        <v>145</v>
      </c>
      <c r="I2084">
        <v>63.31794</v>
      </c>
    </row>
    <row r="2085" spans="1:9" ht="14.25" customHeight="1">
      <c r="A2085" s="1" t="str">
        <f t="shared" si="32"/>
        <v>SZ96022010m03</v>
      </c>
      <c r="B2085" s="1">
        <v>813.35407899999996</v>
      </c>
      <c r="C2085" s="210">
        <v>10</v>
      </c>
      <c r="D2085" s="1">
        <v>62.815953999999998</v>
      </c>
      <c r="E2085" t="s">
        <v>57</v>
      </c>
      <c r="F2085">
        <v>9602</v>
      </c>
      <c r="G2085" s="139">
        <v>2010</v>
      </c>
      <c r="H2085" s="306" t="s">
        <v>146</v>
      </c>
      <c r="I2085">
        <v>62.815953999999998</v>
      </c>
    </row>
    <row r="2086" spans="1:9" ht="14.25" customHeight="1">
      <c r="A2086" s="1" t="str">
        <f t="shared" si="32"/>
        <v>SZ96022010m04</v>
      </c>
      <c r="B2086" s="1">
        <v>813.35407899999996</v>
      </c>
      <c r="C2086" s="210">
        <v>9</v>
      </c>
      <c r="D2086" s="1">
        <v>65.861998</v>
      </c>
      <c r="E2086" t="s">
        <v>57</v>
      </c>
      <c r="F2086">
        <v>9602</v>
      </c>
      <c r="G2086" s="139">
        <v>2010</v>
      </c>
      <c r="H2086" s="306" t="s">
        <v>147</v>
      </c>
      <c r="I2086">
        <v>65.861998</v>
      </c>
    </row>
    <row r="2087" spans="1:9" ht="14.25" customHeight="1">
      <c r="A2087" s="1" t="str">
        <f t="shared" si="32"/>
        <v>SZ96022010m05</v>
      </c>
      <c r="B2087" s="1">
        <v>813.35407899999996</v>
      </c>
      <c r="C2087" s="210">
        <v>8</v>
      </c>
      <c r="D2087" s="1">
        <v>71.471625000000003</v>
      </c>
      <c r="E2087" t="s">
        <v>57</v>
      </c>
      <c r="F2087">
        <v>9602</v>
      </c>
      <c r="G2087" s="139">
        <v>2010</v>
      </c>
      <c r="H2087" s="306" t="s">
        <v>148</v>
      </c>
      <c r="I2087">
        <v>71.471625000000003</v>
      </c>
    </row>
    <row r="2088" spans="1:9" ht="14.25" customHeight="1">
      <c r="A2088" s="1" t="str">
        <f t="shared" si="32"/>
        <v>SZ96022010m06</v>
      </c>
      <c r="B2088" s="1">
        <v>813.35407899999996</v>
      </c>
      <c r="C2088" s="210">
        <v>7</v>
      </c>
      <c r="D2088" s="1">
        <v>68.988772999999995</v>
      </c>
      <c r="E2088" t="s">
        <v>57</v>
      </c>
      <c r="F2088">
        <v>9602</v>
      </c>
      <c r="G2088" s="139">
        <v>2010</v>
      </c>
      <c r="H2088" s="306" t="s">
        <v>149</v>
      </c>
      <c r="I2088">
        <v>68.988772999999995</v>
      </c>
    </row>
    <row r="2089" spans="1:9" ht="14.25" customHeight="1">
      <c r="A2089" s="1" t="str">
        <f t="shared" si="32"/>
        <v>SZ96022010m07</v>
      </c>
      <c r="B2089" s="1">
        <v>813.35407899999996</v>
      </c>
      <c r="C2089" s="210">
        <v>6</v>
      </c>
      <c r="D2089" s="1">
        <v>75.110169999999997</v>
      </c>
      <c r="E2089" t="s">
        <v>57</v>
      </c>
      <c r="F2089">
        <v>9602</v>
      </c>
      <c r="G2089" s="139">
        <v>2010</v>
      </c>
      <c r="H2089" s="306" t="s">
        <v>150</v>
      </c>
      <c r="I2089">
        <v>75.110169999999997</v>
      </c>
    </row>
    <row r="2090" spans="1:9" ht="14.25" customHeight="1">
      <c r="A2090" s="1" t="str">
        <f t="shared" si="32"/>
        <v>SZ96022010m08</v>
      </c>
      <c r="B2090" s="1">
        <v>813.35407899999996</v>
      </c>
      <c r="C2090" s="210">
        <v>5</v>
      </c>
      <c r="D2090" s="1">
        <v>73.437931000000006</v>
      </c>
      <c r="E2090" t="s">
        <v>57</v>
      </c>
      <c r="F2090">
        <v>9602</v>
      </c>
      <c r="G2090" s="139">
        <v>2010</v>
      </c>
      <c r="H2090" s="306" t="s">
        <v>151</v>
      </c>
      <c r="I2090">
        <v>73.437931000000006</v>
      </c>
    </row>
    <row r="2091" spans="1:9" ht="14.25" customHeight="1">
      <c r="A2091" s="1" t="str">
        <f t="shared" si="32"/>
        <v>SZ96022010m09</v>
      </c>
      <c r="B2091" s="1">
        <v>813.35407899999996</v>
      </c>
      <c r="C2091" s="210">
        <v>4</v>
      </c>
      <c r="D2091" s="1">
        <v>62.048920000000003</v>
      </c>
      <c r="E2091" t="s">
        <v>57</v>
      </c>
      <c r="F2091">
        <v>9602</v>
      </c>
      <c r="G2091" s="139">
        <v>2010</v>
      </c>
      <c r="H2091" s="306" t="s">
        <v>152</v>
      </c>
      <c r="I2091">
        <v>62.048920000000003</v>
      </c>
    </row>
    <row r="2092" spans="1:9" ht="14.25" customHeight="1">
      <c r="A2092" s="1" t="str">
        <f t="shared" si="32"/>
        <v>SZ96022010m10</v>
      </c>
      <c r="B2092" s="1">
        <v>813.35407899999996</v>
      </c>
      <c r="C2092" s="210">
        <v>3</v>
      </c>
      <c r="D2092" s="1">
        <v>68.737587000000005</v>
      </c>
      <c r="E2092" t="s">
        <v>57</v>
      </c>
      <c r="F2092">
        <v>9602</v>
      </c>
      <c r="G2092" s="139">
        <v>2010</v>
      </c>
      <c r="H2092" s="306" t="s">
        <v>153</v>
      </c>
      <c r="I2092">
        <v>68.737587000000005</v>
      </c>
    </row>
    <row r="2093" spans="1:9" ht="14.25" customHeight="1">
      <c r="A2093" s="1" t="str">
        <f t="shared" si="32"/>
        <v>SZ96022010m11</v>
      </c>
      <c r="B2093" s="1">
        <v>813.35407899999996</v>
      </c>
      <c r="C2093" s="210">
        <v>2</v>
      </c>
      <c r="D2093" s="1">
        <v>66.950543999999994</v>
      </c>
      <c r="E2093" t="s">
        <v>57</v>
      </c>
      <c r="F2093">
        <v>9602</v>
      </c>
      <c r="G2093" s="139">
        <v>2010</v>
      </c>
      <c r="H2093" s="306" t="s">
        <v>154</v>
      </c>
      <c r="I2093">
        <v>66.950543999999994</v>
      </c>
    </row>
    <row r="2094" spans="1:9" ht="14.25" customHeight="1">
      <c r="A2094" s="1" t="str">
        <f t="shared" si="32"/>
        <v>SZ96022010m12</v>
      </c>
      <c r="B2094" s="1">
        <v>813.35407899999996</v>
      </c>
      <c r="C2094" s="210">
        <v>1</v>
      </c>
      <c r="D2094" s="1">
        <v>69.215528000000006</v>
      </c>
      <c r="E2094" t="s">
        <v>57</v>
      </c>
      <c r="F2094">
        <v>9602</v>
      </c>
      <c r="G2094" s="139">
        <v>2010</v>
      </c>
      <c r="H2094" s="306" t="s">
        <v>155</v>
      </c>
      <c r="I2094">
        <v>69.215528000000006</v>
      </c>
    </row>
    <row r="2095" spans="1:9" ht="14.25" customHeight="1">
      <c r="A2095" s="1" t="str">
        <f t="shared" si="32"/>
        <v>SZ96032010m01</v>
      </c>
      <c r="B2095" s="1">
        <v>15599.731686000001</v>
      </c>
      <c r="C2095" s="210">
        <v>12</v>
      </c>
      <c r="D2095" s="1">
        <v>1327.7277590000001</v>
      </c>
      <c r="E2095" t="s">
        <v>57</v>
      </c>
      <c r="F2095">
        <v>9603</v>
      </c>
      <c r="G2095" s="139">
        <v>2010</v>
      </c>
      <c r="H2095" s="306" t="s">
        <v>144</v>
      </c>
      <c r="I2095">
        <v>1327.7277590000001</v>
      </c>
    </row>
    <row r="2096" spans="1:9" ht="14.25" customHeight="1">
      <c r="A2096" s="1" t="str">
        <f t="shared" si="32"/>
        <v>SZ96032010m02</v>
      </c>
      <c r="B2096" s="1">
        <v>15599.731686000001</v>
      </c>
      <c r="C2096" s="210">
        <v>11</v>
      </c>
      <c r="D2096" s="1">
        <v>1442.581277</v>
      </c>
      <c r="E2096" t="s">
        <v>57</v>
      </c>
      <c r="F2096">
        <v>9603</v>
      </c>
      <c r="G2096" s="139">
        <v>2010</v>
      </c>
      <c r="H2096" s="306" t="s">
        <v>145</v>
      </c>
      <c r="I2096">
        <v>1442.581277</v>
      </c>
    </row>
    <row r="2097" spans="1:9" ht="14.25" customHeight="1">
      <c r="A2097" s="1" t="str">
        <f t="shared" si="32"/>
        <v>SZ96032010m03</v>
      </c>
      <c r="B2097" s="1">
        <v>15599.731686000001</v>
      </c>
      <c r="C2097" s="210">
        <v>10</v>
      </c>
      <c r="D2097" s="1">
        <v>1417.3135749999999</v>
      </c>
      <c r="E2097" t="s">
        <v>57</v>
      </c>
      <c r="F2097">
        <v>9603</v>
      </c>
      <c r="G2097" s="139">
        <v>2010</v>
      </c>
      <c r="H2097" s="306" t="s">
        <v>146</v>
      </c>
      <c r="I2097">
        <v>1417.3135749999999</v>
      </c>
    </row>
    <row r="2098" spans="1:9" ht="14.25" customHeight="1">
      <c r="A2098" s="1" t="str">
        <f t="shared" si="32"/>
        <v>SZ96032010m04</v>
      </c>
      <c r="B2098" s="1">
        <v>15599.731686000001</v>
      </c>
      <c r="C2098" s="210">
        <v>9</v>
      </c>
      <c r="D2098" s="1">
        <v>1277.671828</v>
      </c>
      <c r="E2098" t="s">
        <v>57</v>
      </c>
      <c r="F2098">
        <v>9603</v>
      </c>
      <c r="G2098" s="139">
        <v>2010</v>
      </c>
      <c r="H2098" s="306" t="s">
        <v>147</v>
      </c>
      <c r="I2098">
        <v>1277.671828</v>
      </c>
    </row>
    <row r="2099" spans="1:9" ht="14.25" customHeight="1">
      <c r="A2099" s="1" t="str">
        <f t="shared" si="32"/>
        <v>SZ96032010m05</v>
      </c>
      <c r="B2099" s="1">
        <v>15599.731686000001</v>
      </c>
      <c r="C2099" s="210">
        <v>8</v>
      </c>
      <c r="D2099" s="1">
        <v>1176.6576560000001</v>
      </c>
      <c r="E2099" t="s">
        <v>57</v>
      </c>
      <c r="F2099">
        <v>9603</v>
      </c>
      <c r="G2099" s="139">
        <v>2010</v>
      </c>
      <c r="H2099" s="306" t="s">
        <v>148</v>
      </c>
      <c r="I2099">
        <v>1176.6576560000001</v>
      </c>
    </row>
    <row r="2100" spans="1:9" ht="14.25" customHeight="1">
      <c r="A2100" s="1" t="str">
        <f t="shared" si="32"/>
        <v>SZ96032010m06</v>
      </c>
      <c r="B2100" s="1">
        <v>15599.731686000001</v>
      </c>
      <c r="C2100" s="210">
        <v>7</v>
      </c>
      <c r="D2100" s="1">
        <v>1328.0223559999999</v>
      </c>
      <c r="E2100" t="s">
        <v>57</v>
      </c>
      <c r="F2100">
        <v>9603</v>
      </c>
      <c r="G2100" s="139">
        <v>2010</v>
      </c>
      <c r="H2100" s="306" t="s">
        <v>149</v>
      </c>
      <c r="I2100">
        <v>1328.0223559999999</v>
      </c>
    </row>
    <row r="2101" spans="1:9" ht="14.25" customHeight="1">
      <c r="A2101" s="1" t="str">
        <f t="shared" si="32"/>
        <v>SZ96032010m07</v>
      </c>
      <c r="B2101" s="1">
        <v>15599.731686000001</v>
      </c>
      <c r="C2101" s="210">
        <v>6</v>
      </c>
      <c r="D2101" s="1">
        <v>1390.9483359999999</v>
      </c>
      <c r="E2101" t="s">
        <v>57</v>
      </c>
      <c r="F2101">
        <v>9603</v>
      </c>
      <c r="G2101" s="139">
        <v>2010</v>
      </c>
      <c r="H2101" s="306" t="s">
        <v>150</v>
      </c>
      <c r="I2101">
        <v>1390.9483359999999</v>
      </c>
    </row>
    <row r="2102" spans="1:9" ht="14.25" customHeight="1">
      <c r="A2102" s="1" t="str">
        <f t="shared" si="32"/>
        <v>SZ96032010m08</v>
      </c>
      <c r="B2102" s="1">
        <v>15599.731686000001</v>
      </c>
      <c r="C2102" s="210">
        <v>5</v>
      </c>
      <c r="D2102" s="1">
        <v>1425.3457780000001</v>
      </c>
      <c r="E2102" t="s">
        <v>57</v>
      </c>
      <c r="F2102">
        <v>9603</v>
      </c>
      <c r="G2102" s="139">
        <v>2010</v>
      </c>
      <c r="H2102" s="306" t="s">
        <v>151</v>
      </c>
      <c r="I2102">
        <v>1425.3457780000001</v>
      </c>
    </row>
    <row r="2103" spans="1:9" ht="14.25" customHeight="1">
      <c r="A2103" s="1" t="str">
        <f t="shared" si="32"/>
        <v>SZ96032010m09</v>
      </c>
      <c r="B2103" s="1">
        <v>15599.731686000001</v>
      </c>
      <c r="C2103" s="210">
        <v>4</v>
      </c>
      <c r="D2103" s="1">
        <v>1279.9390269999999</v>
      </c>
      <c r="E2103" t="s">
        <v>57</v>
      </c>
      <c r="F2103">
        <v>9603</v>
      </c>
      <c r="G2103" s="139">
        <v>2010</v>
      </c>
      <c r="H2103" s="306" t="s">
        <v>152</v>
      </c>
      <c r="I2103">
        <v>1279.9390269999999</v>
      </c>
    </row>
    <row r="2104" spans="1:9" ht="14.25" customHeight="1">
      <c r="A2104" s="1" t="str">
        <f t="shared" si="32"/>
        <v>SZ96032010m10</v>
      </c>
      <c r="B2104" s="1">
        <v>15599.731686000001</v>
      </c>
      <c r="C2104" s="210">
        <v>3</v>
      </c>
      <c r="D2104" s="1">
        <v>1301.9029479999999</v>
      </c>
      <c r="E2104" t="s">
        <v>57</v>
      </c>
      <c r="F2104">
        <v>9603</v>
      </c>
      <c r="G2104" s="139">
        <v>2010</v>
      </c>
      <c r="H2104" s="306" t="s">
        <v>153</v>
      </c>
      <c r="I2104">
        <v>1301.9029479999999</v>
      </c>
    </row>
    <row r="2105" spans="1:9" ht="14.25" customHeight="1">
      <c r="A2105" s="1" t="str">
        <f t="shared" si="32"/>
        <v>SZ96032010m11</v>
      </c>
      <c r="B2105" s="1">
        <v>15599.731686000001</v>
      </c>
      <c r="C2105" s="210">
        <v>2</v>
      </c>
      <c r="D2105" s="1">
        <v>1152.0625700000001</v>
      </c>
      <c r="E2105" t="s">
        <v>57</v>
      </c>
      <c r="F2105">
        <v>9603</v>
      </c>
      <c r="G2105" s="139">
        <v>2010</v>
      </c>
      <c r="H2105" s="306" t="s">
        <v>154</v>
      </c>
      <c r="I2105">
        <v>1152.0625700000001</v>
      </c>
    </row>
    <row r="2106" spans="1:9" ht="14.25" customHeight="1">
      <c r="A2106" s="1" t="str">
        <f t="shared" si="32"/>
        <v>SZ96032010m12</v>
      </c>
      <c r="B2106" s="1">
        <v>15599.731686000001</v>
      </c>
      <c r="C2106" s="210">
        <v>1</v>
      </c>
      <c r="D2106" s="1">
        <v>1079.5585759999999</v>
      </c>
      <c r="E2106" t="s">
        <v>57</v>
      </c>
      <c r="F2106">
        <v>9603</v>
      </c>
      <c r="G2106" s="139">
        <v>2010</v>
      </c>
      <c r="H2106" s="306" t="s">
        <v>155</v>
      </c>
      <c r="I2106">
        <v>1079.5585759999999</v>
      </c>
    </row>
    <row r="2107" spans="1:9" ht="14.25" customHeight="1">
      <c r="A2107" s="1" t="str">
        <f t="shared" si="32"/>
        <v>SZ96042010m01</v>
      </c>
      <c r="B2107" s="1">
        <v>3283.4789999999998</v>
      </c>
      <c r="C2107" s="210">
        <v>12</v>
      </c>
      <c r="D2107" s="1">
        <v>292.964</v>
      </c>
      <c r="E2107" t="s">
        <v>57</v>
      </c>
      <c r="F2107">
        <v>9604</v>
      </c>
      <c r="G2107" s="139">
        <v>2010</v>
      </c>
      <c r="H2107" s="306" t="s">
        <v>144</v>
      </c>
      <c r="I2107">
        <v>292.964</v>
      </c>
    </row>
    <row r="2108" spans="1:9" ht="14.25" customHeight="1">
      <c r="A2108" s="1" t="str">
        <f t="shared" si="32"/>
        <v>SZ96042010m02</v>
      </c>
      <c r="B2108" s="1">
        <v>3283.4789999999998</v>
      </c>
      <c r="C2108" s="210">
        <v>11</v>
      </c>
      <c r="D2108" s="1">
        <v>314.94400000000002</v>
      </c>
      <c r="E2108" t="s">
        <v>57</v>
      </c>
      <c r="F2108">
        <v>9604</v>
      </c>
      <c r="G2108" s="139">
        <v>2010</v>
      </c>
      <c r="H2108" s="306" t="s">
        <v>145</v>
      </c>
      <c r="I2108">
        <v>314.94400000000002</v>
      </c>
    </row>
    <row r="2109" spans="1:9" ht="14.25" customHeight="1">
      <c r="A2109" s="1" t="str">
        <f t="shared" si="32"/>
        <v>SZ96042010m03</v>
      </c>
      <c r="B2109" s="1">
        <v>3283.4789999999998</v>
      </c>
      <c r="C2109" s="210">
        <v>10</v>
      </c>
      <c r="D2109" s="1">
        <v>301.786</v>
      </c>
      <c r="E2109" t="s">
        <v>57</v>
      </c>
      <c r="F2109">
        <v>9604</v>
      </c>
      <c r="G2109" s="139">
        <v>2010</v>
      </c>
      <c r="H2109" s="306" t="s">
        <v>146</v>
      </c>
      <c r="I2109">
        <v>301.786</v>
      </c>
    </row>
    <row r="2110" spans="1:9" ht="14.25" customHeight="1">
      <c r="A2110" s="1" t="str">
        <f t="shared" si="32"/>
        <v>SZ96042010m04</v>
      </c>
      <c r="B2110" s="1">
        <v>3283.4789999999998</v>
      </c>
      <c r="C2110" s="210">
        <v>9</v>
      </c>
      <c r="D2110" s="1">
        <v>263.98099999999999</v>
      </c>
      <c r="E2110" t="s">
        <v>57</v>
      </c>
      <c r="F2110">
        <v>9604</v>
      </c>
      <c r="G2110" s="139">
        <v>2010</v>
      </c>
      <c r="H2110" s="306" t="s">
        <v>147</v>
      </c>
      <c r="I2110">
        <v>263.98099999999999</v>
      </c>
    </row>
    <row r="2111" spans="1:9" ht="14.25" customHeight="1">
      <c r="A2111" s="1" t="str">
        <f t="shared" si="32"/>
        <v>SZ96042010m05</v>
      </c>
      <c r="B2111" s="1">
        <v>3283.4789999999998</v>
      </c>
      <c r="C2111" s="210">
        <v>8</v>
      </c>
      <c r="D2111" s="1">
        <v>243.756</v>
      </c>
      <c r="E2111" t="s">
        <v>57</v>
      </c>
      <c r="F2111">
        <v>9604</v>
      </c>
      <c r="G2111" s="139">
        <v>2010</v>
      </c>
      <c r="H2111" s="306" t="s">
        <v>148</v>
      </c>
      <c r="I2111">
        <v>243.756</v>
      </c>
    </row>
    <row r="2112" spans="1:9" ht="14.25" customHeight="1">
      <c r="A2112" s="1" t="str">
        <f t="shared" si="32"/>
        <v>SZ96042010m06</v>
      </c>
      <c r="B2112" s="1">
        <v>3283.4789999999998</v>
      </c>
      <c r="C2112" s="210">
        <v>7</v>
      </c>
      <c r="D2112" s="1">
        <v>272.14800000000002</v>
      </c>
      <c r="E2112" t="s">
        <v>57</v>
      </c>
      <c r="F2112">
        <v>9604</v>
      </c>
      <c r="G2112" s="139">
        <v>2010</v>
      </c>
      <c r="H2112" s="306" t="s">
        <v>149</v>
      </c>
      <c r="I2112">
        <v>272.14800000000002</v>
      </c>
    </row>
    <row r="2113" spans="1:9" ht="14.25" customHeight="1">
      <c r="A2113" s="1" t="str">
        <f t="shared" si="32"/>
        <v>SZ96042010m07</v>
      </c>
      <c r="B2113" s="1">
        <v>3283.4789999999998</v>
      </c>
      <c r="C2113" s="210">
        <v>6</v>
      </c>
      <c r="D2113" s="1">
        <v>295.50099999999998</v>
      </c>
      <c r="E2113" t="s">
        <v>57</v>
      </c>
      <c r="F2113">
        <v>9604</v>
      </c>
      <c r="G2113" s="139">
        <v>2010</v>
      </c>
      <c r="H2113" s="306" t="s">
        <v>150</v>
      </c>
      <c r="I2113">
        <v>295.50099999999998</v>
      </c>
    </row>
    <row r="2114" spans="1:9" ht="14.25" customHeight="1">
      <c r="A2114" s="1" t="str">
        <f t="shared" si="32"/>
        <v>SZ96042010m08</v>
      </c>
      <c r="B2114" s="1">
        <v>3283.4789999999998</v>
      </c>
      <c r="C2114" s="210">
        <v>5</v>
      </c>
      <c r="D2114" s="1">
        <v>290.661</v>
      </c>
      <c r="E2114" t="s">
        <v>57</v>
      </c>
      <c r="F2114">
        <v>9604</v>
      </c>
      <c r="G2114" s="139">
        <v>2010</v>
      </c>
      <c r="H2114" s="306" t="s">
        <v>151</v>
      </c>
      <c r="I2114">
        <v>290.661</v>
      </c>
    </row>
    <row r="2115" spans="1:9" ht="14.25" customHeight="1">
      <c r="A2115" s="1" t="str">
        <f t="shared" si="32"/>
        <v>SZ96042010m09</v>
      </c>
      <c r="B2115" s="1">
        <v>3283.4789999999998</v>
      </c>
      <c r="C2115" s="210">
        <v>4</v>
      </c>
      <c r="D2115" s="1">
        <v>259.03699999999998</v>
      </c>
      <c r="E2115" t="s">
        <v>57</v>
      </c>
      <c r="F2115">
        <v>9604</v>
      </c>
      <c r="G2115" s="139">
        <v>2010</v>
      </c>
      <c r="H2115" s="306" t="s">
        <v>152</v>
      </c>
      <c r="I2115">
        <v>259.03699999999998</v>
      </c>
    </row>
    <row r="2116" spans="1:9" ht="14.25" customHeight="1">
      <c r="A2116" s="1" t="str">
        <f t="shared" si="32"/>
        <v>SZ96042010m10</v>
      </c>
      <c r="B2116" s="1">
        <v>3283.4789999999998</v>
      </c>
      <c r="C2116" s="210">
        <v>3</v>
      </c>
      <c r="D2116" s="1">
        <v>264.06900000000002</v>
      </c>
      <c r="E2116" t="s">
        <v>57</v>
      </c>
      <c r="F2116">
        <v>9604</v>
      </c>
      <c r="G2116" s="139">
        <v>2010</v>
      </c>
      <c r="H2116" s="306" t="s">
        <v>153</v>
      </c>
      <c r="I2116">
        <v>264.06900000000002</v>
      </c>
    </row>
    <row r="2117" spans="1:9" ht="14.25" customHeight="1">
      <c r="A2117" s="1" t="str">
        <f t="shared" si="32"/>
        <v>SZ96042010m11</v>
      </c>
      <c r="B2117" s="1">
        <v>3283.4789999999998</v>
      </c>
      <c r="C2117" s="210">
        <v>2</v>
      </c>
      <c r="D2117" s="1">
        <v>246.429</v>
      </c>
      <c r="E2117" t="s">
        <v>57</v>
      </c>
      <c r="F2117">
        <v>9604</v>
      </c>
      <c r="G2117" s="139">
        <v>2010</v>
      </c>
      <c r="H2117" s="306" t="s">
        <v>154</v>
      </c>
      <c r="I2117">
        <v>246.429</v>
      </c>
    </row>
    <row r="2118" spans="1:9" ht="14.25" customHeight="1">
      <c r="A2118" s="1" t="str">
        <f t="shared" si="32"/>
        <v>SZ96042010m12</v>
      </c>
      <c r="B2118" s="1">
        <v>3283.4789999999998</v>
      </c>
      <c r="C2118" s="210">
        <v>1</v>
      </c>
      <c r="D2118" s="1">
        <v>238.203</v>
      </c>
      <c r="E2118" t="s">
        <v>57</v>
      </c>
      <c r="F2118">
        <v>9604</v>
      </c>
      <c r="G2118" s="139">
        <v>2010</v>
      </c>
      <c r="H2118" s="306" t="s">
        <v>155</v>
      </c>
      <c r="I2118">
        <v>238.203</v>
      </c>
    </row>
    <row r="2119" spans="1:9" ht="14.25" customHeight="1">
      <c r="A2119" s="1" t="str">
        <f t="shared" si="32"/>
        <v>SZ96052010m01</v>
      </c>
      <c r="B2119" s="1">
        <v>12079.701000000001</v>
      </c>
      <c r="C2119" s="210">
        <v>12</v>
      </c>
      <c r="D2119" s="1">
        <v>1050.0139999999999</v>
      </c>
      <c r="E2119" t="s">
        <v>57</v>
      </c>
      <c r="F2119">
        <v>9605</v>
      </c>
      <c r="G2119" s="139">
        <v>2010</v>
      </c>
      <c r="H2119" s="306" t="s">
        <v>144</v>
      </c>
      <c r="I2119">
        <v>1050.0139999999999</v>
      </c>
    </row>
    <row r="2120" spans="1:9" ht="14.25" customHeight="1">
      <c r="A2120" s="1" t="str">
        <f t="shared" ref="A2120:A2183" si="33">TRIM(E2120&amp;F2120&amp;G2120&amp;H2120)</f>
        <v>SZ96052010m02</v>
      </c>
      <c r="B2120" s="1">
        <v>12079.701000000001</v>
      </c>
      <c r="C2120" s="210">
        <v>11</v>
      </c>
      <c r="D2120" s="1">
        <v>1158.06</v>
      </c>
      <c r="E2120" t="s">
        <v>57</v>
      </c>
      <c r="F2120">
        <v>9605</v>
      </c>
      <c r="G2120" s="139">
        <v>2010</v>
      </c>
      <c r="H2120" s="306" t="s">
        <v>145</v>
      </c>
      <c r="I2120">
        <v>1158.06</v>
      </c>
    </row>
    <row r="2121" spans="1:9" ht="14.25" customHeight="1">
      <c r="A2121" s="1" t="str">
        <f t="shared" si="33"/>
        <v>SZ96052010m03</v>
      </c>
      <c r="B2121" s="1">
        <v>12079.701000000001</v>
      </c>
      <c r="C2121" s="210">
        <v>10</v>
      </c>
      <c r="D2121" s="1">
        <v>1081.271</v>
      </c>
      <c r="E2121" t="s">
        <v>57</v>
      </c>
      <c r="F2121">
        <v>9605</v>
      </c>
      <c r="G2121" s="139">
        <v>2010</v>
      </c>
      <c r="H2121" s="306" t="s">
        <v>146</v>
      </c>
      <c r="I2121">
        <v>1081.271</v>
      </c>
    </row>
    <row r="2122" spans="1:9" ht="14.25" customHeight="1">
      <c r="A2122" s="1" t="str">
        <f t="shared" si="33"/>
        <v>SZ96052010m04</v>
      </c>
      <c r="B2122" s="1">
        <v>12079.701000000001</v>
      </c>
      <c r="C2122" s="210">
        <v>9</v>
      </c>
      <c r="D2122" s="1">
        <v>964.07299999999998</v>
      </c>
      <c r="E2122" t="s">
        <v>57</v>
      </c>
      <c r="F2122">
        <v>9605</v>
      </c>
      <c r="G2122" s="139">
        <v>2010</v>
      </c>
      <c r="H2122" s="306" t="s">
        <v>147</v>
      </c>
      <c r="I2122">
        <v>964.07299999999998</v>
      </c>
    </row>
    <row r="2123" spans="1:9" ht="14.25" customHeight="1">
      <c r="A2123" s="1" t="str">
        <f t="shared" si="33"/>
        <v>SZ96052010m05</v>
      </c>
      <c r="B2123" s="1">
        <v>12079.701000000001</v>
      </c>
      <c r="C2123" s="210">
        <v>8</v>
      </c>
      <c r="D2123" s="1">
        <v>911.90700000000004</v>
      </c>
      <c r="E2123" t="s">
        <v>57</v>
      </c>
      <c r="F2123">
        <v>9605</v>
      </c>
      <c r="G2123" s="139">
        <v>2010</v>
      </c>
      <c r="H2123" s="306" t="s">
        <v>148</v>
      </c>
      <c r="I2123">
        <v>911.90700000000004</v>
      </c>
    </row>
    <row r="2124" spans="1:9" ht="14.25" customHeight="1">
      <c r="A2124" s="1" t="str">
        <f t="shared" si="33"/>
        <v>SZ96052010m06</v>
      </c>
      <c r="B2124" s="1">
        <v>12079.701000000001</v>
      </c>
      <c r="C2124" s="210">
        <v>7</v>
      </c>
      <c r="D2124" s="1">
        <v>1056.018</v>
      </c>
      <c r="E2124" t="s">
        <v>57</v>
      </c>
      <c r="F2124">
        <v>9605</v>
      </c>
      <c r="G2124" s="139">
        <v>2010</v>
      </c>
      <c r="H2124" s="306" t="s">
        <v>149</v>
      </c>
      <c r="I2124">
        <v>1056.018</v>
      </c>
    </row>
    <row r="2125" spans="1:9" ht="14.25" customHeight="1">
      <c r="A2125" s="1" t="str">
        <f t="shared" si="33"/>
        <v>SZ96052010m07</v>
      </c>
      <c r="B2125" s="1">
        <v>12079.701000000001</v>
      </c>
      <c r="C2125" s="210">
        <v>6</v>
      </c>
      <c r="D2125" s="1">
        <v>1107.0619999999999</v>
      </c>
      <c r="E2125" t="s">
        <v>57</v>
      </c>
      <c r="F2125">
        <v>9605</v>
      </c>
      <c r="G2125" s="139">
        <v>2010</v>
      </c>
      <c r="H2125" s="306" t="s">
        <v>150</v>
      </c>
      <c r="I2125">
        <v>1107.0619999999999</v>
      </c>
    </row>
    <row r="2126" spans="1:9" ht="14.25" customHeight="1">
      <c r="A2126" s="1" t="str">
        <f t="shared" si="33"/>
        <v>SZ96052010m08</v>
      </c>
      <c r="B2126" s="1">
        <v>12079.701000000001</v>
      </c>
      <c r="C2126" s="210">
        <v>5</v>
      </c>
      <c r="D2126" s="1">
        <v>1090.6279999999999</v>
      </c>
      <c r="E2126" t="s">
        <v>57</v>
      </c>
      <c r="F2126">
        <v>9605</v>
      </c>
      <c r="G2126" s="139">
        <v>2010</v>
      </c>
      <c r="H2126" s="306" t="s">
        <v>151</v>
      </c>
      <c r="I2126">
        <v>1090.6279999999999</v>
      </c>
    </row>
    <row r="2127" spans="1:9" ht="14.25" customHeight="1">
      <c r="A2127" s="1" t="str">
        <f t="shared" si="33"/>
        <v>SZ96052010m09</v>
      </c>
      <c r="B2127" s="1">
        <v>12079.701000000001</v>
      </c>
      <c r="C2127" s="210">
        <v>4</v>
      </c>
      <c r="D2127" s="1">
        <v>941.70799999999997</v>
      </c>
      <c r="E2127" t="s">
        <v>57</v>
      </c>
      <c r="F2127">
        <v>9605</v>
      </c>
      <c r="G2127" s="139">
        <v>2010</v>
      </c>
      <c r="H2127" s="306" t="s">
        <v>152</v>
      </c>
      <c r="I2127">
        <v>941.70799999999997</v>
      </c>
    </row>
    <row r="2128" spans="1:9" ht="14.25" customHeight="1">
      <c r="A2128" s="1" t="str">
        <f t="shared" si="33"/>
        <v>SZ96052010m10</v>
      </c>
      <c r="B2128" s="1">
        <v>12079.701000000001</v>
      </c>
      <c r="C2128" s="210">
        <v>3</v>
      </c>
      <c r="D2128" s="1">
        <v>990.65</v>
      </c>
      <c r="E2128" t="s">
        <v>57</v>
      </c>
      <c r="F2128">
        <v>9605</v>
      </c>
      <c r="G2128" s="139">
        <v>2010</v>
      </c>
      <c r="H2128" s="306" t="s">
        <v>153</v>
      </c>
      <c r="I2128">
        <v>990.65</v>
      </c>
    </row>
    <row r="2129" spans="1:9" ht="14.25" customHeight="1">
      <c r="A2129" s="1" t="str">
        <f t="shared" si="33"/>
        <v>SZ96052010m11</v>
      </c>
      <c r="B2129" s="1">
        <v>12079.701000000001</v>
      </c>
      <c r="C2129" s="210">
        <v>2</v>
      </c>
      <c r="D2129" s="1">
        <v>892.476</v>
      </c>
      <c r="E2129" t="s">
        <v>57</v>
      </c>
      <c r="F2129">
        <v>9605</v>
      </c>
      <c r="G2129" s="139">
        <v>2010</v>
      </c>
      <c r="H2129" s="306" t="s">
        <v>154</v>
      </c>
      <c r="I2129">
        <v>892.476</v>
      </c>
    </row>
    <row r="2130" spans="1:9" ht="14.25" customHeight="1">
      <c r="A2130" s="1" t="str">
        <f t="shared" si="33"/>
        <v>SZ96052010m12</v>
      </c>
      <c r="B2130" s="1">
        <v>12079.701000000001</v>
      </c>
      <c r="C2130" s="210">
        <v>1</v>
      </c>
      <c r="D2130" s="1">
        <v>835.83399999999995</v>
      </c>
      <c r="E2130" t="s">
        <v>57</v>
      </c>
      <c r="F2130">
        <v>9605</v>
      </c>
      <c r="G2130" s="139">
        <v>2010</v>
      </c>
      <c r="H2130" s="306" t="s">
        <v>155</v>
      </c>
      <c r="I2130">
        <v>835.83399999999995</v>
      </c>
    </row>
    <row r="2131" spans="1:9" ht="14.25" customHeight="1">
      <c r="A2131" s="1" t="str">
        <f t="shared" si="33"/>
        <v>SZ96062010m01</v>
      </c>
      <c r="B2131" s="1">
        <v>2666.3469999999998</v>
      </c>
      <c r="C2131" s="210">
        <v>12</v>
      </c>
      <c r="D2131" s="1">
        <v>239.88900000000001</v>
      </c>
      <c r="E2131" t="s">
        <v>57</v>
      </c>
      <c r="F2131">
        <v>9606</v>
      </c>
      <c r="G2131" s="139">
        <v>2010</v>
      </c>
      <c r="H2131" s="306" t="s">
        <v>144</v>
      </c>
      <c r="I2131">
        <v>239.88900000000001</v>
      </c>
    </row>
    <row r="2132" spans="1:9" ht="14.25" customHeight="1">
      <c r="A2132" s="1" t="str">
        <f t="shared" si="33"/>
        <v>SZ96062010m02</v>
      </c>
      <c r="B2132" s="1">
        <v>2666.3469999999998</v>
      </c>
      <c r="C2132" s="210">
        <v>11</v>
      </c>
      <c r="D2132" s="1">
        <v>264.25900000000001</v>
      </c>
      <c r="E2132" t="s">
        <v>57</v>
      </c>
      <c r="F2132">
        <v>9606</v>
      </c>
      <c r="G2132" s="139">
        <v>2010</v>
      </c>
      <c r="H2132" s="306" t="s">
        <v>145</v>
      </c>
      <c r="I2132">
        <v>264.25900000000001</v>
      </c>
    </row>
    <row r="2133" spans="1:9" ht="14.25" customHeight="1">
      <c r="A2133" s="1" t="str">
        <f t="shared" si="33"/>
        <v>SZ96062010m03</v>
      </c>
      <c r="B2133" s="1">
        <v>2666.3469999999998</v>
      </c>
      <c r="C2133" s="210">
        <v>10</v>
      </c>
      <c r="D2133" s="1">
        <v>241.79900000000001</v>
      </c>
      <c r="E2133" t="s">
        <v>57</v>
      </c>
      <c r="F2133">
        <v>9606</v>
      </c>
      <c r="G2133" s="139">
        <v>2010</v>
      </c>
      <c r="H2133" s="306" t="s">
        <v>146</v>
      </c>
      <c r="I2133">
        <v>241.79900000000001</v>
      </c>
    </row>
    <row r="2134" spans="1:9" ht="14.25" customHeight="1">
      <c r="A2134" s="1" t="str">
        <f t="shared" si="33"/>
        <v>SZ96062010m04</v>
      </c>
      <c r="B2134" s="1">
        <v>2666.3469999999998</v>
      </c>
      <c r="C2134" s="210">
        <v>9</v>
      </c>
      <c r="D2134" s="1">
        <v>208.32599999999999</v>
      </c>
      <c r="E2134" t="s">
        <v>57</v>
      </c>
      <c r="F2134">
        <v>9606</v>
      </c>
      <c r="G2134" s="139">
        <v>2010</v>
      </c>
      <c r="H2134" s="306" t="s">
        <v>147</v>
      </c>
      <c r="I2134">
        <v>208.32599999999999</v>
      </c>
    </row>
    <row r="2135" spans="1:9" ht="14.25" customHeight="1">
      <c r="A2135" s="1" t="str">
        <f t="shared" si="33"/>
        <v>SZ96062010m05</v>
      </c>
      <c r="B2135" s="1">
        <v>2666.3469999999998</v>
      </c>
      <c r="C2135" s="210">
        <v>8</v>
      </c>
      <c r="D2135" s="1">
        <v>198.685</v>
      </c>
      <c r="E2135" t="s">
        <v>57</v>
      </c>
      <c r="F2135">
        <v>9606</v>
      </c>
      <c r="G2135" s="139">
        <v>2010</v>
      </c>
      <c r="H2135" s="306" t="s">
        <v>148</v>
      </c>
      <c r="I2135">
        <v>198.685</v>
      </c>
    </row>
    <row r="2136" spans="1:9" ht="14.25" customHeight="1">
      <c r="A2136" s="1" t="str">
        <f t="shared" si="33"/>
        <v>SZ96062010m06</v>
      </c>
      <c r="B2136" s="1">
        <v>2666.3469999999998</v>
      </c>
      <c r="C2136" s="210">
        <v>7</v>
      </c>
      <c r="D2136" s="1">
        <v>224.613</v>
      </c>
      <c r="E2136" t="s">
        <v>57</v>
      </c>
      <c r="F2136">
        <v>9606</v>
      </c>
      <c r="G2136" s="139">
        <v>2010</v>
      </c>
      <c r="H2136" s="306" t="s">
        <v>149</v>
      </c>
      <c r="I2136">
        <v>224.613</v>
      </c>
    </row>
    <row r="2137" spans="1:9" ht="14.25" customHeight="1">
      <c r="A2137" s="1" t="str">
        <f t="shared" si="33"/>
        <v>SZ96062010m07</v>
      </c>
      <c r="B2137" s="1">
        <v>2666.3469999999998</v>
      </c>
      <c r="C2137" s="210">
        <v>6</v>
      </c>
      <c r="D2137" s="1">
        <v>245.328</v>
      </c>
      <c r="E2137" t="s">
        <v>57</v>
      </c>
      <c r="F2137">
        <v>9606</v>
      </c>
      <c r="G2137" s="139">
        <v>2010</v>
      </c>
      <c r="H2137" s="306" t="s">
        <v>150</v>
      </c>
      <c r="I2137">
        <v>245.328</v>
      </c>
    </row>
    <row r="2138" spans="1:9" ht="14.25" customHeight="1">
      <c r="A2138" s="1" t="str">
        <f t="shared" si="33"/>
        <v>SZ96062010m08</v>
      </c>
      <c r="B2138" s="1">
        <v>2666.3469999999998</v>
      </c>
      <c r="C2138" s="210">
        <v>5</v>
      </c>
      <c r="D2138" s="1">
        <v>234.042</v>
      </c>
      <c r="E2138" t="s">
        <v>57</v>
      </c>
      <c r="F2138">
        <v>9606</v>
      </c>
      <c r="G2138" s="139">
        <v>2010</v>
      </c>
      <c r="H2138" s="306" t="s">
        <v>151</v>
      </c>
      <c r="I2138">
        <v>234.042</v>
      </c>
    </row>
    <row r="2139" spans="1:9" ht="14.25" customHeight="1">
      <c r="A2139" s="1" t="str">
        <f t="shared" si="33"/>
        <v>SZ96062010m09</v>
      </c>
      <c r="B2139" s="1">
        <v>2666.3469999999998</v>
      </c>
      <c r="C2139" s="210">
        <v>4</v>
      </c>
      <c r="D2139" s="1">
        <v>202.143</v>
      </c>
      <c r="E2139" t="s">
        <v>57</v>
      </c>
      <c r="F2139">
        <v>9606</v>
      </c>
      <c r="G2139" s="139">
        <v>2010</v>
      </c>
      <c r="H2139" s="306" t="s">
        <v>152</v>
      </c>
      <c r="I2139">
        <v>202.143</v>
      </c>
    </row>
    <row r="2140" spans="1:9" ht="14.25" customHeight="1">
      <c r="A2140" s="1" t="str">
        <f t="shared" si="33"/>
        <v>SZ96062010m10</v>
      </c>
      <c r="B2140" s="1">
        <v>2666.3469999999998</v>
      </c>
      <c r="C2140" s="210">
        <v>3</v>
      </c>
      <c r="D2140" s="1">
        <v>213.72800000000001</v>
      </c>
      <c r="E2140" t="s">
        <v>57</v>
      </c>
      <c r="F2140">
        <v>9606</v>
      </c>
      <c r="G2140" s="139">
        <v>2010</v>
      </c>
      <c r="H2140" s="306" t="s">
        <v>153</v>
      </c>
      <c r="I2140">
        <v>213.72800000000001</v>
      </c>
    </row>
    <row r="2141" spans="1:9" ht="14.25" customHeight="1">
      <c r="A2141" s="1" t="str">
        <f t="shared" si="33"/>
        <v>SZ96062010m11</v>
      </c>
      <c r="B2141" s="1">
        <v>2666.3469999999998</v>
      </c>
      <c r="C2141" s="210">
        <v>2</v>
      </c>
      <c r="D2141" s="1">
        <v>200.77500000000001</v>
      </c>
      <c r="E2141" t="s">
        <v>57</v>
      </c>
      <c r="F2141">
        <v>9606</v>
      </c>
      <c r="G2141" s="139">
        <v>2010</v>
      </c>
      <c r="H2141" s="306" t="s">
        <v>154</v>
      </c>
      <c r="I2141">
        <v>200.77500000000001</v>
      </c>
    </row>
    <row r="2142" spans="1:9" ht="14.25" customHeight="1">
      <c r="A2142" s="1" t="str">
        <f t="shared" si="33"/>
        <v>SZ96062010m12</v>
      </c>
      <c r="B2142" s="1">
        <v>2666.3469999999998</v>
      </c>
      <c r="C2142" s="210">
        <v>1</v>
      </c>
      <c r="D2142" s="1">
        <v>192.76</v>
      </c>
      <c r="E2142" t="s">
        <v>57</v>
      </c>
      <c r="F2142">
        <v>9606</v>
      </c>
      <c r="G2142" s="139">
        <v>2010</v>
      </c>
      <c r="H2142" s="306" t="s">
        <v>155</v>
      </c>
      <c r="I2142">
        <v>192.76</v>
      </c>
    </row>
    <row r="2143" spans="1:9" ht="14.25" customHeight="1">
      <c r="A2143" s="1" t="str">
        <f t="shared" si="33"/>
        <v>TCDD96012010m01</v>
      </c>
      <c r="B2143" s="1">
        <v>34657</v>
      </c>
      <c r="C2143" s="210">
        <v>5</v>
      </c>
      <c r="D2143" s="1" t="s">
        <v>8</v>
      </c>
      <c r="E2143" t="s">
        <v>63</v>
      </c>
      <c r="F2143">
        <v>9601</v>
      </c>
      <c r="G2143" s="139">
        <v>2010</v>
      </c>
      <c r="H2143" s="306" t="s">
        <v>144</v>
      </c>
      <c r="I2143">
        <v>-1</v>
      </c>
    </row>
    <row r="2144" spans="1:9" ht="14.25" customHeight="1">
      <c r="A2144" s="1" t="str">
        <f t="shared" si="33"/>
        <v>TCDD96012010m02</v>
      </c>
      <c r="B2144" s="1">
        <v>34657</v>
      </c>
      <c r="C2144" s="210">
        <v>5</v>
      </c>
      <c r="D2144" s="1" t="s">
        <v>8</v>
      </c>
      <c r="E2144" t="s">
        <v>63</v>
      </c>
      <c r="F2144">
        <v>9601</v>
      </c>
      <c r="G2144" s="139">
        <v>2010</v>
      </c>
      <c r="H2144" s="306" t="s">
        <v>145</v>
      </c>
      <c r="I2144">
        <v>-1</v>
      </c>
    </row>
    <row r="2145" spans="1:9" ht="14.25" customHeight="1">
      <c r="A2145" s="1" t="str">
        <f t="shared" si="33"/>
        <v>TCDD96012010m03</v>
      </c>
      <c r="B2145" s="1">
        <v>34657</v>
      </c>
      <c r="C2145" s="210">
        <v>5</v>
      </c>
      <c r="D2145" s="1" t="s">
        <v>8</v>
      </c>
      <c r="E2145" t="s">
        <v>63</v>
      </c>
      <c r="F2145">
        <v>9601</v>
      </c>
      <c r="G2145" s="139">
        <v>2010</v>
      </c>
      <c r="H2145" s="306" t="s">
        <v>146</v>
      </c>
      <c r="I2145">
        <v>-1</v>
      </c>
    </row>
    <row r="2146" spans="1:9" ht="14.25" customHeight="1">
      <c r="A2146" s="1" t="str">
        <f t="shared" si="33"/>
        <v>TCDD96012010m04</v>
      </c>
      <c r="B2146" s="1">
        <v>34657</v>
      </c>
      <c r="C2146" s="210">
        <v>5</v>
      </c>
      <c r="D2146" s="1" t="s">
        <v>8</v>
      </c>
      <c r="E2146" t="s">
        <v>63</v>
      </c>
      <c r="F2146">
        <v>9601</v>
      </c>
      <c r="G2146" s="139">
        <v>2010</v>
      </c>
      <c r="H2146" s="306" t="s">
        <v>147</v>
      </c>
      <c r="I2146">
        <v>-1</v>
      </c>
    </row>
    <row r="2147" spans="1:9" ht="14.25" customHeight="1">
      <c r="A2147" s="1" t="str">
        <f t="shared" si="33"/>
        <v>TCDD96012010m05</v>
      </c>
      <c r="B2147" s="1">
        <v>34657</v>
      </c>
      <c r="C2147" s="210">
        <v>5</v>
      </c>
      <c r="D2147" s="1" t="s">
        <v>8</v>
      </c>
      <c r="E2147" t="s">
        <v>63</v>
      </c>
      <c r="F2147">
        <v>9601</v>
      </c>
      <c r="G2147" s="139">
        <v>2010</v>
      </c>
      <c r="H2147" s="306" t="s">
        <v>148</v>
      </c>
      <c r="I2147">
        <v>-1</v>
      </c>
    </row>
    <row r="2148" spans="1:9" ht="14.25" customHeight="1">
      <c r="A2148" s="1" t="str">
        <f t="shared" si="33"/>
        <v>TCDD96012010m06</v>
      </c>
      <c r="B2148" s="1">
        <v>34657</v>
      </c>
      <c r="C2148" s="210">
        <v>5</v>
      </c>
      <c r="D2148" s="1" t="s">
        <v>8</v>
      </c>
      <c r="E2148" t="s">
        <v>63</v>
      </c>
      <c r="F2148">
        <v>9601</v>
      </c>
      <c r="G2148" s="139">
        <v>2010</v>
      </c>
      <c r="H2148" s="306" t="s">
        <v>149</v>
      </c>
      <c r="I2148">
        <v>-1</v>
      </c>
    </row>
    <row r="2149" spans="1:9" ht="14.25" customHeight="1">
      <c r="A2149" s="1" t="str">
        <f t="shared" si="33"/>
        <v>TCDD96012010m07</v>
      </c>
      <c r="B2149" s="1">
        <v>34657</v>
      </c>
      <c r="C2149" s="210">
        <v>5</v>
      </c>
      <c r="D2149" s="1" t="s">
        <v>8</v>
      </c>
      <c r="E2149" t="s">
        <v>63</v>
      </c>
      <c r="F2149">
        <v>9601</v>
      </c>
      <c r="G2149" s="139">
        <v>2010</v>
      </c>
      <c r="H2149" s="306" t="s">
        <v>150</v>
      </c>
      <c r="I2149">
        <v>-1</v>
      </c>
    </row>
    <row r="2150" spans="1:9" ht="14.25" customHeight="1">
      <c r="A2150" s="1" t="str">
        <f t="shared" si="33"/>
        <v>TCDD96012010m08</v>
      </c>
      <c r="B2150" s="1">
        <v>34657</v>
      </c>
      <c r="C2150" s="210">
        <v>5</v>
      </c>
      <c r="D2150" s="1">
        <v>7410</v>
      </c>
      <c r="E2150" t="s">
        <v>63</v>
      </c>
      <c r="F2150">
        <v>9601</v>
      </c>
      <c r="G2150" s="139">
        <v>2010</v>
      </c>
      <c r="H2150" s="306" t="s">
        <v>151</v>
      </c>
      <c r="I2150">
        <v>7410</v>
      </c>
    </row>
    <row r="2151" spans="1:9" ht="14.25" customHeight="1">
      <c r="A2151" s="1" t="str">
        <f t="shared" si="33"/>
        <v>TCDD96012010m09</v>
      </c>
      <c r="B2151" s="1">
        <v>34657</v>
      </c>
      <c r="C2151" s="210">
        <v>4</v>
      </c>
      <c r="D2151" s="1">
        <v>7367</v>
      </c>
      <c r="E2151" t="s">
        <v>63</v>
      </c>
      <c r="F2151">
        <v>9601</v>
      </c>
      <c r="G2151" s="139">
        <v>2010</v>
      </c>
      <c r="H2151" s="306" t="s">
        <v>152</v>
      </c>
      <c r="I2151">
        <v>7367</v>
      </c>
    </row>
    <row r="2152" spans="1:9" ht="14.25" customHeight="1">
      <c r="A2152" s="1" t="str">
        <f t="shared" si="33"/>
        <v>TCDD96012010m10</v>
      </c>
      <c r="B2152" s="1">
        <v>34657</v>
      </c>
      <c r="C2152" s="210">
        <v>3</v>
      </c>
      <c r="D2152" s="1">
        <v>7217</v>
      </c>
      <c r="E2152" t="s">
        <v>63</v>
      </c>
      <c r="F2152">
        <v>9601</v>
      </c>
      <c r="G2152" s="139">
        <v>2010</v>
      </c>
      <c r="H2152" s="306" t="s">
        <v>153</v>
      </c>
      <c r="I2152">
        <v>7217</v>
      </c>
    </row>
    <row r="2153" spans="1:9" ht="14.25" customHeight="1">
      <c r="A2153" s="1" t="str">
        <f t="shared" si="33"/>
        <v>TCDD96012010m11</v>
      </c>
      <c r="B2153" s="1">
        <v>34657</v>
      </c>
      <c r="C2153" s="210">
        <v>2</v>
      </c>
      <c r="D2153" s="1">
        <v>6417</v>
      </c>
      <c r="E2153" t="s">
        <v>63</v>
      </c>
      <c r="F2153">
        <v>9601</v>
      </c>
      <c r="G2153" s="139">
        <v>2010</v>
      </c>
      <c r="H2153" s="306" t="s">
        <v>154</v>
      </c>
      <c r="I2153">
        <v>6417</v>
      </c>
    </row>
    <row r="2154" spans="1:9" ht="14.25" customHeight="1">
      <c r="A2154" s="1" t="str">
        <f t="shared" si="33"/>
        <v>TCDD96012010m12</v>
      </c>
      <c r="B2154" s="1">
        <v>34657</v>
      </c>
      <c r="C2154" s="210">
        <v>1</v>
      </c>
      <c r="D2154" s="1">
        <v>6246</v>
      </c>
      <c r="E2154" t="s">
        <v>63</v>
      </c>
      <c r="F2154">
        <v>9601</v>
      </c>
      <c r="G2154" s="139">
        <v>2010</v>
      </c>
      <c r="H2154" s="306" t="s">
        <v>155</v>
      </c>
      <c r="I2154">
        <v>6246</v>
      </c>
    </row>
    <row r="2155" spans="1:9" ht="14.25" customHeight="1">
      <c r="A2155" s="1" t="str">
        <f t="shared" si="33"/>
        <v>TCDD96022010m01</v>
      </c>
      <c r="B2155" s="1">
        <v>2201</v>
      </c>
      <c r="C2155" s="210">
        <v>5</v>
      </c>
      <c r="D2155" s="1" t="s">
        <v>8</v>
      </c>
      <c r="E2155" t="s">
        <v>63</v>
      </c>
      <c r="F2155">
        <v>9602</v>
      </c>
      <c r="G2155" s="139">
        <v>2010</v>
      </c>
      <c r="H2155" s="306" t="s">
        <v>144</v>
      </c>
      <c r="I2155">
        <v>-1</v>
      </c>
    </row>
    <row r="2156" spans="1:9" ht="14.25" customHeight="1">
      <c r="A2156" s="1" t="str">
        <f t="shared" si="33"/>
        <v>TCDD96022010m02</v>
      </c>
      <c r="B2156" s="1">
        <v>2201</v>
      </c>
      <c r="C2156" s="210">
        <v>5</v>
      </c>
      <c r="D2156" s="1" t="s">
        <v>8</v>
      </c>
      <c r="E2156" t="s">
        <v>63</v>
      </c>
      <c r="F2156">
        <v>9602</v>
      </c>
      <c r="G2156" s="139">
        <v>2010</v>
      </c>
      <c r="H2156" s="306" t="s">
        <v>145</v>
      </c>
      <c r="I2156">
        <v>-1</v>
      </c>
    </row>
    <row r="2157" spans="1:9" ht="14.25" customHeight="1">
      <c r="A2157" s="1" t="str">
        <f t="shared" si="33"/>
        <v>TCDD96022010m03</v>
      </c>
      <c r="B2157" s="1">
        <v>2201</v>
      </c>
      <c r="C2157" s="210">
        <v>5</v>
      </c>
      <c r="D2157" s="1" t="s">
        <v>8</v>
      </c>
      <c r="E2157" t="s">
        <v>63</v>
      </c>
      <c r="F2157">
        <v>9602</v>
      </c>
      <c r="G2157" s="139">
        <v>2010</v>
      </c>
      <c r="H2157" s="306" t="s">
        <v>146</v>
      </c>
      <c r="I2157">
        <v>-1</v>
      </c>
    </row>
    <row r="2158" spans="1:9" ht="14.25" customHeight="1">
      <c r="A2158" s="1" t="str">
        <f t="shared" si="33"/>
        <v>TCDD96022010m04</v>
      </c>
      <c r="B2158" s="1">
        <v>2201</v>
      </c>
      <c r="C2158" s="210">
        <v>5</v>
      </c>
      <c r="D2158" s="1" t="s">
        <v>8</v>
      </c>
      <c r="E2158" t="s">
        <v>63</v>
      </c>
      <c r="F2158">
        <v>9602</v>
      </c>
      <c r="G2158" s="139">
        <v>2010</v>
      </c>
      <c r="H2158" s="306" t="s">
        <v>147</v>
      </c>
      <c r="I2158">
        <v>-1</v>
      </c>
    </row>
    <row r="2159" spans="1:9" ht="14.25" customHeight="1">
      <c r="A2159" s="1" t="str">
        <f t="shared" si="33"/>
        <v>TCDD96022010m05</v>
      </c>
      <c r="B2159" s="1">
        <v>2201</v>
      </c>
      <c r="C2159" s="210">
        <v>5</v>
      </c>
      <c r="D2159" s="1" t="s">
        <v>8</v>
      </c>
      <c r="E2159" t="s">
        <v>63</v>
      </c>
      <c r="F2159">
        <v>9602</v>
      </c>
      <c r="G2159" s="139">
        <v>2010</v>
      </c>
      <c r="H2159" s="306" t="s">
        <v>148</v>
      </c>
      <c r="I2159">
        <v>-1</v>
      </c>
    </row>
    <row r="2160" spans="1:9" ht="14.25" customHeight="1">
      <c r="A2160" s="1" t="str">
        <f t="shared" si="33"/>
        <v>TCDD96022010m06</v>
      </c>
      <c r="B2160" s="1">
        <v>2201</v>
      </c>
      <c r="C2160" s="210">
        <v>5</v>
      </c>
      <c r="D2160" s="1" t="s">
        <v>8</v>
      </c>
      <c r="E2160" t="s">
        <v>63</v>
      </c>
      <c r="F2160">
        <v>9602</v>
      </c>
      <c r="G2160" s="139">
        <v>2010</v>
      </c>
      <c r="H2160" s="306" t="s">
        <v>149</v>
      </c>
      <c r="I2160">
        <v>-1</v>
      </c>
    </row>
    <row r="2161" spans="1:9" ht="14.25" customHeight="1">
      <c r="A2161" s="1" t="str">
        <f t="shared" si="33"/>
        <v>TCDD96022010m07</v>
      </c>
      <c r="B2161" s="1">
        <v>2201</v>
      </c>
      <c r="C2161" s="210">
        <v>5</v>
      </c>
      <c r="D2161" s="1" t="s">
        <v>8</v>
      </c>
      <c r="E2161" t="s">
        <v>63</v>
      </c>
      <c r="F2161">
        <v>9602</v>
      </c>
      <c r="G2161" s="139">
        <v>2010</v>
      </c>
      <c r="H2161" s="306" t="s">
        <v>150</v>
      </c>
      <c r="I2161">
        <v>-1</v>
      </c>
    </row>
    <row r="2162" spans="1:9" ht="14.25" customHeight="1">
      <c r="A2162" s="1" t="str">
        <f t="shared" si="33"/>
        <v>TCDD96022010m08</v>
      </c>
      <c r="B2162" s="1">
        <v>2201</v>
      </c>
      <c r="C2162" s="210">
        <v>5</v>
      </c>
      <c r="D2162" s="1">
        <v>474</v>
      </c>
      <c r="E2162" t="s">
        <v>63</v>
      </c>
      <c r="F2162">
        <v>9602</v>
      </c>
      <c r="G2162" s="139">
        <v>2010</v>
      </c>
      <c r="H2162" s="306" t="s">
        <v>151</v>
      </c>
      <c r="I2162">
        <v>474</v>
      </c>
    </row>
    <row r="2163" spans="1:9" ht="14.25" customHeight="1">
      <c r="A2163" s="1" t="str">
        <f t="shared" si="33"/>
        <v>TCDD96022010m09</v>
      </c>
      <c r="B2163" s="1">
        <v>2201</v>
      </c>
      <c r="C2163" s="210">
        <v>4</v>
      </c>
      <c r="D2163" s="1">
        <v>466</v>
      </c>
      <c r="E2163" t="s">
        <v>63</v>
      </c>
      <c r="F2163">
        <v>9602</v>
      </c>
      <c r="G2163" s="139">
        <v>2010</v>
      </c>
      <c r="H2163" s="306" t="s">
        <v>152</v>
      </c>
      <c r="I2163">
        <v>466</v>
      </c>
    </row>
    <row r="2164" spans="1:9" ht="14.25" customHeight="1">
      <c r="A2164" s="1" t="str">
        <f t="shared" si="33"/>
        <v>TCDD96022010m10</v>
      </c>
      <c r="B2164" s="1">
        <v>2201</v>
      </c>
      <c r="C2164" s="210">
        <v>3</v>
      </c>
      <c r="D2164" s="1">
        <v>440</v>
      </c>
      <c r="E2164" t="s">
        <v>63</v>
      </c>
      <c r="F2164">
        <v>9602</v>
      </c>
      <c r="G2164" s="139">
        <v>2010</v>
      </c>
      <c r="H2164" s="306" t="s">
        <v>153</v>
      </c>
      <c r="I2164">
        <v>440</v>
      </c>
    </row>
    <row r="2165" spans="1:9" ht="14.25" customHeight="1">
      <c r="A2165" s="1" t="str">
        <f t="shared" si="33"/>
        <v>TCDD96022010m11</v>
      </c>
      <c r="B2165" s="1">
        <v>2201</v>
      </c>
      <c r="C2165" s="210">
        <v>2</v>
      </c>
      <c r="D2165" s="1">
        <v>392</v>
      </c>
      <c r="E2165" t="s">
        <v>63</v>
      </c>
      <c r="F2165">
        <v>9602</v>
      </c>
      <c r="G2165" s="139">
        <v>2010</v>
      </c>
      <c r="H2165" s="306" t="s">
        <v>154</v>
      </c>
      <c r="I2165">
        <v>392</v>
      </c>
    </row>
    <row r="2166" spans="1:9" ht="14.25" customHeight="1">
      <c r="A2166" s="1" t="str">
        <f t="shared" si="33"/>
        <v>TCDD96022010m12</v>
      </c>
      <c r="B2166" s="1">
        <v>2201</v>
      </c>
      <c r="C2166" s="210">
        <v>1</v>
      </c>
      <c r="D2166" s="1">
        <v>429</v>
      </c>
      <c r="E2166" t="s">
        <v>63</v>
      </c>
      <c r="F2166">
        <v>9602</v>
      </c>
      <c r="G2166" s="139">
        <v>2010</v>
      </c>
      <c r="H2166" s="306" t="s">
        <v>155</v>
      </c>
      <c r="I2166">
        <v>429</v>
      </c>
    </row>
    <row r="2167" spans="1:9" ht="14.25" customHeight="1">
      <c r="A2167" s="1" t="str">
        <f t="shared" si="33"/>
        <v>TCDD96032010m01</v>
      </c>
      <c r="B2167" s="1">
        <v>9217</v>
      </c>
      <c r="C2167" s="210">
        <v>5</v>
      </c>
      <c r="D2167" s="1" t="s">
        <v>8</v>
      </c>
      <c r="E2167" t="s">
        <v>63</v>
      </c>
      <c r="F2167">
        <v>9603</v>
      </c>
      <c r="G2167" s="139">
        <v>2010</v>
      </c>
      <c r="H2167" s="306" t="s">
        <v>144</v>
      </c>
      <c r="I2167">
        <v>-1</v>
      </c>
    </row>
    <row r="2168" spans="1:9" ht="14.25" customHeight="1">
      <c r="A2168" s="1" t="str">
        <f t="shared" si="33"/>
        <v>TCDD96032010m02</v>
      </c>
      <c r="B2168" s="1">
        <v>9217</v>
      </c>
      <c r="C2168" s="210">
        <v>5</v>
      </c>
      <c r="D2168" s="1" t="s">
        <v>8</v>
      </c>
      <c r="E2168" t="s">
        <v>63</v>
      </c>
      <c r="F2168">
        <v>9603</v>
      </c>
      <c r="G2168" s="139">
        <v>2010</v>
      </c>
      <c r="H2168" s="306" t="s">
        <v>145</v>
      </c>
      <c r="I2168">
        <v>-1</v>
      </c>
    </row>
    <row r="2169" spans="1:9" ht="14.25" customHeight="1">
      <c r="A2169" s="1" t="str">
        <f t="shared" si="33"/>
        <v>TCDD96032010m03</v>
      </c>
      <c r="B2169" s="1">
        <v>9217</v>
      </c>
      <c r="C2169" s="210">
        <v>5</v>
      </c>
      <c r="D2169" s="1" t="s">
        <v>8</v>
      </c>
      <c r="E2169" t="s">
        <v>63</v>
      </c>
      <c r="F2169">
        <v>9603</v>
      </c>
      <c r="G2169" s="139">
        <v>2010</v>
      </c>
      <c r="H2169" s="306" t="s">
        <v>146</v>
      </c>
      <c r="I2169">
        <v>-1</v>
      </c>
    </row>
    <row r="2170" spans="1:9" ht="14.25" customHeight="1">
      <c r="A2170" s="1" t="str">
        <f t="shared" si="33"/>
        <v>TCDD96032010m04</v>
      </c>
      <c r="B2170" s="1">
        <v>9217</v>
      </c>
      <c r="C2170" s="210">
        <v>5</v>
      </c>
      <c r="D2170" s="1" t="s">
        <v>8</v>
      </c>
      <c r="E2170" t="s">
        <v>63</v>
      </c>
      <c r="F2170">
        <v>9603</v>
      </c>
      <c r="G2170" s="139">
        <v>2010</v>
      </c>
      <c r="H2170" s="306" t="s">
        <v>147</v>
      </c>
      <c r="I2170">
        <v>-1</v>
      </c>
    </row>
    <row r="2171" spans="1:9" ht="14.25" customHeight="1">
      <c r="A2171" s="1" t="str">
        <f t="shared" si="33"/>
        <v>TCDD96032010m05</v>
      </c>
      <c r="B2171" s="1">
        <v>9217</v>
      </c>
      <c r="C2171" s="210">
        <v>5</v>
      </c>
      <c r="D2171" s="1" t="s">
        <v>8</v>
      </c>
      <c r="E2171" t="s">
        <v>63</v>
      </c>
      <c r="F2171">
        <v>9603</v>
      </c>
      <c r="G2171" s="139">
        <v>2010</v>
      </c>
      <c r="H2171" s="306" t="s">
        <v>148</v>
      </c>
      <c r="I2171">
        <v>-1</v>
      </c>
    </row>
    <row r="2172" spans="1:9" ht="14.25" customHeight="1">
      <c r="A2172" s="1" t="str">
        <f t="shared" si="33"/>
        <v>TCDD96032010m06</v>
      </c>
      <c r="B2172" s="1">
        <v>9217</v>
      </c>
      <c r="C2172" s="210">
        <v>5</v>
      </c>
      <c r="D2172" s="1" t="s">
        <v>8</v>
      </c>
      <c r="E2172" t="s">
        <v>63</v>
      </c>
      <c r="F2172">
        <v>9603</v>
      </c>
      <c r="G2172" s="139">
        <v>2010</v>
      </c>
      <c r="H2172" s="306" t="s">
        <v>149</v>
      </c>
      <c r="I2172">
        <v>-1</v>
      </c>
    </row>
    <row r="2173" spans="1:9" ht="14.25" customHeight="1">
      <c r="A2173" s="1" t="str">
        <f t="shared" si="33"/>
        <v>TCDD96032010m07</v>
      </c>
      <c r="B2173" s="1">
        <v>9217</v>
      </c>
      <c r="C2173" s="210">
        <v>5</v>
      </c>
      <c r="D2173" s="1" t="s">
        <v>8</v>
      </c>
      <c r="E2173" t="s">
        <v>63</v>
      </c>
      <c r="F2173">
        <v>9603</v>
      </c>
      <c r="G2173" s="139">
        <v>2010</v>
      </c>
      <c r="H2173" s="306" t="s">
        <v>150</v>
      </c>
      <c r="I2173">
        <v>-1</v>
      </c>
    </row>
    <row r="2174" spans="1:9" ht="14.25" customHeight="1">
      <c r="A2174" s="1" t="str">
        <f t="shared" si="33"/>
        <v>TCDD96032010m08</v>
      </c>
      <c r="B2174" s="1">
        <v>9217</v>
      </c>
      <c r="C2174" s="210">
        <v>5</v>
      </c>
      <c r="D2174" s="1">
        <v>2033</v>
      </c>
      <c r="E2174" t="s">
        <v>63</v>
      </c>
      <c r="F2174">
        <v>9603</v>
      </c>
      <c r="G2174" s="139">
        <v>2010</v>
      </c>
      <c r="H2174" s="306" t="s">
        <v>151</v>
      </c>
      <c r="I2174">
        <v>2033</v>
      </c>
    </row>
    <row r="2175" spans="1:9" ht="14.25" customHeight="1">
      <c r="A2175" s="1" t="str">
        <f t="shared" si="33"/>
        <v>TCDD96032010m09</v>
      </c>
      <c r="B2175" s="1">
        <v>9217</v>
      </c>
      <c r="C2175" s="210">
        <v>4</v>
      </c>
      <c r="D2175" s="1">
        <v>1894</v>
      </c>
      <c r="E2175" t="s">
        <v>63</v>
      </c>
      <c r="F2175">
        <v>9603</v>
      </c>
      <c r="G2175" s="139">
        <v>2010</v>
      </c>
      <c r="H2175" s="306" t="s">
        <v>152</v>
      </c>
      <c r="I2175">
        <v>1894</v>
      </c>
    </row>
    <row r="2176" spans="1:9" ht="14.25" customHeight="1">
      <c r="A2176" s="1" t="str">
        <f t="shared" si="33"/>
        <v>TCDD96032010m10</v>
      </c>
      <c r="B2176" s="1">
        <v>9217</v>
      </c>
      <c r="C2176" s="210">
        <v>3</v>
      </c>
      <c r="D2176" s="1">
        <v>1925</v>
      </c>
      <c r="E2176" t="s">
        <v>63</v>
      </c>
      <c r="F2176">
        <v>9603</v>
      </c>
      <c r="G2176" s="139">
        <v>2010</v>
      </c>
      <c r="H2176" s="306" t="s">
        <v>153</v>
      </c>
      <c r="I2176">
        <v>1925</v>
      </c>
    </row>
    <row r="2177" spans="1:9" ht="14.25" customHeight="1">
      <c r="A2177" s="1" t="str">
        <f t="shared" si="33"/>
        <v>TCDD96032010m11</v>
      </c>
      <c r="B2177" s="1">
        <v>9217</v>
      </c>
      <c r="C2177" s="210">
        <v>2</v>
      </c>
      <c r="D2177" s="1">
        <v>1571</v>
      </c>
      <c r="E2177" t="s">
        <v>63</v>
      </c>
      <c r="F2177">
        <v>9603</v>
      </c>
      <c r="G2177" s="139">
        <v>2010</v>
      </c>
      <c r="H2177" s="306" t="s">
        <v>154</v>
      </c>
      <c r="I2177">
        <v>1571</v>
      </c>
    </row>
    <row r="2178" spans="1:9" ht="14.25" customHeight="1">
      <c r="A2178" s="1" t="str">
        <f t="shared" si="33"/>
        <v>TCDD96032010m12</v>
      </c>
      <c r="B2178" s="1">
        <v>9217</v>
      </c>
      <c r="C2178" s="210">
        <v>1</v>
      </c>
      <c r="D2178" s="1">
        <v>1794</v>
      </c>
      <c r="E2178" t="s">
        <v>63</v>
      </c>
      <c r="F2178">
        <v>9603</v>
      </c>
      <c r="G2178" s="139">
        <v>2010</v>
      </c>
      <c r="H2178" s="306" t="s">
        <v>155</v>
      </c>
      <c r="I2178">
        <v>1794</v>
      </c>
    </row>
    <row r="2179" spans="1:9" ht="14.25" customHeight="1">
      <c r="A2179" s="1" t="str">
        <f t="shared" si="33"/>
        <v>TCDD96042010m01</v>
      </c>
      <c r="B2179" s="1">
        <v>4439</v>
      </c>
      <c r="C2179" s="210">
        <v>5</v>
      </c>
      <c r="D2179" s="1" t="s">
        <v>8</v>
      </c>
      <c r="E2179" t="s">
        <v>63</v>
      </c>
      <c r="F2179">
        <v>9604</v>
      </c>
      <c r="G2179" s="139">
        <v>2010</v>
      </c>
      <c r="H2179" s="306" t="s">
        <v>144</v>
      </c>
      <c r="I2179">
        <v>-1</v>
      </c>
    </row>
    <row r="2180" spans="1:9" ht="14.25" customHeight="1">
      <c r="A2180" s="1" t="str">
        <f t="shared" si="33"/>
        <v>TCDD96042010m02</v>
      </c>
      <c r="B2180" s="1">
        <v>4439</v>
      </c>
      <c r="C2180" s="210">
        <v>5</v>
      </c>
      <c r="D2180" s="1" t="s">
        <v>8</v>
      </c>
      <c r="E2180" t="s">
        <v>63</v>
      </c>
      <c r="F2180">
        <v>9604</v>
      </c>
      <c r="G2180" s="139">
        <v>2010</v>
      </c>
      <c r="H2180" s="306" t="s">
        <v>145</v>
      </c>
      <c r="I2180">
        <v>-1</v>
      </c>
    </row>
    <row r="2181" spans="1:9" ht="14.25" customHeight="1">
      <c r="A2181" s="1" t="str">
        <f t="shared" si="33"/>
        <v>TCDD96042010m03</v>
      </c>
      <c r="B2181" s="1">
        <v>4439</v>
      </c>
      <c r="C2181" s="210">
        <v>5</v>
      </c>
      <c r="D2181" s="1" t="s">
        <v>8</v>
      </c>
      <c r="E2181" t="s">
        <v>63</v>
      </c>
      <c r="F2181">
        <v>9604</v>
      </c>
      <c r="G2181" s="139">
        <v>2010</v>
      </c>
      <c r="H2181" s="306" t="s">
        <v>146</v>
      </c>
      <c r="I2181">
        <v>-1</v>
      </c>
    </row>
    <row r="2182" spans="1:9" ht="14.25" customHeight="1">
      <c r="A2182" s="1" t="str">
        <f t="shared" si="33"/>
        <v>TCDD96042010m04</v>
      </c>
      <c r="B2182" s="1">
        <v>4439</v>
      </c>
      <c r="C2182" s="210">
        <v>5</v>
      </c>
      <c r="D2182" s="1" t="s">
        <v>8</v>
      </c>
      <c r="E2182" t="s">
        <v>63</v>
      </c>
      <c r="F2182">
        <v>9604</v>
      </c>
      <c r="G2182" s="139">
        <v>2010</v>
      </c>
      <c r="H2182" s="306" t="s">
        <v>147</v>
      </c>
      <c r="I2182">
        <v>-1</v>
      </c>
    </row>
    <row r="2183" spans="1:9" ht="14.25" customHeight="1">
      <c r="A2183" s="1" t="str">
        <f t="shared" si="33"/>
        <v>TCDD96042010m05</v>
      </c>
      <c r="B2183" s="1">
        <v>4439</v>
      </c>
      <c r="C2183" s="210">
        <v>5</v>
      </c>
      <c r="D2183" s="1" t="s">
        <v>8</v>
      </c>
      <c r="E2183" t="s">
        <v>63</v>
      </c>
      <c r="F2183">
        <v>9604</v>
      </c>
      <c r="G2183" s="139">
        <v>2010</v>
      </c>
      <c r="H2183" s="306" t="s">
        <v>148</v>
      </c>
      <c r="I2183">
        <v>-1</v>
      </c>
    </row>
    <row r="2184" spans="1:9" ht="14.25" customHeight="1">
      <c r="A2184" s="1" t="str">
        <f t="shared" ref="A2184:A2247" si="34">TRIM(E2184&amp;F2184&amp;G2184&amp;H2184)</f>
        <v>TCDD96042010m06</v>
      </c>
      <c r="B2184" s="1">
        <v>4439</v>
      </c>
      <c r="C2184" s="210">
        <v>5</v>
      </c>
      <c r="D2184" s="1" t="s">
        <v>8</v>
      </c>
      <c r="E2184" t="s">
        <v>63</v>
      </c>
      <c r="F2184">
        <v>9604</v>
      </c>
      <c r="G2184" s="139">
        <v>2010</v>
      </c>
      <c r="H2184" s="306" t="s">
        <v>149</v>
      </c>
      <c r="I2184">
        <v>-1</v>
      </c>
    </row>
    <row r="2185" spans="1:9" ht="14.25" customHeight="1">
      <c r="A2185" s="1" t="str">
        <f t="shared" si="34"/>
        <v>TCDD96042010m07</v>
      </c>
      <c r="B2185" s="1">
        <v>4439</v>
      </c>
      <c r="C2185" s="210">
        <v>5</v>
      </c>
      <c r="D2185" s="1" t="s">
        <v>8</v>
      </c>
      <c r="E2185" t="s">
        <v>63</v>
      </c>
      <c r="F2185">
        <v>9604</v>
      </c>
      <c r="G2185" s="139">
        <v>2010</v>
      </c>
      <c r="H2185" s="306" t="s">
        <v>150</v>
      </c>
      <c r="I2185">
        <v>-1</v>
      </c>
    </row>
    <row r="2186" spans="1:9" ht="14.25" customHeight="1">
      <c r="A2186" s="1" t="str">
        <f t="shared" si="34"/>
        <v>TCDD96042010m08</v>
      </c>
      <c r="B2186" s="1">
        <v>4439</v>
      </c>
      <c r="C2186" s="210">
        <v>5</v>
      </c>
      <c r="D2186" s="1">
        <v>968</v>
      </c>
      <c r="E2186" t="s">
        <v>63</v>
      </c>
      <c r="F2186">
        <v>9604</v>
      </c>
      <c r="G2186" s="139">
        <v>2010</v>
      </c>
      <c r="H2186" s="306" t="s">
        <v>151</v>
      </c>
      <c r="I2186">
        <v>968</v>
      </c>
    </row>
    <row r="2187" spans="1:9" ht="14.25" customHeight="1">
      <c r="A2187" s="1" t="str">
        <f t="shared" si="34"/>
        <v>TCDD96042010m09</v>
      </c>
      <c r="B2187" s="1">
        <v>4439</v>
      </c>
      <c r="C2187" s="210">
        <v>4</v>
      </c>
      <c r="D2187" s="1">
        <v>910</v>
      </c>
      <c r="E2187" t="s">
        <v>63</v>
      </c>
      <c r="F2187">
        <v>9604</v>
      </c>
      <c r="G2187" s="139">
        <v>2010</v>
      </c>
      <c r="H2187" s="306" t="s">
        <v>152</v>
      </c>
      <c r="I2187">
        <v>910</v>
      </c>
    </row>
    <row r="2188" spans="1:9" ht="14.25" customHeight="1">
      <c r="A2188" s="1" t="str">
        <f t="shared" si="34"/>
        <v>TCDD96042010m10</v>
      </c>
      <c r="B2188" s="1">
        <v>4439</v>
      </c>
      <c r="C2188" s="210">
        <v>3</v>
      </c>
      <c r="D2188" s="1">
        <v>943</v>
      </c>
      <c r="E2188" t="s">
        <v>63</v>
      </c>
      <c r="F2188">
        <v>9604</v>
      </c>
      <c r="G2188" s="139">
        <v>2010</v>
      </c>
      <c r="H2188" s="306" t="s">
        <v>153</v>
      </c>
      <c r="I2188">
        <v>943</v>
      </c>
    </row>
    <row r="2189" spans="1:9" ht="14.25" customHeight="1">
      <c r="A2189" s="1" t="str">
        <f t="shared" si="34"/>
        <v>TCDD96042010m11</v>
      </c>
      <c r="B2189" s="1">
        <v>4439</v>
      </c>
      <c r="C2189" s="210">
        <v>2</v>
      </c>
      <c r="D2189" s="1">
        <v>733</v>
      </c>
      <c r="E2189" t="s">
        <v>63</v>
      </c>
      <c r="F2189">
        <v>9604</v>
      </c>
      <c r="G2189" s="139">
        <v>2010</v>
      </c>
      <c r="H2189" s="306" t="s">
        <v>154</v>
      </c>
      <c r="I2189">
        <v>733</v>
      </c>
    </row>
    <row r="2190" spans="1:9" ht="14.25" customHeight="1">
      <c r="A2190" s="1" t="str">
        <f t="shared" si="34"/>
        <v>TCDD96042010m12</v>
      </c>
      <c r="B2190" s="1">
        <v>4439</v>
      </c>
      <c r="C2190" s="210">
        <v>1</v>
      </c>
      <c r="D2190" s="1">
        <v>885</v>
      </c>
      <c r="E2190" t="s">
        <v>63</v>
      </c>
      <c r="F2190">
        <v>9604</v>
      </c>
      <c r="G2190" s="139">
        <v>2010</v>
      </c>
      <c r="H2190" s="306" t="s">
        <v>155</v>
      </c>
      <c r="I2190">
        <v>885</v>
      </c>
    </row>
    <row r="2191" spans="1:9" ht="14.25" customHeight="1">
      <c r="A2191" s="1" t="str">
        <f t="shared" si="34"/>
        <v>TCDD96052010m01</v>
      </c>
      <c r="B2191" s="1">
        <v>1020</v>
      </c>
      <c r="C2191" s="210">
        <v>5</v>
      </c>
      <c r="D2191" s="1" t="s">
        <v>8</v>
      </c>
      <c r="E2191" t="s">
        <v>63</v>
      </c>
      <c r="F2191">
        <v>9605</v>
      </c>
      <c r="G2191" s="139">
        <v>2010</v>
      </c>
      <c r="H2191" s="306" t="s">
        <v>144</v>
      </c>
      <c r="I2191">
        <v>-1</v>
      </c>
    </row>
    <row r="2192" spans="1:9" ht="14.25" customHeight="1">
      <c r="A2192" s="1" t="str">
        <f t="shared" si="34"/>
        <v>TCDD96052010m02</v>
      </c>
      <c r="B2192" s="1">
        <v>1020</v>
      </c>
      <c r="C2192" s="210">
        <v>5</v>
      </c>
      <c r="D2192" s="1" t="s">
        <v>8</v>
      </c>
      <c r="E2192" t="s">
        <v>63</v>
      </c>
      <c r="F2192">
        <v>9605</v>
      </c>
      <c r="G2192" s="139">
        <v>2010</v>
      </c>
      <c r="H2192" s="306" t="s">
        <v>145</v>
      </c>
      <c r="I2192">
        <v>-1</v>
      </c>
    </row>
    <row r="2193" spans="1:9" ht="14.25" customHeight="1">
      <c r="A2193" s="1" t="str">
        <f t="shared" si="34"/>
        <v>TCDD96052010m03</v>
      </c>
      <c r="B2193" s="1">
        <v>1020</v>
      </c>
      <c r="C2193" s="210">
        <v>5</v>
      </c>
      <c r="D2193" s="1" t="s">
        <v>8</v>
      </c>
      <c r="E2193" t="s">
        <v>63</v>
      </c>
      <c r="F2193">
        <v>9605</v>
      </c>
      <c r="G2193" s="139">
        <v>2010</v>
      </c>
      <c r="H2193" s="306" t="s">
        <v>146</v>
      </c>
      <c r="I2193">
        <v>-1</v>
      </c>
    </row>
    <row r="2194" spans="1:9" ht="14.25" customHeight="1">
      <c r="A2194" s="1" t="str">
        <f t="shared" si="34"/>
        <v>TCDD96052010m04</v>
      </c>
      <c r="B2194" s="1">
        <v>1020</v>
      </c>
      <c r="C2194" s="210">
        <v>5</v>
      </c>
      <c r="D2194" s="1" t="s">
        <v>8</v>
      </c>
      <c r="E2194" t="s">
        <v>63</v>
      </c>
      <c r="F2194">
        <v>9605</v>
      </c>
      <c r="G2194" s="139">
        <v>2010</v>
      </c>
      <c r="H2194" s="306" t="s">
        <v>147</v>
      </c>
      <c r="I2194">
        <v>-1</v>
      </c>
    </row>
    <row r="2195" spans="1:9" ht="14.25" customHeight="1">
      <c r="A2195" s="1" t="str">
        <f t="shared" si="34"/>
        <v>TCDD96052010m05</v>
      </c>
      <c r="B2195" s="1">
        <v>1020</v>
      </c>
      <c r="C2195" s="210">
        <v>5</v>
      </c>
      <c r="D2195" s="1" t="s">
        <v>8</v>
      </c>
      <c r="E2195" t="s">
        <v>63</v>
      </c>
      <c r="F2195">
        <v>9605</v>
      </c>
      <c r="G2195" s="139">
        <v>2010</v>
      </c>
      <c r="H2195" s="306" t="s">
        <v>148</v>
      </c>
      <c r="I2195">
        <v>-1</v>
      </c>
    </row>
    <row r="2196" spans="1:9" ht="14.25" customHeight="1">
      <c r="A2196" s="1" t="str">
        <f t="shared" si="34"/>
        <v>TCDD96052010m06</v>
      </c>
      <c r="B2196" s="1">
        <v>1020</v>
      </c>
      <c r="C2196" s="210">
        <v>5</v>
      </c>
      <c r="D2196" s="1" t="s">
        <v>8</v>
      </c>
      <c r="E2196" t="s">
        <v>63</v>
      </c>
      <c r="F2196">
        <v>9605</v>
      </c>
      <c r="G2196" s="139">
        <v>2010</v>
      </c>
      <c r="H2196" s="306" t="s">
        <v>149</v>
      </c>
      <c r="I2196">
        <v>-1</v>
      </c>
    </row>
    <row r="2197" spans="1:9" ht="14.25" customHeight="1">
      <c r="A2197" s="1" t="str">
        <f t="shared" si="34"/>
        <v>TCDD96052010m07</v>
      </c>
      <c r="B2197" s="1">
        <v>1020</v>
      </c>
      <c r="C2197" s="210">
        <v>5</v>
      </c>
      <c r="D2197" s="1" t="s">
        <v>8</v>
      </c>
      <c r="E2197" t="s">
        <v>63</v>
      </c>
      <c r="F2197">
        <v>9605</v>
      </c>
      <c r="G2197" s="139">
        <v>2010</v>
      </c>
      <c r="H2197" s="306" t="s">
        <v>150</v>
      </c>
      <c r="I2197">
        <v>-1</v>
      </c>
    </row>
    <row r="2198" spans="1:9" ht="14.25" customHeight="1">
      <c r="A2198" s="1" t="str">
        <f t="shared" si="34"/>
        <v>TCDD96052010m08</v>
      </c>
      <c r="B2198" s="1">
        <v>1020</v>
      </c>
      <c r="C2198" s="210">
        <v>5</v>
      </c>
      <c r="D2198" s="1">
        <v>225</v>
      </c>
      <c r="E2198" t="s">
        <v>63</v>
      </c>
      <c r="F2198">
        <v>9605</v>
      </c>
      <c r="G2198" s="139">
        <v>2010</v>
      </c>
      <c r="H2198" s="306" t="s">
        <v>151</v>
      </c>
      <c r="I2198">
        <v>225</v>
      </c>
    </row>
    <row r="2199" spans="1:9" ht="14.25" customHeight="1">
      <c r="A2199" s="1" t="str">
        <f t="shared" si="34"/>
        <v>TCDD96052010m09</v>
      </c>
      <c r="B2199" s="1">
        <v>1020</v>
      </c>
      <c r="C2199" s="210">
        <v>4</v>
      </c>
      <c r="D2199" s="1">
        <v>213</v>
      </c>
      <c r="E2199" t="s">
        <v>63</v>
      </c>
      <c r="F2199">
        <v>9605</v>
      </c>
      <c r="G2199" s="139">
        <v>2010</v>
      </c>
      <c r="H2199" s="306" t="s">
        <v>152</v>
      </c>
      <c r="I2199">
        <v>213</v>
      </c>
    </row>
    <row r="2200" spans="1:9" ht="14.25" customHeight="1">
      <c r="A2200" s="1" t="str">
        <f t="shared" si="34"/>
        <v>TCDD96052010m10</v>
      </c>
      <c r="B2200" s="1">
        <v>1020</v>
      </c>
      <c r="C2200" s="210">
        <v>3</v>
      </c>
      <c r="D2200" s="1">
        <v>232</v>
      </c>
      <c r="E2200" t="s">
        <v>63</v>
      </c>
      <c r="F2200">
        <v>9605</v>
      </c>
      <c r="G2200" s="139">
        <v>2010</v>
      </c>
      <c r="H2200" s="306" t="s">
        <v>153</v>
      </c>
      <c r="I2200">
        <v>232</v>
      </c>
    </row>
    <row r="2201" spans="1:9" ht="14.25" customHeight="1">
      <c r="A2201" s="1" t="str">
        <f t="shared" si="34"/>
        <v>TCDD96052010m11</v>
      </c>
      <c r="B2201" s="1">
        <v>1020</v>
      </c>
      <c r="C2201" s="210">
        <v>2</v>
      </c>
      <c r="D2201" s="1">
        <v>182</v>
      </c>
      <c r="E2201" t="s">
        <v>63</v>
      </c>
      <c r="F2201">
        <v>9605</v>
      </c>
      <c r="G2201" s="139">
        <v>2010</v>
      </c>
      <c r="H2201" s="306" t="s">
        <v>154</v>
      </c>
      <c r="I2201">
        <v>182</v>
      </c>
    </row>
    <row r="2202" spans="1:9" ht="14.25" customHeight="1">
      <c r="A2202" s="1" t="str">
        <f t="shared" si="34"/>
        <v>TCDD96052010m12</v>
      </c>
      <c r="B2202" s="1">
        <v>1020</v>
      </c>
      <c r="C2202" s="210">
        <v>1</v>
      </c>
      <c r="D2202" s="1">
        <v>168</v>
      </c>
      <c r="E2202" t="s">
        <v>63</v>
      </c>
      <c r="F2202">
        <v>9605</v>
      </c>
      <c r="G2202" s="139">
        <v>2010</v>
      </c>
      <c r="H2202" s="306" t="s">
        <v>155</v>
      </c>
      <c r="I2202">
        <v>168</v>
      </c>
    </row>
    <row r="2203" spans="1:9" ht="14.25" customHeight="1">
      <c r="A2203" s="1" t="str">
        <f t="shared" si="34"/>
        <v>TCDD96062010m01</v>
      </c>
      <c r="B2203" s="1">
        <v>384</v>
      </c>
      <c r="C2203" s="210">
        <v>5</v>
      </c>
      <c r="D2203" s="1" t="s">
        <v>8</v>
      </c>
      <c r="E2203" t="s">
        <v>63</v>
      </c>
      <c r="F2203">
        <v>9606</v>
      </c>
      <c r="G2203" s="139">
        <v>2010</v>
      </c>
      <c r="H2203" s="306" t="s">
        <v>144</v>
      </c>
      <c r="I2203">
        <v>-1</v>
      </c>
    </row>
    <row r="2204" spans="1:9" ht="14.25" customHeight="1">
      <c r="A2204" s="1" t="str">
        <f t="shared" si="34"/>
        <v>TCDD96062010m02</v>
      </c>
      <c r="B2204" s="1">
        <v>384</v>
      </c>
      <c r="C2204" s="210">
        <v>5</v>
      </c>
      <c r="D2204" s="1" t="s">
        <v>8</v>
      </c>
      <c r="E2204" t="s">
        <v>63</v>
      </c>
      <c r="F2204">
        <v>9606</v>
      </c>
      <c r="G2204" s="139">
        <v>2010</v>
      </c>
      <c r="H2204" s="306" t="s">
        <v>145</v>
      </c>
      <c r="I2204">
        <v>-1</v>
      </c>
    </row>
    <row r="2205" spans="1:9" ht="14.25" customHeight="1">
      <c r="A2205" s="1" t="str">
        <f t="shared" si="34"/>
        <v>TCDD96062010m03</v>
      </c>
      <c r="B2205" s="1">
        <v>384</v>
      </c>
      <c r="C2205" s="210">
        <v>5</v>
      </c>
      <c r="D2205" s="1" t="s">
        <v>8</v>
      </c>
      <c r="E2205" t="s">
        <v>63</v>
      </c>
      <c r="F2205">
        <v>9606</v>
      </c>
      <c r="G2205" s="139">
        <v>2010</v>
      </c>
      <c r="H2205" s="306" t="s">
        <v>146</v>
      </c>
      <c r="I2205">
        <v>-1</v>
      </c>
    </row>
    <row r="2206" spans="1:9" ht="14.25" customHeight="1">
      <c r="A2206" s="1" t="str">
        <f t="shared" si="34"/>
        <v>TCDD96062010m04</v>
      </c>
      <c r="B2206" s="1">
        <v>384</v>
      </c>
      <c r="C2206" s="210">
        <v>5</v>
      </c>
      <c r="D2206" s="1" t="s">
        <v>8</v>
      </c>
      <c r="E2206" t="s">
        <v>63</v>
      </c>
      <c r="F2206">
        <v>9606</v>
      </c>
      <c r="G2206" s="139">
        <v>2010</v>
      </c>
      <c r="H2206" s="306" t="s">
        <v>147</v>
      </c>
      <c r="I2206">
        <v>-1</v>
      </c>
    </row>
    <row r="2207" spans="1:9" ht="14.25" customHeight="1">
      <c r="A2207" s="1" t="str">
        <f t="shared" si="34"/>
        <v>TCDD96062010m05</v>
      </c>
      <c r="B2207" s="1">
        <v>384</v>
      </c>
      <c r="C2207" s="210">
        <v>5</v>
      </c>
      <c r="D2207" s="1" t="s">
        <v>8</v>
      </c>
      <c r="E2207" t="s">
        <v>63</v>
      </c>
      <c r="F2207">
        <v>9606</v>
      </c>
      <c r="G2207" s="139">
        <v>2010</v>
      </c>
      <c r="H2207" s="306" t="s">
        <v>148</v>
      </c>
      <c r="I2207">
        <v>-1</v>
      </c>
    </row>
    <row r="2208" spans="1:9" ht="14.25" customHeight="1">
      <c r="A2208" s="1" t="str">
        <f t="shared" si="34"/>
        <v>TCDD96062010m06</v>
      </c>
      <c r="B2208" s="1">
        <v>384</v>
      </c>
      <c r="C2208" s="210">
        <v>5</v>
      </c>
      <c r="D2208" s="1" t="s">
        <v>8</v>
      </c>
      <c r="E2208" t="s">
        <v>63</v>
      </c>
      <c r="F2208">
        <v>9606</v>
      </c>
      <c r="G2208" s="139">
        <v>2010</v>
      </c>
      <c r="H2208" s="306" t="s">
        <v>149</v>
      </c>
      <c r="I2208">
        <v>-1</v>
      </c>
    </row>
    <row r="2209" spans="1:9" ht="14.25" customHeight="1">
      <c r="A2209" s="1" t="str">
        <f t="shared" si="34"/>
        <v>TCDD96062010m07</v>
      </c>
      <c r="B2209" s="1">
        <v>384</v>
      </c>
      <c r="C2209" s="210">
        <v>5</v>
      </c>
      <c r="D2209" s="1" t="s">
        <v>8</v>
      </c>
      <c r="E2209" t="s">
        <v>63</v>
      </c>
      <c r="F2209">
        <v>9606</v>
      </c>
      <c r="G2209" s="139">
        <v>2010</v>
      </c>
      <c r="H2209" s="306" t="s">
        <v>150</v>
      </c>
      <c r="I2209">
        <v>-1</v>
      </c>
    </row>
    <row r="2210" spans="1:9" ht="14.25" customHeight="1">
      <c r="A2210" s="1" t="str">
        <f t="shared" si="34"/>
        <v>TCDD96062010m08</v>
      </c>
      <c r="B2210" s="1">
        <v>384</v>
      </c>
      <c r="C2210" s="210">
        <v>5</v>
      </c>
      <c r="D2210" s="1">
        <v>81</v>
      </c>
      <c r="E2210" t="s">
        <v>63</v>
      </c>
      <c r="F2210">
        <v>9606</v>
      </c>
      <c r="G2210" s="139">
        <v>2010</v>
      </c>
      <c r="H2210" s="306" t="s">
        <v>151</v>
      </c>
      <c r="I2210">
        <v>81</v>
      </c>
    </row>
    <row r="2211" spans="1:9" ht="14.25" customHeight="1">
      <c r="A2211" s="1" t="str">
        <f t="shared" si="34"/>
        <v>TCDD96062010m09</v>
      </c>
      <c r="B2211" s="1">
        <v>384</v>
      </c>
      <c r="C2211" s="210">
        <v>4</v>
      </c>
      <c r="D2211" s="1">
        <v>83</v>
      </c>
      <c r="E2211" t="s">
        <v>63</v>
      </c>
      <c r="F2211">
        <v>9606</v>
      </c>
      <c r="G2211" s="139">
        <v>2010</v>
      </c>
      <c r="H2211" s="306" t="s">
        <v>152</v>
      </c>
      <c r="I2211">
        <v>83</v>
      </c>
    </row>
    <row r="2212" spans="1:9" ht="14.25" customHeight="1">
      <c r="A2212" s="1" t="str">
        <f t="shared" si="34"/>
        <v>TCDD96062010m10</v>
      </c>
      <c r="B2212" s="1">
        <v>384</v>
      </c>
      <c r="C2212" s="210">
        <v>3</v>
      </c>
      <c r="D2212" s="1">
        <v>90</v>
      </c>
      <c r="E2212" t="s">
        <v>63</v>
      </c>
      <c r="F2212">
        <v>9606</v>
      </c>
      <c r="G2212" s="139">
        <v>2010</v>
      </c>
      <c r="H2212" s="306" t="s">
        <v>153</v>
      </c>
      <c r="I2212">
        <v>90</v>
      </c>
    </row>
    <row r="2213" spans="1:9" ht="14.25" customHeight="1">
      <c r="A2213" s="1" t="str">
        <f t="shared" si="34"/>
        <v>TCDD96062010m11</v>
      </c>
      <c r="B2213" s="1">
        <v>384</v>
      </c>
      <c r="C2213" s="210">
        <v>2</v>
      </c>
      <c r="D2213" s="1">
        <v>63</v>
      </c>
      <c r="E2213" t="s">
        <v>63</v>
      </c>
      <c r="F2213">
        <v>9606</v>
      </c>
      <c r="G2213" s="139">
        <v>2010</v>
      </c>
      <c r="H2213" s="306" t="s">
        <v>154</v>
      </c>
      <c r="I2213">
        <v>63</v>
      </c>
    </row>
    <row r="2214" spans="1:9" ht="14.25" customHeight="1">
      <c r="A2214" s="1" t="str">
        <f t="shared" si="34"/>
        <v>TCDD96062010m12</v>
      </c>
      <c r="B2214" s="1">
        <v>384</v>
      </c>
      <c r="C2214" s="210">
        <v>1</v>
      </c>
      <c r="D2214" s="1">
        <v>67</v>
      </c>
      <c r="E2214" t="s">
        <v>63</v>
      </c>
      <c r="F2214">
        <v>9606</v>
      </c>
      <c r="G2214" s="139">
        <v>2010</v>
      </c>
      <c r="H2214" s="306" t="s">
        <v>155</v>
      </c>
      <c r="I2214">
        <v>67</v>
      </c>
    </row>
    <row r="2215" spans="1:9" ht="14.25" customHeight="1">
      <c r="A2215" s="1" t="str">
        <f t="shared" si="34"/>
        <v>TRA96012010m01</v>
      </c>
      <c r="B2215" s="1">
        <v>189762.52000000002</v>
      </c>
      <c r="C2215" s="210">
        <v>12</v>
      </c>
      <c r="D2215" s="1">
        <v>16676.28</v>
      </c>
      <c r="E2215" t="s">
        <v>138</v>
      </c>
      <c r="F2215">
        <v>9601</v>
      </c>
      <c r="G2215" s="139">
        <v>2010</v>
      </c>
      <c r="H2215" s="306" t="s">
        <v>144</v>
      </c>
      <c r="I2215">
        <v>16676.28</v>
      </c>
    </row>
    <row r="2216" spans="1:9" ht="14.25" customHeight="1">
      <c r="A2216" s="1" t="str">
        <f t="shared" si="34"/>
        <v>TRA96012010m02</v>
      </c>
      <c r="B2216" s="1">
        <v>189762.52000000002</v>
      </c>
      <c r="C2216" s="210">
        <v>11</v>
      </c>
      <c r="D2216" s="1">
        <v>16057.43</v>
      </c>
      <c r="E2216" t="s">
        <v>138</v>
      </c>
      <c r="F2216">
        <v>9601</v>
      </c>
      <c r="G2216" s="139">
        <v>2010</v>
      </c>
      <c r="H2216" s="306" t="s">
        <v>145</v>
      </c>
      <c r="I2216">
        <v>16057.43</v>
      </c>
    </row>
    <row r="2217" spans="1:9" ht="14.25" customHeight="1">
      <c r="A2217" s="1" t="str">
        <f t="shared" si="34"/>
        <v>TRA96012010m03</v>
      </c>
      <c r="B2217" s="1">
        <v>189762.52000000002</v>
      </c>
      <c r="C2217" s="210">
        <v>10</v>
      </c>
      <c r="D2217" s="1">
        <v>16317.19</v>
      </c>
      <c r="E2217" t="s">
        <v>138</v>
      </c>
      <c r="F2217">
        <v>9601</v>
      </c>
      <c r="G2217" s="139">
        <v>2010</v>
      </c>
      <c r="H2217" s="306" t="s">
        <v>146</v>
      </c>
      <c r="I2217">
        <v>16317.19</v>
      </c>
    </row>
    <row r="2218" spans="1:9" ht="14.25" customHeight="1">
      <c r="A2218" s="1" t="str">
        <f t="shared" si="34"/>
        <v>TRA96012010m04</v>
      </c>
      <c r="B2218" s="1">
        <v>189762.52000000002</v>
      </c>
      <c r="C2218" s="210">
        <v>9</v>
      </c>
      <c r="D2218" s="1">
        <v>15559.87</v>
      </c>
      <c r="E2218" t="s">
        <v>138</v>
      </c>
      <c r="F2218">
        <v>9601</v>
      </c>
      <c r="G2218" s="139">
        <v>2010</v>
      </c>
      <c r="H2218" s="306" t="s">
        <v>147</v>
      </c>
      <c r="I2218">
        <v>15559.87</v>
      </c>
    </row>
    <row r="2219" spans="1:9" ht="14.25" customHeight="1">
      <c r="A2219" s="1" t="str">
        <f t="shared" si="34"/>
        <v>TRA96012010m05</v>
      </c>
      <c r="B2219" s="1">
        <v>189762.52000000002</v>
      </c>
      <c r="C2219" s="210">
        <v>8</v>
      </c>
      <c r="D2219" s="1">
        <v>16922.84</v>
      </c>
      <c r="E2219" t="s">
        <v>138</v>
      </c>
      <c r="F2219">
        <v>9601</v>
      </c>
      <c r="G2219" s="139">
        <v>2010</v>
      </c>
      <c r="H2219" s="306" t="s">
        <v>148</v>
      </c>
      <c r="I2219">
        <v>16922.84</v>
      </c>
    </row>
    <row r="2220" spans="1:9" ht="14.25" customHeight="1">
      <c r="A2220" s="1" t="str">
        <f t="shared" si="34"/>
        <v>TRA96012010m06</v>
      </c>
      <c r="B2220" s="1">
        <v>189762.52000000002</v>
      </c>
      <c r="C2220" s="210">
        <v>7</v>
      </c>
      <c r="D2220" s="1">
        <v>16349.89</v>
      </c>
      <c r="E2220" t="s">
        <v>138</v>
      </c>
      <c r="F2220">
        <v>9601</v>
      </c>
      <c r="G2220" s="139">
        <v>2010</v>
      </c>
      <c r="H2220" s="306" t="s">
        <v>149</v>
      </c>
      <c r="I2220">
        <v>16349.89</v>
      </c>
    </row>
    <row r="2221" spans="1:9" ht="14.25" customHeight="1">
      <c r="A2221" s="1" t="str">
        <f t="shared" si="34"/>
        <v>TRA96012010m07</v>
      </c>
      <c r="B2221" s="1">
        <v>189762.52000000002</v>
      </c>
      <c r="C2221" s="210">
        <v>6</v>
      </c>
      <c r="D2221" s="1">
        <v>14948.31</v>
      </c>
      <c r="E2221" t="s">
        <v>138</v>
      </c>
      <c r="F2221">
        <v>9601</v>
      </c>
      <c r="G2221" s="139">
        <v>2010</v>
      </c>
      <c r="H2221" s="306" t="s">
        <v>150</v>
      </c>
      <c r="I2221">
        <v>14948.31</v>
      </c>
    </row>
    <row r="2222" spans="1:9" ht="14.25" customHeight="1">
      <c r="A2222" s="1" t="str">
        <f t="shared" si="34"/>
        <v>TRA96012010m08</v>
      </c>
      <c r="B2222" s="1">
        <v>189762.52000000002</v>
      </c>
      <c r="C2222" s="210">
        <v>5</v>
      </c>
      <c r="D2222" s="1">
        <v>15866.1</v>
      </c>
      <c r="E2222" t="s">
        <v>138</v>
      </c>
      <c r="F2222">
        <v>9601</v>
      </c>
      <c r="G2222" s="139">
        <v>2010</v>
      </c>
      <c r="H2222" s="306" t="s">
        <v>151</v>
      </c>
      <c r="I2222">
        <v>15866.1</v>
      </c>
    </row>
    <row r="2223" spans="1:9" ht="14.25" customHeight="1">
      <c r="A2223" s="1" t="str">
        <f t="shared" si="34"/>
        <v>TRA96012010m09</v>
      </c>
      <c r="B2223" s="1">
        <v>189762.52000000002</v>
      </c>
      <c r="C2223" s="210">
        <v>4</v>
      </c>
      <c r="D2223" s="1">
        <v>15520.84</v>
      </c>
      <c r="E2223" t="s">
        <v>138</v>
      </c>
      <c r="F2223">
        <v>9601</v>
      </c>
      <c r="G2223" s="139">
        <v>2010</v>
      </c>
      <c r="H2223" s="306" t="s">
        <v>152</v>
      </c>
      <c r="I2223">
        <v>15520.84</v>
      </c>
    </row>
    <row r="2224" spans="1:9" ht="14.25" customHeight="1">
      <c r="A2224" s="1" t="str">
        <f t="shared" si="34"/>
        <v>TRA96012010m10</v>
      </c>
      <c r="B2224" s="1">
        <v>189762.52000000002</v>
      </c>
      <c r="C2224" s="210">
        <v>3</v>
      </c>
      <c r="D2224" s="1">
        <v>15810.2</v>
      </c>
      <c r="E2224" t="s">
        <v>138</v>
      </c>
      <c r="F2224">
        <v>9601</v>
      </c>
      <c r="G2224" s="139">
        <v>2010</v>
      </c>
      <c r="H2224" s="306" t="s">
        <v>153</v>
      </c>
      <c r="I2224">
        <v>15810.2</v>
      </c>
    </row>
    <row r="2225" spans="1:9" ht="14.25" customHeight="1">
      <c r="A2225" s="1" t="str">
        <f t="shared" si="34"/>
        <v>TRA96012010m11</v>
      </c>
      <c r="B2225" s="1">
        <v>189762.52000000002</v>
      </c>
      <c r="C2225" s="210">
        <v>2</v>
      </c>
      <c r="D2225" s="1">
        <v>14489.92</v>
      </c>
      <c r="E2225" t="s">
        <v>138</v>
      </c>
      <c r="F2225">
        <v>9601</v>
      </c>
      <c r="G2225" s="139">
        <v>2010</v>
      </c>
      <c r="H2225" s="306" t="s">
        <v>154</v>
      </c>
      <c r="I2225">
        <v>14489.92</v>
      </c>
    </row>
    <row r="2226" spans="1:9" ht="14.25" customHeight="1">
      <c r="A2226" s="1" t="str">
        <f t="shared" si="34"/>
        <v>TRA96012010m12</v>
      </c>
      <c r="B2226" s="1">
        <v>189762.52000000002</v>
      </c>
      <c r="C2226" s="210">
        <v>1</v>
      </c>
      <c r="D2226" s="1">
        <v>15243.65</v>
      </c>
      <c r="E2226" t="s">
        <v>138</v>
      </c>
      <c r="F2226">
        <v>9601</v>
      </c>
      <c r="G2226" s="139">
        <v>2010</v>
      </c>
      <c r="H2226" s="306" t="s">
        <v>155</v>
      </c>
      <c r="I2226">
        <v>15243.65</v>
      </c>
    </row>
    <row r="2227" spans="1:9" ht="14.25" customHeight="1">
      <c r="A2227" s="1" t="str">
        <f t="shared" si="34"/>
        <v>TRA96022010m01</v>
      </c>
      <c r="B2227" s="1">
        <v>8998.41</v>
      </c>
      <c r="C2227" s="210">
        <v>12</v>
      </c>
      <c r="D2227" s="1">
        <v>766.13</v>
      </c>
      <c r="E2227" t="s">
        <v>138</v>
      </c>
      <c r="F2227">
        <v>9602</v>
      </c>
      <c r="G2227" s="139">
        <v>2010</v>
      </c>
      <c r="H2227" s="306" t="s">
        <v>144</v>
      </c>
      <c r="I2227">
        <v>766.13</v>
      </c>
    </row>
    <row r="2228" spans="1:9" ht="14.25" customHeight="1">
      <c r="A2228" s="1" t="str">
        <f t="shared" si="34"/>
        <v>TRA96022010m02</v>
      </c>
      <c r="B2228" s="1">
        <v>8998.41</v>
      </c>
      <c r="C2228" s="210">
        <v>11</v>
      </c>
      <c r="D2228" s="1">
        <v>744.5</v>
      </c>
      <c r="E2228" t="s">
        <v>138</v>
      </c>
      <c r="F2228">
        <v>9602</v>
      </c>
      <c r="G2228" s="139">
        <v>2010</v>
      </c>
      <c r="H2228" s="306" t="s">
        <v>145</v>
      </c>
      <c r="I2228">
        <v>744.5</v>
      </c>
    </row>
    <row r="2229" spans="1:9" ht="14.25" customHeight="1">
      <c r="A2229" s="1" t="str">
        <f t="shared" si="34"/>
        <v>TRA96022010m03</v>
      </c>
      <c r="B2229" s="1">
        <v>8998.41</v>
      </c>
      <c r="C2229" s="210">
        <v>10</v>
      </c>
      <c r="D2229" s="1">
        <v>754.38</v>
      </c>
      <c r="E2229" t="s">
        <v>138</v>
      </c>
      <c r="F2229">
        <v>9602</v>
      </c>
      <c r="G2229" s="139">
        <v>2010</v>
      </c>
      <c r="H2229" s="306" t="s">
        <v>146</v>
      </c>
      <c r="I2229">
        <v>754.38</v>
      </c>
    </row>
    <row r="2230" spans="1:9" ht="14.25" customHeight="1">
      <c r="A2230" s="1" t="str">
        <f t="shared" si="34"/>
        <v>TRA96022010m04</v>
      </c>
      <c r="B2230" s="1">
        <v>8998.41</v>
      </c>
      <c r="C2230" s="210">
        <v>9</v>
      </c>
      <c r="D2230" s="1">
        <v>710.67</v>
      </c>
      <c r="E2230" t="s">
        <v>138</v>
      </c>
      <c r="F2230">
        <v>9602</v>
      </c>
      <c r="G2230" s="139">
        <v>2010</v>
      </c>
      <c r="H2230" s="306" t="s">
        <v>147</v>
      </c>
      <c r="I2230">
        <v>710.67</v>
      </c>
    </row>
    <row r="2231" spans="1:9" ht="14.25" customHeight="1">
      <c r="A2231" s="1" t="str">
        <f t="shared" si="34"/>
        <v>TRA96022010m05</v>
      </c>
      <c r="B2231" s="1">
        <v>8998.41</v>
      </c>
      <c r="C2231" s="210">
        <v>8</v>
      </c>
      <c r="D2231" s="1">
        <v>833.52</v>
      </c>
      <c r="E2231" t="s">
        <v>138</v>
      </c>
      <c r="F2231">
        <v>9602</v>
      </c>
      <c r="G2231" s="139">
        <v>2010</v>
      </c>
      <c r="H2231" s="306" t="s">
        <v>148</v>
      </c>
      <c r="I2231">
        <v>833.52</v>
      </c>
    </row>
    <row r="2232" spans="1:9" ht="14.25" customHeight="1">
      <c r="A2232" s="1" t="str">
        <f t="shared" si="34"/>
        <v>TRA96022010m06</v>
      </c>
      <c r="B2232" s="1">
        <v>8998.41</v>
      </c>
      <c r="C2232" s="210">
        <v>7</v>
      </c>
      <c r="D2232" s="1">
        <v>838.7</v>
      </c>
      <c r="E2232" t="s">
        <v>138</v>
      </c>
      <c r="F2232">
        <v>9602</v>
      </c>
      <c r="G2232" s="139">
        <v>2010</v>
      </c>
      <c r="H2232" s="306" t="s">
        <v>149</v>
      </c>
      <c r="I2232">
        <v>838.7</v>
      </c>
    </row>
    <row r="2233" spans="1:9" ht="14.25" customHeight="1">
      <c r="A2233" s="1" t="str">
        <f t="shared" si="34"/>
        <v>TRA96022010m07</v>
      </c>
      <c r="B2233" s="1">
        <v>8998.41</v>
      </c>
      <c r="C2233" s="210">
        <v>6</v>
      </c>
      <c r="D2233" s="1">
        <v>718.22</v>
      </c>
      <c r="E2233" t="s">
        <v>138</v>
      </c>
      <c r="F2233">
        <v>9602</v>
      </c>
      <c r="G2233" s="139">
        <v>2010</v>
      </c>
      <c r="H2233" s="306" t="s">
        <v>150</v>
      </c>
      <c r="I2233">
        <v>718.22</v>
      </c>
    </row>
    <row r="2234" spans="1:9" ht="14.25" customHeight="1">
      <c r="A2234" s="1" t="str">
        <f t="shared" si="34"/>
        <v>TRA96022010m08</v>
      </c>
      <c r="B2234" s="1">
        <v>8998.41</v>
      </c>
      <c r="C2234" s="210">
        <v>5</v>
      </c>
      <c r="D2234" s="1">
        <v>729.76</v>
      </c>
      <c r="E2234" t="s">
        <v>138</v>
      </c>
      <c r="F2234">
        <v>9602</v>
      </c>
      <c r="G2234" s="139">
        <v>2010</v>
      </c>
      <c r="H2234" s="306" t="s">
        <v>151</v>
      </c>
      <c r="I2234">
        <v>729.76</v>
      </c>
    </row>
    <row r="2235" spans="1:9" ht="14.25" customHeight="1">
      <c r="A2235" s="1" t="str">
        <f t="shared" si="34"/>
        <v>TRA96022010m09</v>
      </c>
      <c r="B2235" s="1">
        <v>8998.41</v>
      </c>
      <c r="C2235" s="210">
        <v>4</v>
      </c>
      <c r="D2235" s="1">
        <v>724.91</v>
      </c>
      <c r="E2235" t="s">
        <v>138</v>
      </c>
      <c r="F2235">
        <v>9602</v>
      </c>
      <c r="G2235" s="139">
        <v>2010</v>
      </c>
      <c r="H2235" s="306" t="s">
        <v>152</v>
      </c>
      <c r="I2235">
        <v>724.91</v>
      </c>
    </row>
    <row r="2236" spans="1:9" ht="14.25" customHeight="1">
      <c r="A2236" s="1" t="str">
        <f t="shared" si="34"/>
        <v>TRA96022010m10</v>
      </c>
      <c r="B2236" s="1">
        <v>8998.41</v>
      </c>
      <c r="C2236" s="210">
        <v>3</v>
      </c>
      <c r="D2236" s="1">
        <v>753.05</v>
      </c>
      <c r="E2236" t="s">
        <v>138</v>
      </c>
      <c r="F2236">
        <v>9602</v>
      </c>
      <c r="G2236" s="139">
        <v>2010</v>
      </c>
      <c r="H2236" s="306" t="s">
        <v>153</v>
      </c>
      <c r="I2236">
        <v>753.05</v>
      </c>
    </row>
    <row r="2237" spans="1:9" ht="14.25" customHeight="1">
      <c r="A2237" s="1" t="str">
        <f t="shared" si="34"/>
        <v>TRA96022010m11</v>
      </c>
      <c r="B2237" s="1">
        <v>8998.41</v>
      </c>
      <c r="C2237" s="210">
        <v>2</v>
      </c>
      <c r="D2237" s="1">
        <v>677.76</v>
      </c>
      <c r="E2237" t="s">
        <v>138</v>
      </c>
      <c r="F2237">
        <v>9602</v>
      </c>
      <c r="G2237" s="139">
        <v>2010</v>
      </c>
      <c r="H2237" s="306" t="s">
        <v>154</v>
      </c>
      <c r="I2237">
        <v>677.76</v>
      </c>
    </row>
    <row r="2238" spans="1:9" ht="14.25" customHeight="1">
      <c r="A2238" s="1" t="str">
        <f t="shared" si="34"/>
        <v>TRA96022010m12</v>
      </c>
      <c r="B2238" s="1">
        <v>8998.41</v>
      </c>
      <c r="C2238" s="210">
        <v>1</v>
      </c>
      <c r="D2238" s="1">
        <v>746.81</v>
      </c>
      <c r="E2238" t="s">
        <v>138</v>
      </c>
      <c r="F2238">
        <v>9602</v>
      </c>
      <c r="G2238" s="139">
        <v>2010</v>
      </c>
      <c r="H2238" s="306" t="s">
        <v>155</v>
      </c>
      <c r="I2238">
        <v>746.81</v>
      </c>
    </row>
    <row r="2239" spans="1:9" ht="14.25" customHeight="1">
      <c r="A2239" s="1" t="str">
        <f t="shared" si="34"/>
        <v>TRA96032010m01</v>
      </c>
      <c r="B2239" s="1">
        <v>10426.209999999999</v>
      </c>
      <c r="C2239" s="210">
        <v>12</v>
      </c>
      <c r="D2239" s="1">
        <v>890.97</v>
      </c>
      <c r="E2239" t="s">
        <v>138</v>
      </c>
      <c r="F2239">
        <v>9603</v>
      </c>
      <c r="G2239" s="139">
        <v>2010</v>
      </c>
      <c r="H2239" s="306" t="s">
        <v>144</v>
      </c>
      <c r="I2239">
        <v>890.97</v>
      </c>
    </row>
    <row r="2240" spans="1:9" ht="14.25" customHeight="1">
      <c r="A2240" s="1" t="str">
        <f t="shared" si="34"/>
        <v>TRA96032010m02</v>
      </c>
      <c r="B2240" s="1">
        <v>10426.209999999999</v>
      </c>
      <c r="C2240" s="210">
        <v>11</v>
      </c>
      <c r="D2240" s="1">
        <v>905.2</v>
      </c>
      <c r="E2240" t="s">
        <v>138</v>
      </c>
      <c r="F2240">
        <v>9603</v>
      </c>
      <c r="G2240" s="139">
        <v>2010</v>
      </c>
      <c r="H2240" s="306" t="s">
        <v>145</v>
      </c>
      <c r="I2240">
        <v>905.2</v>
      </c>
    </row>
    <row r="2241" spans="1:9" ht="14.25" customHeight="1">
      <c r="A2241" s="1" t="str">
        <f t="shared" si="34"/>
        <v>TRA96032010m03</v>
      </c>
      <c r="B2241" s="1">
        <v>10426.209999999999</v>
      </c>
      <c r="C2241" s="210">
        <v>10</v>
      </c>
      <c r="D2241" s="1">
        <v>806.51</v>
      </c>
      <c r="E2241" t="s">
        <v>138</v>
      </c>
      <c r="F2241">
        <v>9603</v>
      </c>
      <c r="G2241" s="139">
        <v>2010</v>
      </c>
      <c r="H2241" s="306" t="s">
        <v>146</v>
      </c>
      <c r="I2241">
        <v>806.51</v>
      </c>
    </row>
    <row r="2242" spans="1:9" ht="14.25" customHeight="1">
      <c r="A2242" s="1" t="str">
        <f t="shared" si="34"/>
        <v>TRA96032010m04</v>
      </c>
      <c r="B2242" s="1">
        <v>10426.209999999999</v>
      </c>
      <c r="C2242" s="210">
        <v>9</v>
      </c>
      <c r="D2242" s="1">
        <v>824.91</v>
      </c>
      <c r="E2242" t="s">
        <v>138</v>
      </c>
      <c r="F2242">
        <v>9603</v>
      </c>
      <c r="G2242" s="139">
        <v>2010</v>
      </c>
      <c r="H2242" s="306" t="s">
        <v>147</v>
      </c>
      <c r="I2242">
        <v>824.91</v>
      </c>
    </row>
    <row r="2243" spans="1:9" ht="14.25" customHeight="1">
      <c r="A2243" s="1" t="str">
        <f t="shared" si="34"/>
        <v>TRA96032010m05</v>
      </c>
      <c r="B2243" s="1">
        <v>10426.209999999999</v>
      </c>
      <c r="C2243" s="210">
        <v>8</v>
      </c>
      <c r="D2243" s="1">
        <v>841.73</v>
      </c>
      <c r="E2243" t="s">
        <v>138</v>
      </c>
      <c r="F2243">
        <v>9603</v>
      </c>
      <c r="G2243" s="139">
        <v>2010</v>
      </c>
      <c r="H2243" s="306" t="s">
        <v>148</v>
      </c>
      <c r="I2243">
        <v>841.73</v>
      </c>
    </row>
    <row r="2244" spans="1:9" ht="14.25" customHeight="1">
      <c r="A2244" s="1" t="str">
        <f t="shared" si="34"/>
        <v>TRA96032010m06</v>
      </c>
      <c r="B2244" s="1">
        <v>10426.209999999999</v>
      </c>
      <c r="C2244" s="210">
        <v>7</v>
      </c>
      <c r="D2244" s="1">
        <v>853.68</v>
      </c>
      <c r="E2244" t="s">
        <v>138</v>
      </c>
      <c r="F2244">
        <v>9603</v>
      </c>
      <c r="G2244" s="139">
        <v>2010</v>
      </c>
      <c r="H2244" s="306" t="s">
        <v>149</v>
      </c>
      <c r="I2244">
        <v>853.68</v>
      </c>
    </row>
    <row r="2245" spans="1:9" ht="14.25" customHeight="1">
      <c r="A2245" s="1" t="str">
        <f t="shared" si="34"/>
        <v>TRA96032010m07</v>
      </c>
      <c r="B2245" s="1">
        <v>10426.209999999999</v>
      </c>
      <c r="C2245" s="210">
        <v>6</v>
      </c>
      <c r="D2245" s="1">
        <v>864.8</v>
      </c>
      <c r="E2245" t="s">
        <v>138</v>
      </c>
      <c r="F2245">
        <v>9603</v>
      </c>
      <c r="G2245" s="139">
        <v>2010</v>
      </c>
      <c r="H2245" s="306" t="s">
        <v>150</v>
      </c>
      <c r="I2245">
        <v>864.8</v>
      </c>
    </row>
    <row r="2246" spans="1:9" ht="14.25" customHeight="1">
      <c r="A2246" s="1" t="str">
        <f t="shared" si="34"/>
        <v>TRA96032010m08</v>
      </c>
      <c r="B2246" s="1">
        <v>10426.209999999999</v>
      </c>
      <c r="C2246" s="210">
        <v>5</v>
      </c>
      <c r="D2246" s="1">
        <v>898.41</v>
      </c>
      <c r="E2246" t="s">
        <v>138</v>
      </c>
      <c r="F2246">
        <v>9603</v>
      </c>
      <c r="G2246" s="139">
        <v>2010</v>
      </c>
      <c r="H2246" s="306" t="s">
        <v>151</v>
      </c>
      <c r="I2246">
        <v>898.41</v>
      </c>
    </row>
    <row r="2247" spans="1:9" ht="14.25" customHeight="1">
      <c r="A2247" s="1" t="str">
        <f t="shared" si="34"/>
        <v>TRA96032010m09</v>
      </c>
      <c r="B2247" s="1">
        <v>10426.209999999999</v>
      </c>
      <c r="C2247" s="210">
        <v>4</v>
      </c>
      <c r="D2247" s="1">
        <v>901.99</v>
      </c>
      <c r="E2247" t="s">
        <v>138</v>
      </c>
      <c r="F2247">
        <v>9603</v>
      </c>
      <c r="G2247" s="139">
        <v>2010</v>
      </c>
      <c r="H2247" s="306" t="s">
        <v>152</v>
      </c>
      <c r="I2247">
        <v>901.99</v>
      </c>
    </row>
    <row r="2248" spans="1:9" ht="14.25" customHeight="1">
      <c r="A2248" s="1" t="str">
        <f t="shared" ref="A2248:A2311" si="35">TRIM(E2248&amp;F2248&amp;G2248&amp;H2248)</f>
        <v>TRA96032010m10</v>
      </c>
      <c r="B2248" s="1">
        <v>10426.209999999999</v>
      </c>
      <c r="C2248" s="210">
        <v>3</v>
      </c>
      <c r="D2248" s="1">
        <v>920.69</v>
      </c>
      <c r="E2248" t="s">
        <v>138</v>
      </c>
      <c r="F2248">
        <v>9603</v>
      </c>
      <c r="G2248" s="139">
        <v>2010</v>
      </c>
      <c r="H2248" s="306" t="s">
        <v>153</v>
      </c>
      <c r="I2248">
        <v>920.69</v>
      </c>
    </row>
    <row r="2249" spans="1:9" ht="14.25" customHeight="1">
      <c r="A2249" s="1" t="str">
        <f t="shared" si="35"/>
        <v>TRA96032010m11</v>
      </c>
      <c r="B2249" s="1">
        <v>10426.209999999999</v>
      </c>
      <c r="C2249" s="210">
        <v>2</v>
      </c>
      <c r="D2249" s="1">
        <v>744.15</v>
      </c>
      <c r="E2249" t="s">
        <v>138</v>
      </c>
      <c r="F2249">
        <v>9603</v>
      </c>
      <c r="G2249" s="139">
        <v>2010</v>
      </c>
      <c r="H2249" s="306" t="s">
        <v>154</v>
      </c>
      <c r="I2249">
        <v>744.15</v>
      </c>
    </row>
    <row r="2250" spans="1:9" ht="14.25" customHeight="1">
      <c r="A2250" s="1" t="str">
        <f t="shared" si="35"/>
        <v>TRA96032010m12</v>
      </c>
      <c r="B2250" s="1">
        <v>10426.209999999999</v>
      </c>
      <c r="C2250" s="210">
        <v>1</v>
      </c>
      <c r="D2250" s="1">
        <v>973.17</v>
      </c>
      <c r="E2250" t="s">
        <v>138</v>
      </c>
      <c r="F2250">
        <v>9603</v>
      </c>
      <c r="G2250" s="139">
        <v>2010</v>
      </c>
      <c r="H2250" s="306" t="s">
        <v>155</v>
      </c>
      <c r="I2250">
        <v>973.17</v>
      </c>
    </row>
    <row r="2251" spans="1:9" ht="14.25" customHeight="1">
      <c r="A2251" s="1" t="str">
        <f t="shared" si="35"/>
        <v>TRA96042010m01</v>
      </c>
      <c r="B2251" s="1">
        <v>866.28</v>
      </c>
      <c r="C2251" s="210">
        <v>12</v>
      </c>
      <c r="D2251" s="1">
        <v>69.53</v>
      </c>
      <c r="E2251" t="s">
        <v>138</v>
      </c>
      <c r="F2251">
        <v>9604</v>
      </c>
      <c r="G2251" s="139">
        <v>2010</v>
      </c>
      <c r="H2251" s="306" t="s">
        <v>144</v>
      </c>
      <c r="I2251">
        <v>69.53</v>
      </c>
    </row>
    <row r="2252" spans="1:9" ht="14.25" customHeight="1">
      <c r="A2252" s="1" t="str">
        <f t="shared" si="35"/>
        <v>TRA96042010m02</v>
      </c>
      <c r="B2252" s="1">
        <v>866.28</v>
      </c>
      <c r="C2252" s="210">
        <v>11</v>
      </c>
      <c r="D2252" s="1">
        <v>72.319999999999993</v>
      </c>
      <c r="E2252" t="s">
        <v>138</v>
      </c>
      <c r="F2252">
        <v>9604</v>
      </c>
      <c r="G2252" s="139">
        <v>2010</v>
      </c>
      <c r="H2252" s="306" t="s">
        <v>145</v>
      </c>
      <c r="I2252">
        <v>72.319999999999993</v>
      </c>
    </row>
    <row r="2253" spans="1:9" ht="14.25" customHeight="1">
      <c r="A2253" s="1" t="str">
        <f t="shared" si="35"/>
        <v>TRA96042010m03</v>
      </c>
      <c r="B2253" s="1">
        <v>866.28</v>
      </c>
      <c r="C2253" s="210">
        <v>10</v>
      </c>
      <c r="D2253" s="1">
        <v>69.650000000000006</v>
      </c>
      <c r="E2253" t="s">
        <v>138</v>
      </c>
      <c r="F2253">
        <v>9604</v>
      </c>
      <c r="G2253" s="139">
        <v>2010</v>
      </c>
      <c r="H2253" s="306" t="s">
        <v>146</v>
      </c>
      <c r="I2253">
        <v>69.650000000000006</v>
      </c>
    </row>
    <row r="2254" spans="1:9" ht="14.25" customHeight="1">
      <c r="A2254" s="1" t="str">
        <f t="shared" si="35"/>
        <v>TRA96042010m04</v>
      </c>
      <c r="B2254" s="1">
        <v>866.28</v>
      </c>
      <c r="C2254" s="210">
        <v>9</v>
      </c>
      <c r="D2254" s="1">
        <v>68.52</v>
      </c>
      <c r="E2254" t="s">
        <v>138</v>
      </c>
      <c r="F2254">
        <v>9604</v>
      </c>
      <c r="G2254" s="139">
        <v>2010</v>
      </c>
      <c r="H2254" s="306" t="s">
        <v>147</v>
      </c>
      <c r="I2254">
        <v>68.52</v>
      </c>
    </row>
    <row r="2255" spans="1:9" ht="14.25" customHeight="1">
      <c r="A2255" s="1" t="str">
        <f t="shared" si="35"/>
        <v>TRA96042010m05</v>
      </c>
      <c r="B2255" s="1">
        <v>866.28</v>
      </c>
      <c r="C2255" s="210">
        <v>8</v>
      </c>
      <c r="D2255" s="1">
        <v>74.69</v>
      </c>
      <c r="E2255" t="s">
        <v>138</v>
      </c>
      <c r="F2255">
        <v>9604</v>
      </c>
      <c r="G2255" s="139">
        <v>2010</v>
      </c>
      <c r="H2255" s="306" t="s">
        <v>148</v>
      </c>
      <c r="I2255">
        <v>74.69</v>
      </c>
    </row>
    <row r="2256" spans="1:9" ht="14.25" customHeight="1">
      <c r="A2256" s="1" t="str">
        <f t="shared" si="35"/>
        <v>TRA96042010m06</v>
      </c>
      <c r="B2256" s="1">
        <v>866.28</v>
      </c>
      <c r="C2256" s="210">
        <v>7</v>
      </c>
      <c r="D2256" s="1">
        <v>74.7</v>
      </c>
      <c r="E2256" t="s">
        <v>138</v>
      </c>
      <c r="F2256">
        <v>9604</v>
      </c>
      <c r="G2256" s="139">
        <v>2010</v>
      </c>
      <c r="H2256" s="306" t="s">
        <v>149</v>
      </c>
      <c r="I2256">
        <v>74.7</v>
      </c>
    </row>
    <row r="2257" spans="1:9" ht="14.25" customHeight="1">
      <c r="A2257" s="1" t="str">
        <f t="shared" si="35"/>
        <v>TRA96042010m07</v>
      </c>
      <c r="B2257" s="1">
        <v>866.28</v>
      </c>
      <c r="C2257" s="210">
        <v>6</v>
      </c>
      <c r="D2257" s="1">
        <v>72.97</v>
      </c>
      <c r="E2257" t="s">
        <v>138</v>
      </c>
      <c r="F2257">
        <v>9604</v>
      </c>
      <c r="G2257" s="139">
        <v>2010</v>
      </c>
      <c r="H2257" s="306" t="s">
        <v>150</v>
      </c>
      <c r="I2257">
        <v>72.97</v>
      </c>
    </row>
    <row r="2258" spans="1:9" ht="14.25" customHeight="1">
      <c r="A2258" s="1" t="str">
        <f t="shared" si="35"/>
        <v>TRA96042010m08</v>
      </c>
      <c r="B2258" s="1">
        <v>866.28</v>
      </c>
      <c r="C2258" s="210">
        <v>5</v>
      </c>
      <c r="D2258" s="1">
        <v>74.39</v>
      </c>
      <c r="E2258" t="s">
        <v>138</v>
      </c>
      <c r="F2258">
        <v>9604</v>
      </c>
      <c r="G2258" s="139">
        <v>2010</v>
      </c>
      <c r="H2258" s="306" t="s">
        <v>151</v>
      </c>
      <c r="I2258">
        <v>74.39</v>
      </c>
    </row>
    <row r="2259" spans="1:9" ht="14.25" customHeight="1">
      <c r="A2259" s="1" t="str">
        <f t="shared" si="35"/>
        <v>TRA96042010m09</v>
      </c>
      <c r="B2259" s="1">
        <v>866.28</v>
      </c>
      <c r="C2259" s="210">
        <v>4</v>
      </c>
      <c r="D2259" s="1">
        <v>72.11</v>
      </c>
      <c r="E2259" t="s">
        <v>138</v>
      </c>
      <c r="F2259">
        <v>9604</v>
      </c>
      <c r="G2259" s="139">
        <v>2010</v>
      </c>
      <c r="H2259" s="306" t="s">
        <v>152</v>
      </c>
      <c r="I2259">
        <v>72.11</v>
      </c>
    </row>
    <row r="2260" spans="1:9" ht="14.25" customHeight="1">
      <c r="A2260" s="1" t="str">
        <f t="shared" si="35"/>
        <v>TRA96042010m10</v>
      </c>
      <c r="B2260" s="1">
        <v>866.28</v>
      </c>
      <c r="C2260" s="210">
        <v>3</v>
      </c>
      <c r="D2260" s="1">
        <v>81.05</v>
      </c>
      <c r="E2260" t="s">
        <v>138</v>
      </c>
      <c r="F2260">
        <v>9604</v>
      </c>
      <c r="G2260" s="139">
        <v>2010</v>
      </c>
      <c r="H2260" s="306" t="s">
        <v>153</v>
      </c>
      <c r="I2260">
        <v>81.05</v>
      </c>
    </row>
    <row r="2261" spans="1:9" ht="14.25" customHeight="1">
      <c r="A2261" s="1" t="str">
        <f t="shared" si="35"/>
        <v>TRA96042010m11</v>
      </c>
      <c r="B2261" s="1">
        <v>866.28</v>
      </c>
      <c r="C2261" s="210">
        <v>2</v>
      </c>
      <c r="D2261" s="1">
        <v>57.48</v>
      </c>
      <c r="E2261" t="s">
        <v>138</v>
      </c>
      <c r="F2261">
        <v>9604</v>
      </c>
      <c r="G2261" s="139">
        <v>2010</v>
      </c>
      <c r="H2261" s="306" t="s">
        <v>154</v>
      </c>
      <c r="I2261">
        <v>57.48</v>
      </c>
    </row>
    <row r="2262" spans="1:9" ht="14.25" customHeight="1">
      <c r="A2262" s="1" t="str">
        <f t="shared" si="35"/>
        <v>TRA96042010m12</v>
      </c>
      <c r="B2262" s="1">
        <v>866.28</v>
      </c>
      <c r="C2262" s="210">
        <v>1</v>
      </c>
      <c r="D2262" s="1">
        <v>78.87</v>
      </c>
      <c r="E2262" t="s">
        <v>138</v>
      </c>
      <c r="F2262">
        <v>9604</v>
      </c>
      <c r="G2262" s="139">
        <v>2010</v>
      </c>
      <c r="H2262" s="306" t="s">
        <v>155</v>
      </c>
      <c r="I2262">
        <v>78.87</v>
      </c>
    </row>
    <row r="2263" spans="1:9" ht="14.25" customHeight="1">
      <c r="A2263" s="1" t="str">
        <f t="shared" si="35"/>
        <v>UZ96012010m01</v>
      </c>
      <c r="B2263" s="1">
        <v>493927</v>
      </c>
      <c r="C2263" s="210">
        <v>12</v>
      </c>
      <c r="D2263" s="1">
        <v>38014</v>
      </c>
      <c r="E2263" t="s">
        <v>67</v>
      </c>
      <c r="F2263">
        <v>9601</v>
      </c>
      <c r="G2263" s="139">
        <v>2010</v>
      </c>
      <c r="H2263" s="306" t="s">
        <v>144</v>
      </c>
      <c r="I2263">
        <v>38014</v>
      </c>
    </row>
    <row r="2264" spans="1:9" ht="14.25" customHeight="1">
      <c r="A2264" s="1" t="str">
        <f t="shared" si="35"/>
        <v>UZ96012010m02</v>
      </c>
      <c r="B2264" s="1">
        <v>493927</v>
      </c>
      <c r="C2264" s="210">
        <v>11</v>
      </c>
      <c r="D2264" s="1">
        <v>38437</v>
      </c>
      <c r="E2264" t="s">
        <v>67</v>
      </c>
      <c r="F2264">
        <v>9601</v>
      </c>
      <c r="G2264" s="139">
        <v>2010</v>
      </c>
      <c r="H2264" s="306" t="s">
        <v>145</v>
      </c>
      <c r="I2264">
        <v>38437</v>
      </c>
    </row>
    <row r="2265" spans="1:9" ht="14.25" customHeight="1">
      <c r="A2265" s="1" t="str">
        <f t="shared" si="35"/>
        <v>UZ96012010m03</v>
      </c>
      <c r="B2265" s="1">
        <v>493927</v>
      </c>
      <c r="C2265" s="210">
        <v>10</v>
      </c>
      <c r="D2265" s="1">
        <v>38436</v>
      </c>
      <c r="E2265" t="s">
        <v>67</v>
      </c>
      <c r="F2265">
        <v>9601</v>
      </c>
      <c r="G2265" s="139">
        <v>2010</v>
      </c>
      <c r="H2265" s="306" t="s">
        <v>146</v>
      </c>
      <c r="I2265">
        <v>38436</v>
      </c>
    </row>
    <row r="2266" spans="1:9" ht="14.25" customHeight="1">
      <c r="A2266" s="1" t="str">
        <f t="shared" si="35"/>
        <v>UZ96012010m04</v>
      </c>
      <c r="B2266" s="1">
        <v>493927</v>
      </c>
      <c r="C2266" s="210">
        <v>9</v>
      </c>
      <c r="D2266" s="1">
        <v>41858</v>
      </c>
      <c r="E2266" t="s">
        <v>67</v>
      </c>
      <c r="F2266">
        <v>9601</v>
      </c>
      <c r="G2266" s="139">
        <v>2010</v>
      </c>
      <c r="H2266" s="306" t="s">
        <v>147</v>
      </c>
      <c r="I2266">
        <v>41858</v>
      </c>
    </row>
    <row r="2267" spans="1:9" ht="14.25" customHeight="1">
      <c r="A2267" s="1" t="str">
        <f t="shared" si="35"/>
        <v>UZ96012010m05</v>
      </c>
      <c r="B2267" s="1">
        <v>493927</v>
      </c>
      <c r="C2267" s="210">
        <v>8</v>
      </c>
      <c r="D2267" s="1">
        <v>44085</v>
      </c>
      <c r="E2267" t="s">
        <v>67</v>
      </c>
      <c r="F2267">
        <v>9601</v>
      </c>
      <c r="G2267" s="139">
        <v>2010</v>
      </c>
      <c r="H2267" s="306" t="s">
        <v>148</v>
      </c>
      <c r="I2267">
        <v>44085</v>
      </c>
    </row>
    <row r="2268" spans="1:9" ht="14.25" customHeight="1">
      <c r="A2268" s="1" t="str">
        <f t="shared" si="35"/>
        <v>UZ96012010m06</v>
      </c>
      <c r="B2268" s="1">
        <v>493927</v>
      </c>
      <c r="C2268" s="210">
        <v>7</v>
      </c>
      <c r="D2268" s="1">
        <v>49609</v>
      </c>
      <c r="E2268" t="s">
        <v>67</v>
      </c>
      <c r="F2268">
        <v>9601</v>
      </c>
      <c r="G2268" s="139">
        <v>2010</v>
      </c>
      <c r="H2268" s="306" t="s">
        <v>149</v>
      </c>
      <c r="I2268">
        <v>49609</v>
      </c>
    </row>
    <row r="2269" spans="1:9" ht="14.25" customHeight="1">
      <c r="A2269" s="1" t="str">
        <f t="shared" si="35"/>
        <v>UZ96012010m07</v>
      </c>
      <c r="B2269" s="1">
        <v>493927</v>
      </c>
      <c r="C2269" s="210">
        <v>6</v>
      </c>
      <c r="D2269" s="1">
        <v>49053</v>
      </c>
      <c r="E2269" t="s">
        <v>67</v>
      </c>
      <c r="F2269">
        <v>9601</v>
      </c>
      <c r="G2269" s="139">
        <v>2010</v>
      </c>
      <c r="H2269" s="306" t="s">
        <v>150</v>
      </c>
      <c r="I2269">
        <v>49053</v>
      </c>
    </row>
    <row r="2270" spans="1:9" ht="14.25" customHeight="1">
      <c r="A2270" s="1" t="str">
        <f t="shared" si="35"/>
        <v>UZ96012010m08</v>
      </c>
      <c r="B2270" s="1">
        <v>493927</v>
      </c>
      <c r="C2270" s="210">
        <v>5</v>
      </c>
      <c r="D2270" s="1">
        <v>43512</v>
      </c>
      <c r="E2270" t="s">
        <v>67</v>
      </c>
      <c r="F2270">
        <v>9601</v>
      </c>
      <c r="G2270" s="139">
        <v>2010</v>
      </c>
      <c r="H2270" s="306" t="s">
        <v>151</v>
      </c>
      <c r="I2270">
        <v>43512</v>
      </c>
    </row>
    <row r="2271" spans="1:9" ht="14.25" customHeight="1">
      <c r="A2271" s="1" t="str">
        <f t="shared" si="35"/>
        <v>UZ96012010m09</v>
      </c>
      <c r="B2271" s="1">
        <v>493927</v>
      </c>
      <c r="C2271" s="210">
        <v>4</v>
      </c>
      <c r="D2271" s="1">
        <v>41770</v>
      </c>
      <c r="E2271" t="s">
        <v>67</v>
      </c>
      <c r="F2271">
        <v>9601</v>
      </c>
      <c r="G2271" s="139">
        <v>2010</v>
      </c>
      <c r="H2271" s="306" t="s">
        <v>152</v>
      </c>
      <c r="I2271">
        <v>41770</v>
      </c>
    </row>
    <row r="2272" spans="1:9" ht="14.25" customHeight="1">
      <c r="A2272" s="1" t="str">
        <f t="shared" si="35"/>
        <v>UZ96012010m10</v>
      </c>
      <c r="B2272" s="1">
        <v>493927</v>
      </c>
      <c r="C2272" s="210">
        <v>3</v>
      </c>
      <c r="D2272" s="1">
        <v>38410</v>
      </c>
      <c r="E2272" t="s">
        <v>67</v>
      </c>
      <c r="F2272">
        <v>9601</v>
      </c>
      <c r="G2272" s="139">
        <v>2010</v>
      </c>
      <c r="H2272" s="306" t="s">
        <v>153</v>
      </c>
      <c r="I2272">
        <v>38410</v>
      </c>
    </row>
    <row r="2273" spans="1:9" ht="14.25" customHeight="1">
      <c r="A2273" s="1" t="str">
        <f t="shared" si="35"/>
        <v>UZ96012010m11</v>
      </c>
      <c r="B2273" s="1">
        <v>493927</v>
      </c>
      <c r="C2273" s="210">
        <v>2</v>
      </c>
      <c r="D2273" s="1">
        <v>35581</v>
      </c>
      <c r="E2273" t="s">
        <v>67</v>
      </c>
      <c r="F2273">
        <v>9601</v>
      </c>
      <c r="G2273" s="139">
        <v>2010</v>
      </c>
      <c r="H2273" s="306" t="s">
        <v>154</v>
      </c>
      <c r="I2273">
        <v>35581</v>
      </c>
    </row>
    <row r="2274" spans="1:9" ht="14.25" customHeight="1">
      <c r="A2274" s="1" t="str">
        <f t="shared" si="35"/>
        <v>UZ96012010m12</v>
      </c>
      <c r="B2274" s="1">
        <v>493927</v>
      </c>
      <c r="C2274" s="210">
        <v>1</v>
      </c>
      <c r="D2274" s="1">
        <v>35162</v>
      </c>
      <c r="E2274" t="s">
        <v>67</v>
      </c>
      <c r="F2274">
        <v>9601</v>
      </c>
      <c r="G2274" s="139">
        <v>2010</v>
      </c>
      <c r="H2274" s="306" t="s">
        <v>155</v>
      </c>
      <c r="I2274">
        <v>35162</v>
      </c>
    </row>
    <row r="2275" spans="1:9" ht="14.25" customHeight="1">
      <c r="A2275" s="1" t="str">
        <f t="shared" si="35"/>
        <v>UZ96022010m01</v>
      </c>
      <c r="B2275" s="1">
        <v>50238</v>
      </c>
      <c r="C2275" s="210">
        <v>12</v>
      </c>
      <c r="D2275" s="1">
        <v>3646</v>
      </c>
      <c r="E2275" t="s">
        <v>67</v>
      </c>
      <c r="F2275">
        <v>9602</v>
      </c>
      <c r="G2275" s="139">
        <v>2010</v>
      </c>
      <c r="H2275" s="306" t="s">
        <v>144</v>
      </c>
      <c r="I2275">
        <v>3646</v>
      </c>
    </row>
    <row r="2276" spans="1:9" ht="14.25" customHeight="1">
      <c r="A2276" s="1" t="str">
        <f t="shared" si="35"/>
        <v>UZ96022010m02</v>
      </c>
      <c r="B2276" s="1">
        <v>50238</v>
      </c>
      <c r="C2276" s="210">
        <v>11</v>
      </c>
      <c r="D2276" s="1">
        <v>3732</v>
      </c>
      <c r="E2276" t="s">
        <v>67</v>
      </c>
      <c r="F2276">
        <v>9602</v>
      </c>
      <c r="G2276" s="139">
        <v>2010</v>
      </c>
      <c r="H2276" s="306" t="s">
        <v>145</v>
      </c>
      <c r="I2276">
        <v>3732</v>
      </c>
    </row>
    <row r="2277" spans="1:9" ht="14.25" customHeight="1">
      <c r="A2277" s="1" t="str">
        <f t="shared" si="35"/>
        <v>UZ96022010m03</v>
      </c>
      <c r="B2277" s="1">
        <v>50238</v>
      </c>
      <c r="C2277" s="210">
        <v>10</v>
      </c>
      <c r="D2277" s="1">
        <v>3651</v>
      </c>
      <c r="E2277" t="s">
        <v>67</v>
      </c>
      <c r="F2277">
        <v>9602</v>
      </c>
      <c r="G2277" s="139">
        <v>2010</v>
      </c>
      <c r="H2277" s="306" t="s">
        <v>146</v>
      </c>
      <c r="I2277">
        <v>3651</v>
      </c>
    </row>
    <row r="2278" spans="1:9" ht="14.25" customHeight="1">
      <c r="A2278" s="1" t="str">
        <f t="shared" si="35"/>
        <v>UZ96022010m04</v>
      </c>
      <c r="B2278" s="1">
        <v>50238</v>
      </c>
      <c r="C2278" s="210">
        <v>9</v>
      </c>
      <c r="D2278" s="1">
        <v>3958</v>
      </c>
      <c r="E2278" t="s">
        <v>67</v>
      </c>
      <c r="F2278">
        <v>9602</v>
      </c>
      <c r="G2278" s="139">
        <v>2010</v>
      </c>
      <c r="H2278" s="306" t="s">
        <v>147</v>
      </c>
      <c r="I2278">
        <v>3958</v>
      </c>
    </row>
    <row r="2279" spans="1:9" ht="14.25" customHeight="1">
      <c r="A2279" s="1" t="str">
        <f t="shared" si="35"/>
        <v>UZ96022010m05</v>
      </c>
      <c r="B2279" s="1">
        <v>50238</v>
      </c>
      <c r="C2279" s="210">
        <v>8</v>
      </c>
      <c r="D2279" s="1">
        <v>4655</v>
      </c>
      <c r="E2279" t="s">
        <v>67</v>
      </c>
      <c r="F2279">
        <v>9602</v>
      </c>
      <c r="G2279" s="139">
        <v>2010</v>
      </c>
      <c r="H2279" s="306" t="s">
        <v>148</v>
      </c>
      <c r="I2279">
        <v>4655</v>
      </c>
    </row>
    <row r="2280" spans="1:9" ht="14.25" customHeight="1">
      <c r="A2280" s="1" t="str">
        <f t="shared" si="35"/>
        <v>UZ96022010m06</v>
      </c>
      <c r="B2280" s="1">
        <v>50238</v>
      </c>
      <c r="C2280" s="210">
        <v>7</v>
      </c>
      <c r="D2280" s="1">
        <v>6404</v>
      </c>
      <c r="E2280" t="s">
        <v>67</v>
      </c>
      <c r="F2280">
        <v>9602</v>
      </c>
      <c r="G2280" s="139">
        <v>2010</v>
      </c>
      <c r="H2280" s="306" t="s">
        <v>149</v>
      </c>
      <c r="I2280">
        <v>6404</v>
      </c>
    </row>
    <row r="2281" spans="1:9" ht="14.25" customHeight="1">
      <c r="A2281" s="1" t="str">
        <f t="shared" si="35"/>
        <v>UZ96022010m07</v>
      </c>
      <c r="B2281" s="1">
        <v>50238</v>
      </c>
      <c r="C2281" s="210">
        <v>6</v>
      </c>
      <c r="D2281" s="1">
        <v>6288</v>
      </c>
      <c r="E2281" t="s">
        <v>67</v>
      </c>
      <c r="F2281">
        <v>9602</v>
      </c>
      <c r="G2281" s="139">
        <v>2010</v>
      </c>
      <c r="H2281" s="306" t="s">
        <v>150</v>
      </c>
      <c r="I2281">
        <v>6288</v>
      </c>
    </row>
    <row r="2282" spans="1:9" ht="14.25" customHeight="1">
      <c r="A2282" s="1" t="str">
        <f t="shared" si="35"/>
        <v>UZ96022010m08</v>
      </c>
      <c r="B2282" s="1">
        <v>50238</v>
      </c>
      <c r="C2282" s="210">
        <v>5</v>
      </c>
      <c r="D2282" s="1">
        <v>4490</v>
      </c>
      <c r="E2282" t="s">
        <v>67</v>
      </c>
      <c r="F2282">
        <v>9602</v>
      </c>
      <c r="G2282" s="139">
        <v>2010</v>
      </c>
      <c r="H2282" s="306" t="s">
        <v>151</v>
      </c>
      <c r="I2282">
        <v>4490</v>
      </c>
    </row>
    <row r="2283" spans="1:9" ht="14.25" customHeight="1">
      <c r="A2283" s="1" t="str">
        <f t="shared" si="35"/>
        <v>UZ96022010m09</v>
      </c>
      <c r="B2283" s="1">
        <v>50238</v>
      </c>
      <c r="C2283" s="210">
        <v>4</v>
      </c>
      <c r="D2283" s="1">
        <v>3900</v>
      </c>
      <c r="E2283" t="s">
        <v>67</v>
      </c>
      <c r="F2283">
        <v>9602</v>
      </c>
      <c r="G2283" s="139">
        <v>2010</v>
      </c>
      <c r="H2283" s="306" t="s">
        <v>152</v>
      </c>
      <c r="I2283">
        <v>3900</v>
      </c>
    </row>
    <row r="2284" spans="1:9" ht="14.25" customHeight="1">
      <c r="A2284" s="1" t="str">
        <f t="shared" si="35"/>
        <v>UZ96022010m10</v>
      </c>
      <c r="B2284" s="1">
        <v>50238</v>
      </c>
      <c r="C2284" s="210">
        <v>3</v>
      </c>
      <c r="D2284" s="1">
        <v>3562</v>
      </c>
      <c r="E2284" t="s">
        <v>67</v>
      </c>
      <c r="F2284">
        <v>9602</v>
      </c>
      <c r="G2284" s="139">
        <v>2010</v>
      </c>
      <c r="H2284" s="306" t="s">
        <v>153</v>
      </c>
      <c r="I2284">
        <v>3562</v>
      </c>
    </row>
    <row r="2285" spans="1:9" ht="14.25" customHeight="1">
      <c r="A2285" s="1" t="str">
        <f t="shared" si="35"/>
        <v>UZ96022010m11</v>
      </c>
      <c r="B2285" s="1">
        <v>50238</v>
      </c>
      <c r="C2285" s="210">
        <v>2</v>
      </c>
      <c r="D2285" s="1">
        <v>3025</v>
      </c>
      <c r="E2285" t="s">
        <v>67</v>
      </c>
      <c r="F2285">
        <v>9602</v>
      </c>
      <c r="G2285" s="139">
        <v>2010</v>
      </c>
      <c r="H2285" s="306" t="s">
        <v>154</v>
      </c>
      <c r="I2285">
        <v>3025</v>
      </c>
    </row>
    <row r="2286" spans="1:9" ht="14.25" customHeight="1">
      <c r="A2286" s="1" t="str">
        <f t="shared" si="35"/>
        <v>UZ96022010m12</v>
      </c>
      <c r="B2286" s="1">
        <v>50238</v>
      </c>
      <c r="C2286" s="210">
        <v>1</v>
      </c>
      <c r="D2286" s="1">
        <v>2927</v>
      </c>
      <c r="E2286" t="s">
        <v>67</v>
      </c>
      <c r="F2286">
        <v>9602</v>
      </c>
      <c r="G2286" s="139">
        <v>2010</v>
      </c>
      <c r="H2286" s="306" t="s">
        <v>155</v>
      </c>
      <c r="I2286">
        <v>2927</v>
      </c>
    </row>
    <row r="2287" spans="1:9" ht="14.25" customHeight="1">
      <c r="A2287" s="1" t="str">
        <f t="shared" si="35"/>
        <v>UZ96032010m01</v>
      </c>
      <c r="B2287" s="1">
        <v>432898</v>
      </c>
      <c r="C2287" s="210">
        <v>12</v>
      </c>
      <c r="D2287" s="1">
        <v>37788</v>
      </c>
      <c r="E2287" t="s">
        <v>67</v>
      </c>
      <c r="F2287">
        <v>9603</v>
      </c>
      <c r="G2287" s="139">
        <v>2010</v>
      </c>
      <c r="H2287" s="306" t="s">
        <v>144</v>
      </c>
      <c r="I2287">
        <v>37788</v>
      </c>
    </row>
    <row r="2288" spans="1:9" ht="14.25" customHeight="1">
      <c r="A2288" s="1" t="str">
        <f t="shared" si="35"/>
        <v>UZ96032010m02</v>
      </c>
      <c r="B2288" s="1">
        <v>432898</v>
      </c>
      <c r="C2288" s="210">
        <v>11</v>
      </c>
      <c r="D2288" s="1">
        <v>38205</v>
      </c>
      <c r="E2288" t="s">
        <v>67</v>
      </c>
      <c r="F2288">
        <v>9603</v>
      </c>
      <c r="G2288" s="139">
        <v>2010</v>
      </c>
      <c r="H2288" s="306" t="s">
        <v>145</v>
      </c>
      <c r="I2288">
        <v>38205</v>
      </c>
    </row>
    <row r="2289" spans="1:9" ht="14.25" customHeight="1">
      <c r="A2289" s="1" t="str">
        <f t="shared" si="35"/>
        <v>UZ96032010m03</v>
      </c>
      <c r="B2289" s="1">
        <v>432898</v>
      </c>
      <c r="C2289" s="210">
        <v>10</v>
      </c>
      <c r="D2289" s="1">
        <v>39564</v>
      </c>
      <c r="E2289" t="s">
        <v>67</v>
      </c>
      <c r="F2289">
        <v>9603</v>
      </c>
      <c r="G2289" s="139">
        <v>2010</v>
      </c>
      <c r="H2289" s="306" t="s">
        <v>146</v>
      </c>
      <c r="I2289">
        <v>39564</v>
      </c>
    </row>
    <row r="2290" spans="1:9" ht="14.25" customHeight="1">
      <c r="A2290" s="1" t="str">
        <f t="shared" si="35"/>
        <v>UZ96032010m04</v>
      </c>
      <c r="B2290" s="1">
        <v>432898</v>
      </c>
      <c r="C2290" s="210">
        <v>9</v>
      </c>
      <c r="D2290" s="1">
        <v>37356</v>
      </c>
      <c r="E2290" t="s">
        <v>67</v>
      </c>
      <c r="F2290">
        <v>9603</v>
      </c>
      <c r="G2290" s="139">
        <v>2010</v>
      </c>
      <c r="H2290" s="306" t="s">
        <v>147</v>
      </c>
      <c r="I2290">
        <v>37356</v>
      </c>
    </row>
    <row r="2291" spans="1:9" ht="14.25" customHeight="1">
      <c r="A2291" s="1" t="str">
        <f t="shared" si="35"/>
        <v>UZ96032010m05</v>
      </c>
      <c r="B2291" s="1">
        <v>432898</v>
      </c>
      <c r="C2291" s="210">
        <v>8</v>
      </c>
      <c r="D2291" s="1">
        <v>37896</v>
      </c>
      <c r="E2291" t="s">
        <v>67</v>
      </c>
      <c r="F2291">
        <v>9603</v>
      </c>
      <c r="G2291" s="139">
        <v>2010</v>
      </c>
      <c r="H2291" s="306" t="s">
        <v>148</v>
      </c>
      <c r="I2291">
        <v>37896</v>
      </c>
    </row>
    <row r="2292" spans="1:9" ht="14.25" customHeight="1">
      <c r="A2292" s="1" t="str">
        <f t="shared" si="35"/>
        <v>UZ96032010m06</v>
      </c>
      <c r="B2292" s="1">
        <v>432898</v>
      </c>
      <c r="C2292" s="210">
        <v>7</v>
      </c>
      <c r="D2292" s="1">
        <v>36396</v>
      </c>
      <c r="E2292" t="s">
        <v>67</v>
      </c>
      <c r="F2292">
        <v>9603</v>
      </c>
      <c r="G2292" s="139">
        <v>2010</v>
      </c>
      <c r="H2292" s="306" t="s">
        <v>149</v>
      </c>
      <c r="I2292">
        <v>36396</v>
      </c>
    </row>
    <row r="2293" spans="1:9" ht="14.25" customHeight="1">
      <c r="A2293" s="1" t="str">
        <f t="shared" si="35"/>
        <v>UZ96032010m07</v>
      </c>
      <c r="B2293" s="1">
        <v>432898</v>
      </c>
      <c r="C2293" s="210">
        <v>6</v>
      </c>
      <c r="D2293" s="1">
        <v>35907</v>
      </c>
      <c r="E2293" t="s">
        <v>67</v>
      </c>
      <c r="F2293">
        <v>9603</v>
      </c>
      <c r="G2293" s="139">
        <v>2010</v>
      </c>
      <c r="H2293" s="306" t="s">
        <v>150</v>
      </c>
      <c r="I2293">
        <v>35907</v>
      </c>
    </row>
    <row r="2294" spans="1:9" ht="14.25" customHeight="1">
      <c r="A2294" s="1" t="str">
        <f t="shared" si="35"/>
        <v>UZ96032010m08</v>
      </c>
      <c r="B2294" s="1">
        <v>432898</v>
      </c>
      <c r="C2294" s="210">
        <v>5</v>
      </c>
      <c r="D2294" s="1">
        <v>37467</v>
      </c>
      <c r="E2294" t="s">
        <v>67</v>
      </c>
      <c r="F2294">
        <v>9603</v>
      </c>
      <c r="G2294" s="139">
        <v>2010</v>
      </c>
      <c r="H2294" s="306" t="s">
        <v>151</v>
      </c>
      <c r="I2294">
        <v>37467</v>
      </c>
    </row>
    <row r="2295" spans="1:9" ht="14.25" customHeight="1">
      <c r="A2295" s="1" t="str">
        <f t="shared" si="35"/>
        <v>UZ96032010m09</v>
      </c>
      <c r="B2295" s="1">
        <v>432898</v>
      </c>
      <c r="C2295" s="210">
        <v>4</v>
      </c>
      <c r="D2295" s="1">
        <v>36772</v>
      </c>
      <c r="E2295" t="s">
        <v>67</v>
      </c>
      <c r="F2295">
        <v>9603</v>
      </c>
      <c r="G2295" s="139">
        <v>2010</v>
      </c>
      <c r="H2295" s="306" t="s">
        <v>152</v>
      </c>
      <c r="I2295">
        <v>36772</v>
      </c>
    </row>
    <row r="2296" spans="1:9" ht="14.25" customHeight="1">
      <c r="A2296" s="1" t="str">
        <f t="shared" si="35"/>
        <v>UZ96032010m10</v>
      </c>
      <c r="B2296" s="1">
        <v>432898</v>
      </c>
      <c r="C2296" s="210">
        <v>3</v>
      </c>
      <c r="D2296" s="1">
        <v>36643</v>
      </c>
      <c r="E2296" t="s">
        <v>67</v>
      </c>
      <c r="F2296">
        <v>9603</v>
      </c>
      <c r="G2296" s="139">
        <v>2010</v>
      </c>
      <c r="H2296" s="306" t="s">
        <v>153</v>
      </c>
      <c r="I2296">
        <v>36643</v>
      </c>
    </row>
    <row r="2297" spans="1:9" ht="14.25" customHeight="1">
      <c r="A2297" s="1" t="str">
        <f t="shared" si="35"/>
        <v>UZ96032010m11</v>
      </c>
      <c r="B2297" s="1">
        <v>432898</v>
      </c>
      <c r="C2297" s="210">
        <v>2</v>
      </c>
      <c r="D2297" s="1">
        <v>29284</v>
      </c>
      <c r="E2297" t="s">
        <v>67</v>
      </c>
      <c r="F2297">
        <v>9603</v>
      </c>
      <c r="G2297" s="139">
        <v>2010</v>
      </c>
      <c r="H2297" s="306" t="s">
        <v>154</v>
      </c>
      <c r="I2297">
        <v>29284</v>
      </c>
    </row>
    <row r="2298" spans="1:9" ht="14.25" customHeight="1">
      <c r="A2298" s="1" t="str">
        <f t="shared" si="35"/>
        <v>UZ96032010m12</v>
      </c>
      <c r="B2298" s="1">
        <v>432898</v>
      </c>
      <c r="C2298" s="210">
        <v>1</v>
      </c>
      <c r="D2298" s="1">
        <v>29620</v>
      </c>
      <c r="E2298" t="s">
        <v>67</v>
      </c>
      <c r="F2298">
        <v>9603</v>
      </c>
      <c r="G2298" s="139">
        <v>2010</v>
      </c>
      <c r="H2298" s="306" t="s">
        <v>155</v>
      </c>
      <c r="I2298">
        <v>29620</v>
      </c>
    </row>
    <row r="2299" spans="1:9" ht="14.25" customHeight="1">
      <c r="A2299" s="1" t="str">
        <f t="shared" si="35"/>
        <v>UZ96042010m01</v>
      </c>
      <c r="B2299" s="1">
        <v>218091</v>
      </c>
      <c r="C2299" s="210">
        <v>12</v>
      </c>
      <c r="D2299" s="1">
        <v>19433</v>
      </c>
      <c r="E2299" t="s">
        <v>67</v>
      </c>
      <c r="F2299">
        <v>9604</v>
      </c>
      <c r="G2299" s="139">
        <v>2010</v>
      </c>
      <c r="H2299" s="306" t="s">
        <v>144</v>
      </c>
      <c r="I2299">
        <v>19433</v>
      </c>
    </row>
    <row r="2300" spans="1:9" ht="14.25" customHeight="1">
      <c r="A2300" s="1" t="str">
        <f t="shared" si="35"/>
        <v>UZ96042010m02</v>
      </c>
      <c r="B2300" s="1">
        <v>218091</v>
      </c>
      <c r="C2300" s="210">
        <v>11</v>
      </c>
      <c r="D2300" s="1">
        <v>19305</v>
      </c>
      <c r="E2300" t="s">
        <v>67</v>
      </c>
      <c r="F2300">
        <v>9604</v>
      </c>
      <c r="G2300" s="139">
        <v>2010</v>
      </c>
      <c r="H2300" s="306" t="s">
        <v>145</v>
      </c>
      <c r="I2300">
        <v>19305</v>
      </c>
    </row>
    <row r="2301" spans="1:9" ht="14.25" customHeight="1">
      <c r="A2301" s="1" t="str">
        <f t="shared" si="35"/>
        <v>UZ96042010m03</v>
      </c>
      <c r="B2301" s="1">
        <v>218091</v>
      </c>
      <c r="C2301" s="210">
        <v>10</v>
      </c>
      <c r="D2301" s="1">
        <v>19352</v>
      </c>
      <c r="E2301" t="s">
        <v>67</v>
      </c>
      <c r="F2301">
        <v>9604</v>
      </c>
      <c r="G2301" s="139">
        <v>2010</v>
      </c>
      <c r="H2301" s="306" t="s">
        <v>146</v>
      </c>
      <c r="I2301">
        <v>19352</v>
      </c>
    </row>
    <row r="2302" spans="1:9" ht="14.25" customHeight="1">
      <c r="A2302" s="1" t="str">
        <f t="shared" si="35"/>
        <v>UZ96042010m04</v>
      </c>
      <c r="B2302" s="1">
        <v>218091</v>
      </c>
      <c r="C2302" s="210">
        <v>9</v>
      </c>
      <c r="D2302" s="1">
        <v>18580</v>
      </c>
      <c r="E2302" t="s">
        <v>67</v>
      </c>
      <c r="F2302">
        <v>9604</v>
      </c>
      <c r="G2302" s="139">
        <v>2010</v>
      </c>
      <c r="H2302" s="306" t="s">
        <v>147</v>
      </c>
      <c r="I2302">
        <v>18580</v>
      </c>
    </row>
    <row r="2303" spans="1:9" ht="14.25" customHeight="1">
      <c r="A2303" s="1" t="str">
        <f t="shared" si="35"/>
        <v>UZ96042010m05</v>
      </c>
      <c r="B2303" s="1">
        <v>218091</v>
      </c>
      <c r="C2303" s="210">
        <v>8</v>
      </c>
      <c r="D2303" s="1">
        <v>19051</v>
      </c>
      <c r="E2303" t="s">
        <v>67</v>
      </c>
      <c r="F2303">
        <v>9604</v>
      </c>
      <c r="G2303" s="139">
        <v>2010</v>
      </c>
      <c r="H2303" s="306" t="s">
        <v>148</v>
      </c>
      <c r="I2303">
        <v>19051</v>
      </c>
    </row>
    <row r="2304" spans="1:9" ht="14.25" customHeight="1">
      <c r="A2304" s="1" t="str">
        <f t="shared" si="35"/>
        <v>UZ96042010m06</v>
      </c>
      <c r="B2304" s="1">
        <v>218091</v>
      </c>
      <c r="C2304" s="210">
        <v>7</v>
      </c>
      <c r="D2304" s="1">
        <v>18338</v>
      </c>
      <c r="E2304" t="s">
        <v>67</v>
      </c>
      <c r="F2304">
        <v>9604</v>
      </c>
      <c r="G2304" s="139">
        <v>2010</v>
      </c>
      <c r="H2304" s="306" t="s">
        <v>149</v>
      </c>
      <c r="I2304">
        <v>18338</v>
      </c>
    </row>
    <row r="2305" spans="1:9" ht="14.25" customHeight="1">
      <c r="A2305" s="1" t="str">
        <f t="shared" si="35"/>
        <v>UZ96042010m07</v>
      </c>
      <c r="B2305" s="1">
        <v>218091</v>
      </c>
      <c r="C2305" s="210">
        <v>6</v>
      </c>
      <c r="D2305" s="1">
        <v>18123</v>
      </c>
      <c r="E2305" t="s">
        <v>67</v>
      </c>
      <c r="F2305">
        <v>9604</v>
      </c>
      <c r="G2305" s="139">
        <v>2010</v>
      </c>
      <c r="H2305" s="306" t="s">
        <v>150</v>
      </c>
      <c r="I2305">
        <v>18123</v>
      </c>
    </row>
    <row r="2306" spans="1:9" ht="14.25" customHeight="1">
      <c r="A2306" s="1" t="str">
        <f t="shared" si="35"/>
        <v>UZ96042010m08</v>
      </c>
      <c r="B2306" s="1">
        <v>218091</v>
      </c>
      <c r="C2306" s="210">
        <v>5</v>
      </c>
      <c r="D2306" s="1">
        <v>18645</v>
      </c>
      <c r="E2306" t="s">
        <v>67</v>
      </c>
      <c r="F2306">
        <v>9604</v>
      </c>
      <c r="G2306" s="139">
        <v>2010</v>
      </c>
      <c r="H2306" s="306" t="s">
        <v>151</v>
      </c>
      <c r="I2306">
        <v>18645</v>
      </c>
    </row>
    <row r="2307" spans="1:9" ht="14.25" customHeight="1">
      <c r="A2307" s="1" t="str">
        <f t="shared" si="35"/>
        <v>UZ96042010m09</v>
      </c>
      <c r="B2307" s="1">
        <v>218091</v>
      </c>
      <c r="C2307" s="210">
        <v>4</v>
      </c>
      <c r="D2307" s="1">
        <v>18205</v>
      </c>
      <c r="E2307" t="s">
        <v>67</v>
      </c>
      <c r="F2307">
        <v>9604</v>
      </c>
      <c r="G2307" s="139">
        <v>2010</v>
      </c>
      <c r="H2307" s="306" t="s">
        <v>152</v>
      </c>
      <c r="I2307">
        <v>18205</v>
      </c>
    </row>
    <row r="2308" spans="1:9" ht="14.25" customHeight="1">
      <c r="A2308" s="1" t="str">
        <f t="shared" si="35"/>
        <v>UZ96042010m10</v>
      </c>
      <c r="B2308" s="1">
        <v>218091</v>
      </c>
      <c r="C2308" s="210">
        <v>3</v>
      </c>
      <c r="D2308" s="1">
        <v>18554</v>
      </c>
      <c r="E2308" t="s">
        <v>67</v>
      </c>
      <c r="F2308">
        <v>9604</v>
      </c>
      <c r="G2308" s="139">
        <v>2010</v>
      </c>
      <c r="H2308" s="306" t="s">
        <v>153</v>
      </c>
      <c r="I2308">
        <v>18554</v>
      </c>
    </row>
    <row r="2309" spans="1:9" ht="14.25" customHeight="1">
      <c r="A2309" s="1" t="str">
        <f t="shared" si="35"/>
        <v>UZ96042010m11</v>
      </c>
      <c r="B2309" s="1">
        <v>218091</v>
      </c>
      <c r="C2309" s="210">
        <v>2</v>
      </c>
      <c r="D2309" s="1">
        <v>15157</v>
      </c>
      <c r="E2309" t="s">
        <v>67</v>
      </c>
      <c r="F2309">
        <v>9604</v>
      </c>
      <c r="G2309" s="139">
        <v>2010</v>
      </c>
      <c r="H2309" s="306" t="s">
        <v>154</v>
      </c>
      <c r="I2309">
        <v>15157</v>
      </c>
    </row>
    <row r="2310" spans="1:9" ht="14.25" customHeight="1">
      <c r="A2310" s="1" t="str">
        <f t="shared" si="35"/>
        <v>UZ96042010m12</v>
      </c>
      <c r="B2310" s="1">
        <v>218091</v>
      </c>
      <c r="C2310" s="210">
        <v>1</v>
      </c>
      <c r="D2310" s="1">
        <v>15348</v>
      </c>
      <c r="E2310" t="s">
        <v>67</v>
      </c>
      <c r="F2310">
        <v>9604</v>
      </c>
      <c r="G2310" s="139">
        <v>2010</v>
      </c>
      <c r="H2310" s="306" t="s">
        <v>155</v>
      </c>
      <c r="I2310">
        <v>15348</v>
      </c>
    </row>
    <row r="2311" spans="1:9" ht="14.25" customHeight="1">
      <c r="A2311" s="1" t="str">
        <f t="shared" si="35"/>
        <v>UZ96052010m01</v>
      </c>
      <c r="B2311" s="1">
        <v>195266</v>
      </c>
      <c r="C2311" s="210">
        <v>12</v>
      </c>
      <c r="D2311" s="1">
        <v>17716</v>
      </c>
      <c r="E2311" t="s">
        <v>67</v>
      </c>
      <c r="F2311">
        <v>9605</v>
      </c>
      <c r="G2311" s="139">
        <v>2010</v>
      </c>
      <c r="H2311" s="306" t="s">
        <v>144</v>
      </c>
      <c r="I2311">
        <v>17716</v>
      </c>
    </row>
    <row r="2312" spans="1:9" ht="14.25" customHeight="1">
      <c r="A2312" s="1" t="str">
        <f t="shared" ref="A2312:A2375" si="36">TRIM(E2312&amp;F2312&amp;G2312&amp;H2312)</f>
        <v>UZ96052010m02</v>
      </c>
      <c r="B2312" s="1">
        <v>195266</v>
      </c>
      <c r="C2312" s="210">
        <v>11</v>
      </c>
      <c r="D2312" s="1">
        <v>16738</v>
      </c>
      <c r="E2312" t="s">
        <v>67</v>
      </c>
      <c r="F2312">
        <v>9605</v>
      </c>
      <c r="G2312" s="139">
        <v>2010</v>
      </c>
      <c r="H2312" s="306" t="s">
        <v>145</v>
      </c>
      <c r="I2312">
        <v>16738</v>
      </c>
    </row>
    <row r="2313" spans="1:9" ht="14.25" customHeight="1">
      <c r="A2313" s="1" t="str">
        <f t="shared" si="36"/>
        <v>UZ96052010m03</v>
      </c>
      <c r="B2313" s="1">
        <v>195266</v>
      </c>
      <c r="C2313" s="210">
        <v>10</v>
      </c>
      <c r="D2313" s="1">
        <v>16694</v>
      </c>
      <c r="E2313" t="s">
        <v>67</v>
      </c>
      <c r="F2313">
        <v>9605</v>
      </c>
      <c r="G2313" s="139">
        <v>2010</v>
      </c>
      <c r="H2313" s="306" t="s">
        <v>146</v>
      </c>
      <c r="I2313">
        <v>16694</v>
      </c>
    </row>
    <row r="2314" spans="1:9" ht="14.25" customHeight="1">
      <c r="A2314" s="1" t="str">
        <f t="shared" si="36"/>
        <v>UZ96052010m04</v>
      </c>
      <c r="B2314" s="1">
        <v>195266</v>
      </c>
      <c r="C2314" s="210">
        <v>9</v>
      </c>
      <c r="D2314" s="1">
        <v>16133</v>
      </c>
      <c r="E2314" t="s">
        <v>67</v>
      </c>
      <c r="F2314">
        <v>9605</v>
      </c>
      <c r="G2314" s="139">
        <v>2010</v>
      </c>
      <c r="H2314" s="306" t="s">
        <v>147</v>
      </c>
      <c r="I2314">
        <v>16133</v>
      </c>
    </row>
    <row r="2315" spans="1:9" ht="14.25" customHeight="1">
      <c r="A2315" s="1" t="str">
        <f t="shared" si="36"/>
        <v>UZ96052010m05</v>
      </c>
      <c r="B2315" s="1">
        <v>195266</v>
      </c>
      <c r="C2315" s="210">
        <v>8</v>
      </c>
      <c r="D2315" s="1">
        <v>16728</v>
      </c>
      <c r="E2315" t="s">
        <v>67</v>
      </c>
      <c r="F2315">
        <v>9605</v>
      </c>
      <c r="G2315" s="139">
        <v>2010</v>
      </c>
      <c r="H2315" s="306" t="s">
        <v>148</v>
      </c>
      <c r="I2315">
        <v>16728</v>
      </c>
    </row>
    <row r="2316" spans="1:9" ht="14.25" customHeight="1">
      <c r="A2316" s="1" t="str">
        <f t="shared" si="36"/>
        <v>UZ96052010m06</v>
      </c>
      <c r="B2316" s="1">
        <v>195266</v>
      </c>
      <c r="C2316" s="210">
        <v>7</v>
      </c>
      <c r="D2316" s="1">
        <v>16447</v>
      </c>
      <c r="E2316" t="s">
        <v>67</v>
      </c>
      <c r="F2316">
        <v>9605</v>
      </c>
      <c r="G2316" s="139">
        <v>2010</v>
      </c>
      <c r="H2316" s="306" t="s">
        <v>149</v>
      </c>
      <c r="I2316">
        <v>16447</v>
      </c>
    </row>
    <row r="2317" spans="1:9" ht="14.25" customHeight="1">
      <c r="A2317" s="1" t="str">
        <f t="shared" si="36"/>
        <v>UZ96052010m07</v>
      </c>
      <c r="B2317" s="1">
        <v>195266</v>
      </c>
      <c r="C2317" s="210">
        <v>6</v>
      </c>
      <c r="D2317" s="1">
        <v>16052</v>
      </c>
      <c r="E2317" t="s">
        <v>67</v>
      </c>
      <c r="F2317">
        <v>9605</v>
      </c>
      <c r="G2317" s="139">
        <v>2010</v>
      </c>
      <c r="H2317" s="306" t="s">
        <v>150</v>
      </c>
      <c r="I2317">
        <v>16052</v>
      </c>
    </row>
    <row r="2318" spans="1:9" ht="14.25" customHeight="1">
      <c r="A2318" s="1" t="str">
        <f t="shared" si="36"/>
        <v>UZ96052010m08</v>
      </c>
      <c r="B2318" s="1">
        <v>195266</v>
      </c>
      <c r="C2318" s="210">
        <v>5</v>
      </c>
      <c r="D2318" s="1">
        <v>16418</v>
      </c>
      <c r="E2318" t="s">
        <v>67</v>
      </c>
      <c r="F2318">
        <v>9605</v>
      </c>
      <c r="G2318" s="139">
        <v>2010</v>
      </c>
      <c r="H2318" s="306" t="s">
        <v>151</v>
      </c>
      <c r="I2318">
        <v>16418</v>
      </c>
    </row>
    <row r="2319" spans="1:9" ht="14.25" customHeight="1">
      <c r="A2319" s="1" t="str">
        <f t="shared" si="36"/>
        <v>UZ96052010m09</v>
      </c>
      <c r="B2319" s="1">
        <v>195266</v>
      </c>
      <c r="C2319" s="210">
        <v>4</v>
      </c>
      <c r="D2319" s="1">
        <v>16510</v>
      </c>
      <c r="E2319" t="s">
        <v>67</v>
      </c>
      <c r="F2319">
        <v>9605</v>
      </c>
      <c r="G2319" s="139">
        <v>2010</v>
      </c>
      <c r="H2319" s="306" t="s">
        <v>152</v>
      </c>
      <c r="I2319">
        <v>16510</v>
      </c>
    </row>
    <row r="2320" spans="1:9" ht="14.25" customHeight="1">
      <c r="A2320" s="1" t="str">
        <f t="shared" si="36"/>
        <v>UZ96052010m10</v>
      </c>
      <c r="B2320" s="1">
        <v>195266</v>
      </c>
      <c r="C2320" s="210">
        <v>3</v>
      </c>
      <c r="D2320" s="1">
        <v>17281</v>
      </c>
      <c r="E2320" t="s">
        <v>67</v>
      </c>
      <c r="F2320">
        <v>9605</v>
      </c>
      <c r="G2320" s="139">
        <v>2010</v>
      </c>
      <c r="H2320" s="306" t="s">
        <v>153</v>
      </c>
      <c r="I2320">
        <v>17281</v>
      </c>
    </row>
    <row r="2321" spans="1:9" ht="14.25" customHeight="1">
      <c r="A2321" s="1" t="str">
        <f t="shared" si="36"/>
        <v>UZ96052010m11</v>
      </c>
      <c r="B2321" s="1">
        <v>195266</v>
      </c>
      <c r="C2321" s="210">
        <v>2</v>
      </c>
      <c r="D2321" s="1">
        <v>14215</v>
      </c>
      <c r="E2321" t="s">
        <v>67</v>
      </c>
      <c r="F2321">
        <v>9605</v>
      </c>
      <c r="G2321" s="139">
        <v>2010</v>
      </c>
      <c r="H2321" s="306" t="s">
        <v>154</v>
      </c>
      <c r="I2321">
        <v>14215</v>
      </c>
    </row>
    <row r="2322" spans="1:9" ht="14.25" customHeight="1">
      <c r="A2322" s="1" t="str">
        <f t="shared" si="36"/>
        <v>UZ96052010m12</v>
      </c>
      <c r="B2322" s="1">
        <v>195266</v>
      </c>
      <c r="C2322" s="210">
        <v>1</v>
      </c>
      <c r="D2322" s="1">
        <v>14334</v>
      </c>
      <c r="E2322" t="s">
        <v>67</v>
      </c>
      <c r="F2322">
        <v>9605</v>
      </c>
      <c r="G2322" s="139">
        <v>2010</v>
      </c>
      <c r="H2322" s="306" t="s">
        <v>155</v>
      </c>
      <c r="I2322">
        <v>14334</v>
      </c>
    </row>
    <row r="2323" spans="1:9" ht="14.25" customHeight="1">
      <c r="A2323" s="1" t="str">
        <f t="shared" si="36"/>
        <v>UZ96062010m01</v>
      </c>
      <c r="B2323" s="1">
        <v>137677</v>
      </c>
      <c r="C2323" s="210">
        <v>12</v>
      </c>
      <c r="D2323" s="1">
        <v>12717</v>
      </c>
      <c r="E2323" t="s">
        <v>67</v>
      </c>
      <c r="F2323">
        <v>9606</v>
      </c>
      <c r="G2323" s="139">
        <v>2010</v>
      </c>
      <c r="H2323" s="306" t="s">
        <v>144</v>
      </c>
      <c r="I2323">
        <v>12717</v>
      </c>
    </row>
    <row r="2324" spans="1:9" ht="14.25" customHeight="1">
      <c r="A2324" s="1" t="str">
        <f t="shared" si="36"/>
        <v>UZ96062010m02</v>
      </c>
      <c r="B2324" s="1">
        <v>137677</v>
      </c>
      <c r="C2324" s="210">
        <v>11</v>
      </c>
      <c r="D2324" s="1">
        <v>11959</v>
      </c>
      <c r="E2324" t="s">
        <v>67</v>
      </c>
      <c r="F2324">
        <v>9606</v>
      </c>
      <c r="G2324" s="139">
        <v>2010</v>
      </c>
      <c r="H2324" s="306" t="s">
        <v>145</v>
      </c>
      <c r="I2324">
        <v>11959</v>
      </c>
    </row>
    <row r="2325" spans="1:9" ht="14.25" customHeight="1">
      <c r="A2325" s="1" t="str">
        <f t="shared" si="36"/>
        <v>UZ96062010m03</v>
      </c>
      <c r="B2325" s="1">
        <v>137677</v>
      </c>
      <c r="C2325" s="210">
        <v>10</v>
      </c>
      <c r="D2325" s="1">
        <v>11571</v>
      </c>
      <c r="E2325" t="s">
        <v>67</v>
      </c>
      <c r="F2325">
        <v>9606</v>
      </c>
      <c r="G2325" s="139">
        <v>2010</v>
      </c>
      <c r="H2325" s="306" t="s">
        <v>146</v>
      </c>
      <c r="I2325">
        <v>11571</v>
      </c>
    </row>
    <row r="2326" spans="1:9" ht="14.25" customHeight="1">
      <c r="A2326" s="1" t="str">
        <f t="shared" si="36"/>
        <v>UZ96062010m04</v>
      </c>
      <c r="B2326" s="1">
        <v>137677</v>
      </c>
      <c r="C2326" s="210">
        <v>9</v>
      </c>
      <c r="D2326" s="1">
        <v>11200</v>
      </c>
      <c r="E2326" t="s">
        <v>67</v>
      </c>
      <c r="F2326">
        <v>9606</v>
      </c>
      <c r="G2326" s="139">
        <v>2010</v>
      </c>
      <c r="H2326" s="306" t="s">
        <v>147</v>
      </c>
      <c r="I2326">
        <v>11200</v>
      </c>
    </row>
    <row r="2327" spans="1:9" ht="14.25" customHeight="1">
      <c r="A2327" s="1" t="str">
        <f t="shared" si="36"/>
        <v>UZ96062010m05</v>
      </c>
      <c r="B2327" s="1">
        <v>137677</v>
      </c>
      <c r="C2327" s="210">
        <v>8</v>
      </c>
      <c r="D2327" s="1">
        <v>11467</v>
      </c>
      <c r="E2327" t="s">
        <v>67</v>
      </c>
      <c r="F2327">
        <v>9606</v>
      </c>
      <c r="G2327" s="139">
        <v>2010</v>
      </c>
      <c r="H2327" s="306" t="s">
        <v>148</v>
      </c>
      <c r="I2327">
        <v>11467</v>
      </c>
    </row>
    <row r="2328" spans="1:9" ht="14.25" customHeight="1">
      <c r="A2328" s="1" t="str">
        <f t="shared" si="36"/>
        <v>UZ96062010m06</v>
      </c>
      <c r="B2328" s="1">
        <v>137677</v>
      </c>
      <c r="C2328" s="210">
        <v>7</v>
      </c>
      <c r="D2328" s="1">
        <v>11343</v>
      </c>
      <c r="E2328" t="s">
        <v>67</v>
      </c>
      <c r="F2328">
        <v>9606</v>
      </c>
      <c r="G2328" s="139">
        <v>2010</v>
      </c>
      <c r="H2328" s="306" t="s">
        <v>149</v>
      </c>
      <c r="I2328">
        <v>11343</v>
      </c>
    </row>
    <row r="2329" spans="1:9" ht="14.25" customHeight="1">
      <c r="A2329" s="1" t="str">
        <f t="shared" si="36"/>
        <v>UZ96062010m07</v>
      </c>
      <c r="B2329" s="1">
        <v>137677</v>
      </c>
      <c r="C2329" s="210">
        <v>6</v>
      </c>
      <c r="D2329" s="1">
        <v>11401</v>
      </c>
      <c r="E2329" t="s">
        <v>67</v>
      </c>
      <c r="F2329">
        <v>9606</v>
      </c>
      <c r="G2329" s="139">
        <v>2010</v>
      </c>
      <c r="H2329" s="306" t="s">
        <v>150</v>
      </c>
      <c r="I2329">
        <v>11401</v>
      </c>
    </row>
    <row r="2330" spans="1:9" ht="14.25" customHeight="1">
      <c r="A2330" s="1" t="str">
        <f t="shared" si="36"/>
        <v>UZ96062010m08</v>
      </c>
      <c r="B2330" s="1">
        <v>137677</v>
      </c>
      <c r="C2330" s="210">
        <v>5</v>
      </c>
      <c r="D2330" s="1">
        <v>11480</v>
      </c>
      <c r="E2330" t="s">
        <v>67</v>
      </c>
      <c r="F2330">
        <v>9606</v>
      </c>
      <c r="G2330" s="139">
        <v>2010</v>
      </c>
      <c r="H2330" s="306" t="s">
        <v>151</v>
      </c>
      <c r="I2330">
        <v>11480</v>
      </c>
    </row>
    <row r="2331" spans="1:9" ht="14.25" customHeight="1">
      <c r="A2331" s="1" t="str">
        <f t="shared" si="36"/>
        <v>UZ96062010m09</v>
      </c>
      <c r="B2331" s="1">
        <v>137677</v>
      </c>
      <c r="C2331" s="210">
        <v>4</v>
      </c>
      <c r="D2331" s="1">
        <v>11603</v>
      </c>
      <c r="E2331" t="s">
        <v>67</v>
      </c>
      <c r="F2331">
        <v>9606</v>
      </c>
      <c r="G2331" s="139">
        <v>2010</v>
      </c>
      <c r="H2331" s="306" t="s">
        <v>152</v>
      </c>
      <c r="I2331">
        <v>11603</v>
      </c>
    </row>
    <row r="2332" spans="1:9" ht="14.25" customHeight="1">
      <c r="A2332" s="1" t="str">
        <f t="shared" si="36"/>
        <v>UZ96062010m10</v>
      </c>
      <c r="B2332" s="1">
        <v>137677</v>
      </c>
      <c r="C2332" s="210">
        <v>3</v>
      </c>
      <c r="D2332" s="1">
        <v>12231</v>
      </c>
      <c r="E2332" t="s">
        <v>67</v>
      </c>
      <c r="F2332">
        <v>9606</v>
      </c>
      <c r="G2332" s="139">
        <v>2010</v>
      </c>
      <c r="H2332" s="306" t="s">
        <v>153</v>
      </c>
      <c r="I2332">
        <v>12231</v>
      </c>
    </row>
    <row r="2333" spans="1:9" ht="14.25" customHeight="1">
      <c r="A2333" s="1" t="str">
        <f t="shared" si="36"/>
        <v>UZ96062010m11</v>
      </c>
      <c r="B2333" s="1">
        <v>137677</v>
      </c>
      <c r="C2333" s="210">
        <v>2</v>
      </c>
      <c r="D2333" s="1">
        <v>10228</v>
      </c>
      <c r="E2333" t="s">
        <v>67</v>
      </c>
      <c r="F2333">
        <v>9606</v>
      </c>
      <c r="G2333" s="139">
        <v>2010</v>
      </c>
      <c r="H2333" s="306" t="s">
        <v>154</v>
      </c>
      <c r="I2333">
        <v>10228</v>
      </c>
    </row>
    <row r="2334" spans="1:9" ht="14.25" customHeight="1">
      <c r="A2334" s="1" t="str">
        <f t="shared" si="36"/>
        <v>UZ96062010m12</v>
      </c>
      <c r="B2334" s="1">
        <v>137677</v>
      </c>
      <c r="C2334" s="210">
        <v>1</v>
      </c>
      <c r="D2334" s="1">
        <v>10477</v>
      </c>
      <c r="E2334" t="s">
        <v>67</v>
      </c>
      <c r="F2334">
        <v>9606</v>
      </c>
      <c r="G2334" s="139">
        <v>2010</v>
      </c>
      <c r="H2334" s="306" t="s">
        <v>155</v>
      </c>
      <c r="I2334">
        <v>10477</v>
      </c>
    </row>
    <row r="2335" spans="1:9" ht="14.25" customHeight="1">
      <c r="A2335" s="1" t="str">
        <f t="shared" si="36"/>
        <v>VR96012010m01</v>
      </c>
      <c r="B2335" s="1">
        <v>68949.823088000005</v>
      </c>
      <c r="C2335" s="210">
        <v>12</v>
      </c>
      <c r="D2335" s="1">
        <v>5906.1229999999996</v>
      </c>
      <c r="E2335" t="s">
        <v>58</v>
      </c>
      <c r="F2335">
        <v>9601</v>
      </c>
      <c r="G2335" s="139">
        <v>2010</v>
      </c>
      <c r="H2335" s="306" t="s">
        <v>144</v>
      </c>
      <c r="I2335">
        <v>5906.1229999999996</v>
      </c>
    </row>
    <row r="2336" spans="1:9" ht="14.25" customHeight="1">
      <c r="A2336" s="1" t="str">
        <f t="shared" si="36"/>
        <v>VR96012010m02</v>
      </c>
      <c r="B2336" s="1">
        <v>68949.823088000005</v>
      </c>
      <c r="C2336" s="210">
        <v>11</v>
      </c>
      <c r="D2336" s="1">
        <v>6169.6639999999998</v>
      </c>
      <c r="E2336" t="s">
        <v>58</v>
      </c>
      <c r="F2336">
        <v>9601</v>
      </c>
      <c r="G2336" s="139">
        <v>2010</v>
      </c>
      <c r="H2336" s="306" t="s">
        <v>145</v>
      </c>
      <c r="I2336">
        <v>6169.6639999999998</v>
      </c>
    </row>
    <row r="2337" spans="1:9" ht="14.25" customHeight="1">
      <c r="A2337" s="1" t="str">
        <f t="shared" si="36"/>
        <v>VR96012010m03</v>
      </c>
      <c r="B2337" s="1">
        <v>68949.823088000005</v>
      </c>
      <c r="C2337" s="210">
        <v>10</v>
      </c>
      <c r="D2337" s="1">
        <v>6431.1720000000005</v>
      </c>
      <c r="E2337" t="s">
        <v>58</v>
      </c>
      <c r="F2337">
        <v>9601</v>
      </c>
      <c r="G2337" s="139">
        <v>2010</v>
      </c>
      <c r="H2337" s="306" t="s">
        <v>146</v>
      </c>
      <c r="I2337">
        <v>6431.1720000000005</v>
      </c>
    </row>
    <row r="2338" spans="1:9" ht="14.25" customHeight="1">
      <c r="A2338" s="1" t="str">
        <f t="shared" si="36"/>
        <v>VR96012010m04</v>
      </c>
      <c r="B2338" s="1">
        <v>68949.823088000005</v>
      </c>
      <c r="C2338" s="210">
        <v>9</v>
      </c>
      <c r="D2338" s="1">
        <v>5916.0230000000001</v>
      </c>
      <c r="E2338" t="s">
        <v>58</v>
      </c>
      <c r="F2338">
        <v>9601</v>
      </c>
      <c r="G2338" s="139">
        <v>2010</v>
      </c>
      <c r="H2338" s="306" t="s">
        <v>147</v>
      </c>
      <c r="I2338">
        <v>5916.0230000000001</v>
      </c>
    </row>
    <row r="2339" spans="1:9" ht="14.25" customHeight="1">
      <c r="A2339" s="1" t="str">
        <f t="shared" si="36"/>
        <v>VR96012010m05</v>
      </c>
      <c r="B2339" s="1">
        <v>68949.823088000005</v>
      </c>
      <c r="C2339" s="210">
        <v>8</v>
      </c>
      <c r="D2339" s="1">
        <v>5898.915</v>
      </c>
      <c r="E2339" t="s">
        <v>58</v>
      </c>
      <c r="F2339">
        <v>9601</v>
      </c>
      <c r="G2339" s="139">
        <v>2010</v>
      </c>
      <c r="H2339" s="306" t="s">
        <v>148</v>
      </c>
      <c r="I2339">
        <v>5898.915</v>
      </c>
    </row>
    <row r="2340" spans="1:9" ht="14.25" customHeight="1">
      <c r="A2340" s="1" t="str">
        <f t="shared" si="36"/>
        <v>VR96012010m06</v>
      </c>
      <c r="B2340" s="1">
        <v>68949.823088000005</v>
      </c>
      <c r="C2340" s="210">
        <v>7</v>
      </c>
      <c r="D2340" s="1">
        <v>5281.5259999999998</v>
      </c>
      <c r="E2340" t="s">
        <v>58</v>
      </c>
      <c r="F2340">
        <v>9601</v>
      </c>
      <c r="G2340" s="139">
        <v>2010</v>
      </c>
      <c r="H2340" s="306" t="s">
        <v>149</v>
      </c>
      <c r="I2340">
        <v>5281.5259999999998</v>
      </c>
    </row>
    <row r="2341" spans="1:9" ht="14.25" customHeight="1">
      <c r="A2341" s="1" t="str">
        <f t="shared" si="36"/>
        <v>VR96012010m07</v>
      </c>
      <c r="B2341" s="1">
        <v>68949.823088000005</v>
      </c>
      <c r="C2341" s="210">
        <v>6</v>
      </c>
      <c r="D2341" s="1">
        <v>5051.2543560000004</v>
      </c>
      <c r="E2341" t="s">
        <v>58</v>
      </c>
      <c r="F2341">
        <v>9601</v>
      </c>
      <c r="G2341" s="139">
        <v>2010</v>
      </c>
      <c r="H2341" s="306" t="s">
        <v>150</v>
      </c>
      <c r="I2341">
        <v>5051.2543560000004</v>
      </c>
    </row>
    <row r="2342" spans="1:9" ht="14.25" customHeight="1">
      <c r="A2342" s="1" t="str">
        <f t="shared" si="36"/>
        <v>VR96012010m08</v>
      </c>
      <c r="B2342" s="1">
        <v>68949.823088000005</v>
      </c>
      <c r="C2342" s="210">
        <v>5</v>
      </c>
      <c r="D2342" s="1">
        <v>5604.204444</v>
      </c>
      <c r="E2342" t="s">
        <v>58</v>
      </c>
      <c r="F2342">
        <v>9601</v>
      </c>
      <c r="G2342" s="139">
        <v>2010</v>
      </c>
      <c r="H2342" s="306" t="s">
        <v>151</v>
      </c>
      <c r="I2342">
        <v>5604.204444</v>
      </c>
    </row>
    <row r="2343" spans="1:9" ht="14.25" customHeight="1">
      <c r="A2343" s="1" t="str">
        <f t="shared" si="36"/>
        <v>VR96012010m09</v>
      </c>
      <c r="B2343" s="1">
        <v>68949.823088000005</v>
      </c>
      <c r="C2343" s="210">
        <v>4</v>
      </c>
      <c r="D2343" s="1">
        <v>5525.1954880000003</v>
      </c>
      <c r="E2343" t="s">
        <v>58</v>
      </c>
      <c r="F2343">
        <v>9601</v>
      </c>
      <c r="G2343" s="139">
        <v>2010</v>
      </c>
      <c r="H2343" s="306" t="s">
        <v>152</v>
      </c>
      <c r="I2343">
        <v>5525.1954880000003</v>
      </c>
    </row>
    <row r="2344" spans="1:9" ht="14.25" customHeight="1">
      <c r="A2344" s="1" t="str">
        <f t="shared" si="36"/>
        <v>VR96012010m10</v>
      </c>
      <c r="B2344" s="1">
        <v>68949.823088000005</v>
      </c>
      <c r="C2344" s="210">
        <v>3</v>
      </c>
      <c r="D2344" s="1">
        <v>6448.9930999999997</v>
      </c>
      <c r="E2344" t="s">
        <v>58</v>
      </c>
      <c r="F2344">
        <v>9601</v>
      </c>
      <c r="G2344" s="139">
        <v>2010</v>
      </c>
      <c r="H2344" s="306" t="s">
        <v>153</v>
      </c>
      <c r="I2344">
        <v>6448.9930999999997</v>
      </c>
    </row>
    <row r="2345" spans="1:9" ht="14.25" customHeight="1">
      <c r="A2345" s="1" t="str">
        <f t="shared" si="36"/>
        <v>VR96012010m11</v>
      </c>
      <c r="B2345" s="1">
        <v>68949.823088000005</v>
      </c>
      <c r="C2345" s="210">
        <v>2</v>
      </c>
      <c r="D2345" s="1">
        <v>5131.6882000000005</v>
      </c>
      <c r="E2345" t="s">
        <v>58</v>
      </c>
      <c r="F2345">
        <v>9601</v>
      </c>
      <c r="G2345" s="139">
        <v>2010</v>
      </c>
      <c r="H2345" s="306" t="s">
        <v>154</v>
      </c>
      <c r="I2345">
        <v>5131.6882000000005</v>
      </c>
    </row>
    <row r="2346" spans="1:9" ht="14.25" customHeight="1">
      <c r="A2346" s="1" t="str">
        <f t="shared" si="36"/>
        <v>VR96012010m12</v>
      </c>
      <c r="B2346" s="1">
        <v>68949.823088000005</v>
      </c>
      <c r="C2346" s="210">
        <v>1</v>
      </c>
      <c r="D2346" s="1">
        <v>5585.0645000000004</v>
      </c>
      <c r="E2346" t="s">
        <v>58</v>
      </c>
      <c r="F2346">
        <v>9601</v>
      </c>
      <c r="G2346" s="139">
        <v>2010</v>
      </c>
      <c r="H2346" s="306" t="s">
        <v>155</v>
      </c>
      <c r="I2346">
        <v>5585.0645000000004</v>
      </c>
    </row>
    <row r="2347" spans="1:9" ht="14.25" customHeight="1">
      <c r="A2347" s="1" t="str">
        <f t="shared" si="36"/>
        <v>VR96022010m01</v>
      </c>
      <c r="B2347" s="1">
        <v>3958.9053202239988</v>
      </c>
      <c r="C2347" s="210">
        <v>12</v>
      </c>
      <c r="D2347" s="1">
        <v>334.44937600000003</v>
      </c>
      <c r="E2347" t="s">
        <v>58</v>
      </c>
      <c r="F2347">
        <v>9602</v>
      </c>
      <c r="G2347" s="139">
        <v>2010</v>
      </c>
      <c r="H2347" s="306" t="s">
        <v>144</v>
      </c>
      <c r="I2347">
        <v>334.44937600000003</v>
      </c>
    </row>
    <row r="2348" spans="1:9" ht="14.25" customHeight="1">
      <c r="A2348" s="1" t="str">
        <f t="shared" si="36"/>
        <v>VR96022010m02</v>
      </c>
      <c r="B2348" s="1">
        <v>3958.9053202239988</v>
      </c>
      <c r="C2348" s="210">
        <v>11</v>
      </c>
      <c r="D2348" s="1">
        <v>344.82240999999999</v>
      </c>
      <c r="E2348" t="s">
        <v>58</v>
      </c>
      <c r="F2348">
        <v>9602</v>
      </c>
      <c r="G2348" s="139">
        <v>2010</v>
      </c>
      <c r="H2348" s="306" t="s">
        <v>145</v>
      </c>
      <c r="I2348">
        <v>344.82240999999999</v>
      </c>
    </row>
    <row r="2349" spans="1:9" ht="14.25" customHeight="1">
      <c r="A2349" s="1" t="str">
        <f t="shared" si="36"/>
        <v>VR96022010m03</v>
      </c>
      <c r="B2349" s="1">
        <v>3958.9053202239988</v>
      </c>
      <c r="C2349" s="210">
        <v>10</v>
      </c>
      <c r="D2349" s="1">
        <v>361.081681</v>
      </c>
      <c r="E2349" t="s">
        <v>58</v>
      </c>
      <c r="F2349">
        <v>9602</v>
      </c>
      <c r="G2349" s="139">
        <v>2010</v>
      </c>
      <c r="H2349" s="306" t="s">
        <v>146</v>
      </c>
      <c r="I2349">
        <v>361.081681</v>
      </c>
    </row>
    <row r="2350" spans="1:9" ht="14.25" customHeight="1">
      <c r="A2350" s="1" t="str">
        <f t="shared" si="36"/>
        <v>VR96022010m04</v>
      </c>
      <c r="B2350" s="1">
        <v>3958.9053202239988</v>
      </c>
      <c r="C2350" s="210">
        <v>9</v>
      </c>
      <c r="D2350" s="1">
        <v>316.50947499999995</v>
      </c>
      <c r="E2350" t="s">
        <v>58</v>
      </c>
      <c r="F2350">
        <v>9602</v>
      </c>
      <c r="G2350" s="139">
        <v>2010</v>
      </c>
      <c r="H2350" s="306" t="s">
        <v>147</v>
      </c>
      <c r="I2350">
        <v>316.50947499999995</v>
      </c>
    </row>
    <row r="2351" spans="1:9" ht="14.25" customHeight="1">
      <c r="A2351" s="1" t="str">
        <f t="shared" si="36"/>
        <v>VR96022010m05</v>
      </c>
      <c r="B2351" s="1">
        <v>3958.9053202239988</v>
      </c>
      <c r="C2351" s="210">
        <v>8</v>
      </c>
      <c r="D2351" s="1">
        <v>339.71354199999996</v>
      </c>
      <c r="E2351" t="s">
        <v>58</v>
      </c>
      <c r="F2351">
        <v>9602</v>
      </c>
      <c r="G2351" s="139">
        <v>2010</v>
      </c>
      <c r="H2351" s="306" t="s">
        <v>148</v>
      </c>
      <c r="I2351">
        <v>339.71354199999996</v>
      </c>
    </row>
    <row r="2352" spans="1:9" ht="14.25" customHeight="1">
      <c r="A2352" s="1" t="str">
        <f t="shared" si="36"/>
        <v>VR96022010m06</v>
      </c>
      <c r="B2352" s="1">
        <v>3958.9053202239988</v>
      </c>
      <c r="C2352" s="210">
        <v>7</v>
      </c>
      <c r="D2352" s="1">
        <v>333.27019299999995</v>
      </c>
      <c r="E2352" t="s">
        <v>58</v>
      </c>
      <c r="F2352">
        <v>9602</v>
      </c>
      <c r="G2352" s="139">
        <v>2010</v>
      </c>
      <c r="H2352" s="306" t="s">
        <v>149</v>
      </c>
      <c r="I2352">
        <v>333.27019299999995</v>
      </c>
    </row>
    <row r="2353" spans="1:9" ht="14.25" customHeight="1">
      <c r="A2353" s="1" t="str">
        <f t="shared" si="36"/>
        <v>VR96022010m07</v>
      </c>
      <c r="B2353" s="1">
        <v>3958.9053202239988</v>
      </c>
      <c r="C2353" s="210">
        <v>6</v>
      </c>
      <c r="D2353" s="1">
        <v>315.83830408799997</v>
      </c>
      <c r="E2353" t="s">
        <v>58</v>
      </c>
      <c r="F2353">
        <v>9602</v>
      </c>
      <c r="G2353" s="139">
        <v>2010</v>
      </c>
      <c r="H2353" s="306" t="s">
        <v>150</v>
      </c>
      <c r="I2353">
        <v>315.83830408799997</v>
      </c>
    </row>
    <row r="2354" spans="1:9" ht="14.25" customHeight="1">
      <c r="A2354" s="1" t="str">
        <f t="shared" si="36"/>
        <v>VR96022010m08</v>
      </c>
      <c r="B2354" s="1">
        <v>3958.9053202239988</v>
      </c>
      <c r="C2354" s="210">
        <v>5</v>
      </c>
      <c r="D2354" s="1">
        <v>303.50884066399999</v>
      </c>
      <c r="E2354" t="s">
        <v>58</v>
      </c>
      <c r="F2354">
        <v>9602</v>
      </c>
      <c r="G2354" s="139">
        <v>2010</v>
      </c>
      <c r="H2354" s="306" t="s">
        <v>151</v>
      </c>
      <c r="I2354">
        <v>303.50884066399999</v>
      </c>
    </row>
    <row r="2355" spans="1:9" ht="14.25" customHeight="1">
      <c r="A2355" s="1" t="str">
        <f t="shared" si="36"/>
        <v>VR96022010m09</v>
      </c>
      <c r="B2355" s="1">
        <v>3958.9053202239988</v>
      </c>
      <c r="C2355" s="210">
        <v>4</v>
      </c>
      <c r="D2355" s="1">
        <v>304.77396207200002</v>
      </c>
      <c r="E2355" t="s">
        <v>58</v>
      </c>
      <c r="F2355">
        <v>9602</v>
      </c>
      <c r="G2355" s="139">
        <v>2010</v>
      </c>
      <c r="H2355" s="306" t="s">
        <v>152</v>
      </c>
      <c r="I2355">
        <v>304.77396207200002</v>
      </c>
    </row>
    <row r="2356" spans="1:9" ht="14.25" customHeight="1">
      <c r="A2356" s="1" t="str">
        <f t="shared" si="36"/>
        <v>VR96022010m10</v>
      </c>
      <c r="B2356" s="1">
        <v>3958.9053202239988</v>
      </c>
      <c r="C2356" s="210">
        <v>3</v>
      </c>
      <c r="D2356" s="1">
        <v>397.59954669999996</v>
      </c>
      <c r="E2356" t="s">
        <v>58</v>
      </c>
      <c r="F2356">
        <v>9602</v>
      </c>
      <c r="G2356" s="139">
        <v>2010</v>
      </c>
      <c r="H2356" s="306" t="s">
        <v>153</v>
      </c>
      <c r="I2356">
        <v>397.59954669999996</v>
      </c>
    </row>
    <row r="2357" spans="1:9" ht="14.25" customHeight="1">
      <c r="A2357" s="1" t="str">
        <f t="shared" si="36"/>
        <v>VR96022010m11</v>
      </c>
      <c r="B2357" s="1">
        <v>3958.9053202239988</v>
      </c>
      <c r="C2357" s="210">
        <v>2</v>
      </c>
      <c r="D2357" s="1">
        <v>296.40708325000003</v>
      </c>
      <c r="E2357" t="s">
        <v>58</v>
      </c>
      <c r="F2357">
        <v>9602</v>
      </c>
      <c r="G2357" s="139">
        <v>2010</v>
      </c>
      <c r="H2357" s="306" t="s">
        <v>154</v>
      </c>
      <c r="I2357">
        <v>296.40708325000003</v>
      </c>
    </row>
    <row r="2358" spans="1:9" ht="14.25" customHeight="1">
      <c r="A2358" s="1" t="str">
        <f t="shared" si="36"/>
        <v>VR96022010m12</v>
      </c>
      <c r="B2358" s="1">
        <v>3958.9053202239988</v>
      </c>
      <c r="C2358" s="210">
        <v>1</v>
      </c>
      <c r="D2358" s="1">
        <v>310.93090644999995</v>
      </c>
      <c r="E2358" t="s">
        <v>58</v>
      </c>
      <c r="F2358">
        <v>9602</v>
      </c>
      <c r="G2358" s="139">
        <v>2010</v>
      </c>
      <c r="H2358" s="306" t="s">
        <v>155</v>
      </c>
      <c r="I2358">
        <v>310.93090644999995</v>
      </c>
    </row>
    <row r="2359" spans="1:9" ht="14.25" customHeight="1">
      <c r="A2359" s="1" t="str">
        <f t="shared" si="36"/>
        <v>VR96032010m01</v>
      </c>
      <c r="B2359" s="1">
        <v>35794.700000000004</v>
      </c>
      <c r="C2359" s="210">
        <v>12</v>
      </c>
      <c r="D2359" s="1">
        <v>3074.3</v>
      </c>
      <c r="E2359" t="s">
        <v>58</v>
      </c>
      <c r="F2359">
        <v>9603</v>
      </c>
      <c r="G2359" s="139">
        <v>2010</v>
      </c>
      <c r="H2359" s="306" t="s">
        <v>144</v>
      </c>
      <c r="I2359">
        <v>3074.3</v>
      </c>
    </row>
    <row r="2360" spans="1:9" ht="14.25" customHeight="1">
      <c r="A2360" s="1" t="str">
        <f t="shared" si="36"/>
        <v>VR96032010m02</v>
      </c>
      <c r="B2360" s="1">
        <v>35794.700000000004</v>
      </c>
      <c r="C2360" s="210">
        <v>11</v>
      </c>
      <c r="D2360" s="1">
        <v>3272.1</v>
      </c>
      <c r="E2360" t="s">
        <v>58</v>
      </c>
      <c r="F2360">
        <v>9603</v>
      </c>
      <c r="G2360" s="139">
        <v>2010</v>
      </c>
      <c r="H2360" s="306" t="s">
        <v>145</v>
      </c>
      <c r="I2360">
        <v>3272.1</v>
      </c>
    </row>
    <row r="2361" spans="1:9" ht="14.25" customHeight="1">
      <c r="A2361" s="1" t="str">
        <f t="shared" si="36"/>
        <v>VR96032010m03</v>
      </c>
      <c r="B2361" s="1">
        <v>35794.700000000004</v>
      </c>
      <c r="C2361" s="210">
        <v>10</v>
      </c>
      <c r="D2361" s="1">
        <v>3093</v>
      </c>
      <c r="E2361" t="s">
        <v>58</v>
      </c>
      <c r="F2361">
        <v>9603</v>
      </c>
      <c r="G2361" s="139">
        <v>2010</v>
      </c>
      <c r="H2361" s="306" t="s">
        <v>146</v>
      </c>
      <c r="I2361">
        <v>3093</v>
      </c>
    </row>
    <row r="2362" spans="1:9" ht="14.25" customHeight="1">
      <c r="A2362" s="1" t="str">
        <f t="shared" si="36"/>
        <v>VR96032010m04</v>
      </c>
      <c r="B2362" s="1">
        <v>35794.700000000004</v>
      </c>
      <c r="C2362" s="210">
        <v>9</v>
      </c>
      <c r="D2362" s="1">
        <v>2989.1</v>
      </c>
      <c r="E2362" t="s">
        <v>58</v>
      </c>
      <c r="F2362">
        <v>9603</v>
      </c>
      <c r="G2362" s="139">
        <v>2010</v>
      </c>
      <c r="H2362" s="306" t="s">
        <v>147</v>
      </c>
      <c r="I2362">
        <v>2989.1</v>
      </c>
    </row>
    <row r="2363" spans="1:9" ht="14.25" customHeight="1">
      <c r="A2363" s="1" t="str">
        <f t="shared" si="36"/>
        <v>VR96032010m05</v>
      </c>
      <c r="B2363" s="1">
        <v>35794.700000000004</v>
      </c>
      <c r="C2363" s="210">
        <v>8</v>
      </c>
      <c r="D2363" s="1">
        <v>3228.2</v>
      </c>
      <c r="E2363" t="s">
        <v>58</v>
      </c>
      <c r="F2363">
        <v>9603</v>
      </c>
      <c r="G2363" s="139">
        <v>2010</v>
      </c>
      <c r="H2363" s="306" t="s">
        <v>148</v>
      </c>
      <c r="I2363">
        <v>3228.2</v>
      </c>
    </row>
    <row r="2364" spans="1:9" ht="14.25" customHeight="1">
      <c r="A2364" s="1" t="str">
        <f t="shared" si="36"/>
        <v>VR96032010m06</v>
      </c>
      <c r="B2364" s="1">
        <v>35794.700000000004</v>
      </c>
      <c r="C2364" s="210">
        <v>7</v>
      </c>
      <c r="D2364" s="1">
        <v>3014</v>
      </c>
      <c r="E2364" t="s">
        <v>58</v>
      </c>
      <c r="F2364">
        <v>9603</v>
      </c>
      <c r="G2364" s="139">
        <v>2010</v>
      </c>
      <c r="H2364" s="306" t="s">
        <v>149</v>
      </c>
      <c r="I2364">
        <v>3014</v>
      </c>
    </row>
    <row r="2365" spans="1:9" ht="14.25" customHeight="1">
      <c r="A2365" s="1" t="str">
        <f t="shared" si="36"/>
        <v>VR96032010m07</v>
      </c>
      <c r="B2365" s="1">
        <v>35794.700000000004</v>
      </c>
      <c r="C2365" s="210">
        <v>6</v>
      </c>
      <c r="D2365" s="1">
        <v>3045.1</v>
      </c>
      <c r="E2365" t="s">
        <v>58</v>
      </c>
      <c r="F2365">
        <v>9603</v>
      </c>
      <c r="G2365" s="139">
        <v>2010</v>
      </c>
      <c r="H2365" s="306" t="s">
        <v>150</v>
      </c>
      <c r="I2365">
        <v>3045.1</v>
      </c>
    </row>
    <row r="2366" spans="1:9" ht="14.25" customHeight="1">
      <c r="A2366" s="1" t="str">
        <f t="shared" si="36"/>
        <v>VR96032010m08</v>
      </c>
      <c r="B2366" s="1">
        <v>35794.700000000004</v>
      </c>
      <c r="C2366" s="210">
        <v>5</v>
      </c>
      <c r="D2366" s="1">
        <v>3119.9</v>
      </c>
      <c r="E2366" t="s">
        <v>58</v>
      </c>
      <c r="F2366">
        <v>9603</v>
      </c>
      <c r="G2366" s="139">
        <v>2010</v>
      </c>
      <c r="H2366" s="306" t="s">
        <v>151</v>
      </c>
      <c r="I2366">
        <v>3119.9</v>
      </c>
    </row>
    <row r="2367" spans="1:9" ht="14.25" customHeight="1">
      <c r="A2367" s="1" t="str">
        <f t="shared" si="36"/>
        <v>VR96032010m09</v>
      </c>
      <c r="B2367" s="1">
        <v>35794.700000000004</v>
      </c>
      <c r="C2367" s="210">
        <v>4</v>
      </c>
      <c r="D2367" s="1">
        <v>3076.5</v>
      </c>
      <c r="E2367" t="s">
        <v>58</v>
      </c>
      <c r="F2367">
        <v>9603</v>
      </c>
      <c r="G2367" s="139">
        <v>2010</v>
      </c>
      <c r="H2367" s="306" t="s">
        <v>152</v>
      </c>
      <c r="I2367">
        <v>3076.5</v>
      </c>
    </row>
    <row r="2368" spans="1:9" ht="14.25" customHeight="1">
      <c r="A2368" s="1" t="str">
        <f t="shared" si="36"/>
        <v>VR96032010m10</v>
      </c>
      <c r="B2368" s="1">
        <v>35794.700000000004</v>
      </c>
      <c r="C2368" s="210">
        <v>3</v>
      </c>
      <c r="D2368" s="1">
        <v>2751.2</v>
      </c>
      <c r="E2368" t="s">
        <v>58</v>
      </c>
      <c r="F2368">
        <v>9603</v>
      </c>
      <c r="G2368" s="139">
        <v>2010</v>
      </c>
      <c r="H2368" s="306" t="s">
        <v>153</v>
      </c>
      <c r="I2368">
        <v>2751.2</v>
      </c>
    </row>
    <row r="2369" spans="1:9" ht="14.25" customHeight="1">
      <c r="A2369" s="1" t="str">
        <f t="shared" si="36"/>
        <v>VR96032010m11</v>
      </c>
      <c r="B2369" s="1">
        <v>35794.700000000004</v>
      </c>
      <c r="C2369" s="210">
        <v>2</v>
      </c>
      <c r="D2369" s="1">
        <v>2502.5</v>
      </c>
      <c r="E2369" t="s">
        <v>58</v>
      </c>
      <c r="F2369">
        <v>9603</v>
      </c>
      <c r="G2369" s="139">
        <v>2010</v>
      </c>
      <c r="H2369" s="306" t="s">
        <v>154</v>
      </c>
      <c r="I2369">
        <v>2502.5</v>
      </c>
    </row>
    <row r="2370" spans="1:9" ht="14.25" customHeight="1">
      <c r="A2370" s="1" t="str">
        <f t="shared" si="36"/>
        <v>VR96032010m12</v>
      </c>
      <c r="B2370" s="1">
        <v>35794.700000000004</v>
      </c>
      <c r="C2370" s="210">
        <v>1</v>
      </c>
      <c r="D2370" s="1">
        <v>2628.8</v>
      </c>
      <c r="E2370" t="s">
        <v>58</v>
      </c>
      <c r="F2370">
        <v>9603</v>
      </c>
      <c r="G2370" s="139">
        <v>2010</v>
      </c>
      <c r="H2370" s="306" t="s">
        <v>155</v>
      </c>
      <c r="I2370">
        <v>2628.8</v>
      </c>
    </row>
    <row r="2371" spans="1:9" ht="14.25" customHeight="1">
      <c r="A2371" s="1" t="str">
        <f t="shared" si="36"/>
        <v>VR96042010m01</v>
      </c>
      <c r="B2371" s="1">
        <v>9749.6</v>
      </c>
      <c r="C2371" s="210">
        <v>12</v>
      </c>
      <c r="D2371" s="1">
        <v>807.6</v>
      </c>
      <c r="E2371" t="s">
        <v>58</v>
      </c>
      <c r="F2371">
        <v>9604</v>
      </c>
      <c r="G2371" s="139">
        <v>2010</v>
      </c>
      <c r="H2371" s="306" t="s">
        <v>144</v>
      </c>
      <c r="I2371">
        <v>807.6</v>
      </c>
    </row>
    <row r="2372" spans="1:9" ht="14.25" customHeight="1">
      <c r="A2372" s="1" t="str">
        <f t="shared" si="36"/>
        <v>VR96042010m02</v>
      </c>
      <c r="B2372" s="1">
        <v>9749.6</v>
      </c>
      <c r="C2372" s="210">
        <v>11</v>
      </c>
      <c r="D2372" s="1">
        <v>889.1</v>
      </c>
      <c r="E2372" t="s">
        <v>58</v>
      </c>
      <c r="F2372">
        <v>9604</v>
      </c>
      <c r="G2372" s="139">
        <v>2010</v>
      </c>
      <c r="H2372" s="306" t="s">
        <v>145</v>
      </c>
      <c r="I2372">
        <v>889.1</v>
      </c>
    </row>
    <row r="2373" spans="1:9" ht="14.25" customHeight="1">
      <c r="A2373" s="1" t="str">
        <f t="shared" si="36"/>
        <v>VR96042010m03</v>
      </c>
      <c r="B2373" s="1">
        <v>9749.6</v>
      </c>
      <c r="C2373" s="210">
        <v>10</v>
      </c>
      <c r="D2373" s="1">
        <v>846.6</v>
      </c>
      <c r="E2373" t="s">
        <v>58</v>
      </c>
      <c r="F2373">
        <v>9604</v>
      </c>
      <c r="G2373" s="139">
        <v>2010</v>
      </c>
      <c r="H2373" s="306" t="s">
        <v>146</v>
      </c>
      <c r="I2373">
        <v>846.6</v>
      </c>
    </row>
    <row r="2374" spans="1:9" ht="14.25" customHeight="1">
      <c r="A2374" s="1" t="str">
        <f t="shared" si="36"/>
        <v>VR96042010m04</v>
      </c>
      <c r="B2374" s="1">
        <v>9749.6</v>
      </c>
      <c r="C2374" s="210">
        <v>9</v>
      </c>
      <c r="D2374" s="1">
        <v>810</v>
      </c>
      <c r="E2374" t="s">
        <v>58</v>
      </c>
      <c r="F2374">
        <v>9604</v>
      </c>
      <c r="G2374" s="139">
        <v>2010</v>
      </c>
      <c r="H2374" s="306" t="s">
        <v>147</v>
      </c>
      <c r="I2374">
        <v>810</v>
      </c>
    </row>
    <row r="2375" spans="1:9" ht="14.25" customHeight="1">
      <c r="A2375" s="1" t="str">
        <f t="shared" si="36"/>
        <v>VR96042010m05</v>
      </c>
      <c r="B2375" s="1">
        <v>9749.6</v>
      </c>
      <c r="C2375" s="210">
        <v>8</v>
      </c>
      <c r="D2375" s="1">
        <v>891</v>
      </c>
      <c r="E2375" t="s">
        <v>58</v>
      </c>
      <c r="F2375">
        <v>9604</v>
      </c>
      <c r="G2375" s="139">
        <v>2010</v>
      </c>
      <c r="H2375" s="306" t="s">
        <v>148</v>
      </c>
      <c r="I2375">
        <v>891</v>
      </c>
    </row>
    <row r="2376" spans="1:9" ht="14.25" customHeight="1">
      <c r="A2376" s="1" t="str">
        <f t="shared" ref="A2376:A2439" si="37">TRIM(E2376&amp;F2376&amp;G2376&amp;H2376)</f>
        <v>VR96042010m06</v>
      </c>
      <c r="B2376" s="1">
        <v>9749.6</v>
      </c>
      <c r="C2376" s="210">
        <v>7</v>
      </c>
      <c r="D2376" s="1">
        <v>830.1</v>
      </c>
      <c r="E2376" t="s">
        <v>58</v>
      </c>
      <c r="F2376">
        <v>9604</v>
      </c>
      <c r="G2376" s="139">
        <v>2010</v>
      </c>
      <c r="H2376" s="306" t="s">
        <v>149</v>
      </c>
      <c r="I2376">
        <v>830.1</v>
      </c>
    </row>
    <row r="2377" spans="1:9" ht="14.25" customHeight="1">
      <c r="A2377" s="1" t="str">
        <f t="shared" si="37"/>
        <v>VR96042010m07</v>
      </c>
      <c r="B2377" s="1">
        <v>9749.6</v>
      </c>
      <c r="C2377" s="210">
        <v>6</v>
      </c>
      <c r="D2377" s="1">
        <v>843.2</v>
      </c>
      <c r="E2377" t="s">
        <v>58</v>
      </c>
      <c r="F2377">
        <v>9604</v>
      </c>
      <c r="G2377" s="139">
        <v>2010</v>
      </c>
      <c r="H2377" s="306" t="s">
        <v>150</v>
      </c>
      <c r="I2377">
        <v>843.2</v>
      </c>
    </row>
    <row r="2378" spans="1:9" ht="14.25" customHeight="1">
      <c r="A2378" s="1" t="str">
        <f t="shared" si="37"/>
        <v>VR96042010m08</v>
      </c>
      <c r="B2378" s="1">
        <v>9749.6</v>
      </c>
      <c r="C2378" s="210">
        <v>5</v>
      </c>
      <c r="D2378" s="1">
        <v>869.6</v>
      </c>
      <c r="E2378" t="s">
        <v>58</v>
      </c>
      <c r="F2378">
        <v>9604</v>
      </c>
      <c r="G2378" s="139">
        <v>2010</v>
      </c>
      <c r="H2378" s="306" t="s">
        <v>151</v>
      </c>
      <c r="I2378">
        <v>869.6</v>
      </c>
    </row>
    <row r="2379" spans="1:9" ht="14.25" customHeight="1">
      <c r="A2379" s="1" t="str">
        <f t="shared" si="37"/>
        <v>VR96042010m09</v>
      </c>
      <c r="B2379" s="1">
        <v>9749.6</v>
      </c>
      <c r="C2379" s="210">
        <v>4</v>
      </c>
      <c r="D2379" s="1">
        <v>823.4</v>
      </c>
      <c r="E2379" t="s">
        <v>58</v>
      </c>
      <c r="F2379">
        <v>9604</v>
      </c>
      <c r="G2379" s="139">
        <v>2010</v>
      </c>
      <c r="H2379" s="306" t="s">
        <v>152</v>
      </c>
      <c r="I2379">
        <v>823.4</v>
      </c>
    </row>
    <row r="2380" spans="1:9" ht="14.25" customHeight="1">
      <c r="A2380" s="1" t="str">
        <f t="shared" si="37"/>
        <v>VR96042010m10</v>
      </c>
      <c r="B2380" s="1">
        <v>9749.6</v>
      </c>
      <c r="C2380" s="210">
        <v>3</v>
      </c>
      <c r="D2380" s="1">
        <v>728.5</v>
      </c>
      <c r="E2380" t="s">
        <v>58</v>
      </c>
      <c r="F2380">
        <v>9604</v>
      </c>
      <c r="G2380" s="139">
        <v>2010</v>
      </c>
      <c r="H2380" s="306" t="s">
        <v>153</v>
      </c>
      <c r="I2380">
        <v>728.5</v>
      </c>
    </row>
    <row r="2381" spans="1:9" ht="14.25" customHeight="1">
      <c r="A2381" s="1" t="str">
        <f t="shared" si="37"/>
        <v>VR96042010m11</v>
      </c>
      <c r="B2381" s="1">
        <v>9749.6</v>
      </c>
      <c r="C2381" s="210">
        <v>2</v>
      </c>
      <c r="D2381" s="1">
        <v>690.5</v>
      </c>
      <c r="E2381" t="s">
        <v>58</v>
      </c>
      <c r="F2381">
        <v>9604</v>
      </c>
      <c r="G2381" s="139">
        <v>2010</v>
      </c>
      <c r="H2381" s="306" t="s">
        <v>154</v>
      </c>
      <c r="I2381">
        <v>690.5</v>
      </c>
    </row>
    <row r="2382" spans="1:9" ht="14.25" customHeight="1">
      <c r="A2382" s="1" t="str">
        <f t="shared" si="37"/>
        <v>VR96042010m12</v>
      </c>
      <c r="B2382" s="1">
        <v>9749.6</v>
      </c>
      <c r="C2382" s="210">
        <v>1</v>
      </c>
      <c r="D2382" s="1">
        <v>720</v>
      </c>
      <c r="E2382" t="s">
        <v>58</v>
      </c>
      <c r="F2382">
        <v>9604</v>
      </c>
      <c r="G2382" s="139">
        <v>2010</v>
      </c>
      <c r="H2382" s="306" t="s">
        <v>155</v>
      </c>
      <c r="I2382">
        <v>720</v>
      </c>
    </row>
    <row r="2383" spans="1:9" ht="14.25" customHeight="1">
      <c r="A2383" s="1" t="str">
        <f t="shared" si="37"/>
        <v>VR96052010m01</v>
      </c>
      <c r="B2383" s="1">
        <v>12545.4</v>
      </c>
      <c r="C2383" s="210">
        <v>12</v>
      </c>
      <c r="D2383" s="1">
        <v>1093.7</v>
      </c>
      <c r="E2383" t="s">
        <v>58</v>
      </c>
      <c r="F2383">
        <v>9605</v>
      </c>
      <c r="G2383" s="139">
        <v>2010</v>
      </c>
      <c r="H2383" s="306" t="s">
        <v>144</v>
      </c>
      <c r="I2383">
        <v>1093.7</v>
      </c>
    </row>
    <row r="2384" spans="1:9" ht="14.25" customHeight="1">
      <c r="A2384" s="1" t="str">
        <f t="shared" si="37"/>
        <v>VR96052010m02</v>
      </c>
      <c r="B2384" s="1">
        <v>12545.4</v>
      </c>
      <c r="C2384" s="210">
        <v>11</v>
      </c>
      <c r="D2384" s="1">
        <v>1208</v>
      </c>
      <c r="E2384" t="s">
        <v>58</v>
      </c>
      <c r="F2384">
        <v>9605</v>
      </c>
      <c r="G2384" s="139">
        <v>2010</v>
      </c>
      <c r="H2384" s="306" t="s">
        <v>145</v>
      </c>
      <c r="I2384">
        <v>1208</v>
      </c>
    </row>
    <row r="2385" spans="1:9" ht="14.25" customHeight="1">
      <c r="A2385" s="1" t="str">
        <f t="shared" si="37"/>
        <v>VR96052010m03</v>
      </c>
      <c r="B2385" s="1">
        <v>12545.4</v>
      </c>
      <c r="C2385" s="210">
        <v>10</v>
      </c>
      <c r="D2385" s="1">
        <v>1103.9000000000001</v>
      </c>
      <c r="E2385" t="s">
        <v>58</v>
      </c>
      <c r="F2385">
        <v>9605</v>
      </c>
      <c r="G2385" s="139">
        <v>2010</v>
      </c>
      <c r="H2385" s="306" t="s">
        <v>146</v>
      </c>
      <c r="I2385">
        <v>1103.9000000000001</v>
      </c>
    </row>
    <row r="2386" spans="1:9" ht="14.25" customHeight="1">
      <c r="A2386" s="1" t="str">
        <f t="shared" si="37"/>
        <v>VR96052010m04</v>
      </c>
      <c r="B2386" s="1">
        <v>12545.4</v>
      </c>
      <c r="C2386" s="210">
        <v>9</v>
      </c>
      <c r="D2386" s="1">
        <v>1050.4000000000001</v>
      </c>
      <c r="E2386" t="s">
        <v>58</v>
      </c>
      <c r="F2386">
        <v>9605</v>
      </c>
      <c r="G2386" s="139">
        <v>2010</v>
      </c>
      <c r="H2386" s="306" t="s">
        <v>147</v>
      </c>
      <c r="I2386">
        <v>1050.4000000000001</v>
      </c>
    </row>
    <row r="2387" spans="1:9" ht="14.25" customHeight="1">
      <c r="A2387" s="1" t="str">
        <f t="shared" si="37"/>
        <v>VR96052010m05</v>
      </c>
      <c r="B2387" s="1">
        <v>12545.4</v>
      </c>
      <c r="C2387" s="210">
        <v>8</v>
      </c>
      <c r="D2387" s="1">
        <v>1324.1</v>
      </c>
      <c r="E2387" t="s">
        <v>58</v>
      </c>
      <c r="F2387">
        <v>9605</v>
      </c>
      <c r="G2387" s="139">
        <v>2010</v>
      </c>
      <c r="H2387" s="306" t="s">
        <v>148</v>
      </c>
      <c r="I2387">
        <v>1324.1</v>
      </c>
    </row>
    <row r="2388" spans="1:9" ht="14.25" customHeight="1">
      <c r="A2388" s="1" t="str">
        <f t="shared" si="37"/>
        <v>VR96052010m06</v>
      </c>
      <c r="B2388" s="1">
        <v>12545.4</v>
      </c>
      <c r="C2388" s="210">
        <v>7</v>
      </c>
      <c r="D2388" s="1">
        <v>1152.4000000000001</v>
      </c>
      <c r="E2388" t="s">
        <v>58</v>
      </c>
      <c r="F2388">
        <v>9605</v>
      </c>
      <c r="G2388" s="139">
        <v>2010</v>
      </c>
      <c r="H2388" s="306" t="s">
        <v>149</v>
      </c>
      <c r="I2388">
        <v>1152.4000000000001</v>
      </c>
    </row>
    <row r="2389" spans="1:9" ht="14.25" customHeight="1">
      <c r="A2389" s="1" t="str">
        <f t="shared" si="37"/>
        <v>VR96052010m07</v>
      </c>
      <c r="B2389" s="1">
        <v>12545.4</v>
      </c>
      <c r="C2389" s="210">
        <v>6</v>
      </c>
      <c r="D2389" s="1">
        <v>1065.9000000000001</v>
      </c>
      <c r="E2389" t="s">
        <v>58</v>
      </c>
      <c r="F2389">
        <v>9605</v>
      </c>
      <c r="G2389" s="139">
        <v>2010</v>
      </c>
      <c r="H2389" s="306" t="s">
        <v>150</v>
      </c>
      <c r="I2389">
        <v>1065.9000000000001</v>
      </c>
    </row>
    <row r="2390" spans="1:9" ht="14.25" customHeight="1">
      <c r="A2390" s="1" t="str">
        <f t="shared" si="37"/>
        <v>VR96052010m08</v>
      </c>
      <c r="B2390" s="1">
        <v>12545.4</v>
      </c>
      <c r="C2390" s="210">
        <v>5</v>
      </c>
      <c r="D2390" s="1">
        <v>1113.4000000000001</v>
      </c>
      <c r="E2390" t="s">
        <v>58</v>
      </c>
      <c r="F2390">
        <v>9605</v>
      </c>
      <c r="G2390" s="139">
        <v>2010</v>
      </c>
      <c r="H2390" s="306" t="s">
        <v>151</v>
      </c>
      <c r="I2390">
        <v>1113.4000000000001</v>
      </c>
    </row>
    <row r="2391" spans="1:9" ht="14.25" customHeight="1">
      <c r="A2391" s="1" t="str">
        <f t="shared" si="37"/>
        <v>VR96052010m09</v>
      </c>
      <c r="B2391" s="1">
        <v>12545.4</v>
      </c>
      <c r="C2391" s="210">
        <v>4</v>
      </c>
      <c r="D2391" s="1">
        <v>1012.5</v>
      </c>
      <c r="E2391" t="s">
        <v>58</v>
      </c>
      <c r="F2391">
        <v>9605</v>
      </c>
      <c r="G2391" s="139">
        <v>2010</v>
      </c>
      <c r="H2391" s="306" t="s">
        <v>152</v>
      </c>
      <c r="I2391">
        <v>1012.5</v>
      </c>
    </row>
    <row r="2392" spans="1:9" ht="14.25" customHeight="1">
      <c r="A2392" s="1" t="str">
        <f t="shared" si="37"/>
        <v>VR96052010m10</v>
      </c>
      <c r="B2392" s="1">
        <v>12545.4</v>
      </c>
      <c r="C2392" s="210">
        <v>3</v>
      </c>
      <c r="D2392" s="1">
        <v>882.1</v>
      </c>
      <c r="E2392" t="s">
        <v>58</v>
      </c>
      <c r="F2392">
        <v>9605</v>
      </c>
      <c r="G2392" s="139">
        <v>2010</v>
      </c>
      <c r="H2392" s="306" t="s">
        <v>153</v>
      </c>
      <c r="I2392">
        <v>882.1</v>
      </c>
    </row>
    <row r="2393" spans="1:9" ht="14.25" customHeight="1">
      <c r="A2393" s="1" t="str">
        <f t="shared" si="37"/>
        <v>VR96052010m11</v>
      </c>
      <c r="B2393" s="1">
        <v>12545.4</v>
      </c>
      <c r="C2393" s="210">
        <v>2</v>
      </c>
      <c r="D2393" s="1">
        <v>730.1</v>
      </c>
      <c r="E2393" t="s">
        <v>58</v>
      </c>
      <c r="F2393">
        <v>9605</v>
      </c>
      <c r="G2393" s="139">
        <v>2010</v>
      </c>
      <c r="H2393" s="306" t="s">
        <v>154</v>
      </c>
      <c r="I2393">
        <v>730.1</v>
      </c>
    </row>
    <row r="2394" spans="1:9" ht="14.25" customHeight="1">
      <c r="A2394" s="1" t="str">
        <f t="shared" si="37"/>
        <v>VR96052010m12</v>
      </c>
      <c r="B2394" s="1">
        <v>12545.4</v>
      </c>
      <c r="C2394" s="210">
        <v>1</v>
      </c>
      <c r="D2394" s="1">
        <v>808.9</v>
      </c>
      <c r="E2394" t="s">
        <v>58</v>
      </c>
      <c r="F2394">
        <v>9605</v>
      </c>
      <c r="G2394" s="139">
        <v>2010</v>
      </c>
      <c r="H2394" s="306" t="s">
        <v>155</v>
      </c>
      <c r="I2394">
        <v>808.9</v>
      </c>
    </row>
    <row r="2395" spans="1:9" ht="14.25" customHeight="1">
      <c r="A2395" s="1" t="str">
        <f t="shared" si="37"/>
        <v>VR96062010m01</v>
      </c>
      <c r="B2395" s="1">
        <v>2834.9999999999995</v>
      </c>
      <c r="C2395" s="210">
        <v>12</v>
      </c>
      <c r="D2395" s="1">
        <v>223.5</v>
      </c>
      <c r="E2395" t="s">
        <v>58</v>
      </c>
      <c r="F2395">
        <v>9606</v>
      </c>
      <c r="G2395" s="139">
        <v>2010</v>
      </c>
      <c r="H2395" s="306" t="s">
        <v>144</v>
      </c>
      <c r="I2395">
        <v>223.5</v>
      </c>
    </row>
    <row r="2396" spans="1:9" ht="14.25" customHeight="1">
      <c r="A2396" s="1" t="str">
        <f t="shared" si="37"/>
        <v>VR96062010m02</v>
      </c>
      <c r="B2396" s="1">
        <v>2834.9999999999995</v>
      </c>
      <c r="C2396" s="210">
        <v>11</v>
      </c>
      <c r="D2396" s="1">
        <v>274.89999999999998</v>
      </c>
      <c r="E2396" t="s">
        <v>58</v>
      </c>
      <c r="F2396">
        <v>9606</v>
      </c>
      <c r="G2396" s="139">
        <v>2010</v>
      </c>
      <c r="H2396" s="306" t="s">
        <v>145</v>
      </c>
      <c r="I2396">
        <v>274.89999999999998</v>
      </c>
    </row>
    <row r="2397" spans="1:9" ht="14.25" customHeight="1">
      <c r="A2397" s="1" t="str">
        <f t="shared" si="37"/>
        <v>VR96062010m03</v>
      </c>
      <c r="B2397" s="1">
        <v>2834.9999999999995</v>
      </c>
      <c r="C2397" s="210">
        <v>10</v>
      </c>
      <c r="D2397" s="1">
        <v>243.5</v>
      </c>
      <c r="E2397" t="s">
        <v>58</v>
      </c>
      <c r="F2397">
        <v>9606</v>
      </c>
      <c r="G2397" s="139">
        <v>2010</v>
      </c>
      <c r="H2397" s="306" t="s">
        <v>146</v>
      </c>
      <c r="I2397">
        <v>243.5</v>
      </c>
    </row>
    <row r="2398" spans="1:9" ht="14.25" customHeight="1">
      <c r="A2398" s="1" t="str">
        <f t="shared" si="37"/>
        <v>VR96062010m04</v>
      </c>
      <c r="B2398" s="1">
        <v>2834.9999999999995</v>
      </c>
      <c r="C2398" s="210">
        <v>9</v>
      </c>
      <c r="D2398" s="1">
        <v>233.7</v>
      </c>
      <c r="E2398" t="s">
        <v>58</v>
      </c>
      <c r="F2398">
        <v>9606</v>
      </c>
      <c r="G2398" s="139">
        <v>2010</v>
      </c>
      <c r="H2398" s="306" t="s">
        <v>147</v>
      </c>
      <c r="I2398">
        <v>233.7</v>
      </c>
    </row>
    <row r="2399" spans="1:9" ht="14.25" customHeight="1">
      <c r="A2399" s="1" t="str">
        <f t="shared" si="37"/>
        <v>VR96062010m05</v>
      </c>
      <c r="B2399" s="1">
        <v>2834.9999999999995</v>
      </c>
      <c r="C2399" s="210">
        <v>8</v>
      </c>
      <c r="D2399" s="1">
        <v>322</v>
      </c>
      <c r="E2399" t="s">
        <v>58</v>
      </c>
      <c r="F2399">
        <v>9606</v>
      </c>
      <c r="G2399" s="139">
        <v>2010</v>
      </c>
      <c r="H2399" s="306" t="s">
        <v>148</v>
      </c>
      <c r="I2399">
        <v>322</v>
      </c>
    </row>
    <row r="2400" spans="1:9" ht="14.25" customHeight="1">
      <c r="A2400" s="1" t="str">
        <f t="shared" si="37"/>
        <v>VR96062010m06</v>
      </c>
      <c r="B2400" s="1">
        <v>2834.9999999999995</v>
      </c>
      <c r="C2400" s="210">
        <v>7</v>
      </c>
      <c r="D2400" s="1">
        <v>294.39999999999998</v>
      </c>
      <c r="E2400" t="s">
        <v>58</v>
      </c>
      <c r="F2400">
        <v>9606</v>
      </c>
      <c r="G2400" s="139">
        <v>2010</v>
      </c>
      <c r="H2400" s="306" t="s">
        <v>149</v>
      </c>
      <c r="I2400">
        <v>294.39999999999998</v>
      </c>
    </row>
    <row r="2401" spans="1:9" ht="14.25" customHeight="1">
      <c r="A2401" s="1" t="str">
        <f t="shared" si="37"/>
        <v>VR96062010m07</v>
      </c>
      <c r="B2401" s="1">
        <v>2834.9999999999995</v>
      </c>
      <c r="C2401" s="210">
        <v>6</v>
      </c>
      <c r="D2401" s="1">
        <v>260</v>
      </c>
      <c r="E2401" t="s">
        <v>58</v>
      </c>
      <c r="F2401">
        <v>9606</v>
      </c>
      <c r="G2401" s="139">
        <v>2010</v>
      </c>
      <c r="H2401" s="306" t="s">
        <v>150</v>
      </c>
      <c r="I2401">
        <v>260</v>
      </c>
    </row>
    <row r="2402" spans="1:9" ht="14.25" customHeight="1">
      <c r="A2402" s="1" t="str">
        <f t="shared" si="37"/>
        <v>VR96062010m08</v>
      </c>
      <c r="B2402" s="1">
        <v>2834.9999999999995</v>
      </c>
      <c r="C2402" s="210">
        <v>5</v>
      </c>
      <c r="D2402" s="1">
        <v>279.10000000000002</v>
      </c>
      <c r="E2402" t="s">
        <v>58</v>
      </c>
      <c r="F2402">
        <v>9606</v>
      </c>
      <c r="G2402" s="139">
        <v>2010</v>
      </c>
      <c r="H2402" s="306" t="s">
        <v>151</v>
      </c>
      <c r="I2402">
        <v>279.10000000000002</v>
      </c>
    </row>
    <row r="2403" spans="1:9" ht="14.25" customHeight="1">
      <c r="A2403" s="1" t="str">
        <f t="shared" si="37"/>
        <v>VR96062010m09</v>
      </c>
      <c r="B2403" s="1">
        <v>2834.9999999999995</v>
      </c>
      <c r="C2403" s="210">
        <v>4</v>
      </c>
      <c r="D2403" s="1">
        <v>206.2</v>
      </c>
      <c r="E2403" t="s">
        <v>58</v>
      </c>
      <c r="F2403">
        <v>9606</v>
      </c>
      <c r="G2403" s="139">
        <v>2010</v>
      </c>
      <c r="H2403" s="306" t="s">
        <v>152</v>
      </c>
      <c r="I2403">
        <v>206.2</v>
      </c>
    </row>
    <row r="2404" spans="1:9" ht="14.25" customHeight="1">
      <c r="A2404" s="1" t="str">
        <f t="shared" si="37"/>
        <v>VR96062010m10</v>
      </c>
      <c r="B2404" s="1">
        <v>2834.9999999999995</v>
      </c>
      <c r="C2404" s="210">
        <v>3</v>
      </c>
      <c r="D2404" s="1">
        <v>165.6</v>
      </c>
      <c r="E2404" t="s">
        <v>58</v>
      </c>
      <c r="F2404">
        <v>9606</v>
      </c>
      <c r="G2404" s="139">
        <v>2010</v>
      </c>
      <c r="H2404" s="306" t="s">
        <v>153</v>
      </c>
      <c r="I2404">
        <v>165.6</v>
      </c>
    </row>
    <row r="2405" spans="1:9" ht="14.25" customHeight="1">
      <c r="A2405" s="1" t="str">
        <f t="shared" si="37"/>
        <v>VR96062010m11</v>
      </c>
      <c r="B2405" s="1">
        <v>2834.9999999999995</v>
      </c>
      <c r="C2405" s="210">
        <v>2</v>
      </c>
      <c r="D2405" s="1">
        <v>148.9</v>
      </c>
      <c r="E2405" t="s">
        <v>58</v>
      </c>
      <c r="F2405">
        <v>9606</v>
      </c>
      <c r="G2405" s="139">
        <v>2010</v>
      </c>
      <c r="H2405" s="306" t="s">
        <v>154</v>
      </c>
      <c r="I2405">
        <v>148.9</v>
      </c>
    </row>
    <row r="2406" spans="1:9" ht="14.25" customHeight="1">
      <c r="A2406" s="1" t="str">
        <f t="shared" si="37"/>
        <v>VR96062010m12</v>
      </c>
      <c r="B2406" s="1">
        <v>2834.9999999999995</v>
      </c>
      <c r="C2406" s="210">
        <v>1</v>
      </c>
      <c r="D2406" s="1">
        <v>183.2</v>
      </c>
      <c r="E2406" t="s">
        <v>58</v>
      </c>
      <c r="F2406">
        <v>9606</v>
      </c>
      <c r="G2406" s="139">
        <v>2010</v>
      </c>
      <c r="H2406" s="306" t="s">
        <v>155</v>
      </c>
      <c r="I2406">
        <v>183.2</v>
      </c>
    </row>
    <row r="2407" spans="1:9" ht="14.25" customHeight="1">
      <c r="A2407" s="1" t="str">
        <f t="shared" si="37"/>
        <v>ZBH96012010m01</v>
      </c>
      <c r="B2407" s="1">
        <v>496</v>
      </c>
      <c r="C2407" s="210">
        <v>12</v>
      </c>
      <c r="D2407" s="1">
        <v>34</v>
      </c>
      <c r="E2407" t="s">
        <v>64</v>
      </c>
      <c r="F2407">
        <v>9601</v>
      </c>
      <c r="G2407" s="139">
        <v>2010</v>
      </c>
      <c r="H2407" s="306" t="s">
        <v>144</v>
      </c>
      <c r="I2407">
        <v>34</v>
      </c>
    </row>
    <row r="2408" spans="1:9" ht="14.25" customHeight="1">
      <c r="A2408" s="1" t="str">
        <f t="shared" si="37"/>
        <v>ZBH96012010m02</v>
      </c>
      <c r="B2408" s="1">
        <v>496</v>
      </c>
      <c r="C2408" s="210">
        <v>11</v>
      </c>
      <c r="D2408" s="1">
        <v>43</v>
      </c>
      <c r="E2408" t="s">
        <v>64</v>
      </c>
      <c r="F2408">
        <v>9601</v>
      </c>
      <c r="G2408" s="139">
        <v>2010</v>
      </c>
      <c r="H2408" s="306" t="s">
        <v>145</v>
      </c>
      <c r="I2408">
        <v>43</v>
      </c>
    </row>
    <row r="2409" spans="1:9" ht="14.25" customHeight="1">
      <c r="A2409" s="1" t="str">
        <f t="shared" si="37"/>
        <v>ZBH96012010m03</v>
      </c>
      <c r="B2409" s="1">
        <v>496</v>
      </c>
      <c r="C2409" s="210">
        <v>10</v>
      </c>
      <c r="D2409" s="1">
        <v>52</v>
      </c>
      <c r="E2409" t="s">
        <v>64</v>
      </c>
      <c r="F2409">
        <v>9601</v>
      </c>
      <c r="G2409" s="139">
        <v>2010</v>
      </c>
      <c r="H2409" s="306" t="s">
        <v>146</v>
      </c>
      <c r="I2409">
        <v>52</v>
      </c>
    </row>
    <row r="2410" spans="1:9" ht="14.25" customHeight="1">
      <c r="A2410" s="1" t="str">
        <f t="shared" si="37"/>
        <v>ZBH96012010m04</v>
      </c>
      <c r="B2410" s="1">
        <v>496</v>
      </c>
      <c r="C2410" s="210">
        <v>9</v>
      </c>
      <c r="D2410" s="1">
        <v>46</v>
      </c>
      <c r="E2410" t="s">
        <v>64</v>
      </c>
      <c r="F2410">
        <v>9601</v>
      </c>
      <c r="G2410" s="139">
        <v>2010</v>
      </c>
      <c r="H2410" s="306" t="s">
        <v>147</v>
      </c>
      <c r="I2410">
        <v>46</v>
      </c>
    </row>
    <row r="2411" spans="1:9" ht="14.25" customHeight="1">
      <c r="A2411" s="1" t="str">
        <f t="shared" si="37"/>
        <v>ZBH96012010m05</v>
      </c>
      <c r="B2411" s="1">
        <v>496</v>
      </c>
      <c r="C2411" s="210">
        <v>8</v>
      </c>
      <c r="D2411" s="1">
        <v>47</v>
      </c>
      <c r="E2411" t="s">
        <v>64</v>
      </c>
      <c r="F2411">
        <v>9601</v>
      </c>
      <c r="G2411" s="139">
        <v>2010</v>
      </c>
      <c r="H2411" s="306" t="s">
        <v>148</v>
      </c>
      <c r="I2411">
        <v>47</v>
      </c>
    </row>
    <row r="2412" spans="1:9" ht="14.25" customHeight="1">
      <c r="A2412" s="1" t="str">
        <f t="shared" si="37"/>
        <v>ZBH96012010m06</v>
      </c>
      <c r="B2412" s="1">
        <v>496</v>
      </c>
      <c r="C2412" s="210">
        <v>7</v>
      </c>
      <c r="D2412" s="1">
        <v>51</v>
      </c>
      <c r="E2412" t="s">
        <v>64</v>
      </c>
      <c r="F2412">
        <v>9601</v>
      </c>
      <c r="G2412" s="139">
        <v>2010</v>
      </c>
      <c r="H2412" s="306" t="s">
        <v>149</v>
      </c>
      <c r="I2412">
        <v>51</v>
      </c>
    </row>
    <row r="2413" spans="1:9" ht="14.25" customHeight="1">
      <c r="A2413" s="1" t="str">
        <f t="shared" si="37"/>
        <v>ZBH96012010m07</v>
      </c>
      <c r="B2413" s="1">
        <v>496</v>
      </c>
      <c r="C2413" s="210">
        <v>6</v>
      </c>
      <c r="D2413" s="1">
        <v>47</v>
      </c>
      <c r="E2413" t="s">
        <v>64</v>
      </c>
      <c r="F2413">
        <v>9601</v>
      </c>
      <c r="G2413" s="139">
        <v>2010</v>
      </c>
      <c r="H2413" s="306" t="s">
        <v>150</v>
      </c>
      <c r="I2413">
        <v>47</v>
      </c>
    </row>
    <row r="2414" spans="1:9" ht="14.25" customHeight="1">
      <c r="A2414" s="1" t="str">
        <f t="shared" si="37"/>
        <v>ZBH96012010m08</v>
      </c>
      <c r="B2414" s="1">
        <v>496</v>
      </c>
      <c r="C2414" s="210">
        <v>5</v>
      </c>
      <c r="D2414" s="1">
        <v>44</v>
      </c>
      <c r="E2414" t="s">
        <v>64</v>
      </c>
      <c r="F2414">
        <v>9601</v>
      </c>
      <c r="G2414" s="139">
        <v>2010</v>
      </c>
      <c r="H2414" s="306" t="s">
        <v>151</v>
      </c>
      <c r="I2414">
        <v>44</v>
      </c>
    </row>
    <row r="2415" spans="1:9" ht="14.25" customHeight="1">
      <c r="A2415" s="1" t="str">
        <f t="shared" si="37"/>
        <v>ZBH96012010m09</v>
      </c>
      <c r="B2415" s="1">
        <v>496</v>
      </c>
      <c r="C2415" s="210">
        <v>4</v>
      </c>
      <c r="D2415" s="1">
        <v>39</v>
      </c>
      <c r="E2415" t="s">
        <v>64</v>
      </c>
      <c r="F2415">
        <v>9601</v>
      </c>
      <c r="G2415" s="139">
        <v>2010</v>
      </c>
      <c r="H2415" s="306" t="s">
        <v>152</v>
      </c>
      <c r="I2415">
        <v>39</v>
      </c>
    </row>
    <row r="2416" spans="1:9" ht="14.25" customHeight="1">
      <c r="A2416" s="1" t="str">
        <f t="shared" si="37"/>
        <v>ZBH96012010m10</v>
      </c>
      <c r="B2416" s="1">
        <v>496</v>
      </c>
      <c r="C2416" s="210">
        <v>3</v>
      </c>
      <c r="D2416" s="1">
        <v>29</v>
      </c>
      <c r="E2416" t="s">
        <v>64</v>
      </c>
      <c r="F2416">
        <v>9601</v>
      </c>
      <c r="G2416" s="139">
        <v>2010</v>
      </c>
      <c r="H2416" s="306" t="s">
        <v>153</v>
      </c>
      <c r="I2416">
        <v>29</v>
      </c>
    </row>
    <row r="2417" spans="1:9" ht="14.25" customHeight="1">
      <c r="A2417" s="1" t="str">
        <f t="shared" si="37"/>
        <v>ZBH96012010m11</v>
      </c>
      <c r="B2417" s="1">
        <v>496</v>
      </c>
      <c r="C2417" s="210">
        <v>2</v>
      </c>
      <c r="D2417" s="1">
        <v>31</v>
      </c>
      <c r="E2417" t="s">
        <v>64</v>
      </c>
      <c r="F2417">
        <v>9601</v>
      </c>
      <c r="G2417" s="139">
        <v>2010</v>
      </c>
      <c r="H2417" s="306" t="s">
        <v>154</v>
      </c>
      <c r="I2417">
        <v>31</v>
      </c>
    </row>
    <row r="2418" spans="1:9" ht="14.25" customHeight="1">
      <c r="A2418" s="1" t="str">
        <f t="shared" si="37"/>
        <v>ZBH96012010m12</v>
      </c>
      <c r="B2418" s="1">
        <v>496</v>
      </c>
      <c r="C2418" s="210">
        <v>1</v>
      </c>
      <c r="D2418" s="1">
        <v>33</v>
      </c>
      <c r="E2418" t="s">
        <v>64</v>
      </c>
      <c r="F2418">
        <v>9601</v>
      </c>
      <c r="G2418" s="139">
        <v>2010</v>
      </c>
      <c r="H2418" s="306" t="s">
        <v>155</v>
      </c>
      <c r="I2418">
        <v>33</v>
      </c>
    </row>
    <row r="2419" spans="1:9" ht="14.25" customHeight="1">
      <c r="A2419" s="1" t="str">
        <f t="shared" si="37"/>
        <v>ZBH96022010m01</v>
      </c>
      <c r="B2419" s="1">
        <v>33.921000000000006</v>
      </c>
      <c r="C2419" s="210">
        <v>12</v>
      </c>
      <c r="D2419" s="1">
        <v>2.2360000000000002</v>
      </c>
      <c r="E2419" t="s">
        <v>64</v>
      </c>
      <c r="F2419">
        <v>9602</v>
      </c>
      <c r="G2419" s="139">
        <v>2010</v>
      </c>
      <c r="H2419" s="306" t="s">
        <v>144</v>
      </c>
      <c r="I2419">
        <v>2.2360000000000002</v>
      </c>
    </row>
    <row r="2420" spans="1:9" ht="14.25" customHeight="1">
      <c r="A2420" s="1" t="str">
        <f t="shared" si="37"/>
        <v>ZBH96022010m02</v>
      </c>
      <c r="B2420" s="1">
        <v>33.921000000000006</v>
      </c>
      <c r="C2420" s="210">
        <v>11</v>
      </c>
      <c r="D2420" s="1">
        <v>2.8180000000000001</v>
      </c>
      <c r="E2420" t="s">
        <v>64</v>
      </c>
      <c r="F2420">
        <v>9602</v>
      </c>
      <c r="G2420" s="139">
        <v>2010</v>
      </c>
      <c r="H2420" s="306" t="s">
        <v>145</v>
      </c>
      <c r="I2420">
        <v>2.8180000000000001</v>
      </c>
    </row>
    <row r="2421" spans="1:9" ht="14.25" customHeight="1">
      <c r="A2421" s="1" t="str">
        <f t="shared" si="37"/>
        <v>ZBH96022010m03</v>
      </c>
      <c r="B2421" s="1">
        <v>33.921000000000006</v>
      </c>
      <c r="C2421" s="210">
        <v>10</v>
      </c>
      <c r="D2421" s="1">
        <v>3.37</v>
      </c>
      <c r="E2421" t="s">
        <v>64</v>
      </c>
      <c r="F2421">
        <v>9602</v>
      </c>
      <c r="G2421" s="139">
        <v>2010</v>
      </c>
      <c r="H2421" s="306" t="s">
        <v>146</v>
      </c>
      <c r="I2421">
        <v>3.37</v>
      </c>
    </row>
    <row r="2422" spans="1:9" ht="14.25" customHeight="1">
      <c r="A2422" s="1" t="str">
        <f t="shared" si="37"/>
        <v>ZBH96022010m04</v>
      </c>
      <c r="B2422" s="1">
        <v>33.921000000000006</v>
      </c>
      <c r="C2422" s="210">
        <v>9</v>
      </c>
      <c r="D2422" s="1">
        <v>2.7309999999999999</v>
      </c>
      <c r="E2422" t="s">
        <v>64</v>
      </c>
      <c r="F2422">
        <v>9602</v>
      </c>
      <c r="G2422" s="139">
        <v>2010</v>
      </c>
      <c r="H2422" s="306" t="s">
        <v>147</v>
      </c>
      <c r="I2422">
        <v>2.7309999999999999</v>
      </c>
    </row>
    <row r="2423" spans="1:9" ht="14.25" customHeight="1">
      <c r="A2423" s="1" t="str">
        <f t="shared" si="37"/>
        <v>ZBH96022010m05</v>
      </c>
      <c r="B2423" s="1">
        <v>33.921000000000006</v>
      </c>
      <c r="C2423" s="210">
        <v>8</v>
      </c>
      <c r="D2423" s="1">
        <v>3.5</v>
      </c>
      <c r="E2423" t="s">
        <v>64</v>
      </c>
      <c r="F2423">
        <v>9602</v>
      </c>
      <c r="G2423" s="139">
        <v>2010</v>
      </c>
      <c r="H2423" s="306" t="s">
        <v>148</v>
      </c>
      <c r="I2423">
        <v>3.5</v>
      </c>
    </row>
    <row r="2424" spans="1:9" ht="14.25" customHeight="1">
      <c r="A2424" s="1" t="str">
        <f t="shared" si="37"/>
        <v>ZBH96022010m06</v>
      </c>
      <c r="B2424" s="1">
        <v>33.921000000000006</v>
      </c>
      <c r="C2424" s="210">
        <v>7</v>
      </c>
      <c r="D2424" s="1">
        <v>3.9359999999999999</v>
      </c>
      <c r="E2424" t="s">
        <v>64</v>
      </c>
      <c r="F2424">
        <v>9602</v>
      </c>
      <c r="G2424" s="139">
        <v>2010</v>
      </c>
      <c r="H2424" s="306" t="s">
        <v>149</v>
      </c>
      <c r="I2424">
        <v>3.9359999999999999</v>
      </c>
    </row>
    <row r="2425" spans="1:9" ht="14.25" customHeight="1">
      <c r="A2425" s="1" t="str">
        <f t="shared" si="37"/>
        <v>ZBH96022010m07</v>
      </c>
      <c r="B2425" s="1">
        <v>33.921000000000006</v>
      </c>
      <c r="C2425" s="210">
        <v>6</v>
      </c>
      <c r="D2425" s="1">
        <v>3.0209999999999999</v>
      </c>
      <c r="E2425" t="s">
        <v>64</v>
      </c>
      <c r="F2425">
        <v>9602</v>
      </c>
      <c r="G2425" s="139">
        <v>2010</v>
      </c>
      <c r="H2425" s="306" t="s">
        <v>150</v>
      </c>
      <c r="I2425">
        <v>3.0209999999999999</v>
      </c>
    </row>
    <row r="2426" spans="1:9" ht="14.25" customHeight="1">
      <c r="A2426" s="1" t="str">
        <f t="shared" si="37"/>
        <v>ZBH96022010m08</v>
      </c>
      <c r="B2426" s="1">
        <v>33.921000000000006</v>
      </c>
      <c r="C2426" s="210">
        <v>5</v>
      </c>
      <c r="D2426" s="1">
        <v>3.0609999999999999</v>
      </c>
      <c r="E2426" t="s">
        <v>64</v>
      </c>
      <c r="F2426">
        <v>9602</v>
      </c>
      <c r="G2426" s="139">
        <v>2010</v>
      </c>
      <c r="H2426" s="306" t="s">
        <v>151</v>
      </c>
      <c r="I2426">
        <v>3.0609999999999999</v>
      </c>
    </row>
    <row r="2427" spans="1:9" ht="14.25" customHeight="1">
      <c r="A2427" s="1" t="str">
        <f t="shared" si="37"/>
        <v>ZBH96022010m09</v>
      </c>
      <c r="B2427" s="1">
        <v>33.921000000000006</v>
      </c>
      <c r="C2427" s="210">
        <v>4</v>
      </c>
      <c r="D2427" s="1">
        <v>2.7759999999999998</v>
      </c>
      <c r="E2427" t="s">
        <v>64</v>
      </c>
      <c r="F2427">
        <v>9602</v>
      </c>
      <c r="G2427" s="139">
        <v>2010</v>
      </c>
      <c r="H2427" s="306" t="s">
        <v>152</v>
      </c>
      <c r="I2427">
        <v>2.7759999999999998</v>
      </c>
    </row>
    <row r="2428" spans="1:9" ht="14.25" customHeight="1">
      <c r="A2428" s="1" t="str">
        <f t="shared" si="37"/>
        <v>ZBH96022010m10</v>
      </c>
      <c r="B2428" s="1">
        <v>33.921000000000006</v>
      </c>
      <c r="C2428" s="210">
        <v>3</v>
      </c>
      <c r="D2428" s="1">
        <v>1.9950000000000001</v>
      </c>
      <c r="E2428" t="s">
        <v>64</v>
      </c>
      <c r="F2428">
        <v>9602</v>
      </c>
      <c r="G2428" s="139">
        <v>2010</v>
      </c>
      <c r="H2428" s="306" t="s">
        <v>153</v>
      </c>
      <c r="I2428">
        <v>1.9950000000000001</v>
      </c>
    </row>
    <row r="2429" spans="1:9" ht="14.25" customHeight="1">
      <c r="A2429" s="1" t="str">
        <f t="shared" si="37"/>
        <v>ZBH96022010m11</v>
      </c>
      <c r="B2429" s="1">
        <v>33.921000000000006</v>
      </c>
      <c r="C2429" s="210">
        <v>2</v>
      </c>
      <c r="D2429" s="1">
        <v>2.085</v>
      </c>
      <c r="E2429" t="s">
        <v>64</v>
      </c>
      <c r="F2429">
        <v>9602</v>
      </c>
      <c r="G2429" s="139">
        <v>2010</v>
      </c>
      <c r="H2429" s="306" t="s">
        <v>154</v>
      </c>
      <c r="I2429">
        <v>2.085</v>
      </c>
    </row>
    <row r="2430" spans="1:9" ht="14.25" customHeight="1">
      <c r="A2430" s="1" t="str">
        <f t="shared" si="37"/>
        <v>ZBH96022010m12</v>
      </c>
      <c r="B2430" s="1">
        <v>33.921000000000006</v>
      </c>
      <c r="C2430" s="210">
        <v>1</v>
      </c>
      <c r="D2430" s="1">
        <v>2.3919999999999999</v>
      </c>
      <c r="E2430" t="s">
        <v>64</v>
      </c>
      <c r="F2430">
        <v>9602</v>
      </c>
      <c r="G2430" s="139">
        <v>2010</v>
      </c>
      <c r="H2430" s="306" t="s">
        <v>155</v>
      </c>
      <c r="I2430">
        <v>2.3919999999999999</v>
      </c>
    </row>
    <row r="2431" spans="1:9" ht="14.25" customHeight="1">
      <c r="A2431" s="1" t="str">
        <f t="shared" si="37"/>
        <v>ZBH96032010m01</v>
      </c>
      <c r="B2431" s="1">
        <v>7927</v>
      </c>
      <c r="C2431" s="210">
        <v>12</v>
      </c>
      <c r="D2431" s="1">
        <v>631</v>
      </c>
      <c r="E2431" t="s">
        <v>64</v>
      </c>
      <c r="F2431">
        <v>9603</v>
      </c>
      <c r="G2431" s="139">
        <v>2010</v>
      </c>
      <c r="H2431" s="306" t="s">
        <v>144</v>
      </c>
      <c r="I2431">
        <v>631</v>
      </c>
    </row>
    <row r="2432" spans="1:9" ht="14.25" customHeight="1">
      <c r="A2432" s="1" t="str">
        <f t="shared" si="37"/>
        <v>ZBH96032010m02</v>
      </c>
      <c r="B2432" s="1">
        <v>7927</v>
      </c>
      <c r="C2432" s="210">
        <v>11</v>
      </c>
      <c r="D2432" s="1">
        <v>672</v>
      </c>
      <c r="E2432" t="s">
        <v>64</v>
      </c>
      <c r="F2432">
        <v>9603</v>
      </c>
      <c r="G2432" s="139">
        <v>2010</v>
      </c>
      <c r="H2432" s="306" t="s">
        <v>145</v>
      </c>
      <c r="I2432">
        <v>672</v>
      </c>
    </row>
    <row r="2433" spans="1:9" ht="14.25" customHeight="1">
      <c r="A2433" s="1" t="str">
        <f t="shared" si="37"/>
        <v>ZBH96032010m03</v>
      </c>
      <c r="B2433" s="1">
        <v>7927</v>
      </c>
      <c r="C2433" s="210">
        <v>10</v>
      </c>
      <c r="D2433" s="1">
        <v>723</v>
      </c>
      <c r="E2433" t="s">
        <v>64</v>
      </c>
      <c r="F2433">
        <v>9603</v>
      </c>
      <c r="G2433" s="139">
        <v>2010</v>
      </c>
      <c r="H2433" s="306" t="s">
        <v>146</v>
      </c>
      <c r="I2433">
        <v>723</v>
      </c>
    </row>
    <row r="2434" spans="1:9" ht="14.25" customHeight="1">
      <c r="A2434" s="1" t="str">
        <f t="shared" si="37"/>
        <v>ZBH96032010m04</v>
      </c>
      <c r="B2434" s="1">
        <v>7927</v>
      </c>
      <c r="C2434" s="210">
        <v>9</v>
      </c>
      <c r="D2434" s="1">
        <v>685</v>
      </c>
      <c r="E2434" t="s">
        <v>64</v>
      </c>
      <c r="F2434">
        <v>9603</v>
      </c>
      <c r="G2434" s="139">
        <v>2010</v>
      </c>
      <c r="H2434" s="306" t="s">
        <v>147</v>
      </c>
      <c r="I2434">
        <v>685</v>
      </c>
    </row>
    <row r="2435" spans="1:9" ht="14.25" customHeight="1">
      <c r="A2435" s="1" t="str">
        <f t="shared" si="37"/>
        <v>ZBH96032010m05</v>
      </c>
      <c r="B2435" s="1">
        <v>7927</v>
      </c>
      <c r="C2435" s="210">
        <v>8</v>
      </c>
      <c r="D2435" s="1">
        <v>751</v>
      </c>
      <c r="E2435" t="s">
        <v>64</v>
      </c>
      <c r="F2435">
        <v>9603</v>
      </c>
      <c r="G2435" s="139">
        <v>2010</v>
      </c>
      <c r="H2435" s="306" t="s">
        <v>148</v>
      </c>
      <c r="I2435">
        <v>751</v>
      </c>
    </row>
    <row r="2436" spans="1:9" ht="14.25" customHeight="1">
      <c r="A2436" s="1" t="str">
        <f t="shared" si="37"/>
        <v>ZBH96032010m06</v>
      </c>
      <c r="B2436" s="1">
        <v>7927</v>
      </c>
      <c r="C2436" s="210">
        <v>7</v>
      </c>
      <c r="D2436" s="1">
        <v>639</v>
      </c>
      <c r="E2436" t="s">
        <v>64</v>
      </c>
      <c r="F2436">
        <v>9603</v>
      </c>
      <c r="G2436" s="139">
        <v>2010</v>
      </c>
      <c r="H2436" s="306" t="s">
        <v>149</v>
      </c>
      <c r="I2436">
        <v>639</v>
      </c>
    </row>
    <row r="2437" spans="1:9" ht="14.25" customHeight="1">
      <c r="A2437" s="1" t="str">
        <f t="shared" si="37"/>
        <v>ZBH96032010m07</v>
      </c>
      <c r="B2437" s="1">
        <v>7927</v>
      </c>
      <c r="C2437" s="210">
        <v>6</v>
      </c>
      <c r="D2437" s="1">
        <v>611</v>
      </c>
      <c r="E2437" t="s">
        <v>64</v>
      </c>
      <c r="F2437">
        <v>9603</v>
      </c>
      <c r="G2437" s="139">
        <v>2010</v>
      </c>
      <c r="H2437" s="306" t="s">
        <v>150</v>
      </c>
      <c r="I2437">
        <v>611</v>
      </c>
    </row>
    <row r="2438" spans="1:9" ht="14.25" customHeight="1">
      <c r="A2438" s="1" t="str">
        <f t="shared" si="37"/>
        <v>ZBH96032010m08</v>
      </c>
      <c r="B2438" s="1">
        <v>7927</v>
      </c>
      <c r="C2438" s="210">
        <v>5</v>
      </c>
      <c r="D2438" s="1">
        <v>634</v>
      </c>
      <c r="E2438" t="s">
        <v>64</v>
      </c>
      <c r="F2438">
        <v>9603</v>
      </c>
      <c r="G2438" s="139">
        <v>2010</v>
      </c>
      <c r="H2438" s="306" t="s">
        <v>151</v>
      </c>
      <c r="I2438">
        <v>634</v>
      </c>
    </row>
    <row r="2439" spans="1:9" ht="14.25" customHeight="1">
      <c r="A2439" s="1" t="str">
        <f t="shared" si="37"/>
        <v>ZBH96032010m09</v>
      </c>
      <c r="B2439" s="1">
        <v>7927</v>
      </c>
      <c r="C2439" s="210">
        <v>4</v>
      </c>
      <c r="D2439" s="1">
        <v>676</v>
      </c>
      <c r="E2439" t="s">
        <v>64</v>
      </c>
      <c r="F2439">
        <v>9603</v>
      </c>
      <c r="G2439" s="139">
        <v>2010</v>
      </c>
      <c r="H2439" s="306" t="s">
        <v>152</v>
      </c>
      <c r="I2439">
        <v>676</v>
      </c>
    </row>
    <row r="2440" spans="1:9" ht="14.25" customHeight="1">
      <c r="A2440" s="1" t="str">
        <f t="shared" ref="A2440:A2503" si="38">TRIM(E2440&amp;F2440&amp;G2440&amp;H2440)</f>
        <v>ZBH96032010m10</v>
      </c>
      <c r="B2440" s="1">
        <v>7927</v>
      </c>
      <c r="C2440" s="210">
        <v>3</v>
      </c>
      <c r="D2440" s="1">
        <v>759</v>
      </c>
      <c r="E2440" t="s">
        <v>64</v>
      </c>
      <c r="F2440">
        <v>9603</v>
      </c>
      <c r="G2440" s="139">
        <v>2010</v>
      </c>
      <c r="H2440" s="306" t="s">
        <v>153</v>
      </c>
      <c r="I2440">
        <v>759</v>
      </c>
    </row>
    <row r="2441" spans="1:9" ht="14.25" customHeight="1">
      <c r="A2441" s="1" t="str">
        <f t="shared" si="38"/>
        <v>ZBH96032010m11</v>
      </c>
      <c r="B2441" s="1">
        <v>7927</v>
      </c>
      <c r="C2441" s="210">
        <v>2</v>
      </c>
      <c r="D2441" s="1">
        <v>596</v>
      </c>
      <c r="E2441" t="s">
        <v>64</v>
      </c>
      <c r="F2441">
        <v>9603</v>
      </c>
      <c r="G2441" s="139">
        <v>2010</v>
      </c>
      <c r="H2441" s="306" t="s">
        <v>154</v>
      </c>
      <c r="I2441">
        <v>596</v>
      </c>
    </row>
    <row r="2442" spans="1:9" ht="14.25" customHeight="1">
      <c r="A2442" s="1" t="str">
        <f t="shared" si="38"/>
        <v>ZBH96032010m12</v>
      </c>
      <c r="B2442" s="1">
        <v>7927</v>
      </c>
      <c r="C2442" s="210">
        <v>1</v>
      </c>
      <c r="D2442" s="1">
        <v>550</v>
      </c>
      <c r="E2442" t="s">
        <v>64</v>
      </c>
      <c r="F2442">
        <v>9603</v>
      </c>
      <c r="G2442" s="139">
        <v>2010</v>
      </c>
      <c r="H2442" s="306" t="s">
        <v>155</v>
      </c>
      <c r="I2442">
        <v>550</v>
      </c>
    </row>
    <row r="2443" spans="1:9" ht="14.25" customHeight="1">
      <c r="A2443" s="1" t="str">
        <f t="shared" si="38"/>
        <v>ZBH96042010m01</v>
      </c>
      <c r="B2443" s="1">
        <v>856.32799999999997</v>
      </c>
      <c r="C2443" s="210">
        <v>12</v>
      </c>
      <c r="D2443" s="1">
        <v>70.236000000000004</v>
      </c>
      <c r="E2443" t="s">
        <v>64</v>
      </c>
      <c r="F2443">
        <v>9604</v>
      </c>
      <c r="G2443" s="139">
        <v>2010</v>
      </c>
      <c r="H2443" s="306" t="s">
        <v>144</v>
      </c>
      <c r="I2443">
        <v>70.236000000000004</v>
      </c>
    </row>
    <row r="2444" spans="1:9" ht="14.25" customHeight="1">
      <c r="A2444" s="1" t="str">
        <f t="shared" si="38"/>
        <v>ZBH96042010m02</v>
      </c>
      <c r="B2444" s="1">
        <v>856.32799999999997</v>
      </c>
      <c r="C2444" s="210">
        <v>11</v>
      </c>
      <c r="D2444" s="1">
        <v>72.007999999999996</v>
      </c>
      <c r="E2444" t="s">
        <v>64</v>
      </c>
      <c r="F2444">
        <v>9604</v>
      </c>
      <c r="G2444" s="139">
        <v>2010</v>
      </c>
      <c r="H2444" s="306" t="s">
        <v>145</v>
      </c>
      <c r="I2444">
        <v>72.007999999999996</v>
      </c>
    </row>
    <row r="2445" spans="1:9" ht="14.25" customHeight="1">
      <c r="A2445" s="1" t="str">
        <f t="shared" si="38"/>
        <v>ZBH96042010m03</v>
      </c>
      <c r="B2445" s="1">
        <v>856.32799999999997</v>
      </c>
      <c r="C2445" s="210">
        <v>10</v>
      </c>
      <c r="D2445" s="1">
        <v>76.417000000000002</v>
      </c>
      <c r="E2445" t="s">
        <v>64</v>
      </c>
      <c r="F2445">
        <v>9604</v>
      </c>
      <c r="G2445" s="139">
        <v>2010</v>
      </c>
      <c r="H2445" s="306" t="s">
        <v>146</v>
      </c>
      <c r="I2445">
        <v>76.417000000000002</v>
      </c>
    </row>
    <row r="2446" spans="1:9" ht="14.25" customHeight="1">
      <c r="A2446" s="1" t="str">
        <f t="shared" si="38"/>
        <v>ZBH96042010m04</v>
      </c>
      <c r="B2446" s="1">
        <v>856.32799999999997</v>
      </c>
      <c r="C2446" s="210">
        <v>9</v>
      </c>
      <c r="D2446" s="1">
        <v>73.233999999999995</v>
      </c>
      <c r="E2446" t="s">
        <v>64</v>
      </c>
      <c r="F2446">
        <v>9604</v>
      </c>
      <c r="G2446" s="139">
        <v>2010</v>
      </c>
      <c r="H2446" s="306" t="s">
        <v>147</v>
      </c>
      <c r="I2446">
        <v>73.233999999999995</v>
      </c>
    </row>
    <row r="2447" spans="1:9" ht="14.25" customHeight="1">
      <c r="A2447" s="1" t="str">
        <f t="shared" si="38"/>
        <v>ZBH96042010m05</v>
      </c>
      <c r="B2447" s="1">
        <v>856.32799999999997</v>
      </c>
      <c r="C2447" s="210">
        <v>8</v>
      </c>
      <c r="D2447" s="1">
        <v>84.962999999999994</v>
      </c>
      <c r="E2447" t="s">
        <v>64</v>
      </c>
      <c r="F2447">
        <v>9604</v>
      </c>
      <c r="G2447" s="139">
        <v>2010</v>
      </c>
      <c r="H2447" s="306" t="s">
        <v>148</v>
      </c>
      <c r="I2447">
        <v>84.962999999999994</v>
      </c>
    </row>
    <row r="2448" spans="1:9" ht="14.25" customHeight="1">
      <c r="A2448" s="1" t="str">
        <f t="shared" si="38"/>
        <v>ZBH96042010m06</v>
      </c>
      <c r="B2448" s="1">
        <v>856.32799999999997</v>
      </c>
      <c r="C2448" s="210">
        <v>7</v>
      </c>
      <c r="D2448" s="1">
        <v>69.488</v>
      </c>
      <c r="E2448" t="s">
        <v>64</v>
      </c>
      <c r="F2448">
        <v>9604</v>
      </c>
      <c r="G2448" s="139">
        <v>2010</v>
      </c>
      <c r="H2448" s="306" t="s">
        <v>149</v>
      </c>
      <c r="I2448">
        <v>69.488</v>
      </c>
    </row>
    <row r="2449" spans="1:9" ht="14.25" customHeight="1">
      <c r="A2449" s="1" t="str">
        <f t="shared" si="38"/>
        <v>ZBH96042010m07</v>
      </c>
      <c r="B2449" s="1">
        <v>856.32799999999997</v>
      </c>
      <c r="C2449" s="210">
        <v>6</v>
      </c>
      <c r="D2449" s="1">
        <v>72.231999999999999</v>
      </c>
      <c r="E2449" t="s">
        <v>64</v>
      </c>
      <c r="F2449">
        <v>9604</v>
      </c>
      <c r="G2449" s="139">
        <v>2010</v>
      </c>
      <c r="H2449" s="306" t="s">
        <v>150</v>
      </c>
      <c r="I2449">
        <v>72.231999999999999</v>
      </c>
    </row>
    <row r="2450" spans="1:9" ht="14.25" customHeight="1">
      <c r="A2450" s="1" t="str">
        <f t="shared" si="38"/>
        <v>ZBH96042010m08</v>
      </c>
      <c r="B2450" s="1">
        <v>856.32799999999997</v>
      </c>
      <c r="C2450" s="210">
        <v>5</v>
      </c>
      <c r="D2450" s="1">
        <v>78.409000000000006</v>
      </c>
      <c r="E2450" t="s">
        <v>64</v>
      </c>
      <c r="F2450">
        <v>9604</v>
      </c>
      <c r="G2450" s="139">
        <v>2010</v>
      </c>
      <c r="H2450" s="306" t="s">
        <v>151</v>
      </c>
      <c r="I2450">
        <v>78.409000000000006</v>
      </c>
    </row>
    <row r="2451" spans="1:9" ht="14.25" customHeight="1">
      <c r="A2451" s="1" t="str">
        <f t="shared" si="38"/>
        <v>ZBH96042010m09</v>
      </c>
      <c r="B2451" s="1">
        <v>856.32799999999997</v>
      </c>
      <c r="C2451" s="210">
        <v>4</v>
      </c>
      <c r="D2451" s="1">
        <v>71.063000000000002</v>
      </c>
      <c r="E2451" t="s">
        <v>64</v>
      </c>
      <c r="F2451">
        <v>9604</v>
      </c>
      <c r="G2451" s="139">
        <v>2010</v>
      </c>
      <c r="H2451" s="306" t="s">
        <v>152</v>
      </c>
      <c r="I2451">
        <v>71.063000000000002</v>
      </c>
    </row>
    <row r="2452" spans="1:9" ht="14.25" customHeight="1">
      <c r="A2452" s="1" t="str">
        <f t="shared" si="38"/>
        <v>ZBH96042010m10</v>
      </c>
      <c r="B2452" s="1">
        <v>856.32799999999997</v>
      </c>
      <c r="C2452" s="210">
        <v>3</v>
      </c>
      <c r="D2452" s="1">
        <v>70.408000000000001</v>
      </c>
      <c r="E2452" t="s">
        <v>64</v>
      </c>
      <c r="F2452">
        <v>9604</v>
      </c>
      <c r="G2452" s="139">
        <v>2010</v>
      </c>
      <c r="H2452" s="306" t="s">
        <v>153</v>
      </c>
      <c r="I2452">
        <v>70.408000000000001</v>
      </c>
    </row>
    <row r="2453" spans="1:9" ht="14.25" customHeight="1">
      <c r="A2453" s="1" t="str">
        <f t="shared" si="38"/>
        <v>ZBH96042010m11</v>
      </c>
      <c r="B2453" s="1">
        <v>856.32799999999997</v>
      </c>
      <c r="C2453" s="210">
        <v>2</v>
      </c>
      <c r="D2453" s="1">
        <v>54.329000000000001</v>
      </c>
      <c r="E2453" t="s">
        <v>64</v>
      </c>
      <c r="F2453">
        <v>9604</v>
      </c>
      <c r="G2453" s="139">
        <v>2010</v>
      </c>
      <c r="H2453" s="306" t="s">
        <v>154</v>
      </c>
      <c r="I2453">
        <v>54.329000000000001</v>
      </c>
    </row>
    <row r="2454" spans="1:9" ht="14.25" customHeight="1">
      <c r="A2454" s="1" t="str">
        <f t="shared" si="38"/>
        <v>ZBH96042010m12</v>
      </c>
      <c r="B2454" s="1">
        <v>856.32799999999997</v>
      </c>
      <c r="C2454" s="210">
        <v>1</v>
      </c>
      <c r="D2454" s="1">
        <v>63.540999999999997</v>
      </c>
      <c r="E2454" t="s">
        <v>64</v>
      </c>
      <c r="F2454">
        <v>9604</v>
      </c>
      <c r="G2454" s="139">
        <v>2010</v>
      </c>
      <c r="H2454" s="306" t="s">
        <v>155</v>
      </c>
      <c r="I2454">
        <v>63.540999999999997</v>
      </c>
    </row>
    <row r="2455" spans="1:9" ht="14.25" customHeight="1">
      <c r="A2455" s="1" t="str">
        <f t="shared" si="38"/>
        <v>ZBH96052010m01</v>
      </c>
      <c r="B2455" s="1">
        <v>3252</v>
      </c>
      <c r="C2455" s="210">
        <v>12</v>
      </c>
      <c r="D2455" s="1">
        <v>274</v>
      </c>
      <c r="E2455" t="s">
        <v>64</v>
      </c>
      <c r="F2455">
        <v>9605</v>
      </c>
      <c r="G2455" s="139">
        <v>2010</v>
      </c>
      <c r="H2455" s="306" t="s">
        <v>144</v>
      </c>
      <c r="I2455">
        <v>274</v>
      </c>
    </row>
    <row r="2456" spans="1:9" ht="14.25" customHeight="1">
      <c r="A2456" s="1" t="str">
        <f t="shared" si="38"/>
        <v>ZBH96052010m02</v>
      </c>
      <c r="B2456" s="1">
        <v>3252</v>
      </c>
      <c r="C2456" s="210">
        <v>11</v>
      </c>
      <c r="D2456" s="1">
        <v>259</v>
      </c>
      <c r="E2456" t="s">
        <v>64</v>
      </c>
      <c r="F2456">
        <v>9605</v>
      </c>
      <c r="G2456" s="139">
        <v>2010</v>
      </c>
      <c r="H2456" s="306" t="s">
        <v>145</v>
      </c>
      <c r="I2456">
        <v>259</v>
      </c>
    </row>
    <row r="2457" spans="1:9" ht="14.25" customHeight="1">
      <c r="A2457" s="1" t="str">
        <f t="shared" si="38"/>
        <v>ZBH96052010m03</v>
      </c>
      <c r="B2457" s="1">
        <v>3252</v>
      </c>
      <c r="C2457" s="210">
        <v>10</v>
      </c>
      <c r="D2457" s="1">
        <v>289</v>
      </c>
      <c r="E2457" t="s">
        <v>64</v>
      </c>
      <c r="F2457">
        <v>9605</v>
      </c>
      <c r="G2457" s="139">
        <v>2010</v>
      </c>
      <c r="H2457" s="306" t="s">
        <v>146</v>
      </c>
      <c r="I2457">
        <v>289</v>
      </c>
    </row>
    <row r="2458" spans="1:9" ht="14.25" customHeight="1">
      <c r="A2458" s="1" t="str">
        <f t="shared" si="38"/>
        <v>ZBH96052010m04</v>
      </c>
      <c r="B2458" s="1">
        <v>3252</v>
      </c>
      <c r="C2458" s="210">
        <v>9</v>
      </c>
      <c r="D2458" s="1">
        <v>267</v>
      </c>
      <c r="E2458" t="s">
        <v>64</v>
      </c>
      <c r="F2458">
        <v>9605</v>
      </c>
      <c r="G2458" s="139">
        <v>2010</v>
      </c>
      <c r="H2458" s="306" t="s">
        <v>147</v>
      </c>
      <c r="I2458">
        <v>267</v>
      </c>
    </row>
    <row r="2459" spans="1:9" ht="14.25" customHeight="1">
      <c r="A2459" s="1" t="str">
        <f t="shared" si="38"/>
        <v>ZBH96052010m05</v>
      </c>
      <c r="B2459" s="1">
        <v>3252</v>
      </c>
      <c r="C2459" s="210">
        <v>8</v>
      </c>
      <c r="D2459" s="1">
        <v>314</v>
      </c>
      <c r="E2459" t="s">
        <v>64</v>
      </c>
      <c r="F2459">
        <v>9605</v>
      </c>
      <c r="G2459" s="139">
        <v>2010</v>
      </c>
      <c r="H2459" s="306" t="s">
        <v>148</v>
      </c>
      <c r="I2459">
        <v>314</v>
      </c>
    </row>
    <row r="2460" spans="1:9" ht="14.25" customHeight="1">
      <c r="A2460" s="1" t="str">
        <f t="shared" si="38"/>
        <v>ZBH96052010m06</v>
      </c>
      <c r="B2460" s="1">
        <v>3252</v>
      </c>
      <c r="C2460" s="210">
        <v>7</v>
      </c>
      <c r="D2460" s="1">
        <v>273</v>
      </c>
      <c r="E2460" t="s">
        <v>64</v>
      </c>
      <c r="F2460">
        <v>9605</v>
      </c>
      <c r="G2460" s="139">
        <v>2010</v>
      </c>
      <c r="H2460" s="306" t="s">
        <v>149</v>
      </c>
      <c r="I2460">
        <v>273</v>
      </c>
    </row>
    <row r="2461" spans="1:9" ht="14.25" customHeight="1">
      <c r="A2461" s="1" t="str">
        <f t="shared" si="38"/>
        <v>ZBH96052010m07</v>
      </c>
      <c r="B2461" s="1">
        <v>3252</v>
      </c>
      <c r="C2461" s="210">
        <v>6</v>
      </c>
      <c r="D2461" s="1">
        <v>283</v>
      </c>
      <c r="E2461" t="s">
        <v>64</v>
      </c>
      <c r="F2461">
        <v>9605</v>
      </c>
      <c r="G2461" s="139">
        <v>2010</v>
      </c>
      <c r="H2461" s="306" t="s">
        <v>150</v>
      </c>
      <c r="I2461">
        <v>283</v>
      </c>
    </row>
    <row r="2462" spans="1:9" ht="14.25" customHeight="1">
      <c r="A2462" s="1" t="str">
        <f t="shared" si="38"/>
        <v>ZBH96052010m08</v>
      </c>
      <c r="B2462" s="1">
        <v>3252</v>
      </c>
      <c r="C2462" s="210">
        <v>5</v>
      </c>
      <c r="D2462" s="1">
        <v>274</v>
      </c>
      <c r="E2462" t="s">
        <v>64</v>
      </c>
      <c r="F2462">
        <v>9605</v>
      </c>
      <c r="G2462" s="139">
        <v>2010</v>
      </c>
      <c r="H2462" s="306" t="s">
        <v>151</v>
      </c>
      <c r="I2462">
        <v>274</v>
      </c>
    </row>
    <row r="2463" spans="1:9" ht="14.25" customHeight="1">
      <c r="A2463" s="1" t="str">
        <f t="shared" si="38"/>
        <v>ZBH96052010m09</v>
      </c>
      <c r="B2463" s="1">
        <v>3252</v>
      </c>
      <c r="C2463" s="210">
        <v>4</v>
      </c>
      <c r="D2463" s="1">
        <v>261</v>
      </c>
      <c r="E2463" t="s">
        <v>64</v>
      </c>
      <c r="F2463">
        <v>9605</v>
      </c>
      <c r="G2463" s="139">
        <v>2010</v>
      </c>
      <c r="H2463" s="306" t="s">
        <v>152</v>
      </c>
      <c r="I2463">
        <v>261</v>
      </c>
    </row>
    <row r="2464" spans="1:9" ht="14.25" customHeight="1">
      <c r="A2464" s="1" t="str">
        <f t="shared" si="38"/>
        <v>ZBH96052010m10</v>
      </c>
      <c r="B2464" s="1">
        <v>3252</v>
      </c>
      <c r="C2464" s="210">
        <v>3</v>
      </c>
      <c r="D2464" s="1">
        <v>322</v>
      </c>
      <c r="E2464" t="s">
        <v>64</v>
      </c>
      <c r="F2464">
        <v>9605</v>
      </c>
      <c r="G2464" s="139">
        <v>2010</v>
      </c>
      <c r="H2464" s="306" t="s">
        <v>153</v>
      </c>
      <c r="I2464">
        <v>322</v>
      </c>
    </row>
    <row r="2465" spans="1:9" ht="14.25" customHeight="1">
      <c r="A2465" s="1" t="str">
        <f t="shared" si="38"/>
        <v>ZBH96052010m11</v>
      </c>
      <c r="B2465" s="1">
        <v>3252</v>
      </c>
      <c r="C2465" s="210">
        <v>2</v>
      </c>
      <c r="D2465" s="1">
        <v>216</v>
      </c>
      <c r="E2465" t="s">
        <v>64</v>
      </c>
      <c r="F2465">
        <v>9605</v>
      </c>
      <c r="G2465" s="139">
        <v>2010</v>
      </c>
      <c r="H2465" s="306" t="s">
        <v>154</v>
      </c>
      <c r="I2465">
        <v>216</v>
      </c>
    </row>
    <row r="2466" spans="1:9" ht="14.25" customHeight="1">
      <c r="A2466" s="1" t="str">
        <f t="shared" si="38"/>
        <v>ZBH96052010m12</v>
      </c>
      <c r="B2466" s="1">
        <v>3252</v>
      </c>
      <c r="C2466" s="210">
        <v>1</v>
      </c>
      <c r="D2466" s="1">
        <v>220</v>
      </c>
      <c r="E2466" t="s">
        <v>64</v>
      </c>
      <c r="F2466">
        <v>9605</v>
      </c>
      <c r="G2466" s="139">
        <v>2010</v>
      </c>
      <c r="H2466" s="306" t="s">
        <v>155</v>
      </c>
      <c r="I2466">
        <v>220</v>
      </c>
    </row>
    <row r="2467" spans="1:9" ht="14.25" customHeight="1">
      <c r="A2467" s="1" t="str">
        <f t="shared" si="38"/>
        <v>ZBH96062010m01</v>
      </c>
      <c r="B2467" s="1">
        <v>667.98000000000013</v>
      </c>
      <c r="C2467" s="210">
        <v>12</v>
      </c>
      <c r="D2467" s="1">
        <v>57.832999999999998</v>
      </c>
      <c r="E2467" t="s">
        <v>64</v>
      </c>
      <c r="F2467">
        <v>9606</v>
      </c>
      <c r="G2467" s="139">
        <v>2010</v>
      </c>
      <c r="H2467" s="306" t="s">
        <v>144</v>
      </c>
      <c r="I2467">
        <v>57.832999999999998</v>
      </c>
    </row>
    <row r="2468" spans="1:9" ht="14.25" customHeight="1">
      <c r="A2468" s="1" t="str">
        <f t="shared" si="38"/>
        <v>ZBH96062010m02</v>
      </c>
      <c r="B2468" s="1">
        <v>667.98000000000013</v>
      </c>
      <c r="C2468" s="210">
        <v>11</v>
      </c>
      <c r="D2468" s="1">
        <v>54.707000000000001</v>
      </c>
      <c r="E2468" t="s">
        <v>64</v>
      </c>
      <c r="F2468">
        <v>9606</v>
      </c>
      <c r="G2468" s="139">
        <v>2010</v>
      </c>
      <c r="H2468" s="306" t="s">
        <v>145</v>
      </c>
      <c r="I2468">
        <v>54.707000000000001</v>
      </c>
    </row>
    <row r="2469" spans="1:9" ht="14.25" customHeight="1">
      <c r="A2469" s="1" t="str">
        <f t="shared" si="38"/>
        <v>ZBH96062010m03</v>
      </c>
      <c r="B2469" s="1">
        <v>667.98000000000013</v>
      </c>
      <c r="C2469" s="210">
        <v>10</v>
      </c>
      <c r="D2469" s="1">
        <v>58.034999999999997</v>
      </c>
      <c r="E2469" t="s">
        <v>64</v>
      </c>
      <c r="F2469">
        <v>9606</v>
      </c>
      <c r="G2469" s="139">
        <v>2010</v>
      </c>
      <c r="H2469" s="306" t="s">
        <v>146</v>
      </c>
      <c r="I2469">
        <v>58.034999999999997</v>
      </c>
    </row>
    <row r="2470" spans="1:9" ht="14.25" customHeight="1">
      <c r="A2470" s="1" t="str">
        <f t="shared" si="38"/>
        <v>ZBH96062010m04</v>
      </c>
      <c r="B2470" s="1">
        <v>667.98000000000013</v>
      </c>
      <c r="C2470" s="210">
        <v>9</v>
      </c>
      <c r="D2470" s="1">
        <v>55.515000000000001</v>
      </c>
      <c r="E2470" t="s">
        <v>64</v>
      </c>
      <c r="F2470">
        <v>9606</v>
      </c>
      <c r="G2470" s="139">
        <v>2010</v>
      </c>
      <c r="H2470" s="306" t="s">
        <v>147</v>
      </c>
      <c r="I2470">
        <v>55.515000000000001</v>
      </c>
    </row>
    <row r="2471" spans="1:9" ht="14.25" customHeight="1">
      <c r="A2471" s="1" t="str">
        <f t="shared" si="38"/>
        <v>ZBH96062010m05</v>
      </c>
      <c r="B2471" s="1">
        <v>667.98000000000013</v>
      </c>
      <c r="C2471" s="210">
        <v>8</v>
      </c>
      <c r="D2471" s="1">
        <v>69.174999999999997</v>
      </c>
      <c r="E2471" t="s">
        <v>64</v>
      </c>
      <c r="F2471">
        <v>9606</v>
      </c>
      <c r="G2471" s="139">
        <v>2010</v>
      </c>
      <c r="H2471" s="306" t="s">
        <v>148</v>
      </c>
      <c r="I2471">
        <v>69.174999999999997</v>
      </c>
    </row>
    <row r="2472" spans="1:9" ht="14.25" customHeight="1">
      <c r="A2472" s="1" t="str">
        <f t="shared" si="38"/>
        <v>ZBH96062010m06</v>
      </c>
      <c r="B2472" s="1">
        <v>667.98000000000013</v>
      </c>
      <c r="C2472" s="210">
        <v>7</v>
      </c>
      <c r="D2472" s="1">
        <v>55.847999999999999</v>
      </c>
      <c r="E2472" t="s">
        <v>64</v>
      </c>
      <c r="F2472">
        <v>9606</v>
      </c>
      <c r="G2472" s="139">
        <v>2010</v>
      </c>
      <c r="H2472" s="306" t="s">
        <v>149</v>
      </c>
      <c r="I2472">
        <v>55.847999999999999</v>
      </c>
    </row>
    <row r="2473" spans="1:9" ht="14.25" customHeight="1">
      <c r="A2473" s="1" t="str">
        <f t="shared" si="38"/>
        <v>ZBH96062010m07</v>
      </c>
      <c r="B2473" s="1">
        <v>667.98000000000013</v>
      </c>
      <c r="C2473" s="210">
        <v>6</v>
      </c>
      <c r="D2473" s="1">
        <v>58.627000000000002</v>
      </c>
      <c r="E2473" t="s">
        <v>64</v>
      </c>
      <c r="F2473">
        <v>9606</v>
      </c>
      <c r="G2473" s="139">
        <v>2010</v>
      </c>
      <c r="H2473" s="306" t="s">
        <v>150</v>
      </c>
      <c r="I2473">
        <v>58.627000000000002</v>
      </c>
    </row>
    <row r="2474" spans="1:9" ht="14.25" customHeight="1">
      <c r="A2474" s="1" t="str">
        <f t="shared" si="38"/>
        <v>ZBH96062010m08</v>
      </c>
      <c r="B2474" s="1">
        <v>667.98000000000013</v>
      </c>
      <c r="C2474" s="210">
        <v>5</v>
      </c>
      <c r="D2474" s="1">
        <v>62.503999999999998</v>
      </c>
      <c r="E2474" t="s">
        <v>64</v>
      </c>
      <c r="F2474">
        <v>9606</v>
      </c>
      <c r="G2474" s="139">
        <v>2010</v>
      </c>
      <c r="H2474" s="306" t="s">
        <v>151</v>
      </c>
      <c r="I2474">
        <v>62.503999999999998</v>
      </c>
    </row>
    <row r="2475" spans="1:9" ht="14.25" customHeight="1">
      <c r="A2475" s="1" t="str">
        <f t="shared" si="38"/>
        <v>ZBH96062010m09</v>
      </c>
      <c r="B2475" s="1">
        <v>667.98000000000013</v>
      </c>
      <c r="C2475" s="210">
        <v>4</v>
      </c>
      <c r="D2475" s="1">
        <v>54.167999999999999</v>
      </c>
      <c r="E2475" t="s">
        <v>64</v>
      </c>
      <c r="F2475">
        <v>9606</v>
      </c>
      <c r="G2475" s="139">
        <v>2010</v>
      </c>
      <c r="H2475" s="306" t="s">
        <v>152</v>
      </c>
      <c r="I2475">
        <v>54.167999999999999</v>
      </c>
    </row>
    <row r="2476" spans="1:9" ht="14.25" customHeight="1">
      <c r="A2476" s="1" t="str">
        <f t="shared" si="38"/>
        <v>ZBH96062010m10</v>
      </c>
      <c r="B2476" s="1">
        <v>667.98000000000013</v>
      </c>
      <c r="C2476" s="210">
        <v>3</v>
      </c>
      <c r="D2476" s="1">
        <v>51.441000000000003</v>
      </c>
      <c r="E2476" t="s">
        <v>64</v>
      </c>
      <c r="F2476">
        <v>9606</v>
      </c>
      <c r="G2476" s="139">
        <v>2010</v>
      </c>
      <c r="H2476" s="306" t="s">
        <v>153</v>
      </c>
      <c r="I2476">
        <v>51.441000000000003</v>
      </c>
    </row>
    <row r="2477" spans="1:9" ht="14.25" customHeight="1">
      <c r="A2477" s="1" t="str">
        <f t="shared" si="38"/>
        <v>ZBH96062010m11</v>
      </c>
      <c r="B2477" s="1">
        <v>667.98000000000013</v>
      </c>
      <c r="C2477" s="210">
        <v>2</v>
      </c>
      <c r="D2477" s="1">
        <v>38.119</v>
      </c>
      <c r="E2477" t="s">
        <v>64</v>
      </c>
      <c r="F2477">
        <v>9606</v>
      </c>
      <c r="G2477" s="139">
        <v>2010</v>
      </c>
      <c r="H2477" s="306" t="s">
        <v>154</v>
      </c>
      <c r="I2477">
        <v>38.119</v>
      </c>
    </row>
    <row r="2478" spans="1:9" ht="14.25" customHeight="1">
      <c r="A2478" s="1" t="str">
        <f t="shared" si="38"/>
        <v>ZBH96062010m12</v>
      </c>
      <c r="B2478" s="1">
        <v>667.98000000000013</v>
      </c>
      <c r="C2478" s="210">
        <v>1</v>
      </c>
      <c r="D2478" s="1">
        <v>52.008000000000003</v>
      </c>
      <c r="E2478" t="s">
        <v>64</v>
      </c>
      <c r="F2478">
        <v>9606</v>
      </c>
      <c r="G2478" s="139">
        <v>2010</v>
      </c>
      <c r="H2478" s="306" t="s">
        <v>155</v>
      </c>
      <c r="I2478">
        <v>52.008000000000003</v>
      </c>
    </row>
    <row r="2479" spans="1:9" ht="14.25" customHeight="1">
      <c r="A2479" s="1" t="str">
        <f t="shared" si="38"/>
        <v>ZRS96012010m01</v>
      </c>
      <c r="B2479" s="1">
        <v>395</v>
      </c>
      <c r="C2479" s="210">
        <v>12</v>
      </c>
      <c r="D2479" s="1">
        <v>33</v>
      </c>
      <c r="E2479" t="s">
        <v>65</v>
      </c>
      <c r="F2479">
        <v>9601</v>
      </c>
      <c r="G2479" s="139">
        <v>2010</v>
      </c>
      <c r="H2479" s="306" t="s">
        <v>144</v>
      </c>
      <c r="I2479">
        <v>33</v>
      </c>
    </row>
    <row r="2480" spans="1:9" ht="14.25" customHeight="1">
      <c r="A2480" s="1" t="str">
        <f t="shared" si="38"/>
        <v>ZRS96012010m02</v>
      </c>
      <c r="B2480" s="1">
        <v>395</v>
      </c>
      <c r="C2480" s="210">
        <v>11</v>
      </c>
      <c r="D2480" s="1">
        <v>34</v>
      </c>
      <c r="E2480" t="s">
        <v>65</v>
      </c>
      <c r="F2480">
        <v>9601</v>
      </c>
      <c r="G2480" s="139">
        <v>2010</v>
      </c>
      <c r="H2480" s="306" t="s">
        <v>145</v>
      </c>
      <c r="I2480">
        <v>34</v>
      </c>
    </row>
    <row r="2481" spans="1:9" ht="14.25" customHeight="1">
      <c r="A2481" s="1" t="str">
        <f t="shared" si="38"/>
        <v>ZRS96012010m03</v>
      </c>
      <c r="B2481" s="1">
        <v>395</v>
      </c>
      <c r="C2481" s="210">
        <v>10</v>
      </c>
      <c r="D2481" s="1">
        <v>37</v>
      </c>
      <c r="E2481" t="s">
        <v>65</v>
      </c>
      <c r="F2481">
        <v>9601</v>
      </c>
      <c r="G2481" s="139">
        <v>2010</v>
      </c>
      <c r="H2481" s="306" t="s">
        <v>146</v>
      </c>
      <c r="I2481">
        <v>37</v>
      </c>
    </row>
    <row r="2482" spans="1:9" ht="14.25" customHeight="1">
      <c r="A2482" s="1" t="str">
        <f t="shared" si="38"/>
        <v>ZRS96012010m04</v>
      </c>
      <c r="B2482" s="1">
        <v>395</v>
      </c>
      <c r="C2482" s="210">
        <v>9</v>
      </c>
      <c r="D2482" s="1">
        <v>31</v>
      </c>
      <c r="E2482" t="s">
        <v>65</v>
      </c>
      <c r="F2482">
        <v>9601</v>
      </c>
      <c r="G2482" s="139">
        <v>2010</v>
      </c>
      <c r="H2482" s="306" t="s">
        <v>147</v>
      </c>
      <c r="I2482">
        <v>31</v>
      </c>
    </row>
    <row r="2483" spans="1:9" ht="14.25" customHeight="1">
      <c r="A2483" s="1" t="str">
        <f t="shared" si="38"/>
        <v>ZRS96012010m05</v>
      </c>
      <c r="B2483" s="1">
        <v>395</v>
      </c>
      <c r="C2483" s="210">
        <v>8</v>
      </c>
      <c r="D2483" s="1">
        <v>31</v>
      </c>
      <c r="E2483" t="s">
        <v>65</v>
      </c>
      <c r="F2483">
        <v>9601</v>
      </c>
      <c r="G2483" s="139">
        <v>2010</v>
      </c>
      <c r="H2483" s="306" t="s">
        <v>148</v>
      </c>
      <c r="I2483">
        <v>31</v>
      </c>
    </row>
    <row r="2484" spans="1:9" ht="14.25" customHeight="1">
      <c r="A2484" s="1" t="str">
        <f t="shared" si="38"/>
        <v>ZRS96012010m06</v>
      </c>
      <c r="B2484" s="1">
        <v>395</v>
      </c>
      <c r="C2484" s="210">
        <v>7</v>
      </c>
      <c r="D2484" s="1">
        <v>32</v>
      </c>
      <c r="E2484" t="s">
        <v>65</v>
      </c>
      <c r="F2484">
        <v>9601</v>
      </c>
      <c r="G2484" s="139">
        <v>2010</v>
      </c>
      <c r="H2484" s="306" t="s">
        <v>149</v>
      </c>
      <c r="I2484">
        <v>32</v>
      </c>
    </row>
    <row r="2485" spans="1:9" ht="14.25" customHeight="1">
      <c r="A2485" s="1" t="str">
        <f t="shared" si="38"/>
        <v>ZRS96012010m07</v>
      </c>
      <c r="B2485" s="1">
        <v>395</v>
      </c>
      <c r="C2485" s="210">
        <v>6</v>
      </c>
      <c r="D2485" s="1">
        <v>30</v>
      </c>
      <c r="E2485" t="s">
        <v>65</v>
      </c>
      <c r="F2485">
        <v>9601</v>
      </c>
      <c r="G2485" s="139">
        <v>2010</v>
      </c>
      <c r="H2485" s="306" t="s">
        <v>150</v>
      </c>
      <c r="I2485">
        <v>30</v>
      </c>
    </row>
    <row r="2486" spans="1:9" ht="14.25" customHeight="1">
      <c r="A2486" s="1" t="str">
        <f t="shared" si="38"/>
        <v>ZRS96012010m08</v>
      </c>
      <c r="B2486" s="1">
        <v>395</v>
      </c>
      <c r="C2486" s="210">
        <v>5</v>
      </c>
      <c r="D2486" s="1">
        <v>36</v>
      </c>
      <c r="E2486" t="s">
        <v>65</v>
      </c>
      <c r="F2486">
        <v>9601</v>
      </c>
      <c r="G2486" s="139">
        <v>2010</v>
      </c>
      <c r="H2486" s="306" t="s">
        <v>151</v>
      </c>
      <c r="I2486">
        <v>36</v>
      </c>
    </row>
    <row r="2487" spans="1:9" ht="14.25" customHeight="1">
      <c r="A2487" s="1" t="str">
        <f t="shared" si="38"/>
        <v>ZRS96012010m09</v>
      </c>
      <c r="B2487" s="1">
        <v>395</v>
      </c>
      <c r="C2487" s="210">
        <v>4</v>
      </c>
      <c r="D2487" s="1">
        <v>32</v>
      </c>
      <c r="E2487" t="s">
        <v>65</v>
      </c>
      <c r="F2487">
        <v>9601</v>
      </c>
      <c r="G2487" s="139">
        <v>2010</v>
      </c>
      <c r="H2487" s="306" t="s">
        <v>152</v>
      </c>
      <c r="I2487">
        <v>32</v>
      </c>
    </row>
    <row r="2488" spans="1:9" ht="14.25" customHeight="1">
      <c r="A2488" s="1" t="str">
        <f t="shared" si="38"/>
        <v>ZRS96012010m10</v>
      </c>
      <c r="B2488" s="1">
        <v>395</v>
      </c>
      <c r="C2488" s="210">
        <v>3</v>
      </c>
      <c r="D2488" s="1">
        <v>36</v>
      </c>
      <c r="E2488" t="s">
        <v>65</v>
      </c>
      <c r="F2488">
        <v>9601</v>
      </c>
      <c r="G2488" s="139">
        <v>2010</v>
      </c>
      <c r="H2488" s="306" t="s">
        <v>153</v>
      </c>
      <c r="I2488">
        <v>36</v>
      </c>
    </row>
    <row r="2489" spans="1:9" ht="14.25" customHeight="1">
      <c r="A2489" s="1" t="str">
        <f t="shared" si="38"/>
        <v>ZRS96012010m11</v>
      </c>
      <c r="B2489" s="1">
        <v>395</v>
      </c>
      <c r="C2489" s="210">
        <v>2</v>
      </c>
      <c r="D2489" s="1">
        <v>34</v>
      </c>
      <c r="E2489" t="s">
        <v>65</v>
      </c>
      <c r="F2489">
        <v>9601</v>
      </c>
      <c r="G2489" s="139">
        <v>2010</v>
      </c>
      <c r="H2489" s="306" t="s">
        <v>154</v>
      </c>
      <c r="I2489">
        <v>34</v>
      </c>
    </row>
    <row r="2490" spans="1:9" ht="14.25" customHeight="1">
      <c r="A2490" s="1" t="str">
        <f t="shared" si="38"/>
        <v>ZRS96012010m12</v>
      </c>
      <c r="B2490" s="1">
        <v>395</v>
      </c>
      <c r="C2490" s="210">
        <v>1</v>
      </c>
      <c r="D2490" s="1">
        <v>29</v>
      </c>
      <c r="E2490" t="s">
        <v>65</v>
      </c>
      <c r="F2490">
        <v>9601</v>
      </c>
      <c r="G2490" s="139">
        <v>2010</v>
      </c>
      <c r="H2490" s="306" t="s">
        <v>155</v>
      </c>
      <c r="I2490">
        <v>29</v>
      </c>
    </row>
    <row r="2491" spans="1:9" ht="14.25" customHeight="1">
      <c r="A2491" s="1" t="str">
        <f t="shared" si="38"/>
        <v>ZRS96022010m01</v>
      </c>
      <c r="B2491" s="1">
        <v>24.728999999999999</v>
      </c>
      <c r="C2491" s="210">
        <v>12</v>
      </c>
      <c r="D2491" s="1">
        <v>2.198</v>
      </c>
      <c r="E2491" t="s">
        <v>65</v>
      </c>
      <c r="F2491">
        <v>9602</v>
      </c>
      <c r="G2491" s="139">
        <v>2010</v>
      </c>
      <c r="H2491" s="306" t="s">
        <v>144</v>
      </c>
      <c r="I2491">
        <v>2.198</v>
      </c>
    </row>
    <row r="2492" spans="1:9" ht="14.25" customHeight="1">
      <c r="A2492" s="1" t="str">
        <f t="shared" si="38"/>
        <v>ZRS96022010m02</v>
      </c>
      <c r="B2492" s="1">
        <v>24.728999999999999</v>
      </c>
      <c r="C2492" s="210">
        <v>11</v>
      </c>
      <c r="D2492" s="1">
        <v>2.0350000000000001</v>
      </c>
      <c r="E2492" t="s">
        <v>65</v>
      </c>
      <c r="F2492">
        <v>9602</v>
      </c>
      <c r="G2492" s="139">
        <v>2010</v>
      </c>
      <c r="H2492" s="306" t="s">
        <v>145</v>
      </c>
      <c r="I2492">
        <v>2.0350000000000001</v>
      </c>
    </row>
    <row r="2493" spans="1:9" ht="14.25" customHeight="1">
      <c r="A2493" s="1" t="str">
        <f t="shared" si="38"/>
        <v>ZRS96022010m03</v>
      </c>
      <c r="B2493" s="1">
        <v>24.728999999999999</v>
      </c>
      <c r="C2493" s="210">
        <v>10</v>
      </c>
      <c r="D2493" s="1">
        <v>2.2890000000000001</v>
      </c>
      <c r="E2493" t="s">
        <v>65</v>
      </c>
      <c r="F2493">
        <v>9602</v>
      </c>
      <c r="G2493" s="139">
        <v>2010</v>
      </c>
      <c r="H2493" s="306" t="s">
        <v>146</v>
      </c>
      <c r="I2493">
        <v>2.2890000000000001</v>
      </c>
    </row>
    <row r="2494" spans="1:9" ht="14.25" customHeight="1">
      <c r="A2494" s="1" t="str">
        <f t="shared" si="38"/>
        <v>ZRS96022010m04</v>
      </c>
      <c r="B2494" s="1">
        <v>24.728999999999999</v>
      </c>
      <c r="C2494" s="210">
        <v>9</v>
      </c>
      <c r="D2494" s="1">
        <v>1.978</v>
      </c>
      <c r="E2494" t="s">
        <v>65</v>
      </c>
      <c r="F2494">
        <v>9602</v>
      </c>
      <c r="G2494" s="139">
        <v>2010</v>
      </c>
      <c r="H2494" s="306" t="s">
        <v>147</v>
      </c>
      <c r="I2494">
        <v>1.978</v>
      </c>
    </row>
    <row r="2495" spans="1:9" ht="14.25" customHeight="1">
      <c r="A2495" s="1" t="str">
        <f t="shared" si="38"/>
        <v>ZRS96022010m05</v>
      </c>
      <c r="B2495" s="1">
        <v>24.728999999999999</v>
      </c>
      <c r="C2495" s="210">
        <v>8</v>
      </c>
      <c r="D2495" s="1">
        <v>2.1480000000000001</v>
      </c>
      <c r="E2495" t="s">
        <v>65</v>
      </c>
      <c r="F2495">
        <v>9602</v>
      </c>
      <c r="G2495" s="139">
        <v>2010</v>
      </c>
      <c r="H2495" s="306" t="s">
        <v>148</v>
      </c>
      <c r="I2495">
        <v>2.1480000000000001</v>
      </c>
    </row>
    <row r="2496" spans="1:9" ht="14.25" customHeight="1">
      <c r="A2496" s="1" t="str">
        <f t="shared" si="38"/>
        <v>ZRS96022010m06</v>
      </c>
      <c r="B2496" s="1">
        <v>24.728999999999999</v>
      </c>
      <c r="C2496" s="210">
        <v>7</v>
      </c>
      <c r="D2496" s="1">
        <v>2.3839999999999999</v>
      </c>
      <c r="E2496" t="s">
        <v>65</v>
      </c>
      <c r="F2496">
        <v>9602</v>
      </c>
      <c r="G2496" s="139">
        <v>2010</v>
      </c>
      <c r="H2496" s="306" t="s">
        <v>149</v>
      </c>
      <c r="I2496">
        <v>2.3839999999999999</v>
      </c>
    </row>
    <row r="2497" spans="1:9" ht="14.25" customHeight="1">
      <c r="A2497" s="1" t="str">
        <f t="shared" si="38"/>
        <v>ZRS96022010m07</v>
      </c>
      <c r="B2497" s="1">
        <v>24.728999999999999</v>
      </c>
      <c r="C2497" s="210">
        <v>6</v>
      </c>
      <c r="D2497" s="1">
        <v>1.917</v>
      </c>
      <c r="E2497" t="s">
        <v>65</v>
      </c>
      <c r="F2497">
        <v>9602</v>
      </c>
      <c r="G2497" s="139">
        <v>2010</v>
      </c>
      <c r="H2497" s="306" t="s">
        <v>150</v>
      </c>
      <c r="I2497">
        <v>1.917</v>
      </c>
    </row>
    <row r="2498" spans="1:9" ht="14.25" customHeight="1">
      <c r="A2498" s="1" t="str">
        <f t="shared" si="38"/>
        <v>ZRS96022010m08</v>
      </c>
      <c r="B2498" s="1">
        <v>24.728999999999999</v>
      </c>
      <c r="C2498" s="210">
        <v>5</v>
      </c>
      <c r="D2498" s="1">
        <v>2.1749999999999998</v>
      </c>
      <c r="E2498" t="s">
        <v>65</v>
      </c>
      <c r="F2498">
        <v>9602</v>
      </c>
      <c r="G2498" s="139">
        <v>2010</v>
      </c>
      <c r="H2498" s="306" t="s">
        <v>151</v>
      </c>
      <c r="I2498">
        <v>2.1749999999999998</v>
      </c>
    </row>
    <row r="2499" spans="1:9" ht="14.25" customHeight="1">
      <c r="A2499" s="1" t="str">
        <f t="shared" si="38"/>
        <v>ZRS96022010m09</v>
      </c>
      <c r="B2499" s="1">
        <v>24.728999999999999</v>
      </c>
      <c r="C2499" s="210">
        <v>4</v>
      </c>
      <c r="D2499" s="1">
        <v>2.0470000000000002</v>
      </c>
      <c r="E2499" t="s">
        <v>65</v>
      </c>
      <c r="F2499">
        <v>9602</v>
      </c>
      <c r="G2499" s="139">
        <v>2010</v>
      </c>
      <c r="H2499" s="306" t="s">
        <v>152</v>
      </c>
      <c r="I2499">
        <v>2.0470000000000002</v>
      </c>
    </row>
    <row r="2500" spans="1:9" ht="14.25" customHeight="1">
      <c r="A2500" s="1" t="str">
        <f t="shared" si="38"/>
        <v>ZRS96022010m10</v>
      </c>
      <c r="B2500" s="1">
        <v>24.728999999999999</v>
      </c>
      <c r="C2500" s="210">
        <v>3</v>
      </c>
      <c r="D2500" s="1">
        <v>1.8560000000000001</v>
      </c>
      <c r="E2500" t="s">
        <v>65</v>
      </c>
      <c r="F2500">
        <v>9602</v>
      </c>
      <c r="G2500" s="139">
        <v>2010</v>
      </c>
      <c r="H2500" s="306" t="s">
        <v>153</v>
      </c>
      <c r="I2500">
        <v>1.8560000000000001</v>
      </c>
    </row>
    <row r="2501" spans="1:9" ht="14.25" customHeight="1">
      <c r="A2501" s="1" t="str">
        <f t="shared" si="38"/>
        <v>ZRS96022010m11</v>
      </c>
      <c r="B2501" s="1">
        <v>24.728999999999999</v>
      </c>
      <c r="C2501" s="210">
        <v>2</v>
      </c>
      <c r="D2501" s="1">
        <v>1.778</v>
      </c>
      <c r="E2501" t="s">
        <v>65</v>
      </c>
      <c r="F2501">
        <v>9602</v>
      </c>
      <c r="G2501" s="139">
        <v>2010</v>
      </c>
      <c r="H2501" s="306" t="s">
        <v>154</v>
      </c>
      <c r="I2501">
        <v>1.778</v>
      </c>
    </row>
    <row r="2502" spans="1:9" ht="14.25" customHeight="1">
      <c r="A2502" s="1" t="str">
        <f t="shared" si="38"/>
        <v>ZRS96022010m12</v>
      </c>
      <c r="B2502" s="1">
        <v>24.728999999999999</v>
      </c>
      <c r="C2502" s="210">
        <v>1</v>
      </c>
      <c r="D2502" s="1">
        <v>1.9239999999999999</v>
      </c>
      <c r="E2502" t="s">
        <v>65</v>
      </c>
      <c r="F2502">
        <v>9602</v>
      </c>
      <c r="G2502" s="139">
        <v>2010</v>
      </c>
      <c r="H2502" s="306" t="s">
        <v>155</v>
      </c>
      <c r="I2502">
        <v>1.9239999999999999</v>
      </c>
    </row>
    <row r="2503" spans="1:9" ht="14.25" customHeight="1">
      <c r="A2503" s="1" t="str">
        <f t="shared" si="38"/>
        <v>ZRS96032010m01</v>
      </c>
      <c r="B2503" s="1">
        <v>4994</v>
      </c>
      <c r="C2503" s="210">
        <v>12</v>
      </c>
      <c r="D2503" s="1">
        <v>343</v>
      </c>
      <c r="E2503" t="s">
        <v>65</v>
      </c>
      <c r="F2503">
        <v>9603</v>
      </c>
      <c r="G2503" s="139">
        <v>2010</v>
      </c>
      <c r="H2503" s="306" t="s">
        <v>144</v>
      </c>
      <c r="I2503">
        <v>343</v>
      </c>
    </row>
    <row r="2504" spans="1:9" ht="14.25" customHeight="1">
      <c r="A2504" s="1" t="str">
        <f t="shared" ref="A2504:A2567" si="39">TRIM(E2504&amp;F2504&amp;G2504&amp;H2504)</f>
        <v>ZRS96032010m02</v>
      </c>
      <c r="B2504" s="1">
        <v>4994</v>
      </c>
      <c r="C2504" s="210">
        <v>11</v>
      </c>
      <c r="D2504" s="1">
        <v>427</v>
      </c>
      <c r="E2504" t="s">
        <v>65</v>
      </c>
      <c r="F2504">
        <v>9603</v>
      </c>
      <c r="G2504" s="139">
        <v>2010</v>
      </c>
      <c r="H2504" s="306" t="s">
        <v>145</v>
      </c>
      <c r="I2504">
        <v>427</v>
      </c>
    </row>
    <row r="2505" spans="1:9" ht="14.25" customHeight="1">
      <c r="A2505" s="1" t="str">
        <f t="shared" si="39"/>
        <v>ZRS96032010m03</v>
      </c>
      <c r="B2505" s="1">
        <v>4994</v>
      </c>
      <c r="C2505" s="210">
        <v>10</v>
      </c>
      <c r="D2505" s="1">
        <v>435</v>
      </c>
      <c r="E2505" t="s">
        <v>65</v>
      </c>
      <c r="F2505">
        <v>9603</v>
      </c>
      <c r="G2505" s="139">
        <v>2010</v>
      </c>
      <c r="H2505" s="306" t="s">
        <v>146</v>
      </c>
      <c r="I2505">
        <v>435</v>
      </c>
    </row>
    <row r="2506" spans="1:9" ht="14.25" customHeight="1">
      <c r="A2506" s="1" t="str">
        <f t="shared" si="39"/>
        <v>ZRS96032010m04</v>
      </c>
      <c r="B2506" s="1">
        <v>4994</v>
      </c>
      <c r="C2506" s="210">
        <v>9</v>
      </c>
      <c r="D2506" s="1">
        <v>458</v>
      </c>
      <c r="E2506" t="s">
        <v>65</v>
      </c>
      <c r="F2506">
        <v>9603</v>
      </c>
      <c r="G2506" s="139">
        <v>2010</v>
      </c>
      <c r="H2506" s="306" t="s">
        <v>147</v>
      </c>
      <c r="I2506">
        <v>458</v>
      </c>
    </row>
    <row r="2507" spans="1:9" ht="14.25" customHeight="1">
      <c r="A2507" s="1" t="str">
        <f t="shared" si="39"/>
        <v>ZRS96032010m05</v>
      </c>
      <c r="B2507" s="1">
        <v>4994</v>
      </c>
      <c r="C2507" s="210">
        <v>8</v>
      </c>
      <c r="D2507" s="1">
        <v>499</v>
      </c>
      <c r="E2507" t="s">
        <v>65</v>
      </c>
      <c r="F2507">
        <v>9603</v>
      </c>
      <c r="G2507" s="139">
        <v>2010</v>
      </c>
      <c r="H2507" s="306" t="s">
        <v>148</v>
      </c>
      <c r="I2507">
        <v>499</v>
      </c>
    </row>
    <row r="2508" spans="1:9" ht="14.25" customHeight="1">
      <c r="A2508" s="1" t="str">
        <f t="shared" si="39"/>
        <v>ZRS96032010m06</v>
      </c>
      <c r="B2508" s="1">
        <v>4994</v>
      </c>
      <c r="C2508" s="210">
        <v>7</v>
      </c>
      <c r="D2508" s="1">
        <v>464</v>
      </c>
      <c r="E2508" t="s">
        <v>65</v>
      </c>
      <c r="F2508">
        <v>9603</v>
      </c>
      <c r="G2508" s="139">
        <v>2010</v>
      </c>
      <c r="H2508" s="306" t="s">
        <v>149</v>
      </c>
      <c r="I2508">
        <v>464</v>
      </c>
    </row>
    <row r="2509" spans="1:9" ht="14.25" customHeight="1">
      <c r="A2509" s="1" t="str">
        <f t="shared" si="39"/>
        <v>ZRS96032010m07</v>
      </c>
      <c r="B2509" s="1">
        <v>4994</v>
      </c>
      <c r="C2509" s="210">
        <v>6</v>
      </c>
      <c r="D2509" s="1">
        <v>436</v>
      </c>
      <c r="E2509" t="s">
        <v>65</v>
      </c>
      <c r="F2509">
        <v>9603</v>
      </c>
      <c r="G2509" s="139">
        <v>2010</v>
      </c>
      <c r="H2509" s="306" t="s">
        <v>150</v>
      </c>
      <c r="I2509">
        <v>436</v>
      </c>
    </row>
    <row r="2510" spans="1:9" ht="14.25" customHeight="1">
      <c r="A2510" s="1" t="str">
        <f t="shared" si="39"/>
        <v>ZRS96032010m08</v>
      </c>
      <c r="B2510" s="1">
        <v>4994</v>
      </c>
      <c r="C2510" s="210">
        <v>5</v>
      </c>
      <c r="D2510" s="1">
        <v>449</v>
      </c>
      <c r="E2510" t="s">
        <v>65</v>
      </c>
      <c r="F2510">
        <v>9603</v>
      </c>
      <c r="G2510" s="139">
        <v>2010</v>
      </c>
      <c r="H2510" s="306" t="s">
        <v>151</v>
      </c>
      <c r="I2510">
        <v>449</v>
      </c>
    </row>
    <row r="2511" spans="1:9" ht="14.25" customHeight="1">
      <c r="A2511" s="1" t="str">
        <f t="shared" si="39"/>
        <v>ZRS96032010m09</v>
      </c>
      <c r="B2511" s="1">
        <v>4994</v>
      </c>
      <c r="C2511" s="210">
        <v>4</v>
      </c>
      <c r="D2511" s="1">
        <v>386</v>
      </c>
      <c r="E2511" t="s">
        <v>65</v>
      </c>
      <c r="F2511">
        <v>9603</v>
      </c>
      <c r="G2511" s="139">
        <v>2010</v>
      </c>
      <c r="H2511" s="306" t="s">
        <v>152</v>
      </c>
      <c r="I2511">
        <v>386</v>
      </c>
    </row>
    <row r="2512" spans="1:9" ht="14.25" customHeight="1">
      <c r="A2512" s="1" t="str">
        <f t="shared" si="39"/>
        <v>ZRS96032010m10</v>
      </c>
      <c r="B2512" s="1">
        <v>4994</v>
      </c>
      <c r="C2512" s="210">
        <v>3</v>
      </c>
      <c r="D2512" s="1">
        <v>433</v>
      </c>
      <c r="E2512" t="s">
        <v>65</v>
      </c>
      <c r="F2512">
        <v>9603</v>
      </c>
      <c r="G2512" s="139">
        <v>2010</v>
      </c>
      <c r="H2512" s="306" t="s">
        <v>153</v>
      </c>
      <c r="I2512">
        <v>433</v>
      </c>
    </row>
    <row r="2513" spans="1:9" ht="14.25" customHeight="1">
      <c r="A2513" s="1" t="str">
        <f t="shared" si="39"/>
        <v>ZRS96032010m11</v>
      </c>
      <c r="B2513" s="1">
        <v>4994</v>
      </c>
      <c r="C2513" s="210">
        <v>2</v>
      </c>
      <c r="D2513" s="1">
        <v>342</v>
      </c>
      <c r="E2513" t="s">
        <v>65</v>
      </c>
      <c r="F2513">
        <v>9603</v>
      </c>
      <c r="G2513" s="139">
        <v>2010</v>
      </c>
      <c r="H2513" s="306" t="s">
        <v>154</v>
      </c>
      <c r="I2513">
        <v>342</v>
      </c>
    </row>
    <row r="2514" spans="1:9" ht="14.25" customHeight="1">
      <c r="A2514" s="1" t="str">
        <f t="shared" si="39"/>
        <v>ZRS96032010m12</v>
      </c>
      <c r="B2514" s="1">
        <v>4994</v>
      </c>
      <c r="C2514" s="210">
        <v>1</v>
      </c>
      <c r="D2514" s="1">
        <v>322</v>
      </c>
      <c r="E2514" t="s">
        <v>65</v>
      </c>
      <c r="F2514">
        <v>9603</v>
      </c>
      <c r="G2514" s="139">
        <v>2010</v>
      </c>
      <c r="H2514" s="306" t="s">
        <v>155</v>
      </c>
      <c r="I2514">
        <v>322</v>
      </c>
    </row>
    <row r="2515" spans="1:9" ht="14.25" customHeight="1">
      <c r="A2515" s="1" t="str">
        <f t="shared" si="39"/>
        <v>ZRS96042010m01</v>
      </c>
      <c r="B2515" s="1">
        <v>381.92899999999997</v>
      </c>
      <c r="C2515" s="210">
        <v>12</v>
      </c>
      <c r="D2515" s="1">
        <v>23.164999999999999</v>
      </c>
      <c r="E2515" t="s">
        <v>65</v>
      </c>
      <c r="F2515">
        <v>9604</v>
      </c>
      <c r="G2515" s="139">
        <v>2010</v>
      </c>
      <c r="H2515" s="306" t="s">
        <v>144</v>
      </c>
      <c r="I2515">
        <v>23.164999999999999</v>
      </c>
    </row>
    <row r="2516" spans="1:9" ht="14.25" customHeight="1">
      <c r="A2516" s="1" t="str">
        <f t="shared" si="39"/>
        <v>ZRS96042010m02</v>
      </c>
      <c r="B2516" s="1">
        <v>381.92899999999997</v>
      </c>
      <c r="C2516" s="210">
        <v>11</v>
      </c>
      <c r="D2516" s="1">
        <v>32.146000000000001</v>
      </c>
      <c r="E2516" t="s">
        <v>65</v>
      </c>
      <c r="F2516">
        <v>9604</v>
      </c>
      <c r="G2516" s="139">
        <v>2010</v>
      </c>
      <c r="H2516" s="306" t="s">
        <v>145</v>
      </c>
      <c r="I2516">
        <v>32.146000000000001</v>
      </c>
    </row>
    <row r="2517" spans="1:9" ht="14.25" customHeight="1">
      <c r="A2517" s="1" t="str">
        <f t="shared" si="39"/>
        <v>ZRS96042010m03</v>
      </c>
      <c r="B2517" s="1">
        <v>381.92899999999997</v>
      </c>
      <c r="C2517" s="210">
        <v>10</v>
      </c>
      <c r="D2517" s="1">
        <v>36.182000000000002</v>
      </c>
      <c r="E2517" t="s">
        <v>65</v>
      </c>
      <c r="F2517">
        <v>9604</v>
      </c>
      <c r="G2517" s="139">
        <v>2010</v>
      </c>
      <c r="H2517" s="306" t="s">
        <v>146</v>
      </c>
      <c r="I2517">
        <v>36.182000000000002</v>
      </c>
    </row>
    <row r="2518" spans="1:9" ht="14.25" customHeight="1">
      <c r="A2518" s="1" t="str">
        <f t="shared" si="39"/>
        <v>ZRS96042010m04</v>
      </c>
      <c r="B2518" s="1">
        <v>381.92899999999997</v>
      </c>
      <c r="C2518" s="210">
        <v>9</v>
      </c>
      <c r="D2518" s="1">
        <v>33.966999999999999</v>
      </c>
      <c r="E2518" t="s">
        <v>65</v>
      </c>
      <c r="F2518">
        <v>9604</v>
      </c>
      <c r="G2518" s="139">
        <v>2010</v>
      </c>
      <c r="H2518" s="306" t="s">
        <v>147</v>
      </c>
      <c r="I2518">
        <v>33.966999999999999</v>
      </c>
    </row>
    <row r="2519" spans="1:9" ht="14.25" customHeight="1">
      <c r="A2519" s="1" t="str">
        <f t="shared" si="39"/>
        <v>ZRS96042010m05</v>
      </c>
      <c r="B2519" s="1">
        <v>381.92899999999997</v>
      </c>
      <c r="C2519" s="210">
        <v>8</v>
      </c>
      <c r="D2519" s="1">
        <v>41.847000000000001</v>
      </c>
      <c r="E2519" t="s">
        <v>65</v>
      </c>
      <c r="F2519">
        <v>9604</v>
      </c>
      <c r="G2519" s="139">
        <v>2010</v>
      </c>
      <c r="H2519" s="306" t="s">
        <v>148</v>
      </c>
      <c r="I2519">
        <v>41.847000000000001</v>
      </c>
    </row>
    <row r="2520" spans="1:9" ht="14.25" customHeight="1">
      <c r="A2520" s="1" t="str">
        <f t="shared" si="39"/>
        <v>ZRS96042010m06</v>
      </c>
      <c r="B2520" s="1">
        <v>381.92899999999997</v>
      </c>
      <c r="C2520" s="210">
        <v>7</v>
      </c>
      <c r="D2520" s="1">
        <v>36.725000000000001</v>
      </c>
      <c r="E2520" t="s">
        <v>65</v>
      </c>
      <c r="F2520">
        <v>9604</v>
      </c>
      <c r="G2520" s="139">
        <v>2010</v>
      </c>
      <c r="H2520" s="306" t="s">
        <v>149</v>
      </c>
      <c r="I2520">
        <v>36.725000000000001</v>
      </c>
    </row>
    <row r="2521" spans="1:9" ht="14.25" customHeight="1">
      <c r="A2521" s="1" t="str">
        <f t="shared" si="39"/>
        <v>ZRS96042010m07</v>
      </c>
      <c r="B2521" s="1">
        <v>381.92899999999997</v>
      </c>
      <c r="C2521" s="210">
        <v>6</v>
      </c>
      <c r="D2521" s="1">
        <v>32.052</v>
      </c>
      <c r="E2521" t="s">
        <v>65</v>
      </c>
      <c r="F2521">
        <v>9604</v>
      </c>
      <c r="G2521" s="139">
        <v>2010</v>
      </c>
      <c r="H2521" s="306" t="s">
        <v>150</v>
      </c>
      <c r="I2521">
        <v>32.052</v>
      </c>
    </row>
    <row r="2522" spans="1:9" ht="14.25" customHeight="1">
      <c r="A2522" s="1" t="str">
        <f t="shared" si="39"/>
        <v>ZRS96042010m08</v>
      </c>
      <c r="B2522" s="1">
        <v>381.92899999999997</v>
      </c>
      <c r="C2522" s="210">
        <v>5</v>
      </c>
      <c r="D2522" s="1">
        <v>34.880000000000003</v>
      </c>
      <c r="E2522" t="s">
        <v>65</v>
      </c>
      <c r="F2522">
        <v>9604</v>
      </c>
      <c r="G2522" s="139">
        <v>2010</v>
      </c>
      <c r="H2522" s="306" t="s">
        <v>151</v>
      </c>
      <c r="I2522">
        <v>34.880000000000003</v>
      </c>
    </row>
    <row r="2523" spans="1:9" ht="14.25" customHeight="1">
      <c r="A2523" s="1" t="str">
        <f t="shared" si="39"/>
        <v>ZRS96042010m09</v>
      </c>
      <c r="B2523" s="1">
        <v>381.92899999999997</v>
      </c>
      <c r="C2523" s="210">
        <v>4</v>
      </c>
      <c r="D2523" s="1">
        <v>34.023000000000003</v>
      </c>
      <c r="E2523" t="s">
        <v>65</v>
      </c>
      <c r="F2523">
        <v>9604</v>
      </c>
      <c r="G2523" s="139">
        <v>2010</v>
      </c>
      <c r="H2523" s="306" t="s">
        <v>152</v>
      </c>
      <c r="I2523">
        <v>34.023000000000003</v>
      </c>
    </row>
    <row r="2524" spans="1:9" ht="14.25" customHeight="1">
      <c r="A2524" s="1" t="str">
        <f t="shared" si="39"/>
        <v>ZRS96042010m10</v>
      </c>
      <c r="B2524" s="1">
        <v>381.92899999999997</v>
      </c>
      <c r="C2524" s="210">
        <v>3</v>
      </c>
      <c r="D2524" s="1">
        <v>32.19</v>
      </c>
      <c r="E2524" t="s">
        <v>65</v>
      </c>
      <c r="F2524">
        <v>9604</v>
      </c>
      <c r="G2524" s="139">
        <v>2010</v>
      </c>
      <c r="H2524" s="306" t="s">
        <v>153</v>
      </c>
      <c r="I2524">
        <v>32.19</v>
      </c>
    </row>
    <row r="2525" spans="1:9" ht="14.25" customHeight="1">
      <c r="A2525" s="1" t="str">
        <f t="shared" si="39"/>
        <v>ZRS96042010m11</v>
      </c>
      <c r="B2525" s="1">
        <v>381.92899999999997</v>
      </c>
      <c r="C2525" s="210">
        <v>2</v>
      </c>
      <c r="D2525" s="1">
        <v>24.548999999999999</v>
      </c>
      <c r="E2525" t="s">
        <v>65</v>
      </c>
      <c r="F2525">
        <v>9604</v>
      </c>
      <c r="G2525" s="139">
        <v>2010</v>
      </c>
      <c r="H2525" s="306" t="s">
        <v>154</v>
      </c>
      <c r="I2525">
        <v>24.548999999999999</v>
      </c>
    </row>
    <row r="2526" spans="1:9" ht="14.25" customHeight="1">
      <c r="A2526" s="1" t="str">
        <f t="shared" si="39"/>
        <v>ZRS96042010m12</v>
      </c>
      <c r="B2526" s="1">
        <v>381.92899999999997</v>
      </c>
      <c r="C2526" s="210">
        <v>1</v>
      </c>
      <c r="D2526" s="1">
        <v>20.202999999999999</v>
      </c>
      <c r="E2526" t="s">
        <v>65</v>
      </c>
      <c r="F2526">
        <v>9604</v>
      </c>
      <c r="G2526" s="139">
        <v>2010</v>
      </c>
      <c r="H2526" s="306" t="s">
        <v>155</v>
      </c>
      <c r="I2526">
        <v>20.202999999999999</v>
      </c>
    </row>
    <row r="2527" spans="1:9" ht="14.25" customHeight="1">
      <c r="A2527" s="1" t="str">
        <f t="shared" si="39"/>
        <v>ZRS96052010m01</v>
      </c>
      <c r="B2527" s="1">
        <v>3398</v>
      </c>
      <c r="C2527" s="210">
        <v>12</v>
      </c>
      <c r="D2527" s="1">
        <v>253</v>
      </c>
      <c r="E2527" t="s">
        <v>65</v>
      </c>
      <c r="F2527">
        <v>9605</v>
      </c>
      <c r="G2527" s="139">
        <v>2010</v>
      </c>
      <c r="H2527" s="306" t="s">
        <v>144</v>
      </c>
      <c r="I2527">
        <v>253</v>
      </c>
    </row>
    <row r="2528" spans="1:9" ht="14.25" customHeight="1">
      <c r="A2528" s="1" t="str">
        <f t="shared" si="39"/>
        <v>ZRS96052010m02</v>
      </c>
      <c r="B2528" s="1">
        <v>3398</v>
      </c>
      <c r="C2528" s="210">
        <v>11</v>
      </c>
      <c r="D2528" s="1">
        <v>283</v>
      </c>
      <c r="E2528" t="s">
        <v>65</v>
      </c>
      <c r="F2528">
        <v>9605</v>
      </c>
      <c r="G2528" s="139">
        <v>2010</v>
      </c>
      <c r="H2528" s="306" t="s">
        <v>145</v>
      </c>
      <c r="I2528">
        <v>283</v>
      </c>
    </row>
    <row r="2529" spans="1:9" ht="14.25" customHeight="1">
      <c r="A2529" s="1" t="str">
        <f t="shared" si="39"/>
        <v>ZRS96052010m03</v>
      </c>
      <c r="B2529" s="1">
        <v>3398</v>
      </c>
      <c r="C2529" s="210">
        <v>10</v>
      </c>
      <c r="D2529" s="1">
        <v>290</v>
      </c>
      <c r="E2529" t="s">
        <v>65</v>
      </c>
      <c r="F2529">
        <v>9605</v>
      </c>
      <c r="G2529" s="139">
        <v>2010</v>
      </c>
      <c r="H2529" s="306" t="s">
        <v>146</v>
      </c>
      <c r="I2529">
        <v>290</v>
      </c>
    </row>
    <row r="2530" spans="1:9" ht="14.25" customHeight="1">
      <c r="A2530" s="1" t="str">
        <f t="shared" si="39"/>
        <v>ZRS96052010m04</v>
      </c>
      <c r="B2530" s="1">
        <v>3398</v>
      </c>
      <c r="C2530" s="210">
        <v>9</v>
      </c>
      <c r="D2530" s="1">
        <v>346</v>
      </c>
      <c r="E2530" t="s">
        <v>65</v>
      </c>
      <c r="F2530">
        <v>9605</v>
      </c>
      <c r="G2530" s="139">
        <v>2010</v>
      </c>
      <c r="H2530" s="306" t="s">
        <v>147</v>
      </c>
      <c r="I2530">
        <v>346</v>
      </c>
    </row>
    <row r="2531" spans="1:9" ht="14.25" customHeight="1">
      <c r="A2531" s="1" t="str">
        <f t="shared" si="39"/>
        <v>ZRS96052010m05</v>
      </c>
      <c r="B2531" s="1">
        <v>3398</v>
      </c>
      <c r="C2531" s="210">
        <v>8</v>
      </c>
      <c r="D2531" s="1">
        <v>333</v>
      </c>
      <c r="E2531" t="s">
        <v>65</v>
      </c>
      <c r="F2531">
        <v>9605</v>
      </c>
      <c r="G2531" s="139">
        <v>2010</v>
      </c>
      <c r="H2531" s="306" t="s">
        <v>148</v>
      </c>
      <c r="I2531">
        <v>333</v>
      </c>
    </row>
    <row r="2532" spans="1:9" ht="14.25" customHeight="1">
      <c r="A2532" s="1" t="str">
        <f t="shared" si="39"/>
        <v>ZRS96052010m06</v>
      </c>
      <c r="B2532" s="1">
        <v>3398</v>
      </c>
      <c r="C2532" s="210">
        <v>7</v>
      </c>
      <c r="D2532" s="1">
        <v>346</v>
      </c>
      <c r="E2532" t="s">
        <v>65</v>
      </c>
      <c r="F2532">
        <v>9605</v>
      </c>
      <c r="G2532" s="139">
        <v>2010</v>
      </c>
      <c r="H2532" s="306" t="s">
        <v>149</v>
      </c>
      <c r="I2532">
        <v>346</v>
      </c>
    </row>
    <row r="2533" spans="1:9" ht="14.25" customHeight="1">
      <c r="A2533" s="1" t="str">
        <f t="shared" si="39"/>
        <v>ZRS96052010m07</v>
      </c>
      <c r="B2533" s="1">
        <v>3398</v>
      </c>
      <c r="C2533" s="210">
        <v>6</v>
      </c>
      <c r="D2533" s="1">
        <v>317</v>
      </c>
      <c r="E2533" t="s">
        <v>65</v>
      </c>
      <c r="F2533">
        <v>9605</v>
      </c>
      <c r="G2533" s="139">
        <v>2010</v>
      </c>
      <c r="H2533" s="306" t="s">
        <v>150</v>
      </c>
      <c r="I2533">
        <v>317</v>
      </c>
    </row>
    <row r="2534" spans="1:9" ht="14.25" customHeight="1">
      <c r="A2534" s="1" t="str">
        <f t="shared" si="39"/>
        <v>ZRS96052010m08</v>
      </c>
      <c r="B2534" s="1">
        <v>3398</v>
      </c>
      <c r="C2534" s="210">
        <v>5</v>
      </c>
      <c r="D2534" s="1">
        <v>304</v>
      </c>
      <c r="E2534" t="s">
        <v>65</v>
      </c>
      <c r="F2534">
        <v>9605</v>
      </c>
      <c r="G2534" s="139">
        <v>2010</v>
      </c>
      <c r="H2534" s="306" t="s">
        <v>151</v>
      </c>
      <c r="I2534">
        <v>304</v>
      </c>
    </row>
    <row r="2535" spans="1:9" ht="14.25" customHeight="1">
      <c r="A2535" s="1" t="str">
        <f t="shared" si="39"/>
        <v>ZRS96052010m09</v>
      </c>
      <c r="B2535" s="1">
        <v>3398</v>
      </c>
      <c r="C2535" s="210">
        <v>4</v>
      </c>
      <c r="D2535" s="1">
        <v>219</v>
      </c>
      <c r="E2535" t="s">
        <v>65</v>
      </c>
      <c r="F2535">
        <v>9605</v>
      </c>
      <c r="G2535" s="139">
        <v>2010</v>
      </c>
      <c r="H2535" s="306" t="s">
        <v>152</v>
      </c>
      <c r="I2535">
        <v>219</v>
      </c>
    </row>
    <row r="2536" spans="1:9" ht="14.25" customHeight="1">
      <c r="A2536" s="1" t="str">
        <f t="shared" si="39"/>
        <v>ZRS96052010m10</v>
      </c>
      <c r="B2536" s="1">
        <v>3398</v>
      </c>
      <c r="C2536" s="210">
        <v>3</v>
      </c>
      <c r="D2536" s="1">
        <v>257</v>
      </c>
      <c r="E2536" t="s">
        <v>65</v>
      </c>
      <c r="F2536">
        <v>9605</v>
      </c>
      <c r="G2536" s="139">
        <v>2010</v>
      </c>
      <c r="H2536" s="306" t="s">
        <v>153</v>
      </c>
      <c r="I2536">
        <v>257</v>
      </c>
    </row>
    <row r="2537" spans="1:9" ht="14.25" customHeight="1">
      <c r="A2537" s="1" t="str">
        <f t="shared" si="39"/>
        <v>ZRS96052010m11</v>
      </c>
      <c r="B2537" s="1">
        <v>3398</v>
      </c>
      <c r="C2537" s="210">
        <v>2</v>
      </c>
      <c r="D2537" s="1">
        <v>213</v>
      </c>
      <c r="E2537" t="s">
        <v>65</v>
      </c>
      <c r="F2537">
        <v>9605</v>
      </c>
      <c r="G2537" s="139">
        <v>2010</v>
      </c>
      <c r="H2537" s="306" t="s">
        <v>154</v>
      </c>
      <c r="I2537">
        <v>213</v>
      </c>
    </row>
    <row r="2538" spans="1:9" ht="14.25" customHeight="1">
      <c r="A2538" s="1" t="str">
        <f t="shared" si="39"/>
        <v>ZRS96052010m12</v>
      </c>
      <c r="B2538" s="1">
        <v>3398</v>
      </c>
      <c r="C2538" s="210">
        <v>1</v>
      </c>
      <c r="D2538" s="1">
        <v>237</v>
      </c>
      <c r="E2538" t="s">
        <v>65</v>
      </c>
      <c r="F2538">
        <v>9605</v>
      </c>
      <c r="G2538" s="139">
        <v>2010</v>
      </c>
      <c r="H2538" s="306" t="s">
        <v>155</v>
      </c>
      <c r="I2538">
        <v>237</v>
      </c>
    </row>
    <row r="2539" spans="1:9" ht="14.25" customHeight="1">
      <c r="A2539" s="1" t="str">
        <f t="shared" si="39"/>
        <v>ZRS96062010m01</v>
      </c>
      <c r="B2539" s="1">
        <v>184.05500000000001</v>
      </c>
      <c r="C2539" s="210">
        <v>12</v>
      </c>
      <c r="D2539" s="1">
        <v>12.864000000000001</v>
      </c>
      <c r="E2539" t="s">
        <v>65</v>
      </c>
      <c r="F2539">
        <v>9606</v>
      </c>
      <c r="G2539" s="139">
        <v>2010</v>
      </c>
      <c r="H2539" s="306" t="s">
        <v>144</v>
      </c>
      <c r="I2539">
        <v>12.864000000000001</v>
      </c>
    </row>
    <row r="2540" spans="1:9" ht="14.25" customHeight="1">
      <c r="A2540" s="1" t="str">
        <f t="shared" si="39"/>
        <v>ZRS96062010m02</v>
      </c>
      <c r="B2540" s="1">
        <v>184.05500000000001</v>
      </c>
      <c r="C2540" s="210">
        <v>11</v>
      </c>
      <c r="D2540" s="1">
        <v>15.714</v>
      </c>
      <c r="E2540" t="s">
        <v>65</v>
      </c>
      <c r="F2540">
        <v>9606</v>
      </c>
      <c r="G2540" s="139">
        <v>2010</v>
      </c>
      <c r="H2540" s="306" t="s">
        <v>145</v>
      </c>
      <c r="I2540">
        <v>15.714</v>
      </c>
    </row>
    <row r="2541" spans="1:9" ht="14.25" customHeight="1">
      <c r="A2541" s="1" t="str">
        <f t="shared" si="39"/>
        <v>ZRS96062010m03</v>
      </c>
      <c r="B2541" s="1">
        <v>184.05500000000001</v>
      </c>
      <c r="C2541" s="210">
        <v>10</v>
      </c>
      <c r="D2541" s="1">
        <v>17.742000000000001</v>
      </c>
      <c r="E2541" t="s">
        <v>65</v>
      </c>
      <c r="F2541">
        <v>9606</v>
      </c>
      <c r="G2541" s="139">
        <v>2010</v>
      </c>
      <c r="H2541" s="306" t="s">
        <v>146</v>
      </c>
      <c r="I2541">
        <v>17.742000000000001</v>
      </c>
    </row>
    <row r="2542" spans="1:9" ht="14.25" customHeight="1">
      <c r="A2542" s="1" t="str">
        <f t="shared" si="39"/>
        <v>ZRS96062010m04</v>
      </c>
      <c r="B2542" s="1">
        <v>184.05500000000001</v>
      </c>
      <c r="C2542" s="210">
        <v>9</v>
      </c>
      <c r="D2542" s="1">
        <v>20.925000000000001</v>
      </c>
      <c r="E2542" t="s">
        <v>65</v>
      </c>
      <c r="F2542">
        <v>9606</v>
      </c>
      <c r="G2542" s="139">
        <v>2010</v>
      </c>
      <c r="H2542" s="306" t="s">
        <v>147</v>
      </c>
      <c r="I2542">
        <v>20.925000000000001</v>
      </c>
    </row>
    <row r="2543" spans="1:9" ht="14.25" customHeight="1">
      <c r="A2543" s="1" t="str">
        <f t="shared" si="39"/>
        <v>ZRS96062010m05</v>
      </c>
      <c r="B2543" s="1">
        <v>184.05500000000001</v>
      </c>
      <c r="C2543" s="210">
        <v>8</v>
      </c>
      <c r="D2543" s="1">
        <v>20.696999999999999</v>
      </c>
      <c r="E2543" t="s">
        <v>65</v>
      </c>
      <c r="F2543">
        <v>9606</v>
      </c>
      <c r="G2543" s="139">
        <v>2010</v>
      </c>
      <c r="H2543" s="306" t="s">
        <v>148</v>
      </c>
      <c r="I2543">
        <v>20.696999999999999</v>
      </c>
    </row>
    <row r="2544" spans="1:9" ht="14.25" customHeight="1">
      <c r="A2544" s="1" t="str">
        <f t="shared" si="39"/>
        <v>ZRS96062010m06</v>
      </c>
      <c r="B2544" s="1">
        <v>184.05500000000001</v>
      </c>
      <c r="C2544" s="210">
        <v>7</v>
      </c>
      <c r="D2544" s="1">
        <v>22.401</v>
      </c>
      <c r="E2544" t="s">
        <v>65</v>
      </c>
      <c r="F2544">
        <v>9606</v>
      </c>
      <c r="G2544" s="139">
        <v>2010</v>
      </c>
      <c r="H2544" s="306" t="s">
        <v>149</v>
      </c>
      <c r="I2544">
        <v>22.401</v>
      </c>
    </row>
    <row r="2545" spans="1:9" ht="14.25" customHeight="1">
      <c r="A2545" s="1" t="str">
        <f t="shared" si="39"/>
        <v>ZRS96062010m07</v>
      </c>
      <c r="B2545" s="1">
        <v>184.05500000000001</v>
      </c>
      <c r="C2545" s="210">
        <v>6</v>
      </c>
      <c r="D2545" s="1">
        <v>17.029</v>
      </c>
      <c r="E2545" t="s">
        <v>65</v>
      </c>
      <c r="F2545">
        <v>9606</v>
      </c>
      <c r="G2545" s="139">
        <v>2010</v>
      </c>
      <c r="H2545" s="306" t="s">
        <v>150</v>
      </c>
      <c r="I2545">
        <v>17.029</v>
      </c>
    </row>
    <row r="2546" spans="1:9" ht="14.25" customHeight="1">
      <c r="A2546" s="1" t="str">
        <f t="shared" si="39"/>
        <v>ZRS96062010m08</v>
      </c>
      <c r="B2546" s="1">
        <v>184.05500000000001</v>
      </c>
      <c r="C2546" s="210">
        <v>5</v>
      </c>
      <c r="D2546" s="1">
        <v>16.413</v>
      </c>
      <c r="E2546" t="s">
        <v>65</v>
      </c>
      <c r="F2546">
        <v>9606</v>
      </c>
      <c r="G2546" s="139">
        <v>2010</v>
      </c>
      <c r="H2546" s="306" t="s">
        <v>151</v>
      </c>
      <c r="I2546">
        <v>16.413</v>
      </c>
    </row>
    <row r="2547" spans="1:9" ht="14.25" customHeight="1">
      <c r="A2547" s="1" t="str">
        <f t="shared" si="39"/>
        <v>ZRS96062010m09</v>
      </c>
      <c r="B2547" s="1">
        <v>184.05500000000001</v>
      </c>
      <c r="C2547" s="210">
        <v>4</v>
      </c>
      <c r="D2547" s="1">
        <v>11.596</v>
      </c>
      <c r="E2547" t="s">
        <v>65</v>
      </c>
      <c r="F2547">
        <v>9606</v>
      </c>
      <c r="G2547" s="139">
        <v>2010</v>
      </c>
      <c r="H2547" s="306" t="s">
        <v>152</v>
      </c>
      <c r="I2547">
        <v>11.596</v>
      </c>
    </row>
    <row r="2548" spans="1:9" ht="14.25" customHeight="1">
      <c r="A2548" s="1" t="str">
        <f t="shared" si="39"/>
        <v>ZRS96062010m10</v>
      </c>
      <c r="B2548" s="1">
        <v>184.05500000000001</v>
      </c>
      <c r="C2548" s="210">
        <v>3</v>
      </c>
      <c r="D2548" s="1">
        <v>9.9659999999999993</v>
      </c>
      <c r="E2548" t="s">
        <v>65</v>
      </c>
      <c r="F2548">
        <v>9606</v>
      </c>
      <c r="G2548" s="139">
        <v>2010</v>
      </c>
      <c r="H2548" s="306" t="s">
        <v>153</v>
      </c>
      <c r="I2548">
        <v>9.9659999999999993</v>
      </c>
    </row>
    <row r="2549" spans="1:9" ht="14.25" customHeight="1">
      <c r="A2549" s="1" t="str">
        <f t="shared" si="39"/>
        <v>ZRS96062010m11</v>
      </c>
      <c r="B2549" s="1">
        <v>184.05500000000001</v>
      </c>
      <c r="C2549" s="210">
        <v>2</v>
      </c>
      <c r="D2549" s="1">
        <v>8.8849999999999998</v>
      </c>
      <c r="E2549" t="s">
        <v>65</v>
      </c>
      <c r="F2549">
        <v>9606</v>
      </c>
      <c r="G2549" s="139">
        <v>2010</v>
      </c>
      <c r="H2549" s="306" t="s">
        <v>154</v>
      </c>
      <c r="I2549">
        <v>8.8849999999999998</v>
      </c>
    </row>
    <row r="2550" spans="1:9" ht="14.25" customHeight="1">
      <c r="A2550" s="1" t="str">
        <f t="shared" si="39"/>
        <v>ZRS96062010m12</v>
      </c>
      <c r="B2550" s="1">
        <v>184.05500000000001</v>
      </c>
      <c r="C2550" s="210">
        <v>1</v>
      </c>
      <c r="D2550" s="1">
        <v>9.8230000000000004</v>
      </c>
      <c r="E2550" t="s">
        <v>65</v>
      </c>
      <c r="F2550">
        <v>9606</v>
      </c>
      <c r="G2550" s="139">
        <v>2010</v>
      </c>
      <c r="H2550" s="306" t="s">
        <v>155</v>
      </c>
      <c r="I2550">
        <v>9.8230000000000004</v>
      </c>
    </row>
    <row r="2551" spans="1:9" ht="14.25" customHeight="1">
      <c r="A2551" s="1" t="str">
        <f t="shared" si="39"/>
        <v>ZS96012010m01</v>
      </c>
      <c r="B2551" s="1" t="s">
        <v>9</v>
      </c>
      <c r="C2551" s="210" t="s">
        <v>9</v>
      </c>
      <c r="D2551" s="1" t="s">
        <v>8</v>
      </c>
      <c r="E2551" t="s">
        <v>27</v>
      </c>
      <c r="F2551">
        <v>9601</v>
      </c>
      <c r="G2551" s="139">
        <v>2010</v>
      </c>
      <c r="H2551" s="306" t="s">
        <v>144</v>
      </c>
      <c r="I2551">
        <v>-1</v>
      </c>
    </row>
    <row r="2552" spans="1:9" ht="14.25" customHeight="1">
      <c r="A2552" s="1" t="str">
        <f t="shared" si="39"/>
        <v>ZS96012010m02</v>
      </c>
      <c r="B2552" s="1" t="s">
        <v>9</v>
      </c>
      <c r="C2552" s="210" t="s">
        <v>9</v>
      </c>
      <c r="D2552" s="1" t="s">
        <v>8</v>
      </c>
      <c r="E2552" t="s">
        <v>27</v>
      </c>
      <c r="F2552">
        <v>9601</v>
      </c>
      <c r="G2552" s="139">
        <v>2010</v>
      </c>
      <c r="H2552" s="306" t="s">
        <v>145</v>
      </c>
      <c r="I2552">
        <v>-1</v>
      </c>
    </row>
    <row r="2553" spans="1:9" ht="14.25" customHeight="1">
      <c r="A2553" s="1" t="str">
        <f t="shared" si="39"/>
        <v>ZS96012010m03</v>
      </c>
      <c r="B2553" s="1" t="s">
        <v>9</v>
      </c>
      <c r="C2553" s="210" t="s">
        <v>9</v>
      </c>
      <c r="D2553" s="1" t="s">
        <v>8</v>
      </c>
      <c r="E2553" t="s">
        <v>27</v>
      </c>
      <c r="F2553">
        <v>9601</v>
      </c>
      <c r="G2553" s="139">
        <v>2010</v>
      </c>
      <c r="H2553" s="306" t="s">
        <v>146</v>
      </c>
      <c r="I2553">
        <v>-1</v>
      </c>
    </row>
    <row r="2554" spans="1:9" ht="14.25" customHeight="1">
      <c r="A2554" s="1" t="str">
        <f t="shared" si="39"/>
        <v>ZS96012010m04</v>
      </c>
      <c r="B2554" s="1" t="s">
        <v>9</v>
      </c>
      <c r="C2554" s="210" t="s">
        <v>9</v>
      </c>
      <c r="D2554" s="1" t="s">
        <v>8</v>
      </c>
      <c r="E2554" t="s">
        <v>27</v>
      </c>
      <c r="F2554">
        <v>9601</v>
      </c>
      <c r="G2554" s="139">
        <v>2010</v>
      </c>
      <c r="H2554" s="306" t="s">
        <v>147</v>
      </c>
      <c r="I2554">
        <v>-1</v>
      </c>
    </row>
    <row r="2555" spans="1:9" ht="14.25" customHeight="1">
      <c r="A2555" s="1" t="str">
        <f t="shared" si="39"/>
        <v>ZS96012010m05</v>
      </c>
      <c r="B2555" s="1" t="s">
        <v>9</v>
      </c>
      <c r="C2555" s="210" t="s">
        <v>9</v>
      </c>
      <c r="D2555" s="1" t="s">
        <v>8</v>
      </c>
      <c r="E2555" t="s">
        <v>27</v>
      </c>
      <c r="F2555">
        <v>9601</v>
      </c>
      <c r="G2555" s="139">
        <v>2010</v>
      </c>
      <c r="H2555" s="306" t="s">
        <v>148</v>
      </c>
      <c r="I2555">
        <v>-1</v>
      </c>
    </row>
    <row r="2556" spans="1:9" ht="14.25" customHeight="1">
      <c r="A2556" s="1" t="str">
        <f t="shared" si="39"/>
        <v>ZS96012010m06</v>
      </c>
      <c r="B2556" s="1" t="s">
        <v>9</v>
      </c>
      <c r="C2556" s="210" t="s">
        <v>9</v>
      </c>
      <c r="D2556" s="1" t="s">
        <v>8</v>
      </c>
      <c r="E2556" t="s">
        <v>27</v>
      </c>
      <c r="F2556">
        <v>9601</v>
      </c>
      <c r="G2556" s="139">
        <v>2010</v>
      </c>
      <c r="H2556" s="306" t="s">
        <v>149</v>
      </c>
      <c r="I2556">
        <v>-1</v>
      </c>
    </row>
    <row r="2557" spans="1:9" ht="14.25" customHeight="1">
      <c r="A2557" s="1" t="str">
        <f t="shared" si="39"/>
        <v>ZS96012010m07</v>
      </c>
      <c r="B2557" s="1" t="s">
        <v>9</v>
      </c>
      <c r="C2557" s="210" t="s">
        <v>9</v>
      </c>
      <c r="D2557" s="1" t="s">
        <v>8</v>
      </c>
      <c r="E2557" t="s">
        <v>27</v>
      </c>
      <c r="F2557">
        <v>9601</v>
      </c>
      <c r="G2557" s="139">
        <v>2010</v>
      </c>
      <c r="H2557" s="306" t="s">
        <v>150</v>
      </c>
      <c r="I2557">
        <v>-1</v>
      </c>
    </row>
    <row r="2558" spans="1:9" ht="14.25" customHeight="1">
      <c r="A2558" s="1" t="str">
        <f t="shared" si="39"/>
        <v>ZS96012010m08</v>
      </c>
      <c r="B2558" s="1" t="s">
        <v>9</v>
      </c>
      <c r="C2558" s="210" t="s">
        <v>9</v>
      </c>
      <c r="D2558" s="1" t="s">
        <v>8</v>
      </c>
      <c r="E2558" t="s">
        <v>27</v>
      </c>
      <c r="F2558">
        <v>9601</v>
      </c>
      <c r="G2558" s="139">
        <v>2010</v>
      </c>
      <c r="H2558" s="306" t="s">
        <v>151</v>
      </c>
      <c r="I2558">
        <v>-1</v>
      </c>
    </row>
    <row r="2559" spans="1:9" ht="14.25" customHeight="1">
      <c r="A2559" s="1" t="str">
        <f t="shared" si="39"/>
        <v>ZS96012010m09</v>
      </c>
      <c r="B2559" s="1" t="s">
        <v>9</v>
      </c>
      <c r="C2559" s="210" t="s">
        <v>9</v>
      </c>
      <c r="D2559" s="1" t="s">
        <v>8</v>
      </c>
      <c r="E2559" t="s">
        <v>27</v>
      </c>
      <c r="F2559">
        <v>9601</v>
      </c>
      <c r="G2559" s="139">
        <v>2010</v>
      </c>
      <c r="H2559" s="306" t="s">
        <v>152</v>
      </c>
      <c r="I2559">
        <v>-1</v>
      </c>
    </row>
    <row r="2560" spans="1:9" ht="14.25" customHeight="1">
      <c r="A2560" s="1" t="str">
        <f t="shared" si="39"/>
        <v>ZS96012010m10</v>
      </c>
      <c r="B2560" s="1" t="s">
        <v>9</v>
      </c>
      <c r="C2560" s="210" t="s">
        <v>9</v>
      </c>
      <c r="D2560" s="1" t="s">
        <v>8</v>
      </c>
      <c r="E2560" t="s">
        <v>27</v>
      </c>
      <c r="F2560">
        <v>9601</v>
      </c>
      <c r="G2560" s="139">
        <v>2010</v>
      </c>
      <c r="H2560" s="306" t="s">
        <v>153</v>
      </c>
      <c r="I2560">
        <v>-1</v>
      </c>
    </row>
    <row r="2561" spans="1:9" ht="14.25" customHeight="1">
      <c r="A2561" s="1" t="str">
        <f t="shared" si="39"/>
        <v>ZS96012010m11</v>
      </c>
      <c r="B2561" s="1" t="s">
        <v>9</v>
      </c>
      <c r="C2561" s="210" t="s">
        <v>9</v>
      </c>
      <c r="D2561" s="1" t="s">
        <v>8</v>
      </c>
      <c r="E2561" t="s">
        <v>27</v>
      </c>
      <c r="F2561">
        <v>9601</v>
      </c>
      <c r="G2561" s="139">
        <v>2010</v>
      </c>
      <c r="H2561" s="306" t="s">
        <v>154</v>
      </c>
      <c r="I2561">
        <v>-1</v>
      </c>
    </row>
    <row r="2562" spans="1:9" ht="14.25" customHeight="1">
      <c r="A2562" s="1" t="str">
        <f t="shared" si="39"/>
        <v>ZS96012010m12</v>
      </c>
      <c r="B2562" s="1" t="s">
        <v>9</v>
      </c>
      <c r="C2562" s="210" t="s">
        <v>9</v>
      </c>
      <c r="D2562" s="1" t="s">
        <v>8</v>
      </c>
      <c r="E2562" t="s">
        <v>27</v>
      </c>
      <c r="F2562">
        <v>9601</v>
      </c>
      <c r="G2562" s="139">
        <v>2010</v>
      </c>
      <c r="H2562" s="306" t="s">
        <v>155</v>
      </c>
      <c r="I2562">
        <v>-1</v>
      </c>
    </row>
    <row r="2563" spans="1:9" ht="14.25" customHeight="1">
      <c r="A2563" s="1" t="str">
        <f t="shared" si="39"/>
        <v>ZS96022010m01</v>
      </c>
      <c r="B2563" s="1" t="s">
        <v>9</v>
      </c>
      <c r="C2563" s="210" t="s">
        <v>9</v>
      </c>
      <c r="D2563" s="1" t="s">
        <v>8</v>
      </c>
      <c r="E2563" t="s">
        <v>27</v>
      </c>
      <c r="F2563">
        <v>9602</v>
      </c>
      <c r="G2563" s="139">
        <v>2010</v>
      </c>
      <c r="H2563" s="306" t="s">
        <v>144</v>
      </c>
      <c r="I2563">
        <v>-1</v>
      </c>
    </row>
    <row r="2564" spans="1:9" ht="14.25" customHeight="1">
      <c r="A2564" s="1" t="str">
        <f t="shared" si="39"/>
        <v>ZS96022010m02</v>
      </c>
      <c r="B2564" s="1" t="s">
        <v>9</v>
      </c>
      <c r="C2564" s="210" t="s">
        <v>9</v>
      </c>
      <c r="D2564" s="1" t="s">
        <v>8</v>
      </c>
      <c r="E2564" t="s">
        <v>27</v>
      </c>
      <c r="F2564">
        <v>9602</v>
      </c>
      <c r="G2564" s="139">
        <v>2010</v>
      </c>
      <c r="H2564" s="306" t="s">
        <v>145</v>
      </c>
      <c r="I2564">
        <v>-1</v>
      </c>
    </row>
    <row r="2565" spans="1:9" ht="14.25" customHeight="1">
      <c r="A2565" s="1" t="str">
        <f t="shared" si="39"/>
        <v>ZS96022010m03</v>
      </c>
      <c r="B2565" s="1" t="s">
        <v>9</v>
      </c>
      <c r="C2565" s="210" t="s">
        <v>9</v>
      </c>
      <c r="D2565" s="1" t="s">
        <v>8</v>
      </c>
      <c r="E2565" t="s">
        <v>27</v>
      </c>
      <c r="F2565">
        <v>9602</v>
      </c>
      <c r="G2565" s="139">
        <v>2010</v>
      </c>
      <c r="H2565" s="306" t="s">
        <v>146</v>
      </c>
      <c r="I2565">
        <v>-1</v>
      </c>
    </row>
    <row r="2566" spans="1:9" ht="14.25" customHeight="1">
      <c r="A2566" s="1" t="str">
        <f t="shared" si="39"/>
        <v>ZS96022010m04</v>
      </c>
      <c r="B2566" s="1" t="s">
        <v>9</v>
      </c>
      <c r="C2566" s="210" t="s">
        <v>9</v>
      </c>
      <c r="D2566" s="1" t="s">
        <v>8</v>
      </c>
      <c r="E2566" t="s">
        <v>27</v>
      </c>
      <c r="F2566">
        <v>9602</v>
      </c>
      <c r="G2566" s="139">
        <v>2010</v>
      </c>
      <c r="H2566" s="306" t="s">
        <v>147</v>
      </c>
      <c r="I2566">
        <v>-1</v>
      </c>
    </row>
    <row r="2567" spans="1:9" ht="14.25" customHeight="1">
      <c r="A2567" s="1" t="str">
        <f t="shared" si="39"/>
        <v>ZS96022010m05</v>
      </c>
      <c r="B2567" s="1" t="s">
        <v>9</v>
      </c>
      <c r="C2567" s="210" t="s">
        <v>9</v>
      </c>
      <c r="D2567" s="1" t="s">
        <v>8</v>
      </c>
      <c r="E2567" t="s">
        <v>27</v>
      </c>
      <c r="F2567">
        <v>9602</v>
      </c>
      <c r="G2567" s="139">
        <v>2010</v>
      </c>
      <c r="H2567" s="306" t="s">
        <v>148</v>
      </c>
      <c r="I2567">
        <v>-1</v>
      </c>
    </row>
    <row r="2568" spans="1:9" ht="14.25" customHeight="1">
      <c r="A2568" s="1" t="str">
        <f t="shared" ref="A2568:A2631" si="40">TRIM(E2568&amp;F2568&amp;G2568&amp;H2568)</f>
        <v>ZS96022010m06</v>
      </c>
      <c r="B2568" s="1" t="s">
        <v>9</v>
      </c>
      <c r="C2568" s="210" t="s">
        <v>9</v>
      </c>
      <c r="D2568" s="1" t="s">
        <v>8</v>
      </c>
      <c r="E2568" t="s">
        <v>27</v>
      </c>
      <c r="F2568">
        <v>9602</v>
      </c>
      <c r="G2568" s="139">
        <v>2010</v>
      </c>
      <c r="H2568" s="306" t="s">
        <v>149</v>
      </c>
      <c r="I2568">
        <v>-1</v>
      </c>
    </row>
    <row r="2569" spans="1:9" ht="14.25" customHeight="1">
      <c r="A2569" s="1" t="str">
        <f t="shared" si="40"/>
        <v>ZS96022010m07</v>
      </c>
      <c r="B2569" s="1" t="s">
        <v>9</v>
      </c>
      <c r="C2569" s="210" t="s">
        <v>9</v>
      </c>
      <c r="D2569" s="1" t="s">
        <v>8</v>
      </c>
      <c r="E2569" t="s">
        <v>27</v>
      </c>
      <c r="F2569">
        <v>9602</v>
      </c>
      <c r="G2569" s="139">
        <v>2010</v>
      </c>
      <c r="H2569" s="306" t="s">
        <v>150</v>
      </c>
      <c r="I2569">
        <v>-1</v>
      </c>
    </row>
    <row r="2570" spans="1:9" ht="14.25" customHeight="1">
      <c r="A2570" s="1" t="str">
        <f t="shared" si="40"/>
        <v>ZS96022010m08</v>
      </c>
      <c r="B2570" s="1" t="s">
        <v>9</v>
      </c>
      <c r="C2570" s="210" t="s">
        <v>9</v>
      </c>
      <c r="D2570" s="1" t="s">
        <v>8</v>
      </c>
      <c r="E2570" t="s">
        <v>27</v>
      </c>
      <c r="F2570">
        <v>9602</v>
      </c>
      <c r="G2570" s="139">
        <v>2010</v>
      </c>
      <c r="H2570" s="306" t="s">
        <v>151</v>
      </c>
      <c r="I2570">
        <v>-1</v>
      </c>
    </row>
    <row r="2571" spans="1:9" ht="14.25" customHeight="1">
      <c r="A2571" s="1" t="str">
        <f t="shared" si="40"/>
        <v>ZS96022010m09</v>
      </c>
      <c r="B2571" s="1" t="s">
        <v>9</v>
      </c>
      <c r="C2571" s="210" t="s">
        <v>9</v>
      </c>
      <c r="D2571" s="1" t="s">
        <v>8</v>
      </c>
      <c r="E2571" t="s">
        <v>27</v>
      </c>
      <c r="F2571">
        <v>9602</v>
      </c>
      <c r="G2571" s="139">
        <v>2010</v>
      </c>
      <c r="H2571" s="306" t="s">
        <v>152</v>
      </c>
      <c r="I2571">
        <v>-1</v>
      </c>
    </row>
    <row r="2572" spans="1:9" ht="14.25" customHeight="1">
      <c r="A2572" s="1" t="str">
        <f t="shared" si="40"/>
        <v>ZS96022010m10</v>
      </c>
      <c r="B2572" s="1" t="s">
        <v>9</v>
      </c>
      <c r="C2572" s="210" t="s">
        <v>9</v>
      </c>
      <c r="D2572" s="1" t="s">
        <v>8</v>
      </c>
      <c r="E2572" t="s">
        <v>27</v>
      </c>
      <c r="F2572">
        <v>9602</v>
      </c>
      <c r="G2572" s="139">
        <v>2010</v>
      </c>
      <c r="H2572" s="306" t="s">
        <v>153</v>
      </c>
      <c r="I2572">
        <v>-1</v>
      </c>
    </row>
    <row r="2573" spans="1:9" ht="14.25" customHeight="1">
      <c r="A2573" s="1" t="str">
        <f t="shared" si="40"/>
        <v>ZS96022010m11</v>
      </c>
      <c r="B2573" s="1" t="s">
        <v>9</v>
      </c>
      <c r="C2573" s="210" t="s">
        <v>9</v>
      </c>
      <c r="D2573" s="1" t="s">
        <v>8</v>
      </c>
      <c r="E2573" t="s">
        <v>27</v>
      </c>
      <c r="F2573">
        <v>9602</v>
      </c>
      <c r="G2573" s="139">
        <v>2010</v>
      </c>
      <c r="H2573" s="306" t="s">
        <v>154</v>
      </c>
      <c r="I2573">
        <v>-1</v>
      </c>
    </row>
    <row r="2574" spans="1:9" ht="14.25" customHeight="1">
      <c r="A2574" s="1" t="str">
        <f t="shared" si="40"/>
        <v>ZS96022010m12</v>
      </c>
      <c r="B2574" s="1" t="s">
        <v>9</v>
      </c>
      <c r="C2574" s="210" t="s">
        <v>9</v>
      </c>
      <c r="D2574" s="1" t="s">
        <v>8</v>
      </c>
      <c r="E2574" t="s">
        <v>27</v>
      </c>
      <c r="F2574">
        <v>9602</v>
      </c>
      <c r="G2574" s="139">
        <v>2010</v>
      </c>
      <c r="H2574" s="306" t="s">
        <v>155</v>
      </c>
      <c r="I2574">
        <v>-1</v>
      </c>
    </row>
    <row r="2575" spans="1:9" ht="14.25" customHeight="1">
      <c r="A2575" s="1" t="str">
        <f t="shared" si="40"/>
        <v>ZS96032010m01</v>
      </c>
      <c r="B2575" s="1" t="s">
        <v>9</v>
      </c>
      <c r="C2575" s="210" t="s">
        <v>9</v>
      </c>
      <c r="D2575" s="1" t="s">
        <v>8</v>
      </c>
      <c r="E2575" t="s">
        <v>27</v>
      </c>
      <c r="F2575">
        <v>9603</v>
      </c>
      <c r="G2575" s="139">
        <v>2010</v>
      </c>
      <c r="H2575" s="306" t="s">
        <v>144</v>
      </c>
      <c r="I2575">
        <v>-1</v>
      </c>
    </row>
    <row r="2576" spans="1:9" ht="14.25" customHeight="1">
      <c r="A2576" s="1" t="str">
        <f t="shared" si="40"/>
        <v>ZS96032010m02</v>
      </c>
      <c r="B2576" s="1" t="s">
        <v>9</v>
      </c>
      <c r="C2576" s="210" t="s">
        <v>9</v>
      </c>
      <c r="D2576" s="1" t="s">
        <v>8</v>
      </c>
      <c r="E2576" t="s">
        <v>27</v>
      </c>
      <c r="F2576">
        <v>9603</v>
      </c>
      <c r="G2576" s="139">
        <v>2010</v>
      </c>
      <c r="H2576" s="306" t="s">
        <v>145</v>
      </c>
      <c r="I2576">
        <v>-1</v>
      </c>
    </row>
    <row r="2577" spans="1:9" ht="14.25" customHeight="1">
      <c r="A2577" s="1" t="str">
        <f t="shared" si="40"/>
        <v>ZS96032010m03</v>
      </c>
      <c r="B2577" s="1" t="s">
        <v>9</v>
      </c>
      <c r="C2577" s="210" t="s">
        <v>9</v>
      </c>
      <c r="D2577" s="1" t="s">
        <v>8</v>
      </c>
      <c r="E2577" t="s">
        <v>27</v>
      </c>
      <c r="F2577">
        <v>9603</v>
      </c>
      <c r="G2577" s="139">
        <v>2010</v>
      </c>
      <c r="H2577" s="306" t="s">
        <v>146</v>
      </c>
      <c r="I2577">
        <v>-1</v>
      </c>
    </row>
    <row r="2578" spans="1:9" ht="14.25" customHeight="1">
      <c r="A2578" s="1" t="str">
        <f t="shared" si="40"/>
        <v>ZS96032010m04</v>
      </c>
      <c r="B2578" s="1" t="s">
        <v>9</v>
      </c>
      <c r="C2578" s="210" t="s">
        <v>9</v>
      </c>
      <c r="D2578" s="1" t="s">
        <v>8</v>
      </c>
      <c r="E2578" t="s">
        <v>27</v>
      </c>
      <c r="F2578">
        <v>9603</v>
      </c>
      <c r="G2578" s="139">
        <v>2010</v>
      </c>
      <c r="H2578" s="306" t="s">
        <v>147</v>
      </c>
      <c r="I2578">
        <v>-1</v>
      </c>
    </row>
    <row r="2579" spans="1:9" ht="14.25" customHeight="1">
      <c r="A2579" s="1" t="str">
        <f t="shared" si="40"/>
        <v>ZS96032010m05</v>
      </c>
      <c r="B2579" s="1" t="s">
        <v>9</v>
      </c>
      <c r="C2579" s="210" t="s">
        <v>9</v>
      </c>
      <c r="D2579" s="1" t="s">
        <v>8</v>
      </c>
      <c r="E2579" t="s">
        <v>27</v>
      </c>
      <c r="F2579">
        <v>9603</v>
      </c>
      <c r="G2579" s="139">
        <v>2010</v>
      </c>
      <c r="H2579" s="306" t="s">
        <v>148</v>
      </c>
      <c r="I2579">
        <v>-1</v>
      </c>
    </row>
    <row r="2580" spans="1:9" ht="14.25" customHeight="1">
      <c r="A2580" s="1" t="str">
        <f t="shared" si="40"/>
        <v>ZS96032010m06</v>
      </c>
      <c r="B2580" s="1" t="s">
        <v>9</v>
      </c>
      <c r="C2580" s="210" t="s">
        <v>9</v>
      </c>
      <c r="D2580" s="1" t="s">
        <v>8</v>
      </c>
      <c r="E2580" t="s">
        <v>27</v>
      </c>
      <c r="F2580">
        <v>9603</v>
      </c>
      <c r="G2580" s="139">
        <v>2010</v>
      </c>
      <c r="H2580" s="306" t="s">
        <v>149</v>
      </c>
      <c r="I2580">
        <v>-1</v>
      </c>
    </row>
    <row r="2581" spans="1:9" ht="14.25" customHeight="1">
      <c r="A2581" s="1" t="str">
        <f t="shared" si="40"/>
        <v>ZS96032010m07</v>
      </c>
      <c r="B2581" s="1" t="s">
        <v>9</v>
      </c>
      <c r="C2581" s="210" t="s">
        <v>9</v>
      </c>
      <c r="D2581" s="1" t="s">
        <v>8</v>
      </c>
      <c r="E2581" t="s">
        <v>27</v>
      </c>
      <c r="F2581">
        <v>9603</v>
      </c>
      <c r="G2581" s="139">
        <v>2010</v>
      </c>
      <c r="H2581" s="306" t="s">
        <v>150</v>
      </c>
      <c r="I2581">
        <v>-1</v>
      </c>
    </row>
    <row r="2582" spans="1:9" ht="14.25" customHeight="1">
      <c r="A2582" s="1" t="str">
        <f t="shared" si="40"/>
        <v>ZS96032010m08</v>
      </c>
      <c r="B2582" s="1" t="s">
        <v>9</v>
      </c>
      <c r="C2582" s="210" t="s">
        <v>9</v>
      </c>
      <c r="D2582" s="1" t="s">
        <v>8</v>
      </c>
      <c r="E2582" t="s">
        <v>27</v>
      </c>
      <c r="F2582">
        <v>9603</v>
      </c>
      <c r="G2582" s="139">
        <v>2010</v>
      </c>
      <c r="H2582" s="306" t="s">
        <v>151</v>
      </c>
      <c r="I2582">
        <v>-1</v>
      </c>
    </row>
    <row r="2583" spans="1:9" ht="14.25" customHeight="1">
      <c r="A2583" s="1" t="str">
        <f t="shared" si="40"/>
        <v>ZS96032010m09</v>
      </c>
      <c r="B2583" s="1" t="s">
        <v>9</v>
      </c>
      <c r="C2583" s="210" t="s">
        <v>9</v>
      </c>
      <c r="D2583" s="1" t="s">
        <v>8</v>
      </c>
      <c r="E2583" t="s">
        <v>27</v>
      </c>
      <c r="F2583">
        <v>9603</v>
      </c>
      <c r="G2583" s="139">
        <v>2010</v>
      </c>
      <c r="H2583" s="306" t="s">
        <v>152</v>
      </c>
      <c r="I2583">
        <v>-1</v>
      </c>
    </row>
    <row r="2584" spans="1:9" ht="14.25" customHeight="1">
      <c r="A2584" s="1" t="str">
        <f t="shared" si="40"/>
        <v>ZS96032010m10</v>
      </c>
      <c r="B2584" s="1" t="s">
        <v>9</v>
      </c>
      <c r="C2584" s="210" t="s">
        <v>9</v>
      </c>
      <c r="D2584" s="1" t="s">
        <v>8</v>
      </c>
      <c r="E2584" t="s">
        <v>27</v>
      </c>
      <c r="F2584">
        <v>9603</v>
      </c>
      <c r="G2584" s="139">
        <v>2010</v>
      </c>
      <c r="H2584" s="306" t="s">
        <v>153</v>
      </c>
      <c r="I2584">
        <v>-1</v>
      </c>
    </row>
    <row r="2585" spans="1:9" ht="14.25" customHeight="1">
      <c r="A2585" s="1" t="str">
        <f t="shared" si="40"/>
        <v>ZS96032010m11</v>
      </c>
      <c r="B2585" s="1" t="s">
        <v>9</v>
      </c>
      <c r="C2585" s="210" t="s">
        <v>9</v>
      </c>
      <c r="D2585" s="1" t="s">
        <v>8</v>
      </c>
      <c r="E2585" t="s">
        <v>27</v>
      </c>
      <c r="F2585">
        <v>9603</v>
      </c>
      <c r="G2585" s="139">
        <v>2010</v>
      </c>
      <c r="H2585" s="306" t="s">
        <v>154</v>
      </c>
      <c r="I2585">
        <v>-1</v>
      </c>
    </row>
    <row r="2586" spans="1:9" ht="14.25" customHeight="1">
      <c r="A2586" s="1" t="str">
        <f t="shared" si="40"/>
        <v>ZS96032010m12</v>
      </c>
      <c r="B2586" s="1" t="s">
        <v>9</v>
      </c>
      <c r="C2586" s="210" t="s">
        <v>9</v>
      </c>
      <c r="D2586" s="1" t="s">
        <v>8</v>
      </c>
      <c r="E2586" t="s">
        <v>27</v>
      </c>
      <c r="F2586">
        <v>9603</v>
      </c>
      <c r="G2586" s="139">
        <v>2010</v>
      </c>
      <c r="H2586" s="306" t="s">
        <v>155</v>
      </c>
      <c r="I2586">
        <v>-1</v>
      </c>
    </row>
    <row r="2587" spans="1:9" ht="14.25" customHeight="1">
      <c r="A2587" s="1" t="str">
        <f t="shared" si="40"/>
        <v>ZS96042010m01</v>
      </c>
      <c r="B2587" s="1" t="s">
        <v>9</v>
      </c>
      <c r="C2587" s="210" t="s">
        <v>9</v>
      </c>
      <c r="D2587" s="1" t="s">
        <v>8</v>
      </c>
      <c r="E2587" t="s">
        <v>27</v>
      </c>
      <c r="F2587">
        <v>9604</v>
      </c>
      <c r="G2587" s="139">
        <v>2010</v>
      </c>
      <c r="H2587" s="306" t="s">
        <v>144</v>
      </c>
      <c r="I2587">
        <v>-1</v>
      </c>
    </row>
    <row r="2588" spans="1:9" ht="14.25" customHeight="1">
      <c r="A2588" s="1" t="str">
        <f t="shared" si="40"/>
        <v>ZS96042010m02</v>
      </c>
      <c r="B2588" s="1" t="s">
        <v>9</v>
      </c>
      <c r="C2588" s="210" t="s">
        <v>9</v>
      </c>
      <c r="D2588" s="1" t="s">
        <v>8</v>
      </c>
      <c r="E2588" t="s">
        <v>27</v>
      </c>
      <c r="F2588">
        <v>9604</v>
      </c>
      <c r="G2588" s="139">
        <v>2010</v>
      </c>
      <c r="H2588" s="306" t="s">
        <v>145</v>
      </c>
      <c r="I2588">
        <v>-1</v>
      </c>
    </row>
    <row r="2589" spans="1:9" ht="14.25" customHeight="1">
      <c r="A2589" s="1" t="str">
        <f t="shared" si="40"/>
        <v>ZS96042010m03</v>
      </c>
      <c r="B2589" s="1" t="s">
        <v>9</v>
      </c>
      <c r="C2589" s="210" t="s">
        <v>9</v>
      </c>
      <c r="D2589" s="1" t="s">
        <v>8</v>
      </c>
      <c r="E2589" t="s">
        <v>27</v>
      </c>
      <c r="F2589">
        <v>9604</v>
      </c>
      <c r="G2589" s="139">
        <v>2010</v>
      </c>
      <c r="H2589" s="306" t="s">
        <v>146</v>
      </c>
      <c r="I2589">
        <v>-1</v>
      </c>
    </row>
    <row r="2590" spans="1:9" ht="14.25" customHeight="1">
      <c r="A2590" s="1" t="str">
        <f t="shared" si="40"/>
        <v>ZS96042010m04</v>
      </c>
      <c r="B2590" s="1" t="s">
        <v>9</v>
      </c>
      <c r="C2590" s="210" t="s">
        <v>9</v>
      </c>
      <c r="D2590" s="1" t="s">
        <v>8</v>
      </c>
      <c r="E2590" t="s">
        <v>27</v>
      </c>
      <c r="F2590">
        <v>9604</v>
      </c>
      <c r="G2590" s="139">
        <v>2010</v>
      </c>
      <c r="H2590" s="306" t="s">
        <v>147</v>
      </c>
      <c r="I2590">
        <v>-1</v>
      </c>
    </row>
    <row r="2591" spans="1:9" ht="14.25" customHeight="1">
      <c r="A2591" s="1" t="str">
        <f t="shared" si="40"/>
        <v>ZS96042010m05</v>
      </c>
      <c r="B2591" s="1" t="s">
        <v>9</v>
      </c>
      <c r="C2591" s="210" t="s">
        <v>9</v>
      </c>
      <c r="D2591" s="1" t="s">
        <v>8</v>
      </c>
      <c r="E2591" t="s">
        <v>27</v>
      </c>
      <c r="F2591">
        <v>9604</v>
      </c>
      <c r="G2591" s="139">
        <v>2010</v>
      </c>
      <c r="H2591" s="306" t="s">
        <v>148</v>
      </c>
      <c r="I2591">
        <v>-1</v>
      </c>
    </row>
    <row r="2592" spans="1:9" ht="14.25" customHeight="1">
      <c r="A2592" s="1" t="str">
        <f t="shared" si="40"/>
        <v>ZS96042010m06</v>
      </c>
      <c r="B2592" s="1" t="s">
        <v>9</v>
      </c>
      <c r="C2592" s="210" t="s">
        <v>9</v>
      </c>
      <c r="D2592" s="1" t="s">
        <v>8</v>
      </c>
      <c r="E2592" t="s">
        <v>27</v>
      </c>
      <c r="F2592">
        <v>9604</v>
      </c>
      <c r="G2592" s="139">
        <v>2010</v>
      </c>
      <c r="H2592" s="306" t="s">
        <v>149</v>
      </c>
      <c r="I2592">
        <v>-1</v>
      </c>
    </row>
    <row r="2593" spans="1:9" ht="14.25" customHeight="1">
      <c r="A2593" s="1" t="str">
        <f t="shared" si="40"/>
        <v>ZS96042010m07</v>
      </c>
      <c r="B2593" s="1" t="s">
        <v>9</v>
      </c>
      <c r="C2593" s="210" t="s">
        <v>9</v>
      </c>
      <c r="D2593" s="1" t="s">
        <v>8</v>
      </c>
      <c r="E2593" t="s">
        <v>27</v>
      </c>
      <c r="F2593">
        <v>9604</v>
      </c>
      <c r="G2593" s="139">
        <v>2010</v>
      </c>
      <c r="H2593" s="306" t="s">
        <v>150</v>
      </c>
      <c r="I2593">
        <v>-1</v>
      </c>
    </row>
    <row r="2594" spans="1:9" ht="14.25" customHeight="1">
      <c r="A2594" s="1" t="str">
        <f t="shared" si="40"/>
        <v>ZS96042010m08</v>
      </c>
      <c r="B2594" s="1" t="s">
        <v>9</v>
      </c>
      <c r="C2594" s="210" t="s">
        <v>9</v>
      </c>
      <c r="D2594" s="1" t="s">
        <v>8</v>
      </c>
      <c r="E2594" t="s">
        <v>27</v>
      </c>
      <c r="F2594">
        <v>9604</v>
      </c>
      <c r="G2594" s="139">
        <v>2010</v>
      </c>
      <c r="H2594" s="306" t="s">
        <v>151</v>
      </c>
      <c r="I2594">
        <v>-1</v>
      </c>
    </row>
    <row r="2595" spans="1:9" ht="14.25" customHeight="1">
      <c r="A2595" s="1" t="str">
        <f t="shared" si="40"/>
        <v>ZS96042010m09</v>
      </c>
      <c r="B2595" s="1" t="s">
        <v>9</v>
      </c>
      <c r="C2595" s="210" t="s">
        <v>9</v>
      </c>
      <c r="D2595" s="1" t="s">
        <v>8</v>
      </c>
      <c r="E2595" t="s">
        <v>27</v>
      </c>
      <c r="F2595">
        <v>9604</v>
      </c>
      <c r="G2595" s="139">
        <v>2010</v>
      </c>
      <c r="H2595" s="306" t="s">
        <v>152</v>
      </c>
      <c r="I2595">
        <v>-1</v>
      </c>
    </row>
    <row r="2596" spans="1:9" ht="14.25" customHeight="1">
      <c r="A2596" s="1" t="str">
        <f t="shared" si="40"/>
        <v>ZS96042010m10</v>
      </c>
      <c r="B2596" s="1" t="s">
        <v>9</v>
      </c>
      <c r="C2596" s="210" t="s">
        <v>9</v>
      </c>
      <c r="D2596" s="1" t="s">
        <v>8</v>
      </c>
      <c r="E2596" t="s">
        <v>27</v>
      </c>
      <c r="F2596">
        <v>9604</v>
      </c>
      <c r="G2596" s="139">
        <v>2010</v>
      </c>
      <c r="H2596" s="306" t="s">
        <v>153</v>
      </c>
      <c r="I2596">
        <v>-1</v>
      </c>
    </row>
    <row r="2597" spans="1:9" ht="14.25" customHeight="1">
      <c r="A2597" s="1" t="str">
        <f t="shared" si="40"/>
        <v>ZS96042010m11</v>
      </c>
      <c r="B2597" s="1" t="s">
        <v>9</v>
      </c>
      <c r="C2597" s="210" t="s">
        <v>9</v>
      </c>
      <c r="D2597" s="1" t="s">
        <v>8</v>
      </c>
      <c r="E2597" t="s">
        <v>27</v>
      </c>
      <c r="F2597">
        <v>9604</v>
      </c>
      <c r="G2597" s="139">
        <v>2010</v>
      </c>
      <c r="H2597" s="306" t="s">
        <v>154</v>
      </c>
      <c r="I2597">
        <v>-1</v>
      </c>
    </row>
    <row r="2598" spans="1:9" ht="14.25" customHeight="1">
      <c r="A2598" s="1" t="str">
        <f t="shared" si="40"/>
        <v>ZS96042010m12</v>
      </c>
      <c r="B2598" s="1" t="s">
        <v>9</v>
      </c>
      <c r="C2598" s="210" t="s">
        <v>9</v>
      </c>
      <c r="D2598" s="1" t="s">
        <v>8</v>
      </c>
      <c r="E2598" t="s">
        <v>27</v>
      </c>
      <c r="F2598">
        <v>9604</v>
      </c>
      <c r="G2598" s="139">
        <v>2010</v>
      </c>
      <c r="H2598" s="306" t="s">
        <v>155</v>
      </c>
      <c r="I2598">
        <v>-1</v>
      </c>
    </row>
    <row r="2599" spans="1:9" ht="14.25" customHeight="1">
      <c r="A2599" s="1" t="str">
        <f t="shared" si="40"/>
        <v>ZS96052010m01</v>
      </c>
      <c r="B2599" s="1" t="s">
        <v>9</v>
      </c>
      <c r="C2599" s="210" t="s">
        <v>9</v>
      </c>
      <c r="D2599" s="1" t="s">
        <v>8</v>
      </c>
      <c r="E2599" t="s">
        <v>27</v>
      </c>
      <c r="F2599">
        <v>9605</v>
      </c>
      <c r="G2599" s="139">
        <v>2010</v>
      </c>
      <c r="H2599" s="306" t="s">
        <v>144</v>
      </c>
      <c r="I2599">
        <v>-1</v>
      </c>
    </row>
    <row r="2600" spans="1:9" ht="14.25" customHeight="1">
      <c r="A2600" s="1" t="str">
        <f t="shared" si="40"/>
        <v>ZS96052010m02</v>
      </c>
      <c r="B2600" s="1" t="s">
        <v>9</v>
      </c>
      <c r="C2600" s="210" t="s">
        <v>9</v>
      </c>
      <c r="D2600" s="1" t="s">
        <v>8</v>
      </c>
      <c r="E2600" t="s">
        <v>27</v>
      </c>
      <c r="F2600">
        <v>9605</v>
      </c>
      <c r="G2600" s="139">
        <v>2010</v>
      </c>
      <c r="H2600" s="306" t="s">
        <v>145</v>
      </c>
      <c r="I2600">
        <v>-1</v>
      </c>
    </row>
    <row r="2601" spans="1:9" ht="14.25" customHeight="1">
      <c r="A2601" s="1" t="str">
        <f t="shared" si="40"/>
        <v>ZS96052010m03</v>
      </c>
      <c r="B2601" s="1" t="s">
        <v>9</v>
      </c>
      <c r="C2601" s="210" t="s">
        <v>9</v>
      </c>
      <c r="D2601" s="1" t="s">
        <v>8</v>
      </c>
      <c r="E2601" t="s">
        <v>27</v>
      </c>
      <c r="F2601">
        <v>9605</v>
      </c>
      <c r="G2601" s="139">
        <v>2010</v>
      </c>
      <c r="H2601" s="306" t="s">
        <v>146</v>
      </c>
      <c r="I2601">
        <v>-1</v>
      </c>
    </row>
    <row r="2602" spans="1:9" ht="14.25" customHeight="1">
      <c r="A2602" s="1" t="str">
        <f t="shared" si="40"/>
        <v>ZS96052010m04</v>
      </c>
      <c r="B2602" s="1" t="s">
        <v>9</v>
      </c>
      <c r="C2602" s="210" t="s">
        <v>9</v>
      </c>
      <c r="D2602" s="1" t="s">
        <v>8</v>
      </c>
      <c r="E2602" t="s">
        <v>27</v>
      </c>
      <c r="F2602">
        <v>9605</v>
      </c>
      <c r="G2602" s="139">
        <v>2010</v>
      </c>
      <c r="H2602" s="306" t="s">
        <v>147</v>
      </c>
      <c r="I2602">
        <v>-1</v>
      </c>
    </row>
    <row r="2603" spans="1:9" ht="14.25" customHeight="1">
      <c r="A2603" s="1" t="str">
        <f t="shared" si="40"/>
        <v>ZS96052010m05</v>
      </c>
      <c r="B2603" s="1" t="s">
        <v>9</v>
      </c>
      <c r="C2603" s="210" t="s">
        <v>9</v>
      </c>
      <c r="D2603" s="1" t="s">
        <v>8</v>
      </c>
      <c r="E2603" t="s">
        <v>27</v>
      </c>
      <c r="F2603">
        <v>9605</v>
      </c>
      <c r="G2603" s="139">
        <v>2010</v>
      </c>
      <c r="H2603" s="306" t="s">
        <v>148</v>
      </c>
      <c r="I2603">
        <v>-1</v>
      </c>
    </row>
    <row r="2604" spans="1:9" ht="14.25" customHeight="1">
      <c r="A2604" s="1" t="str">
        <f t="shared" si="40"/>
        <v>ZS96052010m06</v>
      </c>
      <c r="B2604" s="1" t="s">
        <v>9</v>
      </c>
      <c r="C2604" s="210" t="s">
        <v>9</v>
      </c>
      <c r="D2604" s="1" t="s">
        <v>8</v>
      </c>
      <c r="E2604" t="s">
        <v>27</v>
      </c>
      <c r="F2604">
        <v>9605</v>
      </c>
      <c r="G2604" s="139">
        <v>2010</v>
      </c>
      <c r="H2604" s="306" t="s">
        <v>149</v>
      </c>
      <c r="I2604">
        <v>-1</v>
      </c>
    </row>
    <row r="2605" spans="1:9" ht="14.25" customHeight="1">
      <c r="A2605" s="1" t="str">
        <f t="shared" si="40"/>
        <v>ZS96052010m07</v>
      </c>
      <c r="B2605" s="1" t="s">
        <v>9</v>
      </c>
      <c r="C2605" s="210" t="s">
        <v>9</v>
      </c>
      <c r="D2605" s="1" t="s">
        <v>8</v>
      </c>
      <c r="E2605" t="s">
        <v>27</v>
      </c>
      <c r="F2605">
        <v>9605</v>
      </c>
      <c r="G2605" s="139">
        <v>2010</v>
      </c>
      <c r="H2605" s="306" t="s">
        <v>150</v>
      </c>
      <c r="I2605">
        <v>-1</v>
      </c>
    </row>
    <row r="2606" spans="1:9" ht="14.25" customHeight="1">
      <c r="A2606" s="1" t="str">
        <f t="shared" si="40"/>
        <v>ZS96052010m08</v>
      </c>
      <c r="B2606" s="1" t="s">
        <v>9</v>
      </c>
      <c r="C2606" s="210" t="s">
        <v>9</v>
      </c>
      <c r="D2606" s="1" t="s">
        <v>8</v>
      </c>
      <c r="E2606" t="s">
        <v>27</v>
      </c>
      <c r="F2606">
        <v>9605</v>
      </c>
      <c r="G2606" s="139">
        <v>2010</v>
      </c>
      <c r="H2606" s="306" t="s">
        <v>151</v>
      </c>
      <c r="I2606">
        <v>-1</v>
      </c>
    </row>
    <row r="2607" spans="1:9" ht="14.25" customHeight="1">
      <c r="A2607" s="1" t="str">
        <f t="shared" si="40"/>
        <v>ZS96052010m09</v>
      </c>
      <c r="B2607" s="1" t="s">
        <v>9</v>
      </c>
      <c r="C2607" s="210" t="s">
        <v>9</v>
      </c>
      <c r="D2607" s="1" t="s">
        <v>8</v>
      </c>
      <c r="E2607" t="s">
        <v>27</v>
      </c>
      <c r="F2607">
        <v>9605</v>
      </c>
      <c r="G2607" s="139">
        <v>2010</v>
      </c>
      <c r="H2607" s="306" t="s">
        <v>152</v>
      </c>
      <c r="I2607">
        <v>-1</v>
      </c>
    </row>
    <row r="2608" spans="1:9" ht="14.25" customHeight="1">
      <c r="A2608" s="1" t="str">
        <f t="shared" si="40"/>
        <v>ZS96052010m10</v>
      </c>
      <c r="B2608" s="1" t="s">
        <v>9</v>
      </c>
      <c r="C2608" s="210" t="s">
        <v>9</v>
      </c>
      <c r="D2608" s="1" t="s">
        <v>8</v>
      </c>
      <c r="E2608" t="s">
        <v>27</v>
      </c>
      <c r="F2608">
        <v>9605</v>
      </c>
      <c r="G2608" s="139">
        <v>2010</v>
      </c>
      <c r="H2608" s="306" t="s">
        <v>153</v>
      </c>
      <c r="I2608">
        <v>-1</v>
      </c>
    </row>
    <row r="2609" spans="1:9" ht="14.25" customHeight="1">
      <c r="A2609" s="1" t="str">
        <f t="shared" si="40"/>
        <v>ZS96052010m11</v>
      </c>
      <c r="B2609" s="1" t="s">
        <v>9</v>
      </c>
      <c r="C2609" s="210" t="s">
        <v>9</v>
      </c>
      <c r="D2609" s="1" t="s">
        <v>8</v>
      </c>
      <c r="E2609" t="s">
        <v>27</v>
      </c>
      <c r="F2609">
        <v>9605</v>
      </c>
      <c r="G2609" s="139">
        <v>2010</v>
      </c>
      <c r="H2609" s="306" t="s">
        <v>154</v>
      </c>
      <c r="I2609">
        <v>-1</v>
      </c>
    </row>
    <row r="2610" spans="1:9" ht="14.25" customHeight="1">
      <c r="A2610" s="1" t="str">
        <f t="shared" si="40"/>
        <v>ZS96052010m12</v>
      </c>
      <c r="B2610" s="1" t="s">
        <v>9</v>
      </c>
      <c r="C2610" s="210" t="s">
        <v>9</v>
      </c>
      <c r="D2610" s="1" t="s">
        <v>8</v>
      </c>
      <c r="E2610" t="s">
        <v>27</v>
      </c>
      <c r="F2610">
        <v>9605</v>
      </c>
      <c r="G2610" s="139">
        <v>2010</v>
      </c>
      <c r="H2610" s="306" t="s">
        <v>155</v>
      </c>
      <c r="I2610">
        <v>-1</v>
      </c>
    </row>
    <row r="2611" spans="1:9" ht="14.25" customHeight="1">
      <c r="A2611" s="1" t="str">
        <f t="shared" si="40"/>
        <v>ZS96062010m01</v>
      </c>
      <c r="B2611" s="1" t="s">
        <v>9</v>
      </c>
      <c r="C2611" s="210" t="s">
        <v>9</v>
      </c>
      <c r="D2611" s="1" t="s">
        <v>8</v>
      </c>
      <c r="E2611" t="s">
        <v>27</v>
      </c>
      <c r="F2611">
        <v>9606</v>
      </c>
      <c r="G2611" s="139">
        <v>2010</v>
      </c>
      <c r="H2611" s="306" t="s">
        <v>144</v>
      </c>
      <c r="I2611">
        <v>-1</v>
      </c>
    </row>
    <row r="2612" spans="1:9" ht="14.25" customHeight="1">
      <c r="A2612" s="1" t="str">
        <f t="shared" si="40"/>
        <v>ZS96062010m02</v>
      </c>
      <c r="B2612" s="1" t="s">
        <v>9</v>
      </c>
      <c r="C2612" s="210" t="s">
        <v>9</v>
      </c>
      <c r="D2612" s="1" t="s">
        <v>8</v>
      </c>
      <c r="E2612" t="s">
        <v>27</v>
      </c>
      <c r="F2612">
        <v>9606</v>
      </c>
      <c r="G2612" s="139">
        <v>2010</v>
      </c>
      <c r="H2612" s="306" t="s">
        <v>145</v>
      </c>
      <c r="I2612">
        <v>-1</v>
      </c>
    </row>
    <row r="2613" spans="1:9" ht="14.25" customHeight="1">
      <c r="A2613" s="1" t="str">
        <f t="shared" si="40"/>
        <v>ZS96062010m03</v>
      </c>
      <c r="B2613" s="1" t="s">
        <v>9</v>
      </c>
      <c r="C2613" s="210" t="s">
        <v>9</v>
      </c>
      <c r="D2613" s="1" t="s">
        <v>8</v>
      </c>
      <c r="E2613" t="s">
        <v>27</v>
      </c>
      <c r="F2613">
        <v>9606</v>
      </c>
      <c r="G2613" s="139">
        <v>2010</v>
      </c>
      <c r="H2613" s="306" t="s">
        <v>146</v>
      </c>
      <c r="I2613">
        <v>-1</v>
      </c>
    </row>
    <row r="2614" spans="1:9" ht="14.25" customHeight="1">
      <c r="A2614" s="1" t="str">
        <f t="shared" si="40"/>
        <v>ZS96062010m04</v>
      </c>
      <c r="B2614" s="1" t="s">
        <v>9</v>
      </c>
      <c r="C2614" s="210" t="s">
        <v>9</v>
      </c>
      <c r="D2614" s="1" t="s">
        <v>8</v>
      </c>
      <c r="E2614" t="s">
        <v>27</v>
      </c>
      <c r="F2614">
        <v>9606</v>
      </c>
      <c r="G2614" s="139">
        <v>2010</v>
      </c>
      <c r="H2614" s="306" t="s">
        <v>147</v>
      </c>
      <c r="I2614">
        <v>-1</v>
      </c>
    </row>
    <row r="2615" spans="1:9" ht="14.25" customHeight="1">
      <c r="A2615" s="1" t="str">
        <f t="shared" si="40"/>
        <v>ZS96062010m05</v>
      </c>
      <c r="B2615" s="1" t="s">
        <v>9</v>
      </c>
      <c r="C2615" s="210" t="s">
        <v>9</v>
      </c>
      <c r="D2615" s="1" t="s">
        <v>8</v>
      </c>
      <c r="E2615" t="s">
        <v>27</v>
      </c>
      <c r="F2615">
        <v>9606</v>
      </c>
      <c r="G2615" s="139">
        <v>2010</v>
      </c>
      <c r="H2615" s="306" t="s">
        <v>148</v>
      </c>
      <c r="I2615">
        <v>-1</v>
      </c>
    </row>
    <row r="2616" spans="1:9" ht="14.25" customHeight="1">
      <c r="A2616" s="1" t="str">
        <f t="shared" si="40"/>
        <v>ZS96062010m06</v>
      </c>
      <c r="B2616" s="1" t="s">
        <v>9</v>
      </c>
      <c r="C2616" s="210" t="s">
        <v>9</v>
      </c>
      <c r="D2616" s="1" t="s">
        <v>8</v>
      </c>
      <c r="E2616" t="s">
        <v>27</v>
      </c>
      <c r="F2616">
        <v>9606</v>
      </c>
      <c r="G2616" s="139">
        <v>2010</v>
      </c>
      <c r="H2616" s="306" t="s">
        <v>149</v>
      </c>
      <c r="I2616">
        <v>-1</v>
      </c>
    </row>
    <row r="2617" spans="1:9" ht="14.25" customHeight="1">
      <c r="A2617" s="1" t="str">
        <f t="shared" si="40"/>
        <v>ZS96062010m07</v>
      </c>
      <c r="B2617" s="1" t="s">
        <v>9</v>
      </c>
      <c r="C2617" s="210" t="s">
        <v>9</v>
      </c>
      <c r="D2617" s="1" t="s">
        <v>8</v>
      </c>
      <c r="E2617" t="s">
        <v>27</v>
      </c>
      <c r="F2617">
        <v>9606</v>
      </c>
      <c r="G2617" s="139">
        <v>2010</v>
      </c>
      <c r="H2617" s="306" t="s">
        <v>150</v>
      </c>
      <c r="I2617">
        <v>-1</v>
      </c>
    </row>
    <row r="2618" spans="1:9" ht="14.25" customHeight="1">
      <c r="A2618" s="1" t="str">
        <f t="shared" si="40"/>
        <v>ZS96062010m08</v>
      </c>
      <c r="B2618" s="1" t="s">
        <v>9</v>
      </c>
      <c r="C2618" s="210" t="s">
        <v>9</v>
      </c>
      <c r="D2618" s="1" t="s">
        <v>8</v>
      </c>
      <c r="E2618" t="s">
        <v>27</v>
      </c>
      <c r="F2618">
        <v>9606</v>
      </c>
      <c r="G2618" s="139">
        <v>2010</v>
      </c>
      <c r="H2618" s="306" t="s">
        <v>151</v>
      </c>
      <c r="I2618">
        <v>-1</v>
      </c>
    </row>
    <row r="2619" spans="1:9" ht="14.25" customHeight="1">
      <c r="A2619" s="1" t="str">
        <f t="shared" si="40"/>
        <v>ZS96062010m09</v>
      </c>
      <c r="B2619" s="1" t="s">
        <v>9</v>
      </c>
      <c r="C2619" s="210" t="s">
        <v>9</v>
      </c>
      <c r="D2619" s="1" t="s">
        <v>8</v>
      </c>
      <c r="E2619" t="s">
        <v>27</v>
      </c>
      <c r="F2619">
        <v>9606</v>
      </c>
      <c r="G2619" s="139">
        <v>2010</v>
      </c>
      <c r="H2619" s="306" t="s">
        <v>152</v>
      </c>
      <c r="I2619">
        <v>-1</v>
      </c>
    </row>
    <row r="2620" spans="1:9" ht="14.25" customHeight="1">
      <c r="A2620" s="1" t="str">
        <f t="shared" si="40"/>
        <v>ZS96062010m10</v>
      </c>
      <c r="B2620" s="1" t="s">
        <v>9</v>
      </c>
      <c r="C2620" s="210" t="s">
        <v>9</v>
      </c>
      <c r="D2620" s="1" t="s">
        <v>8</v>
      </c>
      <c r="E2620" t="s">
        <v>27</v>
      </c>
      <c r="F2620">
        <v>9606</v>
      </c>
      <c r="G2620" s="139">
        <v>2010</v>
      </c>
      <c r="H2620" s="306" t="s">
        <v>153</v>
      </c>
      <c r="I2620">
        <v>-1</v>
      </c>
    </row>
    <row r="2621" spans="1:9" ht="14.25" customHeight="1">
      <c r="A2621" s="1" t="str">
        <f t="shared" si="40"/>
        <v>ZS96062010m11</v>
      </c>
      <c r="B2621" s="1" t="s">
        <v>9</v>
      </c>
      <c r="C2621" s="210" t="s">
        <v>9</v>
      </c>
      <c r="D2621" s="1" t="s">
        <v>8</v>
      </c>
      <c r="E2621" t="s">
        <v>27</v>
      </c>
      <c r="F2621">
        <v>9606</v>
      </c>
      <c r="G2621" s="139">
        <v>2010</v>
      </c>
      <c r="H2621" s="306" t="s">
        <v>154</v>
      </c>
      <c r="I2621">
        <v>-1</v>
      </c>
    </row>
    <row r="2622" spans="1:9" ht="14.25" customHeight="1">
      <c r="A2622" s="1" t="str">
        <f t="shared" si="40"/>
        <v>ZS96062010m12</v>
      </c>
      <c r="B2622" s="1" t="s">
        <v>9</v>
      </c>
      <c r="C2622" s="210" t="s">
        <v>9</v>
      </c>
      <c r="D2622" s="1" t="s">
        <v>8</v>
      </c>
      <c r="E2622" t="s">
        <v>27</v>
      </c>
      <c r="F2622">
        <v>9606</v>
      </c>
      <c r="G2622" s="139">
        <v>2010</v>
      </c>
      <c r="H2622" s="306" t="s">
        <v>155</v>
      </c>
      <c r="I2622">
        <v>-1</v>
      </c>
    </row>
    <row r="2623" spans="1:9" ht="14.25" customHeight="1">
      <c r="A2623" s="1" t="str">
        <f t="shared" si="40"/>
        <v>ATOC96012010m01</v>
      </c>
      <c r="B2623" s="1">
        <v>974453.13783964294</v>
      </c>
      <c r="C2623" s="210">
        <v>9</v>
      </c>
      <c r="D2623" s="1" t="s">
        <v>8</v>
      </c>
      <c r="E2623" t="s">
        <v>40</v>
      </c>
      <c r="F2623">
        <v>9601</v>
      </c>
      <c r="G2623" s="139">
        <v>2010</v>
      </c>
      <c r="H2623" s="306" t="s">
        <v>144</v>
      </c>
      <c r="I2623">
        <v>-1</v>
      </c>
    </row>
    <row r="2624" spans="1:9" ht="14.25" customHeight="1">
      <c r="A2624" s="1" t="str">
        <f t="shared" si="40"/>
        <v>ATOC96012010m02</v>
      </c>
      <c r="B2624" s="1">
        <v>974453.13783964294</v>
      </c>
      <c r="C2624" s="210">
        <v>9</v>
      </c>
      <c r="D2624" s="1" t="s">
        <v>8</v>
      </c>
      <c r="E2624" t="s">
        <v>40</v>
      </c>
      <c r="F2624">
        <v>9601</v>
      </c>
      <c r="G2624" s="139">
        <v>2010</v>
      </c>
      <c r="H2624" s="306" t="s">
        <v>145</v>
      </c>
      <c r="I2624">
        <v>-1</v>
      </c>
    </row>
    <row r="2625" spans="1:9" ht="14.25" customHeight="1">
      <c r="A2625" s="1" t="str">
        <f t="shared" si="40"/>
        <v>ATOC96012010m03</v>
      </c>
      <c r="B2625" s="1">
        <v>974453.13783964294</v>
      </c>
      <c r="C2625" s="210">
        <v>9</v>
      </c>
      <c r="D2625" s="1" t="s">
        <v>8</v>
      </c>
      <c r="E2625" t="s">
        <v>40</v>
      </c>
      <c r="F2625">
        <v>9601</v>
      </c>
      <c r="G2625" s="139">
        <v>2010</v>
      </c>
      <c r="H2625" s="306" t="s">
        <v>146</v>
      </c>
      <c r="I2625">
        <v>-1</v>
      </c>
    </row>
    <row r="2626" spans="1:9" ht="14.25" customHeight="1">
      <c r="A2626" s="1" t="str">
        <f t="shared" si="40"/>
        <v>ATOC96012010m04</v>
      </c>
      <c r="B2626" s="1">
        <v>974453.13783964294</v>
      </c>
      <c r="C2626" s="210">
        <v>9</v>
      </c>
      <c r="D2626" s="1">
        <v>111052.42014214286</v>
      </c>
      <c r="E2626" t="s">
        <v>40</v>
      </c>
      <c r="F2626">
        <v>9601</v>
      </c>
      <c r="G2626" s="139">
        <v>2010</v>
      </c>
      <c r="H2626" s="306" t="s">
        <v>147</v>
      </c>
      <c r="I2626">
        <v>111052.42014214286</v>
      </c>
    </row>
    <row r="2627" spans="1:9" ht="14.25" customHeight="1">
      <c r="A2627" s="1" t="str">
        <f t="shared" si="40"/>
        <v>ATOC96012010m05</v>
      </c>
      <c r="B2627" s="1">
        <v>974453.13783964294</v>
      </c>
      <c r="C2627" s="210">
        <v>8</v>
      </c>
      <c r="D2627" s="1">
        <v>108929.34021071428</v>
      </c>
      <c r="E2627" t="s">
        <v>40</v>
      </c>
      <c r="F2627">
        <v>9601</v>
      </c>
      <c r="G2627" s="139">
        <v>2010</v>
      </c>
      <c r="H2627" s="306" t="s">
        <v>148</v>
      </c>
      <c r="I2627">
        <v>108929.34021071428</v>
      </c>
    </row>
    <row r="2628" spans="1:9" ht="14.25" customHeight="1">
      <c r="A2628" s="1" t="str">
        <f t="shared" si="40"/>
        <v>ATOC96012010m06</v>
      </c>
      <c r="B2628" s="1">
        <v>974453.13783964294</v>
      </c>
      <c r="C2628" s="210">
        <v>7</v>
      </c>
      <c r="D2628" s="1">
        <v>111081.86164000002</v>
      </c>
      <c r="E2628" t="s">
        <v>40</v>
      </c>
      <c r="F2628">
        <v>9601</v>
      </c>
      <c r="G2628" s="139">
        <v>2010</v>
      </c>
      <c r="H2628" s="306" t="s">
        <v>149</v>
      </c>
      <c r="I2628">
        <v>111081.86164000002</v>
      </c>
    </row>
    <row r="2629" spans="1:9" ht="14.25" customHeight="1">
      <c r="A2629" s="1" t="str">
        <f t="shared" si="40"/>
        <v>ATOC96012010m07</v>
      </c>
      <c r="B2629" s="1">
        <v>974453.13783964294</v>
      </c>
      <c r="C2629" s="210">
        <v>6</v>
      </c>
      <c r="D2629" s="1">
        <v>107895.21297428572</v>
      </c>
      <c r="E2629" t="s">
        <v>40</v>
      </c>
      <c r="F2629">
        <v>9601</v>
      </c>
      <c r="G2629" s="139">
        <v>2010</v>
      </c>
      <c r="H2629" s="306" t="s">
        <v>150</v>
      </c>
      <c r="I2629">
        <v>107895.21297428572</v>
      </c>
    </row>
    <row r="2630" spans="1:9" ht="14.25" customHeight="1">
      <c r="A2630" s="1" t="str">
        <f t="shared" si="40"/>
        <v>ATOC96012010m08</v>
      </c>
      <c r="B2630" s="1">
        <v>974453.13783964294</v>
      </c>
      <c r="C2630" s="210">
        <v>5</v>
      </c>
      <c r="D2630" s="1">
        <v>110892.43779152073</v>
      </c>
      <c r="E2630" t="s">
        <v>40</v>
      </c>
      <c r="F2630">
        <v>9601</v>
      </c>
      <c r="G2630" s="139">
        <v>2010</v>
      </c>
      <c r="H2630" s="306" t="s">
        <v>151</v>
      </c>
      <c r="I2630">
        <v>110892.43779152073</v>
      </c>
    </row>
    <row r="2631" spans="1:9" ht="14.25" customHeight="1">
      <c r="A2631" s="1" t="str">
        <f t="shared" si="40"/>
        <v>ATOC96012010m09</v>
      </c>
      <c r="B2631" s="1">
        <v>974453.13783964294</v>
      </c>
      <c r="C2631" s="210">
        <v>4</v>
      </c>
      <c r="D2631" s="1">
        <v>102539.17037419355</v>
      </c>
      <c r="E2631" t="s">
        <v>40</v>
      </c>
      <c r="F2631">
        <v>9601</v>
      </c>
      <c r="G2631" s="139">
        <v>2010</v>
      </c>
      <c r="H2631" s="306" t="s">
        <v>152</v>
      </c>
      <c r="I2631">
        <v>102539.17037419355</v>
      </c>
    </row>
    <row r="2632" spans="1:9" ht="14.25" customHeight="1">
      <c r="A2632" s="1" t="str">
        <f t="shared" ref="A2632:A2695" si="41">TRIM(E2632&amp;F2632&amp;G2632&amp;H2632)</f>
        <v>ATOC96012010m10</v>
      </c>
      <c r="B2632" s="1">
        <v>974453.13783964294</v>
      </c>
      <c r="C2632" s="210">
        <v>3</v>
      </c>
      <c r="D2632" s="1">
        <v>116032.27876785715</v>
      </c>
      <c r="E2632" t="s">
        <v>40</v>
      </c>
      <c r="F2632">
        <v>9601</v>
      </c>
      <c r="G2632" s="139">
        <v>2010</v>
      </c>
      <c r="H2632" s="306" t="s">
        <v>153</v>
      </c>
      <c r="I2632">
        <v>116032.27876785715</v>
      </c>
    </row>
    <row r="2633" spans="1:9" ht="14.25" customHeight="1">
      <c r="A2633" s="1" t="str">
        <f t="shared" si="41"/>
        <v>ATOC96012010m11</v>
      </c>
      <c r="B2633" s="1">
        <v>974453.13783964294</v>
      </c>
      <c r="C2633" s="210">
        <v>2</v>
      </c>
      <c r="D2633" s="1">
        <v>101920.31564785713</v>
      </c>
      <c r="E2633" t="s">
        <v>40</v>
      </c>
      <c r="F2633">
        <v>9601</v>
      </c>
      <c r="G2633" s="139">
        <v>2010</v>
      </c>
      <c r="H2633" s="306" t="s">
        <v>154</v>
      </c>
      <c r="I2633">
        <v>101920.31564785713</v>
      </c>
    </row>
    <row r="2634" spans="1:9" ht="14.25" customHeight="1">
      <c r="A2634" s="1" t="str">
        <f t="shared" si="41"/>
        <v>ATOC96012010m12</v>
      </c>
      <c r="B2634" s="1">
        <v>974453.13783964294</v>
      </c>
      <c r="C2634" s="210">
        <v>1</v>
      </c>
      <c r="D2634" s="1">
        <v>104110.10029107145</v>
      </c>
      <c r="E2634" t="s">
        <v>40</v>
      </c>
      <c r="F2634">
        <v>9601</v>
      </c>
      <c r="G2634" s="139">
        <v>2010</v>
      </c>
      <c r="H2634" s="306" t="s">
        <v>155</v>
      </c>
      <c r="I2634">
        <v>104110.10029107145</v>
      </c>
    </row>
    <row r="2635" spans="1:9" ht="14.25" customHeight="1">
      <c r="A2635" s="1" t="str">
        <f t="shared" si="41"/>
        <v>ATOC96022010m01</v>
      </c>
      <c r="B2635" s="1">
        <v>40016.517610978532</v>
      </c>
      <c r="C2635" s="210">
        <v>9</v>
      </c>
      <c r="D2635" s="1" t="s">
        <v>8</v>
      </c>
      <c r="E2635" t="s">
        <v>40</v>
      </c>
      <c r="F2635">
        <v>9602</v>
      </c>
      <c r="G2635" s="139">
        <v>2010</v>
      </c>
      <c r="H2635" s="306" t="s">
        <v>144</v>
      </c>
      <c r="I2635">
        <v>-1</v>
      </c>
    </row>
    <row r="2636" spans="1:9" ht="14.25" customHeight="1">
      <c r="A2636" s="1" t="str">
        <f t="shared" si="41"/>
        <v>ATOC96022010m02</v>
      </c>
      <c r="B2636" s="1">
        <v>40016.517610978532</v>
      </c>
      <c r="C2636" s="210">
        <v>9</v>
      </c>
      <c r="D2636" s="1" t="s">
        <v>8</v>
      </c>
      <c r="E2636" t="s">
        <v>40</v>
      </c>
      <c r="F2636">
        <v>9602</v>
      </c>
      <c r="G2636" s="139">
        <v>2010</v>
      </c>
      <c r="H2636" s="306" t="s">
        <v>145</v>
      </c>
      <c r="I2636">
        <v>-1</v>
      </c>
    </row>
    <row r="2637" spans="1:9" ht="14.25" customHeight="1">
      <c r="A2637" s="1" t="str">
        <f t="shared" si="41"/>
        <v>ATOC96022010m03</v>
      </c>
      <c r="B2637" s="1">
        <v>40016.517610978532</v>
      </c>
      <c r="C2637" s="210">
        <v>9</v>
      </c>
      <c r="D2637" s="1" t="s">
        <v>8</v>
      </c>
      <c r="E2637" t="s">
        <v>40</v>
      </c>
      <c r="F2637">
        <v>9602</v>
      </c>
      <c r="G2637" s="139">
        <v>2010</v>
      </c>
      <c r="H2637" s="306" t="s">
        <v>146</v>
      </c>
      <c r="I2637">
        <v>-1</v>
      </c>
    </row>
    <row r="2638" spans="1:9" ht="14.25" customHeight="1">
      <c r="A2638" s="1" t="str">
        <f t="shared" si="41"/>
        <v>ATOC96022010m04</v>
      </c>
      <c r="B2638" s="1">
        <v>40016.517610978532</v>
      </c>
      <c r="C2638" s="210">
        <v>9</v>
      </c>
      <c r="D2638" s="1">
        <v>4524.076497375544</v>
      </c>
      <c r="E2638" t="s">
        <v>40</v>
      </c>
      <c r="F2638">
        <v>9602</v>
      </c>
      <c r="G2638" s="139">
        <v>2010</v>
      </c>
      <c r="H2638" s="306" t="s">
        <v>147</v>
      </c>
      <c r="I2638">
        <v>4524.076497375544</v>
      </c>
    </row>
    <row r="2639" spans="1:9" ht="14.25" customHeight="1">
      <c r="A2639" s="1" t="str">
        <f t="shared" si="41"/>
        <v>ATOC96022010m05</v>
      </c>
      <c r="B2639" s="1">
        <v>40016.517610978532</v>
      </c>
      <c r="C2639" s="210">
        <v>8</v>
      </c>
      <c r="D2639" s="1">
        <v>4550.1223895728081</v>
      </c>
      <c r="E2639" t="s">
        <v>40</v>
      </c>
      <c r="F2639">
        <v>9602</v>
      </c>
      <c r="G2639" s="139">
        <v>2010</v>
      </c>
      <c r="H2639" s="306" t="s">
        <v>148</v>
      </c>
      <c r="I2639">
        <v>4550.1223895728081</v>
      </c>
    </row>
    <row r="2640" spans="1:9" ht="14.25" customHeight="1">
      <c r="A2640" s="1" t="str">
        <f t="shared" si="41"/>
        <v>ATOC96022010m06</v>
      </c>
      <c r="B2640" s="1">
        <v>40016.517610978532</v>
      </c>
      <c r="C2640" s="210">
        <v>7</v>
      </c>
      <c r="D2640" s="1">
        <v>4664.4385197164056</v>
      </c>
      <c r="E2640" t="s">
        <v>40</v>
      </c>
      <c r="F2640">
        <v>9602</v>
      </c>
      <c r="G2640" s="139">
        <v>2010</v>
      </c>
      <c r="H2640" s="306" t="s">
        <v>149</v>
      </c>
      <c r="I2640">
        <v>4664.4385197164056</v>
      </c>
    </row>
    <row r="2641" spans="1:9" ht="14.25" customHeight="1">
      <c r="A2641" s="1" t="str">
        <f t="shared" si="41"/>
        <v>ATOC96022010m07</v>
      </c>
      <c r="B2641" s="1">
        <v>40016.517610978532</v>
      </c>
      <c r="C2641" s="210">
        <v>6</v>
      </c>
      <c r="D2641" s="1">
        <v>4465.7535463947834</v>
      </c>
      <c r="E2641" t="s">
        <v>40</v>
      </c>
      <c r="F2641">
        <v>9602</v>
      </c>
      <c r="G2641" s="139">
        <v>2010</v>
      </c>
      <c r="H2641" s="306" t="s">
        <v>150</v>
      </c>
      <c r="I2641">
        <v>4465.7535463947834</v>
      </c>
    </row>
    <row r="2642" spans="1:9" ht="14.25" customHeight="1">
      <c r="A2642" s="1" t="str">
        <f t="shared" si="41"/>
        <v>ATOC96022010m08</v>
      </c>
      <c r="B2642" s="1">
        <v>40016.517610978532</v>
      </c>
      <c r="C2642" s="210">
        <v>5</v>
      </c>
      <c r="D2642" s="1">
        <v>4617.9408406074444</v>
      </c>
      <c r="E2642" t="s">
        <v>40</v>
      </c>
      <c r="F2642">
        <v>9602</v>
      </c>
      <c r="G2642" s="139">
        <v>2010</v>
      </c>
      <c r="H2642" s="306" t="s">
        <v>151</v>
      </c>
      <c r="I2642">
        <v>4617.9408406074444</v>
      </c>
    </row>
    <row r="2643" spans="1:9" ht="14.25" customHeight="1">
      <c r="A2643" s="1" t="str">
        <f t="shared" si="41"/>
        <v>ATOC96022010m09</v>
      </c>
      <c r="B2643" s="1">
        <v>40016.517610978532</v>
      </c>
      <c r="C2643" s="210">
        <v>4</v>
      </c>
      <c r="D2643" s="1">
        <v>4269.7803551601664</v>
      </c>
      <c r="E2643" t="s">
        <v>40</v>
      </c>
      <c r="F2643">
        <v>9602</v>
      </c>
      <c r="G2643" s="139">
        <v>2010</v>
      </c>
      <c r="H2643" s="306" t="s">
        <v>152</v>
      </c>
      <c r="I2643">
        <v>4269.7803551601664</v>
      </c>
    </row>
    <row r="2644" spans="1:9" ht="14.25" customHeight="1">
      <c r="A2644" s="1" t="str">
        <f t="shared" si="41"/>
        <v>ATOC96022010m10</v>
      </c>
      <c r="B2644" s="1">
        <v>40016.517610978532</v>
      </c>
      <c r="C2644" s="210">
        <v>3</v>
      </c>
      <c r="D2644" s="1">
        <v>4657.3351895414908</v>
      </c>
      <c r="E2644" t="s">
        <v>40</v>
      </c>
      <c r="F2644">
        <v>9602</v>
      </c>
      <c r="G2644" s="139">
        <v>2010</v>
      </c>
      <c r="H2644" s="306" t="s">
        <v>153</v>
      </c>
      <c r="I2644">
        <v>4657.3351895414908</v>
      </c>
    </row>
    <row r="2645" spans="1:9" ht="14.25" customHeight="1">
      <c r="A2645" s="1" t="str">
        <f t="shared" si="41"/>
        <v>ATOC96022010m11</v>
      </c>
      <c r="B2645" s="1">
        <v>40016.517610978532</v>
      </c>
      <c r="C2645" s="210">
        <v>2</v>
      </c>
      <c r="D2645" s="1">
        <v>4135.1236731630424</v>
      </c>
      <c r="E2645" t="s">
        <v>40</v>
      </c>
      <c r="F2645">
        <v>9602</v>
      </c>
      <c r="G2645" s="139">
        <v>2010</v>
      </c>
      <c r="H2645" s="306" t="s">
        <v>154</v>
      </c>
      <c r="I2645">
        <v>4135.1236731630424</v>
      </c>
    </row>
    <row r="2646" spans="1:9" ht="14.25" customHeight="1">
      <c r="A2646" s="1" t="str">
        <f t="shared" si="41"/>
        <v>ATOC96022010m12</v>
      </c>
      <c r="B2646" s="1">
        <v>40016.517610978532</v>
      </c>
      <c r="C2646" s="210">
        <v>1</v>
      </c>
      <c r="D2646" s="1">
        <v>4131.9465994468483</v>
      </c>
      <c r="E2646" t="s">
        <v>40</v>
      </c>
      <c r="F2646">
        <v>9602</v>
      </c>
      <c r="G2646" s="139">
        <v>2010</v>
      </c>
      <c r="H2646" s="306" t="s">
        <v>155</v>
      </c>
      <c r="I2646">
        <v>4131.9465994468483</v>
      </c>
    </row>
    <row r="2647" spans="1:9" ht="14.25" customHeight="1">
      <c r="A2647" s="1" t="str">
        <f t="shared" si="41"/>
        <v>NS96012010m01</v>
      </c>
      <c r="B2647" s="1">
        <v>326851.84041999996</v>
      </c>
      <c r="C2647" s="210">
        <v>12</v>
      </c>
      <c r="D2647" s="1">
        <v>26426.075960000002</v>
      </c>
      <c r="E2647" t="s">
        <v>52</v>
      </c>
      <c r="F2647">
        <v>9601</v>
      </c>
      <c r="G2647" s="139">
        <v>2010</v>
      </c>
      <c r="H2647" s="306" t="s">
        <v>144</v>
      </c>
      <c r="I2647">
        <v>26426.075960000002</v>
      </c>
    </row>
    <row r="2648" spans="1:9" ht="14.25" customHeight="1">
      <c r="A2648" s="1" t="str">
        <f t="shared" si="41"/>
        <v>NS96012010m02</v>
      </c>
      <c r="B2648" s="1">
        <v>326851.84041999996</v>
      </c>
      <c r="C2648" s="210">
        <v>11</v>
      </c>
      <c r="D2648" s="1">
        <v>29024.593060000003</v>
      </c>
      <c r="E2648" t="s">
        <v>52</v>
      </c>
      <c r="F2648">
        <v>9601</v>
      </c>
      <c r="G2648" s="139">
        <v>2010</v>
      </c>
      <c r="H2648" s="306" t="s">
        <v>145</v>
      </c>
      <c r="I2648">
        <v>29024.593060000003</v>
      </c>
    </row>
    <row r="2649" spans="1:9" ht="14.25" customHeight="1">
      <c r="A2649" s="1" t="str">
        <f t="shared" si="41"/>
        <v>NS96012010m03</v>
      </c>
      <c r="B2649" s="1">
        <v>326851.84041999996</v>
      </c>
      <c r="C2649" s="210">
        <v>10</v>
      </c>
      <c r="D2649" s="1">
        <v>28699.731740000003</v>
      </c>
      <c r="E2649" t="s">
        <v>52</v>
      </c>
      <c r="F2649">
        <v>9601</v>
      </c>
      <c r="G2649" s="139">
        <v>2010</v>
      </c>
      <c r="H2649" s="306" t="s">
        <v>146</v>
      </c>
      <c r="I2649">
        <v>28699.731740000003</v>
      </c>
    </row>
    <row r="2650" spans="1:9" ht="14.25" customHeight="1">
      <c r="A2650" s="1" t="str">
        <f t="shared" si="41"/>
        <v>NS96012010m04</v>
      </c>
      <c r="B2650" s="1">
        <v>326851.84041999996</v>
      </c>
      <c r="C2650" s="210">
        <v>9</v>
      </c>
      <c r="D2650" s="1">
        <v>29679.087759999999</v>
      </c>
      <c r="E2650" t="s">
        <v>52</v>
      </c>
      <c r="F2650">
        <v>9601</v>
      </c>
      <c r="G2650" s="139">
        <v>2010</v>
      </c>
      <c r="H2650" s="306" t="s">
        <v>147</v>
      </c>
      <c r="I2650">
        <v>29679.087759999999</v>
      </c>
    </row>
    <row r="2651" spans="1:9" ht="14.25" customHeight="1">
      <c r="A2651" s="1" t="str">
        <f t="shared" si="41"/>
        <v>NS96012010m05</v>
      </c>
      <c r="B2651" s="1">
        <v>326851.84041999996</v>
      </c>
      <c r="C2651" s="210">
        <v>8</v>
      </c>
      <c r="D2651" s="1">
        <v>23371.184880000001</v>
      </c>
      <c r="E2651" t="s">
        <v>52</v>
      </c>
      <c r="F2651">
        <v>9601</v>
      </c>
      <c r="G2651" s="139">
        <v>2010</v>
      </c>
      <c r="H2651" s="306" t="s">
        <v>148</v>
      </c>
      <c r="I2651">
        <v>23371.184880000001</v>
      </c>
    </row>
    <row r="2652" spans="1:9" ht="14.25" customHeight="1">
      <c r="A2652" s="1" t="str">
        <f t="shared" si="41"/>
        <v>NS96012010m06</v>
      </c>
      <c r="B2652" s="1">
        <v>326851.84041999996</v>
      </c>
      <c r="C2652" s="210">
        <v>7</v>
      </c>
      <c r="D2652" s="1">
        <v>23378.410600000003</v>
      </c>
      <c r="E2652" t="s">
        <v>52</v>
      </c>
      <c r="F2652">
        <v>9601</v>
      </c>
      <c r="G2652" s="139">
        <v>2010</v>
      </c>
      <c r="H2652" s="306" t="s">
        <v>149</v>
      </c>
      <c r="I2652">
        <v>23378.410600000003</v>
      </c>
    </row>
    <row r="2653" spans="1:9" ht="14.25" customHeight="1">
      <c r="A2653" s="1" t="str">
        <f t="shared" si="41"/>
        <v>NS96012010m07</v>
      </c>
      <c r="B2653" s="1">
        <v>326851.84041999996</v>
      </c>
      <c r="C2653" s="210">
        <v>6</v>
      </c>
      <c r="D2653" s="1">
        <v>26144.788680000001</v>
      </c>
      <c r="E2653" t="s">
        <v>52</v>
      </c>
      <c r="F2653">
        <v>9601</v>
      </c>
      <c r="G2653" s="139">
        <v>2010</v>
      </c>
      <c r="H2653" s="306" t="s">
        <v>150</v>
      </c>
      <c r="I2653">
        <v>26144.788680000001</v>
      </c>
    </row>
    <row r="2654" spans="1:9" ht="14.25" customHeight="1">
      <c r="A2654" s="1" t="str">
        <f t="shared" si="41"/>
        <v>NS96012010m08</v>
      </c>
      <c r="B2654" s="1">
        <v>326851.84041999996</v>
      </c>
      <c r="C2654" s="210">
        <v>5</v>
      </c>
      <c r="D2654" s="1">
        <v>27357.361539999998</v>
      </c>
      <c r="E2654" t="s">
        <v>52</v>
      </c>
      <c r="F2654">
        <v>9601</v>
      </c>
      <c r="G2654" s="139">
        <v>2010</v>
      </c>
      <c r="H2654" s="306" t="s">
        <v>151</v>
      </c>
      <c r="I2654">
        <v>27357.361539999998</v>
      </c>
    </row>
    <row r="2655" spans="1:9" ht="14.25" customHeight="1">
      <c r="A2655" s="1" t="str">
        <f t="shared" si="41"/>
        <v>NS96012010m09</v>
      </c>
      <c r="B2655" s="1">
        <v>326851.84041999996</v>
      </c>
      <c r="C2655" s="210">
        <v>4</v>
      </c>
      <c r="D2655" s="1">
        <v>28524.179780000002</v>
      </c>
      <c r="E2655" t="s">
        <v>52</v>
      </c>
      <c r="F2655">
        <v>9601</v>
      </c>
      <c r="G2655" s="139">
        <v>2010</v>
      </c>
      <c r="H2655" s="306" t="s">
        <v>152</v>
      </c>
      <c r="I2655">
        <v>28524.179780000002</v>
      </c>
    </row>
    <row r="2656" spans="1:9" ht="14.25" customHeight="1">
      <c r="A2656" s="1" t="str">
        <f t="shared" si="41"/>
        <v>NS96012010m10</v>
      </c>
      <c r="B2656" s="1">
        <v>326851.84041999996</v>
      </c>
      <c r="C2656" s="210">
        <v>3</v>
      </c>
      <c r="D2656" s="1">
        <v>28099.569759999998</v>
      </c>
      <c r="E2656" t="s">
        <v>52</v>
      </c>
      <c r="F2656">
        <v>9601</v>
      </c>
      <c r="G2656" s="139">
        <v>2010</v>
      </c>
      <c r="H2656" s="306" t="s">
        <v>153</v>
      </c>
      <c r="I2656">
        <v>28099.569759999998</v>
      </c>
    </row>
    <row r="2657" spans="1:9" ht="14.25" customHeight="1">
      <c r="A2657" s="1" t="str">
        <f t="shared" si="41"/>
        <v>NS96012010m11</v>
      </c>
      <c r="B2657" s="1">
        <v>326851.84041999996</v>
      </c>
      <c r="C2657" s="210">
        <v>2</v>
      </c>
      <c r="D2657" s="1">
        <v>27209.87948</v>
      </c>
      <c r="E2657" t="s">
        <v>52</v>
      </c>
      <c r="F2657">
        <v>9601</v>
      </c>
      <c r="G2657" s="139">
        <v>2010</v>
      </c>
      <c r="H2657" s="306" t="s">
        <v>154</v>
      </c>
      <c r="I2657">
        <v>27209.87948</v>
      </c>
    </row>
    <row r="2658" spans="1:9" ht="14.25" customHeight="1">
      <c r="A2658" s="1" t="str">
        <f t="shared" si="41"/>
        <v>NS96012010m12</v>
      </c>
      <c r="B2658" s="1">
        <v>326851.84041999996</v>
      </c>
      <c r="C2658" s="210">
        <v>1</v>
      </c>
      <c r="D2658" s="1">
        <v>28936.977179999998</v>
      </c>
      <c r="E2658" t="s">
        <v>52</v>
      </c>
      <c r="F2658">
        <v>9601</v>
      </c>
      <c r="G2658" s="139">
        <v>2010</v>
      </c>
      <c r="H2658" s="306" t="s">
        <v>155</v>
      </c>
      <c r="I2658">
        <v>28936.977179999998</v>
      </c>
    </row>
    <row r="2659" spans="1:9" ht="14.25" customHeight="1">
      <c r="A2659" s="1" t="str">
        <f t="shared" si="41"/>
        <v>NS96022010m01</v>
      </c>
      <c r="B2659" s="1">
        <v>16341.585456000001</v>
      </c>
      <c r="C2659" s="210">
        <v>12</v>
      </c>
      <c r="D2659" s="1">
        <v>1347.4318850000002</v>
      </c>
      <c r="E2659" t="s">
        <v>52</v>
      </c>
      <c r="F2659">
        <v>9602</v>
      </c>
      <c r="G2659" s="139">
        <v>2010</v>
      </c>
      <c r="H2659" s="306" t="s">
        <v>144</v>
      </c>
      <c r="I2659">
        <v>1347.4318850000002</v>
      </c>
    </row>
    <row r="2660" spans="1:9" ht="14.25" customHeight="1">
      <c r="A2660" s="1" t="str">
        <f t="shared" si="41"/>
        <v>NS96022010m02</v>
      </c>
      <c r="B2660" s="1">
        <v>16341.585456000001</v>
      </c>
      <c r="C2660" s="210">
        <v>11</v>
      </c>
      <c r="D2660" s="1">
        <v>1478.485776</v>
      </c>
      <c r="E2660" t="s">
        <v>52</v>
      </c>
      <c r="F2660">
        <v>9602</v>
      </c>
      <c r="G2660" s="139">
        <v>2010</v>
      </c>
      <c r="H2660" s="306" t="s">
        <v>145</v>
      </c>
      <c r="I2660">
        <v>1478.485776</v>
      </c>
    </row>
    <row r="2661" spans="1:9" ht="14.25" customHeight="1">
      <c r="A2661" s="1" t="str">
        <f t="shared" si="41"/>
        <v>NS96022010m03</v>
      </c>
      <c r="B2661" s="1">
        <v>16341.585456000001</v>
      </c>
      <c r="C2661" s="210">
        <v>10</v>
      </c>
      <c r="D2661" s="1">
        <v>1497.4374730000002</v>
      </c>
      <c r="E2661" t="s">
        <v>52</v>
      </c>
      <c r="F2661">
        <v>9602</v>
      </c>
      <c r="G2661" s="139">
        <v>2010</v>
      </c>
      <c r="H2661" s="306" t="s">
        <v>146</v>
      </c>
      <c r="I2661">
        <v>1497.4374730000002</v>
      </c>
    </row>
    <row r="2662" spans="1:9" ht="14.25" customHeight="1">
      <c r="A2662" s="1" t="str">
        <f t="shared" si="41"/>
        <v>NS96022010m04</v>
      </c>
      <c r="B2662" s="1">
        <v>16341.585456000001</v>
      </c>
      <c r="C2662" s="210">
        <v>9</v>
      </c>
      <c r="D2662" s="1">
        <v>1492.9381239999998</v>
      </c>
      <c r="E2662" t="s">
        <v>52</v>
      </c>
      <c r="F2662">
        <v>9602</v>
      </c>
      <c r="G2662" s="139">
        <v>2010</v>
      </c>
      <c r="H2662" s="306" t="s">
        <v>147</v>
      </c>
      <c r="I2662">
        <v>1492.9381239999998</v>
      </c>
    </row>
    <row r="2663" spans="1:9" ht="14.25" customHeight="1">
      <c r="A2663" s="1" t="str">
        <f t="shared" si="41"/>
        <v>NS96022010m05</v>
      </c>
      <c r="B2663" s="1">
        <v>16341.585456000001</v>
      </c>
      <c r="C2663" s="210">
        <v>8</v>
      </c>
      <c r="D2663" s="1">
        <v>1255.940636</v>
      </c>
      <c r="E2663" t="s">
        <v>52</v>
      </c>
      <c r="F2663">
        <v>9602</v>
      </c>
      <c r="G2663" s="139">
        <v>2010</v>
      </c>
      <c r="H2663" s="306" t="s">
        <v>148</v>
      </c>
      <c r="I2663">
        <v>1255.940636</v>
      </c>
    </row>
    <row r="2664" spans="1:9" ht="14.25" customHeight="1">
      <c r="A2664" s="1" t="str">
        <f t="shared" si="41"/>
        <v>NS96022010m06</v>
      </c>
      <c r="B2664" s="1">
        <v>16341.585456000001</v>
      </c>
      <c r="C2664" s="210">
        <v>7</v>
      </c>
      <c r="D2664" s="1">
        <v>1214.2393890000001</v>
      </c>
      <c r="E2664" t="s">
        <v>52</v>
      </c>
      <c r="F2664">
        <v>9602</v>
      </c>
      <c r="G2664" s="139">
        <v>2010</v>
      </c>
      <c r="H2664" s="306" t="s">
        <v>149</v>
      </c>
      <c r="I2664">
        <v>1214.2393890000001</v>
      </c>
    </row>
    <row r="2665" spans="1:9" ht="14.25" customHeight="1">
      <c r="A2665" s="1" t="str">
        <f t="shared" si="41"/>
        <v>NS96022010m07</v>
      </c>
      <c r="B2665" s="1">
        <v>16341.585456000001</v>
      </c>
      <c r="C2665" s="210">
        <v>6</v>
      </c>
      <c r="D2665" s="1">
        <v>1360.5969230000001</v>
      </c>
      <c r="E2665" t="s">
        <v>52</v>
      </c>
      <c r="F2665">
        <v>9602</v>
      </c>
      <c r="G2665" s="139">
        <v>2010</v>
      </c>
      <c r="H2665" s="306" t="s">
        <v>150</v>
      </c>
      <c r="I2665">
        <v>1360.5969230000001</v>
      </c>
    </row>
    <row r="2666" spans="1:9" ht="14.25" customHeight="1">
      <c r="A2666" s="1" t="str">
        <f t="shared" si="41"/>
        <v>NS96022010m08</v>
      </c>
      <c r="B2666" s="1">
        <v>16341.585456000001</v>
      </c>
      <c r="C2666" s="210">
        <v>5</v>
      </c>
      <c r="D2666" s="1">
        <v>1314.09276</v>
      </c>
      <c r="E2666" t="s">
        <v>52</v>
      </c>
      <c r="F2666">
        <v>9602</v>
      </c>
      <c r="G2666" s="139">
        <v>2010</v>
      </c>
      <c r="H2666" s="306" t="s">
        <v>151</v>
      </c>
      <c r="I2666">
        <v>1314.09276</v>
      </c>
    </row>
    <row r="2667" spans="1:9" ht="14.25" customHeight="1">
      <c r="A2667" s="1" t="str">
        <f t="shared" si="41"/>
        <v>NS96022010m09</v>
      </c>
      <c r="B2667" s="1">
        <v>16341.585456000001</v>
      </c>
      <c r="C2667" s="210">
        <v>4</v>
      </c>
      <c r="D2667" s="1">
        <v>1428.00324</v>
      </c>
      <c r="E2667" t="s">
        <v>52</v>
      </c>
      <c r="F2667">
        <v>9602</v>
      </c>
      <c r="G2667" s="139">
        <v>2010</v>
      </c>
      <c r="H2667" s="306" t="s">
        <v>152</v>
      </c>
      <c r="I2667">
        <v>1428.00324</v>
      </c>
    </row>
    <row r="2668" spans="1:9" ht="14.25" customHeight="1">
      <c r="A2668" s="1" t="str">
        <f t="shared" si="41"/>
        <v>NS96022010m10</v>
      </c>
      <c r="B2668" s="1">
        <v>16341.585456000001</v>
      </c>
      <c r="C2668" s="210">
        <v>3</v>
      </c>
      <c r="D2668" s="1">
        <v>1378.3827820000001</v>
      </c>
      <c r="E2668" t="s">
        <v>52</v>
      </c>
      <c r="F2668">
        <v>9602</v>
      </c>
      <c r="G2668" s="139">
        <v>2010</v>
      </c>
      <c r="H2668" s="306" t="s">
        <v>153</v>
      </c>
      <c r="I2668">
        <v>1378.3827820000001</v>
      </c>
    </row>
    <row r="2669" spans="1:9" ht="14.25" customHeight="1">
      <c r="A2669" s="1" t="str">
        <f t="shared" si="41"/>
        <v>NS96022010m11</v>
      </c>
      <c r="B2669" s="1">
        <v>16341.585456000001</v>
      </c>
      <c r="C2669" s="210">
        <v>2</v>
      </c>
      <c r="D2669" s="1">
        <v>1272.0333500000002</v>
      </c>
      <c r="E2669" t="s">
        <v>52</v>
      </c>
      <c r="F2669">
        <v>9602</v>
      </c>
      <c r="G2669" s="139">
        <v>2010</v>
      </c>
      <c r="H2669" s="306" t="s">
        <v>154</v>
      </c>
      <c r="I2669">
        <v>1272.0333500000002</v>
      </c>
    </row>
    <row r="2670" spans="1:9" ht="14.25" customHeight="1">
      <c r="A2670" s="1" t="str">
        <f t="shared" si="41"/>
        <v>NS96022010m12</v>
      </c>
      <c r="B2670" s="1">
        <v>16341.585456000001</v>
      </c>
      <c r="C2670" s="210">
        <v>1</v>
      </c>
      <c r="D2670" s="1">
        <v>1302.0031180000001</v>
      </c>
      <c r="E2670" t="s">
        <v>52</v>
      </c>
      <c r="F2670">
        <v>9602</v>
      </c>
      <c r="G2670" s="139">
        <v>2010</v>
      </c>
      <c r="H2670" s="306" t="s">
        <v>155</v>
      </c>
      <c r="I2670">
        <v>1302.0031180000001</v>
      </c>
    </row>
    <row r="2671" spans="1:9" ht="14.25" customHeight="1">
      <c r="A2671" s="1" t="str">
        <f t="shared" si="41"/>
        <v>NSB96012010m01</v>
      </c>
      <c r="B2671" s="1">
        <v>50476.350238470877</v>
      </c>
      <c r="C2671" s="210">
        <v>12</v>
      </c>
      <c r="D2671" s="1">
        <v>3940.9904028878709</v>
      </c>
      <c r="E2671" t="s">
        <v>60</v>
      </c>
      <c r="F2671">
        <v>9601</v>
      </c>
      <c r="G2671" s="139">
        <v>2010</v>
      </c>
      <c r="H2671" s="306" t="s">
        <v>144</v>
      </c>
      <c r="I2671">
        <v>3940.9904028878709</v>
      </c>
    </row>
    <row r="2672" spans="1:9" ht="14.25" customHeight="1">
      <c r="A2672" s="1" t="str">
        <f t="shared" si="41"/>
        <v>NSB96012010m02</v>
      </c>
      <c r="B2672" s="1">
        <v>50476.350238470877</v>
      </c>
      <c r="C2672" s="210">
        <v>11</v>
      </c>
      <c r="D2672" s="1">
        <v>4336.3006952614633</v>
      </c>
      <c r="E2672" t="s">
        <v>60</v>
      </c>
      <c r="F2672">
        <v>9601</v>
      </c>
      <c r="G2672" s="139">
        <v>2010</v>
      </c>
      <c r="H2672" s="306" t="s">
        <v>145</v>
      </c>
      <c r="I2672">
        <v>4336.3006952614633</v>
      </c>
    </row>
    <row r="2673" spans="1:9" ht="14.25" customHeight="1">
      <c r="A2673" s="1" t="str">
        <f t="shared" si="41"/>
        <v>NSB96012010m03</v>
      </c>
      <c r="B2673" s="1">
        <v>50476.350238470877</v>
      </c>
      <c r="C2673" s="210">
        <v>10</v>
      </c>
      <c r="D2673" s="1">
        <v>4756.9115723620089</v>
      </c>
      <c r="E2673" t="s">
        <v>60</v>
      </c>
      <c r="F2673">
        <v>9601</v>
      </c>
      <c r="G2673" s="139">
        <v>2010</v>
      </c>
      <c r="H2673" s="306" t="s">
        <v>146</v>
      </c>
      <c r="I2673">
        <v>4756.9115723620089</v>
      </c>
    </row>
    <row r="2674" spans="1:9" ht="14.25" customHeight="1">
      <c r="A2674" s="1" t="str">
        <f t="shared" si="41"/>
        <v>NSB96012010m04</v>
      </c>
      <c r="B2674" s="1">
        <v>50476.350238470877</v>
      </c>
      <c r="C2674" s="210">
        <v>9</v>
      </c>
      <c r="D2674" s="1">
        <v>4462.5150181845875</v>
      </c>
      <c r="E2674" t="s">
        <v>60</v>
      </c>
      <c r="F2674">
        <v>9601</v>
      </c>
      <c r="G2674" s="139">
        <v>2010</v>
      </c>
      <c r="H2674" s="306" t="s">
        <v>147</v>
      </c>
      <c r="I2674">
        <v>4462.5150181845875</v>
      </c>
    </row>
    <row r="2675" spans="1:9" ht="14.25" customHeight="1">
      <c r="A2675" s="1" t="str">
        <f t="shared" si="41"/>
        <v>NSB96012010m05</v>
      </c>
      <c r="B2675" s="1">
        <v>50476.350238470877</v>
      </c>
      <c r="C2675" s="210">
        <v>8</v>
      </c>
      <c r="D2675" s="1">
        <v>4478.3371362255721</v>
      </c>
      <c r="E2675" t="s">
        <v>60</v>
      </c>
      <c r="F2675">
        <v>9601</v>
      </c>
      <c r="G2675" s="139">
        <v>2010</v>
      </c>
      <c r="H2675" s="306" t="s">
        <v>148</v>
      </c>
      <c r="I2675">
        <v>4478.3371362255721</v>
      </c>
    </row>
    <row r="2676" spans="1:9" ht="14.25" customHeight="1">
      <c r="A2676" s="1" t="str">
        <f t="shared" si="41"/>
        <v>NSB96012010m06</v>
      </c>
      <c r="B2676" s="1">
        <v>50476.350238470877</v>
      </c>
      <c r="C2676" s="210">
        <v>7</v>
      </c>
      <c r="D2676" s="1">
        <v>4033.2242525750253</v>
      </c>
      <c r="E2676" t="s">
        <v>60</v>
      </c>
      <c r="F2676">
        <v>9601</v>
      </c>
      <c r="G2676" s="139">
        <v>2010</v>
      </c>
      <c r="H2676" s="306" t="s">
        <v>149</v>
      </c>
      <c r="I2676">
        <v>4033.2242525750253</v>
      </c>
    </row>
    <row r="2677" spans="1:9" ht="14.25" customHeight="1">
      <c r="A2677" s="1" t="str">
        <f t="shared" si="41"/>
        <v>NSB96012010m07</v>
      </c>
      <c r="B2677" s="1">
        <v>50476.350238470877</v>
      </c>
      <c r="C2677" s="210">
        <v>6</v>
      </c>
      <c r="D2677" s="1">
        <v>4199.2801232753127</v>
      </c>
      <c r="E2677" t="s">
        <v>60</v>
      </c>
      <c r="F2677">
        <v>9601</v>
      </c>
      <c r="G2677" s="139">
        <v>2010</v>
      </c>
      <c r="H2677" s="306" t="s">
        <v>150</v>
      </c>
      <c r="I2677">
        <v>4199.2801232753127</v>
      </c>
    </row>
    <row r="2678" spans="1:9" ht="14.25" customHeight="1">
      <c r="A2678" s="1" t="str">
        <f t="shared" si="41"/>
        <v>NSB96012010m08</v>
      </c>
      <c r="B2678" s="1">
        <v>50476.350238470877</v>
      </c>
      <c r="C2678" s="210">
        <v>5</v>
      </c>
      <c r="D2678" s="1">
        <v>3972.9609299215053</v>
      </c>
      <c r="E2678" t="s">
        <v>60</v>
      </c>
      <c r="F2678">
        <v>9601</v>
      </c>
      <c r="G2678" s="139">
        <v>2010</v>
      </c>
      <c r="H2678" s="306" t="s">
        <v>151</v>
      </c>
      <c r="I2678">
        <v>3972.9609299215053</v>
      </c>
    </row>
    <row r="2679" spans="1:9" ht="14.25" customHeight="1">
      <c r="A2679" s="1" t="str">
        <f t="shared" si="41"/>
        <v>NSB96012010m09</v>
      </c>
      <c r="B2679" s="1">
        <v>50476.350238470877</v>
      </c>
      <c r="C2679" s="210">
        <v>4</v>
      </c>
      <c r="D2679" s="1">
        <v>4022.4939645756772</v>
      </c>
      <c r="E2679" t="s">
        <v>60</v>
      </c>
      <c r="F2679">
        <v>9601</v>
      </c>
      <c r="G2679" s="139">
        <v>2010</v>
      </c>
      <c r="H2679" s="306" t="s">
        <v>152</v>
      </c>
      <c r="I2679">
        <v>4022.4939645756772</v>
      </c>
    </row>
    <row r="2680" spans="1:9" ht="14.25" customHeight="1">
      <c r="A2680" s="1" t="str">
        <f t="shared" si="41"/>
        <v>NSB96012010m10</v>
      </c>
      <c r="B2680" s="1">
        <v>50476.350238470877</v>
      </c>
      <c r="C2680" s="210">
        <v>3</v>
      </c>
      <c r="D2680" s="1">
        <v>4111.554262234642</v>
      </c>
      <c r="E2680" t="s">
        <v>60</v>
      </c>
      <c r="F2680">
        <v>9601</v>
      </c>
      <c r="G2680" s="139">
        <v>2010</v>
      </c>
      <c r="H2680" s="306" t="s">
        <v>153</v>
      </c>
      <c r="I2680">
        <v>4111.554262234642</v>
      </c>
    </row>
    <row r="2681" spans="1:9" ht="14.25" customHeight="1">
      <c r="A2681" s="1" t="str">
        <f t="shared" si="41"/>
        <v>NSB96012010m11</v>
      </c>
      <c r="B2681" s="1">
        <v>50476.350238470877</v>
      </c>
      <c r="C2681" s="210">
        <v>2</v>
      </c>
      <c r="D2681" s="1">
        <v>4096.4825640102645</v>
      </c>
      <c r="E2681" t="s">
        <v>60</v>
      </c>
      <c r="F2681">
        <v>9601</v>
      </c>
      <c r="G2681" s="139">
        <v>2010</v>
      </c>
      <c r="H2681" s="306" t="s">
        <v>154</v>
      </c>
      <c r="I2681">
        <v>4096.4825640102645</v>
      </c>
    </row>
    <row r="2682" spans="1:9" ht="14.25" customHeight="1">
      <c r="A2682" s="1" t="str">
        <f t="shared" si="41"/>
        <v>NSB96012010m12</v>
      </c>
      <c r="B2682" s="1">
        <v>50476.350238470877</v>
      </c>
      <c r="C2682" s="210">
        <v>1</v>
      </c>
      <c r="D2682" s="1">
        <v>4065.2993169569554</v>
      </c>
      <c r="E2682" t="s">
        <v>60</v>
      </c>
      <c r="F2682">
        <v>9601</v>
      </c>
      <c r="G2682" s="139">
        <v>2010</v>
      </c>
      <c r="H2682" s="306" t="s">
        <v>155</v>
      </c>
      <c r="I2682">
        <v>4065.2993169569554</v>
      </c>
    </row>
    <row r="2683" spans="1:9" ht="14.25" customHeight="1">
      <c r="A2683" s="1" t="str">
        <f t="shared" si="41"/>
        <v>NSB96022010m01</v>
      </c>
      <c r="B2683" s="1">
        <v>2674.4839463338726</v>
      </c>
      <c r="C2683" s="210">
        <v>12</v>
      </c>
      <c r="D2683" s="1">
        <v>239.82176065288863</v>
      </c>
      <c r="E2683" t="s">
        <v>60</v>
      </c>
      <c r="F2683">
        <v>9602</v>
      </c>
      <c r="G2683" s="139">
        <v>2010</v>
      </c>
      <c r="H2683" s="306" t="s">
        <v>144</v>
      </c>
      <c r="I2683">
        <v>239.82176065288863</v>
      </c>
    </row>
    <row r="2684" spans="1:9" ht="14.25" customHeight="1">
      <c r="A2684" s="1" t="str">
        <f t="shared" si="41"/>
        <v>NSB96022010m02</v>
      </c>
      <c r="B2684" s="1">
        <v>2674.4839463338726</v>
      </c>
      <c r="C2684" s="210">
        <v>11</v>
      </c>
      <c r="D2684" s="1">
        <v>227.65162636263591</v>
      </c>
      <c r="E2684" t="s">
        <v>60</v>
      </c>
      <c r="F2684">
        <v>9602</v>
      </c>
      <c r="G2684" s="139">
        <v>2010</v>
      </c>
      <c r="H2684" s="306" t="s">
        <v>145</v>
      </c>
      <c r="I2684">
        <v>227.65162636263591</v>
      </c>
    </row>
    <row r="2685" spans="1:9" ht="14.25" customHeight="1">
      <c r="A2685" s="1" t="str">
        <f t="shared" si="41"/>
        <v>NSB96022010m03</v>
      </c>
      <c r="B2685" s="1">
        <v>2674.4839463338726</v>
      </c>
      <c r="C2685" s="210">
        <v>10</v>
      </c>
      <c r="D2685" s="1">
        <v>244.56583380454541</v>
      </c>
      <c r="E2685" t="s">
        <v>60</v>
      </c>
      <c r="F2685">
        <v>9602</v>
      </c>
      <c r="G2685" s="139">
        <v>2010</v>
      </c>
      <c r="H2685" s="306" t="s">
        <v>146</v>
      </c>
      <c r="I2685">
        <v>244.56583380454541</v>
      </c>
    </row>
    <row r="2686" spans="1:9" ht="14.25" customHeight="1">
      <c r="A2686" s="1" t="str">
        <f t="shared" si="41"/>
        <v>NSB96022010m04</v>
      </c>
      <c r="B2686" s="1">
        <v>2674.4839463338726</v>
      </c>
      <c r="C2686" s="210">
        <v>9</v>
      </c>
      <c r="D2686" s="1">
        <v>241.58857104234309</v>
      </c>
      <c r="E2686" t="s">
        <v>60</v>
      </c>
      <c r="F2686">
        <v>9602</v>
      </c>
      <c r="G2686" s="139">
        <v>2010</v>
      </c>
      <c r="H2686" s="306" t="s">
        <v>147</v>
      </c>
      <c r="I2686">
        <v>241.58857104234309</v>
      </c>
    </row>
    <row r="2687" spans="1:9" ht="14.25" customHeight="1">
      <c r="A2687" s="1" t="str">
        <f t="shared" si="41"/>
        <v>NSB96022010m05</v>
      </c>
      <c r="B2687" s="1">
        <v>2674.4839463338726</v>
      </c>
      <c r="C2687" s="210">
        <v>8</v>
      </c>
      <c r="D2687" s="1">
        <v>271.99030562300021</v>
      </c>
      <c r="E2687" t="s">
        <v>60</v>
      </c>
      <c r="F2687">
        <v>9602</v>
      </c>
      <c r="G2687" s="139">
        <v>2010</v>
      </c>
      <c r="H2687" s="306" t="s">
        <v>148</v>
      </c>
      <c r="I2687">
        <v>271.99030562300021</v>
      </c>
    </row>
    <row r="2688" spans="1:9" ht="14.25" customHeight="1">
      <c r="A2688" s="1" t="str">
        <f t="shared" si="41"/>
        <v>NSB96022010m06</v>
      </c>
      <c r="B2688" s="1">
        <v>2674.4839463338726</v>
      </c>
      <c r="C2688" s="210">
        <v>7</v>
      </c>
      <c r="D2688" s="1">
        <v>212.6526058425537</v>
      </c>
      <c r="E2688" t="s">
        <v>60</v>
      </c>
      <c r="F2688">
        <v>9602</v>
      </c>
      <c r="G2688" s="139">
        <v>2010</v>
      </c>
      <c r="H2688" s="306" t="s">
        <v>149</v>
      </c>
      <c r="I2688">
        <v>212.6526058425537</v>
      </c>
    </row>
    <row r="2689" spans="1:9" ht="14.25" customHeight="1">
      <c r="A2689" s="1" t="str">
        <f t="shared" si="41"/>
        <v>NSB96022010m07</v>
      </c>
      <c r="B2689" s="1">
        <v>2674.4839463338726</v>
      </c>
      <c r="C2689" s="210">
        <v>6</v>
      </c>
      <c r="D2689" s="1">
        <v>216.91045629932114</v>
      </c>
      <c r="E2689" t="s">
        <v>60</v>
      </c>
      <c r="F2689">
        <v>9602</v>
      </c>
      <c r="G2689" s="139">
        <v>2010</v>
      </c>
      <c r="H2689" s="306" t="s">
        <v>150</v>
      </c>
      <c r="I2689">
        <v>216.91045629932114</v>
      </c>
    </row>
    <row r="2690" spans="1:9" ht="14.25" customHeight="1">
      <c r="A2690" s="1" t="str">
        <f t="shared" si="41"/>
        <v>NSB96022010m08</v>
      </c>
      <c r="B2690" s="1">
        <v>2674.4839463338726</v>
      </c>
      <c r="C2690" s="210">
        <v>5</v>
      </c>
      <c r="D2690" s="1">
        <v>191.99044288721541</v>
      </c>
      <c r="E2690" t="s">
        <v>60</v>
      </c>
      <c r="F2690">
        <v>9602</v>
      </c>
      <c r="G2690" s="139">
        <v>2010</v>
      </c>
      <c r="H2690" s="306" t="s">
        <v>151</v>
      </c>
      <c r="I2690">
        <v>191.99044288721541</v>
      </c>
    </row>
    <row r="2691" spans="1:9" ht="14.25" customHeight="1">
      <c r="A2691" s="1" t="str">
        <f t="shared" si="41"/>
        <v>NSB96022010m09</v>
      </c>
      <c r="B2691" s="1">
        <v>2674.4839463338726</v>
      </c>
      <c r="C2691" s="210">
        <v>4</v>
      </c>
      <c r="D2691" s="1">
        <v>217.66133583983094</v>
      </c>
      <c r="E2691" t="s">
        <v>60</v>
      </c>
      <c r="F2691">
        <v>9602</v>
      </c>
      <c r="G2691" s="139">
        <v>2010</v>
      </c>
      <c r="H2691" s="306" t="s">
        <v>152</v>
      </c>
      <c r="I2691">
        <v>217.66133583983094</v>
      </c>
    </row>
    <row r="2692" spans="1:9" ht="14.25" customHeight="1">
      <c r="A2692" s="1" t="str">
        <f t="shared" si="41"/>
        <v>NSB96022010m10</v>
      </c>
      <c r="B2692" s="1">
        <v>2674.4839463338726</v>
      </c>
      <c r="C2692" s="210">
        <v>3</v>
      </c>
      <c r="D2692" s="1">
        <v>205.31014063439696</v>
      </c>
      <c r="E2692" t="s">
        <v>60</v>
      </c>
      <c r="F2692">
        <v>9602</v>
      </c>
      <c r="G2692" s="139">
        <v>2010</v>
      </c>
      <c r="H2692" s="306" t="s">
        <v>153</v>
      </c>
      <c r="I2692">
        <v>205.31014063439696</v>
      </c>
    </row>
    <row r="2693" spans="1:9" ht="14.25" customHeight="1">
      <c r="A2693" s="1" t="str">
        <f t="shared" si="41"/>
        <v>NSB96022010m11</v>
      </c>
      <c r="B2693" s="1">
        <v>2674.4839463338726</v>
      </c>
      <c r="C2693" s="210">
        <v>2</v>
      </c>
      <c r="D2693" s="1">
        <v>194.79629930710371</v>
      </c>
      <c r="E2693" t="s">
        <v>60</v>
      </c>
      <c r="F2693">
        <v>9602</v>
      </c>
      <c r="G2693" s="139">
        <v>2010</v>
      </c>
      <c r="H2693" s="306" t="s">
        <v>154</v>
      </c>
      <c r="I2693">
        <v>194.79629930710371</v>
      </c>
    </row>
    <row r="2694" spans="1:9" ht="14.25" customHeight="1">
      <c r="A2694" s="1" t="str">
        <f t="shared" si="41"/>
        <v>NSB96022010m12</v>
      </c>
      <c r="B2694" s="1">
        <v>2674.4839463338726</v>
      </c>
      <c r="C2694" s="210">
        <v>1</v>
      </c>
      <c r="D2694" s="1">
        <v>209.54456803803751</v>
      </c>
      <c r="E2694" t="s">
        <v>60</v>
      </c>
      <c r="F2694">
        <v>9602</v>
      </c>
      <c r="G2694" s="139">
        <v>2010</v>
      </c>
      <c r="H2694" s="306" t="s">
        <v>155</v>
      </c>
      <c r="I2694">
        <v>209.54456803803751</v>
      </c>
    </row>
    <row r="2695" spans="1:9" ht="14.25" customHeight="1">
      <c r="A2695" s="1" t="str">
        <f t="shared" si="41"/>
        <v>MAV START96012010m01</v>
      </c>
      <c r="B2695" s="1">
        <v>59986.491999999998</v>
      </c>
      <c r="C2695" s="210">
        <v>7</v>
      </c>
      <c r="D2695" s="1" t="s">
        <v>8</v>
      </c>
      <c r="E2695" t="s">
        <v>254</v>
      </c>
      <c r="F2695">
        <v>9601</v>
      </c>
      <c r="G2695" s="139">
        <v>2010</v>
      </c>
      <c r="H2695" s="306" t="s">
        <v>144</v>
      </c>
      <c r="I2695">
        <v>-1</v>
      </c>
    </row>
    <row r="2696" spans="1:9" ht="14.25" customHeight="1">
      <c r="A2696" s="1" t="str">
        <f t="shared" ref="A2696:A2759" si="42">TRIM(E2696&amp;F2696&amp;G2696&amp;H2696)</f>
        <v>MAV START96012010m02</v>
      </c>
      <c r="B2696" s="1">
        <v>59986.491999999998</v>
      </c>
      <c r="C2696" s="210">
        <v>7</v>
      </c>
      <c r="D2696" s="1" t="s">
        <v>8</v>
      </c>
      <c r="E2696" t="s">
        <v>254</v>
      </c>
      <c r="F2696">
        <v>9601</v>
      </c>
      <c r="G2696" s="139">
        <v>2010</v>
      </c>
      <c r="H2696" s="306" t="s">
        <v>145</v>
      </c>
      <c r="I2696">
        <v>-1</v>
      </c>
    </row>
    <row r="2697" spans="1:9" ht="14.25" customHeight="1">
      <c r="A2697" s="1" t="str">
        <f t="shared" si="42"/>
        <v>MAV START96012010m03</v>
      </c>
      <c r="B2697" s="1">
        <v>59986.491999999998</v>
      </c>
      <c r="C2697" s="210">
        <v>7</v>
      </c>
      <c r="D2697" s="1" t="s">
        <v>8</v>
      </c>
      <c r="E2697" t="s">
        <v>254</v>
      </c>
      <c r="F2697">
        <v>9601</v>
      </c>
      <c r="G2697" s="139">
        <v>2010</v>
      </c>
      <c r="H2697" s="306" t="s">
        <v>146</v>
      </c>
      <c r="I2697">
        <v>-1</v>
      </c>
    </row>
    <row r="2698" spans="1:9" ht="14.25" customHeight="1">
      <c r="A2698" s="1" t="str">
        <f t="shared" si="42"/>
        <v>MAV START96012010m04</v>
      </c>
      <c r="B2698" s="1">
        <v>59986.491999999998</v>
      </c>
      <c r="C2698" s="210">
        <v>7</v>
      </c>
      <c r="D2698" s="1" t="s">
        <v>8</v>
      </c>
      <c r="E2698" t="s">
        <v>254</v>
      </c>
      <c r="F2698">
        <v>9601</v>
      </c>
      <c r="G2698" s="139">
        <v>2010</v>
      </c>
      <c r="H2698" s="306" t="s">
        <v>147</v>
      </c>
      <c r="I2698">
        <v>-1</v>
      </c>
    </row>
    <row r="2699" spans="1:9" ht="14.25" customHeight="1">
      <c r="A2699" s="1" t="str">
        <f t="shared" si="42"/>
        <v>MAV START96012010m05</v>
      </c>
      <c r="B2699" s="1">
        <v>59986.491999999998</v>
      </c>
      <c r="C2699" s="210">
        <v>7</v>
      </c>
      <c r="D2699" s="1" t="s">
        <v>8</v>
      </c>
      <c r="E2699" t="s">
        <v>254</v>
      </c>
      <c r="F2699">
        <v>9601</v>
      </c>
      <c r="G2699" s="139">
        <v>2010</v>
      </c>
      <c r="H2699" s="306" t="s">
        <v>148</v>
      </c>
      <c r="I2699">
        <v>-1</v>
      </c>
    </row>
    <row r="2700" spans="1:9" ht="14.25" customHeight="1">
      <c r="A2700" s="1" t="str">
        <f t="shared" si="42"/>
        <v>MAV START96012010m06</v>
      </c>
      <c r="B2700" s="1">
        <v>59986.491999999998</v>
      </c>
      <c r="C2700" s="210">
        <v>7</v>
      </c>
      <c r="D2700" s="1">
        <v>7462</v>
      </c>
      <c r="E2700" t="s">
        <v>254</v>
      </c>
      <c r="F2700">
        <v>9601</v>
      </c>
      <c r="G2700" s="139">
        <v>2010</v>
      </c>
      <c r="H2700" s="306" t="s">
        <v>149</v>
      </c>
      <c r="I2700">
        <v>7462</v>
      </c>
    </row>
    <row r="2701" spans="1:9" ht="14.25" customHeight="1">
      <c r="A2701" s="1" t="str">
        <f t="shared" si="42"/>
        <v>MAV START96012010m07</v>
      </c>
      <c r="B2701" s="1">
        <v>59986.491999999998</v>
      </c>
      <c r="C2701" s="210">
        <v>6</v>
      </c>
      <c r="D2701" s="1">
        <v>8385.4920000000002</v>
      </c>
      <c r="E2701" t="s">
        <v>254</v>
      </c>
      <c r="F2701">
        <v>9601</v>
      </c>
      <c r="G2701" s="139">
        <v>2010</v>
      </c>
      <c r="H2701" s="306" t="s">
        <v>150</v>
      </c>
      <c r="I2701">
        <v>8385.4920000000002</v>
      </c>
    </row>
    <row r="2702" spans="1:9" ht="14.25" customHeight="1">
      <c r="A2702" s="1" t="str">
        <f t="shared" si="42"/>
        <v>MAV START96012010m08</v>
      </c>
      <c r="B2702" s="1">
        <v>59986.491999999998</v>
      </c>
      <c r="C2702" s="210">
        <v>5</v>
      </c>
      <c r="D2702" s="1">
        <v>8945</v>
      </c>
      <c r="E2702" t="s">
        <v>254</v>
      </c>
      <c r="F2702">
        <v>9601</v>
      </c>
      <c r="G2702" s="139">
        <v>2010</v>
      </c>
      <c r="H2702" s="306" t="s">
        <v>151</v>
      </c>
      <c r="I2702">
        <v>8945</v>
      </c>
    </row>
    <row r="2703" spans="1:9" ht="14.25" customHeight="1">
      <c r="A2703" s="1" t="str">
        <f t="shared" si="42"/>
        <v>MAV START96012010m09</v>
      </c>
      <c r="B2703" s="1">
        <v>59986.491999999998</v>
      </c>
      <c r="C2703" s="210">
        <v>4</v>
      </c>
      <c r="D2703" s="1">
        <v>8998</v>
      </c>
      <c r="E2703" t="s">
        <v>254</v>
      </c>
      <c r="F2703">
        <v>9601</v>
      </c>
      <c r="G2703" s="139">
        <v>2010</v>
      </c>
      <c r="H2703" s="306" t="s">
        <v>152</v>
      </c>
      <c r="I2703">
        <v>8998</v>
      </c>
    </row>
    <row r="2704" spans="1:9" ht="14.25" customHeight="1">
      <c r="A2704" s="1" t="str">
        <f t="shared" si="42"/>
        <v>MAV START96012010m10</v>
      </c>
      <c r="B2704" s="1">
        <v>59986.491999999998</v>
      </c>
      <c r="C2704" s="210">
        <v>3</v>
      </c>
      <c r="D2704" s="1">
        <v>9091</v>
      </c>
      <c r="E2704" t="s">
        <v>254</v>
      </c>
      <c r="F2704">
        <v>9601</v>
      </c>
      <c r="G2704" s="139">
        <v>2010</v>
      </c>
      <c r="H2704" s="306" t="s">
        <v>153</v>
      </c>
      <c r="I2704">
        <v>9091</v>
      </c>
    </row>
    <row r="2705" spans="1:9" ht="14.25" customHeight="1">
      <c r="A2705" s="1" t="str">
        <f t="shared" si="42"/>
        <v>MAV START96012010m11</v>
      </c>
      <c r="B2705" s="1">
        <v>59986.491999999998</v>
      </c>
      <c r="C2705" s="210">
        <v>2</v>
      </c>
      <c r="D2705" s="1">
        <v>8020</v>
      </c>
      <c r="E2705" t="s">
        <v>254</v>
      </c>
      <c r="F2705">
        <v>9601</v>
      </c>
      <c r="G2705" s="139">
        <v>2010</v>
      </c>
      <c r="H2705" s="306" t="s">
        <v>154</v>
      </c>
      <c r="I2705">
        <v>8020</v>
      </c>
    </row>
    <row r="2706" spans="1:9" ht="14.25" customHeight="1">
      <c r="A2706" s="1" t="str">
        <f t="shared" si="42"/>
        <v>MAV START96012010m12</v>
      </c>
      <c r="B2706" s="1">
        <v>59986.491999999998</v>
      </c>
      <c r="C2706" s="210">
        <v>1</v>
      </c>
      <c r="D2706" s="1">
        <v>9085</v>
      </c>
      <c r="E2706" t="s">
        <v>254</v>
      </c>
      <c r="F2706">
        <v>9601</v>
      </c>
      <c r="G2706" s="139">
        <v>2010</v>
      </c>
      <c r="H2706" s="306" t="s">
        <v>155</v>
      </c>
      <c r="I2706">
        <v>9085</v>
      </c>
    </row>
    <row r="2707" spans="1:9" ht="14.25" customHeight="1">
      <c r="A2707" s="1" t="str">
        <f t="shared" si="42"/>
        <v>MAV START96022010m01</v>
      </c>
      <c r="B2707" s="1">
        <v>3019</v>
      </c>
      <c r="C2707" s="210">
        <v>7</v>
      </c>
      <c r="D2707" s="1" t="s">
        <v>8</v>
      </c>
      <c r="E2707" t="s">
        <v>254</v>
      </c>
      <c r="F2707">
        <v>9602</v>
      </c>
      <c r="G2707" s="139">
        <v>2010</v>
      </c>
      <c r="H2707" s="306" t="s">
        <v>144</v>
      </c>
      <c r="I2707">
        <v>-1</v>
      </c>
    </row>
    <row r="2708" spans="1:9" ht="14.25" customHeight="1">
      <c r="A2708" s="1" t="str">
        <f t="shared" si="42"/>
        <v>MAV START96022010m02</v>
      </c>
      <c r="B2708" s="1">
        <v>3019</v>
      </c>
      <c r="C2708" s="210">
        <v>7</v>
      </c>
      <c r="D2708" s="1" t="s">
        <v>8</v>
      </c>
      <c r="E2708" t="s">
        <v>254</v>
      </c>
      <c r="F2708">
        <v>9602</v>
      </c>
      <c r="G2708" s="139">
        <v>2010</v>
      </c>
      <c r="H2708" s="306" t="s">
        <v>145</v>
      </c>
      <c r="I2708">
        <v>-1</v>
      </c>
    </row>
    <row r="2709" spans="1:9" ht="14.25" customHeight="1">
      <c r="A2709" s="1" t="str">
        <f t="shared" si="42"/>
        <v>MAV START96022010m03</v>
      </c>
      <c r="B2709" s="1">
        <v>3019</v>
      </c>
      <c r="C2709" s="210">
        <v>7</v>
      </c>
      <c r="D2709" s="1" t="s">
        <v>8</v>
      </c>
      <c r="E2709" t="s">
        <v>254</v>
      </c>
      <c r="F2709">
        <v>9602</v>
      </c>
      <c r="G2709" s="139">
        <v>2010</v>
      </c>
      <c r="H2709" s="306" t="s">
        <v>146</v>
      </c>
      <c r="I2709">
        <v>-1</v>
      </c>
    </row>
    <row r="2710" spans="1:9" ht="14.25" customHeight="1">
      <c r="A2710" s="1" t="str">
        <f t="shared" si="42"/>
        <v>MAV START96022010m04</v>
      </c>
      <c r="B2710" s="1">
        <v>3019</v>
      </c>
      <c r="C2710" s="210">
        <v>7</v>
      </c>
      <c r="D2710" s="1" t="s">
        <v>8</v>
      </c>
      <c r="E2710" t="s">
        <v>254</v>
      </c>
      <c r="F2710">
        <v>9602</v>
      </c>
      <c r="G2710" s="139">
        <v>2010</v>
      </c>
      <c r="H2710" s="306" t="s">
        <v>147</v>
      </c>
      <c r="I2710">
        <v>-1</v>
      </c>
    </row>
    <row r="2711" spans="1:9" ht="14.25" customHeight="1">
      <c r="A2711" s="1" t="str">
        <f t="shared" si="42"/>
        <v>MAV START96022010m05</v>
      </c>
      <c r="B2711" s="1">
        <v>3019</v>
      </c>
      <c r="C2711" s="210">
        <v>7</v>
      </c>
      <c r="D2711" s="1" t="s">
        <v>8</v>
      </c>
      <c r="E2711" t="s">
        <v>254</v>
      </c>
      <c r="F2711">
        <v>9602</v>
      </c>
      <c r="G2711" s="139">
        <v>2010</v>
      </c>
      <c r="H2711" s="306" t="s">
        <v>148</v>
      </c>
      <c r="I2711">
        <v>-1</v>
      </c>
    </row>
    <row r="2712" spans="1:9" ht="14.25" customHeight="1">
      <c r="A2712" s="1" t="str">
        <f t="shared" si="42"/>
        <v>MAV START96022010m06</v>
      </c>
      <c r="B2712" s="1">
        <v>3019</v>
      </c>
      <c r="C2712" s="210">
        <v>7</v>
      </c>
      <c r="D2712" s="1">
        <v>439</v>
      </c>
      <c r="E2712" t="s">
        <v>254</v>
      </c>
      <c r="F2712">
        <v>9602</v>
      </c>
      <c r="G2712" s="139">
        <v>2010</v>
      </c>
      <c r="H2712" s="306" t="s">
        <v>149</v>
      </c>
      <c r="I2712">
        <v>439</v>
      </c>
    </row>
    <row r="2713" spans="1:9" ht="14.25" customHeight="1">
      <c r="A2713" s="1" t="str">
        <f t="shared" si="42"/>
        <v>MAV START96022010m07</v>
      </c>
      <c r="B2713" s="1">
        <v>3019</v>
      </c>
      <c r="C2713" s="210">
        <v>6</v>
      </c>
      <c r="D2713" s="1">
        <v>446</v>
      </c>
      <c r="E2713" t="s">
        <v>254</v>
      </c>
      <c r="F2713">
        <v>9602</v>
      </c>
      <c r="G2713" s="139">
        <v>2010</v>
      </c>
      <c r="H2713" s="306" t="s">
        <v>150</v>
      </c>
      <c r="I2713">
        <v>446</v>
      </c>
    </row>
    <row r="2714" spans="1:9" ht="14.25" customHeight="1">
      <c r="A2714" s="1" t="str">
        <f t="shared" si="42"/>
        <v>MAV START96022010m08</v>
      </c>
      <c r="B2714" s="1">
        <v>3019</v>
      </c>
      <c r="C2714" s="210">
        <v>5</v>
      </c>
      <c r="D2714" s="1">
        <v>449</v>
      </c>
      <c r="E2714" t="s">
        <v>254</v>
      </c>
      <c r="F2714">
        <v>9602</v>
      </c>
      <c r="G2714" s="139">
        <v>2010</v>
      </c>
      <c r="H2714" s="306" t="s">
        <v>151</v>
      </c>
      <c r="I2714">
        <v>449</v>
      </c>
    </row>
    <row r="2715" spans="1:9" ht="14.25" customHeight="1">
      <c r="A2715" s="1" t="str">
        <f t="shared" si="42"/>
        <v>MAV START96022010m09</v>
      </c>
      <c r="B2715" s="1">
        <v>3019</v>
      </c>
      <c r="C2715" s="210">
        <v>4</v>
      </c>
      <c r="D2715" s="1">
        <v>439</v>
      </c>
      <c r="E2715" t="s">
        <v>254</v>
      </c>
      <c r="F2715">
        <v>9602</v>
      </c>
      <c r="G2715" s="139">
        <v>2010</v>
      </c>
      <c r="H2715" s="306" t="s">
        <v>152</v>
      </c>
      <c r="I2715">
        <v>439</v>
      </c>
    </row>
    <row r="2716" spans="1:9" ht="14.25" customHeight="1">
      <c r="A2716" s="1" t="str">
        <f t="shared" si="42"/>
        <v>MAV START96022010m10</v>
      </c>
      <c r="B2716" s="1">
        <v>3019</v>
      </c>
      <c r="C2716" s="210">
        <v>3</v>
      </c>
      <c r="D2716" s="1">
        <v>437</v>
      </c>
      <c r="E2716" t="s">
        <v>254</v>
      </c>
      <c r="F2716">
        <v>9602</v>
      </c>
      <c r="G2716" s="139">
        <v>2010</v>
      </c>
      <c r="H2716" s="306" t="s">
        <v>153</v>
      </c>
      <c r="I2716">
        <v>437</v>
      </c>
    </row>
    <row r="2717" spans="1:9" ht="14.25" customHeight="1">
      <c r="A2717" s="1" t="str">
        <f t="shared" si="42"/>
        <v>MAV START96022010m11</v>
      </c>
      <c r="B2717" s="1">
        <v>3019</v>
      </c>
      <c r="C2717" s="210">
        <v>2</v>
      </c>
      <c r="D2717" s="1">
        <v>367</v>
      </c>
      <c r="E2717" t="s">
        <v>254</v>
      </c>
      <c r="F2717">
        <v>9602</v>
      </c>
      <c r="G2717" s="139">
        <v>2010</v>
      </c>
      <c r="H2717" s="306" t="s">
        <v>154</v>
      </c>
      <c r="I2717">
        <v>367</v>
      </c>
    </row>
    <row r="2718" spans="1:9" ht="14.25" customHeight="1">
      <c r="A2718" s="1" t="str">
        <f t="shared" si="42"/>
        <v>MAV START96022010m12</v>
      </c>
      <c r="B2718" s="1">
        <v>3019</v>
      </c>
      <c r="C2718" s="210">
        <v>1</v>
      </c>
      <c r="D2718" s="1">
        <v>442</v>
      </c>
      <c r="E2718" t="s">
        <v>254</v>
      </c>
      <c r="F2718">
        <v>9602</v>
      </c>
      <c r="G2718" s="139">
        <v>2010</v>
      </c>
      <c r="H2718" s="306" t="s">
        <v>155</v>
      </c>
      <c r="I2718">
        <v>442</v>
      </c>
    </row>
    <row r="2719" spans="1:9" ht="14.25" customHeight="1">
      <c r="A2719" s="1" t="str">
        <f t="shared" si="42"/>
        <v>ZSSK96012010m01</v>
      </c>
      <c r="B2719" s="1">
        <v>45003.53100000001</v>
      </c>
      <c r="C2719" s="210">
        <v>12</v>
      </c>
      <c r="D2719" s="1">
        <v>3501.819</v>
      </c>
      <c r="E2719" t="s">
        <v>59</v>
      </c>
      <c r="F2719">
        <v>9601</v>
      </c>
      <c r="G2719" s="139">
        <v>2010</v>
      </c>
      <c r="H2719" s="306" t="s">
        <v>144</v>
      </c>
      <c r="I2719">
        <v>3501.819</v>
      </c>
    </row>
    <row r="2720" spans="1:9" ht="14.25" customHeight="1">
      <c r="A2720" s="1" t="str">
        <f t="shared" si="42"/>
        <v>ZSSK96012010m02</v>
      </c>
      <c r="B2720" s="1">
        <v>45003.53100000001</v>
      </c>
      <c r="C2720" s="210">
        <v>11</v>
      </c>
      <c r="D2720" s="1">
        <v>4050.8159999999998</v>
      </c>
      <c r="E2720" t="s">
        <v>59</v>
      </c>
      <c r="F2720">
        <v>9601</v>
      </c>
      <c r="G2720" s="139">
        <v>2010</v>
      </c>
      <c r="H2720" s="306" t="s">
        <v>145</v>
      </c>
      <c r="I2720">
        <v>4050.8159999999998</v>
      </c>
    </row>
    <row r="2721" spans="1:9" ht="14.25" customHeight="1">
      <c r="A2721" s="1" t="str">
        <f t="shared" si="42"/>
        <v>ZSSK96012010m03</v>
      </c>
      <c r="B2721" s="1">
        <v>45003.53100000001</v>
      </c>
      <c r="C2721" s="210">
        <v>10</v>
      </c>
      <c r="D2721" s="1">
        <v>4200.8389999999999</v>
      </c>
      <c r="E2721" t="s">
        <v>59</v>
      </c>
      <c r="F2721">
        <v>9601</v>
      </c>
      <c r="G2721" s="139">
        <v>2010</v>
      </c>
      <c r="H2721" s="306" t="s">
        <v>146</v>
      </c>
      <c r="I2721">
        <v>4200.8389999999999</v>
      </c>
    </row>
    <row r="2722" spans="1:9" ht="14.25" customHeight="1">
      <c r="A2722" s="1" t="str">
        <f t="shared" si="42"/>
        <v>ZSSK96012010m04</v>
      </c>
      <c r="B2722" s="1">
        <v>45003.53100000001</v>
      </c>
      <c r="C2722" s="210">
        <v>9</v>
      </c>
      <c r="D2722" s="1">
        <v>4035.136</v>
      </c>
      <c r="E2722" t="s">
        <v>59</v>
      </c>
      <c r="F2722">
        <v>9601</v>
      </c>
      <c r="G2722" s="139">
        <v>2010</v>
      </c>
      <c r="H2722" s="306" t="s">
        <v>147</v>
      </c>
      <c r="I2722">
        <v>4035.136</v>
      </c>
    </row>
    <row r="2723" spans="1:9" ht="14.25" customHeight="1">
      <c r="A2723" s="1" t="str">
        <f t="shared" si="42"/>
        <v>ZSSK96012010m05</v>
      </c>
      <c r="B2723" s="1">
        <v>45003.53100000001</v>
      </c>
      <c r="C2723" s="210">
        <v>8</v>
      </c>
      <c r="D2723" s="1">
        <v>3540.43</v>
      </c>
      <c r="E2723" t="s">
        <v>59</v>
      </c>
      <c r="F2723">
        <v>9601</v>
      </c>
      <c r="G2723" s="139">
        <v>2010</v>
      </c>
      <c r="H2723" s="306" t="s">
        <v>148</v>
      </c>
      <c r="I2723">
        <v>3540.43</v>
      </c>
    </row>
    <row r="2724" spans="1:9" ht="14.25" customHeight="1">
      <c r="A2724" s="1" t="str">
        <f t="shared" si="42"/>
        <v>ZSSK96012010m06</v>
      </c>
      <c r="B2724" s="1">
        <v>45003.53100000001</v>
      </c>
      <c r="C2724" s="210">
        <v>7</v>
      </c>
      <c r="D2724" s="1">
        <v>3350.4789999999998</v>
      </c>
      <c r="E2724" t="s">
        <v>59</v>
      </c>
      <c r="F2724">
        <v>9601</v>
      </c>
      <c r="G2724" s="139">
        <v>2010</v>
      </c>
      <c r="H2724" s="306" t="s">
        <v>149</v>
      </c>
      <c r="I2724">
        <v>3350.4789999999998</v>
      </c>
    </row>
    <row r="2725" spans="1:9" ht="14.25" customHeight="1">
      <c r="A2725" s="1" t="str">
        <f t="shared" si="42"/>
        <v>ZSSK96012010m07</v>
      </c>
      <c r="B2725" s="1">
        <v>45003.53100000001</v>
      </c>
      <c r="C2725" s="210">
        <v>6</v>
      </c>
      <c r="D2725" s="1">
        <v>3706.5219999999999</v>
      </c>
      <c r="E2725" t="s">
        <v>59</v>
      </c>
      <c r="F2725">
        <v>9601</v>
      </c>
      <c r="G2725" s="139">
        <v>2010</v>
      </c>
      <c r="H2725" s="306" t="s">
        <v>150</v>
      </c>
      <c r="I2725">
        <v>3706.5219999999999</v>
      </c>
    </row>
    <row r="2726" spans="1:9" ht="14.25" customHeight="1">
      <c r="A2726" s="1" t="str">
        <f t="shared" si="42"/>
        <v>ZSSK96012010m08</v>
      </c>
      <c r="B2726" s="1">
        <v>45003.53100000001</v>
      </c>
      <c r="C2726" s="210">
        <v>5</v>
      </c>
      <c r="D2726" s="1">
        <v>3856.8020000000001</v>
      </c>
      <c r="E2726" t="s">
        <v>59</v>
      </c>
      <c r="F2726">
        <v>9601</v>
      </c>
      <c r="G2726" s="139">
        <v>2010</v>
      </c>
      <c r="H2726" s="306" t="s">
        <v>151</v>
      </c>
      <c r="I2726">
        <v>3856.8020000000001</v>
      </c>
    </row>
    <row r="2727" spans="1:9" ht="14.25" customHeight="1">
      <c r="A2727" s="1" t="str">
        <f t="shared" si="42"/>
        <v>ZSSK96012010m09</v>
      </c>
      <c r="B2727" s="1">
        <v>45003.53100000001</v>
      </c>
      <c r="C2727" s="210">
        <v>4</v>
      </c>
      <c r="D2727" s="1">
        <v>3751.779</v>
      </c>
      <c r="E2727" t="s">
        <v>59</v>
      </c>
      <c r="F2727">
        <v>9601</v>
      </c>
      <c r="G2727" s="139">
        <v>2010</v>
      </c>
      <c r="H2727" s="306" t="s">
        <v>152</v>
      </c>
      <c r="I2727">
        <v>3751.779</v>
      </c>
    </row>
    <row r="2728" spans="1:9" ht="14.25" customHeight="1">
      <c r="A2728" s="1" t="str">
        <f t="shared" si="42"/>
        <v>ZSSK96012010m10</v>
      </c>
      <c r="B2728" s="1">
        <v>45003.53100000001</v>
      </c>
      <c r="C2728" s="210">
        <v>3</v>
      </c>
      <c r="D2728" s="1">
        <v>3989.6750000000002</v>
      </c>
      <c r="E2728" t="s">
        <v>59</v>
      </c>
      <c r="F2728">
        <v>9601</v>
      </c>
      <c r="G2728" s="139">
        <v>2010</v>
      </c>
      <c r="H2728" s="306" t="s">
        <v>153</v>
      </c>
      <c r="I2728">
        <v>3989.6750000000002</v>
      </c>
    </row>
    <row r="2729" spans="1:9" ht="14.25" customHeight="1">
      <c r="A2729" s="1" t="str">
        <f t="shared" si="42"/>
        <v>ZSSK96012010m11</v>
      </c>
      <c r="B2729" s="1">
        <v>45003.53100000001</v>
      </c>
      <c r="C2729" s="210">
        <v>2</v>
      </c>
      <c r="D2729" s="1">
        <v>3499.107</v>
      </c>
      <c r="E2729" t="s">
        <v>59</v>
      </c>
      <c r="F2729">
        <v>9601</v>
      </c>
      <c r="G2729" s="139">
        <v>2010</v>
      </c>
      <c r="H2729" s="306" t="s">
        <v>154</v>
      </c>
      <c r="I2729">
        <v>3499.107</v>
      </c>
    </row>
    <row r="2730" spans="1:9" ht="14.25" customHeight="1">
      <c r="A2730" s="1" t="str">
        <f t="shared" si="42"/>
        <v>ZSSK96012010m12</v>
      </c>
      <c r="B2730" s="1">
        <v>45003.53100000001</v>
      </c>
      <c r="C2730" s="210">
        <v>1</v>
      </c>
      <c r="D2730" s="1">
        <v>3520.127</v>
      </c>
      <c r="E2730" t="s">
        <v>59</v>
      </c>
      <c r="F2730">
        <v>9601</v>
      </c>
      <c r="G2730" s="139">
        <v>2010</v>
      </c>
      <c r="H2730" s="306" t="s">
        <v>155</v>
      </c>
      <c r="I2730">
        <v>3520.127</v>
      </c>
    </row>
    <row r="2731" spans="1:9" ht="14.25" customHeight="1">
      <c r="A2731" s="1" t="str">
        <f t="shared" si="42"/>
        <v>ZSSK96022010m01</v>
      </c>
      <c r="B2731" s="1">
        <v>2291.2675730000001</v>
      </c>
      <c r="C2731" s="210">
        <v>12</v>
      </c>
      <c r="D2731" s="1">
        <v>187.612594</v>
      </c>
      <c r="E2731" t="s">
        <v>59</v>
      </c>
      <c r="F2731">
        <v>9602</v>
      </c>
      <c r="G2731" s="139">
        <v>2010</v>
      </c>
      <c r="H2731" s="306" t="s">
        <v>144</v>
      </c>
      <c r="I2731">
        <v>187.612594</v>
      </c>
    </row>
    <row r="2732" spans="1:9" ht="14.25" customHeight="1">
      <c r="A2732" s="1" t="str">
        <f t="shared" si="42"/>
        <v>ZSSK96022010m02</v>
      </c>
      <c r="B2732" s="1">
        <v>2291.2675730000001</v>
      </c>
      <c r="C2732" s="210">
        <v>11</v>
      </c>
      <c r="D2732" s="1">
        <v>202.53539799999999</v>
      </c>
      <c r="E2732" t="s">
        <v>59</v>
      </c>
      <c r="F2732">
        <v>9602</v>
      </c>
      <c r="G2732" s="139">
        <v>2010</v>
      </c>
      <c r="H2732" s="306" t="s">
        <v>145</v>
      </c>
      <c r="I2732">
        <v>202.53539799999999</v>
      </c>
    </row>
    <row r="2733" spans="1:9" ht="14.25" customHeight="1">
      <c r="A2733" s="1" t="str">
        <f t="shared" si="42"/>
        <v>ZSSK96022010m03</v>
      </c>
      <c r="B2733" s="1">
        <v>2291.2675730000001</v>
      </c>
      <c r="C2733" s="210">
        <v>10</v>
      </c>
      <c r="D2733" s="1">
        <v>217.447855</v>
      </c>
      <c r="E2733" t="s">
        <v>59</v>
      </c>
      <c r="F2733">
        <v>9602</v>
      </c>
      <c r="G2733" s="139">
        <v>2010</v>
      </c>
      <c r="H2733" s="306" t="s">
        <v>146</v>
      </c>
      <c r="I2733">
        <v>217.447855</v>
      </c>
    </row>
    <row r="2734" spans="1:9" ht="14.25" customHeight="1">
      <c r="A2734" s="1" t="str">
        <f t="shared" si="42"/>
        <v>ZSSK96022010m04</v>
      </c>
      <c r="B2734" s="1">
        <v>2291.2675730000001</v>
      </c>
      <c r="C2734" s="210">
        <v>9</v>
      </c>
      <c r="D2734" s="1">
        <v>199.12875500000001</v>
      </c>
      <c r="E2734" t="s">
        <v>59</v>
      </c>
      <c r="F2734">
        <v>9602</v>
      </c>
      <c r="G2734" s="139">
        <v>2010</v>
      </c>
      <c r="H2734" s="306" t="s">
        <v>147</v>
      </c>
      <c r="I2734">
        <v>199.12875500000001</v>
      </c>
    </row>
    <row r="2735" spans="1:9" ht="14.25" customHeight="1">
      <c r="A2735" s="1" t="str">
        <f t="shared" si="42"/>
        <v>ZSSK96022010m05</v>
      </c>
      <c r="B2735" s="1">
        <v>2291.2675730000001</v>
      </c>
      <c r="C2735" s="210">
        <v>8</v>
      </c>
      <c r="D2735" s="1">
        <v>190.26584099999999</v>
      </c>
      <c r="E2735" t="s">
        <v>59</v>
      </c>
      <c r="F2735">
        <v>9602</v>
      </c>
      <c r="G2735" s="139">
        <v>2010</v>
      </c>
      <c r="H2735" s="306" t="s">
        <v>148</v>
      </c>
      <c r="I2735">
        <v>190.26584099999999</v>
      </c>
    </row>
    <row r="2736" spans="1:9" ht="14.25" customHeight="1">
      <c r="A2736" s="1" t="str">
        <f t="shared" si="42"/>
        <v>ZSSK96022010m06</v>
      </c>
      <c r="B2736" s="1">
        <v>2291.2675730000001</v>
      </c>
      <c r="C2736" s="210">
        <v>7</v>
      </c>
      <c r="D2736" s="1">
        <v>182.01440299999999</v>
      </c>
      <c r="E2736" t="s">
        <v>59</v>
      </c>
      <c r="F2736">
        <v>9602</v>
      </c>
      <c r="G2736" s="139">
        <v>2010</v>
      </c>
      <c r="H2736" s="306" t="s">
        <v>149</v>
      </c>
      <c r="I2736">
        <v>182.01440299999999</v>
      </c>
    </row>
    <row r="2737" spans="1:9" ht="14.25" customHeight="1">
      <c r="A2737" s="1" t="str">
        <f t="shared" si="42"/>
        <v>ZSSK96022010m07</v>
      </c>
      <c r="B2737" s="1">
        <v>2291.2675730000001</v>
      </c>
      <c r="C2737" s="210">
        <v>6</v>
      </c>
      <c r="D2737" s="1">
        <v>191.16860199999999</v>
      </c>
      <c r="E2737" t="s">
        <v>59</v>
      </c>
      <c r="F2737">
        <v>9602</v>
      </c>
      <c r="G2737" s="139">
        <v>2010</v>
      </c>
      <c r="H2737" s="306" t="s">
        <v>150</v>
      </c>
      <c r="I2737">
        <v>191.16860199999999</v>
      </c>
    </row>
    <row r="2738" spans="1:9" ht="14.25" customHeight="1">
      <c r="A2738" s="1" t="str">
        <f t="shared" si="42"/>
        <v>ZSSK96022010m08</v>
      </c>
      <c r="B2738" s="1">
        <v>2291.2675730000001</v>
      </c>
      <c r="C2738" s="210">
        <v>5</v>
      </c>
      <c r="D2738" s="1">
        <v>192.93027900000001</v>
      </c>
      <c r="E2738" t="s">
        <v>59</v>
      </c>
      <c r="F2738">
        <v>9602</v>
      </c>
      <c r="G2738" s="139">
        <v>2010</v>
      </c>
      <c r="H2738" s="306" t="s">
        <v>151</v>
      </c>
      <c r="I2738">
        <v>192.93027900000001</v>
      </c>
    </row>
    <row r="2739" spans="1:9" ht="14.25" customHeight="1">
      <c r="A2739" s="1" t="str">
        <f t="shared" si="42"/>
        <v>ZSSK96022010m09</v>
      </c>
      <c r="B2739" s="1">
        <v>2291.2675730000001</v>
      </c>
      <c r="C2739" s="210">
        <v>4</v>
      </c>
      <c r="D2739" s="1">
        <v>184.90666999999999</v>
      </c>
      <c r="E2739" t="s">
        <v>59</v>
      </c>
      <c r="F2739">
        <v>9602</v>
      </c>
      <c r="G2739" s="139">
        <v>2010</v>
      </c>
      <c r="H2739" s="306" t="s">
        <v>152</v>
      </c>
      <c r="I2739">
        <v>184.90666999999999</v>
      </c>
    </row>
    <row r="2740" spans="1:9" ht="14.25" customHeight="1">
      <c r="A2740" s="1" t="str">
        <f t="shared" si="42"/>
        <v>ZSSK96022010m10</v>
      </c>
      <c r="B2740" s="1">
        <v>2291.2675730000001</v>
      </c>
      <c r="C2740" s="210">
        <v>3</v>
      </c>
      <c r="D2740" s="1">
        <v>197.53680800000001</v>
      </c>
      <c r="E2740" t="s">
        <v>59</v>
      </c>
      <c r="F2740">
        <v>9602</v>
      </c>
      <c r="G2740" s="139">
        <v>2010</v>
      </c>
      <c r="H2740" s="306" t="s">
        <v>153</v>
      </c>
      <c r="I2740">
        <v>197.53680800000001</v>
      </c>
    </row>
    <row r="2741" spans="1:9" ht="14.25" customHeight="1">
      <c r="A2741" s="1" t="str">
        <f t="shared" si="42"/>
        <v>ZSSK96022010m11</v>
      </c>
      <c r="B2741" s="1">
        <v>2291.2675730000001</v>
      </c>
      <c r="C2741" s="210">
        <v>2</v>
      </c>
      <c r="D2741" s="1">
        <v>174.356315</v>
      </c>
      <c r="E2741" t="s">
        <v>59</v>
      </c>
      <c r="F2741">
        <v>9602</v>
      </c>
      <c r="G2741" s="139">
        <v>2010</v>
      </c>
      <c r="H2741" s="306" t="s">
        <v>154</v>
      </c>
      <c r="I2741">
        <v>174.356315</v>
      </c>
    </row>
    <row r="2742" spans="1:9" ht="14.25" customHeight="1">
      <c r="A2742" s="1" t="str">
        <f t="shared" si="42"/>
        <v>ZSSK96022010m12</v>
      </c>
      <c r="B2742" s="1">
        <v>2291.2675730000001</v>
      </c>
      <c r="C2742" s="210">
        <v>1</v>
      </c>
      <c r="D2742" s="1">
        <v>171.36405300000001</v>
      </c>
      <c r="E2742" t="s">
        <v>59</v>
      </c>
      <c r="F2742">
        <v>9602</v>
      </c>
      <c r="G2742" s="139">
        <v>2010</v>
      </c>
      <c r="H2742" s="306" t="s">
        <v>155</v>
      </c>
      <c r="I2742">
        <v>171.36405300000001</v>
      </c>
    </row>
    <row r="2743" spans="1:9" ht="14.25" customHeight="1">
      <c r="A2743" s="1" t="str">
        <f t="shared" si="42"/>
        <v>CFR Calatori96012010m01</v>
      </c>
      <c r="B2743" s="1">
        <v>53532.55</v>
      </c>
      <c r="C2743" s="210">
        <v>11</v>
      </c>
      <c r="D2743" s="1" t="s">
        <v>8</v>
      </c>
      <c r="E2743" t="s">
        <v>23</v>
      </c>
      <c r="F2743">
        <v>9601</v>
      </c>
      <c r="G2743" s="139">
        <v>2010</v>
      </c>
      <c r="H2743" s="306" t="s">
        <v>144</v>
      </c>
      <c r="I2743">
        <v>-1</v>
      </c>
    </row>
    <row r="2744" spans="1:9" ht="14.25" customHeight="1">
      <c r="A2744" s="1" t="str">
        <f t="shared" si="42"/>
        <v>CFR Calatori96012010m02</v>
      </c>
      <c r="B2744" s="1">
        <v>53532.55</v>
      </c>
      <c r="C2744" s="210">
        <v>11</v>
      </c>
      <c r="D2744" s="1">
        <v>4807</v>
      </c>
      <c r="E2744" t="s">
        <v>23</v>
      </c>
      <c r="F2744">
        <v>9601</v>
      </c>
      <c r="G2744" s="139">
        <v>2010</v>
      </c>
      <c r="H2744" s="306" t="s">
        <v>145</v>
      </c>
      <c r="I2744">
        <v>4807</v>
      </c>
    </row>
    <row r="2745" spans="1:9" ht="14.25" customHeight="1">
      <c r="A2745" s="1" t="str">
        <f t="shared" si="42"/>
        <v>CFR Calatori96012010m03</v>
      </c>
      <c r="B2745" s="1">
        <v>53532.55</v>
      </c>
      <c r="C2745" s="210">
        <v>10</v>
      </c>
      <c r="D2745" s="1">
        <v>4806</v>
      </c>
      <c r="E2745" t="s">
        <v>23</v>
      </c>
      <c r="F2745">
        <v>9601</v>
      </c>
      <c r="G2745" s="139">
        <v>2010</v>
      </c>
      <c r="H2745" s="306" t="s">
        <v>146</v>
      </c>
      <c r="I2745">
        <v>4806</v>
      </c>
    </row>
    <row r="2746" spans="1:9" ht="14.25" customHeight="1">
      <c r="A2746" s="1" t="str">
        <f t="shared" si="42"/>
        <v>CFR Calatori96012010m04</v>
      </c>
      <c r="B2746" s="1">
        <v>53532.55</v>
      </c>
      <c r="C2746" s="210">
        <v>9</v>
      </c>
      <c r="D2746" s="1">
        <v>4770.8379999999997</v>
      </c>
      <c r="E2746" t="s">
        <v>23</v>
      </c>
      <c r="F2746">
        <v>9601</v>
      </c>
      <c r="G2746" s="139">
        <v>2010</v>
      </c>
      <c r="H2746" s="306" t="s">
        <v>147</v>
      </c>
      <c r="I2746">
        <v>4770.8379999999997</v>
      </c>
    </row>
    <row r="2747" spans="1:9" ht="14.25" customHeight="1">
      <c r="A2747" s="1" t="str">
        <f t="shared" si="42"/>
        <v>CFR Calatori96012010m05</v>
      </c>
      <c r="B2747" s="1">
        <v>53532.55</v>
      </c>
      <c r="C2747" s="210">
        <v>8</v>
      </c>
      <c r="D2747" s="1">
        <v>4622.7120000000004</v>
      </c>
      <c r="E2747" t="s">
        <v>23</v>
      </c>
      <c r="F2747">
        <v>9601</v>
      </c>
      <c r="G2747" s="139">
        <v>2010</v>
      </c>
      <c r="H2747" s="306" t="s">
        <v>148</v>
      </c>
      <c r="I2747">
        <v>4622.7120000000004</v>
      </c>
    </row>
    <row r="2748" spans="1:9" ht="14.25" customHeight="1">
      <c r="A2748" s="1" t="str">
        <f t="shared" si="42"/>
        <v>CFR Calatori96012010m06</v>
      </c>
      <c r="B2748" s="1">
        <v>53532.55</v>
      </c>
      <c r="C2748" s="210">
        <v>7</v>
      </c>
      <c r="D2748" s="1">
        <v>4684</v>
      </c>
      <c r="E2748" t="s">
        <v>23</v>
      </c>
      <c r="F2748">
        <v>9601</v>
      </c>
      <c r="G2748" s="139">
        <v>2010</v>
      </c>
      <c r="H2748" s="306" t="s">
        <v>149</v>
      </c>
      <c r="I2748">
        <v>4684</v>
      </c>
    </row>
    <row r="2749" spans="1:9" ht="14.25" customHeight="1">
      <c r="A2749" s="1" t="str">
        <f t="shared" si="42"/>
        <v>CFR Calatori96012010m07</v>
      </c>
      <c r="B2749" s="1">
        <v>53532.55</v>
      </c>
      <c r="C2749" s="210">
        <v>6</v>
      </c>
      <c r="D2749" s="1">
        <v>4775</v>
      </c>
      <c r="E2749" t="s">
        <v>23</v>
      </c>
      <c r="F2749">
        <v>9601</v>
      </c>
      <c r="G2749" s="139">
        <v>2010</v>
      </c>
      <c r="H2749" s="306" t="s">
        <v>150</v>
      </c>
      <c r="I2749">
        <v>4775</v>
      </c>
    </row>
    <row r="2750" spans="1:9" ht="14.25" customHeight="1">
      <c r="A2750" s="1" t="str">
        <f t="shared" si="42"/>
        <v>CFR Calatori96012010m08</v>
      </c>
      <c r="B2750" s="1">
        <v>53532.55</v>
      </c>
      <c r="C2750" s="210">
        <v>5</v>
      </c>
      <c r="D2750" s="1">
        <v>5158</v>
      </c>
      <c r="E2750" t="s">
        <v>23</v>
      </c>
      <c r="F2750">
        <v>9601</v>
      </c>
      <c r="G2750" s="139">
        <v>2010</v>
      </c>
      <c r="H2750" s="306" t="s">
        <v>151</v>
      </c>
      <c r="I2750">
        <v>5158</v>
      </c>
    </row>
    <row r="2751" spans="1:9" ht="14.25" customHeight="1">
      <c r="A2751" s="1" t="str">
        <f t="shared" si="42"/>
        <v>CFR Calatori96012010m09</v>
      </c>
      <c r="B2751" s="1">
        <v>53532.55</v>
      </c>
      <c r="C2751" s="210">
        <v>4</v>
      </c>
      <c r="D2751" s="1">
        <v>5182</v>
      </c>
      <c r="E2751" t="s">
        <v>23</v>
      </c>
      <c r="F2751">
        <v>9601</v>
      </c>
      <c r="G2751" s="139">
        <v>2010</v>
      </c>
      <c r="H2751" s="306" t="s">
        <v>152</v>
      </c>
      <c r="I2751">
        <v>5182</v>
      </c>
    </row>
    <row r="2752" spans="1:9" ht="14.25" customHeight="1">
      <c r="A2752" s="1" t="str">
        <f t="shared" si="42"/>
        <v>CFR Calatori96012010m10</v>
      </c>
      <c r="B2752" s="1">
        <v>53532.55</v>
      </c>
      <c r="C2752" s="210">
        <v>3</v>
      </c>
      <c r="D2752" s="1">
        <v>5086</v>
      </c>
      <c r="E2752" t="s">
        <v>23</v>
      </c>
      <c r="F2752">
        <v>9601</v>
      </c>
      <c r="G2752" s="139">
        <v>2010</v>
      </c>
      <c r="H2752" s="306" t="s">
        <v>153</v>
      </c>
      <c r="I2752">
        <v>5086</v>
      </c>
    </row>
    <row r="2753" spans="1:9" ht="14.25" customHeight="1">
      <c r="A2753" s="1" t="str">
        <f t="shared" si="42"/>
        <v>CFR Calatori96012010m11</v>
      </c>
      <c r="B2753" s="1">
        <v>53532.55</v>
      </c>
      <c r="C2753" s="210">
        <v>2</v>
      </c>
      <c r="D2753" s="1">
        <v>4804</v>
      </c>
      <c r="E2753" t="s">
        <v>23</v>
      </c>
      <c r="F2753">
        <v>9601</v>
      </c>
      <c r="G2753" s="139">
        <v>2010</v>
      </c>
      <c r="H2753" s="306" t="s">
        <v>154</v>
      </c>
      <c r="I2753">
        <v>4804</v>
      </c>
    </row>
    <row r="2754" spans="1:9" ht="14.25" customHeight="1">
      <c r="A2754" s="1" t="str">
        <f t="shared" si="42"/>
        <v>CFR Calatori96012010m12</v>
      </c>
      <c r="B2754" s="1">
        <v>53532.55</v>
      </c>
      <c r="C2754" s="210">
        <v>1</v>
      </c>
      <c r="D2754" s="1">
        <v>4837</v>
      </c>
      <c r="E2754" t="s">
        <v>23</v>
      </c>
      <c r="F2754">
        <v>9601</v>
      </c>
      <c r="G2754" s="139">
        <v>2010</v>
      </c>
      <c r="H2754" s="306" t="s">
        <v>155</v>
      </c>
      <c r="I2754">
        <v>4837</v>
      </c>
    </row>
    <row r="2755" spans="1:9" ht="14.25" customHeight="1">
      <c r="A2755" s="1" t="str">
        <f t="shared" si="42"/>
        <v>CFR Calatori96022010m01</v>
      </c>
      <c r="B2755" s="1">
        <v>4839</v>
      </c>
      <c r="C2755" s="210">
        <v>11</v>
      </c>
      <c r="D2755" s="1" t="s">
        <v>8</v>
      </c>
      <c r="E2755" t="s">
        <v>23</v>
      </c>
      <c r="F2755">
        <v>9602</v>
      </c>
      <c r="G2755" s="139">
        <v>2010</v>
      </c>
      <c r="H2755" s="306" t="s">
        <v>144</v>
      </c>
      <c r="I2755">
        <v>-1</v>
      </c>
    </row>
    <row r="2756" spans="1:9" ht="14.25" customHeight="1">
      <c r="A2756" s="1" t="str">
        <f t="shared" si="42"/>
        <v>CFR Calatori96022010m02</v>
      </c>
      <c r="B2756" s="1">
        <v>4839</v>
      </c>
      <c r="C2756" s="210">
        <v>11</v>
      </c>
      <c r="D2756" s="1">
        <v>391</v>
      </c>
      <c r="E2756" t="s">
        <v>23</v>
      </c>
      <c r="F2756">
        <v>9602</v>
      </c>
      <c r="G2756" s="139">
        <v>2010</v>
      </c>
      <c r="H2756" s="306" t="s">
        <v>145</v>
      </c>
      <c r="I2756">
        <v>391</v>
      </c>
    </row>
    <row r="2757" spans="1:9" ht="14.25" customHeight="1">
      <c r="A2757" s="1" t="str">
        <f t="shared" si="42"/>
        <v>CFR Calatori96022010m03</v>
      </c>
      <c r="B2757" s="1">
        <v>4839</v>
      </c>
      <c r="C2757" s="210">
        <v>10</v>
      </c>
      <c r="D2757" s="1">
        <v>408</v>
      </c>
      <c r="E2757" t="s">
        <v>23</v>
      </c>
      <c r="F2757">
        <v>9602</v>
      </c>
      <c r="G2757" s="139">
        <v>2010</v>
      </c>
      <c r="H2757" s="306" t="s">
        <v>146</v>
      </c>
      <c r="I2757">
        <v>408</v>
      </c>
    </row>
    <row r="2758" spans="1:9" ht="14.25" customHeight="1">
      <c r="A2758" s="1" t="str">
        <f t="shared" si="42"/>
        <v>CFR Calatori96022010m04</v>
      </c>
      <c r="B2758" s="1">
        <v>4839</v>
      </c>
      <c r="C2758" s="210">
        <v>9</v>
      </c>
      <c r="D2758" s="1">
        <v>420</v>
      </c>
      <c r="E2758" t="s">
        <v>23</v>
      </c>
      <c r="F2758">
        <v>9602</v>
      </c>
      <c r="G2758" s="139">
        <v>2010</v>
      </c>
      <c r="H2758" s="306" t="s">
        <v>147</v>
      </c>
      <c r="I2758">
        <v>420</v>
      </c>
    </row>
    <row r="2759" spans="1:9" ht="14.25" customHeight="1">
      <c r="A2759" s="1" t="str">
        <f t="shared" si="42"/>
        <v>CFR Calatori96022010m05</v>
      </c>
      <c r="B2759" s="1">
        <v>4839</v>
      </c>
      <c r="C2759" s="210">
        <v>8</v>
      </c>
      <c r="D2759" s="1">
        <v>562</v>
      </c>
      <c r="E2759" t="s">
        <v>23</v>
      </c>
      <c r="F2759">
        <v>9602</v>
      </c>
      <c r="G2759" s="139">
        <v>2010</v>
      </c>
      <c r="H2759" s="306" t="s">
        <v>148</v>
      </c>
      <c r="I2759">
        <v>562</v>
      </c>
    </row>
    <row r="2760" spans="1:9" ht="14.25" customHeight="1">
      <c r="A2760" s="1" t="str">
        <f t="shared" ref="A2760:A2823" si="43">TRIM(E2760&amp;F2760&amp;G2760&amp;H2760)</f>
        <v>CFR Calatori96022010m06</v>
      </c>
      <c r="B2760" s="1">
        <v>4839</v>
      </c>
      <c r="C2760" s="210">
        <v>7</v>
      </c>
      <c r="D2760" s="1">
        <v>556</v>
      </c>
      <c r="E2760" t="s">
        <v>23</v>
      </c>
      <c r="F2760">
        <v>9602</v>
      </c>
      <c r="G2760" s="139">
        <v>2010</v>
      </c>
      <c r="H2760" s="306" t="s">
        <v>149</v>
      </c>
      <c r="I2760">
        <v>556</v>
      </c>
    </row>
    <row r="2761" spans="1:9" ht="14.25" customHeight="1">
      <c r="A2761" s="1" t="str">
        <f t="shared" si="43"/>
        <v>CFR Calatori96022010m07</v>
      </c>
      <c r="B2761" s="1">
        <v>4839</v>
      </c>
      <c r="C2761" s="210">
        <v>6</v>
      </c>
      <c r="D2761" s="1">
        <v>468</v>
      </c>
      <c r="E2761" t="s">
        <v>23</v>
      </c>
      <c r="F2761">
        <v>9602</v>
      </c>
      <c r="G2761" s="139">
        <v>2010</v>
      </c>
      <c r="H2761" s="306" t="s">
        <v>150</v>
      </c>
      <c r="I2761">
        <v>468</v>
      </c>
    </row>
    <row r="2762" spans="1:9" ht="14.25" customHeight="1">
      <c r="A2762" s="1" t="str">
        <f t="shared" si="43"/>
        <v>CFR Calatori96022010m08</v>
      </c>
      <c r="B2762" s="1">
        <v>4839</v>
      </c>
      <c r="C2762" s="210">
        <v>5</v>
      </c>
      <c r="D2762" s="1">
        <v>441</v>
      </c>
      <c r="E2762" t="s">
        <v>23</v>
      </c>
      <c r="F2762">
        <v>9602</v>
      </c>
      <c r="G2762" s="139">
        <v>2010</v>
      </c>
      <c r="H2762" s="306" t="s">
        <v>151</v>
      </c>
      <c r="I2762">
        <v>441</v>
      </c>
    </row>
    <row r="2763" spans="1:9" ht="14.25" customHeight="1">
      <c r="A2763" s="1" t="str">
        <f t="shared" si="43"/>
        <v>CFR Calatori96022010m09</v>
      </c>
      <c r="B2763" s="1">
        <v>4839</v>
      </c>
      <c r="C2763" s="210">
        <v>4</v>
      </c>
      <c r="D2763" s="1">
        <v>440</v>
      </c>
      <c r="E2763" t="s">
        <v>23</v>
      </c>
      <c r="F2763">
        <v>9602</v>
      </c>
      <c r="G2763" s="139">
        <v>2010</v>
      </c>
      <c r="H2763" s="306" t="s">
        <v>152</v>
      </c>
      <c r="I2763">
        <v>440</v>
      </c>
    </row>
    <row r="2764" spans="1:9" ht="14.25" customHeight="1">
      <c r="A2764" s="1" t="str">
        <f t="shared" si="43"/>
        <v>CFR Calatori96022010m10</v>
      </c>
      <c r="B2764" s="1">
        <v>4839</v>
      </c>
      <c r="C2764" s="210">
        <v>3</v>
      </c>
      <c r="D2764" s="1">
        <v>401</v>
      </c>
      <c r="E2764" t="s">
        <v>23</v>
      </c>
      <c r="F2764">
        <v>9602</v>
      </c>
      <c r="G2764" s="139">
        <v>2010</v>
      </c>
      <c r="H2764" s="306" t="s">
        <v>153</v>
      </c>
      <c r="I2764">
        <v>401</v>
      </c>
    </row>
    <row r="2765" spans="1:9" ht="14.25" customHeight="1">
      <c r="A2765" s="1" t="str">
        <f t="shared" si="43"/>
        <v>CFR Calatori96022010m11</v>
      </c>
      <c r="B2765" s="1">
        <v>4839</v>
      </c>
      <c r="C2765" s="210">
        <v>2</v>
      </c>
      <c r="D2765" s="1">
        <v>372</v>
      </c>
      <c r="E2765" t="s">
        <v>23</v>
      </c>
      <c r="F2765">
        <v>9602</v>
      </c>
      <c r="G2765" s="139">
        <v>2010</v>
      </c>
      <c r="H2765" s="306" t="s">
        <v>154</v>
      </c>
      <c r="I2765">
        <v>372</v>
      </c>
    </row>
    <row r="2766" spans="1:9" ht="14.25" customHeight="1">
      <c r="A2766" s="1" t="str">
        <f t="shared" si="43"/>
        <v>CFR Calatori96022010m12</v>
      </c>
      <c r="B2766" s="1">
        <v>4839</v>
      </c>
      <c r="C2766" s="210">
        <v>1</v>
      </c>
      <c r="D2766" s="1">
        <v>380</v>
      </c>
      <c r="E2766" t="s">
        <v>23</v>
      </c>
      <c r="F2766">
        <v>9602</v>
      </c>
      <c r="G2766" s="139">
        <v>2010</v>
      </c>
      <c r="H2766" s="306" t="s">
        <v>155</v>
      </c>
      <c r="I2766">
        <v>380</v>
      </c>
    </row>
    <row r="2767" spans="1:9" ht="14.25" customHeight="1">
      <c r="A2767" s="1" t="str">
        <f t="shared" si="43"/>
        <v>SJ96012010m01</v>
      </c>
      <c r="B2767" s="1" t="s">
        <v>9</v>
      </c>
      <c r="C2767" s="210" t="s">
        <v>9</v>
      </c>
      <c r="D2767" s="1" t="s">
        <v>8</v>
      </c>
      <c r="E2767" t="s">
        <v>25</v>
      </c>
      <c r="F2767">
        <v>9601</v>
      </c>
      <c r="G2767" s="139">
        <v>2010</v>
      </c>
      <c r="H2767" s="306" t="s">
        <v>144</v>
      </c>
      <c r="I2767">
        <v>-1</v>
      </c>
    </row>
    <row r="2768" spans="1:9" ht="14.25" customHeight="1">
      <c r="A2768" s="1" t="str">
        <f t="shared" si="43"/>
        <v>SJ96012010m02</v>
      </c>
      <c r="B2768" s="1" t="s">
        <v>9</v>
      </c>
      <c r="C2768" s="210" t="s">
        <v>9</v>
      </c>
      <c r="D2768" s="1" t="s">
        <v>8</v>
      </c>
      <c r="E2768" t="s">
        <v>25</v>
      </c>
      <c r="F2768">
        <v>9601</v>
      </c>
      <c r="G2768" s="139">
        <v>2010</v>
      </c>
      <c r="H2768" s="306" t="s">
        <v>145</v>
      </c>
      <c r="I2768">
        <v>-1</v>
      </c>
    </row>
    <row r="2769" spans="1:9" ht="14.25" customHeight="1">
      <c r="A2769" s="1" t="str">
        <f t="shared" si="43"/>
        <v>SJ96012010m03</v>
      </c>
      <c r="B2769" s="1" t="s">
        <v>9</v>
      </c>
      <c r="C2769" s="210" t="s">
        <v>9</v>
      </c>
      <c r="D2769" s="1" t="s">
        <v>8</v>
      </c>
      <c r="E2769" t="s">
        <v>25</v>
      </c>
      <c r="F2769">
        <v>9601</v>
      </c>
      <c r="G2769" s="139">
        <v>2010</v>
      </c>
      <c r="H2769" s="306" t="s">
        <v>146</v>
      </c>
      <c r="I2769">
        <v>-1</v>
      </c>
    </row>
    <row r="2770" spans="1:9" ht="14.25" customHeight="1">
      <c r="A2770" s="1" t="str">
        <f t="shared" si="43"/>
        <v>SJ96012010m04</v>
      </c>
      <c r="B2770" s="1" t="s">
        <v>9</v>
      </c>
      <c r="C2770" s="210" t="s">
        <v>9</v>
      </c>
      <c r="D2770" s="1" t="s">
        <v>8</v>
      </c>
      <c r="E2770" t="s">
        <v>25</v>
      </c>
      <c r="F2770">
        <v>9601</v>
      </c>
      <c r="G2770" s="139">
        <v>2010</v>
      </c>
      <c r="H2770" s="306" t="s">
        <v>147</v>
      </c>
      <c r="I2770">
        <v>-1</v>
      </c>
    </row>
    <row r="2771" spans="1:9" ht="14.25" customHeight="1">
      <c r="A2771" s="1" t="str">
        <f t="shared" si="43"/>
        <v>SJ96012010m05</v>
      </c>
      <c r="B2771" s="1" t="s">
        <v>9</v>
      </c>
      <c r="C2771" s="210" t="s">
        <v>9</v>
      </c>
      <c r="D2771" s="1" t="s">
        <v>8</v>
      </c>
      <c r="E2771" t="s">
        <v>25</v>
      </c>
      <c r="F2771">
        <v>9601</v>
      </c>
      <c r="G2771" s="139">
        <v>2010</v>
      </c>
      <c r="H2771" s="306" t="s">
        <v>148</v>
      </c>
      <c r="I2771">
        <v>-1</v>
      </c>
    </row>
    <row r="2772" spans="1:9" ht="14.25" customHeight="1">
      <c r="A2772" s="1" t="str">
        <f t="shared" si="43"/>
        <v>SJ96012010m06</v>
      </c>
      <c r="B2772" s="1" t="s">
        <v>9</v>
      </c>
      <c r="C2772" s="210" t="s">
        <v>9</v>
      </c>
      <c r="D2772" s="1" t="s">
        <v>8</v>
      </c>
      <c r="E2772" t="s">
        <v>25</v>
      </c>
      <c r="F2772">
        <v>9601</v>
      </c>
      <c r="G2772" s="139">
        <v>2010</v>
      </c>
      <c r="H2772" s="306" t="s">
        <v>149</v>
      </c>
      <c r="I2772">
        <v>-1</v>
      </c>
    </row>
    <row r="2773" spans="1:9" ht="14.25" customHeight="1">
      <c r="A2773" s="1" t="str">
        <f t="shared" si="43"/>
        <v>SJ96012010m07</v>
      </c>
      <c r="B2773" s="1" t="s">
        <v>9</v>
      </c>
      <c r="C2773" s="210" t="s">
        <v>9</v>
      </c>
      <c r="D2773" s="1" t="s">
        <v>8</v>
      </c>
      <c r="E2773" t="s">
        <v>25</v>
      </c>
      <c r="F2773">
        <v>9601</v>
      </c>
      <c r="G2773" s="139">
        <v>2010</v>
      </c>
      <c r="H2773" s="306" t="s">
        <v>150</v>
      </c>
      <c r="I2773">
        <v>-1</v>
      </c>
    </row>
    <row r="2774" spans="1:9" ht="14.25" customHeight="1">
      <c r="A2774" s="1" t="str">
        <f t="shared" si="43"/>
        <v>SJ96012010m08</v>
      </c>
      <c r="B2774" s="1" t="s">
        <v>9</v>
      </c>
      <c r="C2774" s="210" t="s">
        <v>9</v>
      </c>
      <c r="D2774" s="1" t="s">
        <v>8</v>
      </c>
      <c r="E2774" t="s">
        <v>25</v>
      </c>
      <c r="F2774">
        <v>9601</v>
      </c>
      <c r="G2774" s="139">
        <v>2010</v>
      </c>
      <c r="H2774" s="306" t="s">
        <v>151</v>
      </c>
      <c r="I2774">
        <v>-1</v>
      </c>
    </row>
    <row r="2775" spans="1:9" ht="14.25" customHeight="1">
      <c r="A2775" s="1" t="str">
        <f t="shared" si="43"/>
        <v>SJ96012010m09</v>
      </c>
      <c r="B2775" s="1" t="s">
        <v>9</v>
      </c>
      <c r="C2775" s="210" t="s">
        <v>9</v>
      </c>
      <c r="D2775" s="1" t="s">
        <v>8</v>
      </c>
      <c r="E2775" t="s">
        <v>25</v>
      </c>
      <c r="F2775">
        <v>9601</v>
      </c>
      <c r="G2775" s="139">
        <v>2010</v>
      </c>
      <c r="H2775" s="306" t="s">
        <v>152</v>
      </c>
      <c r="I2775">
        <v>-1</v>
      </c>
    </row>
    <row r="2776" spans="1:9" ht="14.25" customHeight="1">
      <c r="A2776" s="1" t="str">
        <f t="shared" si="43"/>
        <v>SJ96012010m10</v>
      </c>
      <c r="B2776" s="1" t="s">
        <v>9</v>
      </c>
      <c r="C2776" s="210" t="s">
        <v>9</v>
      </c>
      <c r="D2776" s="1" t="s">
        <v>8</v>
      </c>
      <c r="E2776" t="s">
        <v>25</v>
      </c>
      <c r="F2776">
        <v>9601</v>
      </c>
      <c r="G2776" s="139">
        <v>2010</v>
      </c>
      <c r="H2776" s="306" t="s">
        <v>153</v>
      </c>
      <c r="I2776">
        <v>-1</v>
      </c>
    </row>
    <row r="2777" spans="1:9" ht="14.25" customHeight="1">
      <c r="A2777" s="1" t="str">
        <f t="shared" si="43"/>
        <v>SJ96012010m11</v>
      </c>
      <c r="B2777" s="1" t="s">
        <v>9</v>
      </c>
      <c r="C2777" s="210" t="s">
        <v>9</v>
      </c>
      <c r="D2777" s="1" t="s">
        <v>8</v>
      </c>
      <c r="E2777" t="s">
        <v>25</v>
      </c>
      <c r="F2777">
        <v>9601</v>
      </c>
      <c r="G2777" s="139">
        <v>2010</v>
      </c>
      <c r="H2777" s="306" t="s">
        <v>154</v>
      </c>
      <c r="I2777">
        <v>-1</v>
      </c>
    </row>
    <row r="2778" spans="1:9" ht="14.25" customHeight="1">
      <c r="A2778" s="1" t="str">
        <f t="shared" si="43"/>
        <v>SJ96012010m12</v>
      </c>
      <c r="B2778" s="1" t="s">
        <v>9</v>
      </c>
      <c r="C2778" s="210" t="s">
        <v>9</v>
      </c>
      <c r="D2778" s="1" t="s">
        <v>8</v>
      </c>
      <c r="E2778" t="s">
        <v>25</v>
      </c>
      <c r="F2778">
        <v>9601</v>
      </c>
      <c r="G2778" s="139">
        <v>2010</v>
      </c>
      <c r="H2778" s="306" t="s">
        <v>155</v>
      </c>
      <c r="I2778">
        <v>-1</v>
      </c>
    </row>
    <row r="2779" spans="1:9" ht="14.25" customHeight="1">
      <c r="A2779" s="1" t="str">
        <f t="shared" si="43"/>
        <v>SJ96022010m01</v>
      </c>
      <c r="B2779" s="1" t="s">
        <v>9</v>
      </c>
      <c r="C2779" s="210" t="s">
        <v>9</v>
      </c>
      <c r="D2779" s="1" t="s">
        <v>8</v>
      </c>
      <c r="E2779" t="s">
        <v>25</v>
      </c>
      <c r="F2779">
        <v>9602</v>
      </c>
      <c r="G2779" s="139">
        <v>2010</v>
      </c>
      <c r="H2779" s="306" t="s">
        <v>144</v>
      </c>
      <c r="I2779">
        <v>-1</v>
      </c>
    </row>
    <row r="2780" spans="1:9" ht="14.25" customHeight="1">
      <c r="A2780" s="1" t="str">
        <f t="shared" si="43"/>
        <v>SJ96022010m02</v>
      </c>
      <c r="B2780" s="1" t="s">
        <v>9</v>
      </c>
      <c r="C2780" s="210" t="s">
        <v>9</v>
      </c>
      <c r="D2780" s="1" t="s">
        <v>8</v>
      </c>
      <c r="E2780" t="s">
        <v>25</v>
      </c>
      <c r="F2780">
        <v>9602</v>
      </c>
      <c r="G2780" s="139">
        <v>2010</v>
      </c>
      <c r="H2780" s="306" t="s">
        <v>145</v>
      </c>
      <c r="I2780">
        <v>-1</v>
      </c>
    </row>
    <row r="2781" spans="1:9" ht="14.25" customHeight="1">
      <c r="A2781" s="1" t="str">
        <f t="shared" si="43"/>
        <v>SJ96022010m03</v>
      </c>
      <c r="B2781" s="1" t="s">
        <v>9</v>
      </c>
      <c r="C2781" s="210" t="s">
        <v>9</v>
      </c>
      <c r="D2781" s="1" t="s">
        <v>8</v>
      </c>
      <c r="E2781" t="s">
        <v>25</v>
      </c>
      <c r="F2781">
        <v>9602</v>
      </c>
      <c r="G2781" s="139">
        <v>2010</v>
      </c>
      <c r="H2781" s="306" t="s">
        <v>146</v>
      </c>
      <c r="I2781">
        <v>-1</v>
      </c>
    </row>
    <row r="2782" spans="1:9" ht="14.25" customHeight="1">
      <c r="A2782" s="1" t="str">
        <f t="shared" si="43"/>
        <v>SJ96022010m04</v>
      </c>
      <c r="B2782" s="1" t="s">
        <v>9</v>
      </c>
      <c r="C2782" s="210" t="s">
        <v>9</v>
      </c>
      <c r="D2782" s="1" t="s">
        <v>8</v>
      </c>
      <c r="E2782" t="s">
        <v>25</v>
      </c>
      <c r="F2782">
        <v>9602</v>
      </c>
      <c r="G2782" s="139">
        <v>2010</v>
      </c>
      <c r="H2782" s="306" t="s">
        <v>147</v>
      </c>
      <c r="I2782">
        <v>-1</v>
      </c>
    </row>
    <row r="2783" spans="1:9" ht="14.25" customHeight="1">
      <c r="A2783" s="1" t="str">
        <f t="shared" si="43"/>
        <v>SJ96022010m05</v>
      </c>
      <c r="B2783" s="1" t="s">
        <v>9</v>
      </c>
      <c r="C2783" s="210" t="s">
        <v>9</v>
      </c>
      <c r="D2783" s="1" t="s">
        <v>8</v>
      </c>
      <c r="E2783" t="s">
        <v>25</v>
      </c>
      <c r="F2783">
        <v>9602</v>
      </c>
      <c r="G2783" s="139">
        <v>2010</v>
      </c>
      <c r="H2783" s="306" t="s">
        <v>148</v>
      </c>
      <c r="I2783">
        <v>-1</v>
      </c>
    </row>
    <row r="2784" spans="1:9" ht="14.25" customHeight="1">
      <c r="A2784" s="1" t="str">
        <f t="shared" si="43"/>
        <v>SJ96022010m06</v>
      </c>
      <c r="B2784" s="1" t="s">
        <v>9</v>
      </c>
      <c r="C2784" s="210" t="s">
        <v>9</v>
      </c>
      <c r="D2784" s="1" t="s">
        <v>8</v>
      </c>
      <c r="E2784" t="s">
        <v>25</v>
      </c>
      <c r="F2784">
        <v>9602</v>
      </c>
      <c r="G2784" s="139">
        <v>2010</v>
      </c>
      <c r="H2784" s="306" t="s">
        <v>149</v>
      </c>
      <c r="I2784">
        <v>-1</v>
      </c>
    </row>
    <row r="2785" spans="1:9" ht="14.25" customHeight="1">
      <c r="A2785" s="1" t="str">
        <f t="shared" si="43"/>
        <v>SJ96022010m07</v>
      </c>
      <c r="B2785" s="1" t="s">
        <v>9</v>
      </c>
      <c r="C2785" s="210" t="s">
        <v>9</v>
      </c>
      <c r="D2785" s="1" t="s">
        <v>8</v>
      </c>
      <c r="E2785" t="s">
        <v>25</v>
      </c>
      <c r="F2785">
        <v>9602</v>
      </c>
      <c r="G2785" s="139">
        <v>2010</v>
      </c>
      <c r="H2785" s="306" t="s">
        <v>150</v>
      </c>
      <c r="I2785">
        <v>-1</v>
      </c>
    </row>
    <row r="2786" spans="1:9" ht="14.25" customHeight="1">
      <c r="A2786" s="1" t="str">
        <f t="shared" si="43"/>
        <v>SJ96022010m08</v>
      </c>
      <c r="B2786" s="1" t="s">
        <v>9</v>
      </c>
      <c r="C2786" s="210" t="s">
        <v>9</v>
      </c>
      <c r="D2786" s="1" t="s">
        <v>8</v>
      </c>
      <c r="E2786" t="s">
        <v>25</v>
      </c>
      <c r="F2786">
        <v>9602</v>
      </c>
      <c r="G2786" s="139">
        <v>2010</v>
      </c>
      <c r="H2786" s="306" t="s">
        <v>151</v>
      </c>
      <c r="I2786">
        <v>-1</v>
      </c>
    </row>
    <row r="2787" spans="1:9" ht="14.25" customHeight="1">
      <c r="A2787" s="1" t="str">
        <f t="shared" si="43"/>
        <v>SJ96022010m09</v>
      </c>
      <c r="B2787" s="1" t="s">
        <v>9</v>
      </c>
      <c r="C2787" s="210" t="s">
        <v>9</v>
      </c>
      <c r="D2787" s="1" t="s">
        <v>8</v>
      </c>
      <c r="E2787" t="s">
        <v>25</v>
      </c>
      <c r="F2787">
        <v>9602</v>
      </c>
      <c r="G2787" s="139">
        <v>2010</v>
      </c>
      <c r="H2787" s="306" t="s">
        <v>152</v>
      </c>
      <c r="I2787">
        <v>-1</v>
      </c>
    </row>
    <row r="2788" spans="1:9" ht="14.25" customHeight="1">
      <c r="A2788" s="1" t="str">
        <f t="shared" si="43"/>
        <v>SJ96022010m10</v>
      </c>
      <c r="B2788" s="1" t="s">
        <v>9</v>
      </c>
      <c r="C2788" s="210" t="s">
        <v>9</v>
      </c>
      <c r="D2788" s="1" t="s">
        <v>8</v>
      </c>
      <c r="E2788" t="s">
        <v>25</v>
      </c>
      <c r="F2788">
        <v>9602</v>
      </c>
      <c r="G2788" s="139">
        <v>2010</v>
      </c>
      <c r="H2788" s="306" t="s">
        <v>153</v>
      </c>
      <c r="I2788">
        <v>-1</v>
      </c>
    </row>
    <row r="2789" spans="1:9" ht="14.25" customHeight="1">
      <c r="A2789" s="1" t="str">
        <f t="shared" si="43"/>
        <v>SJ96022010m11</v>
      </c>
      <c r="B2789" s="1" t="s">
        <v>9</v>
      </c>
      <c r="C2789" s="210" t="s">
        <v>9</v>
      </c>
      <c r="D2789" s="1" t="s">
        <v>8</v>
      </c>
      <c r="E2789" t="s">
        <v>25</v>
      </c>
      <c r="F2789">
        <v>9602</v>
      </c>
      <c r="G2789" s="139">
        <v>2010</v>
      </c>
      <c r="H2789" s="306" t="s">
        <v>154</v>
      </c>
      <c r="I2789">
        <v>-1</v>
      </c>
    </row>
    <row r="2790" spans="1:9" ht="14.25" customHeight="1">
      <c r="A2790" s="1" t="str">
        <f t="shared" si="43"/>
        <v>SJ96022010m12</v>
      </c>
      <c r="B2790" s="1" t="s">
        <v>9</v>
      </c>
      <c r="C2790" s="210" t="s">
        <v>9</v>
      </c>
      <c r="D2790" s="1" t="s">
        <v>8</v>
      </c>
      <c r="E2790" t="s">
        <v>25</v>
      </c>
      <c r="F2790">
        <v>9602</v>
      </c>
      <c r="G2790" s="139">
        <v>2010</v>
      </c>
      <c r="H2790" s="306" t="s">
        <v>155</v>
      </c>
      <c r="I2790">
        <v>-1</v>
      </c>
    </row>
    <row r="2791" spans="1:9" ht="14.25" customHeight="1">
      <c r="A2791" s="1" t="str">
        <f t="shared" si="43"/>
        <v>DSB96012010m01</v>
      </c>
      <c r="B2791" s="1">
        <v>198483.89986133674</v>
      </c>
      <c r="C2791" s="210">
        <v>12</v>
      </c>
      <c r="D2791" s="1">
        <v>17490.975149640966</v>
      </c>
      <c r="E2791" t="s">
        <v>46</v>
      </c>
      <c r="F2791">
        <v>9601</v>
      </c>
      <c r="G2791" s="139">
        <v>2010</v>
      </c>
      <c r="H2791" s="306" t="s">
        <v>144</v>
      </c>
      <c r="I2791">
        <v>17490.975149640966</v>
      </c>
    </row>
    <row r="2792" spans="1:9" ht="14.25" customHeight="1">
      <c r="A2792" s="1" t="str">
        <f t="shared" si="43"/>
        <v>DSB96012010m02</v>
      </c>
      <c r="B2792" s="1">
        <v>198483.89986133674</v>
      </c>
      <c r="C2792" s="210">
        <v>11</v>
      </c>
      <c r="D2792" s="1">
        <v>17638.497341024813</v>
      </c>
      <c r="E2792" t="s">
        <v>46</v>
      </c>
      <c r="F2792">
        <v>9601</v>
      </c>
      <c r="G2792" s="139">
        <v>2010</v>
      </c>
      <c r="H2792" s="306" t="s">
        <v>145</v>
      </c>
      <c r="I2792">
        <v>17638.497341024813</v>
      </c>
    </row>
    <row r="2793" spans="1:9" ht="14.25" customHeight="1">
      <c r="A2793" s="1" t="str">
        <f t="shared" si="43"/>
        <v>DSB96012010m03</v>
      </c>
      <c r="B2793" s="1">
        <v>198483.89986133674</v>
      </c>
      <c r="C2793" s="210">
        <v>10</v>
      </c>
      <c r="D2793" s="1">
        <v>17496.303490228776</v>
      </c>
      <c r="E2793" t="s">
        <v>46</v>
      </c>
      <c r="F2793">
        <v>9601</v>
      </c>
      <c r="G2793" s="139">
        <v>2010</v>
      </c>
      <c r="H2793" s="306" t="s">
        <v>146</v>
      </c>
      <c r="I2793">
        <v>17496.303490228776</v>
      </c>
    </row>
    <row r="2794" spans="1:9" ht="14.25" customHeight="1">
      <c r="A2794" s="1" t="str">
        <f t="shared" si="43"/>
        <v>DSB96012010m04</v>
      </c>
      <c r="B2794" s="1">
        <v>198483.89986133674</v>
      </c>
      <c r="C2794" s="210">
        <v>9</v>
      </c>
      <c r="D2794" s="1">
        <v>17273.677222354596</v>
      </c>
      <c r="E2794" t="s">
        <v>46</v>
      </c>
      <c r="F2794">
        <v>9601</v>
      </c>
      <c r="G2794" s="139">
        <v>2010</v>
      </c>
      <c r="H2794" s="306" t="s">
        <v>147</v>
      </c>
      <c r="I2794">
        <v>17273.677222354596</v>
      </c>
    </row>
    <row r="2795" spans="1:9" ht="14.25" customHeight="1">
      <c r="A2795" s="1" t="str">
        <f t="shared" si="43"/>
        <v>DSB96012010m05</v>
      </c>
      <c r="B2795" s="1">
        <v>198483.89986133674</v>
      </c>
      <c r="C2795" s="210">
        <v>8</v>
      </c>
      <c r="D2795" s="1">
        <v>16102.970993308289</v>
      </c>
      <c r="E2795" t="s">
        <v>46</v>
      </c>
      <c r="F2795">
        <v>9601</v>
      </c>
      <c r="G2795" s="139">
        <v>2010</v>
      </c>
      <c r="H2795" s="306" t="s">
        <v>148</v>
      </c>
      <c r="I2795">
        <v>16102.970993308289</v>
      </c>
    </row>
    <row r="2796" spans="1:9" ht="14.25" customHeight="1">
      <c r="A2796" s="1" t="str">
        <f t="shared" si="43"/>
        <v>DSB96012010m06</v>
      </c>
      <c r="B2796" s="1">
        <v>198483.89986133674</v>
      </c>
      <c r="C2796" s="210">
        <v>7</v>
      </c>
      <c r="D2796" s="1">
        <v>14369.025821666368</v>
      </c>
      <c r="E2796" t="s">
        <v>46</v>
      </c>
      <c r="F2796">
        <v>9601</v>
      </c>
      <c r="G2796" s="139">
        <v>2010</v>
      </c>
      <c r="H2796" s="306" t="s">
        <v>149</v>
      </c>
      <c r="I2796">
        <v>14369.025821666368</v>
      </c>
    </row>
    <row r="2797" spans="1:9" ht="14.25" customHeight="1">
      <c r="A2797" s="1" t="str">
        <f t="shared" si="43"/>
        <v>DSB96012010m07</v>
      </c>
      <c r="B2797" s="1">
        <v>198483.89986133674</v>
      </c>
      <c r="C2797" s="210">
        <v>6</v>
      </c>
      <c r="D2797" s="1">
        <v>16448.671457323999</v>
      </c>
      <c r="E2797" t="s">
        <v>46</v>
      </c>
      <c r="F2797">
        <v>9601</v>
      </c>
      <c r="G2797" s="139">
        <v>2010</v>
      </c>
      <c r="H2797" s="306" t="s">
        <v>150</v>
      </c>
      <c r="I2797">
        <v>16448.671457323999</v>
      </c>
    </row>
    <row r="2798" spans="1:9" ht="14.25" customHeight="1">
      <c r="A2798" s="1" t="str">
        <f t="shared" si="43"/>
        <v>DSB96012010m08</v>
      </c>
      <c r="B2798" s="1">
        <v>198483.89986133674</v>
      </c>
      <c r="C2798" s="210">
        <v>5</v>
      </c>
      <c r="D2798" s="1">
        <v>16931.758652260356</v>
      </c>
      <c r="E2798" t="s">
        <v>46</v>
      </c>
      <c r="F2798">
        <v>9601</v>
      </c>
      <c r="G2798" s="139">
        <v>2010</v>
      </c>
      <c r="H2798" s="306" t="s">
        <v>151</v>
      </c>
      <c r="I2798">
        <v>16931.758652260356</v>
      </c>
    </row>
    <row r="2799" spans="1:9" ht="14.25" customHeight="1">
      <c r="A2799" s="1" t="str">
        <f t="shared" si="43"/>
        <v>DSB96012010m09</v>
      </c>
      <c r="B2799" s="1">
        <v>198483.89986133674</v>
      </c>
      <c r="C2799" s="210">
        <v>4</v>
      </c>
      <c r="D2799" s="1">
        <v>16095.159215097417</v>
      </c>
      <c r="E2799" t="s">
        <v>46</v>
      </c>
      <c r="F2799">
        <v>9601</v>
      </c>
      <c r="G2799" s="139">
        <v>2010</v>
      </c>
      <c r="H2799" s="306" t="s">
        <v>152</v>
      </c>
      <c r="I2799">
        <v>16095.159215097417</v>
      </c>
    </row>
    <row r="2800" spans="1:9" ht="14.25" customHeight="1">
      <c r="A2800" s="1" t="str">
        <f t="shared" si="43"/>
        <v>DSB96012010m10</v>
      </c>
      <c r="B2800" s="1">
        <v>198483.89986133674</v>
      </c>
      <c r="C2800" s="210">
        <v>3</v>
      </c>
      <c r="D2800" s="1">
        <v>17230.379085236975</v>
      </c>
      <c r="E2800" t="s">
        <v>46</v>
      </c>
      <c r="F2800">
        <v>9601</v>
      </c>
      <c r="G2800" s="139">
        <v>2010</v>
      </c>
      <c r="H2800" s="306" t="s">
        <v>153</v>
      </c>
      <c r="I2800">
        <v>17230.379085236975</v>
      </c>
    </row>
    <row r="2801" spans="1:9" ht="14.25" customHeight="1">
      <c r="A2801" s="1" t="str">
        <f t="shared" si="43"/>
        <v>DSB96012010m11</v>
      </c>
      <c r="B2801" s="1">
        <v>198483.89986133674</v>
      </c>
      <c r="C2801" s="210">
        <v>2</v>
      </c>
      <c r="D2801" s="1">
        <v>15256.708703080538</v>
      </c>
      <c r="E2801" t="s">
        <v>46</v>
      </c>
      <c r="F2801">
        <v>9601</v>
      </c>
      <c r="G2801" s="139">
        <v>2010</v>
      </c>
      <c r="H2801" s="306" t="s">
        <v>154</v>
      </c>
      <c r="I2801">
        <v>15256.708703080538</v>
      </c>
    </row>
    <row r="2802" spans="1:9" ht="14.25" customHeight="1">
      <c r="A2802" s="1" t="str">
        <f t="shared" si="43"/>
        <v>DSB96012010m12</v>
      </c>
      <c r="B2802" s="1">
        <v>198483.89986133674</v>
      </c>
      <c r="C2802" s="210">
        <v>1</v>
      </c>
      <c r="D2802" s="1">
        <v>16149.772730113658</v>
      </c>
      <c r="E2802" t="s">
        <v>46</v>
      </c>
      <c r="F2802">
        <v>9601</v>
      </c>
      <c r="G2802" s="139">
        <v>2010</v>
      </c>
      <c r="H2802" s="306" t="s">
        <v>155</v>
      </c>
      <c r="I2802">
        <v>16149.772730113658</v>
      </c>
    </row>
    <row r="2803" spans="1:9" ht="14.25" customHeight="1">
      <c r="A2803" s="1" t="str">
        <f t="shared" si="43"/>
        <v>DSB96022010m01</v>
      </c>
      <c r="B2803" s="1">
        <v>7405</v>
      </c>
      <c r="C2803" s="210">
        <v>12</v>
      </c>
      <c r="D2803" s="1">
        <v>612.24900704435686</v>
      </c>
      <c r="E2803" t="s">
        <v>46</v>
      </c>
      <c r="F2803">
        <v>9602</v>
      </c>
      <c r="G2803" s="139">
        <v>2010</v>
      </c>
      <c r="H2803" s="306" t="s">
        <v>144</v>
      </c>
      <c r="I2803">
        <v>612.24900704435686</v>
      </c>
    </row>
    <row r="2804" spans="1:9" ht="14.25" customHeight="1">
      <c r="A2804" s="1" t="str">
        <f t="shared" si="43"/>
        <v>DSB96022010m02</v>
      </c>
      <c r="B2804" s="1">
        <v>7405</v>
      </c>
      <c r="C2804" s="210">
        <v>11</v>
      </c>
      <c r="D2804" s="1">
        <v>641.66705658496073</v>
      </c>
      <c r="E2804" t="s">
        <v>46</v>
      </c>
      <c r="F2804">
        <v>9602</v>
      </c>
      <c r="G2804" s="139">
        <v>2010</v>
      </c>
      <c r="H2804" s="306" t="s">
        <v>145</v>
      </c>
      <c r="I2804">
        <v>641.66705658496073</v>
      </c>
    </row>
    <row r="2805" spans="1:9" ht="14.25" customHeight="1">
      <c r="A2805" s="1" t="str">
        <f t="shared" si="43"/>
        <v>DSB96022010m03</v>
      </c>
      <c r="B2805" s="1">
        <v>7405</v>
      </c>
      <c r="C2805" s="210">
        <v>10</v>
      </c>
      <c r="D2805" s="1">
        <v>676.76968948302635</v>
      </c>
      <c r="E2805" t="s">
        <v>46</v>
      </c>
      <c r="F2805">
        <v>9602</v>
      </c>
      <c r="G2805" s="139">
        <v>2010</v>
      </c>
      <c r="H2805" s="306" t="s">
        <v>146</v>
      </c>
      <c r="I2805">
        <v>676.76968948302635</v>
      </c>
    </row>
    <row r="2806" spans="1:9" ht="14.25" customHeight="1">
      <c r="A2806" s="1" t="str">
        <f t="shared" si="43"/>
        <v>DSB96022010m04</v>
      </c>
      <c r="B2806" s="1">
        <v>7405</v>
      </c>
      <c r="C2806" s="210">
        <v>9</v>
      </c>
      <c r="D2806" s="1">
        <v>675.93332072060264</v>
      </c>
      <c r="E2806" t="s">
        <v>46</v>
      </c>
      <c r="F2806">
        <v>9602</v>
      </c>
      <c r="G2806" s="139">
        <v>2010</v>
      </c>
      <c r="H2806" s="306" t="s">
        <v>147</v>
      </c>
      <c r="I2806">
        <v>675.93332072060264</v>
      </c>
    </row>
    <row r="2807" spans="1:9" ht="14.25" customHeight="1">
      <c r="A2807" s="1" t="str">
        <f t="shared" si="43"/>
        <v>DSB96022010m05</v>
      </c>
      <c r="B2807" s="1">
        <v>7405</v>
      </c>
      <c r="C2807" s="210">
        <v>8</v>
      </c>
      <c r="D2807" s="1">
        <v>658.80345312298255</v>
      </c>
      <c r="E2807" t="s">
        <v>46</v>
      </c>
      <c r="F2807">
        <v>9602</v>
      </c>
      <c r="G2807" s="139">
        <v>2010</v>
      </c>
      <c r="H2807" s="306" t="s">
        <v>148</v>
      </c>
      <c r="I2807">
        <v>658.80345312298255</v>
      </c>
    </row>
    <row r="2808" spans="1:9" ht="14.25" customHeight="1">
      <c r="A2808" s="1" t="str">
        <f t="shared" si="43"/>
        <v>DSB96022010m06</v>
      </c>
      <c r="B2808" s="1">
        <v>7405</v>
      </c>
      <c r="C2808" s="210">
        <v>7</v>
      </c>
      <c r="D2808" s="1">
        <v>561.52112921477305</v>
      </c>
      <c r="E2808" t="s">
        <v>46</v>
      </c>
      <c r="F2808">
        <v>9602</v>
      </c>
      <c r="G2808" s="139">
        <v>2010</v>
      </c>
      <c r="H2808" s="306" t="s">
        <v>149</v>
      </c>
      <c r="I2808">
        <v>561.52112921477305</v>
      </c>
    </row>
    <row r="2809" spans="1:9" ht="14.25" customHeight="1">
      <c r="A2809" s="1" t="str">
        <f t="shared" si="43"/>
        <v>DSB96022010m07</v>
      </c>
      <c r="B2809" s="1">
        <v>7405</v>
      </c>
      <c r="C2809" s="210">
        <v>6</v>
      </c>
      <c r="D2809" s="1">
        <v>605.15906090250985</v>
      </c>
      <c r="E2809" t="s">
        <v>46</v>
      </c>
      <c r="F2809">
        <v>9602</v>
      </c>
      <c r="G2809" s="139">
        <v>2010</v>
      </c>
      <c r="H2809" s="306" t="s">
        <v>150</v>
      </c>
      <c r="I2809">
        <v>605.15906090250985</v>
      </c>
    </row>
    <row r="2810" spans="1:9" ht="14.25" customHeight="1">
      <c r="A2810" s="1" t="str">
        <f t="shared" si="43"/>
        <v>DSB96022010m08</v>
      </c>
      <c r="B2810" s="1">
        <v>7405</v>
      </c>
      <c r="C2810" s="210">
        <v>5</v>
      </c>
      <c r="D2810" s="1">
        <v>627.37308418697546</v>
      </c>
      <c r="E2810" t="s">
        <v>46</v>
      </c>
      <c r="F2810">
        <v>9602</v>
      </c>
      <c r="G2810" s="139">
        <v>2010</v>
      </c>
      <c r="H2810" s="306" t="s">
        <v>151</v>
      </c>
      <c r="I2810">
        <v>627.37308418697546</v>
      </c>
    </row>
    <row r="2811" spans="1:9" ht="14.25" customHeight="1">
      <c r="A2811" s="1" t="str">
        <f t="shared" si="43"/>
        <v>DSB96022010m09</v>
      </c>
      <c r="B2811" s="1">
        <v>7405</v>
      </c>
      <c r="C2811" s="210">
        <v>4</v>
      </c>
      <c r="D2811" s="1">
        <v>595.63690966369143</v>
      </c>
      <c r="E2811" t="s">
        <v>46</v>
      </c>
      <c r="F2811">
        <v>9602</v>
      </c>
      <c r="G2811" s="139">
        <v>2010</v>
      </c>
      <c r="H2811" s="306" t="s">
        <v>152</v>
      </c>
      <c r="I2811">
        <v>595.63690966369143</v>
      </c>
    </row>
    <row r="2812" spans="1:9" ht="14.25" customHeight="1">
      <c r="A2812" s="1" t="str">
        <f t="shared" si="43"/>
        <v>DSB96022010m10</v>
      </c>
      <c r="B2812" s="1">
        <v>7405</v>
      </c>
      <c r="C2812" s="210">
        <v>3</v>
      </c>
      <c r="D2812" s="1">
        <v>620.43455668006777</v>
      </c>
      <c r="E2812" t="s">
        <v>46</v>
      </c>
      <c r="F2812">
        <v>9602</v>
      </c>
      <c r="G2812" s="139">
        <v>2010</v>
      </c>
      <c r="H2812" s="306" t="s">
        <v>153</v>
      </c>
      <c r="I2812">
        <v>620.43455668006777</v>
      </c>
    </row>
    <row r="2813" spans="1:9" ht="14.25" customHeight="1">
      <c r="A2813" s="1" t="str">
        <f t="shared" si="43"/>
        <v>DSB96022010m11</v>
      </c>
      <c r="B2813" s="1">
        <v>7405</v>
      </c>
      <c r="C2813" s="210">
        <v>2</v>
      </c>
      <c r="D2813" s="1">
        <v>547.18034351383653</v>
      </c>
      <c r="E2813" t="s">
        <v>46</v>
      </c>
      <c r="F2813">
        <v>9602</v>
      </c>
      <c r="G2813" s="139">
        <v>2010</v>
      </c>
      <c r="H2813" s="306" t="s">
        <v>154</v>
      </c>
      <c r="I2813">
        <v>547.18034351383653</v>
      </c>
    </row>
    <row r="2814" spans="1:9" ht="14.25" customHeight="1">
      <c r="A2814" s="1" t="str">
        <f t="shared" si="43"/>
        <v>DSB96022010m12</v>
      </c>
      <c r="B2814" s="1">
        <v>7405</v>
      </c>
      <c r="C2814" s="210">
        <v>1</v>
      </c>
      <c r="D2814" s="1">
        <v>582.27238888221621</v>
      </c>
      <c r="E2814" t="s">
        <v>46</v>
      </c>
      <c r="F2814">
        <v>9602</v>
      </c>
      <c r="G2814" s="139">
        <v>2010</v>
      </c>
      <c r="H2814" s="306" t="s">
        <v>155</v>
      </c>
      <c r="I2814">
        <v>582.27238888221621</v>
      </c>
    </row>
    <row r="2815" spans="1:9" ht="14.25" customHeight="1">
      <c r="A2815" s="1" t="str">
        <f t="shared" si="43"/>
        <v>AAR96042010m01</v>
      </c>
      <c r="B2815" s="1">
        <v>2341500</v>
      </c>
      <c r="C2815" s="210">
        <v>11</v>
      </c>
      <c r="D2815" s="1" t="s">
        <v>8</v>
      </c>
      <c r="E2815" t="s">
        <v>267</v>
      </c>
      <c r="F2815">
        <v>9604</v>
      </c>
      <c r="G2815" s="139">
        <v>2010</v>
      </c>
      <c r="H2815" s="306" t="s">
        <v>144</v>
      </c>
      <c r="I2815">
        <v>-1</v>
      </c>
    </row>
    <row r="2816" spans="1:9" ht="14.25" customHeight="1">
      <c r="A2816" s="1" t="str">
        <f t="shared" si="43"/>
        <v>AAR96042010m02</v>
      </c>
      <c r="B2816" s="1">
        <v>2341500</v>
      </c>
      <c r="C2816" s="210">
        <v>11</v>
      </c>
      <c r="D2816" s="1">
        <v>207800</v>
      </c>
      <c r="E2816" t="s">
        <v>267</v>
      </c>
      <c r="F2816">
        <v>9604</v>
      </c>
      <c r="G2816" s="139">
        <v>2010</v>
      </c>
      <c r="H2816" s="306" t="s">
        <v>145</v>
      </c>
      <c r="I2816">
        <v>207800</v>
      </c>
    </row>
    <row r="2817" spans="1:9" ht="14.25" customHeight="1">
      <c r="A2817" s="1" t="str">
        <f t="shared" si="43"/>
        <v>AAR96042010m03</v>
      </c>
      <c r="B2817" s="1">
        <v>2341500</v>
      </c>
      <c r="C2817" s="210">
        <v>10</v>
      </c>
      <c r="D2817" s="1">
        <v>271400</v>
      </c>
      <c r="E2817" t="s">
        <v>267</v>
      </c>
      <c r="F2817">
        <v>9604</v>
      </c>
      <c r="G2817" s="139">
        <v>2010</v>
      </c>
      <c r="H2817" s="306" t="s">
        <v>146</v>
      </c>
      <c r="I2817">
        <v>271400</v>
      </c>
    </row>
    <row r="2818" spans="1:9" ht="14.25" customHeight="1">
      <c r="A2818" s="1" t="str">
        <f t="shared" si="43"/>
        <v>AAR96042010m04</v>
      </c>
      <c r="B2818" s="1">
        <v>2341500</v>
      </c>
      <c r="C2818" s="210">
        <v>9</v>
      </c>
      <c r="D2818" s="1">
        <v>208900</v>
      </c>
      <c r="E2818" t="s">
        <v>267</v>
      </c>
      <c r="F2818">
        <v>9604</v>
      </c>
      <c r="G2818" s="139">
        <v>2010</v>
      </c>
      <c r="H2818" s="306" t="s">
        <v>147</v>
      </c>
      <c r="I2818">
        <v>208900</v>
      </c>
    </row>
    <row r="2819" spans="1:9" ht="14.25" customHeight="1">
      <c r="A2819" s="1" t="str">
        <f t="shared" si="43"/>
        <v>AAR96042010m05</v>
      </c>
      <c r="B2819" s="1">
        <v>2341500</v>
      </c>
      <c r="C2819" s="210">
        <v>8</v>
      </c>
      <c r="D2819" s="1">
        <v>207700</v>
      </c>
      <c r="E2819" t="s">
        <v>267</v>
      </c>
      <c r="F2819">
        <v>9604</v>
      </c>
      <c r="G2819" s="139">
        <v>2010</v>
      </c>
      <c r="H2819" s="306" t="s">
        <v>148</v>
      </c>
      <c r="I2819">
        <v>207700</v>
      </c>
    </row>
    <row r="2820" spans="1:9" ht="14.25" customHeight="1">
      <c r="A2820" s="1" t="str">
        <f t="shared" si="43"/>
        <v>AAR96042010m06</v>
      </c>
      <c r="B2820" s="1">
        <v>2341500</v>
      </c>
      <c r="C2820" s="210">
        <v>7</v>
      </c>
      <c r="D2820" s="1">
        <v>202500</v>
      </c>
      <c r="E2820" t="s">
        <v>267</v>
      </c>
      <c r="F2820">
        <v>9604</v>
      </c>
      <c r="G2820" s="139">
        <v>2010</v>
      </c>
      <c r="H2820" s="306" t="s">
        <v>149</v>
      </c>
      <c r="I2820">
        <v>202500</v>
      </c>
    </row>
    <row r="2821" spans="1:9" ht="14.25" customHeight="1">
      <c r="A2821" s="1" t="str">
        <f t="shared" si="43"/>
        <v>AAR96042010m07</v>
      </c>
      <c r="B2821" s="1">
        <v>2341500</v>
      </c>
      <c r="C2821" s="210">
        <v>6</v>
      </c>
      <c r="D2821" s="1">
        <v>201700</v>
      </c>
      <c r="E2821" t="s">
        <v>267</v>
      </c>
      <c r="F2821">
        <v>9604</v>
      </c>
      <c r="G2821" s="139">
        <v>2010</v>
      </c>
      <c r="H2821" s="306" t="s">
        <v>150</v>
      </c>
      <c r="I2821">
        <v>201700</v>
      </c>
    </row>
    <row r="2822" spans="1:9" ht="14.25" customHeight="1">
      <c r="A2822" s="1" t="str">
        <f t="shared" si="43"/>
        <v>AAR96042010m08</v>
      </c>
      <c r="B2822" s="1">
        <v>2341500</v>
      </c>
      <c r="C2822" s="210">
        <v>5</v>
      </c>
      <c r="D2822" s="1">
        <v>206100</v>
      </c>
      <c r="E2822" t="s">
        <v>267</v>
      </c>
      <c r="F2822">
        <v>9604</v>
      </c>
      <c r="G2822" s="139">
        <v>2010</v>
      </c>
      <c r="H2822" s="306" t="s">
        <v>151</v>
      </c>
      <c r="I2822">
        <v>206100</v>
      </c>
    </row>
    <row r="2823" spans="1:9" ht="14.25" customHeight="1">
      <c r="A2823" s="1" t="str">
        <f t="shared" si="43"/>
        <v>AAR96042010m09</v>
      </c>
      <c r="B2823" s="1">
        <v>2341500</v>
      </c>
      <c r="C2823" s="210">
        <v>4</v>
      </c>
      <c r="D2823" s="1">
        <v>260500</v>
      </c>
      <c r="E2823" t="s">
        <v>267</v>
      </c>
      <c r="F2823">
        <v>9604</v>
      </c>
      <c r="G2823" s="139">
        <v>2010</v>
      </c>
      <c r="H2823" s="306" t="s">
        <v>152</v>
      </c>
      <c r="I2823">
        <v>260500</v>
      </c>
    </row>
    <row r="2824" spans="1:9" ht="14.25" customHeight="1">
      <c r="A2824" s="1" t="str">
        <f t="shared" ref="A2824:A2887" si="44">TRIM(E2824&amp;F2824&amp;G2824&amp;H2824)</f>
        <v>AAR96042010m10</v>
      </c>
      <c r="B2824" s="1">
        <v>2341500</v>
      </c>
      <c r="C2824" s="210">
        <v>3</v>
      </c>
      <c r="D2824" s="1">
        <v>200900</v>
      </c>
      <c r="E2824" t="s">
        <v>267</v>
      </c>
      <c r="F2824">
        <v>9604</v>
      </c>
      <c r="G2824" s="139">
        <v>2010</v>
      </c>
      <c r="H2824" s="306" t="s">
        <v>153</v>
      </c>
      <c r="I2824">
        <v>200900</v>
      </c>
    </row>
    <row r="2825" spans="1:9" ht="14.25" customHeight="1">
      <c r="A2825" s="1" t="str">
        <f t="shared" si="44"/>
        <v>AAR96042010m11</v>
      </c>
      <c r="B2825" s="1">
        <v>2341500</v>
      </c>
      <c r="C2825" s="210">
        <v>2</v>
      </c>
      <c r="D2825" s="1">
        <v>190200</v>
      </c>
      <c r="E2825" t="s">
        <v>267</v>
      </c>
      <c r="F2825">
        <v>9604</v>
      </c>
      <c r="G2825" s="139">
        <v>2010</v>
      </c>
      <c r="H2825" s="306" t="s">
        <v>154</v>
      </c>
      <c r="I2825">
        <v>190200</v>
      </c>
    </row>
    <row r="2826" spans="1:9" ht="14.25" customHeight="1">
      <c r="A2826" s="1" t="str">
        <f t="shared" si="44"/>
        <v>AAR96042010m12</v>
      </c>
      <c r="B2826" s="1">
        <v>2341500</v>
      </c>
      <c r="C2826" s="210">
        <v>1</v>
      </c>
      <c r="D2826" s="1">
        <v>183800</v>
      </c>
      <c r="E2826" t="s">
        <v>267</v>
      </c>
      <c r="F2826">
        <v>9604</v>
      </c>
      <c r="G2826" s="139">
        <v>2010</v>
      </c>
      <c r="H2826" s="306" t="s">
        <v>155</v>
      </c>
      <c r="I2826">
        <v>183800</v>
      </c>
    </row>
    <row r="2827" spans="1:9" ht="14.25" customHeight="1">
      <c r="A2827" s="1" t="str">
        <f t="shared" si="44"/>
        <v>CFR Marfa96032010m01</v>
      </c>
      <c r="B2827" s="1">
        <v>25130.987999999998</v>
      </c>
      <c r="C2827" s="210">
        <v>10</v>
      </c>
      <c r="D2827" s="1" t="s">
        <v>8</v>
      </c>
      <c r="E2827" t="s">
        <v>24</v>
      </c>
      <c r="F2827">
        <v>9603</v>
      </c>
      <c r="G2827" s="139">
        <v>2010</v>
      </c>
      <c r="H2827" s="306" t="s">
        <v>144</v>
      </c>
      <c r="I2827">
        <v>-1</v>
      </c>
    </row>
    <row r="2828" spans="1:9" ht="14.25" customHeight="1">
      <c r="A2828" s="1" t="str">
        <f t="shared" si="44"/>
        <v>CFR Marfa96032010m02</v>
      </c>
      <c r="B2828" s="1">
        <v>25130.987999999998</v>
      </c>
      <c r="C2828" s="210">
        <v>10</v>
      </c>
      <c r="D2828" s="1" t="s">
        <v>8</v>
      </c>
      <c r="E2828" t="s">
        <v>24</v>
      </c>
      <c r="F2828">
        <v>9603</v>
      </c>
      <c r="G2828" s="139">
        <v>2010</v>
      </c>
      <c r="H2828" s="306" t="s">
        <v>145</v>
      </c>
      <c r="I2828">
        <v>-1</v>
      </c>
    </row>
    <row r="2829" spans="1:9" ht="14.25" customHeight="1">
      <c r="A2829" s="1" t="str">
        <f t="shared" si="44"/>
        <v>CFR Marfa96032010m03</v>
      </c>
      <c r="B2829" s="1">
        <v>25130.987999999998</v>
      </c>
      <c r="C2829" s="210">
        <v>10</v>
      </c>
      <c r="D2829" s="1">
        <v>3302</v>
      </c>
      <c r="E2829" t="s">
        <v>24</v>
      </c>
      <c r="F2829">
        <v>9603</v>
      </c>
      <c r="G2829" s="139">
        <v>2010</v>
      </c>
      <c r="H2829" s="306" t="s">
        <v>146</v>
      </c>
      <c r="I2829">
        <v>3302</v>
      </c>
    </row>
    <row r="2830" spans="1:9" ht="14.25" customHeight="1">
      <c r="A2830" s="1" t="str">
        <f t="shared" si="44"/>
        <v>CFR Marfa96032010m04</v>
      </c>
      <c r="B2830" s="1">
        <v>25130.987999999998</v>
      </c>
      <c r="C2830" s="210">
        <v>9</v>
      </c>
      <c r="D2830" s="1">
        <v>2848.902</v>
      </c>
      <c r="E2830" t="s">
        <v>24</v>
      </c>
      <c r="F2830">
        <v>9603</v>
      </c>
      <c r="G2830" s="139">
        <v>2010</v>
      </c>
      <c r="H2830" s="306" t="s">
        <v>147</v>
      </c>
      <c r="I2830">
        <v>2848.902</v>
      </c>
    </row>
    <row r="2831" spans="1:9" ht="14.25" customHeight="1">
      <c r="A2831" s="1" t="str">
        <f t="shared" si="44"/>
        <v>CFR Marfa96032010m05</v>
      </c>
      <c r="B2831" s="1">
        <v>25130.987999999998</v>
      </c>
      <c r="C2831" s="210">
        <v>8</v>
      </c>
      <c r="D2831" s="1">
        <v>2704.0859999999998</v>
      </c>
      <c r="E2831" t="s">
        <v>24</v>
      </c>
      <c r="F2831">
        <v>9603</v>
      </c>
      <c r="G2831" s="139">
        <v>2010</v>
      </c>
      <c r="H2831" s="306" t="s">
        <v>148</v>
      </c>
      <c r="I2831">
        <v>2704.0859999999998</v>
      </c>
    </row>
    <row r="2832" spans="1:9" ht="14.25" customHeight="1">
      <c r="A2832" s="1" t="str">
        <f t="shared" si="44"/>
        <v>CFR Marfa96032010m06</v>
      </c>
      <c r="B2832" s="1">
        <v>25130.987999999998</v>
      </c>
      <c r="C2832" s="210">
        <v>7</v>
      </c>
      <c r="D2832" s="1">
        <v>2567</v>
      </c>
      <c r="E2832" t="s">
        <v>24</v>
      </c>
      <c r="F2832">
        <v>9603</v>
      </c>
      <c r="G2832" s="139">
        <v>2010</v>
      </c>
      <c r="H2832" s="306" t="s">
        <v>149</v>
      </c>
      <c r="I2832">
        <v>2567</v>
      </c>
    </row>
    <row r="2833" spans="1:9" ht="14.25" customHeight="1">
      <c r="A2833" s="1" t="str">
        <f t="shared" si="44"/>
        <v>CFR Marfa96032010m07</v>
      </c>
      <c r="B2833" s="1">
        <v>25130.987999999998</v>
      </c>
      <c r="C2833" s="210">
        <v>6</v>
      </c>
      <c r="D2833" s="1">
        <v>2379</v>
      </c>
      <c r="E2833" t="s">
        <v>24</v>
      </c>
      <c r="F2833">
        <v>9603</v>
      </c>
      <c r="G2833" s="139">
        <v>2010</v>
      </c>
      <c r="H2833" s="306" t="s">
        <v>150</v>
      </c>
      <c r="I2833">
        <v>2379</v>
      </c>
    </row>
    <row r="2834" spans="1:9" ht="14.25" customHeight="1">
      <c r="A2834" s="1" t="str">
        <f t="shared" si="44"/>
        <v>CFR Marfa96032010m08</v>
      </c>
      <c r="B2834" s="1">
        <v>25130.987999999998</v>
      </c>
      <c r="C2834" s="210">
        <v>5</v>
      </c>
      <c r="D2834" s="1">
        <v>2414</v>
      </c>
      <c r="E2834" t="s">
        <v>24</v>
      </c>
      <c r="F2834">
        <v>9603</v>
      </c>
      <c r="G2834" s="139">
        <v>2010</v>
      </c>
      <c r="H2834" s="306" t="s">
        <v>151</v>
      </c>
      <c r="I2834">
        <v>2414</v>
      </c>
    </row>
    <row r="2835" spans="1:9" ht="14.25" customHeight="1">
      <c r="A2835" s="1" t="str">
        <f t="shared" si="44"/>
        <v>CFR Marfa96032010m09</v>
      </c>
      <c r="B2835" s="1">
        <v>25130.987999999998</v>
      </c>
      <c r="C2835" s="210">
        <v>4</v>
      </c>
      <c r="D2835" s="1">
        <v>1991</v>
      </c>
      <c r="E2835" t="s">
        <v>24</v>
      </c>
      <c r="F2835">
        <v>9603</v>
      </c>
      <c r="G2835" s="139">
        <v>2010</v>
      </c>
      <c r="H2835" s="306" t="s">
        <v>152</v>
      </c>
      <c r="I2835">
        <v>1991</v>
      </c>
    </row>
    <row r="2836" spans="1:9" ht="14.25" customHeight="1">
      <c r="A2836" s="1" t="str">
        <f t="shared" si="44"/>
        <v>CFR Marfa96032010m10</v>
      </c>
      <c r="B2836" s="1">
        <v>25130.987999999998</v>
      </c>
      <c r="C2836" s="210">
        <v>3</v>
      </c>
      <c r="D2836" s="1">
        <v>2445</v>
      </c>
      <c r="E2836" t="s">
        <v>24</v>
      </c>
      <c r="F2836">
        <v>9603</v>
      </c>
      <c r="G2836" s="139">
        <v>2010</v>
      </c>
      <c r="H2836" s="306" t="s">
        <v>153</v>
      </c>
      <c r="I2836">
        <v>2445</v>
      </c>
    </row>
    <row r="2837" spans="1:9" ht="14.25" customHeight="1">
      <c r="A2837" s="1" t="str">
        <f t="shared" si="44"/>
        <v>CFR Marfa96032010m11</v>
      </c>
      <c r="B2837" s="1">
        <v>25130.987999999998</v>
      </c>
      <c r="C2837" s="210">
        <v>2</v>
      </c>
      <c r="D2837" s="1">
        <v>2455</v>
      </c>
      <c r="E2837" t="s">
        <v>24</v>
      </c>
      <c r="F2837">
        <v>9603</v>
      </c>
      <c r="G2837" s="139">
        <v>2010</v>
      </c>
      <c r="H2837" s="306" t="s">
        <v>154</v>
      </c>
      <c r="I2837">
        <v>2455</v>
      </c>
    </row>
    <row r="2838" spans="1:9" ht="14.25" customHeight="1">
      <c r="A2838" s="1" t="str">
        <f t="shared" si="44"/>
        <v>CFR Marfa96032010m12</v>
      </c>
      <c r="B2838" s="1">
        <v>25130.987999999998</v>
      </c>
      <c r="C2838" s="210">
        <v>1</v>
      </c>
      <c r="D2838" s="1">
        <v>2025</v>
      </c>
      <c r="E2838" t="s">
        <v>24</v>
      </c>
      <c r="F2838">
        <v>9603</v>
      </c>
      <c r="G2838" s="139">
        <v>2010</v>
      </c>
      <c r="H2838" s="306" t="s">
        <v>155</v>
      </c>
      <c r="I2838">
        <v>2025</v>
      </c>
    </row>
    <row r="2839" spans="1:9" ht="14.25" customHeight="1">
      <c r="A2839" s="1" t="str">
        <f t="shared" si="44"/>
        <v>CFR Marfa96042010m01</v>
      </c>
      <c r="B2839" s="1">
        <v>4576</v>
      </c>
      <c r="C2839" s="210">
        <v>10</v>
      </c>
      <c r="D2839" s="1" t="s">
        <v>8</v>
      </c>
      <c r="E2839" t="s">
        <v>24</v>
      </c>
      <c r="F2839">
        <v>9604</v>
      </c>
      <c r="G2839" s="139">
        <v>2010</v>
      </c>
      <c r="H2839" s="306" t="s">
        <v>144</v>
      </c>
      <c r="I2839">
        <v>-1</v>
      </c>
    </row>
    <row r="2840" spans="1:9" ht="14.25" customHeight="1">
      <c r="A2840" s="1" t="str">
        <f t="shared" si="44"/>
        <v>CFR Marfa96042010m02</v>
      </c>
      <c r="B2840" s="1">
        <v>4576</v>
      </c>
      <c r="C2840" s="210">
        <v>10</v>
      </c>
      <c r="D2840" s="1" t="s">
        <v>8</v>
      </c>
      <c r="E2840" t="s">
        <v>24</v>
      </c>
      <c r="F2840">
        <v>9604</v>
      </c>
      <c r="G2840" s="139">
        <v>2010</v>
      </c>
      <c r="H2840" s="306" t="s">
        <v>145</v>
      </c>
      <c r="I2840">
        <v>-1</v>
      </c>
    </row>
    <row r="2841" spans="1:9" ht="14.25" customHeight="1">
      <c r="A2841" s="1" t="str">
        <f t="shared" si="44"/>
        <v>CFR Marfa96042010m03</v>
      </c>
      <c r="B2841" s="1">
        <v>4576</v>
      </c>
      <c r="C2841" s="210">
        <v>10</v>
      </c>
      <c r="D2841" s="1">
        <v>589</v>
      </c>
      <c r="E2841" t="s">
        <v>24</v>
      </c>
      <c r="F2841">
        <v>9604</v>
      </c>
      <c r="G2841" s="139">
        <v>2010</v>
      </c>
      <c r="H2841" s="306" t="s">
        <v>146</v>
      </c>
      <c r="I2841">
        <v>589</v>
      </c>
    </row>
    <row r="2842" spans="1:9" ht="14.25" customHeight="1">
      <c r="A2842" s="1" t="str">
        <f t="shared" si="44"/>
        <v>CFR Marfa96042010m04</v>
      </c>
      <c r="B2842" s="1">
        <v>4576</v>
      </c>
      <c r="C2842" s="210">
        <v>9</v>
      </c>
      <c r="D2842" s="1">
        <v>537</v>
      </c>
      <c r="E2842" t="s">
        <v>24</v>
      </c>
      <c r="F2842">
        <v>9604</v>
      </c>
      <c r="G2842" s="139">
        <v>2010</v>
      </c>
      <c r="H2842" s="306" t="s">
        <v>147</v>
      </c>
      <c r="I2842">
        <v>537</v>
      </c>
    </row>
    <row r="2843" spans="1:9" ht="14.25" customHeight="1">
      <c r="A2843" s="1" t="str">
        <f t="shared" si="44"/>
        <v>CFR Marfa96042010m05</v>
      </c>
      <c r="B2843" s="1">
        <v>4576</v>
      </c>
      <c r="C2843" s="210">
        <v>8</v>
      </c>
      <c r="D2843" s="1">
        <v>523</v>
      </c>
      <c r="E2843" t="s">
        <v>24</v>
      </c>
      <c r="F2843">
        <v>9604</v>
      </c>
      <c r="G2843" s="139">
        <v>2010</v>
      </c>
      <c r="H2843" s="306" t="s">
        <v>148</v>
      </c>
      <c r="I2843">
        <v>523</v>
      </c>
    </row>
    <row r="2844" spans="1:9" ht="14.25" customHeight="1">
      <c r="A2844" s="1" t="str">
        <f t="shared" si="44"/>
        <v>CFR Marfa96042010m06</v>
      </c>
      <c r="B2844" s="1">
        <v>4576</v>
      </c>
      <c r="C2844" s="210">
        <v>7</v>
      </c>
      <c r="D2844" s="1">
        <v>489</v>
      </c>
      <c r="E2844" t="s">
        <v>24</v>
      </c>
      <c r="F2844">
        <v>9604</v>
      </c>
      <c r="G2844" s="139">
        <v>2010</v>
      </c>
      <c r="H2844" s="306" t="s">
        <v>149</v>
      </c>
      <c r="I2844">
        <v>489</v>
      </c>
    </row>
    <row r="2845" spans="1:9" ht="14.25" customHeight="1">
      <c r="A2845" s="1" t="str">
        <f t="shared" si="44"/>
        <v>CFR Marfa96042010m07</v>
      </c>
      <c r="B2845" s="1">
        <v>4576</v>
      </c>
      <c r="C2845" s="210">
        <v>6</v>
      </c>
      <c r="D2845" s="1">
        <v>443</v>
      </c>
      <c r="E2845" t="s">
        <v>24</v>
      </c>
      <c r="F2845">
        <v>9604</v>
      </c>
      <c r="G2845" s="139">
        <v>2010</v>
      </c>
      <c r="H2845" s="306" t="s">
        <v>150</v>
      </c>
      <c r="I2845">
        <v>443</v>
      </c>
    </row>
    <row r="2846" spans="1:9" ht="14.25" customHeight="1">
      <c r="A2846" s="1" t="str">
        <f t="shared" si="44"/>
        <v>CFR Marfa96042010m08</v>
      </c>
      <c r="B2846" s="1">
        <v>4576</v>
      </c>
      <c r="C2846" s="210">
        <v>5</v>
      </c>
      <c r="D2846" s="1">
        <v>403</v>
      </c>
      <c r="E2846" t="s">
        <v>24</v>
      </c>
      <c r="F2846">
        <v>9604</v>
      </c>
      <c r="G2846" s="139">
        <v>2010</v>
      </c>
      <c r="H2846" s="306" t="s">
        <v>151</v>
      </c>
      <c r="I2846">
        <v>403</v>
      </c>
    </row>
    <row r="2847" spans="1:9" ht="14.25" customHeight="1">
      <c r="A2847" s="1" t="str">
        <f t="shared" si="44"/>
        <v>CFR Marfa96042010m09</v>
      </c>
      <c r="B2847" s="1">
        <v>4576</v>
      </c>
      <c r="C2847" s="210">
        <v>4</v>
      </c>
      <c r="D2847" s="1">
        <v>417</v>
      </c>
      <c r="E2847" t="s">
        <v>24</v>
      </c>
      <c r="F2847">
        <v>9604</v>
      </c>
      <c r="G2847" s="139">
        <v>2010</v>
      </c>
      <c r="H2847" s="306" t="s">
        <v>152</v>
      </c>
      <c r="I2847">
        <v>417</v>
      </c>
    </row>
    <row r="2848" spans="1:9" ht="14.25" customHeight="1">
      <c r="A2848" s="1" t="str">
        <f t="shared" si="44"/>
        <v>CFR Marfa96042010m10</v>
      </c>
      <c r="B2848" s="1">
        <v>4576</v>
      </c>
      <c r="C2848" s="210">
        <v>3</v>
      </c>
      <c r="D2848" s="1">
        <v>462</v>
      </c>
      <c r="E2848" t="s">
        <v>24</v>
      </c>
      <c r="F2848">
        <v>9604</v>
      </c>
      <c r="G2848" s="139">
        <v>2010</v>
      </c>
      <c r="H2848" s="306" t="s">
        <v>153</v>
      </c>
      <c r="I2848">
        <v>462</v>
      </c>
    </row>
    <row r="2849" spans="1:9" ht="14.25" customHeight="1">
      <c r="A2849" s="1" t="str">
        <f t="shared" si="44"/>
        <v>CFR Marfa96042010m11</v>
      </c>
      <c r="B2849" s="1">
        <v>4576</v>
      </c>
      <c r="C2849" s="210">
        <v>2</v>
      </c>
      <c r="D2849" s="1">
        <v>392</v>
      </c>
      <c r="E2849" t="s">
        <v>24</v>
      </c>
      <c r="F2849">
        <v>9604</v>
      </c>
      <c r="G2849" s="139">
        <v>2010</v>
      </c>
      <c r="H2849" s="306" t="s">
        <v>154</v>
      </c>
      <c r="I2849">
        <v>392</v>
      </c>
    </row>
    <row r="2850" spans="1:9" ht="14.25" customHeight="1">
      <c r="A2850" s="1" t="str">
        <f t="shared" si="44"/>
        <v>CFR Marfa96042010m12</v>
      </c>
      <c r="B2850" s="1">
        <v>4576</v>
      </c>
      <c r="C2850" s="210">
        <v>1</v>
      </c>
      <c r="D2850" s="1">
        <v>321</v>
      </c>
      <c r="E2850" t="s">
        <v>24</v>
      </c>
      <c r="F2850">
        <v>9604</v>
      </c>
      <c r="G2850" s="139">
        <v>2010</v>
      </c>
      <c r="H2850" s="306" t="s">
        <v>155</v>
      </c>
      <c r="I2850">
        <v>321</v>
      </c>
    </row>
    <row r="2851" spans="1:9" ht="14.25" customHeight="1">
      <c r="A2851" s="1" t="str">
        <f t="shared" si="44"/>
        <v>CFR Marfa96052010m01</v>
      </c>
      <c r="B2851" s="1">
        <v>2887</v>
      </c>
      <c r="C2851" s="210">
        <v>10</v>
      </c>
      <c r="D2851" s="1" t="s">
        <v>8</v>
      </c>
      <c r="E2851" t="s">
        <v>24</v>
      </c>
      <c r="F2851">
        <v>9605</v>
      </c>
      <c r="G2851" s="139">
        <v>2010</v>
      </c>
      <c r="H2851" s="306" t="s">
        <v>144</v>
      </c>
      <c r="I2851">
        <v>-1</v>
      </c>
    </row>
    <row r="2852" spans="1:9" ht="14.25" customHeight="1">
      <c r="A2852" s="1" t="str">
        <f t="shared" si="44"/>
        <v>CFR Marfa96052010m02</v>
      </c>
      <c r="B2852" s="1">
        <v>2887</v>
      </c>
      <c r="C2852" s="210">
        <v>10</v>
      </c>
      <c r="D2852" s="1" t="s">
        <v>8</v>
      </c>
      <c r="E2852" t="s">
        <v>24</v>
      </c>
      <c r="F2852">
        <v>9605</v>
      </c>
      <c r="G2852" s="139">
        <v>2010</v>
      </c>
      <c r="H2852" s="306" t="s">
        <v>145</v>
      </c>
      <c r="I2852">
        <v>-1</v>
      </c>
    </row>
    <row r="2853" spans="1:9" ht="14.25" customHeight="1">
      <c r="A2853" s="1" t="str">
        <f t="shared" si="44"/>
        <v>CFR Marfa96052010m03</v>
      </c>
      <c r="B2853" s="1">
        <v>2887</v>
      </c>
      <c r="C2853" s="210">
        <v>10</v>
      </c>
      <c r="D2853" s="1">
        <v>423</v>
      </c>
      <c r="E2853" t="s">
        <v>24</v>
      </c>
      <c r="F2853">
        <v>9605</v>
      </c>
      <c r="G2853" s="139">
        <v>2010</v>
      </c>
      <c r="H2853" s="306" t="s">
        <v>146</v>
      </c>
      <c r="I2853">
        <v>423</v>
      </c>
    </row>
    <row r="2854" spans="1:9" ht="14.25" customHeight="1">
      <c r="A2854" s="1" t="str">
        <f t="shared" si="44"/>
        <v>CFR Marfa96052010m04</v>
      </c>
      <c r="B2854" s="1">
        <v>2887</v>
      </c>
      <c r="C2854" s="210">
        <v>9</v>
      </c>
      <c r="D2854" s="1">
        <v>337</v>
      </c>
      <c r="E2854" t="s">
        <v>24</v>
      </c>
      <c r="F2854">
        <v>9605</v>
      </c>
      <c r="G2854" s="139">
        <v>2010</v>
      </c>
      <c r="H2854" s="306" t="s">
        <v>147</v>
      </c>
      <c r="I2854">
        <v>337</v>
      </c>
    </row>
    <row r="2855" spans="1:9" ht="14.25" customHeight="1">
      <c r="A2855" s="1" t="str">
        <f t="shared" si="44"/>
        <v>CFR Marfa96052010m05</v>
      </c>
      <c r="B2855" s="1">
        <v>2887</v>
      </c>
      <c r="C2855" s="210">
        <v>8</v>
      </c>
      <c r="D2855" s="1">
        <v>297</v>
      </c>
      <c r="E2855" t="s">
        <v>24</v>
      </c>
      <c r="F2855">
        <v>9605</v>
      </c>
      <c r="G2855" s="139">
        <v>2010</v>
      </c>
      <c r="H2855" s="306" t="s">
        <v>148</v>
      </c>
      <c r="I2855">
        <v>297</v>
      </c>
    </row>
    <row r="2856" spans="1:9" ht="14.25" customHeight="1">
      <c r="A2856" s="1" t="str">
        <f t="shared" si="44"/>
        <v>CFR Marfa96052010m06</v>
      </c>
      <c r="B2856" s="1">
        <v>2887</v>
      </c>
      <c r="C2856" s="210">
        <v>7</v>
      </c>
      <c r="D2856" s="1">
        <v>276</v>
      </c>
      <c r="E2856" t="s">
        <v>24</v>
      </c>
      <c r="F2856">
        <v>9605</v>
      </c>
      <c r="G2856" s="139">
        <v>2010</v>
      </c>
      <c r="H2856" s="306" t="s">
        <v>149</v>
      </c>
      <c r="I2856">
        <v>276</v>
      </c>
    </row>
    <row r="2857" spans="1:9" ht="14.25" customHeight="1">
      <c r="A2857" s="1" t="str">
        <f t="shared" si="44"/>
        <v>CFR Marfa96052010m07</v>
      </c>
      <c r="B2857" s="1">
        <v>2887</v>
      </c>
      <c r="C2857" s="210">
        <v>6</v>
      </c>
      <c r="D2857" s="1">
        <v>259</v>
      </c>
      <c r="E2857" t="s">
        <v>24</v>
      </c>
      <c r="F2857">
        <v>9605</v>
      </c>
      <c r="G2857" s="139">
        <v>2010</v>
      </c>
      <c r="H2857" s="306" t="s">
        <v>150</v>
      </c>
      <c r="I2857">
        <v>259</v>
      </c>
    </row>
    <row r="2858" spans="1:9" ht="14.25" customHeight="1">
      <c r="A2858" s="1" t="str">
        <f t="shared" si="44"/>
        <v>CFR Marfa96052010m08</v>
      </c>
      <c r="B2858" s="1">
        <v>2887</v>
      </c>
      <c r="C2858" s="210">
        <v>5</v>
      </c>
      <c r="D2858" s="1">
        <v>245</v>
      </c>
      <c r="E2858" t="s">
        <v>24</v>
      </c>
      <c r="F2858">
        <v>9605</v>
      </c>
      <c r="G2858" s="139">
        <v>2010</v>
      </c>
      <c r="H2858" s="306" t="s">
        <v>151</v>
      </c>
      <c r="I2858">
        <v>245</v>
      </c>
    </row>
    <row r="2859" spans="1:9" ht="14.25" customHeight="1">
      <c r="A2859" s="1" t="str">
        <f t="shared" si="44"/>
        <v>CFR Marfa96052010m09</v>
      </c>
      <c r="B2859" s="1">
        <v>2887</v>
      </c>
      <c r="C2859" s="210">
        <v>4</v>
      </c>
      <c r="D2859" s="1">
        <v>237</v>
      </c>
      <c r="E2859" t="s">
        <v>24</v>
      </c>
      <c r="F2859">
        <v>9605</v>
      </c>
      <c r="G2859" s="139">
        <v>2010</v>
      </c>
      <c r="H2859" s="306" t="s">
        <v>152</v>
      </c>
      <c r="I2859">
        <v>237</v>
      </c>
    </row>
    <row r="2860" spans="1:9" ht="14.25" customHeight="1">
      <c r="A2860" s="1" t="str">
        <f t="shared" si="44"/>
        <v>CFR Marfa96052010m10</v>
      </c>
      <c r="B2860" s="1">
        <v>2887</v>
      </c>
      <c r="C2860" s="210">
        <v>3</v>
      </c>
      <c r="D2860" s="1">
        <v>285</v>
      </c>
      <c r="E2860" t="s">
        <v>24</v>
      </c>
      <c r="F2860">
        <v>9605</v>
      </c>
      <c r="G2860" s="139">
        <v>2010</v>
      </c>
      <c r="H2860" s="306" t="s">
        <v>153</v>
      </c>
      <c r="I2860">
        <v>285</v>
      </c>
    </row>
    <row r="2861" spans="1:9" ht="14.25" customHeight="1">
      <c r="A2861" s="1" t="str">
        <f t="shared" si="44"/>
        <v>CFR Marfa96052010m11</v>
      </c>
      <c r="B2861" s="1">
        <v>2887</v>
      </c>
      <c r="C2861" s="210">
        <v>2</v>
      </c>
      <c r="D2861" s="1">
        <v>290</v>
      </c>
      <c r="E2861" t="s">
        <v>24</v>
      </c>
      <c r="F2861">
        <v>9605</v>
      </c>
      <c r="G2861" s="139">
        <v>2010</v>
      </c>
      <c r="H2861" s="306" t="s">
        <v>154</v>
      </c>
      <c r="I2861">
        <v>290</v>
      </c>
    </row>
    <row r="2862" spans="1:9" ht="14.25" customHeight="1">
      <c r="A2862" s="1" t="str">
        <f t="shared" si="44"/>
        <v>CFR Marfa96052010m12</v>
      </c>
      <c r="B2862" s="1">
        <v>2887</v>
      </c>
      <c r="C2862" s="210">
        <v>1</v>
      </c>
      <c r="D2862" s="1">
        <v>238</v>
      </c>
      <c r="E2862" t="s">
        <v>24</v>
      </c>
      <c r="F2862">
        <v>9605</v>
      </c>
      <c r="G2862" s="139">
        <v>2010</v>
      </c>
      <c r="H2862" s="306" t="s">
        <v>155</v>
      </c>
      <c r="I2862">
        <v>238</v>
      </c>
    </row>
    <row r="2863" spans="1:9" ht="14.25" customHeight="1">
      <c r="A2863" s="1" t="str">
        <f t="shared" si="44"/>
        <v>CFR Marfa96062010m01</v>
      </c>
      <c r="B2863" s="1">
        <v>740</v>
      </c>
      <c r="C2863" s="210">
        <v>10</v>
      </c>
      <c r="D2863" s="1" t="s">
        <v>8</v>
      </c>
      <c r="E2863" t="s">
        <v>24</v>
      </c>
      <c r="F2863">
        <v>9606</v>
      </c>
      <c r="G2863" s="139">
        <v>2010</v>
      </c>
      <c r="H2863" s="306" t="s">
        <v>144</v>
      </c>
      <c r="I2863">
        <v>-1</v>
      </c>
    </row>
    <row r="2864" spans="1:9" ht="14.25" customHeight="1">
      <c r="A2864" s="1" t="str">
        <f t="shared" si="44"/>
        <v>CFR Marfa96062010m02</v>
      </c>
      <c r="B2864" s="1">
        <v>740</v>
      </c>
      <c r="C2864" s="210">
        <v>10</v>
      </c>
      <c r="D2864" s="1" t="s">
        <v>8</v>
      </c>
      <c r="E2864" t="s">
        <v>24</v>
      </c>
      <c r="F2864">
        <v>9606</v>
      </c>
      <c r="G2864" s="139">
        <v>2010</v>
      </c>
      <c r="H2864" s="306" t="s">
        <v>145</v>
      </c>
      <c r="I2864">
        <v>-1</v>
      </c>
    </row>
    <row r="2865" spans="1:9" ht="14.25" customHeight="1">
      <c r="A2865" s="1" t="str">
        <f t="shared" si="44"/>
        <v>CFR Marfa96062010m03</v>
      </c>
      <c r="B2865" s="1">
        <v>740</v>
      </c>
      <c r="C2865" s="210">
        <v>10</v>
      </c>
      <c r="D2865" s="1">
        <v>95</v>
      </c>
      <c r="E2865" t="s">
        <v>24</v>
      </c>
      <c r="F2865">
        <v>9606</v>
      </c>
      <c r="G2865" s="139">
        <v>2010</v>
      </c>
      <c r="H2865" s="306" t="s">
        <v>146</v>
      </c>
      <c r="I2865">
        <v>95</v>
      </c>
    </row>
    <row r="2866" spans="1:9" ht="14.25" customHeight="1">
      <c r="A2866" s="1" t="str">
        <f t="shared" si="44"/>
        <v>CFR Marfa96062010m04</v>
      </c>
      <c r="B2866" s="1">
        <v>740</v>
      </c>
      <c r="C2866" s="210">
        <v>9</v>
      </c>
      <c r="D2866" s="1">
        <v>90</v>
      </c>
      <c r="E2866" t="s">
        <v>24</v>
      </c>
      <c r="F2866">
        <v>9606</v>
      </c>
      <c r="G2866" s="139">
        <v>2010</v>
      </c>
      <c r="H2866" s="306" t="s">
        <v>147</v>
      </c>
      <c r="I2866">
        <v>90</v>
      </c>
    </row>
    <row r="2867" spans="1:9" ht="14.25" customHeight="1">
      <c r="A2867" s="1" t="str">
        <f t="shared" si="44"/>
        <v>CFR Marfa96062010m05</v>
      </c>
      <c r="B2867" s="1">
        <v>740</v>
      </c>
      <c r="C2867" s="210">
        <v>8</v>
      </c>
      <c r="D2867" s="1">
        <v>87</v>
      </c>
      <c r="E2867" t="s">
        <v>24</v>
      </c>
      <c r="F2867">
        <v>9606</v>
      </c>
      <c r="G2867" s="139">
        <v>2010</v>
      </c>
      <c r="H2867" s="306" t="s">
        <v>148</v>
      </c>
      <c r="I2867">
        <v>87</v>
      </c>
    </row>
    <row r="2868" spans="1:9" ht="14.25" customHeight="1">
      <c r="A2868" s="1" t="str">
        <f t="shared" si="44"/>
        <v>CFR Marfa96062010m06</v>
      </c>
      <c r="B2868" s="1">
        <v>740</v>
      </c>
      <c r="C2868" s="210">
        <v>7</v>
      </c>
      <c r="D2868" s="1">
        <v>79</v>
      </c>
      <c r="E2868" t="s">
        <v>24</v>
      </c>
      <c r="F2868">
        <v>9606</v>
      </c>
      <c r="G2868" s="139">
        <v>2010</v>
      </c>
      <c r="H2868" s="306" t="s">
        <v>149</v>
      </c>
      <c r="I2868">
        <v>79</v>
      </c>
    </row>
    <row r="2869" spans="1:9" ht="14.25" customHeight="1">
      <c r="A2869" s="1" t="str">
        <f t="shared" si="44"/>
        <v>CFR Marfa96062010m07</v>
      </c>
      <c r="B2869" s="1">
        <v>740</v>
      </c>
      <c r="C2869" s="210">
        <v>6</v>
      </c>
      <c r="D2869" s="1">
        <v>71</v>
      </c>
      <c r="E2869" t="s">
        <v>24</v>
      </c>
      <c r="F2869">
        <v>9606</v>
      </c>
      <c r="G2869" s="139">
        <v>2010</v>
      </c>
      <c r="H2869" s="306" t="s">
        <v>150</v>
      </c>
      <c r="I2869">
        <v>71</v>
      </c>
    </row>
    <row r="2870" spans="1:9" ht="14.25" customHeight="1">
      <c r="A2870" s="1" t="str">
        <f t="shared" si="44"/>
        <v>CFR Marfa96062010m08</v>
      </c>
      <c r="B2870" s="1">
        <v>740</v>
      </c>
      <c r="C2870" s="210">
        <v>5</v>
      </c>
      <c r="D2870" s="1">
        <v>64</v>
      </c>
      <c r="E2870" t="s">
        <v>24</v>
      </c>
      <c r="F2870">
        <v>9606</v>
      </c>
      <c r="G2870" s="139">
        <v>2010</v>
      </c>
      <c r="H2870" s="306" t="s">
        <v>151</v>
      </c>
      <c r="I2870">
        <v>64</v>
      </c>
    </row>
    <row r="2871" spans="1:9" ht="14.25" customHeight="1">
      <c r="A2871" s="1" t="str">
        <f t="shared" si="44"/>
        <v>CFR Marfa96062010m09</v>
      </c>
      <c r="B2871" s="1">
        <v>740</v>
      </c>
      <c r="C2871" s="210">
        <v>4</v>
      </c>
      <c r="D2871" s="1">
        <v>62</v>
      </c>
      <c r="E2871" t="s">
        <v>24</v>
      </c>
      <c r="F2871">
        <v>9606</v>
      </c>
      <c r="G2871" s="139">
        <v>2010</v>
      </c>
      <c r="H2871" s="306" t="s">
        <v>152</v>
      </c>
      <c r="I2871">
        <v>62</v>
      </c>
    </row>
    <row r="2872" spans="1:9" ht="14.25" customHeight="1">
      <c r="A2872" s="1" t="str">
        <f t="shared" si="44"/>
        <v>CFR Marfa96062010m10</v>
      </c>
      <c r="B2872" s="1">
        <v>740</v>
      </c>
      <c r="C2872" s="210">
        <v>3</v>
      </c>
      <c r="D2872" s="1">
        <v>70</v>
      </c>
      <c r="E2872" t="s">
        <v>24</v>
      </c>
      <c r="F2872">
        <v>9606</v>
      </c>
      <c r="G2872" s="139">
        <v>2010</v>
      </c>
      <c r="H2872" s="306" t="s">
        <v>153</v>
      </c>
      <c r="I2872">
        <v>70</v>
      </c>
    </row>
    <row r="2873" spans="1:9" ht="14.25" customHeight="1">
      <c r="A2873" s="1" t="str">
        <f t="shared" si="44"/>
        <v>CFR Marfa96062010m11</v>
      </c>
      <c r="B2873" s="1">
        <v>740</v>
      </c>
      <c r="C2873" s="210">
        <v>2</v>
      </c>
      <c r="D2873" s="1">
        <v>65</v>
      </c>
      <c r="E2873" t="s">
        <v>24</v>
      </c>
      <c r="F2873">
        <v>9606</v>
      </c>
      <c r="G2873" s="139">
        <v>2010</v>
      </c>
      <c r="H2873" s="306" t="s">
        <v>154</v>
      </c>
      <c r="I2873">
        <v>65</v>
      </c>
    </row>
    <row r="2874" spans="1:9" ht="14.25" customHeight="1">
      <c r="A2874" s="1" t="str">
        <f t="shared" si="44"/>
        <v>CFR Marfa96062010m12</v>
      </c>
      <c r="B2874" s="1">
        <v>740</v>
      </c>
      <c r="C2874" s="210">
        <v>1</v>
      </c>
      <c r="D2874" s="1">
        <v>57</v>
      </c>
      <c r="E2874" t="s">
        <v>24</v>
      </c>
      <c r="F2874">
        <v>9606</v>
      </c>
      <c r="G2874" s="139">
        <v>2010</v>
      </c>
      <c r="H2874" s="306" t="s">
        <v>155</v>
      </c>
      <c r="I2874">
        <v>57</v>
      </c>
    </row>
    <row r="2875" spans="1:9" ht="14.25" customHeight="1">
      <c r="A2875" s="1" t="str">
        <f t="shared" si="44"/>
        <v>FGC96012010m01</v>
      </c>
      <c r="B2875" s="1">
        <v>79761</v>
      </c>
      <c r="C2875" s="210">
        <v>12</v>
      </c>
      <c r="D2875" s="1">
        <v>6559</v>
      </c>
      <c r="E2875" t="s">
        <v>28</v>
      </c>
      <c r="F2875">
        <v>9601</v>
      </c>
      <c r="G2875" s="139">
        <v>2010</v>
      </c>
      <c r="H2875" s="306" t="s">
        <v>144</v>
      </c>
      <c r="I2875">
        <v>6559</v>
      </c>
    </row>
    <row r="2876" spans="1:9" ht="14.25" customHeight="1">
      <c r="A2876" s="1" t="str">
        <f t="shared" si="44"/>
        <v>FGC96012010m02</v>
      </c>
      <c r="B2876" s="1">
        <v>79761</v>
      </c>
      <c r="C2876" s="210">
        <v>11</v>
      </c>
      <c r="D2876" s="1">
        <v>6890</v>
      </c>
      <c r="E2876" t="s">
        <v>28</v>
      </c>
      <c r="F2876">
        <v>9601</v>
      </c>
      <c r="G2876" s="139">
        <v>2010</v>
      </c>
      <c r="H2876" s="306" t="s">
        <v>145</v>
      </c>
      <c r="I2876">
        <v>6890</v>
      </c>
    </row>
    <row r="2877" spans="1:9" ht="14.25" customHeight="1">
      <c r="A2877" s="1" t="str">
        <f t="shared" si="44"/>
        <v>FGC96012010m03</v>
      </c>
      <c r="B2877" s="1">
        <v>79761</v>
      </c>
      <c r="C2877" s="210">
        <v>10</v>
      </c>
      <c r="D2877" s="1">
        <v>7255</v>
      </c>
      <c r="E2877" t="s">
        <v>28</v>
      </c>
      <c r="F2877">
        <v>9601</v>
      </c>
      <c r="G2877" s="139">
        <v>2010</v>
      </c>
      <c r="H2877" s="306" t="s">
        <v>146</v>
      </c>
      <c r="I2877">
        <v>7255</v>
      </c>
    </row>
    <row r="2878" spans="1:9" ht="14.25" customHeight="1">
      <c r="A2878" s="1" t="str">
        <f t="shared" si="44"/>
        <v>FGC96012010m04</v>
      </c>
      <c r="B2878" s="1">
        <v>79761</v>
      </c>
      <c r="C2878" s="210">
        <v>9</v>
      </c>
      <c r="D2878" s="1">
        <v>6520</v>
      </c>
      <c r="E2878" t="s">
        <v>28</v>
      </c>
      <c r="F2878">
        <v>9601</v>
      </c>
      <c r="G2878" s="139">
        <v>2010</v>
      </c>
      <c r="H2878" s="306" t="s">
        <v>147</v>
      </c>
      <c r="I2878">
        <v>6520</v>
      </c>
    </row>
    <row r="2879" spans="1:9" ht="14.25" customHeight="1">
      <c r="A2879" s="1" t="str">
        <f t="shared" si="44"/>
        <v>FGC96012010m05</v>
      </c>
      <c r="B2879" s="1">
        <v>79761</v>
      </c>
      <c r="C2879" s="210">
        <v>8</v>
      </c>
      <c r="D2879" s="1">
        <v>3755</v>
      </c>
      <c r="E2879" t="s">
        <v>28</v>
      </c>
      <c r="F2879">
        <v>9601</v>
      </c>
      <c r="G2879" s="139">
        <v>2010</v>
      </c>
      <c r="H2879" s="306" t="s">
        <v>148</v>
      </c>
      <c r="I2879">
        <v>3755</v>
      </c>
    </row>
    <row r="2880" spans="1:9" ht="14.25" customHeight="1">
      <c r="A2880" s="1" t="str">
        <f t="shared" si="44"/>
        <v>FGC96012010m06</v>
      </c>
      <c r="B2880" s="1">
        <v>79761</v>
      </c>
      <c r="C2880" s="210">
        <v>7</v>
      </c>
      <c r="D2880" s="1">
        <v>6394</v>
      </c>
      <c r="E2880" t="s">
        <v>28</v>
      </c>
      <c r="F2880">
        <v>9601</v>
      </c>
      <c r="G2880" s="139">
        <v>2010</v>
      </c>
      <c r="H2880" s="306" t="s">
        <v>149</v>
      </c>
      <c r="I2880">
        <v>6394</v>
      </c>
    </row>
    <row r="2881" spans="1:9" ht="14.25" customHeight="1">
      <c r="A2881" s="1" t="str">
        <f t="shared" si="44"/>
        <v>FGC96012010m07</v>
      </c>
      <c r="B2881" s="1">
        <v>79761</v>
      </c>
      <c r="C2881" s="210">
        <v>6</v>
      </c>
      <c r="D2881" s="1">
        <v>6645</v>
      </c>
      <c r="E2881" t="s">
        <v>28</v>
      </c>
      <c r="F2881">
        <v>9601</v>
      </c>
      <c r="G2881" s="139">
        <v>2010</v>
      </c>
      <c r="H2881" s="306" t="s">
        <v>150</v>
      </c>
      <c r="I2881">
        <v>6645</v>
      </c>
    </row>
    <row r="2882" spans="1:9" ht="14.25" customHeight="1">
      <c r="A2882" s="1" t="str">
        <f t="shared" si="44"/>
        <v>FGC96012010m08</v>
      </c>
      <c r="B2882" s="1">
        <v>79761</v>
      </c>
      <c r="C2882" s="210">
        <v>5</v>
      </c>
      <c r="D2882" s="1">
        <v>7399</v>
      </c>
      <c r="E2882" t="s">
        <v>28</v>
      </c>
      <c r="F2882">
        <v>9601</v>
      </c>
      <c r="G2882" s="139">
        <v>2010</v>
      </c>
      <c r="H2882" s="306" t="s">
        <v>151</v>
      </c>
      <c r="I2882">
        <v>7399</v>
      </c>
    </row>
    <row r="2883" spans="1:9" ht="14.25" customHeight="1">
      <c r="A2883" s="1" t="str">
        <f t="shared" si="44"/>
        <v>FGC96012010m09</v>
      </c>
      <c r="B2883" s="1">
        <v>79761</v>
      </c>
      <c r="C2883" s="210">
        <v>4</v>
      </c>
      <c r="D2883" s="1">
        <v>7190</v>
      </c>
      <c r="E2883" t="s">
        <v>28</v>
      </c>
      <c r="F2883">
        <v>9601</v>
      </c>
      <c r="G2883" s="139">
        <v>2010</v>
      </c>
      <c r="H2883" s="306" t="s">
        <v>152</v>
      </c>
      <c r="I2883">
        <v>7190</v>
      </c>
    </row>
    <row r="2884" spans="1:9" ht="14.25" customHeight="1">
      <c r="A2884" s="1" t="str">
        <f t="shared" si="44"/>
        <v>FGC96012010m10</v>
      </c>
      <c r="B2884" s="1">
        <v>79761</v>
      </c>
      <c r="C2884" s="210">
        <v>3</v>
      </c>
      <c r="D2884" s="1">
        <v>7754</v>
      </c>
      <c r="E2884" t="s">
        <v>28</v>
      </c>
      <c r="F2884">
        <v>9601</v>
      </c>
      <c r="G2884" s="139">
        <v>2010</v>
      </c>
      <c r="H2884" s="306" t="s">
        <v>153</v>
      </c>
      <c r="I2884">
        <v>7754</v>
      </c>
    </row>
    <row r="2885" spans="1:9" ht="14.25" customHeight="1">
      <c r="A2885" s="1" t="str">
        <f t="shared" si="44"/>
        <v>FGC96012010m11</v>
      </c>
      <c r="B2885" s="1">
        <v>79761</v>
      </c>
      <c r="C2885" s="210">
        <v>2</v>
      </c>
      <c r="D2885" s="1">
        <v>6827</v>
      </c>
      <c r="E2885" t="s">
        <v>28</v>
      </c>
      <c r="F2885">
        <v>9601</v>
      </c>
      <c r="G2885" s="139">
        <v>2010</v>
      </c>
      <c r="H2885" s="306" t="s">
        <v>154</v>
      </c>
      <c r="I2885">
        <v>6827</v>
      </c>
    </row>
    <row r="2886" spans="1:9" ht="14.25" customHeight="1">
      <c r="A2886" s="1" t="str">
        <f t="shared" si="44"/>
        <v>FGC96012010m12</v>
      </c>
      <c r="B2886" s="1">
        <v>79761</v>
      </c>
      <c r="C2886" s="210">
        <v>1</v>
      </c>
      <c r="D2886" s="1">
        <v>6573</v>
      </c>
      <c r="E2886" t="s">
        <v>28</v>
      </c>
      <c r="F2886">
        <v>9601</v>
      </c>
      <c r="G2886" s="139">
        <v>2010</v>
      </c>
      <c r="H2886" s="306" t="s">
        <v>155</v>
      </c>
      <c r="I2886">
        <v>6573</v>
      </c>
    </row>
    <row r="2887" spans="1:9" ht="14.25" customHeight="1">
      <c r="A2887" s="1" t="str">
        <f t="shared" si="44"/>
        <v>FGC96022010m01</v>
      </c>
      <c r="B2887" s="1">
        <v>798.5</v>
      </c>
      <c r="C2887" s="210">
        <v>12</v>
      </c>
      <c r="D2887" s="1">
        <v>64.8</v>
      </c>
      <c r="E2887" t="s">
        <v>28</v>
      </c>
      <c r="F2887">
        <v>9602</v>
      </c>
      <c r="G2887" s="139">
        <v>2010</v>
      </c>
      <c r="H2887" s="306" t="s">
        <v>144</v>
      </c>
      <c r="I2887">
        <v>64.8</v>
      </c>
    </row>
    <row r="2888" spans="1:9" ht="14.25" customHeight="1">
      <c r="A2888" s="1" t="str">
        <f t="shared" ref="A2888:A2951" si="45">TRIM(E2888&amp;F2888&amp;G2888&amp;H2888)</f>
        <v>FGC96022010m02</v>
      </c>
      <c r="B2888" s="1">
        <v>798.5</v>
      </c>
      <c r="C2888" s="210">
        <v>11</v>
      </c>
      <c r="D2888" s="1">
        <v>69.8</v>
      </c>
      <c r="E2888" t="s">
        <v>28</v>
      </c>
      <c r="F2888">
        <v>9602</v>
      </c>
      <c r="G2888" s="139">
        <v>2010</v>
      </c>
      <c r="H2888" s="306" t="s">
        <v>145</v>
      </c>
      <c r="I2888">
        <v>69.8</v>
      </c>
    </row>
    <row r="2889" spans="1:9" ht="14.25" customHeight="1">
      <c r="A2889" s="1" t="str">
        <f t="shared" si="45"/>
        <v>FGC96022010m03</v>
      </c>
      <c r="B2889" s="1">
        <v>798.5</v>
      </c>
      <c r="C2889" s="210">
        <v>10</v>
      </c>
      <c r="D2889" s="1">
        <v>73.900000000000006</v>
      </c>
      <c r="E2889" t="s">
        <v>28</v>
      </c>
      <c r="F2889">
        <v>9602</v>
      </c>
      <c r="G2889" s="139">
        <v>2010</v>
      </c>
      <c r="H2889" s="306" t="s">
        <v>146</v>
      </c>
      <c r="I2889">
        <v>73.900000000000006</v>
      </c>
    </row>
    <row r="2890" spans="1:9" ht="14.25" customHeight="1">
      <c r="A2890" s="1" t="str">
        <f t="shared" si="45"/>
        <v>FGC96022010m04</v>
      </c>
      <c r="B2890" s="1">
        <v>798.5</v>
      </c>
      <c r="C2890" s="210">
        <v>9</v>
      </c>
      <c r="D2890" s="1">
        <v>65.400000000000006</v>
      </c>
      <c r="E2890" t="s">
        <v>28</v>
      </c>
      <c r="F2890">
        <v>9602</v>
      </c>
      <c r="G2890" s="139">
        <v>2010</v>
      </c>
      <c r="H2890" s="306" t="s">
        <v>147</v>
      </c>
      <c r="I2890">
        <v>65.400000000000006</v>
      </c>
    </row>
    <row r="2891" spans="1:9" ht="14.25" customHeight="1">
      <c r="A2891" s="1" t="str">
        <f t="shared" si="45"/>
        <v>FGC96022010m05</v>
      </c>
      <c r="B2891" s="1">
        <v>798.5</v>
      </c>
      <c r="C2891" s="210">
        <v>8</v>
      </c>
      <c r="D2891" s="1">
        <v>39</v>
      </c>
      <c r="E2891" t="s">
        <v>28</v>
      </c>
      <c r="F2891">
        <v>9602</v>
      </c>
      <c r="G2891" s="139">
        <v>2010</v>
      </c>
      <c r="H2891" s="306" t="s">
        <v>148</v>
      </c>
      <c r="I2891">
        <v>39</v>
      </c>
    </row>
    <row r="2892" spans="1:9" ht="14.25" customHeight="1">
      <c r="A2892" s="1" t="str">
        <f t="shared" si="45"/>
        <v>FGC96022010m06</v>
      </c>
      <c r="B2892" s="1">
        <v>798.5</v>
      </c>
      <c r="C2892" s="210">
        <v>7</v>
      </c>
      <c r="D2892" s="1">
        <v>65.099999999999994</v>
      </c>
      <c r="E2892" t="s">
        <v>28</v>
      </c>
      <c r="F2892">
        <v>9602</v>
      </c>
      <c r="G2892" s="139">
        <v>2010</v>
      </c>
      <c r="H2892" s="306" t="s">
        <v>149</v>
      </c>
      <c r="I2892">
        <v>65.099999999999994</v>
      </c>
    </row>
    <row r="2893" spans="1:9" ht="14.25" customHeight="1">
      <c r="A2893" s="1" t="str">
        <f t="shared" si="45"/>
        <v>FGC96022010m07</v>
      </c>
      <c r="B2893" s="1">
        <v>798.5</v>
      </c>
      <c r="C2893" s="210">
        <v>6</v>
      </c>
      <c r="D2893" s="1">
        <v>67.2</v>
      </c>
      <c r="E2893" t="s">
        <v>28</v>
      </c>
      <c r="F2893">
        <v>9602</v>
      </c>
      <c r="G2893" s="139">
        <v>2010</v>
      </c>
      <c r="H2893" s="306" t="s">
        <v>150</v>
      </c>
      <c r="I2893">
        <v>67.2</v>
      </c>
    </row>
    <row r="2894" spans="1:9" ht="14.25" customHeight="1">
      <c r="A2894" s="1" t="str">
        <f t="shared" si="45"/>
        <v>FGC96022010m08</v>
      </c>
      <c r="B2894" s="1">
        <v>798.5</v>
      </c>
      <c r="C2894" s="210">
        <v>5</v>
      </c>
      <c r="D2894" s="1">
        <v>75.5</v>
      </c>
      <c r="E2894" t="s">
        <v>28</v>
      </c>
      <c r="F2894">
        <v>9602</v>
      </c>
      <c r="G2894" s="139">
        <v>2010</v>
      </c>
      <c r="H2894" s="306" t="s">
        <v>151</v>
      </c>
      <c r="I2894">
        <v>75.5</v>
      </c>
    </row>
    <row r="2895" spans="1:9" ht="14.25" customHeight="1">
      <c r="A2895" s="1" t="str">
        <f t="shared" si="45"/>
        <v>FGC96022010m09</v>
      </c>
      <c r="B2895" s="1">
        <v>798.5</v>
      </c>
      <c r="C2895" s="210">
        <v>4</v>
      </c>
      <c r="D2895" s="1">
        <v>73</v>
      </c>
      <c r="E2895" t="s">
        <v>28</v>
      </c>
      <c r="F2895">
        <v>9602</v>
      </c>
      <c r="G2895" s="139">
        <v>2010</v>
      </c>
      <c r="H2895" s="306" t="s">
        <v>152</v>
      </c>
      <c r="I2895">
        <v>73</v>
      </c>
    </row>
    <row r="2896" spans="1:9" ht="14.25" customHeight="1">
      <c r="A2896" s="1" t="str">
        <f t="shared" si="45"/>
        <v>FGC96022010m10</v>
      </c>
      <c r="B2896" s="1">
        <v>798.5</v>
      </c>
      <c r="C2896" s="210">
        <v>3</v>
      </c>
      <c r="D2896" s="1">
        <v>75.8</v>
      </c>
      <c r="E2896" t="s">
        <v>28</v>
      </c>
      <c r="F2896">
        <v>9602</v>
      </c>
      <c r="G2896" s="139">
        <v>2010</v>
      </c>
      <c r="H2896" s="306" t="s">
        <v>153</v>
      </c>
      <c r="I2896">
        <v>75.8</v>
      </c>
    </row>
    <row r="2897" spans="1:9" ht="14.25" customHeight="1">
      <c r="A2897" s="1" t="str">
        <f t="shared" si="45"/>
        <v>FGC96022010m11</v>
      </c>
      <c r="B2897" s="1">
        <v>798.5</v>
      </c>
      <c r="C2897" s="210">
        <v>2</v>
      </c>
      <c r="D2897" s="1">
        <v>66.3</v>
      </c>
      <c r="E2897" t="s">
        <v>28</v>
      </c>
      <c r="F2897">
        <v>9602</v>
      </c>
      <c r="G2897" s="139">
        <v>2010</v>
      </c>
      <c r="H2897" s="306" t="s">
        <v>154</v>
      </c>
      <c r="I2897">
        <v>66.3</v>
      </c>
    </row>
    <row r="2898" spans="1:9" ht="14.25" customHeight="1">
      <c r="A2898" s="1" t="str">
        <f t="shared" si="45"/>
        <v>FGC96022010m12</v>
      </c>
      <c r="B2898" s="1">
        <v>798.5</v>
      </c>
      <c r="C2898" s="210">
        <v>1</v>
      </c>
      <c r="D2898" s="1">
        <v>62.7</v>
      </c>
      <c r="E2898" t="s">
        <v>28</v>
      </c>
      <c r="F2898">
        <v>9602</v>
      </c>
      <c r="G2898" s="139">
        <v>2010</v>
      </c>
      <c r="H2898" s="306" t="s">
        <v>155</v>
      </c>
      <c r="I2898">
        <v>62.7</v>
      </c>
    </row>
    <row r="2899" spans="1:9" ht="14.25" customHeight="1">
      <c r="A2899" s="1" t="str">
        <f t="shared" si="45"/>
        <v>FGC96032010m01</v>
      </c>
      <c r="B2899" s="1">
        <v>627.70000000000005</v>
      </c>
      <c r="C2899" s="210">
        <v>12</v>
      </c>
      <c r="D2899" s="1">
        <v>58.3</v>
      </c>
      <c r="E2899" t="s">
        <v>28</v>
      </c>
      <c r="F2899">
        <v>9603</v>
      </c>
      <c r="G2899" s="139">
        <v>2010</v>
      </c>
      <c r="H2899" s="306" t="s">
        <v>144</v>
      </c>
      <c r="I2899">
        <v>58.3</v>
      </c>
    </row>
    <row r="2900" spans="1:9" ht="14.25" customHeight="1">
      <c r="A2900" s="1" t="str">
        <f t="shared" si="45"/>
        <v>FGC96032010m02</v>
      </c>
      <c r="B2900" s="1">
        <v>627.70000000000005</v>
      </c>
      <c r="C2900" s="210">
        <v>11</v>
      </c>
      <c r="D2900" s="1">
        <v>62.8</v>
      </c>
      <c r="E2900" t="s">
        <v>28</v>
      </c>
      <c r="F2900">
        <v>9603</v>
      </c>
      <c r="G2900" s="139">
        <v>2010</v>
      </c>
      <c r="H2900" s="306" t="s">
        <v>145</v>
      </c>
      <c r="I2900">
        <v>62.8</v>
      </c>
    </row>
    <row r="2901" spans="1:9" ht="14.25" customHeight="1">
      <c r="A2901" s="1" t="str">
        <f t="shared" si="45"/>
        <v>FGC96032010m03</v>
      </c>
      <c r="B2901" s="1">
        <v>627.70000000000005</v>
      </c>
      <c r="C2901" s="210">
        <v>10</v>
      </c>
      <c r="D2901" s="1">
        <v>58.9</v>
      </c>
      <c r="E2901" t="s">
        <v>28</v>
      </c>
      <c r="F2901">
        <v>9603</v>
      </c>
      <c r="G2901" s="139">
        <v>2010</v>
      </c>
      <c r="H2901" s="306" t="s">
        <v>146</v>
      </c>
      <c r="I2901">
        <v>58.9</v>
      </c>
    </row>
    <row r="2902" spans="1:9" ht="14.25" customHeight="1">
      <c r="A2902" s="1" t="str">
        <f t="shared" si="45"/>
        <v>FGC96032010m04</v>
      </c>
      <c r="B2902" s="1">
        <v>627.70000000000005</v>
      </c>
      <c r="C2902" s="210">
        <v>9</v>
      </c>
      <c r="D2902" s="1">
        <v>54.1</v>
      </c>
      <c r="E2902" t="s">
        <v>28</v>
      </c>
      <c r="F2902">
        <v>9603</v>
      </c>
      <c r="G2902" s="139">
        <v>2010</v>
      </c>
      <c r="H2902" s="306" t="s">
        <v>147</v>
      </c>
      <c r="I2902">
        <v>54.1</v>
      </c>
    </row>
    <row r="2903" spans="1:9" ht="14.25" customHeight="1">
      <c r="A2903" s="1" t="str">
        <f t="shared" si="45"/>
        <v>FGC96032010m05</v>
      </c>
      <c r="B2903" s="1">
        <v>627.70000000000005</v>
      </c>
      <c r="C2903" s="210">
        <v>8</v>
      </c>
      <c r="D2903" s="1">
        <v>31.9</v>
      </c>
      <c r="E2903" t="s">
        <v>28</v>
      </c>
      <c r="F2903">
        <v>9603</v>
      </c>
      <c r="G2903" s="139">
        <v>2010</v>
      </c>
      <c r="H2903" s="306" t="s">
        <v>148</v>
      </c>
      <c r="I2903">
        <v>31.9</v>
      </c>
    </row>
    <row r="2904" spans="1:9" ht="14.25" customHeight="1">
      <c r="A2904" s="1" t="str">
        <f t="shared" si="45"/>
        <v>FGC96032010m06</v>
      </c>
      <c r="B2904" s="1">
        <v>627.70000000000005</v>
      </c>
      <c r="C2904" s="210">
        <v>7</v>
      </c>
      <c r="D2904" s="1">
        <v>63.1</v>
      </c>
      <c r="E2904" t="s">
        <v>28</v>
      </c>
      <c r="F2904">
        <v>9603</v>
      </c>
      <c r="G2904" s="139">
        <v>2010</v>
      </c>
      <c r="H2904" s="306" t="s">
        <v>149</v>
      </c>
      <c r="I2904">
        <v>63.1</v>
      </c>
    </row>
    <row r="2905" spans="1:9" ht="14.25" customHeight="1">
      <c r="A2905" s="1" t="str">
        <f t="shared" si="45"/>
        <v>FGC96032010m07</v>
      </c>
      <c r="B2905" s="1">
        <v>627.70000000000005</v>
      </c>
      <c r="C2905" s="210">
        <v>6</v>
      </c>
      <c r="D2905" s="1">
        <v>56.5</v>
      </c>
      <c r="E2905" t="s">
        <v>28</v>
      </c>
      <c r="F2905">
        <v>9603</v>
      </c>
      <c r="G2905" s="139">
        <v>2010</v>
      </c>
      <c r="H2905" s="306" t="s">
        <v>150</v>
      </c>
      <c r="I2905">
        <v>56.5</v>
      </c>
    </row>
    <row r="2906" spans="1:9" ht="14.25" customHeight="1">
      <c r="A2906" s="1" t="str">
        <f t="shared" si="45"/>
        <v>FGC96032010m08</v>
      </c>
      <c r="B2906" s="1">
        <v>627.70000000000005</v>
      </c>
      <c r="C2906" s="210">
        <v>5</v>
      </c>
      <c r="D2906" s="1">
        <v>58.3</v>
      </c>
      <c r="E2906" t="s">
        <v>28</v>
      </c>
      <c r="F2906">
        <v>9603</v>
      </c>
      <c r="G2906" s="139">
        <v>2010</v>
      </c>
      <c r="H2906" s="306" t="s">
        <v>151</v>
      </c>
      <c r="I2906">
        <v>58.3</v>
      </c>
    </row>
    <row r="2907" spans="1:9" ht="14.25" customHeight="1">
      <c r="A2907" s="1" t="str">
        <f t="shared" si="45"/>
        <v>FGC96032010m09</v>
      </c>
      <c r="B2907" s="1">
        <v>627.70000000000005</v>
      </c>
      <c r="C2907" s="210">
        <v>4</v>
      </c>
      <c r="D2907" s="1">
        <v>53.3</v>
      </c>
      <c r="E2907" t="s">
        <v>28</v>
      </c>
      <c r="F2907">
        <v>9603</v>
      </c>
      <c r="G2907" s="139">
        <v>2010</v>
      </c>
      <c r="H2907" s="306" t="s">
        <v>152</v>
      </c>
      <c r="I2907">
        <v>53.3</v>
      </c>
    </row>
    <row r="2908" spans="1:9" ht="14.25" customHeight="1">
      <c r="A2908" s="1" t="str">
        <f t="shared" si="45"/>
        <v>FGC96032010m10</v>
      </c>
      <c r="B2908" s="1">
        <v>627.70000000000005</v>
      </c>
      <c r="C2908" s="210">
        <v>3</v>
      </c>
      <c r="D2908" s="1">
        <v>48</v>
      </c>
      <c r="E2908" t="s">
        <v>28</v>
      </c>
      <c r="F2908">
        <v>9603</v>
      </c>
      <c r="G2908" s="139">
        <v>2010</v>
      </c>
      <c r="H2908" s="306" t="s">
        <v>153</v>
      </c>
      <c r="I2908">
        <v>48</v>
      </c>
    </row>
    <row r="2909" spans="1:9" ht="14.25" customHeight="1">
      <c r="A2909" s="1" t="str">
        <f t="shared" si="45"/>
        <v>FGC96032010m11</v>
      </c>
      <c r="B2909" s="1">
        <v>627.70000000000005</v>
      </c>
      <c r="C2909" s="210">
        <v>2</v>
      </c>
      <c r="D2909" s="1">
        <v>42.2</v>
      </c>
      <c r="E2909" t="s">
        <v>28</v>
      </c>
      <c r="F2909">
        <v>9603</v>
      </c>
      <c r="G2909" s="139">
        <v>2010</v>
      </c>
      <c r="H2909" s="306" t="s">
        <v>154</v>
      </c>
      <c r="I2909">
        <v>42.2</v>
      </c>
    </row>
    <row r="2910" spans="1:9" ht="14.25" customHeight="1">
      <c r="A2910" s="1" t="str">
        <f t="shared" si="45"/>
        <v>FGC96032010m12</v>
      </c>
      <c r="B2910" s="1">
        <v>627.70000000000005</v>
      </c>
      <c r="C2910" s="210">
        <v>1</v>
      </c>
      <c r="D2910" s="1">
        <v>40.299999999999997</v>
      </c>
      <c r="E2910" t="s">
        <v>28</v>
      </c>
      <c r="F2910">
        <v>9603</v>
      </c>
      <c r="G2910" s="139">
        <v>2010</v>
      </c>
      <c r="H2910" s="306" t="s">
        <v>155</v>
      </c>
      <c r="I2910">
        <v>40.299999999999997</v>
      </c>
    </row>
    <row r="2911" spans="1:9" ht="14.25" customHeight="1">
      <c r="A2911" s="1" t="str">
        <f t="shared" si="45"/>
        <v>FGC96042010m01</v>
      </c>
      <c r="B2911" s="1">
        <v>37.25</v>
      </c>
      <c r="C2911" s="210">
        <v>12</v>
      </c>
      <c r="D2911" s="1">
        <v>3.52</v>
      </c>
      <c r="E2911" t="s">
        <v>28</v>
      </c>
      <c r="F2911">
        <v>9604</v>
      </c>
      <c r="G2911" s="139">
        <v>2010</v>
      </c>
      <c r="H2911" s="306" t="s">
        <v>144</v>
      </c>
      <c r="I2911">
        <v>3.52</v>
      </c>
    </row>
    <row r="2912" spans="1:9" ht="14.25" customHeight="1">
      <c r="A2912" s="1" t="str">
        <f t="shared" si="45"/>
        <v>FGC96042010m02</v>
      </c>
      <c r="B2912" s="1">
        <v>37.25</v>
      </c>
      <c r="C2912" s="210">
        <v>11</v>
      </c>
      <c r="D2912" s="1">
        <v>3.61</v>
      </c>
      <c r="E2912" t="s">
        <v>28</v>
      </c>
      <c r="F2912">
        <v>9604</v>
      </c>
      <c r="G2912" s="139">
        <v>2010</v>
      </c>
      <c r="H2912" s="306" t="s">
        <v>145</v>
      </c>
      <c r="I2912">
        <v>3.61</v>
      </c>
    </row>
    <row r="2913" spans="1:9" ht="14.25" customHeight="1">
      <c r="A2913" s="1" t="str">
        <f t="shared" si="45"/>
        <v>FGC96042010m03</v>
      </c>
      <c r="B2913" s="1">
        <v>37.25</v>
      </c>
      <c r="C2913" s="210">
        <v>10</v>
      </c>
      <c r="D2913" s="1">
        <v>3.4</v>
      </c>
      <c r="E2913" t="s">
        <v>28</v>
      </c>
      <c r="F2913">
        <v>9604</v>
      </c>
      <c r="G2913" s="139">
        <v>2010</v>
      </c>
      <c r="H2913" s="306" t="s">
        <v>146</v>
      </c>
      <c r="I2913">
        <v>3.4</v>
      </c>
    </row>
    <row r="2914" spans="1:9" ht="14.25" customHeight="1">
      <c r="A2914" s="1" t="str">
        <f t="shared" si="45"/>
        <v>FGC96042010m04</v>
      </c>
      <c r="B2914" s="1">
        <v>37.25</v>
      </c>
      <c r="C2914" s="210">
        <v>9</v>
      </c>
      <c r="D2914" s="1">
        <v>3.25</v>
      </c>
      <c r="E2914" t="s">
        <v>28</v>
      </c>
      <c r="F2914">
        <v>9604</v>
      </c>
      <c r="G2914" s="139">
        <v>2010</v>
      </c>
      <c r="H2914" s="306" t="s">
        <v>147</v>
      </c>
      <c r="I2914">
        <v>3.25</v>
      </c>
    </row>
    <row r="2915" spans="1:9" ht="14.25" customHeight="1">
      <c r="A2915" s="1" t="str">
        <f t="shared" si="45"/>
        <v>FGC96042010m05</v>
      </c>
      <c r="B2915" s="1">
        <v>37.25</v>
      </c>
      <c r="C2915" s="210">
        <v>8</v>
      </c>
      <c r="D2915" s="1">
        <v>2.54</v>
      </c>
      <c r="E2915" t="s">
        <v>28</v>
      </c>
      <c r="F2915">
        <v>9604</v>
      </c>
      <c r="G2915" s="139">
        <v>2010</v>
      </c>
      <c r="H2915" s="306" t="s">
        <v>148</v>
      </c>
      <c r="I2915">
        <v>2.54</v>
      </c>
    </row>
    <row r="2916" spans="1:9" ht="14.25" customHeight="1">
      <c r="A2916" s="1" t="str">
        <f t="shared" si="45"/>
        <v>FGC96042010m06</v>
      </c>
      <c r="B2916" s="1">
        <v>37.25</v>
      </c>
      <c r="C2916" s="210">
        <v>7</v>
      </c>
      <c r="D2916" s="1">
        <v>3.81</v>
      </c>
      <c r="E2916" t="s">
        <v>28</v>
      </c>
      <c r="F2916">
        <v>9604</v>
      </c>
      <c r="G2916" s="139">
        <v>2010</v>
      </c>
      <c r="H2916" s="306" t="s">
        <v>149</v>
      </c>
      <c r="I2916">
        <v>3.81</v>
      </c>
    </row>
    <row r="2917" spans="1:9" ht="14.25" customHeight="1">
      <c r="A2917" s="1" t="str">
        <f t="shared" si="45"/>
        <v>FGC96042010m07</v>
      </c>
      <c r="B2917" s="1">
        <v>37.25</v>
      </c>
      <c r="C2917" s="210">
        <v>6</v>
      </c>
      <c r="D2917" s="1">
        <v>3.37</v>
      </c>
      <c r="E2917" t="s">
        <v>28</v>
      </c>
      <c r="F2917">
        <v>9604</v>
      </c>
      <c r="G2917" s="139">
        <v>2010</v>
      </c>
      <c r="H2917" s="306" t="s">
        <v>150</v>
      </c>
      <c r="I2917">
        <v>3.37</v>
      </c>
    </row>
    <row r="2918" spans="1:9" ht="14.25" customHeight="1">
      <c r="A2918" s="1" t="str">
        <f t="shared" si="45"/>
        <v>FGC96042010m08</v>
      </c>
      <c r="B2918" s="1">
        <v>37.25</v>
      </c>
      <c r="C2918" s="210">
        <v>5</v>
      </c>
      <c r="D2918" s="1">
        <v>3.45</v>
      </c>
      <c r="E2918" t="s">
        <v>28</v>
      </c>
      <c r="F2918">
        <v>9604</v>
      </c>
      <c r="G2918" s="139">
        <v>2010</v>
      </c>
      <c r="H2918" s="306" t="s">
        <v>151</v>
      </c>
      <c r="I2918">
        <v>3.45</v>
      </c>
    </row>
    <row r="2919" spans="1:9" ht="14.25" customHeight="1">
      <c r="A2919" s="1" t="str">
        <f t="shared" si="45"/>
        <v>FGC96042010m09</v>
      </c>
      <c r="B2919" s="1">
        <v>37.25</v>
      </c>
      <c r="C2919" s="210">
        <v>4</v>
      </c>
      <c r="D2919" s="1">
        <v>3</v>
      </c>
      <c r="E2919" t="s">
        <v>28</v>
      </c>
      <c r="F2919">
        <v>9604</v>
      </c>
      <c r="G2919" s="139">
        <v>2010</v>
      </c>
      <c r="H2919" s="306" t="s">
        <v>152</v>
      </c>
      <c r="I2919">
        <v>3</v>
      </c>
    </row>
    <row r="2920" spans="1:9" ht="14.25" customHeight="1">
      <c r="A2920" s="1" t="str">
        <f t="shared" si="45"/>
        <v>FGC96042010m10</v>
      </c>
      <c r="B2920" s="1">
        <v>37.25</v>
      </c>
      <c r="C2920" s="210">
        <v>3</v>
      </c>
      <c r="D2920" s="1">
        <v>2.68</v>
      </c>
      <c r="E2920" t="s">
        <v>28</v>
      </c>
      <c r="F2920">
        <v>9604</v>
      </c>
      <c r="G2920" s="139">
        <v>2010</v>
      </c>
      <c r="H2920" s="306" t="s">
        <v>153</v>
      </c>
      <c r="I2920">
        <v>2.68</v>
      </c>
    </row>
    <row r="2921" spans="1:9" ht="14.25" customHeight="1">
      <c r="A2921" s="1" t="str">
        <f t="shared" si="45"/>
        <v>FGC96042010m11</v>
      </c>
      <c r="B2921" s="1">
        <v>37.25</v>
      </c>
      <c r="C2921" s="210">
        <v>2</v>
      </c>
      <c r="D2921" s="1">
        <v>2.36</v>
      </c>
      <c r="E2921" t="s">
        <v>28</v>
      </c>
      <c r="F2921">
        <v>9604</v>
      </c>
      <c r="G2921" s="139">
        <v>2010</v>
      </c>
      <c r="H2921" s="306" t="s">
        <v>154</v>
      </c>
      <c r="I2921">
        <v>2.36</v>
      </c>
    </row>
    <row r="2922" spans="1:9" ht="14.25" customHeight="1">
      <c r="A2922" s="1" t="str">
        <f t="shared" si="45"/>
        <v>FGC96042010m12</v>
      </c>
      <c r="B2922" s="1">
        <v>37.25</v>
      </c>
      <c r="C2922" s="210">
        <v>1</v>
      </c>
      <c r="D2922" s="1">
        <v>2.2599999999999998</v>
      </c>
      <c r="E2922" t="s">
        <v>28</v>
      </c>
      <c r="F2922">
        <v>9604</v>
      </c>
      <c r="G2922" s="139">
        <v>2010</v>
      </c>
      <c r="H2922" s="306" t="s">
        <v>155</v>
      </c>
      <c r="I2922">
        <v>2.2599999999999998</v>
      </c>
    </row>
    <row r="2923" spans="1:9" ht="14.25" customHeight="1">
      <c r="A2923" s="1" t="str">
        <f t="shared" si="45"/>
        <v>GFR96032010m01</v>
      </c>
      <c r="B2923" s="1">
        <v>1839.6000000000001</v>
      </c>
      <c r="C2923" s="210">
        <v>3</v>
      </c>
      <c r="D2923" s="1" t="s">
        <v>8</v>
      </c>
      <c r="E2923" t="s">
        <v>136</v>
      </c>
      <c r="F2923">
        <v>9603</v>
      </c>
      <c r="G2923" s="139">
        <v>2010</v>
      </c>
      <c r="H2923" s="306" t="s">
        <v>144</v>
      </c>
      <c r="I2923">
        <v>-1</v>
      </c>
    </row>
    <row r="2924" spans="1:9" ht="14.25" customHeight="1">
      <c r="A2924" s="1" t="str">
        <f t="shared" si="45"/>
        <v>GFR96032010m02</v>
      </c>
      <c r="B2924" s="1">
        <v>1839.6000000000001</v>
      </c>
      <c r="C2924" s="210">
        <v>3</v>
      </c>
      <c r="D2924" s="1" t="s">
        <v>8</v>
      </c>
      <c r="E2924" t="s">
        <v>136</v>
      </c>
      <c r="F2924">
        <v>9603</v>
      </c>
      <c r="G2924" s="139">
        <v>2010</v>
      </c>
      <c r="H2924" s="306" t="s">
        <v>145</v>
      </c>
      <c r="I2924">
        <v>-1</v>
      </c>
    </row>
    <row r="2925" spans="1:9" ht="14.25" customHeight="1">
      <c r="A2925" s="1" t="str">
        <f t="shared" si="45"/>
        <v>GFR96032010m03</v>
      </c>
      <c r="B2925" s="1">
        <v>1839.6000000000001</v>
      </c>
      <c r="C2925" s="210">
        <v>3</v>
      </c>
      <c r="D2925" s="1" t="s">
        <v>8</v>
      </c>
      <c r="E2925" t="s">
        <v>136</v>
      </c>
      <c r="F2925">
        <v>9603</v>
      </c>
      <c r="G2925" s="139">
        <v>2010</v>
      </c>
      <c r="H2925" s="306" t="s">
        <v>146</v>
      </c>
      <c r="I2925">
        <v>-1</v>
      </c>
    </row>
    <row r="2926" spans="1:9" ht="14.25" customHeight="1">
      <c r="A2926" s="1" t="str">
        <f t="shared" si="45"/>
        <v>GFR96032010m04</v>
      </c>
      <c r="B2926" s="1">
        <v>1839.6000000000001</v>
      </c>
      <c r="C2926" s="210">
        <v>3</v>
      </c>
      <c r="D2926" s="1" t="s">
        <v>8</v>
      </c>
      <c r="E2926" t="s">
        <v>136</v>
      </c>
      <c r="F2926">
        <v>9603</v>
      </c>
      <c r="G2926" s="139">
        <v>2010</v>
      </c>
      <c r="H2926" s="306" t="s">
        <v>147</v>
      </c>
      <c r="I2926">
        <v>-1</v>
      </c>
    </row>
    <row r="2927" spans="1:9" ht="14.25" customHeight="1">
      <c r="A2927" s="1" t="str">
        <f t="shared" si="45"/>
        <v>GFR96032010m05</v>
      </c>
      <c r="B2927" s="1">
        <v>1839.6000000000001</v>
      </c>
      <c r="C2927" s="210">
        <v>3</v>
      </c>
      <c r="D2927" s="1" t="s">
        <v>8</v>
      </c>
      <c r="E2927" t="s">
        <v>136</v>
      </c>
      <c r="F2927">
        <v>9603</v>
      </c>
      <c r="G2927" s="139">
        <v>2010</v>
      </c>
      <c r="H2927" s="306" t="s">
        <v>148</v>
      </c>
      <c r="I2927">
        <v>-1</v>
      </c>
    </row>
    <row r="2928" spans="1:9" ht="14.25" customHeight="1">
      <c r="A2928" s="1" t="str">
        <f t="shared" si="45"/>
        <v>GFR96032010m06</v>
      </c>
      <c r="B2928" s="1">
        <v>1839.6000000000001</v>
      </c>
      <c r="C2928" s="210">
        <v>3</v>
      </c>
      <c r="D2928" s="1" t="s">
        <v>8</v>
      </c>
      <c r="E2928" t="s">
        <v>136</v>
      </c>
      <c r="F2928">
        <v>9603</v>
      </c>
      <c r="G2928" s="139">
        <v>2010</v>
      </c>
      <c r="H2928" s="306" t="s">
        <v>149</v>
      </c>
      <c r="I2928">
        <v>-1</v>
      </c>
    </row>
    <row r="2929" spans="1:9" ht="14.25" customHeight="1">
      <c r="A2929" s="1" t="str">
        <f t="shared" si="45"/>
        <v>GFR96032010m07</v>
      </c>
      <c r="B2929" s="1">
        <v>1839.6000000000001</v>
      </c>
      <c r="C2929" s="210">
        <v>3</v>
      </c>
      <c r="D2929" s="1" t="s">
        <v>8</v>
      </c>
      <c r="E2929" t="s">
        <v>136</v>
      </c>
      <c r="F2929">
        <v>9603</v>
      </c>
      <c r="G2929" s="139">
        <v>2010</v>
      </c>
      <c r="H2929" s="306" t="s">
        <v>150</v>
      </c>
      <c r="I2929">
        <v>-1</v>
      </c>
    </row>
    <row r="2930" spans="1:9" ht="14.25" customHeight="1">
      <c r="A2930" s="1" t="str">
        <f t="shared" si="45"/>
        <v>GFR96032010m08</v>
      </c>
      <c r="B2930" s="1">
        <v>1839.6000000000001</v>
      </c>
      <c r="C2930" s="210">
        <v>3</v>
      </c>
      <c r="D2930" s="1" t="s">
        <v>8</v>
      </c>
      <c r="E2930" t="s">
        <v>136</v>
      </c>
      <c r="F2930">
        <v>9603</v>
      </c>
      <c r="G2930" s="139">
        <v>2010</v>
      </c>
      <c r="H2930" s="306" t="s">
        <v>151</v>
      </c>
      <c r="I2930">
        <v>-1</v>
      </c>
    </row>
    <row r="2931" spans="1:9" ht="14.25" customHeight="1">
      <c r="A2931" s="1" t="str">
        <f t="shared" si="45"/>
        <v>GFR96032010m09</v>
      </c>
      <c r="B2931" s="1">
        <v>1839.6000000000001</v>
      </c>
      <c r="C2931" s="210">
        <v>3</v>
      </c>
      <c r="D2931" s="1" t="s">
        <v>8</v>
      </c>
      <c r="E2931" t="s">
        <v>136</v>
      </c>
      <c r="F2931">
        <v>9603</v>
      </c>
      <c r="G2931" s="139">
        <v>2010</v>
      </c>
      <c r="H2931" s="306" t="s">
        <v>152</v>
      </c>
      <c r="I2931">
        <v>-1</v>
      </c>
    </row>
    <row r="2932" spans="1:9" ht="14.25" customHeight="1">
      <c r="A2932" s="1" t="str">
        <f t="shared" si="45"/>
        <v>GFR96032010m10</v>
      </c>
      <c r="B2932" s="1">
        <v>1839.6000000000001</v>
      </c>
      <c r="C2932" s="210">
        <v>3</v>
      </c>
      <c r="D2932" s="1">
        <v>742.6</v>
      </c>
      <c r="E2932" t="s">
        <v>136</v>
      </c>
      <c r="F2932">
        <v>9603</v>
      </c>
      <c r="G2932" s="139">
        <v>2010</v>
      </c>
      <c r="H2932" s="306" t="s">
        <v>153</v>
      </c>
      <c r="I2932">
        <v>742.6</v>
      </c>
    </row>
    <row r="2933" spans="1:9" ht="14.25" customHeight="1">
      <c r="A2933" s="1" t="str">
        <f t="shared" si="45"/>
        <v>GFR96032010m11</v>
      </c>
      <c r="B2933" s="1">
        <v>1839.6000000000001</v>
      </c>
      <c r="C2933" s="210">
        <v>2</v>
      </c>
      <c r="D2933" s="1">
        <v>569.79999999999995</v>
      </c>
      <c r="E2933" t="s">
        <v>136</v>
      </c>
      <c r="F2933">
        <v>9603</v>
      </c>
      <c r="G2933" s="139">
        <v>2010</v>
      </c>
      <c r="H2933" s="306" t="s">
        <v>154</v>
      </c>
      <c r="I2933">
        <v>569.79999999999995</v>
      </c>
    </row>
    <row r="2934" spans="1:9" ht="14.25" customHeight="1">
      <c r="A2934" s="1" t="str">
        <f t="shared" si="45"/>
        <v>GFR96032010m12</v>
      </c>
      <c r="B2934" s="1">
        <v>1839.6000000000001</v>
      </c>
      <c r="C2934" s="210">
        <v>1</v>
      </c>
      <c r="D2934" s="1">
        <v>527.20000000000005</v>
      </c>
      <c r="E2934" t="s">
        <v>136</v>
      </c>
      <c r="F2934">
        <v>9603</v>
      </c>
      <c r="G2934" s="139">
        <v>2010</v>
      </c>
      <c r="H2934" s="306" t="s">
        <v>155</v>
      </c>
      <c r="I2934">
        <v>527.20000000000005</v>
      </c>
    </row>
    <row r="2935" spans="1:9" ht="14.25" customHeight="1">
      <c r="A2935" s="1" t="str">
        <f t="shared" si="45"/>
        <v>GFR96042010m01</v>
      </c>
      <c r="B2935" s="1">
        <v>548.1</v>
      </c>
      <c r="C2935" s="210">
        <v>3</v>
      </c>
      <c r="D2935" s="1" t="s">
        <v>8</v>
      </c>
      <c r="E2935" t="s">
        <v>136</v>
      </c>
      <c r="F2935">
        <v>9604</v>
      </c>
      <c r="G2935" s="139">
        <v>2010</v>
      </c>
      <c r="H2935" s="306" t="s">
        <v>144</v>
      </c>
      <c r="I2935">
        <v>-1</v>
      </c>
    </row>
    <row r="2936" spans="1:9" ht="14.25" customHeight="1">
      <c r="A2936" s="1" t="str">
        <f t="shared" si="45"/>
        <v>GFR96042010m02</v>
      </c>
      <c r="B2936" s="1">
        <v>548.1</v>
      </c>
      <c r="C2936" s="210">
        <v>3</v>
      </c>
      <c r="D2936" s="1" t="s">
        <v>8</v>
      </c>
      <c r="E2936" t="s">
        <v>136</v>
      </c>
      <c r="F2936">
        <v>9604</v>
      </c>
      <c r="G2936" s="139">
        <v>2010</v>
      </c>
      <c r="H2936" s="306" t="s">
        <v>145</v>
      </c>
      <c r="I2936">
        <v>-1</v>
      </c>
    </row>
    <row r="2937" spans="1:9" ht="14.25" customHeight="1">
      <c r="A2937" s="1" t="str">
        <f t="shared" si="45"/>
        <v>GFR96042010m03</v>
      </c>
      <c r="B2937" s="1">
        <v>548.1</v>
      </c>
      <c r="C2937" s="210">
        <v>3</v>
      </c>
      <c r="D2937" s="1" t="s">
        <v>8</v>
      </c>
      <c r="E2937" t="s">
        <v>136</v>
      </c>
      <c r="F2937">
        <v>9604</v>
      </c>
      <c r="G2937" s="139">
        <v>2010</v>
      </c>
      <c r="H2937" s="306" t="s">
        <v>146</v>
      </c>
      <c r="I2937">
        <v>-1</v>
      </c>
    </row>
    <row r="2938" spans="1:9" ht="14.25" customHeight="1">
      <c r="A2938" s="1" t="str">
        <f t="shared" si="45"/>
        <v>GFR96042010m04</v>
      </c>
      <c r="B2938" s="1">
        <v>548.1</v>
      </c>
      <c r="C2938" s="210">
        <v>3</v>
      </c>
      <c r="D2938" s="1" t="s">
        <v>8</v>
      </c>
      <c r="E2938" t="s">
        <v>136</v>
      </c>
      <c r="F2938">
        <v>9604</v>
      </c>
      <c r="G2938" s="139">
        <v>2010</v>
      </c>
      <c r="H2938" s="306" t="s">
        <v>147</v>
      </c>
      <c r="I2938">
        <v>-1</v>
      </c>
    </row>
    <row r="2939" spans="1:9" ht="14.25" customHeight="1">
      <c r="A2939" s="1" t="str">
        <f t="shared" si="45"/>
        <v>GFR96042010m05</v>
      </c>
      <c r="B2939" s="1">
        <v>548.1</v>
      </c>
      <c r="C2939" s="210">
        <v>3</v>
      </c>
      <c r="D2939" s="1" t="s">
        <v>8</v>
      </c>
      <c r="E2939" t="s">
        <v>136</v>
      </c>
      <c r="F2939">
        <v>9604</v>
      </c>
      <c r="G2939" s="139">
        <v>2010</v>
      </c>
      <c r="H2939" s="306" t="s">
        <v>148</v>
      </c>
      <c r="I2939">
        <v>-1</v>
      </c>
    </row>
    <row r="2940" spans="1:9" ht="14.25" customHeight="1">
      <c r="A2940" s="1" t="str">
        <f t="shared" si="45"/>
        <v>GFR96042010m06</v>
      </c>
      <c r="B2940" s="1">
        <v>548.1</v>
      </c>
      <c r="C2940" s="210">
        <v>3</v>
      </c>
      <c r="D2940" s="1" t="s">
        <v>8</v>
      </c>
      <c r="E2940" t="s">
        <v>136</v>
      </c>
      <c r="F2940">
        <v>9604</v>
      </c>
      <c r="G2940" s="139">
        <v>2010</v>
      </c>
      <c r="H2940" s="306" t="s">
        <v>149</v>
      </c>
      <c r="I2940">
        <v>-1</v>
      </c>
    </row>
    <row r="2941" spans="1:9" ht="14.25" customHeight="1">
      <c r="A2941" s="1" t="str">
        <f t="shared" si="45"/>
        <v>GFR96042010m07</v>
      </c>
      <c r="B2941" s="1">
        <v>548.1</v>
      </c>
      <c r="C2941" s="210">
        <v>3</v>
      </c>
      <c r="D2941" s="1" t="s">
        <v>8</v>
      </c>
      <c r="E2941" t="s">
        <v>136</v>
      </c>
      <c r="F2941">
        <v>9604</v>
      </c>
      <c r="G2941" s="139">
        <v>2010</v>
      </c>
      <c r="H2941" s="306" t="s">
        <v>150</v>
      </c>
      <c r="I2941">
        <v>-1</v>
      </c>
    </row>
    <row r="2942" spans="1:9" ht="14.25" customHeight="1">
      <c r="A2942" s="1" t="str">
        <f t="shared" si="45"/>
        <v>GFR96042010m08</v>
      </c>
      <c r="B2942" s="1">
        <v>548.1</v>
      </c>
      <c r="C2942" s="210">
        <v>3</v>
      </c>
      <c r="D2942" s="1" t="s">
        <v>8</v>
      </c>
      <c r="E2942" t="s">
        <v>136</v>
      </c>
      <c r="F2942">
        <v>9604</v>
      </c>
      <c r="G2942" s="139">
        <v>2010</v>
      </c>
      <c r="H2942" s="306" t="s">
        <v>151</v>
      </c>
      <c r="I2942">
        <v>-1</v>
      </c>
    </row>
    <row r="2943" spans="1:9" ht="14.25" customHeight="1">
      <c r="A2943" s="1" t="str">
        <f t="shared" si="45"/>
        <v>GFR96042010m09</v>
      </c>
      <c r="B2943" s="1">
        <v>548.1</v>
      </c>
      <c r="C2943" s="210">
        <v>3</v>
      </c>
      <c r="D2943" s="1" t="s">
        <v>8</v>
      </c>
      <c r="E2943" t="s">
        <v>136</v>
      </c>
      <c r="F2943">
        <v>9604</v>
      </c>
      <c r="G2943" s="139">
        <v>2010</v>
      </c>
      <c r="H2943" s="306" t="s">
        <v>152</v>
      </c>
      <c r="I2943">
        <v>-1</v>
      </c>
    </row>
    <row r="2944" spans="1:9" ht="14.25" customHeight="1">
      <c r="A2944" s="1" t="str">
        <f t="shared" si="45"/>
        <v>GFR96042010m10</v>
      </c>
      <c r="B2944" s="1">
        <v>548.1</v>
      </c>
      <c r="C2944" s="210">
        <v>3</v>
      </c>
      <c r="D2944" s="1">
        <v>232.5</v>
      </c>
      <c r="E2944" t="s">
        <v>136</v>
      </c>
      <c r="F2944">
        <v>9604</v>
      </c>
      <c r="G2944" s="139">
        <v>2010</v>
      </c>
      <c r="H2944" s="306" t="s">
        <v>153</v>
      </c>
      <c r="I2944">
        <v>232.5</v>
      </c>
    </row>
    <row r="2945" spans="1:9" ht="14.25" customHeight="1">
      <c r="A2945" s="1" t="str">
        <f t="shared" si="45"/>
        <v>GFR96042010m11</v>
      </c>
      <c r="B2945" s="1">
        <v>548.1</v>
      </c>
      <c r="C2945" s="210">
        <v>2</v>
      </c>
      <c r="D2945" s="1">
        <v>153.69999999999999</v>
      </c>
      <c r="E2945" t="s">
        <v>136</v>
      </c>
      <c r="F2945">
        <v>9604</v>
      </c>
      <c r="G2945" s="139">
        <v>2010</v>
      </c>
      <c r="H2945" s="306" t="s">
        <v>154</v>
      </c>
      <c r="I2945">
        <v>153.69999999999999</v>
      </c>
    </row>
    <row r="2946" spans="1:9" ht="14.25" customHeight="1">
      <c r="A2946" s="1" t="str">
        <f t="shared" si="45"/>
        <v>GFR96042010m12</v>
      </c>
      <c r="B2946" s="1">
        <v>548.1</v>
      </c>
      <c r="C2946" s="210">
        <v>1</v>
      </c>
      <c r="D2946" s="1">
        <v>161.9</v>
      </c>
      <c r="E2946" t="s">
        <v>136</v>
      </c>
      <c r="F2946">
        <v>9604</v>
      </c>
      <c r="G2946" s="139">
        <v>2010</v>
      </c>
      <c r="H2946" s="306" t="s">
        <v>155</v>
      </c>
      <c r="I2946">
        <v>161.9</v>
      </c>
    </row>
    <row r="2947" spans="1:9" ht="14.25" customHeight="1">
      <c r="A2947" s="1" t="str">
        <f t="shared" si="45"/>
        <v>GFR96052010m01</v>
      </c>
      <c r="B2947" s="1">
        <v>150.5</v>
      </c>
      <c r="C2947" s="210">
        <v>3</v>
      </c>
      <c r="D2947" s="1" t="s">
        <v>8</v>
      </c>
      <c r="E2947" t="s">
        <v>136</v>
      </c>
      <c r="F2947">
        <v>9605</v>
      </c>
      <c r="G2947" s="139">
        <v>2010</v>
      </c>
      <c r="H2947" s="306" t="s">
        <v>144</v>
      </c>
      <c r="I2947">
        <v>-1</v>
      </c>
    </row>
    <row r="2948" spans="1:9" ht="14.25" customHeight="1">
      <c r="A2948" s="1" t="str">
        <f t="shared" si="45"/>
        <v>GFR96052010m02</v>
      </c>
      <c r="B2948" s="1">
        <v>150.5</v>
      </c>
      <c r="C2948" s="210">
        <v>3</v>
      </c>
      <c r="D2948" s="1" t="s">
        <v>8</v>
      </c>
      <c r="E2948" t="s">
        <v>136</v>
      </c>
      <c r="F2948">
        <v>9605</v>
      </c>
      <c r="G2948" s="139">
        <v>2010</v>
      </c>
      <c r="H2948" s="306" t="s">
        <v>145</v>
      </c>
      <c r="I2948">
        <v>-1</v>
      </c>
    </row>
    <row r="2949" spans="1:9" ht="14.25" customHeight="1">
      <c r="A2949" s="1" t="str">
        <f t="shared" si="45"/>
        <v>GFR96052010m03</v>
      </c>
      <c r="B2949" s="1">
        <v>150.5</v>
      </c>
      <c r="C2949" s="210">
        <v>3</v>
      </c>
      <c r="D2949" s="1" t="s">
        <v>8</v>
      </c>
      <c r="E2949" t="s">
        <v>136</v>
      </c>
      <c r="F2949">
        <v>9605</v>
      </c>
      <c r="G2949" s="139">
        <v>2010</v>
      </c>
      <c r="H2949" s="306" t="s">
        <v>146</v>
      </c>
      <c r="I2949">
        <v>-1</v>
      </c>
    </row>
    <row r="2950" spans="1:9" ht="14.25" customHeight="1">
      <c r="A2950" s="1" t="str">
        <f t="shared" si="45"/>
        <v>GFR96052010m04</v>
      </c>
      <c r="B2950" s="1">
        <v>150.5</v>
      </c>
      <c r="C2950" s="210">
        <v>3</v>
      </c>
      <c r="D2950" s="1" t="s">
        <v>8</v>
      </c>
      <c r="E2950" t="s">
        <v>136</v>
      </c>
      <c r="F2950">
        <v>9605</v>
      </c>
      <c r="G2950" s="139">
        <v>2010</v>
      </c>
      <c r="H2950" s="306" t="s">
        <v>147</v>
      </c>
      <c r="I2950">
        <v>-1</v>
      </c>
    </row>
    <row r="2951" spans="1:9" ht="14.25" customHeight="1">
      <c r="A2951" s="1" t="str">
        <f t="shared" si="45"/>
        <v>GFR96052010m05</v>
      </c>
      <c r="B2951" s="1">
        <v>150.5</v>
      </c>
      <c r="C2951" s="210">
        <v>3</v>
      </c>
      <c r="D2951" s="1" t="s">
        <v>8</v>
      </c>
      <c r="E2951" t="s">
        <v>136</v>
      </c>
      <c r="F2951">
        <v>9605</v>
      </c>
      <c r="G2951" s="139">
        <v>2010</v>
      </c>
      <c r="H2951" s="306" t="s">
        <v>148</v>
      </c>
      <c r="I2951">
        <v>-1</v>
      </c>
    </row>
    <row r="2952" spans="1:9" ht="14.25" customHeight="1">
      <c r="A2952" s="1" t="str">
        <f t="shared" ref="A2952:A3015" si="46">TRIM(E2952&amp;F2952&amp;G2952&amp;H2952)</f>
        <v>GFR96052010m06</v>
      </c>
      <c r="B2952" s="1">
        <v>150.5</v>
      </c>
      <c r="C2952" s="210">
        <v>3</v>
      </c>
      <c r="D2952" s="1" t="s">
        <v>8</v>
      </c>
      <c r="E2952" t="s">
        <v>136</v>
      </c>
      <c r="F2952">
        <v>9605</v>
      </c>
      <c r="G2952" s="139">
        <v>2010</v>
      </c>
      <c r="H2952" s="306" t="s">
        <v>149</v>
      </c>
      <c r="I2952">
        <v>-1</v>
      </c>
    </row>
    <row r="2953" spans="1:9" ht="14.25" customHeight="1">
      <c r="A2953" s="1" t="str">
        <f t="shared" si="46"/>
        <v>GFR96052010m07</v>
      </c>
      <c r="B2953" s="1">
        <v>150.5</v>
      </c>
      <c r="C2953" s="210">
        <v>3</v>
      </c>
      <c r="D2953" s="1" t="s">
        <v>8</v>
      </c>
      <c r="E2953" t="s">
        <v>136</v>
      </c>
      <c r="F2953">
        <v>9605</v>
      </c>
      <c r="G2953" s="139">
        <v>2010</v>
      </c>
      <c r="H2953" s="306" t="s">
        <v>150</v>
      </c>
      <c r="I2953">
        <v>-1</v>
      </c>
    </row>
    <row r="2954" spans="1:9" ht="14.25" customHeight="1">
      <c r="A2954" s="1" t="str">
        <f t="shared" si="46"/>
        <v>GFR96052010m08</v>
      </c>
      <c r="B2954" s="1">
        <v>150.5</v>
      </c>
      <c r="C2954" s="210">
        <v>3</v>
      </c>
      <c r="D2954" s="1" t="s">
        <v>8</v>
      </c>
      <c r="E2954" t="s">
        <v>136</v>
      </c>
      <c r="F2954">
        <v>9605</v>
      </c>
      <c r="G2954" s="139">
        <v>2010</v>
      </c>
      <c r="H2954" s="306" t="s">
        <v>151</v>
      </c>
      <c r="I2954">
        <v>-1</v>
      </c>
    </row>
    <row r="2955" spans="1:9" ht="14.25" customHeight="1">
      <c r="A2955" s="1" t="str">
        <f t="shared" si="46"/>
        <v>GFR96052010m09</v>
      </c>
      <c r="B2955" s="1">
        <v>150.5</v>
      </c>
      <c r="C2955" s="210">
        <v>3</v>
      </c>
      <c r="D2955" s="1" t="s">
        <v>8</v>
      </c>
      <c r="E2955" t="s">
        <v>136</v>
      </c>
      <c r="F2955">
        <v>9605</v>
      </c>
      <c r="G2955" s="139">
        <v>2010</v>
      </c>
      <c r="H2955" s="306" t="s">
        <v>152</v>
      </c>
      <c r="I2955">
        <v>-1</v>
      </c>
    </row>
    <row r="2956" spans="1:9" ht="14.25" customHeight="1">
      <c r="A2956" s="1" t="str">
        <f t="shared" si="46"/>
        <v>GFR96052010m10</v>
      </c>
      <c r="B2956" s="1">
        <v>150.5</v>
      </c>
      <c r="C2956" s="210">
        <v>3</v>
      </c>
      <c r="D2956" s="1">
        <v>68.3</v>
      </c>
      <c r="E2956" t="s">
        <v>136</v>
      </c>
      <c r="F2956">
        <v>9605</v>
      </c>
      <c r="G2956" s="139">
        <v>2010</v>
      </c>
      <c r="H2956" s="306" t="s">
        <v>153</v>
      </c>
      <c r="I2956">
        <v>68.3</v>
      </c>
    </row>
    <row r="2957" spans="1:9" ht="14.25" customHeight="1">
      <c r="A2957" s="1" t="str">
        <f t="shared" si="46"/>
        <v>GFR96052010m11</v>
      </c>
      <c r="B2957" s="1">
        <v>150.5</v>
      </c>
      <c r="C2957" s="210">
        <v>2</v>
      </c>
      <c r="D2957" s="1">
        <v>42.3</v>
      </c>
      <c r="E2957" t="s">
        <v>136</v>
      </c>
      <c r="F2957">
        <v>9605</v>
      </c>
      <c r="G2957" s="139">
        <v>2010</v>
      </c>
      <c r="H2957" s="306" t="s">
        <v>154</v>
      </c>
      <c r="I2957">
        <v>42.3</v>
      </c>
    </row>
    <row r="2958" spans="1:9" ht="14.25" customHeight="1">
      <c r="A2958" s="1" t="str">
        <f t="shared" si="46"/>
        <v>GFR96052010m12</v>
      </c>
      <c r="B2958" s="1">
        <v>150.5</v>
      </c>
      <c r="C2958" s="210">
        <v>1</v>
      </c>
      <c r="D2958" s="1">
        <v>39.9</v>
      </c>
      <c r="E2958" t="s">
        <v>136</v>
      </c>
      <c r="F2958">
        <v>9605</v>
      </c>
      <c r="G2958" s="139">
        <v>2010</v>
      </c>
      <c r="H2958" s="306" t="s">
        <v>155</v>
      </c>
      <c r="I2958">
        <v>39.9</v>
      </c>
    </row>
    <row r="2959" spans="1:9" ht="14.25" customHeight="1">
      <c r="A2959" s="1" t="str">
        <f t="shared" si="46"/>
        <v>GFR96062010m01</v>
      </c>
      <c r="B2959" s="1">
        <v>48.86</v>
      </c>
      <c r="C2959" s="210">
        <v>3</v>
      </c>
      <c r="D2959" s="1" t="s">
        <v>8</v>
      </c>
      <c r="E2959" t="s">
        <v>136</v>
      </c>
      <c r="F2959">
        <v>9606</v>
      </c>
      <c r="G2959" s="139">
        <v>2010</v>
      </c>
      <c r="H2959" s="306" t="s">
        <v>144</v>
      </c>
      <c r="I2959">
        <v>-1</v>
      </c>
    </row>
    <row r="2960" spans="1:9" ht="14.25" customHeight="1">
      <c r="A2960" s="1" t="str">
        <f t="shared" si="46"/>
        <v>GFR96062010m02</v>
      </c>
      <c r="B2960" s="1">
        <v>48.86</v>
      </c>
      <c r="C2960" s="210">
        <v>3</v>
      </c>
      <c r="D2960" s="1" t="s">
        <v>8</v>
      </c>
      <c r="E2960" t="s">
        <v>136</v>
      </c>
      <c r="F2960">
        <v>9606</v>
      </c>
      <c r="G2960" s="139">
        <v>2010</v>
      </c>
      <c r="H2960" s="306" t="s">
        <v>145</v>
      </c>
      <c r="I2960">
        <v>-1</v>
      </c>
    </row>
    <row r="2961" spans="1:9" ht="14.25" customHeight="1">
      <c r="A2961" s="1" t="str">
        <f t="shared" si="46"/>
        <v>GFR96062010m03</v>
      </c>
      <c r="B2961" s="1">
        <v>48.86</v>
      </c>
      <c r="C2961" s="210">
        <v>3</v>
      </c>
      <c r="D2961" s="1" t="s">
        <v>8</v>
      </c>
      <c r="E2961" t="s">
        <v>136</v>
      </c>
      <c r="F2961">
        <v>9606</v>
      </c>
      <c r="G2961" s="139">
        <v>2010</v>
      </c>
      <c r="H2961" s="306" t="s">
        <v>146</v>
      </c>
      <c r="I2961">
        <v>-1</v>
      </c>
    </row>
    <row r="2962" spans="1:9" ht="14.25" customHeight="1">
      <c r="A2962" s="1" t="str">
        <f t="shared" si="46"/>
        <v>GFR96062010m04</v>
      </c>
      <c r="B2962" s="1">
        <v>48.86</v>
      </c>
      <c r="C2962" s="210">
        <v>3</v>
      </c>
      <c r="D2962" s="1" t="s">
        <v>8</v>
      </c>
      <c r="E2962" t="s">
        <v>136</v>
      </c>
      <c r="F2962">
        <v>9606</v>
      </c>
      <c r="G2962" s="139">
        <v>2010</v>
      </c>
      <c r="H2962" s="306" t="s">
        <v>147</v>
      </c>
      <c r="I2962">
        <v>-1</v>
      </c>
    </row>
    <row r="2963" spans="1:9" ht="14.25" customHeight="1">
      <c r="A2963" s="1" t="str">
        <f t="shared" si="46"/>
        <v>GFR96062010m05</v>
      </c>
      <c r="B2963" s="1">
        <v>48.86</v>
      </c>
      <c r="C2963" s="210">
        <v>3</v>
      </c>
      <c r="D2963" s="1" t="s">
        <v>8</v>
      </c>
      <c r="E2963" t="s">
        <v>136</v>
      </c>
      <c r="F2963">
        <v>9606</v>
      </c>
      <c r="G2963" s="139">
        <v>2010</v>
      </c>
      <c r="H2963" s="306" t="s">
        <v>148</v>
      </c>
      <c r="I2963">
        <v>-1</v>
      </c>
    </row>
    <row r="2964" spans="1:9" ht="14.25" customHeight="1">
      <c r="A2964" s="1" t="str">
        <f t="shared" si="46"/>
        <v>GFR96062010m06</v>
      </c>
      <c r="B2964" s="1">
        <v>48.86</v>
      </c>
      <c r="C2964" s="210">
        <v>3</v>
      </c>
      <c r="D2964" s="1" t="s">
        <v>8</v>
      </c>
      <c r="E2964" t="s">
        <v>136</v>
      </c>
      <c r="F2964">
        <v>9606</v>
      </c>
      <c r="G2964" s="139">
        <v>2010</v>
      </c>
      <c r="H2964" s="306" t="s">
        <v>149</v>
      </c>
      <c r="I2964">
        <v>-1</v>
      </c>
    </row>
    <row r="2965" spans="1:9" ht="14.25" customHeight="1">
      <c r="A2965" s="1" t="str">
        <f t="shared" si="46"/>
        <v>GFR96062010m07</v>
      </c>
      <c r="B2965" s="1">
        <v>48.86</v>
      </c>
      <c r="C2965" s="210">
        <v>3</v>
      </c>
      <c r="D2965" s="1" t="s">
        <v>8</v>
      </c>
      <c r="E2965" t="s">
        <v>136</v>
      </c>
      <c r="F2965">
        <v>9606</v>
      </c>
      <c r="G2965" s="139">
        <v>2010</v>
      </c>
      <c r="H2965" s="306" t="s">
        <v>150</v>
      </c>
      <c r="I2965">
        <v>-1</v>
      </c>
    </row>
    <row r="2966" spans="1:9" ht="14.25" customHeight="1">
      <c r="A2966" s="1" t="str">
        <f t="shared" si="46"/>
        <v>GFR96062010m08</v>
      </c>
      <c r="B2966" s="1">
        <v>48.86</v>
      </c>
      <c r="C2966" s="210">
        <v>3</v>
      </c>
      <c r="D2966" s="1" t="s">
        <v>8</v>
      </c>
      <c r="E2966" t="s">
        <v>136</v>
      </c>
      <c r="F2966">
        <v>9606</v>
      </c>
      <c r="G2966" s="139">
        <v>2010</v>
      </c>
      <c r="H2966" s="306" t="s">
        <v>151</v>
      </c>
      <c r="I2966">
        <v>-1</v>
      </c>
    </row>
    <row r="2967" spans="1:9" ht="14.25" customHeight="1">
      <c r="A2967" s="1" t="str">
        <f t="shared" si="46"/>
        <v>GFR96062010m09</v>
      </c>
      <c r="B2967" s="1">
        <v>48.86</v>
      </c>
      <c r="C2967" s="210">
        <v>3</v>
      </c>
      <c r="D2967" s="1" t="s">
        <v>8</v>
      </c>
      <c r="E2967" t="s">
        <v>136</v>
      </c>
      <c r="F2967">
        <v>9606</v>
      </c>
      <c r="G2967" s="139">
        <v>2010</v>
      </c>
      <c r="H2967" s="306" t="s">
        <v>152</v>
      </c>
      <c r="I2967">
        <v>-1</v>
      </c>
    </row>
    <row r="2968" spans="1:9" ht="14.25" customHeight="1">
      <c r="A2968" s="1" t="str">
        <f t="shared" si="46"/>
        <v>GFR96062010m10</v>
      </c>
      <c r="B2968" s="1">
        <v>48.86</v>
      </c>
      <c r="C2968" s="210">
        <v>3</v>
      </c>
      <c r="D2968" s="1">
        <v>22.42</v>
      </c>
      <c r="E2968" t="s">
        <v>136</v>
      </c>
      <c r="F2968">
        <v>9606</v>
      </c>
      <c r="G2968" s="139">
        <v>2010</v>
      </c>
      <c r="H2968" s="306" t="s">
        <v>153</v>
      </c>
      <c r="I2968">
        <v>22.42</v>
      </c>
    </row>
    <row r="2969" spans="1:9" ht="14.25" customHeight="1">
      <c r="A2969" s="1" t="str">
        <f t="shared" si="46"/>
        <v>GFR96062010m11</v>
      </c>
      <c r="B2969" s="1">
        <v>48.86</v>
      </c>
      <c r="C2969" s="210">
        <v>2</v>
      </c>
      <c r="D2969" s="1">
        <v>13.15</v>
      </c>
      <c r="E2969" t="s">
        <v>136</v>
      </c>
      <c r="F2969">
        <v>9606</v>
      </c>
      <c r="G2969" s="139">
        <v>2010</v>
      </c>
      <c r="H2969" s="306" t="s">
        <v>154</v>
      </c>
      <c r="I2969">
        <v>13.15</v>
      </c>
    </row>
    <row r="2970" spans="1:9" ht="14.25" customHeight="1">
      <c r="A2970" s="1" t="str">
        <f t="shared" si="46"/>
        <v>GFR96062010m12</v>
      </c>
      <c r="B2970" s="1">
        <v>48.86</v>
      </c>
      <c r="C2970" s="210">
        <v>1</v>
      </c>
      <c r="D2970" s="1">
        <v>13.29</v>
      </c>
      <c r="E2970" t="s">
        <v>136</v>
      </c>
      <c r="F2970">
        <v>9606</v>
      </c>
      <c r="G2970" s="139">
        <v>2010</v>
      </c>
      <c r="H2970" s="306" t="s">
        <v>155</v>
      </c>
      <c r="I2970">
        <v>13.29</v>
      </c>
    </row>
    <row r="2971" spans="1:9" ht="14.25" customHeight="1">
      <c r="A2971" s="1" t="str">
        <f t="shared" si="46"/>
        <v>SERVTRANS96032010m01</v>
      </c>
      <c r="B2971" s="1">
        <v>4367.1149999999998</v>
      </c>
      <c r="C2971" s="210">
        <v>12</v>
      </c>
      <c r="D2971" s="1">
        <v>271.33699999999999</v>
      </c>
      <c r="E2971" t="s">
        <v>134</v>
      </c>
      <c r="F2971">
        <v>9603</v>
      </c>
      <c r="G2971" s="139">
        <v>2010</v>
      </c>
      <c r="H2971" s="306" t="s">
        <v>144</v>
      </c>
      <c r="I2971">
        <v>271.33699999999999</v>
      </c>
    </row>
    <row r="2972" spans="1:9" ht="14.25" customHeight="1">
      <c r="A2972" s="1" t="str">
        <f t="shared" si="46"/>
        <v>SERVTRANS96032010m02</v>
      </c>
      <c r="B2972" s="1">
        <v>4367.1149999999998</v>
      </c>
      <c r="C2972" s="210">
        <v>11</v>
      </c>
      <c r="D2972" s="1">
        <v>349.8</v>
      </c>
      <c r="E2972" t="s">
        <v>134</v>
      </c>
      <c r="F2972">
        <v>9603</v>
      </c>
      <c r="G2972" s="139">
        <v>2010</v>
      </c>
      <c r="H2972" s="306" t="s">
        <v>145</v>
      </c>
      <c r="I2972">
        <v>349.8</v>
      </c>
    </row>
    <row r="2973" spans="1:9" ht="14.25" customHeight="1">
      <c r="A2973" s="1" t="str">
        <f t="shared" si="46"/>
        <v>SERVTRANS96032010m03</v>
      </c>
      <c r="B2973" s="1">
        <v>4367.1149999999998</v>
      </c>
      <c r="C2973" s="210">
        <v>10</v>
      </c>
      <c r="D2973" s="1">
        <v>390.35399999999998</v>
      </c>
      <c r="E2973" t="s">
        <v>134</v>
      </c>
      <c r="F2973">
        <v>9603</v>
      </c>
      <c r="G2973" s="139">
        <v>2010</v>
      </c>
      <c r="H2973" s="306" t="s">
        <v>146</v>
      </c>
      <c r="I2973">
        <v>390.35399999999998</v>
      </c>
    </row>
    <row r="2974" spans="1:9" ht="14.25" customHeight="1">
      <c r="A2974" s="1" t="str">
        <f t="shared" si="46"/>
        <v>SERVTRANS96032010m04</v>
      </c>
      <c r="B2974" s="1">
        <v>4367.1149999999998</v>
      </c>
      <c r="C2974" s="210">
        <v>9</v>
      </c>
      <c r="D2974" s="1">
        <v>428.41399999999999</v>
      </c>
      <c r="E2974" t="s">
        <v>134</v>
      </c>
      <c r="F2974">
        <v>9603</v>
      </c>
      <c r="G2974" s="139">
        <v>2010</v>
      </c>
      <c r="H2974" s="306" t="s">
        <v>147</v>
      </c>
      <c r="I2974">
        <v>428.41399999999999</v>
      </c>
    </row>
    <row r="2975" spans="1:9" ht="14.25" customHeight="1">
      <c r="A2975" s="1" t="str">
        <f t="shared" si="46"/>
        <v>SERVTRANS96032010m05</v>
      </c>
      <c r="B2975" s="1">
        <v>4367.1149999999998</v>
      </c>
      <c r="C2975" s="210">
        <v>8</v>
      </c>
      <c r="D2975" s="1">
        <v>383.90699999999998</v>
      </c>
      <c r="E2975" t="s">
        <v>134</v>
      </c>
      <c r="F2975">
        <v>9603</v>
      </c>
      <c r="G2975" s="139">
        <v>2010</v>
      </c>
      <c r="H2975" s="306" t="s">
        <v>148</v>
      </c>
      <c r="I2975">
        <v>383.90699999999998</v>
      </c>
    </row>
    <row r="2976" spans="1:9" ht="14.25" customHeight="1">
      <c r="A2976" s="1" t="str">
        <f t="shared" si="46"/>
        <v>SERVTRANS96032010m06</v>
      </c>
      <c r="B2976" s="1">
        <v>4367.1149999999998</v>
      </c>
      <c r="C2976" s="210">
        <v>7</v>
      </c>
      <c r="D2976" s="1">
        <v>360.54399999999998</v>
      </c>
      <c r="E2976" t="s">
        <v>134</v>
      </c>
      <c r="F2976">
        <v>9603</v>
      </c>
      <c r="G2976" s="139">
        <v>2010</v>
      </c>
      <c r="H2976" s="306" t="s">
        <v>149</v>
      </c>
      <c r="I2976">
        <v>360.54399999999998</v>
      </c>
    </row>
    <row r="2977" spans="1:9" ht="14.25" customHeight="1">
      <c r="A2977" s="1" t="str">
        <f t="shared" si="46"/>
        <v>SERVTRANS96032010m07</v>
      </c>
      <c r="B2977" s="1">
        <v>4367.1149999999998</v>
      </c>
      <c r="C2977" s="210">
        <v>6</v>
      </c>
      <c r="D2977" s="1">
        <v>343.62</v>
      </c>
      <c r="E2977" t="s">
        <v>134</v>
      </c>
      <c r="F2977">
        <v>9603</v>
      </c>
      <c r="G2977" s="139">
        <v>2010</v>
      </c>
      <c r="H2977" s="306" t="s">
        <v>150</v>
      </c>
      <c r="I2977">
        <v>343.62</v>
      </c>
    </row>
    <row r="2978" spans="1:9" ht="14.25" customHeight="1">
      <c r="A2978" s="1" t="str">
        <f t="shared" si="46"/>
        <v>SERVTRANS96032010m08</v>
      </c>
      <c r="B2978" s="1">
        <v>4367.1149999999998</v>
      </c>
      <c r="C2978" s="210">
        <v>5</v>
      </c>
      <c r="D2978" s="1">
        <v>383.71100000000001</v>
      </c>
      <c r="E2978" t="s">
        <v>134</v>
      </c>
      <c r="F2978">
        <v>9603</v>
      </c>
      <c r="G2978" s="139">
        <v>2010</v>
      </c>
      <c r="H2978" s="306" t="s">
        <v>151</v>
      </c>
      <c r="I2978">
        <v>383.71100000000001</v>
      </c>
    </row>
    <row r="2979" spans="1:9" ht="14.25" customHeight="1">
      <c r="A2979" s="1" t="str">
        <f t="shared" si="46"/>
        <v>SERVTRANS96032010m09</v>
      </c>
      <c r="B2979" s="1">
        <v>4367.1149999999998</v>
      </c>
      <c r="C2979" s="210">
        <v>4</v>
      </c>
      <c r="D2979" s="1">
        <v>391.40699999999998</v>
      </c>
      <c r="E2979" t="s">
        <v>134</v>
      </c>
      <c r="F2979">
        <v>9603</v>
      </c>
      <c r="G2979" s="139">
        <v>2010</v>
      </c>
      <c r="H2979" s="306" t="s">
        <v>152</v>
      </c>
      <c r="I2979">
        <v>391.40699999999998</v>
      </c>
    </row>
    <row r="2980" spans="1:9" ht="14.25" customHeight="1">
      <c r="A2980" s="1" t="str">
        <f t="shared" si="46"/>
        <v>SERVTRANS96032010m10</v>
      </c>
      <c r="B2980" s="1">
        <v>4367.1149999999998</v>
      </c>
      <c r="C2980" s="210">
        <v>3</v>
      </c>
      <c r="D2980" s="1">
        <v>415.67200000000003</v>
      </c>
      <c r="E2980" t="s">
        <v>134</v>
      </c>
      <c r="F2980">
        <v>9603</v>
      </c>
      <c r="G2980" s="139">
        <v>2010</v>
      </c>
      <c r="H2980" s="306" t="s">
        <v>153</v>
      </c>
      <c r="I2980">
        <v>415.67200000000003</v>
      </c>
    </row>
    <row r="2981" spans="1:9" ht="14.25" customHeight="1">
      <c r="A2981" s="1" t="str">
        <f t="shared" si="46"/>
        <v>SERVTRANS96032010m11</v>
      </c>
      <c r="B2981" s="1">
        <v>4367.1149999999998</v>
      </c>
      <c r="C2981" s="210">
        <v>2</v>
      </c>
      <c r="D2981" s="1">
        <v>352.197</v>
      </c>
      <c r="E2981" t="s">
        <v>134</v>
      </c>
      <c r="F2981">
        <v>9603</v>
      </c>
      <c r="G2981" s="139">
        <v>2010</v>
      </c>
      <c r="H2981" s="306" t="s">
        <v>154</v>
      </c>
      <c r="I2981">
        <v>352.197</v>
      </c>
    </row>
    <row r="2982" spans="1:9" ht="14.25" customHeight="1">
      <c r="A2982" s="1" t="str">
        <f t="shared" si="46"/>
        <v>SERVTRANS96032010m12</v>
      </c>
      <c r="B2982" s="1">
        <v>4367.1149999999998</v>
      </c>
      <c r="C2982" s="210">
        <v>1</v>
      </c>
      <c r="D2982" s="1">
        <v>296.15199999999999</v>
      </c>
      <c r="E2982" t="s">
        <v>134</v>
      </c>
      <c r="F2982">
        <v>9603</v>
      </c>
      <c r="G2982" s="139">
        <v>2010</v>
      </c>
      <c r="H2982" s="306" t="s">
        <v>155</v>
      </c>
      <c r="I2982">
        <v>296.15199999999999</v>
      </c>
    </row>
    <row r="2983" spans="1:9" ht="14.25" customHeight="1">
      <c r="A2983" s="1" t="str">
        <f t="shared" si="46"/>
        <v>SERVTRANS96042010m01</v>
      </c>
      <c r="B2983" s="1">
        <v>1152.0970500000001</v>
      </c>
      <c r="C2983" s="210">
        <v>12</v>
      </c>
      <c r="D2983" s="1">
        <v>77.329783000000006</v>
      </c>
      <c r="E2983" t="s">
        <v>134</v>
      </c>
      <c r="F2983">
        <v>9604</v>
      </c>
      <c r="G2983" s="139">
        <v>2010</v>
      </c>
      <c r="H2983" s="306" t="s">
        <v>144</v>
      </c>
      <c r="I2983">
        <v>77.329783000000006</v>
      </c>
    </row>
    <row r="2984" spans="1:9" ht="14.25" customHeight="1">
      <c r="A2984" s="1" t="str">
        <f t="shared" si="46"/>
        <v>SERVTRANS96042010m02</v>
      </c>
      <c r="B2984" s="1">
        <v>1152.0970500000001</v>
      </c>
      <c r="C2984" s="210">
        <v>11</v>
      </c>
      <c r="D2984" s="1">
        <v>96.346245999999994</v>
      </c>
      <c r="E2984" t="s">
        <v>134</v>
      </c>
      <c r="F2984">
        <v>9604</v>
      </c>
      <c r="G2984" s="139">
        <v>2010</v>
      </c>
      <c r="H2984" s="306" t="s">
        <v>145</v>
      </c>
      <c r="I2984">
        <v>96.346245999999994</v>
      </c>
    </row>
    <row r="2985" spans="1:9" ht="14.25" customHeight="1">
      <c r="A2985" s="1" t="str">
        <f t="shared" si="46"/>
        <v>SERVTRANS96042010m03</v>
      </c>
      <c r="B2985" s="1">
        <v>1152.0970500000001</v>
      </c>
      <c r="C2985" s="210">
        <v>10</v>
      </c>
      <c r="D2985" s="1">
        <v>105.579617</v>
      </c>
      <c r="E2985" t="s">
        <v>134</v>
      </c>
      <c r="F2985">
        <v>9604</v>
      </c>
      <c r="G2985" s="139">
        <v>2010</v>
      </c>
      <c r="H2985" s="306" t="s">
        <v>146</v>
      </c>
      <c r="I2985">
        <v>105.579617</v>
      </c>
    </row>
    <row r="2986" spans="1:9" ht="14.25" customHeight="1">
      <c r="A2986" s="1" t="str">
        <f t="shared" si="46"/>
        <v>SERVTRANS96042010m04</v>
      </c>
      <c r="B2986" s="1">
        <v>1152.0970500000001</v>
      </c>
      <c r="C2986" s="210">
        <v>9</v>
      </c>
      <c r="D2986" s="1">
        <v>109.66875</v>
      </c>
      <c r="E2986" t="s">
        <v>134</v>
      </c>
      <c r="F2986">
        <v>9604</v>
      </c>
      <c r="G2986" s="139">
        <v>2010</v>
      </c>
      <c r="H2986" s="306" t="s">
        <v>147</v>
      </c>
      <c r="I2986">
        <v>109.66875</v>
      </c>
    </row>
    <row r="2987" spans="1:9" ht="14.25" customHeight="1">
      <c r="A2987" s="1" t="str">
        <f t="shared" si="46"/>
        <v>SERVTRANS96042010m05</v>
      </c>
      <c r="B2987" s="1">
        <v>1152.0970500000001</v>
      </c>
      <c r="C2987" s="210">
        <v>8</v>
      </c>
      <c r="D2987" s="1">
        <v>105.81699999999999</v>
      </c>
      <c r="E2987" t="s">
        <v>134</v>
      </c>
      <c r="F2987">
        <v>9604</v>
      </c>
      <c r="G2987" s="139">
        <v>2010</v>
      </c>
      <c r="H2987" s="306" t="s">
        <v>148</v>
      </c>
      <c r="I2987">
        <v>105.81699999999999</v>
      </c>
    </row>
    <row r="2988" spans="1:9" ht="14.25" customHeight="1">
      <c r="A2988" s="1" t="str">
        <f t="shared" si="46"/>
        <v>SERVTRANS96042010m06</v>
      </c>
      <c r="B2988" s="1">
        <v>1152.0970500000001</v>
      </c>
      <c r="C2988" s="210">
        <v>7</v>
      </c>
      <c r="D2988" s="1">
        <v>97.201807000000002</v>
      </c>
      <c r="E2988" t="s">
        <v>134</v>
      </c>
      <c r="F2988">
        <v>9604</v>
      </c>
      <c r="G2988" s="139">
        <v>2010</v>
      </c>
      <c r="H2988" s="306" t="s">
        <v>149</v>
      </c>
      <c r="I2988">
        <v>97.201807000000002</v>
      </c>
    </row>
    <row r="2989" spans="1:9" ht="14.25" customHeight="1">
      <c r="A2989" s="1" t="str">
        <f t="shared" si="46"/>
        <v>SERVTRANS96042010m07</v>
      </c>
      <c r="B2989" s="1">
        <v>1152.0970500000001</v>
      </c>
      <c r="C2989" s="210">
        <v>6</v>
      </c>
      <c r="D2989" s="1">
        <v>94.000033999999999</v>
      </c>
      <c r="E2989" t="s">
        <v>134</v>
      </c>
      <c r="F2989">
        <v>9604</v>
      </c>
      <c r="G2989" s="139">
        <v>2010</v>
      </c>
      <c r="H2989" s="306" t="s">
        <v>150</v>
      </c>
      <c r="I2989">
        <v>94.000033999999999</v>
      </c>
    </row>
    <row r="2990" spans="1:9" ht="14.25" customHeight="1">
      <c r="A2990" s="1" t="str">
        <f t="shared" si="46"/>
        <v>SERVTRANS96042010m08</v>
      </c>
      <c r="B2990" s="1">
        <v>1152.0970500000001</v>
      </c>
      <c r="C2990" s="210">
        <v>5</v>
      </c>
      <c r="D2990" s="1">
        <v>87.513765000000006</v>
      </c>
      <c r="E2990" t="s">
        <v>134</v>
      </c>
      <c r="F2990">
        <v>9604</v>
      </c>
      <c r="G2990" s="139">
        <v>2010</v>
      </c>
      <c r="H2990" s="306" t="s">
        <v>151</v>
      </c>
      <c r="I2990">
        <v>87.513765000000006</v>
      </c>
    </row>
    <row r="2991" spans="1:9" ht="14.25" customHeight="1">
      <c r="A2991" s="1" t="str">
        <f t="shared" si="46"/>
        <v>SERVTRANS96042010m09</v>
      </c>
      <c r="B2991" s="1">
        <v>1152.0970500000001</v>
      </c>
      <c r="C2991" s="210">
        <v>4</v>
      </c>
      <c r="D2991" s="1">
        <v>102.465048</v>
      </c>
      <c r="E2991" t="s">
        <v>134</v>
      </c>
      <c r="F2991">
        <v>9604</v>
      </c>
      <c r="G2991" s="139">
        <v>2010</v>
      </c>
      <c r="H2991" s="306" t="s">
        <v>152</v>
      </c>
      <c r="I2991">
        <v>102.465048</v>
      </c>
    </row>
    <row r="2992" spans="1:9" ht="14.25" customHeight="1">
      <c r="A2992" s="1" t="str">
        <f t="shared" si="46"/>
        <v>SERVTRANS96042010m10</v>
      </c>
      <c r="B2992" s="1">
        <v>1152.0970500000001</v>
      </c>
      <c r="C2992" s="210">
        <v>3</v>
      </c>
      <c r="D2992" s="1">
        <v>94.741</v>
      </c>
      <c r="E2992" t="s">
        <v>134</v>
      </c>
      <c r="F2992">
        <v>9604</v>
      </c>
      <c r="G2992" s="139">
        <v>2010</v>
      </c>
      <c r="H2992" s="306" t="s">
        <v>153</v>
      </c>
      <c r="I2992">
        <v>94.741</v>
      </c>
    </row>
    <row r="2993" spans="1:9" ht="14.25" customHeight="1">
      <c r="A2993" s="1" t="str">
        <f t="shared" si="46"/>
        <v>SERVTRANS96042010m11</v>
      </c>
      <c r="B2993" s="1">
        <v>1152.0970500000001</v>
      </c>
      <c r="C2993" s="210">
        <v>2</v>
      </c>
      <c r="D2993" s="1">
        <v>88.414000000000001</v>
      </c>
      <c r="E2993" t="s">
        <v>134</v>
      </c>
      <c r="F2993">
        <v>9604</v>
      </c>
      <c r="G2993" s="139">
        <v>2010</v>
      </c>
      <c r="H2993" s="306" t="s">
        <v>154</v>
      </c>
      <c r="I2993">
        <v>88.414000000000001</v>
      </c>
    </row>
    <row r="2994" spans="1:9" ht="14.25" customHeight="1">
      <c r="A2994" s="1" t="str">
        <f t="shared" si="46"/>
        <v>SERVTRANS96042010m12</v>
      </c>
      <c r="B2994" s="1">
        <v>1152.0970500000001</v>
      </c>
      <c r="C2994" s="210">
        <v>1</v>
      </c>
      <c r="D2994" s="1">
        <v>93.02</v>
      </c>
      <c r="E2994" t="s">
        <v>134</v>
      </c>
      <c r="F2994">
        <v>9604</v>
      </c>
      <c r="G2994" s="139">
        <v>2010</v>
      </c>
      <c r="H2994" s="306" t="s">
        <v>155</v>
      </c>
      <c r="I2994">
        <v>93.02</v>
      </c>
    </row>
    <row r="2995" spans="1:9" ht="14.25" customHeight="1">
      <c r="A2995" s="1" t="str">
        <f t="shared" si="46"/>
        <v>SERVTRANS96052010m01</v>
      </c>
      <c r="B2995" s="1">
        <v>661.72500000000002</v>
      </c>
      <c r="C2995" s="210">
        <v>12</v>
      </c>
      <c r="D2995" s="1">
        <v>56.444000000000003</v>
      </c>
      <c r="E2995" t="s">
        <v>134</v>
      </c>
      <c r="F2995">
        <v>9605</v>
      </c>
      <c r="G2995" s="139">
        <v>2010</v>
      </c>
      <c r="H2995" s="306" t="s">
        <v>144</v>
      </c>
      <c r="I2995">
        <v>56.444000000000003</v>
      </c>
    </row>
    <row r="2996" spans="1:9" ht="14.25" customHeight="1">
      <c r="A2996" s="1" t="str">
        <f t="shared" si="46"/>
        <v>SERVTRANS96052010m02</v>
      </c>
      <c r="B2996" s="1">
        <v>661.72500000000002</v>
      </c>
      <c r="C2996" s="210">
        <v>11</v>
      </c>
      <c r="D2996" s="1">
        <v>49.222999999999999</v>
      </c>
      <c r="E2996" t="s">
        <v>134</v>
      </c>
      <c r="F2996">
        <v>9605</v>
      </c>
      <c r="G2996" s="139">
        <v>2010</v>
      </c>
      <c r="H2996" s="306" t="s">
        <v>145</v>
      </c>
      <c r="I2996">
        <v>49.222999999999999</v>
      </c>
    </row>
    <row r="2997" spans="1:9" ht="14.25" customHeight="1">
      <c r="A2997" s="1" t="str">
        <f t="shared" si="46"/>
        <v>SERVTRANS96052010m03</v>
      </c>
      <c r="B2997" s="1">
        <v>661.72500000000002</v>
      </c>
      <c r="C2997" s="210">
        <v>10</v>
      </c>
      <c r="D2997" s="1">
        <v>58.281999999999996</v>
      </c>
      <c r="E2997" t="s">
        <v>134</v>
      </c>
      <c r="F2997">
        <v>9605</v>
      </c>
      <c r="G2997" s="139">
        <v>2010</v>
      </c>
      <c r="H2997" s="306" t="s">
        <v>146</v>
      </c>
      <c r="I2997">
        <v>58.281999999999996</v>
      </c>
    </row>
    <row r="2998" spans="1:9" ht="14.25" customHeight="1">
      <c r="A2998" s="1" t="str">
        <f t="shared" si="46"/>
        <v>SERVTRANS96052010m04</v>
      </c>
      <c r="B2998" s="1">
        <v>661.72500000000002</v>
      </c>
      <c r="C2998" s="210">
        <v>9</v>
      </c>
      <c r="D2998" s="1">
        <v>43.354999999999997</v>
      </c>
      <c r="E2998" t="s">
        <v>134</v>
      </c>
      <c r="F2998">
        <v>9605</v>
      </c>
      <c r="G2998" s="139">
        <v>2010</v>
      </c>
      <c r="H2998" s="306" t="s">
        <v>147</v>
      </c>
      <c r="I2998">
        <v>43.354999999999997</v>
      </c>
    </row>
    <row r="2999" spans="1:9" ht="14.25" customHeight="1">
      <c r="A2999" s="1" t="str">
        <f t="shared" si="46"/>
        <v>SERVTRANS96052010m05</v>
      </c>
      <c r="B2999" s="1">
        <v>661.72500000000002</v>
      </c>
      <c r="C2999" s="210">
        <v>8</v>
      </c>
      <c r="D2999" s="1">
        <v>47.371000000000002</v>
      </c>
      <c r="E2999" t="s">
        <v>134</v>
      </c>
      <c r="F2999">
        <v>9605</v>
      </c>
      <c r="G2999" s="139">
        <v>2010</v>
      </c>
      <c r="H2999" s="306" t="s">
        <v>148</v>
      </c>
      <c r="I2999">
        <v>47.371000000000002</v>
      </c>
    </row>
    <row r="3000" spans="1:9" ht="14.25" customHeight="1">
      <c r="A3000" s="1" t="str">
        <f t="shared" si="46"/>
        <v>SERVTRANS96052010m06</v>
      </c>
      <c r="B3000" s="1">
        <v>661.72500000000002</v>
      </c>
      <c r="C3000" s="210">
        <v>7</v>
      </c>
      <c r="D3000" s="1">
        <v>47.444000000000003</v>
      </c>
      <c r="E3000" t="s">
        <v>134</v>
      </c>
      <c r="F3000">
        <v>9605</v>
      </c>
      <c r="G3000" s="139">
        <v>2010</v>
      </c>
      <c r="H3000" s="306" t="s">
        <v>149</v>
      </c>
      <c r="I3000">
        <v>47.444000000000003</v>
      </c>
    </row>
    <row r="3001" spans="1:9" ht="14.25" customHeight="1">
      <c r="A3001" s="1" t="str">
        <f t="shared" si="46"/>
        <v>SERVTRANS96052010m07</v>
      </c>
      <c r="B3001" s="1">
        <v>661.72500000000002</v>
      </c>
      <c r="C3001" s="210">
        <v>6</v>
      </c>
      <c r="D3001" s="1">
        <v>44.146999999999998</v>
      </c>
      <c r="E3001" t="s">
        <v>134</v>
      </c>
      <c r="F3001">
        <v>9605</v>
      </c>
      <c r="G3001" s="139">
        <v>2010</v>
      </c>
      <c r="H3001" s="306" t="s">
        <v>150</v>
      </c>
      <c r="I3001">
        <v>44.146999999999998</v>
      </c>
    </row>
    <row r="3002" spans="1:9" ht="14.25" customHeight="1">
      <c r="A3002" s="1" t="str">
        <f t="shared" si="46"/>
        <v>SERVTRANS96052010m08</v>
      </c>
      <c r="B3002" s="1">
        <v>661.72500000000002</v>
      </c>
      <c r="C3002" s="210">
        <v>5</v>
      </c>
      <c r="D3002" s="1">
        <v>41.96</v>
      </c>
      <c r="E3002" t="s">
        <v>134</v>
      </c>
      <c r="F3002">
        <v>9605</v>
      </c>
      <c r="G3002" s="139">
        <v>2010</v>
      </c>
      <c r="H3002" s="306" t="s">
        <v>151</v>
      </c>
      <c r="I3002">
        <v>41.96</v>
      </c>
    </row>
    <row r="3003" spans="1:9" ht="14.25" customHeight="1">
      <c r="A3003" s="1" t="str">
        <f t="shared" si="46"/>
        <v>SERVTRANS96052010m09</v>
      </c>
      <c r="B3003" s="1">
        <v>661.72500000000002</v>
      </c>
      <c r="C3003" s="210">
        <v>4</v>
      </c>
      <c r="D3003" s="1">
        <v>48.536999999999999</v>
      </c>
      <c r="E3003" t="s">
        <v>134</v>
      </c>
      <c r="F3003">
        <v>9605</v>
      </c>
      <c r="G3003" s="139">
        <v>2010</v>
      </c>
      <c r="H3003" s="306" t="s">
        <v>152</v>
      </c>
      <c r="I3003">
        <v>48.536999999999999</v>
      </c>
    </row>
    <row r="3004" spans="1:9" ht="14.25" customHeight="1">
      <c r="A3004" s="1" t="str">
        <f t="shared" si="46"/>
        <v>SERVTRANS96052010m10</v>
      </c>
      <c r="B3004" s="1">
        <v>661.72500000000002</v>
      </c>
      <c r="C3004" s="210">
        <v>3</v>
      </c>
      <c r="D3004" s="1">
        <v>52.05</v>
      </c>
      <c r="E3004" t="s">
        <v>134</v>
      </c>
      <c r="F3004">
        <v>9605</v>
      </c>
      <c r="G3004" s="139">
        <v>2010</v>
      </c>
      <c r="H3004" s="306" t="s">
        <v>153</v>
      </c>
      <c r="I3004">
        <v>52.05</v>
      </c>
    </row>
    <row r="3005" spans="1:9" ht="14.25" customHeight="1">
      <c r="A3005" s="1" t="str">
        <f t="shared" si="46"/>
        <v>SERVTRANS96052010m11</v>
      </c>
      <c r="B3005" s="1">
        <v>661.72500000000002</v>
      </c>
      <c r="C3005" s="210">
        <v>2</v>
      </c>
      <c r="D3005" s="1">
        <v>80.685000000000002</v>
      </c>
      <c r="E3005" t="s">
        <v>134</v>
      </c>
      <c r="F3005">
        <v>9605</v>
      </c>
      <c r="G3005" s="139">
        <v>2010</v>
      </c>
      <c r="H3005" s="306" t="s">
        <v>154</v>
      </c>
      <c r="I3005">
        <v>80.685000000000002</v>
      </c>
    </row>
    <row r="3006" spans="1:9" ht="14.25" customHeight="1">
      <c r="A3006" s="1" t="str">
        <f t="shared" si="46"/>
        <v>SERVTRANS96052010m12</v>
      </c>
      <c r="B3006" s="1">
        <v>661.72500000000002</v>
      </c>
      <c r="C3006" s="210">
        <v>1</v>
      </c>
      <c r="D3006" s="1">
        <v>92.227000000000004</v>
      </c>
      <c r="E3006" t="s">
        <v>134</v>
      </c>
      <c r="F3006">
        <v>9605</v>
      </c>
      <c r="G3006" s="139">
        <v>2010</v>
      </c>
      <c r="H3006" s="306" t="s">
        <v>155</v>
      </c>
      <c r="I3006">
        <v>92.227000000000004</v>
      </c>
    </row>
    <row r="3007" spans="1:9" ht="14.25" customHeight="1">
      <c r="A3007" s="1" t="str">
        <f t="shared" si="46"/>
        <v>SERVTRANS96062010m01</v>
      </c>
      <c r="B3007" s="1">
        <v>422.70742000000001</v>
      </c>
      <c r="C3007" s="210">
        <v>12</v>
      </c>
      <c r="D3007" s="1">
        <v>36.026310000000002</v>
      </c>
      <c r="E3007" t="s">
        <v>134</v>
      </c>
      <c r="F3007">
        <v>9606</v>
      </c>
      <c r="G3007" s="139">
        <v>2010</v>
      </c>
      <c r="H3007" s="306" t="s">
        <v>144</v>
      </c>
      <c r="I3007">
        <v>36.026310000000002</v>
      </c>
    </row>
    <row r="3008" spans="1:9" ht="14.25" customHeight="1">
      <c r="A3008" s="1" t="str">
        <f t="shared" si="46"/>
        <v>SERVTRANS96062010m02</v>
      </c>
      <c r="B3008" s="1">
        <v>422.70742000000001</v>
      </c>
      <c r="C3008" s="210">
        <v>11</v>
      </c>
      <c r="D3008" s="1">
        <v>32.937309999999997</v>
      </c>
      <c r="E3008" t="s">
        <v>134</v>
      </c>
      <c r="F3008">
        <v>9606</v>
      </c>
      <c r="G3008" s="139">
        <v>2010</v>
      </c>
      <c r="H3008" s="306" t="s">
        <v>145</v>
      </c>
      <c r="I3008">
        <v>32.937309999999997</v>
      </c>
    </row>
    <row r="3009" spans="1:9" ht="14.25" customHeight="1">
      <c r="A3009" s="1" t="str">
        <f t="shared" si="46"/>
        <v>SERVTRANS96062010m03</v>
      </c>
      <c r="B3009" s="1">
        <v>422.70742000000001</v>
      </c>
      <c r="C3009" s="210">
        <v>10</v>
      </c>
      <c r="D3009" s="1">
        <v>37.369840000000003</v>
      </c>
      <c r="E3009" t="s">
        <v>134</v>
      </c>
      <c r="F3009">
        <v>9606</v>
      </c>
      <c r="G3009" s="139">
        <v>2010</v>
      </c>
      <c r="H3009" s="306" t="s">
        <v>146</v>
      </c>
      <c r="I3009">
        <v>37.369840000000003</v>
      </c>
    </row>
    <row r="3010" spans="1:9" ht="14.25" customHeight="1">
      <c r="A3010" s="1" t="str">
        <f t="shared" si="46"/>
        <v>SERVTRANS96062010m04</v>
      </c>
      <c r="B3010" s="1">
        <v>422.70742000000001</v>
      </c>
      <c r="C3010" s="210">
        <v>9</v>
      </c>
      <c r="D3010" s="1">
        <v>28.61927</v>
      </c>
      <c r="E3010" t="s">
        <v>134</v>
      </c>
      <c r="F3010">
        <v>9606</v>
      </c>
      <c r="G3010" s="139">
        <v>2010</v>
      </c>
      <c r="H3010" s="306" t="s">
        <v>147</v>
      </c>
      <c r="I3010">
        <v>28.61927</v>
      </c>
    </row>
    <row r="3011" spans="1:9" ht="14.25" customHeight="1">
      <c r="A3011" s="1" t="str">
        <f t="shared" si="46"/>
        <v>SERVTRANS96062010m05</v>
      </c>
      <c r="B3011" s="1">
        <v>422.70742000000001</v>
      </c>
      <c r="C3011" s="210">
        <v>8</v>
      </c>
      <c r="D3011" s="1">
        <v>34.546700000000001</v>
      </c>
      <c r="E3011" t="s">
        <v>134</v>
      </c>
      <c r="F3011">
        <v>9606</v>
      </c>
      <c r="G3011" s="139">
        <v>2010</v>
      </c>
      <c r="H3011" s="306" t="s">
        <v>148</v>
      </c>
      <c r="I3011">
        <v>34.546700000000001</v>
      </c>
    </row>
    <row r="3012" spans="1:9" ht="14.25" customHeight="1">
      <c r="A3012" s="1" t="str">
        <f t="shared" si="46"/>
        <v>SERVTRANS96062010m06</v>
      </c>
      <c r="B3012" s="1">
        <v>422.70742000000001</v>
      </c>
      <c r="C3012" s="210">
        <v>7</v>
      </c>
      <c r="D3012" s="1">
        <v>32.898000000000003</v>
      </c>
      <c r="E3012" t="s">
        <v>134</v>
      </c>
      <c r="F3012">
        <v>9606</v>
      </c>
      <c r="G3012" s="139">
        <v>2010</v>
      </c>
      <c r="H3012" s="306" t="s">
        <v>149</v>
      </c>
      <c r="I3012">
        <v>32.898000000000003</v>
      </c>
    </row>
    <row r="3013" spans="1:9" ht="14.25" customHeight="1">
      <c r="A3013" s="1" t="str">
        <f t="shared" si="46"/>
        <v>SERVTRANS96062010m07</v>
      </c>
      <c r="B3013" s="1">
        <v>422.70742000000001</v>
      </c>
      <c r="C3013" s="210">
        <v>6</v>
      </c>
      <c r="D3013" s="1">
        <v>28.188389999999998</v>
      </c>
      <c r="E3013" t="s">
        <v>134</v>
      </c>
      <c r="F3013">
        <v>9606</v>
      </c>
      <c r="G3013" s="139">
        <v>2010</v>
      </c>
      <c r="H3013" s="306" t="s">
        <v>150</v>
      </c>
      <c r="I3013">
        <v>28.188389999999998</v>
      </c>
    </row>
    <row r="3014" spans="1:9" ht="14.25" customHeight="1">
      <c r="A3014" s="1" t="str">
        <f t="shared" si="46"/>
        <v>SERVTRANS96062010m08</v>
      </c>
      <c r="B3014" s="1">
        <v>422.70742000000001</v>
      </c>
      <c r="C3014" s="210">
        <v>5</v>
      </c>
      <c r="D3014" s="1">
        <v>27.88269</v>
      </c>
      <c r="E3014" t="s">
        <v>134</v>
      </c>
      <c r="F3014">
        <v>9606</v>
      </c>
      <c r="G3014" s="139">
        <v>2010</v>
      </c>
      <c r="H3014" s="306" t="s">
        <v>151</v>
      </c>
      <c r="I3014">
        <v>27.88269</v>
      </c>
    </row>
    <row r="3015" spans="1:9" ht="14.25" customHeight="1">
      <c r="A3015" s="1" t="str">
        <f t="shared" si="46"/>
        <v>SERVTRANS96062010m09</v>
      </c>
      <c r="B3015" s="1">
        <v>422.70742000000001</v>
      </c>
      <c r="C3015" s="210">
        <v>4</v>
      </c>
      <c r="D3015" s="1">
        <v>30.54091</v>
      </c>
      <c r="E3015" t="s">
        <v>134</v>
      </c>
      <c r="F3015">
        <v>9606</v>
      </c>
      <c r="G3015" s="139">
        <v>2010</v>
      </c>
      <c r="H3015" s="306" t="s">
        <v>152</v>
      </c>
      <c r="I3015">
        <v>30.54091</v>
      </c>
    </row>
    <row r="3016" spans="1:9" ht="14.25" customHeight="1">
      <c r="A3016" s="1" t="str">
        <f t="shared" ref="A3016:A3079" si="47">TRIM(E3016&amp;F3016&amp;G3016&amp;H3016)</f>
        <v>SERVTRANS96062010m10</v>
      </c>
      <c r="B3016" s="1">
        <v>422.70742000000001</v>
      </c>
      <c r="C3016" s="210">
        <v>3</v>
      </c>
      <c r="D3016" s="1">
        <v>29.876999999999999</v>
      </c>
      <c r="E3016" t="s">
        <v>134</v>
      </c>
      <c r="F3016">
        <v>9606</v>
      </c>
      <c r="G3016" s="139">
        <v>2010</v>
      </c>
      <c r="H3016" s="306" t="s">
        <v>153</v>
      </c>
      <c r="I3016">
        <v>29.876999999999999</v>
      </c>
    </row>
    <row r="3017" spans="1:9" ht="14.25" customHeight="1">
      <c r="A3017" s="1" t="str">
        <f t="shared" si="47"/>
        <v>SERVTRANS96062010m11</v>
      </c>
      <c r="B3017" s="1">
        <v>422.70742000000001</v>
      </c>
      <c r="C3017" s="210">
        <v>2</v>
      </c>
      <c r="D3017" s="1">
        <v>45.765000000000001</v>
      </c>
      <c r="E3017" t="s">
        <v>134</v>
      </c>
      <c r="F3017">
        <v>9606</v>
      </c>
      <c r="G3017" s="139">
        <v>2010</v>
      </c>
      <c r="H3017" s="306" t="s">
        <v>154</v>
      </c>
      <c r="I3017">
        <v>45.765000000000001</v>
      </c>
    </row>
    <row r="3018" spans="1:9" ht="14.25" customHeight="1">
      <c r="A3018" s="1" t="str">
        <f t="shared" si="47"/>
        <v>SERVTRANS96062010m12</v>
      </c>
      <c r="B3018" s="1">
        <v>422.70742000000001</v>
      </c>
      <c r="C3018" s="210">
        <v>1</v>
      </c>
      <c r="D3018" s="1">
        <v>58.055999999999997</v>
      </c>
      <c r="E3018" t="s">
        <v>134</v>
      </c>
      <c r="F3018">
        <v>9606</v>
      </c>
      <c r="G3018" s="139">
        <v>2010</v>
      </c>
      <c r="H3018" s="306" t="s">
        <v>155</v>
      </c>
      <c r="I3018">
        <v>58.055999999999997</v>
      </c>
    </row>
    <row r="3019" spans="1:9" ht="14.25" customHeight="1">
      <c r="A3019" s="1" t="str">
        <f t="shared" si="47"/>
        <v>UNIFERTRANS96032010m01</v>
      </c>
      <c r="B3019" s="1">
        <v>415</v>
      </c>
      <c r="C3019" s="210">
        <v>3</v>
      </c>
      <c r="D3019" s="1" t="s">
        <v>8</v>
      </c>
      <c r="E3019" t="s">
        <v>137</v>
      </c>
      <c r="F3019">
        <v>9603</v>
      </c>
      <c r="G3019" s="139">
        <v>2010</v>
      </c>
      <c r="H3019" s="306" t="s">
        <v>144</v>
      </c>
      <c r="I3019">
        <v>-1</v>
      </c>
    </row>
    <row r="3020" spans="1:9" ht="14.25" customHeight="1">
      <c r="A3020" s="1" t="str">
        <f t="shared" si="47"/>
        <v>UNIFERTRANS96032010m02</v>
      </c>
      <c r="B3020" s="1">
        <v>415</v>
      </c>
      <c r="C3020" s="210">
        <v>3</v>
      </c>
      <c r="D3020" s="1" t="s">
        <v>8</v>
      </c>
      <c r="E3020" t="s">
        <v>137</v>
      </c>
      <c r="F3020">
        <v>9603</v>
      </c>
      <c r="G3020" s="139">
        <v>2010</v>
      </c>
      <c r="H3020" s="306" t="s">
        <v>145</v>
      </c>
      <c r="I3020">
        <v>-1</v>
      </c>
    </row>
    <row r="3021" spans="1:9" ht="14.25" customHeight="1">
      <c r="A3021" s="1" t="str">
        <f t="shared" si="47"/>
        <v>UNIFERTRANS96032010m03</v>
      </c>
      <c r="B3021" s="1">
        <v>415</v>
      </c>
      <c r="C3021" s="210">
        <v>3</v>
      </c>
      <c r="D3021" s="1" t="s">
        <v>8</v>
      </c>
      <c r="E3021" t="s">
        <v>137</v>
      </c>
      <c r="F3021">
        <v>9603</v>
      </c>
      <c r="G3021" s="139">
        <v>2010</v>
      </c>
      <c r="H3021" s="306" t="s">
        <v>146</v>
      </c>
      <c r="I3021">
        <v>-1</v>
      </c>
    </row>
    <row r="3022" spans="1:9" ht="14.25" customHeight="1">
      <c r="A3022" s="1" t="str">
        <f t="shared" si="47"/>
        <v>UNIFERTRANS96032010m04</v>
      </c>
      <c r="B3022" s="1">
        <v>415</v>
      </c>
      <c r="C3022" s="210">
        <v>3</v>
      </c>
      <c r="D3022" s="1" t="s">
        <v>8</v>
      </c>
      <c r="E3022" t="s">
        <v>137</v>
      </c>
      <c r="F3022">
        <v>9603</v>
      </c>
      <c r="G3022" s="139">
        <v>2010</v>
      </c>
      <c r="H3022" s="306" t="s">
        <v>147</v>
      </c>
      <c r="I3022">
        <v>-1</v>
      </c>
    </row>
    <row r="3023" spans="1:9" ht="14.25" customHeight="1">
      <c r="A3023" s="1" t="str">
        <f t="shared" si="47"/>
        <v>UNIFERTRANS96032010m05</v>
      </c>
      <c r="B3023" s="1">
        <v>415</v>
      </c>
      <c r="C3023" s="210">
        <v>3</v>
      </c>
      <c r="D3023" s="1" t="s">
        <v>8</v>
      </c>
      <c r="E3023" t="s">
        <v>137</v>
      </c>
      <c r="F3023">
        <v>9603</v>
      </c>
      <c r="G3023" s="139">
        <v>2010</v>
      </c>
      <c r="H3023" s="306" t="s">
        <v>148</v>
      </c>
      <c r="I3023">
        <v>-1</v>
      </c>
    </row>
    <row r="3024" spans="1:9" ht="14.25" customHeight="1">
      <c r="A3024" s="1" t="str">
        <f t="shared" si="47"/>
        <v>UNIFERTRANS96032010m06</v>
      </c>
      <c r="B3024" s="1">
        <v>415</v>
      </c>
      <c r="C3024" s="210">
        <v>3</v>
      </c>
      <c r="D3024" s="1" t="s">
        <v>8</v>
      </c>
      <c r="E3024" t="s">
        <v>137</v>
      </c>
      <c r="F3024">
        <v>9603</v>
      </c>
      <c r="G3024" s="139">
        <v>2010</v>
      </c>
      <c r="H3024" s="306" t="s">
        <v>149</v>
      </c>
      <c r="I3024">
        <v>-1</v>
      </c>
    </row>
    <row r="3025" spans="1:9" ht="14.25" customHeight="1">
      <c r="A3025" s="1" t="str">
        <f t="shared" si="47"/>
        <v>UNIFERTRANS96032010m07</v>
      </c>
      <c r="B3025" s="1">
        <v>415</v>
      </c>
      <c r="C3025" s="210">
        <v>3</v>
      </c>
      <c r="D3025" s="1" t="s">
        <v>8</v>
      </c>
      <c r="E3025" t="s">
        <v>137</v>
      </c>
      <c r="F3025">
        <v>9603</v>
      </c>
      <c r="G3025" s="139">
        <v>2010</v>
      </c>
      <c r="H3025" s="306" t="s">
        <v>150</v>
      </c>
      <c r="I3025">
        <v>-1</v>
      </c>
    </row>
    <row r="3026" spans="1:9" ht="14.25" customHeight="1">
      <c r="A3026" s="1" t="str">
        <f t="shared" si="47"/>
        <v>UNIFERTRANS96032010m08</v>
      </c>
      <c r="B3026" s="1">
        <v>415</v>
      </c>
      <c r="C3026" s="210">
        <v>3</v>
      </c>
      <c r="D3026" s="1" t="s">
        <v>8</v>
      </c>
      <c r="E3026" t="s">
        <v>137</v>
      </c>
      <c r="F3026">
        <v>9603</v>
      </c>
      <c r="G3026" s="139">
        <v>2010</v>
      </c>
      <c r="H3026" s="306" t="s">
        <v>151</v>
      </c>
      <c r="I3026">
        <v>-1</v>
      </c>
    </row>
    <row r="3027" spans="1:9" ht="14.25" customHeight="1">
      <c r="A3027" s="1" t="str">
        <f t="shared" si="47"/>
        <v>UNIFERTRANS96032010m09</v>
      </c>
      <c r="B3027" s="1">
        <v>415</v>
      </c>
      <c r="C3027" s="210">
        <v>3</v>
      </c>
      <c r="D3027" s="1" t="s">
        <v>8</v>
      </c>
      <c r="E3027" t="s">
        <v>137</v>
      </c>
      <c r="F3027">
        <v>9603</v>
      </c>
      <c r="G3027" s="139">
        <v>2010</v>
      </c>
      <c r="H3027" s="306" t="s">
        <v>152</v>
      </c>
      <c r="I3027">
        <v>-1</v>
      </c>
    </row>
    <row r="3028" spans="1:9" ht="14.25" customHeight="1">
      <c r="A3028" s="1" t="str">
        <f t="shared" si="47"/>
        <v>UNIFERTRANS96032010m10</v>
      </c>
      <c r="B3028" s="1">
        <v>415</v>
      </c>
      <c r="C3028" s="210">
        <v>3</v>
      </c>
      <c r="D3028" s="1">
        <v>145</v>
      </c>
      <c r="E3028" t="s">
        <v>137</v>
      </c>
      <c r="F3028">
        <v>9603</v>
      </c>
      <c r="G3028" s="139">
        <v>2010</v>
      </c>
      <c r="H3028" s="306" t="s">
        <v>153</v>
      </c>
      <c r="I3028">
        <v>145</v>
      </c>
    </row>
    <row r="3029" spans="1:9" ht="14.25" customHeight="1">
      <c r="A3029" s="1" t="str">
        <f t="shared" si="47"/>
        <v>UNIFERTRANS96032010m11</v>
      </c>
      <c r="B3029" s="1">
        <v>415</v>
      </c>
      <c r="C3029" s="210">
        <v>2</v>
      </c>
      <c r="D3029" s="1">
        <v>142</v>
      </c>
      <c r="E3029" t="s">
        <v>137</v>
      </c>
      <c r="F3029">
        <v>9603</v>
      </c>
      <c r="G3029" s="139">
        <v>2010</v>
      </c>
      <c r="H3029" s="306" t="s">
        <v>154</v>
      </c>
      <c r="I3029">
        <v>142</v>
      </c>
    </row>
    <row r="3030" spans="1:9" ht="14.25" customHeight="1">
      <c r="A3030" s="1" t="str">
        <f t="shared" si="47"/>
        <v>UNIFERTRANS96032010m12</v>
      </c>
      <c r="B3030" s="1">
        <v>415</v>
      </c>
      <c r="C3030" s="210">
        <v>1</v>
      </c>
      <c r="D3030" s="1">
        <v>128</v>
      </c>
      <c r="E3030" t="s">
        <v>137</v>
      </c>
      <c r="F3030">
        <v>9603</v>
      </c>
      <c r="G3030" s="139">
        <v>2010</v>
      </c>
      <c r="H3030" s="306" t="s">
        <v>155</v>
      </c>
      <c r="I3030">
        <v>128</v>
      </c>
    </row>
    <row r="3031" spans="1:9" ht="14.25" customHeight="1">
      <c r="A3031" s="1" t="str">
        <f t="shared" si="47"/>
        <v>UNIFERTRANS96042010m01</v>
      </c>
      <c r="B3031" s="1">
        <v>206</v>
      </c>
      <c r="C3031" s="210">
        <v>3</v>
      </c>
      <c r="D3031" s="1" t="s">
        <v>8</v>
      </c>
      <c r="E3031" t="s">
        <v>137</v>
      </c>
      <c r="F3031">
        <v>9604</v>
      </c>
      <c r="G3031" s="139">
        <v>2010</v>
      </c>
      <c r="H3031" s="306" t="s">
        <v>144</v>
      </c>
      <c r="I3031">
        <v>-1</v>
      </c>
    </row>
    <row r="3032" spans="1:9" ht="14.25" customHeight="1">
      <c r="A3032" s="1" t="str">
        <f t="shared" si="47"/>
        <v>UNIFERTRANS96042010m02</v>
      </c>
      <c r="B3032" s="1">
        <v>206</v>
      </c>
      <c r="C3032" s="210">
        <v>3</v>
      </c>
      <c r="D3032" s="1" t="s">
        <v>8</v>
      </c>
      <c r="E3032" t="s">
        <v>137</v>
      </c>
      <c r="F3032">
        <v>9604</v>
      </c>
      <c r="G3032" s="139">
        <v>2010</v>
      </c>
      <c r="H3032" s="306" t="s">
        <v>145</v>
      </c>
      <c r="I3032">
        <v>-1</v>
      </c>
    </row>
    <row r="3033" spans="1:9" ht="14.25" customHeight="1">
      <c r="A3033" s="1" t="str">
        <f t="shared" si="47"/>
        <v>UNIFERTRANS96042010m03</v>
      </c>
      <c r="B3033" s="1">
        <v>206</v>
      </c>
      <c r="C3033" s="210">
        <v>3</v>
      </c>
      <c r="D3033" s="1" t="s">
        <v>8</v>
      </c>
      <c r="E3033" t="s">
        <v>137</v>
      </c>
      <c r="F3033">
        <v>9604</v>
      </c>
      <c r="G3033" s="139">
        <v>2010</v>
      </c>
      <c r="H3033" s="306" t="s">
        <v>146</v>
      </c>
      <c r="I3033">
        <v>-1</v>
      </c>
    </row>
    <row r="3034" spans="1:9" ht="14.25" customHeight="1">
      <c r="A3034" s="1" t="str">
        <f t="shared" si="47"/>
        <v>UNIFERTRANS96042010m04</v>
      </c>
      <c r="B3034" s="1">
        <v>206</v>
      </c>
      <c r="C3034" s="210">
        <v>3</v>
      </c>
      <c r="D3034" s="1" t="s">
        <v>8</v>
      </c>
      <c r="E3034" t="s">
        <v>137</v>
      </c>
      <c r="F3034">
        <v>9604</v>
      </c>
      <c r="G3034" s="139">
        <v>2010</v>
      </c>
      <c r="H3034" s="306" t="s">
        <v>147</v>
      </c>
      <c r="I3034">
        <v>-1</v>
      </c>
    </row>
    <row r="3035" spans="1:9" ht="14.25" customHeight="1">
      <c r="A3035" s="1" t="str">
        <f t="shared" si="47"/>
        <v>UNIFERTRANS96042010m05</v>
      </c>
      <c r="B3035" s="1">
        <v>206</v>
      </c>
      <c r="C3035" s="210">
        <v>3</v>
      </c>
      <c r="D3035" s="1" t="s">
        <v>8</v>
      </c>
      <c r="E3035" t="s">
        <v>137</v>
      </c>
      <c r="F3035">
        <v>9604</v>
      </c>
      <c r="G3035" s="139">
        <v>2010</v>
      </c>
      <c r="H3035" s="306" t="s">
        <v>148</v>
      </c>
      <c r="I3035">
        <v>-1</v>
      </c>
    </row>
    <row r="3036" spans="1:9" ht="14.25" customHeight="1">
      <c r="A3036" s="1" t="str">
        <f t="shared" si="47"/>
        <v>UNIFERTRANS96042010m06</v>
      </c>
      <c r="B3036" s="1">
        <v>206</v>
      </c>
      <c r="C3036" s="210">
        <v>3</v>
      </c>
      <c r="D3036" s="1" t="s">
        <v>8</v>
      </c>
      <c r="E3036" t="s">
        <v>137</v>
      </c>
      <c r="F3036">
        <v>9604</v>
      </c>
      <c r="G3036" s="139">
        <v>2010</v>
      </c>
      <c r="H3036" s="306" t="s">
        <v>149</v>
      </c>
      <c r="I3036">
        <v>-1</v>
      </c>
    </row>
    <row r="3037" spans="1:9" ht="14.25" customHeight="1">
      <c r="A3037" s="1" t="str">
        <f t="shared" si="47"/>
        <v>UNIFERTRANS96042010m07</v>
      </c>
      <c r="B3037" s="1">
        <v>206</v>
      </c>
      <c r="C3037" s="210">
        <v>3</v>
      </c>
      <c r="D3037" s="1" t="s">
        <v>8</v>
      </c>
      <c r="E3037" t="s">
        <v>137</v>
      </c>
      <c r="F3037">
        <v>9604</v>
      </c>
      <c r="G3037" s="139">
        <v>2010</v>
      </c>
      <c r="H3037" s="306" t="s">
        <v>150</v>
      </c>
      <c r="I3037">
        <v>-1</v>
      </c>
    </row>
    <row r="3038" spans="1:9" ht="14.25" customHeight="1">
      <c r="A3038" s="1" t="str">
        <f t="shared" si="47"/>
        <v>UNIFERTRANS96042010m08</v>
      </c>
      <c r="B3038" s="1">
        <v>206</v>
      </c>
      <c r="C3038" s="210">
        <v>3</v>
      </c>
      <c r="D3038" s="1" t="s">
        <v>8</v>
      </c>
      <c r="E3038" t="s">
        <v>137</v>
      </c>
      <c r="F3038">
        <v>9604</v>
      </c>
      <c r="G3038" s="139">
        <v>2010</v>
      </c>
      <c r="H3038" s="306" t="s">
        <v>151</v>
      </c>
      <c r="I3038">
        <v>-1</v>
      </c>
    </row>
    <row r="3039" spans="1:9" ht="14.25" customHeight="1">
      <c r="A3039" s="1" t="str">
        <f t="shared" si="47"/>
        <v>UNIFERTRANS96042010m09</v>
      </c>
      <c r="B3039" s="1">
        <v>206</v>
      </c>
      <c r="C3039" s="210">
        <v>3</v>
      </c>
      <c r="D3039" s="1" t="s">
        <v>8</v>
      </c>
      <c r="E3039" t="s">
        <v>137</v>
      </c>
      <c r="F3039">
        <v>9604</v>
      </c>
      <c r="G3039" s="139">
        <v>2010</v>
      </c>
      <c r="H3039" s="306" t="s">
        <v>152</v>
      </c>
      <c r="I3039">
        <v>-1</v>
      </c>
    </row>
    <row r="3040" spans="1:9" ht="14.25" customHeight="1">
      <c r="A3040" s="1" t="str">
        <f t="shared" si="47"/>
        <v>UNIFERTRANS96042010m10</v>
      </c>
      <c r="B3040" s="1">
        <v>206</v>
      </c>
      <c r="C3040" s="210">
        <v>3</v>
      </c>
      <c r="D3040" s="1">
        <v>73</v>
      </c>
      <c r="E3040" t="s">
        <v>137</v>
      </c>
      <c r="F3040">
        <v>9604</v>
      </c>
      <c r="G3040" s="139">
        <v>2010</v>
      </c>
      <c r="H3040" s="306" t="s">
        <v>153</v>
      </c>
      <c r="I3040">
        <v>73</v>
      </c>
    </row>
    <row r="3041" spans="1:9" ht="14.25" customHeight="1">
      <c r="A3041" s="1" t="str">
        <f t="shared" si="47"/>
        <v>UNIFERTRANS96042010m11</v>
      </c>
      <c r="B3041" s="1">
        <v>206</v>
      </c>
      <c r="C3041" s="210">
        <v>2</v>
      </c>
      <c r="D3041" s="1">
        <v>72</v>
      </c>
      <c r="E3041" t="s">
        <v>137</v>
      </c>
      <c r="F3041">
        <v>9604</v>
      </c>
      <c r="G3041" s="139">
        <v>2010</v>
      </c>
      <c r="H3041" s="306" t="s">
        <v>154</v>
      </c>
      <c r="I3041">
        <v>72</v>
      </c>
    </row>
    <row r="3042" spans="1:9" ht="14.25" customHeight="1">
      <c r="A3042" s="1" t="str">
        <f t="shared" si="47"/>
        <v>UNIFERTRANS96042010m12</v>
      </c>
      <c r="B3042" s="1">
        <v>206</v>
      </c>
      <c r="C3042" s="210">
        <v>1</v>
      </c>
      <c r="D3042" s="1">
        <v>61</v>
      </c>
      <c r="E3042" t="s">
        <v>137</v>
      </c>
      <c r="F3042">
        <v>9604</v>
      </c>
      <c r="G3042" s="139">
        <v>2010</v>
      </c>
      <c r="H3042" s="306" t="s">
        <v>155</v>
      </c>
      <c r="I3042">
        <v>61</v>
      </c>
    </row>
    <row r="3043" spans="1:9" ht="14.25" customHeight="1">
      <c r="A3043" s="1" t="str">
        <f t="shared" si="47"/>
        <v>UNIFERTRANS96052010m01</v>
      </c>
      <c r="B3043" s="1" t="s">
        <v>9</v>
      </c>
      <c r="C3043" s="210" t="s">
        <v>9</v>
      </c>
      <c r="D3043" s="1" t="s">
        <v>8</v>
      </c>
      <c r="E3043" t="s">
        <v>137</v>
      </c>
      <c r="F3043">
        <v>9605</v>
      </c>
      <c r="G3043" s="139">
        <v>2010</v>
      </c>
      <c r="H3043" s="306" t="s">
        <v>144</v>
      </c>
      <c r="I3043">
        <v>-1</v>
      </c>
    </row>
    <row r="3044" spans="1:9" ht="14.25" customHeight="1">
      <c r="A3044" s="1" t="str">
        <f t="shared" si="47"/>
        <v>UNIFERTRANS96052010m02</v>
      </c>
      <c r="B3044" s="1" t="s">
        <v>9</v>
      </c>
      <c r="C3044" s="210" t="s">
        <v>9</v>
      </c>
      <c r="D3044" s="1" t="s">
        <v>8</v>
      </c>
      <c r="E3044" t="s">
        <v>137</v>
      </c>
      <c r="F3044">
        <v>9605</v>
      </c>
      <c r="G3044" s="139">
        <v>2010</v>
      </c>
      <c r="H3044" s="306" t="s">
        <v>145</v>
      </c>
      <c r="I3044">
        <v>-1</v>
      </c>
    </row>
    <row r="3045" spans="1:9" ht="14.25" customHeight="1">
      <c r="A3045" s="1" t="str">
        <f t="shared" si="47"/>
        <v>UNIFERTRANS96052010m03</v>
      </c>
      <c r="B3045" s="1" t="s">
        <v>9</v>
      </c>
      <c r="C3045" s="210" t="s">
        <v>9</v>
      </c>
      <c r="D3045" s="1" t="s">
        <v>8</v>
      </c>
      <c r="E3045" t="s">
        <v>137</v>
      </c>
      <c r="F3045">
        <v>9605</v>
      </c>
      <c r="G3045" s="139">
        <v>2010</v>
      </c>
      <c r="H3045" s="306" t="s">
        <v>146</v>
      </c>
      <c r="I3045">
        <v>-1</v>
      </c>
    </row>
    <row r="3046" spans="1:9" ht="14.25" customHeight="1">
      <c r="A3046" s="1" t="str">
        <f t="shared" si="47"/>
        <v>UNIFERTRANS96052010m04</v>
      </c>
      <c r="B3046" s="1" t="s">
        <v>9</v>
      </c>
      <c r="C3046" s="210" t="s">
        <v>9</v>
      </c>
      <c r="D3046" s="1" t="s">
        <v>8</v>
      </c>
      <c r="E3046" t="s">
        <v>137</v>
      </c>
      <c r="F3046">
        <v>9605</v>
      </c>
      <c r="G3046" s="139">
        <v>2010</v>
      </c>
      <c r="H3046" s="306" t="s">
        <v>147</v>
      </c>
      <c r="I3046">
        <v>-1</v>
      </c>
    </row>
    <row r="3047" spans="1:9" ht="14.25" customHeight="1">
      <c r="A3047" s="1" t="str">
        <f t="shared" si="47"/>
        <v>UNIFERTRANS96052010m05</v>
      </c>
      <c r="B3047" s="1" t="s">
        <v>9</v>
      </c>
      <c r="C3047" s="210" t="s">
        <v>9</v>
      </c>
      <c r="D3047" s="1" t="s">
        <v>8</v>
      </c>
      <c r="E3047" t="s">
        <v>137</v>
      </c>
      <c r="F3047">
        <v>9605</v>
      </c>
      <c r="G3047" s="139">
        <v>2010</v>
      </c>
      <c r="H3047" s="306" t="s">
        <v>148</v>
      </c>
      <c r="I3047">
        <v>-1</v>
      </c>
    </row>
    <row r="3048" spans="1:9" ht="14.25" customHeight="1">
      <c r="A3048" s="1" t="str">
        <f t="shared" si="47"/>
        <v>UNIFERTRANS96052010m06</v>
      </c>
      <c r="B3048" s="1" t="s">
        <v>9</v>
      </c>
      <c r="C3048" s="210" t="s">
        <v>9</v>
      </c>
      <c r="D3048" s="1" t="s">
        <v>8</v>
      </c>
      <c r="E3048" t="s">
        <v>137</v>
      </c>
      <c r="F3048">
        <v>9605</v>
      </c>
      <c r="G3048" s="139">
        <v>2010</v>
      </c>
      <c r="H3048" s="306" t="s">
        <v>149</v>
      </c>
      <c r="I3048">
        <v>-1</v>
      </c>
    </row>
    <row r="3049" spans="1:9" ht="14.25" customHeight="1">
      <c r="A3049" s="1" t="str">
        <f t="shared" si="47"/>
        <v>UNIFERTRANS96052010m07</v>
      </c>
      <c r="B3049" s="1" t="s">
        <v>9</v>
      </c>
      <c r="C3049" s="210" t="s">
        <v>9</v>
      </c>
      <c r="D3049" s="1" t="s">
        <v>8</v>
      </c>
      <c r="E3049" t="s">
        <v>137</v>
      </c>
      <c r="F3049">
        <v>9605</v>
      </c>
      <c r="G3049" s="139">
        <v>2010</v>
      </c>
      <c r="H3049" s="306" t="s">
        <v>150</v>
      </c>
      <c r="I3049">
        <v>-1</v>
      </c>
    </row>
    <row r="3050" spans="1:9" ht="14.25" customHeight="1">
      <c r="A3050" s="1" t="str">
        <f t="shared" si="47"/>
        <v>UNIFERTRANS96052010m08</v>
      </c>
      <c r="B3050" s="1" t="s">
        <v>9</v>
      </c>
      <c r="C3050" s="210" t="s">
        <v>9</v>
      </c>
      <c r="D3050" s="1" t="s">
        <v>8</v>
      </c>
      <c r="E3050" t="s">
        <v>137</v>
      </c>
      <c r="F3050">
        <v>9605</v>
      </c>
      <c r="G3050" s="139">
        <v>2010</v>
      </c>
      <c r="H3050" s="306" t="s">
        <v>151</v>
      </c>
      <c r="I3050">
        <v>-1</v>
      </c>
    </row>
    <row r="3051" spans="1:9" ht="14.25" customHeight="1">
      <c r="A3051" s="1" t="str">
        <f t="shared" si="47"/>
        <v>UNIFERTRANS96052010m09</v>
      </c>
      <c r="B3051" s="1" t="s">
        <v>9</v>
      </c>
      <c r="C3051" s="210" t="s">
        <v>9</v>
      </c>
      <c r="D3051" s="1" t="s">
        <v>8</v>
      </c>
      <c r="E3051" t="s">
        <v>137</v>
      </c>
      <c r="F3051">
        <v>9605</v>
      </c>
      <c r="G3051" s="139">
        <v>2010</v>
      </c>
      <c r="H3051" s="306" t="s">
        <v>152</v>
      </c>
      <c r="I3051">
        <v>-1</v>
      </c>
    </row>
    <row r="3052" spans="1:9" ht="14.25" customHeight="1">
      <c r="A3052" s="1" t="str">
        <f t="shared" si="47"/>
        <v>UNIFERTRANS96052010m10</v>
      </c>
      <c r="B3052" s="1" t="s">
        <v>9</v>
      </c>
      <c r="C3052" s="210" t="s">
        <v>9</v>
      </c>
      <c r="D3052" s="1" t="s">
        <v>8</v>
      </c>
      <c r="E3052" t="s">
        <v>137</v>
      </c>
      <c r="F3052">
        <v>9605</v>
      </c>
      <c r="G3052" s="139">
        <v>2010</v>
      </c>
      <c r="H3052" s="306" t="s">
        <v>153</v>
      </c>
      <c r="I3052">
        <v>-1</v>
      </c>
    </row>
    <row r="3053" spans="1:9" ht="14.25" customHeight="1">
      <c r="A3053" s="1" t="str">
        <f t="shared" si="47"/>
        <v>UNIFERTRANS96052010m11</v>
      </c>
      <c r="B3053" s="1" t="s">
        <v>9</v>
      </c>
      <c r="C3053" s="210" t="s">
        <v>9</v>
      </c>
      <c r="D3053" s="1" t="s">
        <v>8</v>
      </c>
      <c r="E3053" t="s">
        <v>137</v>
      </c>
      <c r="F3053">
        <v>9605</v>
      </c>
      <c r="G3053" s="139">
        <v>2010</v>
      </c>
      <c r="H3053" s="306" t="s">
        <v>154</v>
      </c>
      <c r="I3053">
        <v>-1</v>
      </c>
    </row>
    <row r="3054" spans="1:9" ht="14.25" customHeight="1">
      <c r="A3054" s="1" t="str">
        <f t="shared" si="47"/>
        <v>UNIFERTRANS96052010m12</v>
      </c>
      <c r="B3054" s="1" t="s">
        <v>9</v>
      </c>
      <c r="C3054" s="210" t="s">
        <v>9</v>
      </c>
      <c r="D3054" s="1" t="s">
        <v>8</v>
      </c>
      <c r="E3054" t="s">
        <v>137</v>
      </c>
      <c r="F3054">
        <v>9605</v>
      </c>
      <c r="G3054" s="139">
        <v>2010</v>
      </c>
      <c r="H3054" s="306" t="s">
        <v>155</v>
      </c>
      <c r="I3054">
        <v>-1</v>
      </c>
    </row>
    <row r="3055" spans="1:9" ht="14.25" customHeight="1">
      <c r="A3055" s="1" t="str">
        <f t="shared" si="47"/>
        <v>UNIFERTRANS96062010m01</v>
      </c>
      <c r="B3055" s="1" t="s">
        <v>9</v>
      </c>
      <c r="C3055" s="210" t="s">
        <v>9</v>
      </c>
      <c r="D3055" s="1" t="s">
        <v>8</v>
      </c>
      <c r="E3055" t="s">
        <v>137</v>
      </c>
      <c r="F3055">
        <v>9606</v>
      </c>
      <c r="G3055" s="139">
        <v>2010</v>
      </c>
      <c r="H3055" s="306" t="s">
        <v>144</v>
      </c>
      <c r="I3055">
        <v>-1</v>
      </c>
    </row>
    <row r="3056" spans="1:9" ht="14.25" customHeight="1">
      <c r="A3056" s="1" t="str">
        <f t="shared" si="47"/>
        <v>UNIFERTRANS96062010m02</v>
      </c>
      <c r="B3056" s="1" t="s">
        <v>9</v>
      </c>
      <c r="C3056" s="210" t="s">
        <v>9</v>
      </c>
      <c r="D3056" s="1" t="s">
        <v>8</v>
      </c>
      <c r="E3056" t="s">
        <v>137</v>
      </c>
      <c r="F3056">
        <v>9606</v>
      </c>
      <c r="G3056" s="139">
        <v>2010</v>
      </c>
      <c r="H3056" s="306" t="s">
        <v>145</v>
      </c>
      <c r="I3056">
        <v>-1</v>
      </c>
    </row>
    <row r="3057" spans="1:9" ht="14.25" customHeight="1">
      <c r="A3057" s="1" t="str">
        <f t="shared" si="47"/>
        <v>UNIFERTRANS96062010m03</v>
      </c>
      <c r="B3057" s="1" t="s">
        <v>9</v>
      </c>
      <c r="C3057" s="210" t="s">
        <v>9</v>
      </c>
      <c r="D3057" s="1" t="s">
        <v>8</v>
      </c>
      <c r="E3057" t="s">
        <v>137</v>
      </c>
      <c r="F3057">
        <v>9606</v>
      </c>
      <c r="G3057" s="139">
        <v>2010</v>
      </c>
      <c r="H3057" s="306" t="s">
        <v>146</v>
      </c>
      <c r="I3057">
        <v>-1</v>
      </c>
    </row>
    <row r="3058" spans="1:9" ht="14.25" customHeight="1">
      <c r="A3058" s="1" t="str">
        <f t="shared" si="47"/>
        <v>UNIFERTRANS96062010m04</v>
      </c>
      <c r="B3058" s="1" t="s">
        <v>9</v>
      </c>
      <c r="C3058" s="210" t="s">
        <v>9</v>
      </c>
      <c r="D3058" s="1" t="s">
        <v>8</v>
      </c>
      <c r="E3058" t="s">
        <v>137</v>
      </c>
      <c r="F3058">
        <v>9606</v>
      </c>
      <c r="G3058" s="139">
        <v>2010</v>
      </c>
      <c r="H3058" s="306" t="s">
        <v>147</v>
      </c>
      <c r="I3058">
        <v>-1</v>
      </c>
    </row>
    <row r="3059" spans="1:9" ht="14.25" customHeight="1">
      <c r="A3059" s="1" t="str">
        <f t="shared" si="47"/>
        <v>UNIFERTRANS96062010m05</v>
      </c>
      <c r="B3059" s="1" t="s">
        <v>9</v>
      </c>
      <c r="C3059" s="210" t="s">
        <v>9</v>
      </c>
      <c r="D3059" s="1" t="s">
        <v>8</v>
      </c>
      <c r="E3059" t="s">
        <v>137</v>
      </c>
      <c r="F3059">
        <v>9606</v>
      </c>
      <c r="G3059" s="139">
        <v>2010</v>
      </c>
      <c r="H3059" s="306" t="s">
        <v>148</v>
      </c>
      <c r="I3059">
        <v>-1</v>
      </c>
    </row>
    <row r="3060" spans="1:9" ht="14.25" customHeight="1">
      <c r="A3060" s="1" t="str">
        <f t="shared" si="47"/>
        <v>UNIFERTRANS96062010m06</v>
      </c>
      <c r="B3060" s="1" t="s">
        <v>9</v>
      </c>
      <c r="C3060" s="210" t="s">
        <v>9</v>
      </c>
      <c r="D3060" s="1" t="s">
        <v>8</v>
      </c>
      <c r="E3060" t="s">
        <v>137</v>
      </c>
      <c r="F3060">
        <v>9606</v>
      </c>
      <c r="G3060" s="139">
        <v>2010</v>
      </c>
      <c r="H3060" s="306" t="s">
        <v>149</v>
      </c>
      <c r="I3060">
        <v>-1</v>
      </c>
    </row>
    <row r="3061" spans="1:9" ht="14.25" customHeight="1">
      <c r="A3061" s="1" t="str">
        <f t="shared" si="47"/>
        <v>UNIFERTRANS96062010m07</v>
      </c>
      <c r="B3061" s="1" t="s">
        <v>9</v>
      </c>
      <c r="C3061" s="210" t="s">
        <v>9</v>
      </c>
      <c r="D3061" s="1" t="s">
        <v>8</v>
      </c>
      <c r="E3061" t="s">
        <v>137</v>
      </c>
      <c r="F3061">
        <v>9606</v>
      </c>
      <c r="G3061" s="139">
        <v>2010</v>
      </c>
      <c r="H3061" s="306" t="s">
        <v>150</v>
      </c>
      <c r="I3061">
        <v>-1</v>
      </c>
    </row>
    <row r="3062" spans="1:9" ht="14.25" customHeight="1">
      <c r="A3062" s="1" t="str">
        <f t="shared" si="47"/>
        <v>UNIFERTRANS96062010m08</v>
      </c>
      <c r="B3062" s="1" t="s">
        <v>9</v>
      </c>
      <c r="C3062" s="210" t="s">
        <v>9</v>
      </c>
      <c r="D3062" s="1" t="s">
        <v>8</v>
      </c>
      <c r="E3062" t="s">
        <v>137</v>
      </c>
      <c r="F3062">
        <v>9606</v>
      </c>
      <c r="G3062" s="139">
        <v>2010</v>
      </c>
      <c r="H3062" s="306" t="s">
        <v>151</v>
      </c>
      <c r="I3062">
        <v>-1</v>
      </c>
    </row>
    <row r="3063" spans="1:9" ht="14.25" customHeight="1">
      <c r="A3063" s="1" t="str">
        <f t="shared" si="47"/>
        <v>UNIFERTRANS96062010m09</v>
      </c>
      <c r="B3063" s="1" t="s">
        <v>9</v>
      </c>
      <c r="C3063" s="210" t="s">
        <v>9</v>
      </c>
      <c r="D3063" s="1" t="s">
        <v>8</v>
      </c>
      <c r="E3063" t="s">
        <v>137</v>
      </c>
      <c r="F3063">
        <v>9606</v>
      </c>
      <c r="G3063" s="139">
        <v>2010</v>
      </c>
      <c r="H3063" s="306" t="s">
        <v>152</v>
      </c>
      <c r="I3063">
        <v>-1</v>
      </c>
    </row>
    <row r="3064" spans="1:9" ht="14.25" customHeight="1">
      <c r="A3064" s="1" t="str">
        <f t="shared" si="47"/>
        <v>UNIFERTRANS96062010m10</v>
      </c>
      <c r="B3064" s="1" t="s">
        <v>9</v>
      </c>
      <c r="C3064" s="210" t="s">
        <v>9</v>
      </c>
      <c r="D3064" s="1" t="s">
        <v>8</v>
      </c>
      <c r="E3064" t="s">
        <v>137</v>
      </c>
      <c r="F3064">
        <v>9606</v>
      </c>
      <c r="G3064" s="139">
        <v>2010</v>
      </c>
      <c r="H3064" s="306" t="s">
        <v>153</v>
      </c>
      <c r="I3064">
        <v>-1</v>
      </c>
    </row>
    <row r="3065" spans="1:9" ht="14.25" customHeight="1">
      <c r="A3065" s="1" t="str">
        <f t="shared" si="47"/>
        <v>UNIFERTRANS96062010m11</v>
      </c>
      <c r="B3065" s="1" t="s">
        <v>9</v>
      </c>
      <c r="C3065" s="210" t="s">
        <v>9</v>
      </c>
      <c r="D3065" s="1" t="s">
        <v>8</v>
      </c>
      <c r="E3065" t="s">
        <v>137</v>
      </c>
      <c r="F3065">
        <v>9606</v>
      </c>
      <c r="G3065" s="139">
        <v>2010</v>
      </c>
      <c r="H3065" s="306" t="s">
        <v>154</v>
      </c>
      <c r="I3065">
        <v>-1</v>
      </c>
    </row>
    <row r="3066" spans="1:9" ht="14.25" customHeight="1">
      <c r="A3066" s="1" t="str">
        <f t="shared" si="47"/>
        <v>UNIFERTRANS96062010m12</v>
      </c>
      <c r="B3066" s="1" t="s">
        <v>9</v>
      </c>
      <c r="C3066" s="210" t="s">
        <v>9</v>
      </c>
      <c r="D3066" s="1" t="s">
        <v>8</v>
      </c>
      <c r="E3066" t="s">
        <v>137</v>
      </c>
      <c r="F3066">
        <v>9606</v>
      </c>
      <c r="G3066" s="139">
        <v>2010</v>
      </c>
      <c r="H3066" s="306" t="s">
        <v>155</v>
      </c>
      <c r="I3066">
        <v>-1</v>
      </c>
    </row>
    <row r="3067" spans="1:9" ht="14.25" customHeight="1">
      <c r="A3067" s="1" t="str">
        <f t="shared" si="47"/>
        <v>ZSSK Cargo96032010m01</v>
      </c>
      <c r="B3067" s="1">
        <v>38610</v>
      </c>
      <c r="C3067" s="210">
        <v>12</v>
      </c>
      <c r="D3067" s="1">
        <v>2978</v>
      </c>
      <c r="E3067" t="s">
        <v>133</v>
      </c>
      <c r="F3067">
        <v>9603</v>
      </c>
      <c r="G3067" s="139">
        <v>2010</v>
      </c>
      <c r="H3067" s="306" t="s">
        <v>144</v>
      </c>
      <c r="I3067">
        <v>2978</v>
      </c>
    </row>
    <row r="3068" spans="1:9" ht="14.25" customHeight="1">
      <c r="A3068" s="1" t="str">
        <f t="shared" si="47"/>
        <v>ZSSK Cargo96032010m02</v>
      </c>
      <c r="B3068" s="1">
        <v>38610</v>
      </c>
      <c r="C3068" s="210">
        <v>11</v>
      </c>
      <c r="D3068" s="1">
        <v>3284</v>
      </c>
      <c r="E3068" t="s">
        <v>133</v>
      </c>
      <c r="F3068">
        <v>9603</v>
      </c>
      <c r="G3068" s="139">
        <v>2010</v>
      </c>
      <c r="H3068" s="306" t="s">
        <v>145</v>
      </c>
      <c r="I3068">
        <v>3284</v>
      </c>
    </row>
    <row r="3069" spans="1:9" ht="14.25" customHeight="1">
      <c r="A3069" s="1" t="str">
        <f t="shared" si="47"/>
        <v>ZSSK Cargo96032010m03</v>
      </c>
      <c r="B3069" s="1">
        <v>38610</v>
      </c>
      <c r="C3069" s="210">
        <v>10</v>
      </c>
      <c r="D3069" s="1">
        <v>3445</v>
      </c>
      <c r="E3069" t="s">
        <v>133</v>
      </c>
      <c r="F3069">
        <v>9603</v>
      </c>
      <c r="G3069" s="139">
        <v>2010</v>
      </c>
      <c r="H3069" s="306" t="s">
        <v>146</v>
      </c>
      <c r="I3069">
        <v>3445</v>
      </c>
    </row>
    <row r="3070" spans="1:9" ht="14.25" customHeight="1">
      <c r="A3070" s="1" t="str">
        <f t="shared" si="47"/>
        <v>ZSSK Cargo96032010m04</v>
      </c>
      <c r="B3070" s="1">
        <v>38610</v>
      </c>
      <c r="C3070" s="210">
        <v>9</v>
      </c>
      <c r="D3070" s="1">
        <v>3335</v>
      </c>
      <c r="E3070" t="s">
        <v>133</v>
      </c>
      <c r="F3070">
        <v>9603</v>
      </c>
      <c r="G3070" s="139">
        <v>2010</v>
      </c>
      <c r="H3070" s="306" t="s">
        <v>147</v>
      </c>
      <c r="I3070">
        <v>3335</v>
      </c>
    </row>
    <row r="3071" spans="1:9" ht="14.25" customHeight="1">
      <c r="A3071" s="1" t="str">
        <f t="shared" si="47"/>
        <v>ZSSK Cargo96032010m05</v>
      </c>
      <c r="B3071" s="1">
        <v>38610</v>
      </c>
      <c r="C3071" s="210">
        <v>8</v>
      </c>
      <c r="D3071" s="1">
        <v>3223</v>
      </c>
      <c r="E3071" t="s">
        <v>133</v>
      </c>
      <c r="F3071">
        <v>9603</v>
      </c>
      <c r="G3071" s="139">
        <v>2010</v>
      </c>
      <c r="H3071" s="306" t="s">
        <v>148</v>
      </c>
      <c r="I3071">
        <v>3223</v>
      </c>
    </row>
    <row r="3072" spans="1:9" ht="14.25" customHeight="1">
      <c r="A3072" s="1" t="str">
        <f t="shared" si="47"/>
        <v>ZSSK Cargo96032010m06</v>
      </c>
      <c r="B3072" s="1">
        <v>38610</v>
      </c>
      <c r="C3072" s="210">
        <v>7</v>
      </c>
      <c r="D3072" s="1">
        <v>3195</v>
      </c>
      <c r="E3072" t="s">
        <v>133</v>
      </c>
      <c r="F3072">
        <v>9603</v>
      </c>
      <c r="G3072" s="139">
        <v>2010</v>
      </c>
      <c r="H3072" s="306" t="s">
        <v>149</v>
      </c>
      <c r="I3072">
        <v>3195</v>
      </c>
    </row>
    <row r="3073" spans="1:9" ht="14.25" customHeight="1">
      <c r="A3073" s="1" t="str">
        <f t="shared" si="47"/>
        <v>ZSSK Cargo96032010m07</v>
      </c>
      <c r="B3073" s="1">
        <v>38610</v>
      </c>
      <c r="C3073" s="210">
        <v>6</v>
      </c>
      <c r="D3073" s="1">
        <v>3161</v>
      </c>
      <c r="E3073" t="s">
        <v>133</v>
      </c>
      <c r="F3073">
        <v>9603</v>
      </c>
      <c r="G3073" s="139">
        <v>2010</v>
      </c>
      <c r="H3073" s="306" t="s">
        <v>150</v>
      </c>
      <c r="I3073">
        <v>3161</v>
      </c>
    </row>
    <row r="3074" spans="1:9" ht="14.25" customHeight="1">
      <c r="A3074" s="1" t="str">
        <f t="shared" si="47"/>
        <v>ZSSK Cargo96032010m08</v>
      </c>
      <c r="B3074" s="1">
        <v>38610</v>
      </c>
      <c r="C3074" s="210">
        <v>5</v>
      </c>
      <c r="D3074" s="1">
        <v>3509</v>
      </c>
      <c r="E3074" t="s">
        <v>133</v>
      </c>
      <c r="F3074">
        <v>9603</v>
      </c>
      <c r="G3074" s="139">
        <v>2010</v>
      </c>
      <c r="H3074" s="306" t="s">
        <v>151</v>
      </c>
      <c r="I3074">
        <v>3509</v>
      </c>
    </row>
    <row r="3075" spans="1:9" ht="14.25" customHeight="1">
      <c r="A3075" s="1" t="str">
        <f t="shared" si="47"/>
        <v>ZSSK Cargo96032010m09</v>
      </c>
      <c r="B3075" s="1">
        <v>38610</v>
      </c>
      <c r="C3075" s="210">
        <v>4</v>
      </c>
      <c r="D3075" s="1">
        <v>3408</v>
      </c>
      <c r="E3075" t="s">
        <v>133</v>
      </c>
      <c r="F3075">
        <v>9603</v>
      </c>
      <c r="G3075" s="139">
        <v>2010</v>
      </c>
      <c r="H3075" s="306" t="s">
        <v>152</v>
      </c>
      <c r="I3075">
        <v>3408</v>
      </c>
    </row>
    <row r="3076" spans="1:9" ht="14.25" customHeight="1">
      <c r="A3076" s="1" t="str">
        <f t="shared" si="47"/>
        <v>ZSSK Cargo96032010m10</v>
      </c>
      <c r="B3076" s="1">
        <v>38610</v>
      </c>
      <c r="C3076" s="210">
        <v>3</v>
      </c>
      <c r="D3076" s="1">
        <v>3439</v>
      </c>
      <c r="E3076" t="s">
        <v>133</v>
      </c>
      <c r="F3076">
        <v>9603</v>
      </c>
      <c r="G3076" s="139">
        <v>2010</v>
      </c>
      <c r="H3076" s="306" t="s">
        <v>153</v>
      </c>
      <c r="I3076">
        <v>3439</v>
      </c>
    </row>
    <row r="3077" spans="1:9" ht="14.25" customHeight="1">
      <c r="A3077" s="1" t="str">
        <f t="shared" si="47"/>
        <v>ZSSK Cargo96032010m11</v>
      </c>
      <c r="B3077" s="1">
        <v>38610</v>
      </c>
      <c r="C3077" s="210">
        <v>2</v>
      </c>
      <c r="D3077" s="1">
        <v>2920</v>
      </c>
      <c r="E3077" t="s">
        <v>133</v>
      </c>
      <c r="F3077">
        <v>9603</v>
      </c>
      <c r="G3077" s="139">
        <v>2010</v>
      </c>
      <c r="H3077" s="306" t="s">
        <v>154</v>
      </c>
      <c r="I3077">
        <v>2920</v>
      </c>
    </row>
    <row r="3078" spans="1:9" ht="14.25" customHeight="1">
      <c r="A3078" s="1" t="str">
        <f t="shared" si="47"/>
        <v>ZSSK Cargo96032010m12</v>
      </c>
      <c r="B3078" s="1">
        <v>38610</v>
      </c>
      <c r="C3078" s="210">
        <v>1</v>
      </c>
      <c r="D3078" s="1">
        <v>2713</v>
      </c>
      <c r="E3078" t="s">
        <v>133</v>
      </c>
      <c r="F3078">
        <v>9603</v>
      </c>
      <c r="G3078" s="139">
        <v>2010</v>
      </c>
      <c r="H3078" s="306" t="s">
        <v>155</v>
      </c>
      <c r="I3078">
        <v>2713</v>
      </c>
    </row>
    <row r="3079" spans="1:9" ht="14.25" customHeight="1">
      <c r="A3079" s="1" t="str">
        <f t="shared" si="47"/>
        <v>ZSSK Cargo96042010m01</v>
      </c>
      <c r="B3079" s="1">
        <v>7669</v>
      </c>
      <c r="C3079" s="210">
        <v>12</v>
      </c>
      <c r="D3079" s="1">
        <v>597.20000000000005</v>
      </c>
      <c r="E3079" t="s">
        <v>133</v>
      </c>
      <c r="F3079">
        <v>9604</v>
      </c>
      <c r="G3079" s="139">
        <v>2010</v>
      </c>
      <c r="H3079" s="306" t="s">
        <v>144</v>
      </c>
      <c r="I3079">
        <v>597.20000000000005</v>
      </c>
    </row>
    <row r="3080" spans="1:9" ht="14.25" customHeight="1">
      <c r="A3080" s="1" t="str">
        <f t="shared" ref="A3080:A3143" si="48">TRIM(E3080&amp;F3080&amp;G3080&amp;H3080)</f>
        <v>ZSSK Cargo96042010m02</v>
      </c>
      <c r="B3080" s="1">
        <v>7669</v>
      </c>
      <c r="C3080" s="210">
        <v>11</v>
      </c>
      <c r="D3080" s="1">
        <v>649.29999999999995</v>
      </c>
      <c r="E3080" t="s">
        <v>133</v>
      </c>
      <c r="F3080">
        <v>9604</v>
      </c>
      <c r="G3080" s="139">
        <v>2010</v>
      </c>
      <c r="H3080" s="306" t="s">
        <v>145</v>
      </c>
      <c r="I3080">
        <v>649.29999999999995</v>
      </c>
    </row>
    <row r="3081" spans="1:9" ht="14.25" customHeight="1">
      <c r="A3081" s="1" t="str">
        <f t="shared" si="48"/>
        <v>ZSSK Cargo96042010m03</v>
      </c>
      <c r="B3081" s="1">
        <v>7669</v>
      </c>
      <c r="C3081" s="210">
        <v>10</v>
      </c>
      <c r="D3081" s="1">
        <v>679.4</v>
      </c>
      <c r="E3081" t="s">
        <v>133</v>
      </c>
      <c r="F3081">
        <v>9604</v>
      </c>
      <c r="G3081" s="139">
        <v>2010</v>
      </c>
      <c r="H3081" s="306" t="s">
        <v>146</v>
      </c>
      <c r="I3081">
        <v>679.4</v>
      </c>
    </row>
    <row r="3082" spans="1:9" ht="14.25" customHeight="1">
      <c r="A3082" s="1" t="str">
        <f t="shared" si="48"/>
        <v>ZSSK Cargo96042010m04</v>
      </c>
      <c r="B3082" s="1">
        <v>7669</v>
      </c>
      <c r="C3082" s="210">
        <v>9</v>
      </c>
      <c r="D3082" s="1">
        <v>673.4</v>
      </c>
      <c r="E3082" t="s">
        <v>133</v>
      </c>
      <c r="F3082">
        <v>9604</v>
      </c>
      <c r="G3082" s="139">
        <v>2010</v>
      </c>
      <c r="H3082" s="306" t="s">
        <v>147</v>
      </c>
      <c r="I3082">
        <v>673.4</v>
      </c>
    </row>
    <row r="3083" spans="1:9" ht="14.25" customHeight="1">
      <c r="A3083" s="1" t="str">
        <f t="shared" si="48"/>
        <v>ZSSK Cargo96042010m05</v>
      </c>
      <c r="B3083" s="1">
        <v>7669</v>
      </c>
      <c r="C3083" s="210">
        <v>8</v>
      </c>
      <c r="D3083" s="1">
        <v>666.9</v>
      </c>
      <c r="E3083" t="s">
        <v>133</v>
      </c>
      <c r="F3083">
        <v>9604</v>
      </c>
      <c r="G3083" s="139">
        <v>2010</v>
      </c>
      <c r="H3083" s="306" t="s">
        <v>148</v>
      </c>
      <c r="I3083">
        <v>666.9</v>
      </c>
    </row>
    <row r="3084" spans="1:9" ht="14.25" customHeight="1">
      <c r="A3084" s="1" t="str">
        <f t="shared" si="48"/>
        <v>ZSSK Cargo96042010m06</v>
      </c>
      <c r="B3084" s="1">
        <v>7669</v>
      </c>
      <c r="C3084" s="210">
        <v>7</v>
      </c>
      <c r="D3084" s="1">
        <v>667</v>
      </c>
      <c r="E3084" t="s">
        <v>133</v>
      </c>
      <c r="F3084">
        <v>9604</v>
      </c>
      <c r="G3084" s="139">
        <v>2010</v>
      </c>
      <c r="H3084" s="306" t="s">
        <v>149</v>
      </c>
      <c r="I3084">
        <v>667</v>
      </c>
    </row>
    <row r="3085" spans="1:9" ht="14.25" customHeight="1">
      <c r="A3085" s="1" t="str">
        <f t="shared" si="48"/>
        <v>ZSSK Cargo96042010m07</v>
      </c>
      <c r="B3085" s="1">
        <v>7669</v>
      </c>
      <c r="C3085" s="210">
        <v>6</v>
      </c>
      <c r="D3085" s="1">
        <v>634.4</v>
      </c>
      <c r="E3085" t="s">
        <v>133</v>
      </c>
      <c r="F3085">
        <v>9604</v>
      </c>
      <c r="G3085" s="139">
        <v>2010</v>
      </c>
      <c r="H3085" s="306" t="s">
        <v>150</v>
      </c>
      <c r="I3085">
        <v>634.4</v>
      </c>
    </row>
    <row r="3086" spans="1:9" ht="14.25" customHeight="1">
      <c r="A3086" s="1" t="str">
        <f t="shared" si="48"/>
        <v>ZSSK Cargo96042010m08</v>
      </c>
      <c r="B3086" s="1">
        <v>7669</v>
      </c>
      <c r="C3086" s="210">
        <v>5</v>
      </c>
      <c r="D3086" s="1">
        <v>676.4</v>
      </c>
      <c r="E3086" t="s">
        <v>133</v>
      </c>
      <c r="F3086">
        <v>9604</v>
      </c>
      <c r="G3086" s="139">
        <v>2010</v>
      </c>
      <c r="H3086" s="306" t="s">
        <v>151</v>
      </c>
      <c r="I3086">
        <v>676.4</v>
      </c>
    </row>
    <row r="3087" spans="1:9" ht="14.25" customHeight="1">
      <c r="A3087" s="1" t="str">
        <f t="shared" si="48"/>
        <v>ZSSK Cargo96042010m09</v>
      </c>
      <c r="B3087" s="1">
        <v>7669</v>
      </c>
      <c r="C3087" s="210">
        <v>4</v>
      </c>
      <c r="D3087" s="1">
        <v>650.29999999999995</v>
      </c>
      <c r="E3087" t="s">
        <v>133</v>
      </c>
      <c r="F3087">
        <v>9604</v>
      </c>
      <c r="G3087" s="139">
        <v>2010</v>
      </c>
      <c r="H3087" s="306" t="s">
        <v>152</v>
      </c>
      <c r="I3087">
        <v>650.29999999999995</v>
      </c>
    </row>
    <row r="3088" spans="1:9" ht="14.25" customHeight="1">
      <c r="A3088" s="1" t="str">
        <f t="shared" si="48"/>
        <v>ZSSK Cargo96042010m10</v>
      </c>
      <c r="B3088" s="1">
        <v>7669</v>
      </c>
      <c r="C3088" s="210">
        <v>3</v>
      </c>
      <c r="D3088" s="1">
        <v>655.20000000000005</v>
      </c>
      <c r="E3088" t="s">
        <v>133</v>
      </c>
      <c r="F3088">
        <v>9604</v>
      </c>
      <c r="G3088" s="139">
        <v>2010</v>
      </c>
      <c r="H3088" s="306" t="s">
        <v>153</v>
      </c>
      <c r="I3088">
        <v>655.20000000000005</v>
      </c>
    </row>
    <row r="3089" spans="1:9" ht="14.25" customHeight="1">
      <c r="A3089" s="1" t="str">
        <f t="shared" si="48"/>
        <v>ZSSK Cargo96042010m11</v>
      </c>
      <c r="B3089" s="1">
        <v>7669</v>
      </c>
      <c r="C3089" s="210">
        <v>2</v>
      </c>
      <c r="D3089" s="1">
        <v>573.70000000000005</v>
      </c>
      <c r="E3089" t="s">
        <v>133</v>
      </c>
      <c r="F3089">
        <v>9604</v>
      </c>
      <c r="G3089" s="139">
        <v>2010</v>
      </c>
      <c r="H3089" s="306" t="s">
        <v>154</v>
      </c>
      <c r="I3089">
        <v>573.70000000000005</v>
      </c>
    </row>
    <row r="3090" spans="1:9" ht="14.25" customHeight="1">
      <c r="A3090" s="1" t="str">
        <f t="shared" si="48"/>
        <v>ZSSK Cargo96042010m12</v>
      </c>
      <c r="B3090" s="1">
        <v>7669</v>
      </c>
      <c r="C3090" s="210">
        <v>1</v>
      </c>
      <c r="D3090" s="1">
        <v>545.79999999999995</v>
      </c>
      <c r="E3090" t="s">
        <v>133</v>
      </c>
      <c r="F3090">
        <v>9604</v>
      </c>
      <c r="G3090" s="139">
        <v>2010</v>
      </c>
      <c r="H3090" s="306" t="s">
        <v>155</v>
      </c>
      <c r="I3090">
        <v>545.79999999999995</v>
      </c>
    </row>
    <row r="3091" spans="1:9" ht="14.25" customHeight="1">
      <c r="A3091" s="1" t="str">
        <f t="shared" si="48"/>
        <v>ZSSK Cargo96052010m01</v>
      </c>
      <c r="B3091" s="1">
        <v>34196</v>
      </c>
      <c r="C3091" s="210">
        <v>12</v>
      </c>
      <c r="D3091" s="1">
        <v>2642</v>
      </c>
      <c r="E3091" t="s">
        <v>133</v>
      </c>
      <c r="F3091">
        <v>9605</v>
      </c>
      <c r="G3091" s="139">
        <v>2010</v>
      </c>
      <c r="H3091" s="306" t="s">
        <v>144</v>
      </c>
      <c r="I3091">
        <v>2642</v>
      </c>
    </row>
    <row r="3092" spans="1:9" ht="14.25" customHeight="1">
      <c r="A3092" s="1" t="str">
        <f t="shared" si="48"/>
        <v>ZSSK Cargo96052010m02</v>
      </c>
      <c r="B3092" s="1">
        <v>34196</v>
      </c>
      <c r="C3092" s="210">
        <v>11</v>
      </c>
      <c r="D3092" s="1">
        <v>2903</v>
      </c>
      <c r="E3092" t="s">
        <v>133</v>
      </c>
      <c r="F3092">
        <v>9605</v>
      </c>
      <c r="G3092" s="139">
        <v>2010</v>
      </c>
      <c r="H3092" s="306" t="s">
        <v>145</v>
      </c>
      <c r="I3092">
        <v>2903</v>
      </c>
    </row>
    <row r="3093" spans="1:9" ht="14.25" customHeight="1">
      <c r="A3093" s="1" t="str">
        <f t="shared" si="48"/>
        <v>ZSSK Cargo96052010m03</v>
      </c>
      <c r="B3093" s="1">
        <v>34196</v>
      </c>
      <c r="C3093" s="210">
        <v>10</v>
      </c>
      <c r="D3093" s="1">
        <v>2990</v>
      </c>
      <c r="E3093" t="s">
        <v>133</v>
      </c>
      <c r="F3093">
        <v>9605</v>
      </c>
      <c r="G3093" s="139">
        <v>2010</v>
      </c>
      <c r="H3093" s="306" t="s">
        <v>146</v>
      </c>
      <c r="I3093">
        <v>2990</v>
      </c>
    </row>
    <row r="3094" spans="1:9" ht="14.25" customHeight="1">
      <c r="A3094" s="1" t="str">
        <f t="shared" si="48"/>
        <v>ZSSK Cargo96052010m04</v>
      </c>
      <c r="B3094" s="1">
        <v>34196</v>
      </c>
      <c r="C3094" s="210">
        <v>9</v>
      </c>
      <c r="D3094" s="1">
        <v>2964</v>
      </c>
      <c r="E3094" t="s">
        <v>133</v>
      </c>
      <c r="F3094">
        <v>9605</v>
      </c>
      <c r="G3094" s="139">
        <v>2010</v>
      </c>
      <c r="H3094" s="306" t="s">
        <v>147</v>
      </c>
      <c r="I3094">
        <v>2964</v>
      </c>
    </row>
    <row r="3095" spans="1:9" ht="14.25" customHeight="1">
      <c r="A3095" s="1" t="str">
        <f t="shared" si="48"/>
        <v>ZSSK Cargo96052010m05</v>
      </c>
      <c r="B3095" s="1">
        <v>34196</v>
      </c>
      <c r="C3095" s="210">
        <v>8</v>
      </c>
      <c r="D3095" s="1">
        <v>2849</v>
      </c>
      <c r="E3095" t="s">
        <v>133</v>
      </c>
      <c r="F3095">
        <v>9605</v>
      </c>
      <c r="G3095" s="139">
        <v>2010</v>
      </c>
      <c r="H3095" s="306" t="s">
        <v>148</v>
      </c>
      <c r="I3095">
        <v>2849</v>
      </c>
    </row>
    <row r="3096" spans="1:9" ht="14.25" customHeight="1">
      <c r="A3096" s="1" t="str">
        <f t="shared" si="48"/>
        <v>ZSSK Cargo96052010m06</v>
      </c>
      <c r="B3096" s="1">
        <v>34196</v>
      </c>
      <c r="C3096" s="210">
        <v>7</v>
      </c>
      <c r="D3096" s="1">
        <v>2863</v>
      </c>
      <c r="E3096" t="s">
        <v>133</v>
      </c>
      <c r="F3096">
        <v>9605</v>
      </c>
      <c r="G3096" s="139">
        <v>2010</v>
      </c>
      <c r="H3096" s="306" t="s">
        <v>149</v>
      </c>
      <c r="I3096">
        <v>2863</v>
      </c>
    </row>
    <row r="3097" spans="1:9" ht="14.25" customHeight="1">
      <c r="A3097" s="1" t="str">
        <f t="shared" si="48"/>
        <v>ZSSK Cargo96052010m07</v>
      </c>
      <c r="B3097" s="1">
        <v>34196</v>
      </c>
      <c r="C3097" s="210">
        <v>6</v>
      </c>
      <c r="D3097" s="1">
        <v>2806</v>
      </c>
      <c r="E3097" t="s">
        <v>133</v>
      </c>
      <c r="F3097">
        <v>9605</v>
      </c>
      <c r="G3097" s="139">
        <v>2010</v>
      </c>
      <c r="H3097" s="306" t="s">
        <v>150</v>
      </c>
      <c r="I3097">
        <v>2806</v>
      </c>
    </row>
    <row r="3098" spans="1:9" ht="14.25" customHeight="1">
      <c r="A3098" s="1" t="str">
        <f t="shared" si="48"/>
        <v>ZSSK Cargo96052010m08</v>
      </c>
      <c r="B3098" s="1">
        <v>34196</v>
      </c>
      <c r="C3098" s="210">
        <v>5</v>
      </c>
      <c r="D3098" s="1">
        <v>3103</v>
      </c>
      <c r="E3098" t="s">
        <v>133</v>
      </c>
      <c r="F3098">
        <v>9605</v>
      </c>
      <c r="G3098" s="139">
        <v>2010</v>
      </c>
      <c r="H3098" s="306" t="s">
        <v>151</v>
      </c>
      <c r="I3098">
        <v>3103</v>
      </c>
    </row>
    <row r="3099" spans="1:9" ht="14.25" customHeight="1">
      <c r="A3099" s="1" t="str">
        <f t="shared" si="48"/>
        <v>ZSSK Cargo96052010m09</v>
      </c>
      <c r="B3099" s="1">
        <v>34196</v>
      </c>
      <c r="C3099" s="210">
        <v>4</v>
      </c>
      <c r="D3099" s="1">
        <v>3003</v>
      </c>
      <c r="E3099" t="s">
        <v>133</v>
      </c>
      <c r="F3099">
        <v>9605</v>
      </c>
      <c r="G3099" s="139">
        <v>2010</v>
      </c>
      <c r="H3099" s="306" t="s">
        <v>152</v>
      </c>
      <c r="I3099">
        <v>3003</v>
      </c>
    </row>
    <row r="3100" spans="1:9" ht="14.25" customHeight="1">
      <c r="A3100" s="1" t="str">
        <f t="shared" si="48"/>
        <v>ZSSK Cargo96052010m10</v>
      </c>
      <c r="B3100" s="1">
        <v>34196</v>
      </c>
      <c r="C3100" s="210">
        <v>3</v>
      </c>
      <c r="D3100" s="1">
        <v>3030</v>
      </c>
      <c r="E3100" t="s">
        <v>133</v>
      </c>
      <c r="F3100">
        <v>9605</v>
      </c>
      <c r="G3100" s="139">
        <v>2010</v>
      </c>
      <c r="H3100" s="306" t="s">
        <v>153</v>
      </c>
      <c r="I3100">
        <v>3030</v>
      </c>
    </row>
    <row r="3101" spans="1:9" ht="14.25" customHeight="1">
      <c r="A3101" s="1" t="str">
        <f t="shared" si="48"/>
        <v>ZSSK Cargo96052010m11</v>
      </c>
      <c r="B3101" s="1">
        <v>34196</v>
      </c>
      <c r="C3101" s="210">
        <v>2</v>
      </c>
      <c r="D3101" s="1">
        <v>2624</v>
      </c>
      <c r="E3101" t="s">
        <v>133</v>
      </c>
      <c r="F3101">
        <v>9605</v>
      </c>
      <c r="G3101" s="139">
        <v>2010</v>
      </c>
      <c r="H3101" s="306" t="s">
        <v>154</v>
      </c>
      <c r="I3101">
        <v>2624</v>
      </c>
    </row>
    <row r="3102" spans="1:9" ht="14.25" customHeight="1">
      <c r="A3102" s="1" t="str">
        <f t="shared" si="48"/>
        <v>ZSSK Cargo96052010m12</v>
      </c>
      <c r="B3102" s="1">
        <v>34196</v>
      </c>
      <c r="C3102" s="210">
        <v>1</v>
      </c>
      <c r="D3102" s="1">
        <v>2419</v>
      </c>
      <c r="E3102" t="s">
        <v>133</v>
      </c>
      <c r="F3102">
        <v>9605</v>
      </c>
      <c r="G3102" s="139">
        <v>2010</v>
      </c>
      <c r="H3102" s="306" t="s">
        <v>155</v>
      </c>
      <c r="I3102">
        <v>2419</v>
      </c>
    </row>
    <row r="3103" spans="1:9" ht="14.25" customHeight="1">
      <c r="A3103" s="1" t="str">
        <f t="shared" si="48"/>
        <v>ZSSK Cargo96062010m01</v>
      </c>
      <c r="B3103" s="1">
        <v>6907</v>
      </c>
      <c r="C3103" s="210">
        <v>12</v>
      </c>
      <c r="D3103" s="1">
        <v>538</v>
      </c>
      <c r="E3103" t="s">
        <v>133</v>
      </c>
      <c r="F3103">
        <v>9606</v>
      </c>
      <c r="G3103" s="139">
        <v>2010</v>
      </c>
      <c r="H3103" s="306" t="s">
        <v>144</v>
      </c>
      <c r="I3103">
        <v>538</v>
      </c>
    </row>
    <row r="3104" spans="1:9" ht="14.25" customHeight="1">
      <c r="A3104" s="1" t="str">
        <f t="shared" si="48"/>
        <v>ZSSK Cargo96062010m02</v>
      </c>
      <c r="B3104" s="1">
        <v>6907</v>
      </c>
      <c r="C3104" s="210">
        <v>11</v>
      </c>
      <c r="D3104" s="1">
        <v>588</v>
      </c>
      <c r="E3104" t="s">
        <v>133</v>
      </c>
      <c r="F3104">
        <v>9606</v>
      </c>
      <c r="G3104" s="139">
        <v>2010</v>
      </c>
      <c r="H3104" s="306" t="s">
        <v>145</v>
      </c>
      <c r="I3104">
        <v>588</v>
      </c>
    </row>
    <row r="3105" spans="1:9" ht="14.25" customHeight="1">
      <c r="A3105" s="1" t="str">
        <f t="shared" si="48"/>
        <v>ZSSK Cargo96062010m03</v>
      </c>
      <c r="B3105" s="1">
        <v>6907</v>
      </c>
      <c r="C3105" s="210">
        <v>10</v>
      </c>
      <c r="D3105" s="1">
        <v>609</v>
      </c>
      <c r="E3105" t="s">
        <v>133</v>
      </c>
      <c r="F3105">
        <v>9606</v>
      </c>
      <c r="G3105" s="139">
        <v>2010</v>
      </c>
      <c r="H3105" s="306" t="s">
        <v>146</v>
      </c>
      <c r="I3105">
        <v>609</v>
      </c>
    </row>
    <row r="3106" spans="1:9" ht="14.25" customHeight="1">
      <c r="A3106" s="1" t="str">
        <f t="shared" si="48"/>
        <v>ZSSK Cargo96062010m04</v>
      </c>
      <c r="B3106" s="1">
        <v>6907</v>
      </c>
      <c r="C3106" s="210">
        <v>9</v>
      </c>
      <c r="D3106" s="1">
        <v>613</v>
      </c>
      <c r="E3106" t="s">
        <v>133</v>
      </c>
      <c r="F3106">
        <v>9606</v>
      </c>
      <c r="G3106" s="139">
        <v>2010</v>
      </c>
      <c r="H3106" s="306" t="s">
        <v>147</v>
      </c>
      <c r="I3106">
        <v>613</v>
      </c>
    </row>
    <row r="3107" spans="1:9" ht="14.25" customHeight="1">
      <c r="A3107" s="1" t="str">
        <f t="shared" si="48"/>
        <v>ZSSK Cargo96062010m05</v>
      </c>
      <c r="B3107" s="1">
        <v>6907</v>
      </c>
      <c r="C3107" s="210">
        <v>8</v>
      </c>
      <c r="D3107" s="1">
        <v>605</v>
      </c>
      <c r="E3107" t="s">
        <v>133</v>
      </c>
      <c r="F3107">
        <v>9606</v>
      </c>
      <c r="G3107" s="139">
        <v>2010</v>
      </c>
      <c r="H3107" s="306" t="s">
        <v>148</v>
      </c>
      <c r="I3107">
        <v>605</v>
      </c>
    </row>
    <row r="3108" spans="1:9" ht="14.25" customHeight="1">
      <c r="A3108" s="1" t="str">
        <f t="shared" si="48"/>
        <v>ZSSK Cargo96062010m06</v>
      </c>
      <c r="B3108" s="1">
        <v>6907</v>
      </c>
      <c r="C3108" s="210">
        <v>7</v>
      </c>
      <c r="D3108" s="1">
        <v>613</v>
      </c>
      <c r="E3108" t="s">
        <v>133</v>
      </c>
      <c r="F3108">
        <v>9606</v>
      </c>
      <c r="G3108" s="139">
        <v>2010</v>
      </c>
      <c r="H3108" s="306" t="s">
        <v>149</v>
      </c>
      <c r="I3108">
        <v>613</v>
      </c>
    </row>
    <row r="3109" spans="1:9" ht="14.25" customHeight="1">
      <c r="A3109" s="1" t="str">
        <f t="shared" si="48"/>
        <v>ZSSK Cargo96062010m07</v>
      </c>
      <c r="B3109" s="1">
        <v>6907</v>
      </c>
      <c r="C3109" s="210">
        <v>6</v>
      </c>
      <c r="D3109" s="1">
        <v>568</v>
      </c>
      <c r="E3109" t="s">
        <v>133</v>
      </c>
      <c r="F3109">
        <v>9606</v>
      </c>
      <c r="G3109" s="139">
        <v>2010</v>
      </c>
      <c r="H3109" s="306" t="s">
        <v>150</v>
      </c>
      <c r="I3109">
        <v>568</v>
      </c>
    </row>
    <row r="3110" spans="1:9" ht="14.25" customHeight="1">
      <c r="A3110" s="1" t="str">
        <f t="shared" si="48"/>
        <v>ZSSK Cargo96062010m08</v>
      </c>
      <c r="B3110" s="1">
        <v>6907</v>
      </c>
      <c r="C3110" s="210">
        <v>5</v>
      </c>
      <c r="D3110" s="1">
        <v>595</v>
      </c>
      <c r="E3110" t="s">
        <v>133</v>
      </c>
      <c r="F3110">
        <v>9606</v>
      </c>
      <c r="G3110" s="139">
        <v>2010</v>
      </c>
      <c r="H3110" s="306" t="s">
        <v>151</v>
      </c>
      <c r="I3110">
        <v>595</v>
      </c>
    </row>
    <row r="3111" spans="1:9" ht="14.25" customHeight="1">
      <c r="A3111" s="1" t="str">
        <f t="shared" si="48"/>
        <v>ZSSK Cargo96062010m09</v>
      </c>
      <c r="B3111" s="1">
        <v>6907</v>
      </c>
      <c r="C3111" s="210">
        <v>4</v>
      </c>
      <c r="D3111" s="1">
        <v>577</v>
      </c>
      <c r="E3111" t="s">
        <v>133</v>
      </c>
      <c r="F3111">
        <v>9606</v>
      </c>
      <c r="G3111" s="139">
        <v>2010</v>
      </c>
      <c r="H3111" s="306" t="s">
        <v>152</v>
      </c>
      <c r="I3111">
        <v>577</v>
      </c>
    </row>
    <row r="3112" spans="1:9" ht="14.25" customHeight="1">
      <c r="A3112" s="1" t="str">
        <f t="shared" si="48"/>
        <v>ZSSK Cargo96062010m10</v>
      </c>
      <c r="B3112" s="1">
        <v>6907</v>
      </c>
      <c r="C3112" s="210">
        <v>3</v>
      </c>
      <c r="D3112" s="1">
        <v>587</v>
      </c>
      <c r="E3112" t="s">
        <v>133</v>
      </c>
      <c r="F3112">
        <v>9606</v>
      </c>
      <c r="G3112" s="139">
        <v>2010</v>
      </c>
      <c r="H3112" s="306" t="s">
        <v>153</v>
      </c>
      <c r="I3112">
        <v>587</v>
      </c>
    </row>
    <row r="3113" spans="1:9" ht="14.25" customHeight="1">
      <c r="A3113" s="1" t="str">
        <f t="shared" si="48"/>
        <v>ZSSK Cargo96062010m11</v>
      </c>
      <c r="B3113" s="1">
        <v>6907</v>
      </c>
      <c r="C3113" s="210">
        <v>2</v>
      </c>
      <c r="D3113" s="1">
        <v>522</v>
      </c>
      <c r="E3113" t="s">
        <v>133</v>
      </c>
      <c r="F3113">
        <v>9606</v>
      </c>
      <c r="G3113" s="139">
        <v>2010</v>
      </c>
      <c r="H3113" s="306" t="s">
        <v>154</v>
      </c>
      <c r="I3113">
        <v>522</v>
      </c>
    </row>
    <row r="3114" spans="1:9" ht="14.25" customHeight="1">
      <c r="A3114" s="1" t="str">
        <f t="shared" si="48"/>
        <v>ZSSK Cargo96062010m12</v>
      </c>
      <c r="B3114" s="1">
        <v>6907</v>
      </c>
      <c r="C3114" s="210">
        <v>1</v>
      </c>
      <c r="D3114" s="1">
        <v>492</v>
      </c>
      <c r="E3114" t="s">
        <v>133</v>
      </c>
      <c r="F3114">
        <v>9606</v>
      </c>
      <c r="G3114" s="139">
        <v>2010</v>
      </c>
      <c r="H3114" s="306" t="s">
        <v>155</v>
      </c>
      <c r="I3114">
        <v>492</v>
      </c>
    </row>
    <row r="3115" spans="1:9" ht="14.25" customHeight="1">
      <c r="A3115" s="1" t="str">
        <f t="shared" si="48"/>
        <v>GKB96012010m01</v>
      </c>
      <c r="B3115" s="1">
        <v>4642</v>
      </c>
      <c r="C3115" s="210">
        <v>12</v>
      </c>
      <c r="D3115" s="1">
        <v>407</v>
      </c>
      <c r="E3115" t="s">
        <v>250</v>
      </c>
      <c r="F3115">
        <v>9601</v>
      </c>
      <c r="G3115" s="139">
        <v>2010</v>
      </c>
      <c r="H3115" s="306" t="s">
        <v>144</v>
      </c>
      <c r="I3115">
        <v>407</v>
      </c>
    </row>
    <row r="3116" spans="1:9" ht="14.25" customHeight="1">
      <c r="A3116" s="1" t="str">
        <f t="shared" si="48"/>
        <v>GKB96012010m02</v>
      </c>
      <c r="B3116" s="1">
        <v>4642</v>
      </c>
      <c r="C3116" s="210">
        <v>11</v>
      </c>
      <c r="D3116" s="1">
        <v>398</v>
      </c>
      <c r="E3116" t="s">
        <v>250</v>
      </c>
      <c r="F3116">
        <v>9601</v>
      </c>
      <c r="G3116" s="139">
        <v>2010</v>
      </c>
      <c r="H3116" s="306" t="s">
        <v>145</v>
      </c>
      <c r="I3116">
        <v>398</v>
      </c>
    </row>
    <row r="3117" spans="1:9" ht="14.25" customHeight="1">
      <c r="A3117" s="1" t="str">
        <f t="shared" si="48"/>
        <v>GKB96012010m03</v>
      </c>
      <c r="B3117" s="1">
        <v>4642</v>
      </c>
      <c r="C3117" s="210">
        <v>10</v>
      </c>
      <c r="D3117" s="1">
        <v>395</v>
      </c>
      <c r="E3117" t="s">
        <v>250</v>
      </c>
      <c r="F3117">
        <v>9601</v>
      </c>
      <c r="G3117" s="139">
        <v>2010</v>
      </c>
      <c r="H3117" s="306" t="s">
        <v>146</v>
      </c>
      <c r="I3117">
        <v>395</v>
      </c>
    </row>
    <row r="3118" spans="1:9" ht="14.25" customHeight="1">
      <c r="A3118" s="1" t="str">
        <f t="shared" si="48"/>
        <v>GKB96012010m04</v>
      </c>
      <c r="B3118" s="1">
        <v>4642</v>
      </c>
      <c r="C3118" s="210">
        <v>9</v>
      </c>
      <c r="D3118" s="1">
        <v>385</v>
      </c>
      <c r="E3118" t="s">
        <v>250</v>
      </c>
      <c r="F3118">
        <v>9601</v>
      </c>
      <c r="G3118" s="139">
        <v>2010</v>
      </c>
      <c r="H3118" s="306" t="s">
        <v>147</v>
      </c>
      <c r="I3118">
        <v>385</v>
      </c>
    </row>
    <row r="3119" spans="1:9" ht="14.25" customHeight="1">
      <c r="A3119" s="1" t="str">
        <f t="shared" si="48"/>
        <v>GKB96012010m05</v>
      </c>
      <c r="B3119" s="1">
        <v>4642</v>
      </c>
      <c r="C3119" s="210">
        <v>8</v>
      </c>
      <c r="D3119" s="1">
        <v>362</v>
      </c>
      <c r="E3119" t="s">
        <v>250</v>
      </c>
      <c r="F3119">
        <v>9601</v>
      </c>
      <c r="G3119" s="139">
        <v>2010</v>
      </c>
      <c r="H3119" s="306" t="s">
        <v>148</v>
      </c>
      <c r="I3119">
        <v>362</v>
      </c>
    </row>
    <row r="3120" spans="1:9" ht="14.25" customHeight="1">
      <c r="A3120" s="1" t="str">
        <f t="shared" si="48"/>
        <v>GKB96012010m06</v>
      </c>
      <c r="B3120" s="1">
        <v>4642</v>
      </c>
      <c r="C3120" s="210">
        <v>7</v>
      </c>
      <c r="D3120" s="1">
        <v>398</v>
      </c>
      <c r="E3120" t="s">
        <v>250</v>
      </c>
      <c r="F3120">
        <v>9601</v>
      </c>
      <c r="G3120" s="139">
        <v>2010</v>
      </c>
      <c r="H3120" s="306" t="s">
        <v>149</v>
      </c>
      <c r="I3120">
        <v>398</v>
      </c>
    </row>
    <row r="3121" spans="1:9" ht="14.25" customHeight="1">
      <c r="A3121" s="1" t="str">
        <f t="shared" si="48"/>
        <v>GKB96012010m07</v>
      </c>
      <c r="B3121" s="1">
        <v>4642</v>
      </c>
      <c r="C3121" s="210">
        <v>6</v>
      </c>
      <c r="D3121" s="1">
        <v>395</v>
      </c>
      <c r="E3121" t="s">
        <v>250</v>
      </c>
      <c r="F3121">
        <v>9601</v>
      </c>
      <c r="G3121" s="139">
        <v>2010</v>
      </c>
      <c r="H3121" s="306" t="s">
        <v>150</v>
      </c>
      <c r="I3121">
        <v>395</v>
      </c>
    </row>
    <row r="3122" spans="1:9" ht="14.25" customHeight="1">
      <c r="A3122" s="1" t="str">
        <f t="shared" si="48"/>
        <v>GKB96012010m08</v>
      </c>
      <c r="B3122" s="1">
        <v>4642</v>
      </c>
      <c r="C3122" s="210">
        <v>5</v>
      </c>
      <c r="D3122" s="1">
        <v>376</v>
      </c>
      <c r="E3122" t="s">
        <v>250</v>
      </c>
      <c r="F3122">
        <v>9601</v>
      </c>
      <c r="G3122" s="139">
        <v>2010</v>
      </c>
      <c r="H3122" s="306" t="s">
        <v>151</v>
      </c>
      <c r="I3122">
        <v>376</v>
      </c>
    </row>
    <row r="3123" spans="1:9" ht="14.25" customHeight="1">
      <c r="A3123" s="1" t="str">
        <f t="shared" si="48"/>
        <v>GKB96012010m09</v>
      </c>
      <c r="B3123" s="1">
        <v>4642</v>
      </c>
      <c r="C3123" s="210">
        <v>4</v>
      </c>
      <c r="D3123" s="1">
        <v>385</v>
      </c>
      <c r="E3123" t="s">
        <v>250</v>
      </c>
      <c r="F3123">
        <v>9601</v>
      </c>
      <c r="G3123" s="139">
        <v>2010</v>
      </c>
      <c r="H3123" s="306" t="s">
        <v>152</v>
      </c>
      <c r="I3123">
        <v>385</v>
      </c>
    </row>
    <row r="3124" spans="1:9" ht="14.25" customHeight="1">
      <c r="A3124" s="1" t="str">
        <f t="shared" si="48"/>
        <v>GKB96012010m10</v>
      </c>
      <c r="B3124" s="1">
        <v>4642</v>
      </c>
      <c r="C3124" s="210">
        <v>3</v>
      </c>
      <c r="D3124" s="1">
        <v>410</v>
      </c>
      <c r="E3124" t="s">
        <v>250</v>
      </c>
      <c r="F3124">
        <v>9601</v>
      </c>
      <c r="G3124" s="139">
        <v>2010</v>
      </c>
      <c r="H3124" s="306" t="s">
        <v>153</v>
      </c>
      <c r="I3124">
        <v>410</v>
      </c>
    </row>
    <row r="3125" spans="1:9" ht="14.25" customHeight="1">
      <c r="A3125" s="1" t="str">
        <f t="shared" si="48"/>
        <v>GKB96012010m11</v>
      </c>
      <c r="B3125" s="1">
        <v>4642</v>
      </c>
      <c r="C3125" s="210">
        <v>2</v>
      </c>
      <c r="D3125" s="1">
        <v>360</v>
      </c>
      <c r="E3125" t="s">
        <v>250</v>
      </c>
      <c r="F3125">
        <v>9601</v>
      </c>
      <c r="G3125" s="139">
        <v>2010</v>
      </c>
      <c r="H3125" s="306" t="s">
        <v>154</v>
      </c>
      <c r="I3125">
        <v>360</v>
      </c>
    </row>
    <row r="3126" spans="1:9" ht="14.25" customHeight="1">
      <c r="A3126" s="1" t="str">
        <f t="shared" si="48"/>
        <v>GKB96012010m12</v>
      </c>
      <c r="B3126" s="1">
        <v>4642</v>
      </c>
      <c r="C3126" s="210">
        <v>1</v>
      </c>
      <c r="D3126" s="1">
        <v>371</v>
      </c>
      <c r="E3126" t="s">
        <v>250</v>
      </c>
      <c r="F3126">
        <v>9601</v>
      </c>
      <c r="G3126" s="139">
        <v>2010</v>
      </c>
      <c r="H3126" s="306" t="s">
        <v>155</v>
      </c>
      <c r="I3126">
        <v>371</v>
      </c>
    </row>
    <row r="3127" spans="1:9" ht="14.25" customHeight="1">
      <c r="A3127" s="1" t="str">
        <f t="shared" si="48"/>
        <v>GKB96022010m01</v>
      </c>
      <c r="B3127" s="1">
        <v>120</v>
      </c>
      <c r="C3127" s="210">
        <v>12</v>
      </c>
      <c r="D3127" s="1">
        <v>11</v>
      </c>
      <c r="E3127" t="s">
        <v>250</v>
      </c>
      <c r="F3127">
        <v>9602</v>
      </c>
      <c r="G3127" s="139">
        <v>2010</v>
      </c>
      <c r="H3127" s="306" t="s">
        <v>144</v>
      </c>
      <c r="I3127">
        <v>11</v>
      </c>
    </row>
    <row r="3128" spans="1:9" ht="14.25" customHeight="1">
      <c r="A3128" s="1" t="str">
        <f t="shared" si="48"/>
        <v>GKB96022010m02</v>
      </c>
      <c r="B3128" s="1">
        <v>120</v>
      </c>
      <c r="C3128" s="210">
        <v>11</v>
      </c>
      <c r="D3128" s="1">
        <v>10</v>
      </c>
      <c r="E3128" t="s">
        <v>250</v>
      </c>
      <c r="F3128">
        <v>9602</v>
      </c>
      <c r="G3128" s="139">
        <v>2010</v>
      </c>
      <c r="H3128" s="306" t="s">
        <v>145</v>
      </c>
      <c r="I3128">
        <v>10</v>
      </c>
    </row>
    <row r="3129" spans="1:9" ht="14.25" customHeight="1">
      <c r="A3129" s="1" t="str">
        <f t="shared" si="48"/>
        <v>GKB96022010m03</v>
      </c>
      <c r="B3129" s="1">
        <v>120</v>
      </c>
      <c r="C3129" s="210">
        <v>10</v>
      </c>
      <c r="D3129" s="1">
        <v>10</v>
      </c>
      <c r="E3129" t="s">
        <v>250</v>
      </c>
      <c r="F3129">
        <v>9602</v>
      </c>
      <c r="G3129" s="139">
        <v>2010</v>
      </c>
      <c r="H3129" s="306" t="s">
        <v>146</v>
      </c>
      <c r="I3129">
        <v>10</v>
      </c>
    </row>
    <row r="3130" spans="1:9" ht="14.25" customHeight="1">
      <c r="A3130" s="1" t="str">
        <f t="shared" si="48"/>
        <v>GKB96022010m04</v>
      </c>
      <c r="B3130" s="1">
        <v>120</v>
      </c>
      <c r="C3130" s="210">
        <v>9</v>
      </c>
      <c r="D3130" s="1">
        <v>10</v>
      </c>
      <c r="E3130" t="s">
        <v>250</v>
      </c>
      <c r="F3130">
        <v>9602</v>
      </c>
      <c r="G3130" s="139">
        <v>2010</v>
      </c>
      <c r="H3130" s="306" t="s">
        <v>147</v>
      </c>
      <c r="I3130">
        <v>10</v>
      </c>
    </row>
    <row r="3131" spans="1:9" ht="14.25" customHeight="1">
      <c r="A3131" s="1" t="str">
        <f t="shared" si="48"/>
        <v>GKB96022010m05</v>
      </c>
      <c r="B3131" s="1">
        <v>120</v>
      </c>
      <c r="C3131" s="210">
        <v>8</v>
      </c>
      <c r="D3131" s="1">
        <v>9</v>
      </c>
      <c r="E3131" t="s">
        <v>250</v>
      </c>
      <c r="F3131">
        <v>9602</v>
      </c>
      <c r="G3131" s="139">
        <v>2010</v>
      </c>
      <c r="H3131" s="306" t="s">
        <v>148</v>
      </c>
      <c r="I3131">
        <v>9</v>
      </c>
    </row>
    <row r="3132" spans="1:9" ht="14.25" customHeight="1">
      <c r="A3132" s="1" t="str">
        <f t="shared" si="48"/>
        <v>GKB96022010m06</v>
      </c>
      <c r="B3132" s="1">
        <v>120</v>
      </c>
      <c r="C3132" s="210">
        <v>7</v>
      </c>
      <c r="D3132" s="1">
        <v>10</v>
      </c>
      <c r="E3132" t="s">
        <v>250</v>
      </c>
      <c r="F3132">
        <v>9602</v>
      </c>
      <c r="G3132" s="139">
        <v>2010</v>
      </c>
      <c r="H3132" s="306" t="s">
        <v>149</v>
      </c>
      <c r="I3132">
        <v>10</v>
      </c>
    </row>
    <row r="3133" spans="1:9" ht="14.25" customHeight="1">
      <c r="A3133" s="1" t="str">
        <f t="shared" si="48"/>
        <v>GKB96022010m07</v>
      </c>
      <c r="B3133" s="1">
        <v>120</v>
      </c>
      <c r="C3133" s="210">
        <v>6</v>
      </c>
      <c r="D3133" s="1">
        <v>10</v>
      </c>
      <c r="E3133" t="s">
        <v>250</v>
      </c>
      <c r="F3133">
        <v>9602</v>
      </c>
      <c r="G3133" s="139">
        <v>2010</v>
      </c>
      <c r="H3133" s="306" t="s">
        <v>150</v>
      </c>
      <c r="I3133">
        <v>10</v>
      </c>
    </row>
    <row r="3134" spans="1:9" ht="14.25" customHeight="1">
      <c r="A3134" s="1" t="str">
        <f t="shared" si="48"/>
        <v>GKB96022010m08</v>
      </c>
      <c r="B3134" s="1">
        <v>120</v>
      </c>
      <c r="C3134" s="210">
        <v>5</v>
      </c>
      <c r="D3134" s="1">
        <v>10</v>
      </c>
      <c r="E3134" t="s">
        <v>250</v>
      </c>
      <c r="F3134">
        <v>9602</v>
      </c>
      <c r="G3134" s="139">
        <v>2010</v>
      </c>
      <c r="H3134" s="306" t="s">
        <v>151</v>
      </c>
      <c r="I3134">
        <v>10</v>
      </c>
    </row>
    <row r="3135" spans="1:9" ht="14.25" customHeight="1">
      <c r="A3135" s="1" t="str">
        <f t="shared" si="48"/>
        <v>GKB96022010m09</v>
      </c>
      <c r="B3135" s="1">
        <v>120</v>
      </c>
      <c r="C3135" s="210">
        <v>4</v>
      </c>
      <c r="D3135" s="1">
        <v>10</v>
      </c>
      <c r="E3135" t="s">
        <v>250</v>
      </c>
      <c r="F3135">
        <v>9602</v>
      </c>
      <c r="G3135" s="139">
        <v>2010</v>
      </c>
      <c r="H3135" s="306" t="s">
        <v>152</v>
      </c>
      <c r="I3135">
        <v>10</v>
      </c>
    </row>
    <row r="3136" spans="1:9" ht="14.25" customHeight="1">
      <c r="A3136" s="1" t="str">
        <f t="shared" si="48"/>
        <v>GKB96022010m10</v>
      </c>
      <c r="B3136" s="1">
        <v>120</v>
      </c>
      <c r="C3136" s="210">
        <v>3</v>
      </c>
      <c r="D3136" s="1">
        <v>11</v>
      </c>
      <c r="E3136" t="s">
        <v>250</v>
      </c>
      <c r="F3136">
        <v>9602</v>
      </c>
      <c r="G3136" s="139">
        <v>2010</v>
      </c>
      <c r="H3136" s="306" t="s">
        <v>153</v>
      </c>
      <c r="I3136">
        <v>11</v>
      </c>
    </row>
    <row r="3137" spans="1:9" ht="14.25" customHeight="1">
      <c r="A3137" s="1" t="str">
        <f t="shared" si="48"/>
        <v>GKB96022010m11</v>
      </c>
      <c r="B3137" s="1">
        <v>120</v>
      </c>
      <c r="C3137" s="210">
        <v>2</v>
      </c>
      <c r="D3137" s="1">
        <v>9</v>
      </c>
      <c r="E3137" t="s">
        <v>250</v>
      </c>
      <c r="F3137">
        <v>9602</v>
      </c>
      <c r="G3137" s="139">
        <v>2010</v>
      </c>
      <c r="H3137" s="306" t="s">
        <v>154</v>
      </c>
      <c r="I3137">
        <v>9</v>
      </c>
    </row>
    <row r="3138" spans="1:9" ht="14.25" customHeight="1">
      <c r="A3138" s="1" t="str">
        <f t="shared" si="48"/>
        <v>GKB96022010m12</v>
      </c>
      <c r="B3138" s="1">
        <v>120</v>
      </c>
      <c r="C3138" s="210">
        <v>1</v>
      </c>
      <c r="D3138" s="1">
        <v>10</v>
      </c>
      <c r="E3138" t="s">
        <v>250</v>
      </c>
      <c r="F3138">
        <v>9602</v>
      </c>
      <c r="G3138" s="139">
        <v>2010</v>
      </c>
      <c r="H3138" s="306" t="s">
        <v>155</v>
      </c>
      <c r="I3138">
        <v>10</v>
      </c>
    </row>
    <row r="3139" spans="1:9" ht="14.25" customHeight="1">
      <c r="A3139" s="1" t="str">
        <f t="shared" si="48"/>
        <v>GKB96032010m01</v>
      </c>
      <c r="B3139" s="1">
        <v>372</v>
      </c>
      <c r="C3139" s="210">
        <v>12</v>
      </c>
      <c r="D3139" s="1">
        <v>29</v>
      </c>
      <c r="E3139" t="s">
        <v>250</v>
      </c>
      <c r="F3139">
        <v>9603</v>
      </c>
      <c r="G3139" s="139">
        <v>2010</v>
      </c>
      <c r="H3139" s="306" t="s">
        <v>144</v>
      </c>
      <c r="I3139">
        <v>29</v>
      </c>
    </row>
    <row r="3140" spans="1:9" ht="14.25" customHeight="1">
      <c r="A3140" s="1" t="str">
        <f t="shared" si="48"/>
        <v>GKB96032010m02</v>
      </c>
      <c r="B3140" s="1">
        <v>372</v>
      </c>
      <c r="C3140" s="210">
        <v>11</v>
      </c>
      <c r="D3140" s="1">
        <v>38</v>
      </c>
      <c r="E3140" t="s">
        <v>250</v>
      </c>
      <c r="F3140">
        <v>9603</v>
      </c>
      <c r="G3140" s="139">
        <v>2010</v>
      </c>
      <c r="H3140" s="306" t="s">
        <v>145</v>
      </c>
      <c r="I3140">
        <v>38</v>
      </c>
    </row>
    <row r="3141" spans="1:9" ht="14.25" customHeight="1">
      <c r="A3141" s="1" t="str">
        <f t="shared" si="48"/>
        <v>GKB96032010m03</v>
      </c>
      <c r="B3141" s="1">
        <v>372</v>
      </c>
      <c r="C3141" s="210">
        <v>10</v>
      </c>
      <c r="D3141" s="1">
        <v>26</v>
      </c>
      <c r="E3141" t="s">
        <v>250</v>
      </c>
      <c r="F3141">
        <v>9603</v>
      </c>
      <c r="G3141" s="139">
        <v>2010</v>
      </c>
      <c r="H3141" s="306" t="s">
        <v>146</v>
      </c>
      <c r="I3141">
        <v>26</v>
      </c>
    </row>
    <row r="3142" spans="1:9" ht="14.25" customHeight="1">
      <c r="A3142" s="1" t="str">
        <f t="shared" si="48"/>
        <v>GKB96032010m04</v>
      </c>
      <c r="B3142" s="1">
        <v>372</v>
      </c>
      <c r="C3142" s="210">
        <v>9</v>
      </c>
      <c r="D3142" s="1">
        <v>32</v>
      </c>
      <c r="E3142" t="s">
        <v>250</v>
      </c>
      <c r="F3142">
        <v>9603</v>
      </c>
      <c r="G3142" s="139">
        <v>2010</v>
      </c>
      <c r="H3142" s="306" t="s">
        <v>147</v>
      </c>
      <c r="I3142">
        <v>32</v>
      </c>
    </row>
    <row r="3143" spans="1:9" ht="14.25" customHeight="1">
      <c r="A3143" s="1" t="str">
        <f t="shared" si="48"/>
        <v>GKB96032010m05</v>
      </c>
      <c r="B3143" s="1">
        <v>372</v>
      </c>
      <c r="C3143" s="210">
        <v>8</v>
      </c>
      <c r="D3143" s="1">
        <v>36</v>
      </c>
      <c r="E3143" t="s">
        <v>250</v>
      </c>
      <c r="F3143">
        <v>9603</v>
      </c>
      <c r="G3143" s="139">
        <v>2010</v>
      </c>
      <c r="H3143" s="306" t="s">
        <v>148</v>
      </c>
      <c r="I3143">
        <v>36</v>
      </c>
    </row>
    <row r="3144" spans="1:9" ht="14.25" customHeight="1">
      <c r="A3144" s="1" t="str">
        <f t="shared" ref="A3144:A3207" si="49">TRIM(E3144&amp;F3144&amp;G3144&amp;H3144)</f>
        <v>GKB96032010m06</v>
      </c>
      <c r="B3144" s="1">
        <v>372</v>
      </c>
      <c r="C3144" s="210">
        <v>7</v>
      </c>
      <c r="D3144" s="1">
        <v>31</v>
      </c>
      <c r="E3144" t="s">
        <v>250</v>
      </c>
      <c r="F3144">
        <v>9603</v>
      </c>
      <c r="G3144" s="139">
        <v>2010</v>
      </c>
      <c r="H3144" s="306" t="s">
        <v>149</v>
      </c>
      <c r="I3144">
        <v>31</v>
      </c>
    </row>
    <row r="3145" spans="1:9" ht="14.25" customHeight="1">
      <c r="A3145" s="1" t="str">
        <f t="shared" si="49"/>
        <v>GKB96032010m07</v>
      </c>
      <c r="B3145" s="1">
        <v>372</v>
      </c>
      <c r="C3145" s="210">
        <v>6</v>
      </c>
      <c r="D3145" s="1">
        <v>32</v>
      </c>
      <c r="E3145" t="s">
        <v>250</v>
      </c>
      <c r="F3145">
        <v>9603</v>
      </c>
      <c r="G3145" s="139">
        <v>2010</v>
      </c>
      <c r="H3145" s="306" t="s">
        <v>150</v>
      </c>
      <c r="I3145">
        <v>32</v>
      </c>
    </row>
    <row r="3146" spans="1:9" ht="14.25" customHeight="1">
      <c r="A3146" s="1" t="str">
        <f t="shared" si="49"/>
        <v>GKB96032010m08</v>
      </c>
      <c r="B3146" s="1">
        <v>372</v>
      </c>
      <c r="C3146" s="210">
        <v>5</v>
      </c>
      <c r="D3146" s="1">
        <v>26</v>
      </c>
      <c r="E3146" t="s">
        <v>250</v>
      </c>
      <c r="F3146">
        <v>9603</v>
      </c>
      <c r="G3146" s="139">
        <v>2010</v>
      </c>
      <c r="H3146" s="306" t="s">
        <v>151</v>
      </c>
      <c r="I3146">
        <v>26</v>
      </c>
    </row>
    <row r="3147" spans="1:9" ht="14.25" customHeight="1">
      <c r="A3147" s="1" t="str">
        <f t="shared" si="49"/>
        <v>GKB96032010m09</v>
      </c>
      <c r="B3147" s="1">
        <v>372</v>
      </c>
      <c r="C3147" s="210">
        <v>4</v>
      </c>
      <c r="D3147" s="1">
        <v>38</v>
      </c>
      <c r="E3147" t="s">
        <v>250</v>
      </c>
      <c r="F3147">
        <v>9603</v>
      </c>
      <c r="G3147" s="139">
        <v>2010</v>
      </c>
      <c r="H3147" s="306" t="s">
        <v>152</v>
      </c>
      <c r="I3147">
        <v>38</v>
      </c>
    </row>
    <row r="3148" spans="1:9" ht="14.25" customHeight="1">
      <c r="A3148" s="1" t="str">
        <f t="shared" si="49"/>
        <v>GKB96032010m10</v>
      </c>
      <c r="B3148" s="1">
        <v>372</v>
      </c>
      <c r="C3148" s="210">
        <v>3</v>
      </c>
      <c r="D3148" s="1">
        <v>39</v>
      </c>
      <c r="E3148" t="s">
        <v>250</v>
      </c>
      <c r="F3148">
        <v>9603</v>
      </c>
      <c r="G3148" s="139">
        <v>2010</v>
      </c>
      <c r="H3148" s="306" t="s">
        <v>153</v>
      </c>
      <c r="I3148">
        <v>39</v>
      </c>
    </row>
    <row r="3149" spans="1:9" ht="14.25" customHeight="1">
      <c r="A3149" s="1" t="str">
        <f t="shared" si="49"/>
        <v>GKB96032010m11</v>
      </c>
      <c r="B3149" s="1">
        <v>372</v>
      </c>
      <c r="C3149" s="210">
        <v>2</v>
      </c>
      <c r="D3149" s="1">
        <v>24</v>
      </c>
      <c r="E3149" t="s">
        <v>250</v>
      </c>
      <c r="F3149">
        <v>9603</v>
      </c>
      <c r="G3149" s="139">
        <v>2010</v>
      </c>
      <c r="H3149" s="306" t="s">
        <v>154</v>
      </c>
      <c r="I3149">
        <v>24</v>
      </c>
    </row>
    <row r="3150" spans="1:9" ht="14.25" customHeight="1">
      <c r="A3150" s="1" t="str">
        <f t="shared" si="49"/>
        <v>GKB96032010m12</v>
      </c>
      <c r="B3150" s="1">
        <v>372</v>
      </c>
      <c r="C3150" s="210">
        <v>1</v>
      </c>
      <c r="D3150" s="1">
        <v>21</v>
      </c>
      <c r="E3150" t="s">
        <v>250</v>
      </c>
      <c r="F3150">
        <v>9603</v>
      </c>
      <c r="G3150" s="139">
        <v>2010</v>
      </c>
      <c r="H3150" s="306" t="s">
        <v>155</v>
      </c>
      <c r="I3150">
        <v>21</v>
      </c>
    </row>
    <row r="3151" spans="1:9" ht="14.25" customHeight="1">
      <c r="A3151" s="1" t="str">
        <f t="shared" si="49"/>
        <v>GKB96042010m01</v>
      </c>
      <c r="B3151" s="1">
        <v>6.5699999999999994</v>
      </c>
      <c r="C3151" s="210">
        <v>12</v>
      </c>
      <c r="D3151" s="1">
        <v>0.54</v>
      </c>
      <c r="E3151" t="s">
        <v>250</v>
      </c>
      <c r="F3151">
        <v>9604</v>
      </c>
      <c r="G3151" s="139">
        <v>2010</v>
      </c>
      <c r="H3151" s="306" t="s">
        <v>144</v>
      </c>
      <c r="I3151">
        <v>0.54</v>
      </c>
    </row>
    <row r="3152" spans="1:9" ht="14.25" customHeight="1">
      <c r="A3152" s="1" t="str">
        <f t="shared" si="49"/>
        <v>GKB96042010m02</v>
      </c>
      <c r="B3152" s="1">
        <v>6.5699999999999994</v>
      </c>
      <c r="C3152" s="210">
        <v>11</v>
      </c>
      <c r="D3152" s="1">
        <v>0.79</v>
      </c>
      <c r="E3152" t="s">
        <v>250</v>
      </c>
      <c r="F3152">
        <v>9604</v>
      </c>
      <c r="G3152" s="139">
        <v>2010</v>
      </c>
      <c r="H3152" s="306" t="s">
        <v>145</v>
      </c>
      <c r="I3152">
        <v>0.79</v>
      </c>
    </row>
    <row r="3153" spans="1:9" ht="14.25" customHeight="1">
      <c r="A3153" s="1" t="str">
        <f t="shared" si="49"/>
        <v>GKB96042010m03</v>
      </c>
      <c r="B3153" s="1">
        <v>6.5699999999999994</v>
      </c>
      <c r="C3153" s="210">
        <v>10</v>
      </c>
      <c r="D3153" s="1">
        <v>0.44</v>
      </c>
      <c r="E3153" t="s">
        <v>250</v>
      </c>
      <c r="F3153">
        <v>9604</v>
      </c>
      <c r="G3153" s="139">
        <v>2010</v>
      </c>
      <c r="H3153" s="306" t="s">
        <v>146</v>
      </c>
      <c r="I3153">
        <v>0.44</v>
      </c>
    </row>
    <row r="3154" spans="1:9" ht="14.25" customHeight="1">
      <c r="A3154" s="1" t="str">
        <f t="shared" si="49"/>
        <v>GKB96042010m04</v>
      </c>
      <c r="B3154" s="1">
        <v>6.5699999999999994</v>
      </c>
      <c r="C3154" s="210">
        <v>9</v>
      </c>
      <c r="D3154" s="1">
        <v>0.62</v>
      </c>
      <c r="E3154" t="s">
        <v>250</v>
      </c>
      <c r="F3154">
        <v>9604</v>
      </c>
      <c r="G3154" s="139">
        <v>2010</v>
      </c>
      <c r="H3154" s="306" t="s">
        <v>147</v>
      </c>
      <c r="I3154">
        <v>0.62</v>
      </c>
    </row>
    <row r="3155" spans="1:9" ht="14.25" customHeight="1">
      <c r="A3155" s="1" t="str">
        <f t="shared" si="49"/>
        <v>GKB96042010m05</v>
      </c>
      <c r="B3155" s="1">
        <v>6.5699999999999994</v>
      </c>
      <c r="C3155" s="210">
        <v>8</v>
      </c>
      <c r="D3155" s="1">
        <v>0.76</v>
      </c>
      <c r="E3155" t="s">
        <v>250</v>
      </c>
      <c r="F3155">
        <v>9604</v>
      </c>
      <c r="G3155" s="139">
        <v>2010</v>
      </c>
      <c r="H3155" s="306" t="s">
        <v>148</v>
      </c>
      <c r="I3155">
        <v>0.76</v>
      </c>
    </row>
    <row r="3156" spans="1:9" ht="14.25" customHeight="1">
      <c r="A3156" s="1" t="str">
        <f t="shared" si="49"/>
        <v>GKB96042010m06</v>
      </c>
      <c r="B3156" s="1">
        <v>6.5699999999999994</v>
      </c>
      <c r="C3156" s="210">
        <v>7</v>
      </c>
      <c r="D3156" s="1">
        <v>0.62</v>
      </c>
      <c r="E3156" t="s">
        <v>250</v>
      </c>
      <c r="F3156">
        <v>9604</v>
      </c>
      <c r="G3156" s="139">
        <v>2010</v>
      </c>
      <c r="H3156" s="306" t="s">
        <v>149</v>
      </c>
      <c r="I3156">
        <v>0.62</v>
      </c>
    </row>
    <row r="3157" spans="1:9" ht="14.25" customHeight="1">
      <c r="A3157" s="1" t="str">
        <f t="shared" si="49"/>
        <v>GKB96042010m07</v>
      </c>
      <c r="B3157" s="1">
        <v>6.5699999999999994</v>
      </c>
      <c r="C3157" s="210">
        <v>6</v>
      </c>
      <c r="D3157" s="1">
        <v>0.51</v>
      </c>
      <c r="E3157" t="s">
        <v>250</v>
      </c>
      <c r="F3157">
        <v>9604</v>
      </c>
      <c r="G3157" s="139">
        <v>2010</v>
      </c>
      <c r="H3157" s="306" t="s">
        <v>150</v>
      </c>
      <c r="I3157">
        <v>0.51</v>
      </c>
    </row>
    <row r="3158" spans="1:9" ht="14.25" customHeight="1">
      <c r="A3158" s="1" t="str">
        <f t="shared" si="49"/>
        <v>GKB96042010m08</v>
      </c>
      <c r="B3158" s="1">
        <v>6.5699999999999994</v>
      </c>
      <c r="C3158" s="210">
        <v>5</v>
      </c>
      <c r="D3158" s="1">
        <v>0.43</v>
      </c>
      <c r="E3158" t="s">
        <v>250</v>
      </c>
      <c r="F3158">
        <v>9604</v>
      </c>
      <c r="G3158" s="139">
        <v>2010</v>
      </c>
      <c r="H3158" s="306" t="s">
        <v>151</v>
      </c>
      <c r="I3158">
        <v>0.43</v>
      </c>
    </row>
    <row r="3159" spans="1:9" ht="14.25" customHeight="1">
      <c r="A3159" s="1" t="str">
        <f t="shared" si="49"/>
        <v>GKB96042010m09</v>
      </c>
      <c r="B3159" s="1">
        <v>6.5699999999999994</v>
      </c>
      <c r="C3159" s="210">
        <v>4</v>
      </c>
      <c r="D3159" s="1">
        <v>0.56000000000000005</v>
      </c>
      <c r="E3159" t="s">
        <v>250</v>
      </c>
      <c r="F3159">
        <v>9604</v>
      </c>
      <c r="G3159" s="139">
        <v>2010</v>
      </c>
      <c r="H3159" s="306" t="s">
        <v>152</v>
      </c>
      <c r="I3159">
        <v>0.56000000000000005</v>
      </c>
    </row>
    <row r="3160" spans="1:9" ht="14.25" customHeight="1">
      <c r="A3160" s="1" t="str">
        <f t="shared" si="49"/>
        <v>GKB96042010m10</v>
      </c>
      <c r="B3160" s="1">
        <v>6.5699999999999994</v>
      </c>
      <c r="C3160" s="210">
        <v>3</v>
      </c>
      <c r="D3160" s="1">
        <v>0.69</v>
      </c>
      <c r="E3160" t="s">
        <v>250</v>
      </c>
      <c r="F3160">
        <v>9604</v>
      </c>
      <c r="G3160" s="139">
        <v>2010</v>
      </c>
      <c r="H3160" s="306" t="s">
        <v>153</v>
      </c>
      <c r="I3160">
        <v>0.69</v>
      </c>
    </row>
    <row r="3161" spans="1:9" ht="14.25" customHeight="1">
      <c r="A3161" s="1" t="str">
        <f t="shared" si="49"/>
        <v>GKB96042010m11</v>
      </c>
      <c r="B3161" s="1">
        <v>6.5699999999999994</v>
      </c>
      <c r="C3161" s="210">
        <v>2</v>
      </c>
      <c r="D3161" s="1">
        <v>0.37</v>
      </c>
      <c r="E3161" t="s">
        <v>250</v>
      </c>
      <c r="F3161">
        <v>9604</v>
      </c>
      <c r="G3161" s="139">
        <v>2010</v>
      </c>
      <c r="H3161" s="306" t="s">
        <v>154</v>
      </c>
      <c r="I3161">
        <v>0.37</v>
      </c>
    </row>
    <row r="3162" spans="1:9" ht="14.25" customHeight="1">
      <c r="A3162" s="1" t="str">
        <f t="shared" si="49"/>
        <v>GKB96042010m12</v>
      </c>
      <c r="B3162" s="1">
        <v>6.5699999999999994</v>
      </c>
      <c r="C3162" s="210">
        <v>1</v>
      </c>
      <c r="D3162" s="1">
        <v>0.24</v>
      </c>
      <c r="E3162" t="s">
        <v>250</v>
      </c>
      <c r="F3162">
        <v>9604</v>
      </c>
      <c r="G3162" s="139">
        <v>2010</v>
      </c>
      <c r="H3162" s="306" t="s">
        <v>155</v>
      </c>
      <c r="I3162">
        <v>0.24</v>
      </c>
    </row>
    <row r="3163" spans="1:9" ht="14.25" customHeight="1">
      <c r="A3163" s="1" t="str">
        <f t="shared" si="49"/>
        <v>GKB96052010m01</v>
      </c>
      <c r="B3163" s="1">
        <v>182</v>
      </c>
      <c r="C3163" s="210">
        <v>12</v>
      </c>
      <c r="D3163" s="1">
        <v>15</v>
      </c>
      <c r="E3163" t="s">
        <v>250</v>
      </c>
      <c r="F3163">
        <v>9605</v>
      </c>
      <c r="G3163" s="139">
        <v>2010</v>
      </c>
      <c r="H3163" s="306" t="s">
        <v>144</v>
      </c>
      <c r="I3163">
        <v>15</v>
      </c>
    </row>
    <row r="3164" spans="1:9" ht="14.25" customHeight="1">
      <c r="A3164" s="1" t="str">
        <f t="shared" si="49"/>
        <v>GKB96052010m02</v>
      </c>
      <c r="B3164" s="1">
        <v>182</v>
      </c>
      <c r="C3164" s="210">
        <v>11</v>
      </c>
      <c r="D3164" s="1">
        <v>19</v>
      </c>
      <c r="E3164" t="s">
        <v>250</v>
      </c>
      <c r="F3164">
        <v>9605</v>
      </c>
      <c r="G3164" s="139">
        <v>2010</v>
      </c>
      <c r="H3164" s="306" t="s">
        <v>145</v>
      </c>
      <c r="I3164">
        <v>19</v>
      </c>
    </row>
    <row r="3165" spans="1:9" ht="14.25" customHeight="1">
      <c r="A3165" s="1" t="str">
        <f t="shared" si="49"/>
        <v>GKB96052010m03</v>
      </c>
      <c r="B3165" s="1">
        <v>182</v>
      </c>
      <c r="C3165" s="210">
        <v>10</v>
      </c>
      <c r="D3165" s="1">
        <v>13</v>
      </c>
      <c r="E3165" t="s">
        <v>250</v>
      </c>
      <c r="F3165">
        <v>9605</v>
      </c>
      <c r="G3165" s="139">
        <v>2010</v>
      </c>
      <c r="H3165" s="306" t="s">
        <v>146</v>
      </c>
      <c r="I3165">
        <v>13</v>
      </c>
    </row>
    <row r="3166" spans="1:9" ht="14.25" customHeight="1">
      <c r="A3166" s="1" t="str">
        <f t="shared" si="49"/>
        <v>GKB96052010m04</v>
      </c>
      <c r="B3166" s="1">
        <v>182</v>
      </c>
      <c r="C3166" s="210">
        <v>9</v>
      </c>
      <c r="D3166" s="1">
        <v>15</v>
      </c>
      <c r="E3166" t="s">
        <v>250</v>
      </c>
      <c r="F3166">
        <v>9605</v>
      </c>
      <c r="G3166" s="139">
        <v>2010</v>
      </c>
      <c r="H3166" s="306" t="s">
        <v>147</v>
      </c>
      <c r="I3166">
        <v>15</v>
      </c>
    </row>
    <row r="3167" spans="1:9" ht="14.25" customHeight="1">
      <c r="A3167" s="1" t="str">
        <f t="shared" si="49"/>
        <v>GKB96052010m05</v>
      </c>
      <c r="B3167" s="1">
        <v>182</v>
      </c>
      <c r="C3167" s="210">
        <v>8</v>
      </c>
      <c r="D3167" s="1">
        <v>16</v>
      </c>
      <c r="E3167" t="s">
        <v>250</v>
      </c>
      <c r="F3167">
        <v>9605</v>
      </c>
      <c r="G3167" s="139">
        <v>2010</v>
      </c>
      <c r="H3167" s="306" t="s">
        <v>148</v>
      </c>
      <c r="I3167">
        <v>16</v>
      </c>
    </row>
    <row r="3168" spans="1:9" ht="14.25" customHeight="1">
      <c r="A3168" s="1" t="str">
        <f t="shared" si="49"/>
        <v>GKB96052010m06</v>
      </c>
      <c r="B3168" s="1">
        <v>182</v>
      </c>
      <c r="C3168" s="210">
        <v>7</v>
      </c>
      <c r="D3168" s="1">
        <v>12</v>
      </c>
      <c r="E3168" t="s">
        <v>250</v>
      </c>
      <c r="F3168">
        <v>9605</v>
      </c>
      <c r="G3168" s="139">
        <v>2010</v>
      </c>
      <c r="H3168" s="306" t="s">
        <v>149</v>
      </c>
      <c r="I3168">
        <v>12</v>
      </c>
    </row>
    <row r="3169" spans="1:9" ht="14.25" customHeight="1">
      <c r="A3169" s="1" t="str">
        <f t="shared" si="49"/>
        <v>GKB96052010m07</v>
      </c>
      <c r="B3169" s="1">
        <v>182</v>
      </c>
      <c r="C3169" s="210">
        <v>6</v>
      </c>
      <c r="D3169" s="1">
        <v>15</v>
      </c>
      <c r="E3169" t="s">
        <v>250</v>
      </c>
      <c r="F3169">
        <v>9605</v>
      </c>
      <c r="G3169" s="139">
        <v>2010</v>
      </c>
      <c r="H3169" s="306" t="s">
        <v>150</v>
      </c>
      <c r="I3169">
        <v>15</v>
      </c>
    </row>
    <row r="3170" spans="1:9" ht="14.25" customHeight="1">
      <c r="A3170" s="1" t="str">
        <f t="shared" si="49"/>
        <v>GKB96052010m08</v>
      </c>
      <c r="B3170" s="1">
        <v>182</v>
      </c>
      <c r="C3170" s="210">
        <v>5</v>
      </c>
      <c r="D3170" s="1">
        <v>10</v>
      </c>
      <c r="E3170" t="s">
        <v>250</v>
      </c>
      <c r="F3170">
        <v>9605</v>
      </c>
      <c r="G3170" s="139">
        <v>2010</v>
      </c>
      <c r="H3170" s="306" t="s">
        <v>151</v>
      </c>
      <c r="I3170">
        <v>10</v>
      </c>
    </row>
    <row r="3171" spans="1:9" ht="14.25" customHeight="1">
      <c r="A3171" s="1" t="str">
        <f t="shared" si="49"/>
        <v>GKB96052010m09</v>
      </c>
      <c r="B3171" s="1">
        <v>182</v>
      </c>
      <c r="C3171" s="210">
        <v>4</v>
      </c>
      <c r="D3171" s="1">
        <v>19</v>
      </c>
      <c r="E3171" t="s">
        <v>250</v>
      </c>
      <c r="F3171">
        <v>9605</v>
      </c>
      <c r="G3171" s="139">
        <v>2010</v>
      </c>
      <c r="H3171" s="306" t="s">
        <v>152</v>
      </c>
      <c r="I3171">
        <v>19</v>
      </c>
    </row>
    <row r="3172" spans="1:9" ht="14.25" customHeight="1">
      <c r="A3172" s="1" t="str">
        <f t="shared" si="49"/>
        <v>GKB96052010m10</v>
      </c>
      <c r="B3172" s="1">
        <v>182</v>
      </c>
      <c r="C3172" s="210">
        <v>3</v>
      </c>
      <c r="D3172" s="1">
        <v>21</v>
      </c>
      <c r="E3172" t="s">
        <v>250</v>
      </c>
      <c r="F3172">
        <v>9605</v>
      </c>
      <c r="G3172" s="139">
        <v>2010</v>
      </c>
      <c r="H3172" s="306" t="s">
        <v>153</v>
      </c>
      <c r="I3172">
        <v>21</v>
      </c>
    </row>
    <row r="3173" spans="1:9" ht="14.25" customHeight="1">
      <c r="A3173" s="1" t="str">
        <f t="shared" si="49"/>
        <v>GKB96052010m11</v>
      </c>
      <c r="B3173" s="1">
        <v>182</v>
      </c>
      <c r="C3173" s="210">
        <v>2</v>
      </c>
      <c r="D3173" s="1">
        <v>12</v>
      </c>
      <c r="E3173" t="s">
        <v>250</v>
      </c>
      <c r="F3173">
        <v>9605</v>
      </c>
      <c r="G3173" s="139">
        <v>2010</v>
      </c>
      <c r="H3173" s="306" t="s">
        <v>154</v>
      </c>
      <c r="I3173">
        <v>12</v>
      </c>
    </row>
    <row r="3174" spans="1:9" ht="14.25" customHeight="1">
      <c r="A3174" s="1" t="str">
        <f t="shared" si="49"/>
        <v>GKB96052010m12</v>
      </c>
      <c r="B3174" s="1">
        <v>182</v>
      </c>
      <c r="C3174" s="210">
        <v>1</v>
      </c>
      <c r="D3174" s="1">
        <v>15</v>
      </c>
      <c r="E3174" t="s">
        <v>250</v>
      </c>
      <c r="F3174">
        <v>9605</v>
      </c>
      <c r="G3174" s="139">
        <v>2010</v>
      </c>
      <c r="H3174" s="306" t="s">
        <v>155</v>
      </c>
      <c r="I3174">
        <v>15</v>
      </c>
    </row>
    <row r="3175" spans="1:9" ht="14.25" customHeight="1">
      <c r="A3175" s="1" t="str">
        <f t="shared" si="49"/>
        <v>GKB96062010m01</v>
      </c>
      <c r="B3175" s="1">
        <v>0.94000000000000017</v>
      </c>
      <c r="C3175" s="210">
        <v>12</v>
      </c>
      <c r="D3175" s="1">
        <v>0.08</v>
      </c>
      <c r="E3175" t="s">
        <v>250</v>
      </c>
      <c r="F3175">
        <v>9606</v>
      </c>
      <c r="G3175" s="139">
        <v>2010</v>
      </c>
      <c r="H3175" s="306" t="s">
        <v>144</v>
      </c>
      <c r="I3175">
        <v>0.08</v>
      </c>
    </row>
    <row r="3176" spans="1:9" ht="14.25" customHeight="1">
      <c r="A3176" s="1" t="str">
        <f t="shared" si="49"/>
        <v>GKB96062010m02</v>
      </c>
      <c r="B3176" s="1">
        <v>0.94000000000000017</v>
      </c>
      <c r="C3176" s="210">
        <v>11</v>
      </c>
      <c r="D3176" s="1">
        <v>0.1</v>
      </c>
      <c r="E3176" t="s">
        <v>250</v>
      </c>
      <c r="F3176">
        <v>9606</v>
      </c>
      <c r="G3176" s="139">
        <v>2010</v>
      </c>
      <c r="H3176" s="306" t="s">
        <v>145</v>
      </c>
      <c r="I3176">
        <v>0.1</v>
      </c>
    </row>
    <row r="3177" spans="1:9" ht="14.25" customHeight="1">
      <c r="A3177" s="1" t="str">
        <f t="shared" si="49"/>
        <v>GKB96062010m03</v>
      </c>
      <c r="B3177" s="1">
        <v>0.94000000000000017</v>
      </c>
      <c r="C3177" s="210">
        <v>10</v>
      </c>
      <c r="D3177" s="1">
        <v>0.04</v>
      </c>
      <c r="E3177" t="s">
        <v>250</v>
      </c>
      <c r="F3177">
        <v>9606</v>
      </c>
      <c r="G3177" s="139">
        <v>2010</v>
      </c>
      <c r="H3177" s="306" t="s">
        <v>146</v>
      </c>
      <c r="I3177">
        <v>0.04</v>
      </c>
    </row>
    <row r="3178" spans="1:9" ht="14.25" customHeight="1">
      <c r="A3178" s="1" t="str">
        <f t="shared" si="49"/>
        <v>GKB96062010m04</v>
      </c>
      <c r="B3178" s="1">
        <v>0.94000000000000017</v>
      </c>
      <c r="C3178" s="210">
        <v>9</v>
      </c>
      <c r="D3178" s="1">
        <v>0.03</v>
      </c>
      <c r="E3178" t="s">
        <v>250</v>
      </c>
      <c r="F3178">
        <v>9606</v>
      </c>
      <c r="G3178" s="139">
        <v>2010</v>
      </c>
      <c r="H3178" s="306" t="s">
        <v>147</v>
      </c>
      <c r="I3178">
        <v>0.03</v>
      </c>
    </row>
    <row r="3179" spans="1:9" ht="14.25" customHeight="1">
      <c r="A3179" s="1" t="str">
        <f t="shared" si="49"/>
        <v>GKB96062010m05</v>
      </c>
      <c r="B3179" s="1">
        <v>0.94000000000000017</v>
      </c>
      <c r="C3179" s="210">
        <v>8</v>
      </c>
      <c r="D3179" s="1">
        <v>0.04</v>
      </c>
      <c r="E3179" t="s">
        <v>250</v>
      </c>
      <c r="F3179">
        <v>9606</v>
      </c>
      <c r="G3179" s="139">
        <v>2010</v>
      </c>
      <c r="H3179" s="306" t="s">
        <v>148</v>
      </c>
      <c r="I3179">
        <v>0.04</v>
      </c>
    </row>
    <row r="3180" spans="1:9" ht="14.25" customHeight="1">
      <c r="A3180" s="1" t="str">
        <f t="shared" si="49"/>
        <v>GKB96062010m06</v>
      </c>
      <c r="B3180" s="1">
        <v>0.94000000000000017</v>
      </c>
      <c r="C3180" s="210">
        <v>7</v>
      </c>
      <c r="D3180" s="1">
        <v>0.08</v>
      </c>
      <c r="E3180" t="s">
        <v>250</v>
      </c>
      <c r="F3180">
        <v>9606</v>
      </c>
      <c r="G3180" s="139">
        <v>2010</v>
      </c>
      <c r="H3180" s="306" t="s">
        <v>149</v>
      </c>
      <c r="I3180">
        <v>0.08</v>
      </c>
    </row>
    <row r="3181" spans="1:9" ht="14.25" customHeight="1">
      <c r="A3181" s="1" t="str">
        <f t="shared" si="49"/>
        <v>GKB96062010m07</v>
      </c>
      <c r="B3181" s="1">
        <v>0.94000000000000017</v>
      </c>
      <c r="C3181" s="210">
        <v>6</v>
      </c>
      <c r="D3181" s="1">
        <v>0.05</v>
      </c>
      <c r="E3181" t="s">
        <v>250</v>
      </c>
      <c r="F3181">
        <v>9606</v>
      </c>
      <c r="G3181" s="139">
        <v>2010</v>
      </c>
      <c r="H3181" s="306" t="s">
        <v>150</v>
      </c>
      <c r="I3181">
        <v>0.05</v>
      </c>
    </row>
    <row r="3182" spans="1:9" ht="14.25" customHeight="1">
      <c r="A3182" s="1" t="str">
        <f t="shared" si="49"/>
        <v>GKB96062010m08</v>
      </c>
      <c r="B3182" s="1">
        <v>0.94000000000000017</v>
      </c>
      <c r="C3182" s="210">
        <v>5</v>
      </c>
      <c r="D3182" s="1">
        <v>0.08</v>
      </c>
      <c r="E3182" t="s">
        <v>250</v>
      </c>
      <c r="F3182">
        <v>9606</v>
      </c>
      <c r="G3182" s="139">
        <v>2010</v>
      </c>
      <c r="H3182" s="306" t="s">
        <v>151</v>
      </c>
      <c r="I3182">
        <v>0.08</v>
      </c>
    </row>
    <row r="3183" spans="1:9" ht="14.25" customHeight="1">
      <c r="A3183" s="1" t="str">
        <f t="shared" si="49"/>
        <v>GKB96062010m09</v>
      </c>
      <c r="B3183" s="1">
        <v>0.94000000000000017</v>
      </c>
      <c r="C3183" s="210">
        <v>4</v>
      </c>
      <c r="D3183" s="1">
        <v>0.14000000000000001</v>
      </c>
      <c r="E3183" t="s">
        <v>250</v>
      </c>
      <c r="F3183">
        <v>9606</v>
      </c>
      <c r="G3183" s="139">
        <v>2010</v>
      </c>
      <c r="H3183" s="306" t="s">
        <v>152</v>
      </c>
      <c r="I3183">
        <v>0.14000000000000001</v>
      </c>
    </row>
    <row r="3184" spans="1:9" ht="14.25" customHeight="1">
      <c r="A3184" s="1" t="str">
        <f t="shared" si="49"/>
        <v>GKB96062010m10</v>
      </c>
      <c r="B3184" s="1">
        <v>0.94000000000000017</v>
      </c>
      <c r="C3184" s="210">
        <v>3</v>
      </c>
      <c r="D3184" s="1">
        <v>0.2</v>
      </c>
      <c r="E3184" t="s">
        <v>250</v>
      </c>
      <c r="F3184">
        <v>9606</v>
      </c>
      <c r="G3184" s="139">
        <v>2010</v>
      </c>
      <c r="H3184" s="306" t="s">
        <v>153</v>
      </c>
      <c r="I3184">
        <v>0.2</v>
      </c>
    </row>
    <row r="3185" spans="1:9" ht="14.25" customHeight="1">
      <c r="A3185" s="1" t="str">
        <f t="shared" si="49"/>
        <v>GKB96062010m11</v>
      </c>
      <c r="B3185" s="1">
        <v>0.94000000000000017</v>
      </c>
      <c r="C3185" s="210">
        <v>2</v>
      </c>
      <c r="D3185" s="1">
        <v>0.06</v>
      </c>
      <c r="E3185" t="s">
        <v>250</v>
      </c>
      <c r="F3185">
        <v>9606</v>
      </c>
      <c r="G3185" s="139">
        <v>2010</v>
      </c>
      <c r="H3185" s="306" t="s">
        <v>154</v>
      </c>
      <c r="I3185">
        <v>0.06</v>
      </c>
    </row>
    <row r="3186" spans="1:9" ht="14.25" customHeight="1">
      <c r="A3186" s="1" t="str">
        <f t="shared" si="49"/>
        <v>GKB96062010m12</v>
      </c>
      <c r="B3186" s="1">
        <v>0.94000000000000017</v>
      </c>
      <c r="C3186" s="210">
        <v>1</v>
      </c>
      <c r="D3186" s="1">
        <v>0.04</v>
      </c>
      <c r="E3186" t="s">
        <v>250</v>
      </c>
      <c r="F3186">
        <v>9606</v>
      </c>
      <c r="G3186" s="139">
        <v>2010</v>
      </c>
      <c r="H3186" s="306" t="s">
        <v>155</v>
      </c>
      <c r="I3186">
        <v>0.04</v>
      </c>
    </row>
    <row r="3187" spans="1:9" ht="14.25" customHeight="1">
      <c r="A3187" s="1" t="str">
        <f t="shared" si="49"/>
        <v>Total Chile96012010m01</v>
      </c>
      <c r="B3187" s="1">
        <v>9713.119999999999</v>
      </c>
      <c r="C3187" s="210">
        <v>6</v>
      </c>
      <c r="D3187" s="1" t="s">
        <v>8</v>
      </c>
      <c r="E3187" t="s">
        <v>251</v>
      </c>
      <c r="F3187">
        <v>9601</v>
      </c>
      <c r="G3187" s="139">
        <v>2010</v>
      </c>
      <c r="H3187" s="306" t="s">
        <v>144</v>
      </c>
      <c r="I3187">
        <v>-1</v>
      </c>
    </row>
    <row r="3188" spans="1:9" ht="14.25" customHeight="1">
      <c r="A3188" s="1" t="str">
        <f t="shared" si="49"/>
        <v>Total Chile96012010m02</v>
      </c>
      <c r="B3188" s="1">
        <v>9713.119999999999</v>
      </c>
      <c r="C3188" s="210">
        <v>6</v>
      </c>
      <c r="D3188" s="1" t="s">
        <v>8</v>
      </c>
      <c r="E3188" t="s">
        <v>251</v>
      </c>
      <c r="F3188">
        <v>9601</v>
      </c>
      <c r="G3188" s="139">
        <v>2010</v>
      </c>
      <c r="H3188" s="306" t="s">
        <v>145</v>
      </c>
      <c r="I3188">
        <v>-1</v>
      </c>
    </row>
    <row r="3189" spans="1:9" ht="14.25" customHeight="1">
      <c r="A3189" s="1" t="str">
        <f t="shared" si="49"/>
        <v>Total Chile96012010m03</v>
      </c>
      <c r="B3189" s="1">
        <v>9713.119999999999</v>
      </c>
      <c r="C3189" s="210">
        <v>6</v>
      </c>
      <c r="D3189" s="1" t="s">
        <v>8</v>
      </c>
      <c r="E3189" t="s">
        <v>251</v>
      </c>
      <c r="F3189">
        <v>9601</v>
      </c>
      <c r="G3189" s="139">
        <v>2010</v>
      </c>
      <c r="H3189" s="306" t="s">
        <v>146</v>
      </c>
      <c r="I3189">
        <v>-1</v>
      </c>
    </row>
    <row r="3190" spans="1:9" ht="14.25" customHeight="1">
      <c r="A3190" s="1" t="str">
        <f t="shared" si="49"/>
        <v>Total Chile96012010m04</v>
      </c>
      <c r="B3190" s="1">
        <v>9713.119999999999</v>
      </c>
      <c r="C3190" s="210">
        <v>6</v>
      </c>
      <c r="D3190" s="1" t="s">
        <v>8</v>
      </c>
      <c r="E3190" t="s">
        <v>251</v>
      </c>
      <c r="F3190">
        <v>9601</v>
      </c>
      <c r="G3190" s="139">
        <v>2010</v>
      </c>
      <c r="H3190" s="306" t="s">
        <v>147</v>
      </c>
      <c r="I3190">
        <v>-1</v>
      </c>
    </row>
    <row r="3191" spans="1:9" ht="14.25" customHeight="1">
      <c r="A3191" s="1" t="str">
        <f t="shared" si="49"/>
        <v>Total Chile96012010m05</v>
      </c>
      <c r="B3191" s="1">
        <v>9713.119999999999</v>
      </c>
      <c r="C3191" s="210">
        <v>6</v>
      </c>
      <c r="D3191" s="1" t="s">
        <v>8</v>
      </c>
      <c r="E3191" t="s">
        <v>251</v>
      </c>
      <c r="F3191">
        <v>9601</v>
      </c>
      <c r="G3191" s="139">
        <v>2010</v>
      </c>
      <c r="H3191" s="306" t="s">
        <v>148</v>
      </c>
      <c r="I3191">
        <v>-1</v>
      </c>
    </row>
    <row r="3192" spans="1:9" ht="14.25" customHeight="1">
      <c r="A3192" s="1" t="str">
        <f t="shared" si="49"/>
        <v>Total Chile96012010m06</v>
      </c>
      <c r="B3192" s="1">
        <v>9713.119999999999</v>
      </c>
      <c r="C3192" s="210">
        <v>6</v>
      </c>
      <c r="D3192" s="1" t="s">
        <v>8</v>
      </c>
      <c r="E3192" t="s">
        <v>251</v>
      </c>
      <c r="F3192">
        <v>9601</v>
      </c>
      <c r="G3192" s="139">
        <v>2010</v>
      </c>
      <c r="H3192" s="306" t="s">
        <v>149</v>
      </c>
      <c r="I3192">
        <v>-1</v>
      </c>
    </row>
    <row r="3193" spans="1:9" ht="14.25" customHeight="1">
      <c r="A3193" s="1" t="str">
        <f t="shared" si="49"/>
        <v>Total Chile96012010m07</v>
      </c>
      <c r="B3193" s="1">
        <v>9713.119999999999</v>
      </c>
      <c r="C3193" s="210">
        <v>6</v>
      </c>
      <c r="D3193" s="1">
        <v>1851.6179999999999</v>
      </c>
      <c r="E3193" t="s">
        <v>251</v>
      </c>
      <c r="F3193">
        <v>9601</v>
      </c>
      <c r="G3193" s="139">
        <v>2010</v>
      </c>
      <c r="H3193" s="306" t="s">
        <v>150</v>
      </c>
      <c r="I3193">
        <v>1851.6179999999999</v>
      </c>
    </row>
    <row r="3194" spans="1:9" ht="14.25" customHeight="1">
      <c r="A3194" s="1" t="str">
        <f t="shared" si="49"/>
        <v>Total Chile96012010m08</v>
      </c>
      <c r="B3194" s="1">
        <v>9713.119999999999</v>
      </c>
      <c r="C3194" s="210">
        <v>5</v>
      </c>
      <c r="D3194" s="1">
        <v>1815.578</v>
      </c>
      <c r="E3194" t="s">
        <v>251</v>
      </c>
      <c r="F3194">
        <v>9601</v>
      </c>
      <c r="G3194" s="139">
        <v>2010</v>
      </c>
      <c r="H3194" s="306" t="s">
        <v>151</v>
      </c>
      <c r="I3194">
        <v>1815.578</v>
      </c>
    </row>
    <row r="3195" spans="1:9" ht="14.25" customHeight="1">
      <c r="A3195" s="1" t="str">
        <f t="shared" si="49"/>
        <v>Total Chile96012010m09</v>
      </c>
      <c r="B3195" s="1">
        <v>9713.119999999999</v>
      </c>
      <c r="C3195" s="210">
        <v>4</v>
      </c>
      <c r="D3195" s="1">
        <v>1669.627</v>
      </c>
      <c r="E3195" t="s">
        <v>251</v>
      </c>
      <c r="F3195">
        <v>9601</v>
      </c>
      <c r="G3195" s="139">
        <v>2010</v>
      </c>
      <c r="H3195" s="306" t="s">
        <v>152</v>
      </c>
      <c r="I3195">
        <v>1669.627</v>
      </c>
    </row>
    <row r="3196" spans="1:9" ht="14.25" customHeight="1">
      <c r="A3196" s="1" t="str">
        <f t="shared" si="49"/>
        <v>Total Chile96012010m10</v>
      </c>
      <c r="B3196" s="1">
        <v>9713.119999999999</v>
      </c>
      <c r="C3196" s="210">
        <v>3</v>
      </c>
      <c r="D3196" s="1">
        <v>612.73099999999999</v>
      </c>
      <c r="E3196" t="s">
        <v>251</v>
      </c>
      <c r="F3196">
        <v>9601</v>
      </c>
      <c r="G3196" s="139">
        <v>2010</v>
      </c>
      <c r="H3196" s="306" t="s">
        <v>153</v>
      </c>
      <c r="I3196">
        <v>612.73099999999999</v>
      </c>
    </row>
    <row r="3197" spans="1:9" ht="14.25" customHeight="1">
      <c r="A3197" s="1" t="str">
        <f t="shared" si="49"/>
        <v>Total Chile96012010m11</v>
      </c>
      <c r="B3197" s="1">
        <v>9713.119999999999</v>
      </c>
      <c r="C3197" s="210">
        <v>2</v>
      </c>
      <c r="D3197" s="1">
        <v>1761.37</v>
      </c>
      <c r="E3197" t="s">
        <v>251</v>
      </c>
      <c r="F3197">
        <v>9601</v>
      </c>
      <c r="G3197" s="139">
        <v>2010</v>
      </c>
      <c r="H3197" s="306" t="s">
        <v>154</v>
      </c>
      <c r="I3197">
        <v>1761.37</v>
      </c>
    </row>
    <row r="3198" spans="1:9" ht="14.25" customHeight="1">
      <c r="A3198" s="1" t="str">
        <f t="shared" si="49"/>
        <v>Total Chile96012010m12</v>
      </c>
      <c r="B3198" s="1">
        <v>9713.119999999999</v>
      </c>
      <c r="C3198" s="210">
        <v>1</v>
      </c>
      <c r="D3198" s="1">
        <v>2002.1959999999999</v>
      </c>
      <c r="E3198" t="s">
        <v>251</v>
      </c>
      <c r="F3198">
        <v>9601</v>
      </c>
      <c r="G3198" s="139">
        <v>2010</v>
      </c>
      <c r="H3198" s="306" t="s">
        <v>155</v>
      </c>
      <c r="I3198">
        <v>2002.1959999999999</v>
      </c>
    </row>
    <row r="3199" spans="1:9" ht="14.25" customHeight="1">
      <c r="A3199" s="1" t="str">
        <f t="shared" si="49"/>
        <v>Total Chile96022010m01</v>
      </c>
      <c r="B3199" s="1">
        <v>319.53699999999998</v>
      </c>
      <c r="C3199" s="210">
        <v>6</v>
      </c>
      <c r="D3199" s="1" t="s">
        <v>8</v>
      </c>
      <c r="E3199" t="s">
        <v>251</v>
      </c>
      <c r="F3199">
        <v>9602</v>
      </c>
      <c r="G3199" s="139">
        <v>2010</v>
      </c>
      <c r="H3199" s="306" t="s">
        <v>144</v>
      </c>
      <c r="I3199">
        <v>-1</v>
      </c>
    </row>
    <row r="3200" spans="1:9" ht="14.25" customHeight="1">
      <c r="A3200" s="1" t="str">
        <f t="shared" si="49"/>
        <v>Total Chile96022010m02</v>
      </c>
      <c r="B3200" s="1">
        <v>319.53699999999998</v>
      </c>
      <c r="C3200" s="210">
        <v>6</v>
      </c>
      <c r="D3200" s="1" t="s">
        <v>8</v>
      </c>
      <c r="E3200" t="s">
        <v>251</v>
      </c>
      <c r="F3200">
        <v>9602</v>
      </c>
      <c r="G3200" s="139">
        <v>2010</v>
      </c>
      <c r="H3200" s="306" t="s">
        <v>145</v>
      </c>
      <c r="I3200">
        <v>-1</v>
      </c>
    </row>
    <row r="3201" spans="1:9" ht="14.25" customHeight="1">
      <c r="A3201" s="1" t="str">
        <f t="shared" si="49"/>
        <v>Total Chile96022010m03</v>
      </c>
      <c r="B3201" s="1">
        <v>319.53699999999998</v>
      </c>
      <c r="C3201" s="210">
        <v>6</v>
      </c>
      <c r="D3201" s="1" t="s">
        <v>8</v>
      </c>
      <c r="E3201" t="s">
        <v>251</v>
      </c>
      <c r="F3201">
        <v>9602</v>
      </c>
      <c r="G3201" s="139">
        <v>2010</v>
      </c>
      <c r="H3201" s="306" t="s">
        <v>146</v>
      </c>
      <c r="I3201">
        <v>-1</v>
      </c>
    </row>
    <row r="3202" spans="1:9" ht="14.25" customHeight="1">
      <c r="A3202" s="1" t="str">
        <f t="shared" si="49"/>
        <v>Total Chile96022010m04</v>
      </c>
      <c r="B3202" s="1">
        <v>319.53699999999998</v>
      </c>
      <c r="C3202" s="210">
        <v>6</v>
      </c>
      <c r="D3202" s="1" t="s">
        <v>8</v>
      </c>
      <c r="E3202" t="s">
        <v>251</v>
      </c>
      <c r="F3202">
        <v>9602</v>
      </c>
      <c r="G3202" s="139">
        <v>2010</v>
      </c>
      <c r="H3202" s="306" t="s">
        <v>147</v>
      </c>
      <c r="I3202">
        <v>-1</v>
      </c>
    </row>
    <row r="3203" spans="1:9" ht="14.25" customHeight="1">
      <c r="A3203" s="1" t="str">
        <f t="shared" si="49"/>
        <v>Total Chile96022010m05</v>
      </c>
      <c r="B3203" s="1">
        <v>319.53699999999998</v>
      </c>
      <c r="C3203" s="210">
        <v>6</v>
      </c>
      <c r="D3203" s="1" t="s">
        <v>8</v>
      </c>
      <c r="E3203" t="s">
        <v>251</v>
      </c>
      <c r="F3203">
        <v>9602</v>
      </c>
      <c r="G3203" s="139">
        <v>2010</v>
      </c>
      <c r="H3203" s="306" t="s">
        <v>148</v>
      </c>
      <c r="I3203">
        <v>-1</v>
      </c>
    </row>
    <row r="3204" spans="1:9" ht="14.25" customHeight="1">
      <c r="A3204" s="1" t="str">
        <f t="shared" si="49"/>
        <v>Total Chile96022010m06</v>
      </c>
      <c r="B3204" s="1">
        <v>319.53699999999998</v>
      </c>
      <c r="C3204" s="210">
        <v>6</v>
      </c>
      <c r="D3204" s="1" t="s">
        <v>8</v>
      </c>
      <c r="E3204" t="s">
        <v>251</v>
      </c>
      <c r="F3204">
        <v>9602</v>
      </c>
      <c r="G3204" s="139">
        <v>2010</v>
      </c>
      <c r="H3204" s="306" t="s">
        <v>149</v>
      </c>
      <c r="I3204">
        <v>-1</v>
      </c>
    </row>
    <row r="3205" spans="1:9" ht="14.25" customHeight="1">
      <c r="A3205" s="1" t="str">
        <f t="shared" si="49"/>
        <v>Total Chile96022010m07</v>
      </c>
      <c r="B3205" s="1">
        <v>319.53699999999998</v>
      </c>
      <c r="C3205" s="210">
        <v>6</v>
      </c>
      <c r="D3205" s="1">
        <v>52.881</v>
      </c>
      <c r="E3205" t="s">
        <v>251</v>
      </c>
      <c r="F3205">
        <v>9602</v>
      </c>
      <c r="G3205" s="139">
        <v>2010</v>
      </c>
      <c r="H3205" s="306" t="s">
        <v>150</v>
      </c>
      <c r="I3205">
        <v>52.881</v>
      </c>
    </row>
    <row r="3206" spans="1:9" ht="14.25" customHeight="1">
      <c r="A3206" s="1" t="str">
        <f t="shared" si="49"/>
        <v>Total Chile96022010m08</v>
      </c>
      <c r="B3206" s="1">
        <v>319.53699999999998</v>
      </c>
      <c r="C3206" s="210">
        <v>5</v>
      </c>
      <c r="D3206" s="1">
        <v>53.680999999999997</v>
      </c>
      <c r="E3206" t="s">
        <v>251</v>
      </c>
      <c r="F3206">
        <v>9602</v>
      </c>
      <c r="G3206" s="139">
        <v>2010</v>
      </c>
      <c r="H3206" s="306" t="s">
        <v>151</v>
      </c>
      <c r="I3206">
        <v>53.680999999999997</v>
      </c>
    </row>
    <row r="3207" spans="1:9" ht="14.25" customHeight="1">
      <c r="A3207" s="1" t="str">
        <f t="shared" si="49"/>
        <v>Total Chile96022010m09</v>
      </c>
      <c r="B3207" s="1">
        <v>319.53699999999998</v>
      </c>
      <c r="C3207" s="210">
        <v>4</v>
      </c>
      <c r="D3207" s="1">
        <v>44.491</v>
      </c>
      <c r="E3207" t="s">
        <v>251</v>
      </c>
      <c r="F3207">
        <v>9602</v>
      </c>
      <c r="G3207" s="139">
        <v>2010</v>
      </c>
      <c r="H3207" s="306" t="s">
        <v>152</v>
      </c>
      <c r="I3207">
        <v>44.491</v>
      </c>
    </row>
    <row r="3208" spans="1:9" ht="14.25" customHeight="1">
      <c r="A3208" s="1" t="str">
        <f t="shared" ref="A3208:A3271" si="50">TRIM(E3208&amp;F3208&amp;G3208&amp;H3208)</f>
        <v>Total Chile96022010m10</v>
      </c>
      <c r="B3208" s="1">
        <v>319.53699999999998</v>
      </c>
      <c r="C3208" s="210">
        <v>3</v>
      </c>
      <c r="D3208" s="1">
        <v>11.159000000000001</v>
      </c>
      <c r="E3208" t="s">
        <v>251</v>
      </c>
      <c r="F3208">
        <v>9602</v>
      </c>
      <c r="G3208" s="139">
        <v>2010</v>
      </c>
      <c r="H3208" s="306" t="s">
        <v>153</v>
      </c>
      <c r="I3208">
        <v>11.159000000000001</v>
      </c>
    </row>
    <row r="3209" spans="1:9" ht="14.25" customHeight="1">
      <c r="A3209" s="1" t="str">
        <f t="shared" si="50"/>
        <v>Total Chile96022010m11</v>
      </c>
      <c r="B3209" s="1">
        <v>319.53699999999998</v>
      </c>
      <c r="C3209" s="210">
        <v>2</v>
      </c>
      <c r="D3209" s="1">
        <v>74.135999999999996</v>
      </c>
      <c r="E3209" t="s">
        <v>251</v>
      </c>
      <c r="F3209">
        <v>9602</v>
      </c>
      <c r="G3209" s="139">
        <v>2010</v>
      </c>
      <c r="H3209" s="306" t="s">
        <v>154</v>
      </c>
      <c r="I3209">
        <v>74.135999999999996</v>
      </c>
    </row>
    <row r="3210" spans="1:9" ht="14.25" customHeight="1">
      <c r="A3210" s="1" t="str">
        <f t="shared" si="50"/>
        <v>Total Chile96022010m12</v>
      </c>
      <c r="B3210" s="1">
        <v>319.53699999999998</v>
      </c>
      <c r="C3210" s="210">
        <v>1</v>
      </c>
      <c r="D3210" s="1">
        <v>83.188999999999993</v>
      </c>
      <c r="E3210" t="s">
        <v>251</v>
      </c>
      <c r="F3210">
        <v>9602</v>
      </c>
      <c r="G3210" s="139">
        <v>2010</v>
      </c>
      <c r="H3210" s="306" t="s">
        <v>155</v>
      </c>
      <c r="I3210">
        <v>83.188999999999993</v>
      </c>
    </row>
    <row r="3211" spans="1:9" ht="14.25" customHeight="1">
      <c r="A3211" s="1" t="str">
        <f t="shared" si="50"/>
        <v>Total Chile96032010m01</v>
      </c>
      <c r="B3211" s="1">
        <v>11903.281999999999</v>
      </c>
      <c r="C3211" s="210">
        <v>6</v>
      </c>
      <c r="D3211" s="1" t="s">
        <v>8</v>
      </c>
      <c r="E3211" t="s">
        <v>251</v>
      </c>
      <c r="F3211">
        <v>9603</v>
      </c>
      <c r="G3211" s="139">
        <v>2010</v>
      </c>
      <c r="H3211" s="306" t="s">
        <v>144</v>
      </c>
      <c r="I3211">
        <v>-1</v>
      </c>
    </row>
    <row r="3212" spans="1:9" ht="14.25" customHeight="1">
      <c r="A3212" s="1" t="str">
        <f t="shared" si="50"/>
        <v>Total Chile96032010m02</v>
      </c>
      <c r="B3212" s="1">
        <v>11903.281999999999</v>
      </c>
      <c r="C3212" s="210">
        <v>6</v>
      </c>
      <c r="D3212" s="1" t="s">
        <v>8</v>
      </c>
      <c r="E3212" t="s">
        <v>251</v>
      </c>
      <c r="F3212">
        <v>9603</v>
      </c>
      <c r="G3212" s="139">
        <v>2010</v>
      </c>
      <c r="H3212" s="306" t="s">
        <v>145</v>
      </c>
      <c r="I3212">
        <v>-1</v>
      </c>
    </row>
    <row r="3213" spans="1:9" ht="14.25" customHeight="1">
      <c r="A3213" s="1" t="str">
        <f t="shared" si="50"/>
        <v>Total Chile96032010m03</v>
      </c>
      <c r="B3213" s="1">
        <v>11903.281999999999</v>
      </c>
      <c r="C3213" s="210">
        <v>6</v>
      </c>
      <c r="D3213" s="1" t="s">
        <v>8</v>
      </c>
      <c r="E3213" t="s">
        <v>251</v>
      </c>
      <c r="F3213">
        <v>9603</v>
      </c>
      <c r="G3213" s="139">
        <v>2010</v>
      </c>
      <c r="H3213" s="306" t="s">
        <v>146</v>
      </c>
      <c r="I3213">
        <v>-1</v>
      </c>
    </row>
    <row r="3214" spans="1:9" ht="14.25" customHeight="1">
      <c r="A3214" s="1" t="str">
        <f t="shared" si="50"/>
        <v>Total Chile96032010m04</v>
      </c>
      <c r="B3214" s="1">
        <v>11903.281999999999</v>
      </c>
      <c r="C3214" s="210">
        <v>6</v>
      </c>
      <c r="D3214" s="1" t="s">
        <v>8</v>
      </c>
      <c r="E3214" t="s">
        <v>251</v>
      </c>
      <c r="F3214">
        <v>9603</v>
      </c>
      <c r="G3214" s="139">
        <v>2010</v>
      </c>
      <c r="H3214" s="306" t="s">
        <v>147</v>
      </c>
      <c r="I3214">
        <v>-1</v>
      </c>
    </row>
    <row r="3215" spans="1:9" ht="14.25" customHeight="1">
      <c r="A3215" s="1" t="str">
        <f t="shared" si="50"/>
        <v>Total Chile96032010m05</v>
      </c>
      <c r="B3215" s="1">
        <v>11903.281999999999</v>
      </c>
      <c r="C3215" s="210">
        <v>6</v>
      </c>
      <c r="D3215" s="1" t="s">
        <v>8</v>
      </c>
      <c r="E3215" t="s">
        <v>251</v>
      </c>
      <c r="F3215">
        <v>9603</v>
      </c>
      <c r="G3215" s="139">
        <v>2010</v>
      </c>
      <c r="H3215" s="306" t="s">
        <v>148</v>
      </c>
      <c r="I3215">
        <v>-1</v>
      </c>
    </row>
    <row r="3216" spans="1:9" ht="14.25" customHeight="1">
      <c r="A3216" s="1" t="str">
        <f t="shared" si="50"/>
        <v>Total Chile96032010m06</v>
      </c>
      <c r="B3216" s="1">
        <v>11903.281999999999</v>
      </c>
      <c r="C3216" s="210">
        <v>6</v>
      </c>
      <c r="D3216" s="1" t="s">
        <v>8</v>
      </c>
      <c r="E3216" t="s">
        <v>251</v>
      </c>
      <c r="F3216">
        <v>9603</v>
      </c>
      <c r="G3216" s="139">
        <v>2010</v>
      </c>
      <c r="H3216" s="306" t="s">
        <v>149</v>
      </c>
      <c r="I3216">
        <v>-1</v>
      </c>
    </row>
    <row r="3217" spans="1:9" ht="14.25" customHeight="1">
      <c r="A3217" s="1" t="str">
        <f t="shared" si="50"/>
        <v>Total Chile96032010m07</v>
      </c>
      <c r="B3217" s="1">
        <v>11903.281999999999</v>
      </c>
      <c r="C3217" s="210">
        <v>6</v>
      </c>
      <c r="D3217" s="1">
        <v>2119.1489999999999</v>
      </c>
      <c r="E3217" t="s">
        <v>251</v>
      </c>
      <c r="F3217">
        <v>9603</v>
      </c>
      <c r="G3217" s="139">
        <v>2010</v>
      </c>
      <c r="H3217" s="306" t="s">
        <v>150</v>
      </c>
      <c r="I3217">
        <v>2119.1489999999999</v>
      </c>
    </row>
    <row r="3218" spans="1:9" ht="14.25" customHeight="1">
      <c r="A3218" s="1" t="str">
        <f t="shared" si="50"/>
        <v>Total Chile96032010m08</v>
      </c>
      <c r="B3218" s="1">
        <v>11903.281999999999</v>
      </c>
      <c r="C3218" s="210">
        <v>5</v>
      </c>
      <c r="D3218" s="1">
        <v>2003.1220000000001</v>
      </c>
      <c r="E3218" t="s">
        <v>251</v>
      </c>
      <c r="F3218">
        <v>9603</v>
      </c>
      <c r="G3218" s="139">
        <v>2010</v>
      </c>
      <c r="H3218" s="306" t="s">
        <v>151</v>
      </c>
      <c r="I3218">
        <v>2003.1220000000001</v>
      </c>
    </row>
    <row r="3219" spans="1:9" ht="14.25" customHeight="1">
      <c r="A3219" s="1" t="str">
        <f t="shared" si="50"/>
        <v>Total Chile96032010m09</v>
      </c>
      <c r="B3219" s="1">
        <v>11903.281999999999</v>
      </c>
      <c r="C3219" s="210">
        <v>4</v>
      </c>
      <c r="D3219" s="1">
        <v>1802.992</v>
      </c>
      <c r="E3219" t="s">
        <v>251</v>
      </c>
      <c r="F3219">
        <v>9603</v>
      </c>
      <c r="G3219" s="139">
        <v>2010</v>
      </c>
      <c r="H3219" s="306" t="s">
        <v>152</v>
      </c>
      <c r="I3219">
        <v>1802.992</v>
      </c>
    </row>
    <row r="3220" spans="1:9" ht="14.25" customHeight="1">
      <c r="A3220" s="1" t="str">
        <f t="shared" si="50"/>
        <v>Total Chile96032010m10</v>
      </c>
      <c r="B3220" s="1">
        <v>11903.281999999999</v>
      </c>
      <c r="C3220" s="210">
        <v>3</v>
      </c>
      <c r="D3220" s="1">
        <v>1817.6590000000001</v>
      </c>
      <c r="E3220" t="s">
        <v>251</v>
      </c>
      <c r="F3220">
        <v>9603</v>
      </c>
      <c r="G3220" s="139">
        <v>2010</v>
      </c>
      <c r="H3220" s="306" t="s">
        <v>153</v>
      </c>
      <c r="I3220">
        <v>1817.6590000000001</v>
      </c>
    </row>
    <row r="3221" spans="1:9" ht="14.25" customHeight="1">
      <c r="A3221" s="1" t="str">
        <f t="shared" si="50"/>
        <v>Total Chile96032010m11</v>
      </c>
      <c r="B3221" s="1">
        <v>11903.281999999999</v>
      </c>
      <c r="C3221" s="210">
        <v>2</v>
      </c>
      <c r="D3221" s="1">
        <v>1994.39</v>
      </c>
      <c r="E3221" t="s">
        <v>251</v>
      </c>
      <c r="F3221">
        <v>9603</v>
      </c>
      <c r="G3221" s="139">
        <v>2010</v>
      </c>
      <c r="H3221" s="306" t="s">
        <v>154</v>
      </c>
      <c r="I3221">
        <v>1994.39</v>
      </c>
    </row>
    <row r="3222" spans="1:9" ht="14.25" customHeight="1">
      <c r="A3222" s="1" t="str">
        <f t="shared" si="50"/>
        <v>Total Chile96032010m12</v>
      </c>
      <c r="B3222" s="1">
        <v>11903.281999999999</v>
      </c>
      <c r="C3222" s="210">
        <v>1</v>
      </c>
      <c r="D3222" s="1">
        <v>2165.9699999999998</v>
      </c>
      <c r="E3222" t="s">
        <v>251</v>
      </c>
      <c r="F3222">
        <v>9603</v>
      </c>
      <c r="G3222" s="139">
        <v>2010</v>
      </c>
      <c r="H3222" s="306" t="s">
        <v>155</v>
      </c>
      <c r="I3222">
        <v>2165.9699999999998</v>
      </c>
    </row>
    <row r="3223" spans="1:9" ht="14.25" customHeight="1">
      <c r="A3223" s="1" t="str">
        <f t="shared" si="50"/>
        <v>Total Chile96042010m01</v>
      </c>
      <c r="B3223" s="1">
        <v>1767.6200000000001</v>
      </c>
      <c r="C3223" s="210">
        <v>6</v>
      </c>
      <c r="D3223" s="1" t="s">
        <v>8</v>
      </c>
      <c r="E3223" t="s">
        <v>251</v>
      </c>
      <c r="F3223">
        <v>9604</v>
      </c>
      <c r="G3223" s="139">
        <v>2010</v>
      </c>
      <c r="H3223" s="306" t="s">
        <v>144</v>
      </c>
      <c r="I3223">
        <v>-1</v>
      </c>
    </row>
    <row r="3224" spans="1:9" ht="14.25" customHeight="1">
      <c r="A3224" s="1" t="str">
        <f t="shared" si="50"/>
        <v>Total Chile96042010m02</v>
      </c>
      <c r="B3224" s="1">
        <v>1767.6200000000001</v>
      </c>
      <c r="C3224" s="210">
        <v>6</v>
      </c>
      <c r="D3224" s="1" t="s">
        <v>8</v>
      </c>
      <c r="E3224" t="s">
        <v>251</v>
      </c>
      <c r="F3224">
        <v>9604</v>
      </c>
      <c r="G3224" s="139">
        <v>2010</v>
      </c>
      <c r="H3224" s="306" t="s">
        <v>145</v>
      </c>
      <c r="I3224">
        <v>-1</v>
      </c>
    </row>
    <row r="3225" spans="1:9" ht="14.25" customHeight="1">
      <c r="A3225" s="1" t="str">
        <f t="shared" si="50"/>
        <v>Total Chile96042010m03</v>
      </c>
      <c r="B3225" s="1">
        <v>1767.6200000000001</v>
      </c>
      <c r="C3225" s="210">
        <v>6</v>
      </c>
      <c r="D3225" s="1" t="s">
        <v>8</v>
      </c>
      <c r="E3225" t="s">
        <v>251</v>
      </c>
      <c r="F3225">
        <v>9604</v>
      </c>
      <c r="G3225" s="139">
        <v>2010</v>
      </c>
      <c r="H3225" s="306" t="s">
        <v>146</v>
      </c>
      <c r="I3225">
        <v>-1</v>
      </c>
    </row>
    <row r="3226" spans="1:9" ht="14.25" customHeight="1">
      <c r="A3226" s="1" t="str">
        <f t="shared" si="50"/>
        <v>Total Chile96042010m04</v>
      </c>
      <c r="B3226" s="1">
        <v>1767.6200000000001</v>
      </c>
      <c r="C3226" s="210">
        <v>6</v>
      </c>
      <c r="D3226" s="1" t="s">
        <v>8</v>
      </c>
      <c r="E3226" t="s">
        <v>251</v>
      </c>
      <c r="F3226">
        <v>9604</v>
      </c>
      <c r="G3226" s="139">
        <v>2010</v>
      </c>
      <c r="H3226" s="306" t="s">
        <v>147</v>
      </c>
      <c r="I3226">
        <v>-1</v>
      </c>
    </row>
    <row r="3227" spans="1:9" ht="14.25" customHeight="1">
      <c r="A3227" s="1" t="str">
        <f t="shared" si="50"/>
        <v>Total Chile96042010m05</v>
      </c>
      <c r="B3227" s="1">
        <v>1767.6200000000001</v>
      </c>
      <c r="C3227" s="210">
        <v>6</v>
      </c>
      <c r="D3227" s="1" t="s">
        <v>8</v>
      </c>
      <c r="E3227" t="s">
        <v>251</v>
      </c>
      <c r="F3227">
        <v>9604</v>
      </c>
      <c r="G3227" s="139">
        <v>2010</v>
      </c>
      <c r="H3227" s="306" t="s">
        <v>148</v>
      </c>
      <c r="I3227">
        <v>-1</v>
      </c>
    </row>
    <row r="3228" spans="1:9" ht="14.25" customHeight="1">
      <c r="A3228" s="1" t="str">
        <f t="shared" si="50"/>
        <v>Total Chile96042010m06</v>
      </c>
      <c r="B3228" s="1">
        <v>1767.6200000000001</v>
      </c>
      <c r="C3228" s="210">
        <v>6</v>
      </c>
      <c r="D3228" s="1" t="s">
        <v>8</v>
      </c>
      <c r="E3228" t="s">
        <v>251</v>
      </c>
      <c r="F3228">
        <v>9604</v>
      </c>
      <c r="G3228" s="139">
        <v>2010</v>
      </c>
      <c r="H3228" s="306" t="s">
        <v>149</v>
      </c>
      <c r="I3228">
        <v>-1</v>
      </c>
    </row>
    <row r="3229" spans="1:9" ht="14.25" customHeight="1">
      <c r="A3229" s="1" t="str">
        <f t="shared" si="50"/>
        <v>Total Chile96042010m07</v>
      </c>
      <c r="B3229" s="1">
        <v>1767.6200000000001</v>
      </c>
      <c r="C3229" s="210">
        <v>6</v>
      </c>
      <c r="D3229" s="1">
        <v>329.85700000000003</v>
      </c>
      <c r="E3229" t="s">
        <v>251</v>
      </c>
      <c r="F3229">
        <v>9604</v>
      </c>
      <c r="G3229" s="139">
        <v>2010</v>
      </c>
      <c r="H3229" s="306" t="s">
        <v>150</v>
      </c>
      <c r="I3229">
        <v>329.85700000000003</v>
      </c>
    </row>
    <row r="3230" spans="1:9" ht="14.25" customHeight="1">
      <c r="A3230" s="1" t="str">
        <f t="shared" si="50"/>
        <v>Total Chile96042010m08</v>
      </c>
      <c r="B3230" s="1">
        <v>1767.6200000000001</v>
      </c>
      <c r="C3230" s="210">
        <v>5</v>
      </c>
      <c r="D3230" s="1">
        <v>309.89299999999997</v>
      </c>
      <c r="E3230" t="s">
        <v>251</v>
      </c>
      <c r="F3230">
        <v>9604</v>
      </c>
      <c r="G3230" s="139">
        <v>2010</v>
      </c>
      <c r="H3230" s="306" t="s">
        <v>151</v>
      </c>
      <c r="I3230">
        <v>309.89299999999997</v>
      </c>
    </row>
    <row r="3231" spans="1:9" ht="14.25" customHeight="1">
      <c r="A3231" s="1" t="str">
        <f t="shared" si="50"/>
        <v>Total Chile96042010m09</v>
      </c>
      <c r="B3231" s="1">
        <v>1767.6200000000001</v>
      </c>
      <c r="C3231" s="210">
        <v>4</v>
      </c>
      <c r="D3231" s="1">
        <v>259.99700000000001</v>
      </c>
      <c r="E3231" t="s">
        <v>251</v>
      </c>
      <c r="F3231">
        <v>9604</v>
      </c>
      <c r="G3231" s="139">
        <v>2010</v>
      </c>
      <c r="H3231" s="306" t="s">
        <v>152</v>
      </c>
      <c r="I3231">
        <v>259.99700000000001</v>
      </c>
    </row>
    <row r="3232" spans="1:9" ht="14.25" customHeight="1">
      <c r="A3232" s="1" t="str">
        <f t="shared" si="50"/>
        <v>Total Chile96042010m10</v>
      </c>
      <c r="B3232" s="1">
        <v>1767.6200000000001</v>
      </c>
      <c r="C3232" s="210">
        <v>3</v>
      </c>
      <c r="D3232" s="1">
        <v>213.80699999999999</v>
      </c>
      <c r="E3232" t="s">
        <v>251</v>
      </c>
      <c r="F3232">
        <v>9604</v>
      </c>
      <c r="G3232" s="139">
        <v>2010</v>
      </c>
      <c r="H3232" s="306" t="s">
        <v>153</v>
      </c>
      <c r="I3232">
        <v>213.80699999999999</v>
      </c>
    </row>
    <row r="3233" spans="1:9" ht="14.25" customHeight="1">
      <c r="A3233" s="1" t="str">
        <f t="shared" si="50"/>
        <v>Total Chile96042010m11</v>
      </c>
      <c r="B3233" s="1">
        <v>1767.6200000000001</v>
      </c>
      <c r="C3233" s="210">
        <v>2</v>
      </c>
      <c r="D3233" s="1">
        <v>310.11700000000002</v>
      </c>
      <c r="E3233" t="s">
        <v>251</v>
      </c>
      <c r="F3233">
        <v>9604</v>
      </c>
      <c r="G3233" s="139">
        <v>2010</v>
      </c>
      <c r="H3233" s="306" t="s">
        <v>154</v>
      </c>
      <c r="I3233">
        <v>310.11700000000002</v>
      </c>
    </row>
    <row r="3234" spans="1:9" ht="14.25" customHeight="1">
      <c r="A3234" s="1" t="str">
        <f t="shared" si="50"/>
        <v>Total Chile96042010m12</v>
      </c>
      <c r="B3234" s="1">
        <v>1767.6200000000001</v>
      </c>
      <c r="C3234" s="210">
        <v>1</v>
      </c>
      <c r="D3234" s="1">
        <v>343.94900000000001</v>
      </c>
      <c r="E3234" t="s">
        <v>251</v>
      </c>
      <c r="F3234">
        <v>9604</v>
      </c>
      <c r="G3234" s="139">
        <v>2010</v>
      </c>
      <c r="H3234" s="306" t="s">
        <v>155</v>
      </c>
      <c r="I3234">
        <v>343.94900000000001</v>
      </c>
    </row>
    <row r="3235" spans="1:9" ht="14.25" customHeight="1">
      <c r="A3235" s="1" t="str">
        <f t="shared" si="50"/>
        <v>Total Chile96052010m01</v>
      </c>
      <c r="B3235" s="1" t="s">
        <v>9</v>
      </c>
      <c r="C3235" s="210" t="s">
        <v>9</v>
      </c>
      <c r="D3235" s="1" t="s">
        <v>8</v>
      </c>
      <c r="E3235" t="s">
        <v>251</v>
      </c>
      <c r="F3235">
        <v>9605</v>
      </c>
      <c r="G3235" s="139">
        <v>2010</v>
      </c>
      <c r="H3235" s="306" t="s">
        <v>144</v>
      </c>
      <c r="I3235">
        <v>-1</v>
      </c>
    </row>
    <row r="3236" spans="1:9" ht="14.25" customHeight="1">
      <c r="A3236" s="1" t="str">
        <f t="shared" si="50"/>
        <v>Total Chile96052010m02</v>
      </c>
      <c r="B3236" s="1" t="s">
        <v>9</v>
      </c>
      <c r="C3236" s="210" t="s">
        <v>9</v>
      </c>
      <c r="D3236" s="1" t="s">
        <v>8</v>
      </c>
      <c r="E3236" t="s">
        <v>251</v>
      </c>
      <c r="F3236">
        <v>9605</v>
      </c>
      <c r="G3236" s="139">
        <v>2010</v>
      </c>
      <c r="H3236" s="306" t="s">
        <v>145</v>
      </c>
      <c r="I3236">
        <v>-1</v>
      </c>
    </row>
    <row r="3237" spans="1:9" ht="14.25" customHeight="1">
      <c r="A3237" s="1" t="str">
        <f t="shared" si="50"/>
        <v>Total Chile96052010m03</v>
      </c>
      <c r="B3237" s="1" t="s">
        <v>9</v>
      </c>
      <c r="C3237" s="210" t="s">
        <v>9</v>
      </c>
      <c r="D3237" s="1" t="s">
        <v>8</v>
      </c>
      <c r="E3237" t="s">
        <v>251</v>
      </c>
      <c r="F3237">
        <v>9605</v>
      </c>
      <c r="G3237" s="139">
        <v>2010</v>
      </c>
      <c r="H3237" s="306" t="s">
        <v>146</v>
      </c>
      <c r="I3237">
        <v>-1</v>
      </c>
    </row>
    <row r="3238" spans="1:9" ht="14.25" customHeight="1">
      <c r="A3238" s="1" t="str">
        <f t="shared" si="50"/>
        <v>Total Chile96052010m04</v>
      </c>
      <c r="B3238" s="1" t="s">
        <v>9</v>
      </c>
      <c r="C3238" s="210" t="s">
        <v>9</v>
      </c>
      <c r="D3238" s="1" t="s">
        <v>8</v>
      </c>
      <c r="E3238" t="s">
        <v>251</v>
      </c>
      <c r="F3238">
        <v>9605</v>
      </c>
      <c r="G3238" s="139">
        <v>2010</v>
      </c>
      <c r="H3238" s="306" t="s">
        <v>147</v>
      </c>
      <c r="I3238">
        <v>-1</v>
      </c>
    </row>
    <row r="3239" spans="1:9" ht="14.25" customHeight="1">
      <c r="A3239" s="1" t="str">
        <f t="shared" si="50"/>
        <v>Total Chile96052010m05</v>
      </c>
      <c r="B3239" s="1" t="s">
        <v>9</v>
      </c>
      <c r="C3239" s="210" t="s">
        <v>9</v>
      </c>
      <c r="D3239" s="1" t="s">
        <v>8</v>
      </c>
      <c r="E3239" t="s">
        <v>251</v>
      </c>
      <c r="F3239">
        <v>9605</v>
      </c>
      <c r="G3239" s="139">
        <v>2010</v>
      </c>
      <c r="H3239" s="306" t="s">
        <v>148</v>
      </c>
      <c r="I3239">
        <v>-1</v>
      </c>
    </row>
    <row r="3240" spans="1:9" ht="14.25" customHeight="1">
      <c r="A3240" s="1" t="str">
        <f t="shared" si="50"/>
        <v>Total Chile96052010m06</v>
      </c>
      <c r="B3240" s="1" t="s">
        <v>9</v>
      </c>
      <c r="C3240" s="210" t="s">
        <v>9</v>
      </c>
      <c r="D3240" s="1" t="s">
        <v>8</v>
      </c>
      <c r="E3240" t="s">
        <v>251</v>
      </c>
      <c r="F3240">
        <v>9605</v>
      </c>
      <c r="G3240" s="139">
        <v>2010</v>
      </c>
      <c r="H3240" s="306" t="s">
        <v>149</v>
      </c>
      <c r="I3240">
        <v>-1</v>
      </c>
    </row>
    <row r="3241" spans="1:9" ht="14.25" customHeight="1">
      <c r="A3241" s="1" t="str">
        <f t="shared" si="50"/>
        <v>Total Chile96052010m07</v>
      </c>
      <c r="B3241" s="1" t="s">
        <v>9</v>
      </c>
      <c r="C3241" s="210" t="s">
        <v>9</v>
      </c>
      <c r="D3241" s="1" t="s">
        <v>8</v>
      </c>
      <c r="E3241" t="s">
        <v>251</v>
      </c>
      <c r="F3241">
        <v>9605</v>
      </c>
      <c r="G3241" s="139">
        <v>2010</v>
      </c>
      <c r="H3241" s="306" t="s">
        <v>150</v>
      </c>
      <c r="I3241">
        <v>-1</v>
      </c>
    </row>
    <row r="3242" spans="1:9" ht="14.25" customHeight="1">
      <c r="A3242" s="1" t="str">
        <f t="shared" si="50"/>
        <v>Total Chile96052010m08</v>
      </c>
      <c r="B3242" s="1" t="s">
        <v>9</v>
      </c>
      <c r="C3242" s="210" t="s">
        <v>9</v>
      </c>
      <c r="D3242" s="1" t="s">
        <v>8</v>
      </c>
      <c r="E3242" t="s">
        <v>251</v>
      </c>
      <c r="F3242">
        <v>9605</v>
      </c>
      <c r="G3242" s="139">
        <v>2010</v>
      </c>
      <c r="H3242" s="306" t="s">
        <v>151</v>
      </c>
      <c r="I3242">
        <v>-1</v>
      </c>
    </row>
    <row r="3243" spans="1:9" ht="14.25" customHeight="1">
      <c r="A3243" s="1" t="str">
        <f t="shared" si="50"/>
        <v>Total Chile96052010m09</v>
      </c>
      <c r="B3243" s="1" t="s">
        <v>9</v>
      </c>
      <c r="C3243" s="210" t="s">
        <v>9</v>
      </c>
      <c r="D3243" s="1" t="s">
        <v>8</v>
      </c>
      <c r="E3243" t="s">
        <v>251</v>
      </c>
      <c r="F3243">
        <v>9605</v>
      </c>
      <c r="G3243" s="139">
        <v>2010</v>
      </c>
      <c r="H3243" s="306" t="s">
        <v>152</v>
      </c>
      <c r="I3243">
        <v>-1</v>
      </c>
    </row>
    <row r="3244" spans="1:9" ht="14.25" customHeight="1">
      <c r="A3244" s="1" t="str">
        <f t="shared" si="50"/>
        <v>Total Chile96052010m10</v>
      </c>
      <c r="B3244" s="1" t="s">
        <v>9</v>
      </c>
      <c r="C3244" s="210" t="s">
        <v>9</v>
      </c>
      <c r="D3244" s="1" t="s">
        <v>8</v>
      </c>
      <c r="E3244" t="s">
        <v>251</v>
      </c>
      <c r="F3244">
        <v>9605</v>
      </c>
      <c r="G3244" s="139">
        <v>2010</v>
      </c>
      <c r="H3244" s="306" t="s">
        <v>153</v>
      </c>
      <c r="I3244">
        <v>-1</v>
      </c>
    </row>
    <row r="3245" spans="1:9" ht="14.25" customHeight="1">
      <c r="A3245" s="1" t="str">
        <f t="shared" si="50"/>
        <v>Total Chile96052010m11</v>
      </c>
      <c r="B3245" s="1" t="s">
        <v>9</v>
      </c>
      <c r="C3245" s="210" t="s">
        <v>9</v>
      </c>
      <c r="D3245" s="1" t="s">
        <v>8</v>
      </c>
      <c r="E3245" t="s">
        <v>251</v>
      </c>
      <c r="F3245">
        <v>9605</v>
      </c>
      <c r="G3245" s="139">
        <v>2010</v>
      </c>
      <c r="H3245" s="306" t="s">
        <v>154</v>
      </c>
      <c r="I3245">
        <v>-1</v>
      </c>
    </row>
    <row r="3246" spans="1:9" ht="14.25" customHeight="1">
      <c r="A3246" s="1" t="str">
        <f t="shared" si="50"/>
        <v>Total Chile96052010m12</v>
      </c>
      <c r="B3246" s="1" t="s">
        <v>9</v>
      </c>
      <c r="C3246" s="210" t="s">
        <v>9</v>
      </c>
      <c r="D3246" s="1" t="s">
        <v>8</v>
      </c>
      <c r="E3246" t="s">
        <v>251</v>
      </c>
      <c r="F3246">
        <v>9605</v>
      </c>
      <c r="G3246" s="139">
        <v>2010</v>
      </c>
      <c r="H3246" s="306" t="s">
        <v>155</v>
      </c>
      <c r="I3246">
        <v>-1</v>
      </c>
    </row>
    <row r="3247" spans="1:9" ht="14.25" customHeight="1">
      <c r="A3247" s="1" t="str">
        <f t="shared" si="50"/>
        <v>Total Chile96062010m01</v>
      </c>
      <c r="B3247" s="1" t="s">
        <v>9</v>
      </c>
      <c r="C3247" s="210" t="s">
        <v>9</v>
      </c>
      <c r="D3247" s="1" t="s">
        <v>8</v>
      </c>
      <c r="E3247" t="s">
        <v>251</v>
      </c>
      <c r="F3247">
        <v>9606</v>
      </c>
      <c r="G3247" s="139">
        <v>2010</v>
      </c>
      <c r="H3247" s="306" t="s">
        <v>144</v>
      </c>
      <c r="I3247">
        <v>-1</v>
      </c>
    </row>
    <row r="3248" spans="1:9" ht="14.25" customHeight="1">
      <c r="A3248" s="1" t="str">
        <f t="shared" si="50"/>
        <v>Total Chile96062010m02</v>
      </c>
      <c r="B3248" s="1" t="s">
        <v>9</v>
      </c>
      <c r="C3248" s="210" t="s">
        <v>9</v>
      </c>
      <c r="D3248" s="1" t="s">
        <v>8</v>
      </c>
      <c r="E3248" t="s">
        <v>251</v>
      </c>
      <c r="F3248">
        <v>9606</v>
      </c>
      <c r="G3248" s="139">
        <v>2010</v>
      </c>
      <c r="H3248" s="306" t="s">
        <v>145</v>
      </c>
      <c r="I3248">
        <v>-1</v>
      </c>
    </row>
    <row r="3249" spans="1:9" ht="14.25" customHeight="1">
      <c r="A3249" s="1" t="str">
        <f t="shared" si="50"/>
        <v>Total Chile96062010m03</v>
      </c>
      <c r="B3249" s="1" t="s">
        <v>9</v>
      </c>
      <c r="C3249" s="210" t="s">
        <v>9</v>
      </c>
      <c r="D3249" s="1" t="s">
        <v>8</v>
      </c>
      <c r="E3249" t="s">
        <v>251</v>
      </c>
      <c r="F3249">
        <v>9606</v>
      </c>
      <c r="G3249" s="139">
        <v>2010</v>
      </c>
      <c r="H3249" s="306" t="s">
        <v>146</v>
      </c>
      <c r="I3249">
        <v>-1</v>
      </c>
    </row>
    <row r="3250" spans="1:9" ht="14.25" customHeight="1">
      <c r="A3250" s="1" t="str">
        <f t="shared" si="50"/>
        <v>Total Chile96062010m04</v>
      </c>
      <c r="B3250" s="1" t="s">
        <v>9</v>
      </c>
      <c r="C3250" s="210" t="s">
        <v>9</v>
      </c>
      <c r="D3250" s="1" t="s">
        <v>8</v>
      </c>
      <c r="E3250" t="s">
        <v>251</v>
      </c>
      <c r="F3250">
        <v>9606</v>
      </c>
      <c r="G3250" s="139">
        <v>2010</v>
      </c>
      <c r="H3250" s="306" t="s">
        <v>147</v>
      </c>
      <c r="I3250">
        <v>-1</v>
      </c>
    </row>
    <row r="3251" spans="1:9" ht="14.25" customHeight="1">
      <c r="A3251" s="1" t="str">
        <f t="shared" si="50"/>
        <v>Total Chile96062010m05</v>
      </c>
      <c r="B3251" s="1" t="s">
        <v>9</v>
      </c>
      <c r="C3251" s="210" t="s">
        <v>9</v>
      </c>
      <c r="D3251" s="1" t="s">
        <v>8</v>
      </c>
      <c r="E3251" t="s">
        <v>251</v>
      </c>
      <c r="F3251">
        <v>9606</v>
      </c>
      <c r="G3251" s="139">
        <v>2010</v>
      </c>
      <c r="H3251" s="306" t="s">
        <v>148</v>
      </c>
      <c r="I3251">
        <v>-1</v>
      </c>
    </row>
    <row r="3252" spans="1:9" ht="14.25" customHeight="1">
      <c r="A3252" s="1" t="str">
        <f t="shared" si="50"/>
        <v>Total Chile96062010m06</v>
      </c>
      <c r="B3252" s="1" t="s">
        <v>9</v>
      </c>
      <c r="C3252" s="210" t="s">
        <v>9</v>
      </c>
      <c r="D3252" s="1" t="s">
        <v>8</v>
      </c>
      <c r="E3252" t="s">
        <v>251</v>
      </c>
      <c r="F3252">
        <v>9606</v>
      </c>
      <c r="G3252" s="139">
        <v>2010</v>
      </c>
      <c r="H3252" s="306" t="s">
        <v>149</v>
      </c>
      <c r="I3252">
        <v>-1</v>
      </c>
    </row>
    <row r="3253" spans="1:9" ht="14.25" customHeight="1">
      <c r="A3253" s="1" t="str">
        <f t="shared" si="50"/>
        <v>Total Chile96062010m07</v>
      </c>
      <c r="B3253" s="1" t="s">
        <v>9</v>
      </c>
      <c r="C3253" s="210" t="s">
        <v>9</v>
      </c>
      <c r="D3253" s="1" t="s">
        <v>8</v>
      </c>
      <c r="E3253" t="s">
        <v>251</v>
      </c>
      <c r="F3253">
        <v>9606</v>
      </c>
      <c r="G3253" s="139">
        <v>2010</v>
      </c>
      <c r="H3253" s="306" t="s">
        <v>150</v>
      </c>
      <c r="I3253">
        <v>-1</v>
      </c>
    </row>
    <row r="3254" spans="1:9" ht="14.25" customHeight="1">
      <c r="A3254" s="1" t="str">
        <f t="shared" si="50"/>
        <v>Total Chile96062010m08</v>
      </c>
      <c r="B3254" s="1" t="s">
        <v>9</v>
      </c>
      <c r="C3254" s="210" t="s">
        <v>9</v>
      </c>
      <c r="D3254" s="1" t="s">
        <v>8</v>
      </c>
      <c r="E3254" t="s">
        <v>251</v>
      </c>
      <c r="F3254">
        <v>9606</v>
      </c>
      <c r="G3254" s="139">
        <v>2010</v>
      </c>
      <c r="H3254" s="306" t="s">
        <v>151</v>
      </c>
      <c r="I3254">
        <v>-1</v>
      </c>
    </row>
    <row r="3255" spans="1:9" ht="14.25" customHeight="1">
      <c r="A3255" s="1" t="str">
        <f t="shared" si="50"/>
        <v>Total Chile96062010m09</v>
      </c>
      <c r="B3255" s="1" t="s">
        <v>9</v>
      </c>
      <c r="C3255" s="210" t="s">
        <v>9</v>
      </c>
      <c r="D3255" s="1" t="s">
        <v>8</v>
      </c>
      <c r="E3255" t="s">
        <v>251</v>
      </c>
      <c r="F3255">
        <v>9606</v>
      </c>
      <c r="G3255" s="139">
        <v>2010</v>
      </c>
      <c r="H3255" s="306" t="s">
        <v>152</v>
      </c>
      <c r="I3255">
        <v>-1</v>
      </c>
    </row>
    <row r="3256" spans="1:9" ht="14.25" customHeight="1">
      <c r="A3256" s="1" t="str">
        <f t="shared" si="50"/>
        <v>Total Chile96062010m10</v>
      </c>
      <c r="B3256" s="1" t="s">
        <v>9</v>
      </c>
      <c r="C3256" s="210" t="s">
        <v>9</v>
      </c>
      <c r="D3256" s="1" t="s">
        <v>8</v>
      </c>
      <c r="E3256" t="s">
        <v>251</v>
      </c>
      <c r="F3256">
        <v>9606</v>
      </c>
      <c r="G3256" s="139">
        <v>2010</v>
      </c>
      <c r="H3256" s="306" t="s">
        <v>153</v>
      </c>
      <c r="I3256">
        <v>-1</v>
      </c>
    </row>
    <row r="3257" spans="1:9" ht="14.25" customHeight="1">
      <c r="A3257" s="1" t="str">
        <f t="shared" si="50"/>
        <v>Total Chile96062010m11</v>
      </c>
      <c r="B3257" s="1" t="s">
        <v>9</v>
      </c>
      <c r="C3257" s="210" t="s">
        <v>9</v>
      </c>
      <c r="D3257" s="1" t="s">
        <v>8</v>
      </c>
      <c r="E3257" t="s">
        <v>251</v>
      </c>
      <c r="F3257">
        <v>9606</v>
      </c>
      <c r="G3257" s="139">
        <v>2010</v>
      </c>
      <c r="H3257" s="306" t="s">
        <v>154</v>
      </c>
      <c r="I3257">
        <v>-1</v>
      </c>
    </row>
    <row r="3258" spans="1:9" ht="14.25" customHeight="1">
      <c r="A3258" s="1" t="str">
        <f t="shared" si="50"/>
        <v>Total Chile96062010m12</v>
      </c>
      <c r="B3258" s="1" t="s">
        <v>9</v>
      </c>
      <c r="C3258" s="210" t="s">
        <v>9</v>
      </c>
      <c r="D3258" s="1" t="s">
        <v>8</v>
      </c>
      <c r="E3258" t="s">
        <v>251</v>
      </c>
      <c r="F3258">
        <v>9606</v>
      </c>
      <c r="G3258" s="139">
        <v>2010</v>
      </c>
      <c r="H3258" s="306" t="s">
        <v>155</v>
      </c>
      <c r="I3258">
        <v>-1</v>
      </c>
    </row>
    <row r="3259" spans="1:9" ht="14.25" customHeight="1">
      <c r="A3259" s="1" t="str">
        <f t="shared" si="50"/>
        <v>AMTRAK96012010m01</v>
      </c>
      <c r="B3259" s="1">
        <v>21555</v>
      </c>
      <c r="C3259" s="210">
        <v>9</v>
      </c>
      <c r="D3259" s="1" t="s">
        <v>8</v>
      </c>
      <c r="E3259" t="s">
        <v>256</v>
      </c>
      <c r="F3259">
        <v>9601</v>
      </c>
      <c r="G3259" s="139">
        <v>2010</v>
      </c>
      <c r="H3259" s="306" t="s">
        <v>144</v>
      </c>
      <c r="I3259">
        <v>-1</v>
      </c>
    </row>
    <row r="3260" spans="1:9" ht="14.25" customHeight="1">
      <c r="A3260" s="1" t="str">
        <f t="shared" si="50"/>
        <v>AMTRAK96012010m02</v>
      </c>
      <c r="B3260" s="1">
        <v>21555</v>
      </c>
      <c r="C3260" s="210">
        <v>9</v>
      </c>
      <c r="D3260" s="1" t="s">
        <v>8</v>
      </c>
      <c r="E3260" t="s">
        <v>256</v>
      </c>
      <c r="F3260">
        <v>9601</v>
      </c>
      <c r="G3260" s="139">
        <v>2010</v>
      </c>
      <c r="H3260" s="306" t="s">
        <v>145</v>
      </c>
      <c r="I3260">
        <v>-1</v>
      </c>
    </row>
    <row r="3261" spans="1:9" ht="14.25" customHeight="1">
      <c r="A3261" s="1" t="str">
        <f t="shared" si="50"/>
        <v>AMTRAK96012010m03</v>
      </c>
      <c r="B3261" s="1">
        <v>21555</v>
      </c>
      <c r="C3261" s="210">
        <v>9</v>
      </c>
      <c r="D3261" s="1" t="s">
        <v>8</v>
      </c>
      <c r="E3261" t="s">
        <v>256</v>
      </c>
      <c r="F3261">
        <v>9601</v>
      </c>
      <c r="G3261" s="139">
        <v>2010</v>
      </c>
      <c r="H3261" s="306" t="s">
        <v>146</v>
      </c>
      <c r="I3261">
        <v>-1</v>
      </c>
    </row>
    <row r="3262" spans="1:9" ht="14.25" customHeight="1">
      <c r="A3262" s="1" t="str">
        <f t="shared" si="50"/>
        <v>AMTRAK96012010m04</v>
      </c>
      <c r="B3262" s="1">
        <v>21555</v>
      </c>
      <c r="C3262" s="210">
        <v>9</v>
      </c>
      <c r="D3262" s="1">
        <v>2286</v>
      </c>
      <c r="E3262" t="s">
        <v>256</v>
      </c>
      <c r="F3262">
        <v>9601</v>
      </c>
      <c r="G3262" s="139">
        <v>2010</v>
      </c>
      <c r="H3262" s="306" t="s">
        <v>147</v>
      </c>
      <c r="I3262">
        <v>2286</v>
      </c>
    </row>
    <row r="3263" spans="1:9" ht="14.25" customHeight="1">
      <c r="A3263" s="1" t="str">
        <f t="shared" si="50"/>
        <v>AMTRAK96012010m05</v>
      </c>
      <c r="B3263" s="1">
        <v>21555</v>
      </c>
      <c r="C3263" s="210">
        <v>8</v>
      </c>
      <c r="D3263" s="1">
        <v>2541</v>
      </c>
      <c r="E3263" t="s">
        <v>256</v>
      </c>
      <c r="F3263">
        <v>9601</v>
      </c>
      <c r="G3263" s="139">
        <v>2010</v>
      </c>
      <c r="H3263" s="306" t="s">
        <v>148</v>
      </c>
      <c r="I3263">
        <v>2541</v>
      </c>
    </row>
    <row r="3264" spans="1:9" ht="14.25" customHeight="1">
      <c r="A3264" s="1" t="str">
        <f t="shared" si="50"/>
        <v>AMTRAK96012010m06</v>
      </c>
      <c r="B3264" s="1">
        <v>21555</v>
      </c>
      <c r="C3264" s="210">
        <v>7</v>
      </c>
      <c r="D3264" s="1">
        <v>2767</v>
      </c>
      <c r="E3264" t="s">
        <v>256</v>
      </c>
      <c r="F3264">
        <v>9601</v>
      </c>
      <c r="G3264" s="139">
        <v>2010</v>
      </c>
      <c r="H3264" s="306" t="s">
        <v>149</v>
      </c>
      <c r="I3264">
        <v>2767</v>
      </c>
    </row>
    <row r="3265" spans="1:9" ht="14.25" customHeight="1">
      <c r="A3265" s="1" t="str">
        <f t="shared" si="50"/>
        <v>AMTRAK96012010m07</v>
      </c>
      <c r="B3265" s="1">
        <v>21555</v>
      </c>
      <c r="C3265" s="210">
        <v>6</v>
      </c>
      <c r="D3265" s="1">
        <v>2566</v>
      </c>
      <c r="E3265" t="s">
        <v>256</v>
      </c>
      <c r="F3265">
        <v>9601</v>
      </c>
      <c r="G3265" s="139">
        <v>2010</v>
      </c>
      <c r="H3265" s="306" t="s">
        <v>150</v>
      </c>
      <c r="I3265">
        <v>2566</v>
      </c>
    </row>
    <row r="3266" spans="1:9" ht="14.25" customHeight="1">
      <c r="A3266" s="1" t="str">
        <f t="shared" si="50"/>
        <v>AMTRAK96012010m08</v>
      </c>
      <c r="B3266" s="1">
        <v>21555</v>
      </c>
      <c r="C3266" s="210">
        <v>5</v>
      </c>
      <c r="D3266" s="1">
        <v>2491</v>
      </c>
      <c r="E3266" t="s">
        <v>256</v>
      </c>
      <c r="F3266">
        <v>9601</v>
      </c>
      <c r="G3266" s="139">
        <v>2010</v>
      </c>
      <c r="H3266" s="306" t="s">
        <v>151</v>
      </c>
      <c r="I3266">
        <v>2491</v>
      </c>
    </row>
    <row r="3267" spans="1:9" ht="14.25" customHeight="1">
      <c r="A3267" s="1" t="str">
        <f t="shared" si="50"/>
        <v>AMTRAK96012010m09</v>
      </c>
      <c r="B3267" s="1">
        <v>21555</v>
      </c>
      <c r="C3267" s="210">
        <v>4</v>
      </c>
      <c r="D3267" s="1">
        <v>2446</v>
      </c>
      <c r="E3267" t="s">
        <v>256</v>
      </c>
      <c r="F3267">
        <v>9601</v>
      </c>
      <c r="G3267" s="139">
        <v>2010</v>
      </c>
      <c r="H3267" s="306" t="s">
        <v>152</v>
      </c>
      <c r="I3267">
        <v>2446</v>
      </c>
    </row>
    <row r="3268" spans="1:9" ht="14.25" customHeight="1">
      <c r="A3268" s="1" t="str">
        <f t="shared" si="50"/>
        <v>AMTRAK96012010m10</v>
      </c>
      <c r="B3268" s="1">
        <v>21555</v>
      </c>
      <c r="C3268" s="210">
        <v>3</v>
      </c>
      <c r="D3268" s="1">
        <v>2474</v>
      </c>
      <c r="E3268" t="s">
        <v>256</v>
      </c>
      <c r="F3268">
        <v>9601</v>
      </c>
      <c r="G3268" s="139">
        <v>2010</v>
      </c>
      <c r="H3268" s="306" t="s">
        <v>153</v>
      </c>
      <c r="I3268">
        <v>2474</v>
      </c>
    </row>
    <row r="3269" spans="1:9" ht="14.25" customHeight="1">
      <c r="A3269" s="1" t="str">
        <f t="shared" si="50"/>
        <v>AMTRAK96012010m11</v>
      </c>
      <c r="B3269" s="1">
        <v>21555</v>
      </c>
      <c r="C3269" s="210">
        <v>2</v>
      </c>
      <c r="D3269" s="1">
        <v>1951</v>
      </c>
      <c r="E3269" t="s">
        <v>256</v>
      </c>
      <c r="F3269">
        <v>9601</v>
      </c>
      <c r="G3269" s="139">
        <v>2010</v>
      </c>
      <c r="H3269" s="306" t="s">
        <v>154</v>
      </c>
      <c r="I3269">
        <v>1951</v>
      </c>
    </row>
    <row r="3270" spans="1:9" ht="14.25" customHeight="1">
      <c r="A3270" s="1" t="str">
        <f t="shared" si="50"/>
        <v>AMTRAK96012010m12</v>
      </c>
      <c r="B3270" s="1">
        <v>21555</v>
      </c>
      <c r="C3270" s="210">
        <v>1</v>
      </c>
      <c r="D3270" s="1">
        <v>2033</v>
      </c>
      <c r="E3270" t="s">
        <v>256</v>
      </c>
      <c r="F3270">
        <v>9601</v>
      </c>
      <c r="G3270" s="139">
        <v>2010</v>
      </c>
      <c r="H3270" s="306" t="s">
        <v>155</v>
      </c>
      <c r="I3270">
        <v>2033</v>
      </c>
    </row>
    <row r="3271" spans="1:9" ht="14.25" customHeight="1">
      <c r="A3271" s="1" t="str">
        <f t="shared" si="50"/>
        <v>AMTRAK96022010m01</v>
      </c>
      <c r="B3271" s="1">
        <v>7695.1369972760776</v>
      </c>
      <c r="C3271" s="210">
        <v>9</v>
      </c>
      <c r="D3271" s="1" t="s">
        <v>8</v>
      </c>
      <c r="E3271" t="s">
        <v>256</v>
      </c>
      <c r="F3271">
        <v>9602</v>
      </c>
      <c r="G3271" s="139">
        <v>2010</v>
      </c>
      <c r="H3271" s="306" t="s">
        <v>144</v>
      </c>
      <c r="I3271">
        <v>-1</v>
      </c>
    </row>
    <row r="3272" spans="1:9" ht="14.25" customHeight="1">
      <c r="A3272" s="1" t="str">
        <f t="shared" ref="A3272:A3335" si="51">TRIM(E3272&amp;F3272&amp;G3272&amp;H3272)</f>
        <v>AMTRAK96022010m02</v>
      </c>
      <c r="B3272" s="1">
        <v>7695.1369972760776</v>
      </c>
      <c r="C3272" s="210">
        <v>9</v>
      </c>
      <c r="D3272" s="1" t="s">
        <v>8</v>
      </c>
      <c r="E3272" t="s">
        <v>256</v>
      </c>
      <c r="F3272">
        <v>9602</v>
      </c>
      <c r="G3272" s="139">
        <v>2010</v>
      </c>
      <c r="H3272" s="306" t="s">
        <v>145</v>
      </c>
      <c r="I3272">
        <v>-1</v>
      </c>
    </row>
    <row r="3273" spans="1:9" ht="14.25" customHeight="1">
      <c r="A3273" s="1" t="str">
        <f t="shared" si="51"/>
        <v>AMTRAK96022010m03</v>
      </c>
      <c r="B3273" s="1">
        <v>7695.1369972760776</v>
      </c>
      <c r="C3273" s="210">
        <v>9</v>
      </c>
      <c r="D3273" s="1" t="s">
        <v>8</v>
      </c>
      <c r="E3273" t="s">
        <v>256</v>
      </c>
      <c r="F3273">
        <v>9602</v>
      </c>
      <c r="G3273" s="139">
        <v>2010</v>
      </c>
      <c r="H3273" s="306" t="s">
        <v>146</v>
      </c>
      <c r="I3273">
        <v>-1</v>
      </c>
    </row>
    <row r="3274" spans="1:9" ht="14.25" customHeight="1">
      <c r="A3274" s="1" t="str">
        <f t="shared" si="51"/>
        <v>AMTRAK96022010m04</v>
      </c>
      <c r="B3274" s="1">
        <v>7695.1369972760776</v>
      </c>
      <c r="C3274" s="210">
        <v>9</v>
      </c>
      <c r="D3274" s="1">
        <v>793.52507610959776</v>
      </c>
      <c r="E3274" t="s">
        <v>256</v>
      </c>
      <c r="F3274">
        <v>9602</v>
      </c>
      <c r="G3274" s="139">
        <v>2010</v>
      </c>
      <c r="H3274" s="306" t="s">
        <v>147</v>
      </c>
      <c r="I3274">
        <v>793.52507610959776</v>
      </c>
    </row>
    <row r="3275" spans="1:9" ht="14.25" customHeight="1">
      <c r="A3275" s="1" t="str">
        <f t="shared" si="51"/>
        <v>AMTRAK96022010m05</v>
      </c>
      <c r="B3275" s="1">
        <v>7695.1369972760776</v>
      </c>
      <c r="C3275" s="210">
        <v>8</v>
      </c>
      <c r="D3275" s="1">
        <v>950.44544143566736</v>
      </c>
      <c r="E3275" t="s">
        <v>256</v>
      </c>
      <c r="F3275">
        <v>9602</v>
      </c>
      <c r="G3275" s="139">
        <v>2010</v>
      </c>
      <c r="H3275" s="306" t="s">
        <v>148</v>
      </c>
      <c r="I3275">
        <v>950.44544143566736</v>
      </c>
    </row>
    <row r="3276" spans="1:9" ht="14.25" customHeight="1">
      <c r="A3276" s="1" t="str">
        <f t="shared" si="51"/>
        <v>AMTRAK96022010m06</v>
      </c>
      <c r="B3276" s="1">
        <v>7695.1369972760776</v>
      </c>
      <c r="C3276" s="210">
        <v>7</v>
      </c>
      <c r="D3276" s="1">
        <v>1066.124018586765</v>
      </c>
      <c r="E3276" t="s">
        <v>256</v>
      </c>
      <c r="F3276">
        <v>9602</v>
      </c>
      <c r="G3276" s="139">
        <v>2010</v>
      </c>
      <c r="H3276" s="306" t="s">
        <v>149</v>
      </c>
      <c r="I3276">
        <v>1066.124018586765</v>
      </c>
    </row>
    <row r="3277" spans="1:9" ht="14.25" customHeight="1">
      <c r="A3277" s="1" t="str">
        <f t="shared" si="51"/>
        <v>AMTRAK96022010m07</v>
      </c>
      <c r="B3277" s="1">
        <v>7695.1369972760776</v>
      </c>
      <c r="C3277" s="210">
        <v>6</v>
      </c>
      <c r="D3277" s="1">
        <v>962.97388239064253</v>
      </c>
      <c r="E3277" t="s">
        <v>256</v>
      </c>
      <c r="F3277">
        <v>9602</v>
      </c>
      <c r="G3277" s="139">
        <v>2010</v>
      </c>
      <c r="H3277" s="306" t="s">
        <v>150</v>
      </c>
      <c r="I3277">
        <v>962.97388239064253</v>
      </c>
    </row>
    <row r="3278" spans="1:9" ht="14.25" customHeight="1">
      <c r="A3278" s="1" t="str">
        <f t="shared" si="51"/>
        <v>AMTRAK96022010m08</v>
      </c>
      <c r="B3278" s="1">
        <v>7695.1369972760776</v>
      </c>
      <c r="C3278" s="210">
        <v>5</v>
      </c>
      <c r="D3278" s="1">
        <v>869.85899695561613</v>
      </c>
      <c r="E3278" t="s">
        <v>256</v>
      </c>
      <c r="F3278">
        <v>9602</v>
      </c>
      <c r="G3278" s="139">
        <v>2010</v>
      </c>
      <c r="H3278" s="306" t="s">
        <v>151</v>
      </c>
      <c r="I3278">
        <v>869.85899695561613</v>
      </c>
    </row>
    <row r="3279" spans="1:9" ht="14.25" customHeight="1">
      <c r="A3279" s="1" t="str">
        <f t="shared" si="51"/>
        <v>AMTRAK96022010m09</v>
      </c>
      <c r="B3279" s="1">
        <v>7695.1369972760776</v>
      </c>
      <c r="C3279" s="210">
        <v>4</v>
      </c>
      <c r="D3279" s="1">
        <v>833.11328312770399</v>
      </c>
      <c r="E3279" t="s">
        <v>256</v>
      </c>
      <c r="F3279">
        <v>9602</v>
      </c>
      <c r="G3279" s="139">
        <v>2010</v>
      </c>
      <c r="H3279" s="306" t="s">
        <v>152</v>
      </c>
      <c r="I3279">
        <v>833.11328312770399</v>
      </c>
    </row>
    <row r="3280" spans="1:9" ht="14.25" customHeight="1">
      <c r="A3280" s="1" t="str">
        <f t="shared" si="51"/>
        <v>AMTRAK96022010m10</v>
      </c>
      <c r="B3280" s="1">
        <v>7695.1369972760776</v>
      </c>
      <c r="C3280" s="210">
        <v>3</v>
      </c>
      <c r="D3280" s="1">
        <v>862.62938631629538</v>
      </c>
      <c r="E3280" t="s">
        <v>256</v>
      </c>
      <c r="F3280">
        <v>9602</v>
      </c>
      <c r="G3280" s="139">
        <v>2010</v>
      </c>
      <c r="H3280" s="306" t="s">
        <v>153</v>
      </c>
      <c r="I3280">
        <v>862.62938631629538</v>
      </c>
    </row>
    <row r="3281" spans="1:9" ht="14.25" customHeight="1">
      <c r="A3281" s="1" t="str">
        <f t="shared" si="51"/>
        <v>AMTRAK96022010m11</v>
      </c>
      <c r="B3281" s="1">
        <v>7695.1369972760776</v>
      </c>
      <c r="C3281" s="210">
        <v>2</v>
      </c>
      <c r="D3281" s="1">
        <v>650.20028841531814</v>
      </c>
      <c r="E3281" t="s">
        <v>256</v>
      </c>
      <c r="F3281">
        <v>9602</v>
      </c>
      <c r="G3281" s="139">
        <v>2010</v>
      </c>
      <c r="H3281" s="306" t="s">
        <v>154</v>
      </c>
      <c r="I3281">
        <v>650.20028841531814</v>
      </c>
    </row>
    <row r="3282" spans="1:9" ht="14.25" customHeight="1">
      <c r="A3282" s="1" t="str">
        <f t="shared" si="51"/>
        <v>AMTRAK96022010m12</v>
      </c>
      <c r="B3282" s="1">
        <v>7695.1369972760776</v>
      </c>
      <c r="C3282" s="210">
        <v>1</v>
      </c>
      <c r="D3282" s="1">
        <v>706.26662393847141</v>
      </c>
      <c r="E3282" t="s">
        <v>256</v>
      </c>
      <c r="F3282">
        <v>9602</v>
      </c>
      <c r="G3282" s="139">
        <v>2010</v>
      </c>
      <c r="H3282" s="306" t="s">
        <v>155</v>
      </c>
      <c r="I3282">
        <v>706.26662393847141</v>
      </c>
    </row>
    <row r="3283" spans="1:9" ht="14.25" customHeight="1">
      <c r="A3283" s="1" t="str">
        <f t="shared" si="51"/>
        <v>THSRC96012010m01</v>
      </c>
      <c r="B3283" s="1">
        <v>8856.33</v>
      </c>
      <c r="C3283" s="210">
        <v>3</v>
      </c>
      <c r="D3283" s="1" t="s">
        <v>8</v>
      </c>
      <c r="E3283" t="s">
        <v>265</v>
      </c>
      <c r="F3283">
        <v>9601</v>
      </c>
      <c r="G3283" s="139">
        <v>2010</v>
      </c>
      <c r="H3283" s="306" t="s">
        <v>144</v>
      </c>
      <c r="I3283">
        <v>-1</v>
      </c>
    </row>
    <row r="3284" spans="1:9" ht="14.25" customHeight="1">
      <c r="A3284" s="1" t="str">
        <f t="shared" si="51"/>
        <v>THSRC96012010m02</v>
      </c>
      <c r="B3284" s="1">
        <v>8856.33</v>
      </c>
      <c r="C3284" s="210">
        <v>3</v>
      </c>
      <c r="D3284" s="1" t="s">
        <v>8</v>
      </c>
      <c r="E3284" t="s">
        <v>265</v>
      </c>
      <c r="F3284">
        <v>9601</v>
      </c>
      <c r="G3284" s="139">
        <v>2010</v>
      </c>
      <c r="H3284" s="306" t="s">
        <v>145</v>
      </c>
      <c r="I3284">
        <v>-1</v>
      </c>
    </row>
    <row r="3285" spans="1:9" ht="14.25" customHeight="1">
      <c r="A3285" s="1" t="str">
        <f t="shared" si="51"/>
        <v>THSRC96012010m03</v>
      </c>
      <c r="B3285" s="1">
        <v>8856.33</v>
      </c>
      <c r="C3285" s="210">
        <v>3</v>
      </c>
      <c r="D3285" s="1" t="s">
        <v>8</v>
      </c>
      <c r="E3285" t="s">
        <v>265</v>
      </c>
      <c r="F3285">
        <v>9601</v>
      </c>
      <c r="G3285" s="139">
        <v>2010</v>
      </c>
      <c r="H3285" s="306" t="s">
        <v>146</v>
      </c>
      <c r="I3285">
        <v>-1</v>
      </c>
    </row>
    <row r="3286" spans="1:9" ht="14.25" customHeight="1">
      <c r="A3286" s="1" t="str">
        <f t="shared" si="51"/>
        <v>THSRC96012010m04</v>
      </c>
      <c r="B3286" s="1">
        <v>8856.33</v>
      </c>
      <c r="C3286" s="210">
        <v>3</v>
      </c>
      <c r="D3286" s="1" t="s">
        <v>8</v>
      </c>
      <c r="E3286" t="s">
        <v>265</v>
      </c>
      <c r="F3286">
        <v>9601</v>
      </c>
      <c r="G3286" s="139">
        <v>2010</v>
      </c>
      <c r="H3286" s="306" t="s">
        <v>147</v>
      </c>
      <c r="I3286">
        <v>-1</v>
      </c>
    </row>
    <row r="3287" spans="1:9" ht="14.25" customHeight="1">
      <c r="A3287" s="1" t="str">
        <f t="shared" si="51"/>
        <v>THSRC96012010m05</v>
      </c>
      <c r="B3287" s="1">
        <v>8856.33</v>
      </c>
      <c r="C3287" s="210">
        <v>3</v>
      </c>
      <c r="D3287" s="1" t="s">
        <v>8</v>
      </c>
      <c r="E3287" t="s">
        <v>265</v>
      </c>
      <c r="F3287">
        <v>9601</v>
      </c>
      <c r="G3287" s="139">
        <v>2010</v>
      </c>
      <c r="H3287" s="306" t="s">
        <v>148</v>
      </c>
      <c r="I3287">
        <v>-1</v>
      </c>
    </row>
    <row r="3288" spans="1:9" ht="14.25" customHeight="1">
      <c r="A3288" s="1" t="str">
        <f t="shared" si="51"/>
        <v>THSRC96012010m06</v>
      </c>
      <c r="B3288" s="1">
        <v>8856.33</v>
      </c>
      <c r="C3288" s="210">
        <v>3</v>
      </c>
      <c r="D3288" s="1" t="s">
        <v>8</v>
      </c>
      <c r="E3288" t="s">
        <v>265</v>
      </c>
      <c r="F3288">
        <v>9601</v>
      </c>
      <c r="G3288" s="139">
        <v>2010</v>
      </c>
      <c r="H3288" s="306" t="s">
        <v>149</v>
      </c>
      <c r="I3288">
        <v>-1</v>
      </c>
    </row>
    <row r="3289" spans="1:9" ht="14.25" customHeight="1">
      <c r="A3289" s="1" t="str">
        <f t="shared" si="51"/>
        <v>THSRC96012010m07</v>
      </c>
      <c r="B3289" s="1">
        <v>8856.33</v>
      </c>
      <c r="C3289" s="210">
        <v>3</v>
      </c>
      <c r="D3289" s="1" t="s">
        <v>8</v>
      </c>
      <c r="E3289" t="s">
        <v>265</v>
      </c>
      <c r="F3289">
        <v>9601</v>
      </c>
      <c r="G3289" s="139">
        <v>2010</v>
      </c>
      <c r="H3289" s="306" t="s">
        <v>150</v>
      </c>
      <c r="I3289">
        <v>-1</v>
      </c>
    </row>
    <row r="3290" spans="1:9" ht="14.25" customHeight="1">
      <c r="A3290" s="1" t="str">
        <f t="shared" si="51"/>
        <v>THSRC96012010m08</v>
      </c>
      <c r="B3290" s="1">
        <v>8856.33</v>
      </c>
      <c r="C3290" s="210">
        <v>3</v>
      </c>
      <c r="D3290" s="1" t="s">
        <v>8</v>
      </c>
      <c r="E3290" t="s">
        <v>265</v>
      </c>
      <c r="F3290">
        <v>9601</v>
      </c>
      <c r="G3290" s="139">
        <v>2010</v>
      </c>
      <c r="H3290" s="306" t="s">
        <v>151</v>
      </c>
      <c r="I3290">
        <v>-1</v>
      </c>
    </row>
    <row r="3291" spans="1:9" ht="14.25" customHeight="1">
      <c r="A3291" s="1" t="str">
        <f t="shared" si="51"/>
        <v>THSRC96012010m09</v>
      </c>
      <c r="B3291" s="1">
        <v>8856.33</v>
      </c>
      <c r="C3291" s="210">
        <v>3</v>
      </c>
      <c r="D3291" s="1" t="s">
        <v>8</v>
      </c>
      <c r="E3291" t="s">
        <v>265</v>
      </c>
      <c r="F3291">
        <v>9601</v>
      </c>
      <c r="G3291" s="139">
        <v>2010</v>
      </c>
      <c r="H3291" s="306" t="s">
        <v>152</v>
      </c>
      <c r="I3291">
        <v>-1</v>
      </c>
    </row>
    <row r="3292" spans="1:9" ht="14.25" customHeight="1">
      <c r="A3292" s="1" t="str">
        <f t="shared" si="51"/>
        <v>THSRC96012010m10</v>
      </c>
      <c r="B3292" s="1">
        <v>8856.33</v>
      </c>
      <c r="C3292" s="210">
        <v>3</v>
      </c>
      <c r="D3292" s="1">
        <v>2938.3</v>
      </c>
      <c r="E3292" t="s">
        <v>265</v>
      </c>
      <c r="F3292">
        <v>9601</v>
      </c>
      <c r="G3292" s="139">
        <v>2010</v>
      </c>
      <c r="H3292" s="306" t="s">
        <v>153</v>
      </c>
      <c r="I3292">
        <v>2938.3</v>
      </c>
    </row>
    <row r="3293" spans="1:9" ht="14.25" customHeight="1">
      <c r="A3293" s="1" t="str">
        <f t="shared" si="51"/>
        <v>THSRC96012010m11</v>
      </c>
      <c r="B3293" s="1">
        <v>8856.33</v>
      </c>
      <c r="C3293" s="210">
        <v>2</v>
      </c>
      <c r="D3293" s="1">
        <v>3047.3</v>
      </c>
      <c r="E3293" t="s">
        <v>265</v>
      </c>
      <c r="F3293">
        <v>9601</v>
      </c>
      <c r="G3293" s="139">
        <v>2010</v>
      </c>
      <c r="H3293" s="306" t="s">
        <v>154</v>
      </c>
      <c r="I3293">
        <v>3047.3</v>
      </c>
    </row>
    <row r="3294" spans="1:9" ht="14.25" customHeight="1">
      <c r="A3294" s="1" t="str">
        <f t="shared" si="51"/>
        <v>THSRC96012010m12</v>
      </c>
      <c r="B3294" s="1">
        <v>8856.33</v>
      </c>
      <c r="C3294" s="210">
        <v>1</v>
      </c>
      <c r="D3294" s="1">
        <v>2870.73</v>
      </c>
      <c r="E3294" t="s">
        <v>265</v>
      </c>
      <c r="F3294">
        <v>9601</v>
      </c>
      <c r="G3294" s="139">
        <v>2010</v>
      </c>
      <c r="H3294" s="306" t="s">
        <v>155</v>
      </c>
      <c r="I3294">
        <v>2870.73</v>
      </c>
    </row>
    <row r="3295" spans="1:9" ht="14.25" customHeight="1">
      <c r="A3295" s="1" t="str">
        <f t="shared" si="51"/>
        <v>THSRC96022010m01</v>
      </c>
      <c r="B3295" s="1">
        <v>1859.26</v>
      </c>
      <c r="C3295" s="210">
        <v>3</v>
      </c>
      <c r="D3295" s="1" t="s">
        <v>8</v>
      </c>
      <c r="E3295" t="s">
        <v>265</v>
      </c>
      <c r="F3295">
        <v>9602</v>
      </c>
      <c r="G3295" s="139">
        <v>2010</v>
      </c>
      <c r="H3295" s="306" t="s">
        <v>144</v>
      </c>
      <c r="I3295">
        <v>-1</v>
      </c>
    </row>
    <row r="3296" spans="1:9" ht="14.25" customHeight="1">
      <c r="A3296" s="1" t="str">
        <f t="shared" si="51"/>
        <v>THSRC96022010m02</v>
      </c>
      <c r="B3296" s="1">
        <v>1859.26</v>
      </c>
      <c r="C3296" s="210">
        <v>3</v>
      </c>
      <c r="D3296" s="1" t="s">
        <v>8</v>
      </c>
      <c r="E3296" t="s">
        <v>265</v>
      </c>
      <c r="F3296">
        <v>9602</v>
      </c>
      <c r="G3296" s="139">
        <v>2010</v>
      </c>
      <c r="H3296" s="306" t="s">
        <v>145</v>
      </c>
      <c r="I3296">
        <v>-1</v>
      </c>
    </row>
    <row r="3297" spans="1:9" ht="14.25" customHeight="1">
      <c r="A3297" s="1" t="str">
        <f t="shared" si="51"/>
        <v>THSRC96022010m03</v>
      </c>
      <c r="B3297" s="1">
        <v>1859.26</v>
      </c>
      <c r="C3297" s="210">
        <v>3</v>
      </c>
      <c r="D3297" s="1" t="s">
        <v>8</v>
      </c>
      <c r="E3297" t="s">
        <v>265</v>
      </c>
      <c r="F3297">
        <v>9602</v>
      </c>
      <c r="G3297" s="139">
        <v>2010</v>
      </c>
      <c r="H3297" s="306" t="s">
        <v>146</v>
      </c>
      <c r="I3297">
        <v>-1</v>
      </c>
    </row>
    <row r="3298" spans="1:9" ht="14.25" customHeight="1">
      <c r="A3298" s="1" t="str">
        <f t="shared" si="51"/>
        <v>THSRC96022010m04</v>
      </c>
      <c r="B3298" s="1">
        <v>1859.26</v>
      </c>
      <c r="C3298" s="210">
        <v>3</v>
      </c>
      <c r="D3298" s="1" t="s">
        <v>8</v>
      </c>
      <c r="E3298" t="s">
        <v>265</v>
      </c>
      <c r="F3298">
        <v>9602</v>
      </c>
      <c r="G3298" s="139">
        <v>2010</v>
      </c>
      <c r="H3298" s="306" t="s">
        <v>147</v>
      </c>
      <c r="I3298">
        <v>-1</v>
      </c>
    </row>
    <row r="3299" spans="1:9" ht="14.25" customHeight="1">
      <c r="A3299" s="1" t="str">
        <f t="shared" si="51"/>
        <v>THSRC96022010m05</v>
      </c>
      <c r="B3299" s="1">
        <v>1859.26</v>
      </c>
      <c r="C3299" s="210">
        <v>3</v>
      </c>
      <c r="D3299" s="1" t="s">
        <v>8</v>
      </c>
      <c r="E3299" t="s">
        <v>265</v>
      </c>
      <c r="F3299">
        <v>9602</v>
      </c>
      <c r="G3299" s="139">
        <v>2010</v>
      </c>
      <c r="H3299" s="306" t="s">
        <v>148</v>
      </c>
      <c r="I3299">
        <v>-1</v>
      </c>
    </row>
    <row r="3300" spans="1:9" ht="14.25" customHeight="1">
      <c r="A3300" s="1" t="str">
        <f t="shared" si="51"/>
        <v>THSRC96022010m06</v>
      </c>
      <c r="B3300" s="1">
        <v>1859.26</v>
      </c>
      <c r="C3300" s="210">
        <v>3</v>
      </c>
      <c r="D3300" s="1" t="s">
        <v>8</v>
      </c>
      <c r="E3300" t="s">
        <v>265</v>
      </c>
      <c r="F3300">
        <v>9602</v>
      </c>
      <c r="G3300" s="139">
        <v>2010</v>
      </c>
      <c r="H3300" s="306" t="s">
        <v>149</v>
      </c>
      <c r="I3300">
        <v>-1</v>
      </c>
    </row>
    <row r="3301" spans="1:9" ht="14.25" customHeight="1">
      <c r="A3301" s="1" t="str">
        <f t="shared" si="51"/>
        <v>THSRC96022010m07</v>
      </c>
      <c r="B3301" s="1">
        <v>1859.26</v>
      </c>
      <c r="C3301" s="210">
        <v>3</v>
      </c>
      <c r="D3301" s="1" t="s">
        <v>8</v>
      </c>
      <c r="E3301" t="s">
        <v>265</v>
      </c>
      <c r="F3301">
        <v>9602</v>
      </c>
      <c r="G3301" s="139">
        <v>2010</v>
      </c>
      <c r="H3301" s="306" t="s">
        <v>150</v>
      </c>
      <c r="I3301">
        <v>-1</v>
      </c>
    </row>
    <row r="3302" spans="1:9" ht="14.25" customHeight="1">
      <c r="A3302" s="1" t="str">
        <f t="shared" si="51"/>
        <v>THSRC96022010m08</v>
      </c>
      <c r="B3302" s="1">
        <v>1859.26</v>
      </c>
      <c r="C3302" s="210">
        <v>3</v>
      </c>
      <c r="D3302" s="1" t="s">
        <v>8</v>
      </c>
      <c r="E3302" t="s">
        <v>265</v>
      </c>
      <c r="F3302">
        <v>9602</v>
      </c>
      <c r="G3302" s="139">
        <v>2010</v>
      </c>
      <c r="H3302" s="306" t="s">
        <v>151</v>
      </c>
      <c r="I3302">
        <v>-1</v>
      </c>
    </row>
    <row r="3303" spans="1:9" ht="14.25" customHeight="1">
      <c r="A3303" s="1" t="str">
        <f t="shared" si="51"/>
        <v>THSRC96022010m09</v>
      </c>
      <c r="B3303" s="1">
        <v>1859.26</v>
      </c>
      <c r="C3303" s="210">
        <v>3</v>
      </c>
      <c r="D3303" s="1" t="s">
        <v>8</v>
      </c>
      <c r="E3303" t="s">
        <v>265</v>
      </c>
      <c r="F3303">
        <v>9602</v>
      </c>
      <c r="G3303" s="139">
        <v>2010</v>
      </c>
      <c r="H3303" s="306" t="s">
        <v>152</v>
      </c>
      <c r="I3303">
        <v>-1</v>
      </c>
    </row>
    <row r="3304" spans="1:9" ht="14.25" customHeight="1">
      <c r="A3304" s="1" t="str">
        <f t="shared" si="51"/>
        <v>THSRC96022010m10</v>
      </c>
      <c r="B3304" s="1">
        <v>1859.26</v>
      </c>
      <c r="C3304" s="210">
        <v>3</v>
      </c>
      <c r="D3304" s="1">
        <v>602.42999999999995</v>
      </c>
      <c r="E3304" t="s">
        <v>265</v>
      </c>
      <c r="F3304">
        <v>9602</v>
      </c>
      <c r="G3304" s="139">
        <v>2010</v>
      </c>
      <c r="H3304" s="306" t="s">
        <v>153</v>
      </c>
      <c r="I3304">
        <v>602.42999999999995</v>
      </c>
    </row>
    <row r="3305" spans="1:9" ht="14.25" customHeight="1">
      <c r="A3305" s="1" t="str">
        <f t="shared" si="51"/>
        <v>THSRC96022010m11</v>
      </c>
      <c r="B3305" s="1">
        <v>1859.26</v>
      </c>
      <c r="C3305" s="210">
        <v>2</v>
      </c>
      <c r="D3305" s="1">
        <v>657.35</v>
      </c>
      <c r="E3305" t="s">
        <v>265</v>
      </c>
      <c r="F3305">
        <v>9602</v>
      </c>
      <c r="G3305" s="139">
        <v>2010</v>
      </c>
      <c r="H3305" s="306" t="s">
        <v>154</v>
      </c>
      <c r="I3305">
        <v>657.35</v>
      </c>
    </row>
    <row r="3306" spans="1:9" ht="14.25" customHeight="1">
      <c r="A3306" s="1" t="str">
        <f t="shared" si="51"/>
        <v>THSRC96022010m12</v>
      </c>
      <c r="B3306" s="1">
        <v>1859.26</v>
      </c>
      <c r="C3306" s="210">
        <v>1</v>
      </c>
      <c r="D3306" s="1">
        <v>599.48</v>
      </c>
      <c r="E3306" t="s">
        <v>265</v>
      </c>
      <c r="F3306">
        <v>9602</v>
      </c>
      <c r="G3306" s="139">
        <v>2010</v>
      </c>
      <c r="H3306" s="306" t="s">
        <v>155</v>
      </c>
      <c r="I3306">
        <v>599.48</v>
      </c>
    </row>
    <row r="3307" spans="1:9" ht="14.25" customHeight="1">
      <c r="A3307" s="1" t="str">
        <f t="shared" si="51"/>
        <v>MONTECARGO96032010m01</v>
      </c>
      <c r="B3307" s="1">
        <v>237.79999999999998</v>
      </c>
      <c r="C3307" s="210">
        <v>3</v>
      </c>
      <c r="D3307" s="1" t="s">
        <v>8</v>
      </c>
      <c r="E3307" t="s">
        <v>327</v>
      </c>
      <c r="F3307">
        <v>9603</v>
      </c>
      <c r="G3307" s="139">
        <v>2010</v>
      </c>
      <c r="H3307" s="306" t="s">
        <v>144</v>
      </c>
      <c r="I3307">
        <v>-1</v>
      </c>
    </row>
    <row r="3308" spans="1:9" ht="14.25" customHeight="1">
      <c r="A3308" s="1" t="str">
        <f t="shared" si="51"/>
        <v>MONTECARGO96032010m02</v>
      </c>
      <c r="B3308" s="1">
        <v>237.79999999999998</v>
      </c>
      <c r="C3308" s="210">
        <v>3</v>
      </c>
      <c r="D3308" s="1" t="s">
        <v>8</v>
      </c>
      <c r="E3308" t="s">
        <v>327</v>
      </c>
      <c r="F3308">
        <v>9603</v>
      </c>
      <c r="G3308" s="139">
        <v>2010</v>
      </c>
      <c r="H3308" s="306" t="s">
        <v>145</v>
      </c>
      <c r="I3308">
        <v>-1</v>
      </c>
    </row>
    <row r="3309" spans="1:9" ht="14.25" customHeight="1">
      <c r="A3309" s="1" t="str">
        <f t="shared" si="51"/>
        <v>MONTECARGO96032010m03</v>
      </c>
      <c r="B3309" s="1">
        <v>237.79999999999998</v>
      </c>
      <c r="C3309" s="210">
        <v>3</v>
      </c>
      <c r="D3309" s="1" t="s">
        <v>8</v>
      </c>
      <c r="E3309" t="s">
        <v>327</v>
      </c>
      <c r="F3309">
        <v>9603</v>
      </c>
      <c r="G3309" s="139">
        <v>2010</v>
      </c>
      <c r="H3309" s="306" t="s">
        <v>146</v>
      </c>
      <c r="I3309">
        <v>-1</v>
      </c>
    </row>
    <row r="3310" spans="1:9" ht="14.25" customHeight="1">
      <c r="A3310" s="1" t="str">
        <f t="shared" si="51"/>
        <v>MONTECARGO96032010m04</v>
      </c>
      <c r="B3310" s="1">
        <v>237.79999999999998</v>
      </c>
      <c r="C3310" s="210">
        <v>3</v>
      </c>
      <c r="D3310" s="1" t="s">
        <v>8</v>
      </c>
      <c r="E3310" t="s">
        <v>327</v>
      </c>
      <c r="F3310">
        <v>9603</v>
      </c>
      <c r="G3310" s="139">
        <v>2010</v>
      </c>
      <c r="H3310" s="306" t="s">
        <v>147</v>
      </c>
      <c r="I3310">
        <v>-1</v>
      </c>
    </row>
    <row r="3311" spans="1:9" ht="14.25" customHeight="1">
      <c r="A3311" s="1" t="str">
        <f t="shared" si="51"/>
        <v>MONTECARGO96032010m05</v>
      </c>
      <c r="B3311" s="1">
        <v>237.79999999999998</v>
      </c>
      <c r="C3311" s="210">
        <v>3</v>
      </c>
      <c r="D3311" s="1" t="s">
        <v>8</v>
      </c>
      <c r="E3311" t="s">
        <v>327</v>
      </c>
      <c r="F3311">
        <v>9603</v>
      </c>
      <c r="G3311" s="139">
        <v>2010</v>
      </c>
      <c r="H3311" s="306" t="s">
        <v>148</v>
      </c>
      <c r="I3311">
        <v>-1</v>
      </c>
    </row>
    <row r="3312" spans="1:9" ht="14.25" customHeight="1">
      <c r="A3312" s="1" t="str">
        <f t="shared" si="51"/>
        <v>MONTECARGO96032010m06</v>
      </c>
      <c r="B3312" s="1">
        <v>237.79999999999998</v>
      </c>
      <c r="C3312" s="210">
        <v>3</v>
      </c>
      <c r="D3312" s="1" t="s">
        <v>8</v>
      </c>
      <c r="E3312" t="s">
        <v>327</v>
      </c>
      <c r="F3312">
        <v>9603</v>
      </c>
      <c r="G3312" s="139">
        <v>2010</v>
      </c>
      <c r="H3312" s="306" t="s">
        <v>149</v>
      </c>
      <c r="I3312">
        <v>-1</v>
      </c>
    </row>
    <row r="3313" spans="1:9" ht="14.25" customHeight="1">
      <c r="A3313" s="1" t="str">
        <f t="shared" si="51"/>
        <v>MONTECARGO96032010m07</v>
      </c>
      <c r="B3313" s="1">
        <v>237.79999999999998</v>
      </c>
      <c r="C3313" s="210">
        <v>3</v>
      </c>
      <c r="D3313" s="1" t="s">
        <v>8</v>
      </c>
      <c r="E3313" t="s">
        <v>327</v>
      </c>
      <c r="F3313">
        <v>9603</v>
      </c>
      <c r="G3313" s="139">
        <v>2010</v>
      </c>
      <c r="H3313" s="306" t="s">
        <v>150</v>
      </c>
      <c r="I3313">
        <v>-1</v>
      </c>
    </row>
    <row r="3314" spans="1:9" ht="14.25" customHeight="1">
      <c r="A3314" s="1" t="str">
        <f t="shared" si="51"/>
        <v>MONTECARGO96032010m08</v>
      </c>
      <c r="B3314" s="1">
        <v>237.79999999999998</v>
      </c>
      <c r="C3314" s="210">
        <v>3</v>
      </c>
      <c r="D3314" s="1" t="s">
        <v>8</v>
      </c>
      <c r="E3314" t="s">
        <v>327</v>
      </c>
      <c r="F3314">
        <v>9603</v>
      </c>
      <c r="G3314" s="139">
        <v>2010</v>
      </c>
      <c r="H3314" s="306" t="s">
        <v>151</v>
      </c>
      <c r="I3314">
        <v>-1</v>
      </c>
    </row>
    <row r="3315" spans="1:9" ht="14.25" customHeight="1">
      <c r="A3315" s="1" t="str">
        <f t="shared" si="51"/>
        <v>MONTECARGO96032010m09</v>
      </c>
      <c r="B3315" s="1">
        <v>237.79999999999998</v>
      </c>
      <c r="C3315" s="210">
        <v>3</v>
      </c>
      <c r="D3315" s="1" t="s">
        <v>8</v>
      </c>
      <c r="E3315" t="s">
        <v>327</v>
      </c>
      <c r="F3315">
        <v>9603</v>
      </c>
      <c r="G3315" s="139">
        <v>2010</v>
      </c>
      <c r="H3315" s="306" t="s">
        <v>152</v>
      </c>
      <c r="I3315">
        <v>-1</v>
      </c>
    </row>
    <row r="3316" spans="1:9" ht="14.25" customHeight="1">
      <c r="A3316" s="1" t="str">
        <f t="shared" si="51"/>
        <v>MONTECARGO96032010m10</v>
      </c>
      <c r="B3316" s="1">
        <v>237.79999999999998</v>
      </c>
      <c r="C3316" s="210">
        <v>3</v>
      </c>
      <c r="D3316" s="1">
        <v>82.5</v>
      </c>
      <c r="E3316" t="s">
        <v>327</v>
      </c>
      <c r="F3316">
        <v>9603</v>
      </c>
      <c r="G3316" s="139">
        <v>2010</v>
      </c>
      <c r="H3316" s="306" t="s">
        <v>153</v>
      </c>
      <c r="I3316">
        <v>82.5</v>
      </c>
    </row>
    <row r="3317" spans="1:9" ht="14.25" customHeight="1">
      <c r="A3317" s="1" t="str">
        <f t="shared" si="51"/>
        <v>MONTECARGO96032010m11</v>
      </c>
      <c r="B3317" s="1">
        <v>237.79999999999998</v>
      </c>
      <c r="C3317" s="210">
        <v>2</v>
      </c>
      <c r="D3317" s="1">
        <v>77.2</v>
      </c>
      <c r="E3317" t="s">
        <v>327</v>
      </c>
      <c r="F3317">
        <v>9603</v>
      </c>
      <c r="G3317" s="139">
        <v>2010</v>
      </c>
      <c r="H3317" s="306" t="s">
        <v>154</v>
      </c>
      <c r="I3317">
        <v>77.2</v>
      </c>
    </row>
    <row r="3318" spans="1:9" ht="14.25" customHeight="1">
      <c r="A3318" s="1" t="str">
        <f t="shared" si="51"/>
        <v>MONTECARGO96032010m12</v>
      </c>
      <c r="B3318" s="1">
        <v>237.79999999999998</v>
      </c>
      <c r="C3318" s="210">
        <v>1</v>
      </c>
      <c r="D3318" s="1">
        <v>78.099999999999994</v>
      </c>
      <c r="E3318" t="s">
        <v>327</v>
      </c>
      <c r="F3318">
        <v>9603</v>
      </c>
      <c r="G3318" s="139">
        <v>2010</v>
      </c>
      <c r="H3318" s="306" t="s">
        <v>155</v>
      </c>
      <c r="I3318">
        <v>78.099999999999994</v>
      </c>
    </row>
    <row r="3319" spans="1:9" ht="14.25" customHeight="1">
      <c r="A3319" s="1" t="str">
        <f t="shared" si="51"/>
        <v>MONTECARGO96042010m01</v>
      </c>
      <c r="B3319" s="1">
        <v>32</v>
      </c>
      <c r="C3319" s="210">
        <v>3</v>
      </c>
      <c r="D3319" s="1" t="s">
        <v>8</v>
      </c>
      <c r="E3319" t="s">
        <v>327</v>
      </c>
      <c r="F3319">
        <v>9604</v>
      </c>
      <c r="G3319" s="139">
        <v>2010</v>
      </c>
      <c r="H3319" s="306" t="s">
        <v>144</v>
      </c>
      <c r="I3319">
        <v>-1</v>
      </c>
    </row>
    <row r="3320" spans="1:9" ht="14.25" customHeight="1">
      <c r="A3320" s="1" t="str">
        <f t="shared" si="51"/>
        <v>MONTECARGO96042010m02</v>
      </c>
      <c r="B3320" s="1">
        <v>32</v>
      </c>
      <c r="C3320" s="210">
        <v>3</v>
      </c>
      <c r="D3320" s="1" t="s">
        <v>8</v>
      </c>
      <c r="E3320" t="s">
        <v>327</v>
      </c>
      <c r="F3320">
        <v>9604</v>
      </c>
      <c r="G3320" s="139">
        <v>2010</v>
      </c>
      <c r="H3320" s="306" t="s">
        <v>145</v>
      </c>
      <c r="I3320">
        <v>-1</v>
      </c>
    </row>
    <row r="3321" spans="1:9" ht="14.25" customHeight="1">
      <c r="A3321" s="1" t="str">
        <f t="shared" si="51"/>
        <v>MONTECARGO96042010m03</v>
      </c>
      <c r="B3321" s="1">
        <v>32</v>
      </c>
      <c r="C3321" s="210">
        <v>3</v>
      </c>
      <c r="D3321" s="1" t="s">
        <v>8</v>
      </c>
      <c r="E3321" t="s">
        <v>327</v>
      </c>
      <c r="F3321">
        <v>9604</v>
      </c>
      <c r="G3321" s="139">
        <v>2010</v>
      </c>
      <c r="H3321" s="306" t="s">
        <v>146</v>
      </c>
      <c r="I3321">
        <v>-1</v>
      </c>
    </row>
    <row r="3322" spans="1:9" ht="14.25" customHeight="1">
      <c r="A3322" s="1" t="str">
        <f t="shared" si="51"/>
        <v>MONTECARGO96042010m04</v>
      </c>
      <c r="B3322" s="1">
        <v>32</v>
      </c>
      <c r="C3322" s="210">
        <v>3</v>
      </c>
      <c r="D3322" s="1" t="s">
        <v>8</v>
      </c>
      <c r="E3322" t="s">
        <v>327</v>
      </c>
      <c r="F3322">
        <v>9604</v>
      </c>
      <c r="G3322" s="139">
        <v>2010</v>
      </c>
      <c r="H3322" s="306" t="s">
        <v>147</v>
      </c>
      <c r="I3322">
        <v>-1</v>
      </c>
    </row>
    <row r="3323" spans="1:9" ht="14.25" customHeight="1">
      <c r="A3323" s="1" t="str">
        <f t="shared" si="51"/>
        <v>MONTECARGO96042010m05</v>
      </c>
      <c r="B3323" s="1">
        <v>32</v>
      </c>
      <c r="C3323" s="210">
        <v>3</v>
      </c>
      <c r="D3323" s="1" t="s">
        <v>8</v>
      </c>
      <c r="E3323" t="s">
        <v>327</v>
      </c>
      <c r="F3323">
        <v>9604</v>
      </c>
      <c r="G3323" s="139">
        <v>2010</v>
      </c>
      <c r="H3323" s="306" t="s">
        <v>148</v>
      </c>
      <c r="I3323">
        <v>-1</v>
      </c>
    </row>
    <row r="3324" spans="1:9" ht="14.25" customHeight="1">
      <c r="A3324" s="1" t="str">
        <f t="shared" si="51"/>
        <v>MONTECARGO96042010m06</v>
      </c>
      <c r="B3324" s="1">
        <v>32</v>
      </c>
      <c r="C3324" s="210">
        <v>3</v>
      </c>
      <c r="D3324" s="1" t="s">
        <v>8</v>
      </c>
      <c r="E3324" t="s">
        <v>327</v>
      </c>
      <c r="F3324">
        <v>9604</v>
      </c>
      <c r="G3324" s="139">
        <v>2010</v>
      </c>
      <c r="H3324" s="306" t="s">
        <v>149</v>
      </c>
      <c r="I3324">
        <v>-1</v>
      </c>
    </row>
    <row r="3325" spans="1:9" ht="14.25" customHeight="1">
      <c r="A3325" s="1" t="str">
        <f t="shared" si="51"/>
        <v>MONTECARGO96042010m07</v>
      </c>
      <c r="B3325" s="1">
        <v>32</v>
      </c>
      <c r="C3325" s="210">
        <v>3</v>
      </c>
      <c r="D3325" s="1" t="s">
        <v>8</v>
      </c>
      <c r="E3325" t="s">
        <v>327</v>
      </c>
      <c r="F3325">
        <v>9604</v>
      </c>
      <c r="G3325" s="139">
        <v>2010</v>
      </c>
      <c r="H3325" s="306" t="s">
        <v>150</v>
      </c>
      <c r="I3325">
        <v>-1</v>
      </c>
    </row>
    <row r="3326" spans="1:9" ht="14.25" customHeight="1">
      <c r="A3326" s="1" t="str">
        <f t="shared" si="51"/>
        <v>MONTECARGO96042010m08</v>
      </c>
      <c r="B3326" s="1">
        <v>32</v>
      </c>
      <c r="C3326" s="210">
        <v>3</v>
      </c>
      <c r="D3326" s="1" t="s">
        <v>8</v>
      </c>
      <c r="E3326" t="s">
        <v>327</v>
      </c>
      <c r="F3326">
        <v>9604</v>
      </c>
      <c r="G3326" s="139">
        <v>2010</v>
      </c>
      <c r="H3326" s="306" t="s">
        <v>151</v>
      </c>
      <c r="I3326">
        <v>-1</v>
      </c>
    </row>
    <row r="3327" spans="1:9" ht="14.25" customHeight="1">
      <c r="A3327" s="1" t="str">
        <f t="shared" si="51"/>
        <v>MONTECARGO96042010m09</v>
      </c>
      <c r="B3327" s="1">
        <v>32</v>
      </c>
      <c r="C3327" s="210">
        <v>3</v>
      </c>
      <c r="D3327" s="1" t="s">
        <v>8</v>
      </c>
      <c r="E3327" t="s">
        <v>327</v>
      </c>
      <c r="F3327">
        <v>9604</v>
      </c>
      <c r="G3327" s="139">
        <v>2010</v>
      </c>
      <c r="H3327" s="306" t="s">
        <v>152</v>
      </c>
      <c r="I3327">
        <v>-1</v>
      </c>
    </row>
    <row r="3328" spans="1:9" ht="14.25" customHeight="1">
      <c r="A3328" s="1" t="str">
        <f t="shared" si="51"/>
        <v>MONTECARGO96042010m10</v>
      </c>
      <c r="B3328" s="1">
        <v>32</v>
      </c>
      <c r="C3328" s="210">
        <v>3</v>
      </c>
      <c r="D3328" s="1">
        <v>10.3</v>
      </c>
      <c r="E3328" t="s">
        <v>327</v>
      </c>
      <c r="F3328">
        <v>9604</v>
      </c>
      <c r="G3328" s="139">
        <v>2010</v>
      </c>
      <c r="H3328" s="306" t="s">
        <v>153</v>
      </c>
      <c r="I3328">
        <v>10.3</v>
      </c>
    </row>
    <row r="3329" spans="1:9" ht="14.25" customHeight="1">
      <c r="A3329" s="1" t="str">
        <f t="shared" si="51"/>
        <v>MONTECARGO96042010m11</v>
      </c>
      <c r="B3329" s="1">
        <v>32</v>
      </c>
      <c r="C3329" s="210">
        <v>2</v>
      </c>
      <c r="D3329" s="1">
        <v>10.8</v>
      </c>
      <c r="E3329" t="s">
        <v>327</v>
      </c>
      <c r="F3329">
        <v>9604</v>
      </c>
      <c r="G3329" s="139">
        <v>2010</v>
      </c>
      <c r="H3329" s="306" t="s">
        <v>154</v>
      </c>
      <c r="I3329">
        <v>10.8</v>
      </c>
    </row>
    <row r="3330" spans="1:9" ht="14.25" customHeight="1">
      <c r="A3330" s="1" t="str">
        <f t="shared" si="51"/>
        <v>MONTECARGO96042010m12</v>
      </c>
      <c r="B3330" s="1">
        <v>32</v>
      </c>
      <c r="C3330" s="210">
        <v>1</v>
      </c>
      <c r="D3330" s="1">
        <v>10.9</v>
      </c>
      <c r="E3330" t="s">
        <v>327</v>
      </c>
      <c r="F3330">
        <v>9604</v>
      </c>
      <c r="G3330" s="139">
        <v>2010</v>
      </c>
      <c r="H3330" s="306" t="s">
        <v>155</v>
      </c>
      <c r="I3330">
        <v>10.9</v>
      </c>
    </row>
    <row r="3331" spans="1:9" ht="14.25" customHeight="1">
      <c r="A3331" s="1" t="str">
        <f t="shared" si="51"/>
        <v>MONTECARGO96052010m01</v>
      </c>
      <c r="B3331" s="1">
        <v>237.79999999999998</v>
      </c>
      <c r="C3331" s="210">
        <v>3</v>
      </c>
      <c r="D3331" s="1" t="s">
        <v>8</v>
      </c>
      <c r="E3331" t="s">
        <v>327</v>
      </c>
      <c r="F3331">
        <v>9605</v>
      </c>
      <c r="G3331" s="139">
        <v>2010</v>
      </c>
      <c r="H3331" s="306" t="s">
        <v>144</v>
      </c>
      <c r="I3331">
        <v>-1</v>
      </c>
    </row>
    <row r="3332" spans="1:9" ht="14.25" customHeight="1">
      <c r="A3332" s="1" t="str">
        <f t="shared" si="51"/>
        <v>MONTECARGO96052010m02</v>
      </c>
      <c r="B3332" s="1">
        <v>237.79999999999998</v>
      </c>
      <c r="C3332" s="210">
        <v>3</v>
      </c>
      <c r="D3332" s="1" t="s">
        <v>8</v>
      </c>
      <c r="E3332" t="s">
        <v>327</v>
      </c>
      <c r="F3332">
        <v>9605</v>
      </c>
      <c r="G3332" s="139">
        <v>2010</v>
      </c>
      <c r="H3332" s="306" t="s">
        <v>145</v>
      </c>
      <c r="I3332">
        <v>-1</v>
      </c>
    </row>
    <row r="3333" spans="1:9" ht="14.25" customHeight="1">
      <c r="A3333" s="1" t="str">
        <f t="shared" si="51"/>
        <v>MONTECARGO96052010m03</v>
      </c>
      <c r="B3333" s="1">
        <v>237.79999999999998</v>
      </c>
      <c r="C3333" s="210">
        <v>3</v>
      </c>
      <c r="D3333" s="1" t="s">
        <v>8</v>
      </c>
      <c r="E3333" t="s">
        <v>327</v>
      </c>
      <c r="F3333">
        <v>9605</v>
      </c>
      <c r="G3333" s="139">
        <v>2010</v>
      </c>
      <c r="H3333" s="306" t="s">
        <v>146</v>
      </c>
      <c r="I3333">
        <v>-1</v>
      </c>
    </row>
    <row r="3334" spans="1:9" ht="14.25" customHeight="1">
      <c r="A3334" s="1" t="str">
        <f t="shared" si="51"/>
        <v>MONTECARGO96052010m04</v>
      </c>
      <c r="B3334" s="1">
        <v>237.79999999999998</v>
      </c>
      <c r="C3334" s="210">
        <v>3</v>
      </c>
      <c r="D3334" s="1" t="s">
        <v>8</v>
      </c>
      <c r="E3334" t="s">
        <v>327</v>
      </c>
      <c r="F3334">
        <v>9605</v>
      </c>
      <c r="G3334" s="139">
        <v>2010</v>
      </c>
      <c r="H3334" s="306" t="s">
        <v>147</v>
      </c>
      <c r="I3334">
        <v>-1</v>
      </c>
    </row>
    <row r="3335" spans="1:9" ht="14.25" customHeight="1">
      <c r="A3335" s="1" t="str">
        <f t="shared" si="51"/>
        <v>MONTECARGO96052010m05</v>
      </c>
      <c r="B3335" s="1">
        <v>237.79999999999998</v>
      </c>
      <c r="C3335" s="210">
        <v>3</v>
      </c>
      <c r="D3335" s="1" t="s">
        <v>8</v>
      </c>
      <c r="E3335" t="s">
        <v>327</v>
      </c>
      <c r="F3335">
        <v>9605</v>
      </c>
      <c r="G3335" s="139">
        <v>2010</v>
      </c>
      <c r="H3335" s="306" t="s">
        <v>148</v>
      </c>
      <c r="I3335">
        <v>-1</v>
      </c>
    </row>
    <row r="3336" spans="1:9" ht="14.25" customHeight="1">
      <c r="A3336" s="1" t="str">
        <f t="shared" ref="A3336:A3399" si="52">TRIM(E3336&amp;F3336&amp;G3336&amp;H3336)</f>
        <v>MONTECARGO96052010m06</v>
      </c>
      <c r="B3336" s="1">
        <v>237.79999999999998</v>
      </c>
      <c r="C3336" s="210">
        <v>3</v>
      </c>
      <c r="D3336" s="1" t="s">
        <v>8</v>
      </c>
      <c r="E3336" t="s">
        <v>327</v>
      </c>
      <c r="F3336">
        <v>9605</v>
      </c>
      <c r="G3336" s="139">
        <v>2010</v>
      </c>
      <c r="H3336" s="306" t="s">
        <v>149</v>
      </c>
      <c r="I3336">
        <v>-1</v>
      </c>
    </row>
    <row r="3337" spans="1:9" ht="14.25" customHeight="1">
      <c r="A3337" s="1" t="str">
        <f t="shared" si="52"/>
        <v>MONTECARGO96052010m07</v>
      </c>
      <c r="B3337" s="1">
        <v>237.79999999999998</v>
      </c>
      <c r="C3337" s="210">
        <v>3</v>
      </c>
      <c r="D3337" s="1" t="s">
        <v>8</v>
      </c>
      <c r="E3337" t="s">
        <v>327</v>
      </c>
      <c r="F3337">
        <v>9605</v>
      </c>
      <c r="G3337" s="139">
        <v>2010</v>
      </c>
      <c r="H3337" s="306" t="s">
        <v>150</v>
      </c>
      <c r="I3337">
        <v>-1</v>
      </c>
    </row>
    <row r="3338" spans="1:9" ht="14.25" customHeight="1">
      <c r="A3338" s="1" t="str">
        <f t="shared" si="52"/>
        <v>MONTECARGO96052010m08</v>
      </c>
      <c r="B3338" s="1">
        <v>237.79999999999998</v>
      </c>
      <c r="C3338" s="210">
        <v>3</v>
      </c>
      <c r="D3338" s="1" t="s">
        <v>8</v>
      </c>
      <c r="E3338" t="s">
        <v>327</v>
      </c>
      <c r="F3338">
        <v>9605</v>
      </c>
      <c r="G3338" s="139">
        <v>2010</v>
      </c>
      <c r="H3338" s="306" t="s">
        <v>151</v>
      </c>
      <c r="I3338">
        <v>-1</v>
      </c>
    </row>
    <row r="3339" spans="1:9" ht="14.25" customHeight="1">
      <c r="A3339" s="1" t="str">
        <f t="shared" si="52"/>
        <v>MONTECARGO96052010m09</v>
      </c>
      <c r="B3339" s="1">
        <v>237.79999999999998</v>
      </c>
      <c r="C3339" s="210">
        <v>3</v>
      </c>
      <c r="D3339" s="1" t="s">
        <v>8</v>
      </c>
      <c r="E3339" t="s">
        <v>327</v>
      </c>
      <c r="F3339">
        <v>9605</v>
      </c>
      <c r="G3339" s="139">
        <v>2010</v>
      </c>
      <c r="H3339" s="306" t="s">
        <v>152</v>
      </c>
      <c r="I3339">
        <v>-1</v>
      </c>
    </row>
    <row r="3340" spans="1:9" ht="14.25" customHeight="1">
      <c r="A3340" s="1" t="str">
        <f t="shared" si="52"/>
        <v>MONTECARGO96052010m10</v>
      </c>
      <c r="B3340" s="1">
        <v>237.79999999999998</v>
      </c>
      <c r="C3340" s="210">
        <v>3</v>
      </c>
      <c r="D3340" s="1">
        <v>82.5</v>
      </c>
      <c r="E3340" t="s">
        <v>327</v>
      </c>
      <c r="F3340">
        <v>9605</v>
      </c>
      <c r="G3340" s="139">
        <v>2010</v>
      </c>
      <c r="H3340" s="306" t="s">
        <v>153</v>
      </c>
      <c r="I3340">
        <v>82.5</v>
      </c>
    </row>
    <row r="3341" spans="1:9" ht="14.25" customHeight="1">
      <c r="A3341" s="1" t="str">
        <f t="shared" si="52"/>
        <v>MONTECARGO96052010m11</v>
      </c>
      <c r="B3341" s="1">
        <v>237.79999999999998</v>
      </c>
      <c r="C3341" s="210">
        <v>2</v>
      </c>
      <c r="D3341" s="1">
        <v>77.2</v>
      </c>
      <c r="E3341" t="s">
        <v>327</v>
      </c>
      <c r="F3341">
        <v>9605</v>
      </c>
      <c r="G3341" s="139">
        <v>2010</v>
      </c>
      <c r="H3341" s="306" t="s">
        <v>154</v>
      </c>
      <c r="I3341">
        <v>77.2</v>
      </c>
    </row>
    <row r="3342" spans="1:9" ht="14.25" customHeight="1">
      <c r="A3342" s="1" t="str">
        <f t="shared" si="52"/>
        <v>MONTECARGO96052010m12</v>
      </c>
      <c r="B3342" s="1">
        <v>237.79999999999998</v>
      </c>
      <c r="C3342" s="210">
        <v>1</v>
      </c>
      <c r="D3342" s="1">
        <v>78.099999999999994</v>
      </c>
      <c r="E3342" t="s">
        <v>327</v>
      </c>
      <c r="F3342">
        <v>9605</v>
      </c>
      <c r="G3342" s="139">
        <v>2010</v>
      </c>
      <c r="H3342" s="306" t="s">
        <v>155</v>
      </c>
      <c r="I3342">
        <v>78.099999999999994</v>
      </c>
    </row>
    <row r="3343" spans="1:9" ht="14.25" customHeight="1">
      <c r="A3343" s="1" t="str">
        <f t="shared" si="52"/>
        <v>MONTECARGO96062010m01</v>
      </c>
      <c r="B3343" s="1">
        <v>32</v>
      </c>
      <c r="C3343" s="210">
        <v>3</v>
      </c>
      <c r="D3343" s="1" t="s">
        <v>8</v>
      </c>
      <c r="E3343" t="s">
        <v>327</v>
      </c>
      <c r="F3343">
        <v>9606</v>
      </c>
      <c r="G3343" s="139">
        <v>2010</v>
      </c>
      <c r="H3343" s="306" t="s">
        <v>144</v>
      </c>
      <c r="I3343">
        <v>-1</v>
      </c>
    </row>
    <row r="3344" spans="1:9" ht="14.25" customHeight="1">
      <c r="A3344" s="1" t="str">
        <f t="shared" si="52"/>
        <v>MONTECARGO96062010m02</v>
      </c>
      <c r="B3344" s="1">
        <v>32</v>
      </c>
      <c r="C3344" s="210">
        <v>3</v>
      </c>
      <c r="D3344" s="1" t="s">
        <v>8</v>
      </c>
      <c r="E3344" t="s">
        <v>327</v>
      </c>
      <c r="F3344">
        <v>9606</v>
      </c>
      <c r="G3344" s="139">
        <v>2010</v>
      </c>
      <c r="H3344" s="306" t="s">
        <v>145</v>
      </c>
      <c r="I3344">
        <v>-1</v>
      </c>
    </row>
    <row r="3345" spans="1:9" ht="14.25" customHeight="1">
      <c r="A3345" s="1" t="str">
        <f t="shared" si="52"/>
        <v>MONTECARGO96062010m03</v>
      </c>
      <c r="B3345" s="1">
        <v>32</v>
      </c>
      <c r="C3345" s="210">
        <v>3</v>
      </c>
      <c r="D3345" s="1" t="s">
        <v>8</v>
      </c>
      <c r="E3345" t="s">
        <v>327</v>
      </c>
      <c r="F3345">
        <v>9606</v>
      </c>
      <c r="G3345" s="139">
        <v>2010</v>
      </c>
      <c r="H3345" s="306" t="s">
        <v>146</v>
      </c>
      <c r="I3345">
        <v>-1</v>
      </c>
    </row>
    <row r="3346" spans="1:9" ht="14.25" customHeight="1">
      <c r="A3346" s="1" t="str">
        <f t="shared" si="52"/>
        <v>MONTECARGO96062010m04</v>
      </c>
      <c r="B3346" s="1">
        <v>32</v>
      </c>
      <c r="C3346" s="210">
        <v>3</v>
      </c>
      <c r="D3346" s="1" t="s">
        <v>8</v>
      </c>
      <c r="E3346" t="s">
        <v>327</v>
      </c>
      <c r="F3346">
        <v>9606</v>
      </c>
      <c r="G3346" s="139">
        <v>2010</v>
      </c>
      <c r="H3346" s="306" t="s">
        <v>147</v>
      </c>
      <c r="I3346">
        <v>-1</v>
      </c>
    </row>
    <row r="3347" spans="1:9" ht="14.25" customHeight="1">
      <c r="A3347" s="1" t="str">
        <f t="shared" si="52"/>
        <v>MONTECARGO96062010m05</v>
      </c>
      <c r="B3347" s="1">
        <v>32</v>
      </c>
      <c r="C3347" s="210">
        <v>3</v>
      </c>
      <c r="D3347" s="1" t="s">
        <v>8</v>
      </c>
      <c r="E3347" t="s">
        <v>327</v>
      </c>
      <c r="F3347">
        <v>9606</v>
      </c>
      <c r="G3347" s="139">
        <v>2010</v>
      </c>
      <c r="H3347" s="306" t="s">
        <v>148</v>
      </c>
      <c r="I3347">
        <v>-1</v>
      </c>
    </row>
    <row r="3348" spans="1:9" ht="14.25" customHeight="1">
      <c r="A3348" s="1" t="str">
        <f t="shared" si="52"/>
        <v>MONTECARGO96062010m06</v>
      </c>
      <c r="B3348" s="1">
        <v>32</v>
      </c>
      <c r="C3348" s="210">
        <v>3</v>
      </c>
      <c r="D3348" s="1" t="s">
        <v>8</v>
      </c>
      <c r="E3348" t="s">
        <v>327</v>
      </c>
      <c r="F3348">
        <v>9606</v>
      </c>
      <c r="G3348" s="139">
        <v>2010</v>
      </c>
      <c r="H3348" s="306" t="s">
        <v>149</v>
      </c>
      <c r="I3348">
        <v>-1</v>
      </c>
    </row>
    <row r="3349" spans="1:9" ht="14.25" customHeight="1">
      <c r="A3349" s="1" t="str">
        <f t="shared" si="52"/>
        <v>MONTECARGO96062010m07</v>
      </c>
      <c r="B3349" s="1">
        <v>32</v>
      </c>
      <c r="C3349" s="210">
        <v>3</v>
      </c>
      <c r="D3349" s="1" t="s">
        <v>8</v>
      </c>
      <c r="E3349" t="s">
        <v>327</v>
      </c>
      <c r="F3349">
        <v>9606</v>
      </c>
      <c r="G3349" s="139">
        <v>2010</v>
      </c>
      <c r="H3349" s="306" t="s">
        <v>150</v>
      </c>
      <c r="I3349">
        <v>-1</v>
      </c>
    </row>
    <row r="3350" spans="1:9" ht="14.25" customHeight="1">
      <c r="A3350" s="1" t="str">
        <f t="shared" si="52"/>
        <v>MONTECARGO96062010m08</v>
      </c>
      <c r="B3350" s="1">
        <v>32</v>
      </c>
      <c r="C3350" s="210">
        <v>3</v>
      </c>
      <c r="D3350" s="1" t="s">
        <v>8</v>
      </c>
      <c r="E3350" t="s">
        <v>327</v>
      </c>
      <c r="F3350">
        <v>9606</v>
      </c>
      <c r="G3350" s="139">
        <v>2010</v>
      </c>
      <c r="H3350" s="306" t="s">
        <v>151</v>
      </c>
      <c r="I3350">
        <v>-1</v>
      </c>
    </row>
    <row r="3351" spans="1:9" ht="14.25" customHeight="1">
      <c r="A3351" s="1" t="str">
        <f t="shared" si="52"/>
        <v>MONTECARGO96062010m09</v>
      </c>
      <c r="B3351" s="1">
        <v>32</v>
      </c>
      <c r="C3351" s="210">
        <v>3</v>
      </c>
      <c r="D3351" s="1" t="s">
        <v>8</v>
      </c>
      <c r="E3351" t="s">
        <v>327</v>
      </c>
      <c r="F3351">
        <v>9606</v>
      </c>
      <c r="G3351" s="139">
        <v>2010</v>
      </c>
      <c r="H3351" s="306" t="s">
        <v>152</v>
      </c>
      <c r="I3351">
        <v>-1</v>
      </c>
    </row>
    <row r="3352" spans="1:9" ht="14.25" customHeight="1">
      <c r="A3352" s="1" t="str">
        <f t="shared" si="52"/>
        <v>MONTECARGO96062010m10</v>
      </c>
      <c r="B3352" s="1">
        <v>32</v>
      </c>
      <c r="C3352" s="210">
        <v>3</v>
      </c>
      <c r="D3352" s="1">
        <v>10.3</v>
      </c>
      <c r="E3352" t="s">
        <v>327</v>
      </c>
      <c r="F3352">
        <v>9606</v>
      </c>
      <c r="G3352" s="139">
        <v>2010</v>
      </c>
      <c r="H3352" s="306" t="s">
        <v>153</v>
      </c>
      <c r="I3352">
        <v>10.3</v>
      </c>
    </row>
    <row r="3353" spans="1:9" ht="14.25" customHeight="1">
      <c r="A3353" s="1" t="str">
        <f t="shared" si="52"/>
        <v>MONTECARGO96062010m11</v>
      </c>
      <c r="B3353" s="1">
        <v>32</v>
      </c>
      <c r="C3353" s="210">
        <v>2</v>
      </c>
      <c r="D3353" s="1">
        <v>10.8</v>
      </c>
      <c r="E3353" t="s">
        <v>327</v>
      </c>
      <c r="F3353">
        <v>9606</v>
      </c>
      <c r="G3353" s="139">
        <v>2010</v>
      </c>
      <c r="H3353" s="306" t="s">
        <v>154</v>
      </c>
      <c r="I3353">
        <v>10.8</v>
      </c>
    </row>
    <row r="3354" spans="1:9" ht="14.25" customHeight="1">
      <c r="A3354" s="1" t="str">
        <f t="shared" si="52"/>
        <v>MONTECARGO96062010m12</v>
      </c>
      <c r="B3354" s="1">
        <v>32</v>
      </c>
      <c r="C3354" s="210">
        <v>1</v>
      </c>
      <c r="D3354" s="1">
        <v>10.9</v>
      </c>
      <c r="E3354" t="s">
        <v>327</v>
      </c>
      <c r="F3354">
        <v>9606</v>
      </c>
      <c r="G3354" s="139">
        <v>2010</v>
      </c>
      <c r="H3354" s="306" t="s">
        <v>155</v>
      </c>
      <c r="I3354">
        <v>10.9</v>
      </c>
    </row>
    <row r="3355" spans="1:9" ht="14.25" customHeight="1">
      <c r="A3355" s="1" t="str">
        <f t="shared" si="52"/>
        <v>DSVN96012010m01</v>
      </c>
      <c r="B3355" s="1">
        <v>8929.7999999999993</v>
      </c>
      <c r="C3355" s="210">
        <v>12</v>
      </c>
      <c r="D3355" s="1" t="s">
        <v>362</v>
      </c>
      <c r="E3355" t="s">
        <v>167</v>
      </c>
      <c r="F3355" s="287">
        <v>9601</v>
      </c>
      <c r="G3355" s="139">
        <v>2010</v>
      </c>
      <c r="H3355" s="306" t="s">
        <v>144</v>
      </c>
      <c r="I3355">
        <v>-1</v>
      </c>
    </row>
    <row r="3356" spans="1:9" ht="14.25" customHeight="1">
      <c r="A3356" s="1" t="str">
        <f t="shared" si="52"/>
        <v>DSVN96012010m02</v>
      </c>
      <c r="B3356" s="1">
        <v>8929.7999999999993</v>
      </c>
      <c r="C3356" s="210">
        <v>11</v>
      </c>
      <c r="D3356" s="1" t="s">
        <v>362</v>
      </c>
      <c r="E3356" t="s">
        <v>167</v>
      </c>
      <c r="F3356">
        <v>9601</v>
      </c>
      <c r="G3356" s="139">
        <v>2010</v>
      </c>
      <c r="H3356" s="306" t="s">
        <v>145</v>
      </c>
      <c r="I3356">
        <v>-1</v>
      </c>
    </row>
    <row r="3357" spans="1:9" ht="14.25" customHeight="1">
      <c r="A3357" s="1" t="str">
        <f t="shared" si="52"/>
        <v>DSVN96012010m03</v>
      </c>
      <c r="B3357" s="1">
        <v>8929.7999999999993</v>
      </c>
      <c r="C3357" s="210">
        <v>10</v>
      </c>
      <c r="D3357" s="1" t="s">
        <v>362</v>
      </c>
      <c r="E3357" t="s">
        <v>167</v>
      </c>
      <c r="F3357">
        <v>9601</v>
      </c>
      <c r="G3357" s="139">
        <v>2010</v>
      </c>
      <c r="H3357" s="306" t="s">
        <v>146</v>
      </c>
      <c r="I3357">
        <v>-1</v>
      </c>
    </row>
    <row r="3358" spans="1:9" ht="14.25" customHeight="1">
      <c r="A3358" s="1" t="str">
        <f t="shared" si="52"/>
        <v>DSVN96012010m04</v>
      </c>
      <c r="B3358" s="1">
        <v>8929.7999999999993</v>
      </c>
      <c r="C3358" s="210">
        <v>9</v>
      </c>
      <c r="D3358" s="1">
        <v>839.3</v>
      </c>
      <c r="E3358" t="s">
        <v>167</v>
      </c>
      <c r="F3358">
        <v>9601</v>
      </c>
      <c r="G3358" s="139">
        <v>2010</v>
      </c>
      <c r="H3358" s="306" t="s">
        <v>147</v>
      </c>
      <c r="I3358">
        <v>839.3</v>
      </c>
    </row>
    <row r="3359" spans="1:9" ht="14.25" customHeight="1">
      <c r="A3359" s="1" t="str">
        <f t="shared" si="52"/>
        <v>DSVN96012010m05</v>
      </c>
      <c r="B3359" s="1">
        <v>8929.7999999999993</v>
      </c>
      <c r="C3359" s="210">
        <v>8</v>
      </c>
      <c r="D3359" s="1">
        <v>1021.3</v>
      </c>
      <c r="E3359" t="s">
        <v>167</v>
      </c>
      <c r="F3359">
        <v>9601</v>
      </c>
      <c r="G3359" s="139">
        <v>2010</v>
      </c>
      <c r="H3359" s="306" t="s">
        <v>148</v>
      </c>
      <c r="I3359">
        <v>1021.3</v>
      </c>
    </row>
    <row r="3360" spans="1:9" ht="14.25" customHeight="1">
      <c r="A3360" s="1" t="str">
        <f t="shared" si="52"/>
        <v>DSVN96012010m06</v>
      </c>
      <c r="B3360" s="1">
        <v>8929.7999999999993</v>
      </c>
      <c r="C3360" s="210">
        <v>7</v>
      </c>
      <c r="D3360" s="1">
        <v>1253.0999999999999</v>
      </c>
      <c r="E3360" t="s">
        <v>167</v>
      </c>
      <c r="F3360">
        <v>9601</v>
      </c>
      <c r="G3360" s="139">
        <v>2010</v>
      </c>
      <c r="H3360" s="306" t="s">
        <v>149</v>
      </c>
      <c r="I3360">
        <v>1253.0999999999999</v>
      </c>
    </row>
    <row r="3361" spans="1:9" ht="14.25" customHeight="1">
      <c r="A3361" s="1" t="str">
        <f t="shared" si="52"/>
        <v>DSVN96012010m07</v>
      </c>
      <c r="B3361" s="1">
        <v>8929.7999999999993</v>
      </c>
      <c r="C3361" s="210">
        <v>6</v>
      </c>
      <c r="D3361" s="1">
        <v>1253.7</v>
      </c>
      <c r="E3361" t="s">
        <v>167</v>
      </c>
      <c r="F3361">
        <v>9601</v>
      </c>
      <c r="G3361" s="139">
        <v>2010</v>
      </c>
      <c r="H3361" s="306" t="s">
        <v>150</v>
      </c>
      <c r="I3361">
        <v>1253.7</v>
      </c>
    </row>
    <row r="3362" spans="1:9" ht="14.25" customHeight="1">
      <c r="A3362" s="1" t="str">
        <f t="shared" si="52"/>
        <v>DSVN96012010m08</v>
      </c>
      <c r="B3362" s="1">
        <v>8929.7999999999993</v>
      </c>
      <c r="C3362" s="210">
        <v>5</v>
      </c>
      <c r="D3362" s="1">
        <v>951.9</v>
      </c>
      <c r="E3362" t="s">
        <v>167</v>
      </c>
      <c r="F3362">
        <v>9601</v>
      </c>
      <c r="G3362" s="139">
        <v>2010</v>
      </c>
      <c r="H3362" s="306" t="s">
        <v>151</v>
      </c>
      <c r="I3362">
        <v>951.9</v>
      </c>
    </row>
    <row r="3363" spans="1:9" ht="14.25" customHeight="1">
      <c r="A3363" s="1" t="str">
        <f t="shared" si="52"/>
        <v>DSVN96012010m09</v>
      </c>
      <c r="B3363" s="1">
        <v>8929.7999999999993</v>
      </c>
      <c r="C3363" s="210">
        <v>4</v>
      </c>
      <c r="D3363" s="1">
        <v>960.6</v>
      </c>
      <c r="E3363" t="s">
        <v>167</v>
      </c>
      <c r="F3363">
        <v>9601</v>
      </c>
      <c r="G3363" s="139">
        <v>2010</v>
      </c>
      <c r="H3363" s="306" t="s">
        <v>152</v>
      </c>
      <c r="I3363">
        <v>960.6</v>
      </c>
    </row>
    <row r="3364" spans="1:9" ht="14.25" customHeight="1">
      <c r="A3364" s="1" t="str">
        <f t="shared" si="52"/>
        <v>DSVN96012010m10</v>
      </c>
      <c r="B3364" s="1">
        <v>8929.7999999999993</v>
      </c>
      <c r="C3364" s="210">
        <v>3</v>
      </c>
      <c r="D3364" s="1">
        <v>921.9</v>
      </c>
      <c r="E3364" t="s">
        <v>167</v>
      </c>
      <c r="F3364">
        <v>9601</v>
      </c>
      <c r="G3364" s="139">
        <v>2010</v>
      </c>
      <c r="H3364" s="306" t="s">
        <v>153</v>
      </c>
      <c r="I3364">
        <v>921.9</v>
      </c>
    </row>
    <row r="3365" spans="1:9" ht="14.25" customHeight="1">
      <c r="A3365" s="1" t="str">
        <f t="shared" si="52"/>
        <v>DSVN96012010m11</v>
      </c>
      <c r="B3365" s="1">
        <v>8929.7999999999993</v>
      </c>
      <c r="C3365" s="210">
        <v>2</v>
      </c>
      <c r="D3365" s="1">
        <v>870</v>
      </c>
      <c r="E3365" t="s">
        <v>167</v>
      </c>
      <c r="F3365">
        <v>9601</v>
      </c>
      <c r="G3365" s="139">
        <v>2010</v>
      </c>
      <c r="H3365" s="306" t="s">
        <v>154</v>
      </c>
      <c r="I3365">
        <v>870</v>
      </c>
    </row>
    <row r="3366" spans="1:9" ht="14.25" customHeight="1">
      <c r="A3366" s="1" t="str">
        <f t="shared" si="52"/>
        <v>DSVN96012010m12</v>
      </c>
      <c r="B3366" s="1">
        <v>8929.7999999999993</v>
      </c>
      <c r="C3366" s="210">
        <v>1</v>
      </c>
      <c r="D3366" s="1">
        <v>858</v>
      </c>
      <c r="E3366" t="s">
        <v>167</v>
      </c>
      <c r="F3366">
        <v>9601</v>
      </c>
      <c r="G3366" s="139">
        <v>2010</v>
      </c>
      <c r="H3366" s="306" t="s">
        <v>155</v>
      </c>
      <c r="I3366">
        <v>858</v>
      </c>
    </row>
    <row r="3367" spans="1:9" ht="14.25" customHeight="1">
      <c r="A3367" s="1" t="str">
        <f t="shared" si="52"/>
        <v>DSVN96022010m01</v>
      </c>
      <c r="B3367" s="1">
        <v>3316.1000000000004</v>
      </c>
      <c r="C3367" s="210">
        <v>12</v>
      </c>
      <c r="D3367" s="1" t="s">
        <v>362</v>
      </c>
      <c r="E3367" t="s">
        <v>167</v>
      </c>
      <c r="F3367" s="287">
        <v>9602</v>
      </c>
      <c r="G3367" s="139">
        <v>2010</v>
      </c>
      <c r="H3367" s="306" t="s">
        <v>144</v>
      </c>
      <c r="I3367">
        <v>-1</v>
      </c>
    </row>
    <row r="3368" spans="1:9" ht="14.25" customHeight="1">
      <c r="A3368" s="1" t="str">
        <f t="shared" si="52"/>
        <v>DSVN96022010m02</v>
      </c>
      <c r="B3368" s="1">
        <v>3316.1000000000004</v>
      </c>
      <c r="C3368" s="210">
        <v>11</v>
      </c>
      <c r="D3368" s="1" t="s">
        <v>362</v>
      </c>
      <c r="E3368" t="s">
        <v>167</v>
      </c>
      <c r="F3368">
        <v>9602</v>
      </c>
      <c r="G3368" s="139">
        <v>2010</v>
      </c>
      <c r="H3368" s="306" t="s">
        <v>145</v>
      </c>
      <c r="I3368">
        <v>-1</v>
      </c>
    </row>
    <row r="3369" spans="1:9" ht="14.25" customHeight="1">
      <c r="A3369" s="1" t="str">
        <f t="shared" si="52"/>
        <v>DSVN96022010m03</v>
      </c>
      <c r="B3369" s="1">
        <v>3316.1000000000004</v>
      </c>
      <c r="C3369" s="210">
        <v>10</v>
      </c>
      <c r="D3369" s="1" t="s">
        <v>362</v>
      </c>
      <c r="E3369" t="s">
        <v>167</v>
      </c>
      <c r="F3369">
        <v>9602</v>
      </c>
      <c r="G3369" s="139">
        <v>2010</v>
      </c>
      <c r="H3369" s="306" t="s">
        <v>146</v>
      </c>
      <c r="I3369">
        <v>-1</v>
      </c>
    </row>
    <row r="3370" spans="1:9" ht="14.25" customHeight="1">
      <c r="A3370" s="1" t="str">
        <f t="shared" si="52"/>
        <v>DSVN96022010m04</v>
      </c>
      <c r="B3370" s="1">
        <v>3316.1000000000004</v>
      </c>
      <c r="C3370" s="210">
        <v>9</v>
      </c>
      <c r="D3370" s="1">
        <v>274.39999999999998</v>
      </c>
      <c r="E3370" t="s">
        <v>167</v>
      </c>
      <c r="F3370">
        <v>9602</v>
      </c>
      <c r="G3370" s="139">
        <v>2010</v>
      </c>
      <c r="H3370" s="306" t="s">
        <v>147</v>
      </c>
      <c r="I3370">
        <v>274.39999999999998</v>
      </c>
    </row>
    <row r="3371" spans="1:9" ht="14.25" customHeight="1">
      <c r="A3371" s="1" t="str">
        <f t="shared" si="52"/>
        <v>DSVN96022010m05</v>
      </c>
      <c r="B3371" s="1">
        <v>3316.1000000000004</v>
      </c>
      <c r="C3371" s="210">
        <v>8</v>
      </c>
      <c r="D3371" s="1">
        <v>382.6</v>
      </c>
      <c r="E3371" t="s">
        <v>167</v>
      </c>
      <c r="F3371">
        <v>9602</v>
      </c>
      <c r="G3371" s="139">
        <v>2010</v>
      </c>
      <c r="H3371" s="306" t="s">
        <v>148</v>
      </c>
      <c r="I3371">
        <v>382.6</v>
      </c>
    </row>
    <row r="3372" spans="1:9" ht="14.25" customHeight="1">
      <c r="A3372" s="1" t="str">
        <f t="shared" si="52"/>
        <v>DSVN96022010m06</v>
      </c>
      <c r="B3372" s="1">
        <v>3316.1000000000004</v>
      </c>
      <c r="C3372" s="210">
        <v>7</v>
      </c>
      <c r="D3372" s="1">
        <v>517</v>
      </c>
      <c r="E3372" t="s">
        <v>167</v>
      </c>
      <c r="F3372">
        <v>9602</v>
      </c>
      <c r="G3372" s="139">
        <v>2010</v>
      </c>
      <c r="H3372" s="306" t="s">
        <v>149</v>
      </c>
      <c r="I3372">
        <v>517</v>
      </c>
    </row>
    <row r="3373" spans="1:9" ht="14.25" customHeight="1">
      <c r="A3373" s="1" t="str">
        <f t="shared" si="52"/>
        <v>DSVN96022010m07</v>
      </c>
      <c r="B3373" s="1">
        <v>3316.1000000000004</v>
      </c>
      <c r="C3373" s="210">
        <v>6</v>
      </c>
      <c r="D3373" s="1">
        <v>520</v>
      </c>
      <c r="E3373" t="s">
        <v>167</v>
      </c>
      <c r="F3373">
        <v>9602</v>
      </c>
      <c r="G3373" s="139">
        <v>2010</v>
      </c>
      <c r="H3373" s="306" t="s">
        <v>150</v>
      </c>
      <c r="I3373">
        <v>520</v>
      </c>
    </row>
    <row r="3374" spans="1:9" ht="14.25" customHeight="1">
      <c r="A3374" s="1" t="str">
        <f t="shared" si="52"/>
        <v>DSVN96022010m08</v>
      </c>
      <c r="B3374" s="1">
        <v>3316.1000000000004</v>
      </c>
      <c r="C3374" s="210">
        <v>5</v>
      </c>
      <c r="D3374" s="1">
        <v>364.8</v>
      </c>
      <c r="E3374" t="s">
        <v>167</v>
      </c>
      <c r="F3374">
        <v>9602</v>
      </c>
      <c r="G3374" s="139">
        <v>2010</v>
      </c>
      <c r="H3374" s="306" t="s">
        <v>151</v>
      </c>
      <c r="I3374">
        <v>364.8</v>
      </c>
    </row>
    <row r="3375" spans="1:9" ht="14.25" customHeight="1">
      <c r="A3375" s="1" t="str">
        <f t="shared" si="52"/>
        <v>DSVN96022010m09</v>
      </c>
      <c r="B3375" s="1">
        <v>3316.1000000000004</v>
      </c>
      <c r="C3375" s="210">
        <v>4</v>
      </c>
      <c r="D3375" s="1">
        <v>316.89999999999998</v>
      </c>
      <c r="E3375" t="s">
        <v>167</v>
      </c>
      <c r="F3375">
        <v>9602</v>
      </c>
      <c r="G3375" s="139">
        <v>2010</v>
      </c>
      <c r="H3375" s="306" t="s">
        <v>152</v>
      </c>
      <c r="I3375">
        <v>316.89999999999998</v>
      </c>
    </row>
    <row r="3376" spans="1:9" ht="14.25" customHeight="1">
      <c r="A3376" s="1" t="str">
        <f t="shared" si="52"/>
        <v>DSVN96022010m10</v>
      </c>
      <c r="B3376" s="1">
        <v>3316.1000000000004</v>
      </c>
      <c r="C3376" s="210">
        <v>3</v>
      </c>
      <c r="D3376" s="1">
        <v>337.8</v>
      </c>
      <c r="E3376" t="s">
        <v>167</v>
      </c>
      <c r="F3376">
        <v>9602</v>
      </c>
      <c r="G3376" s="139">
        <v>2010</v>
      </c>
      <c r="H3376" s="306" t="s">
        <v>153</v>
      </c>
      <c r="I3376">
        <v>337.8</v>
      </c>
    </row>
    <row r="3377" spans="1:9" ht="14.25" customHeight="1">
      <c r="A3377" s="1" t="str">
        <f t="shared" si="52"/>
        <v>DSVN96022010m11</v>
      </c>
      <c r="B3377" s="1">
        <v>3316.1000000000004</v>
      </c>
      <c r="C3377" s="210">
        <v>2</v>
      </c>
      <c r="D3377" s="1">
        <v>303.2</v>
      </c>
      <c r="E3377" t="s">
        <v>167</v>
      </c>
      <c r="F3377">
        <v>9602</v>
      </c>
      <c r="G3377" s="139">
        <v>2010</v>
      </c>
      <c r="H3377" s="306" t="s">
        <v>154</v>
      </c>
      <c r="I3377">
        <v>303.2</v>
      </c>
    </row>
    <row r="3378" spans="1:9" ht="14.25" customHeight="1">
      <c r="A3378" s="1" t="str">
        <f t="shared" si="52"/>
        <v>DSVN96022010m12</v>
      </c>
      <c r="B3378" s="1">
        <v>3316.1000000000004</v>
      </c>
      <c r="C3378" s="210">
        <v>1</v>
      </c>
      <c r="D3378" s="1">
        <v>299.39999999999998</v>
      </c>
      <c r="E3378" t="s">
        <v>167</v>
      </c>
      <c r="F3378">
        <v>9602</v>
      </c>
      <c r="G3378" s="139">
        <v>2010</v>
      </c>
      <c r="H3378" s="306" t="s">
        <v>155</v>
      </c>
      <c r="I3378">
        <v>299.39999999999998</v>
      </c>
    </row>
    <row r="3379" spans="1:9" ht="14.25" customHeight="1">
      <c r="A3379" s="1" t="str">
        <f t="shared" si="52"/>
        <v>DSVN96032010m01</v>
      </c>
      <c r="B3379" s="1">
        <v>5791.7999999999993</v>
      </c>
      <c r="C3379" s="210">
        <v>12</v>
      </c>
      <c r="D3379" s="1" t="s">
        <v>362</v>
      </c>
      <c r="E3379" t="s">
        <v>167</v>
      </c>
      <c r="F3379" s="287">
        <v>9603</v>
      </c>
      <c r="G3379" s="139">
        <v>2010</v>
      </c>
      <c r="H3379" s="306" t="s">
        <v>144</v>
      </c>
      <c r="I3379">
        <v>-1</v>
      </c>
    </row>
    <row r="3380" spans="1:9" ht="14.25" customHeight="1">
      <c r="A3380" s="1" t="str">
        <f t="shared" si="52"/>
        <v>DSVN96032010m02</v>
      </c>
      <c r="B3380" s="1">
        <v>5791.7999999999993</v>
      </c>
      <c r="C3380" s="210">
        <v>11</v>
      </c>
      <c r="D3380" s="1" t="s">
        <v>362</v>
      </c>
      <c r="E3380" t="s">
        <v>167</v>
      </c>
      <c r="F3380">
        <v>9603</v>
      </c>
      <c r="G3380" s="139">
        <v>2010</v>
      </c>
      <c r="H3380" s="306" t="s">
        <v>145</v>
      </c>
      <c r="I3380">
        <v>-1</v>
      </c>
    </row>
    <row r="3381" spans="1:9" ht="14.25" customHeight="1">
      <c r="A3381" s="1" t="str">
        <f t="shared" si="52"/>
        <v>DSVN96032010m03</v>
      </c>
      <c r="B3381" s="1">
        <v>5791.7999999999993</v>
      </c>
      <c r="C3381" s="210">
        <v>10</v>
      </c>
      <c r="D3381" s="1" t="s">
        <v>362</v>
      </c>
      <c r="E3381" t="s">
        <v>167</v>
      </c>
      <c r="F3381">
        <v>9603</v>
      </c>
      <c r="G3381" s="139">
        <v>2010</v>
      </c>
      <c r="H3381" s="306" t="s">
        <v>146</v>
      </c>
      <c r="I3381">
        <v>-1</v>
      </c>
    </row>
    <row r="3382" spans="1:9" ht="14.25" customHeight="1">
      <c r="A3382" s="1" t="str">
        <f t="shared" si="52"/>
        <v>DSVN96032010m04</v>
      </c>
      <c r="B3382" s="1">
        <v>5791.7999999999993</v>
      </c>
      <c r="C3382" s="210">
        <v>9</v>
      </c>
      <c r="D3382" s="1">
        <v>585.4</v>
      </c>
      <c r="E3382" t="s">
        <v>167</v>
      </c>
      <c r="F3382">
        <v>9603</v>
      </c>
      <c r="G3382" s="139">
        <v>2010</v>
      </c>
      <c r="H3382" s="306" t="s">
        <v>147</v>
      </c>
      <c r="I3382">
        <v>585.4</v>
      </c>
    </row>
    <row r="3383" spans="1:9" ht="14.25" customHeight="1">
      <c r="A3383" s="1" t="str">
        <f t="shared" si="52"/>
        <v>DSVN96032010m05</v>
      </c>
      <c r="B3383" s="1">
        <v>5791.7999999999993</v>
      </c>
      <c r="C3383" s="210">
        <v>8</v>
      </c>
      <c r="D3383" s="1">
        <v>690.4</v>
      </c>
      <c r="E3383" t="s">
        <v>167</v>
      </c>
      <c r="F3383">
        <v>9603</v>
      </c>
      <c r="G3383" s="139">
        <v>2010</v>
      </c>
      <c r="H3383" s="306" t="s">
        <v>148</v>
      </c>
      <c r="I3383">
        <v>690.4</v>
      </c>
    </row>
    <row r="3384" spans="1:9" ht="14.25" customHeight="1">
      <c r="A3384" s="1" t="str">
        <f t="shared" si="52"/>
        <v>DSVN96032010m06</v>
      </c>
      <c r="B3384" s="1">
        <v>5791.7999999999993</v>
      </c>
      <c r="C3384" s="210">
        <v>7</v>
      </c>
      <c r="D3384" s="1">
        <v>605.6</v>
      </c>
      <c r="E3384" t="s">
        <v>167</v>
      </c>
      <c r="F3384">
        <v>9603</v>
      </c>
      <c r="G3384" s="139">
        <v>2010</v>
      </c>
      <c r="H3384" s="306" t="s">
        <v>149</v>
      </c>
      <c r="I3384">
        <v>605.6</v>
      </c>
    </row>
    <row r="3385" spans="1:9" ht="14.25" customHeight="1">
      <c r="A3385" s="1" t="str">
        <f t="shared" si="52"/>
        <v>DSVN96032010m07</v>
      </c>
      <c r="B3385" s="1">
        <v>5791.7999999999993</v>
      </c>
      <c r="C3385" s="210">
        <v>6</v>
      </c>
      <c r="D3385" s="1">
        <v>577.70000000000005</v>
      </c>
      <c r="E3385" t="s">
        <v>167</v>
      </c>
      <c r="F3385">
        <v>9603</v>
      </c>
      <c r="G3385" s="139">
        <v>2010</v>
      </c>
      <c r="H3385" s="306" t="s">
        <v>150</v>
      </c>
      <c r="I3385">
        <v>577.70000000000005</v>
      </c>
    </row>
    <row r="3386" spans="1:9" ht="14.25" customHeight="1">
      <c r="A3386" s="1" t="str">
        <f t="shared" si="52"/>
        <v>DSVN96032010m08</v>
      </c>
      <c r="B3386" s="1">
        <v>5791.7999999999993</v>
      </c>
      <c r="C3386" s="210">
        <v>5</v>
      </c>
      <c r="D3386" s="1">
        <v>705.9</v>
      </c>
      <c r="E3386" t="s">
        <v>167</v>
      </c>
      <c r="F3386">
        <v>9603</v>
      </c>
      <c r="G3386" s="139">
        <v>2010</v>
      </c>
      <c r="H3386" s="306" t="s">
        <v>151</v>
      </c>
      <c r="I3386">
        <v>705.9</v>
      </c>
    </row>
    <row r="3387" spans="1:9" ht="14.25" customHeight="1">
      <c r="A3387" s="1" t="str">
        <f t="shared" si="52"/>
        <v>DSVN96032010m09</v>
      </c>
      <c r="B3387" s="1">
        <v>5791.7999999999993</v>
      </c>
      <c r="C3387" s="210">
        <v>4</v>
      </c>
      <c r="D3387" s="1">
        <v>703.3</v>
      </c>
      <c r="E3387" t="s">
        <v>167</v>
      </c>
      <c r="F3387">
        <v>9603</v>
      </c>
      <c r="G3387" s="139">
        <v>2010</v>
      </c>
      <c r="H3387" s="306" t="s">
        <v>152</v>
      </c>
      <c r="I3387">
        <v>703.3</v>
      </c>
    </row>
    <row r="3388" spans="1:9" ht="14.25" customHeight="1">
      <c r="A3388" s="1" t="str">
        <f t="shared" si="52"/>
        <v>DSVN96032010m10</v>
      </c>
      <c r="B3388" s="1">
        <v>5791.7999999999993</v>
      </c>
      <c r="C3388" s="210">
        <v>3</v>
      </c>
      <c r="D3388" s="1">
        <v>739.9</v>
      </c>
      <c r="E3388" t="s">
        <v>167</v>
      </c>
      <c r="F3388">
        <v>9603</v>
      </c>
      <c r="G3388" s="139">
        <v>2010</v>
      </c>
      <c r="H3388" s="306" t="s">
        <v>153</v>
      </c>
      <c r="I3388">
        <v>739.9</v>
      </c>
    </row>
    <row r="3389" spans="1:9" ht="14.25" customHeight="1">
      <c r="A3389" s="1" t="str">
        <f t="shared" si="52"/>
        <v>DSVN96032010m11</v>
      </c>
      <c r="B3389" s="1">
        <v>5791.7999999999993</v>
      </c>
      <c r="C3389" s="210">
        <v>2</v>
      </c>
      <c r="D3389" s="1">
        <v>470.2</v>
      </c>
      <c r="E3389" t="s">
        <v>167</v>
      </c>
      <c r="F3389">
        <v>9603</v>
      </c>
      <c r="G3389" s="139">
        <v>2010</v>
      </c>
      <c r="H3389" s="306" t="s">
        <v>154</v>
      </c>
      <c r="I3389">
        <v>470.2</v>
      </c>
    </row>
    <row r="3390" spans="1:9" ht="14.25" customHeight="1">
      <c r="A3390" s="1" t="str">
        <f t="shared" si="52"/>
        <v>DSVN96032010m12</v>
      </c>
      <c r="B3390" s="1">
        <v>5791.7999999999993</v>
      </c>
      <c r="C3390" s="210">
        <v>1</v>
      </c>
      <c r="D3390" s="1">
        <v>713.4</v>
      </c>
      <c r="E3390" t="s">
        <v>167</v>
      </c>
      <c r="F3390">
        <v>9603</v>
      </c>
      <c r="G3390" s="139">
        <v>2010</v>
      </c>
      <c r="H3390" s="306" t="s">
        <v>155</v>
      </c>
      <c r="I3390">
        <v>713.4</v>
      </c>
    </row>
    <row r="3391" spans="1:9" ht="14.25" customHeight="1">
      <c r="A3391" s="1" t="str">
        <f t="shared" si="52"/>
        <v>DSVN96042010m01</v>
      </c>
      <c r="B3391" s="1">
        <v>2890.8000000000006</v>
      </c>
      <c r="C3391" s="210">
        <v>12</v>
      </c>
      <c r="D3391" s="1" t="s">
        <v>362</v>
      </c>
      <c r="E3391" t="s">
        <v>167</v>
      </c>
      <c r="F3391" s="287">
        <v>9604</v>
      </c>
      <c r="G3391" s="139">
        <v>2010</v>
      </c>
      <c r="H3391" s="306" t="s">
        <v>144</v>
      </c>
      <c r="I3391">
        <v>-1</v>
      </c>
    </row>
    <row r="3392" spans="1:9" ht="14.25" customHeight="1">
      <c r="A3392" s="1" t="str">
        <f t="shared" si="52"/>
        <v>DSVN96042010m02</v>
      </c>
      <c r="B3392" s="1">
        <v>2890.8000000000006</v>
      </c>
      <c r="C3392" s="210">
        <v>11</v>
      </c>
      <c r="D3392" s="1" t="s">
        <v>362</v>
      </c>
      <c r="E3392" t="s">
        <v>167</v>
      </c>
      <c r="F3392">
        <v>9604</v>
      </c>
      <c r="G3392" s="139">
        <v>2010</v>
      </c>
      <c r="H3392" s="306" t="s">
        <v>145</v>
      </c>
      <c r="I3392">
        <v>-1</v>
      </c>
    </row>
    <row r="3393" spans="1:9" ht="14.25" customHeight="1">
      <c r="A3393" s="1" t="str">
        <f t="shared" si="52"/>
        <v>DSVN96042010m03</v>
      </c>
      <c r="B3393" s="1">
        <v>2890.8000000000006</v>
      </c>
      <c r="C3393" s="210">
        <v>10</v>
      </c>
      <c r="D3393" s="1" t="s">
        <v>362</v>
      </c>
      <c r="E3393" t="s">
        <v>167</v>
      </c>
      <c r="F3393">
        <v>9604</v>
      </c>
      <c r="G3393" s="139">
        <v>2010</v>
      </c>
      <c r="H3393" s="306" t="s">
        <v>146</v>
      </c>
      <c r="I3393">
        <v>-1</v>
      </c>
    </row>
    <row r="3394" spans="1:9" ht="14.25" customHeight="1">
      <c r="A3394" s="1" t="str">
        <f t="shared" si="52"/>
        <v>DSVN96042010m04</v>
      </c>
      <c r="B3394" s="1">
        <v>2890.8000000000006</v>
      </c>
      <c r="C3394" s="210">
        <v>9</v>
      </c>
      <c r="D3394" s="1">
        <v>304.39999999999998</v>
      </c>
      <c r="E3394" t="s">
        <v>167</v>
      </c>
      <c r="F3394">
        <v>9604</v>
      </c>
      <c r="G3394" s="139">
        <v>2010</v>
      </c>
      <c r="H3394" s="306" t="s">
        <v>147</v>
      </c>
      <c r="I3394">
        <v>304.39999999999998</v>
      </c>
    </row>
    <row r="3395" spans="1:9" ht="14.25" customHeight="1">
      <c r="A3395" s="1" t="str">
        <f t="shared" si="52"/>
        <v>DSVN96042010m05</v>
      </c>
      <c r="B3395" s="1">
        <v>2890.8000000000006</v>
      </c>
      <c r="C3395" s="210">
        <v>8</v>
      </c>
      <c r="D3395" s="1">
        <v>328.1</v>
      </c>
      <c r="E3395" t="s">
        <v>167</v>
      </c>
      <c r="F3395">
        <v>9604</v>
      </c>
      <c r="G3395" s="139">
        <v>2010</v>
      </c>
      <c r="H3395" s="306" t="s">
        <v>148</v>
      </c>
      <c r="I3395">
        <v>328.1</v>
      </c>
    </row>
    <row r="3396" spans="1:9" ht="14.25" customHeight="1">
      <c r="A3396" s="1" t="str">
        <f t="shared" si="52"/>
        <v>DSVN96042010m06</v>
      </c>
      <c r="B3396" s="1">
        <v>2890.8000000000006</v>
      </c>
      <c r="C3396" s="210">
        <v>7</v>
      </c>
      <c r="D3396" s="1">
        <v>326.3</v>
      </c>
      <c r="E3396" t="s">
        <v>167</v>
      </c>
      <c r="F3396">
        <v>9604</v>
      </c>
      <c r="G3396" s="139">
        <v>2010</v>
      </c>
      <c r="H3396" s="306" t="s">
        <v>149</v>
      </c>
      <c r="I3396">
        <v>326.3</v>
      </c>
    </row>
    <row r="3397" spans="1:9" ht="14.25" customHeight="1">
      <c r="A3397" s="1" t="str">
        <f t="shared" si="52"/>
        <v>DSVN96042010m07</v>
      </c>
      <c r="B3397" s="1">
        <v>2890.8000000000006</v>
      </c>
      <c r="C3397" s="210">
        <v>6</v>
      </c>
      <c r="D3397" s="1">
        <v>308.60000000000002</v>
      </c>
      <c r="E3397" t="s">
        <v>167</v>
      </c>
      <c r="F3397">
        <v>9604</v>
      </c>
      <c r="G3397" s="139">
        <v>2010</v>
      </c>
      <c r="H3397" s="306" t="s">
        <v>150</v>
      </c>
      <c r="I3397">
        <v>308.60000000000002</v>
      </c>
    </row>
    <row r="3398" spans="1:9" ht="14.25" customHeight="1">
      <c r="A3398" s="1" t="str">
        <f t="shared" si="52"/>
        <v>DSVN96042010m08</v>
      </c>
      <c r="B3398" s="1">
        <v>2890.8000000000006</v>
      </c>
      <c r="C3398" s="210">
        <v>5</v>
      </c>
      <c r="D3398" s="1">
        <v>345.7</v>
      </c>
      <c r="E3398" t="s">
        <v>167</v>
      </c>
      <c r="F3398">
        <v>9604</v>
      </c>
      <c r="G3398" s="139">
        <v>2010</v>
      </c>
      <c r="H3398" s="306" t="s">
        <v>151</v>
      </c>
      <c r="I3398">
        <v>345.7</v>
      </c>
    </row>
    <row r="3399" spans="1:9" ht="14.25" customHeight="1">
      <c r="A3399" s="1" t="str">
        <f t="shared" si="52"/>
        <v>DSVN96042010m09</v>
      </c>
      <c r="B3399" s="1">
        <v>2890.8000000000006</v>
      </c>
      <c r="C3399" s="210">
        <v>4</v>
      </c>
      <c r="D3399" s="1">
        <v>338.5</v>
      </c>
      <c r="E3399" t="s">
        <v>167</v>
      </c>
      <c r="F3399">
        <v>9604</v>
      </c>
      <c r="G3399" s="139">
        <v>2010</v>
      </c>
      <c r="H3399" s="306" t="s">
        <v>152</v>
      </c>
      <c r="I3399">
        <v>338.5</v>
      </c>
    </row>
    <row r="3400" spans="1:9" ht="14.25" customHeight="1">
      <c r="A3400" s="1" t="str">
        <f t="shared" ref="A3400:A3463" si="53">TRIM(E3400&amp;F3400&amp;G3400&amp;H3400)</f>
        <v>DSVN96042010m10</v>
      </c>
      <c r="B3400" s="1">
        <v>2890.8000000000006</v>
      </c>
      <c r="C3400" s="210">
        <v>3</v>
      </c>
      <c r="D3400" s="1">
        <v>384.5</v>
      </c>
      <c r="E3400" t="s">
        <v>167</v>
      </c>
      <c r="F3400">
        <v>9604</v>
      </c>
      <c r="G3400" s="139">
        <v>2010</v>
      </c>
      <c r="H3400" s="306" t="s">
        <v>153</v>
      </c>
      <c r="I3400">
        <v>384.5</v>
      </c>
    </row>
    <row r="3401" spans="1:9" ht="14.25" customHeight="1">
      <c r="A3401" s="1" t="str">
        <f t="shared" si="53"/>
        <v>DSVN96042010m11</v>
      </c>
      <c r="B3401" s="1">
        <v>2890.8000000000006</v>
      </c>
      <c r="C3401" s="210">
        <v>2</v>
      </c>
      <c r="D3401" s="1">
        <v>191.9</v>
      </c>
      <c r="E3401" t="s">
        <v>167</v>
      </c>
      <c r="F3401">
        <v>9604</v>
      </c>
      <c r="G3401" s="139">
        <v>2010</v>
      </c>
      <c r="H3401" s="306" t="s">
        <v>154</v>
      </c>
      <c r="I3401">
        <v>191.9</v>
      </c>
    </row>
    <row r="3402" spans="1:9" ht="14.25" customHeight="1">
      <c r="A3402" s="1" t="str">
        <f t="shared" si="53"/>
        <v>DSVN96042010m12</v>
      </c>
      <c r="B3402" s="1">
        <v>2890.8000000000006</v>
      </c>
      <c r="C3402" s="210">
        <v>1</v>
      </c>
      <c r="D3402" s="1">
        <v>362.8</v>
      </c>
      <c r="E3402" t="s">
        <v>167</v>
      </c>
      <c r="F3402">
        <v>9604</v>
      </c>
      <c r="G3402" s="139">
        <v>2010</v>
      </c>
      <c r="H3402" s="306" t="s">
        <v>155</v>
      </c>
      <c r="I3402">
        <v>362.8</v>
      </c>
    </row>
    <row r="3403" spans="1:9" ht="14.25" customHeight="1">
      <c r="A3403" s="1" t="str">
        <f t="shared" si="53"/>
        <v>DSVN96052010m01</v>
      </c>
      <c r="B3403" s="1">
        <v>115.3</v>
      </c>
      <c r="C3403" s="210">
        <v>12</v>
      </c>
      <c r="D3403" s="1" t="s">
        <v>362</v>
      </c>
      <c r="E3403" t="s">
        <v>167</v>
      </c>
      <c r="F3403" s="287">
        <v>9605</v>
      </c>
      <c r="G3403" s="139">
        <v>2010</v>
      </c>
      <c r="H3403" s="306" t="s">
        <v>144</v>
      </c>
      <c r="I3403">
        <v>-1</v>
      </c>
    </row>
    <row r="3404" spans="1:9" ht="14.25" customHeight="1">
      <c r="A3404" s="1" t="str">
        <f t="shared" si="53"/>
        <v>DSVN96052010m02</v>
      </c>
      <c r="B3404" s="1">
        <v>115.3</v>
      </c>
      <c r="C3404" s="210">
        <v>11</v>
      </c>
      <c r="D3404" s="1" t="s">
        <v>362</v>
      </c>
      <c r="E3404" t="s">
        <v>167</v>
      </c>
      <c r="F3404">
        <v>9605</v>
      </c>
      <c r="G3404" s="139">
        <v>2010</v>
      </c>
      <c r="H3404" s="306" t="s">
        <v>145</v>
      </c>
      <c r="I3404">
        <v>-1</v>
      </c>
    </row>
    <row r="3405" spans="1:9" ht="14.25" customHeight="1">
      <c r="A3405" s="1" t="str">
        <f t="shared" si="53"/>
        <v>DSVN96052010m03</v>
      </c>
      <c r="B3405" s="1">
        <v>115.3</v>
      </c>
      <c r="C3405" s="210">
        <v>10</v>
      </c>
      <c r="D3405" s="1" t="s">
        <v>362</v>
      </c>
      <c r="E3405" t="s">
        <v>167</v>
      </c>
      <c r="F3405">
        <v>9605</v>
      </c>
      <c r="G3405" s="139">
        <v>2010</v>
      </c>
      <c r="H3405" s="306" t="s">
        <v>146</v>
      </c>
      <c r="I3405">
        <v>-1</v>
      </c>
    </row>
    <row r="3406" spans="1:9" ht="14.25" customHeight="1">
      <c r="A3406" s="1" t="str">
        <f t="shared" si="53"/>
        <v>DSVN96052010m04</v>
      </c>
      <c r="B3406" s="1">
        <v>115.3</v>
      </c>
      <c r="C3406" s="210">
        <v>9</v>
      </c>
      <c r="D3406" s="1">
        <v>11.5</v>
      </c>
      <c r="E3406" t="s">
        <v>167</v>
      </c>
      <c r="F3406">
        <v>9605</v>
      </c>
      <c r="G3406" s="139">
        <v>2010</v>
      </c>
      <c r="H3406" s="306" t="s">
        <v>147</v>
      </c>
      <c r="I3406">
        <v>11.5</v>
      </c>
    </row>
    <row r="3407" spans="1:9" ht="14.25" customHeight="1">
      <c r="A3407" s="1" t="str">
        <f t="shared" si="53"/>
        <v>DSVN96052010m05</v>
      </c>
      <c r="B3407" s="1">
        <v>115.3</v>
      </c>
      <c r="C3407" s="210">
        <v>8</v>
      </c>
      <c r="D3407" s="1">
        <v>1.6</v>
      </c>
      <c r="E3407" t="s">
        <v>167</v>
      </c>
      <c r="F3407">
        <v>9605</v>
      </c>
      <c r="G3407" s="139">
        <v>2010</v>
      </c>
      <c r="H3407" s="306" t="s">
        <v>148</v>
      </c>
      <c r="I3407">
        <v>1.6</v>
      </c>
    </row>
    <row r="3408" spans="1:9" ht="14.25" customHeight="1">
      <c r="A3408" s="1" t="str">
        <f t="shared" si="53"/>
        <v>DSVN96052010m06</v>
      </c>
      <c r="B3408" s="1">
        <v>115.3</v>
      </c>
      <c r="C3408" s="210">
        <v>7</v>
      </c>
      <c r="D3408" s="1">
        <v>5.6</v>
      </c>
      <c r="E3408" t="s">
        <v>167</v>
      </c>
      <c r="F3408">
        <v>9605</v>
      </c>
      <c r="G3408" s="139">
        <v>2010</v>
      </c>
      <c r="H3408" s="306" t="s">
        <v>149</v>
      </c>
      <c r="I3408">
        <v>5.6</v>
      </c>
    </row>
    <row r="3409" spans="1:9" ht="14.25" customHeight="1">
      <c r="A3409" s="1" t="str">
        <f t="shared" si="53"/>
        <v>DSVN96052010m07</v>
      </c>
      <c r="B3409" s="1">
        <v>115.3</v>
      </c>
      <c r="C3409" s="210">
        <v>6</v>
      </c>
      <c r="D3409" s="1">
        <v>10.4</v>
      </c>
      <c r="E3409" t="s">
        <v>167</v>
      </c>
      <c r="F3409">
        <v>9605</v>
      </c>
      <c r="G3409" s="139">
        <v>2010</v>
      </c>
      <c r="H3409" s="306" t="s">
        <v>150</v>
      </c>
      <c r="I3409">
        <v>10.4</v>
      </c>
    </row>
    <row r="3410" spans="1:9" ht="14.25" customHeight="1">
      <c r="A3410" s="1" t="str">
        <f t="shared" si="53"/>
        <v>DSVN96052010m08</v>
      </c>
      <c r="B3410" s="1">
        <v>115.3</v>
      </c>
      <c r="C3410" s="210">
        <v>5</v>
      </c>
      <c r="D3410" s="1">
        <v>22.4</v>
      </c>
      <c r="E3410" t="s">
        <v>167</v>
      </c>
      <c r="F3410">
        <v>9605</v>
      </c>
      <c r="G3410" s="139">
        <v>2010</v>
      </c>
      <c r="H3410" s="306" t="s">
        <v>151</v>
      </c>
      <c r="I3410">
        <v>22.4</v>
      </c>
    </row>
    <row r="3411" spans="1:9" ht="14.25" customHeight="1">
      <c r="A3411" s="1" t="str">
        <f t="shared" si="53"/>
        <v>DSVN96052010m09</v>
      </c>
      <c r="B3411" s="1">
        <v>115.3</v>
      </c>
      <c r="C3411" s="210">
        <v>4</v>
      </c>
      <c r="D3411" s="1">
        <v>19.600000000000001</v>
      </c>
      <c r="E3411" t="s">
        <v>167</v>
      </c>
      <c r="F3411">
        <v>9605</v>
      </c>
      <c r="G3411" s="139">
        <v>2010</v>
      </c>
      <c r="H3411" s="306" t="s">
        <v>152</v>
      </c>
      <c r="I3411">
        <v>19.600000000000001</v>
      </c>
    </row>
    <row r="3412" spans="1:9" ht="14.25" customHeight="1">
      <c r="A3412" s="1" t="str">
        <f t="shared" si="53"/>
        <v>DSVN96052010m10</v>
      </c>
      <c r="B3412" s="1">
        <v>115.3</v>
      </c>
      <c r="C3412" s="210">
        <v>3</v>
      </c>
      <c r="D3412" s="1">
        <v>20.5</v>
      </c>
      <c r="E3412" t="s">
        <v>167</v>
      </c>
      <c r="F3412">
        <v>9605</v>
      </c>
      <c r="G3412" s="139">
        <v>2010</v>
      </c>
      <c r="H3412" s="306" t="s">
        <v>153</v>
      </c>
      <c r="I3412">
        <v>20.5</v>
      </c>
    </row>
    <row r="3413" spans="1:9" ht="14.25" customHeight="1">
      <c r="A3413" s="1" t="str">
        <f t="shared" si="53"/>
        <v>DSVN96052010m11</v>
      </c>
      <c r="B3413" s="1">
        <v>115.3</v>
      </c>
      <c r="C3413" s="210">
        <v>2</v>
      </c>
      <c r="D3413" s="1">
        <v>10.4</v>
      </c>
      <c r="E3413" t="s">
        <v>167</v>
      </c>
      <c r="F3413">
        <v>9605</v>
      </c>
      <c r="G3413" s="139">
        <v>2010</v>
      </c>
      <c r="H3413" s="306" t="s">
        <v>154</v>
      </c>
      <c r="I3413">
        <v>10.4</v>
      </c>
    </row>
    <row r="3414" spans="1:9" ht="14.25" customHeight="1">
      <c r="A3414" s="1" t="str">
        <f t="shared" si="53"/>
        <v>DSVN96052010m12</v>
      </c>
      <c r="B3414" s="1">
        <v>115.3</v>
      </c>
      <c r="C3414" s="210">
        <v>1</v>
      </c>
      <c r="D3414" s="1">
        <v>13.3</v>
      </c>
      <c r="E3414" t="s">
        <v>167</v>
      </c>
      <c r="F3414">
        <v>9605</v>
      </c>
      <c r="G3414" s="139">
        <v>2010</v>
      </c>
      <c r="H3414" s="306" t="s">
        <v>155</v>
      </c>
      <c r="I3414">
        <v>13.3</v>
      </c>
    </row>
    <row r="3415" spans="1:9" ht="14.25" customHeight="1">
      <c r="A3415" s="1" t="str">
        <f t="shared" si="53"/>
        <v>DSVN96062010m01</v>
      </c>
      <c r="B3415" s="1">
        <v>2.62</v>
      </c>
      <c r="C3415" s="210">
        <v>12</v>
      </c>
      <c r="D3415" s="1" t="s">
        <v>362</v>
      </c>
      <c r="E3415" t="s">
        <v>167</v>
      </c>
      <c r="F3415" s="287">
        <v>9606</v>
      </c>
      <c r="G3415" s="139">
        <v>2010</v>
      </c>
      <c r="H3415" s="306" t="s">
        <v>144</v>
      </c>
      <c r="I3415">
        <v>-1</v>
      </c>
    </row>
    <row r="3416" spans="1:9" ht="14.25" customHeight="1">
      <c r="A3416" s="1" t="str">
        <f t="shared" si="53"/>
        <v>DSVN96062010m02</v>
      </c>
      <c r="B3416" s="1">
        <v>2.62</v>
      </c>
      <c r="C3416" s="210">
        <v>11</v>
      </c>
      <c r="D3416" s="1" t="s">
        <v>362</v>
      </c>
      <c r="E3416" t="s">
        <v>167</v>
      </c>
      <c r="F3416">
        <v>9606</v>
      </c>
      <c r="G3416" s="139">
        <v>2010</v>
      </c>
      <c r="H3416" s="306" t="s">
        <v>145</v>
      </c>
      <c r="I3416">
        <v>-1</v>
      </c>
    </row>
    <row r="3417" spans="1:9" ht="14.25" customHeight="1">
      <c r="A3417" s="1" t="str">
        <f t="shared" si="53"/>
        <v>DSVN96062010m03</v>
      </c>
      <c r="B3417" s="1">
        <v>2.62</v>
      </c>
      <c r="C3417" s="210">
        <v>10</v>
      </c>
      <c r="D3417" s="1" t="s">
        <v>362</v>
      </c>
      <c r="E3417" t="s">
        <v>167</v>
      </c>
      <c r="F3417">
        <v>9606</v>
      </c>
      <c r="G3417" s="139">
        <v>2010</v>
      </c>
      <c r="H3417" s="306" t="s">
        <v>146</v>
      </c>
      <c r="I3417">
        <v>-1</v>
      </c>
    </row>
    <row r="3418" spans="1:9" ht="14.25" customHeight="1">
      <c r="A3418" s="1" t="str">
        <f t="shared" si="53"/>
        <v>DSVN96062010m04</v>
      </c>
      <c r="B3418" s="1">
        <v>2.62</v>
      </c>
      <c r="C3418" s="210">
        <v>9</v>
      </c>
      <c r="D3418" s="1">
        <v>0.1</v>
      </c>
      <c r="E3418" t="s">
        <v>167</v>
      </c>
      <c r="F3418">
        <v>9606</v>
      </c>
      <c r="G3418" s="139">
        <v>2010</v>
      </c>
      <c r="H3418" s="306" t="s">
        <v>147</v>
      </c>
      <c r="I3418">
        <v>0.1</v>
      </c>
    </row>
    <row r="3419" spans="1:9" ht="14.25" customHeight="1">
      <c r="A3419" s="1" t="str">
        <f t="shared" si="53"/>
        <v>DSVN96062010m05</v>
      </c>
      <c r="B3419" s="1">
        <v>2.62</v>
      </c>
      <c r="C3419" s="210">
        <v>8</v>
      </c>
      <c r="D3419" s="1">
        <v>0.02</v>
      </c>
      <c r="E3419" t="s">
        <v>167</v>
      </c>
      <c r="F3419">
        <v>9606</v>
      </c>
      <c r="G3419" s="139">
        <v>2010</v>
      </c>
      <c r="H3419" s="306" t="s">
        <v>148</v>
      </c>
      <c r="I3419">
        <v>0.02</v>
      </c>
    </row>
    <row r="3420" spans="1:9" ht="14.25" customHeight="1">
      <c r="A3420" s="1" t="str">
        <f t="shared" si="53"/>
        <v>DSVN96062010m06</v>
      </c>
      <c r="B3420" s="1">
        <v>2.62</v>
      </c>
      <c r="C3420" s="210">
        <v>7</v>
      </c>
      <c r="D3420" s="1">
        <v>0.4</v>
      </c>
      <c r="E3420" t="s">
        <v>167</v>
      </c>
      <c r="F3420">
        <v>9606</v>
      </c>
      <c r="G3420" s="139">
        <v>2010</v>
      </c>
      <c r="H3420" s="306" t="s">
        <v>149</v>
      </c>
      <c r="I3420">
        <v>0.4</v>
      </c>
    </row>
    <row r="3421" spans="1:9" ht="14.25" customHeight="1">
      <c r="A3421" s="1" t="str">
        <f t="shared" si="53"/>
        <v>DSVN96062010m07</v>
      </c>
      <c r="B3421" s="1">
        <v>2.62</v>
      </c>
      <c r="C3421" s="210">
        <v>6</v>
      </c>
      <c r="D3421" s="1">
        <v>0.4</v>
      </c>
      <c r="E3421" t="s">
        <v>167</v>
      </c>
      <c r="F3421">
        <v>9606</v>
      </c>
      <c r="G3421" s="139">
        <v>2010</v>
      </c>
      <c r="H3421" s="306" t="s">
        <v>150</v>
      </c>
      <c r="I3421">
        <v>0.4</v>
      </c>
    </row>
    <row r="3422" spans="1:9" ht="14.25" customHeight="1">
      <c r="A3422" s="1" t="str">
        <f t="shared" si="53"/>
        <v>DSVN96062010m08</v>
      </c>
      <c r="B3422" s="1">
        <v>2.62</v>
      </c>
      <c r="C3422" s="210">
        <v>5</v>
      </c>
      <c r="D3422" s="1">
        <v>0.6</v>
      </c>
      <c r="E3422" t="s">
        <v>167</v>
      </c>
      <c r="F3422">
        <v>9606</v>
      </c>
      <c r="G3422" s="139">
        <v>2010</v>
      </c>
      <c r="H3422" s="306" t="s">
        <v>151</v>
      </c>
      <c r="I3422">
        <v>0.6</v>
      </c>
    </row>
    <row r="3423" spans="1:9" ht="14.25" customHeight="1">
      <c r="A3423" s="1" t="str">
        <f t="shared" si="53"/>
        <v>DSVN96062010m09</v>
      </c>
      <c r="B3423" s="1">
        <v>2.62</v>
      </c>
      <c r="C3423" s="210">
        <v>4</v>
      </c>
      <c r="D3423" s="1">
        <v>0.4</v>
      </c>
      <c r="E3423" t="s">
        <v>167</v>
      </c>
      <c r="F3423">
        <v>9606</v>
      </c>
      <c r="G3423" s="139">
        <v>2010</v>
      </c>
      <c r="H3423" s="306" t="s">
        <v>152</v>
      </c>
      <c r="I3423">
        <v>0.4</v>
      </c>
    </row>
    <row r="3424" spans="1:9" ht="14.25" customHeight="1">
      <c r="A3424" s="1" t="str">
        <f t="shared" si="53"/>
        <v>DSVN96062010m10</v>
      </c>
      <c r="B3424" s="1">
        <v>2.62</v>
      </c>
      <c r="C3424" s="210">
        <v>3</v>
      </c>
      <c r="D3424" s="1">
        <v>0.4</v>
      </c>
      <c r="E3424" t="s">
        <v>167</v>
      </c>
      <c r="F3424">
        <v>9606</v>
      </c>
      <c r="G3424" s="139">
        <v>2010</v>
      </c>
      <c r="H3424" s="306" t="s">
        <v>153</v>
      </c>
      <c r="I3424">
        <v>0.4</v>
      </c>
    </row>
    <row r="3425" spans="1:9" ht="14.25" customHeight="1">
      <c r="A3425" s="1" t="str">
        <f t="shared" si="53"/>
        <v>DSVN96062010m11</v>
      </c>
      <c r="B3425" s="1">
        <v>2.62</v>
      </c>
      <c r="C3425" s="210">
        <v>2</v>
      </c>
      <c r="D3425" s="1">
        <v>0.2</v>
      </c>
      <c r="E3425" t="s">
        <v>167</v>
      </c>
      <c r="F3425">
        <v>9606</v>
      </c>
      <c r="G3425" s="139">
        <v>2010</v>
      </c>
      <c r="H3425" s="306" t="s">
        <v>154</v>
      </c>
      <c r="I3425">
        <v>0.2</v>
      </c>
    </row>
    <row r="3426" spans="1:9" ht="14.25" customHeight="1">
      <c r="A3426" s="1" t="str">
        <f t="shared" si="53"/>
        <v>DSVN96062010m12</v>
      </c>
      <c r="B3426" s="1">
        <v>2.62</v>
      </c>
      <c r="C3426" s="210">
        <v>1</v>
      </c>
      <c r="D3426" s="1">
        <v>0.1</v>
      </c>
      <c r="E3426" t="s">
        <v>167</v>
      </c>
      <c r="F3426">
        <v>9606</v>
      </c>
      <c r="G3426" s="139">
        <v>2010</v>
      </c>
      <c r="H3426" s="306" t="s">
        <v>155</v>
      </c>
      <c r="I3426">
        <v>0.1</v>
      </c>
    </row>
    <row r="3427" spans="1:9" ht="14.25" customHeight="1">
      <c r="A3427" s="1" t="str">
        <f t="shared" si="53"/>
        <v>BRC96032010m01</v>
      </c>
      <c r="B3427" s="1">
        <v>1850</v>
      </c>
      <c r="C3427" s="210">
        <v>12</v>
      </c>
      <c r="D3427" s="1">
        <v>100</v>
      </c>
      <c r="E3427" t="s">
        <v>169</v>
      </c>
      <c r="F3427" s="288">
        <v>9603</v>
      </c>
      <c r="G3427" s="139">
        <v>2010</v>
      </c>
      <c r="H3427" s="306" t="s">
        <v>144</v>
      </c>
      <c r="I3427">
        <v>100</v>
      </c>
    </row>
    <row r="3428" spans="1:9" ht="14.25" customHeight="1">
      <c r="A3428" s="1" t="str">
        <f t="shared" si="53"/>
        <v>BRC96032010m02</v>
      </c>
      <c r="B3428" s="1">
        <v>1850</v>
      </c>
      <c r="C3428" s="210">
        <v>11</v>
      </c>
      <c r="D3428" s="1">
        <v>133</v>
      </c>
      <c r="E3428" t="s">
        <v>169</v>
      </c>
      <c r="F3428">
        <v>9603</v>
      </c>
      <c r="G3428" s="139">
        <v>2010</v>
      </c>
      <c r="H3428" s="306" t="s">
        <v>145</v>
      </c>
      <c r="I3428">
        <v>133</v>
      </c>
    </row>
    <row r="3429" spans="1:9" ht="14.25" customHeight="1">
      <c r="A3429" s="1" t="str">
        <f t="shared" si="53"/>
        <v>BRC96032010m03</v>
      </c>
      <c r="B3429" s="1">
        <v>1850</v>
      </c>
      <c r="C3429" s="210">
        <v>10</v>
      </c>
      <c r="D3429" s="1">
        <v>103</v>
      </c>
      <c r="E3429" t="s">
        <v>169</v>
      </c>
      <c r="F3429">
        <v>9603</v>
      </c>
      <c r="G3429" s="139">
        <v>2010</v>
      </c>
      <c r="H3429" s="306" t="s">
        <v>146</v>
      </c>
      <c r="I3429">
        <v>103</v>
      </c>
    </row>
    <row r="3430" spans="1:9" ht="14.25" customHeight="1">
      <c r="A3430" s="1" t="str">
        <f t="shared" si="53"/>
        <v>BRC96032010m04</v>
      </c>
      <c r="B3430" s="1">
        <v>1850</v>
      </c>
      <c r="C3430" s="210">
        <v>9</v>
      </c>
      <c r="D3430" s="1">
        <v>133</v>
      </c>
      <c r="E3430" t="s">
        <v>169</v>
      </c>
      <c r="F3430">
        <v>9603</v>
      </c>
      <c r="G3430" s="139">
        <v>2010</v>
      </c>
      <c r="H3430" s="306" t="s">
        <v>147</v>
      </c>
      <c r="I3430">
        <v>133</v>
      </c>
    </row>
    <row r="3431" spans="1:9" ht="14.25" customHeight="1">
      <c r="A3431" s="1" t="str">
        <f t="shared" si="53"/>
        <v>BRC96032010m05</v>
      </c>
      <c r="B3431" s="1">
        <v>1850</v>
      </c>
      <c r="C3431" s="210">
        <v>8</v>
      </c>
      <c r="D3431" s="1">
        <v>153</v>
      </c>
      <c r="E3431" t="s">
        <v>169</v>
      </c>
      <c r="F3431">
        <v>9603</v>
      </c>
      <c r="G3431" s="139">
        <v>2010</v>
      </c>
      <c r="H3431" s="306" t="s">
        <v>148</v>
      </c>
      <c r="I3431">
        <v>153</v>
      </c>
    </row>
    <row r="3432" spans="1:9" ht="14.25" customHeight="1">
      <c r="A3432" s="1" t="str">
        <f t="shared" si="53"/>
        <v>BRC96032010m06</v>
      </c>
      <c r="B3432" s="1">
        <v>1850</v>
      </c>
      <c r="C3432" s="210">
        <v>7</v>
      </c>
      <c r="D3432" s="1">
        <v>147</v>
      </c>
      <c r="E3432" t="s">
        <v>169</v>
      </c>
      <c r="F3432">
        <v>9603</v>
      </c>
      <c r="G3432" s="139">
        <v>2010</v>
      </c>
      <c r="H3432" s="306" t="s">
        <v>149</v>
      </c>
      <c r="I3432">
        <v>147</v>
      </c>
    </row>
    <row r="3433" spans="1:9" ht="14.25" customHeight="1">
      <c r="A3433" s="1" t="str">
        <f t="shared" si="53"/>
        <v>BRC96032010m07</v>
      </c>
      <c r="B3433" s="1">
        <v>1850</v>
      </c>
      <c r="C3433" s="210">
        <v>6</v>
      </c>
      <c r="D3433" s="1">
        <v>173</v>
      </c>
      <c r="E3433" t="s">
        <v>169</v>
      </c>
      <c r="F3433">
        <v>9603</v>
      </c>
      <c r="G3433" s="139">
        <v>2010</v>
      </c>
      <c r="H3433" s="306" t="s">
        <v>150</v>
      </c>
      <c r="I3433">
        <v>173</v>
      </c>
    </row>
    <row r="3434" spans="1:9" ht="14.25" customHeight="1">
      <c r="A3434" s="1" t="str">
        <f t="shared" si="53"/>
        <v>BRC96032010m08</v>
      </c>
      <c r="B3434" s="1">
        <v>1850</v>
      </c>
      <c r="C3434" s="210">
        <v>5</v>
      </c>
      <c r="D3434" s="1">
        <v>200</v>
      </c>
      <c r="E3434" t="s">
        <v>169</v>
      </c>
      <c r="F3434">
        <v>9603</v>
      </c>
      <c r="G3434" s="139">
        <v>2010</v>
      </c>
      <c r="H3434" s="306" t="s">
        <v>151</v>
      </c>
      <c r="I3434">
        <v>200</v>
      </c>
    </row>
    <row r="3435" spans="1:9" ht="14.25" customHeight="1">
      <c r="A3435" s="1" t="str">
        <f t="shared" si="53"/>
        <v>BRC96032010m09</v>
      </c>
      <c r="B3435" s="1">
        <v>1850</v>
      </c>
      <c r="C3435" s="210">
        <v>4</v>
      </c>
      <c r="D3435" s="1">
        <v>186</v>
      </c>
      <c r="E3435" t="s">
        <v>169</v>
      </c>
      <c r="F3435">
        <v>9603</v>
      </c>
      <c r="G3435" s="139">
        <v>2010</v>
      </c>
      <c r="H3435" s="306" t="s">
        <v>152</v>
      </c>
      <c r="I3435">
        <v>186</v>
      </c>
    </row>
    <row r="3436" spans="1:9" ht="14.25" customHeight="1">
      <c r="A3436" s="1" t="str">
        <f t="shared" si="53"/>
        <v>BRC96032010m10</v>
      </c>
      <c r="B3436" s="1">
        <v>1850</v>
      </c>
      <c r="C3436" s="210">
        <v>3</v>
      </c>
      <c r="D3436" s="1">
        <v>182</v>
      </c>
      <c r="E3436" t="s">
        <v>169</v>
      </c>
      <c r="F3436">
        <v>9603</v>
      </c>
      <c r="G3436" s="139">
        <v>2010</v>
      </c>
      <c r="H3436" s="306" t="s">
        <v>153</v>
      </c>
      <c r="I3436">
        <v>182</v>
      </c>
    </row>
    <row r="3437" spans="1:9" ht="14.25" customHeight="1">
      <c r="A3437" s="1" t="str">
        <f t="shared" si="53"/>
        <v>BRC96032010m11</v>
      </c>
      <c r="B3437" s="1">
        <v>1850</v>
      </c>
      <c r="C3437" s="210">
        <v>2</v>
      </c>
      <c r="D3437" s="1">
        <v>174</v>
      </c>
      <c r="E3437" t="s">
        <v>169</v>
      </c>
      <c r="F3437">
        <v>9603</v>
      </c>
      <c r="G3437" s="139">
        <v>2010</v>
      </c>
      <c r="H3437" s="306" t="s">
        <v>154</v>
      </c>
      <c r="I3437">
        <v>174</v>
      </c>
    </row>
    <row r="3438" spans="1:9" ht="14.25" customHeight="1">
      <c r="A3438" s="1" t="str">
        <f t="shared" si="53"/>
        <v>BRC96032010m12</v>
      </c>
      <c r="B3438" s="1">
        <v>1850</v>
      </c>
      <c r="C3438" s="210">
        <v>1</v>
      </c>
      <c r="D3438" s="1">
        <v>166</v>
      </c>
      <c r="E3438" t="s">
        <v>169</v>
      </c>
      <c r="F3438">
        <v>9603</v>
      </c>
      <c r="G3438" s="139">
        <v>2010</v>
      </c>
      <c r="H3438" s="306" t="s">
        <v>155</v>
      </c>
      <c r="I3438">
        <v>166</v>
      </c>
    </row>
    <row r="3439" spans="1:9" ht="14.25" customHeight="1">
      <c r="A3439" s="1" t="str">
        <f t="shared" si="53"/>
        <v>BRC96042010m01</v>
      </c>
      <c r="B3439" s="1">
        <v>629</v>
      </c>
      <c r="C3439" s="210">
        <v>12</v>
      </c>
      <c r="D3439" s="1">
        <v>36</v>
      </c>
      <c r="E3439" t="s">
        <v>169</v>
      </c>
      <c r="F3439" s="288">
        <v>9604</v>
      </c>
      <c r="G3439" s="139">
        <v>2010</v>
      </c>
      <c r="H3439" s="306" t="s">
        <v>144</v>
      </c>
      <c r="I3439">
        <v>36</v>
      </c>
    </row>
    <row r="3440" spans="1:9" ht="14.25" customHeight="1">
      <c r="A3440" s="1" t="str">
        <f t="shared" si="53"/>
        <v>BRC96042010m02</v>
      </c>
      <c r="B3440" s="1">
        <v>629</v>
      </c>
      <c r="C3440" s="210">
        <v>11</v>
      </c>
      <c r="D3440" s="1">
        <v>47</v>
      </c>
      <c r="E3440" t="s">
        <v>169</v>
      </c>
      <c r="F3440">
        <v>9604</v>
      </c>
      <c r="G3440" s="139">
        <v>2010</v>
      </c>
      <c r="H3440" s="306" t="s">
        <v>145</v>
      </c>
      <c r="I3440">
        <v>47</v>
      </c>
    </row>
    <row r="3441" spans="1:9" ht="14.25" customHeight="1">
      <c r="A3441" s="1" t="str">
        <f t="shared" si="53"/>
        <v>BRC96042010m03</v>
      </c>
      <c r="B3441" s="1">
        <v>629</v>
      </c>
      <c r="C3441" s="210">
        <v>10</v>
      </c>
      <c r="D3441" s="1">
        <v>31</v>
      </c>
      <c r="E3441" t="s">
        <v>169</v>
      </c>
      <c r="F3441">
        <v>9604</v>
      </c>
      <c r="G3441" s="139">
        <v>2010</v>
      </c>
      <c r="H3441" s="306" t="s">
        <v>146</v>
      </c>
      <c r="I3441">
        <v>31</v>
      </c>
    </row>
    <row r="3442" spans="1:9" ht="14.25" customHeight="1">
      <c r="A3442" s="1" t="str">
        <f t="shared" si="53"/>
        <v>BRC96042010m04</v>
      </c>
      <c r="B3442" s="1">
        <v>629</v>
      </c>
      <c r="C3442" s="210">
        <v>9</v>
      </c>
      <c r="D3442" s="1">
        <v>44</v>
      </c>
      <c r="E3442" t="s">
        <v>169</v>
      </c>
      <c r="F3442">
        <v>9604</v>
      </c>
      <c r="G3442" s="139">
        <v>2010</v>
      </c>
      <c r="H3442" s="306" t="s">
        <v>147</v>
      </c>
      <c r="I3442">
        <v>44</v>
      </c>
    </row>
    <row r="3443" spans="1:9" ht="14.25" customHeight="1">
      <c r="A3443" s="1" t="str">
        <f t="shared" si="53"/>
        <v>BRC96042010m05</v>
      </c>
      <c r="B3443" s="1">
        <v>629</v>
      </c>
      <c r="C3443" s="210">
        <v>8</v>
      </c>
      <c r="D3443" s="1">
        <v>50</v>
      </c>
      <c r="E3443" t="s">
        <v>169</v>
      </c>
      <c r="F3443">
        <v>9604</v>
      </c>
      <c r="G3443" s="139">
        <v>2010</v>
      </c>
      <c r="H3443" s="306" t="s">
        <v>148</v>
      </c>
      <c r="I3443">
        <v>50</v>
      </c>
    </row>
    <row r="3444" spans="1:9" ht="14.25" customHeight="1">
      <c r="A3444" s="1" t="str">
        <f t="shared" si="53"/>
        <v>BRC96042010m06</v>
      </c>
      <c r="B3444" s="1">
        <v>629</v>
      </c>
      <c r="C3444" s="210">
        <v>7</v>
      </c>
      <c r="D3444" s="1">
        <v>48</v>
      </c>
      <c r="E3444" t="s">
        <v>169</v>
      </c>
      <c r="F3444">
        <v>9604</v>
      </c>
      <c r="G3444" s="139">
        <v>2010</v>
      </c>
      <c r="H3444" s="306" t="s">
        <v>149</v>
      </c>
      <c r="I3444">
        <v>48</v>
      </c>
    </row>
    <row r="3445" spans="1:9" ht="14.25" customHeight="1">
      <c r="A3445" s="1" t="str">
        <f t="shared" si="53"/>
        <v>BRC96042010m07</v>
      </c>
      <c r="B3445" s="1">
        <v>629</v>
      </c>
      <c r="C3445" s="210">
        <v>6</v>
      </c>
      <c r="D3445" s="1">
        <v>56</v>
      </c>
      <c r="E3445" t="s">
        <v>169</v>
      </c>
      <c r="F3445">
        <v>9604</v>
      </c>
      <c r="G3445" s="139">
        <v>2010</v>
      </c>
      <c r="H3445" s="306" t="s">
        <v>150</v>
      </c>
      <c r="I3445">
        <v>56</v>
      </c>
    </row>
    <row r="3446" spans="1:9" ht="14.25" customHeight="1">
      <c r="A3446" s="1" t="str">
        <f t="shared" si="53"/>
        <v>BRC96042010m08</v>
      </c>
      <c r="B3446" s="1">
        <v>629</v>
      </c>
      <c r="C3446" s="210">
        <v>5</v>
      </c>
      <c r="D3446" s="1">
        <v>70</v>
      </c>
      <c r="E3446" t="s">
        <v>169</v>
      </c>
      <c r="F3446">
        <v>9604</v>
      </c>
      <c r="G3446" s="139">
        <v>2010</v>
      </c>
      <c r="H3446" s="306" t="s">
        <v>151</v>
      </c>
      <c r="I3446">
        <v>70</v>
      </c>
    </row>
    <row r="3447" spans="1:9" ht="14.25" customHeight="1">
      <c r="A3447" s="1" t="str">
        <f t="shared" si="53"/>
        <v>BRC96042010m09</v>
      </c>
      <c r="B3447" s="1">
        <v>629</v>
      </c>
      <c r="C3447" s="210">
        <v>4</v>
      </c>
      <c r="D3447" s="1">
        <v>62</v>
      </c>
      <c r="E3447" t="s">
        <v>169</v>
      </c>
      <c r="F3447">
        <v>9604</v>
      </c>
      <c r="G3447" s="139">
        <v>2010</v>
      </c>
      <c r="H3447" s="306" t="s">
        <v>152</v>
      </c>
      <c r="I3447">
        <v>62</v>
      </c>
    </row>
    <row r="3448" spans="1:9" ht="14.25" customHeight="1">
      <c r="A3448" s="1" t="str">
        <f t="shared" si="53"/>
        <v>BRC96042010m10</v>
      </c>
      <c r="B3448" s="1">
        <v>629</v>
      </c>
      <c r="C3448" s="210">
        <v>3</v>
      </c>
      <c r="D3448" s="1">
        <v>64</v>
      </c>
      <c r="E3448" t="s">
        <v>169</v>
      </c>
      <c r="F3448">
        <v>9604</v>
      </c>
      <c r="G3448" s="139">
        <v>2010</v>
      </c>
      <c r="H3448" s="306" t="s">
        <v>153</v>
      </c>
      <c r="I3448">
        <v>64</v>
      </c>
    </row>
    <row r="3449" spans="1:9" ht="14.25" customHeight="1">
      <c r="A3449" s="1" t="str">
        <f t="shared" si="53"/>
        <v>BRC96042010m11</v>
      </c>
      <c r="B3449" s="1">
        <v>629</v>
      </c>
      <c r="C3449" s="210">
        <v>2</v>
      </c>
      <c r="D3449" s="1">
        <v>62</v>
      </c>
      <c r="E3449" t="s">
        <v>169</v>
      </c>
      <c r="F3449">
        <v>9604</v>
      </c>
      <c r="G3449" s="139">
        <v>2010</v>
      </c>
      <c r="H3449" s="306" t="s">
        <v>154</v>
      </c>
      <c r="I3449">
        <v>62</v>
      </c>
    </row>
    <row r="3450" spans="1:9" ht="14.25" customHeight="1">
      <c r="A3450" s="1" t="str">
        <f t="shared" si="53"/>
        <v>BRC96042010m12</v>
      </c>
      <c r="B3450" s="1">
        <v>629</v>
      </c>
      <c r="C3450" s="210">
        <v>1</v>
      </c>
      <c r="D3450" s="1">
        <v>59</v>
      </c>
      <c r="E3450" t="s">
        <v>169</v>
      </c>
      <c r="F3450">
        <v>9604</v>
      </c>
      <c r="G3450" s="139">
        <v>2010</v>
      </c>
      <c r="H3450" s="306" t="s">
        <v>155</v>
      </c>
      <c r="I3450">
        <v>59</v>
      </c>
    </row>
    <row r="3451" spans="1:9" ht="14.25" customHeight="1">
      <c r="A3451" s="1" t="str">
        <f t="shared" si="53"/>
        <v>BRC96052010m01</v>
      </c>
      <c r="B3451" s="1">
        <v>272</v>
      </c>
      <c r="C3451" s="210">
        <v>12</v>
      </c>
      <c r="D3451" s="1">
        <v>10</v>
      </c>
      <c r="E3451" t="s">
        <v>169</v>
      </c>
      <c r="F3451" s="288">
        <v>9605</v>
      </c>
      <c r="G3451" s="139">
        <v>2010</v>
      </c>
      <c r="H3451" s="306" t="s">
        <v>144</v>
      </c>
      <c r="I3451">
        <v>10</v>
      </c>
    </row>
    <row r="3452" spans="1:9" ht="14.25" customHeight="1">
      <c r="A3452" s="1" t="str">
        <f t="shared" si="53"/>
        <v>BRC96052010m02</v>
      </c>
      <c r="B3452" s="1">
        <v>272</v>
      </c>
      <c r="C3452" s="210">
        <v>11</v>
      </c>
      <c r="D3452" s="1">
        <v>19</v>
      </c>
      <c r="E3452" t="s">
        <v>169</v>
      </c>
      <c r="F3452">
        <v>9605</v>
      </c>
      <c r="G3452" s="139">
        <v>2010</v>
      </c>
      <c r="H3452" s="306" t="s">
        <v>145</v>
      </c>
      <c r="I3452">
        <v>19</v>
      </c>
    </row>
    <row r="3453" spans="1:9" ht="14.25" customHeight="1">
      <c r="A3453" s="1" t="str">
        <f t="shared" si="53"/>
        <v>BRC96052010m03</v>
      </c>
      <c r="B3453" s="1">
        <v>272</v>
      </c>
      <c r="C3453" s="210">
        <v>10</v>
      </c>
      <c r="D3453" s="1">
        <v>28</v>
      </c>
      <c r="E3453" t="s">
        <v>169</v>
      </c>
      <c r="F3453">
        <v>9605</v>
      </c>
      <c r="G3453" s="139">
        <v>2010</v>
      </c>
      <c r="H3453" s="306" t="s">
        <v>146</v>
      </c>
      <c r="I3453">
        <v>28</v>
      </c>
    </row>
    <row r="3454" spans="1:9" ht="14.25" customHeight="1">
      <c r="A3454" s="1" t="str">
        <f t="shared" si="53"/>
        <v>BRC96052010m04</v>
      </c>
      <c r="B3454" s="1">
        <v>272</v>
      </c>
      <c r="C3454" s="210">
        <v>9</v>
      </c>
      <c r="D3454" s="1">
        <v>31</v>
      </c>
      <c r="E3454" t="s">
        <v>169</v>
      </c>
      <c r="F3454">
        <v>9605</v>
      </c>
      <c r="G3454" s="139">
        <v>2010</v>
      </c>
      <c r="H3454" s="306" t="s">
        <v>147</v>
      </c>
      <c r="I3454">
        <v>31</v>
      </c>
    </row>
    <row r="3455" spans="1:9" ht="14.25" customHeight="1">
      <c r="A3455" s="1" t="str">
        <f t="shared" si="53"/>
        <v>BRC96052010m05</v>
      </c>
      <c r="B3455" s="1">
        <v>272</v>
      </c>
      <c r="C3455" s="210">
        <v>8</v>
      </c>
      <c r="D3455" s="1">
        <v>33</v>
      </c>
      <c r="E3455" t="s">
        <v>169</v>
      </c>
      <c r="F3455">
        <v>9605</v>
      </c>
      <c r="G3455" s="139">
        <v>2010</v>
      </c>
      <c r="H3455" s="306" t="s">
        <v>148</v>
      </c>
      <c r="I3455">
        <v>33</v>
      </c>
    </row>
    <row r="3456" spans="1:9" ht="14.25" customHeight="1">
      <c r="A3456" s="1" t="str">
        <f t="shared" si="53"/>
        <v>BRC96052010m06</v>
      </c>
      <c r="B3456" s="1">
        <v>272</v>
      </c>
      <c r="C3456" s="210">
        <v>7</v>
      </c>
      <c r="D3456" s="1">
        <v>35</v>
      </c>
      <c r="E3456" t="s">
        <v>169</v>
      </c>
      <c r="F3456">
        <v>9605</v>
      </c>
      <c r="G3456" s="139">
        <v>2010</v>
      </c>
      <c r="H3456" s="306" t="s">
        <v>149</v>
      </c>
      <c r="I3456">
        <v>35</v>
      </c>
    </row>
    <row r="3457" spans="1:9" ht="14.25" customHeight="1">
      <c r="A3457" s="1" t="str">
        <f t="shared" si="53"/>
        <v>BRC96052010m07</v>
      </c>
      <c r="B3457" s="1">
        <v>272</v>
      </c>
      <c r="C3457" s="210">
        <v>6</v>
      </c>
      <c r="D3457" s="1">
        <v>33</v>
      </c>
      <c r="E3457" t="s">
        <v>169</v>
      </c>
      <c r="F3457">
        <v>9605</v>
      </c>
      <c r="G3457" s="139">
        <v>2010</v>
      </c>
      <c r="H3457" s="306" t="s">
        <v>150</v>
      </c>
      <c r="I3457">
        <v>33</v>
      </c>
    </row>
    <row r="3458" spans="1:9" ht="14.25" customHeight="1">
      <c r="A3458" s="1" t="str">
        <f t="shared" si="53"/>
        <v>BRC96052010m08</v>
      </c>
      <c r="B3458" s="1">
        <v>272</v>
      </c>
      <c r="C3458" s="210">
        <v>5</v>
      </c>
      <c r="D3458" s="1">
        <v>28</v>
      </c>
      <c r="E3458" t="s">
        <v>169</v>
      </c>
      <c r="F3458">
        <v>9605</v>
      </c>
      <c r="G3458" s="139">
        <v>2010</v>
      </c>
      <c r="H3458" s="306" t="s">
        <v>151</v>
      </c>
      <c r="I3458">
        <v>28</v>
      </c>
    </row>
    <row r="3459" spans="1:9" ht="14.25" customHeight="1">
      <c r="A3459" s="1" t="str">
        <f t="shared" si="53"/>
        <v>BRC96052010m09</v>
      </c>
      <c r="B3459" s="1">
        <v>272</v>
      </c>
      <c r="C3459" s="210">
        <v>4</v>
      </c>
      <c r="D3459" s="1">
        <v>21</v>
      </c>
      <c r="E3459" t="s">
        <v>169</v>
      </c>
      <c r="F3459">
        <v>9605</v>
      </c>
      <c r="G3459" s="139">
        <v>2010</v>
      </c>
      <c r="H3459" s="306" t="s">
        <v>152</v>
      </c>
      <c r="I3459">
        <v>21</v>
      </c>
    </row>
    <row r="3460" spans="1:9" ht="14.25" customHeight="1">
      <c r="A3460" s="1" t="str">
        <f t="shared" si="53"/>
        <v>BRC96052010m10</v>
      </c>
      <c r="B3460" s="1">
        <v>272</v>
      </c>
      <c r="C3460" s="210">
        <v>3</v>
      </c>
      <c r="D3460" s="1">
        <v>18</v>
      </c>
      <c r="E3460" t="s">
        <v>169</v>
      </c>
      <c r="F3460">
        <v>9605</v>
      </c>
      <c r="G3460" s="139">
        <v>2010</v>
      </c>
      <c r="H3460" s="306" t="s">
        <v>153</v>
      </c>
      <c r="I3460">
        <v>18</v>
      </c>
    </row>
    <row r="3461" spans="1:9" ht="14.25" customHeight="1">
      <c r="A3461" s="1" t="str">
        <f t="shared" si="53"/>
        <v>BRC96052010m11</v>
      </c>
      <c r="B3461" s="1">
        <v>272</v>
      </c>
      <c r="C3461" s="210">
        <v>2</v>
      </c>
      <c r="D3461" s="1">
        <v>9</v>
      </c>
      <c r="E3461" t="s">
        <v>169</v>
      </c>
      <c r="F3461">
        <v>9605</v>
      </c>
      <c r="G3461" s="139">
        <v>2010</v>
      </c>
      <c r="H3461" s="306" t="s">
        <v>154</v>
      </c>
      <c r="I3461">
        <v>9</v>
      </c>
    </row>
    <row r="3462" spans="1:9" ht="14.25" customHeight="1">
      <c r="A3462" s="1" t="str">
        <f t="shared" si="53"/>
        <v>BRC96052010m12</v>
      </c>
      <c r="B3462" s="1">
        <v>272</v>
      </c>
      <c r="C3462" s="210">
        <v>1</v>
      </c>
      <c r="D3462" s="1">
        <v>7</v>
      </c>
      <c r="E3462" t="s">
        <v>169</v>
      </c>
      <c r="F3462">
        <v>9605</v>
      </c>
      <c r="G3462" s="139">
        <v>2010</v>
      </c>
      <c r="H3462" s="306" t="s">
        <v>155</v>
      </c>
      <c r="I3462">
        <v>7</v>
      </c>
    </row>
    <row r="3463" spans="1:9" ht="14.25" customHeight="1">
      <c r="A3463" s="1" t="str">
        <f t="shared" si="53"/>
        <v>BRC96062010m01</v>
      </c>
      <c r="B3463" s="1">
        <v>58.800000000000004</v>
      </c>
      <c r="C3463" s="210">
        <v>12</v>
      </c>
      <c r="D3463" s="1">
        <v>2.5</v>
      </c>
      <c r="E3463" t="s">
        <v>169</v>
      </c>
      <c r="F3463" s="288">
        <v>9606</v>
      </c>
      <c r="G3463" s="139">
        <v>2010</v>
      </c>
      <c r="H3463" s="306" t="s">
        <v>144</v>
      </c>
      <c r="I3463">
        <v>2.5</v>
      </c>
    </row>
    <row r="3464" spans="1:9" ht="14.25" customHeight="1">
      <c r="A3464" s="1" t="str">
        <f t="shared" ref="A3464:A3474" si="54">TRIM(E3464&amp;F3464&amp;G3464&amp;H3464)</f>
        <v>BRC96062010m02</v>
      </c>
      <c r="B3464" s="1">
        <v>58.800000000000004</v>
      </c>
      <c r="C3464" s="210">
        <v>11</v>
      </c>
      <c r="D3464" s="1">
        <v>4.9000000000000004</v>
      </c>
      <c r="E3464" t="s">
        <v>169</v>
      </c>
      <c r="F3464">
        <v>9606</v>
      </c>
      <c r="G3464" s="139">
        <v>2010</v>
      </c>
      <c r="H3464" s="306" t="s">
        <v>145</v>
      </c>
      <c r="I3464">
        <v>4.9000000000000004</v>
      </c>
    </row>
    <row r="3465" spans="1:9" ht="14.25" customHeight="1">
      <c r="A3465" s="1" t="str">
        <f t="shared" si="54"/>
        <v>BRC96062010m03</v>
      </c>
      <c r="B3465" s="1">
        <v>58.800000000000004</v>
      </c>
      <c r="C3465" s="210">
        <v>10</v>
      </c>
      <c r="D3465" s="1">
        <v>4.3</v>
      </c>
      <c r="E3465" t="s">
        <v>169</v>
      </c>
      <c r="F3465">
        <v>9606</v>
      </c>
      <c r="G3465" s="139">
        <v>2010</v>
      </c>
      <c r="H3465" s="306" t="s">
        <v>146</v>
      </c>
      <c r="I3465">
        <v>4.3</v>
      </c>
    </row>
    <row r="3466" spans="1:9" ht="14.25" customHeight="1">
      <c r="A3466" s="1" t="str">
        <f t="shared" si="54"/>
        <v>BRC96062010m04</v>
      </c>
      <c r="B3466" s="1">
        <v>58.800000000000004</v>
      </c>
      <c r="C3466" s="210">
        <v>9</v>
      </c>
      <c r="D3466" s="1">
        <v>5.8</v>
      </c>
      <c r="E3466" t="s">
        <v>169</v>
      </c>
      <c r="F3466">
        <v>9606</v>
      </c>
      <c r="G3466" s="139">
        <v>2010</v>
      </c>
      <c r="H3466" s="306" t="s">
        <v>147</v>
      </c>
      <c r="I3466">
        <v>5.8</v>
      </c>
    </row>
    <row r="3467" spans="1:9" ht="14.25" customHeight="1">
      <c r="A3467" s="1" t="str">
        <f t="shared" si="54"/>
        <v>BRC96062010m05</v>
      </c>
      <c r="B3467" s="1">
        <v>58.800000000000004</v>
      </c>
      <c r="C3467" s="210">
        <v>8</v>
      </c>
      <c r="D3467" s="1">
        <v>4.3</v>
      </c>
      <c r="E3467" t="s">
        <v>169</v>
      </c>
      <c r="F3467">
        <v>9606</v>
      </c>
      <c r="G3467" s="139">
        <v>2010</v>
      </c>
      <c r="H3467" s="306" t="s">
        <v>148</v>
      </c>
      <c r="I3467">
        <v>4.3</v>
      </c>
    </row>
    <row r="3468" spans="1:9" ht="14.25" customHeight="1">
      <c r="A3468" s="1" t="str">
        <f t="shared" si="54"/>
        <v>BRC96062010m06</v>
      </c>
      <c r="B3468" s="1">
        <v>58.800000000000004</v>
      </c>
      <c r="C3468" s="210">
        <v>7</v>
      </c>
      <c r="D3468" s="1">
        <v>6.7</v>
      </c>
      <c r="E3468" t="s">
        <v>169</v>
      </c>
      <c r="F3468">
        <v>9606</v>
      </c>
      <c r="G3468" s="139">
        <v>2010</v>
      </c>
      <c r="H3468" s="306" t="s">
        <v>149</v>
      </c>
      <c r="I3468">
        <v>6.7</v>
      </c>
    </row>
    <row r="3469" spans="1:9" ht="14.25" customHeight="1">
      <c r="A3469" s="1" t="str">
        <f t="shared" si="54"/>
        <v>BRC96062010m07</v>
      </c>
      <c r="B3469" s="1">
        <v>58.800000000000004</v>
      </c>
      <c r="C3469" s="210">
        <v>6</v>
      </c>
      <c r="D3469" s="1">
        <v>5</v>
      </c>
      <c r="E3469" t="s">
        <v>169</v>
      </c>
      <c r="F3469">
        <v>9606</v>
      </c>
      <c r="G3469" s="139">
        <v>2010</v>
      </c>
      <c r="H3469" s="306" t="s">
        <v>150</v>
      </c>
      <c r="I3469">
        <v>5</v>
      </c>
    </row>
    <row r="3470" spans="1:9" ht="14.25" customHeight="1">
      <c r="A3470" s="1" t="str">
        <f t="shared" si="54"/>
        <v>BRC96062010m08</v>
      </c>
      <c r="B3470" s="1">
        <v>58.800000000000004</v>
      </c>
      <c r="C3470" s="210">
        <v>5</v>
      </c>
      <c r="D3470" s="1">
        <v>8.1999999999999993</v>
      </c>
      <c r="E3470" t="s">
        <v>169</v>
      </c>
      <c r="F3470">
        <v>9606</v>
      </c>
      <c r="G3470" s="139">
        <v>2010</v>
      </c>
      <c r="H3470" s="306" t="s">
        <v>151</v>
      </c>
      <c r="I3470">
        <v>8.1999999999999993</v>
      </c>
    </row>
    <row r="3471" spans="1:9" ht="14.25" customHeight="1">
      <c r="A3471" s="1" t="str">
        <f t="shared" si="54"/>
        <v>BRC96062010m09</v>
      </c>
      <c r="B3471" s="1">
        <v>58.800000000000004</v>
      </c>
      <c r="C3471" s="210">
        <v>4</v>
      </c>
      <c r="D3471" s="1">
        <v>5.3</v>
      </c>
      <c r="E3471" t="s">
        <v>169</v>
      </c>
      <c r="F3471">
        <v>9606</v>
      </c>
      <c r="G3471" s="139">
        <v>2010</v>
      </c>
      <c r="H3471" s="306" t="s">
        <v>152</v>
      </c>
      <c r="I3471">
        <v>5.3</v>
      </c>
    </row>
    <row r="3472" spans="1:9" ht="14.25" customHeight="1">
      <c r="A3472" s="1" t="str">
        <f t="shared" si="54"/>
        <v>BRC96062010m10</v>
      </c>
      <c r="B3472" s="1">
        <v>58.800000000000004</v>
      </c>
      <c r="C3472" s="210">
        <v>3</v>
      </c>
      <c r="D3472" s="1">
        <v>5.2</v>
      </c>
      <c r="E3472" t="s">
        <v>169</v>
      </c>
      <c r="F3472">
        <v>9606</v>
      </c>
      <c r="G3472" s="139">
        <v>2010</v>
      </c>
      <c r="H3472" s="306" t="s">
        <v>153</v>
      </c>
      <c r="I3472">
        <v>5.2</v>
      </c>
    </row>
    <row r="3473" spans="1:9" ht="14.25" customHeight="1">
      <c r="A3473" s="1" t="str">
        <f t="shared" si="54"/>
        <v>BRC96062010m11</v>
      </c>
      <c r="B3473" s="1">
        <v>58.800000000000004</v>
      </c>
      <c r="C3473" s="210">
        <v>2</v>
      </c>
      <c r="D3473" s="1">
        <v>3.2</v>
      </c>
      <c r="E3473" t="s">
        <v>169</v>
      </c>
      <c r="F3473">
        <v>9606</v>
      </c>
      <c r="G3473" s="139">
        <v>2010</v>
      </c>
      <c r="H3473" s="306" t="s">
        <v>154</v>
      </c>
      <c r="I3473">
        <v>3.2</v>
      </c>
    </row>
    <row r="3474" spans="1:9" ht="14.25" customHeight="1">
      <c r="A3474" s="1" t="str">
        <f t="shared" si="54"/>
        <v>BRC96062010m12</v>
      </c>
      <c r="B3474" s="1">
        <v>58.800000000000004</v>
      </c>
      <c r="C3474" s="210">
        <v>1</v>
      </c>
      <c r="D3474" s="1">
        <v>3.4</v>
      </c>
      <c r="E3474" t="s">
        <v>169</v>
      </c>
      <c r="F3474">
        <v>9606</v>
      </c>
      <c r="G3474" s="139">
        <v>2010</v>
      </c>
      <c r="H3474" s="306" t="s">
        <v>155</v>
      </c>
      <c r="I3474">
        <v>3.4</v>
      </c>
    </row>
  </sheetData>
  <autoFilter ref="E6:I3474"/>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sheetPr codeName="Feuil4"/>
  <dimension ref="A1:I3645"/>
  <sheetViews>
    <sheetView topLeftCell="A3470" zoomScale="90" zoomScaleNormal="90" workbookViewId="0">
      <selection activeCell="B3474" sqref="B3474"/>
    </sheetView>
  </sheetViews>
  <sheetFormatPr baseColWidth="10" defaultRowHeight="14.25" customHeight="1"/>
  <cols>
    <col min="1" max="1" width="25.33203125" style="1" customWidth="1"/>
    <col min="2" max="2" width="8.88671875" style="2" customWidth="1"/>
    <col min="3" max="3" width="9.33203125" style="211" customWidth="1"/>
    <col min="4" max="4" width="10.88671875" style="2" customWidth="1"/>
    <col min="5" max="5" width="21.109375" customWidth="1"/>
  </cols>
  <sheetData>
    <row r="1" spans="1:9" ht="14.25" customHeight="1">
      <c r="A1" s="1" t="s">
        <v>69</v>
      </c>
      <c r="B1" s="6">
        <v>2011</v>
      </c>
      <c r="D1" s="5"/>
    </row>
    <row r="2" spans="1:9" ht="14.25" customHeight="1">
      <c r="A2" s="2"/>
    </row>
    <row r="3" spans="1:9" ht="14.25" customHeight="1">
      <c r="C3" s="2"/>
      <c r="E3" s="426"/>
    </row>
    <row r="4" spans="1:9" ht="14.25" customHeight="1">
      <c r="C4" s="210"/>
    </row>
    <row r="6" spans="1:9" ht="14.25" customHeight="1">
      <c r="A6" s="4" t="s">
        <v>72</v>
      </c>
      <c r="B6" s="3" t="s">
        <v>70</v>
      </c>
      <c r="C6" s="209" t="s">
        <v>125</v>
      </c>
      <c r="D6" s="3" t="s">
        <v>71</v>
      </c>
      <c r="E6" s="102" t="s">
        <v>33</v>
      </c>
      <c r="F6" s="102" t="s">
        <v>34</v>
      </c>
      <c r="G6" s="102" t="s">
        <v>35</v>
      </c>
      <c r="H6" s="102" t="s">
        <v>36</v>
      </c>
      <c r="I6" s="102" t="s">
        <v>37</v>
      </c>
    </row>
    <row r="7" spans="1:9" ht="14.25" customHeight="1">
      <c r="A7" s="427" t="str">
        <f t="shared" ref="A7:A70" si="0">TRIM(E7)&amp;F7&amp;C7</f>
        <v>BC96011</v>
      </c>
      <c r="B7" s="427">
        <f>+D7</f>
        <v>5649</v>
      </c>
      <c r="C7" s="428">
        <f>IF(D7="na"," ",VALUE(RIGHT(TRIM(H7),2)))</f>
        <v>1</v>
      </c>
      <c r="D7" s="427">
        <f>IF(I7&lt;0,"na",I7)</f>
        <v>5649</v>
      </c>
      <c r="E7" s="390" t="s">
        <v>66</v>
      </c>
      <c r="F7" s="878">
        <v>9601</v>
      </c>
      <c r="G7" s="139">
        <v>2011</v>
      </c>
      <c r="H7" s="429" t="s">
        <v>144</v>
      </c>
      <c r="I7">
        <f>VLOOKUP(E7&amp;H7,Data2012!$A:$S,3,FALSE)</f>
        <v>5649</v>
      </c>
    </row>
    <row r="8" spans="1:9" ht="14.25" customHeight="1">
      <c r="A8" s="427" t="str">
        <f t="shared" si="0"/>
        <v>BC96012</v>
      </c>
      <c r="B8" s="427">
        <f>+D8+B7</f>
        <v>10723.9</v>
      </c>
      <c r="C8" s="428">
        <f t="shared" ref="C8:C71" si="1">IF(D8="na"," ",VALUE(RIGHT(TRIM(H8),2)))</f>
        <v>2</v>
      </c>
      <c r="D8" s="427">
        <f t="shared" ref="D8:D71" si="2">IF(I8&lt;0,"na",I8)</f>
        <v>5074.8999999999996</v>
      </c>
      <c r="E8" s="390" t="s">
        <v>66</v>
      </c>
      <c r="F8" s="878">
        <v>9601</v>
      </c>
      <c r="G8" s="139">
        <v>2011</v>
      </c>
      <c r="H8" s="429" t="s">
        <v>145</v>
      </c>
      <c r="I8">
        <f>VLOOKUP(E8&amp;H8,Data2012!$A:$S,3,FALSE)</f>
        <v>5074.8999999999996</v>
      </c>
    </row>
    <row r="9" spans="1:9" ht="14.25" customHeight="1">
      <c r="A9" s="427" t="str">
        <f t="shared" si="0"/>
        <v>BC96013</v>
      </c>
      <c r="B9" s="427">
        <f>+D9+B8</f>
        <v>16880.900000000001</v>
      </c>
      <c r="C9" s="428">
        <f t="shared" si="1"/>
        <v>3</v>
      </c>
      <c r="D9" s="427">
        <f t="shared" si="2"/>
        <v>6157</v>
      </c>
      <c r="E9" s="390" t="s">
        <v>66</v>
      </c>
      <c r="F9" s="878">
        <v>9601</v>
      </c>
      <c r="G9" s="139">
        <v>2011</v>
      </c>
      <c r="H9" s="429" t="s">
        <v>146</v>
      </c>
      <c r="I9">
        <f>VLOOKUP(E9&amp;H9,Data2012!$A:$S,3,FALSE)</f>
        <v>6157</v>
      </c>
    </row>
    <row r="10" spans="1:9" ht="14.25" customHeight="1">
      <c r="A10" s="427" t="str">
        <f t="shared" si="0"/>
        <v>BC96014</v>
      </c>
      <c r="B10" s="427">
        <f t="shared" ref="B10:B18" si="3">+D10+B9</f>
        <v>23866.9</v>
      </c>
      <c r="C10" s="428">
        <f t="shared" si="1"/>
        <v>4</v>
      </c>
      <c r="D10" s="427">
        <f t="shared" si="2"/>
        <v>6986</v>
      </c>
      <c r="E10" s="390" t="s">
        <v>66</v>
      </c>
      <c r="F10" s="878">
        <v>9601</v>
      </c>
      <c r="G10" s="139">
        <v>2011</v>
      </c>
      <c r="H10" s="429" t="s">
        <v>147</v>
      </c>
      <c r="I10">
        <f>VLOOKUP(E10&amp;H10,Data2012!$A:$S,3,FALSE)</f>
        <v>6986</v>
      </c>
    </row>
    <row r="11" spans="1:9" ht="14.25" customHeight="1">
      <c r="A11" s="427" t="str">
        <f t="shared" si="0"/>
        <v>BC96015</v>
      </c>
      <c r="B11" s="427">
        <f t="shared" si="3"/>
        <v>32127.9</v>
      </c>
      <c r="C11" s="428">
        <f t="shared" si="1"/>
        <v>5</v>
      </c>
      <c r="D11" s="427">
        <f t="shared" si="2"/>
        <v>8261</v>
      </c>
      <c r="E11" s="390" t="s">
        <v>66</v>
      </c>
      <c r="F11" s="878">
        <v>9601</v>
      </c>
      <c r="G11" s="139">
        <v>2011</v>
      </c>
      <c r="H11" s="429" t="s">
        <v>148</v>
      </c>
      <c r="I11">
        <f>VLOOKUP(E11&amp;H11,Data2012!$A:$S,3,FALSE)</f>
        <v>8261</v>
      </c>
    </row>
    <row r="12" spans="1:9" ht="14.25" customHeight="1">
      <c r="A12" s="427" t="str">
        <f t="shared" si="0"/>
        <v>BC96016</v>
      </c>
      <c r="B12" s="427">
        <f t="shared" si="3"/>
        <v>41006.9</v>
      </c>
      <c r="C12" s="428">
        <f t="shared" si="1"/>
        <v>6</v>
      </c>
      <c r="D12" s="427">
        <f t="shared" si="2"/>
        <v>8879</v>
      </c>
      <c r="E12" s="390" t="s">
        <v>66</v>
      </c>
      <c r="F12" s="878">
        <v>9601</v>
      </c>
      <c r="G12" s="139">
        <v>2011</v>
      </c>
      <c r="H12" s="429" t="s">
        <v>149</v>
      </c>
      <c r="I12">
        <f>VLOOKUP(E12&amp;H12,Data2012!$A:$S,3,FALSE)</f>
        <v>8879</v>
      </c>
    </row>
    <row r="13" spans="1:9" ht="14.25" customHeight="1">
      <c r="A13" s="427" t="str">
        <f t="shared" si="0"/>
        <v xml:space="preserve">BC9601 </v>
      </c>
      <c r="B13" s="427" t="e">
        <f t="shared" si="3"/>
        <v>#VALUE!</v>
      </c>
      <c r="C13" s="428" t="str">
        <f t="shared" si="1"/>
        <v xml:space="preserve"> </v>
      </c>
      <c r="D13" s="427" t="str">
        <f t="shared" si="2"/>
        <v>na</v>
      </c>
      <c r="E13" s="390" t="s">
        <v>66</v>
      </c>
      <c r="F13" s="878">
        <v>9601</v>
      </c>
      <c r="G13" s="139">
        <v>2011</v>
      </c>
      <c r="H13" s="429" t="s">
        <v>150</v>
      </c>
      <c r="I13">
        <f>VLOOKUP(E13&amp;H13,Data2012!$A:$S,3,FALSE)</f>
        <v>-1</v>
      </c>
    </row>
    <row r="14" spans="1:9" ht="14.25" customHeight="1">
      <c r="A14" s="427" t="str">
        <f t="shared" si="0"/>
        <v>BC96018</v>
      </c>
      <c r="B14" s="427" t="e">
        <f t="shared" si="3"/>
        <v>#VALUE!</v>
      </c>
      <c r="C14" s="428">
        <f t="shared" si="1"/>
        <v>8</v>
      </c>
      <c r="D14" s="427">
        <f t="shared" si="2"/>
        <v>8687</v>
      </c>
      <c r="E14" s="390" t="s">
        <v>66</v>
      </c>
      <c r="F14" s="878">
        <v>9601</v>
      </c>
      <c r="G14" s="139">
        <v>2011</v>
      </c>
      <c r="H14" s="429" t="s">
        <v>151</v>
      </c>
      <c r="I14">
        <f>VLOOKUP(E14&amp;H14,Data2012!$A:$S,3,FALSE)</f>
        <v>8687</v>
      </c>
    </row>
    <row r="15" spans="1:9" ht="14.25" customHeight="1">
      <c r="A15" s="427" t="str">
        <f t="shared" si="0"/>
        <v>BC96019</v>
      </c>
      <c r="B15" s="427" t="e">
        <f t="shared" si="3"/>
        <v>#VALUE!</v>
      </c>
      <c r="C15" s="428">
        <f t="shared" si="1"/>
        <v>9</v>
      </c>
      <c r="D15" s="427">
        <f t="shared" si="2"/>
        <v>8088</v>
      </c>
      <c r="E15" s="390" t="s">
        <v>66</v>
      </c>
      <c r="F15" s="878">
        <v>9601</v>
      </c>
      <c r="G15" s="139">
        <v>2011</v>
      </c>
      <c r="H15" s="429" t="s">
        <v>152</v>
      </c>
      <c r="I15">
        <f>VLOOKUP(E15&amp;H15,Data2012!$A:$S,3,FALSE)</f>
        <v>8088</v>
      </c>
    </row>
    <row r="16" spans="1:9" ht="14.25" customHeight="1">
      <c r="A16" s="427" t="str">
        <f t="shared" si="0"/>
        <v>BC960110</v>
      </c>
      <c r="B16" s="427" t="e">
        <f t="shared" si="3"/>
        <v>#VALUE!</v>
      </c>
      <c r="C16" s="428">
        <f t="shared" si="1"/>
        <v>10</v>
      </c>
      <c r="D16" s="427">
        <f t="shared" si="2"/>
        <v>7919</v>
      </c>
      <c r="E16" s="390" t="s">
        <v>66</v>
      </c>
      <c r="F16" s="878">
        <v>9601</v>
      </c>
      <c r="G16" s="139">
        <v>2011</v>
      </c>
      <c r="H16" s="429" t="s">
        <v>153</v>
      </c>
      <c r="I16">
        <f>VLOOKUP(E16&amp;H16,Data2012!$A:$S,3,FALSE)</f>
        <v>7919</v>
      </c>
    </row>
    <row r="17" spans="1:9" ht="14.25" customHeight="1">
      <c r="A17" s="427" t="str">
        <f t="shared" si="0"/>
        <v>BC960111</v>
      </c>
      <c r="B17" s="427" t="e">
        <f t="shared" si="3"/>
        <v>#VALUE!</v>
      </c>
      <c r="C17" s="428">
        <f t="shared" si="1"/>
        <v>11</v>
      </c>
      <c r="D17" s="427">
        <f t="shared" si="2"/>
        <v>7097</v>
      </c>
      <c r="E17" s="390" t="s">
        <v>66</v>
      </c>
      <c r="F17" s="878">
        <v>9601</v>
      </c>
      <c r="G17" s="139">
        <v>2011</v>
      </c>
      <c r="H17" s="429" t="s">
        <v>154</v>
      </c>
      <c r="I17">
        <f>VLOOKUP(E17&amp;H17,Data2012!$A:$S,3,FALSE)</f>
        <v>7097</v>
      </c>
    </row>
    <row r="18" spans="1:9" ht="14.25" customHeight="1">
      <c r="A18" s="427" t="str">
        <f t="shared" si="0"/>
        <v>BC960112</v>
      </c>
      <c r="B18" s="427" t="e">
        <f t="shared" si="3"/>
        <v>#VALUE!</v>
      </c>
      <c r="C18" s="428">
        <f t="shared" si="1"/>
        <v>12</v>
      </c>
      <c r="D18" s="427">
        <f t="shared" si="2"/>
        <v>6847</v>
      </c>
      <c r="E18" s="390" t="s">
        <v>66</v>
      </c>
      <c r="F18" s="878">
        <v>9601</v>
      </c>
      <c r="G18" s="139">
        <v>2011</v>
      </c>
      <c r="H18" s="429" t="s">
        <v>155</v>
      </c>
      <c r="I18">
        <f>VLOOKUP(E18&amp;H18,Data2012!$A:$S,3,FALSE)</f>
        <v>6847</v>
      </c>
    </row>
    <row r="19" spans="1:9" ht="14.25" customHeight="1">
      <c r="A19" s="1" t="str">
        <f t="shared" si="0"/>
        <v>BC96021</v>
      </c>
      <c r="B19" s="427">
        <f>+D19</f>
        <v>515.77700000000004</v>
      </c>
      <c r="C19" s="210">
        <f t="shared" si="1"/>
        <v>1</v>
      </c>
      <c r="D19" s="1">
        <f t="shared" si="2"/>
        <v>515.77700000000004</v>
      </c>
      <c r="E19" s="390" t="s">
        <v>66</v>
      </c>
      <c r="F19" s="879">
        <v>9602</v>
      </c>
      <c r="G19" s="139">
        <v>2011</v>
      </c>
      <c r="H19" s="429" t="s">
        <v>144</v>
      </c>
      <c r="I19" s="139">
        <f>VLOOKUP(E19&amp;H19,Data2012!$A:$S,6,FALSE)</f>
        <v>515.77700000000004</v>
      </c>
    </row>
    <row r="20" spans="1:9" ht="14.25" customHeight="1">
      <c r="A20" s="1" t="str">
        <f t="shared" si="0"/>
        <v>BC96022</v>
      </c>
      <c r="B20" s="427">
        <f>+D20+B19</f>
        <v>996.90100000000007</v>
      </c>
      <c r="C20" s="210">
        <f t="shared" si="1"/>
        <v>2</v>
      </c>
      <c r="D20" s="1">
        <f t="shared" si="2"/>
        <v>481.12400000000002</v>
      </c>
      <c r="E20" s="390" t="s">
        <v>66</v>
      </c>
      <c r="F20" s="879">
        <v>9602</v>
      </c>
      <c r="G20" s="139">
        <v>2011</v>
      </c>
      <c r="H20" s="429" t="s">
        <v>145</v>
      </c>
      <c r="I20" s="139">
        <f>VLOOKUP(E20&amp;H20,Data2012!$A:$S,6,FALSE)</f>
        <v>481.12400000000002</v>
      </c>
    </row>
    <row r="21" spans="1:9" ht="14.25" customHeight="1">
      <c r="A21" s="1" t="str">
        <f t="shared" si="0"/>
        <v>BC96023</v>
      </c>
      <c r="B21" s="427">
        <f>+D21+B20</f>
        <v>1570.8820000000001</v>
      </c>
      <c r="C21" s="210">
        <f t="shared" si="1"/>
        <v>3</v>
      </c>
      <c r="D21" s="1">
        <f t="shared" si="2"/>
        <v>573.98099999999999</v>
      </c>
      <c r="E21" s="390" t="s">
        <v>66</v>
      </c>
      <c r="F21" s="879">
        <v>9602</v>
      </c>
      <c r="G21" s="139">
        <v>2011</v>
      </c>
      <c r="H21" s="429" t="s">
        <v>146</v>
      </c>
      <c r="I21" s="139">
        <f>VLOOKUP(E21&amp;H21,Data2012!$A:$S,6,FALSE)</f>
        <v>573.98099999999999</v>
      </c>
    </row>
    <row r="22" spans="1:9" ht="14.25" customHeight="1">
      <c r="A22" s="1" t="str">
        <f t="shared" si="0"/>
        <v>BC96024</v>
      </c>
      <c r="B22" s="427">
        <f t="shared" ref="B22:B30" si="4">+D22+B21</f>
        <v>2201.8820000000001</v>
      </c>
      <c r="C22" s="210">
        <f t="shared" si="1"/>
        <v>4</v>
      </c>
      <c r="D22" s="1">
        <f t="shared" si="2"/>
        <v>631</v>
      </c>
      <c r="E22" s="390" t="s">
        <v>66</v>
      </c>
      <c r="F22" s="879">
        <v>9602</v>
      </c>
      <c r="G22" s="139">
        <v>2011</v>
      </c>
      <c r="H22" s="429" t="s">
        <v>147</v>
      </c>
      <c r="I22" s="139">
        <f>VLOOKUP(E22&amp;H22,Data2012!$A:$S,6,FALSE)</f>
        <v>631</v>
      </c>
    </row>
    <row r="23" spans="1:9" ht="14.25" customHeight="1">
      <c r="A23" s="1" t="str">
        <f t="shared" si="0"/>
        <v>BC96025</v>
      </c>
      <c r="B23" s="427">
        <f t="shared" si="4"/>
        <v>2903.8820000000001</v>
      </c>
      <c r="C23" s="210">
        <f t="shared" si="1"/>
        <v>5</v>
      </c>
      <c r="D23" s="1">
        <f t="shared" si="2"/>
        <v>702</v>
      </c>
      <c r="E23" s="390" t="s">
        <v>66</v>
      </c>
      <c r="F23" s="879">
        <v>9602</v>
      </c>
      <c r="G23" s="139">
        <v>2011</v>
      </c>
      <c r="H23" s="429" t="s">
        <v>148</v>
      </c>
      <c r="I23" s="139">
        <f>VLOOKUP(E23&amp;H23,Data2012!$A:$S,6,FALSE)</f>
        <v>702</v>
      </c>
    </row>
    <row r="24" spans="1:9" ht="14.25" customHeight="1">
      <c r="A24" s="1" t="str">
        <f t="shared" si="0"/>
        <v>BC96026</v>
      </c>
      <c r="B24" s="427">
        <f t="shared" si="4"/>
        <v>3715.866</v>
      </c>
      <c r="C24" s="210">
        <f t="shared" si="1"/>
        <v>6</v>
      </c>
      <c r="D24" s="1">
        <f t="shared" si="2"/>
        <v>811.98400000000004</v>
      </c>
      <c r="E24" s="390" t="s">
        <v>66</v>
      </c>
      <c r="F24" s="879">
        <v>9602</v>
      </c>
      <c r="G24" s="139">
        <v>2011</v>
      </c>
      <c r="H24" s="429" t="s">
        <v>149</v>
      </c>
      <c r="I24" s="139">
        <f>VLOOKUP(E24&amp;H24,Data2012!$A:$S,6,FALSE)</f>
        <v>811.98400000000004</v>
      </c>
    </row>
    <row r="25" spans="1:9" ht="14.25" customHeight="1">
      <c r="A25" s="1" t="str">
        <f t="shared" si="0"/>
        <v xml:space="preserve">BC9602 </v>
      </c>
      <c r="B25" s="427" t="e">
        <f t="shared" si="4"/>
        <v>#VALUE!</v>
      </c>
      <c r="C25" s="210" t="str">
        <f t="shared" si="1"/>
        <v xml:space="preserve"> </v>
      </c>
      <c r="D25" s="1" t="str">
        <f t="shared" si="2"/>
        <v>na</v>
      </c>
      <c r="E25" s="390" t="s">
        <v>66</v>
      </c>
      <c r="F25" s="879">
        <v>9602</v>
      </c>
      <c r="G25" s="139">
        <v>2011</v>
      </c>
      <c r="H25" s="429" t="s">
        <v>150</v>
      </c>
      <c r="I25" s="139">
        <f>VLOOKUP(E25&amp;H25,Data2012!$A:$S,6,FALSE)</f>
        <v>-1</v>
      </c>
    </row>
    <row r="26" spans="1:9" ht="14.25" customHeight="1">
      <c r="A26" s="1" t="str">
        <f t="shared" si="0"/>
        <v>BC96028</v>
      </c>
      <c r="B26" s="427" t="e">
        <f t="shared" si="4"/>
        <v>#VALUE!</v>
      </c>
      <c r="C26" s="210">
        <f t="shared" si="1"/>
        <v>8</v>
      </c>
      <c r="D26" s="1">
        <f t="shared" si="2"/>
        <v>742</v>
      </c>
      <c r="E26" s="390" t="s">
        <v>66</v>
      </c>
      <c r="F26" s="879">
        <v>9602</v>
      </c>
      <c r="G26" s="139">
        <v>2011</v>
      </c>
      <c r="H26" s="429" t="s">
        <v>151</v>
      </c>
      <c r="I26" s="139">
        <f>VLOOKUP(E26&amp;H26,Data2012!$A:$S,6,FALSE)</f>
        <v>742</v>
      </c>
    </row>
    <row r="27" spans="1:9" ht="14.25" customHeight="1">
      <c r="A27" s="1" t="str">
        <f t="shared" si="0"/>
        <v>BC96029</v>
      </c>
      <c r="B27" s="427" t="e">
        <f t="shared" si="4"/>
        <v>#VALUE!</v>
      </c>
      <c r="C27" s="210">
        <f t="shared" si="1"/>
        <v>9</v>
      </c>
      <c r="D27" s="1">
        <f t="shared" si="2"/>
        <v>651</v>
      </c>
      <c r="E27" s="390" t="s">
        <v>66</v>
      </c>
      <c r="F27" s="879">
        <v>9602</v>
      </c>
      <c r="G27" s="139">
        <v>2011</v>
      </c>
      <c r="H27" s="429" t="s">
        <v>152</v>
      </c>
      <c r="I27" s="139">
        <f>VLOOKUP(E27&amp;H27,Data2012!$A:$S,6,FALSE)</f>
        <v>651</v>
      </c>
    </row>
    <row r="28" spans="1:9" ht="14.25" customHeight="1">
      <c r="A28" s="1" t="str">
        <f t="shared" si="0"/>
        <v>BC960210</v>
      </c>
      <c r="B28" s="427" t="e">
        <f t="shared" si="4"/>
        <v>#VALUE!</v>
      </c>
      <c r="C28" s="210">
        <f t="shared" si="1"/>
        <v>10</v>
      </c>
      <c r="D28" s="1">
        <f t="shared" si="2"/>
        <v>676.6</v>
      </c>
      <c r="E28" s="390" t="s">
        <v>66</v>
      </c>
      <c r="F28" s="879">
        <v>9602</v>
      </c>
      <c r="G28" s="139">
        <v>2011</v>
      </c>
      <c r="H28" s="429" t="s">
        <v>153</v>
      </c>
      <c r="I28" s="139">
        <f>VLOOKUP(E28&amp;H28,Data2012!$A:$S,6,FALSE)</f>
        <v>676.6</v>
      </c>
    </row>
    <row r="29" spans="1:9" ht="14.25" customHeight="1">
      <c r="A29" s="1" t="str">
        <f t="shared" si="0"/>
        <v>BC960211</v>
      </c>
      <c r="B29" s="427" t="e">
        <f t="shared" si="4"/>
        <v>#VALUE!</v>
      </c>
      <c r="C29" s="210">
        <f t="shared" si="1"/>
        <v>11</v>
      </c>
      <c r="D29" s="1">
        <f t="shared" si="2"/>
        <v>656.67200000000003</v>
      </c>
      <c r="E29" s="390" t="s">
        <v>66</v>
      </c>
      <c r="F29" s="879">
        <v>9602</v>
      </c>
      <c r="G29" s="139">
        <v>2011</v>
      </c>
      <c r="H29" s="429" t="s">
        <v>154</v>
      </c>
      <c r="I29" s="139">
        <f>VLOOKUP(E29&amp;H29,Data2012!$A:$S,6,FALSE)</f>
        <v>656.67200000000003</v>
      </c>
    </row>
    <row r="30" spans="1:9" ht="14.25" customHeight="1">
      <c r="A30" s="1" t="str">
        <f t="shared" si="0"/>
        <v>BC960212</v>
      </c>
      <c r="B30" s="427" t="e">
        <f t="shared" si="4"/>
        <v>#VALUE!</v>
      </c>
      <c r="C30" s="210">
        <f t="shared" si="1"/>
        <v>12</v>
      </c>
      <c r="D30" s="1">
        <f t="shared" si="2"/>
        <v>639.91099999999994</v>
      </c>
      <c r="E30" s="390" t="s">
        <v>66</v>
      </c>
      <c r="F30" s="879">
        <v>9602</v>
      </c>
      <c r="G30" s="139">
        <v>2011</v>
      </c>
      <c r="H30" s="429" t="s">
        <v>155</v>
      </c>
      <c r="I30" s="139">
        <f>VLOOKUP(E30&amp;H30,Data2012!$A:$S,6,FALSE)</f>
        <v>639.91099999999994</v>
      </c>
    </row>
    <row r="31" spans="1:9" ht="14.25" customHeight="1">
      <c r="A31" s="1" t="str">
        <f t="shared" si="0"/>
        <v>BC96031</v>
      </c>
      <c r="B31" s="427">
        <f>+D31</f>
        <v>11031</v>
      </c>
      <c r="C31" s="210">
        <f t="shared" si="1"/>
        <v>1</v>
      </c>
      <c r="D31" s="1">
        <f t="shared" si="2"/>
        <v>11031</v>
      </c>
      <c r="E31" s="390" t="s">
        <v>66</v>
      </c>
      <c r="F31" s="389">
        <v>9603</v>
      </c>
      <c r="G31" s="139">
        <v>2011</v>
      </c>
      <c r="H31" s="429" t="s">
        <v>144</v>
      </c>
      <c r="I31" s="139">
        <f>VLOOKUP(E31&amp;H31,Data2012!$A:$S,11,FALSE)</f>
        <v>11031</v>
      </c>
    </row>
    <row r="32" spans="1:9" ht="14.25" customHeight="1">
      <c r="A32" s="1" t="str">
        <f t="shared" si="0"/>
        <v>BC96032</v>
      </c>
      <c r="B32" s="427">
        <f>+D32+B31</f>
        <v>22527</v>
      </c>
      <c r="C32" s="210">
        <f t="shared" si="1"/>
        <v>2</v>
      </c>
      <c r="D32" s="1">
        <f t="shared" si="2"/>
        <v>11496</v>
      </c>
      <c r="E32" s="390" t="s">
        <v>66</v>
      </c>
      <c r="F32" s="389">
        <v>9603</v>
      </c>
      <c r="G32" s="139">
        <v>2011</v>
      </c>
      <c r="H32" s="429" t="s">
        <v>145</v>
      </c>
      <c r="I32" s="139">
        <f>VLOOKUP(E32&amp;H32,Data2012!$A:$S,11,FALSE)</f>
        <v>11496</v>
      </c>
    </row>
    <row r="33" spans="1:9" ht="14.25" customHeight="1">
      <c r="A33" s="1" t="str">
        <f t="shared" si="0"/>
        <v>BC96033</v>
      </c>
      <c r="B33" s="427">
        <f>+D33+B32</f>
        <v>35919</v>
      </c>
      <c r="C33" s="210">
        <f t="shared" si="1"/>
        <v>3</v>
      </c>
      <c r="D33" s="1">
        <f t="shared" si="2"/>
        <v>13392</v>
      </c>
      <c r="E33" s="390" t="s">
        <v>66</v>
      </c>
      <c r="F33" s="389">
        <v>9603</v>
      </c>
      <c r="G33" s="139">
        <v>2011</v>
      </c>
      <c r="H33" s="429" t="s">
        <v>146</v>
      </c>
      <c r="I33" s="139">
        <f>VLOOKUP(E33&amp;H33,Data2012!$A:$S,11,FALSE)</f>
        <v>13392</v>
      </c>
    </row>
    <row r="34" spans="1:9" ht="14.25" customHeight="1">
      <c r="A34" s="1" t="str">
        <f t="shared" si="0"/>
        <v>BC96034</v>
      </c>
      <c r="B34" s="427">
        <f t="shared" ref="B34:B42" si="5">+D34+B33</f>
        <v>49222</v>
      </c>
      <c r="C34" s="210">
        <f t="shared" si="1"/>
        <v>4</v>
      </c>
      <c r="D34" s="1">
        <f t="shared" si="2"/>
        <v>13303</v>
      </c>
      <c r="E34" s="390" t="s">
        <v>66</v>
      </c>
      <c r="F34" s="389">
        <v>9603</v>
      </c>
      <c r="G34" s="139">
        <v>2011</v>
      </c>
      <c r="H34" s="429" t="s">
        <v>147</v>
      </c>
      <c r="I34" s="139">
        <f>VLOOKUP(E34&amp;H34,Data2012!$A:$S,11,FALSE)</f>
        <v>13303</v>
      </c>
    </row>
    <row r="35" spans="1:9" ht="14.25" customHeight="1">
      <c r="A35" s="1" t="str">
        <f t="shared" si="0"/>
        <v>BC96035</v>
      </c>
      <c r="B35" s="427">
        <f t="shared" si="5"/>
        <v>62371</v>
      </c>
      <c r="C35" s="210">
        <f t="shared" si="1"/>
        <v>5</v>
      </c>
      <c r="D35" s="1">
        <f t="shared" si="2"/>
        <v>13149</v>
      </c>
      <c r="E35" s="390" t="s">
        <v>66</v>
      </c>
      <c r="F35" s="389">
        <v>9603</v>
      </c>
      <c r="G35" s="139">
        <v>2011</v>
      </c>
      <c r="H35" s="429" t="s">
        <v>148</v>
      </c>
      <c r="I35" s="139">
        <f>VLOOKUP(E35&amp;H35,Data2012!$A:$S,11,FALSE)</f>
        <v>13149</v>
      </c>
    </row>
    <row r="36" spans="1:9" ht="14.25" customHeight="1">
      <c r="A36" s="1" t="str">
        <f t="shared" si="0"/>
        <v>BC96036</v>
      </c>
      <c r="B36" s="427">
        <f t="shared" si="5"/>
        <v>74523</v>
      </c>
      <c r="C36" s="210">
        <f t="shared" si="1"/>
        <v>6</v>
      </c>
      <c r="D36" s="1">
        <f t="shared" si="2"/>
        <v>12152</v>
      </c>
      <c r="E36" s="390" t="s">
        <v>66</v>
      </c>
      <c r="F36" s="389">
        <v>9603</v>
      </c>
      <c r="G36" s="139">
        <v>2011</v>
      </c>
      <c r="H36" s="429" t="s">
        <v>149</v>
      </c>
      <c r="I36" s="139">
        <f>VLOOKUP(E36&amp;H36,Data2012!$A:$S,11,FALSE)</f>
        <v>12152</v>
      </c>
    </row>
    <row r="37" spans="1:9" ht="14.25" customHeight="1">
      <c r="A37" s="1" t="str">
        <f t="shared" si="0"/>
        <v xml:space="preserve">BC9603 </v>
      </c>
      <c r="B37" s="427" t="e">
        <f t="shared" si="5"/>
        <v>#VALUE!</v>
      </c>
      <c r="C37" s="210" t="str">
        <f t="shared" si="1"/>
        <v xml:space="preserve"> </v>
      </c>
      <c r="D37" s="1" t="str">
        <f t="shared" si="2"/>
        <v>na</v>
      </c>
      <c r="E37" s="390" t="s">
        <v>66</v>
      </c>
      <c r="F37" s="389">
        <v>9603</v>
      </c>
      <c r="G37" s="139">
        <v>2011</v>
      </c>
      <c r="H37" s="429" t="s">
        <v>150</v>
      </c>
      <c r="I37" s="139">
        <f>VLOOKUP(E37&amp;H37,Data2012!$A:$S,11,FALSE)</f>
        <v>-1</v>
      </c>
    </row>
    <row r="38" spans="1:9" ht="14.25" customHeight="1">
      <c r="A38" s="1" t="str">
        <f t="shared" si="0"/>
        <v>BC96038</v>
      </c>
      <c r="B38" s="427" t="e">
        <f t="shared" si="5"/>
        <v>#VALUE!</v>
      </c>
      <c r="C38" s="210">
        <f t="shared" si="1"/>
        <v>8</v>
      </c>
      <c r="D38" s="1">
        <f t="shared" si="2"/>
        <v>12484</v>
      </c>
      <c r="E38" s="390" t="s">
        <v>66</v>
      </c>
      <c r="F38" s="389">
        <v>9603</v>
      </c>
      <c r="G38" s="139">
        <v>2011</v>
      </c>
      <c r="H38" s="429" t="s">
        <v>151</v>
      </c>
      <c r="I38" s="139">
        <f>VLOOKUP(E38&amp;H38,Data2012!$A:$S,11,FALSE)</f>
        <v>12484</v>
      </c>
    </row>
    <row r="39" spans="1:9" ht="14.25" customHeight="1">
      <c r="A39" s="1" t="str">
        <f t="shared" si="0"/>
        <v>BC96039</v>
      </c>
      <c r="B39" s="427" t="e">
        <f t="shared" si="5"/>
        <v>#VALUE!</v>
      </c>
      <c r="C39" s="210">
        <f t="shared" si="1"/>
        <v>9</v>
      </c>
      <c r="D39" s="1">
        <f t="shared" si="2"/>
        <v>12236</v>
      </c>
      <c r="E39" s="390" t="s">
        <v>66</v>
      </c>
      <c r="F39" s="389">
        <v>9603</v>
      </c>
      <c r="G39" s="139">
        <v>2011</v>
      </c>
      <c r="H39" s="429" t="s">
        <v>152</v>
      </c>
      <c r="I39" s="139">
        <f>VLOOKUP(E39&amp;H39,Data2012!$A:$S,11,FALSE)</f>
        <v>12236</v>
      </c>
    </row>
    <row r="40" spans="1:9" ht="14.25" customHeight="1">
      <c r="A40" s="1" t="str">
        <f t="shared" si="0"/>
        <v>BC960310</v>
      </c>
      <c r="B40" s="427" t="e">
        <f t="shared" si="5"/>
        <v>#VALUE!</v>
      </c>
      <c r="C40" s="210">
        <f t="shared" si="1"/>
        <v>10</v>
      </c>
      <c r="D40" s="1">
        <f t="shared" si="2"/>
        <v>13538</v>
      </c>
      <c r="E40" s="390" t="s">
        <v>66</v>
      </c>
      <c r="F40" s="389">
        <v>9603</v>
      </c>
      <c r="G40" s="139">
        <v>2011</v>
      </c>
      <c r="H40" s="429" t="s">
        <v>153</v>
      </c>
      <c r="I40" s="139">
        <f>VLOOKUP(E40&amp;H40,Data2012!$A:$S,11,FALSE)</f>
        <v>13538</v>
      </c>
    </row>
    <row r="41" spans="1:9" ht="14.25" customHeight="1">
      <c r="A41" s="1" t="str">
        <f t="shared" si="0"/>
        <v>BC960311</v>
      </c>
      <c r="B41" s="427" t="e">
        <f t="shared" si="5"/>
        <v>#VALUE!</v>
      </c>
      <c r="C41" s="210">
        <f t="shared" si="1"/>
        <v>11</v>
      </c>
      <c r="D41" s="1">
        <f t="shared" si="2"/>
        <v>13405</v>
      </c>
      <c r="E41" s="390" t="s">
        <v>66</v>
      </c>
      <c r="F41" s="389">
        <v>9603</v>
      </c>
      <c r="G41" s="139">
        <v>2011</v>
      </c>
      <c r="H41" s="429" t="s">
        <v>154</v>
      </c>
      <c r="I41" s="139">
        <f>VLOOKUP(E41&amp;H41,Data2012!$A:$S,11,FALSE)</f>
        <v>13405</v>
      </c>
    </row>
    <row r="42" spans="1:9" ht="14.25" customHeight="1">
      <c r="A42" s="1" t="str">
        <f t="shared" si="0"/>
        <v>BC960312</v>
      </c>
      <c r="B42" s="427" t="e">
        <f t="shared" si="5"/>
        <v>#VALUE!</v>
      </c>
      <c r="C42" s="210">
        <f t="shared" si="1"/>
        <v>12</v>
      </c>
      <c r="D42" s="1">
        <f t="shared" si="2"/>
        <v>13811</v>
      </c>
      <c r="E42" s="390" t="s">
        <v>66</v>
      </c>
      <c r="F42" s="389">
        <v>9603</v>
      </c>
      <c r="G42" s="139">
        <v>2011</v>
      </c>
      <c r="H42" s="429" t="s">
        <v>155</v>
      </c>
      <c r="I42" s="139">
        <f>VLOOKUP(E42&amp;H42,Data2012!$A:$S,11,FALSE)</f>
        <v>13811</v>
      </c>
    </row>
    <row r="43" spans="1:9" ht="14.25" customHeight="1">
      <c r="A43" s="1" t="str">
        <f t="shared" si="0"/>
        <v>BC96041</v>
      </c>
      <c r="B43" s="427">
        <f>+D43</f>
        <v>3707.49</v>
      </c>
      <c r="C43" s="210">
        <f t="shared" si="1"/>
        <v>1</v>
      </c>
      <c r="D43" s="1">
        <f t="shared" si="2"/>
        <v>3707.49</v>
      </c>
      <c r="E43" s="390" t="s">
        <v>66</v>
      </c>
      <c r="F43" s="880">
        <v>9604</v>
      </c>
      <c r="G43" s="139">
        <v>2011</v>
      </c>
      <c r="H43" s="429" t="s">
        <v>144</v>
      </c>
      <c r="I43" s="139">
        <f>VLOOKUP(E43&amp;H43,Data2012!$A:$S,14,FALSE)</f>
        <v>3707.49</v>
      </c>
    </row>
    <row r="44" spans="1:9" ht="14.25" customHeight="1">
      <c r="A44" s="1" t="str">
        <f t="shared" si="0"/>
        <v>BC96042</v>
      </c>
      <c r="B44" s="427">
        <f>+D44+B43</f>
        <v>7532.49</v>
      </c>
      <c r="C44" s="210">
        <f t="shared" si="1"/>
        <v>2</v>
      </c>
      <c r="D44" s="1">
        <f t="shared" si="2"/>
        <v>3825</v>
      </c>
      <c r="E44" s="390" t="s">
        <v>66</v>
      </c>
      <c r="F44" s="880">
        <v>9604</v>
      </c>
      <c r="G44" s="139">
        <v>2011</v>
      </c>
      <c r="H44" s="429" t="s">
        <v>145</v>
      </c>
      <c r="I44" s="139">
        <f>VLOOKUP(E44&amp;H44,Data2012!$A:$S,14,FALSE)</f>
        <v>3825</v>
      </c>
    </row>
    <row r="45" spans="1:9" ht="14.25" customHeight="1">
      <c r="A45" s="1" t="str">
        <f t="shared" si="0"/>
        <v>BC96043</v>
      </c>
      <c r="B45" s="427">
        <f>+D45+B44</f>
        <v>11949.49</v>
      </c>
      <c r="C45" s="210">
        <f t="shared" si="1"/>
        <v>3</v>
      </c>
      <c r="D45" s="1">
        <f t="shared" si="2"/>
        <v>4417</v>
      </c>
      <c r="E45" s="390" t="s">
        <v>66</v>
      </c>
      <c r="F45" s="880">
        <v>9604</v>
      </c>
      <c r="G45" s="139">
        <v>2011</v>
      </c>
      <c r="H45" s="429" t="s">
        <v>146</v>
      </c>
      <c r="I45" s="139">
        <f>VLOOKUP(E45&amp;H45,Data2012!$A:$S,14,FALSE)</f>
        <v>4417</v>
      </c>
    </row>
    <row r="46" spans="1:9" ht="14.25" customHeight="1">
      <c r="A46" s="1" t="str">
        <f t="shared" si="0"/>
        <v>BC96044</v>
      </c>
      <c r="B46" s="427">
        <f t="shared" ref="B46:B54" si="6">+D46+B45</f>
        <v>16261.49</v>
      </c>
      <c r="C46" s="210">
        <f t="shared" si="1"/>
        <v>4</v>
      </c>
      <c r="D46" s="1">
        <f t="shared" si="2"/>
        <v>4312</v>
      </c>
      <c r="E46" s="390" t="s">
        <v>66</v>
      </c>
      <c r="F46" s="880">
        <v>9604</v>
      </c>
      <c r="G46" s="139">
        <v>2011</v>
      </c>
      <c r="H46" s="429" t="s">
        <v>147</v>
      </c>
      <c r="I46" s="139">
        <f>VLOOKUP(E46&amp;H46,Data2012!$A:$S,14,FALSE)</f>
        <v>4312</v>
      </c>
    </row>
    <row r="47" spans="1:9" ht="14.25" customHeight="1">
      <c r="A47" s="1" t="str">
        <f t="shared" si="0"/>
        <v>BC96045</v>
      </c>
      <c r="B47" s="427">
        <f t="shared" si="6"/>
        <v>20514.489999999998</v>
      </c>
      <c r="C47" s="210">
        <f t="shared" si="1"/>
        <v>5</v>
      </c>
      <c r="D47" s="1">
        <f t="shared" si="2"/>
        <v>4253</v>
      </c>
      <c r="E47" s="390" t="s">
        <v>66</v>
      </c>
      <c r="F47" s="880">
        <v>9604</v>
      </c>
      <c r="G47" s="139">
        <v>2011</v>
      </c>
      <c r="H47" s="429" t="s">
        <v>148</v>
      </c>
      <c r="I47" s="139">
        <f>VLOOKUP(E47&amp;H47,Data2012!$A:$S,14,FALSE)</f>
        <v>4253</v>
      </c>
    </row>
    <row r="48" spans="1:9" ht="14.25" customHeight="1">
      <c r="A48" s="1" t="str">
        <f t="shared" si="0"/>
        <v>BC96046</v>
      </c>
      <c r="B48" s="427">
        <f t="shared" si="6"/>
        <v>24509.489999999998</v>
      </c>
      <c r="C48" s="210">
        <f t="shared" si="1"/>
        <v>6</v>
      </c>
      <c r="D48" s="1">
        <f t="shared" si="2"/>
        <v>3995</v>
      </c>
      <c r="E48" s="390" t="s">
        <v>66</v>
      </c>
      <c r="F48" s="880">
        <v>9604</v>
      </c>
      <c r="G48" s="139">
        <v>2011</v>
      </c>
      <c r="H48" s="429" t="s">
        <v>149</v>
      </c>
      <c r="I48" s="139">
        <f>VLOOKUP(E48&amp;H48,Data2012!$A:$S,14,FALSE)</f>
        <v>3995</v>
      </c>
    </row>
    <row r="49" spans="1:9" ht="14.25" customHeight="1">
      <c r="A49" s="1" t="str">
        <f t="shared" si="0"/>
        <v xml:space="preserve">BC9604 </v>
      </c>
      <c r="B49" s="427" t="e">
        <f t="shared" si="6"/>
        <v>#VALUE!</v>
      </c>
      <c r="C49" s="210" t="str">
        <f t="shared" si="1"/>
        <v xml:space="preserve"> </v>
      </c>
      <c r="D49" s="1" t="str">
        <f t="shared" si="2"/>
        <v>na</v>
      </c>
      <c r="E49" s="390" t="s">
        <v>66</v>
      </c>
      <c r="F49" s="880">
        <v>9604</v>
      </c>
      <c r="G49" s="139">
        <v>2011</v>
      </c>
      <c r="H49" s="429" t="s">
        <v>150</v>
      </c>
      <c r="I49" s="139">
        <f>VLOOKUP(E49&amp;H49,Data2012!$A:$S,14,FALSE)</f>
        <v>-1</v>
      </c>
    </row>
    <row r="50" spans="1:9" ht="14.25" customHeight="1">
      <c r="A50" s="1" t="str">
        <f t="shared" si="0"/>
        <v>BC96048</v>
      </c>
      <c r="B50" s="427" t="e">
        <f t="shared" si="6"/>
        <v>#VALUE!</v>
      </c>
      <c r="C50" s="210">
        <f t="shared" si="1"/>
        <v>8</v>
      </c>
      <c r="D50" s="1">
        <f t="shared" si="2"/>
        <v>4005</v>
      </c>
      <c r="E50" s="390" t="s">
        <v>66</v>
      </c>
      <c r="F50" s="880">
        <v>9604</v>
      </c>
      <c r="G50" s="139">
        <v>2011</v>
      </c>
      <c r="H50" s="429" t="s">
        <v>151</v>
      </c>
      <c r="I50" s="139">
        <f>VLOOKUP(E50&amp;H50,Data2012!$A:$S,14,FALSE)</f>
        <v>4005</v>
      </c>
    </row>
    <row r="51" spans="1:9" ht="14.25" customHeight="1">
      <c r="A51" s="1" t="str">
        <f t="shared" si="0"/>
        <v>BC96049</v>
      </c>
      <c r="B51" s="427" t="e">
        <f t="shared" si="6"/>
        <v>#VALUE!</v>
      </c>
      <c r="C51" s="210">
        <f t="shared" si="1"/>
        <v>9</v>
      </c>
      <c r="D51" s="1">
        <f t="shared" si="2"/>
        <v>3950</v>
      </c>
      <c r="E51" s="390" t="s">
        <v>66</v>
      </c>
      <c r="F51" s="880">
        <v>9604</v>
      </c>
      <c r="G51" s="139">
        <v>2011</v>
      </c>
      <c r="H51" s="429" t="s">
        <v>152</v>
      </c>
      <c r="I51" s="139">
        <f>VLOOKUP(E51&amp;H51,Data2012!$A:$S,14,FALSE)</f>
        <v>3950</v>
      </c>
    </row>
    <row r="52" spans="1:9" ht="14.25" customHeight="1">
      <c r="A52" s="1" t="str">
        <f t="shared" si="0"/>
        <v>BC960410</v>
      </c>
      <c r="B52" s="427" t="e">
        <f t="shared" si="6"/>
        <v>#VALUE!</v>
      </c>
      <c r="C52" s="210">
        <f t="shared" si="1"/>
        <v>10</v>
      </c>
      <c r="D52" s="1">
        <f t="shared" si="2"/>
        <v>4262</v>
      </c>
      <c r="E52" s="390" t="s">
        <v>66</v>
      </c>
      <c r="F52" s="880">
        <v>9604</v>
      </c>
      <c r="G52" s="139">
        <v>2011</v>
      </c>
      <c r="H52" s="429" t="s">
        <v>153</v>
      </c>
      <c r="I52" s="139">
        <f>VLOOKUP(E52&amp;H52,Data2012!$A:$S,14,FALSE)</f>
        <v>4262</v>
      </c>
    </row>
    <row r="53" spans="1:9" ht="14.25" customHeight="1">
      <c r="A53" s="1" t="str">
        <f t="shared" si="0"/>
        <v>BC960411</v>
      </c>
      <c r="B53" s="427" t="e">
        <f t="shared" si="6"/>
        <v>#VALUE!</v>
      </c>
      <c r="C53" s="210">
        <f t="shared" si="1"/>
        <v>11</v>
      </c>
      <c r="D53" s="1">
        <f t="shared" si="2"/>
        <v>4178</v>
      </c>
      <c r="E53" s="390" t="s">
        <v>66</v>
      </c>
      <c r="F53" s="880">
        <v>9604</v>
      </c>
      <c r="G53" s="139">
        <v>2011</v>
      </c>
      <c r="H53" s="429" t="s">
        <v>154</v>
      </c>
      <c r="I53" s="139">
        <f>VLOOKUP(E53&amp;H53,Data2012!$A:$S,14,FALSE)</f>
        <v>4178</v>
      </c>
    </row>
    <row r="54" spans="1:9" ht="14.25" customHeight="1">
      <c r="A54" s="1" t="str">
        <f t="shared" si="0"/>
        <v>BC960412</v>
      </c>
      <c r="B54" s="427" t="e">
        <f t="shared" si="6"/>
        <v>#VALUE!</v>
      </c>
      <c r="C54" s="210">
        <f t="shared" si="1"/>
        <v>12</v>
      </c>
      <c r="D54" s="1">
        <f t="shared" si="2"/>
        <v>4346</v>
      </c>
      <c r="E54" s="390" t="s">
        <v>66</v>
      </c>
      <c r="F54" s="880">
        <v>9604</v>
      </c>
      <c r="G54" s="139">
        <v>2011</v>
      </c>
      <c r="H54" s="429" t="s">
        <v>155</v>
      </c>
      <c r="I54" s="139">
        <f>VLOOKUP(E54&amp;H54,Data2012!$A:$S,14,FALSE)</f>
        <v>4346</v>
      </c>
    </row>
    <row r="55" spans="1:9" ht="14.25" customHeight="1">
      <c r="A55" s="1" t="str">
        <f t="shared" si="0"/>
        <v>BC96051</v>
      </c>
      <c r="B55" s="427">
        <f>+D55</f>
        <v>7754</v>
      </c>
      <c r="C55" s="210">
        <f t="shared" si="1"/>
        <v>1</v>
      </c>
      <c r="D55" s="1">
        <f t="shared" si="2"/>
        <v>7754</v>
      </c>
      <c r="E55" s="390" t="s">
        <v>66</v>
      </c>
      <c r="F55" s="396">
        <v>9605</v>
      </c>
      <c r="G55" s="139">
        <v>2011</v>
      </c>
      <c r="H55" s="429" t="s">
        <v>144</v>
      </c>
      <c r="I55" s="139">
        <f>VLOOKUP(E55&amp;H55,Data2012!$A:$S,17,FALSE)</f>
        <v>7754</v>
      </c>
    </row>
    <row r="56" spans="1:9" ht="14.25" customHeight="1">
      <c r="A56" s="1" t="str">
        <f t="shared" si="0"/>
        <v>BC96052</v>
      </c>
      <c r="B56" s="427">
        <f>+D56+B55</f>
        <v>15800</v>
      </c>
      <c r="C56" s="210">
        <f t="shared" si="1"/>
        <v>2</v>
      </c>
      <c r="D56" s="1">
        <f t="shared" si="2"/>
        <v>8046</v>
      </c>
      <c r="E56" s="390" t="s">
        <v>66</v>
      </c>
      <c r="F56" s="396">
        <v>9605</v>
      </c>
      <c r="G56" s="139">
        <v>2011</v>
      </c>
      <c r="H56" s="429" t="s">
        <v>145</v>
      </c>
      <c r="I56" s="139">
        <f>VLOOKUP(E56&amp;H56,Data2012!$A:$S,17,FALSE)</f>
        <v>8046</v>
      </c>
    </row>
    <row r="57" spans="1:9" ht="14.25" customHeight="1">
      <c r="A57" s="1" t="str">
        <f t="shared" si="0"/>
        <v>BC96053</v>
      </c>
      <c r="B57" s="427">
        <f>+D57+B56</f>
        <v>25383</v>
      </c>
      <c r="C57" s="210">
        <f t="shared" si="1"/>
        <v>3</v>
      </c>
      <c r="D57" s="1">
        <f t="shared" si="2"/>
        <v>9583</v>
      </c>
      <c r="E57" s="390" t="s">
        <v>66</v>
      </c>
      <c r="F57" s="396">
        <v>9605</v>
      </c>
      <c r="G57" s="139">
        <v>2011</v>
      </c>
      <c r="H57" s="429" t="s">
        <v>146</v>
      </c>
      <c r="I57" s="139">
        <f>VLOOKUP(E57&amp;H57,Data2012!$A:$S,17,FALSE)</f>
        <v>9583</v>
      </c>
    </row>
    <row r="58" spans="1:9" ht="14.25" customHeight="1">
      <c r="A58" s="1" t="str">
        <f t="shared" si="0"/>
        <v>BC96054</v>
      </c>
      <c r="B58" s="427">
        <f t="shared" ref="B58:B66" si="7">+D58+B57</f>
        <v>34731</v>
      </c>
      <c r="C58" s="210">
        <f t="shared" si="1"/>
        <v>4</v>
      </c>
      <c r="D58" s="1">
        <f t="shared" si="2"/>
        <v>9348</v>
      </c>
      <c r="E58" s="390" t="s">
        <v>66</v>
      </c>
      <c r="F58" s="396">
        <v>9605</v>
      </c>
      <c r="G58" s="139">
        <v>2011</v>
      </c>
      <c r="H58" s="429" t="s">
        <v>147</v>
      </c>
      <c r="I58" s="139">
        <f>VLOOKUP(E58&amp;H58,Data2012!$A:$S,17,FALSE)</f>
        <v>9348</v>
      </c>
    </row>
    <row r="59" spans="1:9" ht="14.25" customHeight="1">
      <c r="A59" s="1" t="str">
        <f t="shared" si="0"/>
        <v>BC96055</v>
      </c>
      <c r="B59" s="427">
        <f t="shared" si="7"/>
        <v>43861</v>
      </c>
      <c r="C59" s="210">
        <f t="shared" si="1"/>
        <v>5</v>
      </c>
      <c r="D59" s="1">
        <f t="shared" si="2"/>
        <v>9130</v>
      </c>
      <c r="E59" s="390" t="s">
        <v>66</v>
      </c>
      <c r="F59" s="396">
        <v>9605</v>
      </c>
      <c r="G59" s="139">
        <v>2011</v>
      </c>
      <c r="H59" s="429" t="s">
        <v>148</v>
      </c>
      <c r="I59" s="139">
        <f>VLOOKUP(E59&amp;H59,Data2012!$A:$S,17,FALSE)</f>
        <v>9130</v>
      </c>
    </row>
    <row r="60" spans="1:9" ht="14.25" customHeight="1">
      <c r="A60" s="1" t="str">
        <f t="shared" si="0"/>
        <v>BC96056</v>
      </c>
      <c r="B60" s="427">
        <f t="shared" si="7"/>
        <v>52499</v>
      </c>
      <c r="C60" s="210">
        <f t="shared" si="1"/>
        <v>6</v>
      </c>
      <c r="D60" s="1">
        <f t="shared" si="2"/>
        <v>8638</v>
      </c>
      <c r="E60" s="390" t="s">
        <v>66</v>
      </c>
      <c r="F60" s="396">
        <v>9605</v>
      </c>
      <c r="G60" s="139">
        <v>2011</v>
      </c>
      <c r="H60" s="429" t="s">
        <v>149</v>
      </c>
      <c r="I60" s="139">
        <f>VLOOKUP(E60&amp;H60,Data2012!$A:$S,17,FALSE)</f>
        <v>8638</v>
      </c>
    </row>
    <row r="61" spans="1:9" ht="14.25" customHeight="1">
      <c r="A61" s="1" t="str">
        <f t="shared" si="0"/>
        <v xml:space="preserve">BC9605 </v>
      </c>
      <c r="B61" s="427" t="e">
        <f t="shared" si="7"/>
        <v>#VALUE!</v>
      </c>
      <c r="C61" s="210" t="str">
        <f t="shared" si="1"/>
        <v xml:space="preserve"> </v>
      </c>
      <c r="D61" s="1" t="str">
        <f t="shared" si="2"/>
        <v>na</v>
      </c>
      <c r="E61" s="390" t="s">
        <v>66</v>
      </c>
      <c r="F61" s="396">
        <v>9605</v>
      </c>
      <c r="G61" s="139">
        <v>2011</v>
      </c>
      <c r="H61" s="429" t="s">
        <v>150</v>
      </c>
      <c r="I61" s="139">
        <f>VLOOKUP(E61&amp;H61,Data2012!$A:$S,17,FALSE)</f>
        <v>-1</v>
      </c>
    </row>
    <row r="62" spans="1:9" ht="14.25" customHeight="1">
      <c r="A62" s="1" t="str">
        <f t="shared" si="0"/>
        <v>BC96058</v>
      </c>
      <c r="B62" s="427" t="e">
        <f t="shared" si="7"/>
        <v>#VALUE!</v>
      </c>
      <c r="C62" s="210">
        <f t="shared" si="1"/>
        <v>8</v>
      </c>
      <c r="D62" s="1">
        <f t="shared" si="2"/>
        <v>8818</v>
      </c>
      <c r="E62" s="390" t="s">
        <v>66</v>
      </c>
      <c r="F62" s="396">
        <v>9605</v>
      </c>
      <c r="G62" s="139">
        <v>2011</v>
      </c>
      <c r="H62" s="429" t="s">
        <v>151</v>
      </c>
      <c r="I62" s="139">
        <f>VLOOKUP(E62&amp;H62,Data2012!$A:$S,17,FALSE)</f>
        <v>8818</v>
      </c>
    </row>
    <row r="63" spans="1:9" ht="14.25" customHeight="1">
      <c r="A63" s="1" t="str">
        <f t="shared" si="0"/>
        <v>BC96059</v>
      </c>
      <c r="B63" s="427" t="e">
        <f t="shared" si="7"/>
        <v>#VALUE!</v>
      </c>
      <c r="C63" s="210">
        <f t="shared" si="1"/>
        <v>9</v>
      </c>
      <c r="D63" s="1">
        <f t="shared" si="2"/>
        <v>8547</v>
      </c>
      <c r="E63" s="390" t="s">
        <v>66</v>
      </c>
      <c r="F63" s="396">
        <v>9605</v>
      </c>
      <c r="G63" s="139">
        <v>2011</v>
      </c>
      <c r="H63" s="429" t="s">
        <v>152</v>
      </c>
      <c r="I63" s="139">
        <f>VLOOKUP(E63&amp;H63,Data2012!$A:$S,17,FALSE)</f>
        <v>8547</v>
      </c>
    </row>
    <row r="64" spans="1:9" ht="14.25" customHeight="1">
      <c r="A64" s="1" t="str">
        <f t="shared" si="0"/>
        <v>BC960510</v>
      </c>
      <c r="B64" s="427" t="e">
        <f t="shared" si="7"/>
        <v>#VALUE!</v>
      </c>
      <c r="C64" s="210">
        <f t="shared" si="1"/>
        <v>10</v>
      </c>
      <c r="D64" s="1">
        <f t="shared" si="2"/>
        <v>9305</v>
      </c>
      <c r="E64" s="390" t="s">
        <v>66</v>
      </c>
      <c r="F64" s="396">
        <v>9605</v>
      </c>
      <c r="G64" s="139">
        <v>2011</v>
      </c>
      <c r="H64" s="429" t="s">
        <v>153</v>
      </c>
      <c r="I64" s="139">
        <f>VLOOKUP(E64&amp;H64,Data2012!$A:$S,17,FALSE)</f>
        <v>9305</v>
      </c>
    </row>
    <row r="65" spans="1:9" ht="14.25" customHeight="1">
      <c r="A65" s="1" t="str">
        <f t="shared" si="0"/>
        <v>BC960511</v>
      </c>
      <c r="B65" s="427" t="e">
        <f t="shared" si="7"/>
        <v>#VALUE!</v>
      </c>
      <c r="C65" s="210">
        <f t="shared" si="1"/>
        <v>11</v>
      </c>
      <c r="D65" s="1">
        <f t="shared" si="2"/>
        <v>9516</v>
      </c>
      <c r="E65" s="390" t="s">
        <v>66</v>
      </c>
      <c r="F65" s="396">
        <v>9605</v>
      </c>
      <c r="G65" s="139">
        <v>2011</v>
      </c>
      <c r="H65" s="429" t="s">
        <v>154</v>
      </c>
      <c r="I65" s="139">
        <f>VLOOKUP(E65&amp;H65,Data2012!$A:$S,17,FALSE)</f>
        <v>9516</v>
      </c>
    </row>
    <row r="66" spans="1:9" ht="14.25" customHeight="1">
      <c r="A66" s="1" t="str">
        <f t="shared" si="0"/>
        <v>BC960512</v>
      </c>
      <c r="B66" s="427" t="e">
        <f t="shared" si="7"/>
        <v>#VALUE!</v>
      </c>
      <c r="C66" s="210">
        <f t="shared" si="1"/>
        <v>12</v>
      </c>
      <c r="D66" s="1">
        <f t="shared" si="2"/>
        <v>10092</v>
      </c>
      <c r="E66" s="390" t="s">
        <v>66</v>
      </c>
      <c r="F66" s="396">
        <v>9605</v>
      </c>
      <c r="G66" s="139">
        <v>2011</v>
      </c>
      <c r="H66" s="429" t="s">
        <v>155</v>
      </c>
      <c r="I66" s="139">
        <f>VLOOKUP(E66&amp;H66,Data2012!$A:$S,17,FALSE)</f>
        <v>10092</v>
      </c>
    </row>
    <row r="67" spans="1:9" ht="14.25" customHeight="1">
      <c r="A67" s="1" t="str">
        <f t="shared" si="0"/>
        <v>BC96061</v>
      </c>
      <c r="B67" s="427">
        <f>+D67</f>
        <v>2725</v>
      </c>
      <c r="C67" s="210">
        <f t="shared" si="1"/>
        <v>1</v>
      </c>
      <c r="D67" s="1">
        <f t="shared" si="2"/>
        <v>2725</v>
      </c>
      <c r="E67" s="390" t="s">
        <v>66</v>
      </c>
      <c r="F67" s="881">
        <v>9606</v>
      </c>
      <c r="G67" s="139">
        <v>2011</v>
      </c>
      <c r="H67" s="429" t="s">
        <v>144</v>
      </c>
      <c r="I67" s="139">
        <f>VLOOKUP(E67&amp;H67,Data2012!$A:$U,20,FALSE)</f>
        <v>2725</v>
      </c>
    </row>
    <row r="68" spans="1:9" ht="14.25" customHeight="1">
      <c r="A68" s="1" t="str">
        <f t="shared" si="0"/>
        <v>BC96062</v>
      </c>
      <c r="B68" s="427">
        <f>+D68+B67</f>
        <v>5497</v>
      </c>
      <c r="C68" s="210">
        <f t="shared" si="1"/>
        <v>2</v>
      </c>
      <c r="D68" s="1">
        <f t="shared" si="2"/>
        <v>2772</v>
      </c>
      <c r="E68" s="390" t="s">
        <v>66</v>
      </c>
      <c r="F68" s="881">
        <v>9606</v>
      </c>
      <c r="G68" s="139">
        <v>2011</v>
      </c>
      <c r="H68" s="429" t="s">
        <v>145</v>
      </c>
      <c r="I68" s="139">
        <f>VLOOKUP(E68&amp;H68,Data2012!$A:$U,20,FALSE)</f>
        <v>2772</v>
      </c>
    </row>
    <row r="69" spans="1:9" ht="14.25" customHeight="1">
      <c r="A69" s="1" t="str">
        <f t="shared" si="0"/>
        <v>BC96063</v>
      </c>
      <c r="B69" s="427">
        <f>+D69+B68</f>
        <v>8758</v>
      </c>
      <c r="C69" s="210">
        <f t="shared" si="1"/>
        <v>3</v>
      </c>
      <c r="D69" s="1">
        <f t="shared" si="2"/>
        <v>3261</v>
      </c>
      <c r="E69" s="390" t="s">
        <v>66</v>
      </c>
      <c r="F69" s="881">
        <v>9606</v>
      </c>
      <c r="G69" s="139">
        <v>2011</v>
      </c>
      <c r="H69" s="429" t="s">
        <v>146</v>
      </c>
      <c r="I69" s="139">
        <f>VLOOKUP(E69&amp;H69,Data2012!$A:$U,20,FALSE)</f>
        <v>3261</v>
      </c>
    </row>
    <row r="70" spans="1:9" ht="14.25" customHeight="1">
      <c r="A70" s="1" t="str">
        <f t="shared" si="0"/>
        <v>BC96064</v>
      </c>
      <c r="B70" s="427">
        <f t="shared" ref="B70:B78" si="8">+D70+B69</f>
        <v>11887</v>
      </c>
      <c r="C70" s="210">
        <f t="shared" si="1"/>
        <v>4</v>
      </c>
      <c r="D70" s="1">
        <f t="shared" si="2"/>
        <v>3129</v>
      </c>
      <c r="E70" s="390" t="s">
        <v>66</v>
      </c>
      <c r="F70" s="881">
        <v>9606</v>
      </c>
      <c r="G70" s="139">
        <v>2011</v>
      </c>
      <c r="H70" s="429" t="s">
        <v>147</v>
      </c>
      <c r="I70" s="139">
        <f>VLOOKUP(E70&amp;H70,Data2012!$A:$U,20,FALSE)</f>
        <v>3129</v>
      </c>
    </row>
    <row r="71" spans="1:9" ht="14.25" customHeight="1">
      <c r="A71" s="1" t="str">
        <f t="shared" ref="A71:A78" si="9">TRIM(E71)&amp;F71&amp;C71</f>
        <v>BC96065</v>
      </c>
      <c r="B71" s="427">
        <f t="shared" si="8"/>
        <v>14928</v>
      </c>
      <c r="C71" s="210">
        <f t="shared" si="1"/>
        <v>5</v>
      </c>
      <c r="D71" s="1">
        <f t="shared" si="2"/>
        <v>3041</v>
      </c>
      <c r="E71" s="390" t="s">
        <v>66</v>
      </c>
      <c r="F71" s="881">
        <v>9606</v>
      </c>
      <c r="G71" s="139">
        <v>2011</v>
      </c>
      <c r="H71" s="429" t="s">
        <v>148</v>
      </c>
      <c r="I71" s="139">
        <f>VLOOKUP(E71&amp;H71,Data2012!$A:$U,20,FALSE)</f>
        <v>3041</v>
      </c>
    </row>
    <row r="72" spans="1:9" ht="14.25" customHeight="1">
      <c r="A72" s="1" t="str">
        <f t="shared" si="9"/>
        <v>BC96066</v>
      </c>
      <c r="B72" s="427">
        <f t="shared" si="8"/>
        <v>17864</v>
      </c>
      <c r="C72" s="210">
        <f t="shared" ref="C72:C135" si="10">IF(D72="na"," ",VALUE(RIGHT(TRIM(H72),2)))</f>
        <v>6</v>
      </c>
      <c r="D72" s="1">
        <f t="shared" ref="D72:D135" si="11">IF(I72&lt;0,"na",I72)</f>
        <v>2936</v>
      </c>
      <c r="E72" s="390" t="s">
        <v>66</v>
      </c>
      <c r="F72" s="881">
        <v>9606</v>
      </c>
      <c r="G72" s="139">
        <v>2011</v>
      </c>
      <c r="H72" s="429" t="s">
        <v>149</v>
      </c>
      <c r="I72" s="139">
        <f>VLOOKUP(E72&amp;H72,Data2012!$A:$U,20,FALSE)</f>
        <v>2936</v>
      </c>
    </row>
    <row r="73" spans="1:9" ht="14.25" customHeight="1">
      <c r="A73" s="1" t="str">
        <f t="shared" si="9"/>
        <v xml:space="preserve">BC9606 </v>
      </c>
      <c r="B73" s="427" t="e">
        <f t="shared" si="8"/>
        <v>#VALUE!</v>
      </c>
      <c r="C73" s="210" t="str">
        <f t="shared" si="10"/>
        <v xml:space="preserve"> </v>
      </c>
      <c r="D73" s="1" t="str">
        <f t="shared" si="11"/>
        <v>na</v>
      </c>
      <c r="E73" s="390" t="s">
        <v>66</v>
      </c>
      <c r="F73" s="881">
        <v>9606</v>
      </c>
      <c r="G73" s="139">
        <v>2011</v>
      </c>
      <c r="H73" s="429" t="s">
        <v>150</v>
      </c>
      <c r="I73" s="139">
        <f>VLOOKUP(E73&amp;H73,Data2012!$A:$U,20,FALSE)</f>
        <v>-1</v>
      </c>
    </row>
    <row r="74" spans="1:9" ht="14.25" customHeight="1">
      <c r="A74" s="1" t="str">
        <f t="shared" si="9"/>
        <v>BC96068</v>
      </c>
      <c r="B74" s="427" t="e">
        <f t="shared" si="8"/>
        <v>#VALUE!</v>
      </c>
      <c r="C74" s="210">
        <f t="shared" si="10"/>
        <v>8</v>
      </c>
      <c r="D74" s="1">
        <f t="shared" si="11"/>
        <v>2895</v>
      </c>
      <c r="E74" s="390" t="s">
        <v>66</v>
      </c>
      <c r="F74" s="881">
        <v>9606</v>
      </c>
      <c r="G74" s="139">
        <v>2011</v>
      </c>
      <c r="H74" s="429" t="s">
        <v>151</v>
      </c>
      <c r="I74" s="139">
        <f>VLOOKUP(E74&amp;H74,Data2012!$A:$U,20,FALSE)</f>
        <v>2895</v>
      </c>
    </row>
    <row r="75" spans="1:9" ht="14.25" customHeight="1">
      <c r="A75" s="1" t="str">
        <f t="shared" si="9"/>
        <v>BC96069</v>
      </c>
      <c r="B75" s="427" t="e">
        <f t="shared" si="8"/>
        <v>#VALUE!</v>
      </c>
      <c r="C75" s="210">
        <f t="shared" si="10"/>
        <v>9</v>
      </c>
      <c r="D75" s="1">
        <f t="shared" si="11"/>
        <v>2882</v>
      </c>
      <c r="E75" s="390" t="s">
        <v>66</v>
      </c>
      <c r="F75" s="881">
        <v>9606</v>
      </c>
      <c r="G75" s="139">
        <v>2011</v>
      </c>
      <c r="H75" s="429" t="s">
        <v>152</v>
      </c>
      <c r="I75" s="139">
        <f>VLOOKUP(E75&amp;H75,Data2012!$A:$U,20,FALSE)</f>
        <v>2882</v>
      </c>
    </row>
    <row r="76" spans="1:9" ht="14.25" customHeight="1">
      <c r="A76" s="1" t="str">
        <f t="shared" si="9"/>
        <v>BC960610</v>
      </c>
      <c r="B76" s="427" t="e">
        <f t="shared" si="8"/>
        <v>#VALUE!</v>
      </c>
      <c r="C76" s="210">
        <f t="shared" si="10"/>
        <v>10</v>
      </c>
      <c r="D76" s="1">
        <f t="shared" si="11"/>
        <v>3072.4</v>
      </c>
      <c r="E76" s="390" t="s">
        <v>66</v>
      </c>
      <c r="F76" s="881">
        <v>9606</v>
      </c>
      <c r="G76" s="139">
        <v>2011</v>
      </c>
      <c r="H76" s="429" t="s">
        <v>153</v>
      </c>
      <c r="I76" s="139">
        <f>VLOOKUP(E76&amp;H76,Data2012!$A:$U,20,FALSE)</f>
        <v>3072.4</v>
      </c>
    </row>
    <row r="77" spans="1:9" ht="14.25" customHeight="1">
      <c r="A77" s="1" t="str">
        <f t="shared" si="9"/>
        <v>BC960611</v>
      </c>
      <c r="B77" s="427" t="e">
        <f t="shared" si="8"/>
        <v>#VALUE!</v>
      </c>
      <c r="C77" s="210">
        <f t="shared" si="10"/>
        <v>11</v>
      </c>
      <c r="D77" s="1">
        <f t="shared" si="11"/>
        <v>3087</v>
      </c>
      <c r="E77" s="390" t="s">
        <v>66</v>
      </c>
      <c r="F77" s="881">
        <v>9606</v>
      </c>
      <c r="G77" s="139">
        <v>2011</v>
      </c>
      <c r="H77" s="429" t="s">
        <v>154</v>
      </c>
      <c r="I77" s="139">
        <f>VLOOKUP(E77&amp;H77,Data2012!$A:$U,20,FALSE)</f>
        <v>3087</v>
      </c>
    </row>
    <row r="78" spans="1:9" ht="14.25" customHeight="1">
      <c r="A78" s="1" t="str">
        <f t="shared" si="9"/>
        <v>BC960612</v>
      </c>
      <c r="B78" s="427" t="e">
        <f t="shared" si="8"/>
        <v>#VALUE!</v>
      </c>
      <c r="C78" s="210">
        <f t="shared" si="10"/>
        <v>12</v>
      </c>
      <c r="D78" s="1">
        <f t="shared" si="11"/>
        <v>3289.4</v>
      </c>
      <c r="E78" s="390" t="s">
        <v>66</v>
      </c>
      <c r="F78" s="881">
        <v>9606</v>
      </c>
      <c r="G78" s="139">
        <v>2011</v>
      </c>
      <c r="H78" s="429" t="s">
        <v>155</v>
      </c>
      <c r="I78" s="139">
        <f>VLOOKUP(E78&amp;H78,Data2012!$A:$U,20,FALSE)</f>
        <v>3289.4</v>
      </c>
    </row>
    <row r="79" spans="1:9" ht="14.25" customHeight="1">
      <c r="A79" s="1" t="str">
        <f t="shared" ref="A79:A142" si="12">TRIM(E79)&amp;F79&amp;C79</f>
        <v>BDZ96011</v>
      </c>
      <c r="B79" s="427">
        <f>+D79</f>
        <v>2412.1</v>
      </c>
      <c r="C79" s="210">
        <f t="shared" si="10"/>
        <v>1</v>
      </c>
      <c r="D79" s="1">
        <f t="shared" si="11"/>
        <v>2412.1</v>
      </c>
      <c r="E79" t="s">
        <v>61</v>
      </c>
      <c r="F79">
        <v>9601</v>
      </c>
      <c r="G79" s="139">
        <v>2011</v>
      </c>
      <c r="H79" s="429" t="s">
        <v>144</v>
      </c>
      <c r="I79">
        <f>VLOOKUP(E79&amp;H79,Data2012!$A:$S,3,FALSE)</f>
        <v>2412.1</v>
      </c>
    </row>
    <row r="80" spans="1:9" ht="14.25" customHeight="1">
      <c r="A80" s="1" t="str">
        <f t="shared" si="12"/>
        <v>BDZ96012</v>
      </c>
      <c r="B80" s="427">
        <f>+D80+B79</f>
        <v>4624.1000000000004</v>
      </c>
      <c r="C80" s="210">
        <f t="shared" si="10"/>
        <v>2</v>
      </c>
      <c r="D80" s="1">
        <f t="shared" si="11"/>
        <v>2212</v>
      </c>
      <c r="E80" t="s">
        <v>61</v>
      </c>
      <c r="F80">
        <v>9601</v>
      </c>
      <c r="G80" s="139">
        <v>2011</v>
      </c>
      <c r="H80" s="429" t="s">
        <v>145</v>
      </c>
      <c r="I80">
        <f>VLOOKUP(E80&amp;H80,Data2012!$A:$S,3,FALSE)</f>
        <v>2212</v>
      </c>
    </row>
    <row r="81" spans="1:9" ht="14.25" customHeight="1">
      <c r="A81" s="1" t="str">
        <f t="shared" si="12"/>
        <v>BDZ96013</v>
      </c>
      <c r="B81" s="427">
        <f>+D81+B80</f>
        <v>7117.4000000000005</v>
      </c>
      <c r="C81" s="210">
        <f t="shared" si="10"/>
        <v>3</v>
      </c>
      <c r="D81" s="1">
        <f t="shared" si="11"/>
        <v>2493.3000000000002</v>
      </c>
      <c r="E81" t="s">
        <v>61</v>
      </c>
      <c r="F81">
        <v>9601</v>
      </c>
      <c r="G81" s="139">
        <v>2011</v>
      </c>
      <c r="H81" s="429" t="s">
        <v>146</v>
      </c>
      <c r="I81">
        <f>VLOOKUP(E81&amp;H81,Data2012!$A:$S,3,FALSE)</f>
        <v>2493.3000000000002</v>
      </c>
    </row>
    <row r="82" spans="1:9" ht="14.25" customHeight="1">
      <c r="A82" s="1" t="str">
        <f t="shared" si="12"/>
        <v>BDZ96014</v>
      </c>
      <c r="B82" s="427">
        <f t="shared" ref="B82:B90" si="13">+D82+B81</f>
        <v>9770.8000000000011</v>
      </c>
      <c r="C82" s="210">
        <f t="shared" si="10"/>
        <v>4</v>
      </c>
      <c r="D82" s="1">
        <f t="shared" si="11"/>
        <v>2653.4</v>
      </c>
      <c r="E82" t="s">
        <v>61</v>
      </c>
      <c r="F82">
        <v>9601</v>
      </c>
      <c r="G82" s="139">
        <v>2011</v>
      </c>
      <c r="H82" s="429" t="s">
        <v>147</v>
      </c>
      <c r="I82">
        <f>VLOOKUP(E82&amp;H82,Data2012!$A:$S,3,FALSE)</f>
        <v>2653.4</v>
      </c>
    </row>
    <row r="83" spans="1:9" ht="14.25" customHeight="1">
      <c r="A83" s="1" t="str">
        <f t="shared" si="12"/>
        <v>BDZ96015</v>
      </c>
      <c r="B83" s="427">
        <f t="shared" si="13"/>
        <v>12362.600000000002</v>
      </c>
      <c r="C83" s="210">
        <f t="shared" si="10"/>
        <v>5</v>
      </c>
      <c r="D83" s="1">
        <f t="shared" si="11"/>
        <v>2591.8000000000002</v>
      </c>
      <c r="E83" t="s">
        <v>61</v>
      </c>
      <c r="F83">
        <v>9601</v>
      </c>
      <c r="G83" s="139">
        <v>2011</v>
      </c>
      <c r="H83" s="429" t="s">
        <v>148</v>
      </c>
      <c r="I83">
        <f>VLOOKUP(E83&amp;H83,Data2012!$A:$S,3,FALSE)</f>
        <v>2591.8000000000002</v>
      </c>
    </row>
    <row r="84" spans="1:9" ht="14.25" customHeight="1">
      <c r="A84" s="1" t="str">
        <f t="shared" si="12"/>
        <v>BDZ96016</v>
      </c>
      <c r="B84" s="427">
        <f t="shared" si="13"/>
        <v>14925.800000000003</v>
      </c>
      <c r="C84" s="210">
        <f t="shared" si="10"/>
        <v>6</v>
      </c>
      <c r="D84" s="1">
        <f t="shared" si="11"/>
        <v>2563.1999999999998</v>
      </c>
      <c r="E84" t="s">
        <v>61</v>
      </c>
      <c r="F84">
        <v>9601</v>
      </c>
      <c r="G84" s="139">
        <v>2011</v>
      </c>
      <c r="H84" s="429" t="s">
        <v>149</v>
      </c>
      <c r="I84">
        <f>VLOOKUP(E84&amp;H84,Data2012!$A:$S,3,FALSE)</f>
        <v>2563.1999999999998</v>
      </c>
    </row>
    <row r="85" spans="1:9" ht="14.25" customHeight="1">
      <c r="A85" s="1" t="str">
        <f t="shared" si="12"/>
        <v>BDZ96017</v>
      </c>
      <c r="B85" s="427">
        <f t="shared" si="13"/>
        <v>17494.700000000004</v>
      </c>
      <c r="C85" s="210">
        <f t="shared" si="10"/>
        <v>7</v>
      </c>
      <c r="D85" s="1">
        <f t="shared" si="11"/>
        <v>2568.9</v>
      </c>
      <c r="E85" t="s">
        <v>61</v>
      </c>
      <c r="F85">
        <v>9601</v>
      </c>
      <c r="G85" s="139">
        <v>2011</v>
      </c>
      <c r="H85" s="429" t="s">
        <v>150</v>
      </c>
      <c r="I85">
        <f>VLOOKUP(E85&amp;H85,Data2012!$A:$S,3,FALSE)</f>
        <v>2568.9</v>
      </c>
    </row>
    <row r="86" spans="1:9" ht="14.25" customHeight="1">
      <c r="A86" s="1" t="str">
        <f t="shared" si="12"/>
        <v>BDZ96018</v>
      </c>
      <c r="B86" s="427">
        <f t="shared" si="13"/>
        <v>20069.700000000004</v>
      </c>
      <c r="C86" s="210">
        <f t="shared" si="10"/>
        <v>8</v>
      </c>
      <c r="D86" s="1">
        <f t="shared" si="11"/>
        <v>2575</v>
      </c>
      <c r="E86" t="s">
        <v>61</v>
      </c>
      <c r="F86">
        <v>9601</v>
      </c>
      <c r="G86" s="139">
        <v>2011</v>
      </c>
      <c r="H86" s="429" t="s">
        <v>151</v>
      </c>
      <c r="I86">
        <f>VLOOKUP(E86&amp;H86,Data2012!$A:$S,3,FALSE)</f>
        <v>2575</v>
      </c>
    </row>
    <row r="87" spans="1:9" ht="14.25" customHeight="1">
      <c r="A87" s="1" t="str">
        <f t="shared" si="12"/>
        <v>BDZ96019</v>
      </c>
      <c r="B87" s="427">
        <f t="shared" si="13"/>
        <v>22755.300000000003</v>
      </c>
      <c r="C87" s="210">
        <f t="shared" si="10"/>
        <v>9</v>
      </c>
      <c r="D87" s="1">
        <f t="shared" si="11"/>
        <v>2685.6</v>
      </c>
      <c r="E87" t="s">
        <v>61</v>
      </c>
      <c r="F87">
        <v>9601</v>
      </c>
      <c r="G87" s="139">
        <v>2011</v>
      </c>
      <c r="H87" s="429" t="s">
        <v>152</v>
      </c>
      <c r="I87">
        <f>VLOOKUP(E87&amp;H87,Data2012!$A:$S,3,FALSE)</f>
        <v>2685.6</v>
      </c>
    </row>
    <row r="88" spans="1:9" ht="14.25" customHeight="1">
      <c r="A88" s="1" t="str">
        <f t="shared" si="12"/>
        <v>BDZ960110</v>
      </c>
      <c r="B88" s="427">
        <f t="shared" si="13"/>
        <v>25332.500000000004</v>
      </c>
      <c r="C88" s="210">
        <f t="shared" si="10"/>
        <v>10</v>
      </c>
      <c r="D88" s="1">
        <f t="shared" si="11"/>
        <v>2577.1999999999998</v>
      </c>
      <c r="E88" t="s">
        <v>61</v>
      </c>
      <c r="F88">
        <v>9601</v>
      </c>
      <c r="G88" s="139">
        <v>2011</v>
      </c>
      <c r="H88" s="429" t="s">
        <v>153</v>
      </c>
      <c r="I88">
        <f>VLOOKUP(E88&amp;H88,Data2012!$A:$S,3,FALSE)</f>
        <v>2577.1999999999998</v>
      </c>
    </row>
    <row r="89" spans="1:9" ht="14.25" customHeight="1">
      <c r="A89" s="1" t="str">
        <f t="shared" si="12"/>
        <v>BDZ960111</v>
      </c>
      <c r="B89" s="427">
        <f t="shared" si="13"/>
        <v>27539.600000000002</v>
      </c>
      <c r="C89" s="210">
        <f t="shared" si="10"/>
        <v>11</v>
      </c>
      <c r="D89" s="1">
        <f t="shared" si="11"/>
        <v>2207.1</v>
      </c>
      <c r="E89" t="s">
        <v>61</v>
      </c>
      <c r="F89">
        <v>9601</v>
      </c>
      <c r="G89" s="139">
        <v>2011</v>
      </c>
      <c r="H89" s="429" t="s">
        <v>154</v>
      </c>
      <c r="I89">
        <f>VLOOKUP(E89&amp;H89,Data2012!$A:$S,3,FALSE)</f>
        <v>2207.1</v>
      </c>
    </row>
    <row r="90" spans="1:9" ht="14.25" customHeight="1">
      <c r="A90" s="1" t="str">
        <f t="shared" si="12"/>
        <v>BDZ960112</v>
      </c>
      <c r="B90" s="427">
        <f t="shared" si="13"/>
        <v>29308.2</v>
      </c>
      <c r="C90" s="210">
        <f t="shared" si="10"/>
        <v>12</v>
      </c>
      <c r="D90" s="1">
        <f t="shared" si="11"/>
        <v>1768.6</v>
      </c>
      <c r="E90" t="s">
        <v>61</v>
      </c>
      <c r="F90">
        <v>9601</v>
      </c>
      <c r="G90" s="139">
        <v>2011</v>
      </c>
      <c r="H90" s="429" t="s">
        <v>155</v>
      </c>
      <c r="I90">
        <f>VLOOKUP(E90&amp;H90,Data2012!$A:$S,3,FALSE)</f>
        <v>1768.6</v>
      </c>
    </row>
    <row r="91" spans="1:9" ht="14.25" customHeight="1">
      <c r="A91" s="1" t="str">
        <f t="shared" si="12"/>
        <v>BDZ96021</v>
      </c>
      <c r="B91" s="427">
        <f>+D91</f>
        <v>154.6</v>
      </c>
      <c r="C91" s="210">
        <f t="shared" si="10"/>
        <v>1</v>
      </c>
      <c r="D91" s="1">
        <f t="shared" si="11"/>
        <v>154.6</v>
      </c>
      <c r="E91" t="s">
        <v>61</v>
      </c>
      <c r="F91">
        <v>9602</v>
      </c>
      <c r="G91" s="139">
        <v>2011</v>
      </c>
      <c r="H91" s="429" t="s">
        <v>144</v>
      </c>
      <c r="I91" s="139">
        <f>VLOOKUP(E91&amp;H91,Data2012!$A:$S,6,FALSE)</f>
        <v>154.6</v>
      </c>
    </row>
    <row r="92" spans="1:9" ht="14.25" customHeight="1">
      <c r="A92" s="1" t="str">
        <f t="shared" si="12"/>
        <v>BDZ96022</v>
      </c>
      <c r="B92" s="427">
        <f>+D92+B91</f>
        <v>297.10000000000002</v>
      </c>
      <c r="C92" s="210">
        <f t="shared" si="10"/>
        <v>2</v>
      </c>
      <c r="D92" s="1">
        <f t="shared" si="11"/>
        <v>142.5</v>
      </c>
      <c r="E92" t="s">
        <v>61</v>
      </c>
      <c r="F92">
        <v>9602</v>
      </c>
      <c r="G92" s="139">
        <v>2011</v>
      </c>
      <c r="H92" s="429" t="s">
        <v>145</v>
      </c>
      <c r="I92" s="139">
        <f>VLOOKUP(E92&amp;H92,Data2012!$A:$S,6,FALSE)</f>
        <v>142.5</v>
      </c>
    </row>
    <row r="93" spans="1:9" ht="14.25" customHeight="1">
      <c r="A93" s="1" t="str">
        <f t="shared" si="12"/>
        <v>BDZ96023</v>
      </c>
      <c r="B93" s="427">
        <f>+D93+B92</f>
        <v>463.70000000000005</v>
      </c>
      <c r="C93" s="210">
        <f t="shared" si="10"/>
        <v>3</v>
      </c>
      <c r="D93" s="1">
        <f t="shared" si="11"/>
        <v>166.6</v>
      </c>
      <c r="E93" t="s">
        <v>61</v>
      </c>
      <c r="F93">
        <v>9602</v>
      </c>
      <c r="G93" s="139">
        <v>2011</v>
      </c>
      <c r="H93" s="429" t="s">
        <v>146</v>
      </c>
      <c r="I93" s="139">
        <f>VLOOKUP(E93&amp;H93,Data2012!$A:$S,6,FALSE)</f>
        <v>166.6</v>
      </c>
    </row>
    <row r="94" spans="1:9" ht="14.25" customHeight="1">
      <c r="A94" s="1" t="str">
        <f t="shared" si="12"/>
        <v>BDZ96024</v>
      </c>
      <c r="B94" s="427">
        <f t="shared" ref="B94:B102" si="14">+D94+B93</f>
        <v>647.90000000000009</v>
      </c>
      <c r="C94" s="210">
        <f t="shared" si="10"/>
        <v>4</v>
      </c>
      <c r="D94" s="1">
        <f t="shared" si="11"/>
        <v>184.2</v>
      </c>
      <c r="E94" t="s">
        <v>61</v>
      </c>
      <c r="F94">
        <v>9602</v>
      </c>
      <c r="G94" s="139">
        <v>2011</v>
      </c>
      <c r="H94" s="429" t="s">
        <v>147</v>
      </c>
      <c r="I94" s="139">
        <f>VLOOKUP(E94&amp;H94,Data2012!$A:$S,6,FALSE)</f>
        <v>184.2</v>
      </c>
    </row>
    <row r="95" spans="1:9" ht="14.25" customHeight="1">
      <c r="A95" s="1" t="str">
        <f t="shared" si="12"/>
        <v>BDZ96025</v>
      </c>
      <c r="B95" s="427">
        <f t="shared" si="14"/>
        <v>830.60000000000014</v>
      </c>
      <c r="C95" s="210">
        <f t="shared" si="10"/>
        <v>5</v>
      </c>
      <c r="D95" s="1">
        <f t="shared" si="11"/>
        <v>182.7</v>
      </c>
      <c r="E95" t="s">
        <v>61</v>
      </c>
      <c r="F95">
        <v>9602</v>
      </c>
      <c r="G95" s="139">
        <v>2011</v>
      </c>
      <c r="H95" s="429" t="s">
        <v>148</v>
      </c>
      <c r="I95" s="139">
        <f>VLOOKUP(E95&amp;H95,Data2012!$A:$S,6,FALSE)</f>
        <v>182.7</v>
      </c>
    </row>
    <row r="96" spans="1:9" ht="14.25" customHeight="1">
      <c r="A96" s="1" t="str">
        <f t="shared" si="12"/>
        <v>BDZ96026</v>
      </c>
      <c r="B96" s="427">
        <f t="shared" si="14"/>
        <v>1018.6000000000001</v>
      </c>
      <c r="C96" s="210">
        <f t="shared" si="10"/>
        <v>6</v>
      </c>
      <c r="D96" s="1">
        <f t="shared" si="11"/>
        <v>188</v>
      </c>
      <c r="E96" t="s">
        <v>61</v>
      </c>
      <c r="F96">
        <v>9602</v>
      </c>
      <c r="G96" s="139">
        <v>2011</v>
      </c>
      <c r="H96" s="429" t="s">
        <v>149</v>
      </c>
      <c r="I96" s="139">
        <f>VLOOKUP(E96&amp;H96,Data2012!$A:$S,6,FALSE)</f>
        <v>188</v>
      </c>
    </row>
    <row r="97" spans="1:9" ht="14.25" customHeight="1">
      <c r="A97" s="1" t="str">
        <f t="shared" si="12"/>
        <v>BDZ96027</v>
      </c>
      <c r="B97" s="427">
        <f t="shared" si="14"/>
        <v>1223.6000000000001</v>
      </c>
      <c r="C97" s="210">
        <f t="shared" si="10"/>
        <v>7</v>
      </c>
      <c r="D97" s="1">
        <f t="shared" si="11"/>
        <v>205</v>
      </c>
      <c r="E97" t="s">
        <v>61</v>
      </c>
      <c r="F97">
        <v>9602</v>
      </c>
      <c r="G97" s="139">
        <v>2011</v>
      </c>
      <c r="H97" s="429" t="s">
        <v>150</v>
      </c>
      <c r="I97" s="139">
        <f>VLOOKUP(E97&amp;H97,Data2012!$A:$S,6,FALSE)</f>
        <v>205</v>
      </c>
    </row>
    <row r="98" spans="1:9" ht="14.25" customHeight="1">
      <c r="A98" s="1" t="str">
        <f t="shared" si="12"/>
        <v>BDZ96028</v>
      </c>
      <c r="B98" s="427">
        <f t="shared" si="14"/>
        <v>1432.6000000000001</v>
      </c>
      <c r="C98" s="210">
        <f t="shared" si="10"/>
        <v>8</v>
      </c>
      <c r="D98" s="1">
        <f t="shared" si="11"/>
        <v>209</v>
      </c>
      <c r="E98" t="s">
        <v>61</v>
      </c>
      <c r="F98">
        <v>9602</v>
      </c>
      <c r="G98" s="139">
        <v>2011</v>
      </c>
      <c r="H98" s="429" t="s">
        <v>151</v>
      </c>
      <c r="I98" s="139">
        <f>VLOOKUP(E98&amp;H98,Data2012!$A:$S,6,FALSE)</f>
        <v>209</v>
      </c>
    </row>
    <row r="99" spans="1:9" ht="14.25" customHeight="1">
      <c r="A99" s="1" t="str">
        <f t="shared" si="12"/>
        <v>BDZ96029</v>
      </c>
      <c r="B99" s="427">
        <f t="shared" si="14"/>
        <v>1620.9</v>
      </c>
      <c r="C99" s="210">
        <f t="shared" si="10"/>
        <v>9</v>
      </c>
      <c r="D99" s="1">
        <f t="shared" si="11"/>
        <v>188.3</v>
      </c>
      <c r="E99" t="s">
        <v>61</v>
      </c>
      <c r="F99">
        <v>9602</v>
      </c>
      <c r="G99" s="139">
        <v>2011</v>
      </c>
      <c r="H99" s="429" t="s">
        <v>152</v>
      </c>
      <c r="I99" s="139">
        <f>VLOOKUP(E99&amp;H99,Data2012!$A:$S,6,FALSE)</f>
        <v>188.3</v>
      </c>
    </row>
    <row r="100" spans="1:9" ht="14.25" customHeight="1">
      <c r="A100" s="1" t="str">
        <f t="shared" si="12"/>
        <v>BDZ960210</v>
      </c>
      <c r="B100" s="427">
        <f t="shared" si="14"/>
        <v>1795.6000000000001</v>
      </c>
      <c r="C100" s="210">
        <f t="shared" si="10"/>
        <v>10</v>
      </c>
      <c r="D100" s="1">
        <f t="shared" si="11"/>
        <v>174.7</v>
      </c>
      <c r="E100" t="s">
        <v>61</v>
      </c>
      <c r="F100">
        <v>9602</v>
      </c>
      <c r="G100" s="139">
        <v>2011</v>
      </c>
      <c r="H100" s="429" t="s">
        <v>153</v>
      </c>
      <c r="I100" s="139">
        <f>VLOOKUP(E100&amp;H100,Data2012!$A:$S,6,FALSE)</f>
        <v>174.7</v>
      </c>
    </row>
    <row r="101" spans="1:9" ht="14.25" customHeight="1">
      <c r="A101" s="1" t="str">
        <f t="shared" si="12"/>
        <v>BDZ960211</v>
      </c>
      <c r="B101" s="427">
        <f t="shared" si="14"/>
        <v>1942.5000000000002</v>
      </c>
      <c r="C101" s="210">
        <f t="shared" si="10"/>
        <v>11</v>
      </c>
      <c r="D101" s="1">
        <f t="shared" si="11"/>
        <v>146.9</v>
      </c>
      <c r="E101" t="s">
        <v>61</v>
      </c>
      <c r="F101">
        <v>9602</v>
      </c>
      <c r="G101" s="139">
        <v>2011</v>
      </c>
      <c r="H101" s="429" t="s">
        <v>154</v>
      </c>
      <c r="I101" s="139">
        <f>VLOOKUP(E101&amp;H101,Data2012!$A:$S,6,FALSE)</f>
        <v>146.9</v>
      </c>
    </row>
    <row r="102" spans="1:9" ht="14.25" customHeight="1">
      <c r="A102" s="1" t="str">
        <f t="shared" si="12"/>
        <v>BDZ960212</v>
      </c>
      <c r="B102" s="427">
        <f t="shared" si="14"/>
        <v>2067.5</v>
      </c>
      <c r="C102" s="210">
        <f t="shared" si="10"/>
        <v>12</v>
      </c>
      <c r="D102" s="1">
        <f t="shared" si="11"/>
        <v>125</v>
      </c>
      <c r="E102" t="s">
        <v>61</v>
      </c>
      <c r="F102">
        <v>9602</v>
      </c>
      <c r="G102" s="139">
        <v>2011</v>
      </c>
      <c r="H102" s="429" t="s">
        <v>155</v>
      </c>
      <c r="I102" s="139">
        <f>VLOOKUP(E102&amp;H102,Data2012!$A:$S,6,FALSE)</f>
        <v>125</v>
      </c>
    </row>
    <row r="103" spans="1:9" ht="14.25" customHeight="1">
      <c r="A103" s="1" t="str">
        <f t="shared" si="12"/>
        <v>BDZ96031</v>
      </c>
      <c r="B103" s="427">
        <f>+D103</f>
        <v>916.3</v>
      </c>
      <c r="C103" s="210">
        <f t="shared" si="10"/>
        <v>1</v>
      </c>
      <c r="D103" s="1">
        <f t="shared" si="11"/>
        <v>916.3</v>
      </c>
      <c r="E103" t="s">
        <v>61</v>
      </c>
      <c r="F103">
        <v>9603</v>
      </c>
      <c r="G103" s="139">
        <v>2011</v>
      </c>
      <c r="H103" s="429" t="s">
        <v>144</v>
      </c>
      <c r="I103" s="139">
        <f>VLOOKUP(E103&amp;H103,Data2012!$A:$S,11,FALSE)</f>
        <v>916.3</v>
      </c>
    </row>
    <row r="104" spans="1:9" ht="14.25" customHeight="1">
      <c r="A104" s="1" t="str">
        <f t="shared" si="12"/>
        <v>BDZ96032</v>
      </c>
      <c r="B104" s="427">
        <f>+D104+B103</f>
        <v>1812.4</v>
      </c>
      <c r="C104" s="210">
        <f t="shared" si="10"/>
        <v>2</v>
      </c>
      <c r="D104" s="1">
        <f t="shared" si="11"/>
        <v>896.1</v>
      </c>
      <c r="E104" t="s">
        <v>61</v>
      </c>
      <c r="F104">
        <v>9603</v>
      </c>
      <c r="G104" s="139">
        <v>2011</v>
      </c>
      <c r="H104" s="429" t="s">
        <v>145</v>
      </c>
      <c r="I104" s="139">
        <f>VLOOKUP(E104&amp;H104,Data2012!$A:$S,11,FALSE)</f>
        <v>896.1</v>
      </c>
    </row>
    <row r="105" spans="1:9" ht="14.25" customHeight="1">
      <c r="A105" s="1" t="str">
        <f t="shared" si="12"/>
        <v>BDZ96033</v>
      </c>
      <c r="B105" s="427">
        <f>+D105+B104</f>
        <v>2772.37</v>
      </c>
      <c r="C105" s="210">
        <f t="shared" si="10"/>
        <v>3</v>
      </c>
      <c r="D105" s="1">
        <f t="shared" si="11"/>
        <v>959.97</v>
      </c>
      <c r="E105" t="s">
        <v>61</v>
      </c>
      <c r="F105">
        <v>9603</v>
      </c>
      <c r="G105" s="139">
        <v>2011</v>
      </c>
      <c r="H105" s="429" t="s">
        <v>146</v>
      </c>
      <c r="I105" s="139">
        <f>VLOOKUP(E105&amp;H105,Data2012!$A:$S,11,FALSE)</f>
        <v>959.97</v>
      </c>
    </row>
    <row r="106" spans="1:9" ht="14.25" customHeight="1">
      <c r="A106" s="1" t="str">
        <f t="shared" si="12"/>
        <v>BDZ96034</v>
      </c>
      <c r="B106" s="427">
        <f t="shared" ref="B106:B114" si="15">+D106+B105</f>
        <v>3790.17</v>
      </c>
      <c r="C106" s="210">
        <f t="shared" si="10"/>
        <v>4</v>
      </c>
      <c r="D106" s="1">
        <f t="shared" si="11"/>
        <v>1017.8</v>
      </c>
      <c r="E106" t="s">
        <v>61</v>
      </c>
      <c r="F106">
        <v>9603</v>
      </c>
      <c r="G106" s="139">
        <v>2011</v>
      </c>
      <c r="H106" s="429" t="s">
        <v>147</v>
      </c>
      <c r="I106" s="139">
        <f>VLOOKUP(E106&amp;H106,Data2012!$A:$S,11,FALSE)</f>
        <v>1017.8</v>
      </c>
    </row>
    <row r="107" spans="1:9" ht="14.25" customHeight="1">
      <c r="A107" s="1" t="str">
        <f t="shared" si="12"/>
        <v>BDZ96035</v>
      </c>
      <c r="B107" s="427">
        <f t="shared" si="15"/>
        <v>4835.17</v>
      </c>
      <c r="C107" s="210">
        <f t="shared" si="10"/>
        <v>5</v>
      </c>
      <c r="D107" s="1">
        <f t="shared" si="11"/>
        <v>1045</v>
      </c>
      <c r="E107" t="s">
        <v>61</v>
      </c>
      <c r="F107">
        <v>9603</v>
      </c>
      <c r="G107" s="139">
        <v>2011</v>
      </c>
      <c r="H107" s="429" t="s">
        <v>148</v>
      </c>
      <c r="I107" s="139">
        <f>VLOOKUP(E107&amp;H107,Data2012!$A:$S,11,FALSE)</f>
        <v>1045</v>
      </c>
    </row>
    <row r="108" spans="1:9" ht="14.25" customHeight="1">
      <c r="A108" s="1" t="str">
        <f t="shared" si="12"/>
        <v>BDZ96036</v>
      </c>
      <c r="B108" s="427">
        <f t="shared" si="15"/>
        <v>5826.57</v>
      </c>
      <c r="C108" s="210">
        <f t="shared" si="10"/>
        <v>6</v>
      </c>
      <c r="D108" s="1">
        <f t="shared" si="11"/>
        <v>991.4</v>
      </c>
      <c r="E108" t="s">
        <v>61</v>
      </c>
      <c r="F108">
        <v>9603</v>
      </c>
      <c r="G108" s="139">
        <v>2011</v>
      </c>
      <c r="H108" s="429" t="s">
        <v>149</v>
      </c>
      <c r="I108" s="139">
        <f>VLOOKUP(E108&amp;H108,Data2012!$A:$S,11,FALSE)</f>
        <v>991.4</v>
      </c>
    </row>
    <row r="109" spans="1:9" ht="14.25" customHeight="1">
      <c r="A109" s="1" t="str">
        <f t="shared" si="12"/>
        <v>BDZ96037</v>
      </c>
      <c r="B109" s="427">
        <f t="shared" si="15"/>
        <v>6774.62</v>
      </c>
      <c r="C109" s="210">
        <f t="shared" si="10"/>
        <v>7</v>
      </c>
      <c r="D109" s="1">
        <f t="shared" si="11"/>
        <v>948.05</v>
      </c>
      <c r="E109" t="s">
        <v>61</v>
      </c>
      <c r="F109">
        <v>9603</v>
      </c>
      <c r="G109" s="139">
        <v>2011</v>
      </c>
      <c r="H109" s="429" t="s">
        <v>150</v>
      </c>
      <c r="I109" s="139">
        <f>VLOOKUP(E109&amp;H109,Data2012!$A:$S,11,FALSE)</f>
        <v>948.05</v>
      </c>
    </row>
    <row r="110" spans="1:9" ht="14.25" customHeight="1">
      <c r="A110" s="1" t="str">
        <f t="shared" si="12"/>
        <v>BDZ96038</v>
      </c>
      <c r="B110" s="427">
        <f t="shared" si="15"/>
        <v>7655.12</v>
      </c>
      <c r="C110" s="210">
        <f t="shared" si="10"/>
        <v>8</v>
      </c>
      <c r="D110" s="1">
        <f t="shared" si="11"/>
        <v>880.5</v>
      </c>
      <c r="E110" t="s">
        <v>61</v>
      </c>
      <c r="F110">
        <v>9603</v>
      </c>
      <c r="G110" s="139">
        <v>2011</v>
      </c>
      <c r="H110" s="429" t="s">
        <v>151</v>
      </c>
      <c r="I110" s="139">
        <f>VLOOKUP(E110&amp;H110,Data2012!$A:$S,11,FALSE)</f>
        <v>880.5</v>
      </c>
    </row>
    <row r="111" spans="1:9" ht="14.25" customHeight="1">
      <c r="A111" s="1" t="str">
        <f t="shared" si="12"/>
        <v>BDZ96039</v>
      </c>
      <c r="B111" s="427">
        <f t="shared" si="15"/>
        <v>8616.7199999999993</v>
      </c>
      <c r="C111" s="210">
        <f t="shared" si="10"/>
        <v>9</v>
      </c>
      <c r="D111" s="1">
        <f t="shared" si="11"/>
        <v>961.6</v>
      </c>
      <c r="E111" t="s">
        <v>61</v>
      </c>
      <c r="F111">
        <v>9603</v>
      </c>
      <c r="G111" s="139">
        <v>2011</v>
      </c>
      <c r="H111" s="429" t="s">
        <v>152</v>
      </c>
      <c r="I111" s="139">
        <f>VLOOKUP(E111&amp;H111,Data2012!$A:$S,11,FALSE)</f>
        <v>961.6</v>
      </c>
    </row>
    <row r="112" spans="1:9" ht="14.25" customHeight="1">
      <c r="A112" s="1" t="str">
        <f t="shared" si="12"/>
        <v>BDZ960310</v>
      </c>
      <c r="B112" s="427">
        <f t="shared" si="15"/>
        <v>9658.5199999999986</v>
      </c>
      <c r="C112" s="210">
        <f t="shared" si="10"/>
        <v>10</v>
      </c>
      <c r="D112" s="1">
        <f t="shared" si="11"/>
        <v>1041.8</v>
      </c>
      <c r="E112" t="s">
        <v>61</v>
      </c>
      <c r="F112">
        <v>9603</v>
      </c>
      <c r="G112" s="139">
        <v>2011</v>
      </c>
      <c r="H112" s="429" t="s">
        <v>153</v>
      </c>
      <c r="I112" s="139">
        <f>VLOOKUP(E112&amp;H112,Data2012!$A:$S,11,FALSE)</f>
        <v>1041.8</v>
      </c>
    </row>
    <row r="113" spans="1:9" ht="14.25" customHeight="1">
      <c r="A113" s="1" t="str">
        <f t="shared" si="12"/>
        <v>BDZ960311</v>
      </c>
      <c r="B113" s="427">
        <f t="shared" si="15"/>
        <v>10690.72</v>
      </c>
      <c r="C113" s="210">
        <f t="shared" si="10"/>
        <v>11</v>
      </c>
      <c r="D113" s="1">
        <f t="shared" si="11"/>
        <v>1032.2</v>
      </c>
      <c r="E113" t="s">
        <v>61</v>
      </c>
      <c r="F113">
        <v>9603</v>
      </c>
      <c r="G113" s="139">
        <v>2011</v>
      </c>
      <c r="H113" s="429" t="s">
        <v>154</v>
      </c>
      <c r="I113" s="139">
        <f>VLOOKUP(E113&amp;H113,Data2012!$A:$S,11,FALSE)</f>
        <v>1032.2</v>
      </c>
    </row>
    <row r="114" spans="1:9" ht="14.25" customHeight="1">
      <c r="A114" s="1" t="str">
        <f t="shared" si="12"/>
        <v>BDZ960312</v>
      </c>
      <c r="B114" s="427">
        <f t="shared" si="15"/>
        <v>11607.42</v>
      </c>
      <c r="C114" s="210">
        <f t="shared" si="10"/>
        <v>12</v>
      </c>
      <c r="D114" s="1">
        <f t="shared" si="11"/>
        <v>916.7</v>
      </c>
      <c r="E114" t="s">
        <v>61</v>
      </c>
      <c r="F114">
        <v>9603</v>
      </c>
      <c r="G114" s="139">
        <v>2011</v>
      </c>
      <c r="H114" s="429" t="s">
        <v>155</v>
      </c>
      <c r="I114" s="139">
        <f>VLOOKUP(E114&amp;H114,Data2012!$A:$S,11,FALSE)</f>
        <v>916.7</v>
      </c>
    </row>
    <row r="115" spans="1:9" ht="14.25" customHeight="1">
      <c r="A115" s="1" t="str">
        <f t="shared" si="12"/>
        <v>BDZ96041</v>
      </c>
      <c r="B115" s="427">
        <f>+D115</f>
        <v>183.1</v>
      </c>
      <c r="C115" s="210">
        <f t="shared" si="10"/>
        <v>1</v>
      </c>
      <c r="D115" s="1">
        <f t="shared" si="11"/>
        <v>183.1</v>
      </c>
      <c r="E115" t="s">
        <v>61</v>
      </c>
      <c r="F115">
        <v>9604</v>
      </c>
      <c r="G115" s="139">
        <v>2011</v>
      </c>
      <c r="H115" s="429" t="s">
        <v>144</v>
      </c>
      <c r="I115" s="139">
        <f>VLOOKUP(E115&amp;H115,Data2012!$A:$S,14,FALSE)</f>
        <v>183.1</v>
      </c>
    </row>
    <row r="116" spans="1:9" ht="14.25" customHeight="1">
      <c r="A116" s="1" t="str">
        <f t="shared" si="12"/>
        <v>BDZ96042</v>
      </c>
      <c r="B116" s="427">
        <f>+D116+B115</f>
        <v>364.79999999999995</v>
      </c>
      <c r="C116" s="210">
        <f t="shared" si="10"/>
        <v>2</v>
      </c>
      <c r="D116" s="1">
        <f t="shared" si="11"/>
        <v>181.7</v>
      </c>
      <c r="E116" t="s">
        <v>61</v>
      </c>
      <c r="F116">
        <v>9604</v>
      </c>
      <c r="G116" s="139">
        <v>2011</v>
      </c>
      <c r="H116" s="429" t="s">
        <v>145</v>
      </c>
      <c r="I116" s="139">
        <f>VLOOKUP(E116&amp;H116,Data2012!$A:$S,14,FALSE)</f>
        <v>181.7</v>
      </c>
    </row>
    <row r="117" spans="1:9" ht="14.25" customHeight="1">
      <c r="A117" s="1" t="str">
        <f t="shared" si="12"/>
        <v>BDZ96043</v>
      </c>
      <c r="B117" s="427">
        <f>+D117+B116</f>
        <v>556.79999999999995</v>
      </c>
      <c r="C117" s="210">
        <f t="shared" si="10"/>
        <v>3</v>
      </c>
      <c r="D117" s="1">
        <f t="shared" si="11"/>
        <v>192</v>
      </c>
      <c r="E117" t="s">
        <v>61</v>
      </c>
      <c r="F117">
        <v>9604</v>
      </c>
      <c r="G117" s="139">
        <v>2011</v>
      </c>
      <c r="H117" s="429" t="s">
        <v>146</v>
      </c>
      <c r="I117" s="139">
        <f>VLOOKUP(E117&amp;H117,Data2012!$A:$S,14,FALSE)</f>
        <v>192</v>
      </c>
    </row>
    <row r="118" spans="1:9" ht="14.25" customHeight="1">
      <c r="A118" s="1" t="str">
        <f t="shared" si="12"/>
        <v>BDZ96044</v>
      </c>
      <c r="B118" s="427">
        <f t="shared" ref="B118:B126" si="16">+D118+B117</f>
        <v>773.8</v>
      </c>
      <c r="C118" s="210">
        <f t="shared" si="10"/>
        <v>4</v>
      </c>
      <c r="D118" s="1">
        <f t="shared" si="11"/>
        <v>217</v>
      </c>
      <c r="E118" t="s">
        <v>61</v>
      </c>
      <c r="F118">
        <v>9604</v>
      </c>
      <c r="G118" s="139">
        <v>2011</v>
      </c>
      <c r="H118" s="429" t="s">
        <v>147</v>
      </c>
      <c r="I118" s="139">
        <f>VLOOKUP(E118&amp;H118,Data2012!$A:$S,14,FALSE)</f>
        <v>217</v>
      </c>
    </row>
    <row r="119" spans="1:9" ht="14.25" customHeight="1">
      <c r="A119" s="1" t="str">
        <f t="shared" si="12"/>
        <v>BDZ96045</v>
      </c>
      <c r="B119" s="427">
        <f t="shared" si="16"/>
        <v>998.5</v>
      </c>
      <c r="C119" s="210">
        <f t="shared" si="10"/>
        <v>5</v>
      </c>
      <c r="D119" s="1">
        <f t="shared" si="11"/>
        <v>224.7</v>
      </c>
      <c r="E119" t="s">
        <v>61</v>
      </c>
      <c r="F119">
        <v>9604</v>
      </c>
      <c r="G119" s="139">
        <v>2011</v>
      </c>
      <c r="H119" s="429" t="s">
        <v>148</v>
      </c>
      <c r="I119" s="139">
        <f>VLOOKUP(E119&amp;H119,Data2012!$A:$S,14,FALSE)</f>
        <v>224.7</v>
      </c>
    </row>
    <row r="120" spans="1:9" ht="14.25" customHeight="1">
      <c r="A120" s="1" t="str">
        <f t="shared" si="12"/>
        <v>BDZ96046</v>
      </c>
      <c r="B120" s="427">
        <f t="shared" si="16"/>
        <v>1210.5</v>
      </c>
      <c r="C120" s="210">
        <f t="shared" si="10"/>
        <v>6</v>
      </c>
      <c r="D120" s="1">
        <f t="shared" si="11"/>
        <v>212</v>
      </c>
      <c r="E120" t="s">
        <v>61</v>
      </c>
      <c r="F120">
        <v>9604</v>
      </c>
      <c r="G120" s="139">
        <v>2011</v>
      </c>
      <c r="H120" s="429" t="s">
        <v>149</v>
      </c>
      <c r="I120" s="139">
        <f>VLOOKUP(E120&amp;H120,Data2012!$A:$S,14,FALSE)</f>
        <v>212</v>
      </c>
    </row>
    <row r="121" spans="1:9" ht="14.25" customHeight="1">
      <c r="A121" s="1" t="str">
        <f t="shared" si="12"/>
        <v>BDZ96047</v>
      </c>
      <c r="B121" s="427">
        <f t="shared" si="16"/>
        <v>1414.5</v>
      </c>
      <c r="C121" s="210">
        <f t="shared" si="10"/>
        <v>7</v>
      </c>
      <c r="D121" s="1">
        <f t="shared" si="11"/>
        <v>204</v>
      </c>
      <c r="E121" t="s">
        <v>61</v>
      </c>
      <c r="F121">
        <v>9604</v>
      </c>
      <c r="G121" s="139">
        <v>2011</v>
      </c>
      <c r="H121" s="429" t="s">
        <v>150</v>
      </c>
      <c r="I121" s="139">
        <f>VLOOKUP(E121&amp;H121,Data2012!$A:$S,14,FALSE)</f>
        <v>204</v>
      </c>
    </row>
    <row r="122" spans="1:9" ht="14.25" customHeight="1">
      <c r="A122" s="1" t="str">
        <f t="shared" si="12"/>
        <v>BDZ96048</v>
      </c>
      <c r="B122" s="427">
        <f t="shared" si="16"/>
        <v>1608.2</v>
      </c>
      <c r="C122" s="210">
        <f t="shared" si="10"/>
        <v>8</v>
      </c>
      <c r="D122" s="1">
        <f t="shared" si="11"/>
        <v>193.7</v>
      </c>
      <c r="E122" t="s">
        <v>61</v>
      </c>
      <c r="F122">
        <v>9604</v>
      </c>
      <c r="G122" s="139">
        <v>2011</v>
      </c>
      <c r="H122" s="429" t="s">
        <v>151</v>
      </c>
      <c r="I122" s="139">
        <f>VLOOKUP(E122&amp;H122,Data2012!$A:$S,14,FALSE)</f>
        <v>193.7</v>
      </c>
    </row>
    <row r="123" spans="1:9" ht="14.25" customHeight="1">
      <c r="A123" s="1" t="str">
        <f t="shared" si="12"/>
        <v>BDZ96049</v>
      </c>
      <c r="B123" s="427">
        <f t="shared" si="16"/>
        <v>1828</v>
      </c>
      <c r="C123" s="210">
        <f t="shared" si="10"/>
        <v>9</v>
      </c>
      <c r="D123" s="1">
        <f t="shared" si="11"/>
        <v>219.8</v>
      </c>
      <c r="E123" t="s">
        <v>61</v>
      </c>
      <c r="F123">
        <v>9604</v>
      </c>
      <c r="G123" s="139">
        <v>2011</v>
      </c>
      <c r="H123" s="429" t="s">
        <v>152</v>
      </c>
      <c r="I123" s="139">
        <f>VLOOKUP(E123&amp;H123,Data2012!$A:$S,14,FALSE)</f>
        <v>219.8</v>
      </c>
    </row>
    <row r="124" spans="1:9" ht="14.25" customHeight="1">
      <c r="A124" s="1" t="str">
        <f t="shared" si="12"/>
        <v>BDZ960410</v>
      </c>
      <c r="B124" s="427">
        <f t="shared" si="16"/>
        <v>2067.6</v>
      </c>
      <c r="C124" s="210">
        <f t="shared" si="10"/>
        <v>10</v>
      </c>
      <c r="D124" s="1">
        <f t="shared" si="11"/>
        <v>239.6</v>
      </c>
      <c r="E124" t="s">
        <v>61</v>
      </c>
      <c r="F124">
        <v>9604</v>
      </c>
      <c r="G124" s="139">
        <v>2011</v>
      </c>
      <c r="H124" s="429" t="s">
        <v>153</v>
      </c>
      <c r="I124" s="139">
        <f>VLOOKUP(E124&amp;H124,Data2012!$A:$S,14,FALSE)</f>
        <v>239.6</v>
      </c>
    </row>
    <row r="125" spans="1:9" ht="14.25" customHeight="1">
      <c r="A125" s="1" t="str">
        <f t="shared" si="12"/>
        <v>BDZ960411</v>
      </c>
      <c r="B125" s="427">
        <f t="shared" si="16"/>
        <v>2291.6</v>
      </c>
      <c r="C125" s="210">
        <f t="shared" si="10"/>
        <v>11</v>
      </c>
      <c r="D125" s="1">
        <f t="shared" si="11"/>
        <v>224</v>
      </c>
      <c r="E125" t="s">
        <v>61</v>
      </c>
      <c r="F125">
        <v>9604</v>
      </c>
      <c r="G125" s="139">
        <v>2011</v>
      </c>
      <c r="H125" s="429" t="s">
        <v>154</v>
      </c>
      <c r="I125" s="139">
        <f>VLOOKUP(E125&amp;H125,Data2012!$A:$S,14,FALSE)</f>
        <v>224</v>
      </c>
    </row>
    <row r="126" spans="1:9" ht="14.25" customHeight="1">
      <c r="A126" s="1" t="str">
        <f t="shared" si="12"/>
        <v>BDZ960412</v>
      </c>
      <c r="B126" s="427">
        <f t="shared" si="16"/>
        <v>2497.6999999999998</v>
      </c>
      <c r="C126" s="210">
        <f t="shared" si="10"/>
        <v>12</v>
      </c>
      <c r="D126" s="1">
        <f t="shared" si="11"/>
        <v>206.1</v>
      </c>
      <c r="E126" t="s">
        <v>61</v>
      </c>
      <c r="F126">
        <v>9604</v>
      </c>
      <c r="G126" s="139">
        <v>2011</v>
      </c>
      <c r="H126" s="429" t="s">
        <v>155</v>
      </c>
      <c r="I126" s="139">
        <f>VLOOKUP(E126&amp;H126,Data2012!$A:$S,14,FALSE)</f>
        <v>206.1</v>
      </c>
    </row>
    <row r="127" spans="1:9" ht="14.25" customHeight="1">
      <c r="A127" s="1" t="str">
        <f t="shared" si="12"/>
        <v>BDZ96051</v>
      </c>
      <c r="B127" s="427">
        <f>+D127</f>
        <v>294.8</v>
      </c>
      <c r="C127" s="210">
        <f t="shared" si="10"/>
        <v>1</v>
      </c>
      <c r="D127" s="1">
        <f t="shared" si="11"/>
        <v>294.8</v>
      </c>
      <c r="E127" t="s">
        <v>61</v>
      </c>
      <c r="F127">
        <v>9605</v>
      </c>
      <c r="G127" s="139">
        <v>2011</v>
      </c>
      <c r="H127" s="429" t="s">
        <v>144</v>
      </c>
      <c r="I127" s="139">
        <f>VLOOKUP(E127&amp;H127,Data2012!$A:$S,17,FALSE)</f>
        <v>294.8</v>
      </c>
    </row>
    <row r="128" spans="1:9" ht="14.25" customHeight="1">
      <c r="A128" s="1" t="str">
        <f t="shared" si="12"/>
        <v>BDZ96052</v>
      </c>
      <c r="B128" s="427">
        <f>+D128+B127</f>
        <v>580.5</v>
      </c>
      <c r="C128" s="210">
        <f t="shared" si="10"/>
        <v>2</v>
      </c>
      <c r="D128" s="1">
        <f t="shared" si="11"/>
        <v>285.7</v>
      </c>
      <c r="E128" t="s">
        <v>61</v>
      </c>
      <c r="F128">
        <v>9605</v>
      </c>
      <c r="G128" s="139">
        <v>2011</v>
      </c>
      <c r="H128" s="429" t="s">
        <v>145</v>
      </c>
      <c r="I128" s="139">
        <f>VLOOKUP(E128&amp;H128,Data2012!$A:$S,17,FALSE)</f>
        <v>285.7</v>
      </c>
    </row>
    <row r="129" spans="1:9" ht="14.25" customHeight="1">
      <c r="A129" s="1" t="str">
        <f t="shared" si="12"/>
        <v>BDZ96053</v>
      </c>
      <c r="B129" s="427">
        <f>+D129+B128</f>
        <v>854.5</v>
      </c>
      <c r="C129" s="210">
        <f t="shared" si="10"/>
        <v>3</v>
      </c>
      <c r="D129" s="1">
        <f t="shared" si="11"/>
        <v>274</v>
      </c>
      <c r="E129" t="s">
        <v>61</v>
      </c>
      <c r="F129">
        <v>9605</v>
      </c>
      <c r="G129" s="139">
        <v>2011</v>
      </c>
      <c r="H129" s="429" t="s">
        <v>146</v>
      </c>
      <c r="I129" s="139">
        <f>VLOOKUP(E129&amp;H129,Data2012!$A:$S,17,FALSE)</f>
        <v>274</v>
      </c>
    </row>
    <row r="130" spans="1:9" ht="14.25" customHeight="1">
      <c r="A130" s="1" t="str">
        <f t="shared" si="12"/>
        <v>BDZ96054</v>
      </c>
      <c r="B130" s="427">
        <f t="shared" ref="B130:B138" si="17">+D130+B129</f>
        <v>1151.7</v>
      </c>
      <c r="C130" s="210">
        <f t="shared" si="10"/>
        <v>4</v>
      </c>
      <c r="D130" s="1">
        <f t="shared" si="11"/>
        <v>297.2</v>
      </c>
      <c r="E130" t="s">
        <v>61</v>
      </c>
      <c r="F130">
        <v>9605</v>
      </c>
      <c r="G130" s="139">
        <v>2011</v>
      </c>
      <c r="H130" s="429" t="s">
        <v>147</v>
      </c>
      <c r="I130" s="139">
        <f>VLOOKUP(E130&amp;H130,Data2012!$A:$S,17,FALSE)</f>
        <v>297.2</v>
      </c>
    </row>
    <row r="131" spans="1:9" ht="14.25" customHeight="1">
      <c r="A131" s="1" t="str">
        <f t="shared" si="12"/>
        <v>BDZ96055</v>
      </c>
      <c r="B131" s="427">
        <f t="shared" si="17"/>
        <v>1504.7</v>
      </c>
      <c r="C131" s="210">
        <f t="shared" si="10"/>
        <v>5</v>
      </c>
      <c r="D131" s="1">
        <f t="shared" si="11"/>
        <v>353</v>
      </c>
      <c r="E131" t="s">
        <v>61</v>
      </c>
      <c r="F131">
        <v>9605</v>
      </c>
      <c r="G131" s="139">
        <v>2011</v>
      </c>
      <c r="H131" s="429" t="s">
        <v>148</v>
      </c>
      <c r="I131" s="139">
        <f>VLOOKUP(E131&amp;H131,Data2012!$A:$S,17,FALSE)</f>
        <v>353</v>
      </c>
    </row>
    <row r="132" spans="1:9" ht="14.25" customHeight="1">
      <c r="A132" s="1" t="str">
        <f t="shared" si="12"/>
        <v>BDZ96056</v>
      </c>
      <c r="B132" s="427">
        <f t="shared" si="17"/>
        <v>1808.7</v>
      </c>
      <c r="C132" s="210">
        <f t="shared" si="10"/>
        <v>6</v>
      </c>
      <c r="D132" s="1">
        <f t="shared" si="11"/>
        <v>304</v>
      </c>
      <c r="E132" t="s">
        <v>61</v>
      </c>
      <c r="F132">
        <v>9605</v>
      </c>
      <c r="G132" s="139">
        <v>2011</v>
      </c>
      <c r="H132" s="429" t="s">
        <v>149</v>
      </c>
      <c r="I132" s="139">
        <f>VLOOKUP(E132&amp;H132,Data2012!$A:$S,17,FALSE)</f>
        <v>304</v>
      </c>
    </row>
    <row r="133" spans="1:9" ht="14.25" customHeight="1">
      <c r="A133" s="1" t="str">
        <f t="shared" si="12"/>
        <v>BDZ96057</v>
      </c>
      <c r="B133" s="427">
        <f t="shared" si="17"/>
        <v>2107.8000000000002</v>
      </c>
      <c r="C133" s="210">
        <f t="shared" si="10"/>
        <v>7</v>
      </c>
      <c r="D133" s="1">
        <f t="shared" si="11"/>
        <v>299.10000000000002</v>
      </c>
      <c r="E133" t="s">
        <v>61</v>
      </c>
      <c r="F133">
        <v>9605</v>
      </c>
      <c r="G133" s="139">
        <v>2011</v>
      </c>
      <c r="H133" s="429" t="s">
        <v>150</v>
      </c>
      <c r="I133" s="139">
        <f>VLOOKUP(E133&amp;H133,Data2012!$A:$S,17,FALSE)</f>
        <v>299.10000000000002</v>
      </c>
    </row>
    <row r="134" spans="1:9" ht="14.25" customHeight="1">
      <c r="A134" s="1" t="str">
        <f t="shared" si="12"/>
        <v>BDZ96058</v>
      </c>
      <c r="B134" s="427">
        <f t="shared" si="17"/>
        <v>2357.6000000000004</v>
      </c>
      <c r="C134" s="210">
        <f t="shared" si="10"/>
        <v>8</v>
      </c>
      <c r="D134" s="1">
        <f t="shared" si="11"/>
        <v>249.8</v>
      </c>
      <c r="E134" t="s">
        <v>61</v>
      </c>
      <c r="F134">
        <v>9605</v>
      </c>
      <c r="G134" s="139">
        <v>2011</v>
      </c>
      <c r="H134" s="429" t="s">
        <v>151</v>
      </c>
      <c r="I134" s="139">
        <f>VLOOKUP(E134&amp;H134,Data2012!$A:$S,17,FALSE)</f>
        <v>249.8</v>
      </c>
    </row>
    <row r="135" spans="1:9" ht="14.25" customHeight="1">
      <c r="A135" s="1" t="str">
        <f t="shared" si="12"/>
        <v>BDZ96059</v>
      </c>
      <c r="B135" s="427">
        <f t="shared" si="17"/>
        <v>2620.2000000000003</v>
      </c>
      <c r="C135" s="210">
        <f t="shared" si="10"/>
        <v>9</v>
      </c>
      <c r="D135" s="1">
        <f t="shared" si="11"/>
        <v>262.60000000000002</v>
      </c>
      <c r="E135" t="s">
        <v>61</v>
      </c>
      <c r="F135">
        <v>9605</v>
      </c>
      <c r="G135" s="139">
        <v>2011</v>
      </c>
      <c r="H135" s="429" t="s">
        <v>152</v>
      </c>
      <c r="I135" s="139">
        <f>VLOOKUP(E135&amp;H135,Data2012!$A:$S,17,FALSE)</f>
        <v>262.60000000000002</v>
      </c>
    </row>
    <row r="136" spans="1:9" ht="14.25" customHeight="1">
      <c r="A136" s="1" t="str">
        <f t="shared" si="12"/>
        <v>BDZ960510</v>
      </c>
      <c r="B136" s="427">
        <f t="shared" si="17"/>
        <v>2916.3</v>
      </c>
      <c r="C136" s="210">
        <f t="shared" ref="C136:C199" si="18">IF(D136="na"," ",VALUE(RIGHT(TRIM(H136),2)))</f>
        <v>10</v>
      </c>
      <c r="D136" s="1">
        <f t="shared" ref="D136:D199" si="19">IF(I136&lt;0,"na",I136)</f>
        <v>296.10000000000002</v>
      </c>
      <c r="E136" t="s">
        <v>61</v>
      </c>
      <c r="F136">
        <v>9605</v>
      </c>
      <c r="G136" s="139">
        <v>2011</v>
      </c>
      <c r="H136" s="429" t="s">
        <v>153</v>
      </c>
      <c r="I136" s="139">
        <f>VLOOKUP(E136&amp;H136,Data2012!$A:$S,17,FALSE)</f>
        <v>296.10000000000002</v>
      </c>
    </row>
    <row r="137" spans="1:9" ht="14.25" customHeight="1">
      <c r="A137" s="1" t="str">
        <f t="shared" si="12"/>
        <v>BDZ960511</v>
      </c>
      <c r="B137" s="427">
        <f t="shared" si="17"/>
        <v>3196.8</v>
      </c>
      <c r="C137" s="210">
        <f t="shared" si="18"/>
        <v>11</v>
      </c>
      <c r="D137" s="1">
        <f t="shared" si="19"/>
        <v>280.5</v>
      </c>
      <c r="E137" t="s">
        <v>61</v>
      </c>
      <c r="F137">
        <v>9605</v>
      </c>
      <c r="G137" s="139">
        <v>2011</v>
      </c>
      <c r="H137" s="429" t="s">
        <v>154</v>
      </c>
      <c r="I137" s="139">
        <f>VLOOKUP(E137&amp;H137,Data2012!$A:$S,17,FALSE)</f>
        <v>280.5</v>
      </c>
    </row>
    <row r="138" spans="1:9" ht="14.25" customHeight="1">
      <c r="A138" s="1" t="str">
        <f t="shared" si="12"/>
        <v>BDZ960512</v>
      </c>
      <c r="B138" s="427">
        <f t="shared" si="17"/>
        <v>3508.9</v>
      </c>
      <c r="C138" s="210">
        <f t="shared" si="18"/>
        <v>12</v>
      </c>
      <c r="D138" s="1">
        <f t="shared" si="19"/>
        <v>312.10000000000002</v>
      </c>
      <c r="E138" t="s">
        <v>61</v>
      </c>
      <c r="F138">
        <v>9605</v>
      </c>
      <c r="G138" s="139">
        <v>2011</v>
      </c>
      <c r="H138" s="429" t="s">
        <v>155</v>
      </c>
      <c r="I138" s="139">
        <f>VLOOKUP(E138&amp;H138,Data2012!$A:$S,17,FALSE)</f>
        <v>312.10000000000002</v>
      </c>
    </row>
    <row r="139" spans="1:9" ht="14.25" customHeight="1">
      <c r="A139" s="1" t="str">
        <f t="shared" si="12"/>
        <v>BDZ96061</v>
      </c>
      <c r="B139" s="427">
        <f>+D139</f>
        <v>79.7</v>
      </c>
      <c r="C139" s="210">
        <f t="shared" si="18"/>
        <v>1</v>
      </c>
      <c r="D139" s="1">
        <f t="shared" si="19"/>
        <v>79.7</v>
      </c>
      <c r="E139" t="s">
        <v>61</v>
      </c>
      <c r="F139">
        <v>9606</v>
      </c>
      <c r="G139" s="139">
        <v>2011</v>
      </c>
      <c r="H139" s="429" t="s">
        <v>144</v>
      </c>
      <c r="I139" s="139">
        <f>VLOOKUP(E139&amp;H139,Data2012!$A:$U,20,FALSE)</f>
        <v>79.7</v>
      </c>
    </row>
    <row r="140" spans="1:9" ht="14.25" customHeight="1">
      <c r="A140" s="1" t="str">
        <f t="shared" si="12"/>
        <v>BDZ96062</v>
      </c>
      <c r="B140" s="427">
        <f>+D140+B139</f>
        <v>158.4</v>
      </c>
      <c r="C140" s="210">
        <f t="shared" si="18"/>
        <v>2</v>
      </c>
      <c r="D140" s="1">
        <f t="shared" si="19"/>
        <v>78.7</v>
      </c>
      <c r="E140" t="s">
        <v>61</v>
      </c>
      <c r="F140">
        <v>9606</v>
      </c>
      <c r="G140" s="139">
        <v>2011</v>
      </c>
      <c r="H140" s="429" t="s">
        <v>145</v>
      </c>
      <c r="I140" s="139">
        <f>VLOOKUP(E140&amp;H140,Data2012!$A:$U,20,FALSE)</f>
        <v>78.7</v>
      </c>
    </row>
    <row r="141" spans="1:9" ht="14.25" customHeight="1">
      <c r="A141" s="1" t="str">
        <f t="shared" si="12"/>
        <v>BDZ96063</v>
      </c>
      <c r="B141" s="427">
        <f>+D141+B140</f>
        <v>229</v>
      </c>
      <c r="C141" s="210">
        <f t="shared" si="18"/>
        <v>3</v>
      </c>
      <c r="D141" s="1">
        <f t="shared" si="19"/>
        <v>70.599999999999994</v>
      </c>
      <c r="E141" t="s">
        <v>61</v>
      </c>
      <c r="F141">
        <v>9606</v>
      </c>
      <c r="G141" s="139">
        <v>2011</v>
      </c>
      <c r="H141" s="429" t="s">
        <v>146</v>
      </c>
      <c r="I141" s="139">
        <f>VLOOKUP(E141&amp;H141,Data2012!$A:$U,20,FALSE)</f>
        <v>70.599999999999994</v>
      </c>
    </row>
    <row r="142" spans="1:9" ht="14.25" customHeight="1">
      <c r="A142" s="1" t="str">
        <f t="shared" si="12"/>
        <v>BDZ96064</v>
      </c>
      <c r="B142" s="427">
        <f t="shared" ref="B142:B150" si="20">+D142+B141</f>
        <v>312.8</v>
      </c>
      <c r="C142" s="210">
        <f t="shared" si="18"/>
        <v>4</v>
      </c>
      <c r="D142" s="1">
        <f t="shared" si="19"/>
        <v>83.8</v>
      </c>
      <c r="E142" t="s">
        <v>61</v>
      </c>
      <c r="F142">
        <v>9606</v>
      </c>
      <c r="G142" s="139">
        <v>2011</v>
      </c>
      <c r="H142" s="429" t="s">
        <v>147</v>
      </c>
      <c r="I142" s="139">
        <f>VLOOKUP(E142&amp;H142,Data2012!$A:$U,20,FALSE)</f>
        <v>83.8</v>
      </c>
    </row>
    <row r="143" spans="1:9" ht="14.25" customHeight="1">
      <c r="A143" s="1" t="str">
        <f t="shared" ref="A143:A206" si="21">TRIM(E143)&amp;F143&amp;C143</f>
        <v>BDZ96065</v>
      </c>
      <c r="B143" s="427">
        <f t="shared" si="20"/>
        <v>409.8</v>
      </c>
      <c r="C143" s="210">
        <f t="shared" si="18"/>
        <v>5</v>
      </c>
      <c r="D143" s="1">
        <f t="shared" si="19"/>
        <v>97</v>
      </c>
      <c r="E143" t="s">
        <v>61</v>
      </c>
      <c r="F143">
        <v>9606</v>
      </c>
      <c r="G143" s="139">
        <v>2011</v>
      </c>
      <c r="H143" s="429" t="s">
        <v>148</v>
      </c>
      <c r="I143" s="139">
        <f>VLOOKUP(E143&amp;H143,Data2012!$A:$U,20,FALSE)</f>
        <v>97</v>
      </c>
    </row>
    <row r="144" spans="1:9" ht="14.25" customHeight="1">
      <c r="A144" s="1" t="str">
        <f t="shared" si="21"/>
        <v>BDZ96066</v>
      </c>
      <c r="B144" s="427">
        <f t="shared" si="20"/>
        <v>488.3</v>
      </c>
      <c r="C144" s="210">
        <f t="shared" si="18"/>
        <v>6</v>
      </c>
      <c r="D144" s="1">
        <f t="shared" si="19"/>
        <v>78.5</v>
      </c>
      <c r="E144" t="s">
        <v>61</v>
      </c>
      <c r="F144">
        <v>9606</v>
      </c>
      <c r="G144" s="139">
        <v>2011</v>
      </c>
      <c r="H144" s="429" t="s">
        <v>149</v>
      </c>
      <c r="I144" s="139">
        <f>VLOOKUP(E144&amp;H144,Data2012!$A:$U,20,FALSE)</f>
        <v>78.5</v>
      </c>
    </row>
    <row r="145" spans="1:9" ht="14.25" customHeight="1">
      <c r="A145" s="1" t="str">
        <f t="shared" si="21"/>
        <v>BDZ96067</v>
      </c>
      <c r="B145" s="427">
        <f t="shared" si="20"/>
        <v>566.70000000000005</v>
      </c>
      <c r="C145" s="210">
        <f t="shared" si="18"/>
        <v>7</v>
      </c>
      <c r="D145" s="1">
        <f t="shared" si="19"/>
        <v>78.400000000000006</v>
      </c>
      <c r="E145" t="s">
        <v>61</v>
      </c>
      <c r="F145">
        <v>9606</v>
      </c>
      <c r="G145" s="139">
        <v>2011</v>
      </c>
      <c r="H145" s="429" t="s">
        <v>150</v>
      </c>
      <c r="I145" s="139">
        <f>VLOOKUP(E145&amp;H145,Data2012!$A:$U,20,FALSE)</f>
        <v>78.400000000000006</v>
      </c>
    </row>
    <row r="146" spans="1:9" ht="14.25" customHeight="1">
      <c r="A146" s="1" t="str">
        <f t="shared" si="21"/>
        <v>BDZ96068</v>
      </c>
      <c r="B146" s="427">
        <f t="shared" si="20"/>
        <v>632.90000000000009</v>
      </c>
      <c r="C146" s="210">
        <f t="shared" si="18"/>
        <v>8</v>
      </c>
      <c r="D146" s="1">
        <f t="shared" si="19"/>
        <v>66.2</v>
      </c>
      <c r="E146" t="s">
        <v>61</v>
      </c>
      <c r="F146">
        <v>9606</v>
      </c>
      <c r="G146" s="139">
        <v>2011</v>
      </c>
      <c r="H146" s="429" t="s">
        <v>151</v>
      </c>
      <c r="I146" s="139">
        <f>VLOOKUP(E146&amp;H146,Data2012!$A:$U,20,FALSE)</f>
        <v>66.2</v>
      </c>
    </row>
    <row r="147" spans="1:9" ht="14.25" customHeight="1">
      <c r="A147" s="1" t="str">
        <f t="shared" si="21"/>
        <v>BDZ96069</v>
      </c>
      <c r="B147" s="427">
        <f t="shared" si="20"/>
        <v>702.2</v>
      </c>
      <c r="C147" s="210">
        <f t="shared" si="18"/>
        <v>9</v>
      </c>
      <c r="D147" s="1">
        <f t="shared" si="19"/>
        <v>69.3</v>
      </c>
      <c r="E147" t="s">
        <v>61</v>
      </c>
      <c r="F147">
        <v>9606</v>
      </c>
      <c r="G147" s="139">
        <v>2011</v>
      </c>
      <c r="H147" s="429" t="s">
        <v>152</v>
      </c>
      <c r="I147" s="139">
        <f>VLOOKUP(E147&amp;H147,Data2012!$A:$U,20,FALSE)</f>
        <v>69.3</v>
      </c>
    </row>
    <row r="148" spans="1:9" ht="14.25" customHeight="1">
      <c r="A148" s="1" t="str">
        <f t="shared" si="21"/>
        <v>BDZ960610</v>
      </c>
      <c r="B148" s="427">
        <f t="shared" si="20"/>
        <v>780.80000000000007</v>
      </c>
      <c r="C148" s="210">
        <f t="shared" si="18"/>
        <v>10</v>
      </c>
      <c r="D148" s="1">
        <f t="shared" si="19"/>
        <v>78.599999999999994</v>
      </c>
      <c r="E148" t="s">
        <v>61</v>
      </c>
      <c r="F148">
        <v>9606</v>
      </c>
      <c r="G148" s="139">
        <v>2011</v>
      </c>
      <c r="H148" s="429" t="s">
        <v>153</v>
      </c>
      <c r="I148" s="139">
        <f>VLOOKUP(E148&amp;H148,Data2012!$A:$U,20,FALSE)</f>
        <v>78.599999999999994</v>
      </c>
    </row>
    <row r="149" spans="1:9" ht="14.25" customHeight="1">
      <c r="A149" s="1" t="str">
        <f t="shared" si="21"/>
        <v>BDZ960611</v>
      </c>
      <c r="B149" s="427">
        <f t="shared" si="20"/>
        <v>852.30000000000007</v>
      </c>
      <c r="C149" s="210">
        <f t="shared" si="18"/>
        <v>11</v>
      </c>
      <c r="D149" s="1">
        <f t="shared" si="19"/>
        <v>71.5</v>
      </c>
      <c r="E149" t="s">
        <v>61</v>
      </c>
      <c r="F149">
        <v>9606</v>
      </c>
      <c r="G149" s="139">
        <v>2011</v>
      </c>
      <c r="H149" s="429" t="s">
        <v>154</v>
      </c>
      <c r="I149" s="139">
        <f>VLOOKUP(E149&amp;H149,Data2012!$A:$U,20,FALSE)</f>
        <v>71.5</v>
      </c>
    </row>
    <row r="150" spans="1:9" ht="14.25" customHeight="1">
      <c r="A150" s="1" t="str">
        <f t="shared" si="21"/>
        <v>BDZ960612</v>
      </c>
      <c r="B150" s="427">
        <f t="shared" si="20"/>
        <v>936.6</v>
      </c>
      <c r="C150" s="210">
        <f t="shared" si="18"/>
        <v>12</v>
      </c>
      <c r="D150" s="1">
        <f t="shared" si="19"/>
        <v>84.3</v>
      </c>
      <c r="E150" t="s">
        <v>61</v>
      </c>
      <c r="F150">
        <v>9606</v>
      </c>
      <c r="G150" s="139">
        <v>2011</v>
      </c>
      <c r="H150" s="429" t="s">
        <v>155</v>
      </c>
      <c r="I150" s="139">
        <f>VLOOKUP(E150&amp;H150,Data2012!$A:$U,20,FALSE)</f>
        <v>84.3</v>
      </c>
    </row>
    <row r="151" spans="1:9" ht="14.25" customHeight="1">
      <c r="A151" s="1" t="str">
        <f t="shared" si="21"/>
        <v>CD96011</v>
      </c>
      <c r="B151" s="427">
        <f>+D151</f>
        <v>13267</v>
      </c>
      <c r="C151" s="210">
        <f t="shared" si="18"/>
        <v>1</v>
      </c>
      <c r="D151" s="1">
        <f t="shared" si="19"/>
        <v>13267</v>
      </c>
      <c r="E151" t="s">
        <v>41</v>
      </c>
      <c r="F151">
        <v>9601</v>
      </c>
      <c r="G151" s="139">
        <v>2011</v>
      </c>
      <c r="H151" s="429" t="s">
        <v>144</v>
      </c>
      <c r="I151">
        <f>VLOOKUP(E151&amp;H151,Data2012!$A:$S,3,FALSE)</f>
        <v>13267</v>
      </c>
    </row>
    <row r="152" spans="1:9" ht="14.25" customHeight="1">
      <c r="A152" s="1" t="str">
        <f t="shared" si="21"/>
        <v>CD96012</v>
      </c>
      <c r="B152" s="427">
        <f>+D152+B151</f>
        <v>25791</v>
      </c>
      <c r="C152" s="210">
        <f t="shared" si="18"/>
        <v>2</v>
      </c>
      <c r="D152" s="1">
        <f t="shared" si="19"/>
        <v>12524</v>
      </c>
      <c r="E152" t="s">
        <v>41</v>
      </c>
      <c r="F152">
        <v>9601</v>
      </c>
      <c r="G152" s="139">
        <v>2011</v>
      </c>
      <c r="H152" s="429" t="s">
        <v>145</v>
      </c>
      <c r="I152">
        <f>VLOOKUP(E152&amp;H152,Data2012!$A:$S,3,FALSE)</f>
        <v>12524</v>
      </c>
    </row>
    <row r="153" spans="1:9" ht="14.25" customHeight="1">
      <c r="A153" s="1" t="str">
        <f t="shared" si="21"/>
        <v>CD96013</v>
      </c>
      <c r="B153" s="427">
        <f>+D153+B152</f>
        <v>40261</v>
      </c>
      <c r="C153" s="210">
        <f t="shared" si="18"/>
        <v>3</v>
      </c>
      <c r="D153" s="1">
        <f t="shared" si="19"/>
        <v>14470</v>
      </c>
      <c r="E153" t="s">
        <v>41</v>
      </c>
      <c r="F153">
        <v>9601</v>
      </c>
      <c r="G153" s="139">
        <v>2011</v>
      </c>
      <c r="H153" s="429" t="s">
        <v>146</v>
      </c>
      <c r="I153">
        <f>VLOOKUP(E153&amp;H153,Data2012!$A:$S,3,FALSE)</f>
        <v>14470</v>
      </c>
    </row>
    <row r="154" spans="1:9" ht="14.25" customHeight="1">
      <c r="A154" s="1" t="str">
        <f t="shared" si="21"/>
        <v>CD96014</v>
      </c>
      <c r="B154" s="427">
        <f t="shared" ref="B154:B162" si="22">+D154+B153</f>
        <v>54587</v>
      </c>
      <c r="C154" s="210">
        <f t="shared" si="18"/>
        <v>4</v>
      </c>
      <c r="D154" s="1">
        <f t="shared" si="19"/>
        <v>14326</v>
      </c>
      <c r="E154" t="s">
        <v>41</v>
      </c>
      <c r="F154">
        <v>9601</v>
      </c>
      <c r="G154" s="139">
        <v>2011</v>
      </c>
      <c r="H154" s="429" t="s">
        <v>147</v>
      </c>
      <c r="I154">
        <f>VLOOKUP(E154&amp;H154,Data2012!$A:$S,3,FALSE)</f>
        <v>14326</v>
      </c>
    </row>
    <row r="155" spans="1:9" ht="14.25" customHeight="1">
      <c r="A155" s="1" t="str">
        <f t="shared" si="21"/>
        <v>CD96015</v>
      </c>
      <c r="B155" s="427">
        <f t="shared" si="22"/>
        <v>69102</v>
      </c>
      <c r="C155" s="210">
        <f t="shared" si="18"/>
        <v>5</v>
      </c>
      <c r="D155" s="1">
        <f t="shared" si="19"/>
        <v>14515</v>
      </c>
      <c r="E155" t="s">
        <v>41</v>
      </c>
      <c r="F155">
        <v>9601</v>
      </c>
      <c r="G155" s="139">
        <v>2011</v>
      </c>
      <c r="H155" s="429" t="s">
        <v>148</v>
      </c>
      <c r="I155">
        <f>VLOOKUP(E155&amp;H155,Data2012!$A:$S,3,FALSE)</f>
        <v>14515</v>
      </c>
    </row>
    <row r="156" spans="1:9" ht="14.25" customHeight="1">
      <c r="A156" s="1" t="str">
        <f t="shared" si="21"/>
        <v>CD96016</v>
      </c>
      <c r="B156" s="427">
        <f t="shared" si="22"/>
        <v>82989</v>
      </c>
      <c r="C156" s="210">
        <f t="shared" si="18"/>
        <v>6</v>
      </c>
      <c r="D156" s="1">
        <f t="shared" si="19"/>
        <v>13887</v>
      </c>
      <c r="E156" t="s">
        <v>41</v>
      </c>
      <c r="F156">
        <v>9601</v>
      </c>
      <c r="G156" s="139">
        <v>2011</v>
      </c>
      <c r="H156" s="429" t="s">
        <v>149</v>
      </c>
      <c r="I156">
        <f>VLOOKUP(E156&amp;H156,Data2012!$A:$S,3,FALSE)</f>
        <v>13887</v>
      </c>
    </row>
    <row r="157" spans="1:9" ht="14.25" customHeight="1">
      <c r="A157" s="1" t="str">
        <f t="shared" si="21"/>
        <v>CD96017</v>
      </c>
      <c r="B157" s="427">
        <f t="shared" si="22"/>
        <v>94924</v>
      </c>
      <c r="C157" s="210">
        <f t="shared" si="18"/>
        <v>7</v>
      </c>
      <c r="D157" s="1">
        <f t="shared" si="19"/>
        <v>11935</v>
      </c>
      <c r="E157" t="s">
        <v>41</v>
      </c>
      <c r="F157">
        <v>9601</v>
      </c>
      <c r="G157" s="139">
        <v>2011</v>
      </c>
      <c r="H157" s="429" t="s">
        <v>150</v>
      </c>
      <c r="I157">
        <f>VLOOKUP(E157&amp;H157,Data2012!$A:$S,3,FALSE)</f>
        <v>11935</v>
      </c>
    </row>
    <row r="158" spans="1:9" ht="14.25" customHeight="1">
      <c r="A158" s="1" t="str">
        <f t="shared" si="21"/>
        <v>CD96018</v>
      </c>
      <c r="B158" s="427">
        <f t="shared" si="22"/>
        <v>107587</v>
      </c>
      <c r="C158" s="210">
        <f t="shared" si="18"/>
        <v>8</v>
      </c>
      <c r="D158" s="1">
        <f t="shared" si="19"/>
        <v>12663</v>
      </c>
      <c r="E158" t="s">
        <v>41</v>
      </c>
      <c r="F158">
        <v>9601</v>
      </c>
      <c r="G158" s="139">
        <v>2011</v>
      </c>
      <c r="H158" s="429" t="s">
        <v>151</v>
      </c>
      <c r="I158">
        <f>VLOOKUP(E158&amp;H158,Data2012!$A:$S,3,FALSE)</f>
        <v>12663</v>
      </c>
    </row>
    <row r="159" spans="1:9" ht="14.25" customHeight="1">
      <c r="A159" s="1" t="str">
        <f t="shared" si="21"/>
        <v>CD96019</v>
      </c>
      <c r="B159" s="427">
        <f t="shared" si="22"/>
        <v>122700</v>
      </c>
      <c r="C159" s="210">
        <f t="shared" si="18"/>
        <v>9</v>
      </c>
      <c r="D159" s="1">
        <f t="shared" si="19"/>
        <v>15113</v>
      </c>
      <c r="E159" t="s">
        <v>41</v>
      </c>
      <c r="F159">
        <v>9601</v>
      </c>
      <c r="G159" s="139">
        <v>2011</v>
      </c>
      <c r="H159" s="429" t="s">
        <v>152</v>
      </c>
      <c r="I159">
        <f>VLOOKUP(E159&amp;H159,Data2012!$A:$S,3,FALSE)</f>
        <v>15113</v>
      </c>
    </row>
    <row r="160" spans="1:9" ht="14.25" customHeight="1">
      <c r="A160" s="1" t="str">
        <f t="shared" si="21"/>
        <v>CD960110</v>
      </c>
      <c r="B160" s="427">
        <f t="shared" si="22"/>
        <v>137612</v>
      </c>
      <c r="C160" s="210">
        <f t="shared" si="18"/>
        <v>10</v>
      </c>
      <c r="D160" s="1">
        <f t="shared" si="19"/>
        <v>14912</v>
      </c>
      <c r="E160" t="s">
        <v>41</v>
      </c>
      <c r="F160">
        <v>9601</v>
      </c>
      <c r="G160" s="139">
        <v>2011</v>
      </c>
      <c r="H160" s="429" t="s">
        <v>153</v>
      </c>
      <c r="I160">
        <f>VLOOKUP(E160&amp;H160,Data2012!$A:$S,3,FALSE)</f>
        <v>14912</v>
      </c>
    </row>
    <row r="161" spans="1:9" ht="14.25" customHeight="1">
      <c r="A161" s="1" t="str">
        <f t="shared" si="21"/>
        <v>CD960111</v>
      </c>
      <c r="B161" s="427">
        <f t="shared" si="22"/>
        <v>151978</v>
      </c>
      <c r="C161" s="210">
        <f t="shared" si="18"/>
        <v>11</v>
      </c>
      <c r="D161" s="1">
        <f t="shared" si="19"/>
        <v>14366</v>
      </c>
      <c r="E161" t="s">
        <v>41</v>
      </c>
      <c r="F161">
        <v>9601</v>
      </c>
      <c r="G161" s="139">
        <v>2011</v>
      </c>
      <c r="H161" s="429" t="s">
        <v>154</v>
      </c>
      <c r="I161">
        <f>VLOOKUP(E161&amp;H161,Data2012!$A:$S,3,FALSE)</f>
        <v>14366</v>
      </c>
    </row>
    <row r="162" spans="1:9" ht="14.25" customHeight="1">
      <c r="A162" s="1" t="str">
        <f t="shared" si="21"/>
        <v>CD960112</v>
      </c>
      <c r="B162" s="427">
        <f t="shared" si="22"/>
        <v>165751</v>
      </c>
      <c r="C162" s="210">
        <f t="shared" si="18"/>
        <v>12</v>
      </c>
      <c r="D162" s="1">
        <f t="shared" si="19"/>
        <v>13773</v>
      </c>
      <c r="E162" t="s">
        <v>41</v>
      </c>
      <c r="F162">
        <v>9601</v>
      </c>
      <c r="G162" s="139">
        <v>2011</v>
      </c>
      <c r="H162" s="429" t="s">
        <v>155</v>
      </c>
      <c r="I162">
        <f>VLOOKUP(E162&amp;H162,Data2012!$A:$S,3,FALSE)</f>
        <v>13773</v>
      </c>
    </row>
    <row r="163" spans="1:9" ht="14.25" customHeight="1">
      <c r="A163" s="1" t="str">
        <f t="shared" si="21"/>
        <v>CD96021</v>
      </c>
      <c r="B163" s="427">
        <f>+D163</f>
        <v>479</v>
      </c>
      <c r="C163" s="210">
        <f t="shared" si="18"/>
        <v>1</v>
      </c>
      <c r="D163" s="1">
        <f t="shared" si="19"/>
        <v>479</v>
      </c>
      <c r="E163" t="s">
        <v>41</v>
      </c>
      <c r="F163">
        <v>9602</v>
      </c>
      <c r="G163" s="139">
        <v>2011</v>
      </c>
      <c r="H163" s="429" t="s">
        <v>144</v>
      </c>
      <c r="I163" s="139">
        <f>VLOOKUP(E163&amp;H163,Data2012!$A:$S,6,FALSE)</f>
        <v>479</v>
      </c>
    </row>
    <row r="164" spans="1:9" ht="14.25" customHeight="1">
      <c r="A164" s="1" t="str">
        <f t="shared" si="21"/>
        <v>CD96022</v>
      </c>
      <c r="B164" s="427">
        <f>+D164+B163</f>
        <v>973</v>
      </c>
      <c r="C164" s="210">
        <f t="shared" si="18"/>
        <v>2</v>
      </c>
      <c r="D164" s="1">
        <f t="shared" si="19"/>
        <v>494</v>
      </c>
      <c r="E164" t="s">
        <v>41</v>
      </c>
      <c r="F164">
        <v>9602</v>
      </c>
      <c r="G164" s="139">
        <v>2011</v>
      </c>
      <c r="H164" s="429" t="s">
        <v>145</v>
      </c>
      <c r="I164" s="139">
        <f>VLOOKUP(E164&amp;H164,Data2012!$A:$S,6,FALSE)</f>
        <v>494</v>
      </c>
    </row>
    <row r="165" spans="1:9" ht="14.25" customHeight="1">
      <c r="A165" s="1" t="str">
        <f t="shared" si="21"/>
        <v>CD96023</v>
      </c>
      <c r="B165" s="427">
        <f>+D165+B164</f>
        <v>1515</v>
      </c>
      <c r="C165" s="210">
        <f t="shared" si="18"/>
        <v>3</v>
      </c>
      <c r="D165" s="1">
        <f t="shared" si="19"/>
        <v>542</v>
      </c>
      <c r="E165" t="s">
        <v>41</v>
      </c>
      <c r="F165">
        <v>9602</v>
      </c>
      <c r="G165" s="139">
        <v>2011</v>
      </c>
      <c r="H165" s="429" t="s">
        <v>146</v>
      </c>
      <c r="I165" s="139">
        <f>VLOOKUP(E165&amp;H165,Data2012!$A:$S,6,FALSE)</f>
        <v>542</v>
      </c>
    </row>
    <row r="166" spans="1:9" ht="14.25" customHeight="1">
      <c r="A166" s="1" t="str">
        <f t="shared" si="21"/>
        <v>CD96024</v>
      </c>
      <c r="B166" s="427">
        <f t="shared" ref="B166:B174" si="23">+D166+B165</f>
        <v>2077</v>
      </c>
      <c r="C166" s="210">
        <f t="shared" si="18"/>
        <v>4</v>
      </c>
      <c r="D166" s="1">
        <f t="shared" si="19"/>
        <v>562</v>
      </c>
      <c r="E166" t="s">
        <v>41</v>
      </c>
      <c r="F166">
        <v>9602</v>
      </c>
      <c r="G166" s="139">
        <v>2011</v>
      </c>
      <c r="H166" s="429" t="s">
        <v>147</v>
      </c>
      <c r="I166" s="139">
        <f>VLOOKUP(E166&amp;H166,Data2012!$A:$S,6,FALSE)</f>
        <v>562</v>
      </c>
    </row>
    <row r="167" spans="1:9" ht="14.25" customHeight="1">
      <c r="A167" s="1" t="str">
        <f t="shared" si="21"/>
        <v>CD96025</v>
      </c>
      <c r="B167" s="427">
        <f t="shared" si="23"/>
        <v>2660</v>
      </c>
      <c r="C167" s="210">
        <f t="shared" si="18"/>
        <v>5</v>
      </c>
      <c r="D167" s="1">
        <f t="shared" si="19"/>
        <v>583</v>
      </c>
      <c r="E167" t="s">
        <v>41</v>
      </c>
      <c r="F167">
        <v>9602</v>
      </c>
      <c r="G167" s="139">
        <v>2011</v>
      </c>
      <c r="H167" s="429" t="s">
        <v>148</v>
      </c>
      <c r="I167" s="139">
        <f>VLOOKUP(E167&amp;H167,Data2012!$A:$S,6,FALSE)</f>
        <v>583</v>
      </c>
    </row>
    <row r="168" spans="1:9" ht="14.25" customHeight="1">
      <c r="A168" s="1" t="str">
        <f t="shared" si="21"/>
        <v>CD96026</v>
      </c>
      <c r="B168" s="427">
        <f t="shared" si="23"/>
        <v>3247</v>
      </c>
      <c r="C168" s="210">
        <f t="shared" si="18"/>
        <v>6</v>
      </c>
      <c r="D168" s="1">
        <f t="shared" si="19"/>
        <v>587</v>
      </c>
      <c r="E168" t="s">
        <v>41</v>
      </c>
      <c r="F168">
        <v>9602</v>
      </c>
      <c r="G168" s="139">
        <v>2011</v>
      </c>
      <c r="H168" s="429" t="s">
        <v>149</v>
      </c>
      <c r="I168" s="139">
        <f>VLOOKUP(E168&amp;H168,Data2012!$A:$S,6,FALSE)</f>
        <v>587</v>
      </c>
    </row>
    <row r="169" spans="1:9" ht="14.25" customHeight="1">
      <c r="A169" s="1" t="str">
        <f t="shared" si="21"/>
        <v xml:space="preserve">CD9602 </v>
      </c>
      <c r="B169" s="427" t="e">
        <f t="shared" si="23"/>
        <v>#VALUE!</v>
      </c>
      <c r="C169" s="210" t="str">
        <f t="shared" si="18"/>
        <v xml:space="preserve"> </v>
      </c>
      <c r="D169" s="1" t="str">
        <f t="shared" si="19"/>
        <v>na</v>
      </c>
      <c r="E169" t="s">
        <v>41</v>
      </c>
      <c r="F169">
        <v>9602</v>
      </c>
      <c r="G169" s="139">
        <v>2011</v>
      </c>
      <c r="H169" s="429" t="s">
        <v>150</v>
      </c>
      <c r="I169" s="139">
        <f>VLOOKUP(E169&amp;H169,Data2012!$A:$S,6,FALSE)</f>
        <v>-1</v>
      </c>
    </row>
    <row r="170" spans="1:9" ht="14.25" customHeight="1">
      <c r="A170" s="1" t="str">
        <f t="shared" si="21"/>
        <v>CD96028</v>
      </c>
      <c r="B170" s="427" t="e">
        <f t="shared" si="23"/>
        <v>#VALUE!</v>
      </c>
      <c r="C170" s="210">
        <f t="shared" si="18"/>
        <v>8</v>
      </c>
      <c r="D170" s="1">
        <f t="shared" si="19"/>
        <v>553</v>
      </c>
      <c r="E170" t="s">
        <v>41</v>
      </c>
      <c r="F170">
        <v>9602</v>
      </c>
      <c r="G170" s="139">
        <v>2011</v>
      </c>
      <c r="H170" s="429" t="s">
        <v>151</v>
      </c>
      <c r="I170" s="139">
        <f>VLOOKUP(E170&amp;H170,Data2012!$A:$S,6,FALSE)</f>
        <v>553</v>
      </c>
    </row>
    <row r="171" spans="1:9" ht="14.25" customHeight="1">
      <c r="A171" s="1" t="str">
        <f t="shared" si="21"/>
        <v>CD96029</v>
      </c>
      <c r="B171" s="427" t="e">
        <f t="shared" si="23"/>
        <v>#VALUE!</v>
      </c>
      <c r="C171" s="210">
        <f t="shared" si="18"/>
        <v>9</v>
      </c>
      <c r="D171" s="1">
        <f t="shared" si="19"/>
        <v>595</v>
      </c>
      <c r="E171" t="s">
        <v>41</v>
      </c>
      <c r="F171">
        <v>9602</v>
      </c>
      <c r="G171" s="139">
        <v>2011</v>
      </c>
      <c r="H171" s="429" t="s">
        <v>152</v>
      </c>
      <c r="I171" s="139">
        <f>VLOOKUP(E171&amp;H171,Data2012!$A:$S,6,FALSE)</f>
        <v>595</v>
      </c>
    </row>
    <row r="172" spans="1:9" ht="14.25" customHeight="1">
      <c r="A172" s="1" t="str">
        <f t="shared" si="21"/>
        <v>CD960210</v>
      </c>
      <c r="B172" s="427" t="e">
        <f t="shared" si="23"/>
        <v>#VALUE!</v>
      </c>
      <c r="C172" s="210">
        <f t="shared" si="18"/>
        <v>10</v>
      </c>
      <c r="D172" s="1">
        <f t="shared" si="19"/>
        <v>616</v>
      </c>
      <c r="E172" t="s">
        <v>41</v>
      </c>
      <c r="F172">
        <v>9602</v>
      </c>
      <c r="G172" s="139">
        <v>2011</v>
      </c>
      <c r="H172" s="429" t="s">
        <v>153</v>
      </c>
      <c r="I172" s="139">
        <f>VLOOKUP(E172&amp;H172,Data2012!$A:$S,6,FALSE)</f>
        <v>616</v>
      </c>
    </row>
    <row r="173" spans="1:9" ht="14.25" customHeight="1">
      <c r="A173" s="1" t="str">
        <f t="shared" si="21"/>
        <v>CD960211</v>
      </c>
      <c r="B173" s="427" t="e">
        <f t="shared" si="23"/>
        <v>#VALUE!</v>
      </c>
      <c r="C173" s="210">
        <f t="shared" si="18"/>
        <v>11</v>
      </c>
      <c r="D173" s="1">
        <f t="shared" si="19"/>
        <v>537</v>
      </c>
      <c r="E173" t="s">
        <v>41</v>
      </c>
      <c r="F173">
        <v>9602</v>
      </c>
      <c r="G173" s="139">
        <v>2011</v>
      </c>
      <c r="H173" s="429" t="s">
        <v>154</v>
      </c>
      <c r="I173" s="139">
        <f>VLOOKUP(E173&amp;H173,Data2012!$A:$S,6,FALSE)</f>
        <v>537</v>
      </c>
    </row>
    <row r="174" spans="1:9" ht="14.25" customHeight="1">
      <c r="A174" s="1" t="str">
        <f t="shared" si="21"/>
        <v>CD960212</v>
      </c>
      <c r="B174" s="427" t="e">
        <f t="shared" si="23"/>
        <v>#VALUE!</v>
      </c>
      <c r="C174" s="210">
        <f t="shared" si="18"/>
        <v>12</v>
      </c>
      <c r="D174" s="1">
        <f t="shared" si="19"/>
        <v>541</v>
      </c>
      <c r="E174" t="s">
        <v>41</v>
      </c>
      <c r="F174">
        <v>9602</v>
      </c>
      <c r="G174" s="139">
        <v>2011</v>
      </c>
      <c r="H174" s="429" t="s">
        <v>155</v>
      </c>
      <c r="I174" s="139">
        <f>VLOOKUP(E174&amp;H174,Data2012!$A:$S,6,FALSE)</f>
        <v>541</v>
      </c>
    </row>
    <row r="175" spans="1:9" ht="14.25" customHeight="1">
      <c r="A175" s="1" t="str">
        <f t="shared" si="21"/>
        <v>CD96031</v>
      </c>
      <c r="B175" s="427">
        <f>+D175</f>
        <v>6452</v>
      </c>
      <c r="C175" s="210">
        <f t="shared" si="18"/>
        <v>1</v>
      </c>
      <c r="D175" s="1">
        <f t="shared" si="19"/>
        <v>6452</v>
      </c>
      <c r="E175" t="s">
        <v>41</v>
      </c>
      <c r="F175">
        <v>9603</v>
      </c>
      <c r="G175" s="139">
        <v>2011</v>
      </c>
      <c r="H175" s="429" t="s">
        <v>144</v>
      </c>
      <c r="I175" s="139">
        <f>VLOOKUP(E175&amp;H175,Data2012!$A:$S,11,FALSE)</f>
        <v>6452</v>
      </c>
    </row>
    <row r="176" spans="1:9" ht="14.25" customHeight="1">
      <c r="A176" s="1" t="str">
        <f t="shared" si="21"/>
        <v>CD96032</v>
      </c>
      <c r="B176" s="427">
        <f>+D176+B175</f>
        <v>12725</v>
      </c>
      <c r="C176" s="210">
        <f t="shared" si="18"/>
        <v>2</v>
      </c>
      <c r="D176" s="1">
        <f t="shared" si="19"/>
        <v>6273</v>
      </c>
      <c r="E176" t="s">
        <v>41</v>
      </c>
      <c r="F176">
        <v>9603</v>
      </c>
      <c r="G176" s="139">
        <v>2011</v>
      </c>
      <c r="H176" s="429" t="s">
        <v>145</v>
      </c>
      <c r="I176" s="139">
        <f>VLOOKUP(E176&amp;H176,Data2012!$A:$S,11,FALSE)</f>
        <v>6273</v>
      </c>
    </row>
    <row r="177" spans="1:9" ht="14.25" customHeight="1">
      <c r="A177" s="1" t="str">
        <f t="shared" si="21"/>
        <v>CD96033</v>
      </c>
      <c r="B177" s="427">
        <f>+D177+B176</f>
        <v>19788</v>
      </c>
      <c r="C177" s="210">
        <f t="shared" si="18"/>
        <v>3</v>
      </c>
      <c r="D177" s="1">
        <f t="shared" si="19"/>
        <v>7063</v>
      </c>
      <c r="E177" t="s">
        <v>41</v>
      </c>
      <c r="F177">
        <v>9603</v>
      </c>
      <c r="G177" s="139">
        <v>2011</v>
      </c>
      <c r="H177" s="429" t="s">
        <v>146</v>
      </c>
      <c r="I177" s="139">
        <f>VLOOKUP(E177&amp;H177,Data2012!$A:$S,11,FALSE)</f>
        <v>7063</v>
      </c>
    </row>
    <row r="178" spans="1:9" ht="14.25" customHeight="1">
      <c r="A178" s="1" t="str">
        <f t="shared" si="21"/>
        <v>CD96034</v>
      </c>
      <c r="B178" s="427">
        <f t="shared" ref="B178:B186" si="24">+D178+B177</f>
        <v>26393</v>
      </c>
      <c r="C178" s="210">
        <f t="shared" si="18"/>
        <v>4</v>
      </c>
      <c r="D178" s="1">
        <f t="shared" si="19"/>
        <v>6605</v>
      </c>
      <c r="E178" t="s">
        <v>41</v>
      </c>
      <c r="F178">
        <v>9603</v>
      </c>
      <c r="G178" s="139">
        <v>2011</v>
      </c>
      <c r="H178" s="429" t="s">
        <v>147</v>
      </c>
      <c r="I178" s="139">
        <f>VLOOKUP(E178&amp;H178,Data2012!$A:$S,11,FALSE)</f>
        <v>6605</v>
      </c>
    </row>
    <row r="179" spans="1:9" ht="14.25" customHeight="1">
      <c r="A179" s="1" t="str">
        <f t="shared" si="21"/>
        <v>CD96035</v>
      </c>
      <c r="B179" s="427">
        <f t="shared" si="24"/>
        <v>33366</v>
      </c>
      <c r="C179" s="210">
        <f t="shared" si="18"/>
        <v>5</v>
      </c>
      <c r="D179" s="1">
        <f t="shared" si="19"/>
        <v>6973</v>
      </c>
      <c r="E179" t="s">
        <v>41</v>
      </c>
      <c r="F179">
        <v>9603</v>
      </c>
      <c r="G179" s="139">
        <v>2011</v>
      </c>
      <c r="H179" s="429" t="s">
        <v>148</v>
      </c>
      <c r="I179" s="139">
        <f>VLOOKUP(E179&amp;H179,Data2012!$A:$S,11,FALSE)</f>
        <v>6973</v>
      </c>
    </row>
    <row r="180" spans="1:9" ht="14.25" customHeight="1">
      <c r="A180" s="1" t="str">
        <f t="shared" si="21"/>
        <v>CD96036</v>
      </c>
      <c r="B180" s="427">
        <f t="shared" si="24"/>
        <v>40018</v>
      </c>
      <c r="C180" s="210">
        <f t="shared" si="18"/>
        <v>6</v>
      </c>
      <c r="D180" s="1">
        <f t="shared" si="19"/>
        <v>6652</v>
      </c>
      <c r="E180" t="s">
        <v>41</v>
      </c>
      <c r="F180">
        <v>9603</v>
      </c>
      <c r="G180" s="139">
        <v>2011</v>
      </c>
      <c r="H180" s="429" t="s">
        <v>149</v>
      </c>
      <c r="I180" s="139">
        <f>VLOOKUP(E180&amp;H180,Data2012!$A:$S,11,FALSE)</f>
        <v>6652</v>
      </c>
    </row>
    <row r="181" spans="1:9" ht="14.25" customHeight="1">
      <c r="A181" s="1" t="str">
        <f t="shared" si="21"/>
        <v xml:space="preserve">CD9603 </v>
      </c>
      <c r="B181" s="427" t="e">
        <f t="shared" si="24"/>
        <v>#VALUE!</v>
      </c>
      <c r="C181" s="210" t="str">
        <f t="shared" si="18"/>
        <v xml:space="preserve"> </v>
      </c>
      <c r="D181" s="1" t="str">
        <f t="shared" si="19"/>
        <v>na</v>
      </c>
      <c r="E181" t="s">
        <v>41</v>
      </c>
      <c r="F181">
        <v>9603</v>
      </c>
      <c r="G181" s="139">
        <v>2011</v>
      </c>
      <c r="H181" s="429" t="s">
        <v>150</v>
      </c>
      <c r="I181" s="139">
        <f>VLOOKUP(E181&amp;H181,Data2012!$A:$S,11,FALSE)</f>
        <v>-1</v>
      </c>
    </row>
    <row r="182" spans="1:9" ht="14.25" customHeight="1">
      <c r="A182" s="1" t="str">
        <f t="shared" si="21"/>
        <v>CD96038</v>
      </c>
      <c r="B182" s="427" t="e">
        <f t="shared" si="24"/>
        <v>#VALUE!</v>
      </c>
      <c r="C182" s="210">
        <f t="shared" si="18"/>
        <v>8</v>
      </c>
      <c r="D182" s="1">
        <f t="shared" si="19"/>
        <v>6499</v>
      </c>
      <c r="E182" t="s">
        <v>41</v>
      </c>
      <c r="F182">
        <v>9603</v>
      </c>
      <c r="G182" s="139">
        <v>2011</v>
      </c>
      <c r="H182" s="429" t="s">
        <v>151</v>
      </c>
      <c r="I182" s="139">
        <f>VLOOKUP(E182&amp;H182,Data2012!$A:$S,11,FALSE)</f>
        <v>6499</v>
      </c>
    </row>
    <row r="183" spans="1:9" ht="14.25" customHeight="1">
      <c r="A183" s="1" t="str">
        <f t="shared" si="21"/>
        <v>CD96039</v>
      </c>
      <c r="B183" s="427" t="e">
        <f t="shared" si="24"/>
        <v>#VALUE!</v>
      </c>
      <c r="C183" s="210">
        <f t="shared" si="18"/>
        <v>9</v>
      </c>
      <c r="D183" s="1">
        <f t="shared" si="19"/>
        <v>6666</v>
      </c>
      <c r="E183" t="s">
        <v>41</v>
      </c>
      <c r="F183">
        <v>9603</v>
      </c>
      <c r="G183" s="139">
        <v>2011</v>
      </c>
      <c r="H183" s="429" t="s">
        <v>152</v>
      </c>
      <c r="I183" s="139">
        <f>VLOOKUP(E183&amp;H183,Data2012!$A:$S,11,FALSE)</f>
        <v>6666</v>
      </c>
    </row>
    <row r="184" spans="1:9" ht="14.25" customHeight="1">
      <c r="A184" s="1" t="str">
        <f t="shared" si="21"/>
        <v>CD960310</v>
      </c>
      <c r="B184" s="427" t="e">
        <f t="shared" si="24"/>
        <v>#VALUE!</v>
      </c>
      <c r="C184" s="210">
        <f t="shared" si="18"/>
        <v>10</v>
      </c>
      <c r="D184" s="1">
        <f t="shared" si="19"/>
        <v>6618</v>
      </c>
      <c r="E184" t="s">
        <v>41</v>
      </c>
      <c r="F184">
        <v>9603</v>
      </c>
      <c r="G184" s="139">
        <v>2011</v>
      </c>
      <c r="H184" s="429" t="s">
        <v>153</v>
      </c>
      <c r="I184" s="139">
        <f>VLOOKUP(E184&amp;H184,Data2012!$A:$S,11,FALSE)</f>
        <v>6618</v>
      </c>
    </row>
    <row r="185" spans="1:9" ht="14.25" customHeight="1">
      <c r="A185" s="1" t="str">
        <f t="shared" si="21"/>
        <v>CD960311</v>
      </c>
      <c r="B185" s="427" t="e">
        <f t="shared" si="24"/>
        <v>#VALUE!</v>
      </c>
      <c r="C185" s="210">
        <f t="shared" si="18"/>
        <v>11</v>
      </c>
      <c r="D185" s="1">
        <f t="shared" si="19"/>
        <v>6449</v>
      </c>
      <c r="E185" t="s">
        <v>41</v>
      </c>
      <c r="F185">
        <v>9603</v>
      </c>
      <c r="G185" s="139">
        <v>2011</v>
      </c>
      <c r="H185" s="429" t="s">
        <v>154</v>
      </c>
      <c r="I185" s="139">
        <f>VLOOKUP(E185&amp;H185,Data2012!$A:$S,11,FALSE)</f>
        <v>6449</v>
      </c>
    </row>
    <row r="186" spans="1:9" ht="14.25" customHeight="1">
      <c r="A186" s="1" t="str">
        <f t="shared" si="21"/>
        <v>CD960312</v>
      </c>
      <c r="B186" s="427" t="e">
        <f t="shared" si="24"/>
        <v>#VALUE!</v>
      </c>
      <c r="C186" s="210">
        <f t="shared" si="18"/>
        <v>12</v>
      </c>
      <c r="D186" s="1">
        <f t="shared" si="19"/>
        <v>5941</v>
      </c>
      <c r="E186" t="s">
        <v>41</v>
      </c>
      <c r="F186">
        <v>9603</v>
      </c>
      <c r="G186" s="139">
        <v>2011</v>
      </c>
      <c r="H186" s="429" t="s">
        <v>155</v>
      </c>
      <c r="I186" s="139">
        <f>VLOOKUP(E186&amp;H186,Data2012!$A:$S,11,FALSE)</f>
        <v>5941</v>
      </c>
    </row>
    <row r="187" spans="1:9" ht="14.25" customHeight="1">
      <c r="A187" s="1" t="str">
        <f t="shared" si="21"/>
        <v>CD96041</v>
      </c>
      <c r="B187" s="427">
        <f>+D187</f>
        <v>1123</v>
      </c>
      <c r="C187" s="210">
        <f t="shared" si="18"/>
        <v>1</v>
      </c>
      <c r="D187" s="1">
        <f t="shared" si="19"/>
        <v>1123</v>
      </c>
      <c r="E187" t="s">
        <v>41</v>
      </c>
      <c r="F187">
        <v>9604</v>
      </c>
      <c r="G187" s="139">
        <v>2011</v>
      </c>
      <c r="H187" s="429" t="s">
        <v>144</v>
      </c>
      <c r="I187" s="139">
        <f>VLOOKUP(E187&amp;H187,Data2012!$A:$S,14,FALSE)</f>
        <v>1123</v>
      </c>
    </row>
    <row r="188" spans="1:9" ht="14.25" customHeight="1">
      <c r="A188" s="1" t="str">
        <f t="shared" si="21"/>
        <v>CD96042</v>
      </c>
      <c r="B188" s="427">
        <f>+D188+B187</f>
        <v>2224</v>
      </c>
      <c r="C188" s="210">
        <f t="shared" si="18"/>
        <v>2</v>
      </c>
      <c r="D188" s="1">
        <f t="shared" si="19"/>
        <v>1101</v>
      </c>
      <c r="E188" t="s">
        <v>41</v>
      </c>
      <c r="F188">
        <v>9604</v>
      </c>
      <c r="G188" s="139">
        <v>2011</v>
      </c>
      <c r="H188" s="429" t="s">
        <v>145</v>
      </c>
      <c r="I188" s="139">
        <f>VLOOKUP(E188&amp;H188,Data2012!$A:$S,14,FALSE)</f>
        <v>1101</v>
      </c>
    </row>
    <row r="189" spans="1:9" ht="14.25" customHeight="1">
      <c r="A189" s="1" t="str">
        <f t="shared" si="21"/>
        <v>CD96043</v>
      </c>
      <c r="B189" s="427">
        <f>+D189+B188</f>
        <v>3478</v>
      </c>
      <c r="C189" s="210">
        <f t="shared" si="18"/>
        <v>3</v>
      </c>
      <c r="D189" s="1">
        <f t="shared" si="19"/>
        <v>1254</v>
      </c>
      <c r="E189" t="s">
        <v>41</v>
      </c>
      <c r="F189">
        <v>9604</v>
      </c>
      <c r="G189" s="139">
        <v>2011</v>
      </c>
      <c r="H189" s="429" t="s">
        <v>146</v>
      </c>
      <c r="I189" s="139">
        <f>VLOOKUP(E189&amp;H189,Data2012!$A:$S,14,FALSE)</f>
        <v>1254</v>
      </c>
    </row>
    <row r="190" spans="1:9" ht="14.25" customHeight="1">
      <c r="A190" s="1" t="str">
        <f t="shared" si="21"/>
        <v>CD96044</v>
      </c>
      <c r="B190" s="427">
        <f t="shared" ref="B190:B198" si="25">+D190+B189</f>
        <v>4634</v>
      </c>
      <c r="C190" s="210">
        <f t="shared" si="18"/>
        <v>4</v>
      </c>
      <c r="D190" s="1">
        <f t="shared" si="19"/>
        <v>1156</v>
      </c>
      <c r="E190" t="s">
        <v>41</v>
      </c>
      <c r="F190">
        <v>9604</v>
      </c>
      <c r="G190" s="139">
        <v>2011</v>
      </c>
      <c r="H190" s="429" t="s">
        <v>147</v>
      </c>
      <c r="I190" s="139">
        <f>VLOOKUP(E190&amp;H190,Data2012!$A:$S,14,FALSE)</f>
        <v>1156</v>
      </c>
    </row>
    <row r="191" spans="1:9" ht="14.25" customHeight="1">
      <c r="A191" s="1" t="str">
        <f t="shared" si="21"/>
        <v>CD96045</v>
      </c>
      <c r="B191" s="427">
        <f t="shared" si="25"/>
        <v>5858</v>
      </c>
      <c r="C191" s="210">
        <f t="shared" si="18"/>
        <v>5</v>
      </c>
      <c r="D191" s="1">
        <f t="shared" si="19"/>
        <v>1224</v>
      </c>
      <c r="E191" t="s">
        <v>41</v>
      </c>
      <c r="F191">
        <v>9604</v>
      </c>
      <c r="G191" s="139">
        <v>2011</v>
      </c>
      <c r="H191" s="429" t="s">
        <v>148</v>
      </c>
      <c r="I191" s="139">
        <f>VLOOKUP(E191&amp;H191,Data2012!$A:$S,14,FALSE)</f>
        <v>1224</v>
      </c>
    </row>
    <row r="192" spans="1:9" ht="14.25" customHeight="1">
      <c r="A192" s="1" t="str">
        <f t="shared" si="21"/>
        <v>CD96046</v>
      </c>
      <c r="B192" s="427">
        <f t="shared" si="25"/>
        <v>7022</v>
      </c>
      <c r="C192" s="210">
        <f t="shared" si="18"/>
        <v>6</v>
      </c>
      <c r="D192" s="1">
        <f t="shared" si="19"/>
        <v>1164</v>
      </c>
      <c r="E192" t="s">
        <v>41</v>
      </c>
      <c r="F192">
        <v>9604</v>
      </c>
      <c r="G192" s="139">
        <v>2011</v>
      </c>
      <c r="H192" s="429" t="s">
        <v>149</v>
      </c>
      <c r="I192" s="139">
        <f>VLOOKUP(E192&amp;H192,Data2012!$A:$S,14,FALSE)</f>
        <v>1164</v>
      </c>
    </row>
    <row r="193" spans="1:9" ht="14.25" customHeight="1">
      <c r="A193" s="1" t="str">
        <f t="shared" si="21"/>
        <v xml:space="preserve">CD9604 </v>
      </c>
      <c r="B193" s="427" t="e">
        <f t="shared" si="25"/>
        <v>#VALUE!</v>
      </c>
      <c r="C193" s="210" t="str">
        <f t="shared" si="18"/>
        <v xml:space="preserve"> </v>
      </c>
      <c r="D193" s="1" t="str">
        <f t="shared" si="19"/>
        <v>na</v>
      </c>
      <c r="E193" t="s">
        <v>41</v>
      </c>
      <c r="F193">
        <v>9604</v>
      </c>
      <c r="G193" s="139">
        <v>2011</v>
      </c>
      <c r="H193" s="429" t="s">
        <v>150</v>
      </c>
      <c r="I193" s="139">
        <f>VLOOKUP(E193&amp;H193,Data2012!$A:$S,14,FALSE)</f>
        <v>-1</v>
      </c>
    </row>
    <row r="194" spans="1:9" ht="14.25" customHeight="1">
      <c r="A194" s="1" t="str">
        <f t="shared" si="21"/>
        <v>CD96048</v>
      </c>
      <c r="B194" s="427" t="e">
        <f t="shared" si="25"/>
        <v>#VALUE!</v>
      </c>
      <c r="C194" s="210">
        <f t="shared" si="18"/>
        <v>8</v>
      </c>
      <c r="D194" s="1">
        <f t="shared" si="19"/>
        <v>1122</v>
      </c>
      <c r="E194" t="s">
        <v>41</v>
      </c>
      <c r="F194">
        <v>9604</v>
      </c>
      <c r="G194" s="139">
        <v>2011</v>
      </c>
      <c r="H194" s="429" t="s">
        <v>151</v>
      </c>
      <c r="I194" s="139">
        <f>VLOOKUP(E194&amp;H194,Data2012!$A:$S,14,FALSE)</f>
        <v>1122</v>
      </c>
    </row>
    <row r="195" spans="1:9" ht="14.25" customHeight="1">
      <c r="A195" s="1" t="str">
        <f t="shared" si="21"/>
        <v>CD96049</v>
      </c>
      <c r="B195" s="427" t="e">
        <f t="shared" si="25"/>
        <v>#VALUE!</v>
      </c>
      <c r="C195" s="210">
        <f t="shared" si="18"/>
        <v>9</v>
      </c>
      <c r="D195" s="1">
        <f t="shared" si="19"/>
        <v>1165</v>
      </c>
      <c r="E195" t="s">
        <v>41</v>
      </c>
      <c r="F195">
        <v>9604</v>
      </c>
      <c r="G195" s="139">
        <v>2011</v>
      </c>
      <c r="H195" s="429" t="s">
        <v>152</v>
      </c>
      <c r="I195" s="139">
        <f>VLOOKUP(E195&amp;H195,Data2012!$A:$S,14,FALSE)</f>
        <v>1165</v>
      </c>
    </row>
    <row r="196" spans="1:9" ht="14.25" customHeight="1">
      <c r="A196" s="1" t="str">
        <f t="shared" si="21"/>
        <v>CD960410</v>
      </c>
      <c r="B196" s="427" t="e">
        <f t="shared" si="25"/>
        <v>#VALUE!</v>
      </c>
      <c r="C196" s="210">
        <f t="shared" si="18"/>
        <v>10</v>
      </c>
      <c r="D196" s="1">
        <f t="shared" si="19"/>
        <v>1222</v>
      </c>
      <c r="E196" t="s">
        <v>41</v>
      </c>
      <c r="F196">
        <v>9604</v>
      </c>
      <c r="G196" s="139">
        <v>2011</v>
      </c>
      <c r="H196" s="429" t="s">
        <v>153</v>
      </c>
      <c r="I196" s="139">
        <f>VLOOKUP(E196&amp;H196,Data2012!$A:$S,14,FALSE)</f>
        <v>1222</v>
      </c>
    </row>
    <row r="197" spans="1:9" ht="14.25" customHeight="1">
      <c r="A197" s="1" t="str">
        <f t="shared" si="21"/>
        <v>CD960411</v>
      </c>
      <c r="B197" s="427" t="e">
        <f t="shared" si="25"/>
        <v>#VALUE!</v>
      </c>
      <c r="C197" s="210">
        <f t="shared" si="18"/>
        <v>11</v>
      </c>
      <c r="D197" s="1">
        <f t="shared" si="19"/>
        <v>1176</v>
      </c>
      <c r="E197" t="s">
        <v>41</v>
      </c>
      <c r="F197">
        <v>9604</v>
      </c>
      <c r="G197" s="139">
        <v>2011</v>
      </c>
      <c r="H197" s="429" t="s">
        <v>154</v>
      </c>
      <c r="I197" s="139">
        <f>VLOOKUP(E197&amp;H197,Data2012!$A:$S,14,FALSE)</f>
        <v>1176</v>
      </c>
    </row>
    <row r="198" spans="1:9" ht="14.25" customHeight="1">
      <c r="A198" s="1" t="str">
        <f t="shared" si="21"/>
        <v>CD960412</v>
      </c>
      <c r="B198" s="427" t="e">
        <f t="shared" si="25"/>
        <v>#VALUE!</v>
      </c>
      <c r="C198" s="210">
        <f t="shared" si="18"/>
        <v>12</v>
      </c>
      <c r="D198" s="1">
        <f t="shared" si="19"/>
        <v>1052</v>
      </c>
      <c r="E198" t="s">
        <v>41</v>
      </c>
      <c r="F198">
        <v>9604</v>
      </c>
      <c r="G198" s="139">
        <v>2011</v>
      </c>
      <c r="H198" s="429" t="s">
        <v>155</v>
      </c>
      <c r="I198" s="139">
        <f>VLOOKUP(E198&amp;H198,Data2012!$A:$S,14,FALSE)</f>
        <v>1052</v>
      </c>
    </row>
    <row r="199" spans="1:9" ht="14.25" customHeight="1">
      <c r="A199" s="1" t="str">
        <f t="shared" si="21"/>
        <v>CD96051</v>
      </c>
      <c r="B199" s="427">
        <f>+D199</f>
        <v>3909</v>
      </c>
      <c r="C199" s="210">
        <f t="shared" si="18"/>
        <v>1</v>
      </c>
      <c r="D199" s="1">
        <f t="shared" si="19"/>
        <v>3909</v>
      </c>
      <c r="E199" t="s">
        <v>41</v>
      </c>
      <c r="F199">
        <v>9605</v>
      </c>
      <c r="G199" s="139">
        <v>2011</v>
      </c>
      <c r="H199" s="429" t="s">
        <v>144</v>
      </c>
      <c r="I199" s="139">
        <f>VLOOKUP(E199&amp;H199,Data2012!$A:$S,17,FALSE)</f>
        <v>3909</v>
      </c>
    </row>
    <row r="200" spans="1:9" ht="14.25" customHeight="1">
      <c r="A200" s="1" t="str">
        <f t="shared" si="21"/>
        <v>CD96052</v>
      </c>
      <c r="B200" s="427">
        <f>+D200+B199</f>
        <v>7714</v>
      </c>
      <c r="C200" s="210">
        <f t="shared" ref="C200:C263" si="26">IF(D200="na"," ",VALUE(RIGHT(TRIM(H200),2)))</f>
        <v>2</v>
      </c>
      <c r="D200" s="1">
        <f t="shared" ref="D200:D263" si="27">IF(I200&lt;0,"na",I200)</f>
        <v>3805</v>
      </c>
      <c r="E200" t="s">
        <v>41</v>
      </c>
      <c r="F200">
        <v>9605</v>
      </c>
      <c r="G200" s="139">
        <v>2011</v>
      </c>
      <c r="H200" s="429" t="s">
        <v>145</v>
      </c>
      <c r="I200" s="139">
        <f>VLOOKUP(E200&amp;H200,Data2012!$A:$S,17,FALSE)</f>
        <v>3805</v>
      </c>
    </row>
    <row r="201" spans="1:9" ht="14.25" customHeight="1">
      <c r="A201" s="1" t="str">
        <f t="shared" si="21"/>
        <v>CD96053</v>
      </c>
      <c r="B201" s="427">
        <f>+D201+B200</f>
        <v>11934</v>
      </c>
      <c r="C201" s="210">
        <f t="shared" si="26"/>
        <v>3</v>
      </c>
      <c r="D201" s="1">
        <f t="shared" si="27"/>
        <v>4220</v>
      </c>
      <c r="E201" t="s">
        <v>41</v>
      </c>
      <c r="F201">
        <v>9605</v>
      </c>
      <c r="G201" s="139">
        <v>2011</v>
      </c>
      <c r="H201" s="429" t="s">
        <v>146</v>
      </c>
      <c r="I201" s="139">
        <f>VLOOKUP(E201&amp;H201,Data2012!$A:$S,17,FALSE)</f>
        <v>4220</v>
      </c>
    </row>
    <row r="202" spans="1:9" ht="14.25" customHeight="1">
      <c r="A202" s="1" t="str">
        <f t="shared" si="21"/>
        <v>CD96054</v>
      </c>
      <c r="B202" s="427">
        <f t="shared" ref="B202:B210" si="28">+D202+B201</f>
        <v>15949</v>
      </c>
      <c r="C202" s="210">
        <f t="shared" si="26"/>
        <v>4</v>
      </c>
      <c r="D202" s="1">
        <f t="shared" si="27"/>
        <v>4015</v>
      </c>
      <c r="E202" t="s">
        <v>41</v>
      </c>
      <c r="F202">
        <v>9605</v>
      </c>
      <c r="G202" s="139">
        <v>2011</v>
      </c>
      <c r="H202" s="429" t="s">
        <v>147</v>
      </c>
      <c r="I202" s="139">
        <f>VLOOKUP(E202&amp;H202,Data2012!$A:$S,17,FALSE)</f>
        <v>4015</v>
      </c>
    </row>
    <row r="203" spans="1:9" ht="14.25" customHeight="1">
      <c r="A203" s="1" t="str">
        <f t="shared" si="21"/>
        <v>CD96055</v>
      </c>
      <c r="B203" s="427">
        <f t="shared" si="28"/>
        <v>20244</v>
      </c>
      <c r="C203" s="210">
        <f t="shared" si="26"/>
        <v>5</v>
      </c>
      <c r="D203" s="1">
        <f t="shared" si="27"/>
        <v>4295</v>
      </c>
      <c r="E203" t="s">
        <v>41</v>
      </c>
      <c r="F203">
        <v>9605</v>
      </c>
      <c r="G203" s="139">
        <v>2011</v>
      </c>
      <c r="H203" s="429" t="s">
        <v>148</v>
      </c>
      <c r="I203" s="139">
        <f>VLOOKUP(E203&amp;H203,Data2012!$A:$S,17,FALSE)</f>
        <v>4295</v>
      </c>
    </row>
    <row r="204" spans="1:9" ht="14.25" customHeight="1">
      <c r="A204" s="1" t="str">
        <f t="shared" si="21"/>
        <v>CD96056</v>
      </c>
      <c r="B204" s="427">
        <f t="shared" si="28"/>
        <v>24341</v>
      </c>
      <c r="C204" s="210">
        <f t="shared" si="26"/>
        <v>6</v>
      </c>
      <c r="D204" s="1">
        <f t="shared" si="27"/>
        <v>4097</v>
      </c>
      <c r="E204" t="s">
        <v>41</v>
      </c>
      <c r="F204">
        <v>9605</v>
      </c>
      <c r="G204" s="139">
        <v>2011</v>
      </c>
      <c r="H204" s="429" t="s">
        <v>149</v>
      </c>
      <c r="I204" s="139">
        <f>VLOOKUP(E204&amp;H204,Data2012!$A:$S,17,FALSE)</f>
        <v>4097</v>
      </c>
    </row>
    <row r="205" spans="1:9" ht="14.25" customHeight="1">
      <c r="A205" s="1" t="str">
        <f t="shared" si="21"/>
        <v xml:space="preserve">CD9605 </v>
      </c>
      <c r="B205" s="427" t="e">
        <f t="shared" si="28"/>
        <v>#VALUE!</v>
      </c>
      <c r="C205" s="210" t="str">
        <f t="shared" si="26"/>
        <v xml:space="preserve"> </v>
      </c>
      <c r="D205" s="1" t="str">
        <f t="shared" si="27"/>
        <v>na</v>
      </c>
      <c r="E205" t="s">
        <v>41</v>
      </c>
      <c r="F205">
        <v>9605</v>
      </c>
      <c r="G205" s="139">
        <v>2011</v>
      </c>
      <c r="H205" s="429" t="s">
        <v>150</v>
      </c>
      <c r="I205" s="139">
        <f>VLOOKUP(E205&amp;H205,Data2012!$A:$S,17,FALSE)</f>
        <v>-1</v>
      </c>
    </row>
    <row r="206" spans="1:9" ht="14.25" customHeight="1">
      <c r="A206" s="1" t="str">
        <f t="shared" si="21"/>
        <v>CD96058</v>
      </c>
      <c r="B206" s="427" t="e">
        <f t="shared" si="28"/>
        <v>#VALUE!</v>
      </c>
      <c r="C206" s="210">
        <f t="shared" si="26"/>
        <v>8</v>
      </c>
      <c r="D206" s="1">
        <f t="shared" si="27"/>
        <v>4164</v>
      </c>
      <c r="E206" t="s">
        <v>41</v>
      </c>
      <c r="F206">
        <v>9605</v>
      </c>
      <c r="G206" s="139">
        <v>2011</v>
      </c>
      <c r="H206" s="429" t="s">
        <v>151</v>
      </c>
      <c r="I206" s="139">
        <f>VLOOKUP(E206&amp;H206,Data2012!$A:$S,17,FALSE)</f>
        <v>4164</v>
      </c>
    </row>
    <row r="207" spans="1:9" ht="14.25" customHeight="1">
      <c r="A207" s="1" t="str">
        <f t="shared" ref="A207:A270" si="29">TRIM(E207)&amp;F207&amp;C207</f>
        <v>CD96059</v>
      </c>
      <c r="B207" s="427" t="e">
        <f t="shared" si="28"/>
        <v>#VALUE!</v>
      </c>
      <c r="C207" s="210">
        <f t="shared" si="26"/>
        <v>9</v>
      </c>
      <c r="D207" s="1">
        <f t="shared" si="27"/>
        <v>4140</v>
      </c>
      <c r="E207" t="s">
        <v>41</v>
      </c>
      <c r="F207">
        <v>9605</v>
      </c>
      <c r="G207" s="139">
        <v>2011</v>
      </c>
      <c r="H207" s="429" t="s">
        <v>152</v>
      </c>
      <c r="I207" s="139">
        <f>VLOOKUP(E207&amp;H207,Data2012!$A:$S,17,FALSE)</f>
        <v>4140</v>
      </c>
    </row>
    <row r="208" spans="1:9" ht="14.25" customHeight="1">
      <c r="A208" s="1" t="str">
        <f t="shared" si="29"/>
        <v>CD960510</v>
      </c>
      <c r="B208" s="427" t="e">
        <f t="shared" si="28"/>
        <v>#VALUE!</v>
      </c>
      <c r="C208" s="210">
        <f t="shared" si="26"/>
        <v>10</v>
      </c>
      <c r="D208" s="1">
        <f t="shared" si="27"/>
        <v>4034</v>
      </c>
      <c r="E208" t="s">
        <v>41</v>
      </c>
      <c r="F208">
        <v>9605</v>
      </c>
      <c r="G208" s="139">
        <v>2011</v>
      </c>
      <c r="H208" s="429" t="s">
        <v>153</v>
      </c>
      <c r="I208" s="139">
        <f>VLOOKUP(E208&amp;H208,Data2012!$A:$S,17,FALSE)</f>
        <v>4034</v>
      </c>
    </row>
    <row r="209" spans="1:9" ht="14.25" customHeight="1">
      <c r="A209" s="1" t="str">
        <f t="shared" si="29"/>
        <v>CD960511</v>
      </c>
      <c r="B209" s="427" t="e">
        <f t="shared" si="28"/>
        <v>#VALUE!</v>
      </c>
      <c r="C209" s="210">
        <f t="shared" si="26"/>
        <v>11</v>
      </c>
      <c r="D209" s="1">
        <f t="shared" si="27"/>
        <v>3857</v>
      </c>
      <c r="E209" t="s">
        <v>41</v>
      </c>
      <c r="F209">
        <v>9605</v>
      </c>
      <c r="G209" s="139">
        <v>2011</v>
      </c>
      <c r="H209" s="429" t="s">
        <v>154</v>
      </c>
      <c r="I209" s="139">
        <f>VLOOKUP(E209&amp;H209,Data2012!$A:$S,17,FALSE)</f>
        <v>3857</v>
      </c>
    </row>
    <row r="210" spans="1:9" ht="14.25" customHeight="1">
      <c r="A210" s="1" t="str">
        <f t="shared" si="29"/>
        <v>CD960512</v>
      </c>
      <c r="B210" s="427" t="e">
        <f t="shared" si="28"/>
        <v>#VALUE!</v>
      </c>
      <c r="C210" s="210">
        <f t="shared" si="26"/>
        <v>12</v>
      </c>
      <c r="D210" s="1">
        <f t="shared" si="27"/>
        <v>3671</v>
      </c>
      <c r="E210" t="s">
        <v>41</v>
      </c>
      <c r="F210">
        <v>9605</v>
      </c>
      <c r="G210" s="139">
        <v>2011</v>
      </c>
      <c r="H210" s="429" t="s">
        <v>155</v>
      </c>
      <c r="I210" s="139">
        <f>VLOOKUP(E210&amp;H210,Data2012!$A:$S,17,FALSE)</f>
        <v>3671</v>
      </c>
    </row>
    <row r="211" spans="1:9" ht="14.25" customHeight="1">
      <c r="A211" s="1" t="str">
        <f t="shared" si="29"/>
        <v>CD96061</v>
      </c>
      <c r="B211" s="427">
        <f>+D211</f>
        <v>641</v>
      </c>
      <c r="C211" s="210">
        <f t="shared" si="26"/>
        <v>1</v>
      </c>
      <c r="D211" s="1">
        <f t="shared" si="27"/>
        <v>641</v>
      </c>
      <c r="E211" t="s">
        <v>41</v>
      </c>
      <c r="F211">
        <v>9606</v>
      </c>
      <c r="G211" s="139">
        <v>2011</v>
      </c>
      <c r="H211" s="429" t="s">
        <v>144</v>
      </c>
      <c r="I211" s="139">
        <f>VLOOKUP(E211&amp;H211,Data2012!$A:$U,20,FALSE)</f>
        <v>641</v>
      </c>
    </row>
    <row r="212" spans="1:9" ht="14.25" customHeight="1">
      <c r="A212" s="1" t="str">
        <f t="shared" si="29"/>
        <v>CD96062</v>
      </c>
      <c r="B212" s="427">
        <f>+D212+B211</f>
        <v>1274</v>
      </c>
      <c r="C212" s="210">
        <f t="shared" si="26"/>
        <v>2</v>
      </c>
      <c r="D212" s="1">
        <f t="shared" si="27"/>
        <v>633</v>
      </c>
      <c r="E212" t="s">
        <v>41</v>
      </c>
      <c r="F212">
        <v>9606</v>
      </c>
      <c r="G212" s="139">
        <v>2011</v>
      </c>
      <c r="H212" s="429" t="s">
        <v>145</v>
      </c>
      <c r="I212" s="139">
        <f>VLOOKUP(E212&amp;H212,Data2012!$A:$U,20,FALSE)</f>
        <v>633</v>
      </c>
    </row>
    <row r="213" spans="1:9" ht="14.25" customHeight="1">
      <c r="A213" s="1" t="str">
        <f t="shared" si="29"/>
        <v>CD96063</v>
      </c>
      <c r="B213" s="427">
        <f>+D213+B212</f>
        <v>1984</v>
      </c>
      <c r="C213" s="210">
        <f t="shared" si="26"/>
        <v>3</v>
      </c>
      <c r="D213" s="1">
        <f t="shared" si="27"/>
        <v>710</v>
      </c>
      <c r="E213" t="s">
        <v>41</v>
      </c>
      <c r="F213">
        <v>9606</v>
      </c>
      <c r="G213" s="139">
        <v>2011</v>
      </c>
      <c r="H213" s="429" t="s">
        <v>146</v>
      </c>
      <c r="I213" s="139">
        <f>VLOOKUP(E213&amp;H213,Data2012!$A:$U,20,FALSE)</f>
        <v>710</v>
      </c>
    </row>
    <row r="214" spans="1:9" ht="14.25" customHeight="1">
      <c r="A214" s="1" t="str">
        <f t="shared" si="29"/>
        <v>CD96064</v>
      </c>
      <c r="B214" s="427">
        <f t="shared" ref="B214:B222" si="30">+D214+B213</f>
        <v>2648</v>
      </c>
      <c r="C214" s="210">
        <f t="shared" si="26"/>
        <v>4</v>
      </c>
      <c r="D214" s="1">
        <f t="shared" si="27"/>
        <v>664</v>
      </c>
      <c r="E214" t="s">
        <v>41</v>
      </c>
      <c r="F214">
        <v>9606</v>
      </c>
      <c r="G214" s="139">
        <v>2011</v>
      </c>
      <c r="H214" s="429" t="s">
        <v>147</v>
      </c>
      <c r="I214" s="139">
        <f>VLOOKUP(E214&amp;H214,Data2012!$A:$U,20,FALSE)</f>
        <v>664</v>
      </c>
    </row>
    <row r="215" spans="1:9" ht="14.25" customHeight="1">
      <c r="A215" s="1" t="str">
        <f t="shared" si="29"/>
        <v>CD96065</v>
      </c>
      <c r="B215" s="427">
        <f t="shared" si="30"/>
        <v>3357</v>
      </c>
      <c r="C215" s="210">
        <f t="shared" si="26"/>
        <v>5</v>
      </c>
      <c r="D215" s="1">
        <f t="shared" si="27"/>
        <v>709</v>
      </c>
      <c r="E215" t="s">
        <v>41</v>
      </c>
      <c r="F215">
        <v>9606</v>
      </c>
      <c r="G215" s="139">
        <v>2011</v>
      </c>
      <c r="H215" s="429" t="s">
        <v>148</v>
      </c>
      <c r="I215" s="139">
        <f>VLOOKUP(E215&amp;H215,Data2012!$A:$U,20,FALSE)</f>
        <v>709</v>
      </c>
    </row>
    <row r="216" spans="1:9" ht="14.25" customHeight="1">
      <c r="A216" s="1" t="str">
        <f t="shared" si="29"/>
        <v>CD96066</v>
      </c>
      <c r="B216" s="427">
        <f t="shared" si="30"/>
        <v>4027</v>
      </c>
      <c r="C216" s="210">
        <f t="shared" si="26"/>
        <v>6</v>
      </c>
      <c r="D216" s="1">
        <f t="shared" si="27"/>
        <v>670</v>
      </c>
      <c r="E216" t="s">
        <v>41</v>
      </c>
      <c r="F216">
        <v>9606</v>
      </c>
      <c r="G216" s="139">
        <v>2011</v>
      </c>
      <c r="H216" s="429" t="s">
        <v>149</v>
      </c>
      <c r="I216" s="139">
        <f>VLOOKUP(E216&amp;H216,Data2012!$A:$U,20,FALSE)</f>
        <v>670</v>
      </c>
    </row>
    <row r="217" spans="1:9" ht="14.25" customHeight="1">
      <c r="A217" s="1" t="str">
        <f t="shared" si="29"/>
        <v xml:space="preserve">CD9606 </v>
      </c>
      <c r="B217" s="427" t="e">
        <f t="shared" si="30"/>
        <v>#VALUE!</v>
      </c>
      <c r="C217" s="210" t="str">
        <f t="shared" si="26"/>
        <v xml:space="preserve"> </v>
      </c>
      <c r="D217" s="1" t="str">
        <f t="shared" si="27"/>
        <v>na</v>
      </c>
      <c r="E217" t="s">
        <v>41</v>
      </c>
      <c r="F217">
        <v>9606</v>
      </c>
      <c r="G217" s="139">
        <v>2011</v>
      </c>
      <c r="H217" s="429" t="s">
        <v>150</v>
      </c>
      <c r="I217" s="139">
        <f>VLOOKUP(E217&amp;H217,Data2012!$A:$U,20,FALSE)</f>
        <v>-1</v>
      </c>
    </row>
    <row r="218" spans="1:9" ht="14.25" customHeight="1">
      <c r="A218" s="1" t="str">
        <f t="shared" si="29"/>
        <v>CD96068</v>
      </c>
      <c r="B218" s="427" t="e">
        <f t="shared" si="30"/>
        <v>#VALUE!</v>
      </c>
      <c r="C218" s="210">
        <f t="shared" si="26"/>
        <v>8</v>
      </c>
      <c r="D218" s="1">
        <f t="shared" si="27"/>
        <v>670</v>
      </c>
      <c r="E218" t="s">
        <v>41</v>
      </c>
      <c r="F218">
        <v>9606</v>
      </c>
      <c r="G218" s="139">
        <v>2011</v>
      </c>
      <c r="H218" s="429" t="s">
        <v>151</v>
      </c>
      <c r="I218" s="139">
        <f>VLOOKUP(E218&amp;H218,Data2012!$A:$U,20,FALSE)</f>
        <v>670</v>
      </c>
    </row>
    <row r="219" spans="1:9" ht="14.25" customHeight="1">
      <c r="A219" s="1" t="str">
        <f t="shared" si="29"/>
        <v>CD96069</v>
      </c>
      <c r="B219" s="427" t="e">
        <f t="shared" si="30"/>
        <v>#VALUE!</v>
      </c>
      <c r="C219" s="210">
        <f t="shared" si="26"/>
        <v>9</v>
      </c>
      <c r="D219" s="1">
        <f t="shared" si="27"/>
        <v>669</v>
      </c>
      <c r="E219" t="s">
        <v>41</v>
      </c>
      <c r="F219">
        <v>9606</v>
      </c>
      <c r="G219" s="139">
        <v>2011</v>
      </c>
      <c r="H219" s="429" t="s">
        <v>152</v>
      </c>
      <c r="I219" s="139">
        <f>VLOOKUP(E219&amp;H219,Data2012!$A:$U,20,FALSE)</f>
        <v>669</v>
      </c>
    </row>
    <row r="220" spans="1:9" ht="14.25" customHeight="1">
      <c r="A220" s="1" t="str">
        <f t="shared" si="29"/>
        <v>CD960610</v>
      </c>
      <c r="B220" s="427" t="e">
        <f t="shared" si="30"/>
        <v>#VALUE!</v>
      </c>
      <c r="C220" s="210">
        <f t="shared" si="26"/>
        <v>10</v>
      </c>
      <c r="D220" s="1">
        <f t="shared" si="27"/>
        <v>713</v>
      </c>
      <c r="E220" t="s">
        <v>41</v>
      </c>
      <c r="F220">
        <v>9606</v>
      </c>
      <c r="G220" s="139">
        <v>2011</v>
      </c>
      <c r="H220" s="429" t="s">
        <v>153</v>
      </c>
      <c r="I220" s="139">
        <f>VLOOKUP(E220&amp;H220,Data2012!$A:$U,20,FALSE)</f>
        <v>713</v>
      </c>
    </row>
    <row r="221" spans="1:9" ht="14.25" customHeight="1">
      <c r="A221" s="1" t="str">
        <f t="shared" si="29"/>
        <v>CD960611</v>
      </c>
      <c r="B221" s="427" t="e">
        <f t="shared" si="30"/>
        <v>#VALUE!</v>
      </c>
      <c r="C221" s="210">
        <f t="shared" si="26"/>
        <v>11</v>
      </c>
      <c r="D221" s="1">
        <f t="shared" si="27"/>
        <v>672</v>
      </c>
      <c r="E221" t="s">
        <v>41</v>
      </c>
      <c r="F221">
        <v>9606</v>
      </c>
      <c r="G221" s="139">
        <v>2011</v>
      </c>
      <c r="H221" s="429" t="s">
        <v>154</v>
      </c>
      <c r="I221" s="139">
        <f>VLOOKUP(E221&amp;H221,Data2012!$A:$U,20,FALSE)</f>
        <v>672</v>
      </c>
    </row>
    <row r="222" spans="1:9" ht="14.25" customHeight="1">
      <c r="A222" s="1" t="str">
        <f t="shared" si="29"/>
        <v>CD960612</v>
      </c>
      <c r="B222" s="427" t="e">
        <f t="shared" si="30"/>
        <v>#VALUE!</v>
      </c>
      <c r="C222" s="210">
        <f t="shared" si="26"/>
        <v>12</v>
      </c>
      <c r="D222" s="1">
        <f t="shared" si="27"/>
        <v>608</v>
      </c>
      <c r="E222" t="s">
        <v>41</v>
      </c>
      <c r="F222">
        <v>9606</v>
      </c>
      <c r="G222" s="139">
        <v>2011</v>
      </c>
      <c r="H222" s="429" t="s">
        <v>155</v>
      </c>
      <c r="I222" s="139">
        <f>VLOOKUP(E222&amp;H222,Data2012!$A:$U,20,FALSE)</f>
        <v>608</v>
      </c>
    </row>
    <row r="223" spans="1:9" ht="14.25" customHeight="1">
      <c r="A223" s="1" t="str">
        <f t="shared" si="29"/>
        <v>MZ-T96011</v>
      </c>
      <c r="B223" s="427">
        <f>+D223</f>
        <v>110</v>
      </c>
      <c r="C223" s="210">
        <f t="shared" si="26"/>
        <v>1</v>
      </c>
      <c r="D223" s="1">
        <f t="shared" si="27"/>
        <v>110</v>
      </c>
      <c r="E223" t="s">
        <v>329</v>
      </c>
      <c r="F223">
        <v>9601</v>
      </c>
      <c r="G223" s="139">
        <v>2011</v>
      </c>
      <c r="H223" s="429" t="s">
        <v>144</v>
      </c>
      <c r="I223">
        <f>VLOOKUP(E223&amp;H223,Data2012!$A:$S,3,FALSE)</f>
        <v>110</v>
      </c>
    </row>
    <row r="224" spans="1:9" ht="14.25" customHeight="1">
      <c r="A224" s="1" t="str">
        <f t="shared" si="29"/>
        <v>MZ-T96012</v>
      </c>
      <c r="B224" s="427">
        <f>+D224+B223</f>
        <v>219</v>
      </c>
      <c r="C224" s="210">
        <f t="shared" si="26"/>
        <v>2</v>
      </c>
      <c r="D224" s="1">
        <f t="shared" si="27"/>
        <v>109</v>
      </c>
      <c r="E224" t="s">
        <v>329</v>
      </c>
      <c r="F224">
        <v>9601</v>
      </c>
      <c r="G224" s="139">
        <v>2011</v>
      </c>
      <c r="H224" s="429" t="s">
        <v>145</v>
      </c>
      <c r="I224">
        <f>VLOOKUP(E224&amp;H224,Data2012!$A:$S,3,FALSE)</f>
        <v>109</v>
      </c>
    </row>
    <row r="225" spans="1:9" ht="14.25" customHeight="1">
      <c r="A225" s="1" t="str">
        <f t="shared" si="29"/>
        <v>MZ-T96013</v>
      </c>
      <c r="B225" s="427">
        <f>+D225+B224</f>
        <v>338</v>
      </c>
      <c r="C225" s="210">
        <f t="shared" si="26"/>
        <v>3</v>
      </c>
      <c r="D225" s="1">
        <f t="shared" si="27"/>
        <v>119</v>
      </c>
      <c r="E225" t="s">
        <v>329</v>
      </c>
      <c r="F225">
        <v>9601</v>
      </c>
      <c r="G225" s="139">
        <v>2011</v>
      </c>
      <c r="H225" s="429" t="s">
        <v>146</v>
      </c>
      <c r="I225">
        <f>VLOOKUP(E225&amp;H225,Data2012!$A:$S,3,FALSE)</f>
        <v>119</v>
      </c>
    </row>
    <row r="226" spans="1:9" ht="14.25" customHeight="1">
      <c r="A226" s="1" t="str">
        <f t="shared" si="29"/>
        <v>MZ-T96014</v>
      </c>
      <c r="B226" s="427">
        <f t="shared" ref="B226:B234" si="31">+D226+B225</f>
        <v>466</v>
      </c>
      <c r="C226" s="210">
        <f t="shared" si="26"/>
        <v>4</v>
      </c>
      <c r="D226" s="1">
        <f t="shared" si="27"/>
        <v>128</v>
      </c>
      <c r="E226" t="s">
        <v>329</v>
      </c>
      <c r="F226">
        <v>9601</v>
      </c>
      <c r="G226" s="139">
        <v>2011</v>
      </c>
      <c r="H226" s="429" t="s">
        <v>147</v>
      </c>
      <c r="I226">
        <f>VLOOKUP(E226&amp;H226,Data2012!$A:$S,3,FALSE)</f>
        <v>128</v>
      </c>
    </row>
    <row r="227" spans="1:9" ht="14.25" customHeight="1">
      <c r="A227" s="1" t="str">
        <f t="shared" si="29"/>
        <v>MZ-T96015</v>
      </c>
      <c r="B227" s="427">
        <f t="shared" si="31"/>
        <v>593</v>
      </c>
      <c r="C227" s="210">
        <f t="shared" si="26"/>
        <v>5</v>
      </c>
      <c r="D227" s="1">
        <f t="shared" si="27"/>
        <v>127</v>
      </c>
      <c r="E227" t="s">
        <v>329</v>
      </c>
      <c r="F227">
        <v>9601</v>
      </c>
      <c r="G227" s="139">
        <v>2011</v>
      </c>
      <c r="H227" s="429" t="s">
        <v>148</v>
      </c>
      <c r="I227">
        <f>VLOOKUP(E227&amp;H227,Data2012!$A:$S,3,FALSE)</f>
        <v>127</v>
      </c>
    </row>
    <row r="228" spans="1:9" ht="14.25" customHeight="1">
      <c r="A228" s="1" t="str">
        <f t="shared" si="29"/>
        <v>MZ-T96016</v>
      </c>
      <c r="B228" s="427">
        <f t="shared" si="31"/>
        <v>715</v>
      </c>
      <c r="C228" s="210">
        <f t="shared" si="26"/>
        <v>6</v>
      </c>
      <c r="D228" s="1">
        <f t="shared" si="27"/>
        <v>122</v>
      </c>
      <c r="E228" t="s">
        <v>329</v>
      </c>
      <c r="F228">
        <v>9601</v>
      </c>
      <c r="G228" s="139">
        <v>2011</v>
      </c>
      <c r="H228" s="429" t="s">
        <v>149</v>
      </c>
      <c r="I228">
        <f>VLOOKUP(E228&amp;H228,Data2012!$A:$S,3,FALSE)</f>
        <v>122</v>
      </c>
    </row>
    <row r="229" spans="1:9" ht="14.25" customHeight="1">
      <c r="A229" s="1" t="str">
        <f t="shared" si="29"/>
        <v>MZ-T96017</v>
      </c>
      <c r="B229" s="427">
        <f t="shared" si="31"/>
        <v>833</v>
      </c>
      <c r="C229" s="210">
        <f t="shared" si="26"/>
        <v>7</v>
      </c>
      <c r="D229" s="1">
        <f t="shared" si="27"/>
        <v>118</v>
      </c>
      <c r="E229" t="s">
        <v>329</v>
      </c>
      <c r="F229">
        <v>9601</v>
      </c>
      <c r="G229" s="139">
        <v>2011</v>
      </c>
      <c r="H229" s="429" t="s">
        <v>150</v>
      </c>
      <c r="I229">
        <f>VLOOKUP(E229&amp;H229,Data2012!$A:$S,3,FALSE)</f>
        <v>118</v>
      </c>
    </row>
    <row r="230" spans="1:9" ht="14.25" customHeight="1">
      <c r="A230" s="1" t="str">
        <f t="shared" si="29"/>
        <v>MZ-T96018</v>
      </c>
      <c r="B230" s="427">
        <f t="shared" si="31"/>
        <v>948</v>
      </c>
      <c r="C230" s="210">
        <f t="shared" si="26"/>
        <v>8</v>
      </c>
      <c r="D230" s="1">
        <f t="shared" si="27"/>
        <v>115</v>
      </c>
      <c r="E230" t="s">
        <v>329</v>
      </c>
      <c r="F230">
        <v>9601</v>
      </c>
      <c r="G230" s="139">
        <v>2011</v>
      </c>
      <c r="H230" s="429" t="s">
        <v>151</v>
      </c>
      <c r="I230">
        <f>VLOOKUP(E230&amp;H230,Data2012!$A:$S,3,FALSE)</f>
        <v>115</v>
      </c>
    </row>
    <row r="231" spans="1:9" ht="14.25" customHeight="1">
      <c r="A231" s="1" t="str">
        <f t="shared" si="29"/>
        <v>MZ-T96019</v>
      </c>
      <c r="B231" s="427">
        <f t="shared" si="31"/>
        <v>1067</v>
      </c>
      <c r="C231" s="210">
        <f t="shared" si="26"/>
        <v>9</v>
      </c>
      <c r="D231" s="1">
        <f t="shared" si="27"/>
        <v>119</v>
      </c>
      <c r="E231" t="s">
        <v>329</v>
      </c>
      <c r="F231">
        <v>9601</v>
      </c>
      <c r="G231" s="139">
        <v>2011</v>
      </c>
      <c r="H231" s="429" t="s">
        <v>152</v>
      </c>
      <c r="I231">
        <f>VLOOKUP(E231&amp;H231,Data2012!$A:$S,3,FALSE)</f>
        <v>119</v>
      </c>
    </row>
    <row r="232" spans="1:9" ht="14.25" customHeight="1">
      <c r="A232" s="1" t="str">
        <f t="shared" si="29"/>
        <v>MZ-T960110</v>
      </c>
      <c r="B232" s="427">
        <f t="shared" si="31"/>
        <v>1192</v>
      </c>
      <c r="C232" s="210">
        <f t="shared" si="26"/>
        <v>10</v>
      </c>
      <c r="D232" s="1">
        <f t="shared" si="27"/>
        <v>125</v>
      </c>
      <c r="E232" t="s">
        <v>329</v>
      </c>
      <c r="F232">
        <v>9601</v>
      </c>
      <c r="G232" s="139">
        <v>2011</v>
      </c>
      <c r="H232" s="429" t="s">
        <v>153</v>
      </c>
      <c r="I232">
        <f>VLOOKUP(E232&amp;H232,Data2012!$A:$S,3,FALSE)</f>
        <v>125</v>
      </c>
    </row>
    <row r="233" spans="1:9" ht="14.25" customHeight="1">
      <c r="A233" s="1" t="str">
        <f t="shared" si="29"/>
        <v>MZ-T960111</v>
      </c>
      <c r="B233" s="427">
        <f t="shared" si="31"/>
        <v>1307</v>
      </c>
      <c r="C233" s="210">
        <f t="shared" si="26"/>
        <v>11</v>
      </c>
      <c r="D233" s="1">
        <f t="shared" si="27"/>
        <v>115</v>
      </c>
      <c r="E233" t="s">
        <v>329</v>
      </c>
      <c r="F233">
        <v>9601</v>
      </c>
      <c r="G233" s="139">
        <v>2011</v>
      </c>
      <c r="H233" s="429" t="s">
        <v>154</v>
      </c>
      <c r="I233">
        <f>VLOOKUP(E233&amp;H233,Data2012!$A:$S,3,FALSE)</f>
        <v>115</v>
      </c>
    </row>
    <row r="234" spans="1:9" ht="14.25" customHeight="1">
      <c r="A234" s="1" t="str">
        <f t="shared" si="29"/>
        <v>MZ-T960112</v>
      </c>
      <c r="B234" s="427">
        <f t="shared" si="31"/>
        <v>1421</v>
      </c>
      <c r="C234" s="210">
        <f t="shared" si="26"/>
        <v>12</v>
      </c>
      <c r="D234" s="1">
        <f t="shared" si="27"/>
        <v>114</v>
      </c>
      <c r="E234" t="s">
        <v>329</v>
      </c>
      <c r="F234">
        <v>9601</v>
      </c>
      <c r="G234" s="139">
        <v>2011</v>
      </c>
      <c r="H234" s="429" t="s">
        <v>155</v>
      </c>
      <c r="I234">
        <f>VLOOKUP(E234&amp;H234,Data2012!$A:$S,3,FALSE)</f>
        <v>114</v>
      </c>
    </row>
    <row r="235" spans="1:9" ht="14.25" customHeight="1">
      <c r="A235" s="1" t="str">
        <f t="shared" si="29"/>
        <v>MZ-T96021</v>
      </c>
      <c r="B235" s="427">
        <f>+D235</f>
        <v>12</v>
      </c>
      <c r="C235" s="210">
        <f t="shared" si="26"/>
        <v>1</v>
      </c>
      <c r="D235" s="1">
        <f t="shared" si="27"/>
        <v>12</v>
      </c>
      <c r="E235" t="s">
        <v>329</v>
      </c>
      <c r="F235">
        <v>9602</v>
      </c>
      <c r="G235" s="139">
        <v>2011</v>
      </c>
      <c r="H235" s="429" t="s">
        <v>144</v>
      </c>
      <c r="I235" s="139">
        <f>VLOOKUP(E235&amp;H235,Data2012!$A:$S,6,FALSE)</f>
        <v>12</v>
      </c>
    </row>
    <row r="236" spans="1:9" ht="14.25" customHeight="1">
      <c r="A236" s="1" t="str">
        <f t="shared" si="29"/>
        <v>MZ-T96022</v>
      </c>
      <c r="B236" s="427">
        <f>+D236+B235</f>
        <v>23</v>
      </c>
      <c r="C236" s="210">
        <f t="shared" si="26"/>
        <v>2</v>
      </c>
      <c r="D236" s="1">
        <f t="shared" si="27"/>
        <v>11</v>
      </c>
      <c r="E236" t="s">
        <v>329</v>
      </c>
      <c r="F236">
        <v>9602</v>
      </c>
      <c r="G236" s="139">
        <v>2011</v>
      </c>
      <c r="H236" s="429" t="s">
        <v>145</v>
      </c>
      <c r="I236" s="139">
        <f>VLOOKUP(E236&amp;H236,Data2012!$A:$S,6,FALSE)</f>
        <v>11</v>
      </c>
    </row>
    <row r="237" spans="1:9" ht="14.25" customHeight="1">
      <c r="A237" s="1" t="str">
        <f t="shared" si="29"/>
        <v>MZ-T96023</v>
      </c>
      <c r="B237" s="427">
        <f>+D237+B236</f>
        <v>35</v>
      </c>
      <c r="C237" s="210">
        <f t="shared" si="26"/>
        <v>3</v>
      </c>
      <c r="D237" s="1">
        <f t="shared" si="27"/>
        <v>12</v>
      </c>
      <c r="E237" t="s">
        <v>329</v>
      </c>
      <c r="F237">
        <v>9602</v>
      </c>
      <c r="G237" s="139">
        <v>2011</v>
      </c>
      <c r="H237" s="429" t="s">
        <v>146</v>
      </c>
      <c r="I237" s="139">
        <f>VLOOKUP(E237&amp;H237,Data2012!$A:$S,6,FALSE)</f>
        <v>12</v>
      </c>
    </row>
    <row r="238" spans="1:9" ht="14.25" customHeight="1">
      <c r="A238" s="1" t="str">
        <f t="shared" si="29"/>
        <v>MZ-T96024</v>
      </c>
      <c r="B238" s="427">
        <f t="shared" ref="B238:B246" si="32">+D238+B237</f>
        <v>48</v>
      </c>
      <c r="C238" s="210">
        <f t="shared" si="26"/>
        <v>4</v>
      </c>
      <c r="D238" s="1">
        <f t="shared" si="27"/>
        <v>13</v>
      </c>
      <c r="E238" t="s">
        <v>329</v>
      </c>
      <c r="F238">
        <v>9602</v>
      </c>
      <c r="G238" s="139">
        <v>2011</v>
      </c>
      <c r="H238" s="429" t="s">
        <v>147</v>
      </c>
      <c r="I238" s="139">
        <f>VLOOKUP(E238&amp;H238,Data2012!$A:$S,6,FALSE)</f>
        <v>13</v>
      </c>
    </row>
    <row r="239" spans="1:9" ht="14.25" customHeight="1">
      <c r="A239" s="1" t="str">
        <f t="shared" si="29"/>
        <v>MZ-T96025</v>
      </c>
      <c r="B239" s="427">
        <f t="shared" si="32"/>
        <v>61</v>
      </c>
      <c r="C239" s="210">
        <f t="shared" si="26"/>
        <v>5</v>
      </c>
      <c r="D239" s="1">
        <f t="shared" si="27"/>
        <v>13</v>
      </c>
      <c r="E239" t="s">
        <v>329</v>
      </c>
      <c r="F239">
        <v>9602</v>
      </c>
      <c r="G239" s="139">
        <v>2011</v>
      </c>
      <c r="H239" s="429" t="s">
        <v>148</v>
      </c>
      <c r="I239" s="139">
        <f>VLOOKUP(E239&amp;H239,Data2012!$A:$S,6,FALSE)</f>
        <v>13</v>
      </c>
    </row>
    <row r="240" spans="1:9" ht="14.25" customHeight="1">
      <c r="A240" s="1" t="str">
        <f t="shared" si="29"/>
        <v>MZ-T96026</v>
      </c>
      <c r="B240" s="427">
        <f t="shared" si="32"/>
        <v>73</v>
      </c>
      <c r="C240" s="210">
        <f t="shared" si="26"/>
        <v>6</v>
      </c>
      <c r="D240" s="1">
        <f t="shared" si="27"/>
        <v>12</v>
      </c>
      <c r="E240" t="s">
        <v>329</v>
      </c>
      <c r="F240">
        <v>9602</v>
      </c>
      <c r="G240" s="139">
        <v>2011</v>
      </c>
      <c r="H240" s="429" t="s">
        <v>149</v>
      </c>
      <c r="I240" s="139">
        <f>VLOOKUP(E240&amp;H240,Data2012!$A:$S,6,FALSE)</f>
        <v>12</v>
      </c>
    </row>
    <row r="241" spans="1:9" ht="14.25" customHeight="1">
      <c r="A241" s="1" t="str">
        <f t="shared" si="29"/>
        <v>MZ-T96027</v>
      </c>
      <c r="B241" s="427">
        <f t="shared" si="32"/>
        <v>85</v>
      </c>
      <c r="C241" s="210">
        <f t="shared" si="26"/>
        <v>7</v>
      </c>
      <c r="D241" s="1">
        <f t="shared" si="27"/>
        <v>12</v>
      </c>
      <c r="E241" t="s">
        <v>329</v>
      </c>
      <c r="F241">
        <v>9602</v>
      </c>
      <c r="G241" s="139">
        <v>2011</v>
      </c>
      <c r="H241" s="429" t="s">
        <v>150</v>
      </c>
      <c r="I241" s="139">
        <f>VLOOKUP(E241&amp;H241,Data2012!$A:$S,6,FALSE)</f>
        <v>12</v>
      </c>
    </row>
    <row r="242" spans="1:9" ht="14.25" customHeight="1">
      <c r="A242" s="1" t="str">
        <f t="shared" si="29"/>
        <v>MZ-T96028</v>
      </c>
      <c r="B242" s="427">
        <f t="shared" si="32"/>
        <v>97</v>
      </c>
      <c r="C242" s="210">
        <f t="shared" si="26"/>
        <v>8</v>
      </c>
      <c r="D242" s="1">
        <f t="shared" si="27"/>
        <v>12</v>
      </c>
      <c r="E242" t="s">
        <v>329</v>
      </c>
      <c r="F242">
        <v>9602</v>
      </c>
      <c r="G242" s="139">
        <v>2011</v>
      </c>
      <c r="H242" s="429" t="s">
        <v>151</v>
      </c>
      <c r="I242" s="139">
        <f>VLOOKUP(E242&amp;H242,Data2012!$A:$S,6,FALSE)</f>
        <v>12</v>
      </c>
    </row>
    <row r="243" spans="1:9" ht="14.25" customHeight="1">
      <c r="A243" s="1" t="str">
        <f t="shared" si="29"/>
        <v>MZ-T96029</v>
      </c>
      <c r="B243" s="427">
        <f t="shared" si="32"/>
        <v>109</v>
      </c>
      <c r="C243" s="210">
        <f t="shared" si="26"/>
        <v>9</v>
      </c>
      <c r="D243" s="1">
        <f t="shared" si="27"/>
        <v>12</v>
      </c>
      <c r="E243" t="s">
        <v>329</v>
      </c>
      <c r="F243">
        <v>9602</v>
      </c>
      <c r="G243" s="139">
        <v>2011</v>
      </c>
      <c r="H243" s="429" t="s">
        <v>152</v>
      </c>
      <c r="I243" s="139">
        <f>VLOOKUP(E243&amp;H243,Data2012!$A:$S,6,FALSE)</f>
        <v>12</v>
      </c>
    </row>
    <row r="244" spans="1:9" ht="14.25" customHeight="1">
      <c r="A244" s="1" t="str">
        <f t="shared" si="29"/>
        <v>MZ-T960210</v>
      </c>
      <c r="B244" s="427">
        <f t="shared" si="32"/>
        <v>122</v>
      </c>
      <c r="C244" s="210">
        <f t="shared" si="26"/>
        <v>10</v>
      </c>
      <c r="D244" s="1">
        <f t="shared" si="27"/>
        <v>13</v>
      </c>
      <c r="E244" t="s">
        <v>329</v>
      </c>
      <c r="F244">
        <v>9602</v>
      </c>
      <c r="G244" s="139">
        <v>2011</v>
      </c>
      <c r="H244" s="429" t="s">
        <v>153</v>
      </c>
      <c r="I244" s="139">
        <f>VLOOKUP(E244&amp;H244,Data2012!$A:$S,6,FALSE)</f>
        <v>13</v>
      </c>
    </row>
    <row r="245" spans="1:9" ht="14.25" customHeight="1">
      <c r="A245" s="1" t="str">
        <f t="shared" si="29"/>
        <v>MZ-T960211</v>
      </c>
      <c r="B245" s="427">
        <f t="shared" si="32"/>
        <v>133</v>
      </c>
      <c r="C245" s="210">
        <f t="shared" si="26"/>
        <v>11</v>
      </c>
      <c r="D245" s="1">
        <f t="shared" si="27"/>
        <v>11</v>
      </c>
      <c r="E245" t="s">
        <v>329</v>
      </c>
      <c r="F245">
        <v>9602</v>
      </c>
      <c r="G245" s="139">
        <v>2011</v>
      </c>
      <c r="H245" s="429" t="s">
        <v>154</v>
      </c>
      <c r="I245" s="139">
        <f>VLOOKUP(E245&amp;H245,Data2012!$A:$S,6,FALSE)</f>
        <v>11</v>
      </c>
    </row>
    <row r="246" spans="1:9" ht="14.25" customHeight="1">
      <c r="A246" s="1" t="str">
        <f t="shared" si="29"/>
        <v>MZ-T960212</v>
      </c>
      <c r="B246" s="427">
        <f t="shared" si="32"/>
        <v>145</v>
      </c>
      <c r="C246" s="210">
        <f t="shared" si="26"/>
        <v>12</v>
      </c>
      <c r="D246" s="1">
        <f t="shared" si="27"/>
        <v>12</v>
      </c>
      <c r="E246" t="s">
        <v>329</v>
      </c>
      <c r="F246">
        <v>9602</v>
      </c>
      <c r="G246" s="139">
        <v>2011</v>
      </c>
      <c r="H246" s="429" t="s">
        <v>155</v>
      </c>
      <c r="I246" s="139">
        <f>VLOOKUP(E246&amp;H246,Data2012!$A:$S,6,FALSE)</f>
        <v>12</v>
      </c>
    </row>
    <row r="247" spans="1:9" ht="14.25" customHeight="1">
      <c r="A247" s="1" t="str">
        <f t="shared" si="29"/>
        <v>MZ-T96031</v>
      </c>
      <c r="B247" s="427">
        <f>+D247</f>
        <v>235</v>
      </c>
      <c r="C247" s="210">
        <f t="shared" si="26"/>
        <v>1</v>
      </c>
      <c r="D247" s="1">
        <f t="shared" si="27"/>
        <v>235</v>
      </c>
      <c r="E247" t="s">
        <v>329</v>
      </c>
      <c r="F247">
        <v>9603</v>
      </c>
      <c r="G247" s="139">
        <v>2011</v>
      </c>
      <c r="H247" s="429" t="s">
        <v>144</v>
      </c>
      <c r="I247" s="139">
        <f>VLOOKUP(E247&amp;H247,Data2012!$A:$S,11,FALSE)</f>
        <v>235</v>
      </c>
    </row>
    <row r="248" spans="1:9" ht="14.25" customHeight="1">
      <c r="A248" s="1" t="str">
        <f t="shared" si="29"/>
        <v>MZ-T96032</v>
      </c>
      <c r="B248" s="427">
        <f>+D248+B247</f>
        <v>454</v>
      </c>
      <c r="C248" s="210">
        <f t="shared" si="26"/>
        <v>2</v>
      </c>
      <c r="D248" s="1">
        <f t="shared" si="27"/>
        <v>219</v>
      </c>
      <c r="E248" t="s">
        <v>329</v>
      </c>
      <c r="F248">
        <v>9603</v>
      </c>
      <c r="G248" s="139">
        <v>2011</v>
      </c>
      <c r="H248" s="429" t="s">
        <v>145</v>
      </c>
      <c r="I248" s="139">
        <f>VLOOKUP(E248&amp;H248,Data2012!$A:$S,11,FALSE)</f>
        <v>219</v>
      </c>
    </row>
    <row r="249" spans="1:9" ht="14.25" customHeight="1">
      <c r="A249" s="1" t="str">
        <f t="shared" si="29"/>
        <v>MZ-T96033</v>
      </c>
      <c r="B249" s="427">
        <f>+D249+B248</f>
        <v>686</v>
      </c>
      <c r="C249" s="210">
        <f t="shared" si="26"/>
        <v>3</v>
      </c>
      <c r="D249" s="1">
        <f t="shared" si="27"/>
        <v>232</v>
      </c>
      <c r="E249" t="s">
        <v>329</v>
      </c>
      <c r="F249">
        <v>9603</v>
      </c>
      <c r="G249" s="139">
        <v>2011</v>
      </c>
      <c r="H249" s="429" t="s">
        <v>146</v>
      </c>
      <c r="I249" s="139">
        <f>VLOOKUP(E249&amp;H249,Data2012!$A:$S,11,FALSE)</f>
        <v>232</v>
      </c>
    </row>
    <row r="250" spans="1:9" ht="14.25" customHeight="1">
      <c r="A250" s="1" t="str">
        <f t="shared" si="29"/>
        <v>MZ-T96034</v>
      </c>
      <c r="B250" s="427">
        <f t="shared" ref="B250:B258" si="33">+D250+B249</f>
        <v>887</v>
      </c>
      <c r="C250" s="210">
        <f t="shared" si="26"/>
        <v>4</v>
      </c>
      <c r="D250" s="1">
        <f t="shared" si="27"/>
        <v>201</v>
      </c>
      <c r="E250" t="s">
        <v>329</v>
      </c>
      <c r="F250">
        <v>9603</v>
      </c>
      <c r="G250" s="139">
        <v>2011</v>
      </c>
      <c r="H250" s="429" t="s">
        <v>147</v>
      </c>
      <c r="I250" s="139">
        <f>VLOOKUP(E250&amp;H250,Data2012!$A:$S,11,FALSE)</f>
        <v>201</v>
      </c>
    </row>
    <row r="251" spans="1:9" ht="14.25" customHeight="1">
      <c r="A251" s="1" t="str">
        <f t="shared" si="29"/>
        <v>MZ-T96035</v>
      </c>
      <c r="B251" s="427">
        <f t="shared" si="33"/>
        <v>1089</v>
      </c>
      <c r="C251" s="210">
        <f t="shared" si="26"/>
        <v>5</v>
      </c>
      <c r="D251" s="1">
        <f t="shared" si="27"/>
        <v>202</v>
      </c>
      <c r="E251" t="s">
        <v>329</v>
      </c>
      <c r="F251">
        <v>9603</v>
      </c>
      <c r="G251" s="139">
        <v>2011</v>
      </c>
      <c r="H251" s="429" t="s">
        <v>148</v>
      </c>
      <c r="I251" s="139">
        <f>VLOOKUP(E251&amp;H251,Data2012!$A:$S,11,FALSE)</f>
        <v>202</v>
      </c>
    </row>
    <row r="252" spans="1:9" ht="14.25" customHeight="1">
      <c r="A252" s="1" t="str">
        <f t="shared" si="29"/>
        <v>MZ-T96036</v>
      </c>
      <c r="B252" s="427">
        <f t="shared" si="33"/>
        <v>1321</v>
      </c>
      <c r="C252" s="210">
        <f t="shared" si="26"/>
        <v>6</v>
      </c>
      <c r="D252" s="1">
        <f t="shared" si="27"/>
        <v>232</v>
      </c>
      <c r="E252" t="s">
        <v>329</v>
      </c>
      <c r="F252">
        <v>9603</v>
      </c>
      <c r="G252" s="139">
        <v>2011</v>
      </c>
      <c r="H252" s="429" t="s">
        <v>149</v>
      </c>
      <c r="I252" s="139">
        <f>VLOOKUP(E252&amp;H252,Data2012!$A:$S,11,FALSE)</f>
        <v>232</v>
      </c>
    </row>
    <row r="253" spans="1:9" ht="14.25" customHeight="1">
      <c r="A253" s="1" t="str">
        <f t="shared" si="29"/>
        <v>MZ-T96037</v>
      </c>
      <c r="B253" s="427">
        <f t="shared" si="33"/>
        <v>1569</v>
      </c>
      <c r="C253" s="210">
        <f t="shared" si="26"/>
        <v>7</v>
      </c>
      <c r="D253" s="1">
        <f t="shared" si="27"/>
        <v>248</v>
      </c>
      <c r="E253" t="s">
        <v>329</v>
      </c>
      <c r="F253">
        <v>9603</v>
      </c>
      <c r="G253" s="139">
        <v>2011</v>
      </c>
      <c r="H253" s="429" t="s">
        <v>150</v>
      </c>
      <c r="I253" s="139">
        <f>VLOOKUP(E253&amp;H253,Data2012!$A:$S,11,FALSE)</f>
        <v>248</v>
      </c>
    </row>
    <row r="254" spans="1:9" ht="14.25" customHeight="1">
      <c r="A254" s="1" t="str">
        <f t="shared" si="29"/>
        <v>MZ-T96038</v>
      </c>
      <c r="B254" s="427">
        <f t="shared" si="33"/>
        <v>1802</v>
      </c>
      <c r="C254" s="210">
        <f t="shared" si="26"/>
        <v>8</v>
      </c>
      <c r="D254" s="1">
        <f t="shared" si="27"/>
        <v>233</v>
      </c>
      <c r="E254" t="s">
        <v>329</v>
      </c>
      <c r="F254">
        <v>9603</v>
      </c>
      <c r="G254" s="139">
        <v>2011</v>
      </c>
      <c r="H254" s="429" t="s">
        <v>151</v>
      </c>
      <c r="I254" s="139">
        <f>VLOOKUP(E254&amp;H254,Data2012!$A:$S,11,FALSE)</f>
        <v>233</v>
      </c>
    </row>
    <row r="255" spans="1:9" ht="14.25" customHeight="1">
      <c r="A255" s="1" t="str">
        <f t="shared" si="29"/>
        <v>MZ-T96039</v>
      </c>
      <c r="B255" s="427">
        <f t="shared" si="33"/>
        <v>2022</v>
      </c>
      <c r="C255" s="210">
        <f t="shared" si="26"/>
        <v>9</v>
      </c>
      <c r="D255" s="1">
        <f t="shared" si="27"/>
        <v>220</v>
      </c>
      <c r="E255" t="s">
        <v>329</v>
      </c>
      <c r="F255">
        <v>9603</v>
      </c>
      <c r="G255" s="139">
        <v>2011</v>
      </c>
      <c r="H255" s="429" t="s">
        <v>152</v>
      </c>
      <c r="I255" s="139">
        <f>VLOOKUP(E255&amp;H255,Data2012!$A:$S,11,FALSE)</f>
        <v>220</v>
      </c>
    </row>
    <row r="256" spans="1:9" ht="14.25" customHeight="1">
      <c r="A256" s="1" t="str">
        <f t="shared" si="29"/>
        <v>MZ-T960310</v>
      </c>
      <c r="B256" s="427">
        <f t="shared" si="33"/>
        <v>2241</v>
      </c>
      <c r="C256" s="210">
        <f t="shared" si="26"/>
        <v>10</v>
      </c>
      <c r="D256" s="1">
        <f t="shared" si="27"/>
        <v>219</v>
      </c>
      <c r="E256" t="s">
        <v>329</v>
      </c>
      <c r="F256">
        <v>9603</v>
      </c>
      <c r="G256" s="139">
        <v>2011</v>
      </c>
      <c r="H256" s="429" t="s">
        <v>153</v>
      </c>
      <c r="I256" s="139">
        <f>VLOOKUP(E256&amp;H256,Data2012!$A:$S,11,FALSE)</f>
        <v>219</v>
      </c>
    </row>
    <row r="257" spans="1:9" ht="14.25" customHeight="1">
      <c r="A257" s="1" t="str">
        <f t="shared" si="29"/>
        <v>MZ-T960311</v>
      </c>
      <c r="B257" s="427">
        <f t="shared" si="33"/>
        <v>2549</v>
      </c>
      <c r="C257" s="210">
        <f t="shared" si="26"/>
        <v>11</v>
      </c>
      <c r="D257" s="1">
        <f t="shared" si="27"/>
        <v>308</v>
      </c>
      <c r="E257" t="s">
        <v>329</v>
      </c>
      <c r="F257">
        <v>9603</v>
      </c>
      <c r="G257" s="139">
        <v>2011</v>
      </c>
      <c r="H257" s="429" t="s">
        <v>154</v>
      </c>
      <c r="I257" s="139">
        <f>VLOOKUP(E257&amp;H257,Data2012!$A:$S,11,FALSE)</f>
        <v>308</v>
      </c>
    </row>
    <row r="258" spans="1:9" ht="14.25" customHeight="1">
      <c r="A258" s="1" t="str">
        <f t="shared" si="29"/>
        <v>MZ-T960312</v>
      </c>
      <c r="B258" s="427">
        <f t="shared" si="33"/>
        <v>2770</v>
      </c>
      <c r="C258" s="210">
        <f t="shared" si="26"/>
        <v>12</v>
      </c>
      <c r="D258" s="1">
        <f t="shared" si="27"/>
        <v>221</v>
      </c>
      <c r="E258" t="s">
        <v>329</v>
      </c>
      <c r="F258">
        <v>9603</v>
      </c>
      <c r="G258" s="139">
        <v>2011</v>
      </c>
      <c r="H258" s="429" t="s">
        <v>155</v>
      </c>
      <c r="I258" s="139">
        <f>VLOOKUP(E258&amp;H258,Data2012!$A:$S,11,FALSE)</f>
        <v>221</v>
      </c>
    </row>
    <row r="259" spans="1:9" ht="14.25" customHeight="1">
      <c r="A259" s="1" t="str">
        <f t="shared" si="29"/>
        <v>MZ-T96041</v>
      </c>
      <c r="B259" s="427">
        <f>+D259</f>
        <v>40</v>
      </c>
      <c r="C259" s="210">
        <f t="shared" si="26"/>
        <v>1</v>
      </c>
      <c r="D259" s="1">
        <f t="shared" si="27"/>
        <v>40</v>
      </c>
      <c r="E259" t="s">
        <v>329</v>
      </c>
      <c r="F259">
        <v>9604</v>
      </c>
      <c r="G259" s="139">
        <v>2011</v>
      </c>
      <c r="H259" s="429" t="s">
        <v>144</v>
      </c>
      <c r="I259" s="139">
        <f>VLOOKUP(E259&amp;H259,Data2012!$A:$S,14,FALSE)</f>
        <v>40</v>
      </c>
    </row>
    <row r="260" spans="1:9" ht="14.25" customHeight="1">
      <c r="A260" s="1" t="str">
        <f t="shared" si="29"/>
        <v>MZ-T96042</v>
      </c>
      <c r="B260" s="427">
        <f>+D260+B259</f>
        <v>75</v>
      </c>
      <c r="C260" s="210">
        <f t="shared" si="26"/>
        <v>2</v>
      </c>
      <c r="D260" s="1">
        <f t="shared" si="27"/>
        <v>35</v>
      </c>
      <c r="E260" t="s">
        <v>329</v>
      </c>
      <c r="F260">
        <v>9604</v>
      </c>
      <c r="G260" s="139">
        <v>2011</v>
      </c>
      <c r="H260" s="429" t="s">
        <v>145</v>
      </c>
      <c r="I260" s="139">
        <f>VLOOKUP(E260&amp;H260,Data2012!$A:$S,14,FALSE)</f>
        <v>35</v>
      </c>
    </row>
    <row r="261" spans="1:9" ht="14.25" customHeight="1">
      <c r="A261" s="1" t="str">
        <f t="shared" si="29"/>
        <v>MZ-T96043</v>
      </c>
      <c r="B261" s="427">
        <f>+D261+B260</f>
        <v>115</v>
      </c>
      <c r="C261" s="210">
        <f t="shared" si="26"/>
        <v>3</v>
      </c>
      <c r="D261" s="1">
        <f t="shared" si="27"/>
        <v>40</v>
      </c>
      <c r="E261" t="s">
        <v>329</v>
      </c>
      <c r="F261">
        <v>9604</v>
      </c>
      <c r="G261" s="139">
        <v>2011</v>
      </c>
      <c r="H261" s="429" t="s">
        <v>146</v>
      </c>
      <c r="I261" s="139">
        <f>VLOOKUP(E261&amp;H261,Data2012!$A:$S,14,FALSE)</f>
        <v>40</v>
      </c>
    </row>
    <row r="262" spans="1:9" ht="14.25" customHeight="1">
      <c r="A262" s="1" t="str">
        <f t="shared" si="29"/>
        <v>MZ-T96044</v>
      </c>
      <c r="B262" s="427">
        <f t="shared" ref="B262:B270" si="34">+D262+B261</f>
        <v>150</v>
      </c>
      <c r="C262" s="210">
        <f t="shared" si="26"/>
        <v>4</v>
      </c>
      <c r="D262" s="1">
        <f t="shared" si="27"/>
        <v>35</v>
      </c>
      <c r="E262" t="s">
        <v>329</v>
      </c>
      <c r="F262">
        <v>9604</v>
      </c>
      <c r="G262" s="139">
        <v>2011</v>
      </c>
      <c r="H262" s="429" t="s">
        <v>147</v>
      </c>
      <c r="I262" s="139">
        <f>VLOOKUP(E262&amp;H262,Data2012!$A:$S,14,FALSE)</f>
        <v>35</v>
      </c>
    </row>
    <row r="263" spans="1:9" ht="14.25" customHeight="1">
      <c r="A263" s="1" t="str">
        <f t="shared" si="29"/>
        <v>MZ-T96045</v>
      </c>
      <c r="B263" s="427">
        <f t="shared" si="34"/>
        <v>184</v>
      </c>
      <c r="C263" s="210">
        <f t="shared" si="26"/>
        <v>5</v>
      </c>
      <c r="D263" s="1">
        <f t="shared" si="27"/>
        <v>34</v>
      </c>
      <c r="E263" t="s">
        <v>329</v>
      </c>
      <c r="F263">
        <v>9604</v>
      </c>
      <c r="G263" s="139">
        <v>2011</v>
      </c>
      <c r="H263" s="429" t="s">
        <v>148</v>
      </c>
      <c r="I263" s="139">
        <f>VLOOKUP(E263&amp;H263,Data2012!$A:$S,14,FALSE)</f>
        <v>34</v>
      </c>
    </row>
    <row r="264" spans="1:9" ht="14.25" customHeight="1">
      <c r="A264" s="1" t="str">
        <f t="shared" si="29"/>
        <v>MZ-T96046</v>
      </c>
      <c r="B264" s="427">
        <f t="shared" si="34"/>
        <v>224</v>
      </c>
      <c r="C264" s="210">
        <f t="shared" ref="C264:C327" si="35">IF(D264="na"," ",VALUE(RIGHT(TRIM(H264),2)))</f>
        <v>6</v>
      </c>
      <c r="D264" s="1">
        <f t="shared" ref="D264:D327" si="36">IF(I264&lt;0,"na",I264)</f>
        <v>40</v>
      </c>
      <c r="E264" t="s">
        <v>329</v>
      </c>
      <c r="F264">
        <v>9604</v>
      </c>
      <c r="G264" s="139">
        <v>2011</v>
      </c>
      <c r="H264" s="429" t="s">
        <v>149</v>
      </c>
      <c r="I264" s="139">
        <f>VLOOKUP(E264&amp;H264,Data2012!$A:$S,14,FALSE)</f>
        <v>40</v>
      </c>
    </row>
    <row r="265" spans="1:9" ht="14.25" customHeight="1">
      <c r="A265" s="1" t="str">
        <f t="shared" si="29"/>
        <v>MZ-T96047</v>
      </c>
      <c r="B265" s="427">
        <f t="shared" si="34"/>
        <v>266</v>
      </c>
      <c r="C265" s="210">
        <f t="shared" si="35"/>
        <v>7</v>
      </c>
      <c r="D265" s="1">
        <f t="shared" si="36"/>
        <v>42</v>
      </c>
      <c r="E265" t="s">
        <v>329</v>
      </c>
      <c r="F265">
        <v>9604</v>
      </c>
      <c r="G265" s="139">
        <v>2011</v>
      </c>
      <c r="H265" s="429" t="s">
        <v>150</v>
      </c>
      <c r="I265" s="139">
        <f>VLOOKUP(E265&amp;H265,Data2012!$A:$S,14,FALSE)</f>
        <v>42</v>
      </c>
    </row>
    <row r="266" spans="1:9" ht="14.25" customHeight="1">
      <c r="A266" s="1" t="str">
        <f t="shared" si="29"/>
        <v>MZ-T96048</v>
      </c>
      <c r="B266" s="427">
        <f t="shared" si="34"/>
        <v>305</v>
      </c>
      <c r="C266" s="210">
        <f t="shared" si="35"/>
        <v>8</v>
      </c>
      <c r="D266" s="1">
        <f t="shared" si="36"/>
        <v>39</v>
      </c>
      <c r="E266" t="s">
        <v>329</v>
      </c>
      <c r="F266">
        <v>9604</v>
      </c>
      <c r="G266" s="139">
        <v>2011</v>
      </c>
      <c r="H266" s="429" t="s">
        <v>151</v>
      </c>
      <c r="I266" s="139">
        <f>VLOOKUP(E266&amp;H266,Data2012!$A:$S,14,FALSE)</f>
        <v>39</v>
      </c>
    </row>
    <row r="267" spans="1:9" ht="14.25" customHeight="1">
      <c r="A267" s="1" t="str">
        <f t="shared" si="29"/>
        <v>MZ-T96049</v>
      </c>
      <c r="B267" s="427">
        <f t="shared" si="34"/>
        <v>345</v>
      </c>
      <c r="C267" s="210">
        <f t="shared" si="35"/>
        <v>9</v>
      </c>
      <c r="D267" s="1">
        <f t="shared" si="36"/>
        <v>40</v>
      </c>
      <c r="E267" t="s">
        <v>329</v>
      </c>
      <c r="F267">
        <v>9604</v>
      </c>
      <c r="G267" s="139">
        <v>2011</v>
      </c>
      <c r="H267" s="429" t="s">
        <v>152</v>
      </c>
      <c r="I267" s="139">
        <f>VLOOKUP(E267&amp;H267,Data2012!$A:$S,14,FALSE)</f>
        <v>40</v>
      </c>
    </row>
    <row r="268" spans="1:9" ht="14.25" customHeight="1">
      <c r="A268" s="1" t="str">
        <f t="shared" si="29"/>
        <v>MZ-T960410</v>
      </c>
      <c r="B268" s="427">
        <f t="shared" si="34"/>
        <v>385</v>
      </c>
      <c r="C268" s="210">
        <f t="shared" si="35"/>
        <v>10</v>
      </c>
      <c r="D268" s="1">
        <f t="shared" si="36"/>
        <v>40</v>
      </c>
      <c r="E268" t="s">
        <v>329</v>
      </c>
      <c r="F268">
        <v>9604</v>
      </c>
      <c r="G268" s="139">
        <v>2011</v>
      </c>
      <c r="H268" s="429" t="s">
        <v>153</v>
      </c>
      <c r="I268" s="139">
        <f>VLOOKUP(E268&amp;H268,Data2012!$A:$S,14,FALSE)</f>
        <v>40</v>
      </c>
    </row>
    <row r="269" spans="1:9" ht="14.25" customHeight="1">
      <c r="A269" s="1" t="str">
        <f t="shared" si="29"/>
        <v>MZ-T960411</v>
      </c>
      <c r="B269" s="427">
        <f t="shared" si="34"/>
        <v>441</v>
      </c>
      <c r="C269" s="210">
        <f t="shared" si="35"/>
        <v>11</v>
      </c>
      <c r="D269" s="1">
        <f t="shared" si="36"/>
        <v>56</v>
      </c>
      <c r="E269" t="s">
        <v>329</v>
      </c>
      <c r="F269">
        <v>9604</v>
      </c>
      <c r="G269" s="139">
        <v>2011</v>
      </c>
      <c r="H269" s="429" t="s">
        <v>154</v>
      </c>
      <c r="I269" s="139">
        <f>VLOOKUP(E269&amp;H269,Data2012!$A:$S,14,FALSE)</f>
        <v>56</v>
      </c>
    </row>
    <row r="270" spans="1:9" ht="14.25" customHeight="1">
      <c r="A270" s="1" t="str">
        <f t="shared" si="29"/>
        <v>MZ-T960412</v>
      </c>
      <c r="B270" s="427">
        <f t="shared" si="34"/>
        <v>479</v>
      </c>
      <c r="C270" s="210">
        <f t="shared" si="35"/>
        <v>12</v>
      </c>
      <c r="D270" s="1">
        <f t="shared" si="36"/>
        <v>38</v>
      </c>
      <c r="E270" t="s">
        <v>329</v>
      </c>
      <c r="F270">
        <v>9604</v>
      </c>
      <c r="G270" s="139">
        <v>2011</v>
      </c>
      <c r="H270" s="429" t="s">
        <v>155</v>
      </c>
      <c r="I270" s="139">
        <f>VLOOKUP(E270&amp;H270,Data2012!$A:$S,14,FALSE)</f>
        <v>38</v>
      </c>
    </row>
    <row r="271" spans="1:9" ht="14.25" customHeight="1">
      <c r="A271" s="1" t="str">
        <f t="shared" ref="A271:A334" si="37">TRIM(E271)&amp;F271&amp;C271</f>
        <v>MZ-T96051</v>
      </c>
      <c r="B271" s="427">
        <f>+D271</f>
        <v>235</v>
      </c>
      <c r="C271" s="210">
        <f t="shared" si="35"/>
        <v>1</v>
      </c>
      <c r="D271" s="1">
        <f t="shared" si="36"/>
        <v>235</v>
      </c>
      <c r="E271" t="s">
        <v>329</v>
      </c>
      <c r="F271">
        <v>9605</v>
      </c>
      <c r="G271" s="139">
        <v>2011</v>
      </c>
      <c r="H271" s="429" t="s">
        <v>144</v>
      </c>
      <c r="I271" s="139">
        <f>VLOOKUP(E271&amp;H271,Data2012!$A:$S,17,FALSE)</f>
        <v>235</v>
      </c>
    </row>
    <row r="272" spans="1:9" ht="14.25" customHeight="1">
      <c r="A272" s="1" t="str">
        <f t="shared" si="37"/>
        <v>MZ-T96052</v>
      </c>
      <c r="B272" s="427">
        <f>+D272+B271</f>
        <v>454</v>
      </c>
      <c r="C272" s="210">
        <f t="shared" si="35"/>
        <v>2</v>
      </c>
      <c r="D272" s="1">
        <f t="shared" si="36"/>
        <v>219</v>
      </c>
      <c r="E272" t="s">
        <v>329</v>
      </c>
      <c r="F272">
        <v>9605</v>
      </c>
      <c r="G272" s="139">
        <v>2011</v>
      </c>
      <c r="H272" s="429" t="s">
        <v>145</v>
      </c>
      <c r="I272" s="139">
        <f>VLOOKUP(E272&amp;H272,Data2012!$A:$S,17,FALSE)</f>
        <v>219</v>
      </c>
    </row>
    <row r="273" spans="1:9" ht="14.25" customHeight="1">
      <c r="A273" s="1" t="str">
        <f t="shared" si="37"/>
        <v>MZ-T96053</v>
      </c>
      <c r="B273" s="427">
        <f>+D273+B272</f>
        <v>686</v>
      </c>
      <c r="C273" s="210">
        <f t="shared" si="35"/>
        <v>3</v>
      </c>
      <c r="D273" s="1">
        <f t="shared" si="36"/>
        <v>232</v>
      </c>
      <c r="E273" t="s">
        <v>329</v>
      </c>
      <c r="F273">
        <v>9605</v>
      </c>
      <c r="G273" s="139">
        <v>2011</v>
      </c>
      <c r="H273" s="429" t="s">
        <v>146</v>
      </c>
      <c r="I273" s="139">
        <f>VLOOKUP(E273&amp;H273,Data2012!$A:$S,17,FALSE)</f>
        <v>232</v>
      </c>
    </row>
    <row r="274" spans="1:9" ht="14.25" customHeight="1">
      <c r="A274" s="1" t="str">
        <f t="shared" si="37"/>
        <v>MZ-T96054</v>
      </c>
      <c r="B274" s="427">
        <f t="shared" ref="B274:B282" si="38">+D274+B273</f>
        <v>887</v>
      </c>
      <c r="C274" s="210">
        <f t="shared" si="35"/>
        <v>4</v>
      </c>
      <c r="D274" s="1">
        <f t="shared" si="36"/>
        <v>201</v>
      </c>
      <c r="E274" t="s">
        <v>329</v>
      </c>
      <c r="F274">
        <v>9605</v>
      </c>
      <c r="G274" s="139">
        <v>2011</v>
      </c>
      <c r="H274" s="429" t="s">
        <v>147</v>
      </c>
      <c r="I274" s="139">
        <f>VLOOKUP(E274&amp;H274,Data2012!$A:$S,17,FALSE)</f>
        <v>201</v>
      </c>
    </row>
    <row r="275" spans="1:9" ht="14.25" customHeight="1">
      <c r="A275" s="1" t="str">
        <f t="shared" si="37"/>
        <v>MZ-T96055</v>
      </c>
      <c r="B275" s="427">
        <f t="shared" si="38"/>
        <v>1088</v>
      </c>
      <c r="C275" s="210">
        <f t="shared" si="35"/>
        <v>5</v>
      </c>
      <c r="D275" s="1">
        <f t="shared" si="36"/>
        <v>201</v>
      </c>
      <c r="E275" t="s">
        <v>329</v>
      </c>
      <c r="F275">
        <v>9605</v>
      </c>
      <c r="G275" s="139">
        <v>2011</v>
      </c>
      <c r="H275" s="429" t="s">
        <v>148</v>
      </c>
      <c r="I275" s="139">
        <f>VLOOKUP(E275&amp;H275,Data2012!$A:$S,17,FALSE)</f>
        <v>201</v>
      </c>
    </row>
    <row r="276" spans="1:9" ht="14.25" customHeight="1">
      <c r="A276" s="1" t="str">
        <f t="shared" si="37"/>
        <v>MZ-T96056</v>
      </c>
      <c r="B276" s="427">
        <f t="shared" si="38"/>
        <v>1317</v>
      </c>
      <c r="C276" s="210">
        <f t="shared" si="35"/>
        <v>6</v>
      </c>
      <c r="D276" s="1">
        <f t="shared" si="36"/>
        <v>229</v>
      </c>
      <c r="E276" t="s">
        <v>329</v>
      </c>
      <c r="F276">
        <v>9605</v>
      </c>
      <c r="G276" s="139">
        <v>2011</v>
      </c>
      <c r="H276" s="429" t="s">
        <v>149</v>
      </c>
      <c r="I276" s="139">
        <f>VLOOKUP(E276&amp;H276,Data2012!$A:$S,17,FALSE)</f>
        <v>229</v>
      </c>
    </row>
    <row r="277" spans="1:9" ht="14.25" customHeight="1">
      <c r="A277" s="1" t="str">
        <f t="shared" si="37"/>
        <v>MZ-T96057</v>
      </c>
      <c r="B277" s="427">
        <f t="shared" si="38"/>
        <v>1564</v>
      </c>
      <c r="C277" s="210">
        <f t="shared" si="35"/>
        <v>7</v>
      </c>
      <c r="D277" s="1">
        <f t="shared" si="36"/>
        <v>247</v>
      </c>
      <c r="E277" t="s">
        <v>329</v>
      </c>
      <c r="F277">
        <v>9605</v>
      </c>
      <c r="G277" s="139">
        <v>2011</v>
      </c>
      <c r="H277" s="429" t="s">
        <v>150</v>
      </c>
      <c r="I277" s="139">
        <f>VLOOKUP(E277&amp;H277,Data2012!$A:$S,17,FALSE)</f>
        <v>247</v>
      </c>
    </row>
    <row r="278" spans="1:9" ht="14.25" customHeight="1">
      <c r="A278" s="1" t="str">
        <f t="shared" si="37"/>
        <v>MZ-T96058</v>
      </c>
      <c r="B278" s="427">
        <f t="shared" si="38"/>
        <v>1796</v>
      </c>
      <c r="C278" s="210">
        <f t="shared" si="35"/>
        <v>8</v>
      </c>
      <c r="D278" s="1">
        <f t="shared" si="36"/>
        <v>232</v>
      </c>
      <c r="E278" t="s">
        <v>329</v>
      </c>
      <c r="F278">
        <v>9605</v>
      </c>
      <c r="G278" s="139">
        <v>2011</v>
      </c>
      <c r="H278" s="429" t="s">
        <v>151</v>
      </c>
      <c r="I278" s="139">
        <f>VLOOKUP(E278&amp;H278,Data2012!$A:$S,17,FALSE)</f>
        <v>232</v>
      </c>
    </row>
    <row r="279" spans="1:9" ht="14.25" customHeight="1">
      <c r="A279" s="1" t="str">
        <f t="shared" si="37"/>
        <v>MZ-T96059</v>
      </c>
      <c r="B279" s="427">
        <f t="shared" si="38"/>
        <v>2016</v>
      </c>
      <c r="C279" s="210">
        <f t="shared" si="35"/>
        <v>9</v>
      </c>
      <c r="D279" s="1">
        <f t="shared" si="36"/>
        <v>220</v>
      </c>
      <c r="E279" t="s">
        <v>329</v>
      </c>
      <c r="F279">
        <v>9605</v>
      </c>
      <c r="G279" s="139">
        <v>2011</v>
      </c>
      <c r="H279" s="429" t="s">
        <v>152</v>
      </c>
      <c r="I279" s="139">
        <f>VLOOKUP(E279&amp;H279,Data2012!$A:$S,17,FALSE)</f>
        <v>220</v>
      </c>
    </row>
    <row r="280" spans="1:9" ht="14.25" customHeight="1">
      <c r="A280" s="1" t="str">
        <f t="shared" si="37"/>
        <v>MZ-T960510</v>
      </c>
      <c r="B280" s="427">
        <f t="shared" si="38"/>
        <v>2234</v>
      </c>
      <c r="C280" s="210">
        <f t="shared" si="35"/>
        <v>10</v>
      </c>
      <c r="D280" s="1">
        <f t="shared" si="36"/>
        <v>218</v>
      </c>
      <c r="E280" t="s">
        <v>329</v>
      </c>
      <c r="F280">
        <v>9605</v>
      </c>
      <c r="G280" s="139">
        <v>2011</v>
      </c>
      <c r="H280" s="429" t="s">
        <v>153</v>
      </c>
      <c r="I280" s="139">
        <f>VLOOKUP(E280&amp;H280,Data2012!$A:$S,17,FALSE)</f>
        <v>218</v>
      </c>
    </row>
    <row r="281" spans="1:9" ht="14.25" customHeight="1">
      <c r="A281" s="1" t="str">
        <f t="shared" si="37"/>
        <v>MZ-T960511</v>
      </c>
      <c r="B281" s="427">
        <f t="shared" si="38"/>
        <v>2541</v>
      </c>
      <c r="C281" s="210">
        <f t="shared" si="35"/>
        <v>11</v>
      </c>
      <c r="D281" s="1">
        <f t="shared" si="36"/>
        <v>307</v>
      </c>
      <c r="E281" t="s">
        <v>329</v>
      </c>
      <c r="F281">
        <v>9605</v>
      </c>
      <c r="G281" s="139">
        <v>2011</v>
      </c>
      <c r="H281" s="429" t="s">
        <v>154</v>
      </c>
      <c r="I281" s="139">
        <f>VLOOKUP(E281&amp;H281,Data2012!$A:$S,17,FALSE)</f>
        <v>307</v>
      </c>
    </row>
    <row r="282" spans="1:9" ht="14.25" customHeight="1">
      <c r="A282" s="1" t="str">
        <f t="shared" si="37"/>
        <v>MZ-T960512</v>
      </c>
      <c r="B282" s="427">
        <f t="shared" si="38"/>
        <v>2762</v>
      </c>
      <c r="C282" s="210">
        <f t="shared" si="35"/>
        <v>12</v>
      </c>
      <c r="D282" s="1">
        <f t="shared" si="36"/>
        <v>221</v>
      </c>
      <c r="E282" t="s">
        <v>329</v>
      </c>
      <c r="F282">
        <v>9605</v>
      </c>
      <c r="G282" s="139">
        <v>2011</v>
      </c>
      <c r="H282" s="429" t="s">
        <v>155</v>
      </c>
      <c r="I282" s="139">
        <f>VLOOKUP(E282&amp;H282,Data2012!$A:$S,17,FALSE)</f>
        <v>221</v>
      </c>
    </row>
    <row r="283" spans="1:9" ht="14.25" customHeight="1">
      <c r="A283" s="1" t="str">
        <f t="shared" si="37"/>
        <v>MZ-T96061</v>
      </c>
      <c r="B283" s="427">
        <f>+D283</f>
        <v>40</v>
      </c>
      <c r="C283" s="210">
        <f t="shared" si="35"/>
        <v>1</v>
      </c>
      <c r="D283" s="1">
        <f t="shared" si="36"/>
        <v>40</v>
      </c>
      <c r="E283" t="s">
        <v>329</v>
      </c>
      <c r="F283">
        <v>9606</v>
      </c>
      <c r="G283" s="139">
        <v>2011</v>
      </c>
      <c r="H283" s="429" t="s">
        <v>144</v>
      </c>
      <c r="I283" s="139">
        <f>VLOOKUP(E283&amp;H283,Data2012!$A:$U,20,FALSE)</f>
        <v>40</v>
      </c>
    </row>
    <row r="284" spans="1:9" ht="14.25" customHeight="1">
      <c r="A284" s="1" t="str">
        <f t="shared" si="37"/>
        <v>MZ-T96062</v>
      </c>
      <c r="B284" s="427">
        <f>+D284+B283</f>
        <v>75</v>
      </c>
      <c r="C284" s="210">
        <f t="shared" si="35"/>
        <v>2</v>
      </c>
      <c r="D284" s="1">
        <f t="shared" si="36"/>
        <v>35</v>
      </c>
      <c r="E284" t="s">
        <v>329</v>
      </c>
      <c r="F284">
        <v>9606</v>
      </c>
      <c r="G284" s="139">
        <v>2011</v>
      </c>
      <c r="H284" s="429" t="s">
        <v>145</v>
      </c>
      <c r="I284" s="139">
        <f>VLOOKUP(E284&amp;H284,Data2012!$A:$U,20,FALSE)</f>
        <v>35</v>
      </c>
    </row>
    <row r="285" spans="1:9" ht="14.25" customHeight="1">
      <c r="A285" s="1" t="str">
        <f t="shared" si="37"/>
        <v>MZ-T96063</v>
      </c>
      <c r="B285" s="427">
        <f>+D285+B284</f>
        <v>115</v>
      </c>
      <c r="C285" s="210">
        <f t="shared" si="35"/>
        <v>3</v>
      </c>
      <c r="D285" s="1">
        <f t="shared" si="36"/>
        <v>40</v>
      </c>
      <c r="E285" t="s">
        <v>329</v>
      </c>
      <c r="F285">
        <v>9606</v>
      </c>
      <c r="G285" s="139">
        <v>2011</v>
      </c>
      <c r="H285" s="429" t="s">
        <v>146</v>
      </c>
      <c r="I285" s="139">
        <f>VLOOKUP(E285&amp;H285,Data2012!$A:$U,20,FALSE)</f>
        <v>40</v>
      </c>
    </row>
    <row r="286" spans="1:9" ht="14.25" customHeight="1">
      <c r="A286" s="1" t="str">
        <f t="shared" si="37"/>
        <v>MZ-T96064</v>
      </c>
      <c r="B286" s="427">
        <f t="shared" ref="B286:B294" si="39">+D286+B285</f>
        <v>150</v>
      </c>
      <c r="C286" s="210">
        <f t="shared" si="35"/>
        <v>4</v>
      </c>
      <c r="D286" s="1">
        <f t="shared" si="36"/>
        <v>35</v>
      </c>
      <c r="E286" t="s">
        <v>329</v>
      </c>
      <c r="F286">
        <v>9606</v>
      </c>
      <c r="G286" s="139">
        <v>2011</v>
      </c>
      <c r="H286" s="429" t="s">
        <v>147</v>
      </c>
      <c r="I286" s="139">
        <f>VLOOKUP(E286&amp;H286,Data2012!$A:$U,20,FALSE)</f>
        <v>35</v>
      </c>
    </row>
    <row r="287" spans="1:9" ht="14.25" customHeight="1">
      <c r="A287" s="1" t="str">
        <f t="shared" si="37"/>
        <v>MZ-T96065</v>
      </c>
      <c r="B287" s="427">
        <f t="shared" si="39"/>
        <v>183</v>
      </c>
      <c r="C287" s="210">
        <f t="shared" si="35"/>
        <v>5</v>
      </c>
      <c r="D287" s="1">
        <f t="shared" si="36"/>
        <v>33</v>
      </c>
      <c r="E287" t="s">
        <v>329</v>
      </c>
      <c r="F287">
        <v>9606</v>
      </c>
      <c r="G287" s="139">
        <v>2011</v>
      </c>
      <c r="H287" s="429" t="s">
        <v>148</v>
      </c>
      <c r="I287" s="139">
        <f>VLOOKUP(E287&amp;H287,Data2012!$A:$U,20,FALSE)</f>
        <v>33</v>
      </c>
    </row>
    <row r="288" spans="1:9" ht="14.25" customHeight="1">
      <c r="A288" s="1" t="str">
        <f t="shared" si="37"/>
        <v>MZ-T96066</v>
      </c>
      <c r="B288" s="427">
        <f t="shared" si="39"/>
        <v>223</v>
      </c>
      <c r="C288" s="210">
        <f t="shared" si="35"/>
        <v>6</v>
      </c>
      <c r="D288" s="1">
        <f t="shared" si="36"/>
        <v>40</v>
      </c>
      <c r="E288" t="s">
        <v>329</v>
      </c>
      <c r="F288">
        <v>9606</v>
      </c>
      <c r="G288" s="139">
        <v>2011</v>
      </c>
      <c r="H288" s="429" t="s">
        <v>149</v>
      </c>
      <c r="I288" s="139">
        <f>VLOOKUP(E288&amp;H288,Data2012!$A:$U,20,FALSE)</f>
        <v>40</v>
      </c>
    </row>
    <row r="289" spans="1:9" ht="14.25" customHeight="1">
      <c r="A289" s="1" t="str">
        <f t="shared" si="37"/>
        <v>MZ-T96067</v>
      </c>
      <c r="B289" s="427">
        <f t="shared" si="39"/>
        <v>265</v>
      </c>
      <c r="C289" s="210">
        <f t="shared" si="35"/>
        <v>7</v>
      </c>
      <c r="D289" s="1">
        <f t="shared" si="36"/>
        <v>42</v>
      </c>
      <c r="E289" t="s">
        <v>329</v>
      </c>
      <c r="F289">
        <v>9606</v>
      </c>
      <c r="G289" s="139">
        <v>2011</v>
      </c>
      <c r="H289" s="429" t="s">
        <v>150</v>
      </c>
      <c r="I289" s="139">
        <f>VLOOKUP(E289&amp;H289,Data2012!$A:$U,20,FALSE)</f>
        <v>42</v>
      </c>
    </row>
    <row r="290" spans="1:9" ht="14.25" customHeight="1">
      <c r="A290" s="1" t="str">
        <f t="shared" si="37"/>
        <v>MZ-T96068</v>
      </c>
      <c r="B290" s="427">
        <f t="shared" si="39"/>
        <v>304</v>
      </c>
      <c r="C290" s="210">
        <f t="shared" si="35"/>
        <v>8</v>
      </c>
      <c r="D290" s="1">
        <f t="shared" si="36"/>
        <v>39</v>
      </c>
      <c r="E290" t="s">
        <v>329</v>
      </c>
      <c r="F290">
        <v>9606</v>
      </c>
      <c r="G290" s="139">
        <v>2011</v>
      </c>
      <c r="H290" s="429" t="s">
        <v>151</v>
      </c>
      <c r="I290" s="139">
        <f>VLOOKUP(E290&amp;H290,Data2012!$A:$U,20,FALSE)</f>
        <v>39</v>
      </c>
    </row>
    <row r="291" spans="1:9" ht="14.25" customHeight="1">
      <c r="A291" s="1" t="str">
        <f t="shared" si="37"/>
        <v>MZ-T96069</v>
      </c>
      <c r="B291" s="427">
        <f t="shared" si="39"/>
        <v>344</v>
      </c>
      <c r="C291" s="210">
        <f t="shared" si="35"/>
        <v>9</v>
      </c>
      <c r="D291" s="1">
        <f t="shared" si="36"/>
        <v>40</v>
      </c>
      <c r="E291" t="s">
        <v>329</v>
      </c>
      <c r="F291">
        <v>9606</v>
      </c>
      <c r="G291" s="139">
        <v>2011</v>
      </c>
      <c r="H291" s="429" t="s">
        <v>152</v>
      </c>
      <c r="I291" s="139">
        <f>VLOOKUP(E291&amp;H291,Data2012!$A:$U,20,FALSE)</f>
        <v>40</v>
      </c>
    </row>
    <row r="292" spans="1:9" ht="14.25" customHeight="1">
      <c r="A292" s="1" t="str">
        <f t="shared" si="37"/>
        <v>MZ-T960610</v>
      </c>
      <c r="B292" s="427">
        <f t="shared" si="39"/>
        <v>384</v>
      </c>
      <c r="C292" s="210">
        <f t="shared" si="35"/>
        <v>10</v>
      </c>
      <c r="D292" s="1">
        <f t="shared" si="36"/>
        <v>40</v>
      </c>
      <c r="E292" t="s">
        <v>329</v>
      </c>
      <c r="F292">
        <v>9606</v>
      </c>
      <c r="G292" s="139">
        <v>2011</v>
      </c>
      <c r="H292" s="429" t="s">
        <v>153</v>
      </c>
      <c r="I292" s="139">
        <f>VLOOKUP(E292&amp;H292,Data2012!$A:$U,20,FALSE)</f>
        <v>40</v>
      </c>
    </row>
    <row r="293" spans="1:9" ht="14.25" customHeight="1">
      <c r="A293" s="1" t="str">
        <f t="shared" si="37"/>
        <v>MZ-T960611</v>
      </c>
      <c r="B293" s="427">
        <f t="shared" si="39"/>
        <v>439</v>
      </c>
      <c r="C293" s="210">
        <f t="shared" si="35"/>
        <v>11</v>
      </c>
      <c r="D293" s="1">
        <f t="shared" si="36"/>
        <v>55</v>
      </c>
      <c r="E293" t="s">
        <v>329</v>
      </c>
      <c r="F293">
        <v>9606</v>
      </c>
      <c r="G293" s="139">
        <v>2011</v>
      </c>
      <c r="H293" s="429" t="s">
        <v>154</v>
      </c>
      <c r="I293" s="139">
        <f>VLOOKUP(E293&amp;H293,Data2012!$A:$U,20,FALSE)</f>
        <v>55</v>
      </c>
    </row>
    <row r="294" spans="1:9" ht="14.25" customHeight="1">
      <c r="A294" s="1" t="str">
        <f t="shared" si="37"/>
        <v>MZ-T960612</v>
      </c>
      <c r="B294" s="427">
        <f t="shared" si="39"/>
        <v>477</v>
      </c>
      <c r="C294" s="210">
        <f t="shared" si="35"/>
        <v>12</v>
      </c>
      <c r="D294" s="1">
        <f t="shared" si="36"/>
        <v>38</v>
      </c>
      <c r="E294" t="s">
        <v>329</v>
      </c>
      <c r="F294">
        <v>9606</v>
      </c>
      <c r="G294" s="139">
        <v>2011</v>
      </c>
      <c r="H294" s="429" t="s">
        <v>155</v>
      </c>
      <c r="I294" s="139">
        <f>VLOOKUP(E294&amp;H294,Data2012!$A:$U,20,FALSE)</f>
        <v>38</v>
      </c>
    </row>
    <row r="295" spans="1:9" ht="14.25" customHeight="1">
      <c r="A295" s="1" t="str">
        <f t="shared" si="37"/>
        <v>CFL96011</v>
      </c>
      <c r="B295" s="427">
        <f>+D295</f>
        <v>1687</v>
      </c>
      <c r="C295" s="210">
        <f t="shared" si="35"/>
        <v>1</v>
      </c>
      <c r="D295" s="1">
        <f t="shared" si="36"/>
        <v>1687</v>
      </c>
      <c r="E295" t="s">
        <v>42</v>
      </c>
      <c r="F295" s="392">
        <v>9601</v>
      </c>
      <c r="G295" s="139">
        <v>2011</v>
      </c>
      <c r="H295" s="429" t="s">
        <v>144</v>
      </c>
      <c r="I295">
        <f>VLOOKUP(E295&amp;H295,Data2012!$A:$S,3,FALSE)</f>
        <v>1687</v>
      </c>
    </row>
    <row r="296" spans="1:9" ht="14.25" customHeight="1">
      <c r="A296" s="1" t="str">
        <f t="shared" si="37"/>
        <v>CFL96012</v>
      </c>
      <c r="B296" s="427">
        <f>+D296+B295</f>
        <v>3157</v>
      </c>
      <c r="C296" s="210">
        <f t="shared" si="35"/>
        <v>2</v>
      </c>
      <c r="D296" s="1">
        <f t="shared" si="36"/>
        <v>1470</v>
      </c>
      <c r="E296" t="s">
        <v>42</v>
      </c>
      <c r="F296" s="392">
        <v>9601</v>
      </c>
      <c r="G296" s="139">
        <v>2011</v>
      </c>
      <c r="H296" s="429" t="s">
        <v>145</v>
      </c>
      <c r="I296">
        <f>VLOOKUP(E296&amp;H296,Data2012!$A:$S,3,FALSE)</f>
        <v>1470</v>
      </c>
    </row>
    <row r="297" spans="1:9" ht="14.25" customHeight="1">
      <c r="A297" s="1" t="str">
        <f t="shared" si="37"/>
        <v>CFL96013</v>
      </c>
      <c r="B297" s="427">
        <f>+D297+B296</f>
        <v>4895</v>
      </c>
      <c r="C297" s="210">
        <f t="shared" si="35"/>
        <v>3</v>
      </c>
      <c r="D297" s="1">
        <f t="shared" si="36"/>
        <v>1738</v>
      </c>
      <c r="E297" t="s">
        <v>42</v>
      </c>
      <c r="F297" s="392">
        <v>9601</v>
      </c>
      <c r="G297" s="139">
        <v>2011</v>
      </c>
      <c r="H297" s="429" t="s">
        <v>146</v>
      </c>
      <c r="I297">
        <f>VLOOKUP(E297&amp;H297,Data2012!$A:$S,3,FALSE)</f>
        <v>1738</v>
      </c>
    </row>
    <row r="298" spans="1:9" ht="14.25" customHeight="1">
      <c r="A298" s="1" t="str">
        <f t="shared" si="37"/>
        <v>CFL96014</v>
      </c>
      <c r="B298" s="427">
        <f t="shared" ref="B298:B306" si="40">+D298+B297</f>
        <v>6379</v>
      </c>
      <c r="C298" s="210">
        <f t="shared" si="35"/>
        <v>4</v>
      </c>
      <c r="D298" s="1">
        <f t="shared" si="36"/>
        <v>1484</v>
      </c>
      <c r="E298" t="s">
        <v>42</v>
      </c>
      <c r="F298" s="392">
        <v>9601</v>
      </c>
      <c r="G298" s="139">
        <v>2011</v>
      </c>
      <c r="H298" s="429" t="s">
        <v>147</v>
      </c>
      <c r="I298">
        <f>VLOOKUP(E298&amp;H298,Data2012!$A:$S,3,FALSE)</f>
        <v>1484</v>
      </c>
    </row>
    <row r="299" spans="1:9" ht="14.25" customHeight="1">
      <c r="A299" s="1" t="str">
        <f t="shared" si="37"/>
        <v>CFL96015</v>
      </c>
      <c r="B299" s="427">
        <f t="shared" si="40"/>
        <v>8019</v>
      </c>
      <c r="C299" s="210">
        <f t="shared" si="35"/>
        <v>5</v>
      </c>
      <c r="D299" s="1">
        <f t="shared" si="36"/>
        <v>1640</v>
      </c>
      <c r="E299" t="s">
        <v>42</v>
      </c>
      <c r="F299" s="392">
        <v>9601</v>
      </c>
      <c r="G299" s="139">
        <v>2011</v>
      </c>
      <c r="H299" s="429" t="s">
        <v>148</v>
      </c>
      <c r="I299">
        <f>VLOOKUP(E299&amp;H299,Data2012!$A:$S,3,FALSE)</f>
        <v>1640</v>
      </c>
    </row>
    <row r="300" spans="1:9" ht="14.25" customHeight="1">
      <c r="A300" s="1" t="str">
        <f t="shared" si="37"/>
        <v>CFL96016</v>
      </c>
      <c r="B300" s="427">
        <f t="shared" si="40"/>
        <v>9512</v>
      </c>
      <c r="C300" s="210">
        <f t="shared" si="35"/>
        <v>6</v>
      </c>
      <c r="D300" s="1">
        <f t="shared" si="36"/>
        <v>1493</v>
      </c>
      <c r="E300" t="s">
        <v>42</v>
      </c>
      <c r="F300" s="392">
        <v>9601</v>
      </c>
      <c r="G300" s="139">
        <v>2011</v>
      </c>
      <c r="H300" s="429" t="s">
        <v>149</v>
      </c>
      <c r="I300">
        <f>VLOOKUP(E300&amp;H300,Data2012!$A:$S,3,FALSE)</f>
        <v>1493</v>
      </c>
    </row>
    <row r="301" spans="1:9" ht="14.25" customHeight="1">
      <c r="A301" s="1" t="str">
        <f t="shared" si="37"/>
        <v>CFL96017</v>
      </c>
      <c r="B301" s="427">
        <f t="shared" si="40"/>
        <v>10950</v>
      </c>
      <c r="C301" s="210">
        <f t="shared" si="35"/>
        <v>7</v>
      </c>
      <c r="D301" s="1">
        <f t="shared" si="36"/>
        <v>1438</v>
      </c>
      <c r="E301" t="s">
        <v>42</v>
      </c>
      <c r="F301" s="392">
        <v>9601</v>
      </c>
      <c r="G301" s="139">
        <v>2011</v>
      </c>
      <c r="H301" s="429" t="s">
        <v>150</v>
      </c>
      <c r="I301">
        <f>VLOOKUP(E301&amp;H301,Data2012!$A:$S,3,FALSE)</f>
        <v>1438</v>
      </c>
    </row>
    <row r="302" spans="1:9" ht="14.25" customHeight="1">
      <c r="A302" s="1" t="str">
        <f t="shared" si="37"/>
        <v>CFL96018</v>
      </c>
      <c r="B302" s="427">
        <f t="shared" si="40"/>
        <v>12187</v>
      </c>
      <c r="C302" s="210">
        <f t="shared" si="35"/>
        <v>8</v>
      </c>
      <c r="D302" s="1">
        <f t="shared" si="36"/>
        <v>1237</v>
      </c>
      <c r="E302" t="s">
        <v>42</v>
      </c>
      <c r="F302" s="392">
        <v>9601</v>
      </c>
      <c r="G302" s="139">
        <v>2011</v>
      </c>
      <c r="H302" s="429" t="s">
        <v>151</v>
      </c>
      <c r="I302">
        <f>VLOOKUP(E302&amp;H302,Data2012!$A:$S,3,FALSE)</f>
        <v>1237</v>
      </c>
    </row>
    <row r="303" spans="1:9" ht="14.25" customHeight="1">
      <c r="A303" s="1" t="str">
        <f t="shared" si="37"/>
        <v>CFL96019</v>
      </c>
      <c r="B303" s="427">
        <f t="shared" si="40"/>
        <v>13627</v>
      </c>
      <c r="C303" s="210">
        <f t="shared" si="35"/>
        <v>9</v>
      </c>
      <c r="D303" s="1">
        <f t="shared" si="36"/>
        <v>1440</v>
      </c>
      <c r="E303" t="s">
        <v>42</v>
      </c>
      <c r="F303" s="392">
        <v>9601</v>
      </c>
      <c r="G303" s="139">
        <v>2011</v>
      </c>
      <c r="H303" s="429" t="s">
        <v>152</v>
      </c>
      <c r="I303">
        <f>VLOOKUP(E303&amp;H303,Data2012!$A:$S,3,FALSE)</f>
        <v>1440</v>
      </c>
    </row>
    <row r="304" spans="1:9" ht="14.25" customHeight="1">
      <c r="A304" s="1" t="str">
        <f t="shared" si="37"/>
        <v>CFL960110</v>
      </c>
      <c r="B304" s="427">
        <f t="shared" si="40"/>
        <v>15158</v>
      </c>
      <c r="C304" s="210">
        <f t="shared" si="35"/>
        <v>10</v>
      </c>
      <c r="D304" s="1">
        <f t="shared" si="36"/>
        <v>1531</v>
      </c>
      <c r="E304" t="s">
        <v>42</v>
      </c>
      <c r="F304" s="392">
        <v>9601</v>
      </c>
      <c r="G304" s="139">
        <v>2011</v>
      </c>
      <c r="H304" s="429" t="s">
        <v>153</v>
      </c>
      <c r="I304">
        <f>VLOOKUP(E304&amp;H304,Data2012!$A:$S,3,FALSE)</f>
        <v>1531</v>
      </c>
    </row>
    <row r="305" spans="1:9" ht="14.25" customHeight="1">
      <c r="A305" s="1" t="str">
        <f t="shared" si="37"/>
        <v>CFL960111</v>
      </c>
      <c r="B305" s="427">
        <f t="shared" si="40"/>
        <v>16659</v>
      </c>
      <c r="C305" s="210">
        <f t="shared" si="35"/>
        <v>11</v>
      </c>
      <c r="D305" s="1">
        <f t="shared" si="36"/>
        <v>1501</v>
      </c>
      <c r="E305" t="s">
        <v>42</v>
      </c>
      <c r="F305" s="392">
        <v>9601</v>
      </c>
      <c r="G305" s="139">
        <v>2011</v>
      </c>
      <c r="H305" s="429" t="s">
        <v>154</v>
      </c>
      <c r="I305">
        <f>VLOOKUP(E305&amp;H305,Data2012!$A:$S,3,FALSE)</f>
        <v>1501</v>
      </c>
    </row>
    <row r="306" spans="1:9" ht="14.25" customHeight="1">
      <c r="A306" s="1" t="str">
        <f t="shared" si="37"/>
        <v>CFL960112</v>
      </c>
      <c r="B306" s="427">
        <f t="shared" si="40"/>
        <v>18200</v>
      </c>
      <c r="C306" s="210">
        <f t="shared" si="35"/>
        <v>12</v>
      </c>
      <c r="D306" s="1">
        <f t="shared" si="36"/>
        <v>1541</v>
      </c>
      <c r="E306" t="s">
        <v>42</v>
      </c>
      <c r="F306" s="392">
        <v>9601</v>
      </c>
      <c r="G306" s="139">
        <v>2011</v>
      </c>
      <c r="H306" s="429" t="s">
        <v>155</v>
      </c>
      <c r="I306">
        <f>VLOOKUP(E306&amp;H306,Data2012!$A:$S,3,FALSE)</f>
        <v>1541</v>
      </c>
    </row>
    <row r="307" spans="1:9" ht="14.25" customHeight="1">
      <c r="A307" s="1" t="str">
        <f t="shared" si="37"/>
        <v>CFL96021</v>
      </c>
      <c r="B307" s="427">
        <f>+D307</f>
        <v>32</v>
      </c>
      <c r="C307" s="210">
        <f t="shared" si="35"/>
        <v>1</v>
      </c>
      <c r="D307" s="1">
        <f t="shared" si="36"/>
        <v>32</v>
      </c>
      <c r="E307" t="s">
        <v>42</v>
      </c>
      <c r="F307">
        <v>9602</v>
      </c>
      <c r="G307" s="139">
        <v>2011</v>
      </c>
      <c r="H307" s="429" t="s">
        <v>144</v>
      </c>
      <c r="I307" s="139">
        <f>VLOOKUP(E307&amp;H307,Data2012!$A:$S,6,FALSE)</f>
        <v>32</v>
      </c>
    </row>
    <row r="308" spans="1:9" ht="14.25" customHeight="1">
      <c r="A308" s="1" t="str">
        <f t="shared" si="37"/>
        <v>CFL96022</v>
      </c>
      <c r="B308" s="427">
        <f>+D308+B307</f>
        <v>60</v>
      </c>
      <c r="C308" s="210">
        <f t="shared" si="35"/>
        <v>2</v>
      </c>
      <c r="D308" s="1">
        <f t="shared" si="36"/>
        <v>28</v>
      </c>
      <c r="E308" t="s">
        <v>42</v>
      </c>
      <c r="F308">
        <v>9602</v>
      </c>
      <c r="G308" s="139">
        <v>2011</v>
      </c>
      <c r="H308" s="429" t="s">
        <v>145</v>
      </c>
      <c r="I308" s="139">
        <f>VLOOKUP(E308&amp;H308,Data2012!$A:$S,6,FALSE)</f>
        <v>28</v>
      </c>
    </row>
    <row r="309" spans="1:9" ht="14.25" customHeight="1">
      <c r="A309" s="1" t="str">
        <f t="shared" si="37"/>
        <v>CFL96023</v>
      </c>
      <c r="B309" s="427">
        <f>+D309+B308</f>
        <v>94</v>
      </c>
      <c r="C309" s="210">
        <f t="shared" si="35"/>
        <v>3</v>
      </c>
      <c r="D309" s="1">
        <f t="shared" si="36"/>
        <v>34</v>
      </c>
      <c r="E309" t="s">
        <v>42</v>
      </c>
      <c r="F309">
        <v>9602</v>
      </c>
      <c r="G309" s="139">
        <v>2011</v>
      </c>
      <c r="H309" s="429" t="s">
        <v>146</v>
      </c>
      <c r="I309" s="139">
        <f>VLOOKUP(E309&amp;H309,Data2012!$A:$S,6,FALSE)</f>
        <v>34</v>
      </c>
    </row>
    <row r="310" spans="1:9" ht="14.25" customHeight="1">
      <c r="A310" s="1" t="str">
        <f t="shared" si="37"/>
        <v>CFL96024</v>
      </c>
      <c r="B310" s="427">
        <f t="shared" ref="B310:B318" si="41">+D310+B309</f>
        <v>123</v>
      </c>
      <c r="C310" s="210">
        <f t="shared" si="35"/>
        <v>4</v>
      </c>
      <c r="D310" s="1">
        <f t="shared" si="36"/>
        <v>29</v>
      </c>
      <c r="E310" t="s">
        <v>42</v>
      </c>
      <c r="F310">
        <v>9602</v>
      </c>
      <c r="G310" s="139">
        <v>2011</v>
      </c>
      <c r="H310" s="429" t="s">
        <v>147</v>
      </c>
      <c r="I310" s="139">
        <f>VLOOKUP(E310&amp;H310,Data2012!$A:$S,6,FALSE)</f>
        <v>29</v>
      </c>
    </row>
    <row r="311" spans="1:9" ht="14.25" customHeight="1">
      <c r="A311" s="1" t="str">
        <f t="shared" si="37"/>
        <v>CFL96025</v>
      </c>
      <c r="B311" s="427">
        <f t="shared" si="41"/>
        <v>155</v>
      </c>
      <c r="C311" s="210">
        <f t="shared" si="35"/>
        <v>5</v>
      </c>
      <c r="D311" s="1">
        <f t="shared" si="36"/>
        <v>32</v>
      </c>
      <c r="E311" t="s">
        <v>42</v>
      </c>
      <c r="F311">
        <v>9602</v>
      </c>
      <c r="G311" s="139">
        <v>2011</v>
      </c>
      <c r="H311" s="429" t="s">
        <v>148</v>
      </c>
      <c r="I311" s="139">
        <f>VLOOKUP(E311&amp;H311,Data2012!$A:$S,6,FALSE)</f>
        <v>32</v>
      </c>
    </row>
    <row r="312" spans="1:9" ht="14.25" customHeight="1">
      <c r="A312" s="1" t="str">
        <f t="shared" si="37"/>
        <v>CFL96026</v>
      </c>
      <c r="B312" s="427">
        <f t="shared" si="41"/>
        <v>183</v>
      </c>
      <c r="C312" s="210">
        <f t="shared" si="35"/>
        <v>6</v>
      </c>
      <c r="D312" s="1">
        <f t="shared" si="36"/>
        <v>28</v>
      </c>
      <c r="E312" t="s">
        <v>42</v>
      </c>
      <c r="F312">
        <v>9602</v>
      </c>
      <c r="G312" s="139">
        <v>2011</v>
      </c>
      <c r="H312" s="429" t="s">
        <v>149</v>
      </c>
      <c r="I312" s="139">
        <f>VLOOKUP(E312&amp;H312,Data2012!$A:$S,6,FALSE)</f>
        <v>28</v>
      </c>
    </row>
    <row r="313" spans="1:9" ht="14.25" customHeight="1">
      <c r="A313" s="1" t="str">
        <f t="shared" si="37"/>
        <v>CFL96027</v>
      </c>
      <c r="B313" s="427">
        <f t="shared" si="41"/>
        <v>210</v>
      </c>
      <c r="C313" s="210">
        <f t="shared" si="35"/>
        <v>7</v>
      </c>
      <c r="D313" s="1">
        <f t="shared" si="36"/>
        <v>27</v>
      </c>
      <c r="E313" t="s">
        <v>42</v>
      </c>
      <c r="F313">
        <v>9602</v>
      </c>
      <c r="G313" s="139">
        <v>2011</v>
      </c>
      <c r="H313" s="429" t="s">
        <v>150</v>
      </c>
      <c r="I313" s="139">
        <f>VLOOKUP(E313&amp;H313,Data2012!$A:$S,6,FALSE)</f>
        <v>27</v>
      </c>
    </row>
    <row r="314" spans="1:9" ht="14.25" customHeight="1">
      <c r="A314" s="1" t="str">
        <f t="shared" si="37"/>
        <v>CFL96028</v>
      </c>
      <c r="B314" s="427">
        <f t="shared" si="41"/>
        <v>233</v>
      </c>
      <c r="C314" s="210">
        <f t="shared" si="35"/>
        <v>8</v>
      </c>
      <c r="D314" s="1">
        <f t="shared" si="36"/>
        <v>23</v>
      </c>
      <c r="E314" t="s">
        <v>42</v>
      </c>
      <c r="F314">
        <v>9602</v>
      </c>
      <c r="G314" s="139">
        <v>2011</v>
      </c>
      <c r="H314" s="429" t="s">
        <v>151</v>
      </c>
      <c r="I314" s="139">
        <f>VLOOKUP(E314&amp;H314,Data2012!$A:$S,6,FALSE)</f>
        <v>23</v>
      </c>
    </row>
    <row r="315" spans="1:9" ht="14.25" customHeight="1">
      <c r="A315" s="1" t="str">
        <f t="shared" si="37"/>
        <v>CFL96029</v>
      </c>
      <c r="B315" s="427">
        <f t="shared" si="41"/>
        <v>261</v>
      </c>
      <c r="C315" s="210">
        <f t="shared" si="35"/>
        <v>9</v>
      </c>
      <c r="D315" s="1">
        <f t="shared" si="36"/>
        <v>28</v>
      </c>
      <c r="E315" t="s">
        <v>42</v>
      </c>
      <c r="F315">
        <v>9602</v>
      </c>
      <c r="G315" s="139">
        <v>2011</v>
      </c>
      <c r="H315" s="429" t="s">
        <v>152</v>
      </c>
      <c r="I315" s="139">
        <f>VLOOKUP(E315&amp;H315,Data2012!$A:$S,6,FALSE)</f>
        <v>28</v>
      </c>
    </row>
    <row r="316" spans="1:9" ht="14.25" customHeight="1">
      <c r="A316" s="1" t="str">
        <f t="shared" si="37"/>
        <v>CFL960210</v>
      </c>
      <c r="B316" s="427">
        <f t="shared" si="41"/>
        <v>290</v>
      </c>
      <c r="C316" s="210">
        <f t="shared" si="35"/>
        <v>10</v>
      </c>
      <c r="D316" s="1">
        <f t="shared" si="36"/>
        <v>29</v>
      </c>
      <c r="E316" t="s">
        <v>42</v>
      </c>
      <c r="F316">
        <v>9602</v>
      </c>
      <c r="G316" s="139">
        <v>2011</v>
      </c>
      <c r="H316" s="429" t="s">
        <v>153</v>
      </c>
      <c r="I316" s="139">
        <f>VLOOKUP(E316&amp;H316,Data2012!$A:$S,6,FALSE)</f>
        <v>29</v>
      </c>
    </row>
    <row r="317" spans="1:9" ht="14.25" customHeight="1">
      <c r="A317" s="1" t="str">
        <f t="shared" si="37"/>
        <v>CFL960211</v>
      </c>
      <c r="B317" s="427">
        <f t="shared" si="41"/>
        <v>319</v>
      </c>
      <c r="C317" s="210">
        <f t="shared" si="35"/>
        <v>11</v>
      </c>
      <c r="D317" s="1">
        <f t="shared" si="36"/>
        <v>29</v>
      </c>
      <c r="E317" t="s">
        <v>42</v>
      </c>
      <c r="F317">
        <v>9602</v>
      </c>
      <c r="G317" s="139">
        <v>2011</v>
      </c>
      <c r="H317" s="429" t="s">
        <v>154</v>
      </c>
      <c r="I317" s="139">
        <f>VLOOKUP(E317&amp;H317,Data2012!$A:$S,6,FALSE)</f>
        <v>29</v>
      </c>
    </row>
    <row r="318" spans="1:9" ht="14.25" customHeight="1">
      <c r="A318" s="1" t="str">
        <f t="shared" si="37"/>
        <v>CFL960212</v>
      </c>
      <c r="B318" s="427">
        <f t="shared" si="41"/>
        <v>349</v>
      </c>
      <c r="C318" s="210">
        <f t="shared" si="35"/>
        <v>12</v>
      </c>
      <c r="D318" s="1">
        <f t="shared" si="36"/>
        <v>30</v>
      </c>
      <c r="E318" t="s">
        <v>42</v>
      </c>
      <c r="F318">
        <v>9602</v>
      </c>
      <c r="G318" s="139">
        <v>2011</v>
      </c>
      <c r="H318" s="429" t="s">
        <v>155</v>
      </c>
      <c r="I318" s="139">
        <f>VLOOKUP(E318&amp;H318,Data2012!$A:$S,6,FALSE)</f>
        <v>30</v>
      </c>
    </row>
    <row r="319" spans="1:9" ht="14.25" customHeight="1">
      <c r="A319" s="1" t="str">
        <f t="shared" si="37"/>
        <v>CFL96031</v>
      </c>
      <c r="B319" s="427">
        <f>+D319</f>
        <v>0</v>
      </c>
      <c r="C319" s="210">
        <f t="shared" si="35"/>
        <v>1</v>
      </c>
      <c r="D319" s="1">
        <f t="shared" si="36"/>
        <v>0</v>
      </c>
      <c r="E319" t="s">
        <v>42</v>
      </c>
      <c r="F319">
        <v>9603</v>
      </c>
      <c r="G319" s="139">
        <v>2011</v>
      </c>
      <c r="H319" s="429" t="s">
        <v>144</v>
      </c>
      <c r="I319" s="139">
        <f>VLOOKUP(E319&amp;H319,Data2012!$A:$S,11,FALSE)</f>
        <v>0</v>
      </c>
    </row>
    <row r="320" spans="1:9" ht="14.25" customHeight="1">
      <c r="A320" s="1" t="str">
        <f t="shared" si="37"/>
        <v>CFL96032</v>
      </c>
      <c r="B320" s="427">
        <f>+D320+B319</f>
        <v>0</v>
      </c>
      <c r="C320" s="210">
        <f t="shared" si="35"/>
        <v>2</v>
      </c>
      <c r="D320" s="1">
        <f t="shared" si="36"/>
        <v>0</v>
      </c>
      <c r="E320" t="s">
        <v>42</v>
      </c>
      <c r="F320">
        <v>9603</v>
      </c>
      <c r="G320" s="139">
        <v>2011</v>
      </c>
      <c r="H320" s="429" t="s">
        <v>145</v>
      </c>
      <c r="I320" s="139">
        <f>VLOOKUP(E320&amp;H320,Data2012!$A:$S,11,FALSE)</f>
        <v>0</v>
      </c>
    </row>
    <row r="321" spans="1:9" ht="14.25" customHeight="1">
      <c r="A321" s="1" t="str">
        <f t="shared" si="37"/>
        <v>CFL96033</v>
      </c>
      <c r="B321" s="427">
        <f>+D321+B320</f>
        <v>0</v>
      </c>
      <c r="C321" s="210">
        <f t="shared" si="35"/>
        <v>3</v>
      </c>
      <c r="D321" s="1">
        <f t="shared" si="36"/>
        <v>0</v>
      </c>
      <c r="E321" t="s">
        <v>42</v>
      </c>
      <c r="F321">
        <v>9603</v>
      </c>
      <c r="G321" s="139">
        <v>2011</v>
      </c>
      <c r="H321" s="429" t="s">
        <v>146</v>
      </c>
      <c r="I321" s="139">
        <f>VLOOKUP(E321&amp;H321,Data2012!$A:$S,11,FALSE)</f>
        <v>0</v>
      </c>
    </row>
    <row r="322" spans="1:9" ht="14.25" customHeight="1">
      <c r="A322" s="1" t="str">
        <f t="shared" si="37"/>
        <v>CFL96034</v>
      </c>
      <c r="B322" s="427">
        <f t="shared" ref="B322:B330" si="42">+D322+B321</f>
        <v>0</v>
      </c>
      <c r="C322" s="210">
        <f t="shared" si="35"/>
        <v>4</v>
      </c>
      <c r="D322" s="1">
        <f t="shared" si="36"/>
        <v>0</v>
      </c>
      <c r="E322" t="s">
        <v>42</v>
      </c>
      <c r="F322">
        <v>9603</v>
      </c>
      <c r="G322" s="139">
        <v>2011</v>
      </c>
      <c r="H322" s="429" t="s">
        <v>147</v>
      </c>
      <c r="I322" s="139">
        <f>VLOOKUP(E322&amp;H322,Data2012!$A:$S,11,FALSE)</f>
        <v>0</v>
      </c>
    </row>
    <row r="323" spans="1:9" ht="14.25" customHeight="1">
      <c r="A323" s="1" t="str">
        <f t="shared" si="37"/>
        <v>CFL96035</v>
      </c>
      <c r="B323" s="427">
        <f t="shared" si="42"/>
        <v>0</v>
      </c>
      <c r="C323" s="210">
        <f t="shared" si="35"/>
        <v>5</v>
      </c>
      <c r="D323" s="1">
        <f t="shared" si="36"/>
        <v>0</v>
      </c>
      <c r="E323" t="s">
        <v>42</v>
      </c>
      <c r="F323">
        <v>9603</v>
      </c>
      <c r="G323" s="139">
        <v>2011</v>
      </c>
      <c r="H323" s="429" t="s">
        <v>148</v>
      </c>
      <c r="I323" s="139">
        <f>VLOOKUP(E323&amp;H323,Data2012!$A:$S,11,FALSE)</f>
        <v>0</v>
      </c>
    </row>
    <row r="324" spans="1:9" ht="14.25" customHeight="1">
      <c r="A324" s="1" t="str">
        <f t="shared" si="37"/>
        <v>CFL96036</v>
      </c>
      <c r="B324" s="427">
        <f t="shared" si="42"/>
        <v>0</v>
      </c>
      <c r="C324" s="210">
        <f t="shared" si="35"/>
        <v>6</v>
      </c>
      <c r="D324" s="1">
        <f t="shared" si="36"/>
        <v>0</v>
      </c>
      <c r="E324" t="s">
        <v>42</v>
      </c>
      <c r="F324">
        <v>9603</v>
      </c>
      <c r="G324" s="139">
        <v>2011</v>
      </c>
      <c r="H324" s="429" t="s">
        <v>149</v>
      </c>
      <c r="I324" s="139">
        <f>VLOOKUP(E324&amp;H324,Data2012!$A:$S,11,FALSE)</f>
        <v>0</v>
      </c>
    </row>
    <row r="325" spans="1:9" ht="14.25" customHeight="1">
      <c r="A325" s="1" t="str">
        <f t="shared" si="37"/>
        <v>CFL96037</v>
      </c>
      <c r="B325" s="427">
        <f t="shared" si="42"/>
        <v>0</v>
      </c>
      <c r="C325" s="210">
        <f t="shared" si="35"/>
        <v>7</v>
      </c>
      <c r="D325" s="1">
        <f t="shared" si="36"/>
        <v>0</v>
      </c>
      <c r="E325" t="s">
        <v>42</v>
      </c>
      <c r="F325">
        <v>9603</v>
      </c>
      <c r="G325" s="139">
        <v>2011</v>
      </c>
      <c r="H325" s="429" t="s">
        <v>150</v>
      </c>
      <c r="I325" s="139">
        <f>VLOOKUP(E325&amp;H325,Data2012!$A:$S,11,FALSE)</f>
        <v>0</v>
      </c>
    </row>
    <row r="326" spans="1:9" ht="14.25" customHeight="1">
      <c r="A326" s="1" t="str">
        <f t="shared" si="37"/>
        <v>CFL96038</v>
      </c>
      <c r="B326" s="427">
        <f t="shared" si="42"/>
        <v>0</v>
      </c>
      <c r="C326" s="210">
        <f t="shared" si="35"/>
        <v>8</v>
      </c>
      <c r="D326" s="1">
        <f t="shared" si="36"/>
        <v>0</v>
      </c>
      <c r="E326" t="s">
        <v>42</v>
      </c>
      <c r="F326">
        <v>9603</v>
      </c>
      <c r="G326" s="139">
        <v>2011</v>
      </c>
      <c r="H326" s="429" t="s">
        <v>151</v>
      </c>
      <c r="I326" s="139">
        <f>VLOOKUP(E326&amp;H326,Data2012!$A:$S,11,FALSE)</f>
        <v>0</v>
      </c>
    </row>
    <row r="327" spans="1:9" ht="14.25" customHeight="1">
      <c r="A327" s="1" t="str">
        <f t="shared" si="37"/>
        <v>CFL96039</v>
      </c>
      <c r="B327" s="427">
        <f t="shared" si="42"/>
        <v>0</v>
      </c>
      <c r="C327" s="210">
        <f t="shared" si="35"/>
        <v>9</v>
      </c>
      <c r="D327" s="1">
        <f t="shared" si="36"/>
        <v>0</v>
      </c>
      <c r="E327" t="s">
        <v>42</v>
      </c>
      <c r="F327">
        <v>9603</v>
      </c>
      <c r="G327" s="139">
        <v>2011</v>
      </c>
      <c r="H327" s="429" t="s">
        <v>152</v>
      </c>
      <c r="I327" s="139">
        <f>VLOOKUP(E327&amp;H327,Data2012!$A:$S,11,FALSE)</f>
        <v>0</v>
      </c>
    </row>
    <row r="328" spans="1:9" ht="14.25" customHeight="1">
      <c r="A328" s="1" t="str">
        <f t="shared" si="37"/>
        <v>CFL960310</v>
      </c>
      <c r="B328" s="427">
        <f t="shared" si="42"/>
        <v>0</v>
      </c>
      <c r="C328" s="210">
        <f t="shared" ref="C328:C391" si="43">IF(D328="na"," ",VALUE(RIGHT(TRIM(H328),2)))</f>
        <v>10</v>
      </c>
      <c r="D328" s="1">
        <f t="shared" ref="D328:D391" si="44">IF(I328&lt;0,"na",I328)</f>
        <v>0</v>
      </c>
      <c r="E328" t="s">
        <v>42</v>
      </c>
      <c r="F328">
        <v>9603</v>
      </c>
      <c r="G328" s="139">
        <v>2011</v>
      </c>
      <c r="H328" s="429" t="s">
        <v>153</v>
      </c>
      <c r="I328" s="139">
        <f>VLOOKUP(E328&amp;H328,Data2012!$A:$S,11,FALSE)</f>
        <v>0</v>
      </c>
    </row>
    <row r="329" spans="1:9" ht="14.25" customHeight="1">
      <c r="A329" s="1" t="str">
        <f t="shared" si="37"/>
        <v>CFL960311</v>
      </c>
      <c r="B329" s="427">
        <f t="shared" si="42"/>
        <v>0</v>
      </c>
      <c r="C329" s="210">
        <f t="shared" si="43"/>
        <v>11</v>
      </c>
      <c r="D329" s="1">
        <f t="shared" si="44"/>
        <v>0</v>
      </c>
      <c r="E329" t="s">
        <v>42</v>
      </c>
      <c r="F329">
        <v>9603</v>
      </c>
      <c r="G329" s="139">
        <v>2011</v>
      </c>
      <c r="H329" s="429" t="s">
        <v>154</v>
      </c>
      <c r="I329" s="139">
        <f>VLOOKUP(E329&amp;H329,Data2012!$A:$S,11,FALSE)</f>
        <v>0</v>
      </c>
    </row>
    <row r="330" spans="1:9" ht="14.25" customHeight="1">
      <c r="A330" s="1" t="str">
        <f t="shared" si="37"/>
        <v>CFL960312</v>
      </c>
      <c r="B330" s="427">
        <f t="shared" si="42"/>
        <v>0</v>
      </c>
      <c r="C330" s="210">
        <f t="shared" si="43"/>
        <v>12</v>
      </c>
      <c r="D330" s="1">
        <f t="shared" si="44"/>
        <v>0</v>
      </c>
      <c r="E330" t="s">
        <v>42</v>
      </c>
      <c r="F330">
        <v>9603</v>
      </c>
      <c r="G330" s="139">
        <v>2011</v>
      </c>
      <c r="H330" s="429" t="s">
        <v>155</v>
      </c>
      <c r="I330" s="139">
        <f>VLOOKUP(E330&amp;H330,Data2012!$A:$S,11,FALSE)</f>
        <v>0</v>
      </c>
    </row>
    <row r="331" spans="1:9" ht="14.25" customHeight="1">
      <c r="A331" s="1" t="str">
        <f t="shared" si="37"/>
        <v>CFL96041</v>
      </c>
      <c r="B331" s="427">
        <f>+D331</f>
        <v>0</v>
      </c>
      <c r="C331" s="210">
        <f t="shared" si="43"/>
        <v>1</v>
      </c>
      <c r="D331" s="1">
        <f t="shared" si="44"/>
        <v>0</v>
      </c>
      <c r="E331" t="s">
        <v>42</v>
      </c>
      <c r="F331">
        <v>9604</v>
      </c>
      <c r="G331" s="139">
        <v>2011</v>
      </c>
      <c r="H331" s="429" t="s">
        <v>144</v>
      </c>
      <c r="I331" s="139">
        <f>VLOOKUP(E331&amp;H331,Data2012!$A:$S,14,FALSE)</f>
        <v>0</v>
      </c>
    </row>
    <row r="332" spans="1:9" ht="14.25" customHeight="1">
      <c r="A332" s="1" t="str">
        <f t="shared" si="37"/>
        <v>CFL96042</v>
      </c>
      <c r="B332" s="427">
        <f>+D332+B331</f>
        <v>0</v>
      </c>
      <c r="C332" s="210">
        <f t="shared" si="43"/>
        <v>2</v>
      </c>
      <c r="D332" s="1">
        <f t="shared" si="44"/>
        <v>0</v>
      </c>
      <c r="E332" t="s">
        <v>42</v>
      </c>
      <c r="F332">
        <v>9604</v>
      </c>
      <c r="G332" s="139">
        <v>2011</v>
      </c>
      <c r="H332" s="429" t="s">
        <v>145</v>
      </c>
      <c r="I332" s="139">
        <f>VLOOKUP(E332&amp;H332,Data2012!$A:$S,14,FALSE)</f>
        <v>0</v>
      </c>
    </row>
    <row r="333" spans="1:9" ht="14.25" customHeight="1">
      <c r="A333" s="1" t="str">
        <f t="shared" si="37"/>
        <v>CFL96043</v>
      </c>
      <c r="B333" s="427">
        <f>+D333+B332</f>
        <v>0</v>
      </c>
      <c r="C333" s="210">
        <f t="shared" si="43"/>
        <v>3</v>
      </c>
      <c r="D333" s="1">
        <f t="shared" si="44"/>
        <v>0</v>
      </c>
      <c r="E333" t="s">
        <v>42</v>
      </c>
      <c r="F333">
        <v>9604</v>
      </c>
      <c r="G333" s="139">
        <v>2011</v>
      </c>
      <c r="H333" s="429" t="s">
        <v>146</v>
      </c>
      <c r="I333" s="139">
        <f>VLOOKUP(E333&amp;H333,Data2012!$A:$S,14,FALSE)</f>
        <v>0</v>
      </c>
    </row>
    <row r="334" spans="1:9" ht="14.25" customHeight="1">
      <c r="A334" s="1" t="str">
        <f t="shared" si="37"/>
        <v>CFL96044</v>
      </c>
      <c r="B334" s="427">
        <f t="shared" ref="B334:B342" si="45">+D334+B333</f>
        <v>0</v>
      </c>
      <c r="C334" s="210">
        <f t="shared" si="43"/>
        <v>4</v>
      </c>
      <c r="D334" s="1">
        <f t="shared" si="44"/>
        <v>0</v>
      </c>
      <c r="E334" t="s">
        <v>42</v>
      </c>
      <c r="F334">
        <v>9604</v>
      </c>
      <c r="G334" s="139">
        <v>2011</v>
      </c>
      <c r="H334" s="429" t="s">
        <v>147</v>
      </c>
      <c r="I334" s="139">
        <f>VLOOKUP(E334&amp;H334,Data2012!$A:$S,14,FALSE)</f>
        <v>0</v>
      </c>
    </row>
    <row r="335" spans="1:9" ht="14.25" customHeight="1">
      <c r="A335" s="1" t="str">
        <f t="shared" ref="A335:A398" si="46">TRIM(E335)&amp;F335&amp;C335</f>
        <v>CFL96045</v>
      </c>
      <c r="B335" s="427">
        <f t="shared" si="45"/>
        <v>0</v>
      </c>
      <c r="C335" s="210">
        <f t="shared" si="43"/>
        <v>5</v>
      </c>
      <c r="D335" s="1">
        <f t="shared" si="44"/>
        <v>0</v>
      </c>
      <c r="E335" t="s">
        <v>42</v>
      </c>
      <c r="F335">
        <v>9604</v>
      </c>
      <c r="G335" s="139">
        <v>2011</v>
      </c>
      <c r="H335" s="429" t="s">
        <v>148</v>
      </c>
      <c r="I335" s="139">
        <f>VLOOKUP(E335&amp;H335,Data2012!$A:$S,14,FALSE)</f>
        <v>0</v>
      </c>
    </row>
    <row r="336" spans="1:9" ht="14.25" customHeight="1">
      <c r="A336" s="1" t="str">
        <f t="shared" si="46"/>
        <v>CFL96046</v>
      </c>
      <c r="B336" s="427">
        <f t="shared" si="45"/>
        <v>0</v>
      </c>
      <c r="C336" s="210">
        <f t="shared" si="43"/>
        <v>6</v>
      </c>
      <c r="D336" s="1">
        <f t="shared" si="44"/>
        <v>0</v>
      </c>
      <c r="E336" t="s">
        <v>42</v>
      </c>
      <c r="F336">
        <v>9604</v>
      </c>
      <c r="G336" s="139">
        <v>2011</v>
      </c>
      <c r="H336" s="429" t="s">
        <v>149</v>
      </c>
      <c r="I336" s="139">
        <f>VLOOKUP(E336&amp;H336,Data2012!$A:$S,14,FALSE)</f>
        <v>0</v>
      </c>
    </row>
    <row r="337" spans="1:9" ht="14.25" customHeight="1">
      <c r="A337" s="1" t="str">
        <f t="shared" si="46"/>
        <v>CFL96047</v>
      </c>
      <c r="B337" s="427">
        <f t="shared" si="45"/>
        <v>0</v>
      </c>
      <c r="C337" s="210">
        <f t="shared" si="43"/>
        <v>7</v>
      </c>
      <c r="D337" s="1">
        <f t="shared" si="44"/>
        <v>0</v>
      </c>
      <c r="E337" t="s">
        <v>42</v>
      </c>
      <c r="F337">
        <v>9604</v>
      </c>
      <c r="G337" s="139">
        <v>2011</v>
      </c>
      <c r="H337" s="429" t="s">
        <v>150</v>
      </c>
      <c r="I337" s="139">
        <f>VLOOKUP(E337&amp;H337,Data2012!$A:$S,14,FALSE)</f>
        <v>0</v>
      </c>
    </row>
    <row r="338" spans="1:9" ht="14.25" customHeight="1">
      <c r="A338" s="1" t="str">
        <f t="shared" si="46"/>
        <v>CFL96048</v>
      </c>
      <c r="B338" s="427">
        <f t="shared" si="45"/>
        <v>0</v>
      </c>
      <c r="C338" s="210">
        <f t="shared" si="43"/>
        <v>8</v>
      </c>
      <c r="D338" s="1">
        <f t="shared" si="44"/>
        <v>0</v>
      </c>
      <c r="E338" t="s">
        <v>42</v>
      </c>
      <c r="F338">
        <v>9604</v>
      </c>
      <c r="G338" s="139">
        <v>2011</v>
      </c>
      <c r="H338" s="429" t="s">
        <v>151</v>
      </c>
      <c r="I338" s="139">
        <f>VLOOKUP(E338&amp;H338,Data2012!$A:$S,14,FALSE)</f>
        <v>0</v>
      </c>
    </row>
    <row r="339" spans="1:9" ht="14.25" customHeight="1">
      <c r="A339" s="1" t="str">
        <f t="shared" si="46"/>
        <v>CFL96049</v>
      </c>
      <c r="B339" s="427">
        <f t="shared" si="45"/>
        <v>0</v>
      </c>
      <c r="C339" s="210">
        <f t="shared" si="43"/>
        <v>9</v>
      </c>
      <c r="D339" s="1">
        <f t="shared" si="44"/>
        <v>0</v>
      </c>
      <c r="E339" t="s">
        <v>42</v>
      </c>
      <c r="F339">
        <v>9604</v>
      </c>
      <c r="G339" s="139">
        <v>2011</v>
      </c>
      <c r="H339" s="429" t="s">
        <v>152</v>
      </c>
      <c r="I339" s="139">
        <f>VLOOKUP(E339&amp;H339,Data2012!$A:$S,14,FALSE)</f>
        <v>0</v>
      </c>
    </row>
    <row r="340" spans="1:9" ht="14.25" customHeight="1">
      <c r="A340" s="1" t="str">
        <f t="shared" si="46"/>
        <v>CFL960410</v>
      </c>
      <c r="B340" s="427">
        <f t="shared" si="45"/>
        <v>0</v>
      </c>
      <c r="C340" s="210">
        <f t="shared" si="43"/>
        <v>10</v>
      </c>
      <c r="D340" s="1">
        <f t="shared" si="44"/>
        <v>0</v>
      </c>
      <c r="E340" t="s">
        <v>42</v>
      </c>
      <c r="F340">
        <v>9604</v>
      </c>
      <c r="G340" s="139">
        <v>2011</v>
      </c>
      <c r="H340" s="429" t="s">
        <v>153</v>
      </c>
      <c r="I340" s="139">
        <f>VLOOKUP(E340&amp;H340,Data2012!$A:$S,14,FALSE)</f>
        <v>0</v>
      </c>
    </row>
    <row r="341" spans="1:9" ht="14.25" customHeight="1">
      <c r="A341" s="1" t="str">
        <f t="shared" si="46"/>
        <v>CFL960411</v>
      </c>
      <c r="B341" s="427">
        <f t="shared" si="45"/>
        <v>0</v>
      </c>
      <c r="C341" s="210">
        <f t="shared" si="43"/>
        <v>11</v>
      </c>
      <c r="D341" s="1">
        <f t="shared" si="44"/>
        <v>0</v>
      </c>
      <c r="E341" t="s">
        <v>42</v>
      </c>
      <c r="F341">
        <v>9604</v>
      </c>
      <c r="G341" s="139">
        <v>2011</v>
      </c>
      <c r="H341" s="429" t="s">
        <v>154</v>
      </c>
      <c r="I341" s="139">
        <f>VLOOKUP(E341&amp;H341,Data2012!$A:$S,14,FALSE)</f>
        <v>0</v>
      </c>
    </row>
    <row r="342" spans="1:9" ht="14.25" customHeight="1">
      <c r="A342" s="1" t="str">
        <f t="shared" si="46"/>
        <v>CFL960412</v>
      </c>
      <c r="B342" s="427">
        <f t="shared" si="45"/>
        <v>0</v>
      </c>
      <c r="C342" s="210">
        <f t="shared" si="43"/>
        <v>12</v>
      </c>
      <c r="D342" s="1">
        <f t="shared" si="44"/>
        <v>0</v>
      </c>
      <c r="E342" t="s">
        <v>42</v>
      </c>
      <c r="F342">
        <v>9604</v>
      </c>
      <c r="G342" s="139">
        <v>2011</v>
      </c>
      <c r="H342" s="429" t="s">
        <v>155</v>
      </c>
      <c r="I342" s="139">
        <f>VLOOKUP(E342&amp;H342,Data2012!$A:$S,14,FALSE)</f>
        <v>0</v>
      </c>
    </row>
    <row r="343" spans="1:9" ht="14.25" customHeight="1">
      <c r="A343" s="1" t="str">
        <f t="shared" si="46"/>
        <v>CFL96051</v>
      </c>
      <c r="B343" s="427">
        <f>+D343</f>
        <v>0</v>
      </c>
      <c r="C343" s="210">
        <f t="shared" si="43"/>
        <v>1</v>
      </c>
      <c r="D343" s="1">
        <f t="shared" si="44"/>
        <v>0</v>
      </c>
      <c r="E343" t="s">
        <v>42</v>
      </c>
      <c r="F343">
        <v>9605</v>
      </c>
      <c r="G343" s="139">
        <v>2011</v>
      </c>
      <c r="H343" s="429" t="s">
        <v>144</v>
      </c>
      <c r="I343" s="139">
        <f>VLOOKUP(E343&amp;H343,Data2012!$A:$S,17,FALSE)</f>
        <v>0</v>
      </c>
    </row>
    <row r="344" spans="1:9" ht="14.25" customHeight="1">
      <c r="A344" s="1" t="str">
        <f t="shared" si="46"/>
        <v>CFL96052</v>
      </c>
      <c r="B344" s="427">
        <f>+D344+B343</f>
        <v>0</v>
      </c>
      <c r="C344" s="210">
        <f t="shared" si="43"/>
        <v>2</v>
      </c>
      <c r="D344" s="1">
        <f t="shared" si="44"/>
        <v>0</v>
      </c>
      <c r="E344" t="s">
        <v>42</v>
      </c>
      <c r="F344">
        <v>9605</v>
      </c>
      <c r="G344" s="139">
        <v>2011</v>
      </c>
      <c r="H344" s="429" t="s">
        <v>145</v>
      </c>
      <c r="I344" s="139">
        <f>VLOOKUP(E344&amp;H344,Data2012!$A:$S,17,FALSE)</f>
        <v>0</v>
      </c>
    </row>
    <row r="345" spans="1:9" ht="14.25" customHeight="1">
      <c r="A345" s="1" t="str">
        <f t="shared" si="46"/>
        <v>CFL96053</v>
      </c>
      <c r="B345" s="427">
        <f>+D345+B344</f>
        <v>0</v>
      </c>
      <c r="C345" s="210">
        <f t="shared" si="43"/>
        <v>3</v>
      </c>
      <c r="D345" s="1">
        <f t="shared" si="44"/>
        <v>0</v>
      </c>
      <c r="E345" t="s">
        <v>42</v>
      </c>
      <c r="F345">
        <v>9605</v>
      </c>
      <c r="G345" s="139">
        <v>2011</v>
      </c>
      <c r="H345" s="429" t="s">
        <v>146</v>
      </c>
      <c r="I345" s="139">
        <f>VLOOKUP(E345&amp;H345,Data2012!$A:$S,17,FALSE)</f>
        <v>0</v>
      </c>
    </row>
    <row r="346" spans="1:9" ht="14.25" customHeight="1">
      <c r="A346" s="1" t="str">
        <f t="shared" si="46"/>
        <v>CFL96054</v>
      </c>
      <c r="B346" s="427">
        <f t="shared" ref="B346:B354" si="47">+D346+B345</f>
        <v>0</v>
      </c>
      <c r="C346" s="210">
        <f t="shared" si="43"/>
        <v>4</v>
      </c>
      <c r="D346" s="1">
        <f t="shared" si="44"/>
        <v>0</v>
      </c>
      <c r="E346" t="s">
        <v>42</v>
      </c>
      <c r="F346">
        <v>9605</v>
      </c>
      <c r="G346" s="139">
        <v>2011</v>
      </c>
      <c r="H346" s="429" t="s">
        <v>147</v>
      </c>
      <c r="I346" s="139">
        <f>VLOOKUP(E346&amp;H346,Data2012!$A:$S,17,FALSE)</f>
        <v>0</v>
      </c>
    </row>
    <row r="347" spans="1:9" ht="14.25" customHeight="1">
      <c r="A347" s="1" t="str">
        <f t="shared" si="46"/>
        <v>CFL96055</v>
      </c>
      <c r="B347" s="427">
        <f t="shared" si="47"/>
        <v>0</v>
      </c>
      <c r="C347" s="210">
        <f t="shared" si="43"/>
        <v>5</v>
      </c>
      <c r="D347" s="1">
        <f t="shared" si="44"/>
        <v>0</v>
      </c>
      <c r="E347" t="s">
        <v>42</v>
      </c>
      <c r="F347">
        <v>9605</v>
      </c>
      <c r="G347" s="139">
        <v>2011</v>
      </c>
      <c r="H347" s="429" t="s">
        <v>148</v>
      </c>
      <c r="I347" s="139">
        <f>VLOOKUP(E347&amp;H347,Data2012!$A:$S,17,FALSE)</f>
        <v>0</v>
      </c>
    </row>
    <row r="348" spans="1:9" ht="14.25" customHeight="1">
      <c r="A348" s="1" t="str">
        <f t="shared" si="46"/>
        <v>CFL96056</v>
      </c>
      <c r="B348" s="427">
        <f t="shared" si="47"/>
        <v>0</v>
      </c>
      <c r="C348" s="210">
        <f t="shared" si="43"/>
        <v>6</v>
      </c>
      <c r="D348" s="1">
        <f t="shared" si="44"/>
        <v>0</v>
      </c>
      <c r="E348" t="s">
        <v>42</v>
      </c>
      <c r="F348">
        <v>9605</v>
      </c>
      <c r="G348" s="139">
        <v>2011</v>
      </c>
      <c r="H348" s="429" t="s">
        <v>149</v>
      </c>
      <c r="I348" s="139">
        <f>VLOOKUP(E348&amp;H348,Data2012!$A:$S,17,FALSE)</f>
        <v>0</v>
      </c>
    </row>
    <row r="349" spans="1:9" ht="14.25" customHeight="1">
      <c r="A349" s="1" t="str">
        <f t="shared" si="46"/>
        <v>CFL96057</v>
      </c>
      <c r="B349" s="427">
        <f t="shared" si="47"/>
        <v>0</v>
      </c>
      <c r="C349" s="210">
        <f t="shared" si="43"/>
        <v>7</v>
      </c>
      <c r="D349" s="1">
        <f t="shared" si="44"/>
        <v>0</v>
      </c>
      <c r="E349" t="s">
        <v>42</v>
      </c>
      <c r="F349">
        <v>9605</v>
      </c>
      <c r="G349" s="139">
        <v>2011</v>
      </c>
      <c r="H349" s="429" t="s">
        <v>150</v>
      </c>
      <c r="I349" s="139">
        <f>VLOOKUP(E349&amp;H349,Data2012!$A:$S,17,FALSE)</f>
        <v>0</v>
      </c>
    </row>
    <row r="350" spans="1:9" ht="14.25" customHeight="1">
      <c r="A350" s="1" t="str">
        <f t="shared" si="46"/>
        <v>CFL96058</v>
      </c>
      <c r="B350" s="427">
        <f t="shared" si="47"/>
        <v>0</v>
      </c>
      <c r="C350" s="210">
        <f t="shared" si="43"/>
        <v>8</v>
      </c>
      <c r="D350" s="1">
        <f t="shared" si="44"/>
        <v>0</v>
      </c>
      <c r="E350" t="s">
        <v>42</v>
      </c>
      <c r="F350">
        <v>9605</v>
      </c>
      <c r="G350" s="139">
        <v>2011</v>
      </c>
      <c r="H350" s="429" t="s">
        <v>151</v>
      </c>
      <c r="I350" s="139">
        <f>VLOOKUP(E350&amp;H350,Data2012!$A:$S,17,FALSE)</f>
        <v>0</v>
      </c>
    </row>
    <row r="351" spans="1:9" ht="14.25" customHeight="1">
      <c r="A351" s="1" t="str">
        <f t="shared" si="46"/>
        <v>CFL96059</v>
      </c>
      <c r="B351" s="427">
        <f t="shared" si="47"/>
        <v>0</v>
      </c>
      <c r="C351" s="210">
        <f t="shared" si="43"/>
        <v>9</v>
      </c>
      <c r="D351" s="1">
        <f t="shared" si="44"/>
        <v>0</v>
      </c>
      <c r="E351" t="s">
        <v>42</v>
      </c>
      <c r="F351">
        <v>9605</v>
      </c>
      <c r="G351" s="139">
        <v>2011</v>
      </c>
      <c r="H351" s="429" t="s">
        <v>152</v>
      </c>
      <c r="I351" s="139">
        <f>VLOOKUP(E351&amp;H351,Data2012!$A:$S,17,FALSE)</f>
        <v>0</v>
      </c>
    </row>
    <row r="352" spans="1:9" ht="14.25" customHeight="1">
      <c r="A352" s="1" t="str">
        <f t="shared" si="46"/>
        <v>CFL960510</v>
      </c>
      <c r="B352" s="427">
        <f t="shared" si="47"/>
        <v>0</v>
      </c>
      <c r="C352" s="210">
        <f t="shared" si="43"/>
        <v>10</v>
      </c>
      <c r="D352" s="1">
        <f t="shared" si="44"/>
        <v>0</v>
      </c>
      <c r="E352" t="s">
        <v>42</v>
      </c>
      <c r="F352">
        <v>9605</v>
      </c>
      <c r="G352" s="139">
        <v>2011</v>
      </c>
      <c r="H352" s="429" t="s">
        <v>153</v>
      </c>
      <c r="I352" s="139">
        <f>VLOOKUP(E352&amp;H352,Data2012!$A:$S,17,FALSE)</f>
        <v>0</v>
      </c>
    </row>
    <row r="353" spans="1:9" ht="14.25" customHeight="1">
      <c r="A353" s="1" t="str">
        <f t="shared" si="46"/>
        <v>CFL960511</v>
      </c>
      <c r="B353" s="427">
        <f t="shared" si="47"/>
        <v>0</v>
      </c>
      <c r="C353" s="210">
        <f t="shared" si="43"/>
        <v>11</v>
      </c>
      <c r="D353" s="1">
        <f t="shared" si="44"/>
        <v>0</v>
      </c>
      <c r="E353" t="s">
        <v>42</v>
      </c>
      <c r="F353">
        <v>9605</v>
      </c>
      <c r="G353" s="139">
        <v>2011</v>
      </c>
      <c r="H353" s="429" t="s">
        <v>154</v>
      </c>
      <c r="I353" s="139">
        <f>VLOOKUP(E353&amp;H353,Data2012!$A:$S,17,FALSE)</f>
        <v>0</v>
      </c>
    </row>
    <row r="354" spans="1:9" ht="14.25" customHeight="1">
      <c r="A354" s="1" t="str">
        <f t="shared" si="46"/>
        <v>CFL960512</v>
      </c>
      <c r="B354" s="427">
        <f t="shared" si="47"/>
        <v>0</v>
      </c>
      <c r="C354" s="210">
        <f t="shared" si="43"/>
        <v>12</v>
      </c>
      <c r="D354" s="1">
        <f t="shared" si="44"/>
        <v>0</v>
      </c>
      <c r="E354" t="s">
        <v>42</v>
      </c>
      <c r="F354">
        <v>9605</v>
      </c>
      <c r="G354" s="139">
        <v>2011</v>
      </c>
      <c r="H354" s="429" t="s">
        <v>155</v>
      </c>
      <c r="I354" s="139">
        <f>VLOOKUP(E354&amp;H354,Data2012!$A:$S,17,FALSE)</f>
        <v>0</v>
      </c>
    </row>
    <row r="355" spans="1:9" ht="14.25" customHeight="1">
      <c r="A355" s="1" t="str">
        <f t="shared" si="46"/>
        <v>CFL96061</v>
      </c>
      <c r="B355" s="427">
        <f>+D355</f>
        <v>0</v>
      </c>
      <c r="C355" s="210">
        <f t="shared" si="43"/>
        <v>1</v>
      </c>
      <c r="D355" s="1">
        <f t="shared" si="44"/>
        <v>0</v>
      </c>
      <c r="E355" t="s">
        <v>42</v>
      </c>
      <c r="F355">
        <v>9606</v>
      </c>
      <c r="G355" s="139">
        <v>2011</v>
      </c>
      <c r="H355" s="429" t="s">
        <v>144</v>
      </c>
      <c r="I355" s="139">
        <f>VLOOKUP(E355&amp;H355,Data2012!$A:$U,20,FALSE)</f>
        <v>0</v>
      </c>
    </row>
    <row r="356" spans="1:9" ht="14.25" customHeight="1">
      <c r="A356" s="1" t="str">
        <f t="shared" si="46"/>
        <v>CFL96062</v>
      </c>
      <c r="B356" s="427">
        <f>+D356+B355</f>
        <v>0</v>
      </c>
      <c r="C356" s="210">
        <f t="shared" si="43"/>
        <v>2</v>
      </c>
      <c r="D356" s="1">
        <f t="shared" si="44"/>
        <v>0</v>
      </c>
      <c r="E356" t="s">
        <v>42</v>
      </c>
      <c r="F356">
        <v>9606</v>
      </c>
      <c r="G356" s="139">
        <v>2011</v>
      </c>
      <c r="H356" s="429" t="s">
        <v>145</v>
      </c>
      <c r="I356" s="139">
        <f>VLOOKUP(E356&amp;H356,Data2012!$A:$U,20,FALSE)</f>
        <v>0</v>
      </c>
    </row>
    <row r="357" spans="1:9" ht="14.25" customHeight="1">
      <c r="A357" s="1" t="str">
        <f t="shared" si="46"/>
        <v>CFL96063</v>
      </c>
      <c r="B357" s="427">
        <f>+D357+B356</f>
        <v>0</v>
      </c>
      <c r="C357" s="210">
        <f t="shared" si="43"/>
        <v>3</v>
      </c>
      <c r="D357" s="1">
        <f t="shared" si="44"/>
        <v>0</v>
      </c>
      <c r="E357" t="s">
        <v>42</v>
      </c>
      <c r="F357">
        <v>9606</v>
      </c>
      <c r="G357" s="139">
        <v>2011</v>
      </c>
      <c r="H357" s="429" t="s">
        <v>146</v>
      </c>
      <c r="I357" s="139">
        <f>VLOOKUP(E357&amp;H357,Data2012!$A:$U,20,FALSE)</f>
        <v>0</v>
      </c>
    </row>
    <row r="358" spans="1:9" ht="14.25" customHeight="1">
      <c r="A358" s="1" t="str">
        <f t="shared" si="46"/>
        <v>CFL96064</v>
      </c>
      <c r="B358" s="427">
        <f t="shared" ref="B358:B366" si="48">+D358+B357</f>
        <v>0</v>
      </c>
      <c r="C358" s="210">
        <f t="shared" si="43"/>
        <v>4</v>
      </c>
      <c r="D358" s="1">
        <f t="shared" si="44"/>
        <v>0</v>
      </c>
      <c r="E358" t="s">
        <v>42</v>
      </c>
      <c r="F358">
        <v>9606</v>
      </c>
      <c r="G358" s="139">
        <v>2011</v>
      </c>
      <c r="H358" s="429" t="s">
        <v>147</v>
      </c>
      <c r="I358" s="139">
        <f>VLOOKUP(E358&amp;H358,Data2012!$A:$U,20,FALSE)</f>
        <v>0</v>
      </c>
    </row>
    <row r="359" spans="1:9" ht="14.25" customHeight="1">
      <c r="A359" s="1" t="str">
        <f t="shared" si="46"/>
        <v>CFL96065</v>
      </c>
      <c r="B359" s="427">
        <f t="shared" si="48"/>
        <v>0</v>
      </c>
      <c r="C359" s="210">
        <f t="shared" si="43"/>
        <v>5</v>
      </c>
      <c r="D359" s="1">
        <f t="shared" si="44"/>
        <v>0</v>
      </c>
      <c r="E359" t="s">
        <v>42</v>
      </c>
      <c r="F359">
        <v>9606</v>
      </c>
      <c r="G359" s="139">
        <v>2011</v>
      </c>
      <c r="H359" s="429" t="s">
        <v>148</v>
      </c>
      <c r="I359" s="139">
        <f>VLOOKUP(E359&amp;H359,Data2012!$A:$U,20,FALSE)</f>
        <v>0</v>
      </c>
    </row>
    <row r="360" spans="1:9" ht="14.25" customHeight="1">
      <c r="A360" s="1" t="str">
        <f t="shared" si="46"/>
        <v>CFL96066</v>
      </c>
      <c r="B360" s="427">
        <f t="shared" si="48"/>
        <v>0</v>
      </c>
      <c r="C360" s="210">
        <f t="shared" si="43"/>
        <v>6</v>
      </c>
      <c r="D360" s="1">
        <f t="shared" si="44"/>
        <v>0</v>
      </c>
      <c r="E360" t="s">
        <v>42</v>
      </c>
      <c r="F360">
        <v>9606</v>
      </c>
      <c r="G360" s="139">
        <v>2011</v>
      </c>
      <c r="H360" s="429" t="s">
        <v>149</v>
      </c>
      <c r="I360" s="139">
        <f>VLOOKUP(E360&amp;H360,Data2012!$A:$U,20,FALSE)</f>
        <v>0</v>
      </c>
    </row>
    <row r="361" spans="1:9" ht="14.25" customHeight="1">
      <c r="A361" s="1" t="str">
        <f t="shared" si="46"/>
        <v>CFL96067</v>
      </c>
      <c r="B361" s="427">
        <f t="shared" si="48"/>
        <v>0</v>
      </c>
      <c r="C361" s="210">
        <f t="shared" si="43"/>
        <v>7</v>
      </c>
      <c r="D361" s="1">
        <f t="shared" si="44"/>
        <v>0</v>
      </c>
      <c r="E361" t="s">
        <v>42</v>
      </c>
      <c r="F361">
        <v>9606</v>
      </c>
      <c r="G361" s="139">
        <v>2011</v>
      </c>
      <c r="H361" s="429" t="s">
        <v>150</v>
      </c>
      <c r="I361" s="139">
        <f>VLOOKUP(E361&amp;H361,Data2012!$A:$U,20,FALSE)</f>
        <v>0</v>
      </c>
    </row>
    <row r="362" spans="1:9" ht="14.25" customHeight="1">
      <c r="A362" s="1" t="str">
        <f t="shared" si="46"/>
        <v>CFL96068</v>
      </c>
      <c r="B362" s="427">
        <f t="shared" si="48"/>
        <v>0</v>
      </c>
      <c r="C362" s="210">
        <f t="shared" si="43"/>
        <v>8</v>
      </c>
      <c r="D362" s="1">
        <f t="shared" si="44"/>
        <v>0</v>
      </c>
      <c r="E362" t="s">
        <v>42</v>
      </c>
      <c r="F362">
        <v>9606</v>
      </c>
      <c r="G362" s="139">
        <v>2011</v>
      </c>
      <c r="H362" s="429" t="s">
        <v>151</v>
      </c>
      <c r="I362" s="139">
        <f>VLOOKUP(E362&amp;H362,Data2012!$A:$U,20,FALSE)</f>
        <v>0</v>
      </c>
    </row>
    <row r="363" spans="1:9" ht="14.25" customHeight="1">
      <c r="A363" s="1" t="str">
        <f t="shared" si="46"/>
        <v>CFL96069</v>
      </c>
      <c r="B363" s="427">
        <f t="shared" si="48"/>
        <v>0</v>
      </c>
      <c r="C363" s="210">
        <f t="shared" si="43"/>
        <v>9</v>
      </c>
      <c r="D363" s="1">
        <f t="shared" si="44"/>
        <v>0</v>
      </c>
      <c r="E363" t="s">
        <v>42</v>
      </c>
      <c r="F363">
        <v>9606</v>
      </c>
      <c r="G363" s="139">
        <v>2011</v>
      </c>
      <c r="H363" s="429" t="s">
        <v>152</v>
      </c>
      <c r="I363" s="139">
        <f>VLOOKUP(E363&amp;H363,Data2012!$A:$U,20,FALSE)</f>
        <v>0</v>
      </c>
    </row>
    <row r="364" spans="1:9" ht="14.25" customHeight="1">
      <c r="A364" s="1" t="str">
        <f t="shared" si="46"/>
        <v>CFL960610</v>
      </c>
      <c r="B364" s="427">
        <f t="shared" si="48"/>
        <v>0</v>
      </c>
      <c r="C364" s="210">
        <f t="shared" si="43"/>
        <v>10</v>
      </c>
      <c r="D364" s="1">
        <f t="shared" si="44"/>
        <v>0</v>
      </c>
      <c r="E364" t="s">
        <v>42</v>
      </c>
      <c r="F364">
        <v>9606</v>
      </c>
      <c r="G364" s="139">
        <v>2011</v>
      </c>
      <c r="H364" s="429" t="s">
        <v>153</v>
      </c>
      <c r="I364" s="139">
        <f>VLOOKUP(E364&amp;H364,Data2012!$A:$U,20,FALSE)</f>
        <v>0</v>
      </c>
    </row>
    <row r="365" spans="1:9" ht="14.25" customHeight="1">
      <c r="A365" s="1" t="str">
        <f t="shared" si="46"/>
        <v>CFL960611</v>
      </c>
      <c r="B365" s="427">
        <f t="shared" si="48"/>
        <v>0</v>
      </c>
      <c r="C365" s="210">
        <f t="shared" si="43"/>
        <v>11</v>
      </c>
      <c r="D365" s="1">
        <f t="shared" si="44"/>
        <v>0</v>
      </c>
      <c r="E365" t="s">
        <v>42</v>
      </c>
      <c r="F365">
        <v>9606</v>
      </c>
      <c r="G365" s="139">
        <v>2011</v>
      </c>
      <c r="H365" s="429" t="s">
        <v>154</v>
      </c>
      <c r="I365" s="139">
        <f>VLOOKUP(E365&amp;H365,Data2012!$A:$U,20,FALSE)</f>
        <v>0</v>
      </c>
    </row>
    <row r="366" spans="1:9" ht="14.25" customHeight="1">
      <c r="A366" s="1" t="str">
        <f t="shared" si="46"/>
        <v>CFL960612</v>
      </c>
      <c r="B366" s="427">
        <f t="shared" si="48"/>
        <v>0</v>
      </c>
      <c r="C366" s="210">
        <f t="shared" si="43"/>
        <v>12</v>
      </c>
      <c r="D366" s="1">
        <f t="shared" si="44"/>
        <v>0</v>
      </c>
      <c r="E366" t="s">
        <v>42</v>
      </c>
      <c r="F366">
        <v>9606</v>
      </c>
      <c r="G366" s="139">
        <v>2011</v>
      </c>
      <c r="H366" s="429" t="s">
        <v>155</v>
      </c>
      <c r="I366" s="139">
        <f>VLOOKUP(E366&amp;H366,Data2012!$A:$U,20,FALSE)</f>
        <v>0</v>
      </c>
    </row>
    <row r="367" spans="1:9" ht="14.25" customHeight="1">
      <c r="A367" s="1" t="str">
        <f t="shared" si="46"/>
        <v xml:space="preserve">CFM9601 </v>
      </c>
      <c r="B367" s="427" t="str">
        <f>+D367</f>
        <v>na</v>
      </c>
      <c r="C367" s="210" t="str">
        <f t="shared" si="43"/>
        <v xml:space="preserve"> </v>
      </c>
      <c r="D367" s="1" t="str">
        <f t="shared" si="44"/>
        <v>na</v>
      </c>
      <c r="E367" t="s">
        <v>22</v>
      </c>
      <c r="F367">
        <v>9601</v>
      </c>
      <c r="G367" s="139">
        <v>2011</v>
      </c>
      <c r="H367" s="429" t="s">
        <v>144</v>
      </c>
      <c r="I367">
        <f>VLOOKUP(E367&amp;H367,Data2012!$A:$S,3,FALSE)</f>
        <v>-1</v>
      </c>
    </row>
    <row r="368" spans="1:9" ht="14.25" customHeight="1">
      <c r="A368" s="1" t="str">
        <f t="shared" si="46"/>
        <v xml:space="preserve">CFM9601 </v>
      </c>
      <c r="B368" s="427" t="e">
        <f>+D368+B367</f>
        <v>#VALUE!</v>
      </c>
      <c r="C368" s="210" t="str">
        <f t="shared" si="43"/>
        <v xml:space="preserve"> </v>
      </c>
      <c r="D368" s="1" t="str">
        <f t="shared" si="44"/>
        <v>na</v>
      </c>
      <c r="E368" t="s">
        <v>22</v>
      </c>
      <c r="F368">
        <v>9601</v>
      </c>
      <c r="G368" s="139">
        <v>2011</v>
      </c>
      <c r="H368" s="429" t="s">
        <v>145</v>
      </c>
      <c r="I368">
        <f>VLOOKUP(E368&amp;H368,Data2012!$A:$S,3,FALSE)</f>
        <v>-1</v>
      </c>
    </row>
    <row r="369" spans="1:9" ht="14.25" customHeight="1">
      <c r="A369" s="1" t="str">
        <f t="shared" si="46"/>
        <v xml:space="preserve">CFM9601 </v>
      </c>
      <c r="B369" s="427" t="e">
        <f>+D369+B368</f>
        <v>#VALUE!</v>
      </c>
      <c r="C369" s="210" t="str">
        <f t="shared" si="43"/>
        <v xml:space="preserve"> </v>
      </c>
      <c r="D369" s="1" t="str">
        <f t="shared" si="44"/>
        <v>na</v>
      </c>
      <c r="E369" t="s">
        <v>22</v>
      </c>
      <c r="F369">
        <v>9601</v>
      </c>
      <c r="G369" s="139">
        <v>2011</v>
      </c>
      <c r="H369" s="429" t="s">
        <v>146</v>
      </c>
      <c r="I369">
        <f>VLOOKUP(E369&amp;H369,Data2012!$A:$S,3,FALSE)</f>
        <v>-1</v>
      </c>
    </row>
    <row r="370" spans="1:9" ht="14.25" customHeight="1">
      <c r="A370" s="1" t="str">
        <f t="shared" si="46"/>
        <v xml:space="preserve">CFM9601 </v>
      </c>
      <c r="B370" s="427" t="e">
        <f t="shared" ref="B370:B378" si="49">+D370+B369</f>
        <v>#VALUE!</v>
      </c>
      <c r="C370" s="210" t="str">
        <f t="shared" si="43"/>
        <v xml:space="preserve"> </v>
      </c>
      <c r="D370" s="1" t="str">
        <f t="shared" si="44"/>
        <v>na</v>
      </c>
      <c r="E370" t="s">
        <v>22</v>
      </c>
      <c r="F370">
        <v>9601</v>
      </c>
      <c r="G370" s="139">
        <v>2011</v>
      </c>
      <c r="H370" s="429" t="s">
        <v>147</v>
      </c>
      <c r="I370">
        <f>VLOOKUP(E370&amp;H370,Data2012!$A:$S,3,FALSE)</f>
        <v>-1</v>
      </c>
    </row>
    <row r="371" spans="1:9" ht="14.25" customHeight="1">
      <c r="A371" s="1" t="str">
        <f t="shared" si="46"/>
        <v xml:space="preserve">CFM9601 </v>
      </c>
      <c r="B371" s="427" t="e">
        <f t="shared" si="49"/>
        <v>#VALUE!</v>
      </c>
      <c r="C371" s="210" t="str">
        <f t="shared" si="43"/>
        <v xml:space="preserve"> </v>
      </c>
      <c r="D371" s="1" t="str">
        <f t="shared" si="44"/>
        <v>na</v>
      </c>
      <c r="E371" t="s">
        <v>22</v>
      </c>
      <c r="F371">
        <v>9601</v>
      </c>
      <c r="G371" s="139">
        <v>2011</v>
      </c>
      <c r="H371" s="429" t="s">
        <v>148</v>
      </c>
      <c r="I371">
        <f>VLOOKUP(E371&amp;H371,Data2012!$A:$S,3,FALSE)</f>
        <v>-1</v>
      </c>
    </row>
    <row r="372" spans="1:9" ht="14.25" customHeight="1">
      <c r="A372" s="1" t="str">
        <f t="shared" si="46"/>
        <v xml:space="preserve">CFM9601 </v>
      </c>
      <c r="B372" s="427" t="e">
        <f t="shared" si="49"/>
        <v>#VALUE!</v>
      </c>
      <c r="C372" s="210" t="str">
        <f t="shared" si="43"/>
        <v xml:space="preserve"> </v>
      </c>
      <c r="D372" s="1" t="str">
        <f t="shared" si="44"/>
        <v>na</v>
      </c>
      <c r="E372" t="s">
        <v>22</v>
      </c>
      <c r="F372">
        <v>9601</v>
      </c>
      <c r="G372" s="139">
        <v>2011</v>
      </c>
      <c r="H372" s="429" t="s">
        <v>149</v>
      </c>
      <c r="I372">
        <f>VLOOKUP(E372&amp;H372,Data2012!$A:$S,3,FALSE)</f>
        <v>-1</v>
      </c>
    </row>
    <row r="373" spans="1:9" ht="14.25" customHeight="1">
      <c r="A373" s="1" t="str">
        <f t="shared" si="46"/>
        <v xml:space="preserve">CFM9601 </v>
      </c>
      <c r="B373" s="427" t="e">
        <f t="shared" si="49"/>
        <v>#VALUE!</v>
      </c>
      <c r="C373" s="210" t="str">
        <f t="shared" si="43"/>
        <v xml:space="preserve"> </v>
      </c>
      <c r="D373" s="1" t="str">
        <f t="shared" si="44"/>
        <v>na</v>
      </c>
      <c r="E373" t="s">
        <v>22</v>
      </c>
      <c r="F373">
        <v>9601</v>
      </c>
      <c r="G373" s="139">
        <v>2011</v>
      </c>
      <c r="H373" s="429" t="s">
        <v>150</v>
      </c>
      <c r="I373">
        <f>VLOOKUP(E373&amp;H373,Data2012!$A:$S,3,FALSE)</f>
        <v>-1</v>
      </c>
    </row>
    <row r="374" spans="1:9" ht="14.25" customHeight="1">
      <c r="A374" s="1" t="str">
        <f t="shared" si="46"/>
        <v xml:space="preserve">CFM9601 </v>
      </c>
      <c r="B374" s="427" t="e">
        <f t="shared" si="49"/>
        <v>#VALUE!</v>
      </c>
      <c r="C374" s="210" t="str">
        <f t="shared" si="43"/>
        <v xml:space="preserve"> </v>
      </c>
      <c r="D374" s="1" t="str">
        <f t="shared" si="44"/>
        <v>na</v>
      </c>
      <c r="E374" t="s">
        <v>22</v>
      </c>
      <c r="F374">
        <v>9601</v>
      </c>
      <c r="G374" s="139">
        <v>2011</v>
      </c>
      <c r="H374" s="429" t="s">
        <v>151</v>
      </c>
      <c r="I374">
        <f>VLOOKUP(E374&amp;H374,Data2012!$A:$S,3,FALSE)</f>
        <v>-1</v>
      </c>
    </row>
    <row r="375" spans="1:9" ht="14.25" customHeight="1">
      <c r="A375" s="1" t="str">
        <f t="shared" si="46"/>
        <v xml:space="preserve">CFM9601 </v>
      </c>
      <c r="B375" s="427" t="e">
        <f t="shared" si="49"/>
        <v>#VALUE!</v>
      </c>
      <c r="C375" s="210" t="str">
        <f t="shared" si="43"/>
        <v xml:space="preserve"> </v>
      </c>
      <c r="D375" s="1" t="str">
        <f t="shared" si="44"/>
        <v>na</v>
      </c>
      <c r="E375" t="s">
        <v>22</v>
      </c>
      <c r="F375">
        <v>9601</v>
      </c>
      <c r="G375" s="139">
        <v>2011</v>
      </c>
      <c r="H375" s="429" t="s">
        <v>152</v>
      </c>
      <c r="I375">
        <f>VLOOKUP(E375&amp;H375,Data2012!$A:$S,3,FALSE)</f>
        <v>-1</v>
      </c>
    </row>
    <row r="376" spans="1:9" ht="14.25" customHeight="1">
      <c r="A376" s="1" t="str">
        <f t="shared" si="46"/>
        <v xml:space="preserve">CFM9601 </v>
      </c>
      <c r="B376" s="427" t="e">
        <f t="shared" si="49"/>
        <v>#VALUE!</v>
      </c>
      <c r="C376" s="210" t="str">
        <f t="shared" si="43"/>
        <v xml:space="preserve"> </v>
      </c>
      <c r="D376" s="1" t="str">
        <f t="shared" si="44"/>
        <v>na</v>
      </c>
      <c r="E376" t="s">
        <v>22</v>
      </c>
      <c r="F376">
        <v>9601</v>
      </c>
      <c r="G376" s="139">
        <v>2011</v>
      </c>
      <c r="H376" s="429" t="s">
        <v>153</v>
      </c>
      <c r="I376">
        <f>VLOOKUP(E376&amp;H376,Data2012!$A:$S,3,FALSE)</f>
        <v>-1</v>
      </c>
    </row>
    <row r="377" spans="1:9" ht="14.25" customHeight="1">
      <c r="A377" s="1" t="str">
        <f t="shared" si="46"/>
        <v xml:space="preserve">CFM9601 </v>
      </c>
      <c r="B377" s="427" t="e">
        <f t="shared" si="49"/>
        <v>#VALUE!</v>
      </c>
      <c r="C377" s="210" t="str">
        <f t="shared" si="43"/>
        <v xml:space="preserve"> </v>
      </c>
      <c r="D377" s="1" t="str">
        <f t="shared" si="44"/>
        <v>na</v>
      </c>
      <c r="E377" t="s">
        <v>22</v>
      </c>
      <c r="F377">
        <v>9601</v>
      </c>
      <c r="G377" s="139">
        <v>2011</v>
      </c>
      <c r="H377" s="429" t="s">
        <v>154</v>
      </c>
      <c r="I377">
        <f>VLOOKUP(E377&amp;H377,Data2012!$A:$S,3,FALSE)</f>
        <v>-1</v>
      </c>
    </row>
    <row r="378" spans="1:9" ht="14.25" customHeight="1">
      <c r="A378" s="1" t="str">
        <f t="shared" si="46"/>
        <v xml:space="preserve">CFM9601 </v>
      </c>
      <c r="B378" s="427" t="e">
        <f t="shared" si="49"/>
        <v>#VALUE!</v>
      </c>
      <c r="C378" s="210" t="str">
        <f t="shared" si="43"/>
        <v xml:space="preserve"> </v>
      </c>
      <c r="D378" s="1" t="str">
        <f t="shared" si="44"/>
        <v>na</v>
      </c>
      <c r="E378" t="s">
        <v>22</v>
      </c>
      <c r="F378">
        <v>9601</v>
      </c>
      <c r="G378" s="139">
        <v>2011</v>
      </c>
      <c r="H378" s="429" t="s">
        <v>155</v>
      </c>
      <c r="I378">
        <f>VLOOKUP(E378&amp;H378,Data2012!$A:$S,3,FALSE)</f>
        <v>-1</v>
      </c>
    </row>
    <row r="379" spans="1:9" ht="14.25" customHeight="1">
      <c r="A379" s="1" t="str">
        <f t="shared" si="46"/>
        <v xml:space="preserve">CFM9602 </v>
      </c>
      <c r="B379" s="427" t="str">
        <f>+D379</f>
        <v>na</v>
      </c>
      <c r="C379" s="210" t="str">
        <f t="shared" si="43"/>
        <v xml:space="preserve"> </v>
      </c>
      <c r="D379" s="1" t="str">
        <f t="shared" si="44"/>
        <v>na</v>
      </c>
      <c r="E379" t="s">
        <v>22</v>
      </c>
      <c r="F379">
        <v>9602</v>
      </c>
      <c r="G379" s="139">
        <v>2011</v>
      </c>
      <c r="H379" s="429" t="s">
        <v>144</v>
      </c>
      <c r="I379" s="139">
        <f>VLOOKUP(E379&amp;H379,Data2012!$A:$S,6,FALSE)</f>
        <v>-1</v>
      </c>
    </row>
    <row r="380" spans="1:9" ht="14.25" customHeight="1">
      <c r="A380" s="1" t="str">
        <f t="shared" si="46"/>
        <v xml:space="preserve">CFM9602 </v>
      </c>
      <c r="B380" s="427" t="e">
        <f>+D380+B379</f>
        <v>#VALUE!</v>
      </c>
      <c r="C380" s="210" t="str">
        <f t="shared" si="43"/>
        <v xml:space="preserve"> </v>
      </c>
      <c r="D380" s="1" t="str">
        <f t="shared" si="44"/>
        <v>na</v>
      </c>
      <c r="E380" t="s">
        <v>22</v>
      </c>
      <c r="F380">
        <v>9602</v>
      </c>
      <c r="G380" s="139">
        <v>2011</v>
      </c>
      <c r="H380" s="429" t="s">
        <v>145</v>
      </c>
      <c r="I380" s="139">
        <f>VLOOKUP(E380&amp;H380,Data2012!$A:$S,6,FALSE)</f>
        <v>-1</v>
      </c>
    </row>
    <row r="381" spans="1:9" ht="14.25" customHeight="1">
      <c r="A381" s="1" t="str">
        <f t="shared" si="46"/>
        <v xml:space="preserve">CFM9602 </v>
      </c>
      <c r="B381" s="427" t="e">
        <f>+D381+B380</f>
        <v>#VALUE!</v>
      </c>
      <c r="C381" s="210" t="str">
        <f t="shared" si="43"/>
        <v xml:space="preserve"> </v>
      </c>
      <c r="D381" s="1" t="str">
        <f t="shared" si="44"/>
        <v>na</v>
      </c>
      <c r="E381" t="s">
        <v>22</v>
      </c>
      <c r="F381">
        <v>9602</v>
      </c>
      <c r="G381" s="139">
        <v>2011</v>
      </c>
      <c r="H381" s="429" t="s">
        <v>146</v>
      </c>
      <c r="I381" s="139">
        <f>VLOOKUP(E381&amp;H381,Data2012!$A:$S,6,FALSE)</f>
        <v>-1</v>
      </c>
    </row>
    <row r="382" spans="1:9" ht="14.25" customHeight="1">
      <c r="A382" s="1" t="str">
        <f t="shared" si="46"/>
        <v xml:space="preserve">CFM9602 </v>
      </c>
      <c r="B382" s="427" t="e">
        <f t="shared" ref="B382:B390" si="50">+D382+B381</f>
        <v>#VALUE!</v>
      </c>
      <c r="C382" s="210" t="str">
        <f t="shared" si="43"/>
        <v xml:space="preserve"> </v>
      </c>
      <c r="D382" s="1" t="str">
        <f t="shared" si="44"/>
        <v>na</v>
      </c>
      <c r="E382" t="s">
        <v>22</v>
      </c>
      <c r="F382">
        <v>9602</v>
      </c>
      <c r="G382" s="139">
        <v>2011</v>
      </c>
      <c r="H382" s="429" t="s">
        <v>147</v>
      </c>
      <c r="I382" s="139">
        <f>VLOOKUP(E382&amp;H382,Data2012!$A:$S,6,FALSE)</f>
        <v>-1</v>
      </c>
    </row>
    <row r="383" spans="1:9" ht="14.25" customHeight="1">
      <c r="A383" s="1" t="str">
        <f t="shared" si="46"/>
        <v xml:space="preserve">CFM9602 </v>
      </c>
      <c r="B383" s="427" t="e">
        <f t="shared" si="50"/>
        <v>#VALUE!</v>
      </c>
      <c r="C383" s="210" t="str">
        <f t="shared" si="43"/>
        <v xml:space="preserve"> </v>
      </c>
      <c r="D383" s="1" t="str">
        <f t="shared" si="44"/>
        <v>na</v>
      </c>
      <c r="E383" t="s">
        <v>22</v>
      </c>
      <c r="F383">
        <v>9602</v>
      </c>
      <c r="G383" s="139">
        <v>2011</v>
      </c>
      <c r="H383" s="429" t="s">
        <v>148</v>
      </c>
      <c r="I383" s="139">
        <f>VLOOKUP(E383&amp;H383,Data2012!$A:$S,6,FALSE)</f>
        <v>-1</v>
      </c>
    </row>
    <row r="384" spans="1:9" ht="14.25" customHeight="1">
      <c r="A384" s="1" t="str">
        <f t="shared" si="46"/>
        <v xml:space="preserve">CFM9602 </v>
      </c>
      <c r="B384" s="427" t="e">
        <f t="shared" si="50"/>
        <v>#VALUE!</v>
      </c>
      <c r="C384" s="210" t="str">
        <f t="shared" si="43"/>
        <v xml:space="preserve"> </v>
      </c>
      <c r="D384" s="1" t="str">
        <f t="shared" si="44"/>
        <v>na</v>
      </c>
      <c r="E384" t="s">
        <v>22</v>
      </c>
      <c r="F384">
        <v>9602</v>
      </c>
      <c r="G384" s="139">
        <v>2011</v>
      </c>
      <c r="H384" s="429" t="s">
        <v>149</v>
      </c>
      <c r="I384" s="139">
        <f>VLOOKUP(E384&amp;H384,Data2012!$A:$S,6,FALSE)</f>
        <v>-1</v>
      </c>
    </row>
    <row r="385" spans="1:9" ht="14.25" customHeight="1">
      <c r="A385" s="1" t="str">
        <f t="shared" si="46"/>
        <v xml:space="preserve">CFM9602 </v>
      </c>
      <c r="B385" s="427" t="e">
        <f t="shared" si="50"/>
        <v>#VALUE!</v>
      </c>
      <c r="C385" s="210" t="str">
        <f t="shared" si="43"/>
        <v xml:space="preserve"> </v>
      </c>
      <c r="D385" s="1" t="str">
        <f t="shared" si="44"/>
        <v>na</v>
      </c>
      <c r="E385" t="s">
        <v>22</v>
      </c>
      <c r="F385">
        <v>9602</v>
      </c>
      <c r="G385" s="139">
        <v>2011</v>
      </c>
      <c r="H385" s="429" t="s">
        <v>150</v>
      </c>
      <c r="I385" s="139">
        <f>VLOOKUP(E385&amp;H385,Data2012!$A:$S,6,FALSE)</f>
        <v>-1</v>
      </c>
    </row>
    <row r="386" spans="1:9" ht="14.25" customHeight="1">
      <c r="A386" s="1" t="str">
        <f t="shared" si="46"/>
        <v xml:space="preserve">CFM9602 </v>
      </c>
      <c r="B386" s="427" t="e">
        <f t="shared" si="50"/>
        <v>#VALUE!</v>
      </c>
      <c r="C386" s="210" t="str">
        <f t="shared" si="43"/>
        <v xml:space="preserve"> </v>
      </c>
      <c r="D386" s="1" t="str">
        <f t="shared" si="44"/>
        <v>na</v>
      </c>
      <c r="E386" t="s">
        <v>22</v>
      </c>
      <c r="F386">
        <v>9602</v>
      </c>
      <c r="G386" s="139">
        <v>2011</v>
      </c>
      <c r="H386" s="429" t="s">
        <v>151</v>
      </c>
      <c r="I386" s="139">
        <f>VLOOKUP(E386&amp;H386,Data2012!$A:$S,6,FALSE)</f>
        <v>-1</v>
      </c>
    </row>
    <row r="387" spans="1:9" ht="14.25" customHeight="1">
      <c r="A387" s="1" t="str">
        <f t="shared" si="46"/>
        <v xml:space="preserve">CFM9602 </v>
      </c>
      <c r="B387" s="427" t="e">
        <f t="shared" si="50"/>
        <v>#VALUE!</v>
      </c>
      <c r="C387" s="210" t="str">
        <f t="shared" si="43"/>
        <v xml:space="preserve"> </v>
      </c>
      <c r="D387" s="1" t="str">
        <f t="shared" si="44"/>
        <v>na</v>
      </c>
      <c r="E387" t="s">
        <v>22</v>
      </c>
      <c r="F387">
        <v>9602</v>
      </c>
      <c r="G387" s="139">
        <v>2011</v>
      </c>
      <c r="H387" s="429" t="s">
        <v>152</v>
      </c>
      <c r="I387" s="139">
        <f>VLOOKUP(E387&amp;H387,Data2012!$A:$S,6,FALSE)</f>
        <v>-1</v>
      </c>
    </row>
    <row r="388" spans="1:9" ht="14.25" customHeight="1">
      <c r="A388" s="1" t="str">
        <f t="shared" si="46"/>
        <v xml:space="preserve">CFM9602 </v>
      </c>
      <c r="B388" s="427" t="e">
        <f t="shared" si="50"/>
        <v>#VALUE!</v>
      </c>
      <c r="C388" s="210" t="str">
        <f t="shared" si="43"/>
        <v xml:space="preserve"> </v>
      </c>
      <c r="D388" s="1" t="str">
        <f t="shared" si="44"/>
        <v>na</v>
      </c>
      <c r="E388" t="s">
        <v>22</v>
      </c>
      <c r="F388">
        <v>9602</v>
      </c>
      <c r="G388" s="139">
        <v>2011</v>
      </c>
      <c r="H388" s="429" t="s">
        <v>153</v>
      </c>
      <c r="I388" s="139">
        <f>VLOOKUP(E388&amp;H388,Data2012!$A:$S,6,FALSE)</f>
        <v>-1</v>
      </c>
    </row>
    <row r="389" spans="1:9" ht="14.25" customHeight="1">
      <c r="A389" s="1" t="str">
        <f t="shared" si="46"/>
        <v xml:space="preserve">CFM9602 </v>
      </c>
      <c r="B389" s="427" t="e">
        <f t="shared" si="50"/>
        <v>#VALUE!</v>
      </c>
      <c r="C389" s="210" t="str">
        <f t="shared" si="43"/>
        <v xml:space="preserve"> </v>
      </c>
      <c r="D389" s="1" t="str">
        <f t="shared" si="44"/>
        <v>na</v>
      </c>
      <c r="E389" t="s">
        <v>22</v>
      </c>
      <c r="F389">
        <v>9602</v>
      </c>
      <c r="G389" s="139">
        <v>2011</v>
      </c>
      <c r="H389" s="429" t="s">
        <v>154</v>
      </c>
      <c r="I389" s="139">
        <f>VLOOKUP(E389&amp;H389,Data2012!$A:$S,6,FALSE)</f>
        <v>-1</v>
      </c>
    </row>
    <row r="390" spans="1:9" ht="14.25" customHeight="1">
      <c r="A390" s="1" t="str">
        <f t="shared" si="46"/>
        <v xml:space="preserve">CFM9602 </v>
      </c>
      <c r="B390" s="427" t="e">
        <f t="shared" si="50"/>
        <v>#VALUE!</v>
      </c>
      <c r="C390" s="210" t="str">
        <f t="shared" si="43"/>
        <v xml:space="preserve"> </v>
      </c>
      <c r="D390" s="1" t="str">
        <f t="shared" si="44"/>
        <v>na</v>
      </c>
      <c r="E390" t="s">
        <v>22</v>
      </c>
      <c r="F390">
        <v>9602</v>
      </c>
      <c r="G390" s="139">
        <v>2011</v>
      </c>
      <c r="H390" s="429" t="s">
        <v>155</v>
      </c>
      <c r="I390" s="139">
        <f>VLOOKUP(E390&amp;H390,Data2012!$A:$S,6,FALSE)</f>
        <v>-1</v>
      </c>
    </row>
    <row r="391" spans="1:9" ht="14.25" customHeight="1">
      <c r="A391" s="1" t="str">
        <f t="shared" si="46"/>
        <v xml:space="preserve">CFM9603 </v>
      </c>
      <c r="B391" s="427" t="str">
        <f>+D391</f>
        <v>na</v>
      </c>
      <c r="C391" s="210" t="str">
        <f t="shared" si="43"/>
        <v xml:space="preserve"> </v>
      </c>
      <c r="D391" s="1" t="str">
        <f t="shared" si="44"/>
        <v>na</v>
      </c>
      <c r="E391" t="s">
        <v>22</v>
      </c>
      <c r="F391">
        <v>9603</v>
      </c>
      <c r="G391" s="139">
        <v>2011</v>
      </c>
      <c r="H391" s="429" t="s">
        <v>144</v>
      </c>
      <c r="I391" s="139">
        <f>VLOOKUP(E391&amp;H391,Data2012!$A:$S,11,FALSE)</f>
        <v>-1</v>
      </c>
    </row>
    <row r="392" spans="1:9" ht="14.25" customHeight="1">
      <c r="A392" s="1" t="str">
        <f t="shared" si="46"/>
        <v xml:space="preserve">CFM9603 </v>
      </c>
      <c r="B392" s="427" t="e">
        <f>+D392+B391</f>
        <v>#VALUE!</v>
      </c>
      <c r="C392" s="210" t="str">
        <f t="shared" ref="C392:C455" si="51">IF(D392="na"," ",VALUE(RIGHT(TRIM(H392),2)))</f>
        <v xml:space="preserve"> </v>
      </c>
      <c r="D392" s="1" t="str">
        <f t="shared" ref="D392:D455" si="52">IF(I392&lt;0,"na",I392)</f>
        <v>na</v>
      </c>
      <c r="E392" t="s">
        <v>22</v>
      </c>
      <c r="F392">
        <v>9603</v>
      </c>
      <c r="G392" s="139">
        <v>2011</v>
      </c>
      <c r="H392" s="429" t="s">
        <v>145</v>
      </c>
      <c r="I392" s="139">
        <f>VLOOKUP(E392&amp;H392,Data2012!$A:$S,11,FALSE)</f>
        <v>-1</v>
      </c>
    </row>
    <row r="393" spans="1:9" ht="14.25" customHeight="1">
      <c r="A393" s="1" t="str">
        <f t="shared" si="46"/>
        <v xml:space="preserve">CFM9603 </v>
      </c>
      <c r="B393" s="427" t="e">
        <f>+D393+B392</f>
        <v>#VALUE!</v>
      </c>
      <c r="C393" s="210" t="str">
        <f t="shared" si="51"/>
        <v xml:space="preserve"> </v>
      </c>
      <c r="D393" s="1" t="str">
        <f t="shared" si="52"/>
        <v>na</v>
      </c>
      <c r="E393" t="s">
        <v>22</v>
      </c>
      <c r="F393">
        <v>9603</v>
      </c>
      <c r="G393" s="139">
        <v>2011</v>
      </c>
      <c r="H393" s="429" t="s">
        <v>146</v>
      </c>
      <c r="I393" s="139">
        <f>VLOOKUP(E393&amp;H393,Data2012!$A:$S,11,FALSE)</f>
        <v>-1</v>
      </c>
    </row>
    <row r="394" spans="1:9" ht="14.25" customHeight="1">
      <c r="A394" s="1" t="str">
        <f t="shared" si="46"/>
        <v xml:space="preserve">CFM9603 </v>
      </c>
      <c r="B394" s="427" t="e">
        <f t="shared" ref="B394:B402" si="53">+D394+B393</f>
        <v>#VALUE!</v>
      </c>
      <c r="C394" s="210" t="str">
        <f t="shared" si="51"/>
        <v xml:space="preserve"> </v>
      </c>
      <c r="D394" s="1" t="str">
        <f t="shared" si="52"/>
        <v>na</v>
      </c>
      <c r="E394" t="s">
        <v>22</v>
      </c>
      <c r="F394">
        <v>9603</v>
      </c>
      <c r="G394" s="139">
        <v>2011</v>
      </c>
      <c r="H394" s="429" t="s">
        <v>147</v>
      </c>
      <c r="I394" s="139">
        <f>VLOOKUP(E394&amp;H394,Data2012!$A:$S,11,FALSE)</f>
        <v>-1</v>
      </c>
    </row>
    <row r="395" spans="1:9" ht="14.25" customHeight="1">
      <c r="A395" s="1" t="str">
        <f t="shared" si="46"/>
        <v xml:space="preserve">CFM9603 </v>
      </c>
      <c r="B395" s="427" t="e">
        <f t="shared" si="53"/>
        <v>#VALUE!</v>
      </c>
      <c r="C395" s="210" t="str">
        <f t="shared" si="51"/>
        <v xml:space="preserve"> </v>
      </c>
      <c r="D395" s="1" t="str">
        <f t="shared" si="52"/>
        <v>na</v>
      </c>
      <c r="E395" t="s">
        <v>22</v>
      </c>
      <c r="F395">
        <v>9603</v>
      </c>
      <c r="G395" s="139">
        <v>2011</v>
      </c>
      <c r="H395" s="429" t="s">
        <v>148</v>
      </c>
      <c r="I395" s="139">
        <f>VLOOKUP(E395&amp;H395,Data2012!$A:$S,11,FALSE)</f>
        <v>-1</v>
      </c>
    </row>
    <row r="396" spans="1:9" ht="14.25" customHeight="1">
      <c r="A396" s="1" t="str">
        <f t="shared" si="46"/>
        <v xml:space="preserve">CFM9603 </v>
      </c>
      <c r="B396" s="427" t="e">
        <f t="shared" si="53"/>
        <v>#VALUE!</v>
      </c>
      <c r="C396" s="210" t="str">
        <f t="shared" si="51"/>
        <v xml:space="preserve"> </v>
      </c>
      <c r="D396" s="1" t="str">
        <f t="shared" si="52"/>
        <v>na</v>
      </c>
      <c r="E396" t="s">
        <v>22</v>
      </c>
      <c r="F396">
        <v>9603</v>
      </c>
      <c r="G396" s="139">
        <v>2011</v>
      </c>
      <c r="H396" s="429" t="s">
        <v>149</v>
      </c>
      <c r="I396" s="139">
        <f>VLOOKUP(E396&amp;H396,Data2012!$A:$S,11,FALSE)</f>
        <v>-1</v>
      </c>
    </row>
    <row r="397" spans="1:9" ht="14.25" customHeight="1">
      <c r="A397" s="1" t="str">
        <f t="shared" si="46"/>
        <v xml:space="preserve">CFM9603 </v>
      </c>
      <c r="B397" s="427" t="e">
        <f t="shared" si="53"/>
        <v>#VALUE!</v>
      </c>
      <c r="C397" s="210" t="str">
        <f t="shared" si="51"/>
        <v xml:space="preserve"> </v>
      </c>
      <c r="D397" s="1" t="str">
        <f t="shared" si="52"/>
        <v>na</v>
      </c>
      <c r="E397" t="s">
        <v>22</v>
      </c>
      <c r="F397">
        <v>9603</v>
      </c>
      <c r="G397" s="139">
        <v>2011</v>
      </c>
      <c r="H397" s="429" t="s">
        <v>150</v>
      </c>
      <c r="I397" s="139">
        <f>VLOOKUP(E397&amp;H397,Data2012!$A:$S,11,FALSE)</f>
        <v>-1</v>
      </c>
    </row>
    <row r="398" spans="1:9" ht="14.25" customHeight="1">
      <c r="A398" s="1" t="str">
        <f t="shared" si="46"/>
        <v xml:space="preserve">CFM9603 </v>
      </c>
      <c r="B398" s="427" t="e">
        <f t="shared" si="53"/>
        <v>#VALUE!</v>
      </c>
      <c r="C398" s="210" t="str">
        <f t="shared" si="51"/>
        <v xml:space="preserve"> </v>
      </c>
      <c r="D398" s="1" t="str">
        <f t="shared" si="52"/>
        <v>na</v>
      </c>
      <c r="E398" t="s">
        <v>22</v>
      </c>
      <c r="F398">
        <v>9603</v>
      </c>
      <c r="G398" s="139">
        <v>2011</v>
      </c>
      <c r="H398" s="429" t="s">
        <v>151</v>
      </c>
      <c r="I398" s="139">
        <f>VLOOKUP(E398&amp;H398,Data2012!$A:$S,11,FALSE)</f>
        <v>-1</v>
      </c>
    </row>
    <row r="399" spans="1:9" ht="14.25" customHeight="1">
      <c r="A399" s="1" t="str">
        <f t="shared" ref="A399:A462" si="54">TRIM(E399)&amp;F399&amp;C399</f>
        <v xml:space="preserve">CFM9603 </v>
      </c>
      <c r="B399" s="427" t="e">
        <f t="shared" si="53"/>
        <v>#VALUE!</v>
      </c>
      <c r="C399" s="210" t="str">
        <f t="shared" si="51"/>
        <v xml:space="preserve"> </v>
      </c>
      <c r="D399" s="1" t="str">
        <f t="shared" si="52"/>
        <v>na</v>
      </c>
      <c r="E399" t="s">
        <v>22</v>
      </c>
      <c r="F399">
        <v>9603</v>
      </c>
      <c r="G399" s="139">
        <v>2011</v>
      </c>
      <c r="H399" s="429" t="s">
        <v>152</v>
      </c>
      <c r="I399" s="139">
        <f>VLOOKUP(E399&amp;H399,Data2012!$A:$S,11,FALSE)</f>
        <v>-1</v>
      </c>
    </row>
    <row r="400" spans="1:9" ht="14.25" customHeight="1">
      <c r="A400" s="1" t="str">
        <f t="shared" si="54"/>
        <v xml:space="preserve">CFM9603 </v>
      </c>
      <c r="B400" s="427" t="e">
        <f t="shared" si="53"/>
        <v>#VALUE!</v>
      </c>
      <c r="C400" s="210" t="str">
        <f t="shared" si="51"/>
        <v xml:space="preserve"> </v>
      </c>
      <c r="D400" s="1" t="str">
        <f t="shared" si="52"/>
        <v>na</v>
      </c>
      <c r="E400" t="s">
        <v>22</v>
      </c>
      <c r="F400">
        <v>9603</v>
      </c>
      <c r="G400" s="139">
        <v>2011</v>
      </c>
      <c r="H400" s="429" t="s">
        <v>153</v>
      </c>
      <c r="I400" s="139">
        <f>VLOOKUP(E400&amp;H400,Data2012!$A:$S,11,FALSE)</f>
        <v>-1</v>
      </c>
    </row>
    <row r="401" spans="1:9" ht="14.25" customHeight="1">
      <c r="A401" s="1" t="str">
        <f t="shared" si="54"/>
        <v xml:space="preserve">CFM9603 </v>
      </c>
      <c r="B401" s="427" t="e">
        <f t="shared" si="53"/>
        <v>#VALUE!</v>
      </c>
      <c r="C401" s="210" t="str">
        <f t="shared" si="51"/>
        <v xml:space="preserve"> </v>
      </c>
      <c r="D401" s="1" t="str">
        <f t="shared" si="52"/>
        <v>na</v>
      </c>
      <c r="E401" t="s">
        <v>22</v>
      </c>
      <c r="F401">
        <v>9603</v>
      </c>
      <c r="G401" s="139">
        <v>2011</v>
      </c>
      <c r="H401" s="429" t="s">
        <v>154</v>
      </c>
      <c r="I401" s="139">
        <f>VLOOKUP(E401&amp;H401,Data2012!$A:$S,11,FALSE)</f>
        <v>-1</v>
      </c>
    </row>
    <row r="402" spans="1:9" ht="14.25" customHeight="1">
      <c r="A402" s="1" t="str">
        <f t="shared" si="54"/>
        <v xml:space="preserve">CFM9603 </v>
      </c>
      <c r="B402" s="427" t="e">
        <f t="shared" si="53"/>
        <v>#VALUE!</v>
      </c>
      <c r="C402" s="210" t="str">
        <f t="shared" si="51"/>
        <v xml:space="preserve"> </v>
      </c>
      <c r="D402" s="1" t="str">
        <f t="shared" si="52"/>
        <v>na</v>
      </c>
      <c r="E402" t="s">
        <v>22</v>
      </c>
      <c r="F402">
        <v>9603</v>
      </c>
      <c r="G402" s="139">
        <v>2011</v>
      </c>
      <c r="H402" s="429" t="s">
        <v>155</v>
      </c>
      <c r="I402" s="139">
        <f>VLOOKUP(E402&amp;H402,Data2012!$A:$S,11,FALSE)</f>
        <v>-1</v>
      </c>
    </row>
    <row r="403" spans="1:9" ht="14.25" customHeight="1">
      <c r="A403" s="1" t="str">
        <f t="shared" si="54"/>
        <v xml:space="preserve">CFM9604 </v>
      </c>
      <c r="B403" s="427" t="str">
        <f>+D403</f>
        <v>na</v>
      </c>
      <c r="C403" s="210" t="str">
        <f t="shared" si="51"/>
        <v xml:space="preserve"> </v>
      </c>
      <c r="D403" s="1" t="str">
        <f t="shared" si="52"/>
        <v>na</v>
      </c>
      <c r="E403" t="s">
        <v>22</v>
      </c>
      <c r="F403">
        <v>9604</v>
      </c>
      <c r="G403" s="139">
        <v>2011</v>
      </c>
      <c r="H403" s="429" t="s">
        <v>144</v>
      </c>
      <c r="I403" s="139">
        <f>VLOOKUP(E403&amp;H403,Data2012!$A:$S,14,FALSE)</f>
        <v>-1</v>
      </c>
    </row>
    <row r="404" spans="1:9" ht="14.25" customHeight="1">
      <c r="A404" s="1" t="str">
        <f t="shared" si="54"/>
        <v xml:space="preserve">CFM9604 </v>
      </c>
      <c r="B404" s="427" t="e">
        <f>+D404+B403</f>
        <v>#VALUE!</v>
      </c>
      <c r="C404" s="210" t="str">
        <f t="shared" si="51"/>
        <v xml:space="preserve"> </v>
      </c>
      <c r="D404" s="1" t="str">
        <f t="shared" si="52"/>
        <v>na</v>
      </c>
      <c r="E404" t="s">
        <v>22</v>
      </c>
      <c r="F404">
        <v>9604</v>
      </c>
      <c r="G404" s="139">
        <v>2011</v>
      </c>
      <c r="H404" s="429" t="s">
        <v>145</v>
      </c>
      <c r="I404" s="139">
        <f>VLOOKUP(E404&amp;H404,Data2012!$A:$S,14,FALSE)</f>
        <v>-1</v>
      </c>
    </row>
    <row r="405" spans="1:9" ht="14.25" customHeight="1">
      <c r="A405" s="1" t="str">
        <f t="shared" si="54"/>
        <v xml:space="preserve">CFM9604 </v>
      </c>
      <c r="B405" s="427" t="e">
        <f>+D405+B404</f>
        <v>#VALUE!</v>
      </c>
      <c r="C405" s="210" t="str">
        <f t="shared" si="51"/>
        <v xml:space="preserve"> </v>
      </c>
      <c r="D405" s="1" t="str">
        <f t="shared" si="52"/>
        <v>na</v>
      </c>
      <c r="E405" t="s">
        <v>22</v>
      </c>
      <c r="F405">
        <v>9604</v>
      </c>
      <c r="G405" s="139">
        <v>2011</v>
      </c>
      <c r="H405" s="429" t="s">
        <v>146</v>
      </c>
      <c r="I405" s="139">
        <f>VLOOKUP(E405&amp;H405,Data2012!$A:$S,14,FALSE)</f>
        <v>-1</v>
      </c>
    </row>
    <row r="406" spans="1:9" ht="14.25" customHeight="1">
      <c r="A406" s="1" t="str">
        <f t="shared" si="54"/>
        <v xml:space="preserve">CFM9604 </v>
      </c>
      <c r="B406" s="427" t="e">
        <f t="shared" ref="B406:B414" si="55">+D406+B405</f>
        <v>#VALUE!</v>
      </c>
      <c r="C406" s="210" t="str">
        <f t="shared" si="51"/>
        <v xml:space="preserve"> </v>
      </c>
      <c r="D406" s="1" t="str">
        <f t="shared" si="52"/>
        <v>na</v>
      </c>
      <c r="E406" t="s">
        <v>22</v>
      </c>
      <c r="F406">
        <v>9604</v>
      </c>
      <c r="G406" s="139">
        <v>2011</v>
      </c>
      <c r="H406" s="429" t="s">
        <v>147</v>
      </c>
      <c r="I406" s="139">
        <f>VLOOKUP(E406&amp;H406,Data2012!$A:$S,14,FALSE)</f>
        <v>-1</v>
      </c>
    </row>
    <row r="407" spans="1:9" ht="14.25" customHeight="1">
      <c r="A407" s="1" t="str">
        <f t="shared" si="54"/>
        <v xml:space="preserve">CFM9604 </v>
      </c>
      <c r="B407" s="427" t="e">
        <f t="shared" si="55"/>
        <v>#VALUE!</v>
      </c>
      <c r="C407" s="210" t="str">
        <f t="shared" si="51"/>
        <v xml:space="preserve"> </v>
      </c>
      <c r="D407" s="1" t="str">
        <f t="shared" si="52"/>
        <v>na</v>
      </c>
      <c r="E407" t="s">
        <v>22</v>
      </c>
      <c r="F407">
        <v>9604</v>
      </c>
      <c r="G407" s="139">
        <v>2011</v>
      </c>
      <c r="H407" s="429" t="s">
        <v>148</v>
      </c>
      <c r="I407" s="139">
        <f>VLOOKUP(E407&amp;H407,Data2012!$A:$S,14,FALSE)</f>
        <v>-1</v>
      </c>
    </row>
    <row r="408" spans="1:9" ht="14.25" customHeight="1">
      <c r="A408" s="1" t="str">
        <f t="shared" si="54"/>
        <v xml:space="preserve">CFM9604 </v>
      </c>
      <c r="B408" s="427" t="e">
        <f t="shared" si="55"/>
        <v>#VALUE!</v>
      </c>
      <c r="C408" s="210" t="str">
        <f t="shared" si="51"/>
        <v xml:space="preserve"> </v>
      </c>
      <c r="D408" s="1" t="str">
        <f t="shared" si="52"/>
        <v>na</v>
      </c>
      <c r="E408" t="s">
        <v>22</v>
      </c>
      <c r="F408">
        <v>9604</v>
      </c>
      <c r="G408" s="139">
        <v>2011</v>
      </c>
      <c r="H408" s="429" t="s">
        <v>149</v>
      </c>
      <c r="I408" s="139">
        <f>VLOOKUP(E408&amp;H408,Data2012!$A:$S,14,FALSE)</f>
        <v>-1</v>
      </c>
    </row>
    <row r="409" spans="1:9" ht="14.25" customHeight="1">
      <c r="A409" s="1" t="str">
        <f t="shared" si="54"/>
        <v xml:space="preserve">CFM9604 </v>
      </c>
      <c r="B409" s="427" t="e">
        <f t="shared" si="55"/>
        <v>#VALUE!</v>
      </c>
      <c r="C409" s="210" t="str">
        <f t="shared" si="51"/>
        <v xml:space="preserve"> </v>
      </c>
      <c r="D409" s="1" t="str">
        <f t="shared" si="52"/>
        <v>na</v>
      </c>
      <c r="E409" t="s">
        <v>22</v>
      </c>
      <c r="F409">
        <v>9604</v>
      </c>
      <c r="G409" s="139">
        <v>2011</v>
      </c>
      <c r="H409" s="429" t="s">
        <v>150</v>
      </c>
      <c r="I409" s="139">
        <f>VLOOKUP(E409&amp;H409,Data2012!$A:$S,14,FALSE)</f>
        <v>-1</v>
      </c>
    </row>
    <row r="410" spans="1:9" ht="14.25" customHeight="1">
      <c r="A410" s="1" t="str">
        <f t="shared" si="54"/>
        <v xml:space="preserve">CFM9604 </v>
      </c>
      <c r="B410" s="427" t="e">
        <f t="shared" si="55"/>
        <v>#VALUE!</v>
      </c>
      <c r="C410" s="210" t="str">
        <f t="shared" si="51"/>
        <v xml:space="preserve"> </v>
      </c>
      <c r="D410" s="1" t="str">
        <f t="shared" si="52"/>
        <v>na</v>
      </c>
      <c r="E410" t="s">
        <v>22</v>
      </c>
      <c r="F410">
        <v>9604</v>
      </c>
      <c r="G410" s="139">
        <v>2011</v>
      </c>
      <c r="H410" s="429" t="s">
        <v>151</v>
      </c>
      <c r="I410" s="139">
        <f>VLOOKUP(E410&amp;H410,Data2012!$A:$S,14,FALSE)</f>
        <v>-1</v>
      </c>
    </row>
    <row r="411" spans="1:9" ht="14.25" customHeight="1">
      <c r="A411" s="1" t="str">
        <f t="shared" si="54"/>
        <v xml:space="preserve">CFM9604 </v>
      </c>
      <c r="B411" s="427" t="e">
        <f t="shared" si="55"/>
        <v>#VALUE!</v>
      </c>
      <c r="C411" s="210" t="str">
        <f t="shared" si="51"/>
        <v xml:space="preserve"> </v>
      </c>
      <c r="D411" s="1" t="str">
        <f t="shared" si="52"/>
        <v>na</v>
      </c>
      <c r="E411" t="s">
        <v>22</v>
      </c>
      <c r="F411">
        <v>9604</v>
      </c>
      <c r="G411" s="139">
        <v>2011</v>
      </c>
      <c r="H411" s="429" t="s">
        <v>152</v>
      </c>
      <c r="I411" s="139">
        <f>VLOOKUP(E411&amp;H411,Data2012!$A:$S,14,FALSE)</f>
        <v>-1</v>
      </c>
    </row>
    <row r="412" spans="1:9" ht="14.25" customHeight="1">
      <c r="A412" s="1" t="str">
        <f t="shared" si="54"/>
        <v xml:space="preserve">CFM9604 </v>
      </c>
      <c r="B412" s="427" t="e">
        <f t="shared" si="55"/>
        <v>#VALUE!</v>
      </c>
      <c r="C412" s="210" t="str">
        <f t="shared" si="51"/>
        <v xml:space="preserve"> </v>
      </c>
      <c r="D412" s="1" t="str">
        <f t="shared" si="52"/>
        <v>na</v>
      </c>
      <c r="E412" t="s">
        <v>22</v>
      </c>
      <c r="F412">
        <v>9604</v>
      </c>
      <c r="G412" s="139">
        <v>2011</v>
      </c>
      <c r="H412" s="429" t="s">
        <v>153</v>
      </c>
      <c r="I412" s="139">
        <f>VLOOKUP(E412&amp;H412,Data2012!$A:$S,14,FALSE)</f>
        <v>-1</v>
      </c>
    </row>
    <row r="413" spans="1:9" ht="14.25" customHeight="1">
      <c r="A413" s="1" t="str">
        <f t="shared" si="54"/>
        <v xml:space="preserve">CFM9604 </v>
      </c>
      <c r="B413" s="427" t="e">
        <f t="shared" si="55"/>
        <v>#VALUE!</v>
      </c>
      <c r="C413" s="210" t="str">
        <f t="shared" si="51"/>
        <v xml:space="preserve"> </v>
      </c>
      <c r="D413" s="1" t="str">
        <f t="shared" si="52"/>
        <v>na</v>
      </c>
      <c r="E413" t="s">
        <v>22</v>
      </c>
      <c r="F413">
        <v>9604</v>
      </c>
      <c r="G413" s="139">
        <v>2011</v>
      </c>
      <c r="H413" s="429" t="s">
        <v>154</v>
      </c>
      <c r="I413" s="139">
        <f>VLOOKUP(E413&amp;H413,Data2012!$A:$S,14,FALSE)</f>
        <v>-1</v>
      </c>
    </row>
    <row r="414" spans="1:9" ht="14.25" customHeight="1">
      <c r="A414" s="1" t="str">
        <f t="shared" si="54"/>
        <v xml:space="preserve">CFM9604 </v>
      </c>
      <c r="B414" s="427" t="e">
        <f t="shared" si="55"/>
        <v>#VALUE!</v>
      </c>
      <c r="C414" s="210" t="str">
        <f t="shared" si="51"/>
        <v xml:space="preserve"> </v>
      </c>
      <c r="D414" s="1" t="str">
        <f t="shared" si="52"/>
        <v>na</v>
      </c>
      <c r="E414" t="s">
        <v>22</v>
      </c>
      <c r="F414">
        <v>9604</v>
      </c>
      <c r="G414" s="139">
        <v>2011</v>
      </c>
      <c r="H414" s="429" t="s">
        <v>155</v>
      </c>
      <c r="I414" s="139">
        <f>VLOOKUP(E414&amp;H414,Data2012!$A:$S,14,FALSE)</f>
        <v>-1</v>
      </c>
    </row>
    <row r="415" spans="1:9" ht="14.25" customHeight="1">
      <c r="A415" s="1" t="str">
        <f t="shared" si="54"/>
        <v xml:space="preserve">CFM9605 </v>
      </c>
      <c r="B415" s="427" t="str">
        <f>+D415</f>
        <v>na</v>
      </c>
      <c r="C415" s="210" t="str">
        <f t="shared" si="51"/>
        <v xml:space="preserve"> </v>
      </c>
      <c r="D415" s="1" t="str">
        <f t="shared" si="52"/>
        <v>na</v>
      </c>
      <c r="E415" t="s">
        <v>22</v>
      </c>
      <c r="F415">
        <v>9605</v>
      </c>
      <c r="G415" s="139">
        <v>2011</v>
      </c>
      <c r="H415" s="429" t="s">
        <v>144</v>
      </c>
      <c r="I415" s="139">
        <f>VLOOKUP(E415&amp;H415,Data2012!$A:$S,17,FALSE)</f>
        <v>-1</v>
      </c>
    </row>
    <row r="416" spans="1:9" ht="14.25" customHeight="1">
      <c r="A416" s="1" t="str">
        <f t="shared" si="54"/>
        <v xml:space="preserve">CFM9605 </v>
      </c>
      <c r="B416" s="427" t="e">
        <f>+D416+B415</f>
        <v>#VALUE!</v>
      </c>
      <c r="C416" s="210" t="str">
        <f t="shared" si="51"/>
        <v xml:space="preserve"> </v>
      </c>
      <c r="D416" s="1" t="str">
        <f t="shared" si="52"/>
        <v>na</v>
      </c>
      <c r="E416" t="s">
        <v>22</v>
      </c>
      <c r="F416">
        <v>9605</v>
      </c>
      <c r="G416" s="139">
        <v>2011</v>
      </c>
      <c r="H416" s="429" t="s">
        <v>145</v>
      </c>
      <c r="I416" s="139">
        <f>VLOOKUP(E416&amp;H416,Data2012!$A:$S,17,FALSE)</f>
        <v>-1</v>
      </c>
    </row>
    <row r="417" spans="1:9" ht="14.25" customHeight="1">
      <c r="A417" s="1" t="str">
        <f t="shared" si="54"/>
        <v xml:space="preserve">CFM9605 </v>
      </c>
      <c r="B417" s="427" t="e">
        <f>+D417+B416</f>
        <v>#VALUE!</v>
      </c>
      <c r="C417" s="210" t="str">
        <f t="shared" si="51"/>
        <v xml:space="preserve"> </v>
      </c>
      <c r="D417" s="1" t="str">
        <f t="shared" si="52"/>
        <v>na</v>
      </c>
      <c r="E417" t="s">
        <v>22</v>
      </c>
      <c r="F417">
        <v>9605</v>
      </c>
      <c r="G417" s="139">
        <v>2011</v>
      </c>
      <c r="H417" s="429" t="s">
        <v>146</v>
      </c>
      <c r="I417" s="139">
        <f>VLOOKUP(E417&amp;H417,Data2012!$A:$S,17,FALSE)</f>
        <v>-1</v>
      </c>
    </row>
    <row r="418" spans="1:9" ht="14.25" customHeight="1">
      <c r="A418" s="1" t="str">
        <f t="shared" si="54"/>
        <v xml:space="preserve">CFM9605 </v>
      </c>
      <c r="B418" s="427" t="e">
        <f t="shared" ref="B418:B426" si="56">+D418+B417</f>
        <v>#VALUE!</v>
      </c>
      <c r="C418" s="210" t="str">
        <f t="shared" si="51"/>
        <v xml:space="preserve"> </v>
      </c>
      <c r="D418" s="1" t="str">
        <f t="shared" si="52"/>
        <v>na</v>
      </c>
      <c r="E418" t="s">
        <v>22</v>
      </c>
      <c r="F418">
        <v>9605</v>
      </c>
      <c r="G418" s="139">
        <v>2011</v>
      </c>
      <c r="H418" s="429" t="s">
        <v>147</v>
      </c>
      <c r="I418" s="139">
        <f>VLOOKUP(E418&amp;H418,Data2012!$A:$S,17,FALSE)</f>
        <v>-1</v>
      </c>
    </row>
    <row r="419" spans="1:9" ht="14.25" customHeight="1">
      <c r="A419" s="1" t="str">
        <f t="shared" si="54"/>
        <v xml:space="preserve">CFM9605 </v>
      </c>
      <c r="B419" s="427" t="e">
        <f t="shared" si="56"/>
        <v>#VALUE!</v>
      </c>
      <c r="C419" s="210" t="str">
        <f t="shared" si="51"/>
        <v xml:space="preserve"> </v>
      </c>
      <c r="D419" s="1" t="str">
        <f t="shared" si="52"/>
        <v>na</v>
      </c>
      <c r="E419" t="s">
        <v>22</v>
      </c>
      <c r="F419">
        <v>9605</v>
      </c>
      <c r="G419" s="139">
        <v>2011</v>
      </c>
      <c r="H419" s="429" t="s">
        <v>148</v>
      </c>
      <c r="I419" s="139">
        <f>VLOOKUP(E419&amp;H419,Data2012!$A:$S,17,FALSE)</f>
        <v>-1</v>
      </c>
    </row>
    <row r="420" spans="1:9" ht="14.25" customHeight="1">
      <c r="A420" s="1" t="str">
        <f t="shared" si="54"/>
        <v xml:space="preserve">CFM9605 </v>
      </c>
      <c r="B420" s="427" t="e">
        <f t="shared" si="56"/>
        <v>#VALUE!</v>
      </c>
      <c r="C420" s="210" t="str">
        <f t="shared" si="51"/>
        <v xml:space="preserve"> </v>
      </c>
      <c r="D420" s="1" t="str">
        <f t="shared" si="52"/>
        <v>na</v>
      </c>
      <c r="E420" t="s">
        <v>22</v>
      </c>
      <c r="F420">
        <v>9605</v>
      </c>
      <c r="G420" s="139">
        <v>2011</v>
      </c>
      <c r="H420" s="429" t="s">
        <v>149</v>
      </c>
      <c r="I420" s="139">
        <f>VLOOKUP(E420&amp;H420,Data2012!$A:$S,17,FALSE)</f>
        <v>-1</v>
      </c>
    </row>
    <row r="421" spans="1:9" ht="14.25" customHeight="1">
      <c r="A421" s="1" t="str">
        <f t="shared" si="54"/>
        <v xml:space="preserve">CFM9605 </v>
      </c>
      <c r="B421" s="427" t="e">
        <f t="shared" si="56"/>
        <v>#VALUE!</v>
      </c>
      <c r="C421" s="210" t="str">
        <f t="shared" si="51"/>
        <v xml:space="preserve"> </v>
      </c>
      <c r="D421" s="1" t="str">
        <f t="shared" si="52"/>
        <v>na</v>
      </c>
      <c r="E421" t="s">
        <v>22</v>
      </c>
      <c r="F421">
        <v>9605</v>
      </c>
      <c r="G421" s="139">
        <v>2011</v>
      </c>
      <c r="H421" s="429" t="s">
        <v>150</v>
      </c>
      <c r="I421" s="139">
        <f>VLOOKUP(E421&amp;H421,Data2012!$A:$S,17,FALSE)</f>
        <v>-1</v>
      </c>
    </row>
    <row r="422" spans="1:9" ht="14.25" customHeight="1">
      <c r="A422" s="1" t="str">
        <f t="shared" si="54"/>
        <v xml:space="preserve">CFM9605 </v>
      </c>
      <c r="B422" s="427" t="e">
        <f t="shared" si="56"/>
        <v>#VALUE!</v>
      </c>
      <c r="C422" s="210" t="str">
        <f t="shared" si="51"/>
        <v xml:space="preserve"> </v>
      </c>
      <c r="D422" s="1" t="str">
        <f t="shared" si="52"/>
        <v>na</v>
      </c>
      <c r="E422" t="s">
        <v>22</v>
      </c>
      <c r="F422">
        <v>9605</v>
      </c>
      <c r="G422" s="139">
        <v>2011</v>
      </c>
      <c r="H422" s="429" t="s">
        <v>151</v>
      </c>
      <c r="I422" s="139">
        <f>VLOOKUP(E422&amp;H422,Data2012!$A:$S,17,FALSE)</f>
        <v>-1</v>
      </c>
    </row>
    <row r="423" spans="1:9" ht="14.25" customHeight="1">
      <c r="A423" s="1" t="str">
        <f t="shared" si="54"/>
        <v xml:space="preserve">CFM9605 </v>
      </c>
      <c r="B423" s="427" t="e">
        <f t="shared" si="56"/>
        <v>#VALUE!</v>
      </c>
      <c r="C423" s="210" t="str">
        <f t="shared" si="51"/>
        <v xml:space="preserve"> </v>
      </c>
      <c r="D423" s="1" t="str">
        <f t="shared" si="52"/>
        <v>na</v>
      </c>
      <c r="E423" t="s">
        <v>22</v>
      </c>
      <c r="F423">
        <v>9605</v>
      </c>
      <c r="G423" s="139">
        <v>2011</v>
      </c>
      <c r="H423" s="429" t="s">
        <v>152</v>
      </c>
      <c r="I423" s="139">
        <f>VLOOKUP(E423&amp;H423,Data2012!$A:$S,17,FALSE)</f>
        <v>-1</v>
      </c>
    </row>
    <row r="424" spans="1:9" ht="14.25" customHeight="1">
      <c r="A424" s="1" t="str">
        <f t="shared" si="54"/>
        <v xml:space="preserve">CFM9605 </v>
      </c>
      <c r="B424" s="427" t="e">
        <f t="shared" si="56"/>
        <v>#VALUE!</v>
      </c>
      <c r="C424" s="210" t="str">
        <f t="shared" si="51"/>
        <v xml:space="preserve"> </v>
      </c>
      <c r="D424" s="1" t="str">
        <f t="shared" si="52"/>
        <v>na</v>
      </c>
      <c r="E424" t="s">
        <v>22</v>
      </c>
      <c r="F424">
        <v>9605</v>
      </c>
      <c r="G424" s="139">
        <v>2011</v>
      </c>
      <c r="H424" s="429" t="s">
        <v>153</v>
      </c>
      <c r="I424" s="139">
        <f>VLOOKUP(E424&amp;H424,Data2012!$A:$S,17,FALSE)</f>
        <v>-1</v>
      </c>
    </row>
    <row r="425" spans="1:9" ht="14.25" customHeight="1">
      <c r="A425" s="1" t="str">
        <f t="shared" si="54"/>
        <v xml:space="preserve">CFM9605 </v>
      </c>
      <c r="B425" s="427" t="e">
        <f t="shared" si="56"/>
        <v>#VALUE!</v>
      </c>
      <c r="C425" s="210" t="str">
        <f t="shared" si="51"/>
        <v xml:space="preserve"> </v>
      </c>
      <c r="D425" s="1" t="str">
        <f t="shared" si="52"/>
        <v>na</v>
      </c>
      <c r="E425" t="s">
        <v>22</v>
      </c>
      <c r="F425">
        <v>9605</v>
      </c>
      <c r="G425" s="139">
        <v>2011</v>
      </c>
      <c r="H425" s="429" t="s">
        <v>154</v>
      </c>
      <c r="I425" s="139">
        <f>VLOOKUP(E425&amp;H425,Data2012!$A:$S,17,FALSE)</f>
        <v>-1</v>
      </c>
    </row>
    <row r="426" spans="1:9" ht="14.25" customHeight="1">
      <c r="A426" s="1" t="str">
        <f t="shared" si="54"/>
        <v xml:space="preserve">CFM9605 </v>
      </c>
      <c r="B426" s="427" t="e">
        <f t="shared" si="56"/>
        <v>#VALUE!</v>
      </c>
      <c r="C426" s="210" t="str">
        <f t="shared" si="51"/>
        <v xml:space="preserve"> </v>
      </c>
      <c r="D426" s="1" t="str">
        <f t="shared" si="52"/>
        <v>na</v>
      </c>
      <c r="E426" t="s">
        <v>22</v>
      </c>
      <c r="F426">
        <v>9605</v>
      </c>
      <c r="G426" s="139">
        <v>2011</v>
      </c>
      <c r="H426" s="429" t="s">
        <v>155</v>
      </c>
      <c r="I426" s="139">
        <f>VLOOKUP(E426&amp;H426,Data2012!$A:$S,17,FALSE)</f>
        <v>-1</v>
      </c>
    </row>
    <row r="427" spans="1:9" ht="14.25" customHeight="1">
      <c r="A427" s="1" t="str">
        <f t="shared" si="54"/>
        <v xml:space="preserve">CFM9606 </v>
      </c>
      <c r="B427" s="427" t="str">
        <f>+D427</f>
        <v>na</v>
      </c>
      <c r="C427" s="210" t="str">
        <f t="shared" si="51"/>
        <v xml:space="preserve"> </v>
      </c>
      <c r="D427" s="1" t="str">
        <f t="shared" si="52"/>
        <v>na</v>
      </c>
      <c r="E427" t="s">
        <v>22</v>
      </c>
      <c r="F427">
        <v>9606</v>
      </c>
      <c r="G427" s="139">
        <v>2011</v>
      </c>
      <c r="H427" s="429" t="s">
        <v>144</v>
      </c>
      <c r="I427" s="139">
        <f>VLOOKUP(E427&amp;H427,Data2012!$A:$U,20,FALSE)</f>
        <v>-1</v>
      </c>
    </row>
    <row r="428" spans="1:9" ht="14.25" customHeight="1">
      <c r="A428" s="1" t="str">
        <f t="shared" si="54"/>
        <v xml:space="preserve">CFM9606 </v>
      </c>
      <c r="B428" s="427" t="e">
        <f>+D428+B427</f>
        <v>#VALUE!</v>
      </c>
      <c r="C428" s="210" t="str">
        <f t="shared" si="51"/>
        <v xml:space="preserve"> </v>
      </c>
      <c r="D428" s="1" t="str">
        <f t="shared" si="52"/>
        <v>na</v>
      </c>
      <c r="E428" t="s">
        <v>22</v>
      </c>
      <c r="F428">
        <v>9606</v>
      </c>
      <c r="G428" s="139">
        <v>2011</v>
      </c>
      <c r="H428" s="429" t="s">
        <v>145</v>
      </c>
      <c r="I428" s="139">
        <f>VLOOKUP(E428&amp;H428,Data2012!$A:$U,20,FALSE)</f>
        <v>-1</v>
      </c>
    </row>
    <row r="429" spans="1:9" ht="14.25" customHeight="1">
      <c r="A429" s="1" t="str">
        <f t="shared" si="54"/>
        <v xml:space="preserve">CFM9606 </v>
      </c>
      <c r="B429" s="427" t="e">
        <f>+D429+B428</f>
        <v>#VALUE!</v>
      </c>
      <c r="C429" s="210" t="str">
        <f t="shared" si="51"/>
        <v xml:space="preserve"> </v>
      </c>
      <c r="D429" s="1" t="str">
        <f t="shared" si="52"/>
        <v>na</v>
      </c>
      <c r="E429" t="s">
        <v>22</v>
      </c>
      <c r="F429">
        <v>9606</v>
      </c>
      <c r="G429" s="139">
        <v>2011</v>
      </c>
      <c r="H429" s="429" t="s">
        <v>146</v>
      </c>
      <c r="I429" s="139">
        <f>VLOOKUP(E429&amp;H429,Data2012!$A:$U,20,FALSE)</f>
        <v>-1</v>
      </c>
    </row>
    <row r="430" spans="1:9" ht="14.25" customHeight="1">
      <c r="A430" s="1" t="str">
        <f t="shared" si="54"/>
        <v xml:space="preserve">CFM9606 </v>
      </c>
      <c r="B430" s="427" t="e">
        <f t="shared" ref="B430:B438" si="57">+D430+B429</f>
        <v>#VALUE!</v>
      </c>
      <c r="C430" s="210" t="str">
        <f t="shared" si="51"/>
        <v xml:space="preserve"> </v>
      </c>
      <c r="D430" s="1" t="str">
        <f t="shared" si="52"/>
        <v>na</v>
      </c>
      <c r="E430" t="s">
        <v>22</v>
      </c>
      <c r="F430">
        <v>9606</v>
      </c>
      <c r="G430" s="139">
        <v>2011</v>
      </c>
      <c r="H430" s="429" t="s">
        <v>147</v>
      </c>
      <c r="I430" s="139">
        <f>VLOOKUP(E430&amp;H430,Data2012!$A:$U,20,FALSE)</f>
        <v>-1</v>
      </c>
    </row>
    <row r="431" spans="1:9" ht="14.25" customHeight="1">
      <c r="A431" s="1" t="str">
        <f t="shared" si="54"/>
        <v xml:space="preserve">CFM9606 </v>
      </c>
      <c r="B431" s="427" t="e">
        <f t="shared" si="57"/>
        <v>#VALUE!</v>
      </c>
      <c r="C431" s="210" t="str">
        <f t="shared" si="51"/>
        <v xml:space="preserve"> </v>
      </c>
      <c r="D431" s="1" t="str">
        <f t="shared" si="52"/>
        <v>na</v>
      </c>
      <c r="E431" t="s">
        <v>22</v>
      </c>
      <c r="F431">
        <v>9606</v>
      </c>
      <c r="G431" s="139">
        <v>2011</v>
      </c>
      <c r="H431" s="429" t="s">
        <v>148</v>
      </c>
      <c r="I431" s="139">
        <f>VLOOKUP(E431&amp;H431,Data2012!$A:$U,20,FALSE)</f>
        <v>-1</v>
      </c>
    </row>
    <row r="432" spans="1:9" ht="14.25" customHeight="1">
      <c r="A432" s="1" t="str">
        <f t="shared" si="54"/>
        <v xml:space="preserve">CFM9606 </v>
      </c>
      <c r="B432" s="427" t="e">
        <f t="shared" si="57"/>
        <v>#VALUE!</v>
      </c>
      <c r="C432" s="210" t="str">
        <f t="shared" si="51"/>
        <v xml:space="preserve"> </v>
      </c>
      <c r="D432" s="1" t="str">
        <f t="shared" si="52"/>
        <v>na</v>
      </c>
      <c r="E432" t="s">
        <v>22</v>
      </c>
      <c r="F432">
        <v>9606</v>
      </c>
      <c r="G432" s="139">
        <v>2011</v>
      </c>
      <c r="H432" s="429" t="s">
        <v>149</v>
      </c>
      <c r="I432" s="139">
        <f>VLOOKUP(E432&amp;H432,Data2012!$A:$U,20,FALSE)</f>
        <v>-1</v>
      </c>
    </row>
    <row r="433" spans="1:9" ht="14.25" customHeight="1">
      <c r="A433" s="1" t="str">
        <f t="shared" si="54"/>
        <v xml:space="preserve">CFM9606 </v>
      </c>
      <c r="B433" s="427" t="e">
        <f t="shared" si="57"/>
        <v>#VALUE!</v>
      </c>
      <c r="C433" s="210" t="str">
        <f t="shared" si="51"/>
        <v xml:space="preserve"> </v>
      </c>
      <c r="D433" s="1" t="str">
        <f t="shared" si="52"/>
        <v>na</v>
      </c>
      <c r="E433" t="s">
        <v>22</v>
      </c>
      <c r="F433">
        <v>9606</v>
      </c>
      <c r="G433" s="139">
        <v>2011</v>
      </c>
      <c r="H433" s="429" t="s">
        <v>150</v>
      </c>
      <c r="I433" s="139">
        <f>VLOOKUP(E433&amp;H433,Data2012!$A:$U,20,FALSE)</f>
        <v>-1</v>
      </c>
    </row>
    <row r="434" spans="1:9" ht="14.25" customHeight="1">
      <c r="A434" s="1" t="str">
        <f t="shared" si="54"/>
        <v xml:space="preserve">CFM9606 </v>
      </c>
      <c r="B434" s="427" t="e">
        <f t="shared" si="57"/>
        <v>#VALUE!</v>
      </c>
      <c r="C434" s="210" t="str">
        <f t="shared" si="51"/>
        <v xml:space="preserve"> </v>
      </c>
      <c r="D434" s="1" t="str">
        <f t="shared" si="52"/>
        <v>na</v>
      </c>
      <c r="E434" t="s">
        <v>22</v>
      </c>
      <c r="F434">
        <v>9606</v>
      </c>
      <c r="G434" s="139">
        <v>2011</v>
      </c>
      <c r="H434" s="429" t="s">
        <v>151</v>
      </c>
      <c r="I434" s="139">
        <f>VLOOKUP(E434&amp;H434,Data2012!$A:$U,20,FALSE)</f>
        <v>-1</v>
      </c>
    </row>
    <row r="435" spans="1:9" ht="14.25" customHeight="1">
      <c r="A435" s="1" t="str">
        <f t="shared" si="54"/>
        <v xml:space="preserve">CFM9606 </v>
      </c>
      <c r="B435" s="427" t="e">
        <f t="shared" si="57"/>
        <v>#VALUE!</v>
      </c>
      <c r="C435" s="210" t="str">
        <f t="shared" si="51"/>
        <v xml:space="preserve"> </v>
      </c>
      <c r="D435" s="1" t="str">
        <f t="shared" si="52"/>
        <v>na</v>
      </c>
      <c r="E435" t="s">
        <v>22</v>
      </c>
      <c r="F435">
        <v>9606</v>
      </c>
      <c r="G435" s="139">
        <v>2011</v>
      </c>
      <c r="H435" s="429" t="s">
        <v>152</v>
      </c>
      <c r="I435" s="139">
        <f>VLOOKUP(E435&amp;H435,Data2012!$A:$U,20,FALSE)</f>
        <v>-1</v>
      </c>
    </row>
    <row r="436" spans="1:9" ht="14.25" customHeight="1">
      <c r="A436" s="1" t="str">
        <f t="shared" si="54"/>
        <v xml:space="preserve">CFM9606 </v>
      </c>
      <c r="B436" s="427" t="e">
        <f t="shared" si="57"/>
        <v>#VALUE!</v>
      </c>
      <c r="C436" s="210" t="str">
        <f t="shared" si="51"/>
        <v xml:space="preserve"> </v>
      </c>
      <c r="D436" s="1" t="str">
        <f t="shared" si="52"/>
        <v>na</v>
      </c>
      <c r="E436" t="s">
        <v>22</v>
      </c>
      <c r="F436">
        <v>9606</v>
      </c>
      <c r="G436" s="139">
        <v>2011</v>
      </c>
      <c r="H436" s="429" t="s">
        <v>153</v>
      </c>
      <c r="I436" s="139">
        <f>VLOOKUP(E436&amp;H436,Data2012!$A:$U,20,FALSE)</f>
        <v>-1</v>
      </c>
    </row>
    <row r="437" spans="1:9" ht="14.25" customHeight="1">
      <c r="A437" s="1" t="str">
        <f t="shared" si="54"/>
        <v xml:space="preserve">CFM9606 </v>
      </c>
      <c r="B437" s="427" t="e">
        <f t="shared" si="57"/>
        <v>#VALUE!</v>
      </c>
      <c r="C437" s="210" t="str">
        <f t="shared" si="51"/>
        <v xml:space="preserve"> </v>
      </c>
      <c r="D437" s="1" t="str">
        <f t="shared" si="52"/>
        <v>na</v>
      </c>
      <c r="E437" t="s">
        <v>22</v>
      </c>
      <c r="F437">
        <v>9606</v>
      </c>
      <c r="G437" s="139">
        <v>2011</v>
      </c>
      <c r="H437" s="429" t="s">
        <v>154</v>
      </c>
      <c r="I437" s="139">
        <f>VLOOKUP(E437&amp;H437,Data2012!$A:$U,20,FALSE)</f>
        <v>-1</v>
      </c>
    </row>
    <row r="438" spans="1:9" ht="14.25" customHeight="1">
      <c r="A438" s="1" t="str">
        <f t="shared" si="54"/>
        <v xml:space="preserve">CFM9606 </v>
      </c>
      <c r="B438" s="427" t="e">
        <f t="shared" si="57"/>
        <v>#VALUE!</v>
      </c>
      <c r="C438" s="210" t="str">
        <f t="shared" si="51"/>
        <v xml:space="preserve"> </v>
      </c>
      <c r="D438" s="1" t="str">
        <f t="shared" si="52"/>
        <v>na</v>
      </c>
      <c r="E438" t="s">
        <v>22</v>
      </c>
      <c r="F438">
        <v>9606</v>
      </c>
      <c r="G438" s="139">
        <v>2011</v>
      </c>
      <c r="H438" s="429" t="s">
        <v>155</v>
      </c>
      <c r="I438" s="139">
        <f>VLOOKUP(E438&amp;H438,Data2012!$A:$U,20,FALSE)</f>
        <v>-1</v>
      </c>
    </row>
    <row r="439" spans="1:9" ht="14.25" customHeight="1">
      <c r="A439" s="1" t="str">
        <f t="shared" si="54"/>
        <v>CIE96011</v>
      </c>
      <c r="B439" s="427">
        <f>+D439</f>
        <v>2806</v>
      </c>
      <c r="C439" s="210">
        <f t="shared" si="51"/>
        <v>1</v>
      </c>
      <c r="D439" s="1">
        <f t="shared" si="52"/>
        <v>2806</v>
      </c>
      <c r="E439" t="s">
        <v>43</v>
      </c>
      <c r="F439">
        <v>9601</v>
      </c>
      <c r="G439" s="139">
        <v>2011</v>
      </c>
      <c r="H439" s="429" t="s">
        <v>144</v>
      </c>
      <c r="I439">
        <f>VLOOKUP(E439&amp;H439,Data2012!$A:$S,3,FALSE)</f>
        <v>2806</v>
      </c>
    </row>
    <row r="440" spans="1:9" ht="14.25" customHeight="1">
      <c r="A440" s="1" t="str">
        <f t="shared" si="54"/>
        <v>CIE96012</v>
      </c>
      <c r="B440" s="427">
        <f>+D440+B439</f>
        <v>5741</v>
      </c>
      <c r="C440" s="210">
        <f t="shared" si="51"/>
        <v>2</v>
      </c>
      <c r="D440" s="1">
        <f t="shared" si="52"/>
        <v>2935</v>
      </c>
      <c r="E440" t="s">
        <v>43</v>
      </c>
      <c r="F440">
        <v>9601</v>
      </c>
      <c r="G440" s="139">
        <v>2011</v>
      </c>
      <c r="H440" s="429" t="s">
        <v>145</v>
      </c>
      <c r="I440">
        <f>VLOOKUP(E440&amp;H440,Data2012!$A:$S,3,FALSE)</f>
        <v>2935</v>
      </c>
    </row>
    <row r="441" spans="1:9" ht="14.25" customHeight="1">
      <c r="A441" s="1" t="str">
        <f t="shared" si="54"/>
        <v>CIE96013</v>
      </c>
      <c r="B441" s="427">
        <f>+D441+B440</f>
        <v>9126</v>
      </c>
      <c r="C441" s="210">
        <f t="shared" si="51"/>
        <v>3</v>
      </c>
      <c r="D441" s="1">
        <f t="shared" si="52"/>
        <v>3385</v>
      </c>
      <c r="E441" t="s">
        <v>43</v>
      </c>
      <c r="F441">
        <v>9601</v>
      </c>
      <c r="G441" s="139">
        <v>2011</v>
      </c>
      <c r="H441" s="429" t="s">
        <v>146</v>
      </c>
      <c r="I441">
        <f>VLOOKUP(E441&amp;H441,Data2012!$A:$S,3,FALSE)</f>
        <v>3385</v>
      </c>
    </row>
    <row r="442" spans="1:9" ht="14.25" customHeight="1">
      <c r="A442" s="1" t="str">
        <f t="shared" si="54"/>
        <v>CIE96014</v>
      </c>
      <c r="B442" s="427">
        <f t="shared" ref="B442:B450" si="58">+D442+B441</f>
        <v>12304</v>
      </c>
      <c r="C442" s="210">
        <f t="shared" si="51"/>
        <v>4</v>
      </c>
      <c r="D442" s="1">
        <f t="shared" si="52"/>
        <v>3178</v>
      </c>
      <c r="E442" t="s">
        <v>43</v>
      </c>
      <c r="F442">
        <v>9601</v>
      </c>
      <c r="G442" s="139">
        <v>2011</v>
      </c>
      <c r="H442" s="429" t="s">
        <v>147</v>
      </c>
      <c r="I442">
        <f>VLOOKUP(E442&amp;H442,Data2012!$A:$S,3,FALSE)</f>
        <v>3178</v>
      </c>
    </row>
    <row r="443" spans="1:9" ht="14.25" customHeight="1">
      <c r="A443" s="1" t="str">
        <f t="shared" si="54"/>
        <v>CIE96015</v>
      </c>
      <c r="B443" s="427">
        <f t="shared" si="58"/>
        <v>15448</v>
      </c>
      <c r="C443" s="210">
        <f t="shared" si="51"/>
        <v>5</v>
      </c>
      <c r="D443" s="1">
        <f t="shared" si="52"/>
        <v>3144</v>
      </c>
      <c r="E443" t="s">
        <v>43</v>
      </c>
      <c r="F443">
        <v>9601</v>
      </c>
      <c r="G443" s="139">
        <v>2011</v>
      </c>
      <c r="H443" s="429" t="s">
        <v>148</v>
      </c>
      <c r="I443">
        <f>VLOOKUP(E443&amp;H443,Data2012!$A:$S,3,FALSE)</f>
        <v>3144</v>
      </c>
    </row>
    <row r="444" spans="1:9" ht="14.25" customHeight="1">
      <c r="A444" s="1" t="str">
        <f t="shared" si="54"/>
        <v>CIE96016</v>
      </c>
      <c r="B444" s="427">
        <f t="shared" si="58"/>
        <v>18468</v>
      </c>
      <c r="C444" s="210">
        <f t="shared" si="51"/>
        <v>6</v>
      </c>
      <c r="D444" s="1">
        <f t="shared" si="52"/>
        <v>3020</v>
      </c>
      <c r="E444" t="s">
        <v>43</v>
      </c>
      <c r="F444">
        <v>9601</v>
      </c>
      <c r="G444" s="139">
        <v>2011</v>
      </c>
      <c r="H444" s="429" t="s">
        <v>149</v>
      </c>
      <c r="I444">
        <f>VLOOKUP(E444&amp;H444,Data2012!$A:$S,3,FALSE)</f>
        <v>3020</v>
      </c>
    </row>
    <row r="445" spans="1:9" ht="14.25" customHeight="1">
      <c r="A445" s="1" t="str">
        <f t="shared" si="54"/>
        <v>CIE96017</v>
      </c>
      <c r="B445" s="427">
        <f t="shared" si="58"/>
        <v>21721</v>
      </c>
      <c r="C445" s="210">
        <f t="shared" si="51"/>
        <v>7</v>
      </c>
      <c r="D445" s="1">
        <f t="shared" si="52"/>
        <v>3253</v>
      </c>
      <c r="E445" t="s">
        <v>43</v>
      </c>
      <c r="F445">
        <v>9601</v>
      </c>
      <c r="G445" s="139">
        <v>2011</v>
      </c>
      <c r="H445" s="429" t="s">
        <v>150</v>
      </c>
      <c r="I445">
        <f>VLOOKUP(E445&amp;H445,Data2012!$A:$S,3,FALSE)</f>
        <v>3253</v>
      </c>
    </row>
    <row r="446" spans="1:9" ht="14.25" customHeight="1">
      <c r="A446" s="1" t="str">
        <f t="shared" si="54"/>
        <v>CIE96018</v>
      </c>
      <c r="B446" s="427">
        <f t="shared" si="58"/>
        <v>24982</v>
      </c>
      <c r="C446" s="210">
        <f t="shared" si="51"/>
        <v>8</v>
      </c>
      <c r="D446" s="1">
        <f t="shared" si="52"/>
        <v>3261</v>
      </c>
      <c r="E446" t="s">
        <v>43</v>
      </c>
      <c r="F446">
        <v>9601</v>
      </c>
      <c r="G446" s="139">
        <v>2011</v>
      </c>
      <c r="H446" s="429" t="s">
        <v>151</v>
      </c>
      <c r="I446">
        <f>VLOOKUP(E446&amp;H446,Data2012!$A:$S,3,FALSE)</f>
        <v>3261</v>
      </c>
    </row>
    <row r="447" spans="1:9" ht="14.25" customHeight="1">
      <c r="A447" s="1" t="str">
        <f t="shared" si="54"/>
        <v>CIE96019</v>
      </c>
      <c r="B447" s="427">
        <f t="shared" si="58"/>
        <v>28200</v>
      </c>
      <c r="C447" s="210">
        <f t="shared" si="51"/>
        <v>9</v>
      </c>
      <c r="D447" s="1">
        <f t="shared" si="52"/>
        <v>3218</v>
      </c>
      <c r="E447" t="s">
        <v>43</v>
      </c>
      <c r="F447">
        <v>9601</v>
      </c>
      <c r="G447" s="139">
        <v>2011</v>
      </c>
      <c r="H447" s="429" t="s">
        <v>152</v>
      </c>
      <c r="I447">
        <f>VLOOKUP(E447&amp;H447,Data2012!$A:$S,3,FALSE)</f>
        <v>3218</v>
      </c>
    </row>
    <row r="448" spans="1:9" ht="14.25" customHeight="1">
      <c r="A448" s="1" t="str">
        <f t="shared" si="54"/>
        <v>CIE960110</v>
      </c>
      <c r="B448" s="427">
        <f t="shared" si="58"/>
        <v>31369</v>
      </c>
      <c r="C448" s="210">
        <f t="shared" si="51"/>
        <v>10</v>
      </c>
      <c r="D448" s="1">
        <f t="shared" si="52"/>
        <v>3169</v>
      </c>
      <c r="E448" t="s">
        <v>43</v>
      </c>
      <c r="F448">
        <v>9601</v>
      </c>
      <c r="G448" s="139">
        <v>2011</v>
      </c>
      <c r="H448" s="429" t="s">
        <v>153</v>
      </c>
      <c r="I448">
        <f>VLOOKUP(E448&amp;H448,Data2012!$A:$S,3,FALSE)</f>
        <v>3169</v>
      </c>
    </row>
    <row r="449" spans="1:9" ht="14.25" customHeight="1">
      <c r="A449" s="1" t="str">
        <f t="shared" si="54"/>
        <v>CIE960111</v>
      </c>
      <c r="B449" s="427">
        <f t="shared" si="58"/>
        <v>34459</v>
      </c>
      <c r="C449" s="210">
        <f t="shared" si="51"/>
        <v>11</v>
      </c>
      <c r="D449" s="1">
        <f t="shared" si="52"/>
        <v>3090</v>
      </c>
      <c r="E449" t="s">
        <v>43</v>
      </c>
      <c r="F449">
        <v>9601</v>
      </c>
      <c r="G449" s="139">
        <v>2011</v>
      </c>
      <c r="H449" s="429" t="s">
        <v>154</v>
      </c>
      <c r="I449">
        <f>VLOOKUP(E449&amp;H449,Data2012!$A:$S,3,FALSE)</f>
        <v>3090</v>
      </c>
    </row>
    <row r="450" spans="1:9" ht="14.25" customHeight="1">
      <c r="A450" s="1" t="str">
        <f t="shared" si="54"/>
        <v>CIE960112</v>
      </c>
      <c r="B450" s="427">
        <f t="shared" si="58"/>
        <v>37375</v>
      </c>
      <c r="C450" s="210">
        <f t="shared" si="51"/>
        <v>12</v>
      </c>
      <c r="D450" s="1">
        <f t="shared" si="52"/>
        <v>2916</v>
      </c>
      <c r="E450" t="s">
        <v>43</v>
      </c>
      <c r="F450">
        <v>9601</v>
      </c>
      <c r="G450" s="139">
        <v>2011</v>
      </c>
      <c r="H450" s="429" t="s">
        <v>155</v>
      </c>
      <c r="I450">
        <f>VLOOKUP(E450&amp;H450,Data2012!$A:$S,3,FALSE)</f>
        <v>2916</v>
      </c>
    </row>
    <row r="451" spans="1:9" ht="14.25" customHeight="1">
      <c r="A451" s="1" t="str">
        <f t="shared" si="54"/>
        <v>CIE96021</v>
      </c>
      <c r="B451" s="427">
        <f>+D451</f>
        <v>117</v>
      </c>
      <c r="C451" s="210">
        <f t="shared" si="51"/>
        <v>1</v>
      </c>
      <c r="D451" s="1">
        <f t="shared" si="52"/>
        <v>117</v>
      </c>
      <c r="E451" t="s">
        <v>43</v>
      </c>
      <c r="F451">
        <v>9602</v>
      </c>
      <c r="G451" s="139">
        <v>2011</v>
      </c>
      <c r="H451" s="429" t="s">
        <v>144</v>
      </c>
      <c r="I451" s="139">
        <f>VLOOKUP(E451&amp;H451,Data2012!$A:$S,6,FALSE)</f>
        <v>117</v>
      </c>
    </row>
    <row r="452" spans="1:9" ht="14.25" customHeight="1">
      <c r="A452" s="1" t="str">
        <f t="shared" si="54"/>
        <v>CIE96022</v>
      </c>
      <c r="B452" s="427">
        <f>+D452+B451</f>
        <v>244</v>
      </c>
      <c r="C452" s="210">
        <f t="shared" si="51"/>
        <v>2</v>
      </c>
      <c r="D452" s="1">
        <f t="shared" si="52"/>
        <v>127</v>
      </c>
      <c r="E452" t="s">
        <v>43</v>
      </c>
      <c r="F452">
        <v>9602</v>
      </c>
      <c r="G452" s="139">
        <v>2011</v>
      </c>
      <c r="H452" s="429" t="s">
        <v>145</v>
      </c>
      <c r="I452" s="139">
        <f>VLOOKUP(E452&amp;H452,Data2012!$A:$S,6,FALSE)</f>
        <v>127</v>
      </c>
    </row>
    <row r="453" spans="1:9" ht="14.25" customHeight="1">
      <c r="A453" s="1" t="str">
        <f t="shared" si="54"/>
        <v>CIE96023</v>
      </c>
      <c r="B453" s="427">
        <f>+D453+B452</f>
        <v>385</v>
      </c>
      <c r="C453" s="210">
        <f t="shared" si="51"/>
        <v>3</v>
      </c>
      <c r="D453" s="1">
        <f t="shared" si="52"/>
        <v>141</v>
      </c>
      <c r="E453" t="s">
        <v>43</v>
      </c>
      <c r="F453">
        <v>9602</v>
      </c>
      <c r="G453" s="139">
        <v>2011</v>
      </c>
      <c r="H453" s="429" t="s">
        <v>146</v>
      </c>
      <c r="I453" s="139">
        <f>VLOOKUP(E453&amp;H453,Data2012!$A:$S,6,FALSE)</f>
        <v>141</v>
      </c>
    </row>
    <row r="454" spans="1:9" ht="14.25" customHeight="1">
      <c r="A454" s="1" t="str">
        <f t="shared" si="54"/>
        <v>CIE96024</v>
      </c>
      <c r="B454" s="427">
        <f t="shared" ref="B454:B462" si="59">+D454+B453</f>
        <v>523</v>
      </c>
      <c r="C454" s="210">
        <f t="shared" si="51"/>
        <v>4</v>
      </c>
      <c r="D454" s="1">
        <f t="shared" si="52"/>
        <v>138</v>
      </c>
      <c r="E454" t="s">
        <v>43</v>
      </c>
      <c r="F454">
        <v>9602</v>
      </c>
      <c r="G454" s="139">
        <v>2011</v>
      </c>
      <c r="H454" s="429" t="s">
        <v>147</v>
      </c>
      <c r="I454" s="139">
        <f>VLOOKUP(E454&amp;H454,Data2012!$A:$S,6,FALSE)</f>
        <v>138</v>
      </c>
    </row>
    <row r="455" spans="1:9" ht="14.25" customHeight="1">
      <c r="A455" s="1" t="str">
        <f t="shared" si="54"/>
        <v>CIE96025</v>
      </c>
      <c r="B455" s="427">
        <f t="shared" si="59"/>
        <v>658</v>
      </c>
      <c r="C455" s="210">
        <f t="shared" si="51"/>
        <v>5</v>
      </c>
      <c r="D455" s="1">
        <f t="shared" si="52"/>
        <v>135</v>
      </c>
      <c r="E455" t="s">
        <v>43</v>
      </c>
      <c r="F455">
        <v>9602</v>
      </c>
      <c r="G455" s="139">
        <v>2011</v>
      </c>
      <c r="H455" s="429" t="s">
        <v>148</v>
      </c>
      <c r="I455" s="139">
        <f>VLOOKUP(E455&amp;H455,Data2012!$A:$S,6,FALSE)</f>
        <v>135</v>
      </c>
    </row>
    <row r="456" spans="1:9" ht="14.25" customHeight="1">
      <c r="A456" s="1" t="str">
        <f t="shared" si="54"/>
        <v>CIE96026</v>
      </c>
      <c r="B456" s="427">
        <f t="shared" si="59"/>
        <v>790</v>
      </c>
      <c r="C456" s="210">
        <f t="shared" ref="C456:C519" si="60">IF(D456="na"," ",VALUE(RIGHT(TRIM(H456),2)))</f>
        <v>6</v>
      </c>
      <c r="D456" s="1">
        <f t="shared" ref="D456:D519" si="61">IF(I456&lt;0,"na",I456)</f>
        <v>132</v>
      </c>
      <c r="E456" t="s">
        <v>43</v>
      </c>
      <c r="F456">
        <v>9602</v>
      </c>
      <c r="G456" s="139">
        <v>2011</v>
      </c>
      <c r="H456" s="429" t="s">
        <v>149</v>
      </c>
      <c r="I456" s="139">
        <f>VLOOKUP(E456&amp;H456,Data2012!$A:$S,6,FALSE)</f>
        <v>132</v>
      </c>
    </row>
    <row r="457" spans="1:9" ht="14.25" customHeight="1">
      <c r="A457" s="1" t="str">
        <f t="shared" si="54"/>
        <v>CIE96027</v>
      </c>
      <c r="B457" s="427">
        <f t="shared" si="59"/>
        <v>941</v>
      </c>
      <c r="C457" s="210">
        <f t="shared" si="60"/>
        <v>7</v>
      </c>
      <c r="D457" s="1">
        <f t="shared" si="61"/>
        <v>151</v>
      </c>
      <c r="E457" t="s">
        <v>43</v>
      </c>
      <c r="F457">
        <v>9602</v>
      </c>
      <c r="G457" s="139">
        <v>2011</v>
      </c>
      <c r="H457" s="429" t="s">
        <v>150</v>
      </c>
      <c r="I457" s="139">
        <f>VLOOKUP(E457&amp;H457,Data2012!$A:$S,6,FALSE)</f>
        <v>151</v>
      </c>
    </row>
    <row r="458" spans="1:9" ht="14.25" customHeight="1">
      <c r="A458" s="1" t="str">
        <f t="shared" si="54"/>
        <v>CIE96028</v>
      </c>
      <c r="B458" s="427">
        <f t="shared" si="59"/>
        <v>1091</v>
      </c>
      <c r="C458" s="210">
        <f t="shared" si="60"/>
        <v>8</v>
      </c>
      <c r="D458" s="1">
        <f t="shared" si="61"/>
        <v>150</v>
      </c>
      <c r="E458" t="s">
        <v>43</v>
      </c>
      <c r="F458">
        <v>9602</v>
      </c>
      <c r="G458" s="139">
        <v>2011</v>
      </c>
      <c r="H458" s="429" t="s">
        <v>151</v>
      </c>
      <c r="I458" s="139">
        <f>VLOOKUP(E458&amp;H458,Data2012!$A:$S,6,FALSE)</f>
        <v>150</v>
      </c>
    </row>
    <row r="459" spans="1:9" ht="14.25" customHeight="1">
      <c r="A459" s="1" t="str">
        <f t="shared" si="54"/>
        <v>CIE96029</v>
      </c>
      <c r="B459" s="427">
        <f t="shared" si="59"/>
        <v>1231</v>
      </c>
      <c r="C459" s="210">
        <f t="shared" si="60"/>
        <v>9</v>
      </c>
      <c r="D459" s="1">
        <f t="shared" si="61"/>
        <v>140</v>
      </c>
      <c r="E459" t="s">
        <v>43</v>
      </c>
      <c r="F459">
        <v>9602</v>
      </c>
      <c r="G459" s="139">
        <v>2011</v>
      </c>
      <c r="H459" s="429" t="s">
        <v>152</v>
      </c>
      <c r="I459" s="139">
        <f>VLOOKUP(E459&amp;H459,Data2012!$A:$S,6,FALSE)</f>
        <v>140</v>
      </c>
    </row>
    <row r="460" spans="1:9" ht="14.25" customHeight="1">
      <c r="A460" s="1" t="str">
        <f t="shared" si="54"/>
        <v>CIE960210</v>
      </c>
      <c r="B460" s="427">
        <f t="shared" si="59"/>
        <v>1372</v>
      </c>
      <c r="C460" s="210">
        <f t="shared" si="60"/>
        <v>10</v>
      </c>
      <c r="D460" s="1">
        <f t="shared" si="61"/>
        <v>141</v>
      </c>
      <c r="E460" t="s">
        <v>43</v>
      </c>
      <c r="F460">
        <v>9602</v>
      </c>
      <c r="G460" s="139">
        <v>2011</v>
      </c>
      <c r="H460" s="429" t="s">
        <v>153</v>
      </c>
      <c r="I460" s="139">
        <f>VLOOKUP(E460&amp;H460,Data2012!$A:$S,6,FALSE)</f>
        <v>141</v>
      </c>
    </row>
    <row r="461" spans="1:9" ht="14.25" customHeight="1">
      <c r="A461" s="1" t="str">
        <f t="shared" si="54"/>
        <v>CIE960211</v>
      </c>
      <c r="B461" s="427">
        <f t="shared" si="59"/>
        <v>1508</v>
      </c>
      <c r="C461" s="210">
        <f t="shared" si="60"/>
        <v>11</v>
      </c>
      <c r="D461" s="1">
        <f t="shared" si="61"/>
        <v>136</v>
      </c>
      <c r="E461" t="s">
        <v>43</v>
      </c>
      <c r="F461">
        <v>9602</v>
      </c>
      <c r="G461" s="139">
        <v>2011</v>
      </c>
      <c r="H461" s="429" t="s">
        <v>154</v>
      </c>
      <c r="I461" s="139">
        <f>VLOOKUP(E461&amp;H461,Data2012!$A:$S,6,FALSE)</f>
        <v>136</v>
      </c>
    </row>
    <row r="462" spans="1:9" ht="14.25" customHeight="1">
      <c r="A462" s="1" t="str">
        <f t="shared" si="54"/>
        <v>CIE960212</v>
      </c>
      <c r="B462" s="427">
        <f t="shared" si="59"/>
        <v>1638</v>
      </c>
      <c r="C462" s="210">
        <f t="shared" si="60"/>
        <v>12</v>
      </c>
      <c r="D462" s="1">
        <f t="shared" si="61"/>
        <v>130</v>
      </c>
      <c r="E462" t="s">
        <v>43</v>
      </c>
      <c r="F462">
        <v>9602</v>
      </c>
      <c r="G462" s="139">
        <v>2011</v>
      </c>
      <c r="H462" s="429" t="s">
        <v>155</v>
      </c>
      <c r="I462" s="139">
        <f>VLOOKUP(E462&amp;H462,Data2012!$A:$S,6,FALSE)</f>
        <v>130</v>
      </c>
    </row>
    <row r="463" spans="1:9" ht="14.25" customHeight="1">
      <c r="A463" s="1" t="str">
        <f t="shared" ref="A463:A526" si="62">TRIM(E463)&amp;F463&amp;C463</f>
        <v>CIE96031</v>
      </c>
      <c r="B463" s="427">
        <f>+D463</f>
        <v>52</v>
      </c>
      <c r="C463" s="210">
        <f t="shared" si="60"/>
        <v>1</v>
      </c>
      <c r="D463" s="1">
        <f t="shared" si="61"/>
        <v>52</v>
      </c>
      <c r="E463" t="s">
        <v>43</v>
      </c>
      <c r="F463">
        <v>9603</v>
      </c>
      <c r="G463" s="139">
        <v>2011</v>
      </c>
      <c r="H463" s="429" t="s">
        <v>144</v>
      </c>
      <c r="I463" s="139">
        <f>VLOOKUP(E463&amp;H463,Data2012!$A:$S,11,FALSE)</f>
        <v>52</v>
      </c>
    </row>
    <row r="464" spans="1:9" ht="14.25" customHeight="1">
      <c r="A464" s="1" t="str">
        <f t="shared" si="62"/>
        <v>CIE96032</v>
      </c>
      <c r="B464" s="427">
        <f>+D464+B463</f>
        <v>101</v>
      </c>
      <c r="C464" s="210">
        <f t="shared" si="60"/>
        <v>2</v>
      </c>
      <c r="D464" s="1">
        <f t="shared" si="61"/>
        <v>49</v>
      </c>
      <c r="E464" t="s">
        <v>43</v>
      </c>
      <c r="F464">
        <v>9603</v>
      </c>
      <c r="G464" s="139">
        <v>2011</v>
      </c>
      <c r="H464" s="429" t="s">
        <v>145</v>
      </c>
      <c r="I464" s="139">
        <f>VLOOKUP(E464&amp;H464,Data2012!$A:$S,11,FALSE)</f>
        <v>49</v>
      </c>
    </row>
    <row r="465" spans="1:9" ht="14.25" customHeight="1">
      <c r="A465" s="1" t="str">
        <f t="shared" si="62"/>
        <v>CIE96033</v>
      </c>
      <c r="B465" s="427">
        <f>+D465+B464</f>
        <v>153</v>
      </c>
      <c r="C465" s="210">
        <f t="shared" si="60"/>
        <v>3</v>
      </c>
      <c r="D465" s="1">
        <f t="shared" si="61"/>
        <v>52</v>
      </c>
      <c r="E465" t="s">
        <v>43</v>
      </c>
      <c r="F465">
        <v>9603</v>
      </c>
      <c r="G465" s="139">
        <v>2011</v>
      </c>
      <c r="H465" s="429" t="s">
        <v>146</v>
      </c>
      <c r="I465" s="139">
        <f>VLOOKUP(E465&amp;H465,Data2012!$A:$S,11,FALSE)</f>
        <v>52</v>
      </c>
    </row>
    <row r="466" spans="1:9" ht="14.25" customHeight="1">
      <c r="A466" s="1" t="str">
        <f t="shared" si="62"/>
        <v>CIE96034</v>
      </c>
      <c r="B466" s="427">
        <f t="shared" ref="B466:B474" si="63">+D466+B465</f>
        <v>198</v>
      </c>
      <c r="C466" s="210">
        <f t="shared" si="60"/>
        <v>4</v>
      </c>
      <c r="D466" s="1">
        <f t="shared" si="61"/>
        <v>45</v>
      </c>
      <c r="E466" t="s">
        <v>43</v>
      </c>
      <c r="F466">
        <v>9603</v>
      </c>
      <c r="G466" s="139">
        <v>2011</v>
      </c>
      <c r="H466" s="429" t="s">
        <v>147</v>
      </c>
      <c r="I466" s="139">
        <f>VLOOKUP(E466&amp;H466,Data2012!$A:$S,11,FALSE)</f>
        <v>45</v>
      </c>
    </row>
    <row r="467" spans="1:9" ht="14.25" customHeight="1">
      <c r="A467" s="1" t="str">
        <f t="shared" si="62"/>
        <v>CIE96035</v>
      </c>
      <c r="B467" s="427">
        <f t="shared" si="63"/>
        <v>251</v>
      </c>
      <c r="C467" s="210">
        <f t="shared" si="60"/>
        <v>5</v>
      </c>
      <c r="D467" s="1">
        <f t="shared" si="61"/>
        <v>53</v>
      </c>
      <c r="E467" t="s">
        <v>43</v>
      </c>
      <c r="F467">
        <v>9603</v>
      </c>
      <c r="G467" s="139">
        <v>2011</v>
      </c>
      <c r="H467" s="429" t="s">
        <v>148</v>
      </c>
      <c r="I467" s="139">
        <f>VLOOKUP(E467&amp;H467,Data2012!$A:$S,11,FALSE)</f>
        <v>53</v>
      </c>
    </row>
    <row r="468" spans="1:9" ht="14.25" customHeight="1">
      <c r="A468" s="1" t="str">
        <f t="shared" si="62"/>
        <v>CIE96036</v>
      </c>
      <c r="B468" s="427">
        <f t="shared" si="63"/>
        <v>306</v>
      </c>
      <c r="C468" s="210">
        <f t="shared" si="60"/>
        <v>6</v>
      </c>
      <c r="D468" s="1">
        <f t="shared" si="61"/>
        <v>55</v>
      </c>
      <c r="E468" t="s">
        <v>43</v>
      </c>
      <c r="F468">
        <v>9603</v>
      </c>
      <c r="G468" s="139">
        <v>2011</v>
      </c>
      <c r="H468" s="429" t="s">
        <v>149</v>
      </c>
      <c r="I468" s="139">
        <f>VLOOKUP(E468&amp;H468,Data2012!$A:$S,11,FALSE)</f>
        <v>55</v>
      </c>
    </row>
    <row r="469" spans="1:9" ht="14.25" customHeight="1">
      <c r="A469" s="1" t="str">
        <f t="shared" si="62"/>
        <v>CIE96037</v>
      </c>
      <c r="B469" s="427">
        <f t="shared" si="63"/>
        <v>363</v>
      </c>
      <c r="C469" s="210">
        <f t="shared" si="60"/>
        <v>7</v>
      </c>
      <c r="D469" s="1">
        <f t="shared" si="61"/>
        <v>57</v>
      </c>
      <c r="E469" t="s">
        <v>43</v>
      </c>
      <c r="F469">
        <v>9603</v>
      </c>
      <c r="G469" s="139">
        <v>2011</v>
      </c>
      <c r="H469" s="429" t="s">
        <v>150</v>
      </c>
      <c r="I469" s="139">
        <f>VLOOKUP(E469&amp;H469,Data2012!$A:$S,11,FALSE)</f>
        <v>57</v>
      </c>
    </row>
    <row r="470" spans="1:9" ht="14.25" customHeight="1">
      <c r="A470" s="1" t="str">
        <f t="shared" si="62"/>
        <v>CIE96038</v>
      </c>
      <c r="B470" s="427">
        <f t="shared" si="63"/>
        <v>417</v>
      </c>
      <c r="C470" s="210">
        <f t="shared" si="60"/>
        <v>8</v>
      </c>
      <c r="D470" s="1">
        <f t="shared" si="61"/>
        <v>54</v>
      </c>
      <c r="E470" t="s">
        <v>43</v>
      </c>
      <c r="F470">
        <v>9603</v>
      </c>
      <c r="G470" s="139">
        <v>2011</v>
      </c>
      <c r="H470" s="429" t="s">
        <v>151</v>
      </c>
      <c r="I470" s="139">
        <f>VLOOKUP(E470&amp;H470,Data2012!$A:$S,11,FALSE)</f>
        <v>54</v>
      </c>
    </row>
    <row r="471" spans="1:9" ht="14.25" customHeight="1">
      <c r="A471" s="1" t="str">
        <f t="shared" si="62"/>
        <v>CIE96039</v>
      </c>
      <c r="B471" s="427">
        <f t="shared" si="63"/>
        <v>470</v>
      </c>
      <c r="C471" s="210">
        <f t="shared" si="60"/>
        <v>9</v>
      </c>
      <c r="D471" s="1">
        <f t="shared" si="61"/>
        <v>53</v>
      </c>
      <c r="E471" t="s">
        <v>43</v>
      </c>
      <c r="F471">
        <v>9603</v>
      </c>
      <c r="G471" s="139">
        <v>2011</v>
      </c>
      <c r="H471" s="429" t="s">
        <v>152</v>
      </c>
      <c r="I471" s="139">
        <f>VLOOKUP(E471&amp;H471,Data2012!$A:$S,11,FALSE)</f>
        <v>53</v>
      </c>
    </row>
    <row r="472" spans="1:9" ht="14.25" customHeight="1">
      <c r="A472" s="1" t="str">
        <f t="shared" si="62"/>
        <v>CIE960310</v>
      </c>
      <c r="B472" s="427">
        <f t="shared" si="63"/>
        <v>513</v>
      </c>
      <c r="C472" s="210">
        <f t="shared" si="60"/>
        <v>10</v>
      </c>
      <c r="D472" s="1">
        <f t="shared" si="61"/>
        <v>43</v>
      </c>
      <c r="E472" t="s">
        <v>43</v>
      </c>
      <c r="F472">
        <v>9603</v>
      </c>
      <c r="G472" s="139">
        <v>2011</v>
      </c>
      <c r="H472" s="429" t="s">
        <v>153</v>
      </c>
      <c r="I472" s="139">
        <f>VLOOKUP(E472&amp;H472,Data2012!$A:$S,11,FALSE)</f>
        <v>43</v>
      </c>
    </row>
    <row r="473" spans="1:9" ht="14.25" customHeight="1">
      <c r="A473" s="1" t="str">
        <f t="shared" si="62"/>
        <v>CIE960311</v>
      </c>
      <c r="B473" s="427">
        <f t="shared" si="63"/>
        <v>561</v>
      </c>
      <c r="C473" s="210">
        <f t="shared" si="60"/>
        <v>11</v>
      </c>
      <c r="D473" s="1">
        <f t="shared" si="61"/>
        <v>48</v>
      </c>
      <c r="E473" t="s">
        <v>43</v>
      </c>
      <c r="F473">
        <v>9603</v>
      </c>
      <c r="G473" s="139">
        <v>2011</v>
      </c>
      <c r="H473" s="429" t="s">
        <v>154</v>
      </c>
      <c r="I473" s="139">
        <f>VLOOKUP(E473&amp;H473,Data2012!$A:$S,11,FALSE)</f>
        <v>48</v>
      </c>
    </row>
    <row r="474" spans="1:9" ht="14.25" customHeight="1">
      <c r="A474" s="1" t="str">
        <f t="shared" si="62"/>
        <v>CIE960312</v>
      </c>
      <c r="B474" s="427">
        <f t="shared" si="63"/>
        <v>610</v>
      </c>
      <c r="C474" s="210">
        <f t="shared" si="60"/>
        <v>12</v>
      </c>
      <c r="D474" s="1">
        <f t="shared" si="61"/>
        <v>49</v>
      </c>
      <c r="E474" t="s">
        <v>43</v>
      </c>
      <c r="F474">
        <v>9603</v>
      </c>
      <c r="G474" s="139">
        <v>2011</v>
      </c>
      <c r="H474" s="429" t="s">
        <v>155</v>
      </c>
      <c r="I474" s="139">
        <f>VLOOKUP(E474&amp;H474,Data2012!$A:$S,11,FALSE)</f>
        <v>49</v>
      </c>
    </row>
    <row r="475" spans="1:9" ht="14.25" customHeight="1">
      <c r="A475" s="1" t="str">
        <f t="shared" si="62"/>
        <v>CIE96041</v>
      </c>
      <c r="B475" s="427">
        <f>+D475</f>
        <v>8</v>
      </c>
      <c r="C475" s="210">
        <f t="shared" si="60"/>
        <v>1</v>
      </c>
      <c r="D475" s="1">
        <f t="shared" si="61"/>
        <v>8</v>
      </c>
      <c r="E475" t="s">
        <v>43</v>
      </c>
      <c r="F475">
        <v>9604</v>
      </c>
      <c r="G475" s="139">
        <v>2011</v>
      </c>
      <c r="H475" s="429" t="s">
        <v>144</v>
      </c>
      <c r="I475" s="139">
        <f>VLOOKUP(E475&amp;H475,Data2012!$A:$S,14,FALSE)</f>
        <v>8</v>
      </c>
    </row>
    <row r="476" spans="1:9" ht="14.25" customHeight="1">
      <c r="A476" s="1" t="str">
        <f t="shared" si="62"/>
        <v>CIE96042</v>
      </c>
      <c r="B476" s="427">
        <f>+D476+B475</f>
        <v>16</v>
      </c>
      <c r="C476" s="210">
        <f t="shared" si="60"/>
        <v>2</v>
      </c>
      <c r="D476" s="1">
        <f t="shared" si="61"/>
        <v>8</v>
      </c>
      <c r="E476" t="s">
        <v>43</v>
      </c>
      <c r="F476">
        <v>9604</v>
      </c>
      <c r="G476" s="139">
        <v>2011</v>
      </c>
      <c r="H476" s="429" t="s">
        <v>145</v>
      </c>
      <c r="I476" s="139">
        <f>VLOOKUP(E476&amp;H476,Data2012!$A:$S,14,FALSE)</f>
        <v>8</v>
      </c>
    </row>
    <row r="477" spans="1:9" ht="14.25" customHeight="1">
      <c r="A477" s="1" t="str">
        <f t="shared" si="62"/>
        <v>CIE96043</v>
      </c>
      <c r="B477" s="427">
        <f>+D477+B476</f>
        <v>26</v>
      </c>
      <c r="C477" s="210">
        <f t="shared" si="60"/>
        <v>3</v>
      </c>
      <c r="D477" s="1">
        <f t="shared" si="61"/>
        <v>10</v>
      </c>
      <c r="E477" t="s">
        <v>43</v>
      </c>
      <c r="F477">
        <v>9604</v>
      </c>
      <c r="G477" s="139">
        <v>2011</v>
      </c>
      <c r="H477" s="429" t="s">
        <v>146</v>
      </c>
      <c r="I477" s="139">
        <f>VLOOKUP(E477&amp;H477,Data2012!$A:$S,14,FALSE)</f>
        <v>10</v>
      </c>
    </row>
    <row r="478" spans="1:9" ht="14.25" customHeight="1">
      <c r="A478" s="1" t="str">
        <f t="shared" si="62"/>
        <v>CIE96044</v>
      </c>
      <c r="B478" s="427">
        <f t="shared" ref="B478:B486" si="64">+D478+B477</f>
        <v>35</v>
      </c>
      <c r="C478" s="210">
        <f t="shared" si="60"/>
        <v>4</v>
      </c>
      <c r="D478" s="1">
        <f t="shared" si="61"/>
        <v>9</v>
      </c>
      <c r="E478" t="s">
        <v>43</v>
      </c>
      <c r="F478">
        <v>9604</v>
      </c>
      <c r="G478" s="139">
        <v>2011</v>
      </c>
      <c r="H478" s="429" t="s">
        <v>147</v>
      </c>
      <c r="I478" s="139">
        <f>VLOOKUP(E478&amp;H478,Data2012!$A:$S,14,FALSE)</f>
        <v>9</v>
      </c>
    </row>
    <row r="479" spans="1:9" ht="14.25" customHeight="1">
      <c r="A479" s="1" t="str">
        <f t="shared" si="62"/>
        <v>CIE96045</v>
      </c>
      <c r="B479" s="427">
        <f t="shared" si="64"/>
        <v>44</v>
      </c>
      <c r="C479" s="210">
        <f t="shared" si="60"/>
        <v>5</v>
      </c>
      <c r="D479" s="1">
        <f t="shared" si="61"/>
        <v>9</v>
      </c>
      <c r="E479" t="s">
        <v>43</v>
      </c>
      <c r="F479">
        <v>9604</v>
      </c>
      <c r="G479" s="139">
        <v>2011</v>
      </c>
      <c r="H479" s="429" t="s">
        <v>148</v>
      </c>
      <c r="I479" s="139">
        <f>VLOOKUP(E479&amp;H479,Data2012!$A:$S,14,FALSE)</f>
        <v>9</v>
      </c>
    </row>
    <row r="480" spans="1:9" ht="14.25" customHeight="1">
      <c r="A480" s="1" t="str">
        <f t="shared" si="62"/>
        <v>CIE96046</v>
      </c>
      <c r="B480" s="427">
        <f t="shared" si="64"/>
        <v>53</v>
      </c>
      <c r="C480" s="210">
        <f t="shared" si="60"/>
        <v>6</v>
      </c>
      <c r="D480" s="1">
        <f t="shared" si="61"/>
        <v>9</v>
      </c>
      <c r="E480" t="s">
        <v>43</v>
      </c>
      <c r="F480">
        <v>9604</v>
      </c>
      <c r="G480" s="139">
        <v>2011</v>
      </c>
      <c r="H480" s="429" t="s">
        <v>149</v>
      </c>
      <c r="I480" s="139">
        <f>VLOOKUP(E480&amp;H480,Data2012!$A:$S,14,FALSE)</f>
        <v>9</v>
      </c>
    </row>
    <row r="481" spans="1:9" ht="14.25" customHeight="1">
      <c r="A481" s="1" t="str">
        <f t="shared" si="62"/>
        <v>CIE96047</v>
      </c>
      <c r="B481" s="427">
        <f t="shared" si="64"/>
        <v>63</v>
      </c>
      <c r="C481" s="210">
        <f t="shared" si="60"/>
        <v>7</v>
      </c>
      <c r="D481" s="1">
        <f t="shared" si="61"/>
        <v>10</v>
      </c>
      <c r="E481" t="s">
        <v>43</v>
      </c>
      <c r="F481">
        <v>9604</v>
      </c>
      <c r="G481" s="139">
        <v>2011</v>
      </c>
      <c r="H481" s="429" t="s">
        <v>150</v>
      </c>
      <c r="I481" s="139">
        <f>VLOOKUP(E481&amp;H481,Data2012!$A:$S,14,FALSE)</f>
        <v>10</v>
      </c>
    </row>
    <row r="482" spans="1:9" ht="14.25" customHeight="1">
      <c r="A482" s="1" t="str">
        <f t="shared" si="62"/>
        <v>CIE96048</v>
      </c>
      <c r="B482" s="427">
        <f t="shared" si="64"/>
        <v>72</v>
      </c>
      <c r="C482" s="210">
        <f t="shared" si="60"/>
        <v>8</v>
      </c>
      <c r="D482" s="1">
        <f t="shared" si="61"/>
        <v>9</v>
      </c>
      <c r="E482" t="s">
        <v>43</v>
      </c>
      <c r="F482">
        <v>9604</v>
      </c>
      <c r="G482" s="139">
        <v>2011</v>
      </c>
      <c r="H482" s="429" t="s">
        <v>151</v>
      </c>
      <c r="I482" s="139">
        <f>VLOOKUP(E482&amp;H482,Data2012!$A:$S,14,FALSE)</f>
        <v>9</v>
      </c>
    </row>
    <row r="483" spans="1:9" ht="14.25" customHeight="1">
      <c r="A483" s="1" t="str">
        <f t="shared" si="62"/>
        <v>CIE96049</v>
      </c>
      <c r="B483" s="427">
        <f t="shared" si="64"/>
        <v>81</v>
      </c>
      <c r="C483" s="210">
        <f t="shared" si="60"/>
        <v>9</v>
      </c>
      <c r="D483" s="1">
        <f t="shared" si="61"/>
        <v>9</v>
      </c>
      <c r="E483" t="s">
        <v>43</v>
      </c>
      <c r="F483">
        <v>9604</v>
      </c>
      <c r="G483" s="139">
        <v>2011</v>
      </c>
      <c r="H483" s="429" t="s">
        <v>152</v>
      </c>
      <c r="I483" s="139">
        <f>VLOOKUP(E483&amp;H483,Data2012!$A:$S,14,FALSE)</f>
        <v>9</v>
      </c>
    </row>
    <row r="484" spans="1:9" ht="14.25" customHeight="1">
      <c r="A484" s="1" t="str">
        <f t="shared" si="62"/>
        <v>CIE960410</v>
      </c>
      <c r="B484" s="427">
        <f t="shared" si="64"/>
        <v>89</v>
      </c>
      <c r="C484" s="210">
        <f t="shared" si="60"/>
        <v>10</v>
      </c>
      <c r="D484" s="1">
        <f t="shared" si="61"/>
        <v>8</v>
      </c>
      <c r="E484" t="s">
        <v>43</v>
      </c>
      <c r="F484">
        <v>9604</v>
      </c>
      <c r="G484" s="139">
        <v>2011</v>
      </c>
      <c r="H484" s="429" t="s">
        <v>153</v>
      </c>
      <c r="I484" s="139">
        <f>VLOOKUP(E484&amp;H484,Data2012!$A:$S,14,FALSE)</f>
        <v>8</v>
      </c>
    </row>
    <row r="485" spans="1:9" ht="14.25" customHeight="1">
      <c r="A485" s="1" t="str">
        <f t="shared" si="62"/>
        <v>CIE960411</v>
      </c>
      <c r="B485" s="427">
        <f t="shared" si="64"/>
        <v>97</v>
      </c>
      <c r="C485" s="210">
        <f t="shared" si="60"/>
        <v>11</v>
      </c>
      <c r="D485" s="1">
        <f t="shared" si="61"/>
        <v>8</v>
      </c>
      <c r="E485" t="s">
        <v>43</v>
      </c>
      <c r="F485">
        <v>9604</v>
      </c>
      <c r="G485" s="139">
        <v>2011</v>
      </c>
      <c r="H485" s="429" t="s">
        <v>154</v>
      </c>
      <c r="I485" s="139">
        <f>VLOOKUP(E485&amp;H485,Data2012!$A:$S,14,FALSE)</f>
        <v>8</v>
      </c>
    </row>
    <row r="486" spans="1:9" ht="14.25" customHeight="1">
      <c r="A486" s="1" t="str">
        <f t="shared" si="62"/>
        <v>CIE960412</v>
      </c>
      <c r="B486" s="427">
        <f t="shared" si="64"/>
        <v>105</v>
      </c>
      <c r="C486" s="210">
        <f t="shared" si="60"/>
        <v>12</v>
      </c>
      <c r="D486" s="1">
        <f t="shared" si="61"/>
        <v>8</v>
      </c>
      <c r="E486" t="s">
        <v>43</v>
      </c>
      <c r="F486">
        <v>9604</v>
      </c>
      <c r="G486" s="139">
        <v>2011</v>
      </c>
      <c r="H486" s="429" t="s">
        <v>155</v>
      </c>
      <c r="I486" s="139">
        <f>VLOOKUP(E486&amp;H486,Data2012!$A:$S,14,FALSE)</f>
        <v>8</v>
      </c>
    </row>
    <row r="487" spans="1:9" ht="14.25" customHeight="1">
      <c r="A487" s="1" t="str">
        <f t="shared" si="62"/>
        <v>CIE96051</v>
      </c>
      <c r="B487" s="427">
        <f>+D487</f>
        <v>0</v>
      </c>
      <c r="C487" s="210">
        <f t="shared" si="60"/>
        <v>1</v>
      </c>
      <c r="D487" s="1">
        <f t="shared" si="61"/>
        <v>0</v>
      </c>
      <c r="E487" t="s">
        <v>43</v>
      </c>
      <c r="F487">
        <v>9605</v>
      </c>
      <c r="G487" s="139">
        <v>2011</v>
      </c>
      <c r="H487" s="429" t="s">
        <v>144</v>
      </c>
      <c r="I487" s="139">
        <f>VLOOKUP(E487&amp;H487,Data2012!$A:$S,17,FALSE)</f>
        <v>0</v>
      </c>
    </row>
    <row r="488" spans="1:9" ht="14.25" customHeight="1">
      <c r="A488" s="1" t="str">
        <f t="shared" si="62"/>
        <v>CIE96052</v>
      </c>
      <c r="B488" s="427">
        <f>+D488+B487</f>
        <v>0</v>
      </c>
      <c r="C488" s="210">
        <f t="shared" si="60"/>
        <v>2</v>
      </c>
      <c r="D488" s="1">
        <f t="shared" si="61"/>
        <v>0</v>
      </c>
      <c r="E488" t="s">
        <v>43</v>
      </c>
      <c r="F488">
        <v>9605</v>
      </c>
      <c r="G488" s="139">
        <v>2011</v>
      </c>
      <c r="H488" s="429" t="s">
        <v>145</v>
      </c>
      <c r="I488" s="139">
        <f>VLOOKUP(E488&amp;H488,Data2012!$A:$S,17,FALSE)</f>
        <v>0</v>
      </c>
    </row>
    <row r="489" spans="1:9" ht="14.25" customHeight="1">
      <c r="A489" s="1" t="str">
        <f t="shared" si="62"/>
        <v>CIE96053</v>
      </c>
      <c r="B489" s="427">
        <f>+D489+B488</f>
        <v>0</v>
      </c>
      <c r="C489" s="210">
        <f t="shared" si="60"/>
        <v>3</v>
      </c>
      <c r="D489" s="1">
        <f t="shared" si="61"/>
        <v>0</v>
      </c>
      <c r="E489" t="s">
        <v>43</v>
      </c>
      <c r="F489">
        <v>9605</v>
      </c>
      <c r="G489" s="139">
        <v>2011</v>
      </c>
      <c r="H489" s="429" t="s">
        <v>146</v>
      </c>
      <c r="I489" s="139">
        <f>VLOOKUP(E489&amp;H489,Data2012!$A:$S,17,FALSE)</f>
        <v>0</v>
      </c>
    </row>
    <row r="490" spans="1:9" ht="14.25" customHeight="1">
      <c r="A490" s="1" t="str">
        <f t="shared" si="62"/>
        <v>CIE96054</v>
      </c>
      <c r="B490" s="427">
        <f t="shared" ref="B490:B498" si="65">+D490+B489</f>
        <v>0</v>
      </c>
      <c r="C490" s="210">
        <f t="shared" si="60"/>
        <v>4</v>
      </c>
      <c r="D490" s="1">
        <f t="shared" si="61"/>
        <v>0</v>
      </c>
      <c r="E490" t="s">
        <v>43</v>
      </c>
      <c r="F490">
        <v>9605</v>
      </c>
      <c r="G490" s="139">
        <v>2011</v>
      </c>
      <c r="H490" s="429" t="s">
        <v>147</v>
      </c>
      <c r="I490" s="139">
        <f>VLOOKUP(E490&amp;H490,Data2012!$A:$S,17,FALSE)</f>
        <v>0</v>
      </c>
    </row>
    <row r="491" spans="1:9" ht="14.25" customHeight="1">
      <c r="A491" s="1" t="str">
        <f t="shared" si="62"/>
        <v>CIE96055</v>
      </c>
      <c r="B491" s="427">
        <f t="shared" si="65"/>
        <v>0</v>
      </c>
      <c r="C491" s="210">
        <f t="shared" si="60"/>
        <v>5</v>
      </c>
      <c r="D491" s="1">
        <f t="shared" si="61"/>
        <v>0</v>
      </c>
      <c r="E491" t="s">
        <v>43</v>
      </c>
      <c r="F491">
        <v>9605</v>
      </c>
      <c r="G491" s="139">
        <v>2011</v>
      </c>
      <c r="H491" s="429" t="s">
        <v>148</v>
      </c>
      <c r="I491" s="139">
        <f>VLOOKUP(E491&amp;H491,Data2012!$A:$S,17,FALSE)</f>
        <v>0</v>
      </c>
    </row>
    <row r="492" spans="1:9" ht="14.25" customHeight="1">
      <c r="A492" s="1" t="str">
        <f t="shared" si="62"/>
        <v>CIE96056</v>
      </c>
      <c r="B492" s="427">
        <f t="shared" si="65"/>
        <v>0</v>
      </c>
      <c r="C492" s="210">
        <f t="shared" si="60"/>
        <v>6</v>
      </c>
      <c r="D492" s="1">
        <f t="shared" si="61"/>
        <v>0</v>
      </c>
      <c r="E492" t="s">
        <v>43</v>
      </c>
      <c r="F492">
        <v>9605</v>
      </c>
      <c r="G492" s="139">
        <v>2011</v>
      </c>
      <c r="H492" s="429" t="s">
        <v>149</v>
      </c>
      <c r="I492" s="139">
        <f>VLOOKUP(E492&amp;H492,Data2012!$A:$S,17,FALSE)</f>
        <v>0</v>
      </c>
    </row>
    <row r="493" spans="1:9" ht="14.25" customHeight="1">
      <c r="A493" s="1" t="str">
        <f t="shared" si="62"/>
        <v>CIE96057</v>
      </c>
      <c r="B493" s="427">
        <f t="shared" si="65"/>
        <v>0</v>
      </c>
      <c r="C493" s="210">
        <f t="shared" si="60"/>
        <v>7</v>
      </c>
      <c r="D493" s="1">
        <f t="shared" si="61"/>
        <v>0</v>
      </c>
      <c r="E493" t="s">
        <v>43</v>
      </c>
      <c r="F493">
        <v>9605</v>
      </c>
      <c r="G493" s="139">
        <v>2011</v>
      </c>
      <c r="H493" s="429" t="s">
        <v>150</v>
      </c>
      <c r="I493" s="139">
        <f>VLOOKUP(E493&amp;H493,Data2012!$A:$S,17,FALSE)</f>
        <v>0</v>
      </c>
    </row>
    <row r="494" spans="1:9" ht="14.25" customHeight="1">
      <c r="A494" s="1" t="str">
        <f t="shared" si="62"/>
        <v>CIE96058</v>
      </c>
      <c r="B494" s="427">
        <f t="shared" si="65"/>
        <v>0</v>
      </c>
      <c r="C494" s="210">
        <f t="shared" si="60"/>
        <v>8</v>
      </c>
      <c r="D494" s="1">
        <f t="shared" si="61"/>
        <v>0</v>
      </c>
      <c r="E494" t="s">
        <v>43</v>
      </c>
      <c r="F494">
        <v>9605</v>
      </c>
      <c r="G494" s="139">
        <v>2011</v>
      </c>
      <c r="H494" s="429" t="s">
        <v>151</v>
      </c>
      <c r="I494" s="139">
        <f>VLOOKUP(E494&amp;H494,Data2012!$A:$S,17,FALSE)</f>
        <v>0</v>
      </c>
    </row>
    <row r="495" spans="1:9" ht="14.25" customHeight="1">
      <c r="A495" s="1" t="str">
        <f t="shared" si="62"/>
        <v>CIE96059</v>
      </c>
      <c r="B495" s="427">
        <f t="shared" si="65"/>
        <v>0</v>
      </c>
      <c r="C495" s="210">
        <f t="shared" si="60"/>
        <v>9</v>
      </c>
      <c r="D495" s="1">
        <f t="shared" si="61"/>
        <v>0</v>
      </c>
      <c r="E495" t="s">
        <v>43</v>
      </c>
      <c r="F495">
        <v>9605</v>
      </c>
      <c r="G495" s="139">
        <v>2011</v>
      </c>
      <c r="H495" s="429" t="s">
        <v>152</v>
      </c>
      <c r="I495" s="139">
        <f>VLOOKUP(E495&amp;H495,Data2012!$A:$S,17,FALSE)</f>
        <v>0</v>
      </c>
    </row>
    <row r="496" spans="1:9" ht="14.25" customHeight="1">
      <c r="A496" s="1" t="str">
        <f t="shared" si="62"/>
        <v>CIE960510</v>
      </c>
      <c r="B496" s="427">
        <f t="shared" si="65"/>
        <v>0</v>
      </c>
      <c r="C496" s="210">
        <f t="shared" si="60"/>
        <v>10</v>
      </c>
      <c r="D496" s="1">
        <f t="shared" si="61"/>
        <v>0</v>
      </c>
      <c r="E496" t="s">
        <v>43</v>
      </c>
      <c r="F496">
        <v>9605</v>
      </c>
      <c r="G496" s="139">
        <v>2011</v>
      </c>
      <c r="H496" s="429" t="s">
        <v>153</v>
      </c>
      <c r="I496" s="139">
        <f>VLOOKUP(E496&amp;H496,Data2012!$A:$S,17,FALSE)</f>
        <v>0</v>
      </c>
    </row>
    <row r="497" spans="1:9" ht="14.25" customHeight="1">
      <c r="A497" s="1" t="str">
        <f t="shared" si="62"/>
        <v>CIE960511</v>
      </c>
      <c r="B497" s="427">
        <f t="shared" si="65"/>
        <v>0</v>
      </c>
      <c r="C497" s="210">
        <f t="shared" si="60"/>
        <v>11</v>
      </c>
      <c r="D497" s="1">
        <f t="shared" si="61"/>
        <v>0</v>
      </c>
      <c r="E497" t="s">
        <v>43</v>
      </c>
      <c r="F497">
        <v>9605</v>
      </c>
      <c r="G497" s="139">
        <v>2011</v>
      </c>
      <c r="H497" s="429" t="s">
        <v>154</v>
      </c>
      <c r="I497" s="139">
        <f>VLOOKUP(E497&amp;H497,Data2012!$A:$S,17,FALSE)</f>
        <v>0</v>
      </c>
    </row>
    <row r="498" spans="1:9" ht="14.25" customHeight="1">
      <c r="A498" s="1" t="str">
        <f t="shared" si="62"/>
        <v>CIE960512</v>
      </c>
      <c r="B498" s="427">
        <f t="shared" si="65"/>
        <v>0</v>
      </c>
      <c r="C498" s="210">
        <f t="shared" si="60"/>
        <v>12</v>
      </c>
      <c r="D498" s="1">
        <f t="shared" si="61"/>
        <v>0</v>
      </c>
      <c r="E498" t="s">
        <v>43</v>
      </c>
      <c r="F498">
        <v>9605</v>
      </c>
      <c r="G498" s="139">
        <v>2011</v>
      </c>
      <c r="H498" s="429" t="s">
        <v>155</v>
      </c>
      <c r="I498" s="139">
        <f>VLOOKUP(E498&amp;H498,Data2012!$A:$S,17,FALSE)</f>
        <v>0</v>
      </c>
    </row>
    <row r="499" spans="1:9" ht="14.25" customHeight="1">
      <c r="A499" s="1" t="str">
        <f t="shared" si="62"/>
        <v>CIE96061</v>
      </c>
      <c r="B499" s="427">
        <f>+D499</f>
        <v>0</v>
      </c>
      <c r="C499" s="210">
        <f t="shared" si="60"/>
        <v>1</v>
      </c>
      <c r="D499" s="1">
        <f t="shared" si="61"/>
        <v>0</v>
      </c>
      <c r="E499" t="s">
        <v>43</v>
      </c>
      <c r="F499">
        <v>9606</v>
      </c>
      <c r="G499" s="139">
        <v>2011</v>
      </c>
      <c r="H499" s="429" t="s">
        <v>144</v>
      </c>
      <c r="I499" s="139">
        <f>VLOOKUP(E499&amp;H499,Data2012!$A:$U,20,FALSE)</f>
        <v>0</v>
      </c>
    </row>
    <row r="500" spans="1:9" ht="14.25" customHeight="1">
      <c r="A500" s="1" t="str">
        <f t="shared" si="62"/>
        <v>CIE96062</v>
      </c>
      <c r="B500" s="427">
        <f>+D500+B499</f>
        <v>0</v>
      </c>
      <c r="C500" s="210">
        <f t="shared" si="60"/>
        <v>2</v>
      </c>
      <c r="D500" s="1">
        <f t="shared" si="61"/>
        <v>0</v>
      </c>
      <c r="E500" t="s">
        <v>43</v>
      </c>
      <c r="F500">
        <v>9606</v>
      </c>
      <c r="G500" s="139">
        <v>2011</v>
      </c>
      <c r="H500" s="429" t="s">
        <v>145</v>
      </c>
      <c r="I500" s="139">
        <f>VLOOKUP(E500&amp;H500,Data2012!$A:$U,20,FALSE)</f>
        <v>0</v>
      </c>
    </row>
    <row r="501" spans="1:9" ht="14.25" customHeight="1">
      <c r="A501" s="1" t="str">
        <f t="shared" si="62"/>
        <v>CIE96063</v>
      </c>
      <c r="B501" s="427">
        <f>+D501+B500</f>
        <v>0</v>
      </c>
      <c r="C501" s="210">
        <f t="shared" si="60"/>
        <v>3</v>
      </c>
      <c r="D501" s="1">
        <f t="shared" si="61"/>
        <v>0</v>
      </c>
      <c r="E501" t="s">
        <v>43</v>
      </c>
      <c r="F501">
        <v>9606</v>
      </c>
      <c r="G501" s="139">
        <v>2011</v>
      </c>
      <c r="H501" s="429" t="s">
        <v>146</v>
      </c>
      <c r="I501" s="139">
        <f>VLOOKUP(E501&amp;H501,Data2012!$A:$U,20,FALSE)</f>
        <v>0</v>
      </c>
    </row>
    <row r="502" spans="1:9" ht="14.25" customHeight="1">
      <c r="A502" s="1" t="str">
        <f t="shared" si="62"/>
        <v>CIE96064</v>
      </c>
      <c r="B502" s="427">
        <f t="shared" ref="B502:B510" si="66">+D502+B501</f>
        <v>0</v>
      </c>
      <c r="C502" s="210">
        <f t="shared" si="60"/>
        <v>4</v>
      </c>
      <c r="D502" s="1">
        <f t="shared" si="61"/>
        <v>0</v>
      </c>
      <c r="E502" t="s">
        <v>43</v>
      </c>
      <c r="F502">
        <v>9606</v>
      </c>
      <c r="G502" s="139">
        <v>2011</v>
      </c>
      <c r="H502" s="429" t="s">
        <v>147</v>
      </c>
      <c r="I502" s="139">
        <f>VLOOKUP(E502&amp;H502,Data2012!$A:$U,20,FALSE)</f>
        <v>0</v>
      </c>
    </row>
    <row r="503" spans="1:9" ht="14.25" customHeight="1">
      <c r="A503" s="1" t="str">
        <f t="shared" si="62"/>
        <v>CIE96065</v>
      </c>
      <c r="B503" s="427">
        <f t="shared" si="66"/>
        <v>0</v>
      </c>
      <c r="C503" s="210">
        <f t="shared" si="60"/>
        <v>5</v>
      </c>
      <c r="D503" s="1">
        <f t="shared" si="61"/>
        <v>0</v>
      </c>
      <c r="E503" t="s">
        <v>43</v>
      </c>
      <c r="F503">
        <v>9606</v>
      </c>
      <c r="G503" s="139">
        <v>2011</v>
      </c>
      <c r="H503" s="429" t="s">
        <v>148</v>
      </c>
      <c r="I503" s="139">
        <f>VLOOKUP(E503&amp;H503,Data2012!$A:$U,20,FALSE)</f>
        <v>0</v>
      </c>
    </row>
    <row r="504" spans="1:9" ht="14.25" customHeight="1">
      <c r="A504" s="1" t="str">
        <f t="shared" si="62"/>
        <v>CIE96066</v>
      </c>
      <c r="B504" s="427">
        <f t="shared" si="66"/>
        <v>0</v>
      </c>
      <c r="C504" s="210">
        <f t="shared" si="60"/>
        <v>6</v>
      </c>
      <c r="D504" s="1">
        <f t="shared" si="61"/>
        <v>0</v>
      </c>
      <c r="E504" t="s">
        <v>43</v>
      </c>
      <c r="F504">
        <v>9606</v>
      </c>
      <c r="G504" s="139">
        <v>2011</v>
      </c>
      <c r="H504" s="429" t="s">
        <v>149</v>
      </c>
      <c r="I504" s="139">
        <f>VLOOKUP(E504&amp;H504,Data2012!$A:$U,20,FALSE)</f>
        <v>0</v>
      </c>
    </row>
    <row r="505" spans="1:9" ht="14.25" customHeight="1">
      <c r="A505" s="1" t="str">
        <f t="shared" si="62"/>
        <v>CIE96067</v>
      </c>
      <c r="B505" s="427">
        <f t="shared" si="66"/>
        <v>0</v>
      </c>
      <c r="C505" s="210">
        <f t="shared" si="60"/>
        <v>7</v>
      </c>
      <c r="D505" s="1">
        <f t="shared" si="61"/>
        <v>0</v>
      </c>
      <c r="E505" t="s">
        <v>43</v>
      </c>
      <c r="F505">
        <v>9606</v>
      </c>
      <c r="G505" s="139">
        <v>2011</v>
      </c>
      <c r="H505" s="429" t="s">
        <v>150</v>
      </c>
      <c r="I505" s="139">
        <f>VLOOKUP(E505&amp;H505,Data2012!$A:$U,20,FALSE)</f>
        <v>0</v>
      </c>
    </row>
    <row r="506" spans="1:9" ht="14.25" customHeight="1">
      <c r="A506" s="1" t="str">
        <f t="shared" si="62"/>
        <v>CIE96068</v>
      </c>
      <c r="B506" s="427">
        <f t="shared" si="66"/>
        <v>0</v>
      </c>
      <c r="C506" s="210">
        <f t="shared" si="60"/>
        <v>8</v>
      </c>
      <c r="D506" s="1">
        <f t="shared" si="61"/>
        <v>0</v>
      </c>
      <c r="E506" t="s">
        <v>43</v>
      </c>
      <c r="F506">
        <v>9606</v>
      </c>
      <c r="G506" s="139">
        <v>2011</v>
      </c>
      <c r="H506" s="429" t="s">
        <v>151</v>
      </c>
      <c r="I506" s="139">
        <f>VLOOKUP(E506&amp;H506,Data2012!$A:$U,20,FALSE)</f>
        <v>0</v>
      </c>
    </row>
    <row r="507" spans="1:9" ht="14.25" customHeight="1">
      <c r="A507" s="1" t="str">
        <f t="shared" si="62"/>
        <v>CIE96069</v>
      </c>
      <c r="B507" s="427">
        <f t="shared" si="66"/>
        <v>0</v>
      </c>
      <c r="C507" s="210">
        <f t="shared" si="60"/>
        <v>9</v>
      </c>
      <c r="D507" s="1">
        <f t="shared" si="61"/>
        <v>0</v>
      </c>
      <c r="E507" t="s">
        <v>43</v>
      </c>
      <c r="F507">
        <v>9606</v>
      </c>
      <c r="G507" s="139">
        <v>2011</v>
      </c>
      <c r="H507" s="429" t="s">
        <v>152</v>
      </c>
      <c r="I507" s="139">
        <f>VLOOKUP(E507&amp;H507,Data2012!$A:$U,20,FALSE)</f>
        <v>0</v>
      </c>
    </row>
    <row r="508" spans="1:9" ht="14.25" customHeight="1">
      <c r="A508" s="1" t="str">
        <f t="shared" si="62"/>
        <v>CIE960610</v>
      </c>
      <c r="B508" s="427">
        <f t="shared" si="66"/>
        <v>0</v>
      </c>
      <c r="C508" s="210">
        <f t="shared" si="60"/>
        <v>10</v>
      </c>
      <c r="D508" s="1">
        <f t="shared" si="61"/>
        <v>0</v>
      </c>
      <c r="E508" t="s">
        <v>43</v>
      </c>
      <c r="F508">
        <v>9606</v>
      </c>
      <c r="G508" s="139">
        <v>2011</v>
      </c>
      <c r="H508" s="429" t="s">
        <v>153</v>
      </c>
      <c r="I508" s="139">
        <f>VLOOKUP(E508&amp;H508,Data2012!$A:$U,20,FALSE)</f>
        <v>0</v>
      </c>
    </row>
    <row r="509" spans="1:9" ht="14.25" customHeight="1">
      <c r="A509" s="1" t="str">
        <f t="shared" si="62"/>
        <v>CIE960611</v>
      </c>
      <c r="B509" s="427">
        <f t="shared" si="66"/>
        <v>0</v>
      </c>
      <c r="C509" s="210">
        <f t="shared" si="60"/>
        <v>11</v>
      </c>
      <c r="D509" s="1">
        <f t="shared" si="61"/>
        <v>0</v>
      </c>
      <c r="E509" t="s">
        <v>43</v>
      </c>
      <c r="F509">
        <v>9606</v>
      </c>
      <c r="G509" s="139">
        <v>2011</v>
      </c>
      <c r="H509" s="429" t="s">
        <v>154</v>
      </c>
      <c r="I509" s="139">
        <f>VLOOKUP(E509&amp;H509,Data2012!$A:$U,20,FALSE)</f>
        <v>0</v>
      </c>
    </row>
    <row r="510" spans="1:9" ht="14.25" customHeight="1">
      <c r="A510" s="1" t="str">
        <f t="shared" si="62"/>
        <v>CIE960612</v>
      </c>
      <c r="B510" s="427">
        <f t="shared" si="66"/>
        <v>0</v>
      </c>
      <c r="C510" s="210">
        <f t="shared" si="60"/>
        <v>12</v>
      </c>
      <c r="D510" s="1">
        <f t="shared" si="61"/>
        <v>0</v>
      </c>
      <c r="E510" t="s">
        <v>43</v>
      </c>
      <c r="F510">
        <v>9606</v>
      </c>
      <c r="G510" s="139">
        <v>2011</v>
      </c>
      <c r="H510" s="429" t="s">
        <v>155</v>
      </c>
      <c r="I510" s="139">
        <f>VLOOKUP(E510&amp;H510,Data2012!$A:$U,20,FALSE)</f>
        <v>0</v>
      </c>
    </row>
    <row r="511" spans="1:9" ht="14.25" customHeight="1">
      <c r="A511" s="1" t="str">
        <f t="shared" si="62"/>
        <v>CP96011</v>
      </c>
      <c r="B511" s="427">
        <f>+D511</f>
        <v>11284.106</v>
      </c>
      <c r="C511" s="210">
        <f t="shared" si="60"/>
        <v>1</v>
      </c>
      <c r="D511" s="1">
        <f t="shared" si="61"/>
        <v>11284.106</v>
      </c>
      <c r="E511" t="s">
        <v>44</v>
      </c>
      <c r="F511">
        <v>9601</v>
      </c>
      <c r="G511" s="139">
        <v>2011</v>
      </c>
      <c r="H511" s="429" t="s">
        <v>144</v>
      </c>
      <c r="I511">
        <f>VLOOKUP(E511&amp;H511,Data2012!$A:$S,3,FALSE)</f>
        <v>11284.106</v>
      </c>
    </row>
    <row r="512" spans="1:9" ht="14.25" customHeight="1">
      <c r="A512" s="1" t="str">
        <f t="shared" si="62"/>
        <v>CP96012</v>
      </c>
      <c r="B512" s="427">
        <f>+D512+B511</f>
        <v>21188.578999999998</v>
      </c>
      <c r="C512" s="210">
        <f t="shared" si="60"/>
        <v>2</v>
      </c>
      <c r="D512" s="1">
        <f t="shared" si="61"/>
        <v>9904.473</v>
      </c>
      <c r="E512" t="s">
        <v>44</v>
      </c>
      <c r="F512">
        <v>9601</v>
      </c>
      <c r="G512" s="139">
        <v>2011</v>
      </c>
      <c r="H512" s="429" t="s">
        <v>145</v>
      </c>
      <c r="I512">
        <f>VLOOKUP(E512&amp;H512,Data2012!$A:$S,3,FALSE)</f>
        <v>9904.473</v>
      </c>
    </row>
    <row r="513" spans="1:9" ht="14.25" customHeight="1">
      <c r="A513" s="1" t="str">
        <f t="shared" si="62"/>
        <v>CP96013</v>
      </c>
      <c r="B513" s="427">
        <f>+D513+B512</f>
        <v>32341.673999999999</v>
      </c>
      <c r="C513" s="210">
        <f t="shared" si="60"/>
        <v>3</v>
      </c>
      <c r="D513" s="1">
        <f t="shared" si="61"/>
        <v>11153.094999999999</v>
      </c>
      <c r="E513" t="s">
        <v>44</v>
      </c>
      <c r="F513">
        <v>9601</v>
      </c>
      <c r="G513" s="139">
        <v>2011</v>
      </c>
      <c r="H513" s="429" t="s">
        <v>146</v>
      </c>
      <c r="I513">
        <f>VLOOKUP(E513&amp;H513,Data2012!$A:$S,3,FALSE)</f>
        <v>11153.094999999999</v>
      </c>
    </row>
    <row r="514" spans="1:9" ht="14.25" customHeight="1">
      <c r="A514" s="1" t="str">
        <f t="shared" si="62"/>
        <v>CP96014</v>
      </c>
      <c r="B514" s="427">
        <f t="shared" ref="B514:B522" si="67">+D514+B513</f>
        <v>42398.123</v>
      </c>
      <c r="C514" s="210">
        <f t="shared" si="60"/>
        <v>4</v>
      </c>
      <c r="D514" s="1">
        <f t="shared" si="61"/>
        <v>10056.449000000002</v>
      </c>
      <c r="E514" t="s">
        <v>44</v>
      </c>
      <c r="F514">
        <v>9601</v>
      </c>
      <c r="G514" s="139">
        <v>2011</v>
      </c>
      <c r="H514" s="429" t="s">
        <v>147</v>
      </c>
      <c r="I514">
        <f>VLOOKUP(E514&amp;H514,Data2012!$A:$S,3,FALSE)</f>
        <v>10056.449000000002</v>
      </c>
    </row>
    <row r="515" spans="1:9" ht="14.25" customHeight="1">
      <c r="A515" s="1" t="str">
        <f t="shared" si="62"/>
        <v>CP96015</v>
      </c>
      <c r="B515" s="427">
        <f t="shared" si="67"/>
        <v>54230.976999999999</v>
      </c>
      <c r="C515" s="210">
        <f t="shared" si="60"/>
        <v>5</v>
      </c>
      <c r="D515" s="1">
        <f t="shared" si="61"/>
        <v>11832.854000000003</v>
      </c>
      <c r="E515" t="s">
        <v>44</v>
      </c>
      <c r="F515">
        <v>9601</v>
      </c>
      <c r="G515" s="139">
        <v>2011</v>
      </c>
      <c r="H515" s="429" t="s">
        <v>148</v>
      </c>
      <c r="I515">
        <f>VLOOKUP(E515&amp;H515,Data2012!$A:$S,3,FALSE)</f>
        <v>11832.854000000003</v>
      </c>
    </row>
    <row r="516" spans="1:9" ht="14.25" customHeight="1">
      <c r="A516" s="1" t="str">
        <f t="shared" si="62"/>
        <v>CP96016</v>
      </c>
      <c r="B516" s="427">
        <f t="shared" si="67"/>
        <v>64568.830999999998</v>
      </c>
      <c r="C516" s="210">
        <f t="shared" si="60"/>
        <v>6</v>
      </c>
      <c r="D516" s="1">
        <f t="shared" si="61"/>
        <v>10337.853999999999</v>
      </c>
      <c r="E516" t="s">
        <v>44</v>
      </c>
      <c r="F516">
        <v>9601</v>
      </c>
      <c r="G516" s="139">
        <v>2011</v>
      </c>
      <c r="H516" s="429" t="s">
        <v>149</v>
      </c>
      <c r="I516">
        <f>VLOOKUP(E516&amp;H516,Data2012!$A:$S,3,FALSE)</f>
        <v>10337.853999999999</v>
      </c>
    </row>
    <row r="517" spans="1:9" ht="14.25" customHeight="1">
      <c r="A517" s="1" t="str">
        <f t="shared" si="62"/>
        <v>CP96017</v>
      </c>
      <c r="B517" s="427">
        <f t="shared" si="67"/>
        <v>75153.175999999992</v>
      </c>
      <c r="C517" s="210">
        <f t="shared" si="60"/>
        <v>7</v>
      </c>
      <c r="D517" s="1">
        <f t="shared" si="61"/>
        <v>10584.344999999998</v>
      </c>
      <c r="E517" t="s">
        <v>44</v>
      </c>
      <c r="F517">
        <v>9601</v>
      </c>
      <c r="G517" s="139">
        <v>2011</v>
      </c>
      <c r="H517" s="429" t="s">
        <v>150</v>
      </c>
      <c r="I517">
        <f>VLOOKUP(E517&amp;H517,Data2012!$A:$S,3,FALSE)</f>
        <v>10584.344999999998</v>
      </c>
    </row>
    <row r="518" spans="1:9" ht="14.25" customHeight="1">
      <c r="A518" s="1" t="str">
        <f t="shared" si="62"/>
        <v>CP96018</v>
      </c>
      <c r="B518" s="427">
        <f t="shared" si="67"/>
        <v>84599.041999999987</v>
      </c>
      <c r="C518" s="210">
        <f t="shared" si="60"/>
        <v>8</v>
      </c>
      <c r="D518" s="1">
        <f t="shared" si="61"/>
        <v>9445.866</v>
      </c>
      <c r="E518" t="s">
        <v>44</v>
      </c>
      <c r="F518">
        <v>9601</v>
      </c>
      <c r="G518" s="139">
        <v>2011</v>
      </c>
      <c r="H518" s="429" t="s">
        <v>151</v>
      </c>
      <c r="I518">
        <f>VLOOKUP(E518&amp;H518,Data2012!$A:$S,3,FALSE)</f>
        <v>9445.866</v>
      </c>
    </row>
    <row r="519" spans="1:9" ht="14.25" customHeight="1">
      <c r="A519" s="1" t="str">
        <f t="shared" si="62"/>
        <v>CP96019</v>
      </c>
      <c r="B519" s="427">
        <f t="shared" si="67"/>
        <v>95582.515999999989</v>
      </c>
      <c r="C519" s="210">
        <f t="shared" si="60"/>
        <v>9</v>
      </c>
      <c r="D519" s="1">
        <f t="shared" si="61"/>
        <v>10983.474</v>
      </c>
      <c r="E519" t="s">
        <v>44</v>
      </c>
      <c r="F519">
        <v>9601</v>
      </c>
      <c r="G519" s="139">
        <v>2011</v>
      </c>
      <c r="H519" s="429" t="s">
        <v>152</v>
      </c>
      <c r="I519">
        <f>VLOOKUP(E519&amp;H519,Data2012!$A:$S,3,FALSE)</f>
        <v>10983.474</v>
      </c>
    </row>
    <row r="520" spans="1:9" ht="14.25" customHeight="1">
      <c r="A520" s="1" t="str">
        <f t="shared" si="62"/>
        <v>CP960110</v>
      </c>
      <c r="B520" s="427">
        <f t="shared" si="67"/>
        <v>106700.42599999999</v>
      </c>
      <c r="C520" s="210">
        <f t="shared" ref="C520:C583" si="68">IF(D520="na"," ",VALUE(RIGHT(TRIM(H520),2)))</f>
        <v>10</v>
      </c>
      <c r="D520" s="1">
        <f t="shared" ref="D520:D583" si="69">IF(I520&lt;0,"na",I520)</f>
        <v>11117.91</v>
      </c>
      <c r="E520" t="s">
        <v>44</v>
      </c>
      <c r="F520">
        <v>9601</v>
      </c>
      <c r="G520" s="139">
        <v>2011</v>
      </c>
      <c r="H520" s="429" t="s">
        <v>153</v>
      </c>
      <c r="I520">
        <f>VLOOKUP(E520&amp;H520,Data2012!$A:$S,3,FALSE)</f>
        <v>11117.91</v>
      </c>
    </row>
    <row r="521" spans="1:9" ht="14.25" customHeight="1">
      <c r="A521" s="1" t="str">
        <f t="shared" si="62"/>
        <v>CP960111</v>
      </c>
      <c r="B521" s="427">
        <f t="shared" si="67"/>
        <v>116703.70099999999</v>
      </c>
      <c r="C521" s="210">
        <f t="shared" si="68"/>
        <v>11</v>
      </c>
      <c r="D521" s="1">
        <f t="shared" si="69"/>
        <v>10003.275</v>
      </c>
      <c r="E521" t="s">
        <v>44</v>
      </c>
      <c r="F521">
        <v>9601</v>
      </c>
      <c r="G521" s="139">
        <v>2011</v>
      </c>
      <c r="H521" s="429" t="s">
        <v>154</v>
      </c>
      <c r="I521">
        <f>VLOOKUP(E521&amp;H521,Data2012!$A:$S,3,FALSE)</f>
        <v>10003.275</v>
      </c>
    </row>
    <row r="522" spans="1:9" ht="14.25" customHeight="1">
      <c r="A522" s="1" t="str">
        <f t="shared" si="62"/>
        <v>CP960112</v>
      </c>
      <c r="B522" s="427">
        <f t="shared" si="67"/>
        <v>126142.26699999999</v>
      </c>
      <c r="C522" s="210">
        <f t="shared" si="68"/>
        <v>12</v>
      </c>
      <c r="D522" s="1">
        <f t="shared" si="69"/>
        <v>9438.5660000000007</v>
      </c>
      <c r="E522" t="s">
        <v>44</v>
      </c>
      <c r="F522">
        <v>9601</v>
      </c>
      <c r="G522" s="139">
        <v>2011</v>
      </c>
      <c r="H522" s="429" t="s">
        <v>155</v>
      </c>
      <c r="I522">
        <f>VLOOKUP(E522&amp;H522,Data2012!$A:$S,3,FALSE)</f>
        <v>9438.5660000000007</v>
      </c>
    </row>
    <row r="523" spans="1:9" ht="14.25" customHeight="1">
      <c r="A523" s="1" t="str">
        <f t="shared" si="62"/>
        <v>CP96021</v>
      </c>
      <c r="B523" s="427">
        <f>+D523</f>
        <v>314.89461400000005</v>
      </c>
      <c r="C523" s="210">
        <f t="shared" si="68"/>
        <v>1</v>
      </c>
      <c r="D523" s="1">
        <f t="shared" si="69"/>
        <v>314.89461400000005</v>
      </c>
      <c r="E523" t="s">
        <v>44</v>
      </c>
      <c r="F523">
        <v>9602</v>
      </c>
      <c r="G523" s="139">
        <v>2011</v>
      </c>
      <c r="H523" s="429" t="s">
        <v>144</v>
      </c>
      <c r="I523" s="139">
        <f>VLOOKUP(E523&amp;H523,Data2012!$A:$S,6,FALSE)</f>
        <v>314.89461400000005</v>
      </c>
    </row>
    <row r="524" spans="1:9" ht="14.25" customHeight="1">
      <c r="A524" s="1" t="str">
        <f t="shared" si="62"/>
        <v>CP96022</v>
      </c>
      <c r="B524" s="427">
        <f>+D524+B523</f>
        <v>591.39456600000017</v>
      </c>
      <c r="C524" s="210">
        <f t="shared" si="68"/>
        <v>2</v>
      </c>
      <c r="D524" s="1">
        <f t="shared" si="69"/>
        <v>276.49995200000006</v>
      </c>
      <c r="E524" t="s">
        <v>44</v>
      </c>
      <c r="F524">
        <v>9602</v>
      </c>
      <c r="G524" s="139">
        <v>2011</v>
      </c>
      <c r="H524" s="429" t="s">
        <v>145</v>
      </c>
      <c r="I524" s="139">
        <f>VLOOKUP(E524&amp;H524,Data2012!$A:$S,6,FALSE)</f>
        <v>276.49995200000006</v>
      </c>
    </row>
    <row r="525" spans="1:9" ht="14.25" customHeight="1">
      <c r="A525" s="1" t="str">
        <f t="shared" si="62"/>
        <v>CP96023</v>
      </c>
      <c r="B525" s="427">
        <f>+D525+B524</f>
        <v>901.14193990000024</v>
      </c>
      <c r="C525" s="210">
        <f t="shared" si="68"/>
        <v>3</v>
      </c>
      <c r="D525" s="1">
        <f t="shared" si="69"/>
        <v>309.74737390000007</v>
      </c>
      <c r="E525" t="s">
        <v>44</v>
      </c>
      <c r="F525">
        <v>9602</v>
      </c>
      <c r="G525" s="139">
        <v>2011</v>
      </c>
      <c r="H525" s="429" t="s">
        <v>146</v>
      </c>
      <c r="I525" s="139">
        <f>VLOOKUP(E525&amp;H525,Data2012!$A:$S,6,FALSE)</f>
        <v>309.74737390000007</v>
      </c>
    </row>
    <row r="526" spans="1:9" ht="14.25" customHeight="1">
      <c r="A526" s="1" t="str">
        <f t="shared" si="62"/>
        <v>CP96024</v>
      </c>
      <c r="B526" s="427">
        <f t="shared" ref="B526:B534" si="70">+D526+B525</f>
        <v>1207.9700776000002</v>
      </c>
      <c r="C526" s="210">
        <f t="shared" si="68"/>
        <v>4</v>
      </c>
      <c r="D526" s="1">
        <f t="shared" si="69"/>
        <v>306.82813770000001</v>
      </c>
      <c r="E526" t="s">
        <v>44</v>
      </c>
      <c r="F526">
        <v>9602</v>
      </c>
      <c r="G526" s="139">
        <v>2011</v>
      </c>
      <c r="H526" s="429" t="s">
        <v>147</v>
      </c>
      <c r="I526" s="139">
        <f>VLOOKUP(E526&amp;H526,Data2012!$A:$S,6,FALSE)</f>
        <v>306.82813770000001</v>
      </c>
    </row>
    <row r="527" spans="1:9" ht="14.25" customHeight="1">
      <c r="A527" s="1" t="str">
        <f t="shared" ref="A527:A590" si="71">TRIM(E527)&amp;F527&amp;C527</f>
        <v>CP96025</v>
      </c>
      <c r="B527" s="427">
        <f t="shared" si="70"/>
        <v>1551.1776461000002</v>
      </c>
      <c r="C527" s="210">
        <f t="shared" si="68"/>
        <v>5</v>
      </c>
      <c r="D527" s="1">
        <f t="shared" si="69"/>
        <v>343.20756849999998</v>
      </c>
      <c r="E527" t="s">
        <v>44</v>
      </c>
      <c r="F527">
        <v>9602</v>
      </c>
      <c r="G527" s="139">
        <v>2011</v>
      </c>
      <c r="H527" s="429" t="s">
        <v>148</v>
      </c>
      <c r="I527" s="139">
        <f>VLOOKUP(E527&amp;H527,Data2012!$A:$S,6,FALSE)</f>
        <v>343.20756849999998</v>
      </c>
    </row>
    <row r="528" spans="1:9" ht="14.25" customHeight="1">
      <c r="A528" s="1" t="str">
        <f t="shared" si="71"/>
        <v>CP96026</v>
      </c>
      <c r="B528" s="427">
        <f t="shared" si="70"/>
        <v>1863.3629048000003</v>
      </c>
      <c r="C528" s="210">
        <f t="shared" si="68"/>
        <v>6</v>
      </c>
      <c r="D528" s="1">
        <f t="shared" si="69"/>
        <v>312.18525869999996</v>
      </c>
      <c r="E528" t="s">
        <v>44</v>
      </c>
      <c r="F528">
        <v>9602</v>
      </c>
      <c r="G528" s="139">
        <v>2011</v>
      </c>
      <c r="H528" s="429" t="s">
        <v>149</v>
      </c>
      <c r="I528" s="139">
        <f>VLOOKUP(E528&amp;H528,Data2012!$A:$S,6,FALSE)</f>
        <v>312.18525869999996</v>
      </c>
    </row>
    <row r="529" spans="1:9" ht="14.25" customHeight="1">
      <c r="A529" s="1" t="str">
        <f t="shared" si="71"/>
        <v>CP96027</v>
      </c>
      <c r="B529" s="427">
        <f t="shared" si="70"/>
        <v>2215.0181878000003</v>
      </c>
      <c r="C529" s="210">
        <f t="shared" si="68"/>
        <v>7</v>
      </c>
      <c r="D529" s="1">
        <f t="shared" si="69"/>
        <v>351.655283</v>
      </c>
      <c r="E529" t="s">
        <v>44</v>
      </c>
      <c r="F529">
        <v>9602</v>
      </c>
      <c r="G529" s="139">
        <v>2011</v>
      </c>
      <c r="H529" s="429" t="s">
        <v>150</v>
      </c>
      <c r="I529" s="139">
        <f>VLOOKUP(E529&amp;H529,Data2012!$A:$S,6,FALSE)</f>
        <v>351.655283</v>
      </c>
    </row>
    <row r="530" spans="1:9" ht="14.25" customHeight="1">
      <c r="A530" s="1" t="str">
        <f t="shared" si="71"/>
        <v>CP96028</v>
      </c>
      <c r="B530" s="427">
        <f t="shared" si="70"/>
        <v>2530.2529115000002</v>
      </c>
      <c r="C530" s="210">
        <f t="shared" si="68"/>
        <v>8</v>
      </c>
      <c r="D530" s="1">
        <f t="shared" si="69"/>
        <v>315.23472369999996</v>
      </c>
      <c r="E530" t="s">
        <v>44</v>
      </c>
      <c r="F530">
        <v>9602</v>
      </c>
      <c r="G530" s="139">
        <v>2011</v>
      </c>
      <c r="H530" s="429" t="s">
        <v>151</v>
      </c>
      <c r="I530" s="139">
        <f>VLOOKUP(E530&amp;H530,Data2012!$A:$S,6,FALSE)</f>
        <v>315.23472369999996</v>
      </c>
    </row>
    <row r="531" spans="1:9" ht="14.25" customHeight="1">
      <c r="A531" s="1" t="str">
        <f t="shared" si="71"/>
        <v>CP96029</v>
      </c>
      <c r="B531" s="427">
        <f t="shared" si="70"/>
        <v>2862.2534692000004</v>
      </c>
      <c r="C531" s="210">
        <f t="shared" si="68"/>
        <v>9</v>
      </c>
      <c r="D531" s="1">
        <f t="shared" si="69"/>
        <v>332.0005577</v>
      </c>
      <c r="E531" t="s">
        <v>44</v>
      </c>
      <c r="F531">
        <v>9602</v>
      </c>
      <c r="G531" s="139">
        <v>2011</v>
      </c>
      <c r="H531" s="429" t="s">
        <v>152</v>
      </c>
      <c r="I531" s="139">
        <f>VLOOKUP(E531&amp;H531,Data2012!$A:$S,6,FALSE)</f>
        <v>332.0005577</v>
      </c>
    </row>
    <row r="532" spans="1:9" ht="14.25" customHeight="1">
      <c r="A532" s="1" t="str">
        <f t="shared" si="71"/>
        <v>CP960210</v>
      </c>
      <c r="B532" s="427">
        <f t="shared" si="70"/>
        <v>3192.3106435000004</v>
      </c>
      <c r="C532" s="210">
        <f t="shared" si="68"/>
        <v>10</v>
      </c>
      <c r="D532" s="1">
        <f t="shared" si="69"/>
        <v>330.05717429999999</v>
      </c>
      <c r="E532" t="s">
        <v>44</v>
      </c>
      <c r="F532">
        <v>9602</v>
      </c>
      <c r="G532" s="139">
        <v>2011</v>
      </c>
      <c r="H532" s="429" t="s">
        <v>153</v>
      </c>
      <c r="I532" s="139">
        <f>VLOOKUP(E532&amp;H532,Data2012!$A:$S,6,FALSE)</f>
        <v>330.05717429999999</v>
      </c>
    </row>
    <row r="533" spans="1:9" ht="14.25" customHeight="1">
      <c r="A533" s="1" t="str">
        <f t="shared" si="71"/>
        <v>CP960211</v>
      </c>
      <c r="B533" s="427">
        <f t="shared" si="70"/>
        <v>3471.9189865000003</v>
      </c>
      <c r="C533" s="210">
        <f t="shared" si="68"/>
        <v>11</v>
      </c>
      <c r="D533" s="1">
        <f t="shared" si="69"/>
        <v>279.60834299999999</v>
      </c>
      <c r="E533" t="s">
        <v>44</v>
      </c>
      <c r="F533">
        <v>9602</v>
      </c>
      <c r="G533" s="139">
        <v>2011</v>
      </c>
      <c r="H533" s="429" t="s">
        <v>154</v>
      </c>
      <c r="I533" s="139">
        <f>VLOOKUP(E533&amp;H533,Data2012!$A:$S,6,FALSE)</f>
        <v>279.60834299999999</v>
      </c>
    </row>
    <row r="534" spans="1:9" ht="14.25" customHeight="1">
      <c r="A534" s="1" t="str">
        <f t="shared" si="71"/>
        <v>CP960212</v>
      </c>
      <c r="B534" s="427">
        <f t="shared" si="70"/>
        <v>3749.7875545000002</v>
      </c>
      <c r="C534" s="210">
        <f t="shared" si="68"/>
        <v>12</v>
      </c>
      <c r="D534" s="1">
        <f t="shared" si="69"/>
        <v>277.86856799999998</v>
      </c>
      <c r="E534" t="s">
        <v>44</v>
      </c>
      <c r="F534">
        <v>9602</v>
      </c>
      <c r="G534" s="139">
        <v>2011</v>
      </c>
      <c r="H534" s="429" t="s">
        <v>155</v>
      </c>
      <c r="I534" s="139">
        <f>VLOOKUP(E534&amp;H534,Data2012!$A:$S,6,FALSE)</f>
        <v>277.86856799999998</v>
      </c>
    </row>
    <row r="535" spans="1:9" ht="14.25" customHeight="1">
      <c r="A535" s="1" t="str">
        <f t="shared" si="71"/>
        <v>CP96031</v>
      </c>
      <c r="B535" s="427">
        <f>+D535</f>
        <v>0</v>
      </c>
      <c r="C535" s="210">
        <f t="shared" si="68"/>
        <v>1</v>
      </c>
      <c r="D535" s="1">
        <f t="shared" si="69"/>
        <v>0</v>
      </c>
      <c r="E535" t="s">
        <v>44</v>
      </c>
      <c r="F535">
        <v>9603</v>
      </c>
      <c r="G535" s="139">
        <v>2011</v>
      </c>
      <c r="H535" s="429" t="s">
        <v>144</v>
      </c>
      <c r="I535" s="139">
        <f>VLOOKUP(E535&amp;H535,Data2012!$A:$S,11,FALSE)</f>
        <v>0</v>
      </c>
    </row>
    <row r="536" spans="1:9" ht="14.25" customHeight="1">
      <c r="A536" s="1" t="str">
        <f t="shared" si="71"/>
        <v>CP96032</v>
      </c>
      <c r="B536" s="427">
        <f>+D536+B535</f>
        <v>0</v>
      </c>
      <c r="C536" s="210">
        <f t="shared" si="68"/>
        <v>2</v>
      </c>
      <c r="D536" s="1">
        <f t="shared" si="69"/>
        <v>0</v>
      </c>
      <c r="E536" t="s">
        <v>44</v>
      </c>
      <c r="F536">
        <v>9603</v>
      </c>
      <c r="G536" s="139">
        <v>2011</v>
      </c>
      <c r="H536" s="429" t="s">
        <v>145</v>
      </c>
      <c r="I536" s="139">
        <f>VLOOKUP(E536&amp;H536,Data2012!$A:$S,11,FALSE)</f>
        <v>0</v>
      </c>
    </row>
    <row r="537" spans="1:9" ht="14.25" customHeight="1">
      <c r="A537" s="1" t="str">
        <f t="shared" si="71"/>
        <v>CP96033</v>
      </c>
      <c r="B537" s="427">
        <f>+D537+B536</f>
        <v>0</v>
      </c>
      <c r="C537" s="210">
        <f t="shared" si="68"/>
        <v>3</v>
      </c>
      <c r="D537" s="1">
        <f t="shared" si="69"/>
        <v>0</v>
      </c>
      <c r="E537" t="s">
        <v>44</v>
      </c>
      <c r="F537">
        <v>9603</v>
      </c>
      <c r="G537" s="139">
        <v>2011</v>
      </c>
      <c r="H537" s="429" t="s">
        <v>146</v>
      </c>
      <c r="I537" s="139">
        <f>VLOOKUP(E537&amp;H537,Data2012!$A:$S,11,FALSE)</f>
        <v>0</v>
      </c>
    </row>
    <row r="538" spans="1:9" ht="14.25" customHeight="1">
      <c r="A538" s="1" t="str">
        <f t="shared" si="71"/>
        <v>CP96034</v>
      </c>
      <c r="B538" s="427">
        <f t="shared" ref="B538:B546" si="72">+D538+B537</f>
        <v>0</v>
      </c>
      <c r="C538" s="210">
        <f t="shared" si="68"/>
        <v>4</v>
      </c>
      <c r="D538" s="1">
        <f t="shared" si="69"/>
        <v>0</v>
      </c>
      <c r="E538" t="s">
        <v>44</v>
      </c>
      <c r="F538">
        <v>9603</v>
      </c>
      <c r="G538" s="139">
        <v>2011</v>
      </c>
      <c r="H538" s="429" t="s">
        <v>147</v>
      </c>
      <c r="I538" s="139">
        <f>VLOOKUP(E538&amp;H538,Data2012!$A:$S,11,FALSE)</f>
        <v>0</v>
      </c>
    </row>
    <row r="539" spans="1:9" ht="14.25" customHeight="1">
      <c r="A539" s="1" t="str">
        <f t="shared" si="71"/>
        <v>CP96035</v>
      </c>
      <c r="B539" s="427">
        <f t="shared" si="72"/>
        <v>0</v>
      </c>
      <c r="C539" s="210">
        <f t="shared" si="68"/>
        <v>5</v>
      </c>
      <c r="D539" s="1">
        <f t="shared" si="69"/>
        <v>0</v>
      </c>
      <c r="E539" t="s">
        <v>44</v>
      </c>
      <c r="F539">
        <v>9603</v>
      </c>
      <c r="G539" s="139">
        <v>2011</v>
      </c>
      <c r="H539" s="429" t="s">
        <v>148</v>
      </c>
      <c r="I539" s="139">
        <f>VLOOKUP(E539&amp;H539,Data2012!$A:$S,11,FALSE)</f>
        <v>0</v>
      </c>
    </row>
    <row r="540" spans="1:9" ht="14.25" customHeight="1">
      <c r="A540" s="1" t="str">
        <f t="shared" si="71"/>
        <v>CP96036</v>
      </c>
      <c r="B540" s="427">
        <f t="shared" si="72"/>
        <v>0</v>
      </c>
      <c r="C540" s="210">
        <f t="shared" si="68"/>
        <v>6</v>
      </c>
      <c r="D540" s="1">
        <f t="shared" si="69"/>
        <v>0</v>
      </c>
      <c r="E540" t="s">
        <v>44</v>
      </c>
      <c r="F540">
        <v>9603</v>
      </c>
      <c r="G540" s="139">
        <v>2011</v>
      </c>
      <c r="H540" s="429" t="s">
        <v>149</v>
      </c>
      <c r="I540" s="139">
        <f>VLOOKUP(E540&amp;H540,Data2012!$A:$S,11,FALSE)</f>
        <v>0</v>
      </c>
    </row>
    <row r="541" spans="1:9" ht="14.25" customHeight="1">
      <c r="A541" s="1" t="str">
        <f t="shared" si="71"/>
        <v>CP96037</v>
      </c>
      <c r="B541" s="427">
        <f t="shared" si="72"/>
        <v>0</v>
      </c>
      <c r="C541" s="210">
        <f t="shared" si="68"/>
        <v>7</v>
      </c>
      <c r="D541" s="1">
        <f t="shared" si="69"/>
        <v>0</v>
      </c>
      <c r="E541" t="s">
        <v>44</v>
      </c>
      <c r="F541">
        <v>9603</v>
      </c>
      <c r="G541" s="139">
        <v>2011</v>
      </c>
      <c r="H541" s="429" t="s">
        <v>150</v>
      </c>
      <c r="I541" s="139">
        <f>VLOOKUP(E541&amp;H541,Data2012!$A:$S,11,FALSE)</f>
        <v>0</v>
      </c>
    </row>
    <row r="542" spans="1:9" ht="14.25" customHeight="1">
      <c r="A542" s="1" t="str">
        <f t="shared" si="71"/>
        <v>CP96038</v>
      </c>
      <c r="B542" s="427">
        <f t="shared" si="72"/>
        <v>0</v>
      </c>
      <c r="C542" s="210">
        <f t="shared" si="68"/>
        <v>8</v>
      </c>
      <c r="D542" s="1">
        <f t="shared" si="69"/>
        <v>0</v>
      </c>
      <c r="E542" t="s">
        <v>44</v>
      </c>
      <c r="F542">
        <v>9603</v>
      </c>
      <c r="G542" s="139">
        <v>2011</v>
      </c>
      <c r="H542" s="429" t="s">
        <v>151</v>
      </c>
      <c r="I542" s="139">
        <f>VLOOKUP(E542&amp;H542,Data2012!$A:$S,11,FALSE)</f>
        <v>0</v>
      </c>
    </row>
    <row r="543" spans="1:9" ht="14.25" customHeight="1">
      <c r="A543" s="1" t="str">
        <f t="shared" si="71"/>
        <v>CP96039</v>
      </c>
      <c r="B543" s="427">
        <f t="shared" si="72"/>
        <v>0</v>
      </c>
      <c r="C543" s="210">
        <f t="shared" si="68"/>
        <v>9</v>
      </c>
      <c r="D543" s="1">
        <f t="shared" si="69"/>
        <v>0</v>
      </c>
      <c r="E543" t="s">
        <v>44</v>
      </c>
      <c r="F543">
        <v>9603</v>
      </c>
      <c r="G543" s="139">
        <v>2011</v>
      </c>
      <c r="H543" s="429" t="s">
        <v>152</v>
      </c>
      <c r="I543" s="139">
        <f>VLOOKUP(E543&amp;H543,Data2012!$A:$S,11,FALSE)</f>
        <v>0</v>
      </c>
    </row>
    <row r="544" spans="1:9" ht="14.25" customHeight="1">
      <c r="A544" s="1" t="str">
        <f t="shared" si="71"/>
        <v>CP960310</v>
      </c>
      <c r="B544" s="427">
        <f t="shared" si="72"/>
        <v>0</v>
      </c>
      <c r="C544" s="210">
        <f t="shared" si="68"/>
        <v>10</v>
      </c>
      <c r="D544" s="1">
        <f t="shared" si="69"/>
        <v>0</v>
      </c>
      <c r="E544" t="s">
        <v>44</v>
      </c>
      <c r="F544">
        <v>9603</v>
      </c>
      <c r="G544" s="139">
        <v>2011</v>
      </c>
      <c r="H544" s="429" t="s">
        <v>153</v>
      </c>
      <c r="I544" s="139">
        <f>VLOOKUP(E544&amp;H544,Data2012!$A:$S,11,FALSE)</f>
        <v>0</v>
      </c>
    </row>
    <row r="545" spans="1:9" ht="14.25" customHeight="1">
      <c r="A545" s="1" t="str">
        <f t="shared" si="71"/>
        <v>CP960311</v>
      </c>
      <c r="B545" s="427">
        <f t="shared" si="72"/>
        <v>0</v>
      </c>
      <c r="C545" s="210">
        <f t="shared" si="68"/>
        <v>11</v>
      </c>
      <c r="D545" s="1">
        <f t="shared" si="69"/>
        <v>0</v>
      </c>
      <c r="E545" t="s">
        <v>44</v>
      </c>
      <c r="F545">
        <v>9603</v>
      </c>
      <c r="G545" s="139">
        <v>2011</v>
      </c>
      <c r="H545" s="429" t="s">
        <v>154</v>
      </c>
      <c r="I545" s="139">
        <f>VLOOKUP(E545&amp;H545,Data2012!$A:$S,11,FALSE)</f>
        <v>0</v>
      </c>
    </row>
    <row r="546" spans="1:9" ht="14.25" customHeight="1">
      <c r="A546" s="1" t="str">
        <f t="shared" si="71"/>
        <v>CP960312</v>
      </c>
      <c r="B546" s="427">
        <f t="shared" si="72"/>
        <v>0</v>
      </c>
      <c r="C546" s="210">
        <f t="shared" si="68"/>
        <v>12</v>
      </c>
      <c r="D546" s="1">
        <f t="shared" si="69"/>
        <v>0</v>
      </c>
      <c r="E546" t="s">
        <v>44</v>
      </c>
      <c r="F546">
        <v>9603</v>
      </c>
      <c r="G546" s="139">
        <v>2011</v>
      </c>
      <c r="H546" s="429" t="s">
        <v>155</v>
      </c>
      <c r="I546" s="139">
        <f>VLOOKUP(E546&amp;H546,Data2012!$A:$S,11,FALSE)</f>
        <v>0</v>
      </c>
    </row>
    <row r="547" spans="1:9" ht="14.25" customHeight="1">
      <c r="A547" s="1" t="str">
        <f t="shared" si="71"/>
        <v>CP96041</v>
      </c>
      <c r="B547" s="427">
        <f>+D547</f>
        <v>0</v>
      </c>
      <c r="C547" s="210">
        <f t="shared" si="68"/>
        <v>1</v>
      </c>
      <c r="D547" s="1">
        <f t="shared" si="69"/>
        <v>0</v>
      </c>
      <c r="E547" t="s">
        <v>44</v>
      </c>
      <c r="F547">
        <v>9604</v>
      </c>
      <c r="G547" s="139">
        <v>2011</v>
      </c>
      <c r="H547" s="429" t="s">
        <v>144</v>
      </c>
      <c r="I547" s="139">
        <f>VLOOKUP(E547&amp;H547,Data2012!$A:$S,14,FALSE)</f>
        <v>0</v>
      </c>
    </row>
    <row r="548" spans="1:9" ht="14.25" customHeight="1">
      <c r="A548" s="1" t="str">
        <f t="shared" si="71"/>
        <v>CP96042</v>
      </c>
      <c r="B548" s="427">
        <f>+D548+B547</f>
        <v>0</v>
      </c>
      <c r="C548" s="210">
        <f t="shared" si="68"/>
        <v>2</v>
      </c>
      <c r="D548" s="1">
        <f t="shared" si="69"/>
        <v>0</v>
      </c>
      <c r="E548" t="s">
        <v>44</v>
      </c>
      <c r="F548">
        <v>9604</v>
      </c>
      <c r="G548" s="139">
        <v>2011</v>
      </c>
      <c r="H548" s="429" t="s">
        <v>145</v>
      </c>
      <c r="I548" s="139">
        <f>VLOOKUP(E548&amp;H548,Data2012!$A:$S,14,FALSE)</f>
        <v>0</v>
      </c>
    </row>
    <row r="549" spans="1:9" ht="14.25" customHeight="1">
      <c r="A549" s="1" t="str">
        <f t="shared" si="71"/>
        <v>CP96043</v>
      </c>
      <c r="B549" s="427">
        <f>+D549+B548</f>
        <v>0</v>
      </c>
      <c r="C549" s="210">
        <f t="shared" si="68"/>
        <v>3</v>
      </c>
      <c r="D549" s="1">
        <f t="shared" si="69"/>
        <v>0</v>
      </c>
      <c r="E549" t="s">
        <v>44</v>
      </c>
      <c r="F549">
        <v>9604</v>
      </c>
      <c r="G549" s="139">
        <v>2011</v>
      </c>
      <c r="H549" s="429" t="s">
        <v>146</v>
      </c>
      <c r="I549" s="139">
        <f>VLOOKUP(E549&amp;H549,Data2012!$A:$S,14,FALSE)</f>
        <v>0</v>
      </c>
    </row>
    <row r="550" spans="1:9" ht="14.25" customHeight="1">
      <c r="A550" s="1" t="str">
        <f t="shared" si="71"/>
        <v>CP96044</v>
      </c>
      <c r="B550" s="427">
        <f t="shared" ref="B550:B558" si="73">+D550+B549</f>
        <v>0</v>
      </c>
      <c r="C550" s="210">
        <f t="shared" si="68"/>
        <v>4</v>
      </c>
      <c r="D550" s="1">
        <f t="shared" si="69"/>
        <v>0</v>
      </c>
      <c r="E550" t="s">
        <v>44</v>
      </c>
      <c r="F550">
        <v>9604</v>
      </c>
      <c r="G550" s="139">
        <v>2011</v>
      </c>
      <c r="H550" s="429" t="s">
        <v>147</v>
      </c>
      <c r="I550" s="139">
        <f>VLOOKUP(E550&amp;H550,Data2012!$A:$S,14,FALSE)</f>
        <v>0</v>
      </c>
    </row>
    <row r="551" spans="1:9" ht="14.25" customHeight="1">
      <c r="A551" s="1" t="str">
        <f t="shared" si="71"/>
        <v>CP96045</v>
      </c>
      <c r="B551" s="427">
        <f t="shared" si="73"/>
        <v>0</v>
      </c>
      <c r="C551" s="210">
        <f t="shared" si="68"/>
        <v>5</v>
      </c>
      <c r="D551" s="1">
        <f t="shared" si="69"/>
        <v>0</v>
      </c>
      <c r="E551" t="s">
        <v>44</v>
      </c>
      <c r="F551">
        <v>9604</v>
      </c>
      <c r="G551" s="139">
        <v>2011</v>
      </c>
      <c r="H551" s="429" t="s">
        <v>148</v>
      </c>
      <c r="I551" s="139">
        <f>VLOOKUP(E551&amp;H551,Data2012!$A:$S,14,FALSE)</f>
        <v>0</v>
      </c>
    </row>
    <row r="552" spans="1:9" ht="14.25" customHeight="1">
      <c r="A552" s="1" t="str">
        <f t="shared" si="71"/>
        <v>CP96046</v>
      </c>
      <c r="B552" s="427">
        <f t="shared" si="73"/>
        <v>0</v>
      </c>
      <c r="C552" s="210">
        <f t="shared" si="68"/>
        <v>6</v>
      </c>
      <c r="D552" s="1">
        <f t="shared" si="69"/>
        <v>0</v>
      </c>
      <c r="E552" t="s">
        <v>44</v>
      </c>
      <c r="F552">
        <v>9604</v>
      </c>
      <c r="G552" s="139">
        <v>2011</v>
      </c>
      <c r="H552" s="429" t="s">
        <v>149</v>
      </c>
      <c r="I552" s="139">
        <f>VLOOKUP(E552&amp;H552,Data2012!$A:$S,14,FALSE)</f>
        <v>0</v>
      </c>
    </row>
    <row r="553" spans="1:9" ht="14.25" customHeight="1">
      <c r="A553" s="1" t="str">
        <f t="shared" si="71"/>
        <v>CP96047</v>
      </c>
      <c r="B553" s="427">
        <f t="shared" si="73"/>
        <v>0</v>
      </c>
      <c r="C553" s="210">
        <f t="shared" si="68"/>
        <v>7</v>
      </c>
      <c r="D553" s="1">
        <f t="shared" si="69"/>
        <v>0</v>
      </c>
      <c r="E553" t="s">
        <v>44</v>
      </c>
      <c r="F553">
        <v>9604</v>
      </c>
      <c r="G553" s="139">
        <v>2011</v>
      </c>
      <c r="H553" s="429" t="s">
        <v>150</v>
      </c>
      <c r="I553" s="139">
        <f>VLOOKUP(E553&amp;H553,Data2012!$A:$S,14,FALSE)</f>
        <v>0</v>
      </c>
    </row>
    <row r="554" spans="1:9" ht="14.25" customHeight="1">
      <c r="A554" s="1" t="str">
        <f t="shared" si="71"/>
        <v>CP96048</v>
      </c>
      <c r="B554" s="427">
        <f t="shared" si="73"/>
        <v>0</v>
      </c>
      <c r="C554" s="210">
        <f t="shared" si="68"/>
        <v>8</v>
      </c>
      <c r="D554" s="1">
        <f t="shared" si="69"/>
        <v>0</v>
      </c>
      <c r="E554" t="s">
        <v>44</v>
      </c>
      <c r="F554">
        <v>9604</v>
      </c>
      <c r="G554" s="139">
        <v>2011</v>
      </c>
      <c r="H554" s="429" t="s">
        <v>151</v>
      </c>
      <c r="I554" s="139">
        <f>VLOOKUP(E554&amp;H554,Data2012!$A:$S,14,FALSE)</f>
        <v>0</v>
      </c>
    </row>
    <row r="555" spans="1:9" ht="14.25" customHeight="1">
      <c r="A555" s="1" t="str">
        <f t="shared" si="71"/>
        <v>CP96049</v>
      </c>
      <c r="B555" s="427">
        <f t="shared" si="73"/>
        <v>0</v>
      </c>
      <c r="C555" s="210">
        <f t="shared" si="68"/>
        <v>9</v>
      </c>
      <c r="D555" s="1">
        <f t="shared" si="69"/>
        <v>0</v>
      </c>
      <c r="E555" t="s">
        <v>44</v>
      </c>
      <c r="F555">
        <v>9604</v>
      </c>
      <c r="G555" s="139">
        <v>2011</v>
      </c>
      <c r="H555" s="429" t="s">
        <v>152</v>
      </c>
      <c r="I555" s="139">
        <f>VLOOKUP(E555&amp;H555,Data2012!$A:$S,14,FALSE)</f>
        <v>0</v>
      </c>
    </row>
    <row r="556" spans="1:9" ht="14.25" customHeight="1">
      <c r="A556" s="1" t="str">
        <f t="shared" si="71"/>
        <v>CP960410</v>
      </c>
      <c r="B556" s="427">
        <f t="shared" si="73"/>
        <v>0</v>
      </c>
      <c r="C556" s="210">
        <f t="shared" si="68"/>
        <v>10</v>
      </c>
      <c r="D556" s="1">
        <f t="shared" si="69"/>
        <v>0</v>
      </c>
      <c r="E556" t="s">
        <v>44</v>
      </c>
      <c r="F556">
        <v>9604</v>
      </c>
      <c r="G556" s="139">
        <v>2011</v>
      </c>
      <c r="H556" s="429" t="s">
        <v>153</v>
      </c>
      <c r="I556" s="139">
        <f>VLOOKUP(E556&amp;H556,Data2012!$A:$S,14,FALSE)</f>
        <v>0</v>
      </c>
    </row>
    <row r="557" spans="1:9" ht="14.25" customHeight="1">
      <c r="A557" s="1" t="str">
        <f t="shared" si="71"/>
        <v>CP960411</v>
      </c>
      <c r="B557" s="427">
        <f t="shared" si="73"/>
        <v>0</v>
      </c>
      <c r="C557" s="210">
        <f t="shared" si="68"/>
        <v>11</v>
      </c>
      <c r="D557" s="1">
        <f t="shared" si="69"/>
        <v>0</v>
      </c>
      <c r="E557" t="s">
        <v>44</v>
      </c>
      <c r="F557">
        <v>9604</v>
      </c>
      <c r="G557" s="139">
        <v>2011</v>
      </c>
      <c r="H557" s="429" t="s">
        <v>154</v>
      </c>
      <c r="I557" s="139">
        <f>VLOOKUP(E557&amp;H557,Data2012!$A:$S,14,FALSE)</f>
        <v>0</v>
      </c>
    </row>
    <row r="558" spans="1:9" ht="14.25" customHeight="1">
      <c r="A558" s="1" t="str">
        <f t="shared" si="71"/>
        <v>CP960412</v>
      </c>
      <c r="B558" s="427">
        <f t="shared" si="73"/>
        <v>0</v>
      </c>
      <c r="C558" s="210">
        <f t="shared" si="68"/>
        <v>12</v>
      </c>
      <c r="D558" s="1">
        <f t="shared" si="69"/>
        <v>0</v>
      </c>
      <c r="E558" t="s">
        <v>44</v>
      </c>
      <c r="F558">
        <v>9604</v>
      </c>
      <c r="G558" s="139">
        <v>2011</v>
      </c>
      <c r="H558" s="429" t="s">
        <v>155</v>
      </c>
      <c r="I558" s="139">
        <f>VLOOKUP(E558&amp;H558,Data2012!$A:$S,14,FALSE)</f>
        <v>0</v>
      </c>
    </row>
    <row r="559" spans="1:9" ht="14.25" customHeight="1">
      <c r="A559" s="1" t="str">
        <f t="shared" si="71"/>
        <v>CP96051</v>
      </c>
      <c r="B559" s="427">
        <f>+D559</f>
        <v>0</v>
      </c>
      <c r="C559" s="210">
        <f t="shared" si="68"/>
        <v>1</v>
      </c>
      <c r="D559" s="1">
        <f t="shared" si="69"/>
        <v>0</v>
      </c>
      <c r="E559" t="s">
        <v>44</v>
      </c>
      <c r="F559">
        <v>9605</v>
      </c>
      <c r="G559" s="139">
        <v>2011</v>
      </c>
      <c r="H559" s="429" t="s">
        <v>144</v>
      </c>
      <c r="I559" s="139">
        <f>VLOOKUP(E559&amp;H559,Data2012!$A:$S,17,FALSE)</f>
        <v>0</v>
      </c>
    </row>
    <row r="560" spans="1:9" ht="14.25" customHeight="1">
      <c r="A560" s="1" t="str">
        <f t="shared" si="71"/>
        <v>CP96052</v>
      </c>
      <c r="B560" s="427">
        <f>+D560+B559</f>
        <v>0</v>
      </c>
      <c r="C560" s="210">
        <f t="shared" si="68"/>
        <v>2</v>
      </c>
      <c r="D560" s="1">
        <f t="shared" si="69"/>
        <v>0</v>
      </c>
      <c r="E560" t="s">
        <v>44</v>
      </c>
      <c r="F560">
        <v>9605</v>
      </c>
      <c r="G560" s="139">
        <v>2011</v>
      </c>
      <c r="H560" s="429" t="s">
        <v>145</v>
      </c>
      <c r="I560" s="139">
        <f>VLOOKUP(E560&amp;H560,Data2012!$A:$S,17,FALSE)</f>
        <v>0</v>
      </c>
    </row>
    <row r="561" spans="1:9" ht="14.25" customHeight="1">
      <c r="A561" s="1" t="str">
        <f t="shared" si="71"/>
        <v>CP96053</v>
      </c>
      <c r="B561" s="427">
        <f>+D561+B560</f>
        <v>0</v>
      </c>
      <c r="C561" s="210">
        <f t="shared" si="68"/>
        <v>3</v>
      </c>
      <c r="D561" s="1">
        <f t="shared" si="69"/>
        <v>0</v>
      </c>
      <c r="E561" t="s">
        <v>44</v>
      </c>
      <c r="F561">
        <v>9605</v>
      </c>
      <c r="G561" s="139">
        <v>2011</v>
      </c>
      <c r="H561" s="429" t="s">
        <v>146</v>
      </c>
      <c r="I561" s="139">
        <f>VLOOKUP(E561&amp;H561,Data2012!$A:$S,17,FALSE)</f>
        <v>0</v>
      </c>
    </row>
    <row r="562" spans="1:9" ht="14.25" customHeight="1">
      <c r="A562" s="1" t="str">
        <f t="shared" si="71"/>
        <v>CP96054</v>
      </c>
      <c r="B562" s="427">
        <f t="shared" ref="B562:B570" si="74">+D562+B561</f>
        <v>0</v>
      </c>
      <c r="C562" s="210">
        <f t="shared" si="68"/>
        <v>4</v>
      </c>
      <c r="D562" s="1">
        <f t="shared" si="69"/>
        <v>0</v>
      </c>
      <c r="E562" t="s">
        <v>44</v>
      </c>
      <c r="F562">
        <v>9605</v>
      </c>
      <c r="G562" s="139">
        <v>2011</v>
      </c>
      <c r="H562" s="429" t="s">
        <v>147</v>
      </c>
      <c r="I562" s="139">
        <f>VLOOKUP(E562&amp;H562,Data2012!$A:$S,17,FALSE)</f>
        <v>0</v>
      </c>
    </row>
    <row r="563" spans="1:9" ht="14.25" customHeight="1">
      <c r="A563" s="1" t="str">
        <f t="shared" si="71"/>
        <v>CP96055</v>
      </c>
      <c r="B563" s="427">
        <f t="shared" si="74"/>
        <v>0</v>
      </c>
      <c r="C563" s="210">
        <f t="shared" si="68"/>
        <v>5</v>
      </c>
      <c r="D563" s="1">
        <f t="shared" si="69"/>
        <v>0</v>
      </c>
      <c r="E563" t="s">
        <v>44</v>
      </c>
      <c r="F563">
        <v>9605</v>
      </c>
      <c r="G563" s="139">
        <v>2011</v>
      </c>
      <c r="H563" s="429" t="s">
        <v>148</v>
      </c>
      <c r="I563" s="139">
        <f>VLOOKUP(E563&amp;H563,Data2012!$A:$S,17,FALSE)</f>
        <v>0</v>
      </c>
    </row>
    <row r="564" spans="1:9" ht="14.25" customHeight="1">
      <c r="A564" s="1" t="str">
        <f t="shared" si="71"/>
        <v>CP96056</v>
      </c>
      <c r="B564" s="427">
        <f t="shared" si="74"/>
        <v>0</v>
      </c>
      <c r="C564" s="210">
        <f t="shared" si="68"/>
        <v>6</v>
      </c>
      <c r="D564" s="1">
        <f t="shared" si="69"/>
        <v>0</v>
      </c>
      <c r="E564" t="s">
        <v>44</v>
      </c>
      <c r="F564">
        <v>9605</v>
      </c>
      <c r="G564" s="139">
        <v>2011</v>
      </c>
      <c r="H564" s="429" t="s">
        <v>149</v>
      </c>
      <c r="I564" s="139">
        <f>VLOOKUP(E564&amp;H564,Data2012!$A:$S,17,FALSE)</f>
        <v>0</v>
      </c>
    </row>
    <row r="565" spans="1:9" ht="14.25" customHeight="1">
      <c r="A565" s="1" t="str">
        <f t="shared" si="71"/>
        <v>CP96057</v>
      </c>
      <c r="B565" s="427">
        <f t="shared" si="74"/>
        <v>0</v>
      </c>
      <c r="C565" s="210">
        <f t="shared" si="68"/>
        <v>7</v>
      </c>
      <c r="D565" s="1">
        <f t="shared" si="69"/>
        <v>0</v>
      </c>
      <c r="E565" t="s">
        <v>44</v>
      </c>
      <c r="F565">
        <v>9605</v>
      </c>
      <c r="G565" s="139">
        <v>2011</v>
      </c>
      <c r="H565" s="429" t="s">
        <v>150</v>
      </c>
      <c r="I565" s="139">
        <f>VLOOKUP(E565&amp;H565,Data2012!$A:$S,17,FALSE)</f>
        <v>0</v>
      </c>
    </row>
    <row r="566" spans="1:9" ht="14.25" customHeight="1">
      <c r="A566" s="1" t="str">
        <f t="shared" si="71"/>
        <v>CP96058</v>
      </c>
      <c r="B566" s="427">
        <f t="shared" si="74"/>
        <v>0</v>
      </c>
      <c r="C566" s="210">
        <f t="shared" si="68"/>
        <v>8</v>
      </c>
      <c r="D566" s="1">
        <f t="shared" si="69"/>
        <v>0</v>
      </c>
      <c r="E566" t="s">
        <v>44</v>
      </c>
      <c r="F566">
        <v>9605</v>
      </c>
      <c r="G566" s="139">
        <v>2011</v>
      </c>
      <c r="H566" s="429" t="s">
        <v>151</v>
      </c>
      <c r="I566" s="139">
        <f>VLOOKUP(E566&amp;H566,Data2012!$A:$S,17,FALSE)</f>
        <v>0</v>
      </c>
    </row>
    <row r="567" spans="1:9" ht="14.25" customHeight="1">
      <c r="A567" s="1" t="str">
        <f t="shared" si="71"/>
        <v>CP96059</v>
      </c>
      <c r="B567" s="427">
        <f t="shared" si="74"/>
        <v>0</v>
      </c>
      <c r="C567" s="210">
        <f t="shared" si="68"/>
        <v>9</v>
      </c>
      <c r="D567" s="1">
        <f t="shared" si="69"/>
        <v>0</v>
      </c>
      <c r="E567" t="s">
        <v>44</v>
      </c>
      <c r="F567">
        <v>9605</v>
      </c>
      <c r="G567" s="139">
        <v>2011</v>
      </c>
      <c r="H567" s="429" t="s">
        <v>152</v>
      </c>
      <c r="I567" s="139">
        <f>VLOOKUP(E567&amp;H567,Data2012!$A:$S,17,FALSE)</f>
        <v>0</v>
      </c>
    </row>
    <row r="568" spans="1:9" ht="14.25" customHeight="1">
      <c r="A568" s="1" t="str">
        <f t="shared" si="71"/>
        <v>CP960510</v>
      </c>
      <c r="B568" s="427">
        <f t="shared" si="74"/>
        <v>0</v>
      </c>
      <c r="C568" s="210">
        <f t="shared" si="68"/>
        <v>10</v>
      </c>
      <c r="D568" s="1">
        <f t="shared" si="69"/>
        <v>0</v>
      </c>
      <c r="E568" t="s">
        <v>44</v>
      </c>
      <c r="F568">
        <v>9605</v>
      </c>
      <c r="G568" s="139">
        <v>2011</v>
      </c>
      <c r="H568" s="429" t="s">
        <v>153</v>
      </c>
      <c r="I568" s="139">
        <f>VLOOKUP(E568&amp;H568,Data2012!$A:$S,17,FALSE)</f>
        <v>0</v>
      </c>
    </row>
    <row r="569" spans="1:9" ht="14.25" customHeight="1">
      <c r="A569" s="1" t="str">
        <f t="shared" si="71"/>
        <v>CP960511</v>
      </c>
      <c r="B569" s="427">
        <f t="shared" si="74"/>
        <v>0</v>
      </c>
      <c r="C569" s="210">
        <f t="shared" si="68"/>
        <v>11</v>
      </c>
      <c r="D569" s="1">
        <f t="shared" si="69"/>
        <v>0</v>
      </c>
      <c r="E569" t="s">
        <v>44</v>
      </c>
      <c r="F569">
        <v>9605</v>
      </c>
      <c r="G569" s="139">
        <v>2011</v>
      </c>
      <c r="H569" s="429" t="s">
        <v>154</v>
      </c>
      <c r="I569" s="139">
        <f>VLOOKUP(E569&amp;H569,Data2012!$A:$S,17,FALSE)</f>
        <v>0</v>
      </c>
    </row>
    <row r="570" spans="1:9" ht="14.25" customHeight="1">
      <c r="A570" s="1" t="str">
        <f t="shared" si="71"/>
        <v>CP960512</v>
      </c>
      <c r="B570" s="427">
        <f t="shared" si="74"/>
        <v>0</v>
      </c>
      <c r="C570" s="210">
        <f t="shared" si="68"/>
        <v>12</v>
      </c>
      <c r="D570" s="1">
        <f t="shared" si="69"/>
        <v>0</v>
      </c>
      <c r="E570" t="s">
        <v>44</v>
      </c>
      <c r="F570">
        <v>9605</v>
      </c>
      <c r="G570" s="139">
        <v>2011</v>
      </c>
      <c r="H570" s="429" t="s">
        <v>155</v>
      </c>
      <c r="I570" s="139">
        <f>VLOOKUP(E570&amp;H570,Data2012!$A:$S,17,FALSE)</f>
        <v>0</v>
      </c>
    </row>
    <row r="571" spans="1:9" ht="14.25" customHeight="1">
      <c r="A571" s="1" t="str">
        <f t="shared" si="71"/>
        <v>CP96061</v>
      </c>
      <c r="B571" s="427">
        <f>+D571</f>
        <v>0</v>
      </c>
      <c r="C571" s="210">
        <f t="shared" si="68"/>
        <v>1</v>
      </c>
      <c r="D571" s="1">
        <f t="shared" si="69"/>
        <v>0</v>
      </c>
      <c r="E571" t="s">
        <v>44</v>
      </c>
      <c r="F571">
        <v>9606</v>
      </c>
      <c r="G571" s="139">
        <v>2011</v>
      </c>
      <c r="H571" s="429" t="s">
        <v>144</v>
      </c>
      <c r="I571" s="139">
        <f>VLOOKUP(E571&amp;H571,Data2012!$A:$U,20,FALSE)</f>
        <v>0</v>
      </c>
    </row>
    <row r="572" spans="1:9" ht="14.25" customHeight="1">
      <c r="A572" s="1" t="str">
        <f t="shared" si="71"/>
        <v>CP96062</v>
      </c>
      <c r="B572" s="427">
        <f>+D572+B571</f>
        <v>0</v>
      </c>
      <c r="C572" s="210">
        <f t="shared" si="68"/>
        <v>2</v>
      </c>
      <c r="D572" s="1">
        <f t="shared" si="69"/>
        <v>0</v>
      </c>
      <c r="E572" t="s">
        <v>44</v>
      </c>
      <c r="F572">
        <v>9606</v>
      </c>
      <c r="G572" s="139">
        <v>2011</v>
      </c>
      <c r="H572" s="429" t="s">
        <v>145</v>
      </c>
      <c r="I572" s="139">
        <f>VLOOKUP(E572&amp;H572,Data2012!$A:$U,20,FALSE)</f>
        <v>0</v>
      </c>
    </row>
    <row r="573" spans="1:9" ht="14.25" customHeight="1">
      <c r="A573" s="1" t="str">
        <f t="shared" si="71"/>
        <v>CP96063</v>
      </c>
      <c r="B573" s="427">
        <f>+D573+B572</f>
        <v>0</v>
      </c>
      <c r="C573" s="210">
        <f t="shared" si="68"/>
        <v>3</v>
      </c>
      <c r="D573" s="1">
        <f t="shared" si="69"/>
        <v>0</v>
      </c>
      <c r="E573" t="s">
        <v>44</v>
      </c>
      <c r="F573">
        <v>9606</v>
      </c>
      <c r="G573" s="139">
        <v>2011</v>
      </c>
      <c r="H573" s="429" t="s">
        <v>146</v>
      </c>
      <c r="I573" s="139">
        <f>VLOOKUP(E573&amp;H573,Data2012!$A:$U,20,FALSE)</f>
        <v>0</v>
      </c>
    </row>
    <row r="574" spans="1:9" ht="14.25" customHeight="1">
      <c r="A574" s="1" t="str">
        <f t="shared" si="71"/>
        <v>CP96064</v>
      </c>
      <c r="B574" s="427">
        <f t="shared" ref="B574:B582" si="75">+D574+B573</f>
        <v>0</v>
      </c>
      <c r="C574" s="210">
        <f t="shared" si="68"/>
        <v>4</v>
      </c>
      <c r="D574" s="1">
        <f t="shared" si="69"/>
        <v>0</v>
      </c>
      <c r="E574" t="s">
        <v>44</v>
      </c>
      <c r="F574">
        <v>9606</v>
      </c>
      <c r="G574" s="139">
        <v>2011</v>
      </c>
      <c r="H574" s="429" t="s">
        <v>147</v>
      </c>
      <c r="I574" s="139">
        <f>VLOOKUP(E574&amp;H574,Data2012!$A:$U,20,FALSE)</f>
        <v>0</v>
      </c>
    </row>
    <row r="575" spans="1:9" ht="14.25" customHeight="1">
      <c r="A575" s="1" t="str">
        <f t="shared" si="71"/>
        <v>CP96065</v>
      </c>
      <c r="B575" s="427">
        <f t="shared" si="75"/>
        <v>0</v>
      </c>
      <c r="C575" s="210">
        <f t="shared" si="68"/>
        <v>5</v>
      </c>
      <c r="D575" s="1">
        <f t="shared" si="69"/>
        <v>0</v>
      </c>
      <c r="E575" t="s">
        <v>44</v>
      </c>
      <c r="F575">
        <v>9606</v>
      </c>
      <c r="G575" s="139">
        <v>2011</v>
      </c>
      <c r="H575" s="429" t="s">
        <v>148</v>
      </c>
      <c r="I575" s="139">
        <f>VLOOKUP(E575&amp;H575,Data2012!$A:$U,20,FALSE)</f>
        <v>0</v>
      </c>
    </row>
    <row r="576" spans="1:9" ht="14.25" customHeight="1">
      <c r="A576" s="1" t="str">
        <f t="shared" si="71"/>
        <v>CP96066</v>
      </c>
      <c r="B576" s="427">
        <f t="shared" si="75"/>
        <v>0</v>
      </c>
      <c r="C576" s="210">
        <f t="shared" si="68"/>
        <v>6</v>
      </c>
      <c r="D576" s="1">
        <f t="shared" si="69"/>
        <v>0</v>
      </c>
      <c r="E576" t="s">
        <v>44</v>
      </c>
      <c r="F576">
        <v>9606</v>
      </c>
      <c r="G576" s="139">
        <v>2011</v>
      </c>
      <c r="H576" s="429" t="s">
        <v>149</v>
      </c>
      <c r="I576" s="139">
        <f>VLOOKUP(E576&amp;H576,Data2012!$A:$U,20,FALSE)</f>
        <v>0</v>
      </c>
    </row>
    <row r="577" spans="1:9" ht="14.25" customHeight="1">
      <c r="A577" s="1" t="str">
        <f t="shared" si="71"/>
        <v>CP96067</v>
      </c>
      <c r="B577" s="427">
        <f t="shared" si="75"/>
        <v>0</v>
      </c>
      <c r="C577" s="210">
        <f t="shared" si="68"/>
        <v>7</v>
      </c>
      <c r="D577" s="1">
        <f t="shared" si="69"/>
        <v>0</v>
      </c>
      <c r="E577" t="s">
        <v>44</v>
      </c>
      <c r="F577">
        <v>9606</v>
      </c>
      <c r="G577" s="139">
        <v>2011</v>
      </c>
      <c r="H577" s="429" t="s">
        <v>150</v>
      </c>
      <c r="I577" s="139">
        <f>VLOOKUP(E577&amp;H577,Data2012!$A:$U,20,FALSE)</f>
        <v>0</v>
      </c>
    </row>
    <row r="578" spans="1:9" ht="14.25" customHeight="1">
      <c r="A578" s="1" t="str">
        <f t="shared" si="71"/>
        <v>CP96068</v>
      </c>
      <c r="B578" s="427">
        <f t="shared" si="75"/>
        <v>0</v>
      </c>
      <c r="C578" s="210">
        <f t="shared" si="68"/>
        <v>8</v>
      </c>
      <c r="D578" s="1">
        <f t="shared" si="69"/>
        <v>0</v>
      </c>
      <c r="E578" t="s">
        <v>44</v>
      </c>
      <c r="F578">
        <v>9606</v>
      </c>
      <c r="G578" s="139">
        <v>2011</v>
      </c>
      <c r="H578" s="429" t="s">
        <v>151</v>
      </c>
      <c r="I578" s="139">
        <f>VLOOKUP(E578&amp;H578,Data2012!$A:$U,20,FALSE)</f>
        <v>0</v>
      </c>
    </row>
    <row r="579" spans="1:9" ht="14.25" customHeight="1">
      <c r="A579" s="1" t="str">
        <f t="shared" si="71"/>
        <v>CP96069</v>
      </c>
      <c r="B579" s="427">
        <f t="shared" si="75"/>
        <v>0</v>
      </c>
      <c r="C579" s="210">
        <f t="shared" si="68"/>
        <v>9</v>
      </c>
      <c r="D579" s="1">
        <f t="shared" si="69"/>
        <v>0</v>
      </c>
      <c r="E579" t="s">
        <v>44</v>
      </c>
      <c r="F579">
        <v>9606</v>
      </c>
      <c r="G579" s="139">
        <v>2011</v>
      </c>
      <c r="H579" s="429" t="s">
        <v>152</v>
      </c>
      <c r="I579" s="139">
        <f>VLOOKUP(E579&amp;H579,Data2012!$A:$U,20,FALSE)</f>
        <v>0</v>
      </c>
    </row>
    <row r="580" spans="1:9" ht="14.25" customHeight="1">
      <c r="A580" s="1" t="str">
        <f t="shared" si="71"/>
        <v>CP960610</v>
      </c>
      <c r="B580" s="427">
        <f t="shared" si="75"/>
        <v>0</v>
      </c>
      <c r="C580" s="210">
        <f t="shared" si="68"/>
        <v>10</v>
      </c>
      <c r="D580" s="1">
        <f t="shared" si="69"/>
        <v>0</v>
      </c>
      <c r="E580" t="s">
        <v>44</v>
      </c>
      <c r="F580">
        <v>9606</v>
      </c>
      <c r="G580" s="139">
        <v>2011</v>
      </c>
      <c r="H580" s="429" t="s">
        <v>153</v>
      </c>
      <c r="I580" s="139">
        <f>VLOOKUP(E580&amp;H580,Data2012!$A:$U,20,FALSE)</f>
        <v>0</v>
      </c>
    </row>
    <row r="581" spans="1:9" ht="14.25" customHeight="1">
      <c r="A581" s="1" t="str">
        <f t="shared" si="71"/>
        <v>CP960611</v>
      </c>
      <c r="B581" s="427">
        <f t="shared" si="75"/>
        <v>0</v>
      </c>
      <c r="C581" s="210">
        <f t="shared" si="68"/>
        <v>11</v>
      </c>
      <c r="D581" s="1">
        <f t="shared" si="69"/>
        <v>0</v>
      </c>
      <c r="E581" t="s">
        <v>44</v>
      </c>
      <c r="F581">
        <v>9606</v>
      </c>
      <c r="G581" s="139">
        <v>2011</v>
      </c>
      <c r="H581" s="429" t="s">
        <v>154</v>
      </c>
      <c r="I581" s="139">
        <f>VLOOKUP(E581&amp;H581,Data2012!$A:$U,20,FALSE)</f>
        <v>0</v>
      </c>
    </row>
    <row r="582" spans="1:9" ht="14.25" customHeight="1">
      <c r="A582" s="1" t="str">
        <f t="shared" si="71"/>
        <v>CP960612</v>
      </c>
      <c r="B582" s="427">
        <f t="shared" si="75"/>
        <v>0</v>
      </c>
      <c r="C582" s="210">
        <f t="shared" si="68"/>
        <v>12</v>
      </c>
      <c r="D582" s="1">
        <f t="shared" si="69"/>
        <v>0</v>
      </c>
      <c r="E582" t="s">
        <v>44</v>
      </c>
      <c r="F582">
        <v>9606</v>
      </c>
      <c r="G582" s="139">
        <v>2011</v>
      </c>
      <c r="H582" s="429" t="s">
        <v>155</v>
      </c>
      <c r="I582" s="139">
        <f>VLOOKUP(E582&amp;H582,Data2012!$A:$U,20,FALSE)</f>
        <v>0</v>
      </c>
    </row>
    <row r="583" spans="1:9" ht="14.25" customHeight="1">
      <c r="A583" s="1" t="str">
        <f t="shared" si="71"/>
        <v>DB AG96011</v>
      </c>
      <c r="B583" s="427">
        <f>+D583</f>
        <v>156926</v>
      </c>
      <c r="C583" s="210">
        <f t="shared" si="68"/>
        <v>1</v>
      </c>
      <c r="D583" s="1">
        <f t="shared" si="69"/>
        <v>156926</v>
      </c>
      <c r="E583" t="s">
        <v>45</v>
      </c>
      <c r="F583">
        <v>9601</v>
      </c>
      <c r="G583" s="139">
        <v>2011</v>
      </c>
      <c r="H583" s="429" t="s">
        <v>144</v>
      </c>
      <c r="I583">
        <f>VLOOKUP(E583&amp;H583,Data2012!$A:$S,3,FALSE)</f>
        <v>156926</v>
      </c>
    </row>
    <row r="584" spans="1:9" ht="14.25" customHeight="1">
      <c r="A584" s="1" t="str">
        <f t="shared" si="71"/>
        <v>DB AG96012</v>
      </c>
      <c r="B584" s="427">
        <f>+D584+B583</f>
        <v>315915</v>
      </c>
      <c r="C584" s="210">
        <f t="shared" ref="C584:C647" si="76">IF(D584="na"," ",VALUE(RIGHT(TRIM(H584),2)))</f>
        <v>2</v>
      </c>
      <c r="D584" s="1">
        <f t="shared" ref="D584:D647" si="77">IF(I584&lt;0,"na",I584)</f>
        <v>158989</v>
      </c>
      <c r="E584" t="s">
        <v>45</v>
      </c>
      <c r="F584">
        <v>9601</v>
      </c>
      <c r="G584" s="139">
        <v>2011</v>
      </c>
      <c r="H584" s="429" t="s">
        <v>145</v>
      </c>
      <c r="I584">
        <f>VLOOKUP(E584&amp;H584,Data2012!$A:$S,3,FALSE)</f>
        <v>158989</v>
      </c>
    </row>
    <row r="585" spans="1:9" ht="14.25" customHeight="1">
      <c r="A585" s="1" t="str">
        <f t="shared" si="71"/>
        <v>DB AG96013</v>
      </c>
      <c r="B585" s="427">
        <f>+D585+B584</f>
        <v>487969</v>
      </c>
      <c r="C585" s="210">
        <f t="shared" si="76"/>
        <v>3</v>
      </c>
      <c r="D585" s="1">
        <f t="shared" si="77"/>
        <v>172054</v>
      </c>
      <c r="E585" t="s">
        <v>45</v>
      </c>
      <c r="F585">
        <v>9601</v>
      </c>
      <c r="G585" s="139">
        <v>2011</v>
      </c>
      <c r="H585" s="429" t="s">
        <v>146</v>
      </c>
      <c r="I585">
        <f>VLOOKUP(E585&amp;H585,Data2012!$A:$S,3,FALSE)</f>
        <v>172054</v>
      </c>
    </row>
    <row r="586" spans="1:9" ht="14.25" customHeight="1">
      <c r="A586" s="1" t="str">
        <f t="shared" si="71"/>
        <v>DB AG96014</v>
      </c>
      <c r="B586" s="427">
        <f t="shared" ref="B586:B594" si="78">+D586+B585</f>
        <v>642788</v>
      </c>
      <c r="C586" s="210">
        <f t="shared" si="76"/>
        <v>4</v>
      </c>
      <c r="D586" s="1">
        <f t="shared" si="77"/>
        <v>154819</v>
      </c>
      <c r="E586" t="s">
        <v>45</v>
      </c>
      <c r="F586">
        <v>9601</v>
      </c>
      <c r="G586" s="139">
        <v>2011</v>
      </c>
      <c r="H586" s="429" t="s">
        <v>147</v>
      </c>
      <c r="I586">
        <f>VLOOKUP(E586&amp;H586,Data2012!$A:$S,3,FALSE)</f>
        <v>154819</v>
      </c>
    </row>
    <row r="587" spans="1:9" ht="14.25" customHeight="1">
      <c r="A587" s="1" t="str">
        <f t="shared" si="71"/>
        <v>DB AG96015</v>
      </c>
      <c r="B587" s="427">
        <f t="shared" si="78"/>
        <v>820513</v>
      </c>
      <c r="C587" s="210">
        <f t="shared" si="76"/>
        <v>5</v>
      </c>
      <c r="D587" s="1">
        <f t="shared" si="77"/>
        <v>177725</v>
      </c>
      <c r="E587" t="s">
        <v>45</v>
      </c>
      <c r="F587">
        <v>9601</v>
      </c>
      <c r="G587" s="139">
        <v>2011</v>
      </c>
      <c r="H587" s="429" t="s">
        <v>148</v>
      </c>
      <c r="I587">
        <f>VLOOKUP(E587&amp;H587,Data2012!$A:$S,3,FALSE)</f>
        <v>177725</v>
      </c>
    </row>
    <row r="588" spans="1:9" ht="14.25" customHeight="1">
      <c r="A588" s="1" t="str">
        <f t="shared" si="71"/>
        <v>DB AG96016</v>
      </c>
      <c r="B588" s="427">
        <f t="shared" si="78"/>
        <v>972484</v>
      </c>
      <c r="C588" s="210">
        <f t="shared" si="76"/>
        <v>6</v>
      </c>
      <c r="D588" s="1">
        <f t="shared" si="77"/>
        <v>151971</v>
      </c>
      <c r="E588" t="s">
        <v>45</v>
      </c>
      <c r="F588">
        <v>9601</v>
      </c>
      <c r="G588" s="139">
        <v>2011</v>
      </c>
      <c r="H588" s="429" t="s">
        <v>149</v>
      </c>
      <c r="I588">
        <f>VLOOKUP(E588&amp;H588,Data2012!$A:$S,3,FALSE)</f>
        <v>151971</v>
      </c>
    </row>
    <row r="589" spans="1:9" ht="14.25" customHeight="1">
      <c r="A589" s="1" t="str">
        <f t="shared" si="71"/>
        <v xml:space="preserve">DB AG9601 </v>
      </c>
      <c r="B589" s="427" t="e">
        <f t="shared" si="78"/>
        <v>#VALUE!</v>
      </c>
      <c r="C589" s="210" t="str">
        <f t="shared" si="76"/>
        <v xml:space="preserve"> </v>
      </c>
      <c r="D589" s="1" t="str">
        <f t="shared" si="77"/>
        <v>na</v>
      </c>
      <c r="E589" t="s">
        <v>45</v>
      </c>
      <c r="F589">
        <v>9601</v>
      </c>
      <c r="G589" s="139">
        <v>2011</v>
      </c>
      <c r="H589" s="429" t="s">
        <v>150</v>
      </c>
      <c r="I589">
        <f>VLOOKUP(E589&amp;H589,Data2012!$A:$S,3,FALSE)</f>
        <v>-1</v>
      </c>
    </row>
    <row r="590" spans="1:9" ht="14.25" customHeight="1">
      <c r="A590" s="1" t="str">
        <f t="shared" si="71"/>
        <v xml:space="preserve">DB AG9601 </v>
      </c>
      <c r="B590" s="427" t="e">
        <f t="shared" si="78"/>
        <v>#VALUE!</v>
      </c>
      <c r="C590" s="210" t="str">
        <f t="shared" si="76"/>
        <v xml:space="preserve"> </v>
      </c>
      <c r="D590" s="1" t="str">
        <f t="shared" si="77"/>
        <v>na</v>
      </c>
      <c r="E590" t="s">
        <v>45</v>
      </c>
      <c r="F590">
        <v>9601</v>
      </c>
      <c r="G590" s="139">
        <v>2011</v>
      </c>
      <c r="H590" s="429" t="s">
        <v>151</v>
      </c>
      <c r="I590">
        <f>VLOOKUP(E590&amp;H590,Data2012!$A:$S,3,FALSE)</f>
        <v>-1</v>
      </c>
    </row>
    <row r="591" spans="1:9" ht="14.25" customHeight="1">
      <c r="A591" s="1" t="str">
        <f t="shared" ref="A591:A654" si="79">TRIM(E591)&amp;F591&amp;C591</f>
        <v>DB AG96019</v>
      </c>
      <c r="B591" s="427" t="e">
        <f t="shared" si="78"/>
        <v>#VALUE!</v>
      </c>
      <c r="C591" s="210">
        <f t="shared" si="76"/>
        <v>9</v>
      </c>
      <c r="D591" s="1">
        <f t="shared" si="77"/>
        <v>165029</v>
      </c>
      <c r="E591" t="s">
        <v>45</v>
      </c>
      <c r="F591">
        <v>9601</v>
      </c>
      <c r="G591" s="139">
        <v>2011</v>
      </c>
      <c r="H591" s="429" t="s">
        <v>152</v>
      </c>
      <c r="I591">
        <f>VLOOKUP(E591&amp;H591,Data2012!$A:$S,3,FALSE)</f>
        <v>165029</v>
      </c>
    </row>
    <row r="592" spans="1:9" ht="14.25" customHeight="1">
      <c r="A592" s="1" t="str">
        <f t="shared" si="79"/>
        <v>DB AG960110</v>
      </c>
      <c r="B592" s="427" t="e">
        <f t="shared" si="78"/>
        <v>#VALUE!</v>
      </c>
      <c r="C592" s="210">
        <f t="shared" si="76"/>
        <v>10</v>
      </c>
      <c r="D592" s="1">
        <f t="shared" si="77"/>
        <v>166192</v>
      </c>
      <c r="E592" t="s">
        <v>45</v>
      </c>
      <c r="F592">
        <v>9601</v>
      </c>
      <c r="G592" s="139">
        <v>2011</v>
      </c>
      <c r="H592" s="429" t="s">
        <v>153</v>
      </c>
      <c r="I592">
        <f>VLOOKUP(E592&amp;H592,Data2012!$A:$S,3,FALSE)</f>
        <v>166192</v>
      </c>
    </row>
    <row r="593" spans="1:9" ht="14.25" customHeight="1">
      <c r="A593" s="1" t="str">
        <f t="shared" si="79"/>
        <v>DB AG960111</v>
      </c>
      <c r="B593" s="427" t="e">
        <f t="shared" si="78"/>
        <v>#VALUE!</v>
      </c>
      <c r="C593" s="210">
        <f t="shared" si="76"/>
        <v>11</v>
      </c>
      <c r="D593" s="1">
        <f t="shared" si="77"/>
        <v>177338</v>
      </c>
      <c r="E593" t="s">
        <v>45</v>
      </c>
      <c r="F593">
        <v>9601</v>
      </c>
      <c r="G593" s="139">
        <v>2011</v>
      </c>
      <c r="H593" s="429" t="s">
        <v>154</v>
      </c>
      <c r="I593">
        <f>VLOOKUP(E593&amp;H593,Data2012!$A:$S,3,FALSE)</f>
        <v>177338</v>
      </c>
    </row>
    <row r="594" spans="1:9" ht="14.25" customHeight="1">
      <c r="A594" s="1" t="str">
        <f t="shared" si="79"/>
        <v>DB AG960112</v>
      </c>
      <c r="B594" s="427" t="e">
        <f t="shared" si="78"/>
        <v>#VALUE!</v>
      </c>
      <c r="C594" s="210">
        <f t="shared" si="76"/>
        <v>12</v>
      </c>
      <c r="D594" s="1">
        <f t="shared" si="77"/>
        <v>180846</v>
      </c>
      <c r="E594" t="s">
        <v>45</v>
      </c>
      <c r="F594">
        <v>9601</v>
      </c>
      <c r="G594" s="139">
        <v>2011</v>
      </c>
      <c r="H594" s="429" t="s">
        <v>155</v>
      </c>
      <c r="I594">
        <f>VLOOKUP(E594&amp;H594,Data2012!$A:$S,3,FALSE)</f>
        <v>180846</v>
      </c>
    </row>
    <row r="595" spans="1:9" ht="14.25" customHeight="1">
      <c r="A595" s="1" t="str">
        <f t="shared" si="79"/>
        <v>DB AG96021</v>
      </c>
      <c r="B595" s="427">
        <f>+D595</f>
        <v>6081.3580000000002</v>
      </c>
      <c r="C595" s="210">
        <f t="shared" si="76"/>
        <v>1</v>
      </c>
      <c r="D595" s="1">
        <f t="shared" si="77"/>
        <v>6081.3580000000002</v>
      </c>
      <c r="E595" t="s">
        <v>45</v>
      </c>
      <c r="F595">
        <v>9602</v>
      </c>
      <c r="G595" s="139">
        <v>2011</v>
      </c>
      <c r="H595" s="429" t="s">
        <v>144</v>
      </c>
      <c r="I595" s="139">
        <f>VLOOKUP(E595&amp;H595,Data2012!$A:$S,6,FALSE)</f>
        <v>6081.3580000000002</v>
      </c>
    </row>
    <row r="596" spans="1:9" ht="14.25" customHeight="1">
      <c r="A596" s="1" t="str">
        <f t="shared" si="79"/>
        <v>DB AG96022</v>
      </c>
      <c r="B596" s="427">
        <f>+D596+B595</f>
        <v>11926.571</v>
      </c>
      <c r="C596" s="210">
        <f t="shared" si="76"/>
        <v>2</v>
      </c>
      <c r="D596" s="1">
        <f t="shared" si="77"/>
        <v>5845.2129999999997</v>
      </c>
      <c r="E596" t="s">
        <v>45</v>
      </c>
      <c r="F596">
        <v>9602</v>
      </c>
      <c r="G596" s="139">
        <v>2011</v>
      </c>
      <c r="H596" s="429" t="s">
        <v>145</v>
      </c>
      <c r="I596" s="139">
        <f>VLOOKUP(E596&amp;H596,Data2012!$A:$S,6,FALSE)</f>
        <v>5845.2129999999997</v>
      </c>
    </row>
    <row r="597" spans="1:9" ht="14.25" customHeight="1">
      <c r="A597" s="1" t="str">
        <f t="shared" si="79"/>
        <v>DB AG96023</v>
      </c>
      <c r="B597" s="427">
        <f>+D597+B596</f>
        <v>18427.648000000001</v>
      </c>
      <c r="C597" s="210">
        <f t="shared" si="76"/>
        <v>3</v>
      </c>
      <c r="D597" s="1">
        <f t="shared" si="77"/>
        <v>6501.0770000000002</v>
      </c>
      <c r="E597" t="s">
        <v>45</v>
      </c>
      <c r="F597">
        <v>9602</v>
      </c>
      <c r="G597" s="139">
        <v>2011</v>
      </c>
      <c r="H597" s="429" t="s">
        <v>146</v>
      </c>
      <c r="I597" s="139">
        <f>VLOOKUP(E597&amp;H597,Data2012!$A:$S,6,FALSE)</f>
        <v>6501.0770000000002</v>
      </c>
    </row>
    <row r="598" spans="1:9" ht="14.25" customHeight="1">
      <c r="A598" s="1" t="str">
        <f t="shared" si="79"/>
        <v>DB AG96024</v>
      </c>
      <c r="B598" s="427">
        <f t="shared" ref="B598:B606" si="80">+D598+B597</f>
        <v>24770.980000000003</v>
      </c>
      <c r="C598" s="210">
        <f t="shared" si="76"/>
        <v>4</v>
      </c>
      <c r="D598" s="1">
        <f t="shared" si="77"/>
        <v>6343.3320000000012</v>
      </c>
      <c r="E598" t="s">
        <v>45</v>
      </c>
      <c r="F598">
        <v>9602</v>
      </c>
      <c r="G598" s="139">
        <v>2011</v>
      </c>
      <c r="H598" s="429" t="s">
        <v>147</v>
      </c>
      <c r="I598" s="139">
        <f>VLOOKUP(E598&amp;H598,Data2012!$A:$S,6,FALSE)</f>
        <v>6343.3320000000012</v>
      </c>
    </row>
    <row r="599" spans="1:9" ht="14.25" customHeight="1">
      <c r="A599" s="1" t="str">
        <f t="shared" si="79"/>
        <v>DB AG96025</v>
      </c>
      <c r="B599" s="427">
        <f t="shared" si="80"/>
        <v>31523.661</v>
      </c>
      <c r="C599" s="210">
        <f t="shared" si="76"/>
        <v>5</v>
      </c>
      <c r="D599" s="1">
        <f t="shared" si="77"/>
        <v>6752.6809999999987</v>
      </c>
      <c r="E599" t="s">
        <v>45</v>
      </c>
      <c r="F599">
        <v>9602</v>
      </c>
      <c r="G599" s="139">
        <v>2011</v>
      </c>
      <c r="H599" s="429" t="s">
        <v>148</v>
      </c>
      <c r="I599" s="139">
        <f>VLOOKUP(E599&amp;H599,Data2012!$A:$S,6,FALSE)</f>
        <v>6752.6809999999987</v>
      </c>
    </row>
    <row r="600" spans="1:9" ht="14.25" customHeight="1">
      <c r="A600" s="1" t="str">
        <f t="shared" si="79"/>
        <v>DB AG96026</v>
      </c>
      <c r="B600" s="427">
        <f t="shared" si="80"/>
        <v>38044.673000000003</v>
      </c>
      <c r="C600" s="210">
        <f t="shared" si="76"/>
        <v>6</v>
      </c>
      <c r="D600" s="1">
        <f t="shared" si="77"/>
        <v>6521.0119999999997</v>
      </c>
      <c r="E600" t="s">
        <v>45</v>
      </c>
      <c r="F600">
        <v>9602</v>
      </c>
      <c r="G600" s="139">
        <v>2011</v>
      </c>
      <c r="H600" s="429" t="s">
        <v>149</v>
      </c>
      <c r="I600" s="139">
        <f>VLOOKUP(E600&amp;H600,Data2012!$A:$S,6,FALSE)</f>
        <v>6521.0119999999997</v>
      </c>
    </row>
    <row r="601" spans="1:9" ht="14.25" customHeight="1">
      <c r="A601" s="1" t="str">
        <f t="shared" si="79"/>
        <v xml:space="preserve">DB AG9602 </v>
      </c>
      <c r="B601" s="427" t="e">
        <f t="shared" si="80"/>
        <v>#VALUE!</v>
      </c>
      <c r="C601" s="210" t="str">
        <f t="shared" si="76"/>
        <v xml:space="preserve"> </v>
      </c>
      <c r="D601" s="1" t="str">
        <f t="shared" si="77"/>
        <v>na</v>
      </c>
      <c r="E601" t="s">
        <v>45</v>
      </c>
      <c r="F601">
        <v>9602</v>
      </c>
      <c r="G601" s="139">
        <v>2011</v>
      </c>
      <c r="H601" s="429" t="s">
        <v>150</v>
      </c>
      <c r="I601" s="139">
        <f>VLOOKUP(E601&amp;H601,Data2012!$A:$S,6,FALSE)</f>
        <v>-1</v>
      </c>
    </row>
    <row r="602" spans="1:9" ht="14.25" customHeight="1">
      <c r="A602" s="1" t="str">
        <f t="shared" si="79"/>
        <v xml:space="preserve">DB AG9602 </v>
      </c>
      <c r="B602" s="427" t="e">
        <f t="shared" si="80"/>
        <v>#VALUE!</v>
      </c>
      <c r="C602" s="210" t="str">
        <f t="shared" si="76"/>
        <v xml:space="preserve"> </v>
      </c>
      <c r="D602" s="1" t="str">
        <f t="shared" si="77"/>
        <v>na</v>
      </c>
      <c r="E602" t="s">
        <v>45</v>
      </c>
      <c r="F602">
        <v>9602</v>
      </c>
      <c r="G602" s="139">
        <v>2011</v>
      </c>
      <c r="H602" s="429" t="s">
        <v>151</v>
      </c>
      <c r="I602" s="139">
        <f>VLOOKUP(E602&amp;H602,Data2012!$A:$S,6,FALSE)</f>
        <v>-1</v>
      </c>
    </row>
    <row r="603" spans="1:9" ht="14.25" customHeight="1">
      <c r="A603" s="1" t="str">
        <f t="shared" si="79"/>
        <v>DB AG96029</v>
      </c>
      <c r="B603" s="427" t="e">
        <f t="shared" si="80"/>
        <v>#VALUE!</v>
      </c>
      <c r="C603" s="210">
        <f t="shared" si="76"/>
        <v>9</v>
      </c>
      <c r="D603" s="1">
        <f t="shared" si="77"/>
        <v>6893.5940000000001</v>
      </c>
      <c r="E603" t="s">
        <v>45</v>
      </c>
      <c r="F603">
        <v>9602</v>
      </c>
      <c r="G603" s="139">
        <v>2011</v>
      </c>
      <c r="H603" s="429" t="s">
        <v>152</v>
      </c>
      <c r="I603" s="139">
        <f>VLOOKUP(E603&amp;H603,Data2012!$A:$S,6,FALSE)</f>
        <v>6893.5940000000001</v>
      </c>
    </row>
    <row r="604" spans="1:9" ht="14.25" customHeight="1">
      <c r="A604" s="1" t="str">
        <f t="shared" si="79"/>
        <v>DB AG960210</v>
      </c>
      <c r="B604" s="427" t="e">
        <f t="shared" si="80"/>
        <v>#VALUE!</v>
      </c>
      <c r="C604" s="210">
        <f t="shared" si="76"/>
        <v>10</v>
      </c>
      <c r="D604" s="1">
        <f t="shared" si="77"/>
        <v>7066.53</v>
      </c>
      <c r="E604" t="s">
        <v>45</v>
      </c>
      <c r="F604">
        <v>9602</v>
      </c>
      <c r="G604" s="139">
        <v>2011</v>
      </c>
      <c r="H604" s="429" t="s">
        <v>153</v>
      </c>
      <c r="I604" s="139">
        <f>VLOOKUP(E604&amp;H604,Data2012!$A:$S,6,FALSE)</f>
        <v>7066.53</v>
      </c>
    </row>
    <row r="605" spans="1:9" ht="14.25" customHeight="1">
      <c r="A605" s="1" t="str">
        <f t="shared" si="79"/>
        <v>DB AG960211</v>
      </c>
      <c r="B605" s="427" t="e">
        <f t="shared" si="80"/>
        <v>#VALUE!</v>
      </c>
      <c r="C605" s="210">
        <f t="shared" si="76"/>
        <v>11</v>
      </c>
      <c r="D605" s="1">
        <f t="shared" si="77"/>
        <v>6706.3069999999998</v>
      </c>
      <c r="E605" t="s">
        <v>45</v>
      </c>
      <c r="F605">
        <v>9602</v>
      </c>
      <c r="G605" s="139">
        <v>2011</v>
      </c>
      <c r="H605" s="429" t="s">
        <v>154</v>
      </c>
      <c r="I605" s="139">
        <f>VLOOKUP(E605&amp;H605,Data2012!$A:$S,6,FALSE)</f>
        <v>6706.3069999999998</v>
      </c>
    </row>
    <row r="606" spans="1:9" ht="14.25" customHeight="1">
      <c r="A606" s="1" t="str">
        <f t="shared" si="79"/>
        <v>DB AG960212</v>
      </c>
      <c r="B606" s="427" t="e">
        <f t="shared" si="80"/>
        <v>#VALUE!</v>
      </c>
      <c r="C606" s="210">
        <f t="shared" si="76"/>
        <v>12</v>
      </c>
      <c r="D606" s="1">
        <f t="shared" si="77"/>
        <v>6888.7660000000005</v>
      </c>
      <c r="E606" t="s">
        <v>45</v>
      </c>
      <c r="F606">
        <v>9602</v>
      </c>
      <c r="G606" s="139">
        <v>2011</v>
      </c>
      <c r="H606" s="429" t="s">
        <v>155</v>
      </c>
      <c r="I606" s="139">
        <f>VLOOKUP(E606&amp;H606,Data2012!$A:$S,6,FALSE)</f>
        <v>6888.7660000000005</v>
      </c>
    </row>
    <row r="607" spans="1:9" ht="14.25" customHeight="1">
      <c r="A607" s="1" t="str">
        <f t="shared" si="79"/>
        <v>DB AG96031</v>
      </c>
      <c r="B607" s="427">
        <f>+D607</f>
        <v>32743</v>
      </c>
      <c r="C607" s="210">
        <f t="shared" si="76"/>
        <v>1</v>
      </c>
      <c r="D607" s="1">
        <f t="shared" si="77"/>
        <v>32743</v>
      </c>
      <c r="E607" t="s">
        <v>45</v>
      </c>
      <c r="F607">
        <v>9603</v>
      </c>
      <c r="G607" s="139">
        <v>2011</v>
      </c>
      <c r="H607" s="429" t="s">
        <v>144</v>
      </c>
      <c r="I607" s="139">
        <f>VLOOKUP(E607&amp;H607,Data2012!$A:$S,11,FALSE)</f>
        <v>32743</v>
      </c>
    </row>
    <row r="608" spans="1:9" ht="14.25" customHeight="1">
      <c r="A608" s="1" t="str">
        <f t="shared" si="79"/>
        <v>DB AG96032</v>
      </c>
      <c r="B608" s="427">
        <f>+D608+B607</f>
        <v>65269</v>
      </c>
      <c r="C608" s="210">
        <f t="shared" si="76"/>
        <v>2</v>
      </c>
      <c r="D608" s="1">
        <f t="shared" si="77"/>
        <v>32526</v>
      </c>
      <c r="E608" t="s">
        <v>45</v>
      </c>
      <c r="F608">
        <v>9603</v>
      </c>
      <c r="G608" s="139">
        <v>2011</v>
      </c>
      <c r="H608" s="429" t="s">
        <v>145</v>
      </c>
      <c r="I608" s="139">
        <f>VLOOKUP(E608&amp;H608,Data2012!$A:$S,11,FALSE)</f>
        <v>32526</v>
      </c>
    </row>
    <row r="609" spans="1:9" ht="14.25" customHeight="1">
      <c r="A609" s="1" t="str">
        <f t="shared" si="79"/>
        <v>DB AG96033</v>
      </c>
      <c r="B609" s="427">
        <f>+D609+B608</f>
        <v>103544</v>
      </c>
      <c r="C609" s="210">
        <f t="shared" si="76"/>
        <v>3</v>
      </c>
      <c r="D609" s="1">
        <f t="shared" si="77"/>
        <v>38275</v>
      </c>
      <c r="E609" t="s">
        <v>45</v>
      </c>
      <c r="F609">
        <v>9603</v>
      </c>
      <c r="G609" s="139">
        <v>2011</v>
      </c>
      <c r="H609" s="429" t="s">
        <v>146</v>
      </c>
      <c r="I609" s="139">
        <f>VLOOKUP(E609&amp;H609,Data2012!$A:$S,11,FALSE)</f>
        <v>38275</v>
      </c>
    </row>
    <row r="610" spans="1:9" ht="14.25" customHeight="1">
      <c r="A610" s="1" t="str">
        <f t="shared" si="79"/>
        <v>DB AG96034</v>
      </c>
      <c r="B610" s="427">
        <f t="shared" ref="B610:B618" si="81">+D610+B609</f>
        <v>137544</v>
      </c>
      <c r="C610" s="210">
        <f t="shared" si="76"/>
        <v>4</v>
      </c>
      <c r="D610" s="1">
        <f t="shared" si="77"/>
        <v>34000</v>
      </c>
      <c r="E610" t="s">
        <v>45</v>
      </c>
      <c r="F610">
        <v>9603</v>
      </c>
      <c r="G610" s="139">
        <v>2011</v>
      </c>
      <c r="H610" s="429" t="s">
        <v>147</v>
      </c>
      <c r="I610" s="139">
        <f>VLOOKUP(E610&amp;H610,Data2012!$A:$S,11,FALSE)</f>
        <v>34000</v>
      </c>
    </row>
    <row r="611" spans="1:9" ht="14.25" customHeight="1">
      <c r="A611" s="1" t="str">
        <f t="shared" si="79"/>
        <v>DB AG96035</v>
      </c>
      <c r="B611" s="427">
        <f t="shared" si="81"/>
        <v>173953</v>
      </c>
      <c r="C611" s="210">
        <f t="shared" si="76"/>
        <v>5</v>
      </c>
      <c r="D611" s="1">
        <f t="shared" si="77"/>
        <v>36409</v>
      </c>
      <c r="E611" t="s">
        <v>45</v>
      </c>
      <c r="F611">
        <v>9603</v>
      </c>
      <c r="G611" s="139">
        <v>2011</v>
      </c>
      <c r="H611" s="429" t="s">
        <v>148</v>
      </c>
      <c r="I611" s="139">
        <f>VLOOKUP(E611&amp;H611,Data2012!$A:$S,11,FALSE)</f>
        <v>36409</v>
      </c>
    </row>
    <row r="612" spans="1:9" ht="14.25" customHeight="1">
      <c r="A612" s="1" t="str">
        <f t="shared" si="79"/>
        <v>DB AG96036</v>
      </c>
      <c r="B612" s="427">
        <f t="shared" si="81"/>
        <v>207820</v>
      </c>
      <c r="C612" s="210">
        <f t="shared" si="76"/>
        <v>6</v>
      </c>
      <c r="D612" s="1">
        <f t="shared" si="77"/>
        <v>33867</v>
      </c>
      <c r="E612" t="s">
        <v>45</v>
      </c>
      <c r="F612">
        <v>9603</v>
      </c>
      <c r="G612" s="139">
        <v>2011</v>
      </c>
      <c r="H612" s="429" t="s">
        <v>149</v>
      </c>
      <c r="I612" s="139">
        <f>VLOOKUP(E612&amp;H612,Data2012!$A:$S,11,FALSE)</f>
        <v>33867</v>
      </c>
    </row>
    <row r="613" spans="1:9" ht="14.25" customHeight="1">
      <c r="A613" s="1" t="str">
        <f t="shared" si="79"/>
        <v xml:space="preserve">DB AG9603 </v>
      </c>
      <c r="B613" s="427" t="e">
        <f t="shared" si="81"/>
        <v>#VALUE!</v>
      </c>
      <c r="C613" s="210" t="str">
        <f t="shared" si="76"/>
        <v xml:space="preserve"> </v>
      </c>
      <c r="D613" s="1" t="str">
        <f t="shared" si="77"/>
        <v>na</v>
      </c>
      <c r="E613" t="s">
        <v>45</v>
      </c>
      <c r="F613">
        <v>9603</v>
      </c>
      <c r="G613" s="139">
        <v>2011</v>
      </c>
      <c r="H613" s="429" t="s">
        <v>150</v>
      </c>
      <c r="I613" s="139">
        <f>VLOOKUP(E613&amp;H613,Data2012!$A:$S,11,FALSE)</f>
        <v>-1</v>
      </c>
    </row>
    <row r="614" spans="1:9" ht="14.25" customHeight="1">
      <c r="A614" s="1" t="str">
        <f t="shared" si="79"/>
        <v xml:space="preserve">DB AG9603 </v>
      </c>
      <c r="B614" s="427" t="e">
        <f t="shared" si="81"/>
        <v>#VALUE!</v>
      </c>
      <c r="C614" s="210" t="str">
        <f t="shared" si="76"/>
        <v xml:space="preserve"> </v>
      </c>
      <c r="D614" s="1" t="str">
        <f t="shared" si="77"/>
        <v>na</v>
      </c>
      <c r="E614" t="s">
        <v>45</v>
      </c>
      <c r="F614">
        <v>9603</v>
      </c>
      <c r="G614" s="139">
        <v>2011</v>
      </c>
      <c r="H614" s="429" t="s">
        <v>151</v>
      </c>
      <c r="I614" s="139">
        <f>VLOOKUP(E614&amp;H614,Data2012!$A:$S,11,FALSE)</f>
        <v>-1</v>
      </c>
    </row>
    <row r="615" spans="1:9" ht="14.25" customHeight="1">
      <c r="A615" s="1" t="str">
        <f t="shared" si="79"/>
        <v>DB AG96039</v>
      </c>
      <c r="B615" s="427" t="e">
        <f t="shared" si="81"/>
        <v>#VALUE!</v>
      </c>
      <c r="C615" s="210">
        <f t="shared" si="76"/>
        <v>9</v>
      </c>
      <c r="D615" s="1">
        <f t="shared" si="77"/>
        <v>35358</v>
      </c>
      <c r="E615" t="s">
        <v>45</v>
      </c>
      <c r="F615">
        <v>9603</v>
      </c>
      <c r="G615" s="139">
        <v>2011</v>
      </c>
      <c r="H615" s="429" t="s">
        <v>152</v>
      </c>
      <c r="I615" s="139">
        <f>VLOOKUP(E615&amp;H615,Data2012!$A:$S,11,FALSE)</f>
        <v>35358</v>
      </c>
    </row>
    <row r="616" spans="1:9" ht="14.25" customHeight="1">
      <c r="A616" s="1" t="str">
        <f t="shared" si="79"/>
        <v>DB AG960310</v>
      </c>
      <c r="B616" s="427" t="e">
        <f t="shared" si="81"/>
        <v>#VALUE!</v>
      </c>
      <c r="C616" s="210">
        <f t="shared" si="76"/>
        <v>10</v>
      </c>
      <c r="D616" s="1">
        <f t="shared" si="77"/>
        <v>34034</v>
      </c>
      <c r="E616" t="s">
        <v>45</v>
      </c>
      <c r="F616">
        <v>9603</v>
      </c>
      <c r="G616" s="139">
        <v>2011</v>
      </c>
      <c r="H616" s="429" t="s">
        <v>153</v>
      </c>
      <c r="I616" s="139">
        <f>VLOOKUP(E616&amp;H616,Data2012!$A:$S,11,FALSE)</f>
        <v>34034</v>
      </c>
    </row>
    <row r="617" spans="1:9" ht="14.25" customHeight="1">
      <c r="A617" s="1" t="str">
        <f t="shared" si="79"/>
        <v>DB AG960311</v>
      </c>
      <c r="B617" s="427" t="e">
        <f t="shared" si="81"/>
        <v>#VALUE!</v>
      </c>
      <c r="C617" s="210">
        <f t="shared" si="76"/>
        <v>11</v>
      </c>
      <c r="D617" s="1">
        <f t="shared" si="77"/>
        <v>35428</v>
      </c>
      <c r="E617" t="s">
        <v>45</v>
      </c>
      <c r="F617">
        <v>9603</v>
      </c>
      <c r="G617" s="139">
        <v>2011</v>
      </c>
      <c r="H617" s="429" t="s">
        <v>154</v>
      </c>
      <c r="I617" s="139">
        <f>VLOOKUP(E617&amp;H617,Data2012!$A:$S,11,FALSE)</f>
        <v>35428</v>
      </c>
    </row>
    <row r="618" spans="1:9" ht="14.25" customHeight="1">
      <c r="A618" s="1" t="str">
        <f t="shared" si="79"/>
        <v>DB AG960312</v>
      </c>
      <c r="B618" s="427" t="e">
        <f t="shared" si="81"/>
        <v>#VALUE!</v>
      </c>
      <c r="C618" s="210">
        <f t="shared" si="76"/>
        <v>12</v>
      </c>
      <c r="D618" s="1">
        <f t="shared" si="77"/>
        <v>31164</v>
      </c>
      <c r="E618" t="s">
        <v>45</v>
      </c>
      <c r="F618">
        <v>9603</v>
      </c>
      <c r="G618" s="139">
        <v>2011</v>
      </c>
      <c r="H618" s="429" t="s">
        <v>155</v>
      </c>
      <c r="I618" s="139">
        <f>VLOOKUP(E618&amp;H618,Data2012!$A:$S,11,FALSE)</f>
        <v>31164</v>
      </c>
    </row>
    <row r="619" spans="1:9" ht="14.25" customHeight="1">
      <c r="A619" s="1" t="str">
        <f t="shared" si="79"/>
        <v>DB AG96041</v>
      </c>
      <c r="B619" s="427">
        <f>+D619</f>
        <v>8268.7199999999993</v>
      </c>
      <c r="C619" s="210">
        <f t="shared" si="76"/>
        <v>1</v>
      </c>
      <c r="D619" s="1">
        <f t="shared" si="77"/>
        <v>8268.7199999999993</v>
      </c>
      <c r="E619" t="s">
        <v>45</v>
      </c>
      <c r="F619">
        <v>9604</v>
      </c>
      <c r="G619" s="139">
        <v>2011</v>
      </c>
      <c r="H619" s="429" t="s">
        <v>144</v>
      </c>
      <c r="I619" s="139">
        <f>VLOOKUP(E619&amp;H619,Data2012!$A:$S,14,FALSE)</f>
        <v>8268.7199999999993</v>
      </c>
    </row>
    <row r="620" spans="1:9" ht="14.25" customHeight="1">
      <c r="A620" s="1" t="str">
        <f t="shared" si="79"/>
        <v>DB AG96042</v>
      </c>
      <c r="B620" s="427">
        <f>+D620+B619</f>
        <v>17490.733</v>
      </c>
      <c r="C620" s="210">
        <f t="shared" si="76"/>
        <v>2</v>
      </c>
      <c r="D620" s="1">
        <f t="shared" si="77"/>
        <v>9222.012999999999</v>
      </c>
      <c r="E620" t="s">
        <v>45</v>
      </c>
      <c r="F620">
        <v>9604</v>
      </c>
      <c r="G620" s="139">
        <v>2011</v>
      </c>
      <c r="H620" s="429" t="s">
        <v>145</v>
      </c>
      <c r="I620" s="139">
        <f>VLOOKUP(E620&amp;H620,Data2012!$A:$S,14,FALSE)</f>
        <v>9222.012999999999</v>
      </c>
    </row>
    <row r="621" spans="1:9" ht="14.25" customHeight="1">
      <c r="A621" s="1" t="str">
        <f t="shared" si="79"/>
        <v>DB AG96043</v>
      </c>
      <c r="B621" s="427">
        <f>+D621+B620</f>
        <v>27786.512000000002</v>
      </c>
      <c r="C621" s="210">
        <f t="shared" si="76"/>
        <v>3</v>
      </c>
      <c r="D621" s="1">
        <f t="shared" si="77"/>
        <v>10295.779</v>
      </c>
      <c r="E621" t="s">
        <v>45</v>
      </c>
      <c r="F621">
        <v>9604</v>
      </c>
      <c r="G621" s="139">
        <v>2011</v>
      </c>
      <c r="H621" s="429" t="s">
        <v>146</v>
      </c>
      <c r="I621" s="139">
        <f>VLOOKUP(E621&amp;H621,Data2012!$A:$S,14,FALSE)</f>
        <v>10295.779</v>
      </c>
    </row>
    <row r="622" spans="1:9" ht="14.25" customHeight="1">
      <c r="A622" s="1" t="str">
        <f t="shared" si="79"/>
        <v>DB AG96044</v>
      </c>
      <c r="B622" s="427">
        <f t="shared" ref="B622:B630" si="82">+D622+B621</f>
        <v>36743.558000000005</v>
      </c>
      <c r="C622" s="210">
        <f t="shared" si="76"/>
        <v>4</v>
      </c>
      <c r="D622" s="1">
        <f t="shared" si="77"/>
        <v>8957.0460000000003</v>
      </c>
      <c r="E622" t="s">
        <v>45</v>
      </c>
      <c r="F622">
        <v>9604</v>
      </c>
      <c r="G622" s="139">
        <v>2011</v>
      </c>
      <c r="H622" s="429" t="s">
        <v>147</v>
      </c>
      <c r="I622" s="139">
        <f>VLOOKUP(E622&amp;H622,Data2012!$A:$S,14,FALSE)</f>
        <v>8957.0460000000003</v>
      </c>
    </row>
    <row r="623" spans="1:9" ht="14.25" customHeight="1">
      <c r="A623" s="1" t="str">
        <f t="shared" si="79"/>
        <v>DB AG96045</v>
      </c>
      <c r="B623" s="427">
        <f t="shared" si="82"/>
        <v>47427.940999999999</v>
      </c>
      <c r="C623" s="210">
        <f t="shared" si="76"/>
        <v>5</v>
      </c>
      <c r="D623" s="1">
        <f t="shared" si="77"/>
        <v>10684.382999999996</v>
      </c>
      <c r="E623" t="s">
        <v>45</v>
      </c>
      <c r="F623">
        <v>9604</v>
      </c>
      <c r="G623" s="139">
        <v>2011</v>
      </c>
      <c r="H623" s="429" t="s">
        <v>148</v>
      </c>
      <c r="I623" s="139">
        <f>VLOOKUP(E623&amp;H623,Data2012!$A:$S,14,FALSE)</f>
        <v>10684.382999999996</v>
      </c>
    </row>
    <row r="624" spans="1:9" ht="14.25" customHeight="1">
      <c r="A624" s="1" t="str">
        <f t="shared" si="79"/>
        <v>DB AG96046</v>
      </c>
      <c r="B624" s="427">
        <f t="shared" si="82"/>
        <v>56784.035000000003</v>
      </c>
      <c r="C624" s="210">
        <f t="shared" si="76"/>
        <v>6</v>
      </c>
      <c r="D624" s="1">
        <f t="shared" si="77"/>
        <v>9356.0940000000028</v>
      </c>
      <c r="E624" t="s">
        <v>45</v>
      </c>
      <c r="F624">
        <v>9604</v>
      </c>
      <c r="G624" s="139">
        <v>2011</v>
      </c>
      <c r="H624" s="429" t="s">
        <v>149</v>
      </c>
      <c r="I624" s="139">
        <f>VLOOKUP(E624&amp;H624,Data2012!$A:$S,14,FALSE)</f>
        <v>9356.0940000000028</v>
      </c>
    </row>
    <row r="625" spans="1:9" ht="14.25" customHeight="1">
      <c r="A625" s="1" t="str">
        <f t="shared" si="79"/>
        <v xml:space="preserve">DB AG9604 </v>
      </c>
      <c r="B625" s="427" t="e">
        <f t="shared" si="82"/>
        <v>#VALUE!</v>
      </c>
      <c r="C625" s="210" t="str">
        <f t="shared" si="76"/>
        <v xml:space="preserve"> </v>
      </c>
      <c r="D625" s="1" t="str">
        <f t="shared" si="77"/>
        <v>na</v>
      </c>
      <c r="E625" t="s">
        <v>45</v>
      </c>
      <c r="F625">
        <v>9604</v>
      </c>
      <c r="G625" s="139">
        <v>2011</v>
      </c>
      <c r="H625" s="429" t="s">
        <v>150</v>
      </c>
      <c r="I625" s="139">
        <f>VLOOKUP(E625&amp;H625,Data2012!$A:$S,14,FALSE)</f>
        <v>-1</v>
      </c>
    </row>
    <row r="626" spans="1:9" ht="14.25" customHeight="1">
      <c r="A626" s="1" t="str">
        <f t="shared" si="79"/>
        <v xml:space="preserve">DB AG9604 </v>
      </c>
      <c r="B626" s="427" t="e">
        <f t="shared" si="82"/>
        <v>#VALUE!</v>
      </c>
      <c r="C626" s="210" t="str">
        <f t="shared" si="76"/>
        <v xml:space="preserve"> </v>
      </c>
      <c r="D626" s="1" t="str">
        <f t="shared" si="77"/>
        <v>na</v>
      </c>
      <c r="E626" t="s">
        <v>45</v>
      </c>
      <c r="F626">
        <v>9604</v>
      </c>
      <c r="G626" s="139">
        <v>2011</v>
      </c>
      <c r="H626" s="429" t="s">
        <v>151</v>
      </c>
      <c r="I626" s="139">
        <f>VLOOKUP(E626&amp;H626,Data2012!$A:$S,14,FALSE)</f>
        <v>-1</v>
      </c>
    </row>
    <row r="627" spans="1:9" ht="14.25" customHeight="1">
      <c r="A627" s="1" t="str">
        <f t="shared" si="79"/>
        <v>DB AG96049</v>
      </c>
      <c r="B627" s="427" t="e">
        <f t="shared" si="82"/>
        <v>#VALUE!</v>
      </c>
      <c r="C627" s="210">
        <f t="shared" si="76"/>
        <v>9</v>
      </c>
      <c r="D627" s="1">
        <f t="shared" si="77"/>
        <v>9656.9250000000047</v>
      </c>
      <c r="E627" t="s">
        <v>45</v>
      </c>
      <c r="F627">
        <v>9604</v>
      </c>
      <c r="G627" s="139">
        <v>2011</v>
      </c>
      <c r="H627" s="429" t="s">
        <v>152</v>
      </c>
      <c r="I627" s="139">
        <f>VLOOKUP(E627&amp;H627,Data2012!$A:$S,14,FALSE)</f>
        <v>9656.9250000000047</v>
      </c>
    </row>
    <row r="628" spans="1:9" ht="14.25" customHeight="1">
      <c r="A628" s="1" t="str">
        <f t="shared" si="79"/>
        <v>DB AG960410</v>
      </c>
      <c r="B628" s="427" t="e">
        <f t="shared" si="82"/>
        <v>#VALUE!</v>
      </c>
      <c r="C628" s="210">
        <f t="shared" si="76"/>
        <v>10</v>
      </c>
      <c r="D628" s="1">
        <f t="shared" si="77"/>
        <v>9213.924999999992</v>
      </c>
      <c r="E628" t="s">
        <v>45</v>
      </c>
      <c r="F628">
        <v>9604</v>
      </c>
      <c r="G628" s="139">
        <v>2011</v>
      </c>
      <c r="H628" s="429" t="s">
        <v>153</v>
      </c>
      <c r="I628" s="139">
        <f>VLOOKUP(E628&amp;H628,Data2012!$A:$S,14,FALSE)</f>
        <v>9213.924999999992</v>
      </c>
    </row>
    <row r="629" spans="1:9" ht="14.25" customHeight="1">
      <c r="A629" s="1" t="str">
        <f t="shared" si="79"/>
        <v>DB AG960411</v>
      </c>
      <c r="B629" s="427" t="e">
        <f t="shared" si="82"/>
        <v>#VALUE!</v>
      </c>
      <c r="C629" s="210">
        <f t="shared" si="76"/>
        <v>11</v>
      </c>
      <c r="D629" s="1">
        <f t="shared" si="77"/>
        <v>9589.6850000000013</v>
      </c>
      <c r="E629" t="s">
        <v>45</v>
      </c>
      <c r="F629">
        <v>9604</v>
      </c>
      <c r="G629" s="139">
        <v>2011</v>
      </c>
      <c r="H629" s="429" t="s">
        <v>154</v>
      </c>
      <c r="I629" s="139">
        <f>VLOOKUP(E629&amp;H629,Data2012!$A:$S,14,FALSE)</f>
        <v>9589.6850000000013</v>
      </c>
    </row>
    <row r="630" spans="1:9" ht="14.25" customHeight="1">
      <c r="A630" s="1" t="str">
        <f t="shared" si="79"/>
        <v>DB AG960412</v>
      </c>
      <c r="B630" s="427" t="e">
        <f t="shared" si="82"/>
        <v>#VALUE!</v>
      </c>
      <c r="C630" s="210">
        <f t="shared" si="76"/>
        <v>12</v>
      </c>
      <c r="D630" s="1">
        <f t="shared" si="77"/>
        <v>8254.9050000000061</v>
      </c>
      <c r="E630" t="s">
        <v>45</v>
      </c>
      <c r="F630">
        <v>9604</v>
      </c>
      <c r="G630" s="139">
        <v>2011</v>
      </c>
      <c r="H630" s="429" t="s">
        <v>155</v>
      </c>
      <c r="I630" s="139">
        <f>VLOOKUP(E630&amp;H630,Data2012!$A:$S,14,FALSE)</f>
        <v>8254.9050000000061</v>
      </c>
    </row>
    <row r="631" spans="1:9" ht="14.25" customHeight="1">
      <c r="A631" s="1" t="str">
        <f t="shared" si="79"/>
        <v>DB AG96051</v>
      </c>
      <c r="B631" s="427">
        <f>+D631</f>
        <v>6890.5599629999997</v>
      </c>
      <c r="C631" s="210">
        <f t="shared" si="76"/>
        <v>1</v>
      </c>
      <c r="D631" s="1">
        <f t="shared" si="77"/>
        <v>6890.5599629999997</v>
      </c>
      <c r="E631" t="s">
        <v>45</v>
      </c>
      <c r="F631">
        <v>9605</v>
      </c>
      <c r="G631" s="139">
        <v>2011</v>
      </c>
      <c r="H631" s="429" t="s">
        <v>144</v>
      </c>
      <c r="I631" s="139">
        <f>VLOOKUP(E631&amp;H631,Data2012!$A:$S,17,FALSE)</f>
        <v>6890.5599629999997</v>
      </c>
    </row>
    <row r="632" spans="1:9" ht="14.25" customHeight="1">
      <c r="A632" s="1" t="str">
        <f t="shared" si="79"/>
        <v>DB AG96052</v>
      </c>
      <c r="B632" s="427">
        <f>+D632+B631</f>
        <v>14402.083874</v>
      </c>
      <c r="C632" s="210">
        <f t="shared" si="76"/>
        <v>2</v>
      </c>
      <c r="D632" s="1">
        <f t="shared" si="77"/>
        <v>7511.5239109999993</v>
      </c>
      <c r="E632" t="s">
        <v>45</v>
      </c>
      <c r="F632">
        <v>9605</v>
      </c>
      <c r="G632" s="139">
        <v>2011</v>
      </c>
      <c r="H632" s="429" t="s">
        <v>145</v>
      </c>
      <c r="I632" s="139">
        <f>VLOOKUP(E632&amp;H632,Data2012!$A:$S,17,FALSE)</f>
        <v>7511.5239109999993</v>
      </c>
    </row>
    <row r="633" spans="1:9" ht="14.25" customHeight="1">
      <c r="A633" s="1" t="str">
        <f t="shared" si="79"/>
        <v>DB AG96053</v>
      </c>
      <c r="B633" s="427">
        <f>+D633+B632</f>
        <v>23513.019911000003</v>
      </c>
      <c r="C633" s="210">
        <f t="shared" si="76"/>
        <v>3</v>
      </c>
      <c r="D633" s="1">
        <f t="shared" si="77"/>
        <v>9110.9360370000013</v>
      </c>
      <c r="E633" t="s">
        <v>45</v>
      </c>
      <c r="F633">
        <v>9605</v>
      </c>
      <c r="G633" s="139">
        <v>2011</v>
      </c>
      <c r="H633" s="429" t="s">
        <v>146</v>
      </c>
      <c r="I633" s="139">
        <f>VLOOKUP(E633&amp;H633,Data2012!$A:$S,17,FALSE)</f>
        <v>9110.9360370000013</v>
      </c>
    </row>
    <row r="634" spans="1:9" ht="14.25" customHeight="1">
      <c r="A634" s="1" t="str">
        <f t="shared" si="79"/>
        <v>DB AG96054</v>
      </c>
      <c r="B634" s="427">
        <f t="shared" ref="B634:B642" si="83">+D634+B633</f>
        <v>31247.002283000002</v>
      </c>
      <c r="C634" s="210">
        <f t="shared" si="76"/>
        <v>4</v>
      </c>
      <c r="D634" s="1">
        <f t="shared" si="77"/>
        <v>7733.9823720000004</v>
      </c>
      <c r="E634" t="s">
        <v>45</v>
      </c>
      <c r="F634">
        <v>9605</v>
      </c>
      <c r="G634" s="139">
        <v>2011</v>
      </c>
      <c r="H634" s="429" t="s">
        <v>147</v>
      </c>
      <c r="I634" s="139">
        <f>VLOOKUP(E634&amp;H634,Data2012!$A:$S,17,FALSE)</f>
        <v>7733.9823720000004</v>
      </c>
    </row>
    <row r="635" spans="1:9" ht="14.25" customHeight="1">
      <c r="A635" s="1" t="str">
        <f t="shared" si="79"/>
        <v>DB AG96055</v>
      </c>
      <c r="B635" s="427">
        <f t="shared" si="83"/>
        <v>40201.102762000002</v>
      </c>
      <c r="C635" s="210">
        <f t="shared" si="76"/>
        <v>5</v>
      </c>
      <c r="D635" s="1">
        <f t="shared" si="77"/>
        <v>8954.1004790000006</v>
      </c>
      <c r="E635" t="s">
        <v>45</v>
      </c>
      <c r="F635">
        <v>9605</v>
      </c>
      <c r="G635" s="139">
        <v>2011</v>
      </c>
      <c r="H635" s="429" t="s">
        <v>148</v>
      </c>
      <c r="I635" s="139">
        <f>VLOOKUP(E635&amp;H635,Data2012!$A:$S,17,FALSE)</f>
        <v>8954.1004790000006</v>
      </c>
    </row>
    <row r="636" spans="1:9" ht="14.25" customHeight="1">
      <c r="A636" s="1" t="str">
        <f t="shared" si="79"/>
        <v>DB AG96056</v>
      </c>
      <c r="B636" s="427">
        <f t="shared" si="83"/>
        <v>48218.426980000004</v>
      </c>
      <c r="C636" s="210">
        <f t="shared" si="76"/>
        <v>6</v>
      </c>
      <c r="D636" s="1">
        <f t="shared" si="77"/>
        <v>8017.3242179999997</v>
      </c>
      <c r="E636" t="s">
        <v>45</v>
      </c>
      <c r="F636">
        <v>9605</v>
      </c>
      <c r="G636" s="139">
        <v>2011</v>
      </c>
      <c r="H636" s="429" t="s">
        <v>149</v>
      </c>
      <c r="I636" s="139">
        <f>VLOOKUP(E636&amp;H636,Data2012!$A:$S,17,FALSE)</f>
        <v>8017.3242179999997</v>
      </c>
    </row>
    <row r="637" spans="1:9" ht="14.25" customHeight="1">
      <c r="A637" s="1" t="str">
        <f t="shared" si="79"/>
        <v xml:space="preserve">DB AG9605 </v>
      </c>
      <c r="B637" s="427" t="e">
        <f t="shared" si="83"/>
        <v>#VALUE!</v>
      </c>
      <c r="C637" s="210" t="str">
        <f t="shared" si="76"/>
        <v xml:space="preserve"> </v>
      </c>
      <c r="D637" s="1" t="str">
        <f t="shared" si="77"/>
        <v>na</v>
      </c>
      <c r="E637" t="s">
        <v>45</v>
      </c>
      <c r="F637">
        <v>9605</v>
      </c>
      <c r="G637" s="139">
        <v>2011</v>
      </c>
      <c r="H637" s="429" t="s">
        <v>150</v>
      </c>
      <c r="I637" s="139">
        <f>VLOOKUP(E637&amp;H637,Data2012!$A:$S,17,FALSE)</f>
        <v>-1</v>
      </c>
    </row>
    <row r="638" spans="1:9" ht="14.25" customHeight="1">
      <c r="A638" s="1" t="str">
        <f t="shared" si="79"/>
        <v xml:space="preserve">DB AG9605 </v>
      </c>
      <c r="B638" s="427" t="e">
        <f t="shared" si="83"/>
        <v>#VALUE!</v>
      </c>
      <c r="C638" s="210" t="str">
        <f t="shared" si="76"/>
        <v xml:space="preserve"> </v>
      </c>
      <c r="D638" s="1" t="str">
        <f t="shared" si="77"/>
        <v>na</v>
      </c>
      <c r="E638" t="s">
        <v>45</v>
      </c>
      <c r="F638">
        <v>9605</v>
      </c>
      <c r="G638" s="139">
        <v>2011</v>
      </c>
      <c r="H638" s="429" t="s">
        <v>151</v>
      </c>
      <c r="I638" s="139">
        <f>VLOOKUP(E638&amp;H638,Data2012!$A:$S,17,FALSE)</f>
        <v>-1</v>
      </c>
    </row>
    <row r="639" spans="1:9" ht="14.25" customHeight="1">
      <c r="A639" s="1" t="str">
        <f t="shared" si="79"/>
        <v>DB AG96059</v>
      </c>
      <c r="B639" s="427" t="e">
        <f t="shared" si="83"/>
        <v>#VALUE!</v>
      </c>
      <c r="C639" s="210">
        <f t="shared" si="76"/>
        <v>9</v>
      </c>
      <c r="D639" s="1">
        <f t="shared" si="77"/>
        <v>8030.2007230000008</v>
      </c>
      <c r="E639" t="s">
        <v>45</v>
      </c>
      <c r="F639">
        <v>9605</v>
      </c>
      <c r="G639" s="139">
        <v>2011</v>
      </c>
      <c r="H639" s="429" t="s">
        <v>152</v>
      </c>
      <c r="I639" s="139">
        <f>VLOOKUP(E639&amp;H639,Data2012!$A:$S,17,FALSE)</f>
        <v>8030.2007230000008</v>
      </c>
    </row>
    <row r="640" spans="1:9" ht="14.25" customHeight="1">
      <c r="A640" s="1" t="str">
        <f t="shared" si="79"/>
        <v>DB AG960510</v>
      </c>
      <c r="B640" s="427" t="e">
        <f t="shared" si="83"/>
        <v>#VALUE!</v>
      </c>
      <c r="C640" s="210">
        <f t="shared" si="76"/>
        <v>10</v>
      </c>
      <c r="D640" s="1">
        <f t="shared" si="77"/>
        <v>7545.6932290000004</v>
      </c>
      <c r="E640" t="s">
        <v>45</v>
      </c>
      <c r="F640">
        <v>9605</v>
      </c>
      <c r="G640" s="139">
        <v>2011</v>
      </c>
      <c r="H640" s="429" t="s">
        <v>153</v>
      </c>
      <c r="I640" s="139">
        <f>VLOOKUP(E640&amp;H640,Data2012!$A:$S,17,FALSE)</f>
        <v>7545.6932290000004</v>
      </c>
    </row>
    <row r="641" spans="1:9" ht="14.25" customHeight="1">
      <c r="A641" s="1" t="str">
        <f t="shared" si="79"/>
        <v>DB AG960511</v>
      </c>
      <c r="B641" s="427" t="e">
        <f t="shared" si="83"/>
        <v>#VALUE!</v>
      </c>
      <c r="C641" s="210">
        <f t="shared" si="76"/>
        <v>11</v>
      </c>
      <c r="D641" s="1">
        <f t="shared" si="77"/>
        <v>7893.0070100000003</v>
      </c>
      <c r="E641" t="s">
        <v>45</v>
      </c>
      <c r="F641">
        <v>9605</v>
      </c>
      <c r="G641" s="139">
        <v>2011</v>
      </c>
      <c r="H641" s="429" t="s">
        <v>154</v>
      </c>
      <c r="I641" s="139">
        <f>VLOOKUP(E641&amp;H641,Data2012!$A:$S,17,FALSE)</f>
        <v>7893.0070100000003</v>
      </c>
    </row>
    <row r="642" spans="1:9" ht="14.25" customHeight="1">
      <c r="A642" s="1" t="str">
        <f t="shared" si="79"/>
        <v>DB AG960512</v>
      </c>
      <c r="B642" s="427" t="e">
        <f t="shared" si="83"/>
        <v>#VALUE!</v>
      </c>
      <c r="C642" s="210">
        <f t="shared" si="76"/>
        <v>12</v>
      </c>
      <c r="D642" s="1">
        <f t="shared" si="77"/>
        <v>6862.0784350000004</v>
      </c>
      <c r="E642" t="s">
        <v>45</v>
      </c>
      <c r="F642">
        <v>9605</v>
      </c>
      <c r="G642" s="139">
        <v>2011</v>
      </c>
      <c r="H642" s="429" t="s">
        <v>155</v>
      </c>
      <c r="I642" s="139">
        <f>VLOOKUP(E642&amp;H642,Data2012!$A:$S,17,FALSE)</f>
        <v>6862.0784350000004</v>
      </c>
    </row>
    <row r="643" spans="1:9" ht="14.25" customHeight="1">
      <c r="A643" s="1" t="str">
        <f t="shared" si="79"/>
        <v>DB AG96061</v>
      </c>
      <c r="B643" s="427">
        <f>+D643</f>
        <v>3213.8369089500002</v>
      </c>
      <c r="C643" s="210">
        <f t="shared" si="76"/>
        <v>1</v>
      </c>
      <c r="D643" s="1">
        <f t="shared" si="77"/>
        <v>3213.8369089500002</v>
      </c>
      <c r="E643" t="s">
        <v>45</v>
      </c>
      <c r="F643">
        <v>9606</v>
      </c>
      <c r="G643" s="139">
        <v>2011</v>
      </c>
      <c r="H643" s="429" t="s">
        <v>144</v>
      </c>
      <c r="I643" s="139">
        <f>VLOOKUP(E643&amp;H643,Data2012!$A:$U,20,FALSE)</f>
        <v>3213.8369089500002</v>
      </c>
    </row>
    <row r="644" spans="1:9" ht="14.25" customHeight="1">
      <c r="A644" s="1" t="str">
        <f t="shared" si="79"/>
        <v>DB AG96062</v>
      </c>
      <c r="B644" s="427">
        <f>+D644+B643</f>
        <v>6780.9056686500007</v>
      </c>
      <c r="C644" s="210">
        <f t="shared" si="76"/>
        <v>2</v>
      </c>
      <c r="D644" s="1">
        <f t="shared" si="77"/>
        <v>3567.0687597000001</v>
      </c>
      <c r="E644" t="s">
        <v>45</v>
      </c>
      <c r="F644">
        <v>9606</v>
      </c>
      <c r="G644" s="139">
        <v>2011</v>
      </c>
      <c r="H644" s="429" t="s">
        <v>145</v>
      </c>
      <c r="I644" s="139">
        <f>VLOOKUP(E644&amp;H644,Data2012!$A:$U,20,FALSE)</f>
        <v>3567.0687597000001</v>
      </c>
    </row>
    <row r="645" spans="1:9" ht="14.25" customHeight="1">
      <c r="A645" s="1" t="str">
        <f t="shared" si="79"/>
        <v>DB AG96063</v>
      </c>
      <c r="B645" s="427">
        <f>+D645+B644</f>
        <v>11099.47613687</v>
      </c>
      <c r="C645" s="210">
        <f t="shared" si="76"/>
        <v>3</v>
      </c>
      <c r="D645" s="1">
        <f t="shared" si="77"/>
        <v>4318.5704682199994</v>
      </c>
      <c r="E645" t="s">
        <v>45</v>
      </c>
      <c r="F645">
        <v>9606</v>
      </c>
      <c r="G645" s="139">
        <v>2011</v>
      </c>
      <c r="H645" s="429" t="s">
        <v>146</v>
      </c>
      <c r="I645" s="139">
        <f>VLOOKUP(E645&amp;H645,Data2012!$A:$U,20,FALSE)</f>
        <v>4318.5704682199994</v>
      </c>
    </row>
    <row r="646" spans="1:9" ht="14.25" customHeight="1">
      <c r="A646" s="1" t="str">
        <f t="shared" si="79"/>
        <v>DB AG96064</v>
      </c>
      <c r="B646" s="427">
        <f t="shared" ref="B646:B654" si="84">+D646+B645</f>
        <v>14676.699905269999</v>
      </c>
      <c r="C646" s="210">
        <f t="shared" si="76"/>
        <v>4</v>
      </c>
      <c r="D646" s="1">
        <f t="shared" si="77"/>
        <v>3577.2237683999997</v>
      </c>
      <c r="E646" t="s">
        <v>45</v>
      </c>
      <c r="F646">
        <v>9606</v>
      </c>
      <c r="G646" s="139">
        <v>2011</v>
      </c>
      <c r="H646" s="429" t="s">
        <v>147</v>
      </c>
      <c r="I646" s="139">
        <f>VLOOKUP(E646&amp;H646,Data2012!$A:$U,20,FALSE)</f>
        <v>3577.2237683999997</v>
      </c>
    </row>
    <row r="647" spans="1:9" ht="14.25" customHeight="1">
      <c r="A647" s="1" t="str">
        <f t="shared" si="79"/>
        <v>DB AG96065</v>
      </c>
      <c r="B647" s="427">
        <f t="shared" si="84"/>
        <v>18898.572458459999</v>
      </c>
      <c r="C647" s="210">
        <f t="shared" si="76"/>
        <v>5</v>
      </c>
      <c r="D647" s="1">
        <f t="shared" si="77"/>
        <v>4221.87255319</v>
      </c>
      <c r="E647" t="s">
        <v>45</v>
      </c>
      <c r="F647">
        <v>9606</v>
      </c>
      <c r="G647" s="139">
        <v>2011</v>
      </c>
      <c r="H647" s="429" t="s">
        <v>148</v>
      </c>
      <c r="I647" s="139">
        <f>VLOOKUP(E647&amp;H647,Data2012!$A:$U,20,FALSE)</f>
        <v>4221.87255319</v>
      </c>
    </row>
    <row r="648" spans="1:9" ht="14.25" customHeight="1">
      <c r="A648" s="1" t="str">
        <f t="shared" si="79"/>
        <v>DB AG96066</v>
      </c>
      <c r="B648" s="427">
        <f t="shared" si="84"/>
        <v>22629.106066059998</v>
      </c>
      <c r="C648" s="210">
        <f t="shared" ref="C648:C711" si="85">IF(D648="na"," ",VALUE(RIGHT(TRIM(H648),2)))</f>
        <v>6</v>
      </c>
      <c r="D648" s="1">
        <f t="shared" ref="D648:D711" si="86">IF(I648&lt;0,"na",I648)</f>
        <v>3730.5336076000003</v>
      </c>
      <c r="E648" t="s">
        <v>45</v>
      </c>
      <c r="F648">
        <v>9606</v>
      </c>
      <c r="G648" s="139">
        <v>2011</v>
      </c>
      <c r="H648" s="429" t="s">
        <v>149</v>
      </c>
      <c r="I648" s="139">
        <f>VLOOKUP(E648&amp;H648,Data2012!$A:$U,20,FALSE)</f>
        <v>3730.5336076000003</v>
      </c>
    </row>
    <row r="649" spans="1:9" ht="14.25" customHeight="1">
      <c r="A649" s="1" t="str">
        <f t="shared" si="79"/>
        <v xml:space="preserve">DB AG9606 </v>
      </c>
      <c r="B649" s="427" t="e">
        <f t="shared" si="84"/>
        <v>#VALUE!</v>
      </c>
      <c r="C649" s="210" t="str">
        <f t="shared" si="85"/>
        <v xml:space="preserve"> </v>
      </c>
      <c r="D649" s="1" t="str">
        <f t="shared" si="86"/>
        <v>na</v>
      </c>
      <c r="E649" t="s">
        <v>45</v>
      </c>
      <c r="F649">
        <v>9606</v>
      </c>
      <c r="G649" s="139">
        <v>2011</v>
      </c>
      <c r="H649" s="429" t="s">
        <v>150</v>
      </c>
      <c r="I649" s="139">
        <f>VLOOKUP(E649&amp;H649,Data2012!$A:$U,20,FALSE)</f>
        <v>-1</v>
      </c>
    </row>
    <row r="650" spans="1:9" ht="14.25" customHeight="1">
      <c r="A650" s="1" t="str">
        <f t="shared" si="79"/>
        <v xml:space="preserve">DB AG9606 </v>
      </c>
      <c r="B650" s="427" t="e">
        <f t="shared" si="84"/>
        <v>#VALUE!</v>
      </c>
      <c r="C650" s="210" t="str">
        <f t="shared" si="85"/>
        <v xml:space="preserve"> </v>
      </c>
      <c r="D650" s="1" t="str">
        <f t="shared" si="86"/>
        <v>na</v>
      </c>
      <c r="E650" t="s">
        <v>45</v>
      </c>
      <c r="F650">
        <v>9606</v>
      </c>
      <c r="G650" s="139">
        <v>2011</v>
      </c>
      <c r="H650" s="429" t="s">
        <v>151</v>
      </c>
      <c r="I650" s="139">
        <f>VLOOKUP(E650&amp;H650,Data2012!$A:$U,20,FALSE)</f>
        <v>-1</v>
      </c>
    </row>
    <row r="651" spans="1:9" ht="14.25" customHeight="1">
      <c r="A651" s="1" t="str">
        <f t="shared" si="79"/>
        <v>DB AG96069</v>
      </c>
      <c r="B651" s="427" t="e">
        <f t="shared" si="84"/>
        <v>#VALUE!</v>
      </c>
      <c r="C651" s="210">
        <f t="shared" si="85"/>
        <v>9</v>
      </c>
      <c r="D651" s="1">
        <f t="shared" si="86"/>
        <v>3769.6577028299998</v>
      </c>
      <c r="E651" t="s">
        <v>45</v>
      </c>
      <c r="F651">
        <v>9606</v>
      </c>
      <c r="G651" s="139">
        <v>2011</v>
      </c>
      <c r="H651" s="429" t="s">
        <v>152</v>
      </c>
      <c r="I651" s="139">
        <f>VLOOKUP(E651&amp;H651,Data2012!$A:$U,20,FALSE)</f>
        <v>3769.6577028299998</v>
      </c>
    </row>
    <row r="652" spans="1:9" ht="14.25" customHeight="1">
      <c r="A652" s="1" t="str">
        <f t="shared" si="79"/>
        <v>DB AG960610</v>
      </c>
      <c r="B652" s="427" t="e">
        <f t="shared" si="84"/>
        <v>#VALUE!</v>
      </c>
      <c r="C652" s="210">
        <f t="shared" si="85"/>
        <v>10</v>
      </c>
      <c r="D652" s="1">
        <f t="shared" si="86"/>
        <v>3523.71283012</v>
      </c>
      <c r="E652" t="s">
        <v>45</v>
      </c>
      <c r="F652">
        <v>9606</v>
      </c>
      <c r="G652" s="139">
        <v>2011</v>
      </c>
      <c r="H652" s="429" t="s">
        <v>153</v>
      </c>
      <c r="I652" s="139">
        <f>VLOOKUP(E652&amp;H652,Data2012!$A:$U,20,FALSE)</f>
        <v>3523.71283012</v>
      </c>
    </row>
    <row r="653" spans="1:9" ht="14.25" customHeight="1">
      <c r="A653" s="1" t="str">
        <f t="shared" si="79"/>
        <v>DB AG960611</v>
      </c>
      <c r="B653" s="427" t="e">
        <f t="shared" si="84"/>
        <v>#VALUE!</v>
      </c>
      <c r="C653" s="210">
        <f t="shared" si="85"/>
        <v>11</v>
      </c>
      <c r="D653" s="1">
        <f t="shared" si="86"/>
        <v>3706.3150127699996</v>
      </c>
      <c r="E653" t="s">
        <v>45</v>
      </c>
      <c r="F653">
        <v>9606</v>
      </c>
      <c r="G653" s="139">
        <v>2011</v>
      </c>
      <c r="H653" s="429" t="s">
        <v>154</v>
      </c>
      <c r="I653" s="139">
        <f>VLOOKUP(E653&amp;H653,Data2012!$A:$U,20,FALSE)</f>
        <v>3706.3150127699996</v>
      </c>
    </row>
    <row r="654" spans="1:9" ht="14.25" customHeight="1">
      <c r="A654" s="1" t="str">
        <f t="shared" si="79"/>
        <v>DB AG960612</v>
      </c>
      <c r="B654" s="427" t="e">
        <f t="shared" si="84"/>
        <v>#VALUE!</v>
      </c>
      <c r="C654" s="210">
        <f t="shared" si="85"/>
        <v>12</v>
      </c>
      <c r="D654" s="1">
        <f t="shared" si="86"/>
        <v>3170.68163134</v>
      </c>
      <c r="E654" t="s">
        <v>45</v>
      </c>
      <c r="F654">
        <v>9606</v>
      </c>
      <c r="G654" s="139">
        <v>2011</v>
      </c>
      <c r="H654" s="429" t="s">
        <v>155</v>
      </c>
      <c r="I654" s="139">
        <f>VLOOKUP(E654&amp;H654,Data2012!$A:$U,20,FALSE)</f>
        <v>3170.68163134</v>
      </c>
    </row>
    <row r="655" spans="1:9" ht="14.25" customHeight="1">
      <c r="A655" s="1" t="str">
        <f t="shared" ref="A655:A718" si="87">TRIM(E655)&amp;F655&amp;C655</f>
        <v>CP CARGA96011</v>
      </c>
      <c r="B655" s="427">
        <f>+D655</f>
        <v>0</v>
      </c>
      <c r="C655" s="210">
        <f t="shared" si="85"/>
        <v>1</v>
      </c>
      <c r="D655" s="1">
        <f t="shared" si="86"/>
        <v>0</v>
      </c>
      <c r="E655" t="s">
        <v>326</v>
      </c>
      <c r="F655">
        <v>9601</v>
      </c>
      <c r="G655" s="139">
        <v>2011</v>
      </c>
      <c r="H655" s="429" t="s">
        <v>144</v>
      </c>
      <c r="I655">
        <f>VLOOKUP(E655&amp;H655,Data2012!$A:$S,3,FALSE)</f>
        <v>0</v>
      </c>
    </row>
    <row r="656" spans="1:9" ht="14.25" customHeight="1">
      <c r="A656" s="1" t="str">
        <f t="shared" si="87"/>
        <v>CP CARGA96012</v>
      </c>
      <c r="B656" s="427">
        <f>+D656+B655</f>
        <v>0</v>
      </c>
      <c r="C656" s="210">
        <f t="shared" si="85"/>
        <v>2</v>
      </c>
      <c r="D656" s="1">
        <f t="shared" si="86"/>
        <v>0</v>
      </c>
      <c r="E656" t="s">
        <v>326</v>
      </c>
      <c r="F656">
        <v>9601</v>
      </c>
      <c r="G656" s="139">
        <v>2011</v>
      </c>
      <c r="H656" s="429" t="s">
        <v>145</v>
      </c>
      <c r="I656">
        <f>VLOOKUP(E656&amp;H656,Data2012!$A:$S,3,FALSE)</f>
        <v>0</v>
      </c>
    </row>
    <row r="657" spans="1:9" ht="14.25" customHeight="1">
      <c r="A657" s="1" t="str">
        <f t="shared" si="87"/>
        <v>CP CARGA96013</v>
      </c>
      <c r="B657" s="427">
        <f>+D657+B656</f>
        <v>0</v>
      </c>
      <c r="C657" s="210">
        <f t="shared" si="85"/>
        <v>3</v>
      </c>
      <c r="D657" s="1">
        <f t="shared" si="86"/>
        <v>0</v>
      </c>
      <c r="E657" t="s">
        <v>326</v>
      </c>
      <c r="F657">
        <v>9601</v>
      </c>
      <c r="G657" s="139">
        <v>2011</v>
      </c>
      <c r="H657" s="429" t="s">
        <v>146</v>
      </c>
      <c r="I657">
        <f>VLOOKUP(E657&amp;H657,Data2012!$A:$S,3,FALSE)</f>
        <v>0</v>
      </c>
    </row>
    <row r="658" spans="1:9" ht="14.25" customHeight="1">
      <c r="A658" s="1" t="str">
        <f t="shared" si="87"/>
        <v>CP CARGA96014</v>
      </c>
      <c r="B658" s="427">
        <f t="shared" ref="B658:B666" si="88">+D658+B657</f>
        <v>0</v>
      </c>
      <c r="C658" s="210">
        <f t="shared" si="85"/>
        <v>4</v>
      </c>
      <c r="D658" s="1">
        <f t="shared" si="86"/>
        <v>0</v>
      </c>
      <c r="E658" t="s">
        <v>326</v>
      </c>
      <c r="F658">
        <v>9601</v>
      </c>
      <c r="G658" s="139">
        <v>2011</v>
      </c>
      <c r="H658" s="429" t="s">
        <v>147</v>
      </c>
      <c r="I658">
        <f>VLOOKUP(E658&amp;H658,Data2012!$A:$S,3,FALSE)</f>
        <v>0</v>
      </c>
    </row>
    <row r="659" spans="1:9" ht="14.25" customHeight="1">
      <c r="A659" s="1" t="str">
        <f t="shared" si="87"/>
        <v>CP CARGA96015</v>
      </c>
      <c r="B659" s="427">
        <f t="shared" si="88"/>
        <v>0</v>
      </c>
      <c r="C659" s="210">
        <f t="shared" si="85"/>
        <v>5</v>
      </c>
      <c r="D659" s="1">
        <f t="shared" si="86"/>
        <v>0</v>
      </c>
      <c r="E659" t="s">
        <v>326</v>
      </c>
      <c r="F659">
        <v>9601</v>
      </c>
      <c r="G659" s="139">
        <v>2011</v>
      </c>
      <c r="H659" s="429" t="s">
        <v>148</v>
      </c>
      <c r="I659">
        <f>VLOOKUP(E659&amp;H659,Data2012!$A:$S,3,FALSE)</f>
        <v>0</v>
      </c>
    </row>
    <row r="660" spans="1:9" ht="14.25" customHeight="1">
      <c r="A660" s="1" t="str">
        <f t="shared" si="87"/>
        <v>CP CARGA96016</v>
      </c>
      <c r="B660" s="427">
        <f t="shared" si="88"/>
        <v>0</v>
      </c>
      <c r="C660" s="210">
        <f t="shared" si="85"/>
        <v>6</v>
      </c>
      <c r="D660" s="1">
        <f t="shared" si="86"/>
        <v>0</v>
      </c>
      <c r="E660" t="s">
        <v>326</v>
      </c>
      <c r="F660">
        <v>9601</v>
      </c>
      <c r="G660" s="139">
        <v>2011</v>
      </c>
      <c r="H660" s="429" t="s">
        <v>149</v>
      </c>
      <c r="I660">
        <f>VLOOKUP(E660&amp;H660,Data2012!$A:$S,3,FALSE)</f>
        <v>0</v>
      </c>
    </row>
    <row r="661" spans="1:9" ht="14.25" customHeight="1">
      <c r="A661" s="1" t="str">
        <f t="shared" si="87"/>
        <v>CP CARGA96017</v>
      </c>
      <c r="B661" s="427">
        <f t="shared" si="88"/>
        <v>0</v>
      </c>
      <c r="C661" s="210">
        <f t="shared" si="85"/>
        <v>7</v>
      </c>
      <c r="D661" s="1">
        <f t="shared" si="86"/>
        <v>0</v>
      </c>
      <c r="E661" t="s">
        <v>326</v>
      </c>
      <c r="F661">
        <v>9601</v>
      </c>
      <c r="G661" s="139">
        <v>2011</v>
      </c>
      <c r="H661" s="429" t="s">
        <v>150</v>
      </c>
      <c r="I661">
        <f>VLOOKUP(E661&amp;H661,Data2012!$A:$S,3,FALSE)</f>
        <v>0</v>
      </c>
    </row>
    <row r="662" spans="1:9" ht="14.25" customHeight="1">
      <c r="A662" s="1" t="str">
        <f t="shared" si="87"/>
        <v>CP CARGA96018</v>
      </c>
      <c r="B662" s="427">
        <f t="shared" si="88"/>
        <v>0</v>
      </c>
      <c r="C662" s="210">
        <f t="shared" si="85"/>
        <v>8</v>
      </c>
      <c r="D662" s="1">
        <f t="shared" si="86"/>
        <v>0</v>
      </c>
      <c r="E662" t="s">
        <v>326</v>
      </c>
      <c r="F662">
        <v>9601</v>
      </c>
      <c r="G662" s="139">
        <v>2011</v>
      </c>
      <c r="H662" s="429" t="s">
        <v>151</v>
      </c>
      <c r="I662">
        <f>VLOOKUP(E662&amp;H662,Data2012!$A:$S,3,FALSE)</f>
        <v>0</v>
      </c>
    </row>
    <row r="663" spans="1:9" ht="14.25" customHeight="1">
      <c r="A663" s="1" t="str">
        <f t="shared" si="87"/>
        <v>CP CARGA96019</v>
      </c>
      <c r="B663" s="427">
        <f t="shared" si="88"/>
        <v>0</v>
      </c>
      <c r="C663" s="210">
        <f t="shared" si="85"/>
        <v>9</v>
      </c>
      <c r="D663" s="1">
        <f t="shared" si="86"/>
        <v>0</v>
      </c>
      <c r="E663" t="s">
        <v>326</v>
      </c>
      <c r="F663">
        <v>9601</v>
      </c>
      <c r="G663" s="139">
        <v>2011</v>
      </c>
      <c r="H663" s="429" t="s">
        <v>152</v>
      </c>
      <c r="I663">
        <f>VLOOKUP(E663&amp;H663,Data2012!$A:$S,3,FALSE)</f>
        <v>0</v>
      </c>
    </row>
    <row r="664" spans="1:9" ht="14.25" customHeight="1">
      <c r="A664" s="1" t="str">
        <f t="shared" si="87"/>
        <v>CP CARGA960110</v>
      </c>
      <c r="B664" s="427">
        <f t="shared" si="88"/>
        <v>0</v>
      </c>
      <c r="C664" s="210">
        <f t="shared" si="85"/>
        <v>10</v>
      </c>
      <c r="D664" s="1">
        <f t="shared" si="86"/>
        <v>0</v>
      </c>
      <c r="E664" t="s">
        <v>326</v>
      </c>
      <c r="F664">
        <v>9601</v>
      </c>
      <c r="G664" s="139">
        <v>2011</v>
      </c>
      <c r="H664" s="429" t="s">
        <v>153</v>
      </c>
      <c r="I664">
        <f>VLOOKUP(E664&amp;H664,Data2012!$A:$S,3,FALSE)</f>
        <v>0</v>
      </c>
    </row>
    <row r="665" spans="1:9" ht="14.25" customHeight="1">
      <c r="A665" s="1" t="str">
        <f t="shared" si="87"/>
        <v>CP CARGA960111</v>
      </c>
      <c r="B665" s="427">
        <f t="shared" si="88"/>
        <v>0</v>
      </c>
      <c r="C665" s="210">
        <f t="shared" si="85"/>
        <v>11</v>
      </c>
      <c r="D665" s="1">
        <f t="shared" si="86"/>
        <v>0</v>
      </c>
      <c r="E665" t="s">
        <v>326</v>
      </c>
      <c r="F665">
        <v>9601</v>
      </c>
      <c r="G665" s="139">
        <v>2011</v>
      </c>
      <c r="H665" s="429" t="s">
        <v>154</v>
      </c>
      <c r="I665">
        <f>VLOOKUP(E665&amp;H665,Data2012!$A:$S,3,FALSE)</f>
        <v>0</v>
      </c>
    </row>
    <row r="666" spans="1:9" ht="14.25" customHeight="1">
      <c r="A666" s="1" t="str">
        <f t="shared" si="87"/>
        <v>CP CARGA960112</v>
      </c>
      <c r="B666" s="427">
        <f t="shared" si="88"/>
        <v>0</v>
      </c>
      <c r="C666" s="210">
        <f t="shared" si="85"/>
        <v>12</v>
      </c>
      <c r="D666" s="1">
        <f t="shared" si="86"/>
        <v>0</v>
      </c>
      <c r="E666" t="s">
        <v>326</v>
      </c>
      <c r="F666">
        <v>9601</v>
      </c>
      <c r="G666" s="139">
        <v>2011</v>
      </c>
      <c r="H666" s="429" t="s">
        <v>155</v>
      </c>
      <c r="I666">
        <f>VLOOKUP(E666&amp;H666,Data2012!$A:$S,3,FALSE)</f>
        <v>0</v>
      </c>
    </row>
    <row r="667" spans="1:9" ht="14.25" customHeight="1">
      <c r="A667" s="1" t="str">
        <f t="shared" si="87"/>
        <v>CP CARGA96021</v>
      </c>
      <c r="B667" s="427">
        <f>+D667</f>
        <v>0</v>
      </c>
      <c r="C667" s="210">
        <f t="shared" si="85"/>
        <v>1</v>
      </c>
      <c r="D667" s="1">
        <f t="shared" si="86"/>
        <v>0</v>
      </c>
      <c r="E667" t="s">
        <v>326</v>
      </c>
      <c r="F667">
        <v>9602</v>
      </c>
      <c r="G667" s="139">
        <v>2011</v>
      </c>
      <c r="H667" s="429" t="s">
        <v>144</v>
      </c>
      <c r="I667" s="139">
        <f>VLOOKUP(E667&amp;H667,Data2012!$A:$S,6,FALSE)</f>
        <v>0</v>
      </c>
    </row>
    <row r="668" spans="1:9" ht="14.25" customHeight="1">
      <c r="A668" s="1" t="str">
        <f t="shared" si="87"/>
        <v>CP CARGA96022</v>
      </c>
      <c r="B668" s="427">
        <f>+D668+B667</f>
        <v>0</v>
      </c>
      <c r="C668" s="210">
        <f t="shared" si="85"/>
        <v>2</v>
      </c>
      <c r="D668" s="1">
        <f t="shared" si="86"/>
        <v>0</v>
      </c>
      <c r="E668" t="s">
        <v>326</v>
      </c>
      <c r="F668">
        <v>9602</v>
      </c>
      <c r="G668" s="139">
        <v>2011</v>
      </c>
      <c r="H668" s="429" t="s">
        <v>145</v>
      </c>
      <c r="I668" s="139">
        <f>VLOOKUP(E668&amp;H668,Data2012!$A:$S,6,FALSE)</f>
        <v>0</v>
      </c>
    </row>
    <row r="669" spans="1:9" ht="14.25" customHeight="1">
      <c r="A669" s="1" t="str">
        <f t="shared" si="87"/>
        <v>CP CARGA96023</v>
      </c>
      <c r="B669" s="427">
        <f>+D669+B668</f>
        <v>0</v>
      </c>
      <c r="C669" s="210">
        <f t="shared" si="85"/>
        <v>3</v>
      </c>
      <c r="D669" s="1">
        <f t="shared" si="86"/>
        <v>0</v>
      </c>
      <c r="E669" t="s">
        <v>326</v>
      </c>
      <c r="F669">
        <v>9602</v>
      </c>
      <c r="G669" s="139">
        <v>2011</v>
      </c>
      <c r="H669" s="429" t="s">
        <v>146</v>
      </c>
      <c r="I669" s="139">
        <f>VLOOKUP(E669&amp;H669,Data2012!$A:$S,6,FALSE)</f>
        <v>0</v>
      </c>
    </row>
    <row r="670" spans="1:9" ht="14.25" customHeight="1">
      <c r="A670" s="1" t="str">
        <f t="shared" si="87"/>
        <v>CP CARGA96024</v>
      </c>
      <c r="B670" s="427">
        <f t="shared" ref="B670:B678" si="89">+D670+B669</f>
        <v>0</v>
      </c>
      <c r="C670" s="210">
        <f t="shared" si="85"/>
        <v>4</v>
      </c>
      <c r="D670" s="1">
        <f t="shared" si="86"/>
        <v>0</v>
      </c>
      <c r="E670" t="s">
        <v>326</v>
      </c>
      <c r="F670">
        <v>9602</v>
      </c>
      <c r="G670" s="139">
        <v>2011</v>
      </c>
      <c r="H670" s="429" t="s">
        <v>147</v>
      </c>
      <c r="I670" s="139">
        <f>VLOOKUP(E670&amp;H670,Data2012!$A:$S,6,FALSE)</f>
        <v>0</v>
      </c>
    </row>
    <row r="671" spans="1:9" ht="14.25" customHeight="1">
      <c r="A671" s="1" t="str">
        <f t="shared" si="87"/>
        <v>CP CARGA96025</v>
      </c>
      <c r="B671" s="427">
        <f t="shared" si="89"/>
        <v>0</v>
      </c>
      <c r="C671" s="210">
        <f t="shared" si="85"/>
        <v>5</v>
      </c>
      <c r="D671" s="1">
        <f t="shared" si="86"/>
        <v>0</v>
      </c>
      <c r="E671" t="s">
        <v>326</v>
      </c>
      <c r="F671">
        <v>9602</v>
      </c>
      <c r="G671" s="139">
        <v>2011</v>
      </c>
      <c r="H671" s="429" t="s">
        <v>148</v>
      </c>
      <c r="I671" s="139">
        <f>VLOOKUP(E671&amp;H671,Data2012!$A:$S,6,FALSE)</f>
        <v>0</v>
      </c>
    </row>
    <row r="672" spans="1:9" ht="14.25" customHeight="1">
      <c r="A672" s="1" t="str">
        <f t="shared" si="87"/>
        <v>CP CARGA96026</v>
      </c>
      <c r="B672" s="427">
        <f t="shared" si="89"/>
        <v>0</v>
      </c>
      <c r="C672" s="210">
        <f t="shared" si="85"/>
        <v>6</v>
      </c>
      <c r="D672" s="1">
        <f t="shared" si="86"/>
        <v>0</v>
      </c>
      <c r="E672" t="s">
        <v>326</v>
      </c>
      <c r="F672">
        <v>9602</v>
      </c>
      <c r="G672" s="139">
        <v>2011</v>
      </c>
      <c r="H672" s="429" t="s">
        <v>149</v>
      </c>
      <c r="I672" s="139">
        <f>VLOOKUP(E672&amp;H672,Data2012!$A:$S,6,FALSE)</f>
        <v>0</v>
      </c>
    </row>
    <row r="673" spans="1:9" ht="14.25" customHeight="1">
      <c r="A673" s="1" t="str">
        <f t="shared" si="87"/>
        <v>CP CARGA96027</v>
      </c>
      <c r="B673" s="427">
        <f t="shared" si="89"/>
        <v>0</v>
      </c>
      <c r="C673" s="210">
        <f t="shared" si="85"/>
        <v>7</v>
      </c>
      <c r="D673" s="1">
        <f t="shared" si="86"/>
        <v>0</v>
      </c>
      <c r="E673" t="s">
        <v>326</v>
      </c>
      <c r="F673">
        <v>9602</v>
      </c>
      <c r="G673" s="139">
        <v>2011</v>
      </c>
      <c r="H673" s="429" t="s">
        <v>150</v>
      </c>
      <c r="I673" s="139">
        <f>VLOOKUP(E673&amp;H673,Data2012!$A:$S,6,FALSE)</f>
        <v>0</v>
      </c>
    </row>
    <row r="674" spans="1:9" ht="14.25" customHeight="1">
      <c r="A674" s="1" t="str">
        <f t="shared" si="87"/>
        <v>CP CARGA96028</v>
      </c>
      <c r="B674" s="427">
        <f t="shared" si="89"/>
        <v>0</v>
      </c>
      <c r="C674" s="210">
        <f t="shared" si="85"/>
        <v>8</v>
      </c>
      <c r="D674" s="1">
        <f t="shared" si="86"/>
        <v>0</v>
      </c>
      <c r="E674" t="s">
        <v>326</v>
      </c>
      <c r="F674">
        <v>9602</v>
      </c>
      <c r="G674" s="139">
        <v>2011</v>
      </c>
      <c r="H674" s="429" t="s">
        <v>151</v>
      </c>
      <c r="I674" s="139">
        <f>VLOOKUP(E674&amp;H674,Data2012!$A:$S,6,FALSE)</f>
        <v>0</v>
      </c>
    </row>
    <row r="675" spans="1:9" ht="14.25" customHeight="1">
      <c r="A675" s="1" t="str">
        <f t="shared" si="87"/>
        <v>CP CARGA96029</v>
      </c>
      <c r="B675" s="427">
        <f t="shared" si="89"/>
        <v>0</v>
      </c>
      <c r="C675" s="210">
        <f t="shared" si="85"/>
        <v>9</v>
      </c>
      <c r="D675" s="1">
        <f t="shared" si="86"/>
        <v>0</v>
      </c>
      <c r="E675" t="s">
        <v>326</v>
      </c>
      <c r="F675">
        <v>9602</v>
      </c>
      <c r="G675" s="139">
        <v>2011</v>
      </c>
      <c r="H675" s="429" t="s">
        <v>152</v>
      </c>
      <c r="I675" s="139">
        <f>VLOOKUP(E675&amp;H675,Data2012!$A:$S,6,FALSE)</f>
        <v>0</v>
      </c>
    </row>
    <row r="676" spans="1:9" ht="14.25" customHeight="1">
      <c r="A676" s="1" t="str">
        <f t="shared" si="87"/>
        <v>CP CARGA960210</v>
      </c>
      <c r="B676" s="427">
        <f t="shared" si="89"/>
        <v>0</v>
      </c>
      <c r="C676" s="210">
        <f t="shared" si="85"/>
        <v>10</v>
      </c>
      <c r="D676" s="1">
        <f t="shared" si="86"/>
        <v>0</v>
      </c>
      <c r="E676" t="s">
        <v>326</v>
      </c>
      <c r="F676">
        <v>9602</v>
      </c>
      <c r="G676" s="139">
        <v>2011</v>
      </c>
      <c r="H676" s="429" t="s">
        <v>153</v>
      </c>
      <c r="I676" s="139">
        <f>VLOOKUP(E676&amp;H676,Data2012!$A:$S,6,FALSE)</f>
        <v>0</v>
      </c>
    </row>
    <row r="677" spans="1:9" ht="14.25" customHeight="1">
      <c r="A677" s="1" t="str">
        <f t="shared" si="87"/>
        <v>CP CARGA960211</v>
      </c>
      <c r="B677" s="427">
        <f t="shared" si="89"/>
        <v>0</v>
      </c>
      <c r="C677" s="210">
        <f t="shared" si="85"/>
        <v>11</v>
      </c>
      <c r="D677" s="1">
        <f t="shared" si="86"/>
        <v>0</v>
      </c>
      <c r="E677" t="s">
        <v>326</v>
      </c>
      <c r="F677">
        <v>9602</v>
      </c>
      <c r="G677" s="139">
        <v>2011</v>
      </c>
      <c r="H677" s="429" t="s">
        <v>154</v>
      </c>
      <c r="I677" s="139">
        <f>VLOOKUP(E677&amp;H677,Data2012!$A:$S,6,FALSE)</f>
        <v>0</v>
      </c>
    </row>
    <row r="678" spans="1:9" ht="14.25" customHeight="1">
      <c r="A678" s="1" t="str">
        <f t="shared" si="87"/>
        <v>CP CARGA960212</v>
      </c>
      <c r="B678" s="427">
        <f t="shared" si="89"/>
        <v>0</v>
      </c>
      <c r="C678" s="210">
        <f t="shared" si="85"/>
        <v>12</v>
      </c>
      <c r="D678" s="1">
        <f t="shared" si="86"/>
        <v>0</v>
      </c>
      <c r="E678" t="s">
        <v>326</v>
      </c>
      <c r="F678">
        <v>9602</v>
      </c>
      <c r="G678" s="139">
        <v>2011</v>
      </c>
      <c r="H678" s="429" t="s">
        <v>155</v>
      </c>
      <c r="I678" s="139">
        <f>VLOOKUP(E678&amp;H678,Data2012!$A:$S,6,FALSE)</f>
        <v>0</v>
      </c>
    </row>
    <row r="679" spans="1:9" ht="14.25" customHeight="1">
      <c r="A679" s="1" t="str">
        <f t="shared" si="87"/>
        <v>CP CARGA96031</v>
      </c>
      <c r="B679" s="427">
        <f>+D679</f>
        <v>803.96672999999998</v>
      </c>
      <c r="C679" s="210">
        <f t="shared" si="85"/>
        <v>1</v>
      </c>
      <c r="D679" s="1">
        <f t="shared" si="86"/>
        <v>803.96672999999998</v>
      </c>
      <c r="E679" t="s">
        <v>326</v>
      </c>
      <c r="F679">
        <v>9603</v>
      </c>
      <c r="G679" s="139">
        <v>2011</v>
      </c>
      <c r="H679" s="429" t="s">
        <v>144</v>
      </c>
      <c r="I679" s="139">
        <f>VLOOKUP(E679&amp;H679,Data2012!$A:$S,11,FALSE)</f>
        <v>803.96672999999998</v>
      </c>
    </row>
    <row r="680" spans="1:9" ht="14.25" customHeight="1">
      <c r="A680" s="1" t="str">
        <f t="shared" si="87"/>
        <v>CP CARGA96032</v>
      </c>
      <c r="B680" s="427">
        <f>+D680+B679</f>
        <v>1563.6210700000001</v>
      </c>
      <c r="C680" s="210">
        <f t="shared" si="85"/>
        <v>2</v>
      </c>
      <c r="D680" s="1">
        <f t="shared" si="86"/>
        <v>759.65434000000005</v>
      </c>
      <c r="E680" t="s">
        <v>326</v>
      </c>
      <c r="F680">
        <v>9603</v>
      </c>
      <c r="G680" s="139">
        <v>2011</v>
      </c>
      <c r="H680" s="429" t="s">
        <v>145</v>
      </c>
      <c r="I680" s="139">
        <f>VLOOKUP(E680&amp;H680,Data2012!$A:$S,11,FALSE)</f>
        <v>759.65434000000005</v>
      </c>
    </row>
    <row r="681" spans="1:9" ht="14.25" customHeight="1">
      <c r="A681" s="1" t="str">
        <f t="shared" si="87"/>
        <v>CP CARGA96033</v>
      </c>
      <c r="B681" s="427">
        <f>+D681+B680</f>
        <v>2313.4670800000004</v>
      </c>
      <c r="C681" s="210">
        <f t="shared" si="85"/>
        <v>3</v>
      </c>
      <c r="D681" s="1">
        <f t="shared" si="86"/>
        <v>749.84600999999998</v>
      </c>
      <c r="E681" t="s">
        <v>326</v>
      </c>
      <c r="F681">
        <v>9603</v>
      </c>
      <c r="G681" s="139">
        <v>2011</v>
      </c>
      <c r="H681" s="429" t="s">
        <v>146</v>
      </c>
      <c r="I681" s="139">
        <f>VLOOKUP(E681&amp;H681,Data2012!$A:$S,11,FALSE)</f>
        <v>749.84600999999998</v>
      </c>
    </row>
    <row r="682" spans="1:9" ht="14.25" customHeight="1">
      <c r="A682" s="1" t="str">
        <f t="shared" si="87"/>
        <v>CP CARGA96034</v>
      </c>
      <c r="B682" s="427">
        <f t="shared" ref="B682:B690" si="90">+D682+B681</f>
        <v>3014.4593800000002</v>
      </c>
      <c r="C682" s="210">
        <f t="shared" si="85"/>
        <v>4</v>
      </c>
      <c r="D682" s="1">
        <f t="shared" si="86"/>
        <v>700.9923</v>
      </c>
      <c r="E682" t="s">
        <v>326</v>
      </c>
      <c r="F682">
        <v>9603</v>
      </c>
      <c r="G682" s="139">
        <v>2011</v>
      </c>
      <c r="H682" s="429" t="s">
        <v>147</v>
      </c>
      <c r="I682" s="139">
        <f>VLOOKUP(E682&amp;H682,Data2012!$A:$S,11,FALSE)</f>
        <v>700.9923</v>
      </c>
    </row>
    <row r="683" spans="1:9" ht="14.25" customHeight="1">
      <c r="A683" s="1" t="str">
        <f t="shared" si="87"/>
        <v>CP CARGA96035</v>
      </c>
      <c r="B683" s="427">
        <f t="shared" si="90"/>
        <v>3905.1200500000004</v>
      </c>
      <c r="C683" s="210">
        <f t="shared" si="85"/>
        <v>5</v>
      </c>
      <c r="D683" s="1">
        <f t="shared" si="86"/>
        <v>890.66066999999998</v>
      </c>
      <c r="E683" t="s">
        <v>326</v>
      </c>
      <c r="F683">
        <v>9603</v>
      </c>
      <c r="G683" s="139">
        <v>2011</v>
      </c>
      <c r="H683" s="429" t="s">
        <v>148</v>
      </c>
      <c r="I683" s="139">
        <f>VLOOKUP(E683&amp;H683,Data2012!$A:$S,11,FALSE)</f>
        <v>890.66066999999998</v>
      </c>
    </row>
    <row r="684" spans="1:9" ht="14.25" customHeight="1">
      <c r="A684" s="1" t="str">
        <f t="shared" si="87"/>
        <v>CP CARGA96036</v>
      </c>
      <c r="B684" s="427">
        <f t="shared" si="90"/>
        <v>4605.3503100000007</v>
      </c>
      <c r="C684" s="210">
        <f t="shared" si="85"/>
        <v>6</v>
      </c>
      <c r="D684" s="1">
        <f t="shared" si="86"/>
        <v>700.23026000000004</v>
      </c>
      <c r="E684" t="s">
        <v>326</v>
      </c>
      <c r="F684">
        <v>9603</v>
      </c>
      <c r="G684" s="139">
        <v>2011</v>
      </c>
      <c r="H684" s="429" t="s">
        <v>149</v>
      </c>
      <c r="I684" s="139">
        <f>VLOOKUP(E684&amp;H684,Data2012!$A:$S,11,FALSE)</f>
        <v>700.23026000000004</v>
      </c>
    </row>
    <row r="685" spans="1:9" ht="14.25" customHeight="1">
      <c r="A685" s="1" t="str">
        <f t="shared" si="87"/>
        <v>CP CARGA96037</v>
      </c>
      <c r="B685" s="427">
        <f t="shared" si="90"/>
        <v>5392.0632600000008</v>
      </c>
      <c r="C685" s="210">
        <f t="shared" si="85"/>
        <v>7</v>
      </c>
      <c r="D685" s="1">
        <f t="shared" si="86"/>
        <v>786.71294999999998</v>
      </c>
      <c r="E685" t="s">
        <v>326</v>
      </c>
      <c r="F685">
        <v>9603</v>
      </c>
      <c r="G685" s="139">
        <v>2011</v>
      </c>
      <c r="H685" s="429" t="s">
        <v>150</v>
      </c>
      <c r="I685" s="139">
        <f>VLOOKUP(E685&amp;H685,Data2012!$A:$S,11,FALSE)</f>
        <v>786.71294999999998</v>
      </c>
    </row>
    <row r="686" spans="1:9" ht="14.25" customHeight="1">
      <c r="A686" s="1" t="str">
        <f t="shared" si="87"/>
        <v>CP CARGA96038</v>
      </c>
      <c r="B686" s="427">
        <f t="shared" si="90"/>
        <v>6202.5702100000008</v>
      </c>
      <c r="C686" s="210">
        <f t="shared" si="85"/>
        <v>8</v>
      </c>
      <c r="D686" s="1">
        <f t="shared" si="86"/>
        <v>810.50694999999996</v>
      </c>
      <c r="E686" t="s">
        <v>326</v>
      </c>
      <c r="F686">
        <v>9603</v>
      </c>
      <c r="G686" s="139">
        <v>2011</v>
      </c>
      <c r="H686" s="429" t="s">
        <v>151</v>
      </c>
      <c r="I686" s="139">
        <f>VLOOKUP(E686&amp;H686,Data2012!$A:$S,11,FALSE)</f>
        <v>810.50694999999996</v>
      </c>
    </row>
    <row r="687" spans="1:9" ht="14.25" customHeight="1">
      <c r="A687" s="1" t="str">
        <f t="shared" si="87"/>
        <v>CP CARGA96039</v>
      </c>
      <c r="B687" s="427">
        <f t="shared" si="90"/>
        <v>7026.974220000001</v>
      </c>
      <c r="C687" s="210">
        <f t="shared" si="85"/>
        <v>9</v>
      </c>
      <c r="D687" s="1">
        <f t="shared" si="86"/>
        <v>824.40400999999997</v>
      </c>
      <c r="E687" t="s">
        <v>326</v>
      </c>
      <c r="F687">
        <v>9603</v>
      </c>
      <c r="G687" s="139">
        <v>2011</v>
      </c>
      <c r="H687" s="429" t="s">
        <v>152</v>
      </c>
      <c r="I687" s="139">
        <f>VLOOKUP(E687&amp;H687,Data2012!$A:$S,11,FALSE)</f>
        <v>824.40400999999997</v>
      </c>
    </row>
    <row r="688" spans="1:9" ht="14.25" customHeight="1">
      <c r="A688" s="1" t="str">
        <f t="shared" si="87"/>
        <v>CP CARGA960310</v>
      </c>
      <c r="B688" s="427">
        <f t="shared" si="90"/>
        <v>7808.182780000001</v>
      </c>
      <c r="C688" s="210">
        <f t="shared" si="85"/>
        <v>10</v>
      </c>
      <c r="D688" s="1">
        <f t="shared" si="86"/>
        <v>781.20856000000003</v>
      </c>
      <c r="E688" t="s">
        <v>326</v>
      </c>
      <c r="F688">
        <v>9603</v>
      </c>
      <c r="G688" s="139">
        <v>2011</v>
      </c>
      <c r="H688" s="429" t="s">
        <v>153</v>
      </c>
      <c r="I688" s="139">
        <f>VLOOKUP(E688&amp;H688,Data2012!$A:$S,11,FALSE)</f>
        <v>781.20856000000003</v>
      </c>
    </row>
    <row r="689" spans="1:9" ht="14.25" customHeight="1">
      <c r="A689" s="1" t="str">
        <f t="shared" si="87"/>
        <v>CP CARGA960311</v>
      </c>
      <c r="B689" s="427">
        <f t="shared" si="90"/>
        <v>8450.764650000001</v>
      </c>
      <c r="C689" s="210">
        <f t="shared" si="85"/>
        <v>11</v>
      </c>
      <c r="D689" s="1">
        <f t="shared" si="86"/>
        <v>642.58186999999998</v>
      </c>
      <c r="E689" t="s">
        <v>326</v>
      </c>
      <c r="F689">
        <v>9603</v>
      </c>
      <c r="G689" s="139">
        <v>2011</v>
      </c>
      <c r="H689" s="429" t="s">
        <v>154</v>
      </c>
      <c r="I689" s="139">
        <f>VLOOKUP(E689&amp;H689,Data2012!$A:$S,11,FALSE)</f>
        <v>642.58186999999998</v>
      </c>
    </row>
    <row r="690" spans="1:9" ht="14.25" customHeight="1">
      <c r="A690" s="1" t="str">
        <f t="shared" si="87"/>
        <v>CP CARGA960312</v>
      </c>
      <c r="B690" s="427">
        <f t="shared" si="90"/>
        <v>9142.3474800000004</v>
      </c>
      <c r="C690" s="210">
        <f t="shared" si="85"/>
        <v>12</v>
      </c>
      <c r="D690" s="1">
        <f t="shared" si="86"/>
        <v>691.58282999999994</v>
      </c>
      <c r="E690" t="s">
        <v>326</v>
      </c>
      <c r="F690">
        <v>9603</v>
      </c>
      <c r="G690" s="139">
        <v>2011</v>
      </c>
      <c r="H690" s="429" t="s">
        <v>155</v>
      </c>
      <c r="I690" s="139">
        <f>VLOOKUP(E690&amp;H690,Data2012!$A:$S,11,FALSE)</f>
        <v>691.58282999999994</v>
      </c>
    </row>
    <row r="691" spans="1:9" ht="14.25" customHeight="1">
      <c r="A691" s="1" t="str">
        <f t="shared" si="87"/>
        <v>CP CARGA96041</v>
      </c>
      <c r="B691" s="427">
        <f>+D691</f>
        <v>189.70078368</v>
      </c>
      <c r="C691" s="210">
        <f t="shared" si="85"/>
        <v>1</v>
      </c>
      <c r="D691" s="1">
        <f t="shared" si="86"/>
        <v>189.70078368</v>
      </c>
      <c r="E691" t="s">
        <v>326</v>
      </c>
      <c r="F691">
        <v>9604</v>
      </c>
      <c r="G691" s="139">
        <v>2011</v>
      </c>
      <c r="H691" s="429" t="s">
        <v>144</v>
      </c>
      <c r="I691" s="139">
        <f>VLOOKUP(E691&amp;H691,Data2012!$A:$S,14,FALSE)</f>
        <v>189.70078368</v>
      </c>
    </row>
    <row r="692" spans="1:9" ht="14.25" customHeight="1">
      <c r="A692" s="1" t="str">
        <f t="shared" si="87"/>
        <v>CP CARGA96042</v>
      </c>
      <c r="B692" s="427">
        <f>+D692+B691</f>
        <v>358.02582552000001</v>
      </c>
      <c r="C692" s="210">
        <f t="shared" si="85"/>
        <v>2</v>
      </c>
      <c r="D692" s="1">
        <f t="shared" si="86"/>
        <v>168.32504184000001</v>
      </c>
      <c r="E692" t="s">
        <v>326</v>
      </c>
      <c r="F692">
        <v>9604</v>
      </c>
      <c r="G692" s="139">
        <v>2011</v>
      </c>
      <c r="H692" s="429" t="s">
        <v>145</v>
      </c>
      <c r="I692" s="139">
        <f>VLOOKUP(E692&amp;H692,Data2012!$A:$S,14,FALSE)</f>
        <v>168.32504184000001</v>
      </c>
    </row>
    <row r="693" spans="1:9" ht="14.25" customHeight="1">
      <c r="A693" s="1" t="str">
        <f t="shared" si="87"/>
        <v>CP CARGA96043</v>
      </c>
      <c r="B693" s="427">
        <f>+D693+B692</f>
        <v>515.95545207999999</v>
      </c>
      <c r="C693" s="210">
        <f t="shared" si="85"/>
        <v>3</v>
      </c>
      <c r="D693" s="1">
        <f t="shared" si="86"/>
        <v>157.92962656</v>
      </c>
      <c r="E693" t="s">
        <v>326</v>
      </c>
      <c r="F693">
        <v>9604</v>
      </c>
      <c r="G693" s="139">
        <v>2011</v>
      </c>
      <c r="H693" s="429" t="s">
        <v>146</v>
      </c>
      <c r="I693" s="139">
        <f>VLOOKUP(E693&amp;H693,Data2012!$A:$S,14,FALSE)</f>
        <v>157.92962656</v>
      </c>
    </row>
    <row r="694" spans="1:9" ht="14.25" customHeight="1">
      <c r="A694" s="1" t="str">
        <f t="shared" si="87"/>
        <v>CP CARGA96044</v>
      </c>
      <c r="B694" s="427">
        <f t="shared" ref="B694:B702" si="91">+D694+B693</f>
        <v>676.51899894999997</v>
      </c>
      <c r="C694" s="210">
        <f t="shared" si="85"/>
        <v>4</v>
      </c>
      <c r="D694" s="1">
        <f t="shared" si="86"/>
        <v>160.56354687000001</v>
      </c>
      <c r="E694" t="s">
        <v>326</v>
      </c>
      <c r="F694">
        <v>9604</v>
      </c>
      <c r="G694" s="139">
        <v>2011</v>
      </c>
      <c r="H694" s="429" t="s">
        <v>147</v>
      </c>
      <c r="I694" s="139">
        <f>VLOOKUP(E694&amp;H694,Data2012!$A:$S,14,FALSE)</f>
        <v>160.56354687000001</v>
      </c>
    </row>
    <row r="695" spans="1:9" ht="14.25" customHeight="1">
      <c r="A695" s="1" t="str">
        <f t="shared" si="87"/>
        <v>CP CARGA96045</v>
      </c>
      <c r="B695" s="427">
        <f t="shared" si="91"/>
        <v>879.77851652000004</v>
      </c>
      <c r="C695" s="210">
        <f t="shared" si="85"/>
        <v>5</v>
      </c>
      <c r="D695" s="1">
        <f t="shared" si="86"/>
        <v>203.25951757000001</v>
      </c>
      <c r="E695" t="s">
        <v>326</v>
      </c>
      <c r="F695">
        <v>9604</v>
      </c>
      <c r="G695" s="139">
        <v>2011</v>
      </c>
      <c r="H695" s="429" t="s">
        <v>148</v>
      </c>
      <c r="I695" s="139">
        <f>VLOOKUP(E695&amp;H695,Data2012!$A:$S,14,FALSE)</f>
        <v>203.25951757000001</v>
      </c>
    </row>
    <row r="696" spans="1:9" ht="14.25" customHeight="1">
      <c r="A696" s="1" t="str">
        <f t="shared" si="87"/>
        <v>CP CARGA96046</v>
      </c>
      <c r="B696" s="427">
        <f t="shared" si="91"/>
        <v>1038.5160385900001</v>
      </c>
      <c r="C696" s="210">
        <f t="shared" si="85"/>
        <v>6</v>
      </c>
      <c r="D696" s="1">
        <f t="shared" si="86"/>
        <v>158.73752207000001</v>
      </c>
      <c r="E696" t="s">
        <v>326</v>
      </c>
      <c r="F696">
        <v>9604</v>
      </c>
      <c r="G696" s="139">
        <v>2011</v>
      </c>
      <c r="H696" s="429" t="s">
        <v>149</v>
      </c>
      <c r="I696" s="139">
        <f>VLOOKUP(E696&amp;H696,Data2012!$A:$S,14,FALSE)</f>
        <v>158.73752207000001</v>
      </c>
    </row>
    <row r="697" spans="1:9" ht="14.25" customHeight="1">
      <c r="A697" s="1" t="str">
        <f t="shared" si="87"/>
        <v>CP CARGA96047</v>
      </c>
      <c r="B697" s="427">
        <f t="shared" si="91"/>
        <v>1220.1687975300001</v>
      </c>
      <c r="C697" s="210">
        <f t="shared" si="85"/>
        <v>7</v>
      </c>
      <c r="D697" s="1">
        <f t="shared" si="86"/>
        <v>181.65275894000001</v>
      </c>
      <c r="E697" t="s">
        <v>326</v>
      </c>
      <c r="F697">
        <v>9604</v>
      </c>
      <c r="G697" s="139">
        <v>2011</v>
      </c>
      <c r="H697" s="429" t="s">
        <v>150</v>
      </c>
      <c r="I697" s="139">
        <f>VLOOKUP(E697&amp;H697,Data2012!$A:$S,14,FALSE)</f>
        <v>181.65275894000001</v>
      </c>
    </row>
    <row r="698" spans="1:9" ht="14.25" customHeight="1">
      <c r="A698" s="1" t="str">
        <f t="shared" si="87"/>
        <v>CP CARGA96048</v>
      </c>
      <c r="B698" s="427">
        <f t="shared" si="91"/>
        <v>1409.0094905400001</v>
      </c>
      <c r="C698" s="210">
        <f t="shared" si="85"/>
        <v>8</v>
      </c>
      <c r="D698" s="1">
        <f t="shared" si="86"/>
        <v>188.84069301</v>
      </c>
      <c r="E698" t="s">
        <v>326</v>
      </c>
      <c r="F698">
        <v>9604</v>
      </c>
      <c r="G698" s="139">
        <v>2011</v>
      </c>
      <c r="H698" s="429" t="s">
        <v>151</v>
      </c>
      <c r="I698" s="139">
        <f>VLOOKUP(E698&amp;H698,Data2012!$A:$S,14,FALSE)</f>
        <v>188.84069301</v>
      </c>
    </row>
    <row r="699" spans="1:9" ht="14.25" customHeight="1">
      <c r="A699" s="1" t="str">
        <f t="shared" si="87"/>
        <v>CP CARGA96049</v>
      </c>
      <c r="B699" s="427">
        <f t="shared" si="91"/>
        <v>1598.7991512000001</v>
      </c>
      <c r="C699" s="210">
        <f t="shared" si="85"/>
        <v>9</v>
      </c>
      <c r="D699" s="1">
        <f t="shared" si="86"/>
        <v>189.78966066000001</v>
      </c>
      <c r="E699" t="s">
        <v>326</v>
      </c>
      <c r="F699">
        <v>9604</v>
      </c>
      <c r="G699" s="139">
        <v>2011</v>
      </c>
      <c r="H699" s="429" t="s">
        <v>152</v>
      </c>
      <c r="I699" s="139">
        <f>VLOOKUP(E699&amp;H699,Data2012!$A:$S,14,FALSE)</f>
        <v>189.78966066000001</v>
      </c>
    </row>
    <row r="700" spans="1:9" ht="14.25" customHeight="1">
      <c r="A700" s="1" t="str">
        <f t="shared" si="87"/>
        <v>CP CARGA960410</v>
      </c>
      <c r="B700" s="427">
        <f t="shared" si="91"/>
        <v>1769.8924947800001</v>
      </c>
      <c r="C700" s="210">
        <f t="shared" si="85"/>
        <v>10</v>
      </c>
      <c r="D700" s="1">
        <f t="shared" si="86"/>
        <v>171.09334358000001</v>
      </c>
      <c r="E700" t="s">
        <v>326</v>
      </c>
      <c r="F700">
        <v>9604</v>
      </c>
      <c r="G700" s="139">
        <v>2011</v>
      </c>
      <c r="H700" s="429" t="s">
        <v>153</v>
      </c>
      <c r="I700" s="139">
        <f>VLOOKUP(E700&amp;H700,Data2012!$A:$S,14,FALSE)</f>
        <v>171.09334358000001</v>
      </c>
    </row>
    <row r="701" spans="1:9" ht="14.25" customHeight="1">
      <c r="A701" s="1" t="str">
        <f t="shared" si="87"/>
        <v>CP CARGA960411</v>
      </c>
      <c r="B701" s="427">
        <f t="shared" si="91"/>
        <v>1911.0162115100002</v>
      </c>
      <c r="C701" s="210">
        <f t="shared" si="85"/>
        <v>11</v>
      </c>
      <c r="D701" s="1">
        <f t="shared" si="86"/>
        <v>141.12371673000001</v>
      </c>
      <c r="E701" t="s">
        <v>326</v>
      </c>
      <c r="F701">
        <v>9604</v>
      </c>
      <c r="G701" s="139">
        <v>2011</v>
      </c>
      <c r="H701" s="429" t="s">
        <v>154</v>
      </c>
      <c r="I701" s="139">
        <f>VLOOKUP(E701&amp;H701,Data2012!$A:$S,14,FALSE)</f>
        <v>141.12371673000001</v>
      </c>
    </row>
    <row r="702" spans="1:9" ht="14.25" customHeight="1">
      <c r="A702" s="1" t="str">
        <f t="shared" si="87"/>
        <v>CP CARGA960412</v>
      </c>
      <c r="B702" s="427">
        <f t="shared" si="91"/>
        <v>2063.7356768700001</v>
      </c>
      <c r="C702" s="210">
        <f t="shared" si="85"/>
        <v>12</v>
      </c>
      <c r="D702" s="1">
        <f t="shared" si="86"/>
        <v>152.71946535999999</v>
      </c>
      <c r="E702" t="s">
        <v>326</v>
      </c>
      <c r="F702">
        <v>9604</v>
      </c>
      <c r="G702" s="139">
        <v>2011</v>
      </c>
      <c r="H702" s="429" t="s">
        <v>155</v>
      </c>
      <c r="I702" s="139">
        <f>VLOOKUP(E702&amp;H702,Data2012!$A:$S,14,FALSE)</f>
        <v>152.71946535999999</v>
      </c>
    </row>
    <row r="703" spans="1:9" ht="14.25" customHeight="1">
      <c r="A703" s="1" t="str">
        <f t="shared" si="87"/>
        <v>CP CARGA96051</v>
      </c>
      <c r="B703" s="427">
        <f>+D703</f>
        <v>36.590009999999999</v>
      </c>
      <c r="C703" s="210">
        <f t="shared" si="85"/>
        <v>1</v>
      </c>
      <c r="D703" s="1">
        <f t="shared" si="86"/>
        <v>36.590009999999999</v>
      </c>
      <c r="E703" t="s">
        <v>326</v>
      </c>
      <c r="F703">
        <v>9605</v>
      </c>
      <c r="G703" s="139">
        <v>2011</v>
      </c>
      <c r="H703" s="429" t="s">
        <v>144</v>
      </c>
      <c r="I703" s="139">
        <f>VLOOKUP(E703&amp;H703,Data2012!$A:$S,17,FALSE)</f>
        <v>36.590009999999999</v>
      </c>
    </row>
    <row r="704" spans="1:9" ht="14.25" customHeight="1">
      <c r="A704" s="1" t="str">
        <f t="shared" si="87"/>
        <v>CP CARGA96052</v>
      </c>
      <c r="B704" s="427">
        <f>+D704+B703</f>
        <v>82.443979999999996</v>
      </c>
      <c r="C704" s="210">
        <f t="shared" si="85"/>
        <v>2</v>
      </c>
      <c r="D704" s="1">
        <f t="shared" si="86"/>
        <v>45.853969999999997</v>
      </c>
      <c r="E704" t="s">
        <v>326</v>
      </c>
      <c r="F704">
        <v>9605</v>
      </c>
      <c r="G704" s="139">
        <v>2011</v>
      </c>
      <c r="H704" s="429" t="s">
        <v>145</v>
      </c>
      <c r="I704" s="139">
        <f>VLOOKUP(E704&amp;H704,Data2012!$A:$S,17,FALSE)</f>
        <v>45.853969999999997</v>
      </c>
    </row>
    <row r="705" spans="1:9" ht="14.25" customHeight="1">
      <c r="A705" s="1" t="str">
        <f t="shared" si="87"/>
        <v>CP CARGA96053</v>
      </c>
      <c r="B705" s="427">
        <f>+D705+B704</f>
        <v>133.08051</v>
      </c>
      <c r="C705" s="210">
        <f t="shared" si="85"/>
        <v>3</v>
      </c>
      <c r="D705" s="1">
        <f t="shared" si="86"/>
        <v>50.63653</v>
      </c>
      <c r="E705" t="s">
        <v>326</v>
      </c>
      <c r="F705">
        <v>9605</v>
      </c>
      <c r="G705" s="139">
        <v>2011</v>
      </c>
      <c r="H705" s="429" t="s">
        <v>146</v>
      </c>
      <c r="I705" s="139">
        <f>VLOOKUP(E705&amp;H705,Data2012!$A:$S,17,FALSE)</f>
        <v>50.63653</v>
      </c>
    </row>
    <row r="706" spans="1:9" ht="14.25" customHeight="1">
      <c r="A706" s="1" t="str">
        <f t="shared" si="87"/>
        <v>CP CARGA96054</v>
      </c>
      <c r="B706" s="427">
        <f t="shared" ref="B706:B714" si="92">+D706+B705</f>
        <v>167.48688000000001</v>
      </c>
      <c r="C706" s="210">
        <f t="shared" si="85"/>
        <v>4</v>
      </c>
      <c r="D706" s="1">
        <f t="shared" si="86"/>
        <v>34.406370000000003</v>
      </c>
      <c r="E706" t="s">
        <v>326</v>
      </c>
      <c r="F706">
        <v>9605</v>
      </c>
      <c r="G706" s="139">
        <v>2011</v>
      </c>
      <c r="H706" s="429" t="s">
        <v>147</v>
      </c>
      <c r="I706" s="139">
        <f>VLOOKUP(E706&amp;H706,Data2012!$A:$S,17,FALSE)</f>
        <v>34.406370000000003</v>
      </c>
    </row>
    <row r="707" spans="1:9" ht="14.25" customHeight="1">
      <c r="A707" s="1" t="str">
        <f t="shared" si="87"/>
        <v>CP CARGA96055</v>
      </c>
      <c r="B707" s="427">
        <f t="shared" si="92"/>
        <v>213.62535000000003</v>
      </c>
      <c r="C707" s="210">
        <f t="shared" si="85"/>
        <v>5</v>
      </c>
      <c r="D707" s="1">
        <f t="shared" si="86"/>
        <v>46.138469999999998</v>
      </c>
      <c r="E707" t="s">
        <v>326</v>
      </c>
      <c r="F707">
        <v>9605</v>
      </c>
      <c r="G707" s="139">
        <v>2011</v>
      </c>
      <c r="H707" s="429" t="s">
        <v>148</v>
      </c>
      <c r="I707" s="139">
        <f>VLOOKUP(E707&amp;H707,Data2012!$A:$S,17,FALSE)</f>
        <v>46.138469999999998</v>
      </c>
    </row>
    <row r="708" spans="1:9" ht="14.25" customHeight="1">
      <c r="A708" s="1" t="str">
        <f t="shared" si="87"/>
        <v>CP CARGA96056</v>
      </c>
      <c r="B708" s="427">
        <f t="shared" si="92"/>
        <v>257.26924000000002</v>
      </c>
      <c r="C708" s="210">
        <f t="shared" si="85"/>
        <v>6</v>
      </c>
      <c r="D708" s="1">
        <f t="shared" si="86"/>
        <v>43.643889999999999</v>
      </c>
      <c r="E708" t="s">
        <v>326</v>
      </c>
      <c r="F708">
        <v>9605</v>
      </c>
      <c r="G708" s="139">
        <v>2011</v>
      </c>
      <c r="H708" s="429" t="s">
        <v>149</v>
      </c>
      <c r="I708" s="139">
        <f>VLOOKUP(E708&amp;H708,Data2012!$A:$S,17,FALSE)</f>
        <v>43.643889999999999</v>
      </c>
    </row>
    <row r="709" spans="1:9" ht="14.25" customHeight="1">
      <c r="A709" s="1" t="str">
        <f t="shared" si="87"/>
        <v>CP CARGA96057</v>
      </c>
      <c r="B709" s="427">
        <f t="shared" si="92"/>
        <v>301.12263000000002</v>
      </c>
      <c r="C709" s="210">
        <f t="shared" si="85"/>
        <v>7</v>
      </c>
      <c r="D709" s="1">
        <f t="shared" si="86"/>
        <v>43.853389999999997</v>
      </c>
      <c r="E709" t="s">
        <v>326</v>
      </c>
      <c r="F709">
        <v>9605</v>
      </c>
      <c r="G709" s="139">
        <v>2011</v>
      </c>
      <c r="H709" s="429" t="s">
        <v>150</v>
      </c>
      <c r="I709" s="139">
        <f>VLOOKUP(E709&amp;H709,Data2012!$A:$S,17,FALSE)</f>
        <v>43.853389999999997</v>
      </c>
    </row>
    <row r="710" spans="1:9" ht="14.25" customHeight="1">
      <c r="A710" s="1" t="str">
        <f t="shared" si="87"/>
        <v>CP CARGA96058</v>
      </c>
      <c r="B710" s="427">
        <f t="shared" si="92"/>
        <v>341.93801999999999</v>
      </c>
      <c r="C710" s="210">
        <f t="shared" si="85"/>
        <v>8</v>
      </c>
      <c r="D710" s="1">
        <f t="shared" si="86"/>
        <v>40.815390000000001</v>
      </c>
      <c r="E710" t="s">
        <v>326</v>
      </c>
      <c r="F710">
        <v>9605</v>
      </c>
      <c r="G710" s="139">
        <v>2011</v>
      </c>
      <c r="H710" s="429" t="s">
        <v>151</v>
      </c>
      <c r="I710" s="139">
        <f>VLOOKUP(E710&amp;H710,Data2012!$A:$S,17,FALSE)</f>
        <v>40.815390000000001</v>
      </c>
    </row>
    <row r="711" spans="1:9" ht="14.25" customHeight="1">
      <c r="A711" s="1" t="str">
        <f t="shared" si="87"/>
        <v>CP CARGA96059</v>
      </c>
      <c r="B711" s="427">
        <f t="shared" si="92"/>
        <v>399.54534000000001</v>
      </c>
      <c r="C711" s="210">
        <f t="shared" si="85"/>
        <v>9</v>
      </c>
      <c r="D711" s="1">
        <f t="shared" si="86"/>
        <v>57.607320000000001</v>
      </c>
      <c r="E711" t="s">
        <v>326</v>
      </c>
      <c r="F711">
        <v>9605</v>
      </c>
      <c r="G711" s="139">
        <v>2011</v>
      </c>
      <c r="H711" s="429" t="s">
        <v>152</v>
      </c>
      <c r="I711" s="139">
        <f>VLOOKUP(E711&amp;H711,Data2012!$A:$S,17,FALSE)</f>
        <v>57.607320000000001</v>
      </c>
    </row>
    <row r="712" spans="1:9" ht="14.25" customHeight="1">
      <c r="A712" s="1" t="str">
        <f t="shared" si="87"/>
        <v>CP CARGA960510</v>
      </c>
      <c r="B712" s="427">
        <f t="shared" si="92"/>
        <v>440.23979000000003</v>
      </c>
      <c r="C712" s="210">
        <f t="shared" ref="C712:C775" si="93">IF(D712="na"," ",VALUE(RIGHT(TRIM(H712),2)))</f>
        <v>10</v>
      </c>
      <c r="D712" s="1">
        <f t="shared" ref="D712:D775" si="94">IF(I712&lt;0,"na",I712)</f>
        <v>40.694450000000003</v>
      </c>
      <c r="E712" t="s">
        <v>326</v>
      </c>
      <c r="F712">
        <v>9605</v>
      </c>
      <c r="G712" s="139">
        <v>2011</v>
      </c>
      <c r="H712" s="429" t="s">
        <v>153</v>
      </c>
      <c r="I712" s="139">
        <f>VLOOKUP(E712&amp;H712,Data2012!$A:$S,17,FALSE)</f>
        <v>40.694450000000003</v>
      </c>
    </row>
    <row r="713" spans="1:9" ht="14.25" customHeight="1">
      <c r="A713" s="1" t="str">
        <f t="shared" si="87"/>
        <v>CP CARGA960511</v>
      </c>
      <c r="B713" s="427">
        <f t="shared" si="92"/>
        <v>476.05580000000003</v>
      </c>
      <c r="C713" s="210">
        <f t="shared" si="93"/>
        <v>11</v>
      </c>
      <c r="D713" s="1">
        <f t="shared" si="94"/>
        <v>35.816009999999999</v>
      </c>
      <c r="E713" t="s">
        <v>326</v>
      </c>
      <c r="F713">
        <v>9605</v>
      </c>
      <c r="G713" s="139">
        <v>2011</v>
      </c>
      <c r="H713" s="429" t="s">
        <v>154</v>
      </c>
      <c r="I713" s="139">
        <f>VLOOKUP(E713&amp;H713,Data2012!$A:$S,17,FALSE)</f>
        <v>35.816009999999999</v>
      </c>
    </row>
    <row r="714" spans="1:9" ht="14.25" customHeight="1">
      <c r="A714" s="1" t="str">
        <f t="shared" si="87"/>
        <v>CP CARGA960512</v>
      </c>
      <c r="B714" s="427">
        <f t="shared" si="92"/>
        <v>499.84537000000006</v>
      </c>
      <c r="C714" s="210">
        <f t="shared" si="93"/>
        <v>12</v>
      </c>
      <c r="D714" s="1">
        <f t="shared" si="94"/>
        <v>23.789570000000001</v>
      </c>
      <c r="E714" t="s">
        <v>326</v>
      </c>
      <c r="F714">
        <v>9605</v>
      </c>
      <c r="G714" s="139">
        <v>2011</v>
      </c>
      <c r="H714" s="429" t="s">
        <v>155</v>
      </c>
      <c r="I714" s="139">
        <f>VLOOKUP(E714&amp;H714,Data2012!$A:$S,17,FALSE)</f>
        <v>23.789570000000001</v>
      </c>
    </row>
    <row r="715" spans="1:9" ht="14.25" customHeight="1">
      <c r="A715" s="1" t="str">
        <f t="shared" si="87"/>
        <v>CP CARGA96061</v>
      </c>
      <c r="B715" s="427">
        <f>+D715</f>
        <v>11.786397020000001</v>
      </c>
      <c r="C715" s="210">
        <f t="shared" si="93"/>
        <v>1</v>
      </c>
      <c r="D715" s="1">
        <f t="shared" si="94"/>
        <v>11.786397020000001</v>
      </c>
      <c r="E715" t="s">
        <v>326</v>
      </c>
      <c r="F715">
        <v>9606</v>
      </c>
      <c r="G715" s="139">
        <v>2011</v>
      </c>
      <c r="H715" s="429" t="s">
        <v>144</v>
      </c>
      <c r="I715" s="139">
        <f>VLOOKUP(E715&amp;H715,Data2012!$A:$U,20,FALSE)</f>
        <v>11.786397020000001</v>
      </c>
    </row>
    <row r="716" spans="1:9" ht="14.25" customHeight="1">
      <c r="A716" s="1" t="str">
        <f t="shared" si="87"/>
        <v>CP CARGA96062</v>
      </c>
      <c r="B716" s="427">
        <f>+D716+B715</f>
        <v>26.138874659999999</v>
      </c>
      <c r="C716" s="210">
        <f t="shared" si="93"/>
        <v>2</v>
      </c>
      <c r="D716" s="1">
        <f t="shared" si="94"/>
        <v>14.35247764</v>
      </c>
      <c r="E716" t="s">
        <v>326</v>
      </c>
      <c r="F716">
        <v>9606</v>
      </c>
      <c r="G716" s="139">
        <v>2011</v>
      </c>
      <c r="H716" s="429" t="s">
        <v>145</v>
      </c>
      <c r="I716" s="139">
        <f>VLOOKUP(E716&amp;H716,Data2012!$A:$U,20,FALSE)</f>
        <v>14.35247764</v>
      </c>
    </row>
    <row r="717" spans="1:9" ht="14.25" customHeight="1">
      <c r="A717" s="1" t="str">
        <f t="shared" si="87"/>
        <v>CP CARGA96063</v>
      </c>
      <c r="B717" s="427">
        <f>+D717+B716</f>
        <v>41.35993105</v>
      </c>
      <c r="C717" s="210">
        <f t="shared" si="93"/>
        <v>3</v>
      </c>
      <c r="D717" s="1">
        <f t="shared" si="94"/>
        <v>15.221056389999999</v>
      </c>
      <c r="E717" t="s">
        <v>326</v>
      </c>
      <c r="F717">
        <v>9606</v>
      </c>
      <c r="G717" s="139">
        <v>2011</v>
      </c>
      <c r="H717" s="429" t="s">
        <v>146</v>
      </c>
      <c r="I717" s="139">
        <f>VLOOKUP(E717&amp;H717,Data2012!$A:$U,20,FALSE)</f>
        <v>15.221056389999999</v>
      </c>
    </row>
    <row r="718" spans="1:9" ht="14.25" customHeight="1">
      <c r="A718" s="1" t="str">
        <f t="shared" si="87"/>
        <v>CP CARGA96064</v>
      </c>
      <c r="B718" s="427">
        <f t="shared" ref="B718:B726" si="95">+D718+B717</f>
        <v>52.471939079999999</v>
      </c>
      <c r="C718" s="210">
        <f t="shared" si="93"/>
        <v>4</v>
      </c>
      <c r="D718" s="1">
        <f t="shared" si="94"/>
        <v>11.11200803</v>
      </c>
      <c r="E718" t="s">
        <v>326</v>
      </c>
      <c r="F718">
        <v>9606</v>
      </c>
      <c r="G718" s="139">
        <v>2011</v>
      </c>
      <c r="H718" s="429" t="s">
        <v>147</v>
      </c>
      <c r="I718" s="139">
        <f>VLOOKUP(E718&amp;H718,Data2012!$A:$U,20,FALSE)</f>
        <v>11.11200803</v>
      </c>
    </row>
    <row r="719" spans="1:9" ht="14.25" customHeight="1">
      <c r="A719" s="1" t="str">
        <f t="shared" ref="A719:A782" si="96">TRIM(E719)&amp;F719&amp;C719</f>
        <v>CP CARGA96065</v>
      </c>
      <c r="B719" s="427">
        <f t="shared" si="95"/>
        <v>67.302344070000004</v>
      </c>
      <c r="C719" s="210">
        <f t="shared" si="93"/>
        <v>5</v>
      </c>
      <c r="D719" s="1">
        <f t="shared" si="94"/>
        <v>14.83040499</v>
      </c>
      <c r="E719" t="s">
        <v>326</v>
      </c>
      <c r="F719">
        <v>9606</v>
      </c>
      <c r="G719" s="139">
        <v>2011</v>
      </c>
      <c r="H719" s="429" t="s">
        <v>148</v>
      </c>
      <c r="I719" s="139">
        <f>VLOOKUP(E719&amp;H719,Data2012!$A:$U,20,FALSE)</f>
        <v>14.83040499</v>
      </c>
    </row>
    <row r="720" spans="1:9" ht="14.25" customHeight="1">
      <c r="A720" s="1" t="str">
        <f t="shared" si="96"/>
        <v>CP CARGA96066</v>
      </c>
      <c r="B720" s="427">
        <f t="shared" si="95"/>
        <v>80.655369410000006</v>
      </c>
      <c r="C720" s="210">
        <f t="shared" si="93"/>
        <v>6</v>
      </c>
      <c r="D720" s="1">
        <f t="shared" si="94"/>
        <v>13.35302534</v>
      </c>
      <c r="E720" t="s">
        <v>326</v>
      </c>
      <c r="F720">
        <v>9606</v>
      </c>
      <c r="G720" s="139">
        <v>2011</v>
      </c>
      <c r="H720" s="429" t="s">
        <v>149</v>
      </c>
      <c r="I720" s="139">
        <f>VLOOKUP(E720&amp;H720,Data2012!$A:$U,20,FALSE)</f>
        <v>13.35302534</v>
      </c>
    </row>
    <row r="721" spans="1:9" ht="14.25" customHeight="1">
      <c r="A721" s="1" t="str">
        <f t="shared" si="96"/>
        <v>CP CARGA96067</v>
      </c>
      <c r="B721" s="427">
        <f t="shared" si="95"/>
        <v>93.274893160000005</v>
      </c>
      <c r="C721" s="210">
        <f t="shared" si="93"/>
        <v>7</v>
      </c>
      <c r="D721" s="1">
        <f t="shared" si="94"/>
        <v>12.619523750000001</v>
      </c>
      <c r="E721" t="s">
        <v>326</v>
      </c>
      <c r="F721">
        <v>9606</v>
      </c>
      <c r="G721" s="139">
        <v>2011</v>
      </c>
      <c r="H721" s="429" t="s">
        <v>150</v>
      </c>
      <c r="I721" s="139">
        <f>VLOOKUP(E721&amp;H721,Data2012!$A:$U,20,FALSE)</f>
        <v>12.619523750000001</v>
      </c>
    </row>
    <row r="722" spans="1:9" ht="14.25" customHeight="1">
      <c r="A722" s="1" t="str">
        <f t="shared" si="96"/>
        <v>CP CARGA96068</v>
      </c>
      <c r="B722" s="427">
        <f t="shared" si="95"/>
        <v>105.10510455000001</v>
      </c>
      <c r="C722" s="210">
        <f t="shared" si="93"/>
        <v>8</v>
      </c>
      <c r="D722" s="1">
        <f t="shared" si="94"/>
        <v>11.830211390000001</v>
      </c>
      <c r="E722" t="s">
        <v>326</v>
      </c>
      <c r="F722">
        <v>9606</v>
      </c>
      <c r="G722" s="139">
        <v>2011</v>
      </c>
      <c r="H722" s="429" t="s">
        <v>151</v>
      </c>
      <c r="I722" s="139">
        <f>VLOOKUP(E722&amp;H722,Data2012!$A:$U,20,FALSE)</f>
        <v>11.830211390000001</v>
      </c>
    </row>
    <row r="723" spans="1:9" ht="14.25" customHeight="1">
      <c r="A723" s="1" t="str">
        <f t="shared" si="96"/>
        <v>CP CARGA96069</v>
      </c>
      <c r="B723" s="427">
        <f t="shared" si="95"/>
        <v>122.09683080000001</v>
      </c>
      <c r="C723" s="210">
        <f t="shared" si="93"/>
        <v>9</v>
      </c>
      <c r="D723" s="1">
        <f t="shared" si="94"/>
        <v>16.991726249999999</v>
      </c>
      <c r="E723" t="s">
        <v>326</v>
      </c>
      <c r="F723">
        <v>9606</v>
      </c>
      <c r="G723" s="139">
        <v>2011</v>
      </c>
      <c r="H723" s="429" t="s">
        <v>152</v>
      </c>
      <c r="I723" s="139">
        <f>VLOOKUP(E723&amp;H723,Data2012!$A:$U,20,FALSE)</f>
        <v>16.991726249999999</v>
      </c>
    </row>
    <row r="724" spans="1:9" ht="14.25" customHeight="1">
      <c r="A724" s="1" t="str">
        <f t="shared" si="96"/>
        <v>CP CARGA960610</v>
      </c>
      <c r="B724" s="427">
        <f t="shared" si="95"/>
        <v>133.84399125000002</v>
      </c>
      <c r="C724" s="210">
        <f t="shared" si="93"/>
        <v>10</v>
      </c>
      <c r="D724" s="1">
        <f t="shared" si="94"/>
        <v>11.747160450000001</v>
      </c>
      <c r="E724" t="s">
        <v>326</v>
      </c>
      <c r="F724">
        <v>9606</v>
      </c>
      <c r="G724" s="139">
        <v>2011</v>
      </c>
      <c r="H724" s="429" t="s">
        <v>153</v>
      </c>
      <c r="I724" s="139">
        <f>VLOOKUP(E724&amp;H724,Data2012!$A:$U,20,FALSE)</f>
        <v>11.747160450000001</v>
      </c>
    </row>
    <row r="725" spans="1:9" ht="14.25" customHeight="1">
      <c r="A725" s="1" t="str">
        <f t="shared" si="96"/>
        <v>CP CARGA960611</v>
      </c>
      <c r="B725" s="427">
        <f t="shared" si="95"/>
        <v>145.60027389000001</v>
      </c>
      <c r="C725" s="210">
        <f t="shared" si="93"/>
        <v>11</v>
      </c>
      <c r="D725" s="1">
        <f t="shared" si="94"/>
        <v>11.75628264</v>
      </c>
      <c r="E725" t="s">
        <v>326</v>
      </c>
      <c r="F725">
        <v>9606</v>
      </c>
      <c r="G725" s="139">
        <v>2011</v>
      </c>
      <c r="H725" s="429" t="s">
        <v>154</v>
      </c>
      <c r="I725" s="139">
        <f>VLOOKUP(E725&amp;H725,Data2012!$A:$U,20,FALSE)</f>
        <v>11.75628264</v>
      </c>
    </row>
    <row r="726" spans="1:9" ht="14.25" customHeight="1">
      <c r="A726" s="1" t="str">
        <f t="shared" si="96"/>
        <v>CP CARGA960612</v>
      </c>
      <c r="B726" s="427">
        <f t="shared" si="95"/>
        <v>153.20887462000002</v>
      </c>
      <c r="C726" s="210">
        <f t="shared" si="93"/>
        <v>12</v>
      </c>
      <c r="D726" s="1">
        <f t="shared" si="94"/>
        <v>7.60860073</v>
      </c>
      <c r="E726" t="s">
        <v>326</v>
      </c>
      <c r="F726">
        <v>9606</v>
      </c>
      <c r="G726" s="139">
        <v>2011</v>
      </c>
      <c r="H726" s="429" t="s">
        <v>155</v>
      </c>
      <c r="I726" s="139">
        <f>VLOOKUP(E726&amp;H726,Data2012!$A:$U,20,FALSE)</f>
        <v>7.60860073</v>
      </c>
    </row>
    <row r="727" spans="1:9" ht="14.25" customHeight="1">
      <c r="A727" s="1" t="str">
        <f t="shared" si="96"/>
        <v>EVR96011</v>
      </c>
      <c r="B727" s="427">
        <f>+D727</f>
        <v>0</v>
      </c>
      <c r="C727" s="210">
        <f t="shared" si="93"/>
        <v>1</v>
      </c>
      <c r="D727" s="1">
        <f t="shared" si="94"/>
        <v>0</v>
      </c>
      <c r="E727" t="s">
        <v>47</v>
      </c>
      <c r="F727">
        <v>9601</v>
      </c>
      <c r="G727" s="139">
        <v>2011</v>
      </c>
      <c r="H727" s="429" t="s">
        <v>144</v>
      </c>
      <c r="I727">
        <f>VLOOKUP(E727&amp;H727,Data2012!$A:$S,3,FALSE)</f>
        <v>0</v>
      </c>
    </row>
    <row r="728" spans="1:9" ht="14.25" customHeight="1">
      <c r="A728" s="1" t="str">
        <f t="shared" si="96"/>
        <v>EVR96012</v>
      </c>
      <c r="B728" s="427">
        <f>+D728+B727</f>
        <v>0</v>
      </c>
      <c r="C728" s="210">
        <f t="shared" si="93"/>
        <v>2</v>
      </c>
      <c r="D728" s="1">
        <f t="shared" si="94"/>
        <v>0</v>
      </c>
      <c r="E728" t="s">
        <v>47</v>
      </c>
      <c r="F728">
        <v>9601</v>
      </c>
      <c r="G728" s="139">
        <v>2011</v>
      </c>
      <c r="H728" s="429" t="s">
        <v>145</v>
      </c>
      <c r="I728">
        <f>VLOOKUP(E728&amp;H728,Data2012!$A:$S,3,FALSE)</f>
        <v>0</v>
      </c>
    </row>
    <row r="729" spans="1:9" ht="14.25" customHeight="1">
      <c r="A729" s="1" t="str">
        <f t="shared" si="96"/>
        <v>EVR96013</v>
      </c>
      <c r="B729" s="427">
        <f>+D729+B728</f>
        <v>0</v>
      </c>
      <c r="C729" s="210">
        <f t="shared" si="93"/>
        <v>3</v>
      </c>
      <c r="D729" s="1">
        <f t="shared" si="94"/>
        <v>0</v>
      </c>
      <c r="E729" t="s">
        <v>47</v>
      </c>
      <c r="F729">
        <v>9601</v>
      </c>
      <c r="G729" s="139">
        <v>2011</v>
      </c>
      <c r="H729" s="429" t="s">
        <v>146</v>
      </c>
      <c r="I729">
        <f>VLOOKUP(E729&amp;H729,Data2012!$A:$S,3,FALSE)</f>
        <v>0</v>
      </c>
    </row>
    <row r="730" spans="1:9" ht="14.25" customHeight="1">
      <c r="A730" s="1" t="str">
        <f t="shared" si="96"/>
        <v>EVR96014</v>
      </c>
      <c r="B730" s="427">
        <f t="shared" ref="B730:B738" si="97">+D730+B729</f>
        <v>0</v>
      </c>
      <c r="C730" s="210">
        <f t="shared" si="93"/>
        <v>4</v>
      </c>
      <c r="D730" s="1">
        <f t="shared" si="94"/>
        <v>0</v>
      </c>
      <c r="E730" t="s">
        <v>47</v>
      </c>
      <c r="F730">
        <v>9601</v>
      </c>
      <c r="G730" s="139">
        <v>2011</v>
      </c>
      <c r="H730" s="429" t="s">
        <v>147</v>
      </c>
      <c r="I730">
        <f>VLOOKUP(E730&amp;H730,Data2012!$A:$S,3,FALSE)</f>
        <v>0</v>
      </c>
    </row>
    <row r="731" spans="1:9" ht="14.25" customHeight="1">
      <c r="A731" s="1" t="str">
        <f t="shared" si="96"/>
        <v>EVR96015</v>
      </c>
      <c r="B731" s="427">
        <f t="shared" si="97"/>
        <v>0</v>
      </c>
      <c r="C731" s="210">
        <f t="shared" si="93"/>
        <v>5</v>
      </c>
      <c r="D731" s="1">
        <f t="shared" si="94"/>
        <v>0</v>
      </c>
      <c r="E731" t="s">
        <v>47</v>
      </c>
      <c r="F731">
        <v>9601</v>
      </c>
      <c r="G731" s="139">
        <v>2011</v>
      </c>
      <c r="H731" s="429" t="s">
        <v>148</v>
      </c>
      <c r="I731">
        <f>VLOOKUP(E731&amp;H731,Data2012!$A:$S,3,FALSE)</f>
        <v>0</v>
      </c>
    </row>
    <row r="732" spans="1:9" ht="14.25" customHeight="1">
      <c r="A732" s="1" t="str">
        <f t="shared" si="96"/>
        <v>EVR96016</v>
      </c>
      <c r="B732" s="427">
        <f t="shared" si="97"/>
        <v>0</v>
      </c>
      <c r="C732" s="210">
        <f t="shared" si="93"/>
        <v>6</v>
      </c>
      <c r="D732" s="1">
        <f t="shared" si="94"/>
        <v>0</v>
      </c>
      <c r="E732" t="s">
        <v>47</v>
      </c>
      <c r="F732">
        <v>9601</v>
      </c>
      <c r="G732" s="139">
        <v>2011</v>
      </c>
      <c r="H732" s="429" t="s">
        <v>149</v>
      </c>
      <c r="I732">
        <f>VLOOKUP(E732&amp;H732,Data2012!$A:$S,3,FALSE)</f>
        <v>0</v>
      </c>
    </row>
    <row r="733" spans="1:9" ht="14.25" customHeight="1">
      <c r="A733" s="1" t="str">
        <f t="shared" si="96"/>
        <v>EVR96017</v>
      </c>
      <c r="B733" s="427">
        <f t="shared" si="97"/>
        <v>0</v>
      </c>
      <c r="C733" s="210">
        <f t="shared" si="93"/>
        <v>7</v>
      </c>
      <c r="D733" s="1">
        <f t="shared" si="94"/>
        <v>0</v>
      </c>
      <c r="E733" t="s">
        <v>47</v>
      </c>
      <c r="F733">
        <v>9601</v>
      </c>
      <c r="G733" s="139">
        <v>2011</v>
      </c>
      <c r="H733" s="429" t="s">
        <v>150</v>
      </c>
      <c r="I733">
        <f>VLOOKUP(E733&amp;H733,Data2012!$A:$S,3,FALSE)</f>
        <v>0</v>
      </c>
    </row>
    <row r="734" spans="1:9" ht="14.25" customHeight="1">
      <c r="A734" s="1" t="str">
        <f t="shared" si="96"/>
        <v>EVR96018</v>
      </c>
      <c r="B734" s="427">
        <f t="shared" si="97"/>
        <v>0</v>
      </c>
      <c r="C734" s="210">
        <f t="shared" si="93"/>
        <v>8</v>
      </c>
      <c r="D734" s="1">
        <f t="shared" si="94"/>
        <v>0</v>
      </c>
      <c r="E734" t="s">
        <v>47</v>
      </c>
      <c r="F734">
        <v>9601</v>
      </c>
      <c r="G734" s="139">
        <v>2011</v>
      </c>
      <c r="H734" s="429" t="s">
        <v>151</v>
      </c>
      <c r="I734">
        <f>VLOOKUP(E734&amp;H734,Data2012!$A:$S,3,FALSE)</f>
        <v>0</v>
      </c>
    </row>
    <row r="735" spans="1:9" ht="14.25" customHeight="1">
      <c r="A735" s="1" t="str">
        <f t="shared" si="96"/>
        <v>EVR96019</v>
      </c>
      <c r="B735" s="427">
        <f t="shared" si="97"/>
        <v>0</v>
      </c>
      <c r="C735" s="210">
        <f t="shared" si="93"/>
        <v>9</v>
      </c>
      <c r="D735" s="1">
        <f t="shared" si="94"/>
        <v>0</v>
      </c>
      <c r="E735" t="s">
        <v>47</v>
      </c>
      <c r="F735">
        <v>9601</v>
      </c>
      <c r="G735" s="139">
        <v>2011</v>
      </c>
      <c r="H735" s="429" t="s">
        <v>152</v>
      </c>
      <c r="I735">
        <f>VLOOKUP(E735&amp;H735,Data2012!$A:$S,3,FALSE)</f>
        <v>0</v>
      </c>
    </row>
    <row r="736" spans="1:9" ht="14.25" customHeight="1">
      <c r="A736" s="1" t="str">
        <f t="shared" si="96"/>
        <v>EVR960110</v>
      </c>
      <c r="B736" s="427">
        <f t="shared" si="97"/>
        <v>0</v>
      </c>
      <c r="C736" s="210">
        <f t="shared" si="93"/>
        <v>10</v>
      </c>
      <c r="D736" s="1">
        <f t="shared" si="94"/>
        <v>0</v>
      </c>
      <c r="E736" t="s">
        <v>47</v>
      </c>
      <c r="F736">
        <v>9601</v>
      </c>
      <c r="G736" s="139">
        <v>2011</v>
      </c>
      <c r="H736" s="429" t="s">
        <v>153</v>
      </c>
      <c r="I736">
        <f>VLOOKUP(E736&amp;H736,Data2012!$A:$S,3,FALSE)</f>
        <v>0</v>
      </c>
    </row>
    <row r="737" spans="1:9" ht="14.25" customHeight="1">
      <c r="A737" s="1" t="str">
        <f t="shared" si="96"/>
        <v>EVR960111</v>
      </c>
      <c r="B737" s="427">
        <f t="shared" si="97"/>
        <v>0</v>
      </c>
      <c r="C737" s="210">
        <f t="shared" si="93"/>
        <v>11</v>
      </c>
      <c r="D737" s="1">
        <f t="shared" si="94"/>
        <v>0</v>
      </c>
      <c r="E737" t="s">
        <v>47</v>
      </c>
      <c r="F737">
        <v>9601</v>
      </c>
      <c r="G737" s="139">
        <v>2011</v>
      </c>
      <c r="H737" s="429" t="s">
        <v>154</v>
      </c>
      <c r="I737">
        <f>VLOOKUP(E737&amp;H737,Data2012!$A:$S,3,FALSE)</f>
        <v>0</v>
      </c>
    </row>
    <row r="738" spans="1:9" ht="14.25" customHeight="1">
      <c r="A738" s="1" t="str">
        <f t="shared" si="96"/>
        <v>EVR960112</v>
      </c>
      <c r="B738" s="427">
        <f t="shared" si="97"/>
        <v>0</v>
      </c>
      <c r="C738" s="210">
        <f t="shared" si="93"/>
        <v>12</v>
      </c>
      <c r="D738" s="1">
        <f t="shared" si="94"/>
        <v>0</v>
      </c>
      <c r="E738" t="s">
        <v>47</v>
      </c>
      <c r="F738">
        <v>9601</v>
      </c>
      <c r="G738" s="139">
        <v>2011</v>
      </c>
      <c r="H738" s="429" t="s">
        <v>155</v>
      </c>
      <c r="I738">
        <f>VLOOKUP(E738&amp;H738,Data2012!$A:$S,3,FALSE)</f>
        <v>0</v>
      </c>
    </row>
    <row r="739" spans="1:9" ht="14.25" customHeight="1">
      <c r="A739" s="1" t="str">
        <f t="shared" si="96"/>
        <v>EVR96021</v>
      </c>
      <c r="B739" s="427">
        <f>+D739</f>
        <v>0</v>
      </c>
      <c r="C739" s="210">
        <f t="shared" si="93"/>
        <v>1</v>
      </c>
      <c r="D739" s="1">
        <f t="shared" si="94"/>
        <v>0</v>
      </c>
      <c r="E739" t="s">
        <v>47</v>
      </c>
      <c r="F739">
        <v>9602</v>
      </c>
      <c r="G739" s="139">
        <v>2011</v>
      </c>
      <c r="H739" s="429" t="s">
        <v>144</v>
      </c>
      <c r="I739" s="139">
        <f>VLOOKUP(E739&amp;H739,Data2012!$A:$S,6,FALSE)</f>
        <v>0</v>
      </c>
    </row>
    <row r="740" spans="1:9" ht="14.25" customHeight="1">
      <c r="A740" s="1" t="str">
        <f t="shared" si="96"/>
        <v>EVR96022</v>
      </c>
      <c r="B740" s="427">
        <f>+D740+B739</f>
        <v>0</v>
      </c>
      <c r="C740" s="210">
        <f t="shared" si="93"/>
        <v>2</v>
      </c>
      <c r="D740" s="1">
        <f t="shared" si="94"/>
        <v>0</v>
      </c>
      <c r="E740" t="s">
        <v>47</v>
      </c>
      <c r="F740">
        <v>9602</v>
      </c>
      <c r="G740" s="139">
        <v>2011</v>
      </c>
      <c r="H740" s="429" t="s">
        <v>145</v>
      </c>
      <c r="I740" s="139">
        <f>VLOOKUP(E740&amp;H740,Data2012!$A:$S,6,FALSE)</f>
        <v>0</v>
      </c>
    </row>
    <row r="741" spans="1:9" ht="14.25" customHeight="1">
      <c r="A741" s="1" t="str">
        <f t="shared" si="96"/>
        <v>EVR96023</v>
      </c>
      <c r="B741" s="427">
        <f>+D741+B740</f>
        <v>0</v>
      </c>
      <c r="C741" s="210">
        <f t="shared" si="93"/>
        <v>3</v>
      </c>
      <c r="D741" s="1">
        <f t="shared" si="94"/>
        <v>0</v>
      </c>
      <c r="E741" t="s">
        <v>47</v>
      </c>
      <c r="F741">
        <v>9602</v>
      </c>
      <c r="G741" s="139">
        <v>2011</v>
      </c>
      <c r="H741" s="429" t="s">
        <v>146</v>
      </c>
      <c r="I741" s="139">
        <f>VLOOKUP(E741&amp;H741,Data2012!$A:$S,6,FALSE)</f>
        <v>0</v>
      </c>
    </row>
    <row r="742" spans="1:9" ht="14.25" customHeight="1">
      <c r="A742" s="1" t="str">
        <f t="shared" si="96"/>
        <v>EVR96024</v>
      </c>
      <c r="B742" s="427">
        <f t="shared" ref="B742:B750" si="98">+D742+B741</f>
        <v>0</v>
      </c>
      <c r="C742" s="210">
        <f t="shared" si="93"/>
        <v>4</v>
      </c>
      <c r="D742" s="1">
        <f t="shared" si="94"/>
        <v>0</v>
      </c>
      <c r="E742" t="s">
        <v>47</v>
      </c>
      <c r="F742">
        <v>9602</v>
      </c>
      <c r="G742" s="139">
        <v>2011</v>
      </c>
      <c r="H742" s="429" t="s">
        <v>147</v>
      </c>
      <c r="I742" s="139">
        <f>VLOOKUP(E742&amp;H742,Data2012!$A:$S,6,FALSE)</f>
        <v>0</v>
      </c>
    </row>
    <row r="743" spans="1:9" ht="14.25" customHeight="1">
      <c r="A743" s="1" t="str">
        <f t="shared" si="96"/>
        <v>EVR96025</v>
      </c>
      <c r="B743" s="427">
        <f t="shared" si="98"/>
        <v>0</v>
      </c>
      <c r="C743" s="210">
        <f t="shared" si="93"/>
        <v>5</v>
      </c>
      <c r="D743" s="1">
        <f t="shared" si="94"/>
        <v>0</v>
      </c>
      <c r="E743" t="s">
        <v>47</v>
      </c>
      <c r="F743">
        <v>9602</v>
      </c>
      <c r="G743" s="139">
        <v>2011</v>
      </c>
      <c r="H743" s="429" t="s">
        <v>148</v>
      </c>
      <c r="I743" s="139">
        <f>VLOOKUP(E743&amp;H743,Data2012!$A:$S,6,FALSE)</f>
        <v>0</v>
      </c>
    </row>
    <row r="744" spans="1:9" ht="14.25" customHeight="1">
      <c r="A744" s="1" t="str">
        <f t="shared" si="96"/>
        <v>EVR96026</v>
      </c>
      <c r="B744" s="427">
        <f t="shared" si="98"/>
        <v>0</v>
      </c>
      <c r="C744" s="210">
        <f t="shared" si="93"/>
        <v>6</v>
      </c>
      <c r="D744" s="1">
        <f t="shared" si="94"/>
        <v>0</v>
      </c>
      <c r="E744" t="s">
        <v>47</v>
      </c>
      <c r="F744">
        <v>9602</v>
      </c>
      <c r="G744" s="139">
        <v>2011</v>
      </c>
      <c r="H744" s="429" t="s">
        <v>149</v>
      </c>
      <c r="I744" s="139">
        <f>VLOOKUP(E744&amp;H744,Data2012!$A:$S,6,FALSE)</f>
        <v>0</v>
      </c>
    </row>
    <row r="745" spans="1:9" ht="14.25" customHeight="1">
      <c r="A745" s="1" t="str">
        <f t="shared" si="96"/>
        <v>EVR96027</v>
      </c>
      <c r="B745" s="427">
        <f t="shared" si="98"/>
        <v>0</v>
      </c>
      <c r="C745" s="210">
        <f t="shared" si="93"/>
        <v>7</v>
      </c>
      <c r="D745" s="1">
        <f t="shared" si="94"/>
        <v>0</v>
      </c>
      <c r="E745" t="s">
        <v>47</v>
      </c>
      <c r="F745">
        <v>9602</v>
      </c>
      <c r="G745" s="139">
        <v>2011</v>
      </c>
      <c r="H745" s="429" t="s">
        <v>150</v>
      </c>
      <c r="I745" s="139">
        <f>VLOOKUP(E745&amp;H745,Data2012!$A:$S,6,FALSE)</f>
        <v>0</v>
      </c>
    </row>
    <row r="746" spans="1:9" ht="14.25" customHeight="1">
      <c r="A746" s="1" t="str">
        <f t="shared" si="96"/>
        <v>EVR96028</v>
      </c>
      <c r="B746" s="427">
        <f t="shared" si="98"/>
        <v>0</v>
      </c>
      <c r="C746" s="210">
        <f t="shared" si="93"/>
        <v>8</v>
      </c>
      <c r="D746" s="1">
        <f t="shared" si="94"/>
        <v>0</v>
      </c>
      <c r="E746" t="s">
        <v>47</v>
      </c>
      <c r="F746">
        <v>9602</v>
      </c>
      <c r="G746" s="139">
        <v>2011</v>
      </c>
      <c r="H746" s="429" t="s">
        <v>151</v>
      </c>
      <c r="I746" s="139">
        <f>VLOOKUP(E746&amp;H746,Data2012!$A:$S,6,FALSE)</f>
        <v>0</v>
      </c>
    </row>
    <row r="747" spans="1:9" ht="14.25" customHeight="1">
      <c r="A747" s="1" t="str">
        <f t="shared" si="96"/>
        <v>EVR96029</v>
      </c>
      <c r="B747" s="427">
        <f t="shared" si="98"/>
        <v>0</v>
      </c>
      <c r="C747" s="210">
        <f t="shared" si="93"/>
        <v>9</v>
      </c>
      <c r="D747" s="1">
        <f t="shared" si="94"/>
        <v>0</v>
      </c>
      <c r="E747" t="s">
        <v>47</v>
      </c>
      <c r="F747">
        <v>9602</v>
      </c>
      <c r="G747" s="139">
        <v>2011</v>
      </c>
      <c r="H747" s="429" t="s">
        <v>152</v>
      </c>
      <c r="I747" s="139">
        <f>VLOOKUP(E747&amp;H747,Data2012!$A:$S,6,FALSE)</f>
        <v>0</v>
      </c>
    </row>
    <row r="748" spans="1:9" ht="14.25" customHeight="1">
      <c r="A748" s="1" t="str">
        <f t="shared" si="96"/>
        <v>EVR960210</v>
      </c>
      <c r="B748" s="427">
        <f t="shared" si="98"/>
        <v>0</v>
      </c>
      <c r="C748" s="210">
        <f t="shared" si="93"/>
        <v>10</v>
      </c>
      <c r="D748" s="1">
        <f t="shared" si="94"/>
        <v>0</v>
      </c>
      <c r="E748" t="s">
        <v>47</v>
      </c>
      <c r="F748">
        <v>9602</v>
      </c>
      <c r="G748" s="139">
        <v>2011</v>
      </c>
      <c r="H748" s="429" t="s">
        <v>153</v>
      </c>
      <c r="I748" s="139">
        <f>VLOOKUP(E748&amp;H748,Data2012!$A:$S,6,FALSE)</f>
        <v>0</v>
      </c>
    </row>
    <row r="749" spans="1:9" ht="14.25" customHeight="1">
      <c r="A749" s="1" t="str">
        <f t="shared" si="96"/>
        <v>EVR960211</v>
      </c>
      <c r="B749" s="427">
        <f t="shared" si="98"/>
        <v>0</v>
      </c>
      <c r="C749" s="210">
        <f t="shared" si="93"/>
        <v>11</v>
      </c>
      <c r="D749" s="1">
        <f t="shared" si="94"/>
        <v>0</v>
      </c>
      <c r="E749" t="s">
        <v>47</v>
      </c>
      <c r="F749">
        <v>9602</v>
      </c>
      <c r="G749" s="139">
        <v>2011</v>
      </c>
      <c r="H749" s="429" t="s">
        <v>154</v>
      </c>
      <c r="I749" s="139">
        <f>VLOOKUP(E749&amp;H749,Data2012!$A:$S,6,FALSE)</f>
        <v>0</v>
      </c>
    </row>
    <row r="750" spans="1:9" ht="14.25" customHeight="1">
      <c r="A750" s="1" t="str">
        <f t="shared" si="96"/>
        <v>EVR960212</v>
      </c>
      <c r="B750" s="427">
        <f t="shared" si="98"/>
        <v>0</v>
      </c>
      <c r="C750" s="210">
        <f t="shared" si="93"/>
        <v>12</v>
      </c>
      <c r="D750" s="1">
        <f t="shared" si="94"/>
        <v>0</v>
      </c>
      <c r="E750" t="s">
        <v>47</v>
      </c>
      <c r="F750">
        <v>9602</v>
      </c>
      <c r="G750" s="139">
        <v>2011</v>
      </c>
      <c r="H750" s="429" t="s">
        <v>155</v>
      </c>
      <c r="I750" s="139">
        <f>VLOOKUP(E750&amp;H750,Data2012!$A:$S,6,FALSE)</f>
        <v>0</v>
      </c>
    </row>
    <row r="751" spans="1:9" ht="14.25" customHeight="1">
      <c r="A751" s="1" t="str">
        <f t="shared" si="96"/>
        <v>EVR96031</v>
      </c>
      <c r="B751" s="427">
        <f>+D751</f>
        <v>3047</v>
      </c>
      <c r="C751" s="210">
        <f t="shared" si="93"/>
        <v>1</v>
      </c>
      <c r="D751" s="1">
        <f t="shared" si="94"/>
        <v>3047</v>
      </c>
      <c r="E751" t="s">
        <v>47</v>
      </c>
      <c r="F751">
        <v>9603</v>
      </c>
      <c r="G751" s="139">
        <v>2011</v>
      </c>
      <c r="H751" s="429" t="s">
        <v>144</v>
      </c>
      <c r="I751" s="139">
        <f>VLOOKUP(E751&amp;H751,Data2012!$A:$S,11,FALSE)</f>
        <v>3047</v>
      </c>
    </row>
    <row r="752" spans="1:9" ht="14.25" customHeight="1">
      <c r="A752" s="1" t="str">
        <f t="shared" si="96"/>
        <v>EVR96032</v>
      </c>
      <c r="B752" s="427">
        <f>+D752+B751</f>
        <v>5656</v>
      </c>
      <c r="C752" s="210">
        <f t="shared" si="93"/>
        <v>2</v>
      </c>
      <c r="D752" s="1">
        <f t="shared" si="94"/>
        <v>2609</v>
      </c>
      <c r="E752" t="s">
        <v>47</v>
      </c>
      <c r="F752">
        <v>9603</v>
      </c>
      <c r="G752" s="139">
        <v>2011</v>
      </c>
      <c r="H752" s="429" t="s">
        <v>145</v>
      </c>
      <c r="I752" s="139">
        <f>VLOOKUP(E752&amp;H752,Data2012!$A:$S,11,FALSE)</f>
        <v>2609</v>
      </c>
    </row>
    <row r="753" spans="1:9" ht="14.25" customHeight="1">
      <c r="A753" s="1" t="str">
        <f t="shared" si="96"/>
        <v>EVR96033</v>
      </c>
      <c r="B753" s="427">
        <f>+D753+B752</f>
        <v>8611</v>
      </c>
      <c r="C753" s="210">
        <f t="shared" si="93"/>
        <v>3</v>
      </c>
      <c r="D753" s="1">
        <f t="shared" si="94"/>
        <v>2955</v>
      </c>
      <c r="E753" t="s">
        <v>47</v>
      </c>
      <c r="F753">
        <v>9603</v>
      </c>
      <c r="G753" s="139">
        <v>2011</v>
      </c>
      <c r="H753" s="429" t="s">
        <v>146</v>
      </c>
      <c r="I753" s="139">
        <f>VLOOKUP(E753&amp;H753,Data2012!$A:$S,11,FALSE)</f>
        <v>2955</v>
      </c>
    </row>
    <row r="754" spans="1:9" ht="14.25" customHeight="1">
      <c r="A754" s="1" t="str">
        <f t="shared" si="96"/>
        <v>EVR96034</v>
      </c>
      <c r="B754" s="427">
        <f t="shared" ref="B754:B762" si="99">+D754+B753</f>
        <v>11157</v>
      </c>
      <c r="C754" s="210">
        <f t="shared" si="93"/>
        <v>4</v>
      </c>
      <c r="D754" s="1">
        <f t="shared" si="94"/>
        <v>2546</v>
      </c>
      <c r="E754" t="s">
        <v>47</v>
      </c>
      <c r="F754">
        <v>9603</v>
      </c>
      <c r="G754" s="139">
        <v>2011</v>
      </c>
      <c r="H754" s="429" t="s">
        <v>147</v>
      </c>
      <c r="I754" s="139">
        <f>VLOOKUP(E754&amp;H754,Data2012!$A:$S,11,FALSE)</f>
        <v>2546</v>
      </c>
    </row>
    <row r="755" spans="1:9" ht="14.25" customHeight="1">
      <c r="A755" s="1" t="str">
        <f t="shared" si="96"/>
        <v>EVR96035</v>
      </c>
      <c r="B755" s="427">
        <f t="shared" si="99"/>
        <v>13531</v>
      </c>
      <c r="C755" s="210">
        <f t="shared" si="93"/>
        <v>5</v>
      </c>
      <c r="D755" s="1">
        <f t="shared" si="94"/>
        <v>2374</v>
      </c>
      <c r="E755" t="s">
        <v>47</v>
      </c>
      <c r="F755">
        <v>9603</v>
      </c>
      <c r="G755" s="139">
        <v>2011</v>
      </c>
      <c r="H755" s="429" t="s">
        <v>148</v>
      </c>
      <c r="I755" s="139">
        <f>VLOOKUP(E755&amp;H755,Data2012!$A:$S,11,FALSE)</f>
        <v>2374</v>
      </c>
    </row>
    <row r="756" spans="1:9" ht="14.25" customHeight="1">
      <c r="A756" s="1" t="str">
        <f t="shared" si="96"/>
        <v>EVR96036</v>
      </c>
      <c r="B756" s="427">
        <f t="shared" si="99"/>
        <v>15906</v>
      </c>
      <c r="C756" s="210">
        <f t="shared" si="93"/>
        <v>6</v>
      </c>
      <c r="D756" s="1">
        <f t="shared" si="94"/>
        <v>2375</v>
      </c>
      <c r="E756" t="s">
        <v>47</v>
      </c>
      <c r="F756">
        <v>9603</v>
      </c>
      <c r="G756" s="139">
        <v>2011</v>
      </c>
      <c r="H756" s="429" t="s">
        <v>149</v>
      </c>
      <c r="I756" s="139">
        <f>VLOOKUP(E756&amp;H756,Data2012!$A:$S,11,FALSE)</f>
        <v>2375</v>
      </c>
    </row>
    <row r="757" spans="1:9" ht="14.25" customHeight="1">
      <c r="A757" s="1" t="str">
        <f t="shared" si="96"/>
        <v>EVR96037</v>
      </c>
      <c r="B757" s="427">
        <f t="shared" si="99"/>
        <v>18250</v>
      </c>
      <c r="C757" s="210">
        <f t="shared" si="93"/>
        <v>7</v>
      </c>
      <c r="D757" s="1">
        <f t="shared" si="94"/>
        <v>2344</v>
      </c>
      <c r="E757" t="s">
        <v>47</v>
      </c>
      <c r="F757">
        <v>9603</v>
      </c>
      <c r="G757" s="139">
        <v>2011</v>
      </c>
      <c r="H757" s="429" t="s">
        <v>150</v>
      </c>
      <c r="I757" s="139">
        <f>VLOOKUP(E757&amp;H757,Data2012!$A:$S,11,FALSE)</f>
        <v>2344</v>
      </c>
    </row>
    <row r="758" spans="1:9" ht="14.25" customHeight="1">
      <c r="A758" s="1" t="str">
        <f t="shared" si="96"/>
        <v>EVR96038</v>
      </c>
      <c r="B758" s="427">
        <f t="shared" si="99"/>
        <v>20618</v>
      </c>
      <c r="C758" s="210">
        <f t="shared" si="93"/>
        <v>8</v>
      </c>
      <c r="D758" s="1">
        <f t="shared" si="94"/>
        <v>2368</v>
      </c>
      <c r="E758" t="s">
        <v>47</v>
      </c>
      <c r="F758">
        <v>9603</v>
      </c>
      <c r="G758" s="139">
        <v>2011</v>
      </c>
      <c r="H758" s="429" t="s">
        <v>151</v>
      </c>
      <c r="I758" s="139">
        <f>VLOOKUP(E758&amp;H758,Data2012!$A:$S,11,FALSE)</f>
        <v>2368</v>
      </c>
    </row>
    <row r="759" spans="1:9" ht="14.25" customHeight="1">
      <c r="A759" s="1" t="str">
        <f t="shared" si="96"/>
        <v>EVR96039</v>
      </c>
      <c r="B759" s="427">
        <f t="shared" si="99"/>
        <v>22901</v>
      </c>
      <c r="C759" s="210">
        <f t="shared" si="93"/>
        <v>9</v>
      </c>
      <c r="D759" s="1">
        <f t="shared" si="94"/>
        <v>2283</v>
      </c>
      <c r="E759" t="s">
        <v>47</v>
      </c>
      <c r="F759">
        <v>9603</v>
      </c>
      <c r="G759" s="139">
        <v>2011</v>
      </c>
      <c r="H759" s="429" t="s">
        <v>152</v>
      </c>
      <c r="I759" s="139">
        <f>VLOOKUP(E759&amp;H759,Data2012!$A:$S,11,FALSE)</f>
        <v>2283</v>
      </c>
    </row>
    <row r="760" spans="1:9" ht="14.25" customHeight="1">
      <c r="A760" s="1" t="str">
        <f t="shared" si="96"/>
        <v>EVR960310</v>
      </c>
      <c r="B760" s="427">
        <f t="shared" si="99"/>
        <v>25361</v>
      </c>
      <c r="C760" s="210">
        <f t="shared" si="93"/>
        <v>10</v>
      </c>
      <c r="D760" s="1">
        <f t="shared" si="94"/>
        <v>2460</v>
      </c>
      <c r="E760" t="s">
        <v>47</v>
      </c>
      <c r="F760">
        <v>9603</v>
      </c>
      <c r="G760" s="139">
        <v>2011</v>
      </c>
      <c r="H760" s="429" t="s">
        <v>153</v>
      </c>
      <c r="I760" s="139">
        <f>VLOOKUP(E760&amp;H760,Data2012!$A:$S,11,FALSE)</f>
        <v>2460</v>
      </c>
    </row>
    <row r="761" spans="1:9" ht="14.25" customHeight="1">
      <c r="A761" s="1" t="str">
        <f t="shared" si="96"/>
        <v>EVR960311</v>
      </c>
      <c r="B761" s="427">
        <f t="shared" si="99"/>
        <v>27837</v>
      </c>
      <c r="C761" s="210">
        <f t="shared" si="93"/>
        <v>11</v>
      </c>
      <c r="D761" s="1">
        <f t="shared" si="94"/>
        <v>2476</v>
      </c>
      <c r="E761" t="s">
        <v>47</v>
      </c>
      <c r="F761">
        <v>9603</v>
      </c>
      <c r="G761" s="139">
        <v>2011</v>
      </c>
      <c r="H761" s="429" t="s">
        <v>154</v>
      </c>
      <c r="I761" s="139">
        <f>VLOOKUP(E761&amp;H761,Data2012!$A:$S,11,FALSE)</f>
        <v>2476</v>
      </c>
    </row>
    <row r="762" spans="1:9" ht="14.25" customHeight="1">
      <c r="A762" s="1" t="str">
        <f t="shared" si="96"/>
        <v>EVR960312</v>
      </c>
      <c r="B762" s="427">
        <f t="shared" si="99"/>
        <v>30504</v>
      </c>
      <c r="C762" s="210">
        <f t="shared" si="93"/>
        <v>12</v>
      </c>
      <c r="D762" s="1">
        <f t="shared" si="94"/>
        <v>2667</v>
      </c>
      <c r="E762" t="s">
        <v>47</v>
      </c>
      <c r="F762">
        <v>9603</v>
      </c>
      <c r="G762" s="139">
        <v>2011</v>
      </c>
      <c r="H762" s="429" t="s">
        <v>155</v>
      </c>
      <c r="I762" s="139">
        <f>VLOOKUP(E762&amp;H762,Data2012!$A:$S,11,FALSE)</f>
        <v>2667</v>
      </c>
    </row>
    <row r="763" spans="1:9" ht="14.25" customHeight="1">
      <c r="A763" s="1" t="str">
        <f t="shared" si="96"/>
        <v>EVR96041</v>
      </c>
      <c r="B763" s="427">
        <f>+D763</f>
        <v>618</v>
      </c>
      <c r="C763" s="210">
        <f t="shared" si="93"/>
        <v>1</v>
      </c>
      <c r="D763" s="1">
        <f t="shared" si="94"/>
        <v>618</v>
      </c>
      <c r="E763" t="s">
        <v>47</v>
      </c>
      <c r="F763">
        <v>9604</v>
      </c>
      <c r="G763" s="139">
        <v>2011</v>
      </c>
      <c r="H763" s="429" t="s">
        <v>144</v>
      </c>
      <c r="I763" s="139">
        <f>VLOOKUP(E763&amp;H763,Data2012!$A:$S,14,FALSE)</f>
        <v>618</v>
      </c>
    </row>
    <row r="764" spans="1:9" ht="14.25" customHeight="1">
      <c r="A764" s="1" t="str">
        <f t="shared" si="96"/>
        <v>EVR96042</v>
      </c>
      <c r="B764" s="427">
        <f>+D764+B763</f>
        <v>1152</v>
      </c>
      <c r="C764" s="210">
        <f t="shared" si="93"/>
        <v>2</v>
      </c>
      <c r="D764" s="1">
        <f t="shared" si="94"/>
        <v>534</v>
      </c>
      <c r="E764" t="s">
        <v>47</v>
      </c>
      <c r="F764">
        <v>9604</v>
      </c>
      <c r="G764" s="139">
        <v>2011</v>
      </c>
      <c r="H764" s="429" t="s">
        <v>145</v>
      </c>
      <c r="I764" s="139">
        <f>VLOOKUP(E764&amp;H764,Data2012!$A:$S,14,FALSE)</f>
        <v>534</v>
      </c>
    </row>
    <row r="765" spans="1:9" ht="14.25" customHeight="1">
      <c r="A765" s="1" t="str">
        <f t="shared" si="96"/>
        <v>EVR96043</v>
      </c>
      <c r="B765" s="427">
        <f>+D765+B764</f>
        <v>1745</v>
      </c>
      <c r="C765" s="210">
        <f t="shared" si="93"/>
        <v>3</v>
      </c>
      <c r="D765" s="1">
        <f t="shared" si="94"/>
        <v>593</v>
      </c>
      <c r="E765" t="s">
        <v>47</v>
      </c>
      <c r="F765">
        <v>9604</v>
      </c>
      <c r="G765" s="139">
        <v>2011</v>
      </c>
      <c r="H765" s="429" t="s">
        <v>146</v>
      </c>
      <c r="I765" s="139">
        <f>VLOOKUP(E765&amp;H765,Data2012!$A:$S,14,FALSE)</f>
        <v>593</v>
      </c>
    </row>
    <row r="766" spans="1:9" ht="14.25" customHeight="1">
      <c r="A766" s="1" t="str">
        <f t="shared" si="96"/>
        <v>EVR96044</v>
      </c>
      <c r="B766" s="427">
        <f t="shared" ref="B766:B774" si="100">+D766+B765</f>
        <v>2284</v>
      </c>
      <c r="C766" s="210">
        <f t="shared" si="93"/>
        <v>4</v>
      </c>
      <c r="D766" s="1">
        <f t="shared" si="94"/>
        <v>539</v>
      </c>
      <c r="E766" t="s">
        <v>47</v>
      </c>
      <c r="F766">
        <v>9604</v>
      </c>
      <c r="G766" s="139">
        <v>2011</v>
      </c>
      <c r="H766" s="429" t="s">
        <v>147</v>
      </c>
      <c r="I766" s="139">
        <f>VLOOKUP(E766&amp;H766,Data2012!$A:$S,14,FALSE)</f>
        <v>539</v>
      </c>
    </row>
    <row r="767" spans="1:9" ht="14.25" customHeight="1">
      <c r="A767" s="1" t="str">
        <f t="shared" si="96"/>
        <v>EVR96045</v>
      </c>
      <c r="B767" s="427">
        <f t="shared" si="100"/>
        <v>2771</v>
      </c>
      <c r="C767" s="210">
        <f t="shared" si="93"/>
        <v>5</v>
      </c>
      <c r="D767" s="1">
        <f t="shared" si="94"/>
        <v>487</v>
      </c>
      <c r="E767" t="s">
        <v>47</v>
      </c>
      <c r="F767">
        <v>9604</v>
      </c>
      <c r="G767" s="139">
        <v>2011</v>
      </c>
      <c r="H767" s="429" t="s">
        <v>148</v>
      </c>
      <c r="I767" s="139">
        <f>VLOOKUP(E767&amp;H767,Data2012!$A:$S,14,FALSE)</f>
        <v>487</v>
      </c>
    </row>
    <row r="768" spans="1:9" ht="14.25" customHeight="1">
      <c r="A768" s="1" t="str">
        <f t="shared" si="96"/>
        <v>EVR96046</v>
      </c>
      <c r="B768" s="427">
        <f t="shared" si="100"/>
        <v>3248</v>
      </c>
      <c r="C768" s="210">
        <f t="shared" si="93"/>
        <v>6</v>
      </c>
      <c r="D768" s="1">
        <f t="shared" si="94"/>
        <v>477</v>
      </c>
      <c r="E768" t="s">
        <v>47</v>
      </c>
      <c r="F768">
        <v>9604</v>
      </c>
      <c r="G768" s="139">
        <v>2011</v>
      </c>
      <c r="H768" s="429" t="s">
        <v>149</v>
      </c>
      <c r="I768" s="139">
        <f>VLOOKUP(E768&amp;H768,Data2012!$A:$S,14,FALSE)</f>
        <v>477</v>
      </c>
    </row>
    <row r="769" spans="1:9" ht="14.25" customHeight="1">
      <c r="A769" s="1" t="str">
        <f t="shared" si="96"/>
        <v>EVR96047</v>
      </c>
      <c r="B769" s="427">
        <f t="shared" si="100"/>
        <v>3722</v>
      </c>
      <c r="C769" s="210">
        <f t="shared" si="93"/>
        <v>7</v>
      </c>
      <c r="D769" s="1">
        <f t="shared" si="94"/>
        <v>474</v>
      </c>
      <c r="E769" t="s">
        <v>47</v>
      </c>
      <c r="F769">
        <v>9604</v>
      </c>
      <c r="G769" s="139">
        <v>2011</v>
      </c>
      <c r="H769" s="429" t="s">
        <v>150</v>
      </c>
      <c r="I769" s="139">
        <f>VLOOKUP(E769&amp;H769,Data2012!$A:$S,14,FALSE)</f>
        <v>474</v>
      </c>
    </row>
    <row r="770" spans="1:9" ht="14.25" customHeight="1">
      <c r="A770" s="1" t="str">
        <f t="shared" si="96"/>
        <v>EVR96048</v>
      </c>
      <c r="B770" s="427">
        <f t="shared" si="100"/>
        <v>4183</v>
      </c>
      <c r="C770" s="210">
        <f t="shared" si="93"/>
        <v>8</v>
      </c>
      <c r="D770" s="1">
        <f t="shared" si="94"/>
        <v>461</v>
      </c>
      <c r="E770" t="s">
        <v>47</v>
      </c>
      <c r="F770">
        <v>9604</v>
      </c>
      <c r="G770" s="139">
        <v>2011</v>
      </c>
      <c r="H770" s="429" t="s">
        <v>151</v>
      </c>
      <c r="I770" s="139">
        <f>VLOOKUP(E770&amp;H770,Data2012!$A:$S,14,FALSE)</f>
        <v>461</v>
      </c>
    </row>
    <row r="771" spans="1:9" ht="14.25" customHeight="1">
      <c r="A771" s="1" t="str">
        <f t="shared" si="96"/>
        <v>EVR96049</v>
      </c>
      <c r="B771" s="427">
        <f t="shared" si="100"/>
        <v>4617</v>
      </c>
      <c r="C771" s="210">
        <f t="shared" si="93"/>
        <v>9</v>
      </c>
      <c r="D771" s="1">
        <f t="shared" si="94"/>
        <v>434</v>
      </c>
      <c r="E771" t="s">
        <v>47</v>
      </c>
      <c r="F771">
        <v>9604</v>
      </c>
      <c r="G771" s="139">
        <v>2011</v>
      </c>
      <c r="H771" s="429" t="s">
        <v>152</v>
      </c>
      <c r="I771" s="139">
        <f>VLOOKUP(E771&amp;H771,Data2012!$A:$S,14,FALSE)</f>
        <v>434</v>
      </c>
    </row>
    <row r="772" spans="1:9" ht="14.25" customHeight="1">
      <c r="A772" s="1" t="str">
        <f t="shared" si="96"/>
        <v>EVR960410</v>
      </c>
      <c r="B772" s="427">
        <f t="shared" si="100"/>
        <v>5071</v>
      </c>
      <c r="C772" s="210">
        <f t="shared" si="93"/>
        <v>10</v>
      </c>
      <c r="D772" s="1">
        <f t="shared" si="94"/>
        <v>454</v>
      </c>
      <c r="E772" t="s">
        <v>47</v>
      </c>
      <c r="F772">
        <v>9604</v>
      </c>
      <c r="G772" s="139">
        <v>2011</v>
      </c>
      <c r="H772" s="429" t="s">
        <v>153</v>
      </c>
      <c r="I772" s="139">
        <f>VLOOKUP(E772&amp;H772,Data2012!$A:$S,14,FALSE)</f>
        <v>454</v>
      </c>
    </row>
    <row r="773" spans="1:9" ht="14.25" customHeight="1">
      <c r="A773" s="1" t="str">
        <f t="shared" si="96"/>
        <v>EVR960411</v>
      </c>
      <c r="B773" s="427">
        <f t="shared" si="100"/>
        <v>5524</v>
      </c>
      <c r="C773" s="210">
        <f t="shared" si="93"/>
        <v>11</v>
      </c>
      <c r="D773" s="1">
        <f t="shared" si="94"/>
        <v>453</v>
      </c>
      <c r="E773" t="s">
        <v>47</v>
      </c>
      <c r="F773">
        <v>9604</v>
      </c>
      <c r="G773" s="139">
        <v>2011</v>
      </c>
      <c r="H773" s="429" t="s">
        <v>154</v>
      </c>
      <c r="I773" s="139">
        <f>VLOOKUP(E773&amp;H773,Data2012!$A:$S,14,FALSE)</f>
        <v>453</v>
      </c>
    </row>
    <row r="774" spans="1:9" ht="14.25" customHeight="1">
      <c r="A774" s="1" t="str">
        <f t="shared" si="96"/>
        <v>EVR960412</v>
      </c>
      <c r="B774" s="427">
        <f t="shared" si="100"/>
        <v>6034</v>
      </c>
      <c r="C774" s="210">
        <f t="shared" si="93"/>
        <v>12</v>
      </c>
      <c r="D774" s="1">
        <f t="shared" si="94"/>
        <v>510</v>
      </c>
      <c r="E774" t="s">
        <v>47</v>
      </c>
      <c r="F774">
        <v>9604</v>
      </c>
      <c r="G774" s="139">
        <v>2011</v>
      </c>
      <c r="H774" s="429" t="s">
        <v>155</v>
      </c>
      <c r="I774" s="139">
        <f>VLOOKUP(E774&amp;H774,Data2012!$A:$S,14,FALSE)</f>
        <v>510</v>
      </c>
    </row>
    <row r="775" spans="1:9" ht="14.25" customHeight="1">
      <c r="A775" s="1" t="str">
        <f t="shared" si="96"/>
        <v>EVR96051</v>
      </c>
      <c r="B775" s="427">
        <f>+D775</f>
        <v>2459</v>
      </c>
      <c r="C775" s="210">
        <f t="shared" si="93"/>
        <v>1</v>
      </c>
      <c r="D775" s="1">
        <f t="shared" si="94"/>
        <v>2459</v>
      </c>
      <c r="E775" t="s">
        <v>47</v>
      </c>
      <c r="F775">
        <v>9605</v>
      </c>
      <c r="G775" s="139">
        <v>2011</v>
      </c>
      <c r="H775" s="429" t="s">
        <v>144</v>
      </c>
      <c r="I775" s="139">
        <f>VLOOKUP(E775&amp;H775,Data2012!$A:$S,17,FALSE)</f>
        <v>2459</v>
      </c>
    </row>
    <row r="776" spans="1:9" ht="14.25" customHeight="1">
      <c r="A776" s="1" t="str">
        <f t="shared" si="96"/>
        <v>EVR96052</v>
      </c>
      <c r="B776" s="427">
        <f>+D776+B775</f>
        <v>4532</v>
      </c>
      <c r="C776" s="210">
        <f t="shared" ref="C776:C839" si="101">IF(D776="na"," ",VALUE(RIGHT(TRIM(H776),2)))</f>
        <v>2</v>
      </c>
      <c r="D776" s="1">
        <f t="shared" ref="D776:D839" si="102">IF(I776&lt;0,"na",I776)</f>
        <v>2073</v>
      </c>
      <c r="E776" t="s">
        <v>47</v>
      </c>
      <c r="F776">
        <v>9605</v>
      </c>
      <c r="G776" s="139">
        <v>2011</v>
      </c>
      <c r="H776" s="429" t="s">
        <v>145</v>
      </c>
      <c r="I776" s="139">
        <f>VLOOKUP(E776&amp;H776,Data2012!$A:$S,17,FALSE)</f>
        <v>2073</v>
      </c>
    </row>
    <row r="777" spans="1:9" ht="14.25" customHeight="1">
      <c r="A777" s="1" t="str">
        <f t="shared" si="96"/>
        <v>EVR96053</v>
      </c>
      <c r="B777" s="427">
        <f>+D777+B776</f>
        <v>6885</v>
      </c>
      <c r="C777" s="210">
        <f t="shared" si="101"/>
        <v>3</v>
      </c>
      <c r="D777" s="1">
        <f t="shared" si="102"/>
        <v>2353</v>
      </c>
      <c r="E777" t="s">
        <v>47</v>
      </c>
      <c r="F777">
        <v>9605</v>
      </c>
      <c r="G777" s="139">
        <v>2011</v>
      </c>
      <c r="H777" s="429" t="s">
        <v>146</v>
      </c>
      <c r="I777" s="139">
        <f>VLOOKUP(E777&amp;H777,Data2012!$A:$S,17,FALSE)</f>
        <v>2353</v>
      </c>
    </row>
    <row r="778" spans="1:9" ht="14.25" customHeight="1">
      <c r="A778" s="1" t="str">
        <f t="shared" si="96"/>
        <v>EVR96054</v>
      </c>
      <c r="B778" s="427">
        <f t="shared" ref="B778:B786" si="103">+D778+B777</f>
        <v>9085</v>
      </c>
      <c r="C778" s="210">
        <f t="shared" si="101"/>
        <v>4</v>
      </c>
      <c r="D778" s="1">
        <f t="shared" si="102"/>
        <v>2200</v>
      </c>
      <c r="E778" t="s">
        <v>47</v>
      </c>
      <c r="F778">
        <v>9605</v>
      </c>
      <c r="G778" s="139">
        <v>2011</v>
      </c>
      <c r="H778" s="429" t="s">
        <v>147</v>
      </c>
      <c r="I778" s="139">
        <f>VLOOKUP(E778&amp;H778,Data2012!$A:$S,17,FALSE)</f>
        <v>2200</v>
      </c>
    </row>
    <row r="779" spans="1:9" ht="14.25" customHeight="1">
      <c r="A779" s="1" t="str">
        <f t="shared" si="96"/>
        <v>EVR96055</v>
      </c>
      <c r="B779" s="427">
        <f t="shared" si="103"/>
        <v>11091</v>
      </c>
      <c r="C779" s="210">
        <f t="shared" si="101"/>
        <v>5</v>
      </c>
      <c r="D779" s="1">
        <f t="shared" si="102"/>
        <v>2006</v>
      </c>
      <c r="E779" t="s">
        <v>47</v>
      </c>
      <c r="F779">
        <v>9605</v>
      </c>
      <c r="G779" s="139">
        <v>2011</v>
      </c>
      <c r="H779" s="429" t="s">
        <v>148</v>
      </c>
      <c r="I779" s="139">
        <f>VLOOKUP(E779&amp;H779,Data2012!$A:$S,17,FALSE)</f>
        <v>2006</v>
      </c>
    </row>
    <row r="780" spans="1:9" ht="14.25" customHeight="1">
      <c r="A780" s="1" t="str">
        <f t="shared" si="96"/>
        <v>EVR96056</v>
      </c>
      <c r="B780" s="427">
        <f t="shared" si="103"/>
        <v>13116</v>
      </c>
      <c r="C780" s="210">
        <f t="shared" si="101"/>
        <v>6</v>
      </c>
      <c r="D780" s="1">
        <f t="shared" si="102"/>
        <v>2025</v>
      </c>
      <c r="E780" t="s">
        <v>47</v>
      </c>
      <c r="F780">
        <v>9605</v>
      </c>
      <c r="G780" s="139">
        <v>2011</v>
      </c>
      <c r="H780" s="429" t="s">
        <v>149</v>
      </c>
      <c r="I780" s="139">
        <f>VLOOKUP(E780&amp;H780,Data2012!$A:$S,17,FALSE)</f>
        <v>2025</v>
      </c>
    </row>
    <row r="781" spans="1:9" ht="14.25" customHeight="1">
      <c r="A781" s="1" t="str">
        <f t="shared" si="96"/>
        <v>EVR96057</v>
      </c>
      <c r="B781" s="427">
        <f t="shared" si="103"/>
        <v>15070</v>
      </c>
      <c r="C781" s="210">
        <f t="shared" si="101"/>
        <v>7</v>
      </c>
      <c r="D781" s="1">
        <f t="shared" si="102"/>
        <v>1954</v>
      </c>
      <c r="E781" t="s">
        <v>47</v>
      </c>
      <c r="F781">
        <v>9605</v>
      </c>
      <c r="G781" s="139">
        <v>2011</v>
      </c>
      <c r="H781" s="429" t="s">
        <v>150</v>
      </c>
      <c r="I781" s="139">
        <f>VLOOKUP(E781&amp;H781,Data2012!$A:$S,17,FALSE)</f>
        <v>1954</v>
      </c>
    </row>
    <row r="782" spans="1:9" ht="14.25" customHeight="1">
      <c r="A782" s="1" t="str">
        <f t="shared" si="96"/>
        <v>EVR96058</v>
      </c>
      <c r="B782" s="427">
        <f t="shared" si="103"/>
        <v>17002</v>
      </c>
      <c r="C782" s="210">
        <f t="shared" si="101"/>
        <v>8</v>
      </c>
      <c r="D782" s="1">
        <f t="shared" si="102"/>
        <v>1932</v>
      </c>
      <c r="E782" t="s">
        <v>47</v>
      </c>
      <c r="F782">
        <v>9605</v>
      </c>
      <c r="G782" s="139">
        <v>2011</v>
      </c>
      <c r="H782" s="429" t="s">
        <v>151</v>
      </c>
      <c r="I782" s="139">
        <f>VLOOKUP(E782&amp;H782,Data2012!$A:$S,17,FALSE)</f>
        <v>1932</v>
      </c>
    </row>
    <row r="783" spans="1:9" ht="14.25" customHeight="1">
      <c r="A783" s="1" t="str">
        <f t="shared" ref="A783:A846" si="104">TRIM(E783)&amp;F783&amp;C783</f>
        <v>EVR96059</v>
      </c>
      <c r="B783" s="427">
        <f t="shared" si="103"/>
        <v>18782</v>
      </c>
      <c r="C783" s="210">
        <f t="shared" si="101"/>
        <v>9</v>
      </c>
      <c r="D783" s="1">
        <f t="shared" si="102"/>
        <v>1780</v>
      </c>
      <c r="E783" t="s">
        <v>47</v>
      </c>
      <c r="F783">
        <v>9605</v>
      </c>
      <c r="G783" s="139">
        <v>2011</v>
      </c>
      <c r="H783" s="429" t="s">
        <v>152</v>
      </c>
      <c r="I783" s="139">
        <f>VLOOKUP(E783&amp;H783,Data2012!$A:$S,17,FALSE)</f>
        <v>1780</v>
      </c>
    </row>
    <row r="784" spans="1:9" ht="14.25" customHeight="1">
      <c r="A784" s="1" t="str">
        <f t="shared" si="104"/>
        <v>EVR960510</v>
      </c>
      <c r="B784" s="427">
        <f t="shared" si="103"/>
        <v>20851</v>
      </c>
      <c r="C784" s="210">
        <f t="shared" si="101"/>
        <v>10</v>
      </c>
      <c r="D784" s="1">
        <f t="shared" si="102"/>
        <v>2069</v>
      </c>
      <c r="E784" t="s">
        <v>47</v>
      </c>
      <c r="F784">
        <v>9605</v>
      </c>
      <c r="G784" s="139">
        <v>2011</v>
      </c>
      <c r="H784" s="429" t="s">
        <v>153</v>
      </c>
      <c r="I784" s="139">
        <f>VLOOKUP(E784&amp;H784,Data2012!$A:$S,17,FALSE)</f>
        <v>2069</v>
      </c>
    </row>
    <row r="785" spans="1:9" ht="14.25" customHeight="1">
      <c r="A785" s="1" t="str">
        <f t="shared" si="104"/>
        <v>EVR960511</v>
      </c>
      <c r="B785" s="427">
        <f t="shared" si="103"/>
        <v>22840</v>
      </c>
      <c r="C785" s="210">
        <f t="shared" si="101"/>
        <v>11</v>
      </c>
      <c r="D785" s="1">
        <f t="shared" si="102"/>
        <v>1989</v>
      </c>
      <c r="E785" t="s">
        <v>47</v>
      </c>
      <c r="F785">
        <v>9605</v>
      </c>
      <c r="G785" s="139">
        <v>2011</v>
      </c>
      <c r="H785" s="429" t="s">
        <v>154</v>
      </c>
      <c r="I785" s="139">
        <f>VLOOKUP(E785&amp;H785,Data2012!$A:$S,17,FALSE)</f>
        <v>1989</v>
      </c>
    </row>
    <row r="786" spans="1:9" ht="14.25" customHeight="1">
      <c r="A786" s="1" t="str">
        <f t="shared" si="104"/>
        <v>EVR960512</v>
      </c>
      <c r="B786" s="427">
        <f t="shared" si="103"/>
        <v>25084</v>
      </c>
      <c r="C786" s="210">
        <f t="shared" si="101"/>
        <v>12</v>
      </c>
      <c r="D786" s="1">
        <f t="shared" si="102"/>
        <v>2244</v>
      </c>
      <c r="E786" t="s">
        <v>47</v>
      </c>
      <c r="F786">
        <v>9605</v>
      </c>
      <c r="G786" s="139">
        <v>2011</v>
      </c>
      <c r="H786" s="429" t="s">
        <v>155</v>
      </c>
      <c r="I786" s="139">
        <f>VLOOKUP(E786&amp;H786,Data2012!$A:$S,17,FALSE)</f>
        <v>2244</v>
      </c>
    </row>
    <row r="787" spans="1:9" ht="14.25" customHeight="1">
      <c r="A787" s="1" t="str">
        <f t="shared" si="104"/>
        <v>EVR96061</v>
      </c>
      <c r="B787" s="427">
        <f>+D787</f>
        <v>584</v>
      </c>
      <c r="C787" s="210">
        <f t="shared" si="101"/>
        <v>1</v>
      </c>
      <c r="D787" s="1">
        <f t="shared" si="102"/>
        <v>584</v>
      </c>
      <c r="E787" t="s">
        <v>47</v>
      </c>
      <c r="F787">
        <v>9606</v>
      </c>
      <c r="G787" s="139">
        <v>2011</v>
      </c>
      <c r="H787" s="429" t="s">
        <v>144</v>
      </c>
      <c r="I787" s="139">
        <f>VLOOKUP(E787&amp;H787,Data2012!$A:$U,20,FALSE)</f>
        <v>584</v>
      </c>
    </row>
    <row r="788" spans="1:9" ht="14.25" customHeight="1">
      <c r="A788" s="1" t="str">
        <f t="shared" si="104"/>
        <v>EVR96062</v>
      </c>
      <c r="B788" s="427">
        <f>+D788+B787</f>
        <v>1086</v>
      </c>
      <c r="C788" s="210">
        <f t="shared" si="101"/>
        <v>2</v>
      </c>
      <c r="D788" s="1">
        <f t="shared" si="102"/>
        <v>502</v>
      </c>
      <c r="E788" t="s">
        <v>47</v>
      </c>
      <c r="F788">
        <v>9606</v>
      </c>
      <c r="G788" s="139">
        <v>2011</v>
      </c>
      <c r="H788" s="429" t="s">
        <v>145</v>
      </c>
      <c r="I788" s="139">
        <f>VLOOKUP(E788&amp;H788,Data2012!$A:$U,20,FALSE)</f>
        <v>502</v>
      </c>
    </row>
    <row r="789" spans="1:9" ht="14.25" customHeight="1">
      <c r="A789" s="1" t="str">
        <f t="shared" si="104"/>
        <v>EVR96063</v>
      </c>
      <c r="B789" s="427">
        <f>+D789+B788</f>
        <v>1641</v>
      </c>
      <c r="C789" s="210">
        <f t="shared" si="101"/>
        <v>3</v>
      </c>
      <c r="D789" s="1">
        <f t="shared" si="102"/>
        <v>555</v>
      </c>
      <c r="E789" t="s">
        <v>47</v>
      </c>
      <c r="F789">
        <v>9606</v>
      </c>
      <c r="G789" s="139">
        <v>2011</v>
      </c>
      <c r="H789" s="429" t="s">
        <v>146</v>
      </c>
      <c r="I789" s="139">
        <f>VLOOKUP(E789&amp;H789,Data2012!$A:$U,20,FALSE)</f>
        <v>555</v>
      </c>
    </row>
    <row r="790" spans="1:9" ht="14.25" customHeight="1">
      <c r="A790" s="1" t="str">
        <f t="shared" si="104"/>
        <v>EVR96064</v>
      </c>
      <c r="B790" s="427">
        <f t="shared" ref="B790:B798" si="105">+D790+B789</f>
        <v>2155</v>
      </c>
      <c r="C790" s="210">
        <f t="shared" si="101"/>
        <v>4</v>
      </c>
      <c r="D790" s="1">
        <f t="shared" si="102"/>
        <v>514</v>
      </c>
      <c r="E790" t="s">
        <v>47</v>
      </c>
      <c r="F790">
        <v>9606</v>
      </c>
      <c r="G790" s="139">
        <v>2011</v>
      </c>
      <c r="H790" s="429" t="s">
        <v>147</v>
      </c>
      <c r="I790" s="139">
        <f>VLOOKUP(E790&amp;H790,Data2012!$A:$U,20,FALSE)</f>
        <v>514</v>
      </c>
    </row>
    <row r="791" spans="1:9" ht="14.25" customHeight="1">
      <c r="A791" s="1" t="str">
        <f t="shared" si="104"/>
        <v>EVR96065</v>
      </c>
      <c r="B791" s="427">
        <f t="shared" si="105"/>
        <v>2615</v>
      </c>
      <c r="C791" s="210">
        <f t="shared" si="101"/>
        <v>5</v>
      </c>
      <c r="D791" s="1">
        <f t="shared" si="102"/>
        <v>460</v>
      </c>
      <c r="E791" t="s">
        <v>47</v>
      </c>
      <c r="F791">
        <v>9606</v>
      </c>
      <c r="G791" s="139">
        <v>2011</v>
      </c>
      <c r="H791" s="429" t="s">
        <v>148</v>
      </c>
      <c r="I791" s="139">
        <f>VLOOKUP(E791&amp;H791,Data2012!$A:$U,20,FALSE)</f>
        <v>460</v>
      </c>
    </row>
    <row r="792" spans="1:9" ht="14.25" customHeight="1">
      <c r="A792" s="1" t="str">
        <f t="shared" si="104"/>
        <v>EVR96066</v>
      </c>
      <c r="B792" s="427">
        <f t="shared" si="105"/>
        <v>3069</v>
      </c>
      <c r="C792" s="210">
        <f t="shared" si="101"/>
        <v>6</v>
      </c>
      <c r="D792" s="1">
        <f t="shared" si="102"/>
        <v>454</v>
      </c>
      <c r="E792" t="s">
        <v>47</v>
      </c>
      <c r="F792">
        <v>9606</v>
      </c>
      <c r="G792" s="139">
        <v>2011</v>
      </c>
      <c r="H792" s="429" t="s">
        <v>149</v>
      </c>
      <c r="I792" s="139">
        <f>VLOOKUP(E792&amp;H792,Data2012!$A:$U,20,FALSE)</f>
        <v>454</v>
      </c>
    </row>
    <row r="793" spans="1:9" ht="14.25" customHeight="1">
      <c r="A793" s="1" t="str">
        <f t="shared" si="104"/>
        <v>EVR96067</v>
      </c>
      <c r="B793" s="427">
        <f t="shared" si="105"/>
        <v>3514</v>
      </c>
      <c r="C793" s="210">
        <f t="shared" si="101"/>
        <v>7</v>
      </c>
      <c r="D793" s="1">
        <f t="shared" si="102"/>
        <v>445</v>
      </c>
      <c r="E793" t="s">
        <v>47</v>
      </c>
      <c r="F793">
        <v>9606</v>
      </c>
      <c r="G793" s="139">
        <v>2011</v>
      </c>
      <c r="H793" s="429" t="s">
        <v>150</v>
      </c>
      <c r="I793" s="139">
        <f>VLOOKUP(E793&amp;H793,Data2012!$A:$U,20,FALSE)</f>
        <v>445</v>
      </c>
    </row>
    <row r="794" spans="1:9" ht="14.25" customHeight="1">
      <c r="A794" s="1" t="str">
        <f t="shared" si="104"/>
        <v>EVR96068</v>
      </c>
      <c r="B794" s="427">
        <f t="shared" si="105"/>
        <v>3954</v>
      </c>
      <c r="C794" s="210">
        <f t="shared" si="101"/>
        <v>8</v>
      </c>
      <c r="D794" s="1">
        <f t="shared" si="102"/>
        <v>440</v>
      </c>
      <c r="E794" t="s">
        <v>47</v>
      </c>
      <c r="F794">
        <v>9606</v>
      </c>
      <c r="G794" s="139">
        <v>2011</v>
      </c>
      <c r="H794" s="429" t="s">
        <v>151</v>
      </c>
      <c r="I794" s="139">
        <f>VLOOKUP(E794&amp;H794,Data2012!$A:$U,20,FALSE)</f>
        <v>440</v>
      </c>
    </row>
    <row r="795" spans="1:9" ht="14.25" customHeight="1">
      <c r="A795" s="1" t="str">
        <f t="shared" si="104"/>
        <v>EVR96069</v>
      </c>
      <c r="B795" s="427">
        <f t="shared" si="105"/>
        <v>4360</v>
      </c>
      <c r="C795" s="210">
        <f t="shared" si="101"/>
        <v>9</v>
      </c>
      <c r="D795" s="1">
        <f t="shared" si="102"/>
        <v>406</v>
      </c>
      <c r="E795" t="s">
        <v>47</v>
      </c>
      <c r="F795">
        <v>9606</v>
      </c>
      <c r="G795" s="139">
        <v>2011</v>
      </c>
      <c r="H795" s="429" t="s">
        <v>152</v>
      </c>
      <c r="I795" s="139">
        <f>VLOOKUP(E795&amp;H795,Data2012!$A:$U,20,FALSE)</f>
        <v>406</v>
      </c>
    </row>
    <row r="796" spans="1:9" ht="14.25" customHeight="1">
      <c r="A796" s="1" t="str">
        <f t="shared" si="104"/>
        <v>EVR960610</v>
      </c>
      <c r="B796" s="427">
        <f t="shared" si="105"/>
        <v>4789</v>
      </c>
      <c r="C796" s="210">
        <f t="shared" si="101"/>
        <v>10</v>
      </c>
      <c r="D796" s="1">
        <f t="shared" si="102"/>
        <v>429</v>
      </c>
      <c r="E796" t="s">
        <v>47</v>
      </c>
      <c r="F796">
        <v>9606</v>
      </c>
      <c r="G796" s="139">
        <v>2011</v>
      </c>
      <c r="H796" s="429" t="s">
        <v>153</v>
      </c>
      <c r="I796" s="139">
        <f>VLOOKUP(E796&amp;H796,Data2012!$A:$U,20,FALSE)</f>
        <v>429</v>
      </c>
    </row>
    <row r="797" spans="1:9" ht="14.25" customHeight="1">
      <c r="A797" s="1" t="str">
        <f t="shared" si="104"/>
        <v>EVR960611</v>
      </c>
      <c r="B797" s="427">
        <f t="shared" si="105"/>
        <v>5213</v>
      </c>
      <c r="C797" s="210">
        <f t="shared" si="101"/>
        <v>11</v>
      </c>
      <c r="D797" s="1">
        <f t="shared" si="102"/>
        <v>424</v>
      </c>
      <c r="E797" t="s">
        <v>47</v>
      </c>
      <c r="F797">
        <v>9606</v>
      </c>
      <c r="G797" s="139">
        <v>2011</v>
      </c>
      <c r="H797" s="429" t="s">
        <v>154</v>
      </c>
      <c r="I797" s="139">
        <f>VLOOKUP(E797&amp;H797,Data2012!$A:$U,20,FALSE)</f>
        <v>424</v>
      </c>
    </row>
    <row r="798" spans="1:9" ht="14.25" customHeight="1">
      <c r="A798" s="1" t="str">
        <f t="shared" si="104"/>
        <v>EVR960612</v>
      </c>
      <c r="B798" s="427">
        <f t="shared" si="105"/>
        <v>5699</v>
      </c>
      <c r="C798" s="210">
        <f t="shared" si="101"/>
        <v>12</v>
      </c>
      <c r="D798" s="1">
        <f t="shared" si="102"/>
        <v>486</v>
      </c>
      <c r="E798" t="s">
        <v>47</v>
      </c>
      <c r="F798">
        <v>9606</v>
      </c>
      <c r="G798" s="139">
        <v>2011</v>
      </c>
      <c r="H798" s="429" t="s">
        <v>155</v>
      </c>
      <c r="I798" s="139">
        <f>VLOOKUP(E798&amp;H798,Data2012!$A:$U,20,FALSE)</f>
        <v>486</v>
      </c>
    </row>
    <row r="799" spans="1:9" ht="14.25" customHeight="1">
      <c r="A799" s="1" t="str">
        <f t="shared" si="104"/>
        <v>FS96011</v>
      </c>
      <c r="B799" s="427">
        <f>+D799</f>
        <v>42450.076000000001</v>
      </c>
      <c r="C799" s="210">
        <f t="shared" si="101"/>
        <v>1</v>
      </c>
      <c r="D799" s="1">
        <f t="shared" si="102"/>
        <v>42450.076000000001</v>
      </c>
      <c r="E799" t="s">
        <v>48</v>
      </c>
      <c r="F799">
        <v>9601</v>
      </c>
      <c r="G799" s="139">
        <v>2011</v>
      </c>
      <c r="H799" s="429" t="s">
        <v>144</v>
      </c>
      <c r="I799">
        <f>VLOOKUP(E799&amp;H799,Data2012!$A:$S,3,FALSE)</f>
        <v>42450.076000000001</v>
      </c>
    </row>
    <row r="800" spans="1:9" ht="14.25" customHeight="1">
      <c r="A800" s="1" t="str">
        <f t="shared" si="104"/>
        <v>FS96012</v>
      </c>
      <c r="B800" s="427">
        <f>+D800+B799</f>
        <v>83065.649999999994</v>
      </c>
      <c r="C800" s="210">
        <f t="shared" si="101"/>
        <v>2</v>
      </c>
      <c r="D800" s="1">
        <f t="shared" si="102"/>
        <v>40615.574000000001</v>
      </c>
      <c r="E800" t="s">
        <v>48</v>
      </c>
      <c r="F800">
        <v>9601</v>
      </c>
      <c r="G800" s="139">
        <v>2011</v>
      </c>
      <c r="H800" s="429" t="s">
        <v>145</v>
      </c>
      <c r="I800">
        <f>VLOOKUP(E800&amp;H800,Data2012!$A:$S,3,FALSE)</f>
        <v>40615.574000000001</v>
      </c>
    </row>
    <row r="801" spans="1:9" ht="14.25" customHeight="1">
      <c r="A801" s="1" t="str">
        <f t="shared" si="104"/>
        <v>FS96013</v>
      </c>
      <c r="B801" s="427">
        <f>+D801+B800</f>
        <v>136707.41699999999</v>
      </c>
      <c r="C801" s="210">
        <f t="shared" si="101"/>
        <v>3</v>
      </c>
      <c r="D801" s="1">
        <f t="shared" si="102"/>
        <v>53641.767</v>
      </c>
      <c r="E801" t="s">
        <v>48</v>
      </c>
      <c r="F801">
        <v>9601</v>
      </c>
      <c r="G801" s="139">
        <v>2011</v>
      </c>
      <c r="H801" s="429" t="s">
        <v>146</v>
      </c>
      <c r="I801">
        <f>VLOOKUP(E801&amp;H801,Data2012!$A:$S,3,FALSE)</f>
        <v>53641.767</v>
      </c>
    </row>
    <row r="802" spans="1:9" ht="14.25" customHeight="1">
      <c r="A802" s="1" t="str">
        <f t="shared" si="104"/>
        <v>FS96014</v>
      </c>
      <c r="B802" s="427">
        <f t="shared" ref="B802:B810" si="106">+D802+B801</f>
        <v>189079.27100000001</v>
      </c>
      <c r="C802" s="210">
        <f t="shared" si="101"/>
        <v>4</v>
      </c>
      <c r="D802" s="1">
        <f t="shared" si="102"/>
        <v>52371.854000000007</v>
      </c>
      <c r="E802" t="s">
        <v>48</v>
      </c>
      <c r="F802">
        <v>9601</v>
      </c>
      <c r="G802" s="139">
        <v>2011</v>
      </c>
      <c r="H802" s="429" t="s">
        <v>147</v>
      </c>
      <c r="I802">
        <f>VLOOKUP(E802&amp;H802,Data2012!$A:$S,3,FALSE)</f>
        <v>52371.854000000007</v>
      </c>
    </row>
    <row r="803" spans="1:9" ht="14.25" customHeight="1">
      <c r="A803" s="1" t="str">
        <f t="shared" si="104"/>
        <v>FS96015</v>
      </c>
      <c r="B803" s="427">
        <f t="shared" si="106"/>
        <v>236446.01400000002</v>
      </c>
      <c r="C803" s="210">
        <f t="shared" si="101"/>
        <v>5</v>
      </c>
      <c r="D803" s="1">
        <f t="shared" si="102"/>
        <v>47366.743000000002</v>
      </c>
      <c r="E803" t="s">
        <v>48</v>
      </c>
      <c r="F803">
        <v>9601</v>
      </c>
      <c r="G803" s="139">
        <v>2011</v>
      </c>
      <c r="H803" s="429" t="s">
        <v>148</v>
      </c>
      <c r="I803">
        <f>VLOOKUP(E803&amp;H803,Data2012!$A:$S,3,FALSE)</f>
        <v>47366.743000000002</v>
      </c>
    </row>
    <row r="804" spans="1:9" ht="14.25" customHeight="1">
      <c r="A804" s="1" t="str">
        <f t="shared" si="104"/>
        <v>FS96016</v>
      </c>
      <c r="B804" s="427">
        <f t="shared" si="106"/>
        <v>279875.84000000003</v>
      </c>
      <c r="C804" s="210">
        <f t="shared" si="101"/>
        <v>6</v>
      </c>
      <c r="D804" s="1">
        <f t="shared" si="102"/>
        <v>43429.826000000001</v>
      </c>
      <c r="E804" t="s">
        <v>48</v>
      </c>
      <c r="F804">
        <v>9601</v>
      </c>
      <c r="G804" s="139">
        <v>2011</v>
      </c>
      <c r="H804" s="429" t="s">
        <v>149</v>
      </c>
      <c r="I804">
        <f>VLOOKUP(E804&amp;H804,Data2012!$A:$S,3,FALSE)</f>
        <v>43429.826000000001</v>
      </c>
    </row>
    <row r="805" spans="1:9" ht="14.25" customHeight="1">
      <c r="A805" s="1" t="str">
        <f t="shared" si="104"/>
        <v>FS96017</v>
      </c>
      <c r="B805" s="427">
        <f t="shared" si="106"/>
        <v>321266.33700000006</v>
      </c>
      <c r="C805" s="210">
        <f t="shared" si="101"/>
        <v>7</v>
      </c>
      <c r="D805" s="1">
        <f t="shared" si="102"/>
        <v>41390.497000000003</v>
      </c>
      <c r="E805" t="s">
        <v>48</v>
      </c>
      <c r="F805">
        <v>9601</v>
      </c>
      <c r="G805" s="139">
        <v>2011</v>
      </c>
      <c r="H805" s="429" t="s">
        <v>150</v>
      </c>
      <c r="I805">
        <f>VLOOKUP(E805&amp;H805,Data2012!$A:$S,3,FALSE)</f>
        <v>41390.497000000003</v>
      </c>
    </row>
    <row r="806" spans="1:9" ht="14.25" customHeight="1">
      <c r="A806" s="1" t="str">
        <f t="shared" si="104"/>
        <v>FS96018</v>
      </c>
      <c r="B806" s="427">
        <f t="shared" si="106"/>
        <v>361501.49800000008</v>
      </c>
      <c r="C806" s="210">
        <f t="shared" si="101"/>
        <v>8</v>
      </c>
      <c r="D806" s="1">
        <f t="shared" si="102"/>
        <v>40235.161</v>
      </c>
      <c r="E806" t="s">
        <v>48</v>
      </c>
      <c r="F806">
        <v>9601</v>
      </c>
      <c r="G806" s="139">
        <v>2011</v>
      </c>
      <c r="H806" s="429" t="s">
        <v>151</v>
      </c>
      <c r="I806">
        <f>VLOOKUP(E806&amp;H806,Data2012!$A:$S,3,FALSE)</f>
        <v>40235.161</v>
      </c>
    </row>
    <row r="807" spans="1:9" ht="14.25" customHeight="1">
      <c r="A807" s="1" t="str">
        <f t="shared" si="104"/>
        <v>FS96019</v>
      </c>
      <c r="B807" s="427">
        <f t="shared" si="106"/>
        <v>405291.29300000006</v>
      </c>
      <c r="C807" s="210">
        <f t="shared" si="101"/>
        <v>9</v>
      </c>
      <c r="D807" s="1">
        <f t="shared" si="102"/>
        <v>43789.794999999998</v>
      </c>
      <c r="E807" t="s">
        <v>48</v>
      </c>
      <c r="F807">
        <v>9601</v>
      </c>
      <c r="G807" s="139">
        <v>2011</v>
      </c>
      <c r="H807" s="429" t="s">
        <v>152</v>
      </c>
      <c r="I807">
        <f>VLOOKUP(E807&amp;H807,Data2012!$A:$S,3,FALSE)</f>
        <v>43789.794999999998</v>
      </c>
    </row>
    <row r="808" spans="1:9" ht="14.25" customHeight="1">
      <c r="A808" s="1" t="str">
        <f t="shared" si="104"/>
        <v>FS960110</v>
      </c>
      <c r="B808" s="427">
        <f t="shared" si="106"/>
        <v>446088.52900000004</v>
      </c>
      <c r="C808" s="210">
        <f t="shared" si="101"/>
        <v>10</v>
      </c>
      <c r="D808" s="1">
        <f t="shared" si="102"/>
        <v>40797.235999999997</v>
      </c>
      <c r="E808" t="s">
        <v>48</v>
      </c>
      <c r="F808">
        <v>9601</v>
      </c>
      <c r="G808" s="139">
        <v>2011</v>
      </c>
      <c r="H808" s="429" t="s">
        <v>153</v>
      </c>
      <c r="I808">
        <f>VLOOKUP(E808&amp;H808,Data2012!$A:$S,3,FALSE)</f>
        <v>40797.235999999997</v>
      </c>
    </row>
    <row r="809" spans="1:9" ht="14.25" customHeight="1">
      <c r="A809" s="1" t="str">
        <f t="shared" si="104"/>
        <v>FS960111</v>
      </c>
      <c r="B809" s="427">
        <f t="shared" si="106"/>
        <v>486701.85100000002</v>
      </c>
      <c r="C809" s="210">
        <f t="shared" si="101"/>
        <v>11</v>
      </c>
      <c r="D809" s="1">
        <f t="shared" si="102"/>
        <v>40613.322</v>
      </c>
      <c r="E809" t="s">
        <v>48</v>
      </c>
      <c r="F809">
        <v>9601</v>
      </c>
      <c r="G809" s="139">
        <v>2011</v>
      </c>
      <c r="H809" s="429" t="s">
        <v>154</v>
      </c>
      <c r="I809">
        <f>VLOOKUP(E809&amp;H809,Data2012!$A:$S,3,FALSE)</f>
        <v>40613.322</v>
      </c>
    </row>
    <row r="810" spans="1:9" ht="14.25" customHeight="1">
      <c r="A810" s="1" t="str">
        <f t="shared" si="104"/>
        <v>FS960112</v>
      </c>
      <c r="B810" s="427">
        <f t="shared" si="106"/>
        <v>528819.26699999999</v>
      </c>
      <c r="C810" s="210">
        <f t="shared" si="101"/>
        <v>12</v>
      </c>
      <c r="D810" s="1">
        <f t="shared" si="102"/>
        <v>42117.416000000005</v>
      </c>
      <c r="E810" t="s">
        <v>48</v>
      </c>
      <c r="F810">
        <v>9601</v>
      </c>
      <c r="G810" s="139">
        <v>2011</v>
      </c>
      <c r="H810" s="429" t="s">
        <v>155</v>
      </c>
      <c r="I810">
        <f>VLOOKUP(E810&amp;H810,Data2012!$A:$S,3,FALSE)</f>
        <v>42117.416000000005</v>
      </c>
    </row>
    <row r="811" spans="1:9" ht="14.25" customHeight="1">
      <c r="A811" s="1" t="str">
        <f t="shared" si="104"/>
        <v>FS96021</v>
      </c>
      <c r="B811" s="427">
        <f>+D811</f>
        <v>3081.7</v>
      </c>
      <c r="C811" s="210">
        <f t="shared" si="101"/>
        <v>1</v>
      </c>
      <c r="D811" s="1">
        <f t="shared" si="102"/>
        <v>3081.7</v>
      </c>
      <c r="E811" t="s">
        <v>48</v>
      </c>
      <c r="F811">
        <v>9602</v>
      </c>
      <c r="G811" s="139">
        <v>2011</v>
      </c>
      <c r="H811" s="429" t="s">
        <v>144</v>
      </c>
      <c r="I811" s="139">
        <f>VLOOKUP(E811&amp;H811,Data2012!$A:$S,6,FALSE)</f>
        <v>3081.7</v>
      </c>
    </row>
    <row r="812" spans="1:9" ht="14.25" customHeight="1">
      <c r="A812" s="1" t="str">
        <f t="shared" si="104"/>
        <v>FS96022</v>
      </c>
      <c r="B812" s="427">
        <f>+D812+B811</f>
        <v>5923.5</v>
      </c>
      <c r="C812" s="210">
        <f t="shared" si="101"/>
        <v>2</v>
      </c>
      <c r="D812" s="1">
        <f t="shared" si="102"/>
        <v>2841.8</v>
      </c>
      <c r="E812" t="s">
        <v>48</v>
      </c>
      <c r="F812">
        <v>9602</v>
      </c>
      <c r="G812" s="139">
        <v>2011</v>
      </c>
      <c r="H812" s="429" t="s">
        <v>145</v>
      </c>
      <c r="I812" s="139">
        <f>VLOOKUP(E812&amp;H812,Data2012!$A:$S,6,FALSE)</f>
        <v>2841.8</v>
      </c>
    </row>
    <row r="813" spans="1:9" ht="14.25" customHeight="1">
      <c r="A813" s="1" t="str">
        <f t="shared" si="104"/>
        <v>FS96023</v>
      </c>
      <c r="B813" s="427">
        <f>+D813+B812</f>
        <v>9527.7000000000007</v>
      </c>
      <c r="C813" s="210">
        <f t="shared" si="101"/>
        <v>3</v>
      </c>
      <c r="D813" s="1">
        <f t="shared" si="102"/>
        <v>3604.2</v>
      </c>
      <c r="E813" t="s">
        <v>48</v>
      </c>
      <c r="F813">
        <v>9602</v>
      </c>
      <c r="G813" s="139">
        <v>2011</v>
      </c>
      <c r="H813" s="429" t="s">
        <v>146</v>
      </c>
      <c r="I813" s="139">
        <f>VLOOKUP(E813&amp;H813,Data2012!$A:$S,6,FALSE)</f>
        <v>3604.2</v>
      </c>
    </row>
    <row r="814" spans="1:9" ht="14.25" customHeight="1">
      <c r="A814" s="1" t="str">
        <f t="shared" si="104"/>
        <v>FS96024</v>
      </c>
      <c r="B814" s="427">
        <f t="shared" ref="B814:B822" si="107">+D814+B813</f>
        <v>13187.6</v>
      </c>
      <c r="C814" s="210">
        <f t="shared" si="101"/>
        <v>4</v>
      </c>
      <c r="D814" s="1">
        <f t="shared" si="102"/>
        <v>3659.9</v>
      </c>
      <c r="E814" t="s">
        <v>48</v>
      </c>
      <c r="F814">
        <v>9602</v>
      </c>
      <c r="G814" s="139">
        <v>2011</v>
      </c>
      <c r="H814" s="429" t="s">
        <v>147</v>
      </c>
      <c r="I814" s="139">
        <f>VLOOKUP(E814&amp;H814,Data2012!$A:$S,6,FALSE)</f>
        <v>3659.9</v>
      </c>
    </row>
    <row r="815" spans="1:9" ht="14.25" customHeight="1">
      <c r="A815" s="1" t="str">
        <f t="shared" si="104"/>
        <v>FS96025</v>
      </c>
      <c r="B815" s="427">
        <f t="shared" si="107"/>
        <v>16712.599999999999</v>
      </c>
      <c r="C815" s="210">
        <f t="shared" si="101"/>
        <v>5</v>
      </c>
      <c r="D815" s="1">
        <f t="shared" si="102"/>
        <v>3525</v>
      </c>
      <c r="E815" t="s">
        <v>48</v>
      </c>
      <c r="F815">
        <v>9602</v>
      </c>
      <c r="G815" s="139">
        <v>2011</v>
      </c>
      <c r="H815" s="429" t="s">
        <v>148</v>
      </c>
      <c r="I815" s="139">
        <f>VLOOKUP(E815&amp;H815,Data2012!$A:$S,6,FALSE)</f>
        <v>3525</v>
      </c>
    </row>
    <row r="816" spans="1:9" ht="14.25" customHeight="1">
      <c r="A816" s="1" t="str">
        <f t="shared" si="104"/>
        <v>FS96026</v>
      </c>
      <c r="B816" s="427">
        <f t="shared" si="107"/>
        <v>20092.599999999999</v>
      </c>
      <c r="C816" s="210">
        <f t="shared" si="101"/>
        <v>6</v>
      </c>
      <c r="D816" s="1">
        <f t="shared" si="102"/>
        <v>3380</v>
      </c>
      <c r="E816" t="s">
        <v>48</v>
      </c>
      <c r="F816">
        <v>9602</v>
      </c>
      <c r="G816" s="139">
        <v>2011</v>
      </c>
      <c r="H816" s="429" t="s">
        <v>149</v>
      </c>
      <c r="I816" s="139">
        <f>VLOOKUP(E816&amp;H816,Data2012!$A:$S,6,FALSE)</f>
        <v>3380</v>
      </c>
    </row>
    <row r="817" spans="1:9" ht="14.25" customHeight="1">
      <c r="A817" s="1" t="str">
        <f t="shared" si="104"/>
        <v>FS96027</v>
      </c>
      <c r="B817" s="427">
        <f t="shared" si="107"/>
        <v>23495.73</v>
      </c>
      <c r="C817" s="210">
        <f t="shared" si="101"/>
        <v>7</v>
      </c>
      <c r="D817" s="1">
        <f t="shared" si="102"/>
        <v>3403.13</v>
      </c>
      <c r="E817" t="s">
        <v>48</v>
      </c>
      <c r="F817">
        <v>9602</v>
      </c>
      <c r="G817" s="139">
        <v>2011</v>
      </c>
      <c r="H817" s="429" t="s">
        <v>150</v>
      </c>
      <c r="I817" s="139">
        <f>VLOOKUP(E817&amp;H817,Data2012!$A:$S,6,FALSE)</f>
        <v>3403.13</v>
      </c>
    </row>
    <row r="818" spans="1:9" ht="14.25" customHeight="1">
      <c r="A818" s="1" t="str">
        <f t="shared" si="104"/>
        <v>FS96028</v>
      </c>
      <c r="B818" s="427">
        <f t="shared" si="107"/>
        <v>26660.400000000001</v>
      </c>
      <c r="C818" s="210">
        <f t="shared" si="101"/>
        <v>8</v>
      </c>
      <c r="D818" s="1">
        <f t="shared" si="102"/>
        <v>3164.67</v>
      </c>
      <c r="E818" t="s">
        <v>48</v>
      </c>
      <c r="F818">
        <v>9602</v>
      </c>
      <c r="G818" s="139">
        <v>2011</v>
      </c>
      <c r="H818" s="429" t="s">
        <v>151</v>
      </c>
      <c r="I818" s="139">
        <f>VLOOKUP(E818&amp;H818,Data2012!$A:$S,6,FALSE)</f>
        <v>3164.67</v>
      </c>
    </row>
    <row r="819" spans="1:9" ht="14.25" customHeight="1">
      <c r="A819" s="1" t="str">
        <f t="shared" si="104"/>
        <v>FS96029</v>
      </c>
      <c r="B819" s="427">
        <f t="shared" si="107"/>
        <v>30029.7</v>
      </c>
      <c r="C819" s="210">
        <f t="shared" si="101"/>
        <v>9</v>
      </c>
      <c r="D819" s="1">
        <f t="shared" si="102"/>
        <v>3369.3</v>
      </c>
      <c r="E819" t="s">
        <v>48</v>
      </c>
      <c r="F819">
        <v>9602</v>
      </c>
      <c r="G819" s="139">
        <v>2011</v>
      </c>
      <c r="H819" s="429" t="s">
        <v>152</v>
      </c>
      <c r="I819" s="139">
        <f>VLOOKUP(E819&amp;H819,Data2012!$A:$S,6,FALSE)</f>
        <v>3369.3</v>
      </c>
    </row>
    <row r="820" spans="1:9" ht="14.25" customHeight="1">
      <c r="A820" s="1" t="str">
        <f t="shared" si="104"/>
        <v>FS960210</v>
      </c>
      <c r="B820" s="427">
        <f t="shared" si="107"/>
        <v>33249.199999999997</v>
      </c>
      <c r="C820" s="210">
        <f t="shared" si="101"/>
        <v>10</v>
      </c>
      <c r="D820" s="1">
        <f t="shared" si="102"/>
        <v>3219.5</v>
      </c>
      <c r="E820" t="s">
        <v>48</v>
      </c>
      <c r="F820">
        <v>9602</v>
      </c>
      <c r="G820" s="139">
        <v>2011</v>
      </c>
      <c r="H820" s="429" t="s">
        <v>153</v>
      </c>
      <c r="I820" s="139">
        <f>VLOOKUP(E820&amp;H820,Data2012!$A:$S,6,FALSE)</f>
        <v>3219.5</v>
      </c>
    </row>
    <row r="821" spans="1:9" ht="14.25" customHeight="1">
      <c r="A821" s="1" t="str">
        <f t="shared" si="104"/>
        <v>FS960211</v>
      </c>
      <c r="B821" s="427">
        <f t="shared" si="107"/>
        <v>36292.199999999997</v>
      </c>
      <c r="C821" s="210">
        <f t="shared" si="101"/>
        <v>11</v>
      </c>
      <c r="D821" s="1">
        <f t="shared" si="102"/>
        <v>3043</v>
      </c>
      <c r="E821" t="s">
        <v>48</v>
      </c>
      <c r="F821">
        <v>9602</v>
      </c>
      <c r="G821" s="139">
        <v>2011</v>
      </c>
      <c r="H821" s="429" t="s">
        <v>154</v>
      </c>
      <c r="I821" s="139">
        <f>VLOOKUP(E821&amp;H821,Data2012!$A:$S,6,FALSE)</f>
        <v>3043</v>
      </c>
    </row>
    <row r="822" spans="1:9" ht="14.25" customHeight="1">
      <c r="A822" s="1" t="str">
        <f t="shared" si="104"/>
        <v>FS960212</v>
      </c>
      <c r="B822" s="427">
        <f t="shared" si="107"/>
        <v>39368.199999999997</v>
      </c>
      <c r="C822" s="210">
        <f t="shared" si="101"/>
        <v>12</v>
      </c>
      <c r="D822" s="1">
        <f t="shared" si="102"/>
        <v>3076</v>
      </c>
      <c r="E822" t="s">
        <v>48</v>
      </c>
      <c r="F822">
        <v>9602</v>
      </c>
      <c r="G822" s="139">
        <v>2011</v>
      </c>
      <c r="H822" s="429" t="s">
        <v>155</v>
      </c>
      <c r="I822" s="139">
        <f>VLOOKUP(E822&amp;H822,Data2012!$A:$S,6,FALSE)</f>
        <v>3076</v>
      </c>
    </row>
    <row r="823" spans="1:9" ht="14.25" customHeight="1">
      <c r="A823" s="1" t="str">
        <f t="shared" si="104"/>
        <v>FS96031</v>
      </c>
      <c r="B823" s="427">
        <f>+D823</f>
        <v>3159.3932300000001</v>
      </c>
      <c r="C823" s="210">
        <f t="shared" si="101"/>
        <v>1</v>
      </c>
      <c r="D823" s="1">
        <f t="shared" si="102"/>
        <v>3159.3932300000001</v>
      </c>
      <c r="E823" t="s">
        <v>48</v>
      </c>
      <c r="F823">
        <v>9603</v>
      </c>
      <c r="G823" s="139">
        <v>2011</v>
      </c>
      <c r="H823" s="429" t="s">
        <v>144</v>
      </c>
      <c r="I823" s="139">
        <f>VLOOKUP(E823&amp;H823,Data2012!$A:$S,11,FALSE)</f>
        <v>3159.3932300000001</v>
      </c>
    </row>
    <row r="824" spans="1:9" ht="14.25" customHeight="1">
      <c r="A824" s="1" t="str">
        <f t="shared" si="104"/>
        <v>FS96032</v>
      </c>
      <c r="B824" s="427">
        <f>+D824+B823</f>
        <v>6896.00065</v>
      </c>
      <c r="C824" s="210">
        <f t="shared" si="101"/>
        <v>2</v>
      </c>
      <c r="D824" s="1">
        <f t="shared" si="102"/>
        <v>3736.6074199999998</v>
      </c>
      <c r="E824" t="s">
        <v>48</v>
      </c>
      <c r="F824">
        <v>9603</v>
      </c>
      <c r="G824" s="139">
        <v>2011</v>
      </c>
      <c r="H824" s="429" t="s">
        <v>145</v>
      </c>
      <c r="I824" s="139">
        <f>VLOOKUP(E824&amp;H824,Data2012!$A:$S,11,FALSE)</f>
        <v>3736.6074199999998</v>
      </c>
    </row>
    <row r="825" spans="1:9" ht="14.25" customHeight="1">
      <c r="A825" s="1" t="str">
        <f t="shared" si="104"/>
        <v>FS96033</v>
      </c>
      <c r="B825" s="427">
        <f>+D825+B824</f>
        <v>10991.44757</v>
      </c>
      <c r="C825" s="210">
        <f t="shared" si="101"/>
        <v>3</v>
      </c>
      <c r="D825" s="1">
        <f t="shared" si="102"/>
        <v>4095.4469200000003</v>
      </c>
      <c r="E825" t="s">
        <v>48</v>
      </c>
      <c r="F825">
        <v>9603</v>
      </c>
      <c r="G825" s="139">
        <v>2011</v>
      </c>
      <c r="H825" s="429" t="s">
        <v>146</v>
      </c>
      <c r="I825" s="139">
        <f>VLOOKUP(E825&amp;H825,Data2012!$A:$S,11,FALSE)</f>
        <v>4095.4469200000003</v>
      </c>
    </row>
    <row r="826" spans="1:9" ht="14.25" customHeight="1">
      <c r="A826" s="1" t="str">
        <f t="shared" si="104"/>
        <v>FS96034</v>
      </c>
      <c r="B826" s="427">
        <f t="shared" ref="B826:B834" si="108">+D826+B825</f>
        <v>14624.53664</v>
      </c>
      <c r="C826" s="210">
        <f t="shared" si="101"/>
        <v>4</v>
      </c>
      <c r="D826" s="1">
        <f t="shared" si="102"/>
        <v>3633.08907</v>
      </c>
      <c r="E826" t="s">
        <v>48</v>
      </c>
      <c r="F826">
        <v>9603</v>
      </c>
      <c r="G826" s="139">
        <v>2011</v>
      </c>
      <c r="H826" s="429" t="s">
        <v>147</v>
      </c>
      <c r="I826" s="139">
        <f>VLOOKUP(E826&amp;H826,Data2012!$A:$S,11,FALSE)</f>
        <v>3633.08907</v>
      </c>
    </row>
    <row r="827" spans="1:9" ht="14.25" customHeight="1">
      <c r="A827" s="1" t="str">
        <f t="shared" si="104"/>
        <v>FS96035</v>
      </c>
      <c r="B827" s="427">
        <f t="shared" si="108"/>
        <v>18599.997930000001</v>
      </c>
      <c r="C827" s="210">
        <f t="shared" si="101"/>
        <v>5</v>
      </c>
      <c r="D827" s="1">
        <f t="shared" si="102"/>
        <v>3975.4612900000002</v>
      </c>
      <c r="E827" t="s">
        <v>48</v>
      </c>
      <c r="F827">
        <v>9603</v>
      </c>
      <c r="G827" s="139">
        <v>2011</v>
      </c>
      <c r="H827" s="429" t="s">
        <v>148</v>
      </c>
      <c r="I827" s="139">
        <f>VLOOKUP(E827&amp;H827,Data2012!$A:$S,11,FALSE)</f>
        <v>3975.4612900000002</v>
      </c>
    </row>
    <row r="828" spans="1:9" ht="14.25" customHeight="1">
      <c r="A828" s="1" t="str">
        <f t="shared" si="104"/>
        <v>FS96036</v>
      </c>
      <c r="B828" s="427">
        <f t="shared" si="108"/>
        <v>22274.505580000001</v>
      </c>
      <c r="C828" s="210">
        <f t="shared" si="101"/>
        <v>6</v>
      </c>
      <c r="D828" s="1">
        <f t="shared" si="102"/>
        <v>3674.5076500000005</v>
      </c>
      <c r="E828" t="s">
        <v>48</v>
      </c>
      <c r="F828">
        <v>9603</v>
      </c>
      <c r="G828" s="139">
        <v>2011</v>
      </c>
      <c r="H828" s="429" t="s">
        <v>149</v>
      </c>
      <c r="I828" s="139">
        <f>VLOOKUP(E828&amp;H828,Data2012!$A:$S,11,FALSE)</f>
        <v>3674.5076500000005</v>
      </c>
    </row>
    <row r="829" spans="1:9" ht="14.25" customHeight="1">
      <c r="A829" s="1" t="str">
        <f t="shared" si="104"/>
        <v>FS96037</v>
      </c>
      <c r="B829" s="427">
        <f t="shared" si="108"/>
        <v>25842.600550000003</v>
      </c>
      <c r="C829" s="210">
        <f t="shared" si="101"/>
        <v>7</v>
      </c>
      <c r="D829" s="1">
        <f t="shared" si="102"/>
        <v>3568.0949700000001</v>
      </c>
      <c r="E829" t="s">
        <v>48</v>
      </c>
      <c r="F829">
        <v>9603</v>
      </c>
      <c r="G829" s="139">
        <v>2011</v>
      </c>
      <c r="H829" s="429" t="s">
        <v>150</v>
      </c>
      <c r="I829" s="139">
        <f>VLOOKUP(E829&amp;H829,Data2012!$A:$S,11,FALSE)</f>
        <v>3568.0949700000001</v>
      </c>
    </row>
    <row r="830" spans="1:9" ht="14.25" customHeight="1">
      <c r="A830" s="1" t="str">
        <f t="shared" si="104"/>
        <v>FS96038</v>
      </c>
      <c r="B830" s="427">
        <f t="shared" si="108"/>
        <v>28451.478880000002</v>
      </c>
      <c r="C830" s="210">
        <f t="shared" si="101"/>
        <v>8</v>
      </c>
      <c r="D830" s="1">
        <f t="shared" si="102"/>
        <v>2608.87833</v>
      </c>
      <c r="E830" t="s">
        <v>48</v>
      </c>
      <c r="F830">
        <v>9603</v>
      </c>
      <c r="G830" s="139">
        <v>2011</v>
      </c>
      <c r="H830" s="429" t="s">
        <v>151</v>
      </c>
      <c r="I830" s="139">
        <f>VLOOKUP(E830&amp;H830,Data2012!$A:$S,11,FALSE)</f>
        <v>2608.87833</v>
      </c>
    </row>
    <row r="831" spans="1:9" ht="14.25" customHeight="1">
      <c r="A831" s="1" t="str">
        <f t="shared" si="104"/>
        <v>FS96039</v>
      </c>
      <c r="B831" s="427">
        <f t="shared" si="108"/>
        <v>31960.696780000002</v>
      </c>
      <c r="C831" s="210">
        <f t="shared" si="101"/>
        <v>9</v>
      </c>
      <c r="D831" s="1">
        <f t="shared" si="102"/>
        <v>3509.2179000000006</v>
      </c>
      <c r="E831" t="s">
        <v>48</v>
      </c>
      <c r="F831">
        <v>9603</v>
      </c>
      <c r="G831" s="139">
        <v>2011</v>
      </c>
      <c r="H831" s="429" t="s">
        <v>152</v>
      </c>
      <c r="I831" s="139">
        <f>VLOOKUP(E831&amp;H831,Data2012!$A:$S,11,FALSE)</f>
        <v>3509.2179000000006</v>
      </c>
    </row>
    <row r="832" spans="1:9" ht="14.25" customHeight="1">
      <c r="A832" s="1" t="str">
        <f t="shared" si="104"/>
        <v>FS960310</v>
      </c>
      <c r="B832" s="427">
        <f t="shared" si="108"/>
        <v>35513.503720000001</v>
      </c>
      <c r="C832" s="210">
        <f t="shared" si="101"/>
        <v>10</v>
      </c>
      <c r="D832" s="1">
        <f t="shared" si="102"/>
        <v>3552.8069399999999</v>
      </c>
      <c r="E832" t="s">
        <v>48</v>
      </c>
      <c r="F832">
        <v>9603</v>
      </c>
      <c r="G832" s="139">
        <v>2011</v>
      </c>
      <c r="H832" s="429" t="s">
        <v>153</v>
      </c>
      <c r="I832" s="139">
        <f>VLOOKUP(E832&amp;H832,Data2012!$A:$S,11,FALSE)</f>
        <v>3552.8069399999999</v>
      </c>
    </row>
    <row r="833" spans="1:9" ht="14.25" customHeight="1">
      <c r="A833" s="1" t="str">
        <f t="shared" si="104"/>
        <v>FS960311</v>
      </c>
      <c r="B833" s="427">
        <f t="shared" si="108"/>
        <v>39122.428720000004</v>
      </c>
      <c r="C833" s="210">
        <f t="shared" si="101"/>
        <v>11</v>
      </c>
      <c r="D833" s="1">
        <f t="shared" si="102"/>
        <v>3608.9250000000002</v>
      </c>
      <c r="E833" t="s">
        <v>48</v>
      </c>
      <c r="F833">
        <v>9603</v>
      </c>
      <c r="G833" s="139">
        <v>2011</v>
      </c>
      <c r="H833" s="429" t="s">
        <v>154</v>
      </c>
      <c r="I833" s="139">
        <f>VLOOKUP(E833&amp;H833,Data2012!$A:$S,11,FALSE)</f>
        <v>3608.9250000000002</v>
      </c>
    </row>
    <row r="834" spans="1:9" ht="14.25" customHeight="1">
      <c r="A834" s="1" t="str">
        <f t="shared" si="104"/>
        <v>FS960312</v>
      </c>
      <c r="B834" s="427">
        <f t="shared" si="108"/>
        <v>41809.603180000006</v>
      </c>
      <c r="C834" s="210">
        <f t="shared" si="101"/>
        <v>12</v>
      </c>
      <c r="D834" s="1">
        <f t="shared" si="102"/>
        <v>2687.1744600000002</v>
      </c>
      <c r="E834" t="s">
        <v>48</v>
      </c>
      <c r="F834">
        <v>9603</v>
      </c>
      <c r="G834" s="139">
        <v>2011</v>
      </c>
      <c r="H834" s="429" t="s">
        <v>155</v>
      </c>
      <c r="I834" s="139">
        <f>VLOOKUP(E834&amp;H834,Data2012!$A:$S,11,FALSE)</f>
        <v>2687.1744600000002</v>
      </c>
    </row>
    <row r="835" spans="1:9" ht="14.25" customHeight="1">
      <c r="A835" s="1" t="str">
        <f t="shared" si="104"/>
        <v>FS96041</v>
      </c>
      <c r="B835" s="427">
        <f>+D835</f>
        <v>876</v>
      </c>
      <c r="C835" s="210">
        <f t="shared" si="101"/>
        <v>1</v>
      </c>
      <c r="D835" s="1">
        <f t="shared" si="102"/>
        <v>876</v>
      </c>
      <c r="E835" t="s">
        <v>48</v>
      </c>
      <c r="F835">
        <v>9604</v>
      </c>
      <c r="G835" s="139">
        <v>2011</v>
      </c>
      <c r="H835" s="429" t="s">
        <v>144</v>
      </c>
      <c r="I835" s="139">
        <f>VLOOKUP(E835&amp;H835,Data2012!$A:$S,14,FALSE)</f>
        <v>876</v>
      </c>
    </row>
    <row r="836" spans="1:9" ht="14.25" customHeight="1">
      <c r="A836" s="1" t="str">
        <f t="shared" si="104"/>
        <v>FS96042</v>
      </c>
      <c r="B836" s="427">
        <f>+D836+B835</f>
        <v>1887</v>
      </c>
      <c r="C836" s="210">
        <f t="shared" si="101"/>
        <v>2</v>
      </c>
      <c r="D836" s="1">
        <f t="shared" si="102"/>
        <v>1011</v>
      </c>
      <c r="E836" t="s">
        <v>48</v>
      </c>
      <c r="F836">
        <v>9604</v>
      </c>
      <c r="G836" s="139">
        <v>2011</v>
      </c>
      <c r="H836" s="429" t="s">
        <v>145</v>
      </c>
      <c r="I836" s="139">
        <f>VLOOKUP(E836&amp;H836,Data2012!$A:$S,14,FALSE)</f>
        <v>1011</v>
      </c>
    </row>
    <row r="837" spans="1:9" ht="14.25" customHeight="1">
      <c r="A837" s="1" t="str">
        <f t="shared" si="104"/>
        <v>FS96043</v>
      </c>
      <c r="B837" s="427">
        <f>+D837+B836</f>
        <v>3009</v>
      </c>
      <c r="C837" s="210">
        <f t="shared" si="101"/>
        <v>3</v>
      </c>
      <c r="D837" s="1">
        <f t="shared" si="102"/>
        <v>1122</v>
      </c>
      <c r="E837" t="s">
        <v>48</v>
      </c>
      <c r="F837">
        <v>9604</v>
      </c>
      <c r="G837" s="139">
        <v>2011</v>
      </c>
      <c r="H837" s="429" t="s">
        <v>146</v>
      </c>
      <c r="I837" s="139">
        <f>VLOOKUP(E837&amp;H837,Data2012!$A:$S,14,FALSE)</f>
        <v>1122</v>
      </c>
    </row>
    <row r="838" spans="1:9" ht="14.25" customHeight="1">
      <c r="A838" s="1" t="str">
        <f t="shared" si="104"/>
        <v>FS96044</v>
      </c>
      <c r="B838" s="427">
        <f t="shared" ref="B838:B846" si="109">+D838+B837</f>
        <v>4022</v>
      </c>
      <c r="C838" s="210">
        <f t="shared" si="101"/>
        <v>4</v>
      </c>
      <c r="D838" s="1">
        <f t="shared" si="102"/>
        <v>1013</v>
      </c>
      <c r="E838" t="s">
        <v>48</v>
      </c>
      <c r="F838">
        <v>9604</v>
      </c>
      <c r="G838" s="139">
        <v>2011</v>
      </c>
      <c r="H838" s="429" t="s">
        <v>147</v>
      </c>
      <c r="I838" s="139">
        <f>VLOOKUP(E838&amp;H838,Data2012!$A:$S,14,FALSE)</f>
        <v>1013</v>
      </c>
    </row>
    <row r="839" spans="1:9" ht="14.25" customHeight="1">
      <c r="A839" s="1" t="str">
        <f t="shared" si="104"/>
        <v>FS96045</v>
      </c>
      <c r="B839" s="427">
        <f t="shared" si="109"/>
        <v>5099</v>
      </c>
      <c r="C839" s="210">
        <f t="shared" si="101"/>
        <v>5</v>
      </c>
      <c r="D839" s="1">
        <f t="shared" si="102"/>
        <v>1077</v>
      </c>
      <c r="E839" t="s">
        <v>48</v>
      </c>
      <c r="F839">
        <v>9604</v>
      </c>
      <c r="G839" s="139">
        <v>2011</v>
      </c>
      <c r="H839" s="429" t="s">
        <v>148</v>
      </c>
      <c r="I839" s="139">
        <f>VLOOKUP(E839&amp;H839,Data2012!$A:$S,14,FALSE)</f>
        <v>1077</v>
      </c>
    </row>
    <row r="840" spans="1:9" ht="14.25" customHeight="1">
      <c r="A840" s="1" t="str">
        <f t="shared" si="104"/>
        <v>FS96046</v>
      </c>
      <c r="B840" s="427">
        <f t="shared" si="109"/>
        <v>6110</v>
      </c>
      <c r="C840" s="210">
        <f t="shared" ref="C840:C903" si="110">IF(D840="na"," ",VALUE(RIGHT(TRIM(H840),2)))</f>
        <v>6</v>
      </c>
      <c r="D840" s="1">
        <f t="shared" ref="D840:D903" si="111">IF(I840&lt;0,"na",I840)</f>
        <v>1011</v>
      </c>
      <c r="E840" t="s">
        <v>48</v>
      </c>
      <c r="F840">
        <v>9604</v>
      </c>
      <c r="G840" s="139">
        <v>2011</v>
      </c>
      <c r="H840" s="429" t="s">
        <v>149</v>
      </c>
      <c r="I840" s="139">
        <f>VLOOKUP(E840&amp;H840,Data2012!$A:$S,14,FALSE)</f>
        <v>1011</v>
      </c>
    </row>
    <row r="841" spans="1:9" ht="14.25" customHeight="1">
      <c r="A841" s="1" t="str">
        <f t="shared" si="104"/>
        <v>FS96047</v>
      </c>
      <c r="B841" s="427">
        <f t="shared" si="109"/>
        <v>7092</v>
      </c>
      <c r="C841" s="210">
        <f t="shared" si="110"/>
        <v>7</v>
      </c>
      <c r="D841" s="1">
        <f t="shared" si="111"/>
        <v>982</v>
      </c>
      <c r="E841" t="s">
        <v>48</v>
      </c>
      <c r="F841">
        <v>9604</v>
      </c>
      <c r="G841" s="139">
        <v>2011</v>
      </c>
      <c r="H841" s="429" t="s">
        <v>150</v>
      </c>
      <c r="I841" s="139">
        <f>VLOOKUP(E841&amp;H841,Data2012!$A:$S,14,FALSE)</f>
        <v>982</v>
      </c>
    </row>
    <row r="842" spans="1:9" ht="14.25" customHeight="1">
      <c r="A842" s="1" t="str">
        <f t="shared" si="104"/>
        <v>FS96048</v>
      </c>
      <c r="B842" s="427">
        <f t="shared" si="109"/>
        <v>7795</v>
      </c>
      <c r="C842" s="210">
        <f t="shared" si="110"/>
        <v>8</v>
      </c>
      <c r="D842" s="1">
        <f t="shared" si="111"/>
        <v>703</v>
      </c>
      <c r="E842" t="s">
        <v>48</v>
      </c>
      <c r="F842">
        <v>9604</v>
      </c>
      <c r="G842" s="139">
        <v>2011</v>
      </c>
      <c r="H842" s="429" t="s">
        <v>151</v>
      </c>
      <c r="I842" s="139">
        <f>VLOOKUP(E842&amp;H842,Data2012!$A:$S,14,FALSE)</f>
        <v>703</v>
      </c>
    </row>
    <row r="843" spans="1:9" ht="14.25" customHeight="1">
      <c r="A843" s="1" t="str">
        <f t="shared" si="104"/>
        <v>FS96049</v>
      </c>
      <c r="B843" s="427">
        <f t="shared" si="109"/>
        <v>8799</v>
      </c>
      <c r="C843" s="210">
        <f t="shared" si="110"/>
        <v>9</v>
      </c>
      <c r="D843" s="1">
        <f t="shared" si="111"/>
        <v>1004</v>
      </c>
      <c r="E843" t="s">
        <v>48</v>
      </c>
      <c r="F843">
        <v>9604</v>
      </c>
      <c r="G843" s="139">
        <v>2011</v>
      </c>
      <c r="H843" s="429" t="s">
        <v>152</v>
      </c>
      <c r="I843" s="139">
        <f>VLOOKUP(E843&amp;H843,Data2012!$A:$S,14,FALSE)</f>
        <v>1004</v>
      </c>
    </row>
    <row r="844" spans="1:9" ht="14.25" customHeight="1">
      <c r="A844" s="1" t="str">
        <f t="shared" si="104"/>
        <v>FS960410</v>
      </c>
      <c r="B844" s="427">
        <f t="shared" si="109"/>
        <v>9794.5051093900001</v>
      </c>
      <c r="C844" s="210">
        <f t="shared" si="110"/>
        <v>10</v>
      </c>
      <c r="D844" s="1">
        <f t="shared" si="111"/>
        <v>995.50510938999992</v>
      </c>
      <c r="E844" t="s">
        <v>48</v>
      </c>
      <c r="F844">
        <v>9604</v>
      </c>
      <c r="G844" s="139">
        <v>2011</v>
      </c>
      <c r="H844" s="429" t="s">
        <v>153</v>
      </c>
      <c r="I844" s="139">
        <f>VLOOKUP(E844&amp;H844,Data2012!$A:$S,14,FALSE)</f>
        <v>995.50510938999992</v>
      </c>
    </row>
    <row r="845" spans="1:9" ht="14.25" customHeight="1">
      <c r="A845" s="1" t="str">
        <f t="shared" si="104"/>
        <v>FS960411</v>
      </c>
      <c r="B845" s="427">
        <f t="shared" si="109"/>
        <v>10787.96111004</v>
      </c>
      <c r="C845" s="210">
        <f t="shared" si="110"/>
        <v>11</v>
      </c>
      <c r="D845" s="1">
        <f t="shared" si="111"/>
        <v>993.45600064999985</v>
      </c>
      <c r="E845" t="s">
        <v>48</v>
      </c>
      <c r="F845">
        <v>9604</v>
      </c>
      <c r="G845" s="139">
        <v>2011</v>
      </c>
      <c r="H845" s="429" t="s">
        <v>154</v>
      </c>
      <c r="I845" s="139">
        <f>VLOOKUP(E845&amp;H845,Data2012!$A:$S,14,FALSE)</f>
        <v>993.45600064999985</v>
      </c>
    </row>
    <row r="846" spans="1:9" ht="14.25" customHeight="1">
      <c r="A846" s="1" t="str">
        <f t="shared" si="104"/>
        <v>FS960412</v>
      </c>
      <c r="B846" s="427">
        <f t="shared" si="109"/>
        <v>11549.24493923</v>
      </c>
      <c r="C846" s="210">
        <f t="shared" si="110"/>
        <v>12</v>
      </c>
      <c r="D846" s="1">
        <f t="shared" si="111"/>
        <v>761.28382919000023</v>
      </c>
      <c r="E846" t="s">
        <v>48</v>
      </c>
      <c r="F846">
        <v>9604</v>
      </c>
      <c r="G846" s="139">
        <v>2011</v>
      </c>
      <c r="H846" s="429" t="s">
        <v>155</v>
      </c>
      <c r="I846" s="139">
        <f>VLOOKUP(E846&amp;H846,Data2012!$A:$S,14,FALSE)</f>
        <v>761.28382919000023</v>
      </c>
    </row>
    <row r="847" spans="1:9" ht="14.25" customHeight="1">
      <c r="A847" s="1" t="str">
        <f t="shared" ref="A847:A910" si="112">TRIM(E847)&amp;F847&amp;C847</f>
        <v>FS96051</v>
      </c>
      <c r="B847" s="427">
        <f>+D847</f>
        <v>1830</v>
      </c>
      <c r="C847" s="210">
        <f t="shared" si="110"/>
        <v>1</v>
      </c>
      <c r="D847" s="1">
        <f t="shared" si="111"/>
        <v>1830</v>
      </c>
      <c r="E847" t="s">
        <v>48</v>
      </c>
      <c r="F847">
        <v>9605</v>
      </c>
      <c r="G847" s="139">
        <v>2011</v>
      </c>
      <c r="H847" s="429" t="s">
        <v>144</v>
      </c>
      <c r="I847" s="139">
        <f>VLOOKUP(E847&amp;H847,Data2012!$A:$S,17,FALSE)</f>
        <v>1830</v>
      </c>
    </row>
    <row r="848" spans="1:9" ht="14.25" customHeight="1">
      <c r="A848" s="1" t="str">
        <f t="shared" si="112"/>
        <v>FS96052</v>
      </c>
      <c r="B848" s="427">
        <f>+D848+B847</f>
        <v>4035</v>
      </c>
      <c r="C848" s="210">
        <f t="shared" si="110"/>
        <v>2</v>
      </c>
      <c r="D848" s="1">
        <f t="shared" si="111"/>
        <v>2205</v>
      </c>
      <c r="E848" t="s">
        <v>48</v>
      </c>
      <c r="F848">
        <v>9605</v>
      </c>
      <c r="G848" s="139">
        <v>2011</v>
      </c>
      <c r="H848" s="429" t="s">
        <v>145</v>
      </c>
      <c r="I848" s="139">
        <f>VLOOKUP(E848&amp;H848,Data2012!$A:$S,17,FALSE)</f>
        <v>2205</v>
      </c>
    </row>
    <row r="849" spans="1:9" ht="14.25" customHeight="1">
      <c r="A849" s="1" t="str">
        <f t="shared" si="112"/>
        <v>FS96053</v>
      </c>
      <c r="B849" s="427">
        <f>+D849+B848</f>
        <v>6523</v>
      </c>
      <c r="C849" s="210">
        <f t="shared" si="110"/>
        <v>3</v>
      </c>
      <c r="D849" s="1">
        <f t="shared" si="111"/>
        <v>2488</v>
      </c>
      <c r="E849" t="s">
        <v>48</v>
      </c>
      <c r="F849">
        <v>9605</v>
      </c>
      <c r="G849" s="139">
        <v>2011</v>
      </c>
      <c r="H849" s="429" t="s">
        <v>146</v>
      </c>
      <c r="I849" s="139">
        <f>VLOOKUP(E849&amp;H849,Data2012!$A:$S,17,FALSE)</f>
        <v>2488</v>
      </c>
    </row>
    <row r="850" spans="1:9" ht="14.25" customHeight="1">
      <c r="A850" s="1" t="str">
        <f t="shared" si="112"/>
        <v>FS96054</v>
      </c>
      <c r="B850" s="427">
        <f t="shared" ref="B850:B858" si="113">+D850+B849</f>
        <v>8672</v>
      </c>
      <c r="C850" s="210">
        <f t="shared" si="110"/>
        <v>4</v>
      </c>
      <c r="D850" s="1">
        <f t="shared" si="111"/>
        <v>2149</v>
      </c>
      <c r="E850" t="s">
        <v>48</v>
      </c>
      <c r="F850">
        <v>9605</v>
      </c>
      <c r="G850" s="139">
        <v>2011</v>
      </c>
      <c r="H850" s="429" t="s">
        <v>147</v>
      </c>
      <c r="I850" s="139">
        <f>VLOOKUP(E850&amp;H850,Data2012!$A:$S,17,FALSE)</f>
        <v>2149</v>
      </c>
    </row>
    <row r="851" spans="1:9" ht="14.25" customHeight="1">
      <c r="A851" s="1" t="str">
        <f t="shared" si="112"/>
        <v>FS96055</v>
      </c>
      <c r="B851" s="427">
        <f t="shared" si="113"/>
        <v>11055</v>
      </c>
      <c r="C851" s="210">
        <f t="shared" si="110"/>
        <v>5</v>
      </c>
      <c r="D851" s="1">
        <f t="shared" si="111"/>
        <v>2383</v>
      </c>
      <c r="E851" t="s">
        <v>48</v>
      </c>
      <c r="F851">
        <v>9605</v>
      </c>
      <c r="G851" s="139">
        <v>2011</v>
      </c>
      <c r="H851" s="429" t="s">
        <v>148</v>
      </c>
      <c r="I851" s="139">
        <f>VLOOKUP(E851&amp;H851,Data2012!$A:$S,17,FALSE)</f>
        <v>2383</v>
      </c>
    </row>
    <row r="852" spans="1:9" ht="14.25" customHeight="1">
      <c r="A852" s="1" t="str">
        <f t="shared" si="112"/>
        <v>FS96056</v>
      </c>
      <c r="B852" s="427">
        <f t="shared" si="113"/>
        <v>13127</v>
      </c>
      <c r="C852" s="210">
        <f t="shared" si="110"/>
        <v>6</v>
      </c>
      <c r="D852" s="1">
        <f t="shared" si="111"/>
        <v>2072</v>
      </c>
      <c r="E852" t="s">
        <v>48</v>
      </c>
      <c r="F852">
        <v>9605</v>
      </c>
      <c r="G852" s="139">
        <v>2011</v>
      </c>
      <c r="H852" s="429" t="s">
        <v>149</v>
      </c>
      <c r="I852" s="139">
        <f>VLOOKUP(E852&amp;H852,Data2012!$A:$S,17,FALSE)</f>
        <v>2072</v>
      </c>
    </row>
    <row r="853" spans="1:9" ht="14.25" customHeight="1">
      <c r="A853" s="1" t="str">
        <f t="shared" si="112"/>
        <v>FS96057</v>
      </c>
      <c r="B853" s="427">
        <f t="shared" si="113"/>
        <v>15228</v>
      </c>
      <c r="C853" s="210">
        <f t="shared" si="110"/>
        <v>7</v>
      </c>
      <c r="D853" s="1">
        <f t="shared" si="111"/>
        <v>2101</v>
      </c>
      <c r="E853" t="s">
        <v>48</v>
      </c>
      <c r="F853">
        <v>9605</v>
      </c>
      <c r="G853" s="139">
        <v>2011</v>
      </c>
      <c r="H853" s="429" t="s">
        <v>150</v>
      </c>
      <c r="I853" s="139">
        <f>VLOOKUP(E853&amp;H853,Data2012!$A:$S,17,FALSE)</f>
        <v>2101</v>
      </c>
    </row>
    <row r="854" spans="1:9" ht="14.25" customHeight="1">
      <c r="A854" s="1" t="str">
        <f t="shared" si="112"/>
        <v>FS96058</v>
      </c>
      <c r="B854" s="427">
        <f t="shared" si="113"/>
        <v>16697</v>
      </c>
      <c r="C854" s="210">
        <f t="shared" si="110"/>
        <v>8</v>
      </c>
      <c r="D854" s="1">
        <f t="shared" si="111"/>
        <v>1469</v>
      </c>
      <c r="E854" t="s">
        <v>48</v>
      </c>
      <c r="F854">
        <v>9605</v>
      </c>
      <c r="G854" s="139">
        <v>2011</v>
      </c>
      <c r="H854" s="429" t="s">
        <v>151</v>
      </c>
      <c r="I854" s="139">
        <f>VLOOKUP(E854&amp;H854,Data2012!$A:$S,17,FALSE)</f>
        <v>1469</v>
      </c>
    </row>
    <row r="855" spans="1:9" ht="14.25" customHeight="1">
      <c r="A855" s="1" t="str">
        <f t="shared" si="112"/>
        <v>FS96059</v>
      </c>
      <c r="B855" s="427">
        <f t="shared" si="113"/>
        <v>18611</v>
      </c>
      <c r="C855" s="210">
        <f t="shared" si="110"/>
        <v>9</v>
      </c>
      <c r="D855" s="1">
        <f t="shared" si="111"/>
        <v>1914</v>
      </c>
      <c r="E855" t="s">
        <v>48</v>
      </c>
      <c r="F855">
        <v>9605</v>
      </c>
      <c r="G855" s="139">
        <v>2011</v>
      </c>
      <c r="H855" s="429" t="s">
        <v>152</v>
      </c>
      <c r="I855" s="139">
        <f>VLOOKUP(E855&amp;H855,Data2012!$A:$S,17,FALSE)</f>
        <v>1914</v>
      </c>
    </row>
    <row r="856" spans="1:9" ht="14.25" customHeight="1">
      <c r="A856" s="1" t="str">
        <f t="shared" si="112"/>
        <v>FS960510</v>
      </c>
      <c r="B856" s="427">
        <f t="shared" si="113"/>
        <v>20586.040420000001</v>
      </c>
      <c r="C856" s="210">
        <f t="shared" si="110"/>
        <v>10</v>
      </c>
      <c r="D856" s="1">
        <f t="shared" si="111"/>
        <v>1975.0404199999998</v>
      </c>
      <c r="E856" t="s">
        <v>48</v>
      </c>
      <c r="F856">
        <v>9605</v>
      </c>
      <c r="G856" s="139">
        <v>2011</v>
      </c>
      <c r="H856" s="429" t="s">
        <v>153</v>
      </c>
      <c r="I856" s="139">
        <f>VLOOKUP(E856&amp;H856,Data2012!$A:$S,17,FALSE)</f>
        <v>1975.0404199999998</v>
      </c>
    </row>
    <row r="857" spans="1:9" ht="14.25" customHeight="1">
      <c r="A857" s="1" t="str">
        <f t="shared" si="112"/>
        <v>FS960511</v>
      </c>
      <c r="B857" s="427">
        <f t="shared" si="113"/>
        <v>22597.037520000002</v>
      </c>
      <c r="C857" s="210">
        <f t="shared" si="110"/>
        <v>11</v>
      </c>
      <c r="D857" s="1">
        <f t="shared" si="111"/>
        <v>2010.9970999999998</v>
      </c>
      <c r="E857" t="s">
        <v>48</v>
      </c>
      <c r="F857">
        <v>9605</v>
      </c>
      <c r="G857" s="139">
        <v>2011</v>
      </c>
      <c r="H857" s="429" t="s">
        <v>154</v>
      </c>
      <c r="I857" s="139">
        <f>VLOOKUP(E857&amp;H857,Data2012!$A:$S,17,FALSE)</f>
        <v>2010.9970999999998</v>
      </c>
    </row>
    <row r="858" spans="1:9" ht="14.25" customHeight="1">
      <c r="A858" s="1" t="str">
        <f t="shared" si="112"/>
        <v>FS960512</v>
      </c>
      <c r="B858" s="427">
        <f t="shared" si="113"/>
        <v>24000.776100000003</v>
      </c>
      <c r="C858" s="210">
        <f t="shared" si="110"/>
        <v>12</v>
      </c>
      <c r="D858" s="1">
        <f t="shared" si="111"/>
        <v>1403.7385799999997</v>
      </c>
      <c r="E858" t="s">
        <v>48</v>
      </c>
      <c r="F858">
        <v>9605</v>
      </c>
      <c r="G858" s="139">
        <v>2011</v>
      </c>
      <c r="H858" s="429" t="s">
        <v>155</v>
      </c>
      <c r="I858" s="139">
        <f>VLOOKUP(E858&amp;H858,Data2012!$A:$S,17,FALSE)</f>
        <v>1403.7385799999997</v>
      </c>
    </row>
    <row r="859" spans="1:9" ht="14.25" customHeight="1">
      <c r="A859" s="1" t="str">
        <f t="shared" si="112"/>
        <v>FS96061</v>
      </c>
      <c r="B859" s="427">
        <f>+D859</f>
        <v>392</v>
      </c>
      <c r="C859" s="210">
        <f t="shared" si="110"/>
        <v>1</v>
      </c>
      <c r="D859" s="1">
        <f t="shared" si="111"/>
        <v>392</v>
      </c>
      <c r="E859" t="s">
        <v>48</v>
      </c>
      <c r="F859">
        <v>9606</v>
      </c>
      <c r="G859" s="139">
        <v>2011</v>
      </c>
      <c r="H859" s="429" t="s">
        <v>144</v>
      </c>
      <c r="I859" s="139">
        <f>VLOOKUP(E859&amp;H859,Data2012!$A:$U,20,FALSE)</f>
        <v>392</v>
      </c>
    </row>
    <row r="860" spans="1:9" ht="14.25" customHeight="1">
      <c r="A860" s="1" t="str">
        <f t="shared" si="112"/>
        <v>FS96062</v>
      </c>
      <c r="B860" s="427">
        <f>+D860+B859</f>
        <v>861</v>
      </c>
      <c r="C860" s="210">
        <f t="shared" si="110"/>
        <v>2</v>
      </c>
      <c r="D860" s="1">
        <f t="shared" si="111"/>
        <v>469</v>
      </c>
      <c r="E860" t="s">
        <v>48</v>
      </c>
      <c r="F860">
        <v>9606</v>
      </c>
      <c r="G860" s="139">
        <v>2011</v>
      </c>
      <c r="H860" s="429" t="s">
        <v>145</v>
      </c>
      <c r="I860" s="139">
        <f>VLOOKUP(E860&amp;H860,Data2012!$A:$U,20,FALSE)</f>
        <v>469</v>
      </c>
    </row>
    <row r="861" spans="1:9" ht="14.25" customHeight="1">
      <c r="A861" s="1" t="str">
        <f t="shared" si="112"/>
        <v>FS96063</v>
      </c>
      <c r="B861" s="427">
        <f>+D861+B860</f>
        <v>1395</v>
      </c>
      <c r="C861" s="210">
        <f t="shared" si="110"/>
        <v>3</v>
      </c>
      <c r="D861" s="1">
        <f t="shared" si="111"/>
        <v>534</v>
      </c>
      <c r="E861" t="s">
        <v>48</v>
      </c>
      <c r="F861">
        <v>9606</v>
      </c>
      <c r="G861" s="139">
        <v>2011</v>
      </c>
      <c r="H861" s="429" t="s">
        <v>146</v>
      </c>
      <c r="I861" s="139">
        <f>VLOOKUP(E861&amp;H861,Data2012!$A:$U,20,FALSE)</f>
        <v>534</v>
      </c>
    </row>
    <row r="862" spans="1:9" ht="14.25" customHeight="1">
      <c r="A862" s="1" t="str">
        <f t="shared" si="112"/>
        <v>FS96064</v>
      </c>
      <c r="B862" s="427">
        <f t="shared" ref="B862:B870" si="114">+D862+B861</f>
        <v>1859</v>
      </c>
      <c r="C862" s="210">
        <f t="shared" si="110"/>
        <v>4</v>
      </c>
      <c r="D862" s="1">
        <f t="shared" si="111"/>
        <v>464</v>
      </c>
      <c r="E862" t="s">
        <v>48</v>
      </c>
      <c r="F862">
        <v>9606</v>
      </c>
      <c r="G862" s="139">
        <v>2011</v>
      </c>
      <c r="H862" s="429" t="s">
        <v>147</v>
      </c>
      <c r="I862" s="139">
        <f>VLOOKUP(E862&amp;H862,Data2012!$A:$U,20,FALSE)</f>
        <v>464</v>
      </c>
    </row>
    <row r="863" spans="1:9" ht="14.25" customHeight="1">
      <c r="A863" s="1" t="str">
        <f t="shared" si="112"/>
        <v>FS96065</v>
      </c>
      <c r="B863" s="427">
        <f t="shared" si="114"/>
        <v>2357</v>
      </c>
      <c r="C863" s="210">
        <f t="shared" si="110"/>
        <v>5</v>
      </c>
      <c r="D863" s="1">
        <f t="shared" si="111"/>
        <v>498</v>
      </c>
      <c r="E863" t="s">
        <v>48</v>
      </c>
      <c r="F863">
        <v>9606</v>
      </c>
      <c r="G863" s="139">
        <v>2011</v>
      </c>
      <c r="H863" s="429" t="s">
        <v>148</v>
      </c>
      <c r="I863" s="139">
        <f>VLOOKUP(E863&amp;H863,Data2012!$A:$U,20,FALSE)</f>
        <v>498</v>
      </c>
    </row>
    <row r="864" spans="1:9" ht="14.25" customHeight="1">
      <c r="A864" s="1" t="str">
        <f t="shared" si="112"/>
        <v>FS96066</v>
      </c>
      <c r="B864" s="427">
        <f t="shared" si="114"/>
        <v>2790</v>
      </c>
      <c r="C864" s="210">
        <f t="shared" si="110"/>
        <v>6</v>
      </c>
      <c r="D864" s="1">
        <f t="shared" si="111"/>
        <v>433</v>
      </c>
      <c r="E864" t="s">
        <v>48</v>
      </c>
      <c r="F864">
        <v>9606</v>
      </c>
      <c r="G864" s="139">
        <v>2011</v>
      </c>
      <c r="H864" s="429" t="s">
        <v>149</v>
      </c>
      <c r="I864" s="139">
        <f>VLOOKUP(E864&amp;H864,Data2012!$A:$U,20,FALSE)</f>
        <v>433</v>
      </c>
    </row>
    <row r="865" spans="1:9" ht="14.25" customHeight="1">
      <c r="A865" s="1" t="str">
        <f t="shared" si="112"/>
        <v>FS96067</v>
      </c>
      <c r="B865" s="427">
        <f t="shared" si="114"/>
        <v>3226</v>
      </c>
      <c r="C865" s="210">
        <f t="shared" si="110"/>
        <v>7</v>
      </c>
      <c r="D865" s="1">
        <f t="shared" si="111"/>
        <v>436</v>
      </c>
      <c r="E865" t="s">
        <v>48</v>
      </c>
      <c r="F865">
        <v>9606</v>
      </c>
      <c r="G865" s="139">
        <v>2011</v>
      </c>
      <c r="H865" s="429" t="s">
        <v>150</v>
      </c>
      <c r="I865" s="139">
        <f>VLOOKUP(E865&amp;H865,Data2012!$A:$U,20,FALSE)</f>
        <v>436</v>
      </c>
    </row>
    <row r="866" spans="1:9" ht="14.25" customHeight="1">
      <c r="A866" s="1" t="str">
        <f t="shared" si="112"/>
        <v>FS96068</v>
      </c>
      <c r="B866" s="427">
        <f t="shared" si="114"/>
        <v>3524</v>
      </c>
      <c r="C866" s="210">
        <f t="shared" si="110"/>
        <v>8</v>
      </c>
      <c r="D866" s="1">
        <f t="shared" si="111"/>
        <v>298</v>
      </c>
      <c r="E866" t="s">
        <v>48</v>
      </c>
      <c r="F866">
        <v>9606</v>
      </c>
      <c r="G866" s="139">
        <v>2011</v>
      </c>
      <c r="H866" s="429" t="s">
        <v>151</v>
      </c>
      <c r="I866" s="139">
        <f>VLOOKUP(E866&amp;H866,Data2012!$A:$U,20,FALSE)</f>
        <v>298</v>
      </c>
    </row>
    <row r="867" spans="1:9" ht="14.25" customHeight="1">
      <c r="A867" s="1" t="str">
        <f t="shared" si="112"/>
        <v>FS96069</v>
      </c>
      <c r="B867" s="427">
        <f t="shared" si="114"/>
        <v>3943</v>
      </c>
      <c r="C867" s="210">
        <f t="shared" si="110"/>
        <v>9</v>
      </c>
      <c r="D867" s="1">
        <f t="shared" si="111"/>
        <v>419</v>
      </c>
      <c r="E867" t="s">
        <v>48</v>
      </c>
      <c r="F867">
        <v>9606</v>
      </c>
      <c r="G867" s="139">
        <v>2011</v>
      </c>
      <c r="H867" s="429" t="s">
        <v>152</v>
      </c>
      <c r="I867" s="139">
        <f>VLOOKUP(E867&amp;H867,Data2012!$A:$U,20,FALSE)</f>
        <v>419</v>
      </c>
    </row>
    <row r="868" spans="1:9" ht="14.25" customHeight="1">
      <c r="A868" s="1" t="str">
        <f t="shared" si="112"/>
        <v>FS960610</v>
      </c>
      <c r="B868" s="427">
        <f t="shared" si="114"/>
        <v>4363.66282374</v>
      </c>
      <c r="C868" s="210">
        <f t="shared" si="110"/>
        <v>10</v>
      </c>
      <c r="D868" s="1">
        <f t="shared" si="111"/>
        <v>420.66282374000002</v>
      </c>
      <c r="E868" t="s">
        <v>48</v>
      </c>
      <c r="F868">
        <v>9606</v>
      </c>
      <c r="G868" s="139">
        <v>2011</v>
      </c>
      <c r="H868" s="429" t="s">
        <v>153</v>
      </c>
      <c r="I868" s="139">
        <f>VLOOKUP(E868&amp;H868,Data2012!$A:$U,20,FALSE)</f>
        <v>420.66282374000002</v>
      </c>
    </row>
    <row r="869" spans="1:9" ht="14.25" customHeight="1">
      <c r="A869" s="1" t="str">
        <f t="shared" si="112"/>
        <v>FS960611</v>
      </c>
      <c r="B869" s="427">
        <f t="shared" si="114"/>
        <v>4801.41578157</v>
      </c>
      <c r="C869" s="210">
        <f t="shared" si="110"/>
        <v>11</v>
      </c>
      <c r="D869" s="1">
        <f t="shared" si="111"/>
        <v>437.75295782999984</v>
      </c>
      <c r="E869" t="s">
        <v>48</v>
      </c>
      <c r="F869">
        <v>9606</v>
      </c>
      <c r="G869" s="139">
        <v>2011</v>
      </c>
      <c r="H869" s="429" t="s">
        <v>154</v>
      </c>
      <c r="I869" s="139">
        <f>VLOOKUP(E869&amp;H869,Data2012!$A:$U,20,FALSE)</f>
        <v>437.75295782999984</v>
      </c>
    </row>
    <row r="870" spans="1:9" ht="14.25" customHeight="1">
      <c r="A870" s="1" t="str">
        <f t="shared" si="112"/>
        <v>FS960612</v>
      </c>
      <c r="B870" s="427">
        <f t="shared" si="114"/>
        <v>5120.4995410000001</v>
      </c>
      <c r="C870" s="210">
        <f t="shared" si="110"/>
        <v>12</v>
      </c>
      <c r="D870" s="1">
        <f t="shared" si="111"/>
        <v>319.08375942999999</v>
      </c>
      <c r="E870" t="s">
        <v>48</v>
      </c>
      <c r="F870">
        <v>9606</v>
      </c>
      <c r="G870" s="139">
        <v>2011</v>
      </c>
      <c r="H870" s="429" t="s">
        <v>155</v>
      </c>
      <c r="I870" s="139">
        <f>VLOOKUP(E870&amp;H870,Data2012!$A:$U,20,FALSE)</f>
        <v>319.08375942999999</v>
      </c>
    </row>
    <row r="871" spans="1:9" ht="14.25" customHeight="1">
      <c r="A871" s="1" t="str">
        <f t="shared" si="112"/>
        <v>GySEV/RÖEE96011</v>
      </c>
      <c r="B871" s="427">
        <f>+D871</f>
        <v>383.79058166666664</v>
      </c>
      <c r="C871" s="210">
        <f t="shared" si="110"/>
        <v>1</v>
      </c>
      <c r="D871" s="1">
        <f t="shared" si="111"/>
        <v>383.79058166666664</v>
      </c>
      <c r="E871" t="s">
        <v>49</v>
      </c>
      <c r="F871">
        <v>9601</v>
      </c>
      <c r="G871" s="139">
        <v>2011</v>
      </c>
      <c r="H871" s="429" t="s">
        <v>144</v>
      </c>
      <c r="I871">
        <f>VLOOKUP(E871&amp;H871,Data2012!$A:$S,3,FALSE)</f>
        <v>383.79058166666664</v>
      </c>
    </row>
    <row r="872" spans="1:9" ht="14.25" customHeight="1">
      <c r="A872" s="1" t="str">
        <f t="shared" si="112"/>
        <v>GySEV/RÖEE96012</v>
      </c>
      <c r="B872" s="427">
        <f>+D872+B871</f>
        <v>780.58116333333328</v>
      </c>
      <c r="C872" s="210">
        <f t="shared" si="110"/>
        <v>2</v>
      </c>
      <c r="D872" s="1">
        <f t="shared" si="111"/>
        <v>396.79058166666664</v>
      </c>
      <c r="E872" t="s">
        <v>49</v>
      </c>
      <c r="F872">
        <v>9601</v>
      </c>
      <c r="G872" s="139">
        <v>2011</v>
      </c>
      <c r="H872" s="429" t="s">
        <v>145</v>
      </c>
      <c r="I872">
        <f>VLOOKUP(E872&amp;H872,Data2012!$A:$S,3,FALSE)</f>
        <v>396.79058166666664</v>
      </c>
    </row>
    <row r="873" spans="1:9" ht="14.25" customHeight="1">
      <c r="A873" s="1" t="str">
        <f t="shared" si="112"/>
        <v>GySEV/RÖEE96013</v>
      </c>
      <c r="B873" s="427">
        <f>+D873+B872</f>
        <v>1167.3717449999999</v>
      </c>
      <c r="C873" s="210">
        <f t="shared" si="110"/>
        <v>3</v>
      </c>
      <c r="D873" s="1">
        <f t="shared" si="111"/>
        <v>386.79058166666664</v>
      </c>
      <c r="E873" t="s">
        <v>49</v>
      </c>
      <c r="F873">
        <v>9601</v>
      </c>
      <c r="G873" s="139">
        <v>2011</v>
      </c>
      <c r="H873" s="429" t="s">
        <v>146</v>
      </c>
      <c r="I873">
        <f>VLOOKUP(E873&amp;H873,Data2012!$A:$S,3,FALSE)</f>
        <v>386.79058166666664</v>
      </c>
    </row>
    <row r="874" spans="1:9" ht="14.25" customHeight="1">
      <c r="A874" s="1" t="str">
        <f t="shared" si="112"/>
        <v>GySEV/RÖEE96014</v>
      </c>
      <c r="B874" s="427">
        <f t="shared" ref="B874:B882" si="115">+D874+B873</f>
        <v>1545.1623266666666</v>
      </c>
      <c r="C874" s="210">
        <f t="shared" si="110"/>
        <v>4</v>
      </c>
      <c r="D874" s="1">
        <f t="shared" si="111"/>
        <v>377.79058166666664</v>
      </c>
      <c r="E874" t="s">
        <v>49</v>
      </c>
      <c r="F874">
        <v>9601</v>
      </c>
      <c r="G874" s="139">
        <v>2011</v>
      </c>
      <c r="H874" s="429" t="s">
        <v>147</v>
      </c>
      <c r="I874">
        <f>VLOOKUP(E874&amp;H874,Data2012!$A:$S,3,FALSE)</f>
        <v>377.79058166666664</v>
      </c>
    </row>
    <row r="875" spans="1:9" ht="14.25" customHeight="1">
      <c r="A875" s="1" t="str">
        <f t="shared" si="112"/>
        <v>GySEV/RÖEE96015</v>
      </c>
      <c r="B875" s="427">
        <f t="shared" si="115"/>
        <v>1948.1623266666666</v>
      </c>
      <c r="C875" s="210">
        <f t="shared" si="110"/>
        <v>5</v>
      </c>
      <c r="D875" s="1">
        <f t="shared" si="111"/>
        <v>403</v>
      </c>
      <c r="E875" t="s">
        <v>49</v>
      </c>
      <c r="F875">
        <v>9601</v>
      </c>
      <c r="G875" s="139">
        <v>2011</v>
      </c>
      <c r="H875" s="429" t="s">
        <v>148</v>
      </c>
      <c r="I875">
        <f>VLOOKUP(E875&amp;H875,Data2012!$A:$S,3,FALSE)</f>
        <v>403</v>
      </c>
    </row>
    <row r="876" spans="1:9" ht="14.25" customHeight="1">
      <c r="A876" s="1" t="str">
        <f t="shared" si="112"/>
        <v>GySEV/RÖEE96016</v>
      </c>
      <c r="B876" s="427">
        <f t="shared" si="115"/>
        <v>2329.1623266666666</v>
      </c>
      <c r="C876" s="210">
        <f t="shared" si="110"/>
        <v>6</v>
      </c>
      <c r="D876" s="1">
        <f t="shared" si="111"/>
        <v>381</v>
      </c>
      <c r="E876" t="s">
        <v>49</v>
      </c>
      <c r="F876">
        <v>9601</v>
      </c>
      <c r="G876" s="139">
        <v>2011</v>
      </c>
      <c r="H876" s="429" t="s">
        <v>149</v>
      </c>
      <c r="I876">
        <f>VLOOKUP(E876&amp;H876,Data2012!$A:$S,3,FALSE)</f>
        <v>381</v>
      </c>
    </row>
    <row r="877" spans="1:9" ht="14.25" customHeight="1">
      <c r="A877" s="1" t="str">
        <f t="shared" si="112"/>
        <v>GySEV/RÖEE96017</v>
      </c>
      <c r="B877" s="427">
        <f t="shared" si="115"/>
        <v>2701.1623266666666</v>
      </c>
      <c r="C877" s="210">
        <f t="shared" si="110"/>
        <v>7</v>
      </c>
      <c r="D877" s="1">
        <f t="shared" si="111"/>
        <v>372</v>
      </c>
      <c r="E877" t="s">
        <v>49</v>
      </c>
      <c r="F877">
        <v>9601</v>
      </c>
      <c r="G877" s="139">
        <v>2011</v>
      </c>
      <c r="H877" s="429" t="s">
        <v>150</v>
      </c>
      <c r="I877">
        <f>VLOOKUP(E877&amp;H877,Data2012!$A:$S,3,FALSE)</f>
        <v>372</v>
      </c>
    </row>
    <row r="878" spans="1:9" ht="14.25" customHeight="1">
      <c r="A878" s="1" t="str">
        <f t="shared" si="112"/>
        <v>GySEV/RÖEE96018</v>
      </c>
      <c r="B878" s="427">
        <f t="shared" si="115"/>
        <v>3068.1623266666666</v>
      </c>
      <c r="C878" s="210">
        <f t="shared" si="110"/>
        <v>8</v>
      </c>
      <c r="D878" s="1">
        <f t="shared" si="111"/>
        <v>367</v>
      </c>
      <c r="E878" t="s">
        <v>49</v>
      </c>
      <c r="F878">
        <v>9601</v>
      </c>
      <c r="G878" s="139">
        <v>2011</v>
      </c>
      <c r="H878" s="429" t="s">
        <v>151</v>
      </c>
      <c r="I878">
        <f>VLOOKUP(E878&amp;H878,Data2012!$A:$S,3,FALSE)</f>
        <v>367</v>
      </c>
    </row>
    <row r="879" spans="1:9" ht="14.25" customHeight="1">
      <c r="A879" s="1" t="str">
        <f t="shared" si="112"/>
        <v>GySEV/RÖEE96019</v>
      </c>
      <c r="B879" s="427">
        <f t="shared" si="115"/>
        <v>3480.1623266666666</v>
      </c>
      <c r="C879" s="210">
        <f t="shared" si="110"/>
        <v>9</v>
      </c>
      <c r="D879" s="1">
        <f t="shared" si="111"/>
        <v>412</v>
      </c>
      <c r="E879" t="s">
        <v>49</v>
      </c>
      <c r="F879">
        <v>9601</v>
      </c>
      <c r="G879" s="139">
        <v>2011</v>
      </c>
      <c r="H879" s="429" t="s">
        <v>152</v>
      </c>
      <c r="I879">
        <f>VLOOKUP(E879&amp;H879,Data2012!$A:$S,3,FALSE)</f>
        <v>412</v>
      </c>
    </row>
    <row r="880" spans="1:9" ht="14.25" customHeight="1">
      <c r="A880" s="1" t="str">
        <f t="shared" si="112"/>
        <v>GySEV/RÖEE960110</v>
      </c>
      <c r="B880" s="427">
        <f t="shared" si="115"/>
        <v>3878.1623266666666</v>
      </c>
      <c r="C880" s="210">
        <f t="shared" si="110"/>
        <v>10</v>
      </c>
      <c r="D880" s="1">
        <f t="shared" si="111"/>
        <v>398</v>
      </c>
      <c r="E880" t="s">
        <v>49</v>
      </c>
      <c r="F880">
        <v>9601</v>
      </c>
      <c r="G880" s="139">
        <v>2011</v>
      </c>
      <c r="H880" s="429" t="s">
        <v>153</v>
      </c>
      <c r="I880">
        <f>VLOOKUP(E880&amp;H880,Data2012!$A:$S,3,FALSE)</f>
        <v>398</v>
      </c>
    </row>
    <row r="881" spans="1:9" ht="14.25" customHeight="1">
      <c r="A881" s="1" t="str">
        <f t="shared" si="112"/>
        <v>GySEV/RÖEE960111</v>
      </c>
      <c r="B881" s="427">
        <f t="shared" si="115"/>
        <v>4284.1623266666666</v>
      </c>
      <c r="C881" s="210">
        <f t="shared" si="110"/>
        <v>11</v>
      </c>
      <c r="D881" s="1">
        <f t="shared" si="111"/>
        <v>406</v>
      </c>
      <c r="E881" t="s">
        <v>49</v>
      </c>
      <c r="F881">
        <v>9601</v>
      </c>
      <c r="G881" s="139">
        <v>2011</v>
      </c>
      <c r="H881" s="429" t="s">
        <v>154</v>
      </c>
      <c r="I881">
        <f>VLOOKUP(E881&amp;H881,Data2012!$A:$S,3,FALSE)</f>
        <v>406</v>
      </c>
    </row>
    <row r="882" spans="1:9" ht="14.25" customHeight="1">
      <c r="A882" s="1" t="str">
        <f t="shared" si="112"/>
        <v>GySEV/RÖEE960112</v>
      </c>
      <c r="B882" s="427">
        <f t="shared" si="115"/>
        <v>4714.1623266666666</v>
      </c>
      <c r="C882" s="210">
        <f t="shared" si="110"/>
        <v>12</v>
      </c>
      <c r="D882" s="1">
        <f t="shared" si="111"/>
        <v>430</v>
      </c>
      <c r="E882" t="s">
        <v>49</v>
      </c>
      <c r="F882">
        <v>9601</v>
      </c>
      <c r="G882" s="139">
        <v>2011</v>
      </c>
      <c r="H882" s="429" t="s">
        <v>155</v>
      </c>
      <c r="I882">
        <f>VLOOKUP(E882&amp;H882,Data2012!$A:$S,3,FALSE)</f>
        <v>430</v>
      </c>
    </row>
    <row r="883" spans="1:9" ht="14.25" customHeight="1">
      <c r="A883" s="1" t="str">
        <f t="shared" si="112"/>
        <v>GySEV/RÖEE96021</v>
      </c>
      <c r="B883" s="427">
        <f>+D883</f>
        <v>16</v>
      </c>
      <c r="C883" s="210">
        <f t="shared" si="110"/>
        <v>1</v>
      </c>
      <c r="D883" s="1">
        <f t="shared" si="111"/>
        <v>16</v>
      </c>
      <c r="E883" t="s">
        <v>49</v>
      </c>
      <c r="F883">
        <v>9602</v>
      </c>
      <c r="G883" s="139">
        <v>2011</v>
      </c>
      <c r="H883" s="429" t="s">
        <v>144</v>
      </c>
      <c r="I883" s="139">
        <f>VLOOKUP(E883&amp;H883,Data2012!$A:$S,6,FALSE)</f>
        <v>16</v>
      </c>
    </row>
    <row r="884" spans="1:9" ht="14.25" customHeight="1">
      <c r="A884" s="1" t="str">
        <f t="shared" si="112"/>
        <v>GySEV/RÖEE96022</v>
      </c>
      <c r="B884" s="427">
        <f>+D884+B883</f>
        <v>32</v>
      </c>
      <c r="C884" s="210">
        <f t="shared" si="110"/>
        <v>2</v>
      </c>
      <c r="D884" s="1">
        <f t="shared" si="111"/>
        <v>16</v>
      </c>
      <c r="E884" t="s">
        <v>49</v>
      </c>
      <c r="F884">
        <v>9602</v>
      </c>
      <c r="G884" s="139">
        <v>2011</v>
      </c>
      <c r="H884" s="429" t="s">
        <v>145</v>
      </c>
      <c r="I884" s="139">
        <f>VLOOKUP(E884&amp;H884,Data2012!$A:$S,6,FALSE)</f>
        <v>16</v>
      </c>
    </row>
    <row r="885" spans="1:9" ht="14.25" customHeight="1">
      <c r="A885" s="1" t="str">
        <f t="shared" si="112"/>
        <v>GySEV/RÖEE96023</v>
      </c>
      <c r="B885" s="427">
        <f>+D885+B884</f>
        <v>48</v>
      </c>
      <c r="C885" s="210">
        <f t="shared" si="110"/>
        <v>3</v>
      </c>
      <c r="D885" s="1">
        <f t="shared" si="111"/>
        <v>16</v>
      </c>
      <c r="E885" t="s">
        <v>49</v>
      </c>
      <c r="F885">
        <v>9602</v>
      </c>
      <c r="G885" s="139">
        <v>2011</v>
      </c>
      <c r="H885" s="429" t="s">
        <v>146</v>
      </c>
      <c r="I885" s="139">
        <f>VLOOKUP(E885&amp;H885,Data2012!$A:$S,6,FALSE)</f>
        <v>16</v>
      </c>
    </row>
    <row r="886" spans="1:9" ht="14.25" customHeight="1">
      <c r="A886" s="1" t="str">
        <f t="shared" si="112"/>
        <v>GySEV/RÖEE96024</v>
      </c>
      <c r="B886" s="427">
        <f t="shared" ref="B886:B894" si="116">+D886+B885</f>
        <v>63</v>
      </c>
      <c r="C886" s="210">
        <f t="shared" si="110"/>
        <v>4</v>
      </c>
      <c r="D886" s="1">
        <f t="shared" si="111"/>
        <v>15</v>
      </c>
      <c r="E886" t="s">
        <v>49</v>
      </c>
      <c r="F886">
        <v>9602</v>
      </c>
      <c r="G886" s="139">
        <v>2011</v>
      </c>
      <c r="H886" s="429" t="s">
        <v>147</v>
      </c>
      <c r="I886" s="139">
        <f>VLOOKUP(E886&amp;H886,Data2012!$A:$S,6,FALSE)</f>
        <v>15</v>
      </c>
    </row>
    <row r="887" spans="1:9" ht="14.25" customHeight="1">
      <c r="A887" s="1" t="str">
        <f t="shared" si="112"/>
        <v>GySEV/RÖEE96025</v>
      </c>
      <c r="B887" s="427">
        <f t="shared" si="116"/>
        <v>79</v>
      </c>
      <c r="C887" s="210">
        <f t="shared" si="110"/>
        <v>5</v>
      </c>
      <c r="D887" s="1">
        <f t="shared" si="111"/>
        <v>16</v>
      </c>
      <c r="E887" t="s">
        <v>49</v>
      </c>
      <c r="F887">
        <v>9602</v>
      </c>
      <c r="G887" s="139">
        <v>2011</v>
      </c>
      <c r="H887" s="429" t="s">
        <v>148</v>
      </c>
      <c r="I887" s="139">
        <f>VLOOKUP(E887&amp;H887,Data2012!$A:$S,6,FALSE)</f>
        <v>16</v>
      </c>
    </row>
    <row r="888" spans="1:9" ht="14.25" customHeight="1">
      <c r="A888" s="1" t="str">
        <f t="shared" si="112"/>
        <v>GySEV/RÖEE96026</v>
      </c>
      <c r="B888" s="427">
        <f t="shared" si="116"/>
        <v>94</v>
      </c>
      <c r="C888" s="210">
        <f t="shared" si="110"/>
        <v>6</v>
      </c>
      <c r="D888" s="1">
        <f t="shared" si="111"/>
        <v>15</v>
      </c>
      <c r="E888" t="s">
        <v>49</v>
      </c>
      <c r="F888">
        <v>9602</v>
      </c>
      <c r="G888" s="139">
        <v>2011</v>
      </c>
      <c r="H888" s="429" t="s">
        <v>149</v>
      </c>
      <c r="I888" s="139">
        <f>VLOOKUP(E888&amp;H888,Data2012!$A:$S,6,FALSE)</f>
        <v>15</v>
      </c>
    </row>
    <row r="889" spans="1:9" ht="14.25" customHeight="1">
      <c r="A889" s="1" t="str">
        <f t="shared" si="112"/>
        <v xml:space="preserve">GySEV/RÖEE9602 </v>
      </c>
      <c r="B889" s="427" t="e">
        <f t="shared" si="116"/>
        <v>#VALUE!</v>
      </c>
      <c r="C889" s="210" t="str">
        <f t="shared" si="110"/>
        <v xml:space="preserve"> </v>
      </c>
      <c r="D889" s="1" t="str">
        <f t="shared" si="111"/>
        <v>na</v>
      </c>
      <c r="E889" t="s">
        <v>49</v>
      </c>
      <c r="F889">
        <v>9602</v>
      </c>
      <c r="G889" s="139">
        <v>2011</v>
      </c>
      <c r="H889" s="429" t="s">
        <v>150</v>
      </c>
      <c r="I889" s="139">
        <f>VLOOKUP(E889&amp;H889,Data2012!$A:$S,6,FALSE)</f>
        <v>-1</v>
      </c>
    </row>
    <row r="890" spans="1:9" ht="14.25" customHeight="1">
      <c r="A890" s="1" t="str">
        <f t="shared" si="112"/>
        <v>GySEV/RÖEE96028</v>
      </c>
      <c r="B890" s="427" t="e">
        <f t="shared" si="116"/>
        <v>#VALUE!</v>
      </c>
      <c r="C890" s="210">
        <f t="shared" si="110"/>
        <v>8</v>
      </c>
      <c r="D890" s="1">
        <f t="shared" si="111"/>
        <v>15</v>
      </c>
      <c r="E890" t="s">
        <v>49</v>
      </c>
      <c r="F890">
        <v>9602</v>
      </c>
      <c r="G890" s="139">
        <v>2011</v>
      </c>
      <c r="H890" s="429" t="s">
        <v>151</v>
      </c>
      <c r="I890" s="139">
        <f>VLOOKUP(E890&amp;H890,Data2012!$A:$S,6,FALSE)</f>
        <v>15</v>
      </c>
    </row>
    <row r="891" spans="1:9" ht="14.25" customHeight="1">
      <c r="A891" s="1" t="str">
        <f t="shared" si="112"/>
        <v>GySEV/RÖEE96029</v>
      </c>
      <c r="B891" s="427" t="e">
        <f t="shared" si="116"/>
        <v>#VALUE!</v>
      </c>
      <c r="C891" s="210">
        <f t="shared" si="110"/>
        <v>9</v>
      </c>
      <c r="D891" s="1">
        <f t="shared" si="111"/>
        <v>18</v>
      </c>
      <c r="E891" t="s">
        <v>49</v>
      </c>
      <c r="F891">
        <v>9602</v>
      </c>
      <c r="G891" s="139">
        <v>2011</v>
      </c>
      <c r="H891" s="429" t="s">
        <v>152</v>
      </c>
      <c r="I891" s="139">
        <f>VLOOKUP(E891&amp;H891,Data2012!$A:$S,6,FALSE)</f>
        <v>18</v>
      </c>
    </row>
    <row r="892" spans="1:9" ht="14.25" customHeight="1">
      <c r="A892" s="1" t="str">
        <f t="shared" si="112"/>
        <v>GySEV/RÖEE960210</v>
      </c>
      <c r="B892" s="427" t="e">
        <f t="shared" si="116"/>
        <v>#VALUE!</v>
      </c>
      <c r="C892" s="210">
        <f t="shared" si="110"/>
        <v>10</v>
      </c>
      <c r="D892" s="1">
        <f t="shared" si="111"/>
        <v>17</v>
      </c>
      <c r="E892" t="s">
        <v>49</v>
      </c>
      <c r="F892">
        <v>9602</v>
      </c>
      <c r="G892" s="139">
        <v>2011</v>
      </c>
      <c r="H892" s="429" t="s">
        <v>153</v>
      </c>
      <c r="I892" s="139">
        <f>VLOOKUP(E892&amp;H892,Data2012!$A:$S,6,FALSE)</f>
        <v>17</v>
      </c>
    </row>
    <row r="893" spans="1:9" ht="14.25" customHeight="1">
      <c r="A893" s="1" t="str">
        <f t="shared" si="112"/>
        <v>GySEV/RÖEE960211</v>
      </c>
      <c r="B893" s="427" t="e">
        <f t="shared" si="116"/>
        <v>#VALUE!</v>
      </c>
      <c r="C893" s="210">
        <f t="shared" si="110"/>
        <v>11</v>
      </c>
      <c r="D893" s="1">
        <f t="shared" si="111"/>
        <v>17</v>
      </c>
      <c r="E893" t="s">
        <v>49</v>
      </c>
      <c r="F893">
        <v>9602</v>
      </c>
      <c r="G893" s="139">
        <v>2011</v>
      </c>
      <c r="H893" s="429" t="s">
        <v>154</v>
      </c>
      <c r="I893" s="139">
        <f>VLOOKUP(E893&amp;H893,Data2012!$A:$S,6,FALSE)</f>
        <v>17</v>
      </c>
    </row>
    <row r="894" spans="1:9" ht="14.25" customHeight="1">
      <c r="A894" s="1" t="str">
        <f t="shared" si="112"/>
        <v>GySEV/RÖEE960212</v>
      </c>
      <c r="B894" s="427" t="e">
        <f t="shared" si="116"/>
        <v>#VALUE!</v>
      </c>
      <c r="C894" s="210">
        <f t="shared" si="110"/>
        <v>12</v>
      </c>
      <c r="D894" s="1">
        <f t="shared" si="111"/>
        <v>18</v>
      </c>
      <c r="E894" t="s">
        <v>49</v>
      </c>
      <c r="F894">
        <v>9602</v>
      </c>
      <c r="G894" s="139">
        <v>2011</v>
      </c>
      <c r="H894" s="429" t="s">
        <v>155</v>
      </c>
      <c r="I894" s="139">
        <f>VLOOKUP(E894&amp;H894,Data2012!$A:$S,6,FALSE)</f>
        <v>18</v>
      </c>
    </row>
    <row r="895" spans="1:9" ht="14.25" customHeight="1">
      <c r="A895" s="1" t="str">
        <f t="shared" si="112"/>
        <v>GySEV/RÖEE96031</v>
      </c>
      <c r="B895" s="427">
        <f>+D895</f>
        <v>379</v>
      </c>
      <c r="C895" s="210">
        <f t="shared" si="110"/>
        <v>1</v>
      </c>
      <c r="D895" s="1">
        <f t="shared" si="111"/>
        <v>379</v>
      </c>
      <c r="E895" t="s">
        <v>49</v>
      </c>
      <c r="F895">
        <v>9603</v>
      </c>
      <c r="G895" s="139">
        <v>2011</v>
      </c>
      <c r="H895" s="429" t="s">
        <v>144</v>
      </c>
      <c r="I895" s="139">
        <f>VLOOKUP(E895&amp;H895,Data2012!$A:$S,11,FALSE)</f>
        <v>379</v>
      </c>
    </row>
    <row r="896" spans="1:9" ht="14.25" customHeight="1">
      <c r="A896" s="1" t="str">
        <f t="shared" si="112"/>
        <v>GySEV/RÖEE96032</v>
      </c>
      <c r="B896" s="427">
        <f>+D896+B895</f>
        <v>813</v>
      </c>
      <c r="C896" s="210">
        <f t="shared" si="110"/>
        <v>2</v>
      </c>
      <c r="D896" s="1">
        <f t="shared" si="111"/>
        <v>434</v>
      </c>
      <c r="E896" t="s">
        <v>49</v>
      </c>
      <c r="F896">
        <v>9603</v>
      </c>
      <c r="G896" s="139">
        <v>2011</v>
      </c>
      <c r="H896" s="429" t="s">
        <v>145</v>
      </c>
      <c r="I896" s="139">
        <f>VLOOKUP(E896&amp;H896,Data2012!$A:$S,11,FALSE)</f>
        <v>434</v>
      </c>
    </row>
    <row r="897" spans="1:9" ht="14.25" customHeight="1">
      <c r="A897" s="1" t="str">
        <f t="shared" si="112"/>
        <v>GySEV/RÖEE96033</v>
      </c>
      <c r="B897" s="427">
        <f>+D897+B896</f>
        <v>1277</v>
      </c>
      <c r="C897" s="210">
        <f t="shared" si="110"/>
        <v>3</v>
      </c>
      <c r="D897" s="1">
        <f t="shared" si="111"/>
        <v>464</v>
      </c>
      <c r="E897" t="s">
        <v>49</v>
      </c>
      <c r="F897">
        <v>9603</v>
      </c>
      <c r="G897" s="139">
        <v>2011</v>
      </c>
      <c r="H897" s="429" t="s">
        <v>146</v>
      </c>
      <c r="I897" s="139">
        <f>VLOOKUP(E897&amp;H897,Data2012!$A:$S,11,FALSE)</f>
        <v>464</v>
      </c>
    </row>
    <row r="898" spans="1:9" ht="14.25" customHeight="1">
      <c r="A898" s="1" t="str">
        <f t="shared" si="112"/>
        <v>GySEV/RÖEE96034</v>
      </c>
      <c r="B898" s="427">
        <f t="shared" ref="B898:B906" si="117">+D898+B897</f>
        <v>1709</v>
      </c>
      <c r="C898" s="210">
        <f t="shared" si="110"/>
        <v>4</v>
      </c>
      <c r="D898" s="1">
        <f t="shared" si="111"/>
        <v>432</v>
      </c>
      <c r="E898" t="s">
        <v>49</v>
      </c>
      <c r="F898">
        <v>9603</v>
      </c>
      <c r="G898" s="139">
        <v>2011</v>
      </c>
      <c r="H898" s="429" t="s">
        <v>147</v>
      </c>
      <c r="I898" s="139">
        <f>VLOOKUP(E898&amp;H898,Data2012!$A:$S,11,FALSE)</f>
        <v>432</v>
      </c>
    </row>
    <row r="899" spans="1:9" ht="14.25" customHeight="1">
      <c r="A899" s="1" t="str">
        <f t="shared" si="112"/>
        <v>GySEV/RÖEE96035</v>
      </c>
      <c r="B899" s="427">
        <f t="shared" si="117"/>
        <v>2170</v>
      </c>
      <c r="C899" s="210">
        <f t="shared" si="110"/>
        <v>5</v>
      </c>
      <c r="D899" s="1">
        <f t="shared" si="111"/>
        <v>461</v>
      </c>
      <c r="E899" t="s">
        <v>49</v>
      </c>
      <c r="F899">
        <v>9603</v>
      </c>
      <c r="G899" s="139">
        <v>2011</v>
      </c>
      <c r="H899" s="429" t="s">
        <v>148</v>
      </c>
      <c r="I899" s="139">
        <f>VLOOKUP(E899&amp;H899,Data2012!$A:$S,11,FALSE)</f>
        <v>461</v>
      </c>
    </row>
    <row r="900" spans="1:9" ht="14.25" customHeight="1">
      <c r="A900" s="1" t="str">
        <f t="shared" si="112"/>
        <v>GySEV/RÖEE96036</v>
      </c>
      <c r="B900" s="427">
        <f t="shared" si="117"/>
        <v>2646</v>
      </c>
      <c r="C900" s="210">
        <f t="shared" si="110"/>
        <v>6</v>
      </c>
      <c r="D900" s="1">
        <f t="shared" si="111"/>
        <v>476</v>
      </c>
      <c r="E900" t="s">
        <v>49</v>
      </c>
      <c r="F900">
        <v>9603</v>
      </c>
      <c r="G900" s="139">
        <v>2011</v>
      </c>
      <c r="H900" s="429" t="s">
        <v>149</v>
      </c>
      <c r="I900" s="139">
        <f>VLOOKUP(E900&amp;H900,Data2012!$A:$S,11,FALSE)</f>
        <v>476</v>
      </c>
    </row>
    <row r="901" spans="1:9" ht="14.25" customHeight="1">
      <c r="A901" s="1" t="str">
        <f t="shared" si="112"/>
        <v xml:space="preserve">GySEV/RÖEE9603 </v>
      </c>
      <c r="B901" s="427" t="e">
        <f t="shared" si="117"/>
        <v>#VALUE!</v>
      </c>
      <c r="C901" s="210" t="str">
        <f t="shared" si="110"/>
        <v xml:space="preserve"> </v>
      </c>
      <c r="D901" s="1" t="str">
        <f t="shared" si="111"/>
        <v>na</v>
      </c>
      <c r="E901" t="s">
        <v>49</v>
      </c>
      <c r="F901">
        <v>9603</v>
      </c>
      <c r="G901" s="139">
        <v>2011</v>
      </c>
      <c r="H901" s="429" t="s">
        <v>150</v>
      </c>
      <c r="I901" s="139">
        <f>VLOOKUP(E901&amp;H901,Data2012!$A:$S,11,FALSE)</f>
        <v>-1</v>
      </c>
    </row>
    <row r="902" spans="1:9" ht="14.25" customHeight="1">
      <c r="A902" s="1" t="str">
        <f t="shared" si="112"/>
        <v>GySEV/RÖEE96038</v>
      </c>
      <c r="B902" s="427" t="e">
        <f t="shared" si="117"/>
        <v>#VALUE!</v>
      </c>
      <c r="C902" s="210">
        <f t="shared" si="110"/>
        <v>8</v>
      </c>
      <c r="D902" s="1">
        <f t="shared" si="111"/>
        <v>410</v>
      </c>
      <c r="E902" t="s">
        <v>49</v>
      </c>
      <c r="F902">
        <v>9603</v>
      </c>
      <c r="G902" s="139">
        <v>2011</v>
      </c>
      <c r="H902" s="429" t="s">
        <v>151</v>
      </c>
      <c r="I902" s="139">
        <f>VLOOKUP(E902&amp;H902,Data2012!$A:$S,11,FALSE)</f>
        <v>410</v>
      </c>
    </row>
    <row r="903" spans="1:9" ht="14.25" customHeight="1">
      <c r="A903" s="1" t="str">
        <f t="shared" si="112"/>
        <v>GySEV/RÖEE96039</v>
      </c>
      <c r="B903" s="427" t="e">
        <f t="shared" si="117"/>
        <v>#VALUE!</v>
      </c>
      <c r="C903" s="210">
        <f t="shared" si="110"/>
        <v>9</v>
      </c>
      <c r="D903" s="1">
        <f t="shared" si="111"/>
        <v>451</v>
      </c>
      <c r="E903" t="s">
        <v>49</v>
      </c>
      <c r="F903">
        <v>9603</v>
      </c>
      <c r="G903" s="139">
        <v>2011</v>
      </c>
      <c r="H903" s="429" t="s">
        <v>152</v>
      </c>
      <c r="I903" s="139">
        <f>VLOOKUP(E903&amp;H903,Data2012!$A:$S,11,FALSE)</f>
        <v>451</v>
      </c>
    </row>
    <row r="904" spans="1:9" ht="14.25" customHeight="1">
      <c r="A904" s="1" t="str">
        <f t="shared" si="112"/>
        <v>GySEV/RÖEE960310</v>
      </c>
      <c r="B904" s="427" t="e">
        <f t="shared" si="117"/>
        <v>#VALUE!</v>
      </c>
      <c r="C904" s="210">
        <f t="shared" ref="C904:C967" si="118">IF(D904="na"," ",VALUE(RIGHT(TRIM(H904),2)))</f>
        <v>10</v>
      </c>
      <c r="D904" s="1">
        <f t="shared" ref="D904:D967" si="119">IF(I904&lt;0,"na",I904)</f>
        <v>485</v>
      </c>
      <c r="E904" t="s">
        <v>49</v>
      </c>
      <c r="F904">
        <v>9603</v>
      </c>
      <c r="G904" s="139">
        <v>2011</v>
      </c>
      <c r="H904" s="429" t="s">
        <v>153</v>
      </c>
      <c r="I904" s="139">
        <f>VLOOKUP(E904&amp;H904,Data2012!$A:$S,11,FALSE)</f>
        <v>485</v>
      </c>
    </row>
    <row r="905" spans="1:9" ht="14.25" customHeight="1">
      <c r="A905" s="1" t="str">
        <f t="shared" si="112"/>
        <v>GySEV/RÖEE960311</v>
      </c>
      <c r="B905" s="427" t="e">
        <f t="shared" si="117"/>
        <v>#VALUE!</v>
      </c>
      <c r="C905" s="210">
        <f t="shared" si="118"/>
        <v>11</v>
      </c>
      <c r="D905" s="1">
        <f t="shared" si="119"/>
        <v>501</v>
      </c>
      <c r="E905" t="s">
        <v>49</v>
      </c>
      <c r="F905">
        <v>9603</v>
      </c>
      <c r="G905" s="139">
        <v>2011</v>
      </c>
      <c r="H905" s="429" t="s">
        <v>154</v>
      </c>
      <c r="I905" s="139">
        <f>VLOOKUP(E905&amp;H905,Data2012!$A:$S,11,FALSE)</f>
        <v>501</v>
      </c>
    </row>
    <row r="906" spans="1:9" ht="14.25" customHeight="1">
      <c r="A906" s="1" t="str">
        <f t="shared" si="112"/>
        <v>GySEV/RÖEE960312</v>
      </c>
      <c r="B906" s="427" t="e">
        <f t="shared" si="117"/>
        <v>#VALUE!</v>
      </c>
      <c r="C906" s="210">
        <f t="shared" si="118"/>
        <v>12</v>
      </c>
      <c r="D906" s="1">
        <f t="shared" si="119"/>
        <v>535</v>
      </c>
      <c r="E906" t="s">
        <v>49</v>
      </c>
      <c r="F906">
        <v>9603</v>
      </c>
      <c r="G906" s="139">
        <v>2011</v>
      </c>
      <c r="H906" s="429" t="s">
        <v>155</v>
      </c>
      <c r="I906" s="139">
        <f>VLOOKUP(E906&amp;H906,Data2012!$A:$S,11,FALSE)</f>
        <v>535</v>
      </c>
    </row>
    <row r="907" spans="1:9" ht="14.25" customHeight="1">
      <c r="A907" s="1" t="str">
        <f t="shared" si="112"/>
        <v>GySEV/RÖEE96041</v>
      </c>
      <c r="B907" s="427">
        <f>+D907</f>
        <v>52</v>
      </c>
      <c r="C907" s="210">
        <f t="shared" si="118"/>
        <v>1</v>
      </c>
      <c r="D907" s="1">
        <f t="shared" si="119"/>
        <v>52</v>
      </c>
      <c r="E907" t="s">
        <v>49</v>
      </c>
      <c r="F907">
        <v>9604</v>
      </c>
      <c r="G907" s="139">
        <v>2011</v>
      </c>
      <c r="H907" s="429" t="s">
        <v>144</v>
      </c>
      <c r="I907" s="139">
        <f>VLOOKUP(E907&amp;H907,Data2012!$A:$S,14,FALSE)</f>
        <v>52</v>
      </c>
    </row>
    <row r="908" spans="1:9" ht="14.25" customHeight="1">
      <c r="A908" s="1" t="str">
        <f t="shared" si="112"/>
        <v>GySEV/RÖEE96042</v>
      </c>
      <c r="B908" s="427">
        <f>+D908+B907</f>
        <v>110</v>
      </c>
      <c r="C908" s="210">
        <f t="shared" si="118"/>
        <v>2</v>
      </c>
      <c r="D908" s="1">
        <f t="shared" si="119"/>
        <v>58</v>
      </c>
      <c r="E908" t="s">
        <v>49</v>
      </c>
      <c r="F908">
        <v>9604</v>
      </c>
      <c r="G908" s="139">
        <v>2011</v>
      </c>
      <c r="H908" s="429" t="s">
        <v>145</v>
      </c>
      <c r="I908" s="139">
        <f>VLOOKUP(E908&amp;H908,Data2012!$A:$S,14,FALSE)</f>
        <v>58</v>
      </c>
    </row>
    <row r="909" spans="1:9" ht="14.25" customHeight="1">
      <c r="A909" s="1" t="str">
        <f t="shared" si="112"/>
        <v>GySEV/RÖEE96043</v>
      </c>
      <c r="B909" s="427">
        <f>+D909+B908</f>
        <v>170</v>
      </c>
      <c r="C909" s="210">
        <f t="shared" si="118"/>
        <v>3</v>
      </c>
      <c r="D909" s="1">
        <f t="shared" si="119"/>
        <v>60</v>
      </c>
      <c r="E909" t="s">
        <v>49</v>
      </c>
      <c r="F909">
        <v>9604</v>
      </c>
      <c r="G909" s="139">
        <v>2011</v>
      </c>
      <c r="H909" s="429" t="s">
        <v>146</v>
      </c>
      <c r="I909" s="139">
        <f>VLOOKUP(E909&amp;H909,Data2012!$A:$S,14,FALSE)</f>
        <v>60</v>
      </c>
    </row>
    <row r="910" spans="1:9" ht="14.25" customHeight="1">
      <c r="A910" s="1" t="str">
        <f t="shared" si="112"/>
        <v>GySEV/RÖEE96044</v>
      </c>
      <c r="B910" s="427">
        <f t="shared" ref="B910:B918" si="120">+D910+B909</f>
        <v>225</v>
      </c>
      <c r="C910" s="210">
        <f t="shared" si="118"/>
        <v>4</v>
      </c>
      <c r="D910" s="1">
        <f t="shared" si="119"/>
        <v>55</v>
      </c>
      <c r="E910" t="s">
        <v>49</v>
      </c>
      <c r="F910">
        <v>9604</v>
      </c>
      <c r="G910" s="139">
        <v>2011</v>
      </c>
      <c r="H910" s="429" t="s">
        <v>147</v>
      </c>
      <c r="I910" s="139">
        <f>VLOOKUP(E910&amp;H910,Data2012!$A:$S,14,FALSE)</f>
        <v>55</v>
      </c>
    </row>
    <row r="911" spans="1:9" ht="14.25" customHeight="1">
      <c r="A911" s="1" t="str">
        <f t="shared" ref="A911:A974" si="121">TRIM(E911)&amp;F911&amp;C911</f>
        <v>GySEV/RÖEE96045</v>
      </c>
      <c r="B911" s="427">
        <f t="shared" si="120"/>
        <v>286</v>
      </c>
      <c r="C911" s="210">
        <f t="shared" si="118"/>
        <v>5</v>
      </c>
      <c r="D911" s="1">
        <f t="shared" si="119"/>
        <v>61</v>
      </c>
      <c r="E911" t="s">
        <v>49</v>
      </c>
      <c r="F911">
        <v>9604</v>
      </c>
      <c r="G911" s="139">
        <v>2011</v>
      </c>
      <c r="H911" s="429" t="s">
        <v>148</v>
      </c>
      <c r="I911" s="139">
        <f>VLOOKUP(E911&amp;H911,Data2012!$A:$S,14,FALSE)</f>
        <v>61</v>
      </c>
    </row>
    <row r="912" spans="1:9" ht="14.25" customHeight="1">
      <c r="A912" s="1" t="str">
        <f t="shared" si="121"/>
        <v>GySEV/RÖEE96046</v>
      </c>
      <c r="B912" s="427">
        <f t="shared" si="120"/>
        <v>358</v>
      </c>
      <c r="C912" s="210">
        <f t="shared" si="118"/>
        <v>6</v>
      </c>
      <c r="D912" s="1">
        <f t="shared" si="119"/>
        <v>72</v>
      </c>
      <c r="E912" t="s">
        <v>49</v>
      </c>
      <c r="F912">
        <v>9604</v>
      </c>
      <c r="G912" s="139">
        <v>2011</v>
      </c>
      <c r="H912" s="429" t="s">
        <v>149</v>
      </c>
      <c r="I912" s="139">
        <f>VLOOKUP(E912&amp;H912,Data2012!$A:$S,14,FALSE)</f>
        <v>72</v>
      </c>
    </row>
    <row r="913" spans="1:9" ht="14.25" customHeight="1">
      <c r="A913" s="1" t="str">
        <f t="shared" si="121"/>
        <v xml:space="preserve">GySEV/RÖEE9604 </v>
      </c>
      <c r="B913" s="427" t="e">
        <f t="shared" si="120"/>
        <v>#VALUE!</v>
      </c>
      <c r="C913" s="210" t="str">
        <f t="shared" si="118"/>
        <v xml:space="preserve"> </v>
      </c>
      <c r="D913" s="1" t="str">
        <f t="shared" si="119"/>
        <v>na</v>
      </c>
      <c r="E913" t="s">
        <v>49</v>
      </c>
      <c r="F913">
        <v>9604</v>
      </c>
      <c r="G913" s="139">
        <v>2011</v>
      </c>
      <c r="H913" s="429" t="s">
        <v>150</v>
      </c>
      <c r="I913" s="139">
        <f>VLOOKUP(E913&amp;H913,Data2012!$A:$S,14,FALSE)</f>
        <v>-1</v>
      </c>
    </row>
    <row r="914" spans="1:9" ht="14.25" customHeight="1">
      <c r="A914" s="1" t="str">
        <f t="shared" si="121"/>
        <v>GySEV/RÖEE96048</v>
      </c>
      <c r="B914" s="427" t="e">
        <f t="shared" si="120"/>
        <v>#VALUE!</v>
      </c>
      <c r="C914" s="210">
        <f t="shared" si="118"/>
        <v>8</v>
      </c>
      <c r="D914" s="1">
        <f t="shared" si="119"/>
        <v>60</v>
      </c>
      <c r="E914" t="s">
        <v>49</v>
      </c>
      <c r="F914">
        <v>9604</v>
      </c>
      <c r="G914" s="139">
        <v>2011</v>
      </c>
      <c r="H914" s="429" t="s">
        <v>151</v>
      </c>
      <c r="I914" s="139">
        <f>VLOOKUP(E914&amp;H914,Data2012!$A:$S,14,FALSE)</f>
        <v>60</v>
      </c>
    </row>
    <row r="915" spans="1:9" ht="14.25" customHeight="1">
      <c r="A915" s="1" t="str">
        <f t="shared" si="121"/>
        <v>GySEV/RÖEE96049</v>
      </c>
      <c r="B915" s="427" t="e">
        <f t="shared" si="120"/>
        <v>#VALUE!</v>
      </c>
      <c r="C915" s="210">
        <f t="shared" si="118"/>
        <v>9</v>
      </c>
      <c r="D915" s="1">
        <f t="shared" si="119"/>
        <v>68</v>
      </c>
      <c r="E915" t="s">
        <v>49</v>
      </c>
      <c r="F915">
        <v>9604</v>
      </c>
      <c r="G915" s="139">
        <v>2011</v>
      </c>
      <c r="H915" s="429" t="s">
        <v>152</v>
      </c>
      <c r="I915" s="139">
        <f>VLOOKUP(E915&amp;H915,Data2012!$A:$S,14,FALSE)</f>
        <v>68</v>
      </c>
    </row>
    <row r="916" spans="1:9" ht="14.25" customHeight="1">
      <c r="A916" s="1" t="str">
        <f t="shared" si="121"/>
        <v>GySEV/RÖEE960410</v>
      </c>
      <c r="B916" s="427" t="e">
        <f t="shared" si="120"/>
        <v>#VALUE!</v>
      </c>
      <c r="C916" s="210">
        <f t="shared" si="118"/>
        <v>10</v>
      </c>
      <c r="D916" s="1">
        <f t="shared" si="119"/>
        <v>69</v>
      </c>
      <c r="E916" t="s">
        <v>49</v>
      </c>
      <c r="F916">
        <v>9604</v>
      </c>
      <c r="G916" s="139">
        <v>2011</v>
      </c>
      <c r="H916" s="429" t="s">
        <v>153</v>
      </c>
      <c r="I916" s="139">
        <f>VLOOKUP(E916&amp;H916,Data2012!$A:$S,14,FALSE)</f>
        <v>69</v>
      </c>
    </row>
    <row r="917" spans="1:9" ht="14.25" customHeight="1">
      <c r="A917" s="1" t="str">
        <f t="shared" si="121"/>
        <v>GySEV/RÖEE960411</v>
      </c>
      <c r="B917" s="427" t="e">
        <f t="shared" si="120"/>
        <v>#VALUE!</v>
      </c>
      <c r="C917" s="210">
        <f t="shared" si="118"/>
        <v>11</v>
      </c>
      <c r="D917" s="1">
        <f t="shared" si="119"/>
        <v>71</v>
      </c>
      <c r="E917" t="s">
        <v>49</v>
      </c>
      <c r="F917">
        <v>9604</v>
      </c>
      <c r="G917" s="139">
        <v>2011</v>
      </c>
      <c r="H917" s="429" t="s">
        <v>154</v>
      </c>
      <c r="I917" s="139">
        <f>VLOOKUP(E917&amp;H917,Data2012!$A:$S,14,FALSE)</f>
        <v>71</v>
      </c>
    </row>
    <row r="918" spans="1:9" ht="14.25" customHeight="1">
      <c r="A918" s="1" t="str">
        <f t="shared" si="121"/>
        <v>GySEV/RÖEE960412</v>
      </c>
      <c r="B918" s="427" t="e">
        <f t="shared" si="120"/>
        <v>#VALUE!</v>
      </c>
      <c r="C918" s="210">
        <f t="shared" si="118"/>
        <v>12</v>
      </c>
      <c r="D918" s="1">
        <f t="shared" si="119"/>
        <v>81</v>
      </c>
      <c r="E918" t="s">
        <v>49</v>
      </c>
      <c r="F918">
        <v>9604</v>
      </c>
      <c r="G918" s="139">
        <v>2011</v>
      </c>
      <c r="H918" s="429" t="s">
        <v>155</v>
      </c>
      <c r="I918" s="139">
        <f>VLOOKUP(E918&amp;H918,Data2012!$A:$S,14,FALSE)</f>
        <v>81</v>
      </c>
    </row>
    <row r="919" spans="1:9" ht="14.25" customHeight="1">
      <c r="A919" s="1" t="str">
        <f t="shared" si="121"/>
        <v>GySEV/RÖEE96051</v>
      </c>
      <c r="B919" s="427">
        <f>+D919</f>
        <v>323</v>
      </c>
      <c r="C919" s="210">
        <f t="shared" si="118"/>
        <v>1</v>
      </c>
      <c r="D919" s="1">
        <f t="shared" si="119"/>
        <v>323</v>
      </c>
      <c r="E919" t="s">
        <v>49</v>
      </c>
      <c r="F919">
        <v>9605</v>
      </c>
      <c r="G919" s="139">
        <v>2011</v>
      </c>
      <c r="H919" s="429" t="s">
        <v>144</v>
      </c>
      <c r="I919" s="139">
        <f>VLOOKUP(E919&amp;H919,Data2012!$A:$S,17,FALSE)</f>
        <v>323</v>
      </c>
    </row>
    <row r="920" spans="1:9" ht="14.25" customHeight="1">
      <c r="A920" s="1" t="str">
        <f t="shared" si="121"/>
        <v>GySEV/RÖEE96052</v>
      </c>
      <c r="B920" s="427">
        <f>+D920+B919</f>
        <v>695</v>
      </c>
      <c r="C920" s="210">
        <f t="shared" si="118"/>
        <v>2</v>
      </c>
      <c r="D920" s="1">
        <f t="shared" si="119"/>
        <v>372</v>
      </c>
      <c r="E920" t="s">
        <v>49</v>
      </c>
      <c r="F920">
        <v>9605</v>
      </c>
      <c r="G920" s="139">
        <v>2011</v>
      </c>
      <c r="H920" s="429" t="s">
        <v>145</v>
      </c>
      <c r="I920" s="139">
        <f>VLOOKUP(E920&amp;H920,Data2012!$A:$S,17,FALSE)</f>
        <v>372</v>
      </c>
    </row>
    <row r="921" spans="1:9" ht="14.25" customHeight="1">
      <c r="A921" s="1" t="str">
        <f t="shared" si="121"/>
        <v>GySEV/RÖEE96053</v>
      </c>
      <c r="B921" s="427">
        <f>+D921+B920</f>
        <v>1098</v>
      </c>
      <c r="C921" s="210">
        <f t="shared" si="118"/>
        <v>3</v>
      </c>
      <c r="D921" s="1">
        <f t="shared" si="119"/>
        <v>403</v>
      </c>
      <c r="E921" t="s">
        <v>49</v>
      </c>
      <c r="F921">
        <v>9605</v>
      </c>
      <c r="G921" s="139">
        <v>2011</v>
      </c>
      <c r="H921" s="429" t="s">
        <v>146</v>
      </c>
      <c r="I921" s="139">
        <f>VLOOKUP(E921&amp;H921,Data2012!$A:$S,17,FALSE)</f>
        <v>403</v>
      </c>
    </row>
    <row r="922" spans="1:9" ht="14.25" customHeight="1">
      <c r="A922" s="1" t="str">
        <f t="shared" si="121"/>
        <v>GySEV/RÖEE96054</v>
      </c>
      <c r="B922" s="427">
        <f t="shared" ref="B922:B930" si="122">+D922+B921</f>
        <v>1472</v>
      </c>
      <c r="C922" s="210">
        <f t="shared" si="118"/>
        <v>4</v>
      </c>
      <c r="D922" s="1">
        <f t="shared" si="119"/>
        <v>374</v>
      </c>
      <c r="E922" t="s">
        <v>49</v>
      </c>
      <c r="F922">
        <v>9605</v>
      </c>
      <c r="G922" s="139">
        <v>2011</v>
      </c>
      <c r="H922" s="429" t="s">
        <v>147</v>
      </c>
      <c r="I922" s="139">
        <f>VLOOKUP(E922&amp;H922,Data2012!$A:$S,17,FALSE)</f>
        <v>374</v>
      </c>
    </row>
    <row r="923" spans="1:9" ht="14.25" customHeight="1">
      <c r="A923" s="1" t="str">
        <f t="shared" si="121"/>
        <v>GySEV/RÖEE96055</v>
      </c>
      <c r="B923" s="427">
        <f t="shared" si="122"/>
        <v>1863</v>
      </c>
      <c r="C923" s="210">
        <f t="shared" si="118"/>
        <v>5</v>
      </c>
      <c r="D923" s="1">
        <f t="shared" si="119"/>
        <v>391</v>
      </c>
      <c r="E923" t="s">
        <v>49</v>
      </c>
      <c r="F923">
        <v>9605</v>
      </c>
      <c r="G923" s="139">
        <v>2011</v>
      </c>
      <c r="H923" s="429" t="s">
        <v>148</v>
      </c>
      <c r="I923" s="139">
        <f>VLOOKUP(E923&amp;H923,Data2012!$A:$S,17,FALSE)</f>
        <v>391</v>
      </c>
    </row>
    <row r="924" spans="1:9" ht="14.25" customHeight="1">
      <c r="A924" s="1" t="str">
        <f t="shared" si="121"/>
        <v>GySEV/RÖEE96056</v>
      </c>
      <c r="B924" s="427">
        <f t="shared" si="122"/>
        <v>2237</v>
      </c>
      <c r="C924" s="210">
        <f t="shared" si="118"/>
        <v>6</v>
      </c>
      <c r="D924" s="1">
        <f t="shared" si="119"/>
        <v>374</v>
      </c>
      <c r="E924" t="s">
        <v>49</v>
      </c>
      <c r="F924">
        <v>9605</v>
      </c>
      <c r="G924" s="139">
        <v>2011</v>
      </c>
      <c r="H924" s="429" t="s">
        <v>149</v>
      </c>
      <c r="I924" s="139">
        <f>VLOOKUP(E924&amp;H924,Data2012!$A:$S,17,FALSE)</f>
        <v>374</v>
      </c>
    </row>
    <row r="925" spans="1:9" ht="14.25" customHeight="1">
      <c r="A925" s="1" t="str">
        <f t="shared" si="121"/>
        <v xml:space="preserve">GySEV/RÖEE9605 </v>
      </c>
      <c r="B925" s="427" t="e">
        <f t="shared" si="122"/>
        <v>#VALUE!</v>
      </c>
      <c r="C925" s="210" t="str">
        <f t="shared" si="118"/>
        <v xml:space="preserve"> </v>
      </c>
      <c r="D925" s="1" t="str">
        <f t="shared" si="119"/>
        <v>na</v>
      </c>
      <c r="E925" t="s">
        <v>49</v>
      </c>
      <c r="F925">
        <v>9605</v>
      </c>
      <c r="G925" s="139">
        <v>2011</v>
      </c>
      <c r="H925" s="429" t="s">
        <v>150</v>
      </c>
      <c r="I925" s="139">
        <f>VLOOKUP(E925&amp;H925,Data2012!$A:$S,17,FALSE)</f>
        <v>-1</v>
      </c>
    </row>
    <row r="926" spans="1:9" ht="14.25" customHeight="1">
      <c r="A926" s="1" t="str">
        <f t="shared" si="121"/>
        <v>GySEV/RÖEE96058</v>
      </c>
      <c r="B926" s="427" t="e">
        <f t="shared" si="122"/>
        <v>#VALUE!</v>
      </c>
      <c r="C926" s="210">
        <f t="shared" si="118"/>
        <v>8</v>
      </c>
      <c r="D926" s="1">
        <f t="shared" si="119"/>
        <v>323</v>
      </c>
      <c r="E926" t="s">
        <v>49</v>
      </c>
      <c r="F926">
        <v>9605</v>
      </c>
      <c r="G926" s="139">
        <v>2011</v>
      </c>
      <c r="H926" s="429" t="s">
        <v>151</v>
      </c>
      <c r="I926" s="139">
        <f>VLOOKUP(E926&amp;H926,Data2012!$A:$S,17,FALSE)</f>
        <v>323</v>
      </c>
    </row>
    <row r="927" spans="1:9" ht="14.25" customHeight="1">
      <c r="A927" s="1" t="str">
        <f t="shared" si="121"/>
        <v>GySEV/RÖEE96059</v>
      </c>
      <c r="B927" s="427" t="e">
        <f t="shared" si="122"/>
        <v>#VALUE!</v>
      </c>
      <c r="C927" s="210">
        <f t="shared" si="118"/>
        <v>9</v>
      </c>
      <c r="D927" s="1">
        <f t="shared" si="119"/>
        <v>330</v>
      </c>
      <c r="E927" t="s">
        <v>49</v>
      </c>
      <c r="F927">
        <v>9605</v>
      </c>
      <c r="G927" s="139">
        <v>2011</v>
      </c>
      <c r="H927" s="429" t="s">
        <v>152</v>
      </c>
      <c r="I927" s="139">
        <f>VLOOKUP(E927&amp;H927,Data2012!$A:$S,17,FALSE)</f>
        <v>330</v>
      </c>
    </row>
    <row r="928" spans="1:9" ht="14.25" customHeight="1">
      <c r="A928" s="1" t="str">
        <f t="shared" si="121"/>
        <v>GySEV/RÖEE960510</v>
      </c>
      <c r="B928" s="427" t="e">
        <f t="shared" si="122"/>
        <v>#VALUE!</v>
      </c>
      <c r="C928" s="210">
        <f t="shared" si="118"/>
        <v>10</v>
      </c>
      <c r="D928" s="1">
        <f t="shared" si="119"/>
        <v>353</v>
      </c>
      <c r="E928" t="s">
        <v>49</v>
      </c>
      <c r="F928">
        <v>9605</v>
      </c>
      <c r="G928" s="139">
        <v>2011</v>
      </c>
      <c r="H928" s="429" t="s">
        <v>153</v>
      </c>
      <c r="I928" s="139">
        <f>VLOOKUP(E928&amp;H928,Data2012!$A:$S,17,FALSE)</f>
        <v>353</v>
      </c>
    </row>
    <row r="929" spans="1:9" ht="14.25" customHeight="1">
      <c r="A929" s="1" t="str">
        <f t="shared" si="121"/>
        <v>GySEV/RÖEE960511</v>
      </c>
      <c r="B929" s="427" t="e">
        <f t="shared" si="122"/>
        <v>#VALUE!</v>
      </c>
      <c r="C929" s="210">
        <f t="shared" si="118"/>
        <v>11</v>
      </c>
      <c r="D929" s="1">
        <f t="shared" si="119"/>
        <v>361</v>
      </c>
      <c r="E929" t="s">
        <v>49</v>
      </c>
      <c r="F929">
        <v>9605</v>
      </c>
      <c r="G929" s="139">
        <v>2011</v>
      </c>
      <c r="H929" s="429" t="s">
        <v>154</v>
      </c>
      <c r="I929" s="139">
        <f>VLOOKUP(E929&amp;H929,Data2012!$A:$S,17,FALSE)</f>
        <v>361</v>
      </c>
    </row>
    <row r="930" spans="1:9" ht="14.25" customHeight="1">
      <c r="A930" s="1" t="str">
        <f t="shared" si="121"/>
        <v>GySEV/RÖEE960512</v>
      </c>
      <c r="B930" s="427" t="e">
        <f t="shared" si="122"/>
        <v>#VALUE!</v>
      </c>
      <c r="C930" s="210">
        <f t="shared" si="118"/>
        <v>12</v>
      </c>
      <c r="D930" s="1">
        <f t="shared" si="119"/>
        <v>317</v>
      </c>
      <c r="E930" t="s">
        <v>49</v>
      </c>
      <c r="F930">
        <v>9605</v>
      </c>
      <c r="G930" s="139">
        <v>2011</v>
      </c>
      <c r="H930" s="429" t="s">
        <v>155</v>
      </c>
      <c r="I930" s="139">
        <f>VLOOKUP(E930&amp;H930,Data2012!$A:$S,17,FALSE)</f>
        <v>317</v>
      </c>
    </row>
    <row r="931" spans="1:9" ht="14.25" customHeight="1">
      <c r="A931" s="1" t="str">
        <f t="shared" si="121"/>
        <v>GySEV/RÖEE96061</v>
      </c>
      <c r="B931" s="427">
        <f>+D931</f>
        <v>37</v>
      </c>
      <c r="C931" s="210">
        <f t="shared" si="118"/>
        <v>1</v>
      </c>
      <c r="D931" s="1">
        <f t="shared" si="119"/>
        <v>37</v>
      </c>
      <c r="E931" t="s">
        <v>49</v>
      </c>
      <c r="F931">
        <v>9606</v>
      </c>
      <c r="G931" s="139">
        <v>2011</v>
      </c>
      <c r="H931" s="429" t="s">
        <v>144</v>
      </c>
      <c r="I931" s="139">
        <f>VLOOKUP(E931&amp;H931,Data2012!$A:$U,20,FALSE)</f>
        <v>37</v>
      </c>
    </row>
    <row r="932" spans="1:9" ht="14.25" customHeight="1">
      <c r="A932" s="1" t="str">
        <f t="shared" si="121"/>
        <v>GySEV/RÖEE96062</v>
      </c>
      <c r="B932" s="427">
        <f>+D932+B931</f>
        <v>79</v>
      </c>
      <c r="C932" s="210">
        <f t="shared" si="118"/>
        <v>2</v>
      </c>
      <c r="D932" s="1">
        <f t="shared" si="119"/>
        <v>42</v>
      </c>
      <c r="E932" t="s">
        <v>49</v>
      </c>
      <c r="F932">
        <v>9606</v>
      </c>
      <c r="G932" s="139">
        <v>2011</v>
      </c>
      <c r="H932" s="429" t="s">
        <v>145</v>
      </c>
      <c r="I932" s="139">
        <f>VLOOKUP(E932&amp;H932,Data2012!$A:$U,20,FALSE)</f>
        <v>42</v>
      </c>
    </row>
    <row r="933" spans="1:9" ht="14.25" customHeight="1">
      <c r="A933" s="1" t="str">
        <f t="shared" si="121"/>
        <v>GySEV/RÖEE96063</v>
      </c>
      <c r="B933" s="427">
        <f>+D933+B932</f>
        <v>122</v>
      </c>
      <c r="C933" s="210">
        <f t="shared" si="118"/>
        <v>3</v>
      </c>
      <c r="D933" s="1">
        <f t="shared" si="119"/>
        <v>43</v>
      </c>
      <c r="E933" t="s">
        <v>49</v>
      </c>
      <c r="F933">
        <v>9606</v>
      </c>
      <c r="G933" s="139">
        <v>2011</v>
      </c>
      <c r="H933" s="429" t="s">
        <v>146</v>
      </c>
      <c r="I933" s="139">
        <f>VLOOKUP(E933&amp;H933,Data2012!$A:$U,20,FALSE)</f>
        <v>43</v>
      </c>
    </row>
    <row r="934" spans="1:9" ht="14.25" customHeight="1">
      <c r="A934" s="1" t="str">
        <f t="shared" si="121"/>
        <v>GySEV/RÖEE96064</v>
      </c>
      <c r="B934" s="427">
        <f t="shared" ref="B934:B942" si="123">+D934+B933</f>
        <v>164</v>
      </c>
      <c r="C934" s="210">
        <f t="shared" si="118"/>
        <v>4</v>
      </c>
      <c r="D934" s="1">
        <f t="shared" si="119"/>
        <v>42</v>
      </c>
      <c r="E934" t="s">
        <v>49</v>
      </c>
      <c r="F934">
        <v>9606</v>
      </c>
      <c r="G934" s="139">
        <v>2011</v>
      </c>
      <c r="H934" s="429" t="s">
        <v>147</v>
      </c>
      <c r="I934" s="139">
        <f>VLOOKUP(E934&amp;H934,Data2012!$A:$U,20,FALSE)</f>
        <v>42</v>
      </c>
    </row>
    <row r="935" spans="1:9" ht="14.25" customHeight="1">
      <c r="A935" s="1" t="str">
        <f t="shared" si="121"/>
        <v>GySEV/RÖEE96065</v>
      </c>
      <c r="B935" s="427">
        <f t="shared" si="123"/>
        <v>208</v>
      </c>
      <c r="C935" s="210">
        <f t="shared" si="118"/>
        <v>5</v>
      </c>
      <c r="D935" s="1">
        <f t="shared" si="119"/>
        <v>44</v>
      </c>
      <c r="E935" t="s">
        <v>49</v>
      </c>
      <c r="F935">
        <v>9606</v>
      </c>
      <c r="G935" s="139">
        <v>2011</v>
      </c>
      <c r="H935" s="429" t="s">
        <v>148</v>
      </c>
      <c r="I935" s="139">
        <f>VLOOKUP(E935&amp;H935,Data2012!$A:$U,20,FALSE)</f>
        <v>44</v>
      </c>
    </row>
    <row r="936" spans="1:9" ht="14.25" customHeight="1">
      <c r="A936" s="1" t="str">
        <f t="shared" si="121"/>
        <v>GySEV/RÖEE96066</v>
      </c>
      <c r="B936" s="427">
        <f t="shared" si="123"/>
        <v>251</v>
      </c>
      <c r="C936" s="210">
        <f t="shared" si="118"/>
        <v>6</v>
      </c>
      <c r="D936" s="1">
        <f t="shared" si="119"/>
        <v>43</v>
      </c>
      <c r="E936" t="s">
        <v>49</v>
      </c>
      <c r="F936">
        <v>9606</v>
      </c>
      <c r="G936" s="139">
        <v>2011</v>
      </c>
      <c r="H936" s="429" t="s">
        <v>149</v>
      </c>
      <c r="I936" s="139">
        <f>VLOOKUP(E936&amp;H936,Data2012!$A:$U,20,FALSE)</f>
        <v>43</v>
      </c>
    </row>
    <row r="937" spans="1:9" ht="14.25" customHeight="1">
      <c r="A937" s="1" t="str">
        <f t="shared" si="121"/>
        <v xml:space="preserve">GySEV/RÖEE9606 </v>
      </c>
      <c r="B937" s="427" t="e">
        <f t="shared" si="123"/>
        <v>#VALUE!</v>
      </c>
      <c r="C937" s="210" t="str">
        <f t="shared" si="118"/>
        <v xml:space="preserve"> </v>
      </c>
      <c r="D937" s="1" t="str">
        <f t="shared" si="119"/>
        <v>na</v>
      </c>
      <c r="E937" t="s">
        <v>49</v>
      </c>
      <c r="F937">
        <v>9606</v>
      </c>
      <c r="G937" s="139">
        <v>2011</v>
      </c>
      <c r="H937" s="429" t="s">
        <v>150</v>
      </c>
      <c r="I937" s="139">
        <f>VLOOKUP(E937&amp;H937,Data2012!$A:$U,20,FALSE)</f>
        <v>-1</v>
      </c>
    </row>
    <row r="938" spans="1:9" ht="14.25" customHeight="1">
      <c r="A938" s="1" t="str">
        <f t="shared" si="121"/>
        <v>GySEV/RÖEE96068</v>
      </c>
      <c r="B938" s="427" t="e">
        <f t="shared" si="123"/>
        <v>#VALUE!</v>
      </c>
      <c r="C938" s="210">
        <f t="shared" si="118"/>
        <v>8</v>
      </c>
      <c r="D938" s="1">
        <f t="shared" si="119"/>
        <v>37</v>
      </c>
      <c r="E938" t="s">
        <v>49</v>
      </c>
      <c r="F938">
        <v>9606</v>
      </c>
      <c r="G938" s="139">
        <v>2011</v>
      </c>
      <c r="H938" s="429" t="s">
        <v>151</v>
      </c>
      <c r="I938" s="139">
        <f>VLOOKUP(E938&amp;H938,Data2012!$A:$U,20,FALSE)</f>
        <v>37</v>
      </c>
    </row>
    <row r="939" spans="1:9" ht="14.25" customHeight="1">
      <c r="A939" s="1" t="str">
        <f t="shared" si="121"/>
        <v>GySEV/RÖEE96069</v>
      </c>
      <c r="B939" s="427" t="e">
        <f t="shared" si="123"/>
        <v>#VALUE!</v>
      </c>
      <c r="C939" s="210">
        <f t="shared" si="118"/>
        <v>9</v>
      </c>
      <c r="D939" s="1">
        <f t="shared" si="119"/>
        <v>39</v>
      </c>
      <c r="E939" t="s">
        <v>49</v>
      </c>
      <c r="F939">
        <v>9606</v>
      </c>
      <c r="G939" s="139">
        <v>2011</v>
      </c>
      <c r="H939" s="429" t="s">
        <v>152</v>
      </c>
      <c r="I939" s="139">
        <f>VLOOKUP(E939&amp;H939,Data2012!$A:$U,20,FALSE)</f>
        <v>39</v>
      </c>
    </row>
    <row r="940" spans="1:9" ht="14.25" customHeight="1">
      <c r="A940" s="1" t="str">
        <f t="shared" si="121"/>
        <v>GySEV/RÖEE960610</v>
      </c>
      <c r="B940" s="427" t="e">
        <f t="shared" si="123"/>
        <v>#VALUE!</v>
      </c>
      <c r="C940" s="210">
        <f t="shared" si="118"/>
        <v>10</v>
      </c>
      <c r="D940" s="1">
        <f t="shared" si="119"/>
        <v>42</v>
      </c>
      <c r="E940" t="s">
        <v>49</v>
      </c>
      <c r="F940">
        <v>9606</v>
      </c>
      <c r="G940" s="139">
        <v>2011</v>
      </c>
      <c r="H940" s="429" t="s">
        <v>153</v>
      </c>
      <c r="I940" s="139">
        <f>VLOOKUP(E940&amp;H940,Data2012!$A:$U,20,FALSE)</f>
        <v>42</v>
      </c>
    </row>
    <row r="941" spans="1:9" ht="14.25" customHeight="1">
      <c r="A941" s="1" t="str">
        <f t="shared" si="121"/>
        <v>GySEV/RÖEE960611</v>
      </c>
      <c r="B941" s="427" t="e">
        <f t="shared" si="123"/>
        <v>#VALUE!</v>
      </c>
      <c r="C941" s="210">
        <f t="shared" si="118"/>
        <v>11</v>
      </c>
      <c r="D941" s="1">
        <f t="shared" si="119"/>
        <v>42</v>
      </c>
      <c r="E941" t="s">
        <v>49</v>
      </c>
      <c r="F941">
        <v>9606</v>
      </c>
      <c r="G941" s="139">
        <v>2011</v>
      </c>
      <c r="H941" s="429" t="s">
        <v>154</v>
      </c>
      <c r="I941" s="139">
        <f>VLOOKUP(E941&amp;H941,Data2012!$A:$U,20,FALSE)</f>
        <v>42</v>
      </c>
    </row>
    <row r="942" spans="1:9" ht="14.25" customHeight="1">
      <c r="A942" s="1" t="str">
        <f t="shared" si="121"/>
        <v>GySEV/RÖEE960612</v>
      </c>
      <c r="B942" s="427" t="e">
        <f t="shared" si="123"/>
        <v>#VALUE!</v>
      </c>
      <c r="C942" s="210">
        <f t="shared" si="118"/>
        <v>12</v>
      </c>
      <c r="D942" s="1">
        <f t="shared" si="119"/>
        <v>37</v>
      </c>
      <c r="E942" t="s">
        <v>49</v>
      </c>
      <c r="F942">
        <v>9606</v>
      </c>
      <c r="G942" s="139">
        <v>2011</v>
      </c>
      <c r="H942" s="429" t="s">
        <v>155</v>
      </c>
      <c r="I942" s="139">
        <f>VLOOKUP(E942&amp;H942,Data2012!$A:$U,20,FALSE)</f>
        <v>37</v>
      </c>
    </row>
    <row r="943" spans="1:9" ht="14.25" customHeight="1">
      <c r="A943" s="1" t="str">
        <f t="shared" si="121"/>
        <v>HZ96011</v>
      </c>
      <c r="B943" s="427">
        <f>+D943</f>
        <v>5508</v>
      </c>
      <c r="C943" s="210">
        <f t="shared" si="118"/>
        <v>1</v>
      </c>
      <c r="D943" s="1">
        <f t="shared" si="119"/>
        <v>5508</v>
      </c>
      <c r="E943" t="s">
        <v>62</v>
      </c>
      <c r="F943">
        <v>9601</v>
      </c>
      <c r="G943" s="139">
        <v>2011</v>
      </c>
      <c r="H943" s="429" t="s">
        <v>144</v>
      </c>
      <c r="I943">
        <f>VLOOKUP(E943&amp;H943,Data2012!$A:$S,3,FALSE)</f>
        <v>5508</v>
      </c>
    </row>
    <row r="944" spans="1:9" ht="14.25" customHeight="1">
      <c r="A944" s="1" t="str">
        <f t="shared" si="121"/>
        <v>HZ96012</v>
      </c>
      <c r="B944" s="427">
        <f>+D944+B943</f>
        <v>10984</v>
      </c>
      <c r="C944" s="210">
        <f t="shared" si="118"/>
        <v>2</v>
      </c>
      <c r="D944" s="1">
        <f t="shared" si="119"/>
        <v>5476</v>
      </c>
      <c r="E944" t="s">
        <v>62</v>
      </c>
      <c r="F944">
        <v>9601</v>
      </c>
      <c r="G944" s="139">
        <v>2011</v>
      </c>
      <c r="H944" s="429" t="s">
        <v>145</v>
      </c>
      <c r="I944">
        <f>VLOOKUP(E944&amp;H944,Data2012!$A:$S,3,FALSE)</f>
        <v>5476</v>
      </c>
    </row>
    <row r="945" spans="1:9" ht="14.25" customHeight="1">
      <c r="A945" s="1" t="str">
        <f t="shared" si="121"/>
        <v>HZ96013</v>
      </c>
      <c r="B945" s="427">
        <f>+D945+B944</f>
        <v>16475</v>
      </c>
      <c r="C945" s="210">
        <f t="shared" si="118"/>
        <v>3</v>
      </c>
      <c r="D945" s="1">
        <f t="shared" si="119"/>
        <v>5491</v>
      </c>
      <c r="E945" t="s">
        <v>62</v>
      </c>
      <c r="F945">
        <v>9601</v>
      </c>
      <c r="G945" s="139">
        <v>2011</v>
      </c>
      <c r="H945" s="429" t="s">
        <v>146</v>
      </c>
      <c r="I945">
        <f>VLOOKUP(E945&amp;H945,Data2012!$A:$S,3,FALSE)</f>
        <v>5491</v>
      </c>
    </row>
    <row r="946" spans="1:9" ht="14.25" customHeight="1">
      <c r="A946" s="1" t="str">
        <f t="shared" si="121"/>
        <v>HZ96014</v>
      </c>
      <c r="B946" s="427">
        <f t="shared" ref="B946:B954" si="124">+D946+B945</f>
        <v>21809</v>
      </c>
      <c r="C946" s="210">
        <f t="shared" si="118"/>
        <v>4</v>
      </c>
      <c r="D946" s="1">
        <f t="shared" si="119"/>
        <v>5334</v>
      </c>
      <c r="E946" t="s">
        <v>62</v>
      </c>
      <c r="F946">
        <v>9601</v>
      </c>
      <c r="G946" s="139">
        <v>2011</v>
      </c>
      <c r="H946" s="429" t="s">
        <v>147</v>
      </c>
      <c r="I946">
        <f>VLOOKUP(E946&amp;H946,Data2012!$A:$S,3,FALSE)</f>
        <v>5334</v>
      </c>
    </row>
    <row r="947" spans="1:9" ht="14.25" customHeight="1">
      <c r="A947" s="1" t="str">
        <f t="shared" si="121"/>
        <v>HZ96015</v>
      </c>
      <c r="B947" s="427">
        <f t="shared" si="124"/>
        <v>27208</v>
      </c>
      <c r="C947" s="210">
        <f t="shared" si="118"/>
        <v>5</v>
      </c>
      <c r="D947" s="1">
        <f t="shared" si="119"/>
        <v>5399</v>
      </c>
      <c r="E947" t="s">
        <v>62</v>
      </c>
      <c r="F947">
        <v>9601</v>
      </c>
      <c r="G947" s="139">
        <v>2011</v>
      </c>
      <c r="H947" s="429" t="s">
        <v>148</v>
      </c>
      <c r="I947">
        <f>VLOOKUP(E947&amp;H947,Data2012!$A:$S,3,FALSE)</f>
        <v>5399</v>
      </c>
    </row>
    <row r="948" spans="1:9" ht="14.25" customHeight="1">
      <c r="A948" s="1" t="str">
        <f t="shared" si="121"/>
        <v>HZ96016</v>
      </c>
      <c r="B948" s="427">
        <f t="shared" si="124"/>
        <v>32145</v>
      </c>
      <c r="C948" s="210">
        <f t="shared" si="118"/>
        <v>6</v>
      </c>
      <c r="D948" s="1">
        <f t="shared" si="119"/>
        <v>4937</v>
      </c>
      <c r="E948" t="s">
        <v>62</v>
      </c>
      <c r="F948">
        <v>9601</v>
      </c>
      <c r="G948" s="139">
        <v>2011</v>
      </c>
      <c r="H948" s="429" t="s">
        <v>149</v>
      </c>
      <c r="I948">
        <f>VLOOKUP(E948&amp;H948,Data2012!$A:$S,3,FALSE)</f>
        <v>4937</v>
      </c>
    </row>
    <row r="949" spans="1:9" ht="14.25" customHeight="1">
      <c r="A949" s="1" t="str">
        <f t="shared" si="121"/>
        <v>HZ96017</v>
      </c>
      <c r="B949" s="427">
        <f t="shared" si="124"/>
        <v>34367</v>
      </c>
      <c r="C949" s="210">
        <f t="shared" si="118"/>
        <v>7</v>
      </c>
      <c r="D949" s="1">
        <f t="shared" si="119"/>
        <v>2222</v>
      </c>
      <c r="E949" t="s">
        <v>62</v>
      </c>
      <c r="F949">
        <v>9601</v>
      </c>
      <c r="G949" s="139">
        <v>2011</v>
      </c>
      <c r="H949" s="429" t="s">
        <v>150</v>
      </c>
      <c r="I949">
        <f>VLOOKUP(E949&amp;H949,Data2012!$A:$S,3,FALSE)</f>
        <v>2222</v>
      </c>
    </row>
    <row r="950" spans="1:9" ht="14.25" customHeight="1">
      <c r="A950" s="1" t="str">
        <f t="shared" si="121"/>
        <v>HZ96018</v>
      </c>
      <c r="B950" s="427">
        <f t="shared" si="124"/>
        <v>36672</v>
      </c>
      <c r="C950" s="210">
        <f t="shared" si="118"/>
        <v>8</v>
      </c>
      <c r="D950" s="1">
        <f t="shared" si="119"/>
        <v>2305</v>
      </c>
      <c r="E950" t="s">
        <v>62</v>
      </c>
      <c r="F950">
        <v>9601</v>
      </c>
      <c r="G950" s="139">
        <v>2011</v>
      </c>
      <c r="H950" s="429" t="s">
        <v>151</v>
      </c>
      <c r="I950">
        <f>VLOOKUP(E950&amp;H950,Data2012!$A:$S,3,FALSE)</f>
        <v>2305</v>
      </c>
    </row>
    <row r="951" spans="1:9" ht="14.25" customHeight="1">
      <c r="A951" s="1" t="str">
        <f t="shared" si="121"/>
        <v>HZ96019</v>
      </c>
      <c r="B951" s="427">
        <f t="shared" si="124"/>
        <v>39756</v>
      </c>
      <c r="C951" s="210">
        <f t="shared" si="118"/>
        <v>9</v>
      </c>
      <c r="D951" s="1">
        <f t="shared" si="119"/>
        <v>3084</v>
      </c>
      <c r="E951" t="s">
        <v>62</v>
      </c>
      <c r="F951">
        <v>9601</v>
      </c>
      <c r="G951" s="139">
        <v>2011</v>
      </c>
      <c r="H951" s="429" t="s">
        <v>152</v>
      </c>
      <c r="I951">
        <f>VLOOKUP(E951&amp;H951,Data2012!$A:$S,3,FALSE)</f>
        <v>3084</v>
      </c>
    </row>
    <row r="952" spans="1:9" ht="14.25" customHeight="1">
      <c r="A952" s="1" t="str">
        <f t="shared" si="121"/>
        <v>HZ960110</v>
      </c>
      <c r="B952" s="427">
        <f t="shared" si="124"/>
        <v>43176</v>
      </c>
      <c r="C952" s="210">
        <f t="shared" si="118"/>
        <v>10</v>
      </c>
      <c r="D952" s="1">
        <f t="shared" si="119"/>
        <v>3420</v>
      </c>
      <c r="E952" t="s">
        <v>62</v>
      </c>
      <c r="F952">
        <v>9601</v>
      </c>
      <c r="G952" s="139">
        <v>2011</v>
      </c>
      <c r="H952" s="429" t="s">
        <v>153</v>
      </c>
      <c r="I952">
        <f>VLOOKUP(E952&amp;H952,Data2012!$A:$S,3,FALSE)</f>
        <v>3420</v>
      </c>
    </row>
    <row r="953" spans="1:9" ht="14.25" customHeight="1">
      <c r="A953" s="1" t="str">
        <f t="shared" si="121"/>
        <v>HZ960111</v>
      </c>
      <c r="B953" s="427">
        <f t="shared" si="124"/>
        <v>46660</v>
      </c>
      <c r="C953" s="210">
        <f t="shared" si="118"/>
        <v>11</v>
      </c>
      <c r="D953" s="1">
        <f t="shared" si="119"/>
        <v>3484</v>
      </c>
      <c r="E953" t="s">
        <v>62</v>
      </c>
      <c r="F953">
        <v>9601</v>
      </c>
      <c r="G953" s="139">
        <v>2011</v>
      </c>
      <c r="H953" s="429" t="s">
        <v>154</v>
      </c>
      <c r="I953">
        <f>VLOOKUP(E953&amp;H953,Data2012!$A:$S,3,FALSE)</f>
        <v>3484</v>
      </c>
    </row>
    <row r="954" spans="1:9" ht="14.25" customHeight="1">
      <c r="A954" s="1" t="str">
        <f t="shared" si="121"/>
        <v>HZ960112</v>
      </c>
      <c r="B954" s="427">
        <f t="shared" si="124"/>
        <v>49983</v>
      </c>
      <c r="C954" s="210">
        <f t="shared" si="118"/>
        <v>12</v>
      </c>
      <c r="D954" s="1">
        <f t="shared" si="119"/>
        <v>3323</v>
      </c>
      <c r="E954" t="s">
        <v>62</v>
      </c>
      <c r="F954">
        <v>9601</v>
      </c>
      <c r="G954" s="139">
        <v>2011</v>
      </c>
      <c r="H954" s="429" t="s">
        <v>155</v>
      </c>
      <c r="I954">
        <f>VLOOKUP(E954&amp;H954,Data2012!$A:$S,3,FALSE)</f>
        <v>3323</v>
      </c>
    </row>
    <row r="955" spans="1:9" ht="14.25" customHeight="1">
      <c r="A955" s="1" t="str">
        <f t="shared" si="121"/>
        <v>HZ96021</v>
      </c>
      <c r="B955" s="427">
        <f>+D955</f>
        <v>137</v>
      </c>
      <c r="C955" s="210">
        <f t="shared" si="118"/>
        <v>1</v>
      </c>
      <c r="D955" s="1">
        <f t="shared" si="119"/>
        <v>137</v>
      </c>
      <c r="E955" t="s">
        <v>62</v>
      </c>
      <c r="F955">
        <v>9602</v>
      </c>
      <c r="G955" s="139">
        <v>2011</v>
      </c>
      <c r="H955" s="429" t="s">
        <v>144</v>
      </c>
      <c r="I955" s="139">
        <f>VLOOKUP(E955&amp;H955,Data2012!$A:$S,6,FALSE)</f>
        <v>137</v>
      </c>
    </row>
    <row r="956" spans="1:9" ht="14.25" customHeight="1">
      <c r="A956" s="1" t="str">
        <f t="shared" si="121"/>
        <v>HZ96022</v>
      </c>
      <c r="B956" s="427">
        <f>+D956+B955</f>
        <v>270</v>
      </c>
      <c r="C956" s="210">
        <f t="shared" si="118"/>
        <v>2</v>
      </c>
      <c r="D956" s="1">
        <f t="shared" si="119"/>
        <v>133</v>
      </c>
      <c r="E956" t="s">
        <v>62</v>
      </c>
      <c r="F956">
        <v>9602</v>
      </c>
      <c r="G956" s="139">
        <v>2011</v>
      </c>
      <c r="H956" s="429" t="s">
        <v>145</v>
      </c>
      <c r="I956" s="139">
        <f>VLOOKUP(E956&amp;H956,Data2012!$A:$S,6,FALSE)</f>
        <v>133</v>
      </c>
    </row>
    <row r="957" spans="1:9" ht="14.25" customHeight="1">
      <c r="A957" s="1" t="str">
        <f t="shared" si="121"/>
        <v>HZ96023</v>
      </c>
      <c r="B957" s="427">
        <f>+D957+B956</f>
        <v>406</v>
      </c>
      <c r="C957" s="210">
        <f t="shared" si="118"/>
        <v>3</v>
      </c>
      <c r="D957" s="1">
        <f t="shared" si="119"/>
        <v>136</v>
      </c>
      <c r="E957" t="s">
        <v>62</v>
      </c>
      <c r="F957">
        <v>9602</v>
      </c>
      <c r="G957" s="139">
        <v>2011</v>
      </c>
      <c r="H957" s="429" t="s">
        <v>146</v>
      </c>
      <c r="I957" s="139">
        <f>VLOOKUP(E957&amp;H957,Data2012!$A:$S,6,FALSE)</f>
        <v>136</v>
      </c>
    </row>
    <row r="958" spans="1:9" ht="14.25" customHeight="1">
      <c r="A958" s="1" t="str">
        <f t="shared" si="121"/>
        <v>HZ96024</v>
      </c>
      <c r="B958" s="427">
        <f t="shared" ref="B958:B966" si="125">+D958+B957</f>
        <v>550</v>
      </c>
      <c r="C958" s="210">
        <f t="shared" si="118"/>
        <v>4</v>
      </c>
      <c r="D958" s="1">
        <f t="shared" si="119"/>
        <v>144</v>
      </c>
      <c r="E958" t="s">
        <v>62</v>
      </c>
      <c r="F958">
        <v>9602</v>
      </c>
      <c r="G958" s="139">
        <v>2011</v>
      </c>
      <c r="H958" s="429" t="s">
        <v>147</v>
      </c>
      <c r="I958" s="139">
        <f>VLOOKUP(E958&amp;H958,Data2012!$A:$S,6,FALSE)</f>
        <v>144</v>
      </c>
    </row>
    <row r="959" spans="1:9" ht="14.25" customHeight="1">
      <c r="A959" s="1" t="str">
        <f t="shared" si="121"/>
        <v>HZ96025</v>
      </c>
      <c r="B959" s="427">
        <f t="shared" si="125"/>
        <v>694</v>
      </c>
      <c r="C959" s="210">
        <f t="shared" si="118"/>
        <v>5</v>
      </c>
      <c r="D959" s="1">
        <f t="shared" si="119"/>
        <v>144</v>
      </c>
      <c r="E959" t="s">
        <v>62</v>
      </c>
      <c r="F959">
        <v>9602</v>
      </c>
      <c r="G959" s="139">
        <v>2011</v>
      </c>
      <c r="H959" s="429" t="s">
        <v>148</v>
      </c>
      <c r="I959" s="139">
        <f>VLOOKUP(E959&amp;H959,Data2012!$A:$S,6,FALSE)</f>
        <v>144</v>
      </c>
    </row>
    <row r="960" spans="1:9" ht="14.25" customHeight="1">
      <c r="A960" s="1" t="str">
        <f t="shared" si="121"/>
        <v>HZ96026</v>
      </c>
      <c r="B960" s="427">
        <f t="shared" si="125"/>
        <v>828</v>
      </c>
      <c r="C960" s="210">
        <f t="shared" si="118"/>
        <v>6</v>
      </c>
      <c r="D960" s="1">
        <f t="shared" si="119"/>
        <v>134</v>
      </c>
      <c r="E960" t="s">
        <v>62</v>
      </c>
      <c r="F960">
        <v>9602</v>
      </c>
      <c r="G960" s="139">
        <v>2011</v>
      </c>
      <c r="H960" s="429" t="s">
        <v>149</v>
      </c>
      <c r="I960" s="139">
        <f>VLOOKUP(E960&amp;H960,Data2012!$A:$S,6,FALSE)</f>
        <v>134</v>
      </c>
    </row>
    <row r="961" spans="1:9" ht="14.25" customHeight="1">
      <c r="A961" s="1" t="str">
        <f t="shared" si="121"/>
        <v>HZ96027</v>
      </c>
      <c r="B961" s="427">
        <f t="shared" si="125"/>
        <v>930</v>
      </c>
      <c r="C961" s="210">
        <f t="shared" si="118"/>
        <v>7</v>
      </c>
      <c r="D961" s="1">
        <f t="shared" si="119"/>
        <v>102</v>
      </c>
      <c r="E961" t="s">
        <v>62</v>
      </c>
      <c r="F961">
        <v>9602</v>
      </c>
      <c r="G961" s="139">
        <v>2011</v>
      </c>
      <c r="H961" s="429" t="s">
        <v>150</v>
      </c>
      <c r="I961" s="139">
        <f>VLOOKUP(E961&amp;H961,Data2012!$A:$S,6,FALSE)</f>
        <v>102</v>
      </c>
    </row>
    <row r="962" spans="1:9" ht="14.25" customHeight="1">
      <c r="A962" s="1" t="str">
        <f t="shared" si="121"/>
        <v>HZ96028</v>
      </c>
      <c r="B962" s="427">
        <f t="shared" si="125"/>
        <v>1020</v>
      </c>
      <c r="C962" s="210">
        <f t="shared" si="118"/>
        <v>8</v>
      </c>
      <c r="D962" s="1">
        <f t="shared" si="119"/>
        <v>90</v>
      </c>
      <c r="E962" t="s">
        <v>62</v>
      </c>
      <c r="F962">
        <v>9602</v>
      </c>
      <c r="G962" s="139">
        <v>2011</v>
      </c>
      <c r="H962" s="429" t="s">
        <v>151</v>
      </c>
      <c r="I962" s="139">
        <f>VLOOKUP(E962&amp;H962,Data2012!$A:$S,6,FALSE)</f>
        <v>90</v>
      </c>
    </row>
    <row r="963" spans="1:9" ht="14.25" customHeight="1">
      <c r="A963" s="1" t="str">
        <f t="shared" si="121"/>
        <v>HZ96029</v>
      </c>
      <c r="B963" s="427">
        <f t="shared" si="125"/>
        <v>1132</v>
      </c>
      <c r="C963" s="210">
        <f t="shared" si="118"/>
        <v>9</v>
      </c>
      <c r="D963" s="1">
        <f t="shared" si="119"/>
        <v>112</v>
      </c>
      <c r="E963" t="s">
        <v>62</v>
      </c>
      <c r="F963">
        <v>9602</v>
      </c>
      <c r="G963" s="139">
        <v>2011</v>
      </c>
      <c r="H963" s="429" t="s">
        <v>152</v>
      </c>
      <c r="I963" s="139">
        <f>VLOOKUP(E963&amp;H963,Data2012!$A:$S,6,FALSE)</f>
        <v>112</v>
      </c>
    </row>
    <row r="964" spans="1:9" ht="14.25" customHeight="1">
      <c r="A964" s="1" t="str">
        <f t="shared" si="121"/>
        <v>HZ960210</v>
      </c>
      <c r="B964" s="427">
        <f t="shared" si="125"/>
        <v>1253</v>
      </c>
      <c r="C964" s="210">
        <f t="shared" si="118"/>
        <v>10</v>
      </c>
      <c r="D964" s="1">
        <f t="shared" si="119"/>
        <v>121</v>
      </c>
      <c r="E964" t="s">
        <v>62</v>
      </c>
      <c r="F964">
        <v>9602</v>
      </c>
      <c r="G964" s="139">
        <v>2011</v>
      </c>
      <c r="H964" s="429" t="s">
        <v>153</v>
      </c>
      <c r="I964" s="139">
        <f>VLOOKUP(E964&amp;H964,Data2012!$A:$S,6,FALSE)</f>
        <v>121</v>
      </c>
    </row>
    <row r="965" spans="1:9" ht="14.25" customHeight="1">
      <c r="A965" s="1" t="str">
        <f t="shared" si="121"/>
        <v>HZ960211</v>
      </c>
      <c r="B965" s="427">
        <f t="shared" si="125"/>
        <v>1371</v>
      </c>
      <c r="C965" s="210">
        <f t="shared" si="118"/>
        <v>11</v>
      </c>
      <c r="D965" s="1">
        <f t="shared" si="119"/>
        <v>118</v>
      </c>
      <c r="E965" t="s">
        <v>62</v>
      </c>
      <c r="F965">
        <v>9602</v>
      </c>
      <c r="G965" s="139">
        <v>2011</v>
      </c>
      <c r="H965" s="429" t="s">
        <v>154</v>
      </c>
      <c r="I965" s="139">
        <f>VLOOKUP(E965&amp;H965,Data2012!$A:$S,6,FALSE)</f>
        <v>118</v>
      </c>
    </row>
    <row r="966" spans="1:9" ht="14.25" customHeight="1">
      <c r="A966" s="1" t="str">
        <f t="shared" si="121"/>
        <v>HZ960212</v>
      </c>
      <c r="B966" s="427">
        <f t="shared" si="125"/>
        <v>1492</v>
      </c>
      <c r="C966" s="210">
        <f t="shared" si="118"/>
        <v>12</v>
      </c>
      <c r="D966" s="1">
        <f t="shared" si="119"/>
        <v>121</v>
      </c>
      <c r="E966" t="s">
        <v>62</v>
      </c>
      <c r="F966">
        <v>9602</v>
      </c>
      <c r="G966" s="139">
        <v>2011</v>
      </c>
      <c r="H966" s="429" t="s">
        <v>155</v>
      </c>
      <c r="I966" s="139">
        <f>VLOOKUP(E966&amp;H966,Data2012!$A:$S,6,FALSE)</f>
        <v>121</v>
      </c>
    </row>
    <row r="967" spans="1:9" ht="14.25" customHeight="1">
      <c r="A967" s="1" t="str">
        <f t="shared" si="121"/>
        <v>HZ96031</v>
      </c>
      <c r="B967" s="427">
        <f>+D967</f>
        <v>824</v>
      </c>
      <c r="C967" s="210">
        <f t="shared" si="118"/>
        <v>1</v>
      </c>
      <c r="D967" s="1">
        <f t="shared" si="119"/>
        <v>824</v>
      </c>
      <c r="E967" t="s">
        <v>62</v>
      </c>
      <c r="F967">
        <v>9603</v>
      </c>
      <c r="G967" s="139">
        <v>2011</v>
      </c>
      <c r="H967" s="429" t="s">
        <v>144</v>
      </c>
      <c r="I967" s="139">
        <f>VLOOKUP(E967&amp;H967,Data2012!$A:$S,11,FALSE)</f>
        <v>824</v>
      </c>
    </row>
    <row r="968" spans="1:9" ht="14.25" customHeight="1">
      <c r="A968" s="1" t="str">
        <f t="shared" si="121"/>
        <v>HZ96032</v>
      </c>
      <c r="B968" s="427">
        <f>+D968+B967</f>
        <v>1762</v>
      </c>
      <c r="C968" s="210">
        <f t="shared" ref="C968:C1031" si="126">IF(D968="na"," ",VALUE(RIGHT(TRIM(H968),2)))</f>
        <v>2</v>
      </c>
      <c r="D968" s="1">
        <f t="shared" ref="D968:D1031" si="127">IF(I968&lt;0,"na",I968)</f>
        <v>938</v>
      </c>
      <c r="E968" t="s">
        <v>62</v>
      </c>
      <c r="F968">
        <v>9603</v>
      </c>
      <c r="G968" s="139">
        <v>2011</v>
      </c>
      <c r="H968" s="429" t="s">
        <v>145</v>
      </c>
      <c r="I968" s="139">
        <f>VLOOKUP(E968&amp;H968,Data2012!$A:$S,11,FALSE)</f>
        <v>938</v>
      </c>
    </row>
    <row r="969" spans="1:9" ht="14.25" customHeight="1">
      <c r="A969" s="1" t="str">
        <f t="shared" si="121"/>
        <v>HZ96033</v>
      </c>
      <c r="B969" s="427">
        <f>+D969+B968</f>
        <v>2761</v>
      </c>
      <c r="C969" s="210">
        <f t="shared" si="126"/>
        <v>3</v>
      </c>
      <c r="D969" s="1">
        <f t="shared" si="127"/>
        <v>999</v>
      </c>
      <c r="E969" t="s">
        <v>62</v>
      </c>
      <c r="F969">
        <v>9603</v>
      </c>
      <c r="G969" s="139">
        <v>2011</v>
      </c>
      <c r="H969" s="429" t="s">
        <v>146</v>
      </c>
      <c r="I969" s="139">
        <f>VLOOKUP(E969&amp;H969,Data2012!$A:$S,11,FALSE)</f>
        <v>999</v>
      </c>
    </row>
    <row r="970" spans="1:9" ht="14.25" customHeight="1">
      <c r="A970" s="1" t="str">
        <f t="shared" si="121"/>
        <v>HZ96034</v>
      </c>
      <c r="B970" s="427">
        <f t="shared" ref="B970:B978" si="128">+D970+B969</f>
        <v>3791</v>
      </c>
      <c r="C970" s="210">
        <f t="shared" si="126"/>
        <v>4</v>
      </c>
      <c r="D970" s="1">
        <f t="shared" si="127"/>
        <v>1030</v>
      </c>
      <c r="E970" t="s">
        <v>62</v>
      </c>
      <c r="F970">
        <v>9603</v>
      </c>
      <c r="G970" s="139">
        <v>2011</v>
      </c>
      <c r="H970" s="429" t="s">
        <v>147</v>
      </c>
      <c r="I970" s="139">
        <f>VLOOKUP(E970&amp;H970,Data2012!$A:$S,11,FALSE)</f>
        <v>1030</v>
      </c>
    </row>
    <row r="971" spans="1:9" ht="14.25" customHeight="1">
      <c r="A971" s="1" t="str">
        <f t="shared" si="121"/>
        <v>HZ96035</v>
      </c>
      <c r="B971" s="427">
        <f t="shared" si="128"/>
        <v>4819</v>
      </c>
      <c r="C971" s="210">
        <f t="shared" si="126"/>
        <v>5</v>
      </c>
      <c r="D971" s="1">
        <f t="shared" si="127"/>
        <v>1028</v>
      </c>
      <c r="E971" t="s">
        <v>62</v>
      </c>
      <c r="F971">
        <v>9603</v>
      </c>
      <c r="G971" s="139">
        <v>2011</v>
      </c>
      <c r="H971" s="429" t="s">
        <v>148</v>
      </c>
      <c r="I971" s="139">
        <f>VLOOKUP(E971&amp;H971,Data2012!$A:$S,11,FALSE)</f>
        <v>1028</v>
      </c>
    </row>
    <row r="972" spans="1:9" ht="14.25" customHeight="1">
      <c r="A972" s="1" t="str">
        <f t="shared" si="121"/>
        <v>HZ96036</v>
      </c>
      <c r="B972" s="427">
        <f t="shared" si="128"/>
        <v>5748</v>
      </c>
      <c r="C972" s="210">
        <f t="shared" si="126"/>
        <v>6</v>
      </c>
      <c r="D972" s="1">
        <f t="shared" si="127"/>
        <v>929</v>
      </c>
      <c r="E972" t="s">
        <v>62</v>
      </c>
      <c r="F972">
        <v>9603</v>
      </c>
      <c r="G972" s="139">
        <v>2011</v>
      </c>
      <c r="H972" s="429" t="s">
        <v>149</v>
      </c>
      <c r="I972" s="139">
        <f>VLOOKUP(E972&amp;H972,Data2012!$A:$S,11,FALSE)</f>
        <v>929</v>
      </c>
    </row>
    <row r="973" spans="1:9" ht="14.25" customHeight="1">
      <c r="A973" s="1" t="str">
        <f t="shared" si="121"/>
        <v>HZ96037</v>
      </c>
      <c r="B973" s="427">
        <f t="shared" si="128"/>
        <v>6771</v>
      </c>
      <c r="C973" s="210">
        <f t="shared" si="126"/>
        <v>7</v>
      </c>
      <c r="D973" s="1">
        <f t="shared" si="127"/>
        <v>1023</v>
      </c>
      <c r="E973" t="s">
        <v>62</v>
      </c>
      <c r="F973">
        <v>9603</v>
      </c>
      <c r="G973" s="139">
        <v>2011</v>
      </c>
      <c r="H973" s="429" t="s">
        <v>150</v>
      </c>
      <c r="I973" s="139">
        <f>VLOOKUP(E973&amp;H973,Data2012!$A:$S,11,FALSE)</f>
        <v>1023</v>
      </c>
    </row>
    <row r="974" spans="1:9" ht="14.25" customHeight="1">
      <c r="A974" s="1" t="str">
        <f t="shared" si="121"/>
        <v>HZ96038</v>
      </c>
      <c r="B974" s="427">
        <f t="shared" si="128"/>
        <v>7740</v>
      </c>
      <c r="C974" s="210">
        <f t="shared" si="126"/>
        <v>8</v>
      </c>
      <c r="D974" s="1">
        <f t="shared" si="127"/>
        <v>969</v>
      </c>
      <c r="E974" t="s">
        <v>62</v>
      </c>
      <c r="F974">
        <v>9603</v>
      </c>
      <c r="G974" s="139">
        <v>2011</v>
      </c>
      <c r="H974" s="429" t="s">
        <v>151</v>
      </c>
      <c r="I974" s="139">
        <f>VLOOKUP(E974&amp;H974,Data2012!$A:$S,11,FALSE)</f>
        <v>969</v>
      </c>
    </row>
    <row r="975" spans="1:9" ht="14.25" customHeight="1">
      <c r="A975" s="1" t="str">
        <f t="shared" ref="A975:A1038" si="129">TRIM(E975)&amp;F975&amp;C975</f>
        <v>HZ96039</v>
      </c>
      <c r="B975" s="427">
        <f t="shared" si="128"/>
        <v>8767</v>
      </c>
      <c r="C975" s="210">
        <f t="shared" si="126"/>
        <v>9</v>
      </c>
      <c r="D975" s="1">
        <f t="shared" si="127"/>
        <v>1027</v>
      </c>
      <c r="E975" t="s">
        <v>62</v>
      </c>
      <c r="F975">
        <v>9603</v>
      </c>
      <c r="G975" s="139">
        <v>2011</v>
      </c>
      <c r="H975" s="429" t="s">
        <v>152</v>
      </c>
      <c r="I975" s="139">
        <f>VLOOKUP(E975&amp;H975,Data2012!$A:$S,11,FALSE)</f>
        <v>1027</v>
      </c>
    </row>
    <row r="976" spans="1:9" ht="14.25" customHeight="1">
      <c r="A976" s="1" t="str">
        <f t="shared" si="129"/>
        <v>HZ960310</v>
      </c>
      <c r="B976" s="427">
        <f t="shared" si="128"/>
        <v>9858</v>
      </c>
      <c r="C976" s="210">
        <f t="shared" si="126"/>
        <v>10</v>
      </c>
      <c r="D976" s="1">
        <f t="shared" si="127"/>
        <v>1091</v>
      </c>
      <c r="E976" t="s">
        <v>62</v>
      </c>
      <c r="F976">
        <v>9603</v>
      </c>
      <c r="G976" s="139">
        <v>2011</v>
      </c>
      <c r="H976" s="429" t="s">
        <v>153</v>
      </c>
      <c r="I976" s="139">
        <f>VLOOKUP(E976&amp;H976,Data2012!$A:$S,11,FALSE)</f>
        <v>1091</v>
      </c>
    </row>
    <row r="977" spans="1:9" ht="14.25" customHeight="1">
      <c r="A977" s="1" t="str">
        <f t="shared" si="129"/>
        <v>HZ960311</v>
      </c>
      <c r="B977" s="427">
        <f t="shared" si="128"/>
        <v>10870</v>
      </c>
      <c r="C977" s="210">
        <f t="shared" si="126"/>
        <v>11</v>
      </c>
      <c r="D977" s="1">
        <f t="shared" si="127"/>
        <v>1012</v>
      </c>
      <c r="E977" t="s">
        <v>62</v>
      </c>
      <c r="F977">
        <v>9603</v>
      </c>
      <c r="G977" s="139">
        <v>2011</v>
      </c>
      <c r="H977" s="429" t="s">
        <v>154</v>
      </c>
      <c r="I977" s="139">
        <f>VLOOKUP(E977&amp;H977,Data2012!$A:$S,11,FALSE)</f>
        <v>1012</v>
      </c>
    </row>
    <row r="978" spans="1:9" ht="14.25" customHeight="1">
      <c r="A978" s="1" t="str">
        <f t="shared" si="129"/>
        <v>HZ960312</v>
      </c>
      <c r="B978" s="427">
        <f t="shared" si="128"/>
        <v>11796</v>
      </c>
      <c r="C978" s="210">
        <f t="shared" si="126"/>
        <v>12</v>
      </c>
      <c r="D978" s="1">
        <f t="shared" si="127"/>
        <v>926</v>
      </c>
      <c r="E978" t="s">
        <v>62</v>
      </c>
      <c r="F978">
        <v>9603</v>
      </c>
      <c r="G978" s="139">
        <v>2011</v>
      </c>
      <c r="H978" s="429" t="s">
        <v>155</v>
      </c>
      <c r="I978" s="139">
        <f>VLOOKUP(E978&amp;H978,Data2012!$A:$S,11,FALSE)</f>
        <v>926</v>
      </c>
    </row>
    <row r="979" spans="1:9" ht="14.25" customHeight="1">
      <c r="A979" s="1" t="str">
        <f t="shared" si="129"/>
        <v>HZ96041</v>
      </c>
      <c r="B979" s="427">
        <f>+D979</f>
        <v>159</v>
      </c>
      <c r="C979" s="210">
        <f t="shared" si="126"/>
        <v>1</v>
      </c>
      <c r="D979" s="1">
        <f t="shared" si="127"/>
        <v>159</v>
      </c>
      <c r="E979" t="s">
        <v>62</v>
      </c>
      <c r="F979">
        <v>9604</v>
      </c>
      <c r="G979" s="139">
        <v>2011</v>
      </c>
      <c r="H979" s="429" t="s">
        <v>144</v>
      </c>
      <c r="I979" s="139">
        <f>VLOOKUP(E979&amp;H979,Data2012!$A:$S,14,FALSE)</f>
        <v>159</v>
      </c>
    </row>
    <row r="980" spans="1:9" ht="14.25" customHeight="1">
      <c r="A980" s="1" t="str">
        <f t="shared" si="129"/>
        <v>HZ96042</v>
      </c>
      <c r="B980" s="427">
        <f>+D980+B979</f>
        <v>339</v>
      </c>
      <c r="C980" s="210">
        <f t="shared" si="126"/>
        <v>2</v>
      </c>
      <c r="D980" s="1">
        <f t="shared" si="127"/>
        <v>180</v>
      </c>
      <c r="E980" t="s">
        <v>62</v>
      </c>
      <c r="F980">
        <v>9604</v>
      </c>
      <c r="G980" s="139">
        <v>2011</v>
      </c>
      <c r="H980" s="429" t="s">
        <v>145</v>
      </c>
      <c r="I980" s="139">
        <f>VLOOKUP(E980&amp;H980,Data2012!$A:$S,14,FALSE)</f>
        <v>180</v>
      </c>
    </row>
    <row r="981" spans="1:9" ht="14.25" customHeight="1">
      <c r="A981" s="1" t="str">
        <f t="shared" si="129"/>
        <v>HZ96043</v>
      </c>
      <c r="B981" s="427">
        <f>+D981+B980</f>
        <v>533</v>
      </c>
      <c r="C981" s="210">
        <f t="shared" si="126"/>
        <v>3</v>
      </c>
      <c r="D981" s="1">
        <f t="shared" si="127"/>
        <v>194</v>
      </c>
      <c r="E981" t="s">
        <v>62</v>
      </c>
      <c r="F981">
        <v>9604</v>
      </c>
      <c r="G981" s="139">
        <v>2011</v>
      </c>
      <c r="H981" s="429" t="s">
        <v>146</v>
      </c>
      <c r="I981" s="139">
        <f>VLOOKUP(E981&amp;H981,Data2012!$A:$S,14,FALSE)</f>
        <v>194</v>
      </c>
    </row>
    <row r="982" spans="1:9" ht="14.25" customHeight="1">
      <c r="A982" s="1" t="str">
        <f t="shared" si="129"/>
        <v>HZ96044</v>
      </c>
      <c r="B982" s="427">
        <f t="shared" ref="B982:B990" si="130">+D982+B981</f>
        <v>748</v>
      </c>
      <c r="C982" s="210">
        <f t="shared" si="126"/>
        <v>4</v>
      </c>
      <c r="D982" s="1">
        <f t="shared" si="127"/>
        <v>215</v>
      </c>
      <c r="E982" t="s">
        <v>62</v>
      </c>
      <c r="F982">
        <v>9604</v>
      </c>
      <c r="G982" s="139">
        <v>2011</v>
      </c>
      <c r="H982" s="429" t="s">
        <v>147</v>
      </c>
      <c r="I982" s="139">
        <f>VLOOKUP(E982&amp;H982,Data2012!$A:$S,14,FALSE)</f>
        <v>215</v>
      </c>
    </row>
    <row r="983" spans="1:9" ht="14.25" customHeight="1">
      <c r="A983" s="1" t="str">
        <f t="shared" si="129"/>
        <v>HZ96045</v>
      </c>
      <c r="B983" s="427">
        <f t="shared" si="130"/>
        <v>961</v>
      </c>
      <c r="C983" s="210">
        <f t="shared" si="126"/>
        <v>5</v>
      </c>
      <c r="D983" s="1">
        <f t="shared" si="127"/>
        <v>213</v>
      </c>
      <c r="E983" t="s">
        <v>62</v>
      </c>
      <c r="F983">
        <v>9604</v>
      </c>
      <c r="G983" s="139">
        <v>2011</v>
      </c>
      <c r="H983" s="429" t="s">
        <v>148</v>
      </c>
      <c r="I983" s="139">
        <f>VLOOKUP(E983&amp;H983,Data2012!$A:$S,14,FALSE)</f>
        <v>213</v>
      </c>
    </row>
    <row r="984" spans="1:9" ht="14.25" customHeight="1">
      <c r="A984" s="1" t="str">
        <f t="shared" si="129"/>
        <v>HZ96046</v>
      </c>
      <c r="B984" s="427">
        <f t="shared" si="130"/>
        <v>1155</v>
      </c>
      <c r="C984" s="210">
        <f t="shared" si="126"/>
        <v>6</v>
      </c>
      <c r="D984" s="1">
        <f t="shared" si="127"/>
        <v>194</v>
      </c>
      <c r="E984" t="s">
        <v>62</v>
      </c>
      <c r="F984">
        <v>9604</v>
      </c>
      <c r="G984" s="139">
        <v>2011</v>
      </c>
      <c r="H984" s="429" t="s">
        <v>149</v>
      </c>
      <c r="I984" s="139">
        <f>VLOOKUP(E984&amp;H984,Data2012!$A:$S,14,FALSE)</f>
        <v>194</v>
      </c>
    </row>
    <row r="985" spans="1:9" ht="14.25" customHeight="1">
      <c r="A985" s="1" t="str">
        <f t="shared" si="129"/>
        <v>HZ96047</v>
      </c>
      <c r="B985" s="427">
        <f t="shared" si="130"/>
        <v>1380</v>
      </c>
      <c r="C985" s="210">
        <f t="shared" si="126"/>
        <v>7</v>
      </c>
      <c r="D985" s="1">
        <f t="shared" si="127"/>
        <v>225</v>
      </c>
      <c r="E985" t="s">
        <v>62</v>
      </c>
      <c r="F985">
        <v>9604</v>
      </c>
      <c r="G985" s="139">
        <v>2011</v>
      </c>
      <c r="H985" s="429" t="s">
        <v>150</v>
      </c>
      <c r="I985" s="139">
        <f>VLOOKUP(E985&amp;H985,Data2012!$A:$S,14,FALSE)</f>
        <v>225</v>
      </c>
    </row>
    <row r="986" spans="1:9" ht="14.25" customHeight="1">
      <c r="A986" s="1" t="str">
        <f t="shared" si="129"/>
        <v>HZ96048</v>
      </c>
      <c r="B986" s="427">
        <f t="shared" si="130"/>
        <v>1584</v>
      </c>
      <c r="C986" s="210">
        <f t="shared" si="126"/>
        <v>8</v>
      </c>
      <c r="D986" s="1">
        <f t="shared" si="127"/>
        <v>204</v>
      </c>
      <c r="E986" t="s">
        <v>62</v>
      </c>
      <c r="F986">
        <v>9604</v>
      </c>
      <c r="G986" s="139">
        <v>2011</v>
      </c>
      <c r="H986" s="429" t="s">
        <v>151</v>
      </c>
      <c r="I986" s="139">
        <f>VLOOKUP(E986&amp;H986,Data2012!$A:$S,14,FALSE)</f>
        <v>204</v>
      </c>
    </row>
    <row r="987" spans="1:9" ht="14.25" customHeight="1">
      <c r="A987" s="1" t="str">
        <f t="shared" si="129"/>
        <v>HZ96049</v>
      </c>
      <c r="B987" s="427">
        <f t="shared" si="130"/>
        <v>1802</v>
      </c>
      <c r="C987" s="210">
        <f t="shared" si="126"/>
        <v>9</v>
      </c>
      <c r="D987" s="1">
        <f t="shared" si="127"/>
        <v>218</v>
      </c>
      <c r="E987" t="s">
        <v>62</v>
      </c>
      <c r="F987">
        <v>9604</v>
      </c>
      <c r="G987" s="139">
        <v>2011</v>
      </c>
      <c r="H987" s="429" t="s">
        <v>152</v>
      </c>
      <c r="I987" s="139">
        <f>VLOOKUP(E987&amp;H987,Data2012!$A:$S,14,FALSE)</f>
        <v>218</v>
      </c>
    </row>
    <row r="988" spans="1:9" ht="14.25" customHeight="1">
      <c r="A988" s="1" t="str">
        <f t="shared" si="129"/>
        <v>HZ960410</v>
      </c>
      <c r="B988" s="427">
        <f t="shared" si="130"/>
        <v>2041</v>
      </c>
      <c r="C988" s="210">
        <f t="shared" si="126"/>
        <v>10</v>
      </c>
      <c r="D988" s="1">
        <f t="shared" si="127"/>
        <v>239</v>
      </c>
      <c r="E988" t="s">
        <v>62</v>
      </c>
      <c r="F988">
        <v>9604</v>
      </c>
      <c r="G988" s="139">
        <v>2011</v>
      </c>
      <c r="H988" s="429" t="s">
        <v>153</v>
      </c>
      <c r="I988" s="139">
        <f>VLOOKUP(E988&amp;H988,Data2012!$A:$S,14,FALSE)</f>
        <v>239</v>
      </c>
    </row>
    <row r="989" spans="1:9" ht="14.25" customHeight="1">
      <c r="A989" s="1" t="str">
        <f t="shared" si="129"/>
        <v>HZ960411</v>
      </c>
      <c r="B989" s="427">
        <f t="shared" si="130"/>
        <v>2246</v>
      </c>
      <c r="C989" s="210">
        <f t="shared" si="126"/>
        <v>11</v>
      </c>
      <c r="D989" s="1">
        <f t="shared" si="127"/>
        <v>205</v>
      </c>
      <c r="E989" t="s">
        <v>62</v>
      </c>
      <c r="F989">
        <v>9604</v>
      </c>
      <c r="G989" s="139">
        <v>2011</v>
      </c>
      <c r="H989" s="429" t="s">
        <v>154</v>
      </c>
      <c r="I989" s="139">
        <f>VLOOKUP(E989&amp;H989,Data2012!$A:$S,14,FALSE)</f>
        <v>205</v>
      </c>
    </row>
    <row r="990" spans="1:9" ht="14.25" customHeight="1">
      <c r="A990" s="1" t="str">
        <f t="shared" si="129"/>
        <v>HZ960412</v>
      </c>
      <c r="B990" s="427">
        <f t="shared" si="130"/>
        <v>2438</v>
      </c>
      <c r="C990" s="210">
        <f t="shared" si="126"/>
        <v>12</v>
      </c>
      <c r="D990" s="1">
        <f t="shared" si="127"/>
        <v>192</v>
      </c>
      <c r="E990" t="s">
        <v>62</v>
      </c>
      <c r="F990">
        <v>9604</v>
      </c>
      <c r="G990" s="139">
        <v>2011</v>
      </c>
      <c r="H990" s="429" t="s">
        <v>155</v>
      </c>
      <c r="I990" s="139">
        <f>VLOOKUP(E990&amp;H990,Data2012!$A:$S,14,FALSE)</f>
        <v>192</v>
      </c>
    </row>
    <row r="991" spans="1:9" ht="14.25" customHeight="1">
      <c r="A991" s="1" t="str">
        <f t="shared" si="129"/>
        <v>HZ96051</v>
      </c>
      <c r="B991" s="427">
        <f>+D991</f>
        <v>726</v>
      </c>
      <c r="C991" s="210">
        <f t="shared" si="126"/>
        <v>1</v>
      </c>
      <c r="D991" s="1">
        <f t="shared" si="127"/>
        <v>726</v>
      </c>
      <c r="E991" t="s">
        <v>62</v>
      </c>
      <c r="F991">
        <v>9605</v>
      </c>
      <c r="G991" s="139">
        <v>2011</v>
      </c>
      <c r="H991" s="429" t="s">
        <v>144</v>
      </c>
      <c r="I991" s="139">
        <f>VLOOKUP(E991&amp;H991,Data2012!$A:$S,17,FALSE)</f>
        <v>726</v>
      </c>
    </row>
    <row r="992" spans="1:9" ht="14.25" customHeight="1">
      <c r="A992" s="1" t="str">
        <f t="shared" si="129"/>
        <v>HZ96052</v>
      </c>
      <c r="B992" s="427">
        <f>+D992+B991</f>
        <v>1529</v>
      </c>
      <c r="C992" s="210">
        <f t="shared" si="126"/>
        <v>2</v>
      </c>
      <c r="D992" s="1">
        <f t="shared" si="127"/>
        <v>803</v>
      </c>
      <c r="E992" t="s">
        <v>62</v>
      </c>
      <c r="F992">
        <v>9605</v>
      </c>
      <c r="G992" s="139">
        <v>2011</v>
      </c>
      <c r="H992" s="429" t="s">
        <v>145</v>
      </c>
      <c r="I992" s="139">
        <f>VLOOKUP(E992&amp;H992,Data2012!$A:$S,17,FALSE)</f>
        <v>803</v>
      </c>
    </row>
    <row r="993" spans="1:9" ht="14.25" customHeight="1">
      <c r="A993" s="1" t="str">
        <f t="shared" si="129"/>
        <v>HZ96053</v>
      </c>
      <c r="B993" s="427">
        <f>+D993+B992</f>
        <v>2375</v>
      </c>
      <c r="C993" s="210">
        <f t="shared" si="126"/>
        <v>3</v>
      </c>
      <c r="D993" s="1">
        <f t="shared" si="127"/>
        <v>846</v>
      </c>
      <c r="E993" t="s">
        <v>62</v>
      </c>
      <c r="F993">
        <v>9605</v>
      </c>
      <c r="G993" s="139">
        <v>2011</v>
      </c>
      <c r="H993" s="429" t="s">
        <v>146</v>
      </c>
      <c r="I993" s="139">
        <f>VLOOKUP(E993&amp;H993,Data2012!$A:$S,17,FALSE)</f>
        <v>846</v>
      </c>
    </row>
    <row r="994" spans="1:9" ht="14.25" customHeight="1">
      <c r="A994" s="1" t="str">
        <f t="shared" si="129"/>
        <v>HZ96054</v>
      </c>
      <c r="B994" s="427">
        <f t="shared" ref="B994:B1002" si="131">+D994+B993</f>
        <v>3226</v>
      </c>
      <c r="C994" s="210">
        <f t="shared" si="126"/>
        <v>4</v>
      </c>
      <c r="D994" s="1">
        <f t="shared" si="127"/>
        <v>851</v>
      </c>
      <c r="E994" t="s">
        <v>62</v>
      </c>
      <c r="F994">
        <v>9605</v>
      </c>
      <c r="G994" s="139">
        <v>2011</v>
      </c>
      <c r="H994" s="429" t="s">
        <v>147</v>
      </c>
      <c r="I994" s="139">
        <f>VLOOKUP(E994&amp;H994,Data2012!$A:$S,17,FALSE)</f>
        <v>851</v>
      </c>
    </row>
    <row r="995" spans="1:9" ht="14.25" customHeight="1">
      <c r="A995" s="1" t="str">
        <f t="shared" si="129"/>
        <v>HZ96055</v>
      </c>
      <c r="B995" s="427">
        <f t="shared" si="131"/>
        <v>4063</v>
      </c>
      <c r="C995" s="210">
        <f t="shared" si="126"/>
        <v>5</v>
      </c>
      <c r="D995" s="1">
        <f t="shared" si="127"/>
        <v>837</v>
      </c>
      <c r="E995" t="s">
        <v>62</v>
      </c>
      <c r="F995">
        <v>9605</v>
      </c>
      <c r="G995" s="139">
        <v>2011</v>
      </c>
      <c r="H995" s="429" t="s">
        <v>148</v>
      </c>
      <c r="I995" s="139">
        <f>VLOOKUP(E995&amp;H995,Data2012!$A:$S,17,FALSE)</f>
        <v>837</v>
      </c>
    </row>
    <row r="996" spans="1:9" ht="14.25" customHeight="1">
      <c r="A996" s="1" t="str">
        <f t="shared" si="129"/>
        <v>HZ96056</v>
      </c>
      <c r="B996" s="427">
        <f t="shared" si="131"/>
        <v>4797</v>
      </c>
      <c r="C996" s="210">
        <f t="shared" si="126"/>
        <v>6</v>
      </c>
      <c r="D996" s="1">
        <f t="shared" si="127"/>
        <v>734</v>
      </c>
      <c r="E996" t="s">
        <v>62</v>
      </c>
      <c r="F996">
        <v>9605</v>
      </c>
      <c r="G996" s="139">
        <v>2011</v>
      </c>
      <c r="H996" s="429" t="s">
        <v>149</v>
      </c>
      <c r="I996" s="139">
        <f>VLOOKUP(E996&amp;H996,Data2012!$A:$S,17,FALSE)</f>
        <v>734</v>
      </c>
    </row>
    <row r="997" spans="1:9" ht="14.25" customHeight="1">
      <c r="A997" s="1" t="str">
        <f t="shared" si="129"/>
        <v>HZ96057</v>
      </c>
      <c r="B997" s="427">
        <f t="shared" si="131"/>
        <v>5640</v>
      </c>
      <c r="C997" s="210">
        <f t="shared" si="126"/>
        <v>7</v>
      </c>
      <c r="D997" s="1">
        <f t="shared" si="127"/>
        <v>843</v>
      </c>
      <c r="E997" t="s">
        <v>62</v>
      </c>
      <c r="F997">
        <v>9605</v>
      </c>
      <c r="G997" s="139">
        <v>2011</v>
      </c>
      <c r="H997" s="429" t="s">
        <v>150</v>
      </c>
      <c r="I997" s="139">
        <f>VLOOKUP(E997&amp;H997,Data2012!$A:$S,17,FALSE)</f>
        <v>843</v>
      </c>
    </row>
    <row r="998" spans="1:9" ht="14.25" customHeight="1">
      <c r="A998" s="1" t="str">
        <f t="shared" si="129"/>
        <v>HZ96058</v>
      </c>
      <c r="B998" s="427">
        <f t="shared" si="131"/>
        <v>6444</v>
      </c>
      <c r="C998" s="210">
        <f t="shared" si="126"/>
        <v>8</v>
      </c>
      <c r="D998" s="1">
        <f t="shared" si="127"/>
        <v>804</v>
      </c>
      <c r="E998" t="s">
        <v>62</v>
      </c>
      <c r="F998">
        <v>9605</v>
      </c>
      <c r="G998" s="139">
        <v>2011</v>
      </c>
      <c r="H998" s="429" t="s">
        <v>151</v>
      </c>
      <c r="I998" s="139">
        <f>VLOOKUP(E998&amp;H998,Data2012!$A:$S,17,FALSE)</f>
        <v>804</v>
      </c>
    </row>
    <row r="999" spans="1:9" ht="14.25" customHeight="1">
      <c r="A999" s="1" t="str">
        <f t="shared" si="129"/>
        <v>HZ96059</v>
      </c>
      <c r="B999" s="427">
        <f t="shared" si="131"/>
        <v>7242</v>
      </c>
      <c r="C999" s="210">
        <f t="shared" si="126"/>
        <v>9</v>
      </c>
      <c r="D999" s="1">
        <f t="shared" si="127"/>
        <v>798</v>
      </c>
      <c r="E999" t="s">
        <v>62</v>
      </c>
      <c r="F999">
        <v>9605</v>
      </c>
      <c r="G999" s="139">
        <v>2011</v>
      </c>
      <c r="H999" s="429" t="s">
        <v>152</v>
      </c>
      <c r="I999" s="139">
        <f>VLOOKUP(E999&amp;H999,Data2012!$A:$S,17,FALSE)</f>
        <v>798</v>
      </c>
    </row>
    <row r="1000" spans="1:9" ht="14.25" customHeight="1">
      <c r="A1000" s="1" t="str">
        <f t="shared" si="129"/>
        <v>HZ960510</v>
      </c>
      <c r="B1000" s="427">
        <f t="shared" si="131"/>
        <v>8080</v>
      </c>
      <c r="C1000" s="210">
        <f t="shared" si="126"/>
        <v>10</v>
      </c>
      <c r="D1000" s="1">
        <f t="shared" si="127"/>
        <v>838</v>
      </c>
      <c r="E1000" t="s">
        <v>62</v>
      </c>
      <c r="F1000">
        <v>9605</v>
      </c>
      <c r="G1000" s="139">
        <v>2011</v>
      </c>
      <c r="H1000" s="429" t="s">
        <v>153</v>
      </c>
      <c r="I1000" s="139">
        <f>VLOOKUP(E1000&amp;H1000,Data2012!$A:$S,17,FALSE)</f>
        <v>838</v>
      </c>
    </row>
    <row r="1001" spans="1:9" ht="14.25" customHeight="1">
      <c r="A1001" s="1" t="str">
        <f t="shared" si="129"/>
        <v>HZ960511</v>
      </c>
      <c r="B1001" s="427">
        <f t="shared" si="131"/>
        <v>8865</v>
      </c>
      <c r="C1001" s="210">
        <f t="shared" si="126"/>
        <v>11</v>
      </c>
      <c r="D1001" s="1">
        <f t="shared" si="127"/>
        <v>785</v>
      </c>
      <c r="E1001" t="s">
        <v>62</v>
      </c>
      <c r="F1001">
        <v>9605</v>
      </c>
      <c r="G1001" s="139">
        <v>2011</v>
      </c>
      <c r="H1001" s="429" t="s">
        <v>154</v>
      </c>
      <c r="I1001" s="139">
        <f>VLOOKUP(E1001&amp;H1001,Data2012!$A:$S,17,FALSE)</f>
        <v>785</v>
      </c>
    </row>
    <row r="1002" spans="1:9" ht="14.25" customHeight="1">
      <c r="A1002" s="1" t="str">
        <f t="shared" si="129"/>
        <v>HZ960512</v>
      </c>
      <c r="B1002" s="427">
        <f t="shared" si="131"/>
        <v>9628</v>
      </c>
      <c r="C1002" s="210">
        <f t="shared" si="126"/>
        <v>12</v>
      </c>
      <c r="D1002" s="1">
        <f t="shared" si="127"/>
        <v>763</v>
      </c>
      <c r="E1002" t="s">
        <v>62</v>
      </c>
      <c r="F1002">
        <v>9605</v>
      </c>
      <c r="G1002" s="139">
        <v>2011</v>
      </c>
      <c r="H1002" s="429" t="s">
        <v>155</v>
      </c>
      <c r="I1002" s="139">
        <f>VLOOKUP(E1002&amp;H1002,Data2012!$A:$S,17,FALSE)</f>
        <v>763</v>
      </c>
    </row>
    <row r="1003" spans="1:9" ht="14.25" customHeight="1">
      <c r="A1003" s="1" t="str">
        <f t="shared" si="129"/>
        <v>HZ96061</v>
      </c>
      <c r="B1003" s="427">
        <f>+D1003</f>
        <v>127</v>
      </c>
      <c r="C1003" s="210">
        <f t="shared" si="126"/>
        <v>1</v>
      </c>
      <c r="D1003" s="1">
        <f t="shared" si="127"/>
        <v>127</v>
      </c>
      <c r="E1003" t="s">
        <v>62</v>
      </c>
      <c r="F1003">
        <v>9606</v>
      </c>
      <c r="G1003" s="139">
        <v>2011</v>
      </c>
      <c r="H1003" s="429" t="s">
        <v>144</v>
      </c>
      <c r="I1003" s="139">
        <f>VLOOKUP(E1003&amp;H1003,Data2012!$A:$U,20,FALSE)</f>
        <v>127</v>
      </c>
    </row>
    <row r="1004" spans="1:9" ht="14.25" customHeight="1">
      <c r="A1004" s="1" t="str">
        <f t="shared" si="129"/>
        <v>HZ96062</v>
      </c>
      <c r="B1004" s="427">
        <f>+D1004+B1003</f>
        <v>270</v>
      </c>
      <c r="C1004" s="210">
        <f t="shared" si="126"/>
        <v>2</v>
      </c>
      <c r="D1004" s="1">
        <f t="shared" si="127"/>
        <v>143</v>
      </c>
      <c r="E1004" t="s">
        <v>62</v>
      </c>
      <c r="F1004">
        <v>9606</v>
      </c>
      <c r="G1004" s="139">
        <v>2011</v>
      </c>
      <c r="H1004" s="429" t="s">
        <v>145</v>
      </c>
      <c r="I1004" s="139">
        <f>VLOOKUP(E1004&amp;H1004,Data2012!$A:$U,20,FALSE)</f>
        <v>143</v>
      </c>
    </row>
    <row r="1005" spans="1:9" ht="14.25" customHeight="1">
      <c r="A1005" s="1" t="str">
        <f t="shared" si="129"/>
        <v>HZ96063</v>
      </c>
      <c r="B1005" s="427">
        <f>+D1005+B1004</f>
        <v>421</v>
      </c>
      <c r="C1005" s="210">
        <f t="shared" si="126"/>
        <v>3</v>
      </c>
      <c r="D1005" s="1">
        <f t="shared" si="127"/>
        <v>151</v>
      </c>
      <c r="E1005" t="s">
        <v>62</v>
      </c>
      <c r="F1005">
        <v>9606</v>
      </c>
      <c r="G1005" s="139">
        <v>2011</v>
      </c>
      <c r="H1005" s="429" t="s">
        <v>146</v>
      </c>
      <c r="I1005" s="139">
        <f>VLOOKUP(E1005&amp;H1005,Data2012!$A:$U,20,FALSE)</f>
        <v>151</v>
      </c>
    </row>
    <row r="1006" spans="1:9" ht="14.25" customHeight="1">
      <c r="A1006" s="1" t="str">
        <f t="shared" si="129"/>
        <v>HZ96064</v>
      </c>
      <c r="B1006" s="427">
        <f t="shared" ref="B1006:B1014" si="132">+D1006+B1005</f>
        <v>583</v>
      </c>
      <c r="C1006" s="210">
        <f t="shared" si="126"/>
        <v>4</v>
      </c>
      <c r="D1006" s="1">
        <f t="shared" si="127"/>
        <v>162</v>
      </c>
      <c r="E1006" t="s">
        <v>62</v>
      </c>
      <c r="F1006">
        <v>9606</v>
      </c>
      <c r="G1006" s="139">
        <v>2011</v>
      </c>
      <c r="H1006" s="429" t="s">
        <v>147</v>
      </c>
      <c r="I1006" s="139">
        <f>VLOOKUP(E1006&amp;H1006,Data2012!$A:$U,20,FALSE)</f>
        <v>162</v>
      </c>
    </row>
    <row r="1007" spans="1:9" ht="14.25" customHeight="1">
      <c r="A1007" s="1" t="str">
        <f t="shared" si="129"/>
        <v>HZ96065</v>
      </c>
      <c r="B1007" s="427">
        <f t="shared" si="132"/>
        <v>743</v>
      </c>
      <c r="C1007" s="210">
        <f t="shared" si="126"/>
        <v>5</v>
      </c>
      <c r="D1007" s="1">
        <f t="shared" si="127"/>
        <v>160</v>
      </c>
      <c r="E1007" t="s">
        <v>62</v>
      </c>
      <c r="F1007">
        <v>9606</v>
      </c>
      <c r="G1007" s="139">
        <v>2011</v>
      </c>
      <c r="H1007" s="429" t="s">
        <v>148</v>
      </c>
      <c r="I1007" s="139">
        <f>VLOOKUP(E1007&amp;H1007,Data2012!$A:$U,20,FALSE)</f>
        <v>160</v>
      </c>
    </row>
    <row r="1008" spans="1:9" ht="14.25" customHeight="1">
      <c r="A1008" s="1" t="str">
        <f t="shared" si="129"/>
        <v>HZ96066</v>
      </c>
      <c r="B1008" s="427">
        <f t="shared" si="132"/>
        <v>884</v>
      </c>
      <c r="C1008" s="210">
        <f t="shared" si="126"/>
        <v>6</v>
      </c>
      <c r="D1008" s="1">
        <f t="shared" si="127"/>
        <v>141</v>
      </c>
      <c r="E1008" t="s">
        <v>62</v>
      </c>
      <c r="F1008">
        <v>9606</v>
      </c>
      <c r="G1008" s="139">
        <v>2011</v>
      </c>
      <c r="H1008" s="429" t="s">
        <v>149</v>
      </c>
      <c r="I1008" s="139">
        <f>VLOOKUP(E1008&amp;H1008,Data2012!$A:$U,20,FALSE)</f>
        <v>141</v>
      </c>
    </row>
    <row r="1009" spans="1:9" ht="14.25" customHeight="1">
      <c r="A1009" s="1" t="str">
        <f t="shared" si="129"/>
        <v>HZ96067</v>
      </c>
      <c r="B1009" s="427">
        <f t="shared" si="132"/>
        <v>1060</v>
      </c>
      <c r="C1009" s="210">
        <f t="shared" si="126"/>
        <v>7</v>
      </c>
      <c r="D1009" s="1">
        <f t="shared" si="127"/>
        <v>176</v>
      </c>
      <c r="E1009" t="s">
        <v>62</v>
      </c>
      <c r="F1009">
        <v>9606</v>
      </c>
      <c r="G1009" s="139">
        <v>2011</v>
      </c>
      <c r="H1009" s="429" t="s">
        <v>150</v>
      </c>
      <c r="I1009" s="139">
        <f>VLOOKUP(E1009&amp;H1009,Data2012!$A:$U,20,FALSE)</f>
        <v>176</v>
      </c>
    </row>
    <row r="1010" spans="1:9" ht="14.25" customHeight="1">
      <c r="A1010" s="1" t="str">
        <f t="shared" si="129"/>
        <v>HZ96068</v>
      </c>
      <c r="B1010" s="427">
        <f t="shared" si="132"/>
        <v>1222</v>
      </c>
      <c r="C1010" s="210">
        <f t="shared" si="126"/>
        <v>8</v>
      </c>
      <c r="D1010" s="1">
        <f t="shared" si="127"/>
        <v>162</v>
      </c>
      <c r="E1010" t="s">
        <v>62</v>
      </c>
      <c r="F1010">
        <v>9606</v>
      </c>
      <c r="G1010" s="139">
        <v>2011</v>
      </c>
      <c r="H1010" s="429" t="s">
        <v>151</v>
      </c>
      <c r="I1010" s="139">
        <f>VLOOKUP(E1010&amp;H1010,Data2012!$A:$U,20,FALSE)</f>
        <v>162</v>
      </c>
    </row>
    <row r="1011" spans="1:9" ht="14.25" customHeight="1">
      <c r="A1011" s="1" t="str">
        <f t="shared" si="129"/>
        <v>HZ96069</v>
      </c>
      <c r="B1011" s="427">
        <f t="shared" si="132"/>
        <v>1385</v>
      </c>
      <c r="C1011" s="210">
        <f t="shared" si="126"/>
        <v>9</v>
      </c>
      <c r="D1011" s="1">
        <f t="shared" si="127"/>
        <v>163</v>
      </c>
      <c r="E1011" t="s">
        <v>62</v>
      </c>
      <c r="F1011">
        <v>9606</v>
      </c>
      <c r="G1011" s="139">
        <v>2011</v>
      </c>
      <c r="H1011" s="429" t="s">
        <v>152</v>
      </c>
      <c r="I1011" s="139">
        <f>VLOOKUP(E1011&amp;H1011,Data2012!$A:$U,20,FALSE)</f>
        <v>163</v>
      </c>
    </row>
    <row r="1012" spans="1:9" ht="14.25" customHeight="1">
      <c r="A1012" s="1" t="str">
        <f t="shared" si="129"/>
        <v>HZ960610</v>
      </c>
      <c r="B1012" s="427">
        <f t="shared" si="132"/>
        <v>1565</v>
      </c>
      <c r="C1012" s="210">
        <f t="shared" si="126"/>
        <v>10</v>
      </c>
      <c r="D1012" s="1">
        <f t="shared" si="127"/>
        <v>180</v>
      </c>
      <c r="E1012" t="s">
        <v>62</v>
      </c>
      <c r="F1012">
        <v>9606</v>
      </c>
      <c r="G1012" s="139">
        <v>2011</v>
      </c>
      <c r="H1012" s="429" t="s">
        <v>153</v>
      </c>
      <c r="I1012" s="139">
        <f>VLOOKUP(E1012&amp;H1012,Data2012!$A:$U,20,FALSE)</f>
        <v>180</v>
      </c>
    </row>
    <row r="1013" spans="1:9" ht="14.25" customHeight="1">
      <c r="A1013" s="1" t="str">
        <f t="shared" si="129"/>
        <v>HZ960611</v>
      </c>
      <c r="B1013" s="427">
        <f t="shared" si="132"/>
        <v>1716</v>
      </c>
      <c r="C1013" s="210">
        <f t="shared" si="126"/>
        <v>11</v>
      </c>
      <c r="D1013" s="1">
        <f t="shared" si="127"/>
        <v>151</v>
      </c>
      <c r="E1013" t="s">
        <v>62</v>
      </c>
      <c r="F1013">
        <v>9606</v>
      </c>
      <c r="G1013" s="139">
        <v>2011</v>
      </c>
      <c r="H1013" s="429" t="s">
        <v>154</v>
      </c>
      <c r="I1013" s="139">
        <f>VLOOKUP(E1013&amp;H1013,Data2012!$A:$U,20,FALSE)</f>
        <v>151</v>
      </c>
    </row>
    <row r="1014" spans="1:9" ht="14.25" customHeight="1">
      <c r="A1014" s="1" t="str">
        <f t="shared" si="129"/>
        <v>HZ960612</v>
      </c>
      <c r="B1014" s="427">
        <f t="shared" si="132"/>
        <v>1865</v>
      </c>
      <c r="C1014" s="210">
        <f t="shared" si="126"/>
        <v>12</v>
      </c>
      <c r="D1014" s="1">
        <f t="shared" si="127"/>
        <v>149</v>
      </c>
      <c r="E1014" t="s">
        <v>62</v>
      </c>
      <c r="F1014">
        <v>9606</v>
      </c>
      <c r="G1014" s="139">
        <v>2011</v>
      </c>
      <c r="H1014" s="429" t="s">
        <v>155</v>
      </c>
      <c r="I1014" s="139">
        <f>VLOOKUP(E1014&amp;H1014,Data2012!$A:$U,20,FALSE)</f>
        <v>149</v>
      </c>
    </row>
    <row r="1015" spans="1:9" ht="14.25" customHeight="1">
      <c r="A1015" s="1" t="e">
        <f t="shared" si="129"/>
        <v>#N/A</v>
      </c>
      <c r="B1015" s="427" t="e">
        <f>+D1015</f>
        <v>#N/A</v>
      </c>
      <c r="C1015" s="210" t="e">
        <f t="shared" si="126"/>
        <v>#N/A</v>
      </c>
      <c r="D1015" s="1" t="e">
        <f t="shared" si="127"/>
        <v>#N/A</v>
      </c>
      <c r="E1015" t="s">
        <v>140</v>
      </c>
      <c r="F1015">
        <v>9601</v>
      </c>
      <c r="G1015" s="139">
        <v>2011</v>
      </c>
      <c r="H1015" s="429" t="s">
        <v>144</v>
      </c>
      <c r="I1015" t="e">
        <f>VLOOKUP(E1015&amp;H1015,Data2012!$A:$S,3,FALSE)</f>
        <v>#N/A</v>
      </c>
    </row>
    <row r="1016" spans="1:9" ht="14.25" customHeight="1">
      <c r="A1016" s="1" t="e">
        <f t="shared" si="129"/>
        <v>#N/A</v>
      </c>
      <c r="B1016" s="427" t="e">
        <f>+D1016+B1015</f>
        <v>#N/A</v>
      </c>
      <c r="C1016" s="210" t="e">
        <f t="shared" si="126"/>
        <v>#N/A</v>
      </c>
      <c r="D1016" s="1" t="e">
        <f t="shared" si="127"/>
        <v>#N/A</v>
      </c>
      <c r="E1016" t="s">
        <v>140</v>
      </c>
      <c r="F1016">
        <v>9601</v>
      </c>
      <c r="G1016" s="139">
        <v>2011</v>
      </c>
      <c r="H1016" s="429" t="s">
        <v>145</v>
      </c>
      <c r="I1016" t="e">
        <f>VLOOKUP(E1016&amp;H1016,Data2012!$A:$S,3,FALSE)</f>
        <v>#N/A</v>
      </c>
    </row>
    <row r="1017" spans="1:9" ht="14.25" customHeight="1">
      <c r="A1017" s="1" t="e">
        <f t="shared" si="129"/>
        <v>#N/A</v>
      </c>
      <c r="B1017" s="427" t="e">
        <f>+D1017+B1016</f>
        <v>#N/A</v>
      </c>
      <c r="C1017" s="210" t="e">
        <f t="shared" si="126"/>
        <v>#N/A</v>
      </c>
      <c r="D1017" s="1" t="e">
        <f t="shared" si="127"/>
        <v>#N/A</v>
      </c>
      <c r="E1017" t="s">
        <v>140</v>
      </c>
      <c r="F1017">
        <v>9601</v>
      </c>
      <c r="G1017" s="139">
        <v>2011</v>
      </c>
      <c r="H1017" s="429" t="s">
        <v>146</v>
      </c>
      <c r="I1017" t="e">
        <f>VLOOKUP(E1017&amp;H1017,Data2012!$A:$S,3,FALSE)</f>
        <v>#N/A</v>
      </c>
    </row>
    <row r="1018" spans="1:9" ht="14.25" customHeight="1">
      <c r="A1018" s="1" t="e">
        <f t="shared" si="129"/>
        <v>#N/A</v>
      </c>
      <c r="B1018" s="427" t="e">
        <f t="shared" ref="B1018:B1026" si="133">+D1018+B1017</f>
        <v>#N/A</v>
      </c>
      <c r="C1018" s="210" t="e">
        <f t="shared" si="126"/>
        <v>#N/A</v>
      </c>
      <c r="D1018" s="1" t="e">
        <f t="shared" si="127"/>
        <v>#N/A</v>
      </c>
      <c r="E1018" t="s">
        <v>140</v>
      </c>
      <c r="F1018">
        <v>9601</v>
      </c>
      <c r="G1018" s="139">
        <v>2011</v>
      </c>
      <c r="H1018" s="429" t="s">
        <v>147</v>
      </c>
      <c r="I1018" t="e">
        <f>VLOOKUP(E1018&amp;H1018,Data2012!$A:$S,3,FALSE)</f>
        <v>#N/A</v>
      </c>
    </row>
    <row r="1019" spans="1:9" ht="14.25" customHeight="1">
      <c r="A1019" s="1" t="e">
        <f t="shared" si="129"/>
        <v>#N/A</v>
      </c>
      <c r="B1019" s="427" t="e">
        <f t="shared" si="133"/>
        <v>#N/A</v>
      </c>
      <c r="C1019" s="210" t="e">
        <f t="shared" si="126"/>
        <v>#N/A</v>
      </c>
      <c r="D1019" s="1" t="e">
        <f t="shared" si="127"/>
        <v>#N/A</v>
      </c>
      <c r="E1019" t="s">
        <v>140</v>
      </c>
      <c r="F1019">
        <v>9601</v>
      </c>
      <c r="G1019" s="139">
        <v>2011</v>
      </c>
      <c r="H1019" s="429" t="s">
        <v>148</v>
      </c>
      <c r="I1019" t="e">
        <f>VLOOKUP(E1019&amp;H1019,Data2012!$A:$S,3,FALSE)</f>
        <v>#N/A</v>
      </c>
    </row>
    <row r="1020" spans="1:9" ht="14.25" customHeight="1">
      <c r="A1020" s="1" t="e">
        <f t="shared" si="129"/>
        <v>#N/A</v>
      </c>
      <c r="B1020" s="427" t="e">
        <f t="shared" si="133"/>
        <v>#N/A</v>
      </c>
      <c r="C1020" s="210" t="e">
        <f t="shared" si="126"/>
        <v>#N/A</v>
      </c>
      <c r="D1020" s="1" t="e">
        <f t="shared" si="127"/>
        <v>#N/A</v>
      </c>
      <c r="E1020" t="s">
        <v>140</v>
      </c>
      <c r="F1020">
        <v>9601</v>
      </c>
      <c r="G1020" s="139">
        <v>2011</v>
      </c>
      <c r="H1020" s="429" t="s">
        <v>149</v>
      </c>
      <c r="I1020" t="e">
        <f>VLOOKUP(E1020&amp;H1020,Data2012!$A:$S,3,FALSE)</f>
        <v>#N/A</v>
      </c>
    </row>
    <row r="1021" spans="1:9" ht="14.25" customHeight="1">
      <c r="A1021" s="1" t="e">
        <f t="shared" si="129"/>
        <v>#N/A</v>
      </c>
      <c r="B1021" s="427" t="e">
        <f t="shared" si="133"/>
        <v>#N/A</v>
      </c>
      <c r="C1021" s="210" t="e">
        <f t="shared" si="126"/>
        <v>#N/A</v>
      </c>
      <c r="D1021" s="1" t="e">
        <f t="shared" si="127"/>
        <v>#N/A</v>
      </c>
      <c r="E1021" t="s">
        <v>140</v>
      </c>
      <c r="F1021">
        <v>9601</v>
      </c>
      <c r="G1021" s="139">
        <v>2011</v>
      </c>
      <c r="H1021" s="429" t="s">
        <v>150</v>
      </c>
      <c r="I1021" t="e">
        <f>VLOOKUP(E1021&amp;H1021,Data2012!$A:$S,3,FALSE)</f>
        <v>#N/A</v>
      </c>
    </row>
    <row r="1022" spans="1:9" ht="14.25" customHeight="1">
      <c r="A1022" s="1" t="e">
        <f t="shared" si="129"/>
        <v>#N/A</v>
      </c>
      <c r="B1022" s="427" t="e">
        <f t="shared" si="133"/>
        <v>#N/A</v>
      </c>
      <c r="C1022" s="210" t="e">
        <f t="shared" si="126"/>
        <v>#N/A</v>
      </c>
      <c r="D1022" s="1" t="e">
        <f t="shared" si="127"/>
        <v>#N/A</v>
      </c>
      <c r="E1022" t="s">
        <v>140</v>
      </c>
      <c r="F1022">
        <v>9601</v>
      </c>
      <c r="G1022" s="139">
        <v>2011</v>
      </c>
      <c r="H1022" s="429" t="s">
        <v>151</v>
      </c>
      <c r="I1022" t="e">
        <f>VLOOKUP(E1022&amp;H1022,Data2012!$A:$S,3,FALSE)</f>
        <v>#N/A</v>
      </c>
    </row>
    <row r="1023" spans="1:9" ht="14.25" customHeight="1">
      <c r="A1023" s="1" t="e">
        <f t="shared" si="129"/>
        <v>#N/A</v>
      </c>
      <c r="B1023" s="427" t="e">
        <f t="shared" si="133"/>
        <v>#N/A</v>
      </c>
      <c r="C1023" s="210" t="e">
        <f t="shared" si="126"/>
        <v>#N/A</v>
      </c>
      <c r="D1023" s="1" t="e">
        <f t="shared" si="127"/>
        <v>#N/A</v>
      </c>
      <c r="E1023" t="s">
        <v>140</v>
      </c>
      <c r="F1023">
        <v>9601</v>
      </c>
      <c r="G1023" s="139">
        <v>2011</v>
      </c>
      <c r="H1023" s="429" t="s">
        <v>152</v>
      </c>
      <c r="I1023" t="e">
        <f>VLOOKUP(E1023&amp;H1023,Data2012!$A:$S,3,FALSE)</f>
        <v>#N/A</v>
      </c>
    </row>
    <row r="1024" spans="1:9" ht="14.25" customHeight="1">
      <c r="A1024" s="1" t="e">
        <f t="shared" si="129"/>
        <v>#N/A</v>
      </c>
      <c r="B1024" s="427" t="e">
        <f t="shared" si="133"/>
        <v>#N/A</v>
      </c>
      <c r="C1024" s="210" t="e">
        <f t="shared" si="126"/>
        <v>#N/A</v>
      </c>
      <c r="D1024" s="1" t="e">
        <f t="shared" si="127"/>
        <v>#N/A</v>
      </c>
      <c r="E1024" t="s">
        <v>140</v>
      </c>
      <c r="F1024">
        <v>9601</v>
      </c>
      <c r="G1024" s="139">
        <v>2011</v>
      </c>
      <c r="H1024" s="429" t="s">
        <v>153</v>
      </c>
      <c r="I1024" t="e">
        <f>VLOOKUP(E1024&amp;H1024,Data2012!$A:$S,3,FALSE)</f>
        <v>#N/A</v>
      </c>
    </row>
    <row r="1025" spans="1:9" ht="14.25" customHeight="1">
      <c r="A1025" s="1" t="e">
        <f t="shared" si="129"/>
        <v>#N/A</v>
      </c>
      <c r="B1025" s="427" t="e">
        <f t="shared" si="133"/>
        <v>#N/A</v>
      </c>
      <c r="C1025" s="210" t="e">
        <f t="shared" si="126"/>
        <v>#N/A</v>
      </c>
      <c r="D1025" s="1" t="e">
        <f t="shared" si="127"/>
        <v>#N/A</v>
      </c>
      <c r="E1025" t="s">
        <v>140</v>
      </c>
      <c r="F1025">
        <v>9601</v>
      </c>
      <c r="G1025" s="139">
        <v>2011</v>
      </c>
      <c r="H1025" s="429" t="s">
        <v>154</v>
      </c>
      <c r="I1025" t="e">
        <f>VLOOKUP(E1025&amp;H1025,Data2012!$A:$S,3,FALSE)</f>
        <v>#N/A</v>
      </c>
    </row>
    <row r="1026" spans="1:9" ht="14.25" customHeight="1">
      <c r="A1026" s="1" t="e">
        <f t="shared" si="129"/>
        <v>#N/A</v>
      </c>
      <c r="B1026" s="427" t="e">
        <f t="shared" si="133"/>
        <v>#N/A</v>
      </c>
      <c r="C1026" s="210" t="e">
        <f t="shared" si="126"/>
        <v>#N/A</v>
      </c>
      <c r="D1026" s="1" t="e">
        <f t="shared" si="127"/>
        <v>#N/A</v>
      </c>
      <c r="E1026" t="s">
        <v>140</v>
      </c>
      <c r="F1026">
        <v>9601</v>
      </c>
      <c r="G1026" s="139">
        <v>2011</v>
      </c>
      <c r="H1026" s="429" t="s">
        <v>155</v>
      </c>
      <c r="I1026" t="e">
        <f>VLOOKUP(E1026&amp;H1026,Data2012!$A:$S,3,FALSE)</f>
        <v>#N/A</v>
      </c>
    </row>
    <row r="1027" spans="1:9" ht="14.25" customHeight="1">
      <c r="A1027" s="1" t="e">
        <f t="shared" si="129"/>
        <v>#N/A</v>
      </c>
      <c r="B1027" s="427" t="e">
        <f>+D1027</f>
        <v>#N/A</v>
      </c>
      <c r="C1027" s="210" t="e">
        <f t="shared" si="126"/>
        <v>#N/A</v>
      </c>
      <c r="D1027" s="1" t="e">
        <f t="shared" si="127"/>
        <v>#N/A</v>
      </c>
      <c r="E1027" t="s">
        <v>140</v>
      </c>
      <c r="F1027">
        <v>9602</v>
      </c>
      <c r="G1027" s="139">
        <v>2011</v>
      </c>
      <c r="H1027" s="429" t="s">
        <v>144</v>
      </c>
      <c r="I1027" s="139" t="e">
        <f>VLOOKUP(E1027&amp;H1027,Data2012!$A:$S,6,FALSE)</f>
        <v>#N/A</v>
      </c>
    </row>
    <row r="1028" spans="1:9" ht="14.25" customHeight="1">
      <c r="A1028" s="1" t="e">
        <f t="shared" si="129"/>
        <v>#N/A</v>
      </c>
      <c r="B1028" s="427" t="e">
        <f>+D1028+B1027</f>
        <v>#N/A</v>
      </c>
      <c r="C1028" s="210" t="e">
        <f t="shared" si="126"/>
        <v>#N/A</v>
      </c>
      <c r="D1028" s="1" t="e">
        <f t="shared" si="127"/>
        <v>#N/A</v>
      </c>
      <c r="E1028" t="s">
        <v>140</v>
      </c>
      <c r="F1028">
        <v>9602</v>
      </c>
      <c r="G1028" s="139">
        <v>2011</v>
      </c>
      <c r="H1028" s="429" t="s">
        <v>145</v>
      </c>
      <c r="I1028" s="139" t="e">
        <f>VLOOKUP(E1028&amp;H1028,Data2012!$A:$S,6,FALSE)</f>
        <v>#N/A</v>
      </c>
    </row>
    <row r="1029" spans="1:9" ht="14.25" customHeight="1">
      <c r="A1029" s="1" t="e">
        <f t="shared" si="129"/>
        <v>#N/A</v>
      </c>
      <c r="B1029" s="427" t="e">
        <f>+D1029+B1028</f>
        <v>#N/A</v>
      </c>
      <c r="C1029" s="210" t="e">
        <f t="shared" si="126"/>
        <v>#N/A</v>
      </c>
      <c r="D1029" s="1" t="e">
        <f t="shared" si="127"/>
        <v>#N/A</v>
      </c>
      <c r="E1029" t="s">
        <v>140</v>
      </c>
      <c r="F1029">
        <v>9602</v>
      </c>
      <c r="G1029" s="139">
        <v>2011</v>
      </c>
      <c r="H1029" s="429" t="s">
        <v>146</v>
      </c>
      <c r="I1029" s="139" t="e">
        <f>VLOOKUP(E1029&amp;H1029,Data2012!$A:$S,6,FALSE)</f>
        <v>#N/A</v>
      </c>
    </row>
    <row r="1030" spans="1:9" ht="14.25" customHeight="1">
      <c r="A1030" s="1" t="e">
        <f t="shared" si="129"/>
        <v>#N/A</v>
      </c>
      <c r="B1030" s="427" t="e">
        <f t="shared" ref="B1030:B1038" si="134">+D1030+B1029</f>
        <v>#N/A</v>
      </c>
      <c r="C1030" s="210" t="e">
        <f t="shared" si="126"/>
        <v>#N/A</v>
      </c>
      <c r="D1030" s="1" t="e">
        <f t="shared" si="127"/>
        <v>#N/A</v>
      </c>
      <c r="E1030" t="s">
        <v>140</v>
      </c>
      <c r="F1030">
        <v>9602</v>
      </c>
      <c r="G1030" s="139">
        <v>2011</v>
      </c>
      <c r="H1030" s="429" t="s">
        <v>147</v>
      </c>
      <c r="I1030" s="139" t="e">
        <f>VLOOKUP(E1030&amp;H1030,Data2012!$A:$S,6,FALSE)</f>
        <v>#N/A</v>
      </c>
    </row>
    <row r="1031" spans="1:9" ht="14.25" customHeight="1">
      <c r="A1031" s="1" t="e">
        <f t="shared" si="129"/>
        <v>#N/A</v>
      </c>
      <c r="B1031" s="427" t="e">
        <f t="shared" si="134"/>
        <v>#N/A</v>
      </c>
      <c r="C1031" s="210" t="e">
        <f t="shared" si="126"/>
        <v>#N/A</v>
      </c>
      <c r="D1031" s="1" t="e">
        <f t="shared" si="127"/>
        <v>#N/A</v>
      </c>
      <c r="E1031" t="s">
        <v>140</v>
      </c>
      <c r="F1031">
        <v>9602</v>
      </c>
      <c r="G1031" s="139">
        <v>2011</v>
      </c>
      <c r="H1031" s="429" t="s">
        <v>148</v>
      </c>
      <c r="I1031" s="139" t="e">
        <f>VLOOKUP(E1031&amp;H1031,Data2012!$A:$S,6,FALSE)</f>
        <v>#N/A</v>
      </c>
    </row>
    <row r="1032" spans="1:9" ht="14.25" customHeight="1">
      <c r="A1032" s="1" t="e">
        <f t="shared" si="129"/>
        <v>#N/A</v>
      </c>
      <c r="B1032" s="427" t="e">
        <f t="shared" si="134"/>
        <v>#N/A</v>
      </c>
      <c r="C1032" s="210" t="e">
        <f t="shared" ref="C1032:C1095" si="135">IF(D1032="na"," ",VALUE(RIGHT(TRIM(H1032),2)))</f>
        <v>#N/A</v>
      </c>
      <c r="D1032" s="1" t="e">
        <f t="shared" ref="D1032:D1095" si="136">IF(I1032&lt;0,"na",I1032)</f>
        <v>#N/A</v>
      </c>
      <c r="E1032" t="s">
        <v>140</v>
      </c>
      <c r="F1032">
        <v>9602</v>
      </c>
      <c r="G1032" s="139">
        <v>2011</v>
      </c>
      <c r="H1032" s="429" t="s">
        <v>149</v>
      </c>
      <c r="I1032" s="139" t="e">
        <f>VLOOKUP(E1032&amp;H1032,Data2012!$A:$S,6,FALSE)</f>
        <v>#N/A</v>
      </c>
    </row>
    <row r="1033" spans="1:9" ht="14.25" customHeight="1">
      <c r="A1033" s="1" t="e">
        <f t="shared" si="129"/>
        <v>#N/A</v>
      </c>
      <c r="B1033" s="427" t="e">
        <f t="shared" si="134"/>
        <v>#N/A</v>
      </c>
      <c r="C1033" s="210" t="e">
        <f t="shared" si="135"/>
        <v>#N/A</v>
      </c>
      <c r="D1033" s="1" t="e">
        <f t="shared" si="136"/>
        <v>#N/A</v>
      </c>
      <c r="E1033" t="s">
        <v>140</v>
      </c>
      <c r="F1033">
        <v>9602</v>
      </c>
      <c r="G1033" s="139">
        <v>2011</v>
      </c>
      <c r="H1033" s="429" t="s">
        <v>150</v>
      </c>
      <c r="I1033" s="139" t="e">
        <f>VLOOKUP(E1033&amp;H1033,Data2012!$A:$S,6,FALSE)</f>
        <v>#N/A</v>
      </c>
    </row>
    <row r="1034" spans="1:9" ht="14.25" customHeight="1">
      <c r="A1034" s="1" t="e">
        <f t="shared" si="129"/>
        <v>#N/A</v>
      </c>
      <c r="B1034" s="427" t="e">
        <f t="shared" si="134"/>
        <v>#N/A</v>
      </c>
      <c r="C1034" s="210" t="e">
        <f t="shared" si="135"/>
        <v>#N/A</v>
      </c>
      <c r="D1034" s="1" t="e">
        <f t="shared" si="136"/>
        <v>#N/A</v>
      </c>
      <c r="E1034" t="s">
        <v>140</v>
      </c>
      <c r="F1034">
        <v>9602</v>
      </c>
      <c r="G1034" s="139">
        <v>2011</v>
      </c>
      <c r="H1034" s="429" t="s">
        <v>151</v>
      </c>
      <c r="I1034" s="139" t="e">
        <f>VLOOKUP(E1034&amp;H1034,Data2012!$A:$S,6,FALSE)</f>
        <v>#N/A</v>
      </c>
    </row>
    <row r="1035" spans="1:9" ht="14.25" customHeight="1">
      <c r="A1035" s="1" t="e">
        <f t="shared" si="129"/>
        <v>#N/A</v>
      </c>
      <c r="B1035" s="427" t="e">
        <f t="shared" si="134"/>
        <v>#N/A</v>
      </c>
      <c r="C1035" s="210" t="e">
        <f t="shared" si="135"/>
        <v>#N/A</v>
      </c>
      <c r="D1035" s="1" t="e">
        <f t="shared" si="136"/>
        <v>#N/A</v>
      </c>
      <c r="E1035" t="s">
        <v>140</v>
      </c>
      <c r="F1035">
        <v>9602</v>
      </c>
      <c r="G1035" s="139">
        <v>2011</v>
      </c>
      <c r="H1035" s="429" t="s">
        <v>152</v>
      </c>
      <c r="I1035" s="139" t="e">
        <f>VLOOKUP(E1035&amp;H1035,Data2012!$A:$S,6,FALSE)</f>
        <v>#N/A</v>
      </c>
    </row>
    <row r="1036" spans="1:9" ht="14.25" customHeight="1">
      <c r="A1036" s="1" t="e">
        <f t="shared" si="129"/>
        <v>#N/A</v>
      </c>
      <c r="B1036" s="427" t="e">
        <f t="shared" si="134"/>
        <v>#N/A</v>
      </c>
      <c r="C1036" s="210" t="e">
        <f t="shared" si="135"/>
        <v>#N/A</v>
      </c>
      <c r="D1036" s="1" t="e">
        <f t="shared" si="136"/>
        <v>#N/A</v>
      </c>
      <c r="E1036" t="s">
        <v>140</v>
      </c>
      <c r="F1036">
        <v>9602</v>
      </c>
      <c r="G1036" s="139">
        <v>2011</v>
      </c>
      <c r="H1036" s="429" t="s">
        <v>153</v>
      </c>
      <c r="I1036" s="139" t="e">
        <f>VLOOKUP(E1036&amp;H1036,Data2012!$A:$S,6,FALSE)</f>
        <v>#N/A</v>
      </c>
    </row>
    <row r="1037" spans="1:9" ht="14.25" customHeight="1">
      <c r="A1037" s="1" t="e">
        <f t="shared" si="129"/>
        <v>#N/A</v>
      </c>
      <c r="B1037" s="427" t="e">
        <f t="shared" si="134"/>
        <v>#N/A</v>
      </c>
      <c r="C1037" s="210" t="e">
        <f t="shared" si="135"/>
        <v>#N/A</v>
      </c>
      <c r="D1037" s="1" t="e">
        <f t="shared" si="136"/>
        <v>#N/A</v>
      </c>
      <c r="E1037" t="s">
        <v>140</v>
      </c>
      <c r="F1037">
        <v>9602</v>
      </c>
      <c r="G1037" s="139">
        <v>2011</v>
      </c>
      <c r="H1037" s="429" t="s">
        <v>154</v>
      </c>
      <c r="I1037" s="139" t="e">
        <f>VLOOKUP(E1037&amp;H1037,Data2012!$A:$S,6,FALSE)</f>
        <v>#N/A</v>
      </c>
    </row>
    <row r="1038" spans="1:9" ht="14.25" customHeight="1">
      <c r="A1038" s="1" t="e">
        <f t="shared" si="129"/>
        <v>#N/A</v>
      </c>
      <c r="B1038" s="427" t="e">
        <f t="shared" si="134"/>
        <v>#N/A</v>
      </c>
      <c r="C1038" s="210" t="e">
        <f t="shared" si="135"/>
        <v>#N/A</v>
      </c>
      <c r="D1038" s="1" t="e">
        <f t="shared" si="136"/>
        <v>#N/A</v>
      </c>
      <c r="E1038" t="s">
        <v>140</v>
      </c>
      <c r="F1038">
        <v>9602</v>
      </c>
      <c r="G1038" s="139">
        <v>2011</v>
      </c>
      <c r="H1038" s="429" t="s">
        <v>155</v>
      </c>
      <c r="I1038" s="139" t="e">
        <f>VLOOKUP(E1038&amp;H1038,Data2012!$A:$S,6,FALSE)</f>
        <v>#N/A</v>
      </c>
    </row>
    <row r="1039" spans="1:9" ht="14.25" customHeight="1">
      <c r="A1039" s="1" t="e">
        <f t="shared" ref="A1039:A1102" si="137">TRIM(E1039)&amp;F1039&amp;C1039</f>
        <v>#N/A</v>
      </c>
      <c r="B1039" s="427" t="e">
        <f>+D1039</f>
        <v>#N/A</v>
      </c>
      <c r="C1039" s="210" t="e">
        <f t="shared" si="135"/>
        <v>#N/A</v>
      </c>
      <c r="D1039" s="1" t="e">
        <f t="shared" si="136"/>
        <v>#N/A</v>
      </c>
      <c r="E1039" t="s">
        <v>140</v>
      </c>
      <c r="F1039">
        <v>9603</v>
      </c>
      <c r="G1039" s="139">
        <v>2011</v>
      </c>
      <c r="H1039" s="429" t="s">
        <v>144</v>
      </c>
      <c r="I1039" s="139" t="e">
        <f>VLOOKUP(E1039&amp;H1039,Data2012!$A:$S,11,FALSE)</f>
        <v>#N/A</v>
      </c>
    </row>
    <row r="1040" spans="1:9" ht="14.25" customHeight="1">
      <c r="A1040" s="1" t="e">
        <f t="shared" si="137"/>
        <v>#N/A</v>
      </c>
      <c r="B1040" s="427" t="e">
        <f>+D1040+B1039</f>
        <v>#N/A</v>
      </c>
      <c r="C1040" s="210" t="e">
        <f t="shared" si="135"/>
        <v>#N/A</v>
      </c>
      <c r="D1040" s="1" t="e">
        <f t="shared" si="136"/>
        <v>#N/A</v>
      </c>
      <c r="E1040" t="s">
        <v>140</v>
      </c>
      <c r="F1040">
        <v>9603</v>
      </c>
      <c r="G1040" s="139">
        <v>2011</v>
      </c>
      <c r="H1040" s="429" t="s">
        <v>145</v>
      </c>
      <c r="I1040" s="139" t="e">
        <f>VLOOKUP(E1040&amp;H1040,Data2012!$A:$S,11,FALSE)</f>
        <v>#N/A</v>
      </c>
    </row>
    <row r="1041" spans="1:9" ht="14.25" customHeight="1">
      <c r="A1041" s="1" t="e">
        <f t="shared" si="137"/>
        <v>#N/A</v>
      </c>
      <c r="B1041" s="427" t="e">
        <f>+D1041+B1040</f>
        <v>#N/A</v>
      </c>
      <c r="C1041" s="210" t="e">
        <f t="shared" si="135"/>
        <v>#N/A</v>
      </c>
      <c r="D1041" s="1" t="e">
        <f t="shared" si="136"/>
        <v>#N/A</v>
      </c>
      <c r="E1041" t="s">
        <v>140</v>
      </c>
      <c r="F1041">
        <v>9603</v>
      </c>
      <c r="G1041" s="139">
        <v>2011</v>
      </c>
      <c r="H1041" s="429" t="s">
        <v>146</v>
      </c>
      <c r="I1041" s="139" t="e">
        <f>VLOOKUP(E1041&amp;H1041,Data2012!$A:$S,11,FALSE)</f>
        <v>#N/A</v>
      </c>
    </row>
    <row r="1042" spans="1:9" ht="14.25" customHeight="1">
      <c r="A1042" s="1" t="e">
        <f t="shared" si="137"/>
        <v>#N/A</v>
      </c>
      <c r="B1042" s="427" t="e">
        <f t="shared" ref="B1042:B1050" si="138">+D1042+B1041</f>
        <v>#N/A</v>
      </c>
      <c r="C1042" s="210" t="e">
        <f t="shared" si="135"/>
        <v>#N/A</v>
      </c>
      <c r="D1042" s="1" t="e">
        <f t="shared" si="136"/>
        <v>#N/A</v>
      </c>
      <c r="E1042" t="s">
        <v>140</v>
      </c>
      <c r="F1042">
        <v>9603</v>
      </c>
      <c r="G1042" s="139">
        <v>2011</v>
      </c>
      <c r="H1042" s="429" t="s">
        <v>147</v>
      </c>
      <c r="I1042" s="139" t="e">
        <f>VLOOKUP(E1042&amp;H1042,Data2012!$A:$S,11,FALSE)</f>
        <v>#N/A</v>
      </c>
    </row>
    <row r="1043" spans="1:9" ht="14.25" customHeight="1">
      <c r="A1043" s="1" t="e">
        <f t="shared" si="137"/>
        <v>#N/A</v>
      </c>
      <c r="B1043" s="427" t="e">
        <f t="shared" si="138"/>
        <v>#N/A</v>
      </c>
      <c r="C1043" s="210" t="e">
        <f t="shared" si="135"/>
        <v>#N/A</v>
      </c>
      <c r="D1043" s="1" t="e">
        <f t="shared" si="136"/>
        <v>#N/A</v>
      </c>
      <c r="E1043" t="s">
        <v>140</v>
      </c>
      <c r="F1043">
        <v>9603</v>
      </c>
      <c r="G1043" s="139">
        <v>2011</v>
      </c>
      <c r="H1043" s="429" t="s">
        <v>148</v>
      </c>
      <c r="I1043" s="139" t="e">
        <f>VLOOKUP(E1043&amp;H1043,Data2012!$A:$S,11,FALSE)</f>
        <v>#N/A</v>
      </c>
    </row>
    <row r="1044" spans="1:9" ht="14.25" customHeight="1">
      <c r="A1044" s="1" t="e">
        <f t="shared" si="137"/>
        <v>#N/A</v>
      </c>
      <c r="B1044" s="427" t="e">
        <f t="shared" si="138"/>
        <v>#N/A</v>
      </c>
      <c r="C1044" s="210" t="e">
        <f t="shared" si="135"/>
        <v>#N/A</v>
      </c>
      <c r="D1044" s="1" t="e">
        <f t="shared" si="136"/>
        <v>#N/A</v>
      </c>
      <c r="E1044" t="s">
        <v>140</v>
      </c>
      <c r="F1044">
        <v>9603</v>
      </c>
      <c r="G1044" s="139">
        <v>2011</v>
      </c>
      <c r="H1044" s="429" t="s">
        <v>149</v>
      </c>
      <c r="I1044" s="139" t="e">
        <f>VLOOKUP(E1044&amp;H1044,Data2012!$A:$S,11,FALSE)</f>
        <v>#N/A</v>
      </c>
    </row>
    <row r="1045" spans="1:9" ht="14.25" customHeight="1">
      <c r="A1045" s="1" t="e">
        <f t="shared" si="137"/>
        <v>#N/A</v>
      </c>
      <c r="B1045" s="427" t="e">
        <f t="shared" si="138"/>
        <v>#N/A</v>
      </c>
      <c r="C1045" s="210" t="e">
        <f t="shared" si="135"/>
        <v>#N/A</v>
      </c>
      <c r="D1045" s="1" t="e">
        <f t="shared" si="136"/>
        <v>#N/A</v>
      </c>
      <c r="E1045" t="s">
        <v>140</v>
      </c>
      <c r="F1045">
        <v>9603</v>
      </c>
      <c r="G1045" s="139">
        <v>2011</v>
      </c>
      <c r="H1045" s="429" t="s">
        <v>150</v>
      </c>
      <c r="I1045" s="139" t="e">
        <f>VLOOKUP(E1045&amp;H1045,Data2012!$A:$S,11,FALSE)</f>
        <v>#N/A</v>
      </c>
    </row>
    <row r="1046" spans="1:9" ht="14.25" customHeight="1">
      <c r="A1046" s="1" t="e">
        <f t="shared" si="137"/>
        <v>#N/A</v>
      </c>
      <c r="B1046" s="427" t="e">
        <f t="shared" si="138"/>
        <v>#N/A</v>
      </c>
      <c r="C1046" s="210" t="e">
        <f t="shared" si="135"/>
        <v>#N/A</v>
      </c>
      <c r="D1046" s="1" t="e">
        <f t="shared" si="136"/>
        <v>#N/A</v>
      </c>
      <c r="E1046" t="s">
        <v>140</v>
      </c>
      <c r="F1046">
        <v>9603</v>
      </c>
      <c r="G1046" s="139">
        <v>2011</v>
      </c>
      <c r="H1046" s="429" t="s">
        <v>151</v>
      </c>
      <c r="I1046" s="139" t="e">
        <f>VLOOKUP(E1046&amp;H1046,Data2012!$A:$S,11,FALSE)</f>
        <v>#N/A</v>
      </c>
    </row>
    <row r="1047" spans="1:9" ht="14.25" customHeight="1">
      <c r="A1047" s="1" t="e">
        <f t="shared" si="137"/>
        <v>#N/A</v>
      </c>
      <c r="B1047" s="427" t="e">
        <f t="shared" si="138"/>
        <v>#N/A</v>
      </c>
      <c r="C1047" s="210" t="e">
        <f t="shared" si="135"/>
        <v>#N/A</v>
      </c>
      <c r="D1047" s="1" t="e">
        <f t="shared" si="136"/>
        <v>#N/A</v>
      </c>
      <c r="E1047" t="s">
        <v>140</v>
      </c>
      <c r="F1047">
        <v>9603</v>
      </c>
      <c r="G1047" s="139">
        <v>2011</v>
      </c>
      <c r="H1047" s="429" t="s">
        <v>152</v>
      </c>
      <c r="I1047" s="139" t="e">
        <f>VLOOKUP(E1047&amp;H1047,Data2012!$A:$S,11,FALSE)</f>
        <v>#N/A</v>
      </c>
    </row>
    <row r="1048" spans="1:9" ht="14.25" customHeight="1">
      <c r="A1048" s="1" t="e">
        <f t="shared" si="137"/>
        <v>#N/A</v>
      </c>
      <c r="B1048" s="427" t="e">
        <f t="shared" si="138"/>
        <v>#N/A</v>
      </c>
      <c r="C1048" s="210" t="e">
        <f t="shared" si="135"/>
        <v>#N/A</v>
      </c>
      <c r="D1048" s="1" t="e">
        <f t="shared" si="136"/>
        <v>#N/A</v>
      </c>
      <c r="E1048" t="s">
        <v>140</v>
      </c>
      <c r="F1048">
        <v>9603</v>
      </c>
      <c r="G1048" s="139">
        <v>2011</v>
      </c>
      <c r="H1048" s="429" t="s">
        <v>153</v>
      </c>
      <c r="I1048" s="139" t="e">
        <f>VLOOKUP(E1048&amp;H1048,Data2012!$A:$S,11,FALSE)</f>
        <v>#N/A</v>
      </c>
    </row>
    <row r="1049" spans="1:9" ht="14.25" customHeight="1">
      <c r="A1049" s="1" t="e">
        <f t="shared" si="137"/>
        <v>#N/A</v>
      </c>
      <c r="B1049" s="427" t="e">
        <f t="shared" si="138"/>
        <v>#N/A</v>
      </c>
      <c r="C1049" s="210" t="e">
        <f t="shared" si="135"/>
        <v>#N/A</v>
      </c>
      <c r="D1049" s="1" t="e">
        <f t="shared" si="136"/>
        <v>#N/A</v>
      </c>
      <c r="E1049" t="s">
        <v>140</v>
      </c>
      <c r="F1049">
        <v>9603</v>
      </c>
      <c r="G1049" s="139">
        <v>2011</v>
      </c>
      <c r="H1049" s="429" t="s">
        <v>154</v>
      </c>
      <c r="I1049" s="139" t="e">
        <f>VLOOKUP(E1049&amp;H1049,Data2012!$A:$S,11,FALSE)</f>
        <v>#N/A</v>
      </c>
    </row>
    <row r="1050" spans="1:9" ht="14.25" customHeight="1">
      <c r="A1050" s="1" t="e">
        <f t="shared" si="137"/>
        <v>#N/A</v>
      </c>
      <c r="B1050" s="427" t="e">
        <f t="shared" si="138"/>
        <v>#N/A</v>
      </c>
      <c r="C1050" s="210" t="e">
        <f t="shared" si="135"/>
        <v>#N/A</v>
      </c>
      <c r="D1050" s="1" t="e">
        <f t="shared" si="136"/>
        <v>#N/A</v>
      </c>
      <c r="E1050" t="s">
        <v>140</v>
      </c>
      <c r="F1050">
        <v>9603</v>
      </c>
      <c r="G1050" s="139">
        <v>2011</v>
      </c>
      <c r="H1050" s="429" t="s">
        <v>155</v>
      </c>
      <c r="I1050" s="139" t="e">
        <f>VLOOKUP(E1050&amp;H1050,Data2012!$A:$S,11,FALSE)</f>
        <v>#N/A</v>
      </c>
    </row>
    <row r="1051" spans="1:9" ht="14.25" customHeight="1">
      <c r="A1051" s="1" t="e">
        <f t="shared" si="137"/>
        <v>#N/A</v>
      </c>
      <c r="B1051" s="427" t="e">
        <f>+D1051</f>
        <v>#N/A</v>
      </c>
      <c r="C1051" s="210" t="e">
        <f t="shared" si="135"/>
        <v>#N/A</v>
      </c>
      <c r="D1051" s="1" t="e">
        <f t="shared" si="136"/>
        <v>#N/A</v>
      </c>
      <c r="E1051" t="s">
        <v>140</v>
      </c>
      <c r="F1051">
        <v>9604</v>
      </c>
      <c r="G1051" s="139">
        <v>2011</v>
      </c>
      <c r="H1051" s="429" t="s">
        <v>144</v>
      </c>
      <c r="I1051" s="139" t="e">
        <f>VLOOKUP(E1051&amp;H1051,Data2012!$A:$S,14,FALSE)</f>
        <v>#N/A</v>
      </c>
    </row>
    <row r="1052" spans="1:9" ht="14.25" customHeight="1">
      <c r="A1052" s="1" t="e">
        <f t="shared" si="137"/>
        <v>#N/A</v>
      </c>
      <c r="B1052" s="427" t="e">
        <f>+D1052+B1051</f>
        <v>#N/A</v>
      </c>
      <c r="C1052" s="210" t="e">
        <f t="shared" si="135"/>
        <v>#N/A</v>
      </c>
      <c r="D1052" s="1" t="e">
        <f t="shared" si="136"/>
        <v>#N/A</v>
      </c>
      <c r="E1052" t="s">
        <v>140</v>
      </c>
      <c r="F1052">
        <v>9604</v>
      </c>
      <c r="G1052" s="139">
        <v>2011</v>
      </c>
      <c r="H1052" s="429" t="s">
        <v>145</v>
      </c>
      <c r="I1052" s="139" t="e">
        <f>VLOOKUP(E1052&amp;H1052,Data2012!$A:$S,14,FALSE)</f>
        <v>#N/A</v>
      </c>
    </row>
    <row r="1053" spans="1:9" ht="14.25" customHeight="1">
      <c r="A1053" s="1" t="e">
        <f t="shared" si="137"/>
        <v>#N/A</v>
      </c>
      <c r="B1053" s="427" t="e">
        <f>+D1053+B1052</f>
        <v>#N/A</v>
      </c>
      <c r="C1053" s="210" t="e">
        <f t="shared" si="135"/>
        <v>#N/A</v>
      </c>
      <c r="D1053" s="1" t="e">
        <f t="shared" si="136"/>
        <v>#N/A</v>
      </c>
      <c r="E1053" t="s">
        <v>140</v>
      </c>
      <c r="F1053">
        <v>9604</v>
      </c>
      <c r="G1053" s="139">
        <v>2011</v>
      </c>
      <c r="H1053" s="429" t="s">
        <v>146</v>
      </c>
      <c r="I1053" s="139" t="e">
        <f>VLOOKUP(E1053&amp;H1053,Data2012!$A:$S,14,FALSE)</f>
        <v>#N/A</v>
      </c>
    </row>
    <row r="1054" spans="1:9" ht="14.25" customHeight="1">
      <c r="A1054" s="1" t="e">
        <f t="shared" si="137"/>
        <v>#N/A</v>
      </c>
      <c r="B1054" s="427" t="e">
        <f t="shared" ref="B1054:B1062" si="139">+D1054+B1053</f>
        <v>#N/A</v>
      </c>
      <c r="C1054" s="210" t="e">
        <f t="shared" si="135"/>
        <v>#N/A</v>
      </c>
      <c r="D1054" s="1" t="e">
        <f t="shared" si="136"/>
        <v>#N/A</v>
      </c>
      <c r="E1054" t="s">
        <v>140</v>
      </c>
      <c r="F1054">
        <v>9604</v>
      </c>
      <c r="G1054" s="139">
        <v>2011</v>
      </c>
      <c r="H1054" s="429" t="s">
        <v>147</v>
      </c>
      <c r="I1054" s="139" t="e">
        <f>VLOOKUP(E1054&amp;H1054,Data2012!$A:$S,14,FALSE)</f>
        <v>#N/A</v>
      </c>
    </row>
    <row r="1055" spans="1:9" ht="14.25" customHeight="1">
      <c r="A1055" s="1" t="e">
        <f t="shared" si="137"/>
        <v>#N/A</v>
      </c>
      <c r="B1055" s="427" t="e">
        <f t="shared" si="139"/>
        <v>#N/A</v>
      </c>
      <c r="C1055" s="210" t="e">
        <f t="shared" si="135"/>
        <v>#N/A</v>
      </c>
      <c r="D1055" s="1" t="e">
        <f t="shared" si="136"/>
        <v>#N/A</v>
      </c>
      <c r="E1055" t="s">
        <v>140</v>
      </c>
      <c r="F1055">
        <v>9604</v>
      </c>
      <c r="G1055" s="139">
        <v>2011</v>
      </c>
      <c r="H1055" s="429" t="s">
        <v>148</v>
      </c>
      <c r="I1055" s="139" t="e">
        <f>VLOOKUP(E1055&amp;H1055,Data2012!$A:$S,14,FALSE)</f>
        <v>#N/A</v>
      </c>
    </row>
    <row r="1056" spans="1:9" ht="14.25" customHeight="1">
      <c r="A1056" s="1" t="e">
        <f t="shared" si="137"/>
        <v>#N/A</v>
      </c>
      <c r="B1056" s="427" t="e">
        <f t="shared" si="139"/>
        <v>#N/A</v>
      </c>
      <c r="C1056" s="210" t="e">
        <f t="shared" si="135"/>
        <v>#N/A</v>
      </c>
      <c r="D1056" s="1" t="e">
        <f t="shared" si="136"/>
        <v>#N/A</v>
      </c>
      <c r="E1056" t="s">
        <v>140</v>
      </c>
      <c r="F1056">
        <v>9604</v>
      </c>
      <c r="G1056" s="139">
        <v>2011</v>
      </c>
      <c r="H1056" s="429" t="s">
        <v>149</v>
      </c>
      <c r="I1056" s="139" t="e">
        <f>VLOOKUP(E1056&amp;H1056,Data2012!$A:$S,14,FALSE)</f>
        <v>#N/A</v>
      </c>
    </row>
    <row r="1057" spans="1:9" ht="14.25" customHeight="1">
      <c r="A1057" s="1" t="e">
        <f t="shared" si="137"/>
        <v>#N/A</v>
      </c>
      <c r="B1057" s="427" t="e">
        <f t="shared" si="139"/>
        <v>#N/A</v>
      </c>
      <c r="C1057" s="210" t="e">
        <f t="shared" si="135"/>
        <v>#N/A</v>
      </c>
      <c r="D1057" s="1" t="e">
        <f t="shared" si="136"/>
        <v>#N/A</v>
      </c>
      <c r="E1057" t="s">
        <v>140</v>
      </c>
      <c r="F1057">
        <v>9604</v>
      </c>
      <c r="G1057" s="139">
        <v>2011</v>
      </c>
      <c r="H1057" s="429" t="s">
        <v>150</v>
      </c>
      <c r="I1057" s="139" t="e">
        <f>VLOOKUP(E1057&amp;H1057,Data2012!$A:$S,14,FALSE)</f>
        <v>#N/A</v>
      </c>
    </row>
    <row r="1058" spans="1:9" ht="14.25" customHeight="1">
      <c r="A1058" s="1" t="e">
        <f t="shared" si="137"/>
        <v>#N/A</v>
      </c>
      <c r="B1058" s="427" t="e">
        <f t="shared" si="139"/>
        <v>#N/A</v>
      </c>
      <c r="C1058" s="210" t="e">
        <f t="shared" si="135"/>
        <v>#N/A</v>
      </c>
      <c r="D1058" s="1" t="e">
        <f t="shared" si="136"/>
        <v>#N/A</v>
      </c>
      <c r="E1058" t="s">
        <v>140</v>
      </c>
      <c r="F1058">
        <v>9604</v>
      </c>
      <c r="G1058" s="139">
        <v>2011</v>
      </c>
      <c r="H1058" s="429" t="s">
        <v>151</v>
      </c>
      <c r="I1058" s="139" t="e">
        <f>VLOOKUP(E1058&amp;H1058,Data2012!$A:$S,14,FALSE)</f>
        <v>#N/A</v>
      </c>
    </row>
    <row r="1059" spans="1:9" ht="14.25" customHeight="1">
      <c r="A1059" s="1" t="e">
        <f t="shared" si="137"/>
        <v>#N/A</v>
      </c>
      <c r="B1059" s="427" t="e">
        <f t="shared" si="139"/>
        <v>#N/A</v>
      </c>
      <c r="C1059" s="210" t="e">
        <f t="shared" si="135"/>
        <v>#N/A</v>
      </c>
      <c r="D1059" s="1" t="e">
        <f t="shared" si="136"/>
        <v>#N/A</v>
      </c>
      <c r="E1059" t="s">
        <v>140</v>
      </c>
      <c r="F1059">
        <v>9604</v>
      </c>
      <c r="G1059" s="139">
        <v>2011</v>
      </c>
      <c r="H1059" s="429" t="s">
        <v>152</v>
      </c>
      <c r="I1059" s="139" t="e">
        <f>VLOOKUP(E1059&amp;H1059,Data2012!$A:$S,14,FALSE)</f>
        <v>#N/A</v>
      </c>
    </row>
    <row r="1060" spans="1:9" ht="14.25" customHeight="1">
      <c r="A1060" s="1" t="e">
        <f t="shared" si="137"/>
        <v>#N/A</v>
      </c>
      <c r="B1060" s="427" t="e">
        <f t="shared" si="139"/>
        <v>#N/A</v>
      </c>
      <c r="C1060" s="210" t="e">
        <f t="shared" si="135"/>
        <v>#N/A</v>
      </c>
      <c r="D1060" s="1" t="e">
        <f t="shared" si="136"/>
        <v>#N/A</v>
      </c>
      <c r="E1060" t="s">
        <v>140</v>
      </c>
      <c r="F1060">
        <v>9604</v>
      </c>
      <c r="G1060" s="139">
        <v>2011</v>
      </c>
      <c r="H1060" s="429" t="s">
        <v>153</v>
      </c>
      <c r="I1060" s="139" t="e">
        <f>VLOOKUP(E1060&amp;H1060,Data2012!$A:$S,14,FALSE)</f>
        <v>#N/A</v>
      </c>
    </row>
    <row r="1061" spans="1:9" ht="14.25" customHeight="1">
      <c r="A1061" s="1" t="e">
        <f t="shared" si="137"/>
        <v>#N/A</v>
      </c>
      <c r="B1061" s="427" t="e">
        <f t="shared" si="139"/>
        <v>#N/A</v>
      </c>
      <c r="C1061" s="210" t="e">
        <f t="shared" si="135"/>
        <v>#N/A</v>
      </c>
      <c r="D1061" s="1" t="e">
        <f t="shared" si="136"/>
        <v>#N/A</v>
      </c>
      <c r="E1061" t="s">
        <v>140</v>
      </c>
      <c r="F1061">
        <v>9604</v>
      </c>
      <c r="G1061" s="139">
        <v>2011</v>
      </c>
      <c r="H1061" s="429" t="s">
        <v>154</v>
      </c>
      <c r="I1061" s="139" t="e">
        <f>VLOOKUP(E1061&amp;H1061,Data2012!$A:$S,14,FALSE)</f>
        <v>#N/A</v>
      </c>
    </row>
    <row r="1062" spans="1:9" ht="14.25" customHeight="1">
      <c r="A1062" s="1" t="e">
        <f t="shared" si="137"/>
        <v>#N/A</v>
      </c>
      <c r="B1062" s="427" t="e">
        <f t="shared" si="139"/>
        <v>#N/A</v>
      </c>
      <c r="C1062" s="210" t="e">
        <f t="shared" si="135"/>
        <v>#N/A</v>
      </c>
      <c r="D1062" s="1" t="e">
        <f t="shared" si="136"/>
        <v>#N/A</v>
      </c>
      <c r="E1062" t="s">
        <v>140</v>
      </c>
      <c r="F1062">
        <v>9604</v>
      </c>
      <c r="G1062" s="139">
        <v>2011</v>
      </c>
      <c r="H1062" s="429" t="s">
        <v>155</v>
      </c>
      <c r="I1062" s="139" t="e">
        <f>VLOOKUP(E1062&amp;H1062,Data2012!$A:$S,14,FALSE)</f>
        <v>#N/A</v>
      </c>
    </row>
    <row r="1063" spans="1:9" ht="14.25" customHeight="1">
      <c r="A1063" s="1" t="str">
        <f t="shared" si="137"/>
        <v>KTZ96011</v>
      </c>
      <c r="B1063" s="427">
        <f>+D1063</f>
        <v>1414.9</v>
      </c>
      <c r="C1063" s="210">
        <f t="shared" si="135"/>
        <v>1</v>
      </c>
      <c r="D1063" s="1">
        <f t="shared" si="136"/>
        <v>1414.9</v>
      </c>
      <c r="E1063" t="s">
        <v>244</v>
      </c>
      <c r="F1063">
        <v>9601</v>
      </c>
      <c r="G1063" s="139">
        <v>2011</v>
      </c>
      <c r="H1063" s="429" t="s">
        <v>144</v>
      </c>
      <c r="I1063">
        <f>VLOOKUP(E1063&amp;H1063,Data2012!$A:$S,3,FALSE)</f>
        <v>1414.9</v>
      </c>
    </row>
    <row r="1064" spans="1:9" ht="14.25" customHeight="1">
      <c r="A1064" s="1" t="str">
        <f t="shared" si="137"/>
        <v>KTZ96012</v>
      </c>
      <c r="B1064" s="427">
        <f>+D1064+B1063</f>
        <v>2742.8</v>
      </c>
      <c r="C1064" s="210">
        <f t="shared" si="135"/>
        <v>2</v>
      </c>
      <c r="D1064" s="1">
        <f t="shared" si="136"/>
        <v>1327.9</v>
      </c>
      <c r="E1064" t="s">
        <v>244</v>
      </c>
      <c r="F1064">
        <v>9601</v>
      </c>
      <c r="G1064" s="139">
        <v>2011</v>
      </c>
      <c r="H1064" s="429" t="s">
        <v>145</v>
      </c>
      <c r="I1064">
        <f>VLOOKUP(E1064&amp;H1064,Data2012!$A:$S,3,FALSE)</f>
        <v>1327.9</v>
      </c>
    </row>
    <row r="1065" spans="1:9" ht="14.25" customHeight="1">
      <c r="A1065" s="1" t="str">
        <f t="shared" si="137"/>
        <v>KTZ96013</v>
      </c>
      <c r="B1065" s="427">
        <f>+D1065+B1064</f>
        <v>4424.7000000000007</v>
      </c>
      <c r="C1065" s="210">
        <f t="shared" si="135"/>
        <v>3</v>
      </c>
      <c r="D1065" s="1">
        <f t="shared" si="136"/>
        <v>1681.9</v>
      </c>
      <c r="E1065" t="s">
        <v>244</v>
      </c>
      <c r="F1065">
        <v>9601</v>
      </c>
      <c r="G1065" s="139">
        <v>2011</v>
      </c>
      <c r="H1065" s="429" t="s">
        <v>146</v>
      </c>
      <c r="I1065">
        <f>VLOOKUP(E1065&amp;H1065,Data2012!$A:$S,3,FALSE)</f>
        <v>1681.9</v>
      </c>
    </row>
    <row r="1066" spans="1:9" ht="14.25" customHeight="1">
      <c r="A1066" s="1" t="str">
        <f t="shared" si="137"/>
        <v>KTZ96014</v>
      </c>
      <c r="B1066" s="427">
        <f t="shared" ref="B1066:B1074" si="140">+D1066+B1065</f>
        <v>6007.1</v>
      </c>
      <c r="C1066" s="210">
        <f t="shared" si="135"/>
        <v>4</v>
      </c>
      <c r="D1066" s="1">
        <f t="shared" si="136"/>
        <v>1582.4</v>
      </c>
      <c r="E1066" t="s">
        <v>244</v>
      </c>
      <c r="F1066">
        <v>9601</v>
      </c>
      <c r="G1066" s="139">
        <v>2011</v>
      </c>
      <c r="H1066" s="429" t="s">
        <v>147</v>
      </c>
      <c r="I1066">
        <f>VLOOKUP(E1066&amp;H1066,Data2012!$A:$S,3,FALSE)</f>
        <v>1582.4</v>
      </c>
    </row>
    <row r="1067" spans="1:9" ht="14.25" customHeight="1">
      <c r="A1067" s="1" t="str">
        <f t="shared" si="137"/>
        <v>KTZ96015</v>
      </c>
      <c r="B1067" s="427">
        <f t="shared" si="140"/>
        <v>7779.1</v>
      </c>
      <c r="C1067" s="210">
        <f t="shared" si="135"/>
        <v>5</v>
      </c>
      <c r="D1067" s="1">
        <f t="shared" si="136"/>
        <v>1772</v>
      </c>
      <c r="E1067" t="s">
        <v>244</v>
      </c>
      <c r="F1067">
        <v>9601</v>
      </c>
      <c r="G1067" s="139">
        <v>2011</v>
      </c>
      <c r="H1067" s="429" t="s">
        <v>148</v>
      </c>
      <c r="I1067">
        <f>VLOOKUP(E1067&amp;H1067,Data2012!$A:$S,3,FALSE)</f>
        <v>1772</v>
      </c>
    </row>
    <row r="1068" spans="1:9" ht="14.25" customHeight="1">
      <c r="A1068" s="1" t="str">
        <f t="shared" si="137"/>
        <v>KTZ96016</v>
      </c>
      <c r="B1068" s="427">
        <f t="shared" si="140"/>
        <v>9858.7999999999993</v>
      </c>
      <c r="C1068" s="210">
        <f t="shared" si="135"/>
        <v>6</v>
      </c>
      <c r="D1068" s="1">
        <f t="shared" si="136"/>
        <v>2079.6999999999998</v>
      </c>
      <c r="E1068" t="s">
        <v>244</v>
      </c>
      <c r="F1068">
        <v>9601</v>
      </c>
      <c r="G1068" s="139">
        <v>2011</v>
      </c>
      <c r="H1068" s="429" t="s">
        <v>149</v>
      </c>
      <c r="I1068">
        <f>VLOOKUP(E1068&amp;H1068,Data2012!$A:$S,3,FALSE)</f>
        <v>2079.6999999999998</v>
      </c>
    </row>
    <row r="1069" spans="1:9" ht="14.25" customHeight="1">
      <c r="A1069" s="1" t="str">
        <f t="shared" si="137"/>
        <v>KTZ96017</v>
      </c>
      <c r="B1069" s="427">
        <f t="shared" si="140"/>
        <v>11960.099999999999</v>
      </c>
      <c r="C1069" s="210">
        <f t="shared" si="135"/>
        <v>7</v>
      </c>
      <c r="D1069" s="1">
        <f t="shared" si="136"/>
        <v>2101.3000000000002</v>
      </c>
      <c r="E1069" t="s">
        <v>244</v>
      </c>
      <c r="F1069">
        <v>9601</v>
      </c>
      <c r="G1069" s="139">
        <v>2011</v>
      </c>
      <c r="H1069" s="429" t="s">
        <v>150</v>
      </c>
      <c r="I1069">
        <f>VLOOKUP(E1069&amp;H1069,Data2012!$A:$S,3,FALSE)</f>
        <v>2101.3000000000002</v>
      </c>
    </row>
    <row r="1070" spans="1:9" ht="14.25" customHeight="1">
      <c r="A1070" s="1" t="str">
        <f t="shared" si="137"/>
        <v>KTZ96018</v>
      </c>
      <c r="B1070" s="427">
        <f t="shared" si="140"/>
        <v>13726.399999999998</v>
      </c>
      <c r="C1070" s="210">
        <f t="shared" si="135"/>
        <v>8</v>
      </c>
      <c r="D1070" s="1">
        <f t="shared" si="136"/>
        <v>1766.3</v>
      </c>
      <c r="E1070" t="s">
        <v>244</v>
      </c>
      <c r="F1070">
        <v>9601</v>
      </c>
      <c r="G1070" s="139">
        <v>2011</v>
      </c>
      <c r="H1070" s="429" t="s">
        <v>151</v>
      </c>
      <c r="I1070">
        <f>VLOOKUP(E1070&amp;H1070,Data2012!$A:$S,3,FALSE)</f>
        <v>1766.3</v>
      </c>
    </row>
    <row r="1071" spans="1:9" ht="14.25" customHeight="1">
      <c r="A1071" s="1" t="str">
        <f t="shared" si="137"/>
        <v>KTZ96019</v>
      </c>
      <c r="B1071" s="427">
        <f t="shared" si="140"/>
        <v>15375.099999999999</v>
      </c>
      <c r="C1071" s="210">
        <f t="shared" si="135"/>
        <v>9</v>
      </c>
      <c r="D1071" s="1">
        <f t="shared" si="136"/>
        <v>1648.7</v>
      </c>
      <c r="E1071" t="s">
        <v>244</v>
      </c>
      <c r="F1071">
        <v>9601</v>
      </c>
      <c r="G1071" s="139">
        <v>2011</v>
      </c>
      <c r="H1071" s="429" t="s">
        <v>152</v>
      </c>
      <c r="I1071">
        <f>VLOOKUP(E1071&amp;H1071,Data2012!$A:$S,3,FALSE)</f>
        <v>1648.7</v>
      </c>
    </row>
    <row r="1072" spans="1:9" ht="14.25" customHeight="1">
      <c r="A1072" s="1" t="str">
        <f t="shared" si="137"/>
        <v>KTZ960110</v>
      </c>
      <c r="B1072" s="427">
        <f t="shared" si="140"/>
        <v>17204.099999999999</v>
      </c>
      <c r="C1072" s="210">
        <f t="shared" si="135"/>
        <v>10</v>
      </c>
      <c r="D1072" s="1">
        <f t="shared" si="136"/>
        <v>1829</v>
      </c>
      <c r="E1072" t="s">
        <v>244</v>
      </c>
      <c r="F1072">
        <v>9601</v>
      </c>
      <c r="G1072" s="139">
        <v>2011</v>
      </c>
      <c r="H1072" s="429" t="s">
        <v>153</v>
      </c>
      <c r="I1072">
        <f>VLOOKUP(E1072&amp;H1072,Data2012!$A:$S,3,FALSE)</f>
        <v>1829</v>
      </c>
    </row>
    <row r="1073" spans="1:9" ht="14.25" customHeight="1">
      <c r="A1073" s="1" t="str">
        <f t="shared" si="137"/>
        <v>KTZ960111</v>
      </c>
      <c r="B1073" s="427">
        <f t="shared" si="140"/>
        <v>19013.399999999998</v>
      </c>
      <c r="C1073" s="210">
        <f t="shared" si="135"/>
        <v>11</v>
      </c>
      <c r="D1073" s="1">
        <f t="shared" si="136"/>
        <v>1809.3</v>
      </c>
      <c r="E1073" t="s">
        <v>244</v>
      </c>
      <c r="F1073">
        <v>9601</v>
      </c>
      <c r="G1073" s="139">
        <v>2011</v>
      </c>
      <c r="H1073" s="429" t="s">
        <v>154</v>
      </c>
      <c r="I1073">
        <f>VLOOKUP(E1073&amp;H1073,Data2012!$A:$S,3,FALSE)</f>
        <v>1809.3</v>
      </c>
    </row>
    <row r="1074" spans="1:9" ht="14.25" customHeight="1">
      <c r="A1074" s="1" t="str">
        <f t="shared" si="137"/>
        <v>KTZ960112</v>
      </c>
      <c r="B1074" s="427">
        <f t="shared" si="140"/>
        <v>20666.699999999997</v>
      </c>
      <c r="C1074" s="210">
        <f t="shared" si="135"/>
        <v>12</v>
      </c>
      <c r="D1074" s="1">
        <f t="shared" si="136"/>
        <v>1653.3</v>
      </c>
      <c r="E1074" t="s">
        <v>244</v>
      </c>
      <c r="F1074">
        <v>9601</v>
      </c>
      <c r="G1074" s="139">
        <v>2011</v>
      </c>
      <c r="H1074" s="429" t="s">
        <v>155</v>
      </c>
      <c r="I1074">
        <f>VLOOKUP(E1074&amp;H1074,Data2012!$A:$S,3,FALSE)</f>
        <v>1653.3</v>
      </c>
    </row>
    <row r="1075" spans="1:9" ht="14.25" customHeight="1">
      <c r="A1075" s="1" t="str">
        <f t="shared" si="137"/>
        <v>KTZ96021</v>
      </c>
      <c r="B1075" s="427">
        <f>+D1075</f>
        <v>1079.3</v>
      </c>
      <c r="C1075" s="210">
        <f t="shared" si="135"/>
        <v>1</v>
      </c>
      <c r="D1075" s="1">
        <f t="shared" si="136"/>
        <v>1079.3</v>
      </c>
      <c r="E1075" t="s">
        <v>244</v>
      </c>
      <c r="F1075">
        <v>9602</v>
      </c>
      <c r="G1075" s="139">
        <v>2011</v>
      </c>
      <c r="H1075" s="429" t="s">
        <v>144</v>
      </c>
      <c r="I1075" s="139">
        <f>VLOOKUP(E1075&amp;H1075,Data2012!$A:$S,6,FALSE)</f>
        <v>1079.3</v>
      </c>
    </row>
    <row r="1076" spans="1:9" ht="14.25" customHeight="1">
      <c r="A1076" s="1" t="str">
        <f t="shared" si="137"/>
        <v>KTZ96022</v>
      </c>
      <c r="B1076" s="427">
        <f>+D1076+B1075</f>
        <v>2104</v>
      </c>
      <c r="C1076" s="210">
        <f t="shared" si="135"/>
        <v>2</v>
      </c>
      <c r="D1076" s="1">
        <f t="shared" si="136"/>
        <v>1024.7</v>
      </c>
      <c r="E1076" t="s">
        <v>244</v>
      </c>
      <c r="F1076">
        <v>9602</v>
      </c>
      <c r="G1076" s="139">
        <v>2011</v>
      </c>
      <c r="H1076" s="429" t="s">
        <v>145</v>
      </c>
      <c r="I1076" s="139">
        <f>VLOOKUP(E1076&amp;H1076,Data2012!$A:$S,6,FALSE)</f>
        <v>1024.7</v>
      </c>
    </row>
    <row r="1077" spans="1:9" ht="14.25" customHeight="1">
      <c r="A1077" s="1" t="str">
        <f t="shared" si="137"/>
        <v>KTZ96023</v>
      </c>
      <c r="B1077" s="427">
        <f>+D1077+B1076</f>
        <v>3441.8</v>
      </c>
      <c r="C1077" s="210">
        <f t="shared" si="135"/>
        <v>3</v>
      </c>
      <c r="D1077" s="1">
        <f t="shared" si="136"/>
        <v>1337.8</v>
      </c>
      <c r="E1077" t="s">
        <v>244</v>
      </c>
      <c r="F1077">
        <v>9602</v>
      </c>
      <c r="G1077" s="139">
        <v>2011</v>
      </c>
      <c r="H1077" s="429" t="s">
        <v>146</v>
      </c>
      <c r="I1077" s="139">
        <f>VLOOKUP(E1077&amp;H1077,Data2012!$A:$S,6,FALSE)</f>
        <v>1337.8</v>
      </c>
    </row>
    <row r="1078" spans="1:9" ht="14.25" customHeight="1">
      <c r="A1078" s="1" t="str">
        <f t="shared" si="137"/>
        <v>KTZ96024</v>
      </c>
      <c r="B1078" s="427">
        <f t="shared" ref="B1078:B1086" si="141">+D1078+B1077</f>
        <v>4710.3</v>
      </c>
      <c r="C1078" s="210">
        <f t="shared" si="135"/>
        <v>4</v>
      </c>
      <c r="D1078" s="1">
        <f t="shared" si="136"/>
        <v>1268.5</v>
      </c>
      <c r="E1078" t="s">
        <v>244</v>
      </c>
      <c r="F1078">
        <v>9602</v>
      </c>
      <c r="G1078" s="139">
        <v>2011</v>
      </c>
      <c r="H1078" s="429" t="s">
        <v>147</v>
      </c>
      <c r="I1078" s="139">
        <f>VLOOKUP(E1078&amp;H1078,Data2012!$A:$S,6,FALSE)</f>
        <v>1268.5</v>
      </c>
    </row>
    <row r="1079" spans="1:9" ht="14.25" customHeight="1">
      <c r="A1079" s="1" t="str">
        <f t="shared" si="137"/>
        <v>KTZ96025</v>
      </c>
      <c r="B1079" s="427">
        <f t="shared" si="141"/>
        <v>6192.8</v>
      </c>
      <c r="C1079" s="210">
        <f t="shared" si="135"/>
        <v>5</v>
      </c>
      <c r="D1079" s="1">
        <f t="shared" si="136"/>
        <v>1482.5</v>
      </c>
      <c r="E1079" t="s">
        <v>244</v>
      </c>
      <c r="F1079">
        <v>9602</v>
      </c>
      <c r="G1079" s="139">
        <v>2011</v>
      </c>
      <c r="H1079" s="429" t="s">
        <v>148</v>
      </c>
      <c r="I1079" s="139">
        <f>VLOOKUP(E1079&amp;H1079,Data2012!$A:$S,6,FALSE)</f>
        <v>1482.5</v>
      </c>
    </row>
    <row r="1080" spans="1:9" ht="14.25" customHeight="1">
      <c r="A1080" s="1" t="str">
        <f t="shared" si="137"/>
        <v>KTZ96026</v>
      </c>
      <c r="B1080" s="427">
        <f t="shared" si="141"/>
        <v>24033.8</v>
      </c>
      <c r="C1080" s="210">
        <f t="shared" si="135"/>
        <v>6</v>
      </c>
      <c r="D1080" s="1">
        <f t="shared" si="136"/>
        <v>17841</v>
      </c>
      <c r="E1080" t="s">
        <v>244</v>
      </c>
      <c r="F1080">
        <v>9602</v>
      </c>
      <c r="G1080" s="139">
        <v>2011</v>
      </c>
      <c r="H1080" s="429" t="s">
        <v>149</v>
      </c>
      <c r="I1080" s="139">
        <f>VLOOKUP(E1080&amp;H1080,Data2012!$A:$S,6,FALSE)</f>
        <v>17841</v>
      </c>
    </row>
    <row r="1081" spans="1:9" ht="14.25" customHeight="1">
      <c r="A1081" s="1" t="str">
        <f t="shared" si="137"/>
        <v>KTZ96027</v>
      </c>
      <c r="B1081" s="427">
        <f t="shared" si="141"/>
        <v>25769.899999999998</v>
      </c>
      <c r="C1081" s="210">
        <f t="shared" si="135"/>
        <v>7</v>
      </c>
      <c r="D1081" s="1">
        <f t="shared" si="136"/>
        <v>1736.1</v>
      </c>
      <c r="E1081" t="s">
        <v>244</v>
      </c>
      <c r="F1081">
        <v>9602</v>
      </c>
      <c r="G1081" s="139">
        <v>2011</v>
      </c>
      <c r="H1081" s="429" t="s">
        <v>150</v>
      </c>
      <c r="I1081" s="139">
        <f>VLOOKUP(E1081&amp;H1081,Data2012!$A:$S,6,FALSE)</f>
        <v>1736.1</v>
      </c>
    </row>
    <row r="1082" spans="1:9" ht="14.25" customHeight="1">
      <c r="A1082" s="1" t="str">
        <f t="shared" si="137"/>
        <v>KTZ96028</v>
      </c>
      <c r="B1082" s="427">
        <f t="shared" si="141"/>
        <v>27113.999999999996</v>
      </c>
      <c r="C1082" s="210">
        <f t="shared" si="135"/>
        <v>8</v>
      </c>
      <c r="D1082" s="1">
        <f t="shared" si="136"/>
        <v>1344.1</v>
      </c>
      <c r="E1082" t="s">
        <v>244</v>
      </c>
      <c r="F1082">
        <v>9602</v>
      </c>
      <c r="G1082" s="139">
        <v>2011</v>
      </c>
      <c r="H1082" s="429" t="s">
        <v>151</v>
      </c>
      <c r="I1082" s="139">
        <f>VLOOKUP(E1082&amp;H1082,Data2012!$A:$S,6,FALSE)</f>
        <v>1344.1</v>
      </c>
    </row>
    <row r="1083" spans="1:9" ht="14.25" customHeight="1">
      <c r="A1083" s="1" t="str">
        <f t="shared" si="137"/>
        <v>KTZ96029</v>
      </c>
      <c r="B1083" s="427">
        <f t="shared" si="141"/>
        <v>28458.199999999997</v>
      </c>
      <c r="C1083" s="210">
        <f t="shared" si="135"/>
        <v>9</v>
      </c>
      <c r="D1083" s="1">
        <f t="shared" si="136"/>
        <v>1344.2</v>
      </c>
      <c r="E1083" t="s">
        <v>244</v>
      </c>
      <c r="F1083">
        <v>9602</v>
      </c>
      <c r="G1083" s="139">
        <v>2011</v>
      </c>
      <c r="H1083" s="429" t="s">
        <v>152</v>
      </c>
      <c r="I1083" s="139">
        <f>VLOOKUP(E1083&amp;H1083,Data2012!$A:$S,6,FALSE)</f>
        <v>1344.2</v>
      </c>
    </row>
    <row r="1084" spans="1:9" ht="14.25" customHeight="1">
      <c r="A1084" s="1" t="str">
        <f t="shared" si="137"/>
        <v>KTZ960210</v>
      </c>
      <c r="B1084" s="427">
        <f t="shared" si="141"/>
        <v>29952.299999999996</v>
      </c>
      <c r="C1084" s="210">
        <f t="shared" si="135"/>
        <v>10</v>
      </c>
      <c r="D1084" s="1">
        <f t="shared" si="136"/>
        <v>1494.1</v>
      </c>
      <c r="E1084" t="s">
        <v>244</v>
      </c>
      <c r="F1084">
        <v>9602</v>
      </c>
      <c r="G1084" s="139">
        <v>2011</v>
      </c>
      <c r="H1084" s="429" t="s">
        <v>153</v>
      </c>
      <c r="I1084" s="139">
        <f>VLOOKUP(E1084&amp;H1084,Data2012!$A:$S,6,FALSE)</f>
        <v>1494.1</v>
      </c>
    </row>
    <row r="1085" spans="1:9" ht="14.25" customHeight="1">
      <c r="A1085" s="1" t="str">
        <f t="shared" si="137"/>
        <v>KTZ960211</v>
      </c>
      <c r="B1085" s="427">
        <f t="shared" si="141"/>
        <v>31420.699999999997</v>
      </c>
      <c r="C1085" s="210">
        <f t="shared" si="135"/>
        <v>11</v>
      </c>
      <c r="D1085" s="1">
        <f t="shared" si="136"/>
        <v>1468.4</v>
      </c>
      <c r="E1085" t="s">
        <v>244</v>
      </c>
      <c r="F1085">
        <v>9602</v>
      </c>
      <c r="G1085" s="139">
        <v>2011</v>
      </c>
      <c r="H1085" s="429" t="s">
        <v>154</v>
      </c>
      <c r="I1085" s="139">
        <f>VLOOKUP(E1085&amp;H1085,Data2012!$A:$S,6,FALSE)</f>
        <v>1468.4</v>
      </c>
    </row>
    <row r="1086" spans="1:9" ht="14.25" customHeight="1">
      <c r="A1086" s="1" t="str">
        <f t="shared" si="137"/>
        <v>KTZ960212</v>
      </c>
      <c r="B1086" s="427">
        <f t="shared" si="141"/>
        <v>32652.199999999997</v>
      </c>
      <c r="C1086" s="210">
        <f t="shared" si="135"/>
        <v>12</v>
      </c>
      <c r="D1086" s="1">
        <f t="shared" si="136"/>
        <v>1231.5</v>
      </c>
      <c r="E1086" t="s">
        <v>244</v>
      </c>
      <c r="F1086">
        <v>9602</v>
      </c>
      <c r="G1086" s="139">
        <v>2011</v>
      </c>
      <c r="H1086" s="429" t="s">
        <v>155</v>
      </c>
      <c r="I1086" s="139">
        <f>VLOOKUP(E1086&amp;H1086,Data2012!$A:$S,6,FALSE)</f>
        <v>1231.5</v>
      </c>
    </row>
    <row r="1087" spans="1:9" ht="14.25" customHeight="1">
      <c r="A1087" s="1" t="str">
        <f t="shared" si="137"/>
        <v>KTZ96031</v>
      </c>
      <c r="B1087" s="427">
        <f>+D1087</f>
        <v>23221.7</v>
      </c>
      <c r="C1087" s="210">
        <f t="shared" si="135"/>
        <v>1</v>
      </c>
      <c r="D1087" s="1">
        <f t="shared" si="136"/>
        <v>23221.7</v>
      </c>
      <c r="E1087" t="s">
        <v>244</v>
      </c>
      <c r="F1087">
        <v>9603</v>
      </c>
      <c r="G1087" s="139">
        <v>2011</v>
      </c>
      <c r="H1087" s="429" t="s">
        <v>144</v>
      </c>
      <c r="I1087" s="139">
        <f>VLOOKUP(E1087&amp;H1087,Data2012!$A:$S,11,FALSE)</f>
        <v>23221.7</v>
      </c>
    </row>
    <row r="1088" spans="1:9" ht="14.25" customHeight="1">
      <c r="A1088" s="1" t="str">
        <f t="shared" si="137"/>
        <v>KTZ96032</v>
      </c>
      <c r="B1088" s="427">
        <f>+D1088+B1087</f>
        <v>44709.8</v>
      </c>
      <c r="C1088" s="210">
        <f t="shared" si="135"/>
        <v>2</v>
      </c>
      <c r="D1088" s="1">
        <f t="shared" si="136"/>
        <v>21488.1</v>
      </c>
      <c r="E1088" t="s">
        <v>244</v>
      </c>
      <c r="F1088">
        <v>9603</v>
      </c>
      <c r="G1088" s="139">
        <v>2011</v>
      </c>
      <c r="H1088" s="429" t="s">
        <v>145</v>
      </c>
      <c r="I1088" s="139">
        <f>VLOOKUP(E1088&amp;H1088,Data2012!$A:$S,11,FALSE)</f>
        <v>21488.1</v>
      </c>
    </row>
    <row r="1089" spans="1:9" ht="14.25" customHeight="1">
      <c r="A1089" s="1" t="str">
        <f t="shared" si="137"/>
        <v>KTZ96033</v>
      </c>
      <c r="B1089" s="427">
        <f>+D1089+B1088</f>
        <v>68297.700000000012</v>
      </c>
      <c r="C1089" s="210">
        <f t="shared" si="135"/>
        <v>3</v>
      </c>
      <c r="D1089" s="1">
        <f t="shared" si="136"/>
        <v>23587.9</v>
      </c>
      <c r="E1089" t="s">
        <v>244</v>
      </c>
      <c r="F1089">
        <v>9603</v>
      </c>
      <c r="G1089" s="139">
        <v>2011</v>
      </c>
      <c r="H1089" s="429" t="s">
        <v>146</v>
      </c>
      <c r="I1089" s="139">
        <f>VLOOKUP(E1089&amp;H1089,Data2012!$A:$S,11,FALSE)</f>
        <v>23587.9</v>
      </c>
    </row>
    <row r="1090" spans="1:9" ht="14.25" customHeight="1">
      <c r="A1090" s="1" t="str">
        <f t="shared" si="137"/>
        <v>KTZ96034</v>
      </c>
      <c r="B1090" s="427">
        <f t="shared" ref="B1090:B1098" si="142">+D1090+B1089</f>
        <v>90941.000000000015</v>
      </c>
      <c r="C1090" s="210">
        <f t="shared" si="135"/>
        <v>4</v>
      </c>
      <c r="D1090" s="1">
        <f t="shared" si="136"/>
        <v>22643.3</v>
      </c>
      <c r="E1090" t="s">
        <v>244</v>
      </c>
      <c r="F1090">
        <v>9603</v>
      </c>
      <c r="G1090" s="139">
        <v>2011</v>
      </c>
      <c r="H1090" s="429" t="s">
        <v>147</v>
      </c>
      <c r="I1090" s="139">
        <f>VLOOKUP(E1090&amp;H1090,Data2012!$A:$S,11,FALSE)</f>
        <v>22643.3</v>
      </c>
    </row>
    <row r="1091" spans="1:9" ht="14.25" customHeight="1">
      <c r="A1091" s="1" t="str">
        <f t="shared" si="137"/>
        <v>KTZ96035</v>
      </c>
      <c r="B1091" s="427">
        <f t="shared" si="142"/>
        <v>113177.60000000001</v>
      </c>
      <c r="C1091" s="210">
        <f t="shared" si="135"/>
        <v>5</v>
      </c>
      <c r="D1091" s="1">
        <f t="shared" si="136"/>
        <v>22236.6</v>
      </c>
      <c r="E1091" t="s">
        <v>244</v>
      </c>
      <c r="F1091">
        <v>9603</v>
      </c>
      <c r="G1091" s="139">
        <v>2011</v>
      </c>
      <c r="H1091" s="429" t="s">
        <v>148</v>
      </c>
      <c r="I1091" s="139">
        <f>VLOOKUP(E1091&amp;H1091,Data2012!$A:$S,11,FALSE)</f>
        <v>22236.6</v>
      </c>
    </row>
    <row r="1092" spans="1:9" ht="14.25" customHeight="1">
      <c r="A1092" s="1" t="str">
        <f t="shared" si="137"/>
        <v>KTZ96036</v>
      </c>
      <c r="B1092" s="427">
        <f t="shared" si="142"/>
        <v>134427.80000000002</v>
      </c>
      <c r="C1092" s="210">
        <f t="shared" si="135"/>
        <v>6</v>
      </c>
      <c r="D1092" s="1">
        <f t="shared" si="136"/>
        <v>21250.2</v>
      </c>
      <c r="E1092" t="s">
        <v>244</v>
      </c>
      <c r="F1092">
        <v>9603</v>
      </c>
      <c r="G1092" s="139">
        <v>2011</v>
      </c>
      <c r="H1092" s="429" t="s">
        <v>149</v>
      </c>
      <c r="I1092" s="139">
        <f>VLOOKUP(E1092&amp;H1092,Data2012!$A:$S,11,FALSE)</f>
        <v>21250.2</v>
      </c>
    </row>
    <row r="1093" spans="1:9" ht="14.25" customHeight="1">
      <c r="A1093" s="1" t="str">
        <f t="shared" si="137"/>
        <v>KTZ96037</v>
      </c>
      <c r="B1093" s="427">
        <f t="shared" si="142"/>
        <v>156438.20000000001</v>
      </c>
      <c r="C1093" s="210">
        <f t="shared" si="135"/>
        <v>7</v>
      </c>
      <c r="D1093" s="1">
        <f t="shared" si="136"/>
        <v>22010.400000000001</v>
      </c>
      <c r="E1093" t="s">
        <v>244</v>
      </c>
      <c r="F1093">
        <v>9603</v>
      </c>
      <c r="G1093" s="139">
        <v>2011</v>
      </c>
      <c r="H1093" s="429" t="s">
        <v>150</v>
      </c>
      <c r="I1093" s="139">
        <f>VLOOKUP(E1093&amp;H1093,Data2012!$A:$S,11,FALSE)</f>
        <v>22010.400000000001</v>
      </c>
    </row>
    <row r="1094" spans="1:9" ht="14.25" customHeight="1">
      <c r="A1094" s="1" t="str">
        <f t="shared" si="137"/>
        <v>KTZ96038</v>
      </c>
      <c r="B1094" s="427">
        <f t="shared" si="142"/>
        <v>180604.7</v>
      </c>
      <c r="C1094" s="210">
        <f t="shared" si="135"/>
        <v>8</v>
      </c>
      <c r="D1094" s="1">
        <f t="shared" si="136"/>
        <v>24166.5</v>
      </c>
      <c r="E1094" t="s">
        <v>244</v>
      </c>
      <c r="F1094">
        <v>9603</v>
      </c>
      <c r="G1094" s="139">
        <v>2011</v>
      </c>
      <c r="H1094" s="429" t="s">
        <v>151</v>
      </c>
      <c r="I1094" s="139">
        <f>VLOOKUP(E1094&amp;H1094,Data2012!$A:$S,11,FALSE)</f>
        <v>24166.5</v>
      </c>
    </row>
    <row r="1095" spans="1:9" ht="14.25" customHeight="1">
      <c r="A1095" s="1" t="str">
        <f t="shared" si="137"/>
        <v>KTZ96039</v>
      </c>
      <c r="B1095" s="427">
        <f t="shared" si="142"/>
        <v>203868</v>
      </c>
      <c r="C1095" s="210">
        <f t="shared" si="135"/>
        <v>9</v>
      </c>
      <c r="D1095" s="1">
        <f t="shared" si="136"/>
        <v>23263.3</v>
      </c>
      <c r="E1095" t="s">
        <v>244</v>
      </c>
      <c r="F1095">
        <v>9603</v>
      </c>
      <c r="G1095" s="139">
        <v>2011</v>
      </c>
      <c r="H1095" s="429" t="s">
        <v>152</v>
      </c>
      <c r="I1095" s="139">
        <f>VLOOKUP(E1095&amp;H1095,Data2012!$A:$S,11,FALSE)</f>
        <v>23263.3</v>
      </c>
    </row>
    <row r="1096" spans="1:9" ht="14.25" customHeight="1">
      <c r="A1096" s="1" t="str">
        <f t="shared" si="137"/>
        <v>KTZ960310</v>
      </c>
      <c r="B1096" s="427">
        <f t="shared" si="142"/>
        <v>230003.5</v>
      </c>
      <c r="C1096" s="210">
        <f t="shared" ref="C1096:C1159" si="143">IF(D1096="na"," ",VALUE(RIGHT(TRIM(H1096),2)))</f>
        <v>10</v>
      </c>
      <c r="D1096" s="1">
        <f t="shared" ref="D1096:D1159" si="144">IF(I1096&lt;0,"na",I1096)</f>
        <v>26135.5</v>
      </c>
      <c r="E1096" t="s">
        <v>244</v>
      </c>
      <c r="F1096">
        <v>9603</v>
      </c>
      <c r="G1096" s="139">
        <v>2011</v>
      </c>
      <c r="H1096" s="429" t="s">
        <v>153</v>
      </c>
      <c r="I1096" s="139">
        <f>VLOOKUP(E1096&amp;H1096,Data2012!$A:$S,11,FALSE)</f>
        <v>26135.5</v>
      </c>
    </row>
    <row r="1097" spans="1:9" ht="14.25" customHeight="1">
      <c r="A1097" s="1" t="str">
        <f t="shared" si="137"/>
        <v>KTZ960311</v>
      </c>
      <c r="B1097" s="427">
        <f t="shared" si="142"/>
        <v>254627.8</v>
      </c>
      <c r="C1097" s="210">
        <f t="shared" si="143"/>
        <v>11</v>
      </c>
      <c r="D1097" s="1">
        <f t="shared" si="144"/>
        <v>24624.3</v>
      </c>
      <c r="E1097" t="s">
        <v>244</v>
      </c>
      <c r="F1097">
        <v>9603</v>
      </c>
      <c r="G1097" s="139">
        <v>2011</v>
      </c>
      <c r="H1097" s="429" t="s">
        <v>154</v>
      </c>
      <c r="I1097" s="139">
        <f>VLOOKUP(E1097&amp;H1097,Data2012!$A:$S,11,FALSE)</f>
        <v>24624.3</v>
      </c>
    </row>
    <row r="1098" spans="1:9" ht="14.25" customHeight="1">
      <c r="A1098" s="1" t="str">
        <f t="shared" si="137"/>
        <v>KTZ960312</v>
      </c>
      <c r="B1098" s="427">
        <f t="shared" si="142"/>
        <v>279594.7</v>
      </c>
      <c r="C1098" s="210">
        <f t="shared" si="143"/>
        <v>12</v>
      </c>
      <c r="D1098" s="1">
        <f t="shared" si="144"/>
        <v>24966.9</v>
      </c>
      <c r="E1098" t="s">
        <v>244</v>
      </c>
      <c r="F1098">
        <v>9603</v>
      </c>
      <c r="G1098" s="139">
        <v>2011</v>
      </c>
      <c r="H1098" s="429" t="s">
        <v>155</v>
      </c>
      <c r="I1098" s="139">
        <f>VLOOKUP(E1098&amp;H1098,Data2012!$A:$S,11,FALSE)</f>
        <v>24966.9</v>
      </c>
    </row>
    <row r="1099" spans="1:9" ht="14.25" customHeight="1">
      <c r="A1099" s="1" t="str">
        <f t="shared" si="137"/>
        <v>KTZ96041</v>
      </c>
      <c r="B1099" s="427">
        <f>+D1099</f>
        <v>17320.5</v>
      </c>
      <c r="C1099" s="210">
        <f t="shared" si="143"/>
        <v>1</v>
      </c>
      <c r="D1099" s="1">
        <f t="shared" si="144"/>
        <v>17320.5</v>
      </c>
      <c r="E1099" t="s">
        <v>244</v>
      </c>
      <c r="F1099">
        <v>9604</v>
      </c>
      <c r="G1099" s="139">
        <v>2011</v>
      </c>
      <c r="H1099" s="429" t="s">
        <v>144</v>
      </c>
      <c r="I1099" s="139">
        <f>VLOOKUP(E1099&amp;H1099,Data2012!$A:$S,14,FALSE)</f>
        <v>17320.5</v>
      </c>
    </row>
    <row r="1100" spans="1:9" ht="14.25" customHeight="1">
      <c r="A1100" s="1" t="str">
        <f t="shared" si="137"/>
        <v>KTZ96042</v>
      </c>
      <c r="B1100" s="427">
        <f>+D1100+B1099</f>
        <v>33637.599999999999</v>
      </c>
      <c r="C1100" s="210">
        <f t="shared" si="143"/>
        <v>2</v>
      </c>
      <c r="D1100" s="1">
        <f t="shared" si="144"/>
        <v>16317.1</v>
      </c>
      <c r="E1100" t="s">
        <v>244</v>
      </c>
      <c r="F1100">
        <v>9604</v>
      </c>
      <c r="G1100" s="139">
        <v>2011</v>
      </c>
      <c r="H1100" s="429" t="s">
        <v>145</v>
      </c>
      <c r="I1100" s="139">
        <f>VLOOKUP(E1100&amp;H1100,Data2012!$A:$S,14,FALSE)</f>
        <v>16317.1</v>
      </c>
    </row>
    <row r="1101" spans="1:9" ht="14.25" customHeight="1">
      <c r="A1101" s="1" t="str">
        <f t="shared" si="137"/>
        <v>KTZ96043</v>
      </c>
      <c r="B1101" s="427">
        <f>+D1101+B1100</f>
        <v>51192</v>
      </c>
      <c r="C1101" s="210">
        <f t="shared" si="143"/>
        <v>3</v>
      </c>
      <c r="D1101" s="1">
        <f t="shared" si="144"/>
        <v>17554.400000000001</v>
      </c>
      <c r="E1101" t="s">
        <v>244</v>
      </c>
      <c r="F1101">
        <v>9604</v>
      </c>
      <c r="G1101" s="139">
        <v>2011</v>
      </c>
      <c r="H1101" s="429" t="s">
        <v>146</v>
      </c>
      <c r="I1101" s="139">
        <f>VLOOKUP(E1101&amp;H1101,Data2012!$A:$S,14,FALSE)</f>
        <v>17554.400000000001</v>
      </c>
    </row>
    <row r="1102" spans="1:9" ht="14.25" customHeight="1">
      <c r="A1102" s="1" t="str">
        <f t="shared" si="137"/>
        <v>KTZ96044</v>
      </c>
      <c r="B1102" s="427">
        <f t="shared" ref="B1102:B1110" si="145">+D1102+B1101</f>
        <v>68495.3</v>
      </c>
      <c r="C1102" s="210">
        <f t="shared" si="143"/>
        <v>4</v>
      </c>
      <c r="D1102" s="1">
        <f t="shared" si="144"/>
        <v>17303.3</v>
      </c>
      <c r="E1102" t="s">
        <v>244</v>
      </c>
      <c r="F1102">
        <v>9604</v>
      </c>
      <c r="G1102" s="139">
        <v>2011</v>
      </c>
      <c r="H1102" s="429" t="s">
        <v>147</v>
      </c>
      <c r="I1102" s="139">
        <f>VLOOKUP(E1102&amp;H1102,Data2012!$A:$S,14,FALSE)</f>
        <v>17303.3</v>
      </c>
    </row>
    <row r="1103" spans="1:9" ht="14.25" customHeight="1">
      <c r="A1103" s="1" t="str">
        <f t="shared" ref="A1103:A1166" si="146">TRIM(E1103)&amp;F1103&amp;C1103</f>
        <v>KTZ96045</v>
      </c>
      <c r="B1103" s="427">
        <f t="shared" si="145"/>
        <v>86431.700000000012</v>
      </c>
      <c r="C1103" s="210">
        <f t="shared" si="143"/>
        <v>5</v>
      </c>
      <c r="D1103" s="1">
        <f t="shared" si="144"/>
        <v>17936.400000000001</v>
      </c>
      <c r="E1103" t="s">
        <v>244</v>
      </c>
      <c r="F1103">
        <v>9604</v>
      </c>
      <c r="G1103" s="139">
        <v>2011</v>
      </c>
      <c r="H1103" s="429" t="s">
        <v>148</v>
      </c>
      <c r="I1103" s="139">
        <f>VLOOKUP(E1103&amp;H1103,Data2012!$A:$S,14,FALSE)</f>
        <v>17936.400000000001</v>
      </c>
    </row>
    <row r="1104" spans="1:9" ht="14.25" customHeight="1">
      <c r="A1104" s="1" t="str">
        <f t="shared" si="146"/>
        <v>KTZ96046</v>
      </c>
      <c r="B1104" s="427">
        <f t="shared" si="145"/>
        <v>103771.80000000002</v>
      </c>
      <c r="C1104" s="210">
        <f t="shared" si="143"/>
        <v>6</v>
      </c>
      <c r="D1104" s="1">
        <f t="shared" si="144"/>
        <v>17340.099999999999</v>
      </c>
      <c r="E1104" t="s">
        <v>244</v>
      </c>
      <c r="F1104">
        <v>9604</v>
      </c>
      <c r="G1104" s="139">
        <v>2011</v>
      </c>
      <c r="H1104" s="429" t="s">
        <v>149</v>
      </c>
      <c r="I1104" s="139">
        <f>VLOOKUP(E1104&amp;H1104,Data2012!$A:$S,14,FALSE)</f>
        <v>17340.099999999999</v>
      </c>
    </row>
    <row r="1105" spans="1:9" ht="14.25" customHeight="1">
      <c r="A1105" s="1" t="str">
        <f t="shared" si="146"/>
        <v>KTZ96047</v>
      </c>
      <c r="B1105" s="427">
        <f t="shared" si="145"/>
        <v>122111.16000000002</v>
      </c>
      <c r="C1105" s="210">
        <f t="shared" si="143"/>
        <v>7</v>
      </c>
      <c r="D1105" s="1">
        <f t="shared" si="144"/>
        <v>18339.36</v>
      </c>
      <c r="E1105" t="s">
        <v>244</v>
      </c>
      <c r="F1105">
        <v>9604</v>
      </c>
      <c r="G1105" s="139">
        <v>2011</v>
      </c>
      <c r="H1105" s="429" t="s">
        <v>150</v>
      </c>
      <c r="I1105" s="139">
        <f>VLOOKUP(E1105&amp;H1105,Data2012!$A:$S,14,FALSE)</f>
        <v>18339.36</v>
      </c>
    </row>
    <row r="1106" spans="1:9" ht="14.25" customHeight="1">
      <c r="A1106" s="1" t="str">
        <f t="shared" si="146"/>
        <v>KTZ96048</v>
      </c>
      <c r="B1106" s="427">
        <f t="shared" si="145"/>
        <v>141789.26</v>
      </c>
      <c r="C1106" s="210">
        <f t="shared" si="143"/>
        <v>8</v>
      </c>
      <c r="D1106" s="1">
        <f t="shared" si="144"/>
        <v>19678.099999999999</v>
      </c>
      <c r="E1106" t="s">
        <v>244</v>
      </c>
      <c r="F1106">
        <v>9604</v>
      </c>
      <c r="G1106" s="139">
        <v>2011</v>
      </c>
      <c r="H1106" s="429" t="s">
        <v>151</v>
      </c>
      <c r="I1106" s="139">
        <f>VLOOKUP(E1106&amp;H1106,Data2012!$A:$S,14,FALSE)</f>
        <v>19678.099999999999</v>
      </c>
    </row>
    <row r="1107" spans="1:9" ht="14.25" customHeight="1">
      <c r="A1107" s="1" t="str">
        <f t="shared" si="146"/>
        <v>KTZ96049</v>
      </c>
      <c r="B1107" s="427">
        <f t="shared" si="145"/>
        <v>160417.96000000002</v>
      </c>
      <c r="C1107" s="210">
        <f t="shared" si="143"/>
        <v>9</v>
      </c>
      <c r="D1107" s="1">
        <f t="shared" si="144"/>
        <v>18628.7</v>
      </c>
      <c r="E1107" t="s">
        <v>244</v>
      </c>
      <c r="F1107">
        <v>9604</v>
      </c>
      <c r="G1107" s="139">
        <v>2011</v>
      </c>
      <c r="H1107" s="429" t="s">
        <v>152</v>
      </c>
      <c r="I1107" s="139">
        <f>VLOOKUP(E1107&amp;H1107,Data2012!$A:$S,14,FALSE)</f>
        <v>18628.7</v>
      </c>
    </row>
    <row r="1108" spans="1:9" ht="14.25" customHeight="1">
      <c r="A1108" s="1" t="str">
        <f t="shared" si="146"/>
        <v>KTZ960410</v>
      </c>
      <c r="B1108" s="427">
        <f t="shared" si="145"/>
        <v>181983.86000000002</v>
      </c>
      <c r="C1108" s="210">
        <f t="shared" si="143"/>
        <v>10</v>
      </c>
      <c r="D1108" s="1">
        <f t="shared" si="144"/>
        <v>21565.9</v>
      </c>
      <c r="E1108" t="s">
        <v>244</v>
      </c>
      <c r="F1108">
        <v>9604</v>
      </c>
      <c r="G1108" s="139">
        <v>2011</v>
      </c>
      <c r="H1108" s="429" t="s">
        <v>153</v>
      </c>
      <c r="I1108" s="139">
        <f>VLOOKUP(E1108&amp;H1108,Data2012!$A:$S,14,FALSE)</f>
        <v>21565.9</v>
      </c>
    </row>
    <row r="1109" spans="1:9" ht="14.25" customHeight="1">
      <c r="A1109" s="1" t="str">
        <f t="shared" si="146"/>
        <v>KTZ960411</v>
      </c>
      <c r="B1109" s="427">
        <f t="shared" si="145"/>
        <v>202655.46000000002</v>
      </c>
      <c r="C1109" s="210">
        <f t="shared" si="143"/>
        <v>11</v>
      </c>
      <c r="D1109" s="1">
        <f t="shared" si="144"/>
        <v>20671.599999999999</v>
      </c>
      <c r="E1109" t="s">
        <v>244</v>
      </c>
      <c r="F1109">
        <v>9604</v>
      </c>
      <c r="G1109" s="139">
        <v>2011</v>
      </c>
      <c r="H1109" s="429" t="s">
        <v>154</v>
      </c>
      <c r="I1109" s="139">
        <f>VLOOKUP(E1109&amp;H1109,Data2012!$A:$S,14,FALSE)</f>
        <v>20671.599999999999</v>
      </c>
    </row>
    <row r="1110" spans="1:9" ht="14.25" customHeight="1">
      <c r="A1110" s="1" t="str">
        <f t="shared" si="146"/>
        <v>KTZ960412</v>
      </c>
      <c r="B1110" s="427">
        <f t="shared" si="145"/>
        <v>223583.56000000003</v>
      </c>
      <c r="C1110" s="210">
        <f t="shared" si="143"/>
        <v>12</v>
      </c>
      <c r="D1110" s="1">
        <f t="shared" si="144"/>
        <v>20928.099999999999</v>
      </c>
      <c r="E1110" t="s">
        <v>244</v>
      </c>
      <c r="F1110">
        <v>9604</v>
      </c>
      <c r="G1110" s="139">
        <v>2011</v>
      </c>
      <c r="H1110" s="429" t="s">
        <v>155</v>
      </c>
      <c r="I1110" s="139">
        <f>VLOOKUP(E1110&amp;H1110,Data2012!$A:$S,14,FALSE)</f>
        <v>20928.099999999999</v>
      </c>
    </row>
    <row r="1111" spans="1:9" ht="14.25" customHeight="1">
      <c r="A1111" s="1" t="str">
        <f t="shared" si="146"/>
        <v>KTZ96051</v>
      </c>
      <c r="B1111" s="427">
        <f>+D1111</f>
        <v>11313.1</v>
      </c>
      <c r="C1111" s="210">
        <f t="shared" si="143"/>
        <v>1</v>
      </c>
      <c r="D1111" s="1">
        <f t="shared" si="144"/>
        <v>11313.1</v>
      </c>
      <c r="E1111" t="s">
        <v>244</v>
      </c>
      <c r="F1111">
        <v>9605</v>
      </c>
      <c r="G1111" s="139">
        <v>2011</v>
      </c>
      <c r="H1111" s="429" t="s">
        <v>144</v>
      </c>
      <c r="I1111" s="139">
        <f>VLOOKUP(E1111&amp;H1111,Data2012!$A:$S,17,FALSE)</f>
        <v>11313.1</v>
      </c>
    </row>
    <row r="1112" spans="1:9" ht="14.25" customHeight="1">
      <c r="A1112" s="1" t="str">
        <f t="shared" si="146"/>
        <v>KTZ96052</v>
      </c>
      <c r="B1112" s="427">
        <f>+D1112+B1111</f>
        <v>21752.6</v>
      </c>
      <c r="C1112" s="210">
        <f t="shared" si="143"/>
        <v>2</v>
      </c>
      <c r="D1112" s="1">
        <f t="shared" si="144"/>
        <v>10439.5</v>
      </c>
      <c r="E1112" t="s">
        <v>244</v>
      </c>
      <c r="F1112">
        <v>9605</v>
      </c>
      <c r="G1112" s="139">
        <v>2011</v>
      </c>
      <c r="H1112" s="429" t="s">
        <v>145</v>
      </c>
      <c r="I1112" s="139">
        <f>VLOOKUP(E1112&amp;H1112,Data2012!$A:$S,17,FALSE)</f>
        <v>10439.5</v>
      </c>
    </row>
    <row r="1113" spans="1:9" ht="14.25" customHeight="1">
      <c r="A1113" s="1" t="str">
        <f t="shared" si="146"/>
        <v>KTZ96053</v>
      </c>
      <c r="B1113" s="427">
        <f>+D1113+B1112</f>
        <v>33190</v>
      </c>
      <c r="C1113" s="210">
        <f t="shared" si="143"/>
        <v>3</v>
      </c>
      <c r="D1113" s="1">
        <f t="shared" si="144"/>
        <v>11437.4</v>
      </c>
      <c r="E1113" t="s">
        <v>244</v>
      </c>
      <c r="F1113">
        <v>9605</v>
      </c>
      <c r="G1113" s="139">
        <v>2011</v>
      </c>
      <c r="H1113" s="429" t="s">
        <v>146</v>
      </c>
      <c r="I1113" s="139">
        <f>VLOOKUP(E1113&amp;H1113,Data2012!$A:$S,17,FALSE)</f>
        <v>11437.4</v>
      </c>
    </row>
    <row r="1114" spans="1:9" ht="14.25" customHeight="1">
      <c r="A1114" s="1" t="str">
        <f t="shared" si="146"/>
        <v>KTZ96054</v>
      </c>
      <c r="B1114" s="427">
        <f t="shared" ref="B1114:B1122" si="147">+D1114+B1113</f>
        <v>43923.9</v>
      </c>
      <c r="C1114" s="210">
        <f t="shared" si="143"/>
        <v>4</v>
      </c>
      <c r="D1114" s="1">
        <f t="shared" si="144"/>
        <v>10733.9</v>
      </c>
      <c r="E1114" t="s">
        <v>244</v>
      </c>
      <c r="F1114">
        <v>9605</v>
      </c>
      <c r="G1114" s="139">
        <v>2011</v>
      </c>
      <c r="H1114" s="429" t="s">
        <v>147</v>
      </c>
      <c r="I1114" s="139">
        <f>VLOOKUP(E1114&amp;H1114,Data2012!$A:$S,17,FALSE)</f>
        <v>10733.9</v>
      </c>
    </row>
    <row r="1115" spans="1:9" ht="14.25" customHeight="1">
      <c r="A1115" s="1" t="str">
        <f t="shared" si="146"/>
        <v>KTZ96055</v>
      </c>
      <c r="B1115" s="427">
        <f t="shared" si="147"/>
        <v>54498.7</v>
      </c>
      <c r="C1115" s="210">
        <f t="shared" si="143"/>
        <v>5</v>
      </c>
      <c r="D1115" s="1">
        <f t="shared" si="144"/>
        <v>10574.8</v>
      </c>
      <c r="E1115" t="s">
        <v>244</v>
      </c>
      <c r="F1115">
        <v>9605</v>
      </c>
      <c r="G1115" s="139">
        <v>2011</v>
      </c>
      <c r="H1115" s="429" t="s">
        <v>148</v>
      </c>
      <c r="I1115" s="139">
        <f>VLOOKUP(E1115&amp;H1115,Data2012!$A:$S,17,FALSE)</f>
        <v>10574.8</v>
      </c>
    </row>
    <row r="1116" spans="1:9" ht="14.25" customHeight="1">
      <c r="A1116" s="1" t="str">
        <f t="shared" si="146"/>
        <v>KTZ96056</v>
      </c>
      <c r="B1116" s="427">
        <f t="shared" si="147"/>
        <v>64809.5</v>
      </c>
      <c r="C1116" s="210">
        <f t="shared" si="143"/>
        <v>6</v>
      </c>
      <c r="D1116" s="1">
        <f t="shared" si="144"/>
        <v>10310.799999999999</v>
      </c>
      <c r="E1116" t="s">
        <v>244</v>
      </c>
      <c r="F1116">
        <v>9605</v>
      </c>
      <c r="G1116" s="139">
        <v>2011</v>
      </c>
      <c r="H1116" s="429" t="s">
        <v>149</v>
      </c>
      <c r="I1116" s="139">
        <f>VLOOKUP(E1116&amp;H1116,Data2012!$A:$S,17,FALSE)</f>
        <v>10310.799999999999</v>
      </c>
    </row>
    <row r="1117" spans="1:9" ht="14.25" customHeight="1">
      <c r="A1117" s="1" t="str">
        <f t="shared" si="146"/>
        <v>KTZ96057</v>
      </c>
      <c r="B1117" s="427">
        <f t="shared" si="147"/>
        <v>74674.899999999994</v>
      </c>
      <c r="C1117" s="210">
        <f t="shared" si="143"/>
        <v>7</v>
      </c>
      <c r="D1117" s="1">
        <f t="shared" si="144"/>
        <v>9865.4</v>
      </c>
      <c r="E1117" t="s">
        <v>244</v>
      </c>
      <c r="F1117">
        <v>9605</v>
      </c>
      <c r="G1117" s="139">
        <v>2011</v>
      </c>
      <c r="H1117" s="429" t="s">
        <v>150</v>
      </c>
      <c r="I1117" s="139">
        <f>VLOOKUP(E1117&amp;H1117,Data2012!$A:$S,17,FALSE)</f>
        <v>9865.4</v>
      </c>
    </row>
    <row r="1118" spans="1:9" ht="14.25" customHeight="1">
      <c r="A1118" s="1" t="str">
        <f t="shared" si="146"/>
        <v>KTZ96058</v>
      </c>
      <c r="B1118" s="427">
        <f t="shared" si="147"/>
        <v>85854.5</v>
      </c>
      <c r="C1118" s="210">
        <f t="shared" si="143"/>
        <v>8</v>
      </c>
      <c r="D1118" s="1">
        <f t="shared" si="144"/>
        <v>11179.6</v>
      </c>
      <c r="E1118" t="s">
        <v>244</v>
      </c>
      <c r="F1118">
        <v>9605</v>
      </c>
      <c r="G1118" s="139">
        <v>2011</v>
      </c>
      <c r="H1118" s="429" t="s">
        <v>151</v>
      </c>
      <c r="I1118" s="139">
        <f>VLOOKUP(E1118&amp;H1118,Data2012!$A:$S,17,FALSE)</f>
        <v>11179.6</v>
      </c>
    </row>
    <row r="1119" spans="1:9" ht="14.25" customHeight="1">
      <c r="A1119" s="1" t="str">
        <f t="shared" si="146"/>
        <v>KTZ96059</v>
      </c>
      <c r="B1119" s="427">
        <f t="shared" si="147"/>
        <v>95882.3</v>
      </c>
      <c r="C1119" s="210">
        <f t="shared" si="143"/>
        <v>9</v>
      </c>
      <c r="D1119" s="1">
        <f t="shared" si="144"/>
        <v>10027.799999999999</v>
      </c>
      <c r="E1119" t="s">
        <v>244</v>
      </c>
      <c r="F1119">
        <v>9605</v>
      </c>
      <c r="G1119" s="139">
        <v>2011</v>
      </c>
      <c r="H1119" s="429" t="s">
        <v>152</v>
      </c>
      <c r="I1119" s="139">
        <f>VLOOKUP(E1119&amp;H1119,Data2012!$A:$S,17,FALSE)</f>
        <v>10027.799999999999</v>
      </c>
    </row>
    <row r="1120" spans="1:9" ht="14.25" customHeight="1">
      <c r="A1120" s="1" t="str">
        <f t="shared" si="146"/>
        <v>KTZ960510</v>
      </c>
      <c r="B1120" s="427">
        <f t="shared" si="147"/>
        <v>107700.3</v>
      </c>
      <c r="C1120" s="210">
        <f t="shared" si="143"/>
        <v>10</v>
      </c>
      <c r="D1120" s="1">
        <f t="shared" si="144"/>
        <v>11818</v>
      </c>
      <c r="E1120" t="s">
        <v>244</v>
      </c>
      <c r="F1120">
        <v>9605</v>
      </c>
      <c r="G1120" s="139">
        <v>2011</v>
      </c>
      <c r="H1120" s="429" t="s">
        <v>153</v>
      </c>
      <c r="I1120" s="139">
        <f>VLOOKUP(E1120&amp;H1120,Data2012!$A:$S,17,FALSE)</f>
        <v>11818</v>
      </c>
    </row>
    <row r="1121" spans="1:9" ht="14.25" customHeight="1">
      <c r="A1121" s="1" t="str">
        <f t="shared" si="146"/>
        <v>KTZ960511</v>
      </c>
      <c r="B1121" s="427">
        <f t="shared" si="147"/>
        <v>119248.3</v>
      </c>
      <c r="C1121" s="210">
        <f t="shared" si="143"/>
        <v>11</v>
      </c>
      <c r="D1121" s="1">
        <f t="shared" si="144"/>
        <v>11548</v>
      </c>
      <c r="E1121" t="s">
        <v>244</v>
      </c>
      <c r="F1121">
        <v>9605</v>
      </c>
      <c r="G1121" s="139">
        <v>2011</v>
      </c>
      <c r="H1121" s="429" t="s">
        <v>154</v>
      </c>
      <c r="I1121" s="139">
        <f>VLOOKUP(E1121&amp;H1121,Data2012!$A:$S,17,FALSE)</f>
        <v>11548</v>
      </c>
    </row>
    <row r="1122" spans="1:9" ht="14.25" customHeight="1">
      <c r="A1122" s="1" t="str">
        <f t="shared" si="146"/>
        <v>KTZ960512</v>
      </c>
      <c r="B1122" s="427">
        <f t="shared" si="147"/>
        <v>130737.1</v>
      </c>
      <c r="C1122" s="210">
        <f t="shared" si="143"/>
        <v>12</v>
      </c>
      <c r="D1122" s="1">
        <f t="shared" si="144"/>
        <v>11488.8</v>
      </c>
      <c r="E1122" t="s">
        <v>244</v>
      </c>
      <c r="F1122">
        <v>9605</v>
      </c>
      <c r="G1122" s="139">
        <v>2011</v>
      </c>
      <c r="H1122" s="429" t="s">
        <v>155</v>
      </c>
      <c r="I1122" s="139">
        <f>VLOOKUP(E1122&amp;H1122,Data2012!$A:$S,17,FALSE)</f>
        <v>11488.8</v>
      </c>
    </row>
    <row r="1123" spans="1:9" ht="14.25" customHeight="1">
      <c r="A1123" s="1" t="str">
        <f t="shared" si="146"/>
        <v>KTZ96061</v>
      </c>
      <c r="B1123" s="427">
        <f>+D1123</f>
        <v>10598.5</v>
      </c>
      <c r="C1123" s="210">
        <f t="shared" si="143"/>
        <v>1</v>
      </c>
      <c r="D1123" s="1">
        <f t="shared" si="144"/>
        <v>10598.5</v>
      </c>
      <c r="E1123" t="s">
        <v>244</v>
      </c>
      <c r="F1123">
        <v>9606</v>
      </c>
      <c r="G1123" s="139">
        <v>2011</v>
      </c>
      <c r="H1123" s="429" t="s">
        <v>144</v>
      </c>
      <c r="I1123" s="139">
        <f>VLOOKUP(E1123&amp;H1123,Data2012!$A:$U,20,FALSE)</f>
        <v>10598.5</v>
      </c>
    </row>
    <row r="1124" spans="1:9" ht="14.25" customHeight="1">
      <c r="A1124" s="1" t="str">
        <f t="shared" si="146"/>
        <v>KTZ96062</v>
      </c>
      <c r="B1124" s="427">
        <f>+D1124+B1123</f>
        <v>20577.099999999999</v>
      </c>
      <c r="C1124" s="210">
        <f t="shared" si="143"/>
        <v>2</v>
      </c>
      <c r="D1124" s="1">
        <f t="shared" si="144"/>
        <v>9978.6</v>
      </c>
      <c r="E1124" t="s">
        <v>244</v>
      </c>
      <c r="F1124">
        <v>9606</v>
      </c>
      <c r="G1124" s="139">
        <v>2011</v>
      </c>
      <c r="H1124" s="429" t="s">
        <v>145</v>
      </c>
      <c r="I1124" s="139">
        <f>VLOOKUP(E1124&amp;H1124,Data2012!$A:$U,20,FALSE)</f>
        <v>9978.6</v>
      </c>
    </row>
    <row r="1125" spans="1:9" ht="14.25" customHeight="1">
      <c r="A1125" s="1" t="str">
        <f t="shared" si="146"/>
        <v>KTZ96063</v>
      </c>
      <c r="B1125" s="427">
        <f>+D1125+B1124</f>
        <v>31536.3</v>
      </c>
      <c r="C1125" s="210">
        <f t="shared" si="143"/>
        <v>3</v>
      </c>
      <c r="D1125" s="1">
        <f t="shared" si="144"/>
        <v>10959.2</v>
      </c>
      <c r="E1125" t="s">
        <v>244</v>
      </c>
      <c r="F1125">
        <v>9606</v>
      </c>
      <c r="G1125" s="139">
        <v>2011</v>
      </c>
      <c r="H1125" s="429" t="s">
        <v>146</v>
      </c>
      <c r="I1125" s="139">
        <f>VLOOKUP(E1125&amp;H1125,Data2012!$A:$U,20,FALSE)</f>
        <v>10959.2</v>
      </c>
    </row>
    <row r="1126" spans="1:9" ht="14.25" customHeight="1">
      <c r="A1126" s="1" t="str">
        <f t="shared" si="146"/>
        <v>KTZ96064</v>
      </c>
      <c r="B1126" s="427">
        <f t="shared" ref="B1126:B1134" si="148">+D1126+B1125</f>
        <v>41967</v>
      </c>
      <c r="C1126" s="210">
        <f t="shared" si="143"/>
        <v>4</v>
      </c>
      <c r="D1126" s="1">
        <f t="shared" si="144"/>
        <v>10430.700000000001</v>
      </c>
      <c r="E1126" t="s">
        <v>244</v>
      </c>
      <c r="F1126">
        <v>9606</v>
      </c>
      <c r="G1126" s="139">
        <v>2011</v>
      </c>
      <c r="H1126" s="429" t="s">
        <v>147</v>
      </c>
      <c r="I1126" s="139">
        <f>VLOOKUP(E1126&amp;H1126,Data2012!$A:$U,20,FALSE)</f>
        <v>10430.700000000001</v>
      </c>
    </row>
    <row r="1127" spans="1:9" ht="14.25" customHeight="1">
      <c r="A1127" s="1" t="str">
        <f t="shared" si="146"/>
        <v>KTZ96065</v>
      </c>
      <c r="B1127" s="427">
        <f t="shared" si="148"/>
        <v>52875.1</v>
      </c>
      <c r="C1127" s="210">
        <f t="shared" si="143"/>
        <v>5</v>
      </c>
      <c r="D1127" s="1">
        <f t="shared" si="144"/>
        <v>10908.1</v>
      </c>
      <c r="E1127" t="s">
        <v>244</v>
      </c>
      <c r="F1127">
        <v>9606</v>
      </c>
      <c r="G1127" s="139">
        <v>2011</v>
      </c>
      <c r="H1127" s="429" t="s">
        <v>148</v>
      </c>
      <c r="I1127" s="139">
        <f>VLOOKUP(E1127&amp;H1127,Data2012!$A:$U,20,FALSE)</f>
        <v>10908.1</v>
      </c>
    </row>
    <row r="1128" spans="1:9" ht="14.25" customHeight="1">
      <c r="A1128" s="1" t="str">
        <f t="shared" si="146"/>
        <v>KTZ96066</v>
      </c>
      <c r="B1128" s="427">
        <f t="shared" si="148"/>
        <v>63488.899999999994</v>
      </c>
      <c r="C1128" s="210">
        <f t="shared" si="143"/>
        <v>6</v>
      </c>
      <c r="D1128" s="1">
        <f t="shared" si="144"/>
        <v>10613.8</v>
      </c>
      <c r="E1128" t="s">
        <v>244</v>
      </c>
      <c r="F1128">
        <v>9606</v>
      </c>
      <c r="G1128" s="139">
        <v>2011</v>
      </c>
      <c r="H1128" s="429" t="s">
        <v>149</v>
      </c>
      <c r="I1128" s="139">
        <f>VLOOKUP(E1128&amp;H1128,Data2012!$A:$U,20,FALSE)</f>
        <v>10613.8</v>
      </c>
    </row>
    <row r="1129" spans="1:9" ht="14.25" customHeight="1">
      <c r="A1129" s="1" t="str">
        <f t="shared" si="146"/>
        <v>KTZ96067</v>
      </c>
      <c r="B1129" s="427">
        <f t="shared" si="148"/>
        <v>74368.5</v>
      </c>
      <c r="C1129" s="210">
        <f t="shared" si="143"/>
        <v>7</v>
      </c>
      <c r="D1129" s="1">
        <f t="shared" si="144"/>
        <v>10879.6</v>
      </c>
      <c r="E1129" t="s">
        <v>244</v>
      </c>
      <c r="F1129">
        <v>9606</v>
      </c>
      <c r="G1129" s="139">
        <v>2011</v>
      </c>
      <c r="H1129" s="429" t="s">
        <v>150</v>
      </c>
      <c r="I1129" s="139">
        <f>VLOOKUP(E1129&amp;H1129,Data2012!$A:$U,20,FALSE)</f>
        <v>10879.6</v>
      </c>
    </row>
    <row r="1130" spans="1:9" ht="14.25" customHeight="1">
      <c r="A1130" s="1" t="str">
        <f t="shared" si="146"/>
        <v>KTZ96068</v>
      </c>
      <c r="B1130" s="427">
        <f t="shared" si="148"/>
        <v>86105.600000000006</v>
      </c>
      <c r="C1130" s="210">
        <f t="shared" si="143"/>
        <v>8</v>
      </c>
      <c r="D1130" s="1">
        <f t="shared" si="144"/>
        <v>11737.1</v>
      </c>
      <c r="E1130" t="s">
        <v>244</v>
      </c>
      <c r="F1130">
        <v>9606</v>
      </c>
      <c r="G1130" s="139">
        <v>2011</v>
      </c>
      <c r="H1130" s="429" t="s">
        <v>151</v>
      </c>
      <c r="I1130" s="139">
        <f>VLOOKUP(E1130&amp;H1130,Data2012!$A:$U,20,FALSE)</f>
        <v>11737.1</v>
      </c>
    </row>
    <row r="1131" spans="1:9" ht="14.25" customHeight="1">
      <c r="A1131" s="1" t="str">
        <f t="shared" si="146"/>
        <v>KTZ96069</v>
      </c>
      <c r="B1131" s="427">
        <f t="shared" si="148"/>
        <v>96700.1</v>
      </c>
      <c r="C1131" s="210">
        <f t="shared" si="143"/>
        <v>9</v>
      </c>
      <c r="D1131" s="1">
        <f t="shared" si="144"/>
        <v>10594.5</v>
      </c>
      <c r="E1131" t="s">
        <v>244</v>
      </c>
      <c r="F1131">
        <v>9606</v>
      </c>
      <c r="G1131" s="139">
        <v>2011</v>
      </c>
      <c r="H1131" s="429" t="s">
        <v>152</v>
      </c>
      <c r="I1131" s="139">
        <f>VLOOKUP(E1131&amp;H1131,Data2012!$A:$U,20,FALSE)</f>
        <v>10594.5</v>
      </c>
    </row>
    <row r="1132" spans="1:9" ht="14.25" customHeight="1">
      <c r="A1132" s="1" t="str">
        <f t="shared" si="146"/>
        <v>KTZ960610</v>
      </c>
      <c r="B1132" s="427">
        <f t="shared" si="148"/>
        <v>109495.3</v>
      </c>
      <c r="C1132" s="210">
        <f t="shared" si="143"/>
        <v>10</v>
      </c>
      <c r="D1132" s="1">
        <f t="shared" si="144"/>
        <v>12795.2</v>
      </c>
      <c r="E1132" t="s">
        <v>244</v>
      </c>
      <c r="F1132">
        <v>9606</v>
      </c>
      <c r="G1132" s="139">
        <v>2011</v>
      </c>
      <c r="H1132" s="429" t="s">
        <v>153</v>
      </c>
      <c r="I1132" s="139">
        <f>VLOOKUP(E1132&amp;H1132,Data2012!$A:$U,20,FALSE)</f>
        <v>12795.2</v>
      </c>
    </row>
    <row r="1133" spans="1:9" ht="14.25" customHeight="1">
      <c r="A1133" s="1" t="str">
        <f t="shared" si="146"/>
        <v>KTZ960611</v>
      </c>
      <c r="B1133" s="427">
        <f t="shared" si="148"/>
        <v>122333.1</v>
      </c>
      <c r="C1133" s="210">
        <f t="shared" si="143"/>
        <v>11</v>
      </c>
      <c r="D1133" s="1">
        <f t="shared" si="144"/>
        <v>12837.8</v>
      </c>
      <c r="E1133" t="s">
        <v>244</v>
      </c>
      <c r="F1133">
        <v>9606</v>
      </c>
      <c r="G1133" s="139">
        <v>2011</v>
      </c>
      <c r="H1133" s="429" t="s">
        <v>154</v>
      </c>
      <c r="I1133" s="139">
        <f>VLOOKUP(E1133&amp;H1133,Data2012!$A:$U,20,FALSE)</f>
        <v>12837.8</v>
      </c>
    </row>
    <row r="1134" spans="1:9" ht="14.25" customHeight="1">
      <c r="A1134" s="1" t="str">
        <f t="shared" si="146"/>
        <v>KTZ960612</v>
      </c>
      <c r="B1134" s="427">
        <f t="shared" si="148"/>
        <v>135178.30000000002</v>
      </c>
      <c r="C1134" s="210">
        <f t="shared" si="143"/>
        <v>12</v>
      </c>
      <c r="D1134" s="1">
        <f t="shared" si="144"/>
        <v>12845.2</v>
      </c>
      <c r="E1134" t="s">
        <v>244</v>
      </c>
      <c r="F1134">
        <v>9606</v>
      </c>
      <c r="G1134" s="139">
        <v>2011</v>
      </c>
      <c r="H1134" s="429" t="s">
        <v>155</v>
      </c>
      <c r="I1134" s="139">
        <f>VLOOKUP(E1134&amp;H1134,Data2012!$A:$U,20,FALSE)</f>
        <v>12845.2</v>
      </c>
    </row>
    <row r="1135" spans="1:9" ht="14.25" customHeight="1">
      <c r="A1135" s="1" t="str">
        <f t="shared" si="146"/>
        <v>LDZ96011</v>
      </c>
      <c r="B1135" s="427">
        <f>+D1135</f>
        <v>16</v>
      </c>
      <c r="C1135" s="210">
        <f t="shared" si="143"/>
        <v>1</v>
      </c>
      <c r="D1135" s="1">
        <f t="shared" si="144"/>
        <v>16</v>
      </c>
      <c r="E1135" t="s">
        <v>50</v>
      </c>
      <c r="F1135">
        <v>9601</v>
      </c>
      <c r="G1135" s="139">
        <v>2011</v>
      </c>
      <c r="H1135" s="429" t="s">
        <v>144</v>
      </c>
      <c r="I1135">
        <f>VLOOKUP(E1135&amp;H1135,Data2012!$A:$S,3,FALSE)</f>
        <v>16</v>
      </c>
    </row>
    <row r="1136" spans="1:9" ht="14.25" customHeight="1">
      <c r="A1136" s="1" t="str">
        <f t="shared" si="146"/>
        <v>LDZ96012</v>
      </c>
      <c r="B1136" s="427">
        <f>+D1136+B1135</f>
        <v>33</v>
      </c>
      <c r="C1136" s="210">
        <f t="shared" si="143"/>
        <v>2</v>
      </c>
      <c r="D1136" s="1">
        <f t="shared" si="144"/>
        <v>17</v>
      </c>
      <c r="E1136" t="s">
        <v>50</v>
      </c>
      <c r="F1136">
        <v>9601</v>
      </c>
      <c r="G1136" s="139">
        <v>2011</v>
      </c>
      <c r="H1136" s="429" t="s">
        <v>145</v>
      </c>
      <c r="I1136">
        <f>VLOOKUP(E1136&amp;H1136,Data2012!$A:$S,3,FALSE)</f>
        <v>17</v>
      </c>
    </row>
    <row r="1137" spans="1:9" ht="14.25" customHeight="1">
      <c r="A1137" s="1" t="str">
        <f t="shared" si="146"/>
        <v>LDZ96013</v>
      </c>
      <c r="B1137" s="427">
        <f>+D1137+B1136</f>
        <v>54</v>
      </c>
      <c r="C1137" s="210">
        <f t="shared" si="143"/>
        <v>3</v>
      </c>
      <c r="D1137" s="1">
        <f t="shared" si="144"/>
        <v>21</v>
      </c>
      <c r="E1137" t="s">
        <v>50</v>
      </c>
      <c r="F1137">
        <v>9601</v>
      </c>
      <c r="G1137" s="139">
        <v>2011</v>
      </c>
      <c r="H1137" s="429" t="s">
        <v>146</v>
      </c>
      <c r="I1137">
        <f>VLOOKUP(E1137&amp;H1137,Data2012!$A:$S,3,FALSE)</f>
        <v>21</v>
      </c>
    </row>
    <row r="1138" spans="1:9" ht="14.25" customHeight="1">
      <c r="A1138" s="1" t="str">
        <f t="shared" si="146"/>
        <v>LDZ96014</v>
      </c>
      <c r="B1138" s="427">
        <f t="shared" ref="B1138:B1146" si="149">+D1138+B1137</f>
        <v>78</v>
      </c>
      <c r="C1138" s="210">
        <f t="shared" si="143"/>
        <v>4</v>
      </c>
      <c r="D1138" s="1">
        <f t="shared" si="144"/>
        <v>24</v>
      </c>
      <c r="E1138" t="s">
        <v>50</v>
      </c>
      <c r="F1138">
        <v>9601</v>
      </c>
      <c r="G1138" s="139">
        <v>2011</v>
      </c>
      <c r="H1138" s="429" t="s">
        <v>147</v>
      </c>
      <c r="I1138">
        <f>VLOOKUP(E1138&amp;H1138,Data2012!$A:$S,3,FALSE)</f>
        <v>24</v>
      </c>
    </row>
    <row r="1139" spans="1:9" ht="14.25" customHeight="1">
      <c r="A1139" s="1" t="str">
        <f t="shared" si="146"/>
        <v>LDZ96015</v>
      </c>
      <c r="B1139" s="427">
        <f t="shared" si="149"/>
        <v>106</v>
      </c>
      <c r="C1139" s="210">
        <f t="shared" si="143"/>
        <v>5</v>
      </c>
      <c r="D1139" s="1">
        <f t="shared" si="144"/>
        <v>28</v>
      </c>
      <c r="E1139" t="s">
        <v>50</v>
      </c>
      <c r="F1139">
        <v>9601</v>
      </c>
      <c r="G1139" s="139">
        <v>2011</v>
      </c>
      <c r="H1139" s="429" t="s">
        <v>148</v>
      </c>
      <c r="I1139">
        <f>VLOOKUP(E1139&amp;H1139,Data2012!$A:$S,3,FALSE)</f>
        <v>28</v>
      </c>
    </row>
    <row r="1140" spans="1:9" ht="14.25" customHeight="1">
      <c r="A1140" s="1" t="str">
        <f t="shared" si="146"/>
        <v>LDZ96016</v>
      </c>
      <c r="B1140" s="427">
        <f t="shared" si="149"/>
        <v>149</v>
      </c>
      <c r="C1140" s="210">
        <f t="shared" si="143"/>
        <v>6</v>
      </c>
      <c r="D1140" s="1">
        <f t="shared" si="144"/>
        <v>43</v>
      </c>
      <c r="E1140" t="s">
        <v>50</v>
      </c>
      <c r="F1140">
        <v>9601</v>
      </c>
      <c r="G1140" s="139">
        <v>2011</v>
      </c>
      <c r="H1140" s="429" t="s">
        <v>149</v>
      </c>
      <c r="I1140">
        <f>VLOOKUP(E1140&amp;H1140,Data2012!$A:$S,3,FALSE)</f>
        <v>43</v>
      </c>
    </row>
    <row r="1141" spans="1:9" ht="14.25" customHeight="1">
      <c r="A1141" s="1" t="str">
        <f t="shared" si="146"/>
        <v>LDZ96017</v>
      </c>
      <c r="B1141" s="427">
        <f t="shared" si="149"/>
        <v>198</v>
      </c>
      <c r="C1141" s="210">
        <f t="shared" si="143"/>
        <v>7</v>
      </c>
      <c r="D1141" s="1">
        <f t="shared" si="144"/>
        <v>49</v>
      </c>
      <c r="E1141" t="s">
        <v>50</v>
      </c>
      <c r="F1141">
        <v>9601</v>
      </c>
      <c r="G1141" s="139">
        <v>2011</v>
      </c>
      <c r="H1141" s="429" t="s">
        <v>150</v>
      </c>
      <c r="I1141">
        <f>VLOOKUP(E1141&amp;H1141,Data2012!$A:$S,3,FALSE)</f>
        <v>49</v>
      </c>
    </row>
    <row r="1142" spans="1:9" ht="14.25" customHeight="1">
      <c r="A1142" s="1" t="str">
        <f t="shared" si="146"/>
        <v>LDZ96018</v>
      </c>
      <c r="B1142" s="427">
        <f t="shared" si="149"/>
        <v>230</v>
      </c>
      <c r="C1142" s="210">
        <f t="shared" si="143"/>
        <v>8</v>
      </c>
      <c r="D1142" s="1">
        <f t="shared" si="144"/>
        <v>32</v>
      </c>
      <c r="E1142" t="s">
        <v>50</v>
      </c>
      <c r="F1142">
        <v>9601</v>
      </c>
      <c r="G1142" s="139">
        <v>2011</v>
      </c>
      <c r="H1142" s="429" t="s">
        <v>151</v>
      </c>
      <c r="I1142">
        <f>VLOOKUP(E1142&amp;H1142,Data2012!$A:$S,3,FALSE)</f>
        <v>32</v>
      </c>
    </row>
    <row r="1143" spans="1:9" ht="14.25" customHeight="1">
      <c r="A1143" s="1" t="str">
        <f t="shared" si="146"/>
        <v>LDZ96019</v>
      </c>
      <c r="B1143" s="427">
        <f t="shared" si="149"/>
        <v>252</v>
      </c>
      <c r="C1143" s="210">
        <f t="shared" si="143"/>
        <v>9</v>
      </c>
      <c r="D1143" s="1">
        <f t="shared" si="144"/>
        <v>22</v>
      </c>
      <c r="E1143" t="s">
        <v>50</v>
      </c>
      <c r="F1143">
        <v>9601</v>
      </c>
      <c r="G1143" s="139">
        <v>2011</v>
      </c>
      <c r="H1143" s="429" t="s">
        <v>152</v>
      </c>
      <c r="I1143">
        <f>VLOOKUP(E1143&amp;H1143,Data2012!$A:$S,3,FALSE)</f>
        <v>22</v>
      </c>
    </row>
    <row r="1144" spans="1:9" ht="14.25" customHeight="1">
      <c r="A1144" s="1" t="str">
        <f t="shared" si="146"/>
        <v>LDZ960110</v>
      </c>
      <c r="B1144" s="427">
        <f t="shared" si="149"/>
        <v>276</v>
      </c>
      <c r="C1144" s="210">
        <f t="shared" si="143"/>
        <v>10</v>
      </c>
      <c r="D1144" s="1">
        <f t="shared" si="144"/>
        <v>24</v>
      </c>
      <c r="E1144" t="s">
        <v>50</v>
      </c>
      <c r="F1144">
        <v>9601</v>
      </c>
      <c r="G1144" s="139">
        <v>2011</v>
      </c>
      <c r="H1144" s="429" t="s">
        <v>153</v>
      </c>
      <c r="I1144">
        <f>VLOOKUP(E1144&amp;H1144,Data2012!$A:$S,3,FALSE)</f>
        <v>24</v>
      </c>
    </row>
    <row r="1145" spans="1:9" ht="14.25" customHeight="1">
      <c r="A1145" s="1" t="str">
        <f t="shared" si="146"/>
        <v>LDZ960111</v>
      </c>
      <c r="B1145" s="427">
        <f t="shared" si="149"/>
        <v>304</v>
      </c>
      <c r="C1145" s="210">
        <f t="shared" si="143"/>
        <v>11</v>
      </c>
      <c r="D1145" s="1">
        <f t="shared" si="144"/>
        <v>28</v>
      </c>
      <c r="E1145" t="s">
        <v>50</v>
      </c>
      <c r="F1145">
        <v>9601</v>
      </c>
      <c r="G1145" s="139">
        <v>2011</v>
      </c>
      <c r="H1145" s="429" t="s">
        <v>154</v>
      </c>
      <c r="I1145">
        <f>VLOOKUP(E1145&amp;H1145,Data2012!$A:$S,3,FALSE)</f>
        <v>28</v>
      </c>
    </row>
    <row r="1146" spans="1:9" ht="14.25" customHeight="1">
      <c r="A1146" s="1" t="str">
        <f t="shared" si="146"/>
        <v>LDZ960112</v>
      </c>
      <c r="B1146" s="427">
        <f t="shared" si="149"/>
        <v>334</v>
      </c>
      <c r="C1146" s="210">
        <f t="shared" si="143"/>
        <v>12</v>
      </c>
      <c r="D1146" s="1">
        <f t="shared" si="144"/>
        <v>30</v>
      </c>
      <c r="E1146" t="s">
        <v>50</v>
      </c>
      <c r="F1146">
        <v>9601</v>
      </c>
      <c r="G1146" s="139">
        <v>2011</v>
      </c>
      <c r="H1146" s="429" t="s">
        <v>155</v>
      </c>
      <c r="I1146">
        <f>VLOOKUP(E1146&amp;H1146,Data2012!$A:$S,3,FALSE)</f>
        <v>30</v>
      </c>
    </row>
    <row r="1147" spans="1:9" ht="14.25" customHeight="1">
      <c r="A1147" s="1" t="str">
        <f t="shared" si="146"/>
        <v>LDZ96021</v>
      </c>
      <c r="B1147" s="427">
        <f>+D1147</f>
        <v>4</v>
      </c>
      <c r="C1147" s="210">
        <f t="shared" si="143"/>
        <v>1</v>
      </c>
      <c r="D1147" s="1">
        <f t="shared" si="144"/>
        <v>4</v>
      </c>
      <c r="E1147" t="s">
        <v>50</v>
      </c>
      <c r="F1147">
        <v>9602</v>
      </c>
      <c r="G1147" s="139">
        <v>2011</v>
      </c>
      <c r="H1147" s="429" t="s">
        <v>144</v>
      </c>
      <c r="I1147" s="139">
        <f>VLOOKUP(E1147&amp;H1147,Data2012!$A:$S,6,FALSE)</f>
        <v>4</v>
      </c>
    </row>
    <row r="1148" spans="1:9" ht="14.25" customHeight="1">
      <c r="A1148" s="1" t="str">
        <f t="shared" si="146"/>
        <v>LDZ96022</v>
      </c>
      <c r="B1148" s="427">
        <f>+D1148+B1147</f>
        <v>8</v>
      </c>
      <c r="C1148" s="210">
        <f t="shared" si="143"/>
        <v>2</v>
      </c>
      <c r="D1148" s="1">
        <f t="shared" si="144"/>
        <v>4</v>
      </c>
      <c r="E1148" t="s">
        <v>50</v>
      </c>
      <c r="F1148">
        <v>9602</v>
      </c>
      <c r="G1148" s="139">
        <v>2011</v>
      </c>
      <c r="H1148" s="429" t="s">
        <v>145</v>
      </c>
      <c r="I1148" s="139">
        <f>VLOOKUP(E1148&amp;H1148,Data2012!$A:$S,6,FALSE)</f>
        <v>4</v>
      </c>
    </row>
    <row r="1149" spans="1:9" ht="14.25" customHeight="1">
      <c r="A1149" s="1" t="str">
        <f t="shared" si="146"/>
        <v>LDZ96023</v>
      </c>
      <c r="B1149" s="427">
        <f>+D1149+B1148</f>
        <v>13</v>
      </c>
      <c r="C1149" s="210">
        <f t="shared" si="143"/>
        <v>3</v>
      </c>
      <c r="D1149" s="1">
        <f t="shared" si="144"/>
        <v>5</v>
      </c>
      <c r="E1149" t="s">
        <v>50</v>
      </c>
      <c r="F1149">
        <v>9602</v>
      </c>
      <c r="G1149" s="139">
        <v>2011</v>
      </c>
      <c r="H1149" s="429" t="s">
        <v>146</v>
      </c>
      <c r="I1149" s="139">
        <f>VLOOKUP(E1149&amp;H1149,Data2012!$A:$S,6,FALSE)</f>
        <v>5</v>
      </c>
    </row>
    <row r="1150" spans="1:9" ht="14.25" customHeight="1">
      <c r="A1150" s="1" t="str">
        <f t="shared" si="146"/>
        <v>LDZ96024</v>
      </c>
      <c r="B1150" s="427">
        <f t="shared" ref="B1150:B1158" si="150">+D1150+B1149</f>
        <v>19</v>
      </c>
      <c r="C1150" s="210">
        <f t="shared" si="143"/>
        <v>4</v>
      </c>
      <c r="D1150" s="1">
        <f t="shared" si="144"/>
        <v>6</v>
      </c>
      <c r="E1150" t="s">
        <v>50</v>
      </c>
      <c r="F1150">
        <v>9602</v>
      </c>
      <c r="G1150" s="139">
        <v>2011</v>
      </c>
      <c r="H1150" s="429" t="s">
        <v>147</v>
      </c>
      <c r="I1150" s="139">
        <f>VLOOKUP(E1150&amp;H1150,Data2012!$A:$S,6,FALSE)</f>
        <v>6</v>
      </c>
    </row>
    <row r="1151" spans="1:9" ht="14.25" customHeight="1">
      <c r="A1151" s="1" t="str">
        <f t="shared" si="146"/>
        <v>LDZ96025</v>
      </c>
      <c r="B1151" s="427">
        <f t="shared" si="150"/>
        <v>26</v>
      </c>
      <c r="C1151" s="210">
        <f t="shared" si="143"/>
        <v>5</v>
      </c>
      <c r="D1151" s="1">
        <f t="shared" si="144"/>
        <v>7</v>
      </c>
      <c r="E1151" t="s">
        <v>50</v>
      </c>
      <c r="F1151">
        <v>9602</v>
      </c>
      <c r="G1151" s="139">
        <v>2011</v>
      </c>
      <c r="H1151" s="429" t="s">
        <v>148</v>
      </c>
      <c r="I1151" s="139">
        <f>VLOOKUP(E1151&amp;H1151,Data2012!$A:$S,6,FALSE)</f>
        <v>7</v>
      </c>
    </row>
    <row r="1152" spans="1:9" ht="14.25" customHeight="1">
      <c r="A1152" s="1" t="str">
        <f t="shared" si="146"/>
        <v>LDZ96026</v>
      </c>
      <c r="B1152" s="427">
        <f t="shared" si="150"/>
        <v>36</v>
      </c>
      <c r="C1152" s="210">
        <f t="shared" si="143"/>
        <v>6</v>
      </c>
      <c r="D1152" s="1">
        <f t="shared" si="144"/>
        <v>10</v>
      </c>
      <c r="E1152" t="s">
        <v>50</v>
      </c>
      <c r="F1152">
        <v>9602</v>
      </c>
      <c r="G1152" s="139">
        <v>2011</v>
      </c>
      <c r="H1152" s="429" t="s">
        <v>149</v>
      </c>
      <c r="I1152" s="139">
        <f>VLOOKUP(E1152&amp;H1152,Data2012!$A:$S,6,FALSE)</f>
        <v>10</v>
      </c>
    </row>
    <row r="1153" spans="1:9" ht="14.25" customHeight="1">
      <c r="A1153" s="1" t="str">
        <f t="shared" si="146"/>
        <v>LDZ96027</v>
      </c>
      <c r="B1153" s="427">
        <f t="shared" si="150"/>
        <v>48</v>
      </c>
      <c r="C1153" s="210">
        <f t="shared" si="143"/>
        <v>7</v>
      </c>
      <c r="D1153" s="1">
        <f t="shared" si="144"/>
        <v>12</v>
      </c>
      <c r="E1153" t="s">
        <v>50</v>
      </c>
      <c r="F1153">
        <v>9602</v>
      </c>
      <c r="G1153" s="139">
        <v>2011</v>
      </c>
      <c r="H1153" s="429" t="s">
        <v>150</v>
      </c>
      <c r="I1153" s="139">
        <f>VLOOKUP(E1153&amp;H1153,Data2012!$A:$S,6,FALSE)</f>
        <v>12</v>
      </c>
    </row>
    <row r="1154" spans="1:9" ht="14.25" customHeight="1">
      <c r="A1154" s="1" t="str">
        <f t="shared" si="146"/>
        <v>LDZ96028</v>
      </c>
      <c r="B1154" s="427">
        <f t="shared" si="150"/>
        <v>55</v>
      </c>
      <c r="C1154" s="210">
        <f t="shared" si="143"/>
        <v>8</v>
      </c>
      <c r="D1154" s="1">
        <f t="shared" si="144"/>
        <v>7</v>
      </c>
      <c r="E1154" t="s">
        <v>50</v>
      </c>
      <c r="F1154">
        <v>9602</v>
      </c>
      <c r="G1154" s="139">
        <v>2011</v>
      </c>
      <c r="H1154" s="429" t="s">
        <v>151</v>
      </c>
      <c r="I1154" s="139">
        <f>VLOOKUP(E1154&amp;H1154,Data2012!$A:$S,6,FALSE)</f>
        <v>7</v>
      </c>
    </row>
    <row r="1155" spans="1:9" ht="14.25" customHeight="1">
      <c r="A1155" s="1" t="str">
        <f t="shared" si="146"/>
        <v>LDZ96029</v>
      </c>
      <c r="B1155" s="427">
        <f t="shared" si="150"/>
        <v>60</v>
      </c>
      <c r="C1155" s="210">
        <f t="shared" si="143"/>
        <v>9</v>
      </c>
      <c r="D1155" s="1">
        <f t="shared" si="144"/>
        <v>5</v>
      </c>
      <c r="E1155" t="s">
        <v>50</v>
      </c>
      <c r="F1155">
        <v>9602</v>
      </c>
      <c r="G1155" s="139">
        <v>2011</v>
      </c>
      <c r="H1155" s="429" t="s">
        <v>152</v>
      </c>
      <c r="I1155" s="139">
        <f>VLOOKUP(E1155&amp;H1155,Data2012!$A:$S,6,FALSE)</f>
        <v>5</v>
      </c>
    </row>
    <row r="1156" spans="1:9" ht="14.25" customHeight="1">
      <c r="A1156" s="1" t="str">
        <f t="shared" si="146"/>
        <v>LDZ960210</v>
      </c>
      <c r="B1156" s="427">
        <f t="shared" si="150"/>
        <v>65</v>
      </c>
      <c r="C1156" s="210">
        <f t="shared" si="143"/>
        <v>10</v>
      </c>
      <c r="D1156" s="1">
        <f t="shared" si="144"/>
        <v>5</v>
      </c>
      <c r="E1156" t="s">
        <v>50</v>
      </c>
      <c r="F1156">
        <v>9602</v>
      </c>
      <c r="G1156" s="139">
        <v>2011</v>
      </c>
      <c r="H1156" s="429" t="s">
        <v>153</v>
      </c>
      <c r="I1156" s="139">
        <f>VLOOKUP(E1156&amp;H1156,Data2012!$A:$S,6,FALSE)</f>
        <v>5</v>
      </c>
    </row>
    <row r="1157" spans="1:9" ht="14.25" customHeight="1">
      <c r="A1157" s="1" t="str">
        <f t="shared" si="146"/>
        <v>LDZ960211</v>
      </c>
      <c r="B1157" s="427">
        <f t="shared" si="150"/>
        <v>72</v>
      </c>
      <c r="C1157" s="210">
        <f t="shared" si="143"/>
        <v>11</v>
      </c>
      <c r="D1157" s="1">
        <f t="shared" si="144"/>
        <v>7</v>
      </c>
      <c r="E1157" t="s">
        <v>50</v>
      </c>
      <c r="F1157">
        <v>9602</v>
      </c>
      <c r="G1157" s="139">
        <v>2011</v>
      </c>
      <c r="H1157" s="429" t="s">
        <v>154</v>
      </c>
      <c r="I1157" s="139">
        <f>VLOOKUP(E1157&amp;H1157,Data2012!$A:$S,6,FALSE)</f>
        <v>7</v>
      </c>
    </row>
    <row r="1158" spans="1:9" ht="14.25" customHeight="1">
      <c r="A1158" s="1" t="str">
        <f t="shared" si="146"/>
        <v>LDZ960212</v>
      </c>
      <c r="B1158" s="427">
        <f t="shared" si="150"/>
        <v>80</v>
      </c>
      <c r="C1158" s="210">
        <f t="shared" si="143"/>
        <v>12</v>
      </c>
      <c r="D1158" s="1">
        <f t="shared" si="144"/>
        <v>8</v>
      </c>
      <c r="E1158" t="s">
        <v>50</v>
      </c>
      <c r="F1158">
        <v>9602</v>
      </c>
      <c r="G1158" s="139">
        <v>2011</v>
      </c>
      <c r="H1158" s="429" t="s">
        <v>155</v>
      </c>
      <c r="I1158" s="139">
        <f>VLOOKUP(E1158&amp;H1158,Data2012!$A:$S,6,FALSE)</f>
        <v>8</v>
      </c>
    </row>
    <row r="1159" spans="1:9" ht="14.25" customHeight="1">
      <c r="A1159" s="1" t="str">
        <f t="shared" si="146"/>
        <v>LDZ96031</v>
      </c>
      <c r="B1159" s="427">
        <f>+D1159</f>
        <v>4666</v>
      </c>
      <c r="C1159" s="210">
        <f t="shared" si="143"/>
        <v>1</v>
      </c>
      <c r="D1159" s="1">
        <f t="shared" si="144"/>
        <v>4666</v>
      </c>
      <c r="E1159" t="s">
        <v>50</v>
      </c>
      <c r="F1159">
        <v>9603</v>
      </c>
      <c r="G1159" s="139">
        <v>2011</v>
      </c>
      <c r="H1159" s="429" t="s">
        <v>144</v>
      </c>
      <c r="I1159" s="139">
        <f>VLOOKUP(E1159&amp;H1159,Data2012!$A:$S,11,FALSE)</f>
        <v>4666</v>
      </c>
    </row>
    <row r="1160" spans="1:9" ht="14.25" customHeight="1">
      <c r="A1160" s="1" t="str">
        <f t="shared" si="146"/>
        <v>LDZ96032</v>
      </c>
      <c r="B1160" s="427">
        <f>+D1160+B1159</f>
        <v>9262</v>
      </c>
      <c r="C1160" s="210">
        <f t="shared" ref="C1160:C1223" si="151">IF(D1160="na"," ",VALUE(RIGHT(TRIM(H1160),2)))</f>
        <v>2</v>
      </c>
      <c r="D1160" s="1">
        <f t="shared" ref="D1160:D1223" si="152">IF(I1160&lt;0,"na",I1160)</f>
        <v>4596</v>
      </c>
      <c r="E1160" t="s">
        <v>50</v>
      </c>
      <c r="F1160">
        <v>9603</v>
      </c>
      <c r="G1160" s="139">
        <v>2011</v>
      </c>
      <c r="H1160" s="429" t="s">
        <v>145</v>
      </c>
      <c r="I1160" s="139">
        <f>VLOOKUP(E1160&amp;H1160,Data2012!$A:$S,11,FALSE)</f>
        <v>4596</v>
      </c>
    </row>
    <row r="1161" spans="1:9" ht="14.25" customHeight="1">
      <c r="A1161" s="1" t="str">
        <f t="shared" si="146"/>
        <v>LDZ96033</v>
      </c>
      <c r="B1161" s="427">
        <f>+D1161+B1160</f>
        <v>14831</v>
      </c>
      <c r="C1161" s="210">
        <f t="shared" si="151"/>
        <v>3</v>
      </c>
      <c r="D1161" s="1">
        <f t="shared" si="152"/>
        <v>5569</v>
      </c>
      <c r="E1161" t="s">
        <v>50</v>
      </c>
      <c r="F1161">
        <v>9603</v>
      </c>
      <c r="G1161" s="139">
        <v>2011</v>
      </c>
      <c r="H1161" s="429" t="s">
        <v>146</v>
      </c>
      <c r="I1161" s="139">
        <f>VLOOKUP(E1161&amp;H1161,Data2012!$A:$S,11,FALSE)</f>
        <v>5569</v>
      </c>
    </row>
    <row r="1162" spans="1:9" ht="14.25" customHeight="1">
      <c r="A1162" s="1" t="str">
        <f t="shared" si="146"/>
        <v>LDZ96034</v>
      </c>
      <c r="B1162" s="427">
        <f t="shared" ref="B1162:B1170" si="153">+D1162+B1161</f>
        <v>20302</v>
      </c>
      <c r="C1162" s="210">
        <f t="shared" si="151"/>
        <v>4</v>
      </c>
      <c r="D1162" s="1">
        <f t="shared" si="152"/>
        <v>5471</v>
      </c>
      <c r="E1162" t="s">
        <v>50</v>
      </c>
      <c r="F1162">
        <v>9603</v>
      </c>
      <c r="G1162" s="139">
        <v>2011</v>
      </c>
      <c r="H1162" s="429" t="s">
        <v>147</v>
      </c>
      <c r="I1162" s="139">
        <f>VLOOKUP(E1162&amp;H1162,Data2012!$A:$S,11,FALSE)</f>
        <v>5471</v>
      </c>
    </row>
    <row r="1163" spans="1:9" ht="14.25" customHeight="1">
      <c r="A1163" s="1" t="str">
        <f t="shared" si="146"/>
        <v>LDZ96035</v>
      </c>
      <c r="B1163" s="427">
        <f t="shared" si="153"/>
        <v>25367</v>
      </c>
      <c r="C1163" s="210">
        <f t="shared" si="151"/>
        <v>5</v>
      </c>
      <c r="D1163" s="1">
        <f t="shared" si="152"/>
        <v>5065</v>
      </c>
      <c r="E1163" t="s">
        <v>50</v>
      </c>
      <c r="F1163">
        <v>9603</v>
      </c>
      <c r="G1163" s="139">
        <v>2011</v>
      </c>
      <c r="H1163" s="429" t="s">
        <v>148</v>
      </c>
      <c r="I1163" s="139">
        <f>VLOOKUP(E1163&amp;H1163,Data2012!$A:$S,11,FALSE)</f>
        <v>5065</v>
      </c>
    </row>
    <row r="1164" spans="1:9" ht="14.25" customHeight="1">
      <c r="A1164" s="1" t="str">
        <f t="shared" si="146"/>
        <v>LDZ96036</v>
      </c>
      <c r="B1164" s="427">
        <f t="shared" si="153"/>
        <v>29884</v>
      </c>
      <c r="C1164" s="210">
        <f t="shared" si="151"/>
        <v>6</v>
      </c>
      <c r="D1164" s="1">
        <f t="shared" si="152"/>
        <v>4517</v>
      </c>
      <c r="E1164" t="s">
        <v>50</v>
      </c>
      <c r="F1164">
        <v>9603</v>
      </c>
      <c r="G1164" s="139">
        <v>2011</v>
      </c>
      <c r="H1164" s="429" t="s">
        <v>149</v>
      </c>
      <c r="I1164" s="139">
        <f>VLOOKUP(E1164&amp;H1164,Data2012!$A:$S,11,FALSE)</f>
        <v>4517</v>
      </c>
    </row>
    <row r="1165" spans="1:9" ht="14.25" customHeight="1">
      <c r="A1165" s="1" t="str">
        <f t="shared" si="146"/>
        <v>LDZ96037</v>
      </c>
      <c r="B1165" s="427">
        <f t="shared" si="153"/>
        <v>34431</v>
      </c>
      <c r="C1165" s="210">
        <f t="shared" si="151"/>
        <v>7</v>
      </c>
      <c r="D1165" s="1">
        <f t="shared" si="152"/>
        <v>4547</v>
      </c>
      <c r="E1165" t="s">
        <v>50</v>
      </c>
      <c r="F1165">
        <v>9603</v>
      </c>
      <c r="G1165" s="139">
        <v>2011</v>
      </c>
      <c r="H1165" s="429" t="s">
        <v>150</v>
      </c>
      <c r="I1165" s="139">
        <f>VLOOKUP(E1165&amp;H1165,Data2012!$A:$S,11,FALSE)</f>
        <v>4547</v>
      </c>
    </row>
    <row r="1166" spans="1:9" ht="14.25" customHeight="1">
      <c r="A1166" s="1" t="str">
        <f t="shared" si="146"/>
        <v>LDZ96038</v>
      </c>
      <c r="B1166" s="427">
        <f t="shared" si="153"/>
        <v>38884</v>
      </c>
      <c r="C1166" s="210">
        <f t="shared" si="151"/>
        <v>8</v>
      </c>
      <c r="D1166" s="1">
        <f t="shared" si="152"/>
        <v>4453</v>
      </c>
      <c r="E1166" t="s">
        <v>50</v>
      </c>
      <c r="F1166">
        <v>9603</v>
      </c>
      <c r="G1166" s="139">
        <v>2011</v>
      </c>
      <c r="H1166" s="429" t="s">
        <v>151</v>
      </c>
      <c r="I1166" s="139">
        <f>VLOOKUP(E1166&amp;H1166,Data2012!$A:$S,11,FALSE)</f>
        <v>4453</v>
      </c>
    </row>
    <row r="1167" spans="1:9" ht="14.25" customHeight="1">
      <c r="A1167" s="1" t="str">
        <f t="shared" ref="A1167:A1230" si="154">TRIM(E1167)&amp;F1167&amp;C1167</f>
        <v>LDZ96039</v>
      </c>
      <c r="B1167" s="427">
        <f t="shared" si="153"/>
        <v>43186</v>
      </c>
      <c r="C1167" s="210">
        <f t="shared" si="151"/>
        <v>9</v>
      </c>
      <c r="D1167" s="1">
        <f t="shared" si="152"/>
        <v>4302</v>
      </c>
      <c r="E1167" t="s">
        <v>50</v>
      </c>
      <c r="F1167">
        <v>9603</v>
      </c>
      <c r="G1167" s="139">
        <v>2011</v>
      </c>
      <c r="H1167" s="429" t="s">
        <v>152</v>
      </c>
      <c r="I1167" s="139">
        <f>VLOOKUP(E1167&amp;H1167,Data2012!$A:$S,11,FALSE)</f>
        <v>4302</v>
      </c>
    </row>
    <row r="1168" spans="1:9" ht="14.25" customHeight="1">
      <c r="A1168" s="1" t="str">
        <f t="shared" si="154"/>
        <v>LDZ960310</v>
      </c>
      <c r="B1168" s="427">
        <f t="shared" si="153"/>
        <v>48403</v>
      </c>
      <c r="C1168" s="210">
        <f t="shared" si="151"/>
        <v>10</v>
      </c>
      <c r="D1168" s="1">
        <f t="shared" si="152"/>
        <v>5217</v>
      </c>
      <c r="E1168" t="s">
        <v>50</v>
      </c>
      <c r="F1168">
        <v>9603</v>
      </c>
      <c r="G1168" s="139">
        <v>2011</v>
      </c>
      <c r="H1168" s="429" t="s">
        <v>153</v>
      </c>
      <c r="I1168" s="139">
        <f>VLOOKUP(E1168&amp;H1168,Data2012!$A:$S,11,FALSE)</f>
        <v>5217</v>
      </c>
    </row>
    <row r="1169" spans="1:9" ht="14.25" customHeight="1">
      <c r="A1169" s="1" t="str">
        <f t="shared" si="154"/>
        <v>LDZ960311</v>
      </c>
      <c r="B1169" s="427">
        <f t="shared" si="153"/>
        <v>53549</v>
      </c>
      <c r="C1169" s="210">
        <f t="shared" si="151"/>
        <v>11</v>
      </c>
      <c r="D1169" s="1">
        <f t="shared" si="152"/>
        <v>5146</v>
      </c>
      <c r="E1169" t="s">
        <v>50</v>
      </c>
      <c r="F1169">
        <v>9603</v>
      </c>
      <c r="G1169" s="139">
        <v>2011</v>
      </c>
      <c r="H1169" s="429" t="s">
        <v>154</v>
      </c>
      <c r="I1169" s="139">
        <f>VLOOKUP(E1169&amp;H1169,Data2012!$A:$S,11,FALSE)</f>
        <v>5146</v>
      </c>
    </row>
    <row r="1170" spans="1:9" ht="14.25" customHeight="1">
      <c r="A1170" s="1" t="str">
        <f t="shared" si="154"/>
        <v>LDZ960312</v>
      </c>
      <c r="B1170" s="427">
        <f t="shared" si="153"/>
        <v>59383</v>
      </c>
      <c r="C1170" s="210">
        <f t="shared" si="151"/>
        <v>12</v>
      </c>
      <c r="D1170" s="1">
        <f t="shared" si="152"/>
        <v>5834</v>
      </c>
      <c r="E1170" t="s">
        <v>50</v>
      </c>
      <c r="F1170">
        <v>9603</v>
      </c>
      <c r="G1170" s="139">
        <v>2011</v>
      </c>
      <c r="H1170" s="429" t="s">
        <v>155</v>
      </c>
      <c r="I1170" s="139">
        <f>VLOOKUP(E1170&amp;H1170,Data2012!$A:$S,11,FALSE)</f>
        <v>5834</v>
      </c>
    </row>
    <row r="1171" spans="1:9" ht="14.25" customHeight="1">
      <c r="A1171" s="1" t="str">
        <f t="shared" si="154"/>
        <v>LDZ96041</v>
      </c>
      <c r="B1171" s="427">
        <f>+D1171</f>
        <v>1260</v>
      </c>
      <c r="C1171" s="210">
        <f t="shared" si="151"/>
        <v>1</v>
      </c>
      <c r="D1171" s="1">
        <f t="shared" si="152"/>
        <v>1260</v>
      </c>
      <c r="E1171" t="s">
        <v>50</v>
      </c>
      <c r="F1171">
        <v>9604</v>
      </c>
      <c r="G1171" s="139">
        <v>2011</v>
      </c>
      <c r="H1171" s="429" t="s">
        <v>144</v>
      </c>
      <c r="I1171" s="139">
        <f>VLOOKUP(E1171&amp;H1171,Data2012!$A:$S,14,FALSE)</f>
        <v>1260</v>
      </c>
    </row>
    <row r="1172" spans="1:9" ht="14.25" customHeight="1">
      <c r="A1172" s="1" t="str">
        <f t="shared" si="154"/>
        <v>LDZ96042</v>
      </c>
      <c r="B1172" s="427">
        <f>+D1172+B1171</f>
        <v>2520</v>
      </c>
      <c r="C1172" s="210">
        <f t="shared" si="151"/>
        <v>2</v>
      </c>
      <c r="D1172" s="1">
        <f t="shared" si="152"/>
        <v>1260</v>
      </c>
      <c r="E1172" t="s">
        <v>50</v>
      </c>
      <c r="F1172">
        <v>9604</v>
      </c>
      <c r="G1172" s="139">
        <v>2011</v>
      </c>
      <c r="H1172" s="429" t="s">
        <v>145</v>
      </c>
      <c r="I1172" s="139">
        <f>VLOOKUP(E1172&amp;H1172,Data2012!$A:$S,14,FALSE)</f>
        <v>1260</v>
      </c>
    </row>
    <row r="1173" spans="1:9" ht="14.25" customHeight="1">
      <c r="A1173" s="1" t="str">
        <f t="shared" si="154"/>
        <v>LDZ96043</v>
      </c>
      <c r="B1173" s="427">
        <f>+D1173+B1172</f>
        <v>4104</v>
      </c>
      <c r="C1173" s="210">
        <f t="shared" si="151"/>
        <v>3</v>
      </c>
      <c r="D1173" s="1">
        <f t="shared" si="152"/>
        <v>1584</v>
      </c>
      <c r="E1173" t="s">
        <v>50</v>
      </c>
      <c r="F1173">
        <v>9604</v>
      </c>
      <c r="G1173" s="139">
        <v>2011</v>
      </c>
      <c r="H1173" s="429" t="s">
        <v>146</v>
      </c>
      <c r="I1173" s="139">
        <f>VLOOKUP(E1173&amp;H1173,Data2012!$A:$S,14,FALSE)</f>
        <v>1584</v>
      </c>
    </row>
    <row r="1174" spans="1:9" ht="14.25" customHeight="1">
      <c r="A1174" s="1" t="str">
        <f t="shared" si="154"/>
        <v>LDZ96044</v>
      </c>
      <c r="B1174" s="427">
        <f t="shared" ref="B1174:B1182" si="155">+D1174+B1173</f>
        <v>5612</v>
      </c>
      <c r="C1174" s="210">
        <f t="shared" si="151"/>
        <v>4</v>
      </c>
      <c r="D1174" s="1">
        <f t="shared" si="152"/>
        <v>1508</v>
      </c>
      <c r="E1174" t="s">
        <v>50</v>
      </c>
      <c r="F1174">
        <v>9604</v>
      </c>
      <c r="G1174" s="139">
        <v>2011</v>
      </c>
      <c r="H1174" s="429" t="s">
        <v>147</v>
      </c>
      <c r="I1174" s="139">
        <f>VLOOKUP(E1174&amp;H1174,Data2012!$A:$S,14,FALSE)</f>
        <v>1508</v>
      </c>
    </row>
    <row r="1175" spans="1:9" ht="14.25" customHeight="1">
      <c r="A1175" s="1" t="str">
        <f t="shared" si="154"/>
        <v>LDZ96045</v>
      </c>
      <c r="B1175" s="427">
        <f t="shared" si="155"/>
        <v>7013</v>
      </c>
      <c r="C1175" s="210">
        <f t="shared" si="151"/>
        <v>5</v>
      </c>
      <c r="D1175" s="1">
        <f t="shared" si="152"/>
        <v>1401</v>
      </c>
      <c r="E1175" t="s">
        <v>50</v>
      </c>
      <c r="F1175">
        <v>9604</v>
      </c>
      <c r="G1175" s="139">
        <v>2011</v>
      </c>
      <c r="H1175" s="429" t="s">
        <v>148</v>
      </c>
      <c r="I1175" s="139">
        <f>VLOOKUP(E1175&amp;H1175,Data2012!$A:$S,14,FALSE)</f>
        <v>1401</v>
      </c>
    </row>
    <row r="1176" spans="1:9" ht="14.25" customHeight="1">
      <c r="A1176" s="1" t="str">
        <f t="shared" si="154"/>
        <v>LDZ96046</v>
      </c>
      <c r="B1176" s="427">
        <f t="shared" si="155"/>
        <v>8272</v>
      </c>
      <c r="C1176" s="210">
        <f t="shared" si="151"/>
        <v>6</v>
      </c>
      <c r="D1176" s="1">
        <f t="shared" si="152"/>
        <v>1259</v>
      </c>
      <c r="E1176" t="s">
        <v>50</v>
      </c>
      <c r="F1176">
        <v>9604</v>
      </c>
      <c r="G1176" s="139">
        <v>2011</v>
      </c>
      <c r="H1176" s="429" t="s">
        <v>149</v>
      </c>
      <c r="I1176" s="139">
        <f>VLOOKUP(E1176&amp;H1176,Data2012!$A:$S,14,FALSE)</f>
        <v>1259</v>
      </c>
    </row>
    <row r="1177" spans="1:9" ht="14.25" customHeight="1">
      <c r="A1177" s="1" t="str">
        <f t="shared" si="154"/>
        <v>LDZ96047</v>
      </c>
      <c r="B1177" s="427">
        <f t="shared" si="155"/>
        <v>9574</v>
      </c>
      <c r="C1177" s="210">
        <f t="shared" si="151"/>
        <v>7</v>
      </c>
      <c r="D1177" s="1">
        <f t="shared" si="152"/>
        <v>1302</v>
      </c>
      <c r="E1177" t="s">
        <v>50</v>
      </c>
      <c r="F1177">
        <v>9604</v>
      </c>
      <c r="G1177" s="139">
        <v>2011</v>
      </c>
      <c r="H1177" s="429" t="s">
        <v>150</v>
      </c>
      <c r="I1177" s="139">
        <f>VLOOKUP(E1177&amp;H1177,Data2012!$A:$S,14,FALSE)</f>
        <v>1302</v>
      </c>
    </row>
    <row r="1178" spans="1:9" ht="14.25" customHeight="1">
      <c r="A1178" s="1" t="str">
        <f t="shared" si="154"/>
        <v>LDZ96048</v>
      </c>
      <c r="B1178" s="427">
        <f t="shared" si="155"/>
        <v>10852</v>
      </c>
      <c r="C1178" s="210">
        <f t="shared" si="151"/>
        <v>8</v>
      </c>
      <c r="D1178" s="1">
        <f t="shared" si="152"/>
        <v>1278</v>
      </c>
      <c r="E1178" t="s">
        <v>50</v>
      </c>
      <c r="F1178">
        <v>9604</v>
      </c>
      <c r="G1178" s="139">
        <v>2011</v>
      </c>
      <c r="H1178" s="429" t="s">
        <v>151</v>
      </c>
      <c r="I1178" s="139">
        <f>VLOOKUP(E1178&amp;H1178,Data2012!$A:$S,14,FALSE)</f>
        <v>1278</v>
      </c>
    </row>
    <row r="1179" spans="1:9" ht="14.25" customHeight="1">
      <c r="A1179" s="1" t="str">
        <f t="shared" si="154"/>
        <v>LDZ96049</v>
      </c>
      <c r="B1179" s="427">
        <f t="shared" si="155"/>
        <v>12030</v>
      </c>
      <c r="C1179" s="210">
        <f t="shared" si="151"/>
        <v>9</v>
      </c>
      <c r="D1179" s="1">
        <f t="shared" si="152"/>
        <v>1178</v>
      </c>
      <c r="E1179" t="s">
        <v>50</v>
      </c>
      <c r="F1179">
        <v>9604</v>
      </c>
      <c r="G1179" s="139">
        <v>2011</v>
      </c>
      <c r="H1179" s="429" t="s">
        <v>152</v>
      </c>
      <c r="I1179" s="139">
        <f>VLOOKUP(E1179&amp;H1179,Data2012!$A:$S,14,FALSE)</f>
        <v>1178</v>
      </c>
    </row>
    <row r="1180" spans="1:9" ht="14.25" customHeight="1">
      <c r="A1180" s="1" t="str">
        <f t="shared" si="154"/>
        <v>LDZ960410</v>
      </c>
      <c r="B1180" s="427">
        <f t="shared" si="155"/>
        <v>13476</v>
      </c>
      <c r="C1180" s="210">
        <f t="shared" si="151"/>
        <v>10</v>
      </c>
      <c r="D1180" s="1">
        <f t="shared" si="152"/>
        <v>1446</v>
      </c>
      <c r="E1180" t="s">
        <v>50</v>
      </c>
      <c r="F1180">
        <v>9604</v>
      </c>
      <c r="G1180" s="139">
        <v>2011</v>
      </c>
      <c r="H1180" s="429" t="s">
        <v>153</v>
      </c>
      <c r="I1180" s="139">
        <f>VLOOKUP(E1180&amp;H1180,Data2012!$A:$S,14,FALSE)</f>
        <v>1446</v>
      </c>
    </row>
    <row r="1181" spans="1:9" ht="14.25" customHeight="1">
      <c r="A1181" s="1" t="str">
        <f t="shared" si="154"/>
        <v>LDZ960411</v>
      </c>
      <c r="B1181" s="427">
        <f t="shared" si="155"/>
        <v>14903</v>
      </c>
      <c r="C1181" s="210">
        <f t="shared" si="151"/>
        <v>11</v>
      </c>
      <c r="D1181" s="1">
        <f t="shared" si="152"/>
        <v>1427</v>
      </c>
      <c r="E1181" t="s">
        <v>50</v>
      </c>
      <c r="F1181">
        <v>9604</v>
      </c>
      <c r="G1181" s="139">
        <v>2011</v>
      </c>
      <c r="H1181" s="429" t="s">
        <v>154</v>
      </c>
      <c r="I1181" s="139">
        <f>VLOOKUP(E1181&amp;H1181,Data2012!$A:$S,14,FALSE)</f>
        <v>1427</v>
      </c>
    </row>
    <row r="1182" spans="1:9" ht="14.25" customHeight="1">
      <c r="A1182" s="1" t="str">
        <f t="shared" si="154"/>
        <v>LDZ960412</v>
      </c>
      <c r="B1182" s="427">
        <f t="shared" si="155"/>
        <v>16550</v>
      </c>
      <c r="C1182" s="210">
        <f t="shared" si="151"/>
        <v>12</v>
      </c>
      <c r="D1182" s="1">
        <f t="shared" si="152"/>
        <v>1647</v>
      </c>
      <c r="E1182" t="s">
        <v>50</v>
      </c>
      <c r="F1182">
        <v>9604</v>
      </c>
      <c r="G1182" s="139">
        <v>2011</v>
      </c>
      <c r="H1182" s="429" t="s">
        <v>155</v>
      </c>
      <c r="I1182" s="139">
        <f>VLOOKUP(E1182&amp;H1182,Data2012!$A:$S,14,FALSE)</f>
        <v>1647</v>
      </c>
    </row>
    <row r="1183" spans="1:9" ht="14.25" customHeight="1">
      <c r="A1183" s="1" t="str">
        <f t="shared" si="154"/>
        <v>LDZ96051</v>
      </c>
      <c r="B1183" s="427">
        <f>+D1183</f>
        <v>4594</v>
      </c>
      <c r="C1183" s="210">
        <f t="shared" si="151"/>
        <v>1</v>
      </c>
      <c r="D1183" s="1">
        <f t="shared" si="152"/>
        <v>4594</v>
      </c>
      <c r="E1183" t="s">
        <v>50</v>
      </c>
      <c r="F1183">
        <v>9605</v>
      </c>
      <c r="G1183" s="139">
        <v>2011</v>
      </c>
      <c r="H1183" s="429" t="s">
        <v>144</v>
      </c>
      <c r="I1183" s="139">
        <f>VLOOKUP(E1183&amp;H1183,Data2012!$A:$S,17,FALSE)</f>
        <v>4594</v>
      </c>
    </row>
    <row r="1184" spans="1:9" ht="14.25" customHeight="1">
      <c r="A1184" s="1" t="str">
        <f t="shared" si="154"/>
        <v>LDZ96052</v>
      </c>
      <c r="B1184" s="427">
        <f>+D1184+B1183</f>
        <v>9122</v>
      </c>
      <c r="C1184" s="210">
        <f t="shared" si="151"/>
        <v>2</v>
      </c>
      <c r="D1184" s="1">
        <f t="shared" si="152"/>
        <v>4528</v>
      </c>
      <c r="E1184" t="s">
        <v>50</v>
      </c>
      <c r="F1184">
        <v>9605</v>
      </c>
      <c r="G1184" s="139">
        <v>2011</v>
      </c>
      <c r="H1184" s="429" t="s">
        <v>145</v>
      </c>
      <c r="I1184" s="139">
        <f>VLOOKUP(E1184&amp;H1184,Data2012!$A:$S,17,FALSE)</f>
        <v>4528</v>
      </c>
    </row>
    <row r="1185" spans="1:9" ht="14.25" customHeight="1">
      <c r="A1185" s="1" t="str">
        <f t="shared" si="154"/>
        <v>LDZ96053</v>
      </c>
      <c r="B1185" s="427">
        <f>+D1185+B1184</f>
        <v>14620</v>
      </c>
      <c r="C1185" s="210">
        <f t="shared" si="151"/>
        <v>3</v>
      </c>
      <c r="D1185" s="1">
        <f t="shared" si="152"/>
        <v>5498</v>
      </c>
      <c r="E1185" t="s">
        <v>50</v>
      </c>
      <c r="F1185">
        <v>9605</v>
      </c>
      <c r="G1185" s="139">
        <v>2011</v>
      </c>
      <c r="H1185" s="429" t="s">
        <v>146</v>
      </c>
      <c r="I1185" s="139">
        <f>VLOOKUP(E1185&amp;H1185,Data2012!$A:$S,17,FALSE)</f>
        <v>5498</v>
      </c>
    </row>
    <row r="1186" spans="1:9" ht="14.25" customHeight="1">
      <c r="A1186" s="1" t="str">
        <f t="shared" si="154"/>
        <v>LDZ96054</v>
      </c>
      <c r="B1186" s="427">
        <f t="shared" ref="B1186:B1194" si="156">+D1186+B1185</f>
        <v>20036</v>
      </c>
      <c r="C1186" s="210">
        <f t="shared" si="151"/>
        <v>4</v>
      </c>
      <c r="D1186" s="1">
        <f t="shared" si="152"/>
        <v>5416</v>
      </c>
      <c r="E1186" t="s">
        <v>50</v>
      </c>
      <c r="F1186">
        <v>9605</v>
      </c>
      <c r="G1186" s="139">
        <v>2011</v>
      </c>
      <c r="H1186" s="429" t="s">
        <v>147</v>
      </c>
      <c r="I1186" s="139">
        <f>VLOOKUP(E1186&amp;H1186,Data2012!$A:$S,17,FALSE)</f>
        <v>5416</v>
      </c>
    </row>
    <row r="1187" spans="1:9" ht="14.25" customHeight="1">
      <c r="A1187" s="1" t="str">
        <f t="shared" si="154"/>
        <v>LDZ96055</v>
      </c>
      <c r="B1187" s="427">
        <f t="shared" si="156"/>
        <v>25028</v>
      </c>
      <c r="C1187" s="210">
        <f t="shared" si="151"/>
        <v>5</v>
      </c>
      <c r="D1187" s="1">
        <f t="shared" si="152"/>
        <v>4992</v>
      </c>
      <c r="E1187" t="s">
        <v>50</v>
      </c>
      <c r="F1187">
        <v>9605</v>
      </c>
      <c r="G1187" s="139">
        <v>2011</v>
      </c>
      <c r="H1187" s="429" t="s">
        <v>148</v>
      </c>
      <c r="I1187" s="139">
        <f>VLOOKUP(E1187&amp;H1187,Data2012!$A:$S,17,FALSE)</f>
        <v>4992</v>
      </c>
    </row>
    <row r="1188" spans="1:9" ht="14.25" customHeight="1">
      <c r="A1188" s="1" t="str">
        <f t="shared" si="154"/>
        <v>LDZ96056</v>
      </c>
      <c r="B1188" s="427">
        <f t="shared" si="156"/>
        <v>29460</v>
      </c>
      <c r="C1188" s="210">
        <f t="shared" si="151"/>
        <v>6</v>
      </c>
      <c r="D1188" s="1">
        <f t="shared" si="152"/>
        <v>4432</v>
      </c>
      <c r="E1188" t="s">
        <v>50</v>
      </c>
      <c r="F1188">
        <v>9605</v>
      </c>
      <c r="G1188" s="139">
        <v>2011</v>
      </c>
      <c r="H1188" s="429" t="s">
        <v>149</v>
      </c>
      <c r="I1188" s="139">
        <f>VLOOKUP(E1188&amp;H1188,Data2012!$A:$S,17,FALSE)</f>
        <v>4432</v>
      </c>
    </row>
    <row r="1189" spans="1:9" ht="14.25" customHeight="1">
      <c r="A1189" s="1" t="str">
        <f t="shared" si="154"/>
        <v>LDZ96057</v>
      </c>
      <c r="B1189" s="427">
        <f t="shared" si="156"/>
        <v>33903</v>
      </c>
      <c r="C1189" s="210">
        <f t="shared" si="151"/>
        <v>7</v>
      </c>
      <c r="D1189" s="1">
        <f t="shared" si="152"/>
        <v>4443</v>
      </c>
      <c r="E1189" t="s">
        <v>50</v>
      </c>
      <c r="F1189">
        <v>9605</v>
      </c>
      <c r="G1189" s="139">
        <v>2011</v>
      </c>
      <c r="H1189" s="429" t="s">
        <v>150</v>
      </c>
      <c r="I1189" s="139">
        <f>VLOOKUP(E1189&amp;H1189,Data2012!$A:$S,17,FALSE)</f>
        <v>4443</v>
      </c>
    </row>
    <row r="1190" spans="1:9" ht="14.25" customHeight="1">
      <c r="A1190" s="1" t="str">
        <f t="shared" si="154"/>
        <v>LDZ96058</v>
      </c>
      <c r="B1190" s="427">
        <f t="shared" si="156"/>
        <v>38189</v>
      </c>
      <c r="C1190" s="210">
        <f t="shared" si="151"/>
        <v>8</v>
      </c>
      <c r="D1190" s="1">
        <f t="shared" si="152"/>
        <v>4286</v>
      </c>
      <c r="E1190" t="s">
        <v>50</v>
      </c>
      <c r="F1190">
        <v>9605</v>
      </c>
      <c r="G1190" s="139">
        <v>2011</v>
      </c>
      <c r="H1190" s="429" t="s">
        <v>151</v>
      </c>
      <c r="I1190" s="139">
        <f>VLOOKUP(E1190&amp;H1190,Data2012!$A:$S,17,FALSE)</f>
        <v>4286</v>
      </c>
    </row>
    <row r="1191" spans="1:9" ht="14.25" customHeight="1">
      <c r="A1191" s="1" t="str">
        <f t="shared" si="154"/>
        <v>LDZ96059</v>
      </c>
      <c r="B1191" s="427">
        <f t="shared" si="156"/>
        <v>42350</v>
      </c>
      <c r="C1191" s="210">
        <f t="shared" si="151"/>
        <v>9</v>
      </c>
      <c r="D1191" s="1">
        <f t="shared" si="152"/>
        <v>4161</v>
      </c>
      <c r="E1191" t="s">
        <v>50</v>
      </c>
      <c r="F1191">
        <v>9605</v>
      </c>
      <c r="G1191" s="139">
        <v>2011</v>
      </c>
      <c r="H1191" s="429" t="s">
        <v>152</v>
      </c>
      <c r="I1191" s="139">
        <f>VLOOKUP(E1191&amp;H1191,Data2012!$A:$S,17,FALSE)</f>
        <v>4161</v>
      </c>
    </row>
    <row r="1192" spans="1:9" ht="14.25" customHeight="1">
      <c r="A1192" s="1" t="str">
        <f t="shared" si="154"/>
        <v>LDZ960510</v>
      </c>
      <c r="B1192" s="427">
        <f t="shared" si="156"/>
        <v>47427</v>
      </c>
      <c r="C1192" s="210">
        <f t="shared" si="151"/>
        <v>10</v>
      </c>
      <c r="D1192" s="1">
        <f t="shared" si="152"/>
        <v>5077</v>
      </c>
      <c r="E1192" t="s">
        <v>50</v>
      </c>
      <c r="F1192">
        <v>9605</v>
      </c>
      <c r="G1192" s="139">
        <v>2011</v>
      </c>
      <c r="H1192" s="429" t="s">
        <v>153</v>
      </c>
      <c r="I1192" s="139">
        <f>VLOOKUP(E1192&amp;H1192,Data2012!$A:$S,17,FALSE)</f>
        <v>5077</v>
      </c>
    </row>
    <row r="1193" spans="1:9" ht="14.25" customHeight="1">
      <c r="A1193" s="1" t="str">
        <f t="shared" si="154"/>
        <v>LDZ960511</v>
      </c>
      <c r="B1193" s="427">
        <f t="shared" si="156"/>
        <v>52453</v>
      </c>
      <c r="C1193" s="210">
        <f t="shared" si="151"/>
        <v>11</v>
      </c>
      <c r="D1193" s="1">
        <f t="shared" si="152"/>
        <v>5026</v>
      </c>
      <c r="E1193" t="s">
        <v>50</v>
      </c>
      <c r="F1193">
        <v>9605</v>
      </c>
      <c r="G1193" s="139">
        <v>2011</v>
      </c>
      <c r="H1193" s="429" t="s">
        <v>154</v>
      </c>
      <c r="I1193" s="139">
        <f>VLOOKUP(E1193&amp;H1193,Data2012!$A:$S,17,FALSE)</f>
        <v>5026</v>
      </c>
    </row>
    <row r="1194" spans="1:9" ht="14.25" customHeight="1">
      <c r="A1194" s="1" t="str">
        <f t="shared" si="154"/>
        <v>LDZ960512</v>
      </c>
      <c r="B1194" s="427">
        <f t="shared" si="156"/>
        <v>58193</v>
      </c>
      <c r="C1194" s="210">
        <f t="shared" si="151"/>
        <v>12</v>
      </c>
      <c r="D1194" s="1">
        <f t="shared" si="152"/>
        <v>5740</v>
      </c>
      <c r="E1194" t="s">
        <v>50</v>
      </c>
      <c r="F1194">
        <v>9605</v>
      </c>
      <c r="G1194" s="139">
        <v>2011</v>
      </c>
      <c r="H1194" s="429" t="s">
        <v>155</v>
      </c>
      <c r="I1194" s="139">
        <f>VLOOKUP(E1194&amp;H1194,Data2012!$A:$S,17,FALSE)</f>
        <v>5740</v>
      </c>
    </row>
    <row r="1195" spans="1:9" ht="14.25" customHeight="1">
      <c r="A1195" s="1" t="str">
        <f t="shared" si="154"/>
        <v>LDZ96061</v>
      </c>
      <c r="B1195" s="427">
        <f>+D1195</f>
        <v>1243</v>
      </c>
      <c r="C1195" s="210">
        <f t="shared" si="151"/>
        <v>1</v>
      </c>
      <c r="D1195" s="1">
        <f t="shared" si="152"/>
        <v>1243</v>
      </c>
      <c r="E1195" t="s">
        <v>50</v>
      </c>
      <c r="F1195">
        <v>9606</v>
      </c>
      <c r="G1195" s="139">
        <v>2011</v>
      </c>
      <c r="H1195" s="429" t="s">
        <v>144</v>
      </c>
      <c r="I1195" s="139">
        <f>VLOOKUP(E1195&amp;H1195,Data2012!$A:$U,20,FALSE)</f>
        <v>1243</v>
      </c>
    </row>
    <row r="1196" spans="1:9" ht="14.25" customHeight="1">
      <c r="A1196" s="1" t="str">
        <f t="shared" si="154"/>
        <v>LDZ96062</v>
      </c>
      <c r="B1196" s="427">
        <f>+D1196+B1195</f>
        <v>2487</v>
      </c>
      <c r="C1196" s="210">
        <f t="shared" si="151"/>
        <v>2</v>
      </c>
      <c r="D1196" s="1">
        <f t="shared" si="152"/>
        <v>1244</v>
      </c>
      <c r="E1196" t="s">
        <v>50</v>
      </c>
      <c r="F1196">
        <v>9606</v>
      </c>
      <c r="G1196" s="139">
        <v>2011</v>
      </c>
      <c r="H1196" s="429" t="s">
        <v>145</v>
      </c>
      <c r="I1196" s="139">
        <f>VLOOKUP(E1196&amp;H1196,Data2012!$A:$U,20,FALSE)</f>
        <v>1244</v>
      </c>
    </row>
    <row r="1197" spans="1:9" ht="14.25" customHeight="1">
      <c r="A1197" s="1" t="str">
        <f t="shared" si="154"/>
        <v>LDZ96063</v>
      </c>
      <c r="B1197" s="427">
        <f>+D1197+B1196</f>
        <v>4052</v>
      </c>
      <c r="C1197" s="210">
        <f t="shared" si="151"/>
        <v>3</v>
      </c>
      <c r="D1197" s="1">
        <f t="shared" si="152"/>
        <v>1565</v>
      </c>
      <c r="E1197" t="s">
        <v>50</v>
      </c>
      <c r="F1197">
        <v>9606</v>
      </c>
      <c r="G1197" s="139">
        <v>2011</v>
      </c>
      <c r="H1197" s="429" t="s">
        <v>146</v>
      </c>
      <c r="I1197" s="139">
        <f>VLOOKUP(E1197&amp;H1197,Data2012!$A:$U,20,FALSE)</f>
        <v>1565</v>
      </c>
    </row>
    <row r="1198" spans="1:9" ht="14.25" customHeight="1">
      <c r="A1198" s="1" t="str">
        <f t="shared" si="154"/>
        <v>LDZ96064</v>
      </c>
      <c r="B1198" s="427">
        <f t="shared" ref="B1198:B1206" si="157">+D1198+B1197</f>
        <v>5547</v>
      </c>
      <c r="C1198" s="210">
        <f t="shared" si="151"/>
        <v>4</v>
      </c>
      <c r="D1198" s="1">
        <f t="shared" si="152"/>
        <v>1495</v>
      </c>
      <c r="E1198" t="s">
        <v>50</v>
      </c>
      <c r="F1198">
        <v>9606</v>
      </c>
      <c r="G1198" s="139">
        <v>2011</v>
      </c>
      <c r="H1198" s="429" t="s">
        <v>147</v>
      </c>
      <c r="I1198" s="139">
        <f>VLOOKUP(E1198&amp;H1198,Data2012!$A:$U,20,FALSE)</f>
        <v>1495</v>
      </c>
    </row>
    <row r="1199" spans="1:9" ht="14.25" customHeight="1">
      <c r="A1199" s="1" t="str">
        <f t="shared" si="154"/>
        <v>LDZ96065</v>
      </c>
      <c r="B1199" s="427">
        <f t="shared" si="157"/>
        <v>6929</v>
      </c>
      <c r="C1199" s="210">
        <f t="shared" si="151"/>
        <v>5</v>
      </c>
      <c r="D1199" s="1">
        <f t="shared" si="152"/>
        <v>1382</v>
      </c>
      <c r="E1199" t="s">
        <v>50</v>
      </c>
      <c r="F1199">
        <v>9606</v>
      </c>
      <c r="G1199" s="139">
        <v>2011</v>
      </c>
      <c r="H1199" s="429" t="s">
        <v>148</v>
      </c>
      <c r="I1199" s="139">
        <f>VLOOKUP(E1199&amp;H1199,Data2012!$A:$U,20,FALSE)</f>
        <v>1382</v>
      </c>
    </row>
    <row r="1200" spans="1:9" ht="14.25" customHeight="1">
      <c r="A1200" s="1" t="str">
        <f t="shared" si="154"/>
        <v>LDZ96066</v>
      </c>
      <c r="B1200" s="427">
        <f t="shared" si="157"/>
        <v>8167</v>
      </c>
      <c r="C1200" s="210">
        <f t="shared" si="151"/>
        <v>6</v>
      </c>
      <c r="D1200" s="1">
        <f t="shared" si="152"/>
        <v>1238</v>
      </c>
      <c r="E1200" t="s">
        <v>50</v>
      </c>
      <c r="F1200">
        <v>9606</v>
      </c>
      <c r="G1200" s="139">
        <v>2011</v>
      </c>
      <c r="H1200" s="429" t="s">
        <v>149</v>
      </c>
      <c r="I1200" s="139">
        <f>VLOOKUP(E1200&amp;H1200,Data2012!$A:$U,20,FALSE)</f>
        <v>1238</v>
      </c>
    </row>
    <row r="1201" spans="1:9" ht="14.25" customHeight="1">
      <c r="A1201" s="1" t="str">
        <f t="shared" si="154"/>
        <v>LDZ96067</v>
      </c>
      <c r="B1201" s="427">
        <f t="shared" si="157"/>
        <v>9443</v>
      </c>
      <c r="C1201" s="210">
        <f t="shared" si="151"/>
        <v>7</v>
      </c>
      <c r="D1201" s="1">
        <f t="shared" si="152"/>
        <v>1276</v>
      </c>
      <c r="E1201" t="s">
        <v>50</v>
      </c>
      <c r="F1201">
        <v>9606</v>
      </c>
      <c r="G1201" s="139">
        <v>2011</v>
      </c>
      <c r="H1201" s="429" t="s">
        <v>150</v>
      </c>
      <c r="I1201" s="139">
        <f>VLOOKUP(E1201&amp;H1201,Data2012!$A:$U,20,FALSE)</f>
        <v>1276</v>
      </c>
    </row>
    <row r="1202" spans="1:9" ht="14.25" customHeight="1">
      <c r="A1202" s="1" t="str">
        <f t="shared" si="154"/>
        <v>LDZ96068</v>
      </c>
      <c r="B1202" s="427">
        <f t="shared" si="157"/>
        <v>10680</v>
      </c>
      <c r="C1202" s="210">
        <f t="shared" si="151"/>
        <v>8</v>
      </c>
      <c r="D1202" s="1">
        <f t="shared" si="152"/>
        <v>1237</v>
      </c>
      <c r="E1202" t="s">
        <v>50</v>
      </c>
      <c r="F1202">
        <v>9606</v>
      </c>
      <c r="G1202" s="139">
        <v>2011</v>
      </c>
      <c r="H1202" s="429" t="s">
        <v>151</v>
      </c>
      <c r="I1202" s="139">
        <f>VLOOKUP(E1202&amp;H1202,Data2012!$A:$U,20,FALSE)</f>
        <v>1237</v>
      </c>
    </row>
    <row r="1203" spans="1:9" ht="14.25" customHeight="1">
      <c r="A1203" s="1" t="str">
        <f t="shared" si="154"/>
        <v>LDZ96069</v>
      </c>
      <c r="B1203" s="427">
        <f t="shared" si="157"/>
        <v>11819</v>
      </c>
      <c r="C1203" s="210">
        <f t="shared" si="151"/>
        <v>9</v>
      </c>
      <c r="D1203" s="1">
        <f t="shared" si="152"/>
        <v>1139</v>
      </c>
      <c r="E1203" t="s">
        <v>50</v>
      </c>
      <c r="F1203">
        <v>9606</v>
      </c>
      <c r="G1203" s="139">
        <v>2011</v>
      </c>
      <c r="H1203" s="429" t="s">
        <v>152</v>
      </c>
      <c r="I1203" s="139">
        <f>VLOOKUP(E1203&amp;H1203,Data2012!$A:$U,20,FALSE)</f>
        <v>1139</v>
      </c>
    </row>
    <row r="1204" spans="1:9" ht="14.25" customHeight="1">
      <c r="A1204" s="1" t="str">
        <f t="shared" si="154"/>
        <v>LDZ960610</v>
      </c>
      <c r="B1204" s="427">
        <f t="shared" si="157"/>
        <v>13233</v>
      </c>
      <c r="C1204" s="210">
        <f t="shared" si="151"/>
        <v>10</v>
      </c>
      <c r="D1204" s="1">
        <f t="shared" si="152"/>
        <v>1414</v>
      </c>
      <c r="E1204" t="s">
        <v>50</v>
      </c>
      <c r="F1204">
        <v>9606</v>
      </c>
      <c r="G1204" s="139">
        <v>2011</v>
      </c>
      <c r="H1204" s="429" t="s">
        <v>153</v>
      </c>
      <c r="I1204" s="139">
        <f>VLOOKUP(E1204&amp;H1204,Data2012!$A:$U,20,FALSE)</f>
        <v>1414</v>
      </c>
    </row>
    <row r="1205" spans="1:9" ht="14.25" customHeight="1">
      <c r="A1205" s="1" t="str">
        <f t="shared" si="154"/>
        <v>LDZ960611</v>
      </c>
      <c r="B1205" s="427">
        <f t="shared" si="157"/>
        <v>14630</v>
      </c>
      <c r="C1205" s="210">
        <f t="shared" si="151"/>
        <v>11</v>
      </c>
      <c r="D1205" s="1">
        <f t="shared" si="152"/>
        <v>1397</v>
      </c>
      <c r="E1205" t="s">
        <v>50</v>
      </c>
      <c r="F1205">
        <v>9606</v>
      </c>
      <c r="G1205" s="139">
        <v>2011</v>
      </c>
      <c r="H1205" s="429" t="s">
        <v>154</v>
      </c>
      <c r="I1205" s="139">
        <f>VLOOKUP(E1205&amp;H1205,Data2012!$A:$U,20,FALSE)</f>
        <v>1397</v>
      </c>
    </row>
    <row r="1206" spans="1:9" ht="14.25" customHeight="1">
      <c r="A1206" s="1" t="str">
        <f t="shared" si="154"/>
        <v>LDZ960612</v>
      </c>
      <c r="B1206" s="427">
        <f t="shared" si="157"/>
        <v>16254</v>
      </c>
      <c r="C1206" s="210">
        <f t="shared" si="151"/>
        <v>12</v>
      </c>
      <c r="D1206" s="1">
        <f t="shared" si="152"/>
        <v>1624</v>
      </c>
      <c r="E1206" t="s">
        <v>50</v>
      </c>
      <c r="F1206">
        <v>9606</v>
      </c>
      <c r="G1206" s="139">
        <v>2011</v>
      </c>
      <c r="H1206" s="429" t="s">
        <v>155</v>
      </c>
      <c r="I1206" s="139">
        <f>VLOOKUP(E1206&amp;H1206,Data2012!$A:$U,20,FALSE)</f>
        <v>1624</v>
      </c>
    </row>
    <row r="1207" spans="1:9" ht="14.25" customHeight="1">
      <c r="A1207" s="1" t="str">
        <f t="shared" si="154"/>
        <v>LG96011</v>
      </c>
      <c r="B1207" s="427">
        <f>+D1207</f>
        <v>342</v>
      </c>
      <c r="C1207" s="210">
        <f t="shared" si="151"/>
        <v>1</v>
      </c>
      <c r="D1207" s="1">
        <f t="shared" si="152"/>
        <v>342</v>
      </c>
      <c r="E1207" t="s">
        <v>51</v>
      </c>
      <c r="F1207">
        <v>9601</v>
      </c>
      <c r="G1207" s="139">
        <v>2011</v>
      </c>
      <c r="H1207" s="429" t="s">
        <v>144</v>
      </c>
      <c r="I1207">
        <f>VLOOKUP(E1207&amp;H1207,Data2012!$A:$S,3,FALSE)</f>
        <v>342</v>
      </c>
    </row>
    <row r="1208" spans="1:9" ht="14.25" customHeight="1">
      <c r="A1208" s="1" t="str">
        <f t="shared" si="154"/>
        <v>LG96012</v>
      </c>
      <c r="B1208" s="427">
        <f>+D1208+B1207</f>
        <v>644</v>
      </c>
      <c r="C1208" s="210">
        <f t="shared" si="151"/>
        <v>2</v>
      </c>
      <c r="D1208" s="1">
        <f t="shared" si="152"/>
        <v>302</v>
      </c>
      <c r="E1208" t="s">
        <v>51</v>
      </c>
      <c r="F1208">
        <v>9601</v>
      </c>
      <c r="G1208" s="139">
        <v>2011</v>
      </c>
      <c r="H1208" s="429" t="s">
        <v>145</v>
      </c>
      <c r="I1208">
        <f>VLOOKUP(E1208&amp;H1208,Data2012!$A:$S,3,FALSE)</f>
        <v>302</v>
      </c>
    </row>
    <row r="1209" spans="1:9" ht="14.25" customHeight="1">
      <c r="A1209" s="1" t="str">
        <f t="shared" si="154"/>
        <v>LG96013</v>
      </c>
      <c r="B1209" s="427">
        <f>+D1209+B1208</f>
        <v>989</v>
      </c>
      <c r="C1209" s="210">
        <f t="shared" si="151"/>
        <v>3</v>
      </c>
      <c r="D1209" s="1">
        <f t="shared" si="152"/>
        <v>345</v>
      </c>
      <c r="E1209" t="s">
        <v>51</v>
      </c>
      <c r="F1209">
        <v>9601</v>
      </c>
      <c r="G1209" s="139">
        <v>2011</v>
      </c>
      <c r="H1209" s="429" t="s">
        <v>146</v>
      </c>
      <c r="I1209">
        <f>VLOOKUP(E1209&amp;H1209,Data2012!$A:$S,3,FALSE)</f>
        <v>345</v>
      </c>
    </row>
    <row r="1210" spans="1:9" ht="14.25" customHeight="1">
      <c r="A1210" s="1" t="str">
        <f t="shared" si="154"/>
        <v>LG96014</v>
      </c>
      <c r="B1210" s="427">
        <f t="shared" ref="B1210:B1218" si="158">+D1210+B1209</f>
        <v>1350</v>
      </c>
      <c r="C1210" s="210">
        <f t="shared" si="151"/>
        <v>4</v>
      </c>
      <c r="D1210" s="1">
        <f t="shared" si="152"/>
        <v>361</v>
      </c>
      <c r="E1210" t="s">
        <v>51</v>
      </c>
      <c r="F1210">
        <v>9601</v>
      </c>
      <c r="G1210" s="139">
        <v>2011</v>
      </c>
      <c r="H1210" s="429" t="s">
        <v>147</v>
      </c>
      <c r="I1210">
        <f>VLOOKUP(E1210&amp;H1210,Data2012!$A:$S,3,FALSE)</f>
        <v>361</v>
      </c>
    </row>
    <row r="1211" spans="1:9" ht="14.25" customHeight="1">
      <c r="A1211" s="1" t="str">
        <f t="shared" si="154"/>
        <v>LG96015</v>
      </c>
      <c r="B1211" s="427">
        <f t="shared" si="158"/>
        <v>1753</v>
      </c>
      <c r="C1211" s="210">
        <f t="shared" si="151"/>
        <v>5</v>
      </c>
      <c r="D1211" s="1">
        <f t="shared" si="152"/>
        <v>403</v>
      </c>
      <c r="E1211" t="s">
        <v>51</v>
      </c>
      <c r="F1211">
        <v>9601</v>
      </c>
      <c r="G1211" s="139">
        <v>2011</v>
      </c>
      <c r="H1211" s="429" t="s">
        <v>148</v>
      </c>
      <c r="I1211">
        <f>VLOOKUP(E1211&amp;H1211,Data2012!$A:$S,3,FALSE)</f>
        <v>403</v>
      </c>
    </row>
    <row r="1212" spans="1:9" ht="14.25" customHeight="1">
      <c r="A1212" s="1" t="str">
        <f t="shared" si="154"/>
        <v>LG96016</v>
      </c>
      <c r="B1212" s="427">
        <f t="shared" si="158"/>
        <v>2202</v>
      </c>
      <c r="C1212" s="210">
        <f t="shared" si="151"/>
        <v>6</v>
      </c>
      <c r="D1212" s="1">
        <f t="shared" si="152"/>
        <v>449</v>
      </c>
      <c r="E1212" t="s">
        <v>51</v>
      </c>
      <c r="F1212">
        <v>9601</v>
      </c>
      <c r="G1212" s="139">
        <v>2011</v>
      </c>
      <c r="H1212" s="429" t="s">
        <v>149</v>
      </c>
      <c r="I1212">
        <f>VLOOKUP(E1212&amp;H1212,Data2012!$A:$S,3,FALSE)</f>
        <v>449</v>
      </c>
    </row>
    <row r="1213" spans="1:9" ht="14.25" customHeight="1">
      <c r="A1213" s="1" t="str">
        <f t="shared" si="154"/>
        <v xml:space="preserve">LG9601 </v>
      </c>
      <c r="B1213" s="427" t="e">
        <f t="shared" si="158"/>
        <v>#VALUE!</v>
      </c>
      <c r="C1213" s="210" t="str">
        <f t="shared" si="151"/>
        <v xml:space="preserve"> </v>
      </c>
      <c r="D1213" s="1" t="str">
        <f t="shared" si="152"/>
        <v>na</v>
      </c>
      <c r="E1213" t="s">
        <v>51</v>
      </c>
      <c r="F1213">
        <v>9601</v>
      </c>
      <c r="G1213" s="139">
        <v>2011</v>
      </c>
      <c r="H1213" s="429" t="s">
        <v>150</v>
      </c>
      <c r="I1213">
        <f>VLOOKUP(E1213&amp;H1213,Data2012!$A:$S,3,FALSE)</f>
        <v>-1</v>
      </c>
    </row>
    <row r="1214" spans="1:9" ht="14.25" customHeight="1">
      <c r="A1214" s="1" t="str">
        <f t="shared" si="154"/>
        <v>LG96018</v>
      </c>
      <c r="B1214" s="427" t="e">
        <f t="shared" si="158"/>
        <v>#VALUE!</v>
      </c>
      <c r="C1214" s="210">
        <f t="shared" si="151"/>
        <v>8</v>
      </c>
      <c r="D1214" s="1">
        <f t="shared" si="152"/>
        <v>432</v>
      </c>
      <c r="E1214" t="s">
        <v>51</v>
      </c>
      <c r="F1214">
        <v>9601</v>
      </c>
      <c r="G1214" s="139">
        <v>2011</v>
      </c>
      <c r="H1214" s="429" t="s">
        <v>151</v>
      </c>
      <c r="I1214">
        <f>VLOOKUP(E1214&amp;H1214,Data2012!$A:$S,3,FALSE)</f>
        <v>432</v>
      </c>
    </row>
    <row r="1215" spans="1:9" ht="14.25" customHeight="1">
      <c r="A1215" s="1" t="str">
        <f t="shared" si="154"/>
        <v>LG96019</v>
      </c>
      <c r="B1215" s="427" t="e">
        <f t="shared" si="158"/>
        <v>#VALUE!</v>
      </c>
      <c r="C1215" s="210">
        <f t="shared" si="151"/>
        <v>9</v>
      </c>
      <c r="D1215" s="1">
        <f t="shared" si="152"/>
        <v>411</v>
      </c>
      <c r="E1215" t="s">
        <v>51</v>
      </c>
      <c r="F1215">
        <v>9601</v>
      </c>
      <c r="G1215" s="139">
        <v>2011</v>
      </c>
      <c r="H1215" s="429" t="s">
        <v>152</v>
      </c>
      <c r="I1215">
        <f>VLOOKUP(E1215&amp;H1215,Data2012!$A:$S,3,FALSE)</f>
        <v>411</v>
      </c>
    </row>
    <row r="1216" spans="1:9" ht="14.25" customHeight="1">
      <c r="A1216" s="1" t="str">
        <f t="shared" si="154"/>
        <v>LG960110</v>
      </c>
      <c r="B1216" s="427" t="e">
        <f t="shared" si="158"/>
        <v>#VALUE!</v>
      </c>
      <c r="C1216" s="210">
        <f t="shared" si="151"/>
        <v>10</v>
      </c>
      <c r="D1216" s="1">
        <f t="shared" si="152"/>
        <v>384</v>
      </c>
      <c r="E1216" t="s">
        <v>51</v>
      </c>
      <c r="F1216">
        <v>9601</v>
      </c>
      <c r="G1216" s="139">
        <v>2011</v>
      </c>
      <c r="H1216" s="429" t="s">
        <v>153</v>
      </c>
      <c r="I1216">
        <f>VLOOKUP(E1216&amp;H1216,Data2012!$A:$S,3,FALSE)</f>
        <v>384</v>
      </c>
    </row>
    <row r="1217" spans="1:9" ht="14.25" customHeight="1">
      <c r="A1217" s="1" t="str">
        <f t="shared" si="154"/>
        <v>LG960111</v>
      </c>
      <c r="B1217" s="427" t="e">
        <f t="shared" si="158"/>
        <v>#VALUE!</v>
      </c>
      <c r="C1217" s="210">
        <f t="shared" si="151"/>
        <v>11</v>
      </c>
      <c r="D1217" s="1">
        <f t="shared" si="152"/>
        <v>401</v>
      </c>
      <c r="E1217" t="s">
        <v>51</v>
      </c>
      <c r="F1217">
        <v>9601</v>
      </c>
      <c r="G1217" s="139">
        <v>2011</v>
      </c>
      <c r="H1217" s="429" t="s">
        <v>154</v>
      </c>
      <c r="I1217">
        <f>VLOOKUP(E1217&amp;H1217,Data2012!$A:$S,3,FALSE)</f>
        <v>401</v>
      </c>
    </row>
    <row r="1218" spans="1:9" ht="14.25" customHeight="1">
      <c r="A1218" s="1" t="str">
        <f t="shared" si="154"/>
        <v>LG960112</v>
      </c>
      <c r="B1218" s="427" t="e">
        <f t="shared" si="158"/>
        <v>#VALUE!</v>
      </c>
      <c r="C1218" s="210">
        <f t="shared" si="151"/>
        <v>12</v>
      </c>
      <c r="D1218" s="1">
        <f t="shared" si="152"/>
        <v>369</v>
      </c>
      <c r="E1218" t="s">
        <v>51</v>
      </c>
      <c r="F1218">
        <v>9601</v>
      </c>
      <c r="G1218" s="139">
        <v>2011</v>
      </c>
      <c r="H1218" s="429" t="s">
        <v>155</v>
      </c>
      <c r="I1218">
        <f>VLOOKUP(E1218&amp;H1218,Data2012!$A:$S,3,FALSE)</f>
        <v>369</v>
      </c>
    </row>
    <row r="1219" spans="1:9" ht="14.25" customHeight="1">
      <c r="A1219" s="1" t="str">
        <f t="shared" si="154"/>
        <v>LG96021</v>
      </c>
      <c r="B1219" s="427">
        <f>+D1219</f>
        <v>25</v>
      </c>
      <c r="C1219" s="210">
        <f t="shared" si="151"/>
        <v>1</v>
      </c>
      <c r="D1219" s="1">
        <f t="shared" si="152"/>
        <v>25</v>
      </c>
      <c r="E1219" t="s">
        <v>51</v>
      </c>
      <c r="F1219">
        <v>9602</v>
      </c>
      <c r="G1219" s="139">
        <v>2011</v>
      </c>
      <c r="H1219" s="429" t="s">
        <v>144</v>
      </c>
      <c r="I1219" s="139">
        <f>VLOOKUP(E1219&amp;H1219,Data2012!$A:$S,6,FALSE)</f>
        <v>25</v>
      </c>
    </row>
    <row r="1220" spans="1:9" ht="14.25" customHeight="1">
      <c r="A1220" s="1" t="str">
        <f t="shared" si="154"/>
        <v>LG96022</v>
      </c>
      <c r="B1220" s="427">
        <f>+D1220+B1219</f>
        <v>47</v>
      </c>
      <c r="C1220" s="210">
        <f t="shared" si="151"/>
        <v>2</v>
      </c>
      <c r="D1220" s="1">
        <f t="shared" si="152"/>
        <v>22</v>
      </c>
      <c r="E1220" t="s">
        <v>51</v>
      </c>
      <c r="F1220">
        <v>9602</v>
      </c>
      <c r="G1220" s="139">
        <v>2011</v>
      </c>
      <c r="H1220" s="429" t="s">
        <v>145</v>
      </c>
      <c r="I1220" s="139">
        <f>VLOOKUP(E1220&amp;H1220,Data2012!$A:$S,6,FALSE)</f>
        <v>22</v>
      </c>
    </row>
    <row r="1221" spans="1:9" ht="14.25" customHeight="1">
      <c r="A1221" s="1" t="str">
        <f t="shared" si="154"/>
        <v>LG96023</v>
      </c>
      <c r="B1221" s="427">
        <f>+D1221+B1220</f>
        <v>73</v>
      </c>
      <c r="C1221" s="210">
        <f t="shared" si="151"/>
        <v>3</v>
      </c>
      <c r="D1221" s="1">
        <f t="shared" si="152"/>
        <v>26</v>
      </c>
      <c r="E1221" t="s">
        <v>51</v>
      </c>
      <c r="F1221">
        <v>9602</v>
      </c>
      <c r="G1221" s="139">
        <v>2011</v>
      </c>
      <c r="H1221" s="429" t="s">
        <v>146</v>
      </c>
      <c r="I1221" s="139">
        <f>VLOOKUP(E1221&amp;H1221,Data2012!$A:$S,6,FALSE)</f>
        <v>26</v>
      </c>
    </row>
    <row r="1222" spans="1:9" ht="14.25" customHeight="1">
      <c r="A1222" s="1" t="str">
        <f t="shared" si="154"/>
        <v>LG96024</v>
      </c>
      <c r="B1222" s="427">
        <f t="shared" ref="B1222:B1230" si="159">+D1222+B1221</f>
        <v>102</v>
      </c>
      <c r="C1222" s="210">
        <f t="shared" si="151"/>
        <v>4</v>
      </c>
      <c r="D1222" s="1">
        <f t="shared" si="152"/>
        <v>29</v>
      </c>
      <c r="E1222" t="s">
        <v>51</v>
      </c>
      <c r="F1222">
        <v>9602</v>
      </c>
      <c r="G1222" s="139">
        <v>2011</v>
      </c>
      <c r="H1222" s="429" t="s">
        <v>147</v>
      </c>
      <c r="I1222" s="139">
        <f>VLOOKUP(E1222&amp;H1222,Data2012!$A:$S,6,FALSE)</f>
        <v>29</v>
      </c>
    </row>
    <row r="1223" spans="1:9" ht="14.25" customHeight="1">
      <c r="A1223" s="1" t="str">
        <f t="shared" si="154"/>
        <v>LG96025</v>
      </c>
      <c r="B1223" s="427">
        <f t="shared" si="159"/>
        <v>136</v>
      </c>
      <c r="C1223" s="210">
        <f t="shared" si="151"/>
        <v>5</v>
      </c>
      <c r="D1223" s="1">
        <f t="shared" si="152"/>
        <v>34</v>
      </c>
      <c r="E1223" t="s">
        <v>51</v>
      </c>
      <c r="F1223">
        <v>9602</v>
      </c>
      <c r="G1223" s="139">
        <v>2011</v>
      </c>
      <c r="H1223" s="429" t="s">
        <v>148</v>
      </c>
      <c r="I1223" s="139">
        <f>VLOOKUP(E1223&amp;H1223,Data2012!$A:$S,6,FALSE)</f>
        <v>34</v>
      </c>
    </row>
    <row r="1224" spans="1:9" ht="14.25" customHeight="1">
      <c r="A1224" s="1" t="str">
        <f t="shared" si="154"/>
        <v>LG96026</v>
      </c>
      <c r="B1224" s="427">
        <f t="shared" si="159"/>
        <v>180</v>
      </c>
      <c r="C1224" s="210">
        <f t="shared" ref="C1224:C1287" si="160">IF(D1224="na"," ",VALUE(RIGHT(TRIM(H1224),2)))</f>
        <v>6</v>
      </c>
      <c r="D1224" s="1">
        <f t="shared" ref="D1224:D1287" si="161">IF(I1224&lt;0,"na",I1224)</f>
        <v>44</v>
      </c>
      <c r="E1224" t="s">
        <v>51</v>
      </c>
      <c r="F1224">
        <v>9602</v>
      </c>
      <c r="G1224" s="139">
        <v>2011</v>
      </c>
      <c r="H1224" s="429" t="s">
        <v>149</v>
      </c>
      <c r="I1224" s="139">
        <f>VLOOKUP(E1224&amp;H1224,Data2012!$A:$S,6,FALSE)</f>
        <v>44</v>
      </c>
    </row>
    <row r="1225" spans="1:9" ht="14.25" customHeight="1">
      <c r="A1225" s="1" t="str">
        <f t="shared" si="154"/>
        <v xml:space="preserve">LG9602 </v>
      </c>
      <c r="B1225" s="427" t="e">
        <f t="shared" si="159"/>
        <v>#VALUE!</v>
      </c>
      <c r="C1225" s="210" t="str">
        <f t="shared" si="160"/>
        <v xml:space="preserve"> </v>
      </c>
      <c r="D1225" s="1" t="str">
        <f t="shared" si="161"/>
        <v>na</v>
      </c>
      <c r="E1225" t="s">
        <v>51</v>
      </c>
      <c r="F1225">
        <v>9602</v>
      </c>
      <c r="G1225" s="139">
        <v>2011</v>
      </c>
      <c r="H1225" s="429" t="s">
        <v>150</v>
      </c>
      <c r="I1225" s="139">
        <f>VLOOKUP(E1225&amp;H1225,Data2012!$A:$S,6,FALSE)</f>
        <v>-1</v>
      </c>
    </row>
    <row r="1226" spans="1:9" ht="14.25" customHeight="1">
      <c r="A1226" s="1" t="str">
        <f t="shared" si="154"/>
        <v>LG96028</v>
      </c>
      <c r="B1226" s="427" t="e">
        <f t="shared" si="159"/>
        <v>#VALUE!</v>
      </c>
      <c r="C1226" s="210">
        <f t="shared" si="160"/>
        <v>8</v>
      </c>
      <c r="D1226" s="1">
        <f t="shared" si="161"/>
        <v>38</v>
      </c>
      <c r="E1226" t="s">
        <v>51</v>
      </c>
      <c r="F1226">
        <v>9602</v>
      </c>
      <c r="G1226" s="139">
        <v>2011</v>
      </c>
      <c r="H1226" s="429" t="s">
        <v>151</v>
      </c>
      <c r="I1226" s="139">
        <f>VLOOKUP(E1226&amp;H1226,Data2012!$A:$S,6,FALSE)</f>
        <v>38</v>
      </c>
    </row>
    <row r="1227" spans="1:9" ht="14.25" customHeight="1">
      <c r="A1227" s="1" t="str">
        <f t="shared" si="154"/>
        <v>LG96029</v>
      </c>
      <c r="B1227" s="427" t="e">
        <f t="shared" si="159"/>
        <v>#VALUE!</v>
      </c>
      <c r="C1227" s="210">
        <f t="shared" si="160"/>
        <v>9</v>
      </c>
      <c r="D1227" s="1">
        <f t="shared" si="161"/>
        <v>30</v>
      </c>
      <c r="E1227" t="s">
        <v>51</v>
      </c>
      <c r="F1227">
        <v>9602</v>
      </c>
      <c r="G1227" s="139">
        <v>2011</v>
      </c>
      <c r="H1227" s="429" t="s">
        <v>152</v>
      </c>
      <c r="I1227" s="139">
        <f>VLOOKUP(E1227&amp;H1227,Data2012!$A:$S,6,FALSE)</f>
        <v>30</v>
      </c>
    </row>
    <row r="1228" spans="1:9" ht="14.25" customHeight="1">
      <c r="A1228" s="1" t="str">
        <f t="shared" si="154"/>
        <v>LG960210</v>
      </c>
      <c r="B1228" s="427" t="e">
        <f t="shared" si="159"/>
        <v>#VALUE!</v>
      </c>
      <c r="C1228" s="210">
        <f t="shared" si="160"/>
        <v>10</v>
      </c>
      <c r="D1228" s="1">
        <f t="shared" si="161"/>
        <v>30</v>
      </c>
      <c r="E1228" t="s">
        <v>51</v>
      </c>
      <c r="F1228">
        <v>9602</v>
      </c>
      <c r="G1228" s="139">
        <v>2011</v>
      </c>
      <c r="H1228" s="429" t="s">
        <v>153</v>
      </c>
      <c r="I1228" s="139">
        <f>VLOOKUP(E1228&amp;H1228,Data2012!$A:$S,6,FALSE)</f>
        <v>30</v>
      </c>
    </row>
    <row r="1229" spans="1:9" ht="14.25" customHeight="1">
      <c r="A1229" s="1" t="str">
        <f t="shared" si="154"/>
        <v>LG960211</v>
      </c>
      <c r="B1229" s="427" t="e">
        <f t="shared" si="159"/>
        <v>#VALUE!</v>
      </c>
      <c r="C1229" s="210">
        <f t="shared" si="160"/>
        <v>11</v>
      </c>
      <c r="D1229" s="1">
        <f t="shared" si="161"/>
        <v>32</v>
      </c>
      <c r="E1229" t="s">
        <v>51</v>
      </c>
      <c r="F1229">
        <v>9602</v>
      </c>
      <c r="G1229" s="139">
        <v>2011</v>
      </c>
      <c r="H1229" s="429" t="s">
        <v>154</v>
      </c>
      <c r="I1229" s="139">
        <f>VLOOKUP(E1229&amp;H1229,Data2012!$A:$S,6,FALSE)</f>
        <v>32</v>
      </c>
    </row>
    <row r="1230" spans="1:9" ht="14.25" customHeight="1">
      <c r="A1230" s="1" t="str">
        <f t="shared" si="154"/>
        <v>LG960212</v>
      </c>
      <c r="B1230" s="427" t="e">
        <f t="shared" si="159"/>
        <v>#VALUE!</v>
      </c>
      <c r="C1230" s="210">
        <f t="shared" si="160"/>
        <v>12</v>
      </c>
      <c r="D1230" s="1">
        <f t="shared" si="161"/>
        <v>31</v>
      </c>
      <c r="E1230" t="s">
        <v>51</v>
      </c>
      <c r="F1230">
        <v>9602</v>
      </c>
      <c r="G1230" s="139">
        <v>2011</v>
      </c>
      <c r="H1230" s="429" t="s">
        <v>155</v>
      </c>
      <c r="I1230" s="139">
        <f>VLOOKUP(E1230&amp;H1230,Data2012!$A:$S,6,FALSE)</f>
        <v>31</v>
      </c>
    </row>
    <row r="1231" spans="1:9" ht="14.25" customHeight="1">
      <c r="A1231" s="1" t="str">
        <f t="shared" ref="A1231:A1294" si="162">TRIM(E1231)&amp;F1231&amp;C1231</f>
        <v>LG96031</v>
      </c>
      <c r="B1231" s="427">
        <f>+D1231</f>
        <v>4390</v>
      </c>
      <c r="C1231" s="210">
        <f t="shared" si="160"/>
        <v>1</v>
      </c>
      <c r="D1231" s="1">
        <f t="shared" si="161"/>
        <v>4390</v>
      </c>
      <c r="E1231" t="s">
        <v>51</v>
      </c>
      <c r="F1231">
        <v>9603</v>
      </c>
      <c r="G1231" s="139">
        <v>2011</v>
      </c>
      <c r="H1231" s="429" t="s">
        <v>144</v>
      </c>
      <c r="I1231" s="139">
        <f>VLOOKUP(E1231&amp;H1231,Data2012!$A:$S,11,FALSE)</f>
        <v>4390</v>
      </c>
    </row>
    <row r="1232" spans="1:9" ht="14.25" customHeight="1">
      <c r="A1232" s="1" t="str">
        <f t="shared" si="162"/>
        <v>LG96032</v>
      </c>
      <c r="B1232" s="427">
        <f>+D1232+B1231</f>
        <v>8508</v>
      </c>
      <c r="C1232" s="210">
        <f t="shared" si="160"/>
        <v>2</v>
      </c>
      <c r="D1232" s="1">
        <f t="shared" si="161"/>
        <v>4118</v>
      </c>
      <c r="E1232" t="s">
        <v>51</v>
      </c>
      <c r="F1232">
        <v>9603</v>
      </c>
      <c r="G1232" s="139">
        <v>2011</v>
      </c>
      <c r="H1232" s="429" t="s">
        <v>145</v>
      </c>
      <c r="I1232" s="139">
        <f>VLOOKUP(E1232&amp;H1232,Data2012!$A:$S,11,FALSE)</f>
        <v>4118</v>
      </c>
    </row>
    <row r="1233" spans="1:9" ht="14.25" customHeight="1">
      <c r="A1233" s="1" t="str">
        <f t="shared" si="162"/>
        <v>LG96033</v>
      </c>
      <c r="B1233" s="427">
        <f>+D1233+B1232</f>
        <v>13049</v>
      </c>
      <c r="C1233" s="210">
        <f t="shared" si="160"/>
        <v>3</v>
      </c>
      <c r="D1233" s="1">
        <f t="shared" si="161"/>
        <v>4541</v>
      </c>
      <c r="E1233" t="s">
        <v>51</v>
      </c>
      <c r="F1233">
        <v>9603</v>
      </c>
      <c r="G1233" s="139">
        <v>2011</v>
      </c>
      <c r="H1233" s="429" t="s">
        <v>146</v>
      </c>
      <c r="I1233" s="139">
        <f>VLOOKUP(E1233&amp;H1233,Data2012!$A:$S,11,FALSE)</f>
        <v>4541</v>
      </c>
    </row>
    <row r="1234" spans="1:9" ht="14.25" customHeight="1">
      <c r="A1234" s="1" t="str">
        <f t="shared" si="162"/>
        <v>LG96034</v>
      </c>
      <c r="B1234" s="427">
        <f t="shared" ref="B1234:B1242" si="163">+D1234+B1233</f>
        <v>17344</v>
      </c>
      <c r="C1234" s="210">
        <f t="shared" si="160"/>
        <v>4</v>
      </c>
      <c r="D1234" s="1">
        <f t="shared" si="161"/>
        <v>4295</v>
      </c>
      <c r="E1234" t="s">
        <v>51</v>
      </c>
      <c r="F1234">
        <v>9603</v>
      </c>
      <c r="G1234" s="139">
        <v>2011</v>
      </c>
      <c r="H1234" s="429" t="s">
        <v>147</v>
      </c>
      <c r="I1234" s="139">
        <f>VLOOKUP(E1234&amp;H1234,Data2012!$A:$S,11,FALSE)</f>
        <v>4295</v>
      </c>
    </row>
    <row r="1235" spans="1:9" ht="14.25" customHeight="1">
      <c r="A1235" s="1" t="str">
        <f t="shared" si="162"/>
        <v>LG96035</v>
      </c>
      <c r="B1235" s="427">
        <f t="shared" si="163"/>
        <v>21805</v>
      </c>
      <c r="C1235" s="210">
        <f t="shared" si="160"/>
        <v>5</v>
      </c>
      <c r="D1235" s="1">
        <f t="shared" si="161"/>
        <v>4461</v>
      </c>
      <c r="E1235" t="s">
        <v>51</v>
      </c>
      <c r="F1235">
        <v>9603</v>
      </c>
      <c r="G1235" s="139">
        <v>2011</v>
      </c>
      <c r="H1235" s="429" t="s">
        <v>148</v>
      </c>
      <c r="I1235" s="139">
        <f>VLOOKUP(E1235&amp;H1235,Data2012!$A:$S,11,FALSE)</f>
        <v>4461</v>
      </c>
    </row>
    <row r="1236" spans="1:9" ht="14.25" customHeight="1">
      <c r="A1236" s="1" t="str">
        <f t="shared" si="162"/>
        <v>LG96036</v>
      </c>
      <c r="B1236" s="427">
        <f t="shared" si="163"/>
        <v>26238</v>
      </c>
      <c r="C1236" s="210">
        <f t="shared" si="160"/>
        <v>6</v>
      </c>
      <c r="D1236" s="1">
        <f t="shared" si="161"/>
        <v>4433</v>
      </c>
      <c r="E1236" t="s">
        <v>51</v>
      </c>
      <c r="F1236">
        <v>9603</v>
      </c>
      <c r="G1236" s="139">
        <v>2011</v>
      </c>
      <c r="H1236" s="429" t="s">
        <v>149</v>
      </c>
      <c r="I1236" s="139">
        <f>VLOOKUP(E1236&amp;H1236,Data2012!$A:$S,11,FALSE)</f>
        <v>4433</v>
      </c>
    </row>
    <row r="1237" spans="1:9" ht="14.25" customHeight="1">
      <c r="A1237" s="1" t="str">
        <f t="shared" si="162"/>
        <v xml:space="preserve">LG9603 </v>
      </c>
      <c r="B1237" s="427" t="e">
        <f t="shared" si="163"/>
        <v>#VALUE!</v>
      </c>
      <c r="C1237" s="210" t="str">
        <f t="shared" si="160"/>
        <v xml:space="preserve"> </v>
      </c>
      <c r="D1237" s="1" t="str">
        <f t="shared" si="161"/>
        <v>na</v>
      </c>
      <c r="E1237" t="s">
        <v>51</v>
      </c>
      <c r="F1237">
        <v>9603</v>
      </c>
      <c r="G1237" s="139">
        <v>2011</v>
      </c>
      <c r="H1237" s="429" t="s">
        <v>150</v>
      </c>
      <c r="I1237" s="139">
        <f>VLOOKUP(E1237&amp;H1237,Data2012!$A:$S,11,FALSE)</f>
        <v>-1</v>
      </c>
    </row>
    <row r="1238" spans="1:9" ht="14.25" customHeight="1">
      <c r="A1238" s="1" t="str">
        <f t="shared" si="162"/>
        <v>LG96038</v>
      </c>
      <c r="B1238" s="427" t="e">
        <f t="shared" si="163"/>
        <v>#VALUE!</v>
      </c>
      <c r="C1238" s="210">
        <f t="shared" si="160"/>
        <v>8</v>
      </c>
      <c r="D1238" s="1">
        <f t="shared" si="161"/>
        <v>4540</v>
      </c>
      <c r="E1238" t="s">
        <v>51</v>
      </c>
      <c r="F1238">
        <v>9603</v>
      </c>
      <c r="G1238" s="139">
        <v>2011</v>
      </c>
      <c r="H1238" s="429" t="s">
        <v>151</v>
      </c>
      <c r="I1238" s="139">
        <f>VLOOKUP(E1238&amp;H1238,Data2012!$A:$S,11,FALSE)</f>
        <v>4540</v>
      </c>
    </row>
    <row r="1239" spans="1:9" ht="14.25" customHeight="1">
      <c r="A1239" s="1" t="str">
        <f t="shared" si="162"/>
        <v>LG96039</v>
      </c>
      <c r="B1239" s="427" t="e">
        <f t="shared" si="163"/>
        <v>#VALUE!</v>
      </c>
      <c r="C1239" s="210">
        <f t="shared" si="160"/>
        <v>9</v>
      </c>
      <c r="D1239" s="1">
        <f t="shared" si="161"/>
        <v>4367</v>
      </c>
      <c r="E1239" t="s">
        <v>51</v>
      </c>
      <c r="F1239">
        <v>9603</v>
      </c>
      <c r="G1239" s="139">
        <v>2011</v>
      </c>
      <c r="H1239" s="429" t="s">
        <v>152</v>
      </c>
      <c r="I1239" s="139">
        <f>VLOOKUP(E1239&amp;H1239,Data2012!$A:$S,11,FALSE)</f>
        <v>4367</v>
      </c>
    </row>
    <row r="1240" spans="1:9" ht="14.25" customHeight="1">
      <c r="A1240" s="1" t="str">
        <f t="shared" si="162"/>
        <v>LG960310</v>
      </c>
      <c r="B1240" s="427" t="e">
        <f t="shared" si="163"/>
        <v>#VALUE!</v>
      </c>
      <c r="C1240" s="210">
        <f t="shared" si="160"/>
        <v>10</v>
      </c>
      <c r="D1240" s="1">
        <f t="shared" si="161"/>
        <v>4319</v>
      </c>
      <c r="E1240" t="s">
        <v>51</v>
      </c>
      <c r="F1240">
        <v>9603</v>
      </c>
      <c r="G1240" s="139">
        <v>2011</v>
      </c>
      <c r="H1240" s="429" t="s">
        <v>153</v>
      </c>
      <c r="I1240" s="139">
        <f>VLOOKUP(E1240&amp;H1240,Data2012!$A:$S,11,FALSE)</f>
        <v>4319</v>
      </c>
    </row>
    <row r="1241" spans="1:9" ht="14.25" customHeight="1">
      <c r="A1241" s="1" t="str">
        <f t="shared" si="162"/>
        <v>LG960311</v>
      </c>
      <c r="B1241" s="427" t="e">
        <f t="shared" si="163"/>
        <v>#VALUE!</v>
      </c>
      <c r="C1241" s="210">
        <f t="shared" si="160"/>
        <v>11</v>
      </c>
      <c r="D1241" s="1">
        <f t="shared" si="161"/>
        <v>4175</v>
      </c>
      <c r="E1241" t="s">
        <v>51</v>
      </c>
      <c r="F1241">
        <v>9603</v>
      </c>
      <c r="G1241" s="139">
        <v>2011</v>
      </c>
      <c r="H1241" s="429" t="s">
        <v>154</v>
      </c>
      <c r="I1241" s="139">
        <f>VLOOKUP(E1241&amp;H1241,Data2012!$A:$S,11,FALSE)</f>
        <v>4175</v>
      </c>
    </row>
    <row r="1242" spans="1:9" ht="14.25" customHeight="1">
      <c r="A1242" s="1" t="str">
        <f t="shared" si="162"/>
        <v>LG960312</v>
      </c>
      <c r="B1242" s="427" t="e">
        <f t="shared" si="163"/>
        <v>#VALUE!</v>
      </c>
      <c r="C1242" s="210">
        <f t="shared" si="160"/>
        <v>12</v>
      </c>
      <c r="D1242" s="1">
        <f t="shared" si="161"/>
        <v>4111</v>
      </c>
      <c r="E1242" t="s">
        <v>51</v>
      </c>
      <c r="F1242">
        <v>9603</v>
      </c>
      <c r="G1242" s="139">
        <v>2011</v>
      </c>
      <c r="H1242" s="429" t="s">
        <v>155</v>
      </c>
      <c r="I1242" s="139">
        <f>VLOOKUP(E1242&amp;H1242,Data2012!$A:$S,11,FALSE)</f>
        <v>4111</v>
      </c>
    </row>
    <row r="1243" spans="1:9" ht="14.25" customHeight="1">
      <c r="A1243" s="1" t="str">
        <f t="shared" si="162"/>
        <v>LG96041</v>
      </c>
      <c r="B1243" s="427">
        <f>+D1243</f>
        <v>1259</v>
      </c>
      <c r="C1243" s="210">
        <f t="shared" si="160"/>
        <v>1</v>
      </c>
      <c r="D1243" s="1">
        <f t="shared" si="161"/>
        <v>1259</v>
      </c>
      <c r="E1243" t="s">
        <v>51</v>
      </c>
      <c r="F1243">
        <v>9604</v>
      </c>
      <c r="G1243" s="139">
        <v>2011</v>
      </c>
      <c r="H1243" s="429" t="s">
        <v>144</v>
      </c>
      <c r="I1243" s="139">
        <f>VLOOKUP(E1243&amp;H1243,Data2012!$A:$S,14,FALSE)</f>
        <v>1259</v>
      </c>
    </row>
    <row r="1244" spans="1:9" ht="14.25" customHeight="1">
      <c r="A1244" s="1" t="str">
        <f t="shared" si="162"/>
        <v>LG96042</v>
      </c>
      <c r="B1244" s="427">
        <f>+D1244+B1243</f>
        <v>2446</v>
      </c>
      <c r="C1244" s="210">
        <f t="shared" si="160"/>
        <v>2</v>
      </c>
      <c r="D1244" s="1">
        <f t="shared" si="161"/>
        <v>1187</v>
      </c>
      <c r="E1244" t="s">
        <v>51</v>
      </c>
      <c r="F1244">
        <v>9604</v>
      </c>
      <c r="G1244" s="139">
        <v>2011</v>
      </c>
      <c r="H1244" s="429" t="s">
        <v>145</v>
      </c>
      <c r="I1244" s="139">
        <f>VLOOKUP(E1244&amp;H1244,Data2012!$A:$S,14,FALSE)</f>
        <v>1187</v>
      </c>
    </row>
    <row r="1245" spans="1:9" ht="14.25" customHeight="1">
      <c r="A1245" s="1" t="str">
        <f t="shared" si="162"/>
        <v>LG96043</v>
      </c>
      <c r="B1245" s="427">
        <f>+D1245+B1244</f>
        <v>3765</v>
      </c>
      <c r="C1245" s="210">
        <f t="shared" si="160"/>
        <v>3</v>
      </c>
      <c r="D1245" s="1">
        <f t="shared" si="161"/>
        <v>1319</v>
      </c>
      <c r="E1245" t="s">
        <v>51</v>
      </c>
      <c r="F1245">
        <v>9604</v>
      </c>
      <c r="G1245" s="139">
        <v>2011</v>
      </c>
      <c r="H1245" s="429" t="s">
        <v>146</v>
      </c>
      <c r="I1245" s="139">
        <f>VLOOKUP(E1245&amp;H1245,Data2012!$A:$S,14,FALSE)</f>
        <v>1319</v>
      </c>
    </row>
    <row r="1246" spans="1:9" ht="14.25" customHeight="1">
      <c r="A1246" s="1" t="str">
        <f t="shared" si="162"/>
        <v>LG96044</v>
      </c>
      <c r="B1246" s="427">
        <f t="shared" ref="B1246:B1254" si="164">+D1246+B1245</f>
        <v>5029</v>
      </c>
      <c r="C1246" s="210">
        <f t="shared" si="160"/>
        <v>4</v>
      </c>
      <c r="D1246" s="1">
        <f t="shared" si="161"/>
        <v>1264</v>
      </c>
      <c r="E1246" t="s">
        <v>51</v>
      </c>
      <c r="F1246">
        <v>9604</v>
      </c>
      <c r="G1246" s="139">
        <v>2011</v>
      </c>
      <c r="H1246" s="429" t="s">
        <v>147</v>
      </c>
      <c r="I1246" s="139">
        <f>VLOOKUP(E1246&amp;H1246,Data2012!$A:$S,14,FALSE)</f>
        <v>1264</v>
      </c>
    </row>
    <row r="1247" spans="1:9" ht="14.25" customHeight="1">
      <c r="A1247" s="1" t="str">
        <f t="shared" si="162"/>
        <v>LG96045</v>
      </c>
      <c r="B1247" s="427">
        <f t="shared" si="164"/>
        <v>6316</v>
      </c>
      <c r="C1247" s="210">
        <f t="shared" si="160"/>
        <v>5</v>
      </c>
      <c r="D1247" s="1">
        <f t="shared" si="161"/>
        <v>1287</v>
      </c>
      <c r="E1247" t="s">
        <v>51</v>
      </c>
      <c r="F1247">
        <v>9604</v>
      </c>
      <c r="G1247" s="139">
        <v>2011</v>
      </c>
      <c r="H1247" s="429" t="s">
        <v>148</v>
      </c>
      <c r="I1247" s="139">
        <f>VLOOKUP(E1247&amp;H1247,Data2012!$A:$S,14,FALSE)</f>
        <v>1287</v>
      </c>
    </row>
    <row r="1248" spans="1:9" ht="14.25" customHeight="1">
      <c r="A1248" s="1" t="str">
        <f t="shared" si="162"/>
        <v>LG96046</v>
      </c>
      <c r="B1248" s="427">
        <f t="shared" si="164"/>
        <v>7585</v>
      </c>
      <c r="C1248" s="210">
        <f t="shared" si="160"/>
        <v>6</v>
      </c>
      <c r="D1248" s="1">
        <f t="shared" si="161"/>
        <v>1269</v>
      </c>
      <c r="E1248" t="s">
        <v>51</v>
      </c>
      <c r="F1248">
        <v>9604</v>
      </c>
      <c r="G1248" s="139">
        <v>2011</v>
      </c>
      <c r="H1248" s="429" t="s">
        <v>149</v>
      </c>
      <c r="I1248" s="139">
        <f>VLOOKUP(E1248&amp;H1248,Data2012!$A:$S,14,FALSE)</f>
        <v>1269</v>
      </c>
    </row>
    <row r="1249" spans="1:9" ht="14.25" customHeight="1">
      <c r="A1249" s="1" t="str">
        <f t="shared" si="162"/>
        <v xml:space="preserve">LG9604 </v>
      </c>
      <c r="B1249" s="427" t="e">
        <f t="shared" si="164"/>
        <v>#VALUE!</v>
      </c>
      <c r="C1249" s="210" t="str">
        <f t="shared" si="160"/>
        <v xml:space="preserve"> </v>
      </c>
      <c r="D1249" s="1" t="str">
        <f t="shared" si="161"/>
        <v>na</v>
      </c>
      <c r="E1249" t="s">
        <v>51</v>
      </c>
      <c r="F1249">
        <v>9604</v>
      </c>
      <c r="G1249" s="139">
        <v>2011</v>
      </c>
      <c r="H1249" s="429" t="s">
        <v>150</v>
      </c>
      <c r="I1249" s="139">
        <f>VLOOKUP(E1249&amp;H1249,Data2012!$A:$S,14,FALSE)</f>
        <v>-1</v>
      </c>
    </row>
    <row r="1250" spans="1:9" ht="14.25" customHeight="1">
      <c r="A1250" s="1" t="str">
        <f t="shared" si="162"/>
        <v>LG96048</v>
      </c>
      <c r="B1250" s="427" t="e">
        <f t="shared" si="164"/>
        <v>#VALUE!</v>
      </c>
      <c r="C1250" s="210">
        <f t="shared" si="160"/>
        <v>8</v>
      </c>
      <c r="D1250" s="1">
        <f t="shared" si="161"/>
        <v>1297</v>
      </c>
      <c r="E1250" t="s">
        <v>51</v>
      </c>
      <c r="F1250">
        <v>9604</v>
      </c>
      <c r="G1250" s="139">
        <v>2011</v>
      </c>
      <c r="H1250" s="429" t="s">
        <v>151</v>
      </c>
      <c r="I1250" s="139">
        <f>VLOOKUP(E1250&amp;H1250,Data2012!$A:$S,14,FALSE)</f>
        <v>1297</v>
      </c>
    </row>
    <row r="1251" spans="1:9" ht="14.25" customHeight="1">
      <c r="A1251" s="1" t="str">
        <f t="shared" si="162"/>
        <v>LG96049</v>
      </c>
      <c r="B1251" s="427" t="e">
        <f t="shared" si="164"/>
        <v>#VALUE!</v>
      </c>
      <c r="C1251" s="210">
        <f t="shared" si="160"/>
        <v>9</v>
      </c>
      <c r="D1251" s="1">
        <f t="shared" si="161"/>
        <v>1226</v>
      </c>
      <c r="E1251" t="s">
        <v>51</v>
      </c>
      <c r="F1251">
        <v>9604</v>
      </c>
      <c r="G1251" s="139">
        <v>2011</v>
      </c>
      <c r="H1251" s="429" t="s">
        <v>152</v>
      </c>
      <c r="I1251" s="139">
        <f>VLOOKUP(E1251&amp;H1251,Data2012!$A:$S,14,FALSE)</f>
        <v>1226</v>
      </c>
    </row>
    <row r="1252" spans="1:9" ht="14.25" customHeight="1">
      <c r="A1252" s="1" t="str">
        <f t="shared" si="162"/>
        <v>LG960410</v>
      </c>
      <c r="B1252" s="427" t="e">
        <f t="shared" si="164"/>
        <v>#VALUE!</v>
      </c>
      <c r="C1252" s="210">
        <f t="shared" si="160"/>
        <v>10</v>
      </c>
      <c r="D1252" s="1">
        <f t="shared" si="161"/>
        <v>1260</v>
      </c>
      <c r="E1252" t="s">
        <v>51</v>
      </c>
      <c r="F1252">
        <v>9604</v>
      </c>
      <c r="G1252" s="139">
        <v>2011</v>
      </c>
      <c r="H1252" s="429" t="s">
        <v>153</v>
      </c>
      <c r="I1252" s="139">
        <f>VLOOKUP(E1252&amp;H1252,Data2012!$A:$S,14,FALSE)</f>
        <v>1260</v>
      </c>
    </row>
    <row r="1253" spans="1:9" ht="14.25" customHeight="1">
      <c r="A1253" s="1" t="str">
        <f t="shared" si="162"/>
        <v>LG960411</v>
      </c>
      <c r="B1253" s="427" t="e">
        <f t="shared" si="164"/>
        <v>#VALUE!</v>
      </c>
      <c r="C1253" s="210">
        <f t="shared" si="160"/>
        <v>11</v>
      </c>
      <c r="D1253" s="1">
        <f t="shared" si="161"/>
        <v>1204</v>
      </c>
      <c r="E1253" t="s">
        <v>51</v>
      </c>
      <c r="F1253">
        <v>9604</v>
      </c>
      <c r="G1253" s="139">
        <v>2011</v>
      </c>
      <c r="H1253" s="429" t="s">
        <v>154</v>
      </c>
      <c r="I1253" s="139">
        <f>VLOOKUP(E1253&amp;H1253,Data2012!$A:$S,14,FALSE)</f>
        <v>1204</v>
      </c>
    </row>
    <row r="1254" spans="1:9" ht="14.25" customHeight="1">
      <c r="A1254" s="1" t="str">
        <f t="shared" si="162"/>
        <v>LG960412</v>
      </c>
      <c r="B1254" s="427" t="e">
        <f t="shared" si="164"/>
        <v>#VALUE!</v>
      </c>
      <c r="C1254" s="210">
        <f t="shared" si="160"/>
        <v>12</v>
      </c>
      <c r="D1254" s="1">
        <f t="shared" si="161"/>
        <v>1189</v>
      </c>
      <c r="E1254" t="s">
        <v>51</v>
      </c>
      <c r="F1254">
        <v>9604</v>
      </c>
      <c r="G1254" s="139">
        <v>2011</v>
      </c>
      <c r="H1254" s="429" t="s">
        <v>155</v>
      </c>
      <c r="I1254" s="139">
        <f>VLOOKUP(E1254&amp;H1254,Data2012!$A:$S,14,FALSE)</f>
        <v>1189</v>
      </c>
    </row>
    <row r="1255" spans="1:9" ht="14.25" customHeight="1">
      <c r="A1255" s="1" t="str">
        <f t="shared" si="162"/>
        <v>LG96051</v>
      </c>
      <c r="B1255" s="427">
        <f>+D1255</f>
        <v>3145</v>
      </c>
      <c r="C1255" s="210">
        <f t="shared" si="160"/>
        <v>1</v>
      </c>
      <c r="D1255" s="1">
        <f t="shared" si="161"/>
        <v>3145</v>
      </c>
      <c r="E1255" t="s">
        <v>51</v>
      </c>
      <c r="F1255">
        <v>9605</v>
      </c>
      <c r="G1255" s="139">
        <v>2011</v>
      </c>
      <c r="H1255" s="429" t="s">
        <v>144</v>
      </c>
      <c r="I1255" s="139">
        <f>VLOOKUP(E1255&amp;H1255,Data2012!$A:$S,17,FALSE)</f>
        <v>3145</v>
      </c>
    </row>
    <row r="1256" spans="1:9" ht="14.25" customHeight="1">
      <c r="A1256" s="1" t="str">
        <f t="shared" si="162"/>
        <v>LG96052</v>
      </c>
      <c r="B1256" s="427">
        <f>+D1256+B1255</f>
        <v>6215</v>
      </c>
      <c r="C1256" s="210">
        <f t="shared" si="160"/>
        <v>2</v>
      </c>
      <c r="D1256" s="1">
        <f t="shared" si="161"/>
        <v>3070</v>
      </c>
      <c r="E1256" t="s">
        <v>51</v>
      </c>
      <c r="F1256">
        <v>9605</v>
      </c>
      <c r="G1256" s="139">
        <v>2011</v>
      </c>
      <c r="H1256" s="429" t="s">
        <v>145</v>
      </c>
      <c r="I1256" s="139">
        <f>VLOOKUP(E1256&amp;H1256,Data2012!$A:$S,17,FALSE)</f>
        <v>3070</v>
      </c>
    </row>
    <row r="1257" spans="1:9" ht="14.25" customHeight="1">
      <c r="A1257" s="1" t="str">
        <f t="shared" si="162"/>
        <v>LG96053</v>
      </c>
      <c r="B1257" s="427">
        <f>+D1257+B1256</f>
        <v>9760</v>
      </c>
      <c r="C1257" s="210">
        <f t="shared" si="160"/>
        <v>3</v>
      </c>
      <c r="D1257" s="1">
        <f t="shared" si="161"/>
        <v>3545</v>
      </c>
      <c r="E1257" t="s">
        <v>51</v>
      </c>
      <c r="F1257">
        <v>9605</v>
      </c>
      <c r="G1257" s="139">
        <v>2011</v>
      </c>
      <c r="H1257" s="429" t="s">
        <v>146</v>
      </c>
      <c r="I1257" s="139">
        <f>VLOOKUP(E1257&amp;H1257,Data2012!$A:$S,17,FALSE)</f>
        <v>3545</v>
      </c>
    </row>
    <row r="1258" spans="1:9" ht="14.25" customHeight="1">
      <c r="A1258" s="1" t="str">
        <f t="shared" si="162"/>
        <v>LG96054</v>
      </c>
      <c r="B1258" s="427">
        <f t="shared" ref="B1258:B1266" si="165">+D1258+B1257</f>
        <v>13035</v>
      </c>
      <c r="C1258" s="210">
        <f t="shared" si="160"/>
        <v>4</v>
      </c>
      <c r="D1258" s="1">
        <f t="shared" si="161"/>
        <v>3275</v>
      </c>
      <c r="E1258" t="s">
        <v>51</v>
      </c>
      <c r="F1258">
        <v>9605</v>
      </c>
      <c r="G1258" s="139">
        <v>2011</v>
      </c>
      <c r="H1258" s="429" t="s">
        <v>147</v>
      </c>
      <c r="I1258" s="139">
        <f>VLOOKUP(E1258&amp;H1258,Data2012!$A:$S,17,FALSE)</f>
        <v>3275</v>
      </c>
    </row>
    <row r="1259" spans="1:9" ht="14.25" customHeight="1">
      <c r="A1259" s="1" t="str">
        <f t="shared" si="162"/>
        <v>LG96055</v>
      </c>
      <c r="B1259" s="427">
        <f t="shared" si="165"/>
        <v>16177</v>
      </c>
      <c r="C1259" s="210">
        <f t="shared" si="160"/>
        <v>5</v>
      </c>
      <c r="D1259" s="1">
        <f t="shared" si="161"/>
        <v>3142</v>
      </c>
      <c r="E1259" t="s">
        <v>51</v>
      </c>
      <c r="F1259">
        <v>9605</v>
      </c>
      <c r="G1259" s="139">
        <v>2011</v>
      </c>
      <c r="H1259" s="429" t="s">
        <v>148</v>
      </c>
      <c r="I1259" s="139">
        <f>VLOOKUP(E1259&amp;H1259,Data2012!$A:$S,17,FALSE)</f>
        <v>3142</v>
      </c>
    </row>
    <row r="1260" spans="1:9" ht="14.25" customHeight="1">
      <c r="A1260" s="1" t="str">
        <f t="shared" si="162"/>
        <v>LG96056</v>
      </c>
      <c r="B1260" s="427">
        <f t="shared" si="165"/>
        <v>19222</v>
      </c>
      <c r="C1260" s="210">
        <f t="shared" si="160"/>
        <v>6</v>
      </c>
      <c r="D1260" s="1">
        <f t="shared" si="161"/>
        <v>3045</v>
      </c>
      <c r="E1260" t="s">
        <v>51</v>
      </c>
      <c r="F1260">
        <v>9605</v>
      </c>
      <c r="G1260" s="139">
        <v>2011</v>
      </c>
      <c r="H1260" s="429" t="s">
        <v>149</v>
      </c>
      <c r="I1260" s="139">
        <f>VLOOKUP(E1260&amp;H1260,Data2012!$A:$S,17,FALSE)</f>
        <v>3045</v>
      </c>
    </row>
    <row r="1261" spans="1:9" ht="14.25" customHeight="1">
      <c r="A1261" s="1" t="str">
        <f t="shared" si="162"/>
        <v xml:space="preserve">LG9605 </v>
      </c>
      <c r="B1261" s="427" t="e">
        <f t="shared" si="165"/>
        <v>#VALUE!</v>
      </c>
      <c r="C1261" s="210" t="str">
        <f t="shared" si="160"/>
        <v xml:space="preserve"> </v>
      </c>
      <c r="D1261" s="1" t="str">
        <f t="shared" si="161"/>
        <v>na</v>
      </c>
      <c r="E1261" t="s">
        <v>51</v>
      </c>
      <c r="F1261">
        <v>9605</v>
      </c>
      <c r="G1261" s="139">
        <v>2011</v>
      </c>
      <c r="H1261" s="429" t="s">
        <v>150</v>
      </c>
      <c r="I1261" s="139">
        <f>VLOOKUP(E1261&amp;H1261,Data2012!$A:$S,17,FALSE)</f>
        <v>-1</v>
      </c>
    </row>
    <row r="1262" spans="1:9" ht="14.25" customHeight="1">
      <c r="A1262" s="1" t="str">
        <f t="shared" si="162"/>
        <v>LG96058</v>
      </c>
      <c r="B1262" s="427" t="e">
        <f t="shared" si="165"/>
        <v>#VALUE!</v>
      </c>
      <c r="C1262" s="210">
        <f t="shared" si="160"/>
        <v>8</v>
      </c>
      <c r="D1262" s="1">
        <f t="shared" si="161"/>
        <v>3067</v>
      </c>
      <c r="E1262" t="s">
        <v>51</v>
      </c>
      <c r="F1262">
        <v>9605</v>
      </c>
      <c r="G1262" s="139">
        <v>2011</v>
      </c>
      <c r="H1262" s="429" t="s">
        <v>151</v>
      </c>
      <c r="I1262" s="139">
        <f>VLOOKUP(E1262&amp;H1262,Data2012!$A:$S,17,FALSE)</f>
        <v>3067</v>
      </c>
    </row>
    <row r="1263" spans="1:9" ht="14.25" customHeight="1">
      <c r="A1263" s="1" t="str">
        <f t="shared" si="162"/>
        <v>LG96059</v>
      </c>
      <c r="B1263" s="427" t="e">
        <f t="shared" si="165"/>
        <v>#VALUE!</v>
      </c>
      <c r="C1263" s="210">
        <f t="shared" si="160"/>
        <v>9</v>
      </c>
      <c r="D1263" s="1">
        <f t="shared" si="161"/>
        <v>2762</v>
      </c>
      <c r="E1263" t="s">
        <v>51</v>
      </c>
      <c r="F1263">
        <v>9605</v>
      </c>
      <c r="G1263" s="139">
        <v>2011</v>
      </c>
      <c r="H1263" s="429" t="s">
        <v>152</v>
      </c>
      <c r="I1263" s="139">
        <f>VLOOKUP(E1263&amp;H1263,Data2012!$A:$S,17,FALSE)</f>
        <v>2762</v>
      </c>
    </row>
    <row r="1264" spans="1:9" ht="14.25" customHeight="1">
      <c r="A1264" s="1" t="str">
        <f t="shared" si="162"/>
        <v>LG960510</v>
      </c>
      <c r="B1264" s="427" t="e">
        <f t="shared" si="165"/>
        <v>#VALUE!</v>
      </c>
      <c r="C1264" s="210">
        <f t="shared" si="160"/>
        <v>10</v>
      </c>
      <c r="D1264" s="1">
        <f t="shared" si="161"/>
        <v>3037</v>
      </c>
      <c r="E1264" t="s">
        <v>51</v>
      </c>
      <c r="F1264">
        <v>9605</v>
      </c>
      <c r="G1264" s="139">
        <v>2011</v>
      </c>
      <c r="H1264" s="429" t="s">
        <v>153</v>
      </c>
      <c r="I1264" s="139">
        <f>VLOOKUP(E1264&amp;H1264,Data2012!$A:$S,17,FALSE)</f>
        <v>3037</v>
      </c>
    </row>
    <row r="1265" spans="1:9" ht="14.25" customHeight="1">
      <c r="A1265" s="1" t="str">
        <f t="shared" si="162"/>
        <v>LG960511</v>
      </c>
      <c r="B1265" s="427" t="e">
        <f t="shared" si="165"/>
        <v>#VALUE!</v>
      </c>
      <c r="C1265" s="210">
        <f t="shared" si="160"/>
        <v>11</v>
      </c>
      <c r="D1265" s="1">
        <f t="shared" si="161"/>
        <v>2860</v>
      </c>
      <c r="E1265" t="s">
        <v>51</v>
      </c>
      <c r="F1265">
        <v>9605</v>
      </c>
      <c r="G1265" s="139">
        <v>2011</v>
      </c>
      <c r="H1265" s="429" t="s">
        <v>154</v>
      </c>
      <c r="I1265" s="139">
        <f>VLOOKUP(E1265&amp;H1265,Data2012!$A:$S,17,FALSE)</f>
        <v>2860</v>
      </c>
    </row>
    <row r="1266" spans="1:9" ht="14.25" customHeight="1">
      <c r="A1266" s="1" t="str">
        <f t="shared" si="162"/>
        <v>LG960512</v>
      </c>
      <c r="B1266" s="427" t="e">
        <f t="shared" si="165"/>
        <v>#VALUE!</v>
      </c>
      <c r="C1266" s="210">
        <f t="shared" si="160"/>
        <v>12</v>
      </c>
      <c r="D1266" s="1">
        <f t="shared" si="161"/>
        <v>3098</v>
      </c>
      <c r="E1266" t="s">
        <v>51</v>
      </c>
      <c r="F1266">
        <v>9605</v>
      </c>
      <c r="G1266" s="139">
        <v>2011</v>
      </c>
      <c r="H1266" s="429" t="s">
        <v>155</v>
      </c>
      <c r="I1266" s="139">
        <f>VLOOKUP(E1266&amp;H1266,Data2012!$A:$S,17,FALSE)</f>
        <v>3098</v>
      </c>
    </row>
    <row r="1267" spans="1:9" ht="14.25" customHeight="1">
      <c r="A1267" s="1" t="str">
        <f t="shared" si="162"/>
        <v>LG96061</v>
      </c>
      <c r="B1267" s="427">
        <f>+D1267</f>
        <v>953</v>
      </c>
      <c r="C1267" s="210">
        <f t="shared" si="160"/>
        <v>1</v>
      </c>
      <c r="D1267" s="1">
        <f t="shared" si="161"/>
        <v>953</v>
      </c>
      <c r="E1267" t="s">
        <v>51</v>
      </c>
      <c r="F1267">
        <v>9606</v>
      </c>
      <c r="G1267" s="139">
        <v>2011</v>
      </c>
      <c r="H1267" s="429" t="s">
        <v>144</v>
      </c>
      <c r="I1267" s="139">
        <f>VLOOKUP(E1267&amp;H1267,Data2012!$A:$U,20,FALSE)</f>
        <v>953</v>
      </c>
    </row>
    <row r="1268" spans="1:9" ht="14.25" customHeight="1">
      <c r="A1268" s="1" t="str">
        <f t="shared" si="162"/>
        <v>LG96062</v>
      </c>
      <c r="B1268" s="427">
        <f>+D1268+B1267</f>
        <v>1879</v>
      </c>
      <c r="C1268" s="210">
        <f t="shared" si="160"/>
        <v>2</v>
      </c>
      <c r="D1268" s="1">
        <f t="shared" si="161"/>
        <v>926</v>
      </c>
      <c r="E1268" t="s">
        <v>51</v>
      </c>
      <c r="F1268">
        <v>9606</v>
      </c>
      <c r="G1268" s="139">
        <v>2011</v>
      </c>
      <c r="H1268" s="429" t="s">
        <v>145</v>
      </c>
      <c r="I1268" s="139">
        <f>VLOOKUP(E1268&amp;H1268,Data2012!$A:$U,20,FALSE)</f>
        <v>926</v>
      </c>
    </row>
    <row r="1269" spans="1:9" ht="14.25" customHeight="1">
      <c r="A1269" s="1" t="str">
        <f t="shared" si="162"/>
        <v>LG96063</v>
      </c>
      <c r="B1269" s="427">
        <f>+D1269+B1268</f>
        <v>2950</v>
      </c>
      <c r="C1269" s="210">
        <f t="shared" si="160"/>
        <v>3</v>
      </c>
      <c r="D1269" s="1">
        <f t="shared" si="161"/>
        <v>1071</v>
      </c>
      <c r="E1269" t="s">
        <v>51</v>
      </c>
      <c r="F1269">
        <v>9606</v>
      </c>
      <c r="G1269" s="139">
        <v>2011</v>
      </c>
      <c r="H1269" s="429" t="s">
        <v>146</v>
      </c>
      <c r="I1269" s="139">
        <f>VLOOKUP(E1269&amp;H1269,Data2012!$A:$U,20,FALSE)</f>
        <v>1071</v>
      </c>
    </row>
    <row r="1270" spans="1:9" ht="14.25" customHeight="1">
      <c r="A1270" s="1" t="str">
        <f t="shared" si="162"/>
        <v>LG96064</v>
      </c>
      <c r="B1270" s="427">
        <f t="shared" ref="B1270:B1278" si="166">+D1270+B1269</f>
        <v>3964</v>
      </c>
      <c r="C1270" s="210">
        <f t="shared" si="160"/>
        <v>4</v>
      </c>
      <c r="D1270" s="1">
        <f t="shared" si="161"/>
        <v>1014</v>
      </c>
      <c r="E1270" t="s">
        <v>51</v>
      </c>
      <c r="F1270">
        <v>9606</v>
      </c>
      <c r="G1270" s="139">
        <v>2011</v>
      </c>
      <c r="H1270" s="429" t="s">
        <v>147</v>
      </c>
      <c r="I1270" s="139">
        <f>VLOOKUP(E1270&amp;H1270,Data2012!$A:$U,20,FALSE)</f>
        <v>1014</v>
      </c>
    </row>
    <row r="1271" spans="1:9" ht="14.25" customHeight="1">
      <c r="A1271" s="1" t="str">
        <f t="shared" si="162"/>
        <v>LG96065</v>
      </c>
      <c r="B1271" s="427">
        <f t="shared" si="166"/>
        <v>4934</v>
      </c>
      <c r="C1271" s="210">
        <f t="shared" si="160"/>
        <v>5</v>
      </c>
      <c r="D1271" s="1">
        <f t="shared" si="161"/>
        <v>970</v>
      </c>
      <c r="E1271" t="s">
        <v>51</v>
      </c>
      <c r="F1271">
        <v>9606</v>
      </c>
      <c r="G1271" s="139">
        <v>2011</v>
      </c>
      <c r="H1271" s="429" t="s">
        <v>148</v>
      </c>
      <c r="I1271" s="139">
        <f>VLOOKUP(E1271&amp;H1271,Data2012!$A:$U,20,FALSE)</f>
        <v>970</v>
      </c>
    </row>
    <row r="1272" spans="1:9" ht="14.25" customHeight="1">
      <c r="A1272" s="1" t="str">
        <f t="shared" si="162"/>
        <v>LG96066</v>
      </c>
      <c r="B1272" s="427">
        <f t="shared" si="166"/>
        <v>5868</v>
      </c>
      <c r="C1272" s="210">
        <f t="shared" si="160"/>
        <v>6</v>
      </c>
      <c r="D1272" s="1">
        <f t="shared" si="161"/>
        <v>934</v>
      </c>
      <c r="E1272" t="s">
        <v>51</v>
      </c>
      <c r="F1272">
        <v>9606</v>
      </c>
      <c r="G1272" s="139">
        <v>2011</v>
      </c>
      <c r="H1272" s="429" t="s">
        <v>149</v>
      </c>
      <c r="I1272" s="139">
        <f>VLOOKUP(E1272&amp;H1272,Data2012!$A:$U,20,FALSE)</f>
        <v>934</v>
      </c>
    </row>
    <row r="1273" spans="1:9" ht="14.25" customHeight="1">
      <c r="A1273" s="1" t="str">
        <f t="shared" si="162"/>
        <v xml:space="preserve">LG9606 </v>
      </c>
      <c r="B1273" s="427" t="e">
        <f t="shared" si="166"/>
        <v>#VALUE!</v>
      </c>
      <c r="C1273" s="210" t="str">
        <f t="shared" si="160"/>
        <v xml:space="preserve"> </v>
      </c>
      <c r="D1273" s="1" t="str">
        <f t="shared" si="161"/>
        <v>na</v>
      </c>
      <c r="E1273" t="s">
        <v>51</v>
      </c>
      <c r="F1273">
        <v>9606</v>
      </c>
      <c r="G1273" s="139">
        <v>2011</v>
      </c>
      <c r="H1273" s="429" t="s">
        <v>150</v>
      </c>
      <c r="I1273" s="139">
        <f>VLOOKUP(E1273&amp;H1273,Data2012!$A:$U,20,FALSE)</f>
        <v>-1</v>
      </c>
    </row>
    <row r="1274" spans="1:9" ht="14.25" customHeight="1">
      <c r="A1274" s="1" t="str">
        <f t="shared" si="162"/>
        <v>LG96068</v>
      </c>
      <c r="B1274" s="427" t="e">
        <f t="shared" si="166"/>
        <v>#VALUE!</v>
      </c>
      <c r="C1274" s="210">
        <f t="shared" si="160"/>
        <v>8</v>
      </c>
      <c r="D1274" s="1">
        <f t="shared" si="161"/>
        <v>942</v>
      </c>
      <c r="E1274" t="s">
        <v>51</v>
      </c>
      <c r="F1274">
        <v>9606</v>
      </c>
      <c r="G1274" s="139">
        <v>2011</v>
      </c>
      <c r="H1274" s="429" t="s">
        <v>151</v>
      </c>
      <c r="I1274" s="139">
        <f>VLOOKUP(E1274&amp;H1274,Data2012!$A:$U,20,FALSE)</f>
        <v>942</v>
      </c>
    </row>
    <row r="1275" spans="1:9" ht="14.25" customHeight="1">
      <c r="A1275" s="1" t="str">
        <f t="shared" si="162"/>
        <v>LG96069</v>
      </c>
      <c r="B1275" s="427" t="e">
        <f t="shared" si="166"/>
        <v>#VALUE!</v>
      </c>
      <c r="C1275" s="210">
        <f t="shared" si="160"/>
        <v>9</v>
      </c>
      <c r="D1275" s="1">
        <f t="shared" si="161"/>
        <v>843</v>
      </c>
      <c r="E1275" t="s">
        <v>51</v>
      </c>
      <c r="F1275">
        <v>9606</v>
      </c>
      <c r="G1275" s="139">
        <v>2011</v>
      </c>
      <c r="H1275" s="429" t="s">
        <v>152</v>
      </c>
      <c r="I1275" s="139">
        <f>VLOOKUP(E1275&amp;H1275,Data2012!$A:$U,20,FALSE)</f>
        <v>843</v>
      </c>
    </row>
    <row r="1276" spans="1:9" ht="14.25" customHeight="1">
      <c r="A1276" s="1" t="str">
        <f t="shared" si="162"/>
        <v>LG960610</v>
      </c>
      <c r="B1276" s="427" t="e">
        <f t="shared" si="166"/>
        <v>#VALUE!</v>
      </c>
      <c r="C1276" s="210">
        <f t="shared" si="160"/>
        <v>10</v>
      </c>
      <c r="D1276" s="1">
        <f t="shared" si="161"/>
        <v>955</v>
      </c>
      <c r="E1276" t="s">
        <v>51</v>
      </c>
      <c r="F1276">
        <v>9606</v>
      </c>
      <c r="G1276" s="139">
        <v>2011</v>
      </c>
      <c r="H1276" s="429" t="s">
        <v>153</v>
      </c>
      <c r="I1276" s="139">
        <f>VLOOKUP(E1276&amp;H1276,Data2012!$A:$U,20,FALSE)</f>
        <v>955</v>
      </c>
    </row>
    <row r="1277" spans="1:9" ht="14.25" customHeight="1">
      <c r="A1277" s="1" t="str">
        <f t="shared" si="162"/>
        <v>LG960611</v>
      </c>
      <c r="B1277" s="427" t="e">
        <f t="shared" si="166"/>
        <v>#VALUE!</v>
      </c>
      <c r="C1277" s="210">
        <f t="shared" si="160"/>
        <v>11</v>
      </c>
      <c r="D1277" s="1">
        <f t="shared" si="161"/>
        <v>896</v>
      </c>
      <c r="E1277" t="s">
        <v>51</v>
      </c>
      <c r="F1277">
        <v>9606</v>
      </c>
      <c r="G1277" s="139">
        <v>2011</v>
      </c>
      <c r="H1277" s="429" t="s">
        <v>154</v>
      </c>
      <c r="I1277" s="139">
        <f>VLOOKUP(E1277&amp;H1277,Data2012!$A:$U,20,FALSE)</f>
        <v>896</v>
      </c>
    </row>
    <row r="1278" spans="1:9" ht="14.25" customHeight="1">
      <c r="A1278" s="1" t="str">
        <f t="shared" si="162"/>
        <v>LG960612</v>
      </c>
      <c r="B1278" s="427" t="e">
        <f t="shared" si="166"/>
        <v>#VALUE!</v>
      </c>
      <c r="C1278" s="210">
        <f t="shared" si="160"/>
        <v>12</v>
      </c>
      <c r="D1278" s="1">
        <f t="shared" si="161"/>
        <v>942</v>
      </c>
      <c r="E1278" t="s">
        <v>51</v>
      </c>
      <c r="F1278">
        <v>9606</v>
      </c>
      <c r="G1278" s="139">
        <v>2011</v>
      </c>
      <c r="H1278" s="429" t="s">
        <v>155</v>
      </c>
      <c r="I1278" s="139">
        <f>VLOOKUP(E1278&amp;H1278,Data2012!$A:$U,20,FALSE)</f>
        <v>942</v>
      </c>
    </row>
    <row r="1279" spans="1:9" ht="14.25" customHeight="1">
      <c r="A1279" s="1" t="str">
        <f t="shared" si="162"/>
        <v xml:space="preserve">TRAINOSE9601 </v>
      </c>
      <c r="B1279" s="427" t="str">
        <f>+D1279</f>
        <v>na</v>
      </c>
      <c r="C1279" s="210" t="str">
        <f t="shared" si="160"/>
        <v xml:space="preserve"> </v>
      </c>
      <c r="D1279" s="1" t="str">
        <f t="shared" si="161"/>
        <v>na</v>
      </c>
      <c r="E1279" t="s">
        <v>324</v>
      </c>
      <c r="F1279">
        <v>9601</v>
      </c>
      <c r="G1279" s="139">
        <v>2011</v>
      </c>
      <c r="H1279" s="429" t="s">
        <v>144</v>
      </c>
      <c r="I1279">
        <f>VLOOKUP(E1279&amp;H1279,Data2012!$A:$S,3,FALSE)</f>
        <v>-1</v>
      </c>
    </row>
    <row r="1280" spans="1:9" ht="14.25" customHeight="1">
      <c r="A1280" s="1" t="str">
        <f t="shared" si="162"/>
        <v xml:space="preserve">TRAINOSE9601 </v>
      </c>
      <c r="B1280" s="427" t="e">
        <f>+D1280+B1279</f>
        <v>#VALUE!</v>
      </c>
      <c r="C1280" s="210" t="str">
        <f t="shared" si="160"/>
        <v xml:space="preserve"> </v>
      </c>
      <c r="D1280" s="1" t="str">
        <f t="shared" si="161"/>
        <v>na</v>
      </c>
      <c r="E1280" t="s">
        <v>324</v>
      </c>
      <c r="F1280">
        <v>9601</v>
      </c>
      <c r="G1280" s="139">
        <v>2011</v>
      </c>
      <c r="H1280" s="429" t="s">
        <v>145</v>
      </c>
      <c r="I1280">
        <f>VLOOKUP(E1280&amp;H1280,Data2012!$A:$S,3,FALSE)</f>
        <v>-1</v>
      </c>
    </row>
    <row r="1281" spans="1:9" ht="14.25" customHeight="1">
      <c r="A1281" s="1" t="str">
        <f t="shared" si="162"/>
        <v xml:space="preserve">TRAINOSE9601 </v>
      </c>
      <c r="B1281" s="427" t="e">
        <f>+D1281+B1280</f>
        <v>#VALUE!</v>
      </c>
      <c r="C1281" s="210" t="str">
        <f t="shared" si="160"/>
        <v xml:space="preserve"> </v>
      </c>
      <c r="D1281" s="1" t="str">
        <f t="shared" si="161"/>
        <v>na</v>
      </c>
      <c r="E1281" t="s">
        <v>324</v>
      </c>
      <c r="F1281">
        <v>9601</v>
      </c>
      <c r="G1281" s="139">
        <v>2011</v>
      </c>
      <c r="H1281" s="429" t="s">
        <v>146</v>
      </c>
      <c r="I1281">
        <f>VLOOKUP(E1281&amp;H1281,Data2012!$A:$S,3,FALSE)</f>
        <v>-1</v>
      </c>
    </row>
    <row r="1282" spans="1:9" ht="14.25" customHeight="1">
      <c r="A1282" s="1" t="str">
        <f t="shared" si="162"/>
        <v xml:space="preserve">TRAINOSE9601 </v>
      </c>
      <c r="B1282" s="427" t="e">
        <f t="shared" ref="B1282:B1290" si="167">+D1282+B1281</f>
        <v>#VALUE!</v>
      </c>
      <c r="C1282" s="210" t="str">
        <f t="shared" si="160"/>
        <v xml:space="preserve"> </v>
      </c>
      <c r="D1282" s="1" t="str">
        <f t="shared" si="161"/>
        <v>na</v>
      </c>
      <c r="E1282" t="s">
        <v>324</v>
      </c>
      <c r="F1282">
        <v>9601</v>
      </c>
      <c r="G1282" s="139">
        <v>2011</v>
      </c>
      <c r="H1282" s="429" t="s">
        <v>147</v>
      </c>
      <c r="I1282">
        <f>VLOOKUP(E1282&amp;H1282,Data2012!$A:$S,3,FALSE)</f>
        <v>-1</v>
      </c>
    </row>
    <row r="1283" spans="1:9" ht="14.25" customHeight="1">
      <c r="A1283" s="1" t="str">
        <f t="shared" si="162"/>
        <v xml:space="preserve">TRAINOSE9601 </v>
      </c>
      <c r="B1283" s="427" t="e">
        <f t="shared" si="167"/>
        <v>#VALUE!</v>
      </c>
      <c r="C1283" s="210" t="str">
        <f t="shared" si="160"/>
        <v xml:space="preserve"> </v>
      </c>
      <c r="D1283" s="1" t="str">
        <f t="shared" si="161"/>
        <v>na</v>
      </c>
      <c r="E1283" t="s">
        <v>324</v>
      </c>
      <c r="F1283">
        <v>9601</v>
      </c>
      <c r="G1283" s="139">
        <v>2011</v>
      </c>
      <c r="H1283" s="429" t="s">
        <v>148</v>
      </c>
      <c r="I1283">
        <f>VLOOKUP(E1283&amp;H1283,Data2012!$A:$S,3,FALSE)</f>
        <v>-1</v>
      </c>
    </row>
    <row r="1284" spans="1:9" ht="14.25" customHeight="1">
      <c r="A1284" s="1" t="str">
        <f t="shared" si="162"/>
        <v xml:space="preserve">TRAINOSE9601 </v>
      </c>
      <c r="B1284" s="427" t="e">
        <f t="shared" si="167"/>
        <v>#VALUE!</v>
      </c>
      <c r="C1284" s="210" t="str">
        <f t="shared" si="160"/>
        <v xml:space="preserve"> </v>
      </c>
      <c r="D1284" s="1" t="str">
        <f t="shared" si="161"/>
        <v>na</v>
      </c>
      <c r="E1284" t="s">
        <v>324</v>
      </c>
      <c r="F1284">
        <v>9601</v>
      </c>
      <c r="G1284" s="139">
        <v>2011</v>
      </c>
      <c r="H1284" s="429" t="s">
        <v>149</v>
      </c>
      <c r="I1284">
        <f>VLOOKUP(E1284&amp;H1284,Data2012!$A:$S,3,FALSE)</f>
        <v>-1</v>
      </c>
    </row>
    <row r="1285" spans="1:9" ht="14.25" customHeight="1">
      <c r="A1285" s="1" t="str">
        <f t="shared" si="162"/>
        <v xml:space="preserve">TRAINOSE9601 </v>
      </c>
      <c r="B1285" s="427" t="e">
        <f t="shared" si="167"/>
        <v>#VALUE!</v>
      </c>
      <c r="C1285" s="210" t="str">
        <f t="shared" si="160"/>
        <v xml:space="preserve"> </v>
      </c>
      <c r="D1285" s="1" t="str">
        <f t="shared" si="161"/>
        <v>na</v>
      </c>
      <c r="E1285" t="s">
        <v>324</v>
      </c>
      <c r="F1285">
        <v>9601</v>
      </c>
      <c r="G1285" s="139">
        <v>2011</v>
      </c>
      <c r="H1285" s="429" t="s">
        <v>150</v>
      </c>
      <c r="I1285">
        <f>VLOOKUP(E1285&amp;H1285,Data2012!$A:$S,3,FALSE)</f>
        <v>-1</v>
      </c>
    </row>
    <row r="1286" spans="1:9" ht="14.25" customHeight="1">
      <c r="A1286" s="1" t="str">
        <f t="shared" si="162"/>
        <v xml:space="preserve">TRAINOSE9601 </v>
      </c>
      <c r="B1286" s="427" t="e">
        <f t="shared" si="167"/>
        <v>#VALUE!</v>
      </c>
      <c r="C1286" s="210" t="str">
        <f t="shared" si="160"/>
        <v xml:space="preserve"> </v>
      </c>
      <c r="D1286" s="1" t="str">
        <f t="shared" si="161"/>
        <v>na</v>
      </c>
      <c r="E1286" t="s">
        <v>324</v>
      </c>
      <c r="F1286">
        <v>9601</v>
      </c>
      <c r="G1286" s="139">
        <v>2011</v>
      </c>
      <c r="H1286" s="429" t="s">
        <v>151</v>
      </c>
      <c r="I1286">
        <f>VLOOKUP(E1286&amp;H1286,Data2012!$A:$S,3,FALSE)</f>
        <v>-1</v>
      </c>
    </row>
    <row r="1287" spans="1:9" ht="14.25" customHeight="1">
      <c r="A1287" s="1" t="str">
        <f t="shared" si="162"/>
        <v xml:space="preserve">TRAINOSE9601 </v>
      </c>
      <c r="B1287" s="427" t="e">
        <f t="shared" si="167"/>
        <v>#VALUE!</v>
      </c>
      <c r="C1287" s="210" t="str">
        <f t="shared" si="160"/>
        <v xml:space="preserve"> </v>
      </c>
      <c r="D1287" s="1" t="str">
        <f t="shared" si="161"/>
        <v>na</v>
      </c>
      <c r="E1287" t="s">
        <v>324</v>
      </c>
      <c r="F1287">
        <v>9601</v>
      </c>
      <c r="G1287" s="139">
        <v>2011</v>
      </c>
      <c r="H1287" s="429" t="s">
        <v>152</v>
      </c>
      <c r="I1287">
        <f>VLOOKUP(E1287&amp;H1287,Data2012!$A:$S,3,FALSE)</f>
        <v>-1</v>
      </c>
    </row>
    <row r="1288" spans="1:9" ht="14.25" customHeight="1">
      <c r="A1288" s="1" t="str">
        <f t="shared" si="162"/>
        <v xml:space="preserve">TRAINOSE9601 </v>
      </c>
      <c r="B1288" s="427" t="e">
        <f t="shared" si="167"/>
        <v>#VALUE!</v>
      </c>
      <c r="C1288" s="210" t="str">
        <f t="shared" ref="C1288:C1351" si="168">IF(D1288="na"," ",VALUE(RIGHT(TRIM(H1288),2)))</f>
        <v xml:space="preserve"> </v>
      </c>
      <c r="D1288" s="1" t="str">
        <f t="shared" ref="D1288:D1351" si="169">IF(I1288&lt;0,"na",I1288)</f>
        <v>na</v>
      </c>
      <c r="E1288" t="s">
        <v>324</v>
      </c>
      <c r="F1288">
        <v>9601</v>
      </c>
      <c r="G1288" s="139">
        <v>2011</v>
      </c>
      <c r="H1288" s="429" t="s">
        <v>153</v>
      </c>
      <c r="I1288">
        <f>VLOOKUP(E1288&amp;H1288,Data2012!$A:$S,3,FALSE)</f>
        <v>-1</v>
      </c>
    </row>
    <row r="1289" spans="1:9" ht="14.25" customHeight="1">
      <c r="A1289" s="1" t="str">
        <f t="shared" si="162"/>
        <v xml:space="preserve">TRAINOSE9601 </v>
      </c>
      <c r="B1289" s="427" t="e">
        <f t="shared" si="167"/>
        <v>#VALUE!</v>
      </c>
      <c r="C1289" s="210" t="str">
        <f t="shared" si="168"/>
        <v xml:space="preserve"> </v>
      </c>
      <c r="D1289" s="1" t="str">
        <f t="shared" si="169"/>
        <v>na</v>
      </c>
      <c r="E1289" t="s">
        <v>324</v>
      </c>
      <c r="F1289">
        <v>9601</v>
      </c>
      <c r="G1289" s="139">
        <v>2011</v>
      </c>
      <c r="H1289" s="429" t="s">
        <v>154</v>
      </c>
      <c r="I1289">
        <f>VLOOKUP(E1289&amp;H1289,Data2012!$A:$S,3,FALSE)</f>
        <v>-1</v>
      </c>
    </row>
    <row r="1290" spans="1:9" ht="14.25" customHeight="1">
      <c r="A1290" s="1" t="str">
        <f t="shared" si="162"/>
        <v xml:space="preserve">TRAINOSE9601 </v>
      </c>
      <c r="B1290" s="427" t="e">
        <f t="shared" si="167"/>
        <v>#VALUE!</v>
      </c>
      <c r="C1290" s="210" t="str">
        <f t="shared" si="168"/>
        <v xml:space="preserve"> </v>
      </c>
      <c r="D1290" s="1" t="str">
        <f t="shared" si="169"/>
        <v>na</v>
      </c>
      <c r="E1290" t="s">
        <v>324</v>
      </c>
      <c r="F1290">
        <v>9601</v>
      </c>
      <c r="G1290" s="139">
        <v>2011</v>
      </c>
      <c r="H1290" s="429" t="s">
        <v>155</v>
      </c>
      <c r="I1290">
        <f>VLOOKUP(E1290&amp;H1290,Data2012!$A:$S,3,FALSE)</f>
        <v>-1</v>
      </c>
    </row>
    <row r="1291" spans="1:9" ht="14.25" customHeight="1">
      <c r="A1291" s="1" t="str">
        <f t="shared" si="162"/>
        <v xml:space="preserve">TRAINOSE9602 </v>
      </c>
      <c r="B1291" s="427" t="str">
        <f>+D1291</f>
        <v>na</v>
      </c>
      <c r="C1291" s="210" t="str">
        <f t="shared" si="168"/>
        <v xml:space="preserve"> </v>
      </c>
      <c r="D1291" s="1" t="str">
        <f t="shared" si="169"/>
        <v>na</v>
      </c>
      <c r="E1291" t="s">
        <v>324</v>
      </c>
      <c r="F1291">
        <v>9602</v>
      </c>
      <c r="G1291" s="139">
        <v>2011</v>
      </c>
      <c r="H1291" s="429" t="s">
        <v>144</v>
      </c>
      <c r="I1291" s="139">
        <f>VLOOKUP(E1291&amp;H1291,Data2012!$A:$S,6,FALSE)</f>
        <v>-1</v>
      </c>
    </row>
    <row r="1292" spans="1:9" ht="14.25" customHeight="1">
      <c r="A1292" s="1" t="str">
        <f t="shared" si="162"/>
        <v xml:space="preserve">TRAINOSE9602 </v>
      </c>
      <c r="B1292" s="427" t="e">
        <f>+D1292+B1291</f>
        <v>#VALUE!</v>
      </c>
      <c r="C1292" s="210" t="str">
        <f t="shared" si="168"/>
        <v xml:space="preserve"> </v>
      </c>
      <c r="D1292" s="1" t="str">
        <f t="shared" si="169"/>
        <v>na</v>
      </c>
      <c r="E1292" t="s">
        <v>324</v>
      </c>
      <c r="F1292">
        <v>9602</v>
      </c>
      <c r="G1292" s="139">
        <v>2011</v>
      </c>
      <c r="H1292" s="429" t="s">
        <v>145</v>
      </c>
      <c r="I1292" s="139">
        <f>VLOOKUP(E1292&amp;H1292,Data2012!$A:$S,6,FALSE)</f>
        <v>-1</v>
      </c>
    </row>
    <row r="1293" spans="1:9" ht="14.25" customHeight="1">
      <c r="A1293" s="1" t="str">
        <f t="shared" si="162"/>
        <v xml:space="preserve">TRAINOSE9602 </v>
      </c>
      <c r="B1293" s="427" t="e">
        <f>+D1293+B1292</f>
        <v>#VALUE!</v>
      </c>
      <c r="C1293" s="210" t="str">
        <f t="shared" si="168"/>
        <v xml:space="preserve"> </v>
      </c>
      <c r="D1293" s="1" t="str">
        <f t="shared" si="169"/>
        <v>na</v>
      </c>
      <c r="E1293" t="s">
        <v>324</v>
      </c>
      <c r="F1293">
        <v>9602</v>
      </c>
      <c r="G1293" s="139">
        <v>2011</v>
      </c>
      <c r="H1293" s="429" t="s">
        <v>146</v>
      </c>
      <c r="I1293" s="139">
        <f>VLOOKUP(E1293&amp;H1293,Data2012!$A:$S,6,FALSE)</f>
        <v>-1</v>
      </c>
    </row>
    <row r="1294" spans="1:9" ht="14.25" customHeight="1">
      <c r="A1294" s="1" t="str">
        <f t="shared" si="162"/>
        <v xml:space="preserve">TRAINOSE9602 </v>
      </c>
      <c r="B1294" s="427" t="e">
        <f t="shared" ref="B1294:B1302" si="170">+D1294+B1293</f>
        <v>#VALUE!</v>
      </c>
      <c r="C1294" s="210" t="str">
        <f t="shared" si="168"/>
        <v xml:space="preserve"> </v>
      </c>
      <c r="D1294" s="1" t="str">
        <f t="shared" si="169"/>
        <v>na</v>
      </c>
      <c r="E1294" t="s">
        <v>324</v>
      </c>
      <c r="F1294">
        <v>9602</v>
      </c>
      <c r="G1294" s="139">
        <v>2011</v>
      </c>
      <c r="H1294" s="429" t="s">
        <v>147</v>
      </c>
      <c r="I1294" s="139">
        <f>VLOOKUP(E1294&amp;H1294,Data2012!$A:$S,6,FALSE)</f>
        <v>-1</v>
      </c>
    </row>
    <row r="1295" spans="1:9" ht="14.25" customHeight="1">
      <c r="A1295" s="1" t="str">
        <f t="shared" ref="A1295:A1358" si="171">TRIM(E1295)&amp;F1295&amp;C1295</f>
        <v xml:space="preserve">TRAINOSE9602 </v>
      </c>
      <c r="B1295" s="427" t="e">
        <f t="shared" si="170"/>
        <v>#VALUE!</v>
      </c>
      <c r="C1295" s="210" t="str">
        <f t="shared" si="168"/>
        <v xml:space="preserve"> </v>
      </c>
      <c r="D1295" s="1" t="str">
        <f t="shared" si="169"/>
        <v>na</v>
      </c>
      <c r="E1295" t="s">
        <v>324</v>
      </c>
      <c r="F1295">
        <v>9602</v>
      </c>
      <c r="G1295" s="139">
        <v>2011</v>
      </c>
      <c r="H1295" s="429" t="s">
        <v>148</v>
      </c>
      <c r="I1295" s="139">
        <f>VLOOKUP(E1295&amp;H1295,Data2012!$A:$S,6,FALSE)</f>
        <v>-1</v>
      </c>
    </row>
    <row r="1296" spans="1:9" ht="14.25" customHeight="1">
      <c r="A1296" s="1" t="str">
        <f t="shared" si="171"/>
        <v xml:space="preserve">TRAINOSE9602 </v>
      </c>
      <c r="B1296" s="427" t="e">
        <f t="shared" si="170"/>
        <v>#VALUE!</v>
      </c>
      <c r="C1296" s="210" t="str">
        <f t="shared" si="168"/>
        <v xml:space="preserve"> </v>
      </c>
      <c r="D1296" s="1" t="str">
        <f t="shared" si="169"/>
        <v>na</v>
      </c>
      <c r="E1296" t="s">
        <v>324</v>
      </c>
      <c r="F1296">
        <v>9602</v>
      </c>
      <c r="G1296" s="139">
        <v>2011</v>
      </c>
      <c r="H1296" s="429" t="s">
        <v>149</v>
      </c>
      <c r="I1296" s="139">
        <f>VLOOKUP(E1296&amp;H1296,Data2012!$A:$S,6,FALSE)</f>
        <v>-1</v>
      </c>
    </row>
    <row r="1297" spans="1:9" ht="14.25" customHeight="1">
      <c r="A1297" s="1" t="str">
        <f t="shared" si="171"/>
        <v xml:space="preserve">TRAINOSE9602 </v>
      </c>
      <c r="B1297" s="427" t="e">
        <f t="shared" si="170"/>
        <v>#VALUE!</v>
      </c>
      <c r="C1297" s="210" t="str">
        <f t="shared" si="168"/>
        <v xml:space="preserve"> </v>
      </c>
      <c r="D1297" s="1" t="str">
        <f t="shared" si="169"/>
        <v>na</v>
      </c>
      <c r="E1297" t="s">
        <v>324</v>
      </c>
      <c r="F1297">
        <v>9602</v>
      </c>
      <c r="G1297" s="139">
        <v>2011</v>
      </c>
      <c r="H1297" s="429" t="s">
        <v>150</v>
      </c>
      <c r="I1297" s="139">
        <f>VLOOKUP(E1297&amp;H1297,Data2012!$A:$S,6,FALSE)</f>
        <v>-1</v>
      </c>
    </row>
    <row r="1298" spans="1:9" ht="14.25" customHeight="1">
      <c r="A1298" s="1" t="str">
        <f t="shared" si="171"/>
        <v xml:space="preserve">TRAINOSE9602 </v>
      </c>
      <c r="B1298" s="427" t="e">
        <f t="shared" si="170"/>
        <v>#VALUE!</v>
      </c>
      <c r="C1298" s="210" t="str">
        <f t="shared" si="168"/>
        <v xml:space="preserve"> </v>
      </c>
      <c r="D1298" s="1" t="str">
        <f t="shared" si="169"/>
        <v>na</v>
      </c>
      <c r="E1298" t="s">
        <v>324</v>
      </c>
      <c r="F1298">
        <v>9602</v>
      </c>
      <c r="G1298" s="139">
        <v>2011</v>
      </c>
      <c r="H1298" s="429" t="s">
        <v>151</v>
      </c>
      <c r="I1298" s="139">
        <f>VLOOKUP(E1298&amp;H1298,Data2012!$A:$S,6,FALSE)</f>
        <v>-1</v>
      </c>
    </row>
    <row r="1299" spans="1:9" ht="14.25" customHeight="1">
      <c r="A1299" s="1" t="str">
        <f t="shared" si="171"/>
        <v xml:space="preserve">TRAINOSE9602 </v>
      </c>
      <c r="B1299" s="427" t="e">
        <f t="shared" si="170"/>
        <v>#VALUE!</v>
      </c>
      <c r="C1299" s="210" t="str">
        <f t="shared" si="168"/>
        <v xml:space="preserve"> </v>
      </c>
      <c r="D1299" s="1" t="str">
        <f t="shared" si="169"/>
        <v>na</v>
      </c>
      <c r="E1299" t="s">
        <v>324</v>
      </c>
      <c r="F1299">
        <v>9602</v>
      </c>
      <c r="G1299" s="139">
        <v>2011</v>
      </c>
      <c r="H1299" s="429" t="s">
        <v>152</v>
      </c>
      <c r="I1299" s="139">
        <f>VLOOKUP(E1299&amp;H1299,Data2012!$A:$S,6,FALSE)</f>
        <v>-1</v>
      </c>
    </row>
    <row r="1300" spans="1:9" ht="14.25" customHeight="1">
      <c r="A1300" s="1" t="str">
        <f t="shared" si="171"/>
        <v xml:space="preserve">TRAINOSE9602 </v>
      </c>
      <c r="B1300" s="427" t="e">
        <f t="shared" si="170"/>
        <v>#VALUE!</v>
      </c>
      <c r="C1300" s="210" t="str">
        <f t="shared" si="168"/>
        <v xml:space="preserve"> </v>
      </c>
      <c r="D1300" s="1" t="str">
        <f t="shared" si="169"/>
        <v>na</v>
      </c>
      <c r="E1300" t="s">
        <v>324</v>
      </c>
      <c r="F1300">
        <v>9602</v>
      </c>
      <c r="G1300" s="139">
        <v>2011</v>
      </c>
      <c r="H1300" s="429" t="s">
        <v>153</v>
      </c>
      <c r="I1300" s="139">
        <f>VLOOKUP(E1300&amp;H1300,Data2012!$A:$S,6,FALSE)</f>
        <v>-1</v>
      </c>
    </row>
    <row r="1301" spans="1:9" ht="14.25" customHeight="1">
      <c r="A1301" s="1" t="str">
        <f t="shared" si="171"/>
        <v xml:space="preserve">TRAINOSE9602 </v>
      </c>
      <c r="B1301" s="427" t="e">
        <f t="shared" si="170"/>
        <v>#VALUE!</v>
      </c>
      <c r="C1301" s="210" t="str">
        <f t="shared" si="168"/>
        <v xml:space="preserve"> </v>
      </c>
      <c r="D1301" s="1" t="str">
        <f t="shared" si="169"/>
        <v>na</v>
      </c>
      <c r="E1301" t="s">
        <v>324</v>
      </c>
      <c r="F1301">
        <v>9602</v>
      </c>
      <c r="G1301" s="139">
        <v>2011</v>
      </c>
      <c r="H1301" s="429" t="s">
        <v>154</v>
      </c>
      <c r="I1301" s="139">
        <f>VLOOKUP(E1301&amp;H1301,Data2012!$A:$S,6,FALSE)</f>
        <v>-1</v>
      </c>
    </row>
    <row r="1302" spans="1:9" ht="14.25" customHeight="1">
      <c r="A1302" s="1" t="str">
        <f t="shared" si="171"/>
        <v xml:space="preserve">TRAINOSE9602 </v>
      </c>
      <c r="B1302" s="427" t="e">
        <f t="shared" si="170"/>
        <v>#VALUE!</v>
      </c>
      <c r="C1302" s="210" t="str">
        <f t="shared" si="168"/>
        <v xml:space="preserve"> </v>
      </c>
      <c r="D1302" s="1" t="str">
        <f t="shared" si="169"/>
        <v>na</v>
      </c>
      <c r="E1302" t="s">
        <v>324</v>
      </c>
      <c r="F1302">
        <v>9602</v>
      </c>
      <c r="G1302" s="139">
        <v>2011</v>
      </c>
      <c r="H1302" s="429" t="s">
        <v>155</v>
      </c>
      <c r="I1302" s="139">
        <f>VLOOKUP(E1302&amp;H1302,Data2012!$A:$S,6,FALSE)</f>
        <v>-1</v>
      </c>
    </row>
    <row r="1303" spans="1:9" ht="14.25" customHeight="1">
      <c r="A1303" s="1" t="str">
        <f t="shared" si="171"/>
        <v xml:space="preserve">TRAINOSE9603 </v>
      </c>
      <c r="B1303" s="427" t="str">
        <f>+D1303</f>
        <v>na</v>
      </c>
      <c r="C1303" s="210" t="str">
        <f t="shared" si="168"/>
        <v xml:space="preserve"> </v>
      </c>
      <c r="D1303" s="1" t="str">
        <f t="shared" si="169"/>
        <v>na</v>
      </c>
      <c r="E1303" t="s">
        <v>324</v>
      </c>
      <c r="F1303">
        <v>9603</v>
      </c>
      <c r="G1303" s="139">
        <v>2011</v>
      </c>
      <c r="H1303" s="429" t="s">
        <v>144</v>
      </c>
      <c r="I1303" s="139">
        <f>VLOOKUP(E1303&amp;H1303,Data2012!$A:$S,11,FALSE)</f>
        <v>-1</v>
      </c>
    </row>
    <row r="1304" spans="1:9" ht="14.25" customHeight="1">
      <c r="A1304" s="1" t="str">
        <f t="shared" si="171"/>
        <v xml:space="preserve">TRAINOSE9603 </v>
      </c>
      <c r="B1304" s="427" t="e">
        <f>+D1304+B1303</f>
        <v>#VALUE!</v>
      </c>
      <c r="C1304" s="210" t="str">
        <f t="shared" si="168"/>
        <v xml:space="preserve"> </v>
      </c>
      <c r="D1304" s="1" t="str">
        <f t="shared" si="169"/>
        <v>na</v>
      </c>
      <c r="E1304" t="s">
        <v>324</v>
      </c>
      <c r="F1304">
        <v>9603</v>
      </c>
      <c r="G1304" s="139">
        <v>2011</v>
      </c>
      <c r="H1304" s="429" t="s">
        <v>145</v>
      </c>
      <c r="I1304" s="139">
        <f>VLOOKUP(E1304&amp;H1304,Data2012!$A:$S,11,FALSE)</f>
        <v>-1</v>
      </c>
    </row>
    <row r="1305" spans="1:9" ht="14.25" customHeight="1">
      <c r="A1305" s="1" t="str">
        <f t="shared" si="171"/>
        <v xml:space="preserve">TRAINOSE9603 </v>
      </c>
      <c r="B1305" s="427" t="e">
        <f>+D1305+B1304</f>
        <v>#VALUE!</v>
      </c>
      <c r="C1305" s="210" t="str">
        <f t="shared" si="168"/>
        <v xml:space="preserve"> </v>
      </c>
      <c r="D1305" s="1" t="str">
        <f t="shared" si="169"/>
        <v>na</v>
      </c>
      <c r="E1305" t="s">
        <v>324</v>
      </c>
      <c r="F1305">
        <v>9603</v>
      </c>
      <c r="G1305" s="139">
        <v>2011</v>
      </c>
      <c r="H1305" s="429" t="s">
        <v>146</v>
      </c>
      <c r="I1305" s="139">
        <f>VLOOKUP(E1305&amp;H1305,Data2012!$A:$S,11,FALSE)</f>
        <v>-1</v>
      </c>
    </row>
    <row r="1306" spans="1:9" ht="14.25" customHeight="1">
      <c r="A1306" s="1" t="str">
        <f t="shared" si="171"/>
        <v xml:space="preserve">TRAINOSE9603 </v>
      </c>
      <c r="B1306" s="427" t="e">
        <f t="shared" ref="B1306:B1314" si="172">+D1306+B1305</f>
        <v>#VALUE!</v>
      </c>
      <c r="C1306" s="210" t="str">
        <f t="shared" si="168"/>
        <v xml:space="preserve"> </v>
      </c>
      <c r="D1306" s="1" t="str">
        <f t="shared" si="169"/>
        <v>na</v>
      </c>
      <c r="E1306" t="s">
        <v>324</v>
      </c>
      <c r="F1306">
        <v>9603</v>
      </c>
      <c r="G1306" s="139">
        <v>2011</v>
      </c>
      <c r="H1306" s="429" t="s">
        <v>147</v>
      </c>
      <c r="I1306" s="139">
        <f>VLOOKUP(E1306&amp;H1306,Data2012!$A:$S,11,FALSE)</f>
        <v>-1</v>
      </c>
    </row>
    <row r="1307" spans="1:9" ht="14.25" customHeight="1">
      <c r="A1307" s="1" t="str">
        <f t="shared" si="171"/>
        <v xml:space="preserve">TRAINOSE9603 </v>
      </c>
      <c r="B1307" s="427" t="e">
        <f t="shared" si="172"/>
        <v>#VALUE!</v>
      </c>
      <c r="C1307" s="210" t="str">
        <f t="shared" si="168"/>
        <v xml:space="preserve"> </v>
      </c>
      <c r="D1307" s="1" t="str">
        <f t="shared" si="169"/>
        <v>na</v>
      </c>
      <c r="E1307" t="s">
        <v>324</v>
      </c>
      <c r="F1307">
        <v>9603</v>
      </c>
      <c r="G1307" s="139">
        <v>2011</v>
      </c>
      <c r="H1307" s="429" t="s">
        <v>148</v>
      </c>
      <c r="I1307" s="139">
        <f>VLOOKUP(E1307&amp;H1307,Data2012!$A:$S,11,FALSE)</f>
        <v>-1</v>
      </c>
    </row>
    <row r="1308" spans="1:9" ht="14.25" customHeight="1">
      <c r="A1308" s="1" t="str">
        <f t="shared" si="171"/>
        <v xml:space="preserve">TRAINOSE9603 </v>
      </c>
      <c r="B1308" s="427" t="e">
        <f t="shared" si="172"/>
        <v>#VALUE!</v>
      </c>
      <c r="C1308" s="210" t="str">
        <f t="shared" si="168"/>
        <v xml:space="preserve"> </v>
      </c>
      <c r="D1308" s="1" t="str">
        <f t="shared" si="169"/>
        <v>na</v>
      </c>
      <c r="E1308" t="s">
        <v>324</v>
      </c>
      <c r="F1308">
        <v>9603</v>
      </c>
      <c r="G1308" s="139">
        <v>2011</v>
      </c>
      <c r="H1308" s="429" t="s">
        <v>149</v>
      </c>
      <c r="I1308" s="139">
        <f>VLOOKUP(E1308&amp;H1308,Data2012!$A:$S,11,FALSE)</f>
        <v>-1</v>
      </c>
    </row>
    <row r="1309" spans="1:9" ht="14.25" customHeight="1">
      <c r="A1309" s="1" t="str">
        <f t="shared" si="171"/>
        <v xml:space="preserve">TRAINOSE9603 </v>
      </c>
      <c r="B1309" s="427" t="e">
        <f t="shared" si="172"/>
        <v>#VALUE!</v>
      </c>
      <c r="C1309" s="210" t="str">
        <f t="shared" si="168"/>
        <v xml:space="preserve"> </v>
      </c>
      <c r="D1309" s="1" t="str">
        <f t="shared" si="169"/>
        <v>na</v>
      </c>
      <c r="E1309" t="s">
        <v>324</v>
      </c>
      <c r="F1309">
        <v>9603</v>
      </c>
      <c r="G1309" s="139">
        <v>2011</v>
      </c>
      <c r="H1309" s="429" t="s">
        <v>150</v>
      </c>
      <c r="I1309" s="139">
        <f>VLOOKUP(E1309&amp;H1309,Data2012!$A:$S,11,FALSE)</f>
        <v>-1</v>
      </c>
    </row>
    <row r="1310" spans="1:9" ht="14.25" customHeight="1">
      <c r="A1310" s="1" t="str">
        <f t="shared" si="171"/>
        <v xml:space="preserve">TRAINOSE9603 </v>
      </c>
      <c r="B1310" s="427" t="e">
        <f t="shared" si="172"/>
        <v>#VALUE!</v>
      </c>
      <c r="C1310" s="210" t="str">
        <f t="shared" si="168"/>
        <v xml:space="preserve"> </v>
      </c>
      <c r="D1310" s="1" t="str">
        <f t="shared" si="169"/>
        <v>na</v>
      </c>
      <c r="E1310" t="s">
        <v>324</v>
      </c>
      <c r="F1310">
        <v>9603</v>
      </c>
      <c r="G1310" s="139">
        <v>2011</v>
      </c>
      <c r="H1310" s="429" t="s">
        <v>151</v>
      </c>
      <c r="I1310" s="139">
        <f>VLOOKUP(E1310&amp;H1310,Data2012!$A:$S,11,FALSE)</f>
        <v>-1</v>
      </c>
    </row>
    <row r="1311" spans="1:9" ht="14.25" customHeight="1">
      <c r="A1311" s="1" t="str">
        <f t="shared" si="171"/>
        <v xml:space="preserve">TRAINOSE9603 </v>
      </c>
      <c r="B1311" s="427" t="e">
        <f t="shared" si="172"/>
        <v>#VALUE!</v>
      </c>
      <c r="C1311" s="210" t="str">
        <f t="shared" si="168"/>
        <v xml:space="preserve"> </v>
      </c>
      <c r="D1311" s="1" t="str">
        <f t="shared" si="169"/>
        <v>na</v>
      </c>
      <c r="E1311" t="s">
        <v>324</v>
      </c>
      <c r="F1311">
        <v>9603</v>
      </c>
      <c r="G1311" s="139">
        <v>2011</v>
      </c>
      <c r="H1311" s="429" t="s">
        <v>152</v>
      </c>
      <c r="I1311" s="139">
        <f>VLOOKUP(E1311&amp;H1311,Data2012!$A:$S,11,FALSE)</f>
        <v>-1</v>
      </c>
    </row>
    <row r="1312" spans="1:9" ht="14.25" customHeight="1">
      <c r="A1312" s="1" t="str">
        <f t="shared" si="171"/>
        <v xml:space="preserve">TRAINOSE9603 </v>
      </c>
      <c r="B1312" s="427" t="e">
        <f t="shared" si="172"/>
        <v>#VALUE!</v>
      </c>
      <c r="C1312" s="210" t="str">
        <f t="shared" si="168"/>
        <v xml:space="preserve"> </v>
      </c>
      <c r="D1312" s="1" t="str">
        <f t="shared" si="169"/>
        <v>na</v>
      </c>
      <c r="E1312" t="s">
        <v>324</v>
      </c>
      <c r="F1312">
        <v>9603</v>
      </c>
      <c r="G1312" s="139">
        <v>2011</v>
      </c>
      <c r="H1312" s="429" t="s">
        <v>153</v>
      </c>
      <c r="I1312" s="139">
        <f>VLOOKUP(E1312&amp;H1312,Data2012!$A:$S,11,FALSE)</f>
        <v>-1</v>
      </c>
    </row>
    <row r="1313" spans="1:9" ht="14.25" customHeight="1">
      <c r="A1313" s="1" t="str">
        <f t="shared" si="171"/>
        <v xml:space="preserve">TRAINOSE9603 </v>
      </c>
      <c r="B1313" s="427" t="e">
        <f t="shared" si="172"/>
        <v>#VALUE!</v>
      </c>
      <c r="C1313" s="210" t="str">
        <f t="shared" si="168"/>
        <v xml:space="preserve"> </v>
      </c>
      <c r="D1313" s="1" t="str">
        <f t="shared" si="169"/>
        <v>na</v>
      </c>
      <c r="E1313" t="s">
        <v>324</v>
      </c>
      <c r="F1313">
        <v>9603</v>
      </c>
      <c r="G1313" s="139">
        <v>2011</v>
      </c>
      <c r="H1313" s="429" t="s">
        <v>154</v>
      </c>
      <c r="I1313" s="139">
        <f>VLOOKUP(E1313&amp;H1313,Data2012!$A:$S,11,FALSE)</f>
        <v>-1</v>
      </c>
    </row>
    <row r="1314" spans="1:9" ht="14.25" customHeight="1">
      <c r="A1314" s="1" t="str">
        <f t="shared" si="171"/>
        <v xml:space="preserve">TRAINOSE9603 </v>
      </c>
      <c r="B1314" s="427" t="e">
        <f t="shared" si="172"/>
        <v>#VALUE!</v>
      </c>
      <c r="C1314" s="210" t="str">
        <f t="shared" si="168"/>
        <v xml:space="preserve"> </v>
      </c>
      <c r="D1314" s="1" t="str">
        <f t="shared" si="169"/>
        <v>na</v>
      </c>
      <c r="E1314" t="s">
        <v>324</v>
      </c>
      <c r="F1314">
        <v>9603</v>
      </c>
      <c r="G1314" s="139">
        <v>2011</v>
      </c>
      <c r="H1314" s="429" t="s">
        <v>155</v>
      </c>
      <c r="I1314" s="139">
        <f>VLOOKUP(E1314&amp;H1314,Data2012!$A:$S,11,FALSE)</f>
        <v>-1</v>
      </c>
    </row>
    <row r="1315" spans="1:9" ht="14.25" customHeight="1">
      <c r="A1315" s="1" t="str">
        <f t="shared" si="171"/>
        <v xml:space="preserve">TRAINOSE9604 </v>
      </c>
      <c r="B1315" s="427" t="str">
        <f>+D1315</f>
        <v>na</v>
      </c>
      <c r="C1315" s="210" t="str">
        <f t="shared" si="168"/>
        <v xml:space="preserve"> </v>
      </c>
      <c r="D1315" s="1" t="str">
        <f t="shared" si="169"/>
        <v>na</v>
      </c>
      <c r="E1315" t="s">
        <v>324</v>
      </c>
      <c r="F1315">
        <v>9604</v>
      </c>
      <c r="G1315" s="139">
        <v>2011</v>
      </c>
      <c r="H1315" s="429" t="s">
        <v>144</v>
      </c>
      <c r="I1315" s="139">
        <f>VLOOKUP(E1315&amp;H1315,Data2012!$A:$S,14,FALSE)</f>
        <v>-1</v>
      </c>
    </row>
    <row r="1316" spans="1:9" ht="14.25" customHeight="1">
      <c r="A1316" s="1" t="str">
        <f t="shared" si="171"/>
        <v xml:space="preserve">TRAINOSE9604 </v>
      </c>
      <c r="B1316" s="427" t="e">
        <f>+D1316+B1315</f>
        <v>#VALUE!</v>
      </c>
      <c r="C1316" s="210" t="str">
        <f t="shared" si="168"/>
        <v xml:space="preserve"> </v>
      </c>
      <c r="D1316" s="1" t="str">
        <f t="shared" si="169"/>
        <v>na</v>
      </c>
      <c r="E1316" t="s">
        <v>324</v>
      </c>
      <c r="F1316">
        <v>9604</v>
      </c>
      <c r="G1316" s="139">
        <v>2011</v>
      </c>
      <c r="H1316" s="429" t="s">
        <v>145</v>
      </c>
      <c r="I1316" s="139">
        <f>VLOOKUP(E1316&amp;H1316,Data2012!$A:$S,14,FALSE)</f>
        <v>-1</v>
      </c>
    </row>
    <row r="1317" spans="1:9" ht="14.25" customHeight="1">
      <c r="A1317" s="1" t="str">
        <f t="shared" si="171"/>
        <v xml:space="preserve">TRAINOSE9604 </v>
      </c>
      <c r="B1317" s="427" t="e">
        <f>+D1317+B1316</f>
        <v>#VALUE!</v>
      </c>
      <c r="C1317" s="210" t="str">
        <f t="shared" si="168"/>
        <v xml:space="preserve"> </v>
      </c>
      <c r="D1317" s="1" t="str">
        <f t="shared" si="169"/>
        <v>na</v>
      </c>
      <c r="E1317" t="s">
        <v>324</v>
      </c>
      <c r="F1317">
        <v>9604</v>
      </c>
      <c r="G1317" s="139">
        <v>2011</v>
      </c>
      <c r="H1317" s="429" t="s">
        <v>146</v>
      </c>
      <c r="I1317" s="139">
        <f>VLOOKUP(E1317&amp;H1317,Data2012!$A:$S,14,FALSE)</f>
        <v>-1</v>
      </c>
    </row>
    <row r="1318" spans="1:9" ht="14.25" customHeight="1">
      <c r="A1318" s="1" t="str">
        <f t="shared" si="171"/>
        <v xml:space="preserve">TRAINOSE9604 </v>
      </c>
      <c r="B1318" s="427" t="e">
        <f t="shared" ref="B1318:B1326" si="173">+D1318+B1317</f>
        <v>#VALUE!</v>
      </c>
      <c r="C1318" s="210" t="str">
        <f t="shared" si="168"/>
        <v xml:space="preserve"> </v>
      </c>
      <c r="D1318" s="1" t="str">
        <f t="shared" si="169"/>
        <v>na</v>
      </c>
      <c r="E1318" t="s">
        <v>324</v>
      </c>
      <c r="F1318">
        <v>9604</v>
      </c>
      <c r="G1318" s="139">
        <v>2011</v>
      </c>
      <c r="H1318" s="429" t="s">
        <v>147</v>
      </c>
      <c r="I1318" s="139">
        <f>VLOOKUP(E1318&amp;H1318,Data2012!$A:$S,14,FALSE)</f>
        <v>-1</v>
      </c>
    </row>
    <row r="1319" spans="1:9" ht="14.25" customHeight="1">
      <c r="A1319" s="1" t="str">
        <f t="shared" si="171"/>
        <v xml:space="preserve">TRAINOSE9604 </v>
      </c>
      <c r="B1319" s="427" t="e">
        <f t="shared" si="173"/>
        <v>#VALUE!</v>
      </c>
      <c r="C1319" s="210" t="str">
        <f t="shared" si="168"/>
        <v xml:space="preserve"> </v>
      </c>
      <c r="D1319" s="1" t="str">
        <f t="shared" si="169"/>
        <v>na</v>
      </c>
      <c r="E1319" t="s">
        <v>324</v>
      </c>
      <c r="F1319">
        <v>9604</v>
      </c>
      <c r="G1319" s="139">
        <v>2011</v>
      </c>
      <c r="H1319" s="429" t="s">
        <v>148</v>
      </c>
      <c r="I1319" s="139">
        <f>VLOOKUP(E1319&amp;H1319,Data2012!$A:$S,14,FALSE)</f>
        <v>-1</v>
      </c>
    </row>
    <row r="1320" spans="1:9" ht="14.25" customHeight="1">
      <c r="A1320" s="1" t="str">
        <f t="shared" si="171"/>
        <v xml:space="preserve">TRAINOSE9604 </v>
      </c>
      <c r="B1320" s="427" t="e">
        <f t="shared" si="173"/>
        <v>#VALUE!</v>
      </c>
      <c r="C1320" s="210" t="str">
        <f t="shared" si="168"/>
        <v xml:space="preserve"> </v>
      </c>
      <c r="D1320" s="1" t="str">
        <f t="shared" si="169"/>
        <v>na</v>
      </c>
      <c r="E1320" t="s">
        <v>324</v>
      </c>
      <c r="F1320">
        <v>9604</v>
      </c>
      <c r="G1320" s="139">
        <v>2011</v>
      </c>
      <c r="H1320" s="429" t="s">
        <v>149</v>
      </c>
      <c r="I1320" s="139">
        <f>VLOOKUP(E1320&amp;H1320,Data2012!$A:$S,14,FALSE)</f>
        <v>-1</v>
      </c>
    </row>
    <row r="1321" spans="1:9" ht="14.25" customHeight="1">
      <c r="A1321" s="1" t="str">
        <f t="shared" si="171"/>
        <v xml:space="preserve">TRAINOSE9604 </v>
      </c>
      <c r="B1321" s="427" t="e">
        <f t="shared" si="173"/>
        <v>#VALUE!</v>
      </c>
      <c r="C1321" s="210" t="str">
        <f t="shared" si="168"/>
        <v xml:space="preserve"> </v>
      </c>
      <c r="D1321" s="1" t="str">
        <f t="shared" si="169"/>
        <v>na</v>
      </c>
      <c r="E1321" t="s">
        <v>324</v>
      </c>
      <c r="F1321">
        <v>9604</v>
      </c>
      <c r="G1321" s="139">
        <v>2011</v>
      </c>
      <c r="H1321" s="429" t="s">
        <v>150</v>
      </c>
      <c r="I1321" s="139">
        <f>VLOOKUP(E1321&amp;H1321,Data2012!$A:$S,14,FALSE)</f>
        <v>-1</v>
      </c>
    </row>
    <row r="1322" spans="1:9" ht="14.25" customHeight="1">
      <c r="A1322" s="1" t="str">
        <f t="shared" si="171"/>
        <v xml:space="preserve">TRAINOSE9604 </v>
      </c>
      <c r="B1322" s="427" t="e">
        <f t="shared" si="173"/>
        <v>#VALUE!</v>
      </c>
      <c r="C1322" s="210" t="str">
        <f t="shared" si="168"/>
        <v xml:space="preserve"> </v>
      </c>
      <c r="D1322" s="1" t="str">
        <f t="shared" si="169"/>
        <v>na</v>
      </c>
      <c r="E1322" t="s">
        <v>324</v>
      </c>
      <c r="F1322">
        <v>9604</v>
      </c>
      <c r="G1322" s="139">
        <v>2011</v>
      </c>
      <c r="H1322" s="429" t="s">
        <v>151</v>
      </c>
      <c r="I1322" s="139">
        <f>VLOOKUP(E1322&amp;H1322,Data2012!$A:$S,14,FALSE)</f>
        <v>-1</v>
      </c>
    </row>
    <row r="1323" spans="1:9" ht="14.25" customHeight="1">
      <c r="A1323" s="1" t="str">
        <f t="shared" si="171"/>
        <v xml:space="preserve">TRAINOSE9604 </v>
      </c>
      <c r="B1323" s="427" t="e">
        <f t="shared" si="173"/>
        <v>#VALUE!</v>
      </c>
      <c r="C1323" s="210" t="str">
        <f t="shared" si="168"/>
        <v xml:space="preserve"> </v>
      </c>
      <c r="D1323" s="1" t="str">
        <f t="shared" si="169"/>
        <v>na</v>
      </c>
      <c r="E1323" t="s">
        <v>324</v>
      </c>
      <c r="F1323">
        <v>9604</v>
      </c>
      <c r="G1323" s="139">
        <v>2011</v>
      </c>
      <c r="H1323" s="429" t="s">
        <v>152</v>
      </c>
      <c r="I1323" s="139">
        <f>VLOOKUP(E1323&amp;H1323,Data2012!$A:$S,14,FALSE)</f>
        <v>-1</v>
      </c>
    </row>
    <row r="1324" spans="1:9" ht="14.25" customHeight="1">
      <c r="A1324" s="1" t="str">
        <f t="shared" si="171"/>
        <v xml:space="preserve">TRAINOSE9604 </v>
      </c>
      <c r="B1324" s="427" t="e">
        <f t="shared" si="173"/>
        <v>#VALUE!</v>
      </c>
      <c r="C1324" s="210" t="str">
        <f t="shared" si="168"/>
        <v xml:space="preserve"> </v>
      </c>
      <c r="D1324" s="1" t="str">
        <f t="shared" si="169"/>
        <v>na</v>
      </c>
      <c r="E1324" t="s">
        <v>324</v>
      </c>
      <c r="F1324">
        <v>9604</v>
      </c>
      <c r="G1324" s="139">
        <v>2011</v>
      </c>
      <c r="H1324" s="429" t="s">
        <v>153</v>
      </c>
      <c r="I1324" s="139">
        <f>VLOOKUP(E1324&amp;H1324,Data2012!$A:$S,14,FALSE)</f>
        <v>-1</v>
      </c>
    </row>
    <row r="1325" spans="1:9" ht="14.25" customHeight="1">
      <c r="A1325" s="1" t="str">
        <f t="shared" si="171"/>
        <v xml:space="preserve">TRAINOSE9604 </v>
      </c>
      <c r="B1325" s="427" t="e">
        <f t="shared" si="173"/>
        <v>#VALUE!</v>
      </c>
      <c r="C1325" s="210" t="str">
        <f t="shared" si="168"/>
        <v xml:space="preserve"> </v>
      </c>
      <c r="D1325" s="1" t="str">
        <f t="shared" si="169"/>
        <v>na</v>
      </c>
      <c r="E1325" t="s">
        <v>324</v>
      </c>
      <c r="F1325">
        <v>9604</v>
      </c>
      <c r="G1325" s="139">
        <v>2011</v>
      </c>
      <c r="H1325" s="429" t="s">
        <v>154</v>
      </c>
      <c r="I1325" s="139">
        <f>VLOOKUP(E1325&amp;H1325,Data2012!$A:$S,14,FALSE)</f>
        <v>-1</v>
      </c>
    </row>
    <row r="1326" spans="1:9" ht="14.25" customHeight="1">
      <c r="A1326" s="1" t="str">
        <f t="shared" si="171"/>
        <v xml:space="preserve">TRAINOSE9604 </v>
      </c>
      <c r="B1326" s="427" t="e">
        <f t="shared" si="173"/>
        <v>#VALUE!</v>
      </c>
      <c r="C1326" s="210" t="str">
        <f t="shared" si="168"/>
        <v xml:space="preserve"> </v>
      </c>
      <c r="D1326" s="1" t="str">
        <f t="shared" si="169"/>
        <v>na</v>
      </c>
      <c r="E1326" t="s">
        <v>324</v>
      </c>
      <c r="F1326">
        <v>9604</v>
      </c>
      <c r="G1326" s="139">
        <v>2011</v>
      </c>
      <c r="H1326" s="429" t="s">
        <v>155</v>
      </c>
      <c r="I1326" s="139">
        <f>VLOOKUP(E1326&amp;H1326,Data2012!$A:$S,14,FALSE)</f>
        <v>-1</v>
      </c>
    </row>
    <row r="1327" spans="1:9" ht="14.25" customHeight="1">
      <c r="A1327" s="1" t="str">
        <f t="shared" si="171"/>
        <v xml:space="preserve">TRAINOSE9605 </v>
      </c>
      <c r="B1327" s="427" t="str">
        <f>+D1327</f>
        <v>na</v>
      </c>
      <c r="C1327" s="210" t="str">
        <f t="shared" si="168"/>
        <v xml:space="preserve"> </v>
      </c>
      <c r="D1327" s="1" t="str">
        <f t="shared" si="169"/>
        <v>na</v>
      </c>
      <c r="E1327" t="s">
        <v>324</v>
      </c>
      <c r="F1327">
        <v>9605</v>
      </c>
      <c r="G1327" s="139">
        <v>2011</v>
      </c>
      <c r="H1327" s="429" t="s">
        <v>144</v>
      </c>
      <c r="I1327" s="139">
        <f>VLOOKUP(E1327&amp;H1327,Data2012!$A:$S,17,FALSE)</f>
        <v>-1</v>
      </c>
    </row>
    <row r="1328" spans="1:9" ht="14.25" customHeight="1">
      <c r="A1328" s="1" t="str">
        <f t="shared" si="171"/>
        <v xml:space="preserve">TRAINOSE9605 </v>
      </c>
      <c r="B1328" s="427" t="e">
        <f>+D1328+B1327</f>
        <v>#VALUE!</v>
      </c>
      <c r="C1328" s="210" t="str">
        <f t="shared" si="168"/>
        <v xml:space="preserve"> </v>
      </c>
      <c r="D1328" s="1" t="str">
        <f t="shared" si="169"/>
        <v>na</v>
      </c>
      <c r="E1328" t="s">
        <v>324</v>
      </c>
      <c r="F1328">
        <v>9605</v>
      </c>
      <c r="G1328" s="139">
        <v>2011</v>
      </c>
      <c r="H1328" s="429" t="s">
        <v>145</v>
      </c>
      <c r="I1328" s="139">
        <f>VLOOKUP(E1328&amp;H1328,Data2012!$A:$S,17,FALSE)</f>
        <v>-1</v>
      </c>
    </row>
    <row r="1329" spans="1:9" ht="14.25" customHeight="1">
      <c r="A1329" s="1" t="str">
        <f t="shared" si="171"/>
        <v xml:space="preserve">TRAINOSE9605 </v>
      </c>
      <c r="B1329" s="427" t="e">
        <f>+D1329+B1328</f>
        <v>#VALUE!</v>
      </c>
      <c r="C1329" s="210" t="str">
        <f t="shared" si="168"/>
        <v xml:space="preserve"> </v>
      </c>
      <c r="D1329" s="1" t="str">
        <f t="shared" si="169"/>
        <v>na</v>
      </c>
      <c r="E1329" t="s">
        <v>324</v>
      </c>
      <c r="F1329">
        <v>9605</v>
      </c>
      <c r="G1329" s="139">
        <v>2011</v>
      </c>
      <c r="H1329" s="429" t="s">
        <v>146</v>
      </c>
      <c r="I1329" s="139">
        <f>VLOOKUP(E1329&amp;H1329,Data2012!$A:$S,17,FALSE)</f>
        <v>-1</v>
      </c>
    </row>
    <row r="1330" spans="1:9" ht="14.25" customHeight="1">
      <c r="A1330" s="1" t="str">
        <f t="shared" si="171"/>
        <v xml:space="preserve">TRAINOSE9605 </v>
      </c>
      <c r="B1330" s="427" t="e">
        <f t="shared" ref="B1330:B1338" si="174">+D1330+B1329</f>
        <v>#VALUE!</v>
      </c>
      <c r="C1330" s="210" t="str">
        <f t="shared" si="168"/>
        <v xml:space="preserve"> </v>
      </c>
      <c r="D1330" s="1" t="str">
        <f t="shared" si="169"/>
        <v>na</v>
      </c>
      <c r="E1330" t="s">
        <v>324</v>
      </c>
      <c r="F1330">
        <v>9605</v>
      </c>
      <c r="G1330" s="139">
        <v>2011</v>
      </c>
      <c r="H1330" s="429" t="s">
        <v>147</v>
      </c>
      <c r="I1330" s="139">
        <f>VLOOKUP(E1330&amp;H1330,Data2012!$A:$S,17,FALSE)</f>
        <v>-1</v>
      </c>
    </row>
    <row r="1331" spans="1:9" ht="14.25" customHeight="1">
      <c r="A1331" s="1" t="str">
        <f t="shared" si="171"/>
        <v xml:space="preserve">TRAINOSE9605 </v>
      </c>
      <c r="B1331" s="427" t="e">
        <f t="shared" si="174"/>
        <v>#VALUE!</v>
      </c>
      <c r="C1331" s="210" t="str">
        <f t="shared" si="168"/>
        <v xml:space="preserve"> </v>
      </c>
      <c r="D1331" s="1" t="str">
        <f t="shared" si="169"/>
        <v>na</v>
      </c>
      <c r="E1331" t="s">
        <v>324</v>
      </c>
      <c r="F1331">
        <v>9605</v>
      </c>
      <c r="G1331" s="139">
        <v>2011</v>
      </c>
      <c r="H1331" s="429" t="s">
        <v>148</v>
      </c>
      <c r="I1331" s="139">
        <f>VLOOKUP(E1331&amp;H1331,Data2012!$A:$S,17,FALSE)</f>
        <v>-1</v>
      </c>
    </row>
    <row r="1332" spans="1:9" ht="14.25" customHeight="1">
      <c r="A1332" s="1" t="str">
        <f t="shared" si="171"/>
        <v xml:space="preserve">TRAINOSE9605 </v>
      </c>
      <c r="B1332" s="427" t="e">
        <f t="shared" si="174"/>
        <v>#VALUE!</v>
      </c>
      <c r="C1332" s="210" t="str">
        <f t="shared" si="168"/>
        <v xml:space="preserve"> </v>
      </c>
      <c r="D1332" s="1" t="str">
        <f t="shared" si="169"/>
        <v>na</v>
      </c>
      <c r="E1332" t="s">
        <v>324</v>
      </c>
      <c r="F1332">
        <v>9605</v>
      </c>
      <c r="G1332" s="139">
        <v>2011</v>
      </c>
      <c r="H1332" s="429" t="s">
        <v>149</v>
      </c>
      <c r="I1332" s="139">
        <f>VLOOKUP(E1332&amp;H1332,Data2012!$A:$S,17,FALSE)</f>
        <v>-1</v>
      </c>
    </row>
    <row r="1333" spans="1:9" ht="14.25" customHeight="1">
      <c r="A1333" s="1" t="str">
        <f t="shared" si="171"/>
        <v xml:space="preserve">TRAINOSE9605 </v>
      </c>
      <c r="B1333" s="427" t="e">
        <f t="shared" si="174"/>
        <v>#VALUE!</v>
      </c>
      <c r="C1333" s="210" t="str">
        <f t="shared" si="168"/>
        <v xml:space="preserve"> </v>
      </c>
      <c r="D1333" s="1" t="str">
        <f t="shared" si="169"/>
        <v>na</v>
      </c>
      <c r="E1333" t="s">
        <v>324</v>
      </c>
      <c r="F1333">
        <v>9605</v>
      </c>
      <c r="G1333" s="139">
        <v>2011</v>
      </c>
      <c r="H1333" s="429" t="s">
        <v>150</v>
      </c>
      <c r="I1333" s="139">
        <f>VLOOKUP(E1333&amp;H1333,Data2012!$A:$S,17,FALSE)</f>
        <v>-1</v>
      </c>
    </row>
    <row r="1334" spans="1:9" ht="14.25" customHeight="1">
      <c r="A1334" s="1" t="str">
        <f t="shared" si="171"/>
        <v xml:space="preserve">TRAINOSE9605 </v>
      </c>
      <c r="B1334" s="427" t="e">
        <f t="shared" si="174"/>
        <v>#VALUE!</v>
      </c>
      <c r="C1334" s="210" t="str">
        <f t="shared" si="168"/>
        <v xml:space="preserve"> </v>
      </c>
      <c r="D1334" s="1" t="str">
        <f t="shared" si="169"/>
        <v>na</v>
      </c>
      <c r="E1334" t="s">
        <v>324</v>
      </c>
      <c r="F1334">
        <v>9605</v>
      </c>
      <c r="G1334" s="139">
        <v>2011</v>
      </c>
      <c r="H1334" s="429" t="s">
        <v>151</v>
      </c>
      <c r="I1334" s="139">
        <f>VLOOKUP(E1334&amp;H1334,Data2012!$A:$S,17,FALSE)</f>
        <v>-1</v>
      </c>
    </row>
    <row r="1335" spans="1:9" ht="14.25" customHeight="1">
      <c r="A1335" s="1" t="str">
        <f t="shared" si="171"/>
        <v xml:space="preserve">TRAINOSE9605 </v>
      </c>
      <c r="B1335" s="427" t="e">
        <f t="shared" si="174"/>
        <v>#VALUE!</v>
      </c>
      <c r="C1335" s="210" t="str">
        <f t="shared" si="168"/>
        <v xml:space="preserve"> </v>
      </c>
      <c r="D1335" s="1" t="str">
        <f t="shared" si="169"/>
        <v>na</v>
      </c>
      <c r="E1335" t="s">
        <v>324</v>
      </c>
      <c r="F1335">
        <v>9605</v>
      </c>
      <c r="G1335" s="139">
        <v>2011</v>
      </c>
      <c r="H1335" s="429" t="s">
        <v>152</v>
      </c>
      <c r="I1335" s="139">
        <f>VLOOKUP(E1335&amp;H1335,Data2012!$A:$S,17,FALSE)</f>
        <v>-1</v>
      </c>
    </row>
    <row r="1336" spans="1:9" ht="14.25" customHeight="1">
      <c r="A1336" s="1" t="str">
        <f t="shared" si="171"/>
        <v xml:space="preserve">TRAINOSE9605 </v>
      </c>
      <c r="B1336" s="427" t="e">
        <f t="shared" si="174"/>
        <v>#VALUE!</v>
      </c>
      <c r="C1336" s="210" t="str">
        <f t="shared" si="168"/>
        <v xml:space="preserve"> </v>
      </c>
      <c r="D1336" s="1" t="str">
        <f t="shared" si="169"/>
        <v>na</v>
      </c>
      <c r="E1336" t="s">
        <v>324</v>
      </c>
      <c r="F1336">
        <v>9605</v>
      </c>
      <c r="G1336" s="139">
        <v>2011</v>
      </c>
      <c r="H1336" s="429" t="s">
        <v>153</v>
      </c>
      <c r="I1336" s="139">
        <f>VLOOKUP(E1336&amp;H1336,Data2012!$A:$S,17,FALSE)</f>
        <v>-1</v>
      </c>
    </row>
    <row r="1337" spans="1:9" ht="14.25" customHeight="1">
      <c r="A1337" s="1" t="str">
        <f t="shared" si="171"/>
        <v xml:space="preserve">TRAINOSE9605 </v>
      </c>
      <c r="B1337" s="427" t="e">
        <f t="shared" si="174"/>
        <v>#VALUE!</v>
      </c>
      <c r="C1337" s="210" t="str">
        <f t="shared" si="168"/>
        <v xml:space="preserve"> </v>
      </c>
      <c r="D1337" s="1" t="str">
        <f t="shared" si="169"/>
        <v>na</v>
      </c>
      <c r="E1337" t="s">
        <v>324</v>
      </c>
      <c r="F1337">
        <v>9605</v>
      </c>
      <c r="G1337" s="139">
        <v>2011</v>
      </c>
      <c r="H1337" s="429" t="s">
        <v>154</v>
      </c>
      <c r="I1337" s="139">
        <f>VLOOKUP(E1337&amp;H1337,Data2012!$A:$S,17,FALSE)</f>
        <v>-1</v>
      </c>
    </row>
    <row r="1338" spans="1:9" ht="14.25" customHeight="1">
      <c r="A1338" s="1" t="str">
        <f t="shared" si="171"/>
        <v xml:space="preserve">TRAINOSE9605 </v>
      </c>
      <c r="B1338" s="427" t="e">
        <f t="shared" si="174"/>
        <v>#VALUE!</v>
      </c>
      <c r="C1338" s="210" t="str">
        <f t="shared" si="168"/>
        <v xml:space="preserve"> </v>
      </c>
      <c r="D1338" s="1" t="str">
        <f t="shared" si="169"/>
        <v>na</v>
      </c>
      <c r="E1338" t="s">
        <v>324</v>
      </c>
      <c r="F1338">
        <v>9605</v>
      </c>
      <c r="G1338" s="139">
        <v>2011</v>
      </c>
      <c r="H1338" s="429" t="s">
        <v>155</v>
      </c>
      <c r="I1338" s="139">
        <f>VLOOKUP(E1338&amp;H1338,Data2012!$A:$S,17,FALSE)</f>
        <v>-1</v>
      </c>
    </row>
    <row r="1339" spans="1:9" ht="14.25" customHeight="1">
      <c r="A1339" s="1" t="str">
        <f t="shared" si="171"/>
        <v xml:space="preserve">TRAINOSE9606 </v>
      </c>
      <c r="B1339" s="427" t="str">
        <f>+D1339</f>
        <v>na</v>
      </c>
      <c r="C1339" s="210" t="str">
        <f t="shared" si="168"/>
        <v xml:space="preserve"> </v>
      </c>
      <c r="D1339" s="1" t="str">
        <f t="shared" si="169"/>
        <v>na</v>
      </c>
      <c r="E1339" t="s">
        <v>324</v>
      </c>
      <c r="F1339">
        <v>9606</v>
      </c>
      <c r="G1339" s="139">
        <v>2011</v>
      </c>
      <c r="H1339" s="429" t="s">
        <v>144</v>
      </c>
      <c r="I1339" s="139">
        <f>VLOOKUP(E1339&amp;H1339,Data2012!$A:$U,20,FALSE)</f>
        <v>-1</v>
      </c>
    </row>
    <row r="1340" spans="1:9" ht="14.25" customHeight="1">
      <c r="A1340" s="1" t="str">
        <f t="shared" si="171"/>
        <v xml:space="preserve">TRAINOSE9606 </v>
      </c>
      <c r="B1340" s="427" t="e">
        <f>+D1340+B1339</f>
        <v>#VALUE!</v>
      </c>
      <c r="C1340" s="210" t="str">
        <f t="shared" si="168"/>
        <v xml:space="preserve"> </v>
      </c>
      <c r="D1340" s="1" t="str">
        <f t="shared" si="169"/>
        <v>na</v>
      </c>
      <c r="E1340" t="s">
        <v>324</v>
      </c>
      <c r="F1340">
        <v>9606</v>
      </c>
      <c r="G1340" s="139">
        <v>2011</v>
      </c>
      <c r="H1340" s="429" t="s">
        <v>145</v>
      </c>
      <c r="I1340" s="139">
        <f>VLOOKUP(E1340&amp;H1340,Data2012!$A:$U,20,FALSE)</f>
        <v>-1</v>
      </c>
    </row>
    <row r="1341" spans="1:9" ht="14.25" customHeight="1">
      <c r="A1341" s="1" t="str">
        <f t="shared" si="171"/>
        <v xml:space="preserve">TRAINOSE9606 </v>
      </c>
      <c r="B1341" s="427" t="e">
        <f>+D1341+B1340</f>
        <v>#VALUE!</v>
      </c>
      <c r="C1341" s="210" t="str">
        <f t="shared" si="168"/>
        <v xml:space="preserve"> </v>
      </c>
      <c r="D1341" s="1" t="str">
        <f t="shared" si="169"/>
        <v>na</v>
      </c>
      <c r="E1341" t="s">
        <v>324</v>
      </c>
      <c r="F1341">
        <v>9606</v>
      </c>
      <c r="G1341" s="139">
        <v>2011</v>
      </c>
      <c r="H1341" s="429" t="s">
        <v>146</v>
      </c>
      <c r="I1341" s="139">
        <f>VLOOKUP(E1341&amp;H1341,Data2012!$A:$U,20,FALSE)</f>
        <v>-1</v>
      </c>
    </row>
    <row r="1342" spans="1:9" ht="14.25" customHeight="1">
      <c r="A1342" s="1" t="str">
        <f t="shared" si="171"/>
        <v xml:space="preserve">TRAINOSE9606 </v>
      </c>
      <c r="B1342" s="427" t="e">
        <f t="shared" ref="B1342:B1350" si="175">+D1342+B1341</f>
        <v>#VALUE!</v>
      </c>
      <c r="C1342" s="210" t="str">
        <f t="shared" si="168"/>
        <v xml:space="preserve"> </v>
      </c>
      <c r="D1342" s="1" t="str">
        <f t="shared" si="169"/>
        <v>na</v>
      </c>
      <c r="E1342" t="s">
        <v>324</v>
      </c>
      <c r="F1342">
        <v>9606</v>
      </c>
      <c r="G1342" s="139">
        <v>2011</v>
      </c>
      <c r="H1342" s="429" t="s">
        <v>147</v>
      </c>
      <c r="I1342" s="139">
        <f>VLOOKUP(E1342&amp;H1342,Data2012!$A:$U,20,FALSE)</f>
        <v>-1</v>
      </c>
    </row>
    <row r="1343" spans="1:9" ht="14.25" customHeight="1">
      <c r="A1343" s="1" t="str">
        <f t="shared" si="171"/>
        <v xml:space="preserve">TRAINOSE9606 </v>
      </c>
      <c r="B1343" s="427" t="e">
        <f t="shared" si="175"/>
        <v>#VALUE!</v>
      </c>
      <c r="C1343" s="210" t="str">
        <f t="shared" si="168"/>
        <v xml:space="preserve"> </v>
      </c>
      <c r="D1343" s="1" t="str">
        <f t="shared" si="169"/>
        <v>na</v>
      </c>
      <c r="E1343" t="s">
        <v>324</v>
      </c>
      <c r="F1343">
        <v>9606</v>
      </c>
      <c r="G1343" s="139">
        <v>2011</v>
      </c>
      <c r="H1343" s="429" t="s">
        <v>148</v>
      </c>
      <c r="I1343" s="139">
        <f>VLOOKUP(E1343&amp;H1343,Data2012!$A:$U,20,FALSE)</f>
        <v>-1</v>
      </c>
    </row>
    <row r="1344" spans="1:9" ht="14.25" customHeight="1">
      <c r="A1344" s="1" t="str">
        <f t="shared" si="171"/>
        <v xml:space="preserve">TRAINOSE9606 </v>
      </c>
      <c r="B1344" s="427" t="e">
        <f t="shared" si="175"/>
        <v>#VALUE!</v>
      </c>
      <c r="C1344" s="210" t="str">
        <f t="shared" si="168"/>
        <v xml:space="preserve"> </v>
      </c>
      <c r="D1344" s="1" t="str">
        <f t="shared" si="169"/>
        <v>na</v>
      </c>
      <c r="E1344" t="s">
        <v>324</v>
      </c>
      <c r="F1344">
        <v>9606</v>
      </c>
      <c r="G1344" s="139">
        <v>2011</v>
      </c>
      <c r="H1344" s="429" t="s">
        <v>149</v>
      </c>
      <c r="I1344" s="139">
        <f>VLOOKUP(E1344&amp;H1344,Data2012!$A:$U,20,FALSE)</f>
        <v>-1</v>
      </c>
    </row>
    <row r="1345" spans="1:9" ht="14.25" customHeight="1">
      <c r="A1345" s="1" t="str">
        <f t="shared" si="171"/>
        <v xml:space="preserve">TRAINOSE9606 </v>
      </c>
      <c r="B1345" s="427" t="e">
        <f t="shared" si="175"/>
        <v>#VALUE!</v>
      </c>
      <c r="C1345" s="210" t="str">
        <f t="shared" si="168"/>
        <v xml:space="preserve"> </v>
      </c>
      <c r="D1345" s="1" t="str">
        <f t="shared" si="169"/>
        <v>na</v>
      </c>
      <c r="E1345" t="s">
        <v>324</v>
      </c>
      <c r="F1345">
        <v>9606</v>
      </c>
      <c r="G1345" s="139">
        <v>2011</v>
      </c>
      <c r="H1345" s="429" t="s">
        <v>150</v>
      </c>
      <c r="I1345" s="139">
        <f>VLOOKUP(E1345&amp;H1345,Data2012!$A:$U,20,FALSE)</f>
        <v>-1</v>
      </c>
    </row>
    <row r="1346" spans="1:9" ht="14.25" customHeight="1">
      <c r="A1346" s="1" t="str">
        <f t="shared" si="171"/>
        <v xml:space="preserve">TRAINOSE9606 </v>
      </c>
      <c r="B1346" s="427" t="e">
        <f t="shared" si="175"/>
        <v>#VALUE!</v>
      </c>
      <c r="C1346" s="210" t="str">
        <f t="shared" si="168"/>
        <v xml:space="preserve"> </v>
      </c>
      <c r="D1346" s="1" t="str">
        <f t="shared" si="169"/>
        <v>na</v>
      </c>
      <c r="E1346" t="s">
        <v>324</v>
      </c>
      <c r="F1346">
        <v>9606</v>
      </c>
      <c r="G1346" s="139">
        <v>2011</v>
      </c>
      <c r="H1346" s="429" t="s">
        <v>151</v>
      </c>
      <c r="I1346" s="139">
        <f>VLOOKUP(E1346&amp;H1346,Data2012!$A:$U,20,FALSE)</f>
        <v>-1</v>
      </c>
    </row>
    <row r="1347" spans="1:9" ht="14.25" customHeight="1">
      <c r="A1347" s="1" t="str">
        <f t="shared" si="171"/>
        <v xml:space="preserve">TRAINOSE9606 </v>
      </c>
      <c r="B1347" s="427" t="e">
        <f t="shared" si="175"/>
        <v>#VALUE!</v>
      </c>
      <c r="C1347" s="210" t="str">
        <f t="shared" si="168"/>
        <v xml:space="preserve"> </v>
      </c>
      <c r="D1347" s="1" t="str">
        <f t="shared" si="169"/>
        <v>na</v>
      </c>
      <c r="E1347" t="s">
        <v>324</v>
      </c>
      <c r="F1347">
        <v>9606</v>
      </c>
      <c r="G1347" s="139">
        <v>2011</v>
      </c>
      <c r="H1347" s="429" t="s">
        <v>152</v>
      </c>
      <c r="I1347" s="139">
        <f>VLOOKUP(E1347&amp;H1347,Data2012!$A:$U,20,FALSE)</f>
        <v>-1</v>
      </c>
    </row>
    <row r="1348" spans="1:9" ht="14.25" customHeight="1">
      <c r="A1348" s="1" t="str">
        <f t="shared" si="171"/>
        <v xml:space="preserve">TRAINOSE9606 </v>
      </c>
      <c r="B1348" s="427" t="e">
        <f t="shared" si="175"/>
        <v>#VALUE!</v>
      </c>
      <c r="C1348" s="210" t="str">
        <f t="shared" si="168"/>
        <v xml:space="preserve"> </v>
      </c>
      <c r="D1348" s="1" t="str">
        <f t="shared" si="169"/>
        <v>na</v>
      </c>
      <c r="E1348" t="s">
        <v>324</v>
      </c>
      <c r="F1348">
        <v>9606</v>
      </c>
      <c r="G1348" s="139">
        <v>2011</v>
      </c>
      <c r="H1348" s="429" t="s">
        <v>153</v>
      </c>
      <c r="I1348" s="139">
        <f>VLOOKUP(E1348&amp;H1348,Data2012!$A:$U,20,FALSE)</f>
        <v>-1</v>
      </c>
    </row>
    <row r="1349" spans="1:9" ht="14.25" customHeight="1">
      <c r="A1349" s="1" t="str">
        <f t="shared" si="171"/>
        <v xml:space="preserve">TRAINOSE9606 </v>
      </c>
      <c r="B1349" s="427" t="e">
        <f t="shared" si="175"/>
        <v>#VALUE!</v>
      </c>
      <c r="C1349" s="210" t="str">
        <f t="shared" si="168"/>
        <v xml:space="preserve"> </v>
      </c>
      <c r="D1349" s="1" t="str">
        <f t="shared" si="169"/>
        <v>na</v>
      </c>
      <c r="E1349" t="s">
        <v>324</v>
      </c>
      <c r="F1349">
        <v>9606</v>
      </c>
      <c r="G1349" s="139">
        <v>2011</v>
      </c>
      <c r="H1349" s="429" t="s">
        <v>154</v>
      </c>
      <c r="I1349" s="139">
        <f>VLOOKUP(E1349&amp;H1349,Data2012!$A:$U,20,FALSE)</f>
        <v>-1</v>
      </c>
    </row>
    <row r="1350" spans="1:9" ht="14.25" customHeight="1">
      <c r="A1350" s="1" t="str">
        <f t="shared" si="171"/>
        <v xml:space="preserve">TRAINOSE9606 </v>
      </c>
      <c r="B1350" s="427" t="e">
        <f t="shared" si="175"/>
        <v>#VALUE!</v>
      </c>
      <c r="C1350" s="210" t="str">
        <f t="shared" si="168"/>
        <v xml:space="preserve"> </v>
      </c>
      <c r="D1350" s="1" t="str">
        <f t="shared" si="169"/>
        <v>na</v>
      </c>
      <c r="E1350" t="s">
        <v>324</v>
      </c>
      <c r="F1350">
        <v>9606</v>
      </c>
      <c r="G1350" s="139">
        <v>2011</v>
      </c>
      <c r="H1350" s="429" t="s">
        <v>155</v>
      </c>
      <c r="I1350" s="139">
        <f>VLOOKUP(E1350&amp;H1350,Data2012!$A:$U,20,FALSE)</f>
        <v>-1</v>
      </c>
    </row>
    <row r="1351" spans="1:9" ht="14.25" customHeight="1">
      <c r="A1351" s="1" t="str">
        <f t="shared" si="171"/>
        <v>PKP96011</v>
      </c>
      <c r="B1351" s="427">
        <f>+D1351</f>
        <v>15502</v>
      </c>
      <c r="C1351" s="210">
        <f t="shared" si="168"/>
        <v>1</v>
      </c>
      <c r="D1351" s="1">
        <f t="shared" si="169"/>
        <v>15502</v>
      </c>
      <c r="E1351" t="s">
        <v>53</v>
      </c>
      <c r="F1351">
        <v>9601</v>
      </c>
      <c r="G1351" s="139">
        <v>2011</v>
      </c>
      <c r="H1351" s="429" t="s">
        <v>144</v>
      </c>
      <c r="I1351">
        <f>VLOOKUP(E1351&amp;H1351,Data2012!$A:$S,3,FALSE)</f>
        <v>15502</v>
      </c>
    </row>
    <row r="1352" spans="1:9" ht="14.25" customHeight="1">
      <c r="A1352" s="1" t="str">
        <f t="shared" si="171"/>
        <v>PKP96012</v>
      </c>
      <c r="B1352" s="427">
        <f>+D1352+B1351</f>
        <v>30218</v>
      </c>
      <c r="C1352" s="210">
        <f t="shared" ref="C1352:C1415" si="176">IF(D1352="na"," ",VALUE(RIGHT(TRIM(H1352),2)))</f>
        <v>2</v>
      </c>
      <c r="D1352" s="1">
        <f t="shared" ref="D1352:D1415" si="177">IF(I1352&lt;0,"na",I1352)</f>
        <v>14716</v>
      </c>
      <c r="E1352" t="s">
        <v>53</v>
      </c>
      <c r="F1352">
        <v>9601</v>
      </c>
      <c r="G1352" s="139">
        <v>2011</v>
      </c>
      <c r="H1352" s="429" t="s">
        <v>145</v>
      </c>
      <c r="I1352">
        <f>VLOOKUP(E1352&amp;H1352,Data2012!$A:$S,3,FALSE)</f>
        <v>14716</v>
      </c>
    </row>
    <row r="1353" spans="1:9" ht="14.25" customHeight="1">
      <c r="A1353" s="1" t="str">
        <f t="shared" si="171"/>
        <v>PKP96013</v>
      </c>
      <c r="B1353" s="427">
        <f>+D1353+B1352</f>
        <v>46238</v>
      </c>
      <c r="C1353" s="210">
        <f t="shared" si="176"/>
        <v>3</v>
      </c>
      <c r="D1353" s="1">
        <f t="shared" si="177"/>
        <v>16020</v>
      </c>
      <c r="E1353" t="s">
        <v>53</v>
      </c>
      <c r="F1353">
        <v>9601</v>
      </c>
      <c r="G1353" s="139">
        <v>2011</v>
      </c>
      <c r="H1353" s="429" t="s">
        <v>146</v>
      </c>
      <c r="I1353">
        <f>VLOOKUP(E1353&amp;H1353,Data2012!$A:$S,3,FALSE)</f>
        <v>16020</v>
      </c>
    </row>
    <row r="1354" spans="1:9" ht="14.25" customHeight="1">
      <c r="A1354" s="1" t="str">
        <f t="shared" si="171"/>
        <v>PKP96014</v>
      </c>
      <c r="B1354" s="427">
        <f t="shared" ref="B1354:B1362" si="178">+D1354+B1353</f>
        <v>61400</v>
      </c>
      <c r="C1354" s="210">
        <f t="shared" si="176"/>
        <v>4</v>
      </c>
      <c r="D1354" s="1">
        <f t="shared" si="177"/>
        <v>15162</v>
      </c>
      <c r="E1354" t="s">
        <v>53</v>
      </c>
      <c r="F1354">
        <v>9601</v>
      </c>
      <c r="G1354" s="139">
        <v>2011</v>
      </c>
      <c r="H1354" s="429" t="s">
        <v>147</v>
      </c>
      <c r="I1354">
        <f>VLOOKUP(E1354&amp;H1354,Data2012!$A:$S,3,FALSE)</f>
        <v>15162</v>
      </c>
    </row>
    <row r="1355" spans="1:9" ht="14.25" customHeight="1">
      <c r="A1355" s="1" t="str">
        <f t="shared" si="171"/>
        <v>PKP96015</v>
      </c>
      <c r="B1355" s="427">
        <f t="shared" si="178"/>
        <v>77941</v>
      </c>
      <c r="C1355" s="210">
        <f t="shared" si="176"/>
        <v>5</v>
      </c>
      <c r="D1355" s="1">
        <f t="shared" si="177"/>
        <v>16541</v>
      </c>
      <c r="E1355" t="s">
        <v>53</v>
      </c>
      <c r="F1355">
        <v>9601</v>
      </c>
      <c r="G1355" s="139">
        <v>2011</v>
      </c>
      <c r="H1355" s="429" t="s">
        <v>148</v>
      </c>
      <c r="I1355">
        <f>VLOOKUP(E1355&amp;H1355,Data2012!$A:$S,3,FALSE)</f>
        <v>16541</v>
      </c>
    </row>
    <row r="1356" spans="1:9" ht="14.25" customHeight="1">
      <c r="A1356" s="1" t="str">
        <f t="shared" si="171"/>
        <v>PKP96016</v>
      </c>
      <c r="B1356" s="427">
        <f t="shared" si="178"/>
        <v>93159</v>
      </c>
      <c r="C1356" s="210">
        <f t="shared" si="176"/>
        <v>6</v>
      </c>
      <c r="D1356" s="1">
        <f t="shared" si="177"/>
        <v>15218</v>
      </c>
      <c r="E1356" t="s">
        <v>53</v>
      </c>
      <c r="F1356">
        <v>9601</v>
      </c>
      <c r="G1356" s="139">
        <v>2011</v>
      </c>
      <c r="H1356" s="429" t="s">
        <v>149</v>
      </c>
      <c r="I1356">
        <f>VLOOKUP(E1356&amp;H1356,Data2012!$A:$S,3,FALSE)</f>
        <v>15218</v>
      </c>
    </row>
    <row r="1357" spans="1:9" ht="14.25" customHeight="1">
      <c r="A1357" s="1" t="str">
        <f t="shared" si="171"/>
        <v>PKP96017</v>
      </c>
      <c r="B1357" s="427">
        <f t="shared" si="178"/>
        <v>107947</v>
      </c>
      <c r="C1357" s="210">
        <f t="shared" si="176"/>
        <v>7</v>
      </c>
      <c r="D1357" s="1">
        <f t="shared" si="177"/>
        <v>14788</v>
      </c>
      <c r="E1357" t="s">
        <v>53</v>
      </c>
      <c r="F1357">
        <v>9601</v>
      </c>
      <c r="G1357" s="139">
        <v>2011</v>
      </c>
      <c r="H1357" s="429" t="s">
        <v>150</v>
      </c>
      <c r="I1357">
        <f>VLOOKUP(E1357&amp;H1357,Data2012!$A:$S,3,FALSE)</f>
        <v>14788</v>
      </c>
    </row>
    <row r="1358" spans="1:9" ht="14.25" customHeight="1">
      <c r="A1358" s="1" t="str">
        <f t="shared" si="171"/>
        <v>PKP96018</v>
      </c>
      <c r="B1358" s="427">
        <f t="shared" si="178"/>
        <v>123349</v>
      </c>
      <c r="C1358" s="210">
        <f t="shared" si="176"/>
        <v>8</v>
      </c>
      <c r="D1358" s="1">
        <f t="shared" si="177"/>
        <v>15402</v>
      </c>
      <c r="E1358" t="s">
        <v>53</v>
      </c>
      <c r="F1358">
        <v>9601</v>
      </c>
      <c r="G1358" s="139">
        <v>2011</v>
      </c>
      <c r="H1358" s="429" t="s">
        <v>151</v>
      </c>
      <c r="I1358">
        <f>VLOOKUP(E1358&amp;H1358,Data2012!$A:$S,3,FALSE)</f>
        <v>15402</v>
      </c>
    </row>
    <row r="1359" spans="1:9" ht="14.25" customHeight="1">
      <c r="A1359" s="1" t="str">
        <f t="shared" ref="A1359:A1422" si="179">TRIM(E1359)&amp;F1359&amp;C1359</f>
        <v>PKP96019</v>
      </c>
      <c r="B1359" s="427">
        <f t="shared" si="178"/>
        <v>138778</v>
      </c>
      <c r="C1359" s="210">
        <f t="shared" si="176"/>
        <v>9</v>
      </c>
      <c r="D1359" s="1">
        <f t="shared" si="177"/>
        <v>15429</v>
      </c>
      <c r="E1359" t="s">
        <v>53</v>
      </c>
      <c r="F1359">
        <v>9601</v>
      </c>
      <c r="G1359" s="139">
        <v>2011</v>
      </c>
      <c r="H1359" s="429" t="s">
        <v>152</v>
      </c>
      <c r="I1359">
        <f>VLOOKUP(E1359&amp;H1359,Data2012!$A:$S,3,FALSE)</f>
        <v>15429</v>
      </c>
    </row>
    <row r="1360" spans="1:9" ht="14.25" customHeight="1">
      <c r="A1360" s="1" t="str">
        <f t="shared" si="179"/>
        <v>PKP960110</v>
      </c>
      <c r="B1360" s="427">
        <f t="shared" si="178"/>
        <v>154954</v>
      </c>
      <c r="C1360" s="210">
        <f t="shared" si="176"/>
        <v>10</v>
      </c>
      <c r="D1360" s="1">
        <f t="shared" si="177"/>
        <v>16176</v>
      </c>
      <c r="E1360" t="s">
        <v>53</v>
      </c>
      <c r="F1360">
        <v>9601</v>
      </c>
      <c r="G1360" s="139">
        <v>2011</v>
      </c>
      <c r="H1360" s="429" t="s">
        <v>153</v>
      </c>
      <c r="I1360">
        <f>VLOOKUP(E1360&amp;H1360,Data2012!$A:$S,3,FALSE)</f>
        <v>16176</v>
      </c>
    </row>
    <row r="1361" spans="1:9" ht="14.25" customHeight="1">
      <c r="A1361" s="1" t="str">
        <f t="shared" si="179"/>
        <v>PKP960111</v>
      </c>
      <c r="B1361" s="427">
        <f t="shared" si="178"/>
        <v>170420</v>
      </c>
      <c r="C1361" s="210">
        <f t="shared" si="176"/>
        <v>11</v>
      </c>
      <c r="D1361" s="1">
        <f t="shared" si="177"/>
        <v>15466</v>
      </c>
      <c r="E1361" t="s">
        <v>53</v>
      </c>
      <c r="F1361">
        <v>9601</v>
      </c>
      <c r="G1361" s="139">
        <v>2011</v>
      </c>
      <c r="H1361" s="429" t="s">
        <v>154</v>
      </c>
      <c r="I1361">
        <f>VLOOKUP(E1361&amp;H1361,Data2012!$A:$S,3,FALSE)</f>
        <v>15466</v>
      </c>
    </row>
    <row r="1362" spans="1:9" ht="14.25" customHeight="1">
      <c r="A1362" s="1" t="str">
        <f t="shared" si="179"/>
        <v>PKP960112</v>
      </c>
      <c r="B1362" s="427">
        <f t="shared" si="178"/>
        <v>184458</v>
      </c>
      <c r="C1362" s="210">
        <f t="shared" si="176"/>
        <v>12</v>
      </c>
      <c r="D1362" s="1">
        <f t="shared" si="177"/>
        <v>14038</v>
      </c>
      <c r="E1362" t="s">
        <v>53</v>
      </c>
      <c r="F1362">
        <v>9601</v>
      </c>
      <c r="G1362" s="139">
        <v>2011</v>
      </c>
      <c r="H1362" s="429" t="s">
        <v>155</v>
      </c>
      <c r="I1362">
        <f>VLOOKUP(E1362&amp;H1362,Data2012!$A:$S,3,FALSE)</f>
        <v>14038</v>
      </c>
    </row>
    <row r="1363" spans="1:9" ht="14.25" customHeight="1">
      <c r="A1363" s="1" t="str">
        <f t="shared" si="179"/>
        <v>PKP96021</v>
      </c>
      <c r="B1363" s="427">
        <f>+D1363</f>
        <v>1186</v>
      </c>
      <c r="C1363" s="210">
        <f t="shared" si="176"/>
        <v>1</v>
      </c>
      <c r="D1363" s="1">
        <f t="shared" si="177"/>
        <v>1186</v>
      </c>
      <c r="E1363" t="s">
        <v>53</v>
      </c>
      <c r="F1363">
        <v>9602</v>
      </c>
      <c r="G1363" s="139">
        <v>2011</v>
      </c>
      <c r="H1363" s="429" t="s">
        <v>144</v>
      </c>
      <c r="I1363" s="139">
        <f>VLOOKUP(E1363&amp;H1363,Data2012!$A:$S,6,FALSE)</f>
        <v>1186</v>
      </c>
    </row>
    <row r="1364" spans="1:9" ht="14.25" customHeight="1">
      <c r="A1364" s="1" t="str">
        <f t="shared" si="179"/>
        <v>PKP96022</v>
      </c>
      <c r="B1364" s="427">
        <f>+D1364+B1363</f>
        <v>2332</v>
      </c>
      <c r="C1364" s="210">
        <f t="shared" si="176"/>
        <v>2</v>
      </c>
      <c r="D1364" s="1">
        <f t="shared" si="177"/>
        <v>1146</v>
      </c>
      <c r="E1364" t="s">
        <v>53</v>
      </c>
      <c r="F1364">
        <v>9602</v>
      </c>
      <c r="G1364" s="139">
        <v>2011</v>
      </c>
      <c r="H1364" s="429" t="s">
        <v>145</v>
      </c>
      <c r="I1364" s="139">
        <f>VLOOKUP(E1364&amp;H1364,Data2012!$A:$S,6,FALSE)</f>
        <v>1146</v>
      </c>
    </row>
    <row r="1365" spans="1:9" ht="14.25" customHeight="1">
      <c r="A1365" s="1" t="str">
        <f t="shared" si="179"/>
        <v>PKP96023</v>
      </c>
      <c r="B1365" s="427">
        <f>+D1365+B1364</f>
        <v>3543</v>
      </c>
      <c r="C1365" s="210">
        <f t="shared" si="176"/>
        <v>3</v>
      </c>
      <c r="D1365" s="1">
        <f t="shared" si="177"/>
        <v>1211</v>
      </c>
      <c r="E1365" t="s">
        <v>53</v>
      </c>
      <c r="F1365">
        <v>9602</v>
      </c>
      <c r="G1365" s="139">
        <v>2011</v>
      </c>
      <c r="H1365" s="429" t="s">
        <v>146</v>
      </c>
      <c r="I1365" s="139">
        <f>VLOOKUP(E1365&amp;H1365,Data2012!$A:$S,6,FALSE)</f>
        <v>1211</v>
      </c>
    </row>
    <row r="1366" spans="1:9" ht="14.25" customHeight="1">
      <c r="A1366" s="1" t="str">
        <f t="shared" si="179"/>
        <v>PKP96024</v>
      </c>
      <c r="B1366" s="427">
        <f t="shared" ref="B1366:B1374" si="180">+D1366+B1365</f>
        <v>4799</v>
      </c>
      <c r="C1366" s="210">
        <f t="shared" si="176"/>
        <v>4</v>
      </c>
      <c r="D1366" s="1">
        <f t="shared" si="177"/>
        <v>1256</v>
      </c>
      <c r="E1366" t="s">
        <v>53</v>
      </c>
      <c r="F1366">
        <v>9602</v>
      </c>
      <c r="G1366" s="139">
        <v>2011</v>
      </c>
      <c r="H1366" s="429" t="s">
        <v>147</v>
      </c>
      <c r="I1366" s="139">
        <f>VLOOKUP(E1366&amp;H1366,Data2012!$A:$S,6,FALSE)</f>
        <v>1256</v>
      </c>
    </row>
    <row r="1367" spans="1:9" ht="14.25" customHeight="1">
      <c r="A1367" s="1" t="str">
        <f t="shared" si="179"/>
        <v>PKP96025</v>
      </c>
      <c r="B1367" s="427">
        <f t="shared" si="180"/>
        <v>6137</v>
      </c>
      <c r="C1367" s="210">
        <f t="shared" si="176"/>
        <v>5</v>
      </c>
      <c r="D1367" s="1">
        <f t="shared" si="177"/>
        <v>1338</v>
      </c>
      <c r="E1367" t="s">
        <v>53</v>
      </c>
      <c r="F1367">
        <v>9602</v>
      </c>
      <c r="G1367" s="139">
        <v>2011</v>
      </c>
      <c r="H1367" s="429" t="s">
        <v>148</v>
      </c>
      <c r="I1367" s="139">
        <f>VLOOKUP(E1367&amp;H1367,Data2012!$A:$S,6,FALSE)</f>
        <v>1338</v>
      </c>
    </row>
    <row r="1368" spans="1:9" ht="14.25" customHeight="1">
      <c r="A1368" s="1" t="str">
        <f t="shared" si="179"/>
        <v>PKP96026</v>
      </c>
      <c r="B1368" s="427">
        <f t="shared" si="180"/>
        <v>7561</v>
      </c>
      <c r="C1368" s="210">
        <f t="shared" si="176"/>
        <v>6</v>
      </c>
      <c r="D1368" s="1">
        <f t="shared" si="177"/>
        <v>1424</v>
      </c>
      <c r="E1368" t="s">
        <v>53</v>
      </c>
      <c r="F1368">
        <v>9602</v>
      </c>
      <c r="G1368" s="139">
        <v>2011</v>
      </c>
      <c r="H1368" s="429" t="s">
        <v>149</v>
      </c>
      <c r="I1368" s="139">
        <f>VLOOKUP(E1368&amp;H1368,Data2012!$A:$S,6,FALSE)</f>
        <v>1424</v>
      </c>
    </row>
    <row r="1369" spans="1:9" ht="14.25" customHeight="1">
      <c r="A1369" s="1" t="str">
        <f t="shared" si="179"/>
        <v xml:space="preserve">PKP9602 </v>
      </c>
      <c r="B1369" s="427" t="e">
        <f t="shared" si="180"/>
        <v>#VALUE!</v>
      </c>
      <c r="C1369" s="210" t="str">
        <f t="shared" si="176"/>
        <v xml:space="preserve"> </v>
      </c>
      <c r="D1369" s="1" t="str">
        <f t="shared" si="177"/>
        <v>na</v>
      </c>
      <c r="E1369" t="s">
        <v>53</v>
      </c>
      <c r="F1369">
        <v>9602</v>
      </c>
      <c r="G1369" s="139">
        <v>2011</v>
      </c>
      <c r="H1369" s="429" t="s">
        <v>150</v>
      </c>
      <c r="I1369" s="139">
        <f>VLOOKUP(E1369&amp;H1369,Data2012!$A:$S,6,FALSE)</f>
        <v>-1</v>
      </c>
    </row>
    <row r="1370" spans="1:9" ht="14.25" customHeight="1">
      <c r="A1370" s="1" t="str">
        <f t="shared" si="179"/>
        <v>PKP96028</v>
      </c>
      <c r="B1370" s="427" t="e">
        <f t="shared" si="180"/>
        <v>#VALUE!</v>
      </c>
      <c r="C1370" s="210">
        <f t="shared" si="176"/>
        <v>8</v>
      </c>
      <c r="D1370" s="1">
        <f t="shared" si="177"/>
        <v>1606</v>
      </c>
      <c r="E1370" t="s">
        <v>53</v>
      </c>
      <c r="F1370">
        <v>9602</v>
      </c>
      <c r="G1370" s="139">
        <v>2011</v>
      </c>
      <c r="H1370" s="429" t="s">
        <v>151</v>
      </c>
      <c r="I1370" s="139">
        <f>VLOOKUP(E1370&amp;H1370,Data2012!$A:$S,6,FALSE)</f>
        <v>1606</v>
      </c>
    </row>
    <row r="1371" spans="1:9" ht="14.25" customHeight="1">
      <c r="A1371" s="1" t="str">
        <f t="shared" si="179"/>
        <v>PKP96029</v>
      </c>
      <c r="B1371" s="427" t="e">
        <f t="shared" si="180"/>
        <v>#VALUE!</v>
      </c>
      <c r="C1371" s="210">
        <f t="shared" si="176"/>
        <v>9</v>
      </c>
      <c r="D1371" s="1">
        <f t="shared" si="177"/>
        <v>1265</v>
      </c>
      <c r="E1371" t="s">
        <v>53</v>
      </c>
      <c r="F1371">
        <v>9602</v>
      </c>
      <c r="G1371" s="139">
        <v>2011</v>
      </c>
      <c r="H1371" s="429" t="s">
        <v>152</v>
      </c>
      <c r="I1371" s="139">
        <f>VLOOKUP(E1371&amp;H1371,Data2012!$A:$S,6,FALSE)</f>
        <v>1265</v>
      </c>
    </row>
    <row r="1372" spans="1:9" ht="14.25" customHeight="1">
      <c r="A1372" s="1" t="str">
        <f t="shared" si="179"/>
        <v>PKP960210</v>
      </c>
      <c r="B1372" s="427" t="e">
        <f t="shared" si="180"/>
        <v>#VALUE!</v>
      </c>
      <c r="C1372" s="210">
        <f t="shared" si="176"/>
        <v>10</v>
      </c>
      <c r="D1372" s="1">
        <f t="shared" si="177"/>
        <v>1285</v>
      </c>
      <c r="E1372" t="s">
        <v>53</v>
      </c>
      <c r="F1372">
        <v>9602</v>
      </c>
      <c r="G1372" s="139">
        <v>2011</v>
      </c>
      <c r="H1372" s="429" t="s">
        <v>153</v>
      </c>
      <c r="I1372" s="139">
        <f>VLOOKUP(E1372&amp;H1372,Data2012!$A:$S,6,FALSE)</f>
        <v>1285</v>
      </c>
    </row>
    <row r="1373" spans="1:9" ht="14.25" customHeight="1">
      <c r="A1373" s="1" t="str">
        <f t="shared" si="179"/>
        <v>PKP960211</v>
      </c>
      <c r="B1373" s="427" t="e">
        <f t="shared" si="180"/>
        <v>#VALUE!</v>
      </c>
      <c r="C1373" s="210">
        <f t="shared" si="176"/>
        <v>11</v>
      </c>
      <c r="D1373" s="1">
        <f t="shared" si="177"/>
        <v>1217</v>
      </c>
      <c r="E1373" t="s">
        <v>53</v>
      </c>
      <c r="F1373">
        <v>9602</v>
      </c>
      <c r="G1373" s="139">
        <v>2011</v>
      </c>
      <c r="H1373" s="429" t="s">
        <v>154</v>
      </c>
      <c r="I1373" s="139">
        <f>VLOOKUP(E1373&amp;H1373,Data2012!$A:$S,6,FALSE)</f>
        <v>1217</v>
      </c>
    </row>
    <row r="1374" spans="1:9" ht="14.25" customHeight="1">
      <c r="A1374" s="1" t="str">
        <f t="shared" si="179"/>
        <v>PKP960212</v>
      </c>
      <c r="B1374" s="427" t="e">
        <f t="shared" si="180"/>
        <v>#VALUE!</v>
      </c>
      <c r="C1374" s="210">
        <f t="shared" si="176"/>
        <v>12</v>
      </c>
      <c r="D1374" s="1">
        <f t="shared" si="177"/>
        <v>1186</v>
      </c>
      <c r="E1374" t="s">
        <v>53</v>
      </c>
      <c r="F1374">
        <v>9602</v>
      </c>
      <c r="G1374" s="139">
        <v>2011</v>
      </c>
      <c r="H1374" s="429" t="s">
        <v>155</v>
      </c>
      <c r="I1374" s="139">
        <f>VLOOKUP(E1374&amp;H1374,Data2012!$A:$S,6,FALSE)</f>
        <v>1186</v>
      </c>
    </row>
    <row r="1375" spans="1:9" ht="14.25" customHeight="1">
      <c r="A1375" s="1" t="str">
        <f t="shared" si="179"/>
        <v>PKP96031</v>
      </c>
      <c r="B1375" s="427">
        <f>+D1375</f>
        <v>10653</v>
      </c>
      <c r="C1375" s="210">
        <f t="shared" si="176"/>
        <v>1</v>
      </c>
      <c r="D1375" s="1">
        <f t="shared" si="177"/>
        <v>10653</v>
      </c>
      <c r="E1375" t="s">
        <v>53</v>
      </c>
      <c r="F1375">
        <v>9603</v>
      </c>
      <c r="G1375" s="139">
        <v>2011</v>
      </c>
      <c r="H1375" s="429" t="s">
        <v>144</v>
      </c>
      <c r="I1375" s="139">
        <f>VLOOKUP(E1375&amp;H1375,Data2012!$A:$S,11,FALSE)</f>
        <v>10653</v>
      </c>
    </row>
    <row r="1376" spans="1:9" ht="14.25" customHeight="1">
      <c r="A1376" s="1" t="str">
        <f t="shared" si="179"/>
        <v>PKP96032</v>
      </c>
      <c r="B1376" s="427">
        <f>+D1376+B1375</f>
        <v>21248</v>
      </c>
      <c r="C1376" s="210">
        <f t="shared" si="176"/>
        <v>2</v>
      </c>
      <c r="D1376" s="1">
        <f t="shared" si="177"/>
        <v>10595</v>
      </c>
      <c r="E1376" t="s">
        <v>53</v>
      </c>
      <c r="F1376">
        <v>9603</v>
      </c>
      <c r="G1376" s="139">
        <v>2011</v>
      </c>
      <c r="H1376" s="429" t="s">
        <v>145</v>
      </c>
      <c r="I1376" s="139">
        <f>VLOOKUP(E1376&amp;H1376,Data2012!$A:$S,11,FALSE)</f>
        <v>10595</v>
      </c>
    </row>
    <row r="1377" spans="1:9" ht="14.25" customHeight="1">
      <c r="A1377" s="1" t="str">
        <f t="shared" si="179"/>
        <v>PKP96033</v>
      </c>
      <c r="B1377" s="427">
        <f>+D1377+B1376</f>
        <v>33713</v>
      </c>
      <c r="C1377" s="210">
        <f t="shared" si="176"/>
        <v>3</v>
      </c>
      <c r="D1377" s="1">
        <f t="shared" si="177"/>
        <v>12465</v>
      </c>
      <c r="E1377" t="s">
        <v>53</v>
      </c>
      <c r="F1377">
        <v>9603</v>
      </c>
      <c r="G1377" s="139">
        <v>2011</v>
      </c>
      <c r="H1377" s="429" t="s">
        <v>146</v>
      </c>
      <c r="I1377" s="139">
        <f>VLOOKUP(E1377&amp;H1377,Data2012!$A:$S,11,FALSE)</f>
        <v>12465</v>
      </c>
    </row>
    <row r="1378" spans="1:9" ht="14.25" customHeight="1">
      <c r="A1378" s="1" t="str">
        <f t="shared" si="179"/>
        <v>PKP96034</v>
      </c>
      <c r="B1378" s="427">
        <f t="shared" ref="B1378:B1386" si="181">+D1378+B1377</f>
        <v>45363</v>
      </c>
      <c r="C1378" s="210">
        <f t="shared" si="176"/>
        <v>4</v>
      </c>
      <c r="D1378" s="1">
        <f t="shared" si="177"/>
        <v>11650</v>
      </c>
      <c r="E1378" t="s">
        <v>53</v>
      </c>
      <c r="F1378">
        <v>9603</v>
      </c>
      <c r="G1378" s="139">
        <v>2011</v>
      </c>
      <c r="H1378" s="429" t="s">
        <v>147</v>
      </c>
      <c r="I1378" s="139">
        <f>VLOOKUP(E1378&amp;H1378,Data2012!$A:$S,11,FALSE)</f>
        <v>11650</v>
      </c>
    </row>
    <row r="1379" spans="1:9" ht="14.25" customHeight="1">
      <c r="A1379" s="1" t="str">
        <f t="shared" si="179"/>
        <v>PKP96035</v>
      </c>
      <c r="B1379" s="427">
        <f t="shared" si="181"/>
        <v>57888</v>
      </c>
      <c r="C1379" s="210">
        <f t="shared" si="176"/>
        <v>5</v>
      </c>
      <c r="D1379" s="1">
        <f t="shared" si="177"/>
        <v>12525</v>
      </c>
      <c r="E1379" t="s">
        <v>53</v>
      </c>
      <c r="F1379">
        <v>9603</v>
      </c>
      <c r="G1379" s="139">
        <v>2011</v>
      </c>
      <c r="H1379" s="429" t="s">
        <v>148</v>
      </c>
      <c r="I1379" s="139">
        <f>VLOOKUP(E1379&amp;H1379,Data2012!$A:$S,11,FALSE)</f>
        <v>12525</v>
      </c>
    </row>
    <row r="1380" spans="1:9" ht="14.25" customHeight="1">
      <c r="A1380" s="1" t="str">
        <f t="shared" si="179"/>
        <v>PKP96036</v>
      </c>
      <c r="B1380" s="427">
        <f t="shared" si="181"/>
        <v>70256</v>
      </c>
      <c r="C1380" s="210">
        <f t="shared" si="176"/>
        <v>6</v>
      </c>
      <c r="D1380" s="1">
        <f t="shared" si="177"/>
        <v>12368</v>
      </c>
      <c r="E1380" t="s">
        <v>53</v>
      </c>
      <c r="F1380">
        <v>9603</v>
      </c>
      <c r="G1380" s="139">
        <v>2011</v>
      </c>
      <c r="H1380" s="429" t="s">
        <v>149</v>
      </c>
      <c r="I1380" s="139">
        <f>VLOOKUP(E1380&amp;H1380,Data2012!$A:$S,11,FALSE)</f>
        <v>12368</v>
      </c>
    </row>
    <row r="1381" spans="1:9" ht="14.25" customHeight="1">
      <c r="A1381" s="1" t="str">
        <f t="shared" si="179"/>
        <v xml:space="preserve">PKP9603 </v>
      </c>
      <c r="B1381" s="427" t="e">
        <f t="shared" si="181"/>
        <v>#VALUE!</v>
      </c>
      <c r="C1381" s="210" t="str">
        <f t="shared" si="176"/>
        <v xml:space="preserve"> </v>
      </c>
      <c r="D1381" s="1" t="str">
        <f t="shared" si="177"/>
        <v>na</v>
      </c>
      <c r="E1381" t="s">
        <v>53</v>
      </c>
      <c r="F1381">
        <v>9603</v>
      </c>
      <c r="G1381" s="139">
        <v>2011</v>
      </c>
      <c r="H1381" s="429" t="s">
        <v>150</v>
      </c>
      <c r="I1381" s="139">
        <f>VLOOKUP(E1381&amp;H1381,Data2012!$A:$S,11,FALSE)</f>
        <v>-1</v>
      </c>
    </row>
    <row r="1382" spans="1:9" ht="14.25" customHeight="1">
      <c r="A1382" s="1" t="str">
        <f t="shared" si="179"/>
        <v>PKP96038</v>
      </c>
      <c r="B1382" s="427" t="e">
        <f t="shared" si="181"/>
        <v>#VALUE!</v>
      </c>
      <c r="C1382" s="210">
        <f t="shared" si="176"/>
        <v>8</v>
      </c>
      <c r="D1382" s="1">
        <f t="shared" si="177"/>
        <v>12008</v>
      </c>
      <c r="E1382" t="s">
        <v>53</v>
      </c>
      <c r="F1382">
        <v>9603</v>
      </c>
      <c r="G1382" s="139">
        <v>2011</v>
      </c>
      <c r="H1382" s="429" t="s">
        <v>151</v>
      </c>
      <c r="I1382" s="139">
        <f>VLOOKUP(E1382&amp;H1382,Data2012!$A:$S,11,FALSE)</f>
        <v>12008</v>
      </c>
    </row>
    <row r="1383" spans="1:9" ht="14.25" customHeight="1">
      <c r="A1383" s="1" t="str">
        <f t="shared" si="179"/>
        <v>PKP96039</v>
      </c>
      <c r="B1383" s="427" t="e">
        <f t="shared" si="181"/>
        <v>#VALUE!</v>
      </c>
      <c r="C1383" s="210">
        <f t="shared" si="176"/>
        <v>9</v>
      </c>
      <c r="D1383" s="1">
        <f t="shared" si="177"/>
        <v>11827</v>
      </c>
      <c r="E1383" t="s">
        <v>53</v>
      </c>
      <c r="F1383">
        <v>9603</v>
      </c>
      <c r="G1383" s="139">
        <v>2011</v>
      </c>
      <c r="H1383" s="429" t="s">
        <v>152</v>
      </c>
      <c r="I1383" s="139">
        <f>VLOOKUP(E1383&amp;H1383,Data2012!$A:$S,11,FALSE)</f>
        <v>11827</v>
      </c>
    </row>
    <row r="1384" spans="1:9" ht="14.25" customHeight="1">
      <c r="A1384" s="1" t="str">
        <f t="shared" si="179"/>
        <v>PKP960310</v>
      </c>
      <c r="B1384" s="427" t="e">
        <f t="shared" si="181"/>
        <v>#VALUE!</v>
      </c>
      <c r="C1384" s="210">
        <f t="shared" si="176"/>
        <v>10</v>
      </c>
      <c r="D1384" s="1">
        <f t="shared" si="177"/>
        <v>11545</v>
      </c>
      <c r="E1384" t="s">
        <v>53</v>
      </c>
      <c r="F1384">
        <v>9603</v>
      </c>
      <c r="G1384" s="139">
        <v>2011</v>
      </c>
      <c r="H1384" s="429" t="s">
        <v>153</v>
      </c>
      <c r="I1384" s="139">
        <f>VLOOKUP(E1384&amp;H1384,Data2012!$A:$S,11,FALSE)</f>
        <v>11545</v>
      </c>
    </row>
    <row r="1385" spans="1:9" ht="14.25" customHeight="1">
      <c r="A1385" s="1" t="str">
        <f t="shared" si="179"/>
        <v>PKP960311</v>
      </c>
      <c r="B1385" s="427" t="e">
        <f t="shared" si="181"/>
        <v>#VALUE!</v>
      </c>
      <c r="C1385" s="210">
        <f t="shared" si="176"/>
        <v>11</v>
      </c>
      <c r="D1385" s="1">
        <f t="shared" si="177"/>
        <v>11485</v>
      </c>
      <c r="E1385" t="s">
        <v>53</v>
      </c>
      <c r="F1385">
        <v>9603</v>
      </c>
      <c r="G1385" s="139">
        <v>2011</v>
      </c>
      <c r="H1385" s="429" t="s">
        <v>154</v>
      </c>
      <c r="I1385" s="139">
        <f>VLOOKUP(E1385&amp;H1385,Data2012!$A:$S,11,FALSE)</f>
        <v>11485</v>
      </c>
    </row>
    <row r="1386" spans="1:9" ht="14.25" customHeight="1">
      <c r="A1386" s="1" t="str">
        <f t="shared" si="179"/>
        <v>PKP960312</v>
      </c>
      <c r="B1386" s="427" t="e">
        <f t="shared" si="181"/>
        <v>#VALUE!</v>
      </c>
      <c r="C1386" s="210">
        <f t="shared" si="176"/>
        <v>12</v>
      </c>
      <c r="D1386" s="1">
        <f t="shared" si="177"/>
        <v>11378</v>
      </c>
      <c r="E1386" t="s">
        <v>53</v>
      </c>
      <c r="F1386">
        <v>9603</v>
      </c>
      <c r="G1386" s="139">
        <v>2011</v>
      </c>
      <c r="H1386" s="429" t="s">
        <v>155</v>
      </c>
      <c r="I1386" s="139">
        <f>VLOOKUP(E1386&amp;H1386,Data2012!$A:$S,11,FALSE)</f>
        <v>11378</v>
      </c>
    </row>
    <row r="1387" spans="1:9" ht="14.25" customHeight="1">
      <c r="A1387" s="1" t="str">
        <f t="shared" si="179"/>
        <v>PKP96041</v>
      </c>
      <c r="B1387" s="427">
        <f>+D1387</f>
        <v>2771</v>
      </c>
      <c r="C1387" s="210">
        <f t="shared" si="176"/>
        <v>1</v>
      </c>
      <c r="D1387" s="1">
        <f t="shared" si="177"/>
        <v>2771</v>
      </c>
      <c r="E1387" t="s">
        <v>53</v>
      </c>
      <c r="F1387">
        <v>9604</v>
      </c>
      <c r="G1387" s="139">
        <v>2011</v>
      </c>
      <c r="H1387" s="429" t="s">
        <v>144</v>
      </c>
      <c r="I1387" s="139">
        <f>VLOOKUP(E1387&amp;H1387,Data2012!$A:$S,14,FALSE)</f>
        <v>2771</v>
      </c>
    </row>
    <row r="1388" spans="1:9" ht="14.25" customHeight="1">
      <c r="A1388" s="1" t="str">
        <f t="shared" si="179"/>
        <v>PKP96042</v>
      </c>
      <c r="B1388" s="427">
        <f>+D1388+B1387</f>
        <v>5518</v>
      </c>
      <c r="C1388" s="210">
        <f t="shared" si="176"/>
        <v>2</v>
      </c>
      <c r="D1388" s="1">
        <f t="shared" si="177"/>
        <v>2747</v>
      </c>
      <c r="E1388" t="s">
        <v>53</v>
      </c>
      <c r="F1388">
        <v>9604</v>
      </c>
      <c r="G1388" s="139">
        <v>2011</v>
      </c>
      <c r="H1388" s="429" t="s">
        <v>145</v>
      </c>
      <c r="I1388" s="139">
        <f>VLOOKUP(E1388&amp;H1388,Data2012!$A:$S,14,FALSE)</f>
        <v>2747</v>
      </c>
    </row>
    <row r="1389" spans="1:9" ht="14.25" customHeight="1">
      <c r="A1389" s="1" t="str">
        <f t="shared" si="179"/>
        <v>PKP96043</v>
      </c>
      <c r="B1389" s="427">
        <f>+D1389+B1388</f>
        <v>8835</v>
      </c>
      <c r="C1389" s="210">
        <f t="shared" si="176"/>
        <v>3</v>
      </c>
      <c r="D1389" s="1">
        <f t="shared" si="177"/>
        <v>3317</v>
      </c>
      <c r="E1389" t="s">
        <v>53</v>
      </c>
      <c r="F1389">
        <v>9604</v>
      </c>
      <c r="G1389" s="139">
        <v>2011</v>
      </c>
      <c r="H1389" s="429" t="s">
        <v>146</v>
      </c>
      <c r="I1389" s="139">
        <f>VLOOKUP(E1389&amp;H1389,Data2012!$A:$S,14,FALSE)</f>
        <v>3317</v>
      </c>
    </row>
    <row r="1390" spans="1:9" ht="14.25" customHeight="1">
      <c r="A1390" s="1" t="str">
        <f t="shared" si="179"/>
        <v>PKP96044</v>
      </c>
      <c r="B1390" s="427">
        <f t="shared" ref="B1390:B1398" si="182">+D1390+B1389</f>
        <v>12014</v>
      </c>
      <c r="C1390" s="210">
        <f t="shared" si="176"/>
        <v>4</v>
      </c>
      <c r="D1390" s="1">
        <f t="shared" si="177"/>
        <v>3179</v>
      </c>
      <c r="E1390" t="s">
        <v>53</v>
      </c>
      <c r="F1390">
        <v>9604</v>
      </c>
      <c r="G1390" s="139">
        <v>2011</v>
      </c>
      <c r="H1390" s="429" t="s">
        <v>147</v>
      </c>
      <c r="I1390" s="139">
        <f>VLOOKUP(E1390&amp;H1390,Data2012!$A:$S,14,FALSE)</f>
        <v>3179</v>
      </c>
    </row>
    <row r="1391" spans="1:9" ht="14.25" customHeight="1">
      <c r="A1391" s="1" t="str">
        <f t="shared" si="179"/>
        <v>PKP96045</v>
      </c>
      <c r="B1391" s="427">
        <f t="shared" si="182"/>
        <v>15383</v>
      </c>
      <c r="C1391" s="210">
        <f t="shared" si="176"/>
        <v>5</v>
      </c>
      <c r="D1391" s="1">
        <f t="shared" si="177"/>
        <v>3369</v>
      </c>
      <c r="E1391" t="s">
        <v>53</v>
      </c>
      <c r="F1391">
        <v>9604</v>
      </c>
      <c r="G1391" s="139">
        <v>2011</v>
      </c>
      <c r="H1391" s="429" t="s">
        <v>148</v>
      </c>
      <c r="I1391" s="139">
        <f>VLOOKUP(E1391&amp;H1391,Data2012!$A:$S,14,FALSE)</f>
        <v>3369</v>
      </c>
    </row>
    <row r="1392" spans="1:9" ht="14.25" customHeight="1">
      <c r="A1392" s="1" t="str">
        <f t="shared" si="179"/>
        <v>PKP96046</v>
      </c>
      <c r="B1392" s="427">
        <f t="shared" si="182"/>
        <v>18661</v>
      </c>
      <c r="C1392" s="210">
        <f t="shared" si="176"/>
        <v>6</v>
      </c>
      <c r="D1392" s="1">
        <f t="shared" si="177"/>
        <v>3278</v>
      </c>
      <c r="E1392" t="s">
        <v>53</v>
      </c>
      <c r="F1392">
        <v>9604</v>
      </c>
      <c r="G1392" s="139">
        <v>2011</v>
      </c>
      <c r="H1392" s="429" t="s">
        <v>149</v>
      </c>
      <c r="I1392" s="139">
        <f>VLOOKUP(E1392&amp;H1392,Data2012!$A:$S,14,FALSE)</f>
        <v>3278</v>
      </c>
    </row>
    <row r="1393" spans="1:9" ht="14.25" customHeight="1">
      <c r="A1393" s="1" t="str">
        <f t="shared" si="179"/>
        <v xml:space="preserve">PKP9604 </v>
      </c>
      <c r="B1393" s="427" t="e">
        <f t="shared" si="182"/>
        <v>#VALUE!</v>
      </c>
      <c r="C1393" s="210" t="str">
        <f t="shared" si="176"/>
        <v xml:space="preserve"> </v>
      </c>
      <c r="D1393" s="1" t="str">
        <f t="shared" si="177"/>
        <v>na</v>
      </c>
      <c r="E1393" t="s">
        <v>53</v>
      </c>
      <c r="F1393">
        <v>9604</v>
      </c>
      <c r="G1393" s="139">
        <v>2011</v>
      </c>
      <c r="H1393" s="429" t="s">
        <v>150</v>
      </c>
      <c r="I1393" s="139">
        <f>VLOOKUP(E1393&amp;H1393,Data2012!$A:$S,14,FALSE)</f>
        <v>-1</v>
      </c>
    </row>
    <row r="1394" spans="1:9" ht="14.25" customHeight="1">
      <c r="A1394" s="1" t="str">
        <f t="shared" si="179"/>
        <v>PKP96048</v>
      </c>
      <c r="B1394" s="427" t="e">
        <f t="shared" si="182"/>
        <v>#VALUE!</v>
      </c>
      <c r="C1394" s="210">
        <f t="shared" si="176"/>
        <v>8</v>
      </c>
      <c r="D1394" s="1">
        <f t="shared" si="177"/>
        <v>3163</v>
      </c>
      <c r="E1394" t="s">
        <v>53</v>
      </c>
      <c r="F1394">
        <v>9604</v>
      </c>
      <c r="G1394" s="139">
        <v>2011</v>
      </c>
      <c r="H1394" s="429" t="s">
        <v>151</v>
      </c>
      <c r="I1394" s="139">
        <f>VLOOKUP(E1394&amp;H1394,Data2012!$A:$S,14,FALSE)</f>
        <v>3163</v>
      </c>
    </row>
    <row r="1395" spans="1:9" ht="14.25" customHeight="1">
      <c r="A1395" s="1" t="str">
        <f t="shared" si="179"/>
        <v>PKP96049</v>
      </c>
      <c r="B1395" s="427" t="e">
        <f t="shared" si="182"/>
        <v>#VALUE!</v>
      </c>
      <c r="C1395" s="210">
        <f t="shared" si="176"/>
        <v>9</v>
      </c>
      <c r="D1395" s="1">
        <f t="shared" si="177"/>
        <v>3147</v>
      </c>
      <c r="E1395" t="s">
        <v>53</v>
      </c>
      <c r="F1395">
        <v>9604</v>
      </c>
      <c r="G1395" s="139">
        <v>2011</v>
      </c>
      <c r="H1395" s="429" t="s">
        <v>152</v>
      </c>
      <c r="I1395" s="139">
        <f>VLOOKUP(E1395&amp;H1395,Data2012!$A:$S,14,FALSE)</f>
        <v>3147</v>
      </c>
    </row>
    <row r="1396" spans="1:9" ht="14.25" customHeight="1">
      <c r="A1396" s="1" t="str">
        <f t="shared" si="179"/>
        <v>PKP960410</v>
      </c>
      <c r="B1396" s="427" t="e">
        <f t="shared" si="182"/>
        <v>#VALUE!</v>
      </c>
      <c r="C1396" s="210">
        <f t="shared" si="176"/>
        <v>10</v>
      </c>
      <c r="D1396" s="1">
        <f t="shared" si="177"/>
        <v>3075</v>
      </c>
      <c r="E1396" t="s">
        <v>53</v>
      </c>
      <c r="F1396">
        <v>9604</v>
      </c>
      <c r="G1396" s="139">
        <v>2011</v>
      </c>
      <c r="H1396" s="429" t="s">
        <v>153</v>
      </c>
      <c r="I1396" s="139">
        <f>VLOOKUP(E1396&amp;H1396,Data2012!$A:$S,14,FALSE)</f>
        <v>3075</v>
      </c>
    </row>
    <row r="1397" spans="1:9" ht="14.25" customHeight="1">
      <c r="A1397" s="1" t="str">
        <f t="shared" si="179"/>
        <v>PKP960411</v>
      </c>
      <c r="B1397" s="427" t="e">
        <f t="shared" si="182"/>
        <v>#VALUE!</v>
      </c>
      <c r="C1397" s="210">
        <f t="shared" si="176"/>
        <v>11</v>
      </c>
      <c r="D1397" s="1">
        <f t="shared" si="177"/>
        <v>3056</v>
      </c>
      <c r="E1397" t="s">
        <v>53</v>
      </c>
      <c r="F1397">
        <v>9604</v>
      </c>
      <c r="G1397" s="139">
        <v>2011</v>
      </c>
      <c r="H1397" s="429" t="s">
        <v>154</v>
      </c>
      <c r="I1397" s="139">
        <f>VLOOKUP(E1397&amp;H1397,Data2012!$A:$S,14,FALSE)</f>
        <v>3056</v>
      </c>
    </row>
    <row r="1398" spans="1:9" ht="14.25" customHeight="1">
      <c r="A1398" s="1" t="str">
        <f t="shared" si="179"/>
        <v>PKP960412</v>
      </c>
      <c r="B1398" s="427" t="e">
        <f t="shared" si="182"/>
        <v>#VALUE!</v>
      </c>
      <c r="C1398" s="210">
        <f t="shared" si="176"/>
        <v>12</v>
      </c>
      <c r="D1398" s="1">
        <f t="shared" si="177"/>
        <v>2883</v>
      </c>
      <c r="E1398" t="s">
        <v>53</v>
      </c>
      <c r="F1398">
        <v>9604</v>
      </c>
      <c r="G1398" s="139">
        <v>2011</v>
      </c>
      <c r="H1398" s="429" t="s">
        <v>155</v>
      </c>
      <c r="I1398" s="139">
        <f>VLOOKUP(E1398&amp;H1398,Data2012!$A:$S,14,FALSE)</f>
        <v>2883</v>
      </c>
    </row>
    <row r="1399" spans="1:9" ht="14.25" customHeight="1">
      <c r="A1399" s="1" t="str">
        <f t="shared" si="179"/>
        <v>PKP96051</v>
      </c>
      <c r="B1399" s="427">
        <f>+D1399</f>
        <v>4220</v>
      </c>
      <c r="C1399" s="210">
        <f t="shared" si="176"/>
        <v>1</v>
      </c>
      <c r="D1399" s="1">
        <f t="shared" si="177"/>
        <v>4220</v>
      </c>
      <c r="E1399" t="s">
        <v>53</v>
      </c>
      <c r="F1399">
        <v>9605</v>
      </c>
      <c r="G1399" s="139">
        <v>2011</v>
      </c>
      <c r="H1399" s="429" t="s">
        <v>144</v>
      </c>
      <c r="I1399" s="139">
        <f>VLOOKUP(E1399&amp;H1399,Data2012!$A:$S,17,FALSE)</f>
        <v>4220</v>
      </c>
    </row>
    <row r="1400" spans="1:9" ht="14.25" customHeight="1">
      <c r="A1400" s="1" t="str">
        <f t="shared" si="179"/>
        <v>PKP96052</v>
      </c>
      <c r="B1400" s="427">
        <f>+D1400+B1399</f>
        <v>8106</v>
      </c>
      <c r="C1400" s="210">
        <f t="shared" si="176"/>
        <v>2</v>
      </c>
      <c r="D1400" s="1">
        <f t="shared" si="177"/>
        <v>3886</v>
      </c>
      <c r="E1400" t="s">
        <v>53</v>
      </c>
      <c r="F1400">
        <v>9605</v>
      </c>
      <c r="G1400" s="139">
        <v>2011</v>
      </c>
      <c r="H1400" s="429" t="s">
        <v>145</v>
      </c>
      <c r="I1400" s="139">
        <f>VLOOKUP(E1400&amp;H1400,Data2012!$A:$S,17,FALSE)</f>
        <v>3886</v>
      </c>
    </row>
    <row r="1401" spans="1:9" ht="14.25" customHeight="1">
      <c r="A1401" s="1" t="str">
        <f t="shared" si="179"/>
        <v>PKP96053</v>
      </c>
      <c r="B1401" s="427">
        <f>+D1401+B1400</f>
        <v>12545</v>
      </c>
      <c r="C1401" s="210">
        <f t="shared" si="176"/>
        <v>3</v>
      </c>
      <c r="D1401" s="1">
        <f t="shared" si="177"/>
        <v>4439</v>
      </c>
      <c r="E1401" t="s">
        <v>53</v>
      </c>
      <c r="F1401">
        <v>9605</v>
      </c>
      <c r="G1401" s="139">
        <v>2011</v>
      </c>
      <c r="H1401" s="429" t="s">
        <v>146</v>
      </c>
      <c r="I1401" s="139">
        <f>VLOOKUP(E1401&amp;H1401,Data2012!$A:$S,17,FALSE)</f>
        <v>4439</v>
      </c>
    </row>
    <row r="1402" spans="1:9" ht="14.25" customHeight="1">
      <c r="A1402" s="1" t="str">
        <f t="shared" si="179"/>
        <v>PKP96054</v>
      </c>
      <c r="B1402" s="427">
        <f t="shared" ref="B1402:B1410" si="183">+D1402+B1401</f>
        <v>16537</v>
      </c>
      <c r="C1402" s="210">
        <f t="shared" si="176"/>
        <v>4</v>
      </c>
      <c r="D1402" s="1">
        <f t="shared" si="177"/>
        <v>3992</v>
      </c>
      <c r="E1402" t="s">
        <v>53</v>
      </c>
      <c r="F1402">
        <v>9605</v>
      </c>
      <c r="G1402" s="139">
        <v>2011</v>
      </c>
      <c r="H1402" s="429" t="s">
        <v>147</v>
      </c>
      <c r="I1402" s="139">
        <f>VLOOKUP(E1402&amp;H1402,Data2012!$A:$S,17,FALSE)</f>
        <v>3992</v>
      </c>
    </row>
    <row r="1403" spans="1:9" ht="14.25" customHeight="1">
      <c r="A1403" s="1" t="str">
        <f t="shared" si="179"/>
        <v>PKP96055</v>
      </c>
      <c r="B1403" s="427">
        <f t="shared" si="183"/>
        <v>20806</v>
      </c>
      <c r="C1403" s="210">
        <f t="shared" si="176"/>
        <v>5</v>
      </c>
      <c r="D1403" s="1">
        <f t="shared" si="177"/>
        <v>4269</v>
      </c>
      <c r="E1403" t="s">
        <v>53</v>
      </c>
      <c r="F1403">
        <v>9605</v>
      </c>
      <c r="G1403" s="139">
        <v>2011</v>
      </c>
      <c r="H1403" s="429" t="s">
        <v>148</v>
      </c>
      <c r="I1403" s="139">
        <f>VLOOKUP(E1403&amp;H1403,Data2012!$A:$S,17,FALSE)</f>
        <v>4269</v>
      </c>
    </row>
    <row r="1404" spans="1:9" ht="14.25" customHeight="1">
      <c r="A1404" s="1" t="str">
        <f t="shared" si="179"/>
        <v>PKP96056</v>
      </c>
      <c r="B1404" s="427">
        <f t="shared" si="183"/>
        <v>24929</v>
      </c>
      <c r="C1404" s="210">
        <f t="shared" si="176"/>
        <v>6</v>
      </c>
      <c r="D1404" s="1">
        <f t="shared" si="177"/>
        <v>4123</v>
      </c>
      <c r="E1404" t="s">
        <v>53</v>
      </c>
      <c r="F1404">
        <v>9605</v>
      </c>
      <c r="G1404" s="139">
        <v>2011</v>
      </c>
      <c r="H1404" s="429" t="s">
        <v>149</v>
      </c>
      <c r="I1404" s="139">
        <f>VLOOKUP(E1404&amp;H1404,Data2012!$A:$S,17,FALSE)</f>
        <v>4123</v>
      </c>
    </row>
    <row r="1405" spans="1:9" ht="14.25" customHeight="1">
      <c r="A1405" s="1" t="str">
        <f t="shared" si="179"/>
        <v xml:space="preserve">PKP9605 </v>
      </c>
      <c r="B1405" s="427" t="e">
        <f t="shared" si="183"/>
        <v>#VALUE!</v>
      </c>
      <c r="C1405" s="210" t="str">
        <f t="shared" si="176"/>
        <v xml:space="preserve"> </v>
      </c>
      <c r="D1405" s="1" t="str">
        <f t="shared" si="177"/>
        <v>na</v>
      </c>
      <c r="E1405" t="s">
        <v>53</v>
      </c>
      <c r="F1405">
        <v>9605</v>
      </c>
      <c r="G1405" s="139">
        <v>2011</v>
      </c>
      <c r="H1405" s="429" t="s">
        <v>150</v>
      </c>
      <c r="I1405" s="139">
        <f>VLOOKUP(E1405&amp;H1405,Data2012!$A:$S,17,FALSE)</f>
        <v>-1</v>
      </c>
    </row>
    <row r="1406" spans="1:9" ht="14.25" customHeight="1">
      <c r="A1406" s="1" t="str">
        <f t="shared" si="179"/>
        <v>PKP96058</v>
      </c>
      <c r="B1406" s="427" t="e">
        <f t="shared" si="183"/>
        <v>#VALUE!</v>
      </c>
      <c r="C1406" s="210">
        <f t="shared" si="176"/>
        <v>8</v>
      </c>
      <c r="D1406" s="1">
        <f t="shared" si="177"/>
        <v>3972</v>
      </c>
      <c r="E1406" t="s">
        <v>53</v>
      </c>
      <c r="F1406">
        <v>9605</v>
      </c>
      <c r="G1406" s="139">
        <v>2011</v>
      </c>
      <c r="H1406" s="429" t="s">
        <v>151</v>
      </c>
      <c r="I1406" s="139">
        <f>VLOOKUP(E1406&amp;H1406,Data2012!$A:$S,17,FALSE)</f>
        <v>3972</v>
      </c>
    </row>
    <row r="1407" spans="1:9" ht="14.25" customHeight="1">
      <c r="A1407" s="1" t="str">
        <f t="shared" si="179"/>
        <v>PKP96059</v>
      </c>
      <c r="B1407" s="427" t="e">
        <f t="shared" si="183"/>
        <v>#VALUE!</v>
      </c>
      <c r="C1407" s="210">
        <f t="shared" si="176"/>
        <v>9</v>
      </c>
      <c r="D1407" s="1">
        <f t="shared" si="177"/>
        <v>4043</v>
      </c>
      <c r="E1407" t="s">
        <v>53</v>
      </c>
      <c r="F1407">
        <v>9605</v>
      </c>
      <c r="G1407" s="139">
        <v>2011</v>
      </c>
      <c r="H1407" s="429" t="s">
        <v>152</v>
      </c>
      <c r="I1407" s="139">
        <f>VLOOKUP(E1407&amp;H1407,Data2012!$A:$S,17,FALSE)</f>
        <v>4043</v>
      </c>
    </row>
    <row r="1408" spans="1:9" ht="14.25" customHeight="1">
      <c r="A1408" s="1" t="str">
        <f t="shared" si="179"/>
        <v>PKP960510</v>
      </c>
      <c r="B1408" s="427" t="e">
        <f t="shared" si="183"/>
        <v>#VALUE!</v>
      </c>
      <c r="C1408" s="210">
        <f t="shared" si="176"/>
        <v>10</v>
      </c>
      <c r="D1408" s="1">
        <f t="shared" si="177"/>
        <v>3822</v>
      </c>
      <c r="E1408" t="s">
        <v>53</v>
      </c>
      <c r="F1408">
        <v>9605</v>
      </c>
      <c r="G1408" s="139">
        <v>2011</v>
      </c>
      <c r="H1408" s="429" t="s">
        <v>153</v>
      </c>
      <c r="I1408" s="139">
        <f>VLOOKUP(E1408&amp;H1408,Data2012!$A:$S,17,FALSE)</f>
        <v>3822</v>
      </c>
    </row>
    <row r="1409" spans="1:9" ht="14.25" customHeight="1">
      <c r="A1409" s="1" t="str">
        <f t="shared" si="179"/>
        <v>PKP960511</v>
      </c>
      <c r="B1409" s="427" t="e">
        <f t="shared" si="183"/>
        <v>#VALUE!</v>
      </c>
      <c r="C1409" s="210">
        <f t="shared" si="176"/>
        <v>11</v>
      </c>
      <c r="D1409" s="1">
        <f t="shared" si="177"/>
        <v>3858</v>
      </c>
      <c r="E1409" t="s">
        <v>53</v>
      </c>
      <c r="F1409">
        <v>9605</v>
      </c>
      <c r="G1409" s="139">
        <v>2011</v>
      </c>
      <c r="H1409" s="429" t="s">
        <v>154</v>
      </c>
      <c r="I1409" s="139">
        <f>VLOOKUP(E1409&amp;H1409,Data2012!$A:$S,17,FALSE)</f>
        <v>3858</v>
      </c>
    </row>
    <row r="1410" spans="1:9" ht="14.25" customHeight="1">
      <c r="A1410" s="1" t="str">
        <f t="shared" si="179"/>
        <v>PKP960512</v>
      </c>
      <c r="B1410" s="427" t="e">
        <f t="shared" si="183"/>
        <v>#VALUE!</v>
      </c>
      <c r="C1410" s="210">
        <f t="shared" si="176"/>
        <v>12</v>
      </c>
      <c r="D1410" s="1">
        <f t="shared" si="177"/>
        <v>4141</v>
      </c>
      <c r="E1410" t="s">
        <v>53</v>
      </c>
      <c r="F1410">
        <v>9605</v>
      </c>
      <c r="G1410" s="139">
        <v>2011</v>
      </c>
      <c r="H1410" s="429" t="s">
        <v>155</v>
      </c>
      <c r="I1410" s="139">
        <f>VLOOKUP(E1410&amp;H1410,Data2012!$A:$S,17,FALSE)</f>
        <v>4141</v>
      </c>
    </row>
    <row r="1411" spans="1:9" ht="14.25" customHeight="1">
      <c r="A1411" s="1" t="str">
        <f t="shared" si="179"/>
        <v>PKP96061</v>
      </c>
      <c r="B1411" s="427">
        <f>+D1411</f>
        <v>1169</v>
      </c>
      <c r="C1411" s="210">
        <f t="shared" si="176"/>
        <v>1</v>
      </c>
      <c r="D1411" s="1">
        <f t="shared" si="177"/>
        <v>1169</v>
      </c>
      <c r="E1411" t="s">
        <v>53</v>
      </c>
      <c r="F1411">
        <v>9606</v>
      </c>
      <c r="G1411" s="139">
        <v>2011</v>
      </c>
      <c r="H1411" s="429" t="s">
        <v>144</v>
      </c>
      <c r="I1411" s="139">
        <f>VLOOKUP(E1411&amp;H1411,Data2012!$A:$U,20,FALSE)</f>
        <v>1169</v>
      </c>
    </row>
    <row r="1412" spans="1:9" ht="14.25" customHeight="1">
      <c r="A1412" s="1" t="str">
        <f t="shared" si="179"/>
        <v>PKP96062</v>
      </c>
      <c r="B1412" s="427">
        <f>+D1412+B1411</f>
        <v>2205</v>
      </c>
      <c r="C1412" s="210">
        <f t="shared" si="176"/>
        <v>2</v>
      </c>
      <c r="D1412" s="1">
        <f t="shared" si="177"/>
        <v>1036</v>
      </c>
      <c r="E1412" t="s">
        <v>53</v>
      </c>
      <c r="F1412">
        <v>9606</v>
      </c>
      <c r="G1412" s="139">
        <v>2011</v>
      </c>
      <c r="H1412" s="429" t="s">
        <v>145</v>
      </c>
      <c r="I1412" s="139">
        <f>VLOOKUP(E1412&amp;H1412,Data2012!$A:$U,20,FALSE)</f>
        <v>1036</v>
      </c>
    </row>
    <row r="1413" spans="1:9" ht="14.25" customHeight="1">
      <c r="A1413" s="1" t="str">
        <f t="shared" si="179"/>
        <v>PKP96063</v>
      </c>
      <c r="B1413" s="427">
        <f>+D1413+B1412</f>
        <v>3420</v>
      </c>
      <c r="C1413" s="210">
        <f t="shared" si="176"/>
        <v>3</v>
      </c>
      <c r="D1413" s="1">
        <f t="shared" si="177"/>
        <v>1215</v>
      </c>
      <c r="E1413" t="s">
        <v>53</v>
      </c>
      <c r="F1413">
        <v>9606</v>
      </c>
      <c r="G1413" s="139">
        <v>2011</v>
      </c>
      <c r="H1413" s="429" t="s">
        <v>146</v>
      </c>
      <c r="I1413" s="139">
        <f>VLOOKUP(E1413&amp;H1413,Data2012!$A:$U,20,FALSE)</f>
        <v>1215</v>
      </c>
    </row>
    <row r="1414" spans="1:9" ht="14.25" customHeight="1">
      <c r="A1414" s="1" t="str">
        <f t="shared" si="179"/>
        <v>PKP96064</v>
      </c>
      <c r="B1414" s="427">
        <f t="shared" ref="B1414:B1422" si="184">+D1414+B1413</f>
        <v>4514</v>
      </c>
      <c r="C1414" s="210">
        <f t="shared" si="176"/>
        <v>4</v>
      </c>
      <c r="D1414" s="1">
        <f t="shared" si="177"/>
        <v>1094</v>
      </c>
      <c r="E1414" t="s">
        <v>53</v>
      </c>
      <c r="F1414">
        <v>9606</v>
      </c>
      <c r="G1414" s="139">
        <v>2011</v>
      </c>
      <c r="H1414" s="429" t="s">
        <v>147</v>
      </c>
      <c r="I1414" s="139">
        <f>VLOOKUP(E1414&amp;H1414,Data2012!$A:$U,20,FALSE)</f>
        <v>1094</v>
      </c>
    </row>
    <row r="1415" spans="1:9" ht="14.25" customHeight="1">
      <c r="A1415" s="1" t="str">
        <f t="shared" si="179"/>
        <v>PKP96065</v>
      </c>
      <c r="B1415" s="427">
        <f t="shared" si="184"/>
        <v>5675</v>
      </c>
      <c r="C1415" s="210">
        <f t="shared" si="176"/>
        <v>5</v>
      </c>
      <c r="D1415" s="1">
        <f t="shared" si="177"/>
        <v>1161</v>
      </c>
      <c r="E1415" t="s">
        <v>53</v>
      </c>
      <c r="F1415">
        <v>9606</v>
      </c>
      <c r="G1415" s="139">
        <v>2011</v>
      </c>
      <c r="H1415" s="429" t="s">
        <v>148</v>
      </c>
      <c r="I1415" s="139">
        <f>VLOOKUP(E1415&amp;H1415,Data2012!$A:$U,20,FALSE)</f>
        <v>1161</v>
      </c>
    </row>
    <row r="1416" spans="1:9" ht="14.25" customHeight="1">
      <c r="A1416" s="1" t="str">
        <f t="shared" si="179"/>
        <v>PKP96066</v>
      </c>
      <c r="B1416" s="427">
        <f t="shared" si="184"/>
        <v>6762</v>
      </c>
      <c r="C1416" s="210">
        <f t="shared" ref="C1416:C1479" si="185">IF(D1416="na"," ",VALUE(RIGHT(TRIM(H1416),2)))</f>
        <v>6</v>
      </c>
      <c r="D1416" s="1">
        <f t="shared" ref="D1416:D1479" si="186">IF(I1416&lt;0,"na",I1416)</f>
        <v>1087</v>
      </c>
      <c r="E1416" t="s">
        <v>53</v>
      </c>
      <c r="F1416">
        <v>9606</v>
      </c>
      <c r="G1416" s="139">
        <v>2011</v>
      </c>
      <c r="H1416" s="429" t="s">
        <v>149</v>
      </c>
      <c r="I1416" s="139">
        <f>VLOOKUP(E1416&amp;H1416,Data2012!$A:$U,20,FALSE)</f>
        <v>1087</v>
      </c>
    </row>
    <row r="1417" spans="1:9" ht="14.25" customHeight="1">
      <c r="A1417" s="1" t="str">
        <f t="shared" si="179"/>
        <v xml:space="preserve">PKP9606 </v>
      </c>
      <c r="B1417" s="427" t="e">
        <f t="shared" si="184"/>
        <v>#VALUE!</v>
      </c>
      <c r="C1417" s="210" t="str">
        <f t="shared" si="185"/>
        <v xml:space="preserve"> </v>
      </c>
      <c r="D1417" s="1" t="str">
        <f t="shared" si="186"/>
        <v>na</v>
      </c>
      <c r="E1417" t="s">
        <v>53</v>
      </c>
      <c r="F1417">
        <v>9606</v>
      </c>
      <c r="G1417" s="139">
        <v>2011</v>
      </c>
      <c r="H1417" s="429" t="s">
        <v>150</v>
      </c>
      <c r="I1417" s="139">
        <f>VLOOKUP(E1417&amp;H1417,Data2012!$A:$U,20,FALSE)</f>
        <v>-1</v>
      </c>
    </row>
    <row r="1418" spans="1:9" ht="14.25" customHeight="1">
      <c r="A1418" s="1" t="str">
        <f t="shared" si="179"/>
        <v>PKP96068</v>
      </c>
      <c r="B1418" s="427" t="e">
        <f t="shared" si="184"/>
        <v>#VALUE!</v>
      </c>
      <c r="C1418" s="210">
        <f t="shared" si="185"/>
        <v>8</v>
      </c>
      <c r="D1418" s="1">
        <f t="shared" si="186"/>
        <v>1012</v>
      </c>
      <c r="E1418" t="s">
        <v>53</v>
      </c>
      <c r="F1418">
        <v>9606</v>
      </c>
      <c r="G1418" s="139">
        <v>2011</v>
      </c>
      <c r="H1418" s="429" t="s">
        <v>151</v>
      </c>
      <c r="I1418" s="139">
        <f>VLOOKUP(E1418&amp;H1418,Data2012!$A:$U,20,FALSE)</f>
        <v>1012</v>
      </c>
    </row>
    <row r="1419" spans="1:9" ht="14.25" customHeight="1">
      <c r="A1419" s="1" t="str">
        <f t="shared" si="179"/>
        <v>PKP96069</v>
      </c>
      <c r="B1419" s="427" t="e">
        <f t="shared" si="184"/>
        <v>#VALUE!</v>
      </c>
      <c r="C1419" s="210">
        <f t="shared" si="185"/>
        <v>9</v>
      </c>
      <c r="D1419" s="1">
        <f t="shared" si="186"/>
        <v>1041</v>
      </c>
      <c r="E1419" t="s">
        <v>53</v>
      </c>
      <c r="F1419">
        <v>9606</v>
      </c>
      <c r="G1419" s="139">
        <v>2011</v>
      </c>
      <c r="H1419" s="429" t="s">
        <v>152</v>
      </c>
      <c r="I1419" s="139">
        <f>VLOOKUP(E1419&amp;H1419,Data2012!$A:$U,20,FALSE)</f>
        <v>1041</v>
      </c>
    </row>
    <row r="1420" spans="1:9" ht="14.25" customHeight="1">
      <c r="A1420" s="1" t="str">
        <f t="shared" si="179"/>
        <v>PKP960610</v>
      </c>
      <c r="B1420" s="427" t="e">
        <f t="shared" si="184"/>
        <v>#VALUE!</v>
      </c>
      <c r="C1420" s="210">
        <f t="shared" si="185"/>
        <v>10</v>
      </c>
      <c r="D1420" s="1">
        <f t="shared" si="186"/>
        <v>991</v>
      </c>
      <c r="E1420" t="s">
        <v>53</v>
      </c>
      <c r="F1420">
        <v>9606</v>
      </c>
      <c r="G1420" s="139">
        <v>2011</v>
      </c>
      <c r="H1420" s="429" t="s">
        <v>153</v>
      </c>
      <c r="I1420" s="139">
        <f>VLOOKUP(E1420&amp;H1420,Data2012!$A:$U,20,FALSE)</f>
        <v>991</v>
      </c>
    </row>
    <row r="1421" spans="1:9" ht="14.25" customHeight="1">
      <c r="A1421" s="1" t="str">
        <f t="shared" si="179"/>
        <v>PKP960611</v>
      </c>
      <c r="B1421" s="427" t="e">
        <f t="shared" si="184"/>
        <v>#VALUE!</v>
      </c>
      <c r="C1421" s="210">
        <f t="shared" si="185"/>
        <v>11</v>
      </c>
      <c r="D1421" s="1">
        <f t="shared" si="186"/>
        <v>1004</v>
      </c>
      <c r="E1421" t="s">
        <v>53</v>
      </c>
      <c r="F1421">
        <v>9606</v>
      </c>
      <c r="G1421" s="139">
        <v>2011</v>
      </c>
      <c r="H1421" s="429" t="s">
        <v>154</v>
      </c>
      <c r="I1421" s="139">
        <f>VLOOKUP(E1421&amp;H1421,Data2012!$A:$U,20,FALSE)</f>
        <v>1004</v>
      </c>
    </row>
    <row r="1422" spans="1:9" ht="14.25" customHeight="1">
      <c r="A1422" s="1" t="str">
        <f t="shared" si="179"/>
        <v>PKP960612</v>
      </c>
      <c r="B1422" s="427" t="e">
        <f t="shared" si="184"/>
        <v>#VALUE!</v>
      </c>
      <c r="C1422" s="210">
        <f t="shared" si="185"/>
        <v>12</v>
      </c>
      <c r="D1422" s="1">
        <f t="shared" si="186"/>
        <v>1059</v>
      </c>
      <c r="E1422" t="s">
        <v>53</v>
      </c>
      <c r="F1422">
        <v>9606</v>
      </c>
      <c r="G1422" s="139">
        <v>2011</v>
      </c>
      <c r="H1422" s="429" t="s">
        <v>155</v>
      </c>
      <c r="I1422" s="139">
        <f>VLOOKUP(E1422&amp;H1422,Data2012!$A:$U,20,FALSE)</f>
        <v>1059</v>
      </c>
    </row>
    <row r="1423" spans="1:9" ht="14.25" customHeight="1">
      <c r="A1423" s="1" t="str">
        <f t="shared" ref="A1423:A1486" si="187">TRIM(E1423)&amp;F1423&amp;C1423</f>
        <v xml:space="preserve">RAI9601 </v>
      </c>
      <c r="B1423" s="427" t="str">
        <f>+D1423</f>
        <v>na</v>
      </c>
      <c r="C1423" s="210" t="str">
        <f t="shared" si="185"/>
        <v xml:space="preserve"> </v>
      </c>
      <c r="D1423" s="1" t="str">
        <f t="shared" si="186"/>
        <v>na</v>
      </c>
      <c r="E1423" t="s">
        <v>68</v>
      </c>
      <c r="F1423">
        <v>9601</v>
      </c>
      <c r="G1423" s="139">
        <v>2011</v>
      </c>
      <c r="H1423" s="429" t="s">
        <v>144</v>
      </c>
      <c r="I1423">
        <f>VLOOKUP(E1423&amp;H1423,Data2012!$A:$S,3,FALSE)</f>
        <v>-1</v>
      </c>
    </row>
    <row r="1424" spans="1:9" ht="14.25" customHeight="1">
      <c r="A1424" s="1" t="str">
        <f t="shared" si="187"/>
        <v xml:space="preserve">RAI9601 </v>
      </c>
      <c r="B1424" s="427" t="e">
        <f>+D1424+B1423</f>
        <v>#VALUE!</v>
      </c>
      <c r="C1424" s="210" t="str">
        <f t="shared" si="185"/>
        <v xml:space="preserve"> </v>
      </c>
      <c r="D1424" s="1" t="str">
        <f t="shared" si="186"/>
        <v>na</v>
      </c>
      <c r="E1424" t="s">
        <v>68</v>
      </c>
      <c r="F1424">
        <v>9601</v>
      </c>
      <c r="G1424" s="139">
        <v>2011</v>
      </c>
      <c r="H1424" s="429" t="s">
        <v>145</v>
      </c>
      <c r="I1424">
        <f>VLOOKUP(E1424&amp;H1424,Data2012!$A:$S,3,FALSE)</f>
        <v>-1</v>
      </c>
    </row>
    <row r="1425" spans="1:9" ht="14.25" customHeight="1">
      <c r="A1425" s="1" t="str">
        <f t="shared" si="187"/>
        <v xml:space="preserve">RAI9601 </v>
      </c>
      <c r="B1425" s="427" t="e">
        <f>+D1425+B1424</f>
        <v>#VALUE!</v>
      </c>
      <c r="C1425" s="210" t="str">
        <f t="shared" si="185"/>
        <v xml:space="preserve"> </v>
      </c>
      <c r="D1425" s="1" t="str">
        <f t="shared" si="186"/>
        <v>na</v>
      </c>
      <c r="E1425" t="s">
        <v>68</v>
      </c>
      <c r="F1425">
        <v>9601</v>
      </c>
      <c r="G1425" s="139">
        <v>2011</v>
      </c>
      <c r="H1425" s="429" t="s">
        <v>146</v>
      </c>
      <c r="I1425">
        <f>VLOOKUP(E1425&amp;H1425,Data2012!$A:$S,3,FALSE)</f>
        <v>-1</v>
      </c>
    </row>
    <row r="1426" spans="1:9" ht="14.25" customHeight="1">
      <c r="A1426" s="1" t="str">
        <f t="shared" si="187"/>
        <v xml:space="preserve">RAI9601 </v>
      </c>
      <c r="B1426" s="427" t="e">
        <f t="shared" ref="B1426:B1434" si="188">+D1426+B1425</f>
        <v>#VALUE!</v>
      </c>
      <c r="C1426" s="210" t="str">
        <f t="shared" si="185"/>
        <v xml:space="preserve"> </v>
      </c>
      <c r="D1426" s="1" t="str">
        <f t="shared" si="186"/>
        <v>na</v>
      </c>
      <c r="E1426" t="s">
        <v>68</v>
      </c>
      <c r="F1426">
        <v>9601</v>
      </c>
      <c r="G1426" s="139">
        <v>2011</v>
      </c>
      <c r="H1426" s="429" t="s">
        <v>147</v>
      </c>
      <c r="I1426">
        <f>VLOOKUP(E1426&amp;H1426,Data2012!$A:$S,3,FALSE)</f>
        <v>-1</v>
      </c>
    </row>
    <row r="1427" spans="1:9" ht="14.25" customHeight="1">
      <c r="A1427" s="1" t="str">
        <f t="shared" si="187"/>
        <v xml:space="preserve">RAI9601 </v>
      </c>
      <c r="B1427" s="427" t="e">
        <f t="shared" si="188"/>
        <v>#VALUE!</v>
      </c>
      <c r="C1427" s="210" t="str">
        <f t="shared" si="185"/>
        <v xml:space="preserve"> </v>
      </c>
      <c r="D1427" s="1" t="str">
        <f t="shared" si="186"/>
        <v>na</v>
      </c>
      <c r="E1427" t="s">
        <v>68</v>
      </c>
      <c r="F1427">
        <v>9601</v>
      </c>
      <c r="G1427" s="139">
        <v>2011</v>
      </c>
      <c r="H1427" s="429" t="s">
        <v>148</v>
      </c>
      <c r="I1427">
        <f>VLOOKUP(E1427&amp;H1427,Data2012!$A:$S,3,FALSE)</f>
        <v>-1</v>
      </c>
    </row>
    <row r="1428" spans="1:9" ht="14.25" customHeight="1">
      <c r="A1428" s="1" t="str">
        <f t="shared" si="187"/>
        <v xml:space="preserve">RAI9601 </v>
      </c>
      <c r="B1428" s="427" t="e">
        <f t="shared" si="188"/>
        <v>#VALUE!</v>
      </c>
      <c r="C1428" s="210" t="str">
        <f t="shared" si="185"/>
        <v xml:space="preserve"> </v>
      </c>
      <c r="D1428" s="1" t="str">
        <f t="shared" si="186"/>
        <v>na</v>
      </c>
      <c r="E1428" t="s">
        <v>68</v>
      </c>
      <c r="F1428">
        <v>9601</v>
      </c>
      <c r="G1428" s="139">
        <v>2011</v>
      </c>
      <c r="H1428" s="429" t="s">
        <v>149</v>
      </c>
      <c r="I1428">
        <f>VLOOKUP(E1428&amp;H1428,Data2012!$A:$S,3,FALSE)</f>
        <v>-1</v>
      </c>
    </row>
    <row r="1429" spans="1:9" ht="14.25" customHeight="1">
      <c r="A1429" s="1" t="str">
        <f t="shared" si="187"/>
        <v xml:space="preserve">RAI9601 </v>
      </c>
      <c r="B1429" s="427" t="e">
        <f t="shared" si="188"/>
        <v>#VALUE!</v>
      </c>
      <c r="C1429" s="210" t="str">
        <f t="shared" si="185"/>
        <v xml:space="preserve"> </v>
      </c>
      <c r="D1429" s="1" t="str">
        <f t="shared" si="186"/>
        <v>na</v>
      </c>
      <c r="E1429" t="s">
        <v>68</v>
      </c>
      <c r="F1429">
        <v>9601</v>
      </c>
      <c r="G1429" s="139">
        <v>2011</v>
      </c>
      <c r="H1429" s="429" t="s">
        <v>150</v>
      </c>
      <c r="I1429">
        <f>VLOOKUP(E1429&amp;H1429,Data2012!$A:$S,3,FALSE)</f>
        <v>-1</v>
      </c>
    </row>
    <row r="1430" spans="1:9" ht="14.25" customHeight="1">
      <c r="A1430" s="1" t="str">
        <f t="shared" si="187"/>
        <v xml:space="preserve">RAI9601 </v>
      </c>
      <c r="B1430" s="427" t="e">
        <f t="shared" si="188"/>
        <v>#VALUE!</v>
      </c>
      <c r="C1430" s="210" t="str">
        <f t="shared" si="185"/>
        <v xml:space="preserve"> </v>
      </c>
      <c r="D1430" s="1" t="str">
        <f t="shared" si="186"/>
        <v>na</v>
      </c>
      <c r="E1430" t="s">
        <v>68</v>
      </c>
      <c r="F1430">
        <v>9601</v>
      </c>
      <c r="G1430" s="139">
        <v>2011</v>
      </c>
      <c r="H1430" s="429" t="s">
        <v>151</v>
      </c>
      <c r="I1430">
        <f>VLOOKUP(E1430&amp;H1430,Data2012!$A:$S,3,FALSE)</f>
        <v>-1</v>
      </c>
    </row>
    <row r="1431" spans="1:9" ht="14.25" customHeight="1">
      <c r="A1431" s="1" t="str">
        <f t="shared" si="187"/>
        <v xml:space="preserve">RAI9601 </v>
      </c>
      <c r="B1431" s="427" t="e">
        <f t="shared" si="188"/>
        <v>#VALUE!</v>
      </c>
      <c r="C1431" s="210" t="str">
        <f t="shared" si="185"/>
        <v xml:space="preserve"> </v>
      </c>
      <c r="D1431" s="1" t="str">
        <f t="shared" si="186"/>
        <v>na</v>
      </c>
      <c r="E1431" t="s">
        <v>68</v>
      </c>
      <c r="F1431">
        <v>9601</v>
      </c>
      <c r="G1431" s="139">
        <v>2011</v>
      </c>
      <c r="H1431" s="429" t="s">
        <v>152</v>
      </c>
      <c r="I1431">
        <f>VLOOKUP(E1431&amp;H1431,Data2012!$A:$S,3,FALSE)</f>
        <v>-1</v>
      </c>
    </row>
    <row r="1432" spans="1:9" ht="14.25" customHeight="1">
      <c r="A1432" s="1" t="str">
        <f t="shared" si="187"/>
        <v xml:space="preserve">RAI9601 </v>
      </c>
      <c r="B1432" s="427" t="e">
        <f t="shared" si="188"/>
        <v>#VALUE!</v>
      </c>
      <c r="C1432" s="210" t="str">
        <f t="shared" si="185"/>
        <v xml:space="preserve"> </v>
      </c>
      <c r="D1432" s="1" t="str">
        <f t="shared" si="186"/>
        <v>na</v>
      </c>
      <c r="E1432" t="s">
        <v>68</v>
      </c>
      <c r="F1432">
        <v>9601</v>
      </c>
      <c r="G1432" s="139">
        <v>2011</v>
      </c>
      <c r="H1432" s="429" t="s">
        <v>153</v>
      </c>
      <c r="I1432">
        <f>VLOOKUP(E1432&amp;H1432,Data2012!$A:$S,3,FALSE)</f>
        <v>-1</v>
      </c>
    </row>
    <row r="1433" spans="1:9" ht="14.25" customHeight="1">
      <c r="A1433" s="1" t="str">
        <f t="shared" si="187"/>
        <v xml:space="preserve">RAI9601 </v>
      </c>
      <c r="B1433" s="427" t="e">
        <f t="shared" si="188"/>
        <v>#VALUE!</v>
      </c>
      <c r="C1433" s="210" t="str">
        <f t="shared" si="185"/>
        <v xml:space="preserve"> </v>
      </c>
      <c r="D1433" s="1" t="str">
        <f t="shared" si="186"/>
        <v>na</v>
      </c>
      <c r="E1433" t="s">
        <v>68</v>
      </c>
      <c r="F1433">
        <v>9601</v>
      </c>
      <c r="G1433" s="139">
        <v>2011</v>
      </c>
      <c r="H1433" s="429" t="s">
        <v>154</v>
      </c>
      <c r="I1433">
        <f>VLOOKUP(E1433&amp;H1433,Data2012!$A:$S,3,FALSE)</f>
        <v>-1</v>
      </c>
    </row>
    <row r="1434" spans="1:9" ht="14.25" customHeight="1">
      <c r="A1434" s="1" t="str">
        <f t="shared" si="187"/>
        <v xml:space="preserve">RAI9601 </v>
      </c>
      <c r="B1434" s="427" t="e">
        <f t="shared" si="188"/>
        <v>#VALUE!</v>
      </c>
      <c r="C1434" s="210" t="str">
        <f t="shared" si="185"/>
        <v xml:space="preserve"> </v>
      </c>
      <c r="D1434" s="1" t="str">
        <f t="shared" si="186"/>
        <v>na</v>
      </c>
      <c r="E1434" t="s">
        <v>68</v>
      </c>
      <c r="F1434">
        <v>9601</v>
      </c>
      <c r="G1434" s="139">
        <v>2011</v>
      </c>
      <c r="H1434" s="429" t="s">
        <v>155</v>
      </c>
      <c r="I1434">
        <f>VLOOKUP(E1434&amp;H1434,Data2012!$A:$S,3,FALSE)</f>
        <v>-1</v>
      </c>
    </row>
    <row r="1435" spans="1:9" ht="14.25" customHeight="1">
      <c r="A1435" s="1" t="str">
        <f t="shared" si="187"/>
        <v xml:space="preserve">RAI9602 </v>
      </c>
      <c r="B1435" s="427" t="str">
        <f>+D1435</f>
        <v>na</v>
      </c>
      <c r="C1435" s="210" t="str">
        <f t="shared" si="185"/>
        <v xml:space="preserve"> </v>
      </c>
      <c r="D1435" s="1" t="str">
        <f t="shared" si="186"/>
        <v>na</v>
      </c>
      <c r="E1435" t="s">
        <v>68</v>
      </c>
      <c r="F1435">
        <v>9602</v>
      </c>
      <c r="G1435" s="139">
        <v>2011</v>
      </c>
      <c r="H1435" s="429" t="s">
        <v>144</v>
      </c>
      <c r="I1435" s="139">
        <f>VLOOKUP(E1435&amp;H1435,Data2012!$A:$S,6,FALSE)</f>
        <v>-1</v>
      </c>
    </row>
    <row r="1436" spans="1:9" ht="14.25" customHeight="1">
      <c r="A1436" s="1" t="str">
        <f t="shared" si="187"/>
        <v xml:space="preserve">RAI9602 </v>
      </c>
      <c r="B1436" s="427" t="e">
        <f>+D1436+B1435</f>
        <v>#VALUE!</v>
      </c>
      <c r="C1436" s="210" t="str">
        <f t="shared" si="185"/>
        <v xml:space="preserve"> </v>
      </c>
      <c r="D1436" s="1" t="str">
        <f t="shared" si="186"/>
        <v>na</v>
      </c>
      <c r="E1436" t="s">
        <v>68</v>
      </c>
      <c r="F1436">
        <v>9602</v>
      </c>
      <c r="G1436" s="139">
        <v>2011</v>
      </c>
      <c r="H1436" s="429" t="s">
        <v>145</v>
      </c>
      <c r="I1436" s="139">
        <f>VLOOKUP(E1436&amp;H1436,Data2012!$A:$S,6,FALSE)</f>
        <v>-1</v>
      </c>
    </row>
    <row r="1437" spans="1:9" ht="14.25" customHeight="1">
      <c r="A1437" s="1" t="str">
        <f t="shared" si="187"/>
        <v xml:space="preserve">RAI9602 </v>
      </c>
      <c r="B1437" s="427" t="e">
        <f>+D1437+B1436</f>
        <v>#VALUE!</v>
      </c>
      <c r="C1437" s="210" t="str">
        <f t="shared" si="185"/>
        <v xml:space="preserve"> </v>
      </c>
      <c r="D1437" s="1" t="str">
        <f t="shared" si="186"/>
        <v>na</v>
      </c>
      <c r="E1437" t="s">
        <v>68</v>
      </c>
      <c r="F1437">
        <v>9602</v>
      </c>
      <c r="G1437" s="139">
        <v>2011</v>
      </c>
      <c r="H1437" s="429" t="s">
        <v>146</v>
      </c>
      <c r="I1437" s="139">
        <f>VLOOKUP(E1437&amp;H1437,Data2012!$A:$S,6,FALSE)</f>
        <v>-1</v>
      </c>
    </row>
    <row r="1438" spans="1:9" ht="14.25" customHeight="1">
      <c r="A1438" s="1" t="str">
        <f t="shared" si="187"/>
        <v xml:space="preserve">RAI9602 </v>
      </c>
      <c r="B1438" s="427" t="e">
        <f t="shared" ref="B1438:B1446" si="189">+D1438+B1437</f>
        <v>#VALUE!</v>
      </c>
      <c r="C1438" s="210" t="str">
        <f t="shared" si="185"/>
        <v xml:space="preserve"> </v>
      </c>
      <c r="D1438" s="1" t="str">
        <f t="shared" si="186"/>
        <v>na</v>
      </c>
      <c r="E1438" t="s">
        <v>68</v>
      </c>
      <c r="F1438">
        <v>9602</v>
      </c>
      <c r="G1438" s="139">
        <v>2011</v>
      </c>
      <c r="H1438" s="429" t="s">
        <v>147</v>
      </c>
      <c r="I1438" s="139">
        <f>VLOOKUP(E1438&amp;H1438,Data2012!$A:$S,6,FALSE)</f>
        <v>-1</v>
      </c>
    </row>
    <row r="1439" spans="1:9" ht="14.25" customHeight="1">
      <c r="A1439" s="1" t="str">
        <f t="shared" si="187"/>
        <v xml:space="preserve">RAI9602 </v>
      </c>
      <c r="B1439" s="427" t="e">
        <f t="shared" si="189"/>
        <v>#VALUE!</v>
      </c>
      <c r="C1439" s="210" t="str">
        <f t="shared" si="185"/>
        <v xml:space="preserve"> </v>
      </c>
      <c r="D1439" s="1" t="str">
        <f t="shared" si="186"/>
        <v>na</v>
      </c>
      <c r="E1439" t="s">
        <v>68</v>
      </c>
      <c r="F1439">
        <v>9602</v>
      </c>
      <c r="G1439" s="139">
        <v>2011</v>
      </c>
      <c r="H1439" s="429" t="s">
        <v>148</v>
      </c>
      <c r="I1439" s="139">
        <f>VLOOKUP(E1439&amp;H1439,Data2012!$A:$S,6,FALSE)</f>
        <v>-1</v>
      </c>
    </row>
    <row r="1440" spans="1:9" ht="14.25" customHeight="1">
      <c r="A1440" s="1" t="str">
        <f t="shared" si="187"/>
        <v xml:space="preserve">RAI9602 </v>
      </c>
      <c r="B1440" s="427" t="e">
        <f t="shared" si="189"/>
        <v>#VALUE!</v>
      </c>
      <c r="C1440" s="210" t="str">
        <f t="shared" si="185"/>
        <v xml:space="preserve"> </v>
      </c>
      <c r="D1440" s="1" t="str">
        <f t="shared" si="186"/>
        <v>na</v>
      </c>
      <c r="E1440" t="s">
        <v>68</v>
      </c>
      <c r="F1440">
        <v>9602</v>
      </c>
      <c r="G1440" s="139">
        <v>2011</v>
      </c>
      <c r="H1440" s="429" t="s">
        <v>149</v>
      </c>
      <c r="I1440" s="139">
        <f>VLOOKUP(E1440&amp;H1440,Data2012!$A:$S,6,FALSE)</f>
        <v>-1</v>
      </c>
    </row>
    <row r="1441" spans="1:9" ht="14.25" customHeight="1">
      <c r="A1441" s="1" t="str">
        <f t="shared" si="187"/>
        <v xml:space="preserve">RAI9602 </v>
      </c>
      <c r="B1441" s="427" t="e">
        <f t="shared" si="189"/>
        <v>#VALUE!</v>
      </c>
      <c r="C1441" s="210" t="str">
        <f t="shared" si="185"/>
        <v xml:space="preserve"> </v>
      </c>
      <c r="D1441" s="1" t="str">
        <f t="shared" si="186"/>
        <v>na</v>
      </c>
      <c r="E1441" t="s">
        <v>68</v>
      </c>
      <c r="F1441">
        <v>9602</v>
      </c>
      <c r="G1441" s="139">
        <v>2011</v>
      </c>
      <c r="H1441" s="429" t="s">
        <v>150</v>
      </c>
      <c r="I1441" s="139">
        <f>VLOOKUP(E1441&amp;H1441,Data2012!$A:$S,6,FALSE)</f>
        <v>-1</v>
      </c>
    </row>
    <row r="1442" spans="1:9" ht="14.25" customHeight="1">
      <c r="A1442" s="1" t="str">
        <f t="shared" si="187"/>
        <v xml:space="preserve">RAI9602 </v>
      </c>
      <c r="B1442" s="427" t="e">
        <f t="shared" si="189"/>
        <v>#VALUE!</v>
      </c>
      <c r="C1442" s="210" t="str">
        <f t="shared" si="185"/>
        <v xml:space="preserve"> </v>
      </c>
      <c r="D1442" s="1" t="str">
        <f t="shared" si="186"/>
        <v>na</v>
      </c>
      <c r="E1442" t="s">
        <v>68</v>
      </c>
      <c r="F1442">
        <v>9602</v>
      </c>
      <c r="G1442" s="139">
        <v>2011</v>
      </c>
      <c r="H1442" s="429" t="s">
        <v>151</v>
      </c>
      <c r="I1442" s="139">
        <f>VLOOKUP(E1442&amp;H1442,Data2012!$A:$S,6,FALSE)</f>
        <v>-1</v>
      </c>
    </row>
    <row r="1443" spans="1:9" ht="14.25" customHeight="1">
      <c r="A1443" s="1" t="str">
        <f t="shared" si="187"/>
        <v xml:space="preserve">RAI9602 </v>
      </c>
      <c r="B1443" s="427" t="e">
        <f t="shared" si="189"/>
        <v>#VALUE!</v>
      </c>
      <c r="C1443" s="210" t="str">
        <f t="shared" si="185"/>
        <v xml:space="preserve"> </v>
      </c>
      <c r="D1443" s="1" t="str">
        <f t="shared" si="186"/>
        <v>na</v>
      </c>
      <c r="E1443" t="s">
        <v>68</v>
      </c>
      <c r="F1443">
        <v>9602</v>
      </c>
      <c r="G1443" s="139">
        <v>2011</v>
      </c>
      <c r="H1443" s="429" t="s">
        <v>152</v>
      </c>
      <c r="I1443" s="139">
        <f>VLOOKUP(E1443&amp;H1443,Data2012!$A:$S,6,FALSE)</f>
        <v>-1</v>
      </c>
    </row>
    <row r="1444" spans="1:9" ht="14.25" customHeight="1">
      <c r="A1444" s="1" t="str">
        <f t="shared" si="187"/>
        <v xml:space="preserve">RAI9602 </v>
      </c>
      <c r="B1444" s="427" t="e">
        <f t="shared" si="189"/>
        <v>#VALUE!</v>
      </c>
      <c r="C1444" s="210" t="str">
        <f t="shared" si="185"/>
        <v xml:space="preserve"> </v>
      </c>
      <c r="D1444" s="1" t="str">
        <f t="shared" si="186"/>
        <v>na</v>
      </c>
      <c r="E1444" t="s">
        <v>68</v>
      </c>
      <c r="F1444">
        <v>9602</v>
      </c>
      <c r="G1444" s="139">
        <v>2011</v>
      </c>
      <c r="H1444" s="429" t="s">
        <v>153</v>
      </c>
      <c r="I1444" s="139">
        <f>VLOOKUP(E1444&amp;H1444,Data2012!$A:$S,6,FALSE)</f>
        <v>-1</v>
      </c>
    </row>
    <row r="1445" spans="1:9" ht="14.25" customHeight="1">
      <c r="A1445" s="1" t="str">
        <f t="shared" si="187"/>
        <v xml:space="preserve">RAI9602 </v>
      </c>
      <c r="B1445" s="427" t="e">
        <f t="shared" si="189"/>
        <v>#VALUE!</v>
      </c>
      <c r="C1445" s="210" t="str">
        <f t="shared" si="185"/>
        <v xml:space="preserve"> </v>
      </c>
      <c r="D1445" s="1" t="str">
        <f t="shared" si="186"/>
        <v>na</v>
      </c>
      <c r="E1445" t="s">
        <v>68</v>
      </c>
      <c r="F1445">
        <v>9602</v>
      </c>
      <c r="G1445" s="139">
        <v>2011</v>
      </c>
      <c r="H1445" s="429" t="s">
        <v>154</v>
      </c>
      <c r="I1445" s="139">
        <f>VLOOKUP(E1445&amp;H1445,Data2012!$A:$S,6,FALSE)</f>
        <v>-1</v>
      </c>
    </row>
    <row r="1446" spans="1:9" ht="14.25" customHeight="1">
      <c r="A1446" s="1" t="str">
        <f t="shared" si="187"/>
        <v xml:space="preserve">RAI9602 </v>
      </c>
      <c r="B1446" s="427" t="e">
        <f t="shared" si="189"/>
        <v>#VALUE!</v>
      </c>
      <c r="C1446" s="210" t="str">
        <f t="shared" si="185"/>
        <v xml:space="preserve"> </v>
      </c>
      <c r="D1446" s="1" t="str">
        <f t="shared" si="186"/>
        <v>na</v>
      </c>
      <c r="E1446" t="s">
        <v>68</v>
      </c>
      <c r="F1446">
        <v>9602</v>
      </c>
      <c r="G1446" s="139">
        <v>2011</v>
      </c>
      <c r="H1446" s="429" t="s">
        <v>155</v>
      </c>
      <c r="I1446" s="139">
        <f>VLOOKUP(E1446&amp;H1446,Data2012!$A:$S,6,FALSE)</f>
        <v>-1</v>
      </c>
    </row>
    <row r="1447" spans="1:9" ht="14.25" customHeight="1">
      <c r="A1447" s="1" t="str">
        <f t="shared" si="187"/>
        <v xml:space="preserve">RAI9603 </v>
      </c>
      <c r="B1447" s="427" t="str">
        <f>+D1447</f>
        <v>na</v>
      </c>
      <c r="C1447" s="210" t="str">
        <f t="shared" si="185"/>
        <v xml:space="preserve"> </v>
      </c>
      <c r="D1447" s="1" t="str">
        <f t="shared" si="186"/>
        <v>na</v>
      </c>
      <c r="E1447" t="s">
        <v>68</v>
      </c>
      <c r="F1447">
        <v>9603</v>
      </c>
      <c r="G1447" s="139">
        <v>2011</v>
      </c>
      <c r="H1447" s="429" t="s">
        <v>144</v>
      </c>
      <c r="I1447" s="139">
        <f>VLOOKUP(E1447&amp;H1447,Data2012!$A:$S,11,FALSE)</f>
        <v>-1</v>
      </c>
    </row>
    <row r="1448" spans="1:9" ht="14.25" customHeight="1">
      <c r="A1448" s="1" t="str">
        <f t="shared" si="187"/>
        <v xml:space="preserve">RAI9603 </v>
      </c>
      <c r="B1448" s="427" t="e">
        <f>+D1448+B1447</f>
        <v>#VALUE!</v>
      </c>
      <c r="C1448" s="210" t="str">
        <f t="shared" si="185"/>
        <v xml:space="preserve"> </v>
      </c>
      <c r="D1448" s="1" t="str">
        <f t="shared" si="186"/>
        <v>na</v>
      </c>
      <c r="E1448" t="s">
        <v>68</v>
      </c>
      <c r="F1448">
        <v>9603</v>
      </c>
      <c r="G1448" s="139">
        <v>2011</v>
      </c>
      <c r="H1448" s="429" t="s">
        <v>145</v>
      </c>
      <c r="I1448" s="139">
        <f>VLOOKUP(E1448&amp;H1448,Data2012!$A:$S,11,FALSE)</f>
        <v>-1</v>
      </c>
    </row>
    <row r="1449" spans="1:9" ht="14.25" customHeight="1">
      <c r="A1449" s="1" t="str">
        <f t="shared" si="187"/>
        <v xml:space="preserve">RAI9603 </v>
      </c>
      <c r="B1449" s="427" t="e">
        <f>+D1449+B1448</f>
        <v>#VALUE!</v>
      </c>
      <c r="C1449" s="210" t="str">
        <f t="shared" si="185"/>
        <v xml:space="preserve"> </v>
      </c>
      <c r="D1449" s="1" t="str">
        <f t="shared" si="186"/>
        <v>na</v>
      </c>
      <c r="E1449" t="s">
        <v>68</v>
      </c>
      <c r="F1449">
        <v>9603</v>
      </c>
      <c r="G1449" s="139">
        <v>2011</v>
      </c>
      <c r="H1449" s="429" t="s">
        <v>146</v>
      </c>
      <c r="I1449" s="139">
        <f>VLOOKUP(E1449&amp;H1449,Data2012!$A:$S,11,FALSE)</f>
        <v>-1</v>
      </c>
    </row>
    <row r="1450" spans="1:9" ht="14.25" customHeight="1">
      <c r="A1450" s="1" t="str">
        <f t="shared" si="187"/>
        <v xml:space="preserve">RAI9603 </v>
      </c>
      <c r="B1450" s="427" t="e">
        <f t="shared" ref="B1450:B1458" si="190">+D1450+B1449</f>
        <v>#VALUE!</v>
      </c>
      <c r="C1450" s="210" t="str">
        <f t="shared" si="185"/>
        <v xml:space="preserve"> </v>
      </c>
      <c r="D1450" s="1" t="str">
        <f t="shared" si="186"/>
        <v>na</v>
      </c>
      <c r="E1450" t="s">
        <v>68</v>
      </c>
      <c r="F1450">
        <v>9603</v>
      </c>
      <c r="G1450" s="139">
        <v>2011</v>
      </c>
      <c r="H1450" s="429" t="s">
        <v>147</v>
      </c>
      <c r="I1450" s="139">
        <f>VLOOKUP(E1450&amp;H1450,Data2012!$A:$S,11,FALSE)</f>
        <v>-1</v>
      </c>
    </row>
    <row r="1451" spans="1:9" ht="14.25" customHeight="1">
      <c r="A1451" s="1" t="str">
        <f t="shared" si="187"/>
        <v xml:space="preserve">RAI9603 </v>
      </c>
      <c r="B1451" s="427" t="e">
        <f t="shared" si="190"/>
        <v>#VALUE!</v>
      </c>
      <c r="C1451" s="210" t="str">
        <f t="shared" si="185"/>
        <v xml:space="preserve"> </v>
      </c>
      <c r="D1451" s="1" t="str">
        <f t="shared" si="186"/>
        <v>na</v>
      </c>
      <c r="E1451" t="s">
        <v>68</v>
      </c>
      <c r="F1451">
        <v>9603</v>
      </c>
      <c r="G1451" s="139">
        <v>2011</v>
      </c>
      <c r="H1451" s="429" t="s">
        <v>148</v>
      </c>
      <c r="I1451" s="139">
        <f>VLOOKUP(E1451&amp;H1451,Data2012!$A:$S,11,FALSE)</f>
        <v>-1</v>
      </c>
    </row>
    <row r="1452" spans="1:9" ht="14.25" customHeight="1">
      <c r="A1452" s="1" t="str">
        <f t="shared" si="187"/>
        <v xml:space="preserve">RAI9603 </v>
      </c>
      <c r="B1452" s="427" t="e">
        <f t="shared" si="190"/>
        <v>#VALUE!</v>
      </c>
      <c r="C1452" s="210" t="str">
        <f t="shared" si="185"/>
        <v xml:space="preserve"> </v>
      </c>
      <c r="D1452" s="1" t="str">
        <f t="shared" si="186"/>
        <v>na</v>
      </c>
      <c r="E1452" t="s">
        <v>68</v>
      </c>
      <c r="F1452">
        <v>9603</v>
      </c>
      <c r="G1452" s="139">
        <v>2011</v>
      </c>
      <c r="H1452" s="429" t="s">
        <v>149</v>
      </c>
      <c r="I1452" s="139">
        <f>VLOOKUP(E1452&amp;H1452,Data2012!$A:$S,11,FALSE)</f>
        <v>-1</v>
      </c>
    </row>
    <row r="1453" spans="1:9" ht="14.25" customHeight="1">
      <c r="A1453" s="1" t="str">
        <f t="shared" si="187"/>
        <v xml:space="preserve">RAI9603 </v>
      </c>
      <c r="B1453" s="427" t="e">
        <f t="shared" si="190"/>
        <v>#VALUE!</v>
      </c>
      <c r="C1453" s="210" t="str">
        <f t="shared" si="185"/>
        <v xml:space="preserve"> </v>
      </c>
      <c r="D1453" s="1" t="str">
        <f t="shared" si="186"/>
        <v>na</v>
      </c>
      <c r="E1453" t="s">
        <v>68</v>
      </c>
      <c r="F1453">
        <v>9603</v>
      </c>
      <c r="G1453" s="139">
        <v>2011</v>
      </c>
      <c r="H1453" s="429" t="s">
        <v>150</v>
      </c>
      <c r="I1453" s="139">
        <f>VLOOKUP(E1453&amp;H1453,Data2012!$A:$S,11,FALSE)</f>
        <v>-1</v>
      </c>
    </row>
    <row r="1454" spans="1:9" ht="14.25" customHeight="1">
      <c r="A1454" s="1" t="str">
        <f t="shared" si="187"/>
        <v xml:space="preserve">RAI9603 </v>
      </c>
      <c r="B1454" s="427" t="e">
        <f t="shared" si="190"/>
        <v>#VALUE!</v>
      </c>
      <c r="C1454" s="210" t="str">
        <f t="shared" si="185"/>
        <v xml:space="preserve"> </v>
      </c>
      <c r="D1454" s="1" t="str">
        <f t="shared" si="186"/>
        <v>na</v>
      </c>
      <c r="E1454" t="s">
        <v>68</v>
      </c>
      <c r="F1454">
        <v>9603</v>
      </c>
      <c r="G1454" s="139">
        <v>2011</v>
      </c>
      <c r="H1454" s="429" t="s">
        <v>151</v>
      </c>
      <c r="I1454" s="139">
        <f>VLOOKUP(E1454&amp;H1454,Data2012!$A:$S,11,FALSE)</f>
        <v>-1</v>
      </c>
    </row>
    <row r="1455" spans="1:9" ht="14.25" customHeight="1">
      <c r="A1455" s="1" t="str">
        <f t="shared" si="187"/>
        <v xml:space="preserve">RAI9603 </v>
      </c>
      <c r="B1455" s="427" t="e">
        <f t="shared" si="190"/>
        <v>#VALUE!</v>
      </c>
      <c r="C1455" s="210" t="str">
        <f t="shared" si="185"/>
        <v xml:space="preserve"> </v>
      </c>
      <c r="D1455" s="1" t="str">
        <f t="shared" si="186"/>
        <v>na</v>
      </c>
      <c r="E1455" t="s">
        <v>68</v>
      </c>
      <c r="F1455">
        <v>9603</v>
      </c>
      <c r="G1455" s="139">
        <v>2011</v>
      </c>
      <c r="H1455" s="429" t="s">
        <v>152</v>
      </c>
      <c r="I1455" s="139">
        <f>VLOOKUP(E1455&amp;H1455,Data2012!$A:$S,11,FALSE)</f>
        <v>-1</v>
      </c>
    </row>
    <row r="1456" spans="1:9" ht="14.25" customHeight="1">
      <c r="A1456" s="1" t="str">
        <f t="shared" si="187"/>
        <v xml:space="preserve">RAI9603 </v>
      </c>
      <c r="B1456" s="427" t="e">
        <f t="shared" si="190"/>
        <v>#VALUE!</v>
      </c>
      <c r="C1456" s="210" t="str">
        <f t="shared" si="185"/>
        <v xml:space="preserve"> </v>
      </c>
      <c r="D1456" s="1" t="str">
        <f t="shared" si="186"/>
        <v>na</v>
      </c>
      <c r="E1456" t="s">
        <v>68</v>
      </c>
      <c r="F1456">
        <v>9603</v>
      </c>
      <c r="G1456" s="139">
        <v>2011</v>
      </c>
      <c r="H1456" s="429" t="s">
        <v>153</v>
      </c>
      <c r="I1456" s="139">
        <f>VLOOKUP(E1456&amp;H1456,Data2012!$A:$S,11,FALSE)</f>
        <v>-1</v>
      </c>
    </row>
    <row r="1457" spans="1:9" ht="14.25" customHeight="1">
      <c r="A1457" s="1" t="str">
        <f t="shared" si="187"/>
        <v xml:space="preserve">RAI9603 </v>
      </c>
      <c r="B1457" s="427" t="e">
        <f t="shared" si="190"/>
        <v>#VALUE!</v>
      </c>
      <c r="C1457" s="210" t="str">
        <f t="shared" si="185"/>
        <v xml:space="preserve"> </v>
      </c>
      <c r="D1457" s="1" t="str">
        <f t="shared" si="186"/>
        <v>na</v>
      </c>
      <c r="E1457" t="s">
        <v>68</v>
      </c>
      <c r="F1457">
        <v>9603</v>
      </c>
      <c r="G1457" s="139">
        <v>2011</v>
      </c>
      <c r="H1457" s="429" t="s">
        <v>154</v>
      </c>
      <c r="I1457" s="139">
        <f>VLOOKUP(E1457&amp;H1457,Data2012!$A:$S,11,FALSE)</f>
        <v>-1</v>
      </c>
    </row>
    <row r="1458" spans="1:9" ht="14.25" customHeight="1">
      <c r="A1458" s="1" t="str">
        <f t="shared" si="187"/>
        <v xml:space="preserve">RAI9603 </v>
      </c>
      <c r="B1458" s="427" t="e">
        <f t="shared" si="190"/>
        <v>#VALUE!</v>
      </c>
      <c r="C1458" s="210" t="str">
        <f t="shared" si="185"/>
        <v xml:space="preserve"> </v>
      </c>
      <c r="D1458" s="1" t="str">
        <f t="shared" si="186"/>
        <v>na</v>
      </c>
      <c r="E1458" t="s">
        <v>68</v>
      </c>
      <c r="F1458">
        <v>9603</v>
      </c>
      <c r="G1458" s="139">
        <v>2011</v>
      </c>
      <c r="H1458" s="429" t="s">
        <v>155</v>
      </c>
      <c r="I1458" s="139">
        <f>VLOOKUP(E1458&amp;H1458,Data2012!$A:$S,11,FALSE)</f>
        <v>-1</v>
      </c>
    </row>
    <row r="1459" spans="1:9" ht="14.25" customHeight="1">
      <c r="A1459" s="1" t="str">
        <f t="shared" si="187"/>
        <v xml:space="preserve">RAI9604 </v>
      </c>
      <c r="B1459" s="427" t="str">
        <f>+D1459</f>
        <v>na</v>
      </c>
      <c r="C1459" s="210" t="str">
        <f t="shared" si="185"/>
        <v xml:space="preserve"> </v>
      </c>
      <c r="D1459" s="1" t="str">
        <f t="shared" si="186"/>
        <v>na</v>
      </c>
      <c r="E1459" t="s">
        <v>68</v>
      </c>
      <c r="F1459">
        <v>9604</v>
      </c>
      <c r="G1459" s="139">
        <v>2011</v>
      </c>
      <c r="H1459" s="429" t="s">
        <v>144</v>
      </c>
      <c r="I1459" s="139">
        <f>VLOOKUP(E1459&amp;H1459,Data2012!$A:$S,14,FALSE)</f>
        <v>-1</v>
      </c>
    </row>
    <row r="1460" spans="1:9" ht="14.25" customHeight="1">
      <c r="A1460" s="1" t="str">
        <f t="shared" si="187"/>
        <v xml:space="preserve">RAI9604 </v>
      </c>
      <c r="B1460" s="427" t="e">
        <f>+D1460+B1459</f>
        <v>#VALUE!</v>
      </c>
      <c r="C1460" s="210" t="str">
        <f t="shared" si="185"/>
        <v xml:space="preserve"> </v>
      </c>
      <c r="D1460" s="1" t="str">
        <f t="shared" si="186"/>
        <v>na</v>
      </c>
      <c r="E1460" t="s">
        <v>68</v>
      </c>
      <c r="F1460">
        <v>9604</v>
      </c>
      <c r="G1460" s="139">
        <v>2011</v>
      </c>
      <c r="H1460" s="429" t="s">
        <v>145</v>
      </c>
      <c r="I1460" s="139">
        <f>VLOOKUP(E1460&amp;H1460,Data2012!$A:$S,14,FALSE)</f>
        <v>-1</v>
      </c>
    </row>
    <row r="1461" spans="1:9" ht="14.25" customHeight="1">
      <c r="A1461" s="1" t="str">
        <f t="shared" si="187"/>
        <v xml:space="preserve">RAI9604 </v>
      </c>
      <c r="B1461" s="427" t="e">
        <f>+D1461+B1460</f>
        <v>#VALUE!</v>
      </c>
      <c r="C1461" s="210" t="str">
        <f t="shared" si="185"/>
        <v xml:space="preserve"> </v>
      </c>
      <c r="D1461" s="1" t="str">
        <f t="shared" si="186"/>
        <v>na</v>
      </c>
      <c r="E1461" t="s">
        <v>68</v>
      </c>
      <c r="F1461">
        <v>9604</v>
      </c>
      <c r="G1461" s="139">
        <v>2011</v>
      </c>
      <c r="H1461" s="429" t="s">
        <v>146</v>
      </c>
      <c r="I1461" s="139">
        <f>VLOOKUP(E1461&amp;H1461,Data2012!$A:$S,14,FALSE)</f>
        <v>-1</v>
      </c>
    </row>
    <row r="1462" spans="1:9" ht="14.25" customHeight="1">
      <c r="A1462" s="1" t="str">
        <f t="shared" si="187"/>
        <v xml:space="preserve">RAI9604 </v>
      </c>
      <c r="B1462" s="427" t="e">
        <f t="shared" ref="B1462:B1470" si="191">+D1462+B1461</f>
        <v>#VALUE!</v>
      </c>
      <c r="C1462" s="210" t="str">
        <f t="shared" si="185"/>
        <v xml:space="preserve"> </v>
      </c>
      <c r="D1462" s="1" t="str">
        <f t="shared" si="186"/>
        <v>na</v>
      </c>
      <c r="E1462" t="s">
        <v>68</v>
      </c>
      <c r="F1462">
        <v>9604</v>
      </c>
      <c r="G1462" s="139">
        <v>2011</v>
      </c>
      <c r="H1462" s="429" t="s">
        <v>147</v>
      </c>
      <c r="I1462" s="139">
        <f>VLOOKUP(E1462&amp;H1462,Data2012!$A:$S,14,FALSE)</f>
        <v>-1</v>
      </c>
    </row>
    <row r="1463" spans="1:9" ht="14.25" customHeight="1">
      <c r="A1463" s="1" t="str">
        <f t="shared" si="187"/>
        <v xml:space="preserve">RAI9604 </v>
      </c>
      <c r="B1463" s="427" t="e">
        <f t="shared" si="191"/>
        <v>#VALUE!</v>
      </c>
      <c r="C1463" s="210" t="str">
        <f t="shared" si="185"/>
        <v xml:space="preserve"> </v>
      </c>
      <c r="D1463" s="1" t="str">
        <f t="shared" si="186"/>
        <v>na</v>
      </c>
      <c r="E1463" t="s">
        <v>68</v>
      </c>
      <c r="F1463">
        <v>9604</v>
      </c>
      <c r="G1463" s="139">
        <v>2011</v>
      </c>
      <c r="H1463" s="429" t="s">
        <v>148</v>
      </c>
      <c r="I1463" s="139">
        <f>VLOOKUP(E1463&amp;H1463,Data2012!$A:$S,14,FALSE)</f>
        <v>-1</v>
      </c>
    </row>
    <row r="1464" spans="1:9" ht="14.25" customHeight="1">
      <c r="A1464" s="1" t="str">
        <f t="shared" si="187"/>
        <v xml:space="preserve">RAI9604 </v>
      </c>
      <c r="B1464" s="427" t="e">
        <f t="shared" si="191"/>
        <v>#VALUE!</v>
      </c>
      <c r="C1464" s="210" t="str">
        <f t="shared" si="185"/>
        <v xml:space="preserve"> </v>
      </c>
      <c r="D1464" s="1" t="str">
        <f t="shared" si="186"/>
        <v>na</v>
      </c>
      <c r="E1464" t="s">
        <v>68</v>
      </c>
      <c r="F1464">
        <v>9604</v>
      </c>
      <c r="G1464" s="139">
        <v>2011</v>
      </c>
      <c r="H1464" s="429" t="s">
        <v>149</v>
      </c>
      <c r="I1464" s="139">
        <f>VLOOKUP(E1464&amp;H1464,Data2012!$A:$S,14,FALSE)</f>
        <v>-1</v>
      </c>
    </row>
    <row r="1465" spans="1:9" ht="14.25" customHeight="1">
      <c r="A1465" s="1" t="str">
        <f t="shared" si="187"/>
        <v xml:space="preserve">RAI9604 </v>
      </c>
      <c r="B1465" s="427" t="e">
        <f t="shared" si="191"/>
        <v>#VALUE!</v>
      </c>
      <c r="C1465" s="210" t="str">
        <f t="shared" si="185"/>
        <v xml:space="preserve"> </v>
      </c>
      <c r="D1465" s="1" t="str">
        <f t="shared" si="186"/>
        <v>na</v>
      </c>
      <c r="E1465" t="s">
        <v>68</v>
      </c>
      <c r="F1465">
        <v>9604</v>
      </c>
      <c r="G1465" s="139">
        <v>2011</v>
      </c>
      <c r="H1465" s="429" t="s">
        <v>150</v>
      </c>
      <c r="I1465" s="139">
        <f>VLOOKUP(E1465&amp;H1465,Data2012!$A:$S,14,FALSE)</f>
        <v>-1</v>
      </c>
    </row>
    <row r="1466" spans="1:9" ht="14.25" customHeight="1">
      <c r="A1466" s="1" t="str">
        <f t="shared" si="187"/>
        <v xml:space="preserve">RAI9604 </v>
      </c>
      <c r="B1466" s="427" t="e">
        <f t="shared" si="191"/>
        <v>#VALUE!</v>
      </c>
      <c r="C1466" s="210" t="str">
        <f t="shared" si="185"/>
        <v xml:space="preserve"> </v>
      </c>
      <c r="D1466" s="1" t="str">
        <f t="shared" si="186"/>
        <v>na</v>
      </c>
      <c r="E1466" t="s">
        <v>68</v>
      </c>
      <c r="F1466">
        <v>9604</v>
      </c>
      <c r="G1466" s="139">
        <v>2011</v>
      </c>
      <c r="H1466" s="429" t="s">
        <v>151</v>
      </c>
      <c r="I1466" s="139">
        <f>VLOOKUP(E1466&amp;H1466,Data2012!$A:$S,14,FALSE)</f>
        <v>-1</v>
      </c>
    </row>
    <row r="1467" spans="1:9" ht="14.25" customHeight="1">
      <c r="A1467" s="1" t="str">
        <f t="shared" si="187"/>
        <v xml:space="preserve">RAI9604 </v>
      </c>
      <c r="B1467" s="427" t="e">
        <f t="shared" si="191"/>
        <v>#VALUE!</v>
      </c>
      <c r="C1467" s="210" t="str">
        <f t="shared" si="185"/>
        <v xml:space="preserve"> </v>
      </c>
      <c r="D1467" s="1" t="str">
        <f t="shared" si="186"/>
        <v>na</v>
      </c>
      <c r="E1467" t="s">
        <v>68</v>
      </c>
      <c r="F1467">
        <v>9604</v>
      </c>
      <c r="G1467" s="139">
        <v>2011</v>
      </c>
      <c r="H1467" s="429" t="s">
        <v>152</v>
      </c>
      <c r="I1467" s="139">
        <f>VLOOKUP(E1467&amp;H1467,Data2012!$A:$S,14,FALSE)</f>
        <v>-1</v>
      </c>
    </row>
    <row r="1468" spans="1:9" ht="14.25" customHeight="1">
      <c r="A1468" s="1" t="str">
        <f t="shared" si="187"/>
        <v xml:space="preserve">RAI9604 </v>
      </c>
      <c r="B1468" s="427" t="e">
        <f t="shared" si="191"/>
        <v>#VALUE!</v>
      </c>
      <c r="C1468" s="210" t="str">
        <f t="shared" si="185"/>
        <v xml:space="preserve"> </v>
      </c>
      <c r="D1468" s="1" t="str">
        <f t="shared" si="186"/>
        <v>na</v>
      </c>
      <c r="E1468" t="s">
        <v>68</v>
      </c>
      <c r="F1468">
        <v>9604</v>
      </c>
      <c r="G1468" s="139">
        <v>2011</v>
      </c>
      <c r="H1468" s="429" t="s">
        <v>153</v>
      </c>
      <c r="I1468" s="139">
        <f>VLOOKUP(E1468&amp;H1468,Data2012!$A:$S,14,FALSE)</f>
        <v>-1</v>
      </c>
    </row>
    <row r="1469" spans="1:9" ht="14.25" customHeight="1">
      <c r="A1469" s="1" t="str">
        <f t="shared" si="187"/>
        <v xml:space="preserve">RAI9604 </v>
      </c>
      <c r="B1469" s="427" t="e">
        <f t="shared" si="191"/>
        <v>#VALUE!</v>
      </c>
      <c r="C1469" s="210" t="str">
        <f t="shared" si="185"/>
        <v xml:space="preserve"> </v>
      </c>
      <c r="D1469" s="1" t="str">
        <f t="shared" si="186"/>
        <v>na</v>
      </c>
      <c r="E1469" t="s">
        <v>68</v>
      </c>
      <c r="F1469">
        <v>9604</v>
      </c>
      <c r="G1469" s="139">
        <v>2011</v>
      </c>
      <c r="H1469" s="429" t="s">
        <v>154</v>
      </c>
      <c r="I1469" s="139">
        <f>VLOOKUP(E1469&amp;H1469,Data2012!$A:$S,14,FALSE)</f>
        <v>-1</v>
      </c>
    </row>
    <row r="1470" spans="1:9" ht="14.25" customHeight="1">
      <c r="A1470" s="1" t="str">
        <f t="shared" si="187"/>
        <v xml:space="preserve">RAI9604 </v>
      </c>
      <c r="B1470" s="427" t="e">
        <f t="shared" si="191"/>
        <v>#VALUE!</v>
      </c>
      <c r="C1470" s="210" t="str">
        <f t="shared" si="185"/>
        <v xml:space="preserve"> </v>
      </c>
      <c r="D1470" s="1" t="str">
        <f t="shared" si="186"/>
        <v>na</v>
      </c>
      <c r="E1470" t="s">
        <v>68</v>
      </c>
      <c r="F1470">
        <v>9604</v>
      </c>
      <c r="G1470" s="139">
        <v>2011</v>
      </c>
      <c r="H1470" s="429" t="s">
        <v>155</v>
      </c>
      <c r="I1470" s="139">
        <f>VLOOKUP(E1470&amp;H1470,Data2012!$A:$S,14,FALSE)</f>
        <v>-1</v>
      </c>
    </row>
    <row r="1471" spans="1:9" ht="14.25" customHeight="1">
      <c r="A1471" s="1" t="str">
        <f t="shared" si="187"/>
        <v xml:space="preserve">RAI9605 </v>
      </c>
      <c r="B1471" s="427" t="str">
        <f>+D1471</f>
        <v>na</v>
      </c>
      <c r="C1471" s="210" t="str">
        <f t="shared" si="185"/>
        <v xml:space="preserve"> </v>
      </c>
      <c r="D1471" s="1" t="str">
        <f t="shared" si="186"/>
        <v>na</v>
      </c>
      <c r="E1471" t="s">
        <v>68</v>
      </c>
      <c r="F1471">
        <v>9605</v>
      </c>
      <c r="G1471" s="139">
        <v>2011</v>
      </c>
      <c r="H1471" s="429" t="s">
        <v>144</v>
      </c>
      <c r="I1471" s="139">
        <f>VLOOKUP(E1471&amp;H1471,Data2012!$A:$S,17,FALSE)</f>
        <v>-1</v>
      </c>
    </row>
    <row r="1472" spans="1:9" ht="14.25" customHeight="1">
      <c r="A1472" s="1" t="str">
        <f t="shared" si="187"/>
        <v xml:space="preserve">RAI9605 </v>
      </c>
      <c r="B1472" s="427" t="e">
        <f>+D1472+B1471</f>
        <v>#VALUE!</v>
      </c>
      <c r="C1472" s="210" t="str">
        <f t="shared" si="185"/>
        <v xml:space="preserve"> </v>
      </c>
      <c r="D1472" s="1" t="str">
        <f t="shared" si="186"/>
        <v>na</v>
      </c>
      <c r="E1472" t="s">
        <v>68</v>
      </c>
      <c r="F1472">
        <v>9605</v>
      </c>
      <c r="G1472" s="139">
        <v>2011</v>
      </c>
      <c r="H1472" s="429" t="s">
        <v>145</v>
      </c>
      <c r="I1472" s="139">
        <f>VLOOKUP(E1472&amp;H1472,Data2012!$A:$S,17,FALSE)</f>
        <v>-1</v>
      </c>
    </row>
    <row r="1473" spans="1:9" ht="14.25" customHeight="1">
      <c r="A1473" s="1" t="str">
        <f t="shared" si="187"/>
        <v xml:space="preserve">RAI9605 </v>
      </c>
      <c r="B1473" s="427" t="e">
        <f>+D1473+B1472</f>
        <v>#VALUE!</v>
      </c>
      <c r="C1473" s="210" t="str">
        <f t="shared" si="185"/>
        <v xml:space="preserve"> </v>
      </c>
      <c r="D1473" s="1" t="str">
        <f t="shared" si="186"/>
        <v>na</v>
      </c>
      <c r="E1473" t="s">
        <v>68</v>
      </c>
      <c r="F1473">
        <v>9605</v>
      </c>
      <c r="G1473" s="139">
        <v>2011</v>
      </c>
      <c r="H1473" s="429" t="s">
        <v>146</v>
      </c>
      <c r="I1473" s="139">
        <f>VLOOKUP(E1473&amp;H1473,Data2012!$A:$S,17,FALSE)</f>
        <v>-1</v>
      </c>
    </row>
    <row r="1474" spans="1:9" ht="14.25" customHeight="1">
      <c r="A1474" s="1" t="str">
        <f t="shared" si="187"/>
        <v xml:space="preserve">RAI9605 </v>
      </c>
      <c r="B1474" s="427" t="e">
        <f t="shared" ref="B1474:B1482" si="192">+D1474+B1473</f>
        <v>#VALUE!</v>
      </c>
      <c r="C1474" s="210" t="str">
        <f t="shared" si="185"/>
        <v xml:space="preserve"> </v>
      </c>
      <c r="D1474" s="1" t="str">
        <f t="shared" si="186"/>
        <v>na</v>
      </c>
      <c r="E1474" t="s">
        <v>68</v>
      </c>
      <c r="F1474">
        <v>9605</v>
      </c>
      <c r="G1474" s="139">
        <v>2011</v>
      </c>
      <c r="H1474" s="429" t="s">
        <v>147</v>
      </c>
      <c r="I1474" s="139">
        <f>VLOOKUP(E1474&amp;H1474,Data2012!$A:$S,17,FALSE)</f>
        <v>-1</v>
      </c>
    </row>
    <row r="1475" spans="1:9" ht="14.25" customHeight="1">
      <c r="A1475" s="1" t="str">
        <f t="shared" si="187"/>
        <v xml:space="preserve">RAI9605 </v>
      </c>
      <c r="B1475" s="427" t="e">
        <f t="shared" si="192"/>
        <v>#VALUE!</v>
      </c>
      <c r="C1475" s="210" t="str">
        <f t="shared" si="185"/>
        <v xml:space="preserve"> </v>
      </c>
      <c r="D1475" s="1" t="str">
        <f t="shared" si="186"/>
        <v>na</v>
      </c>
      <c r="E1475" t="s">
        <v>68</v>
      </c>
      <c r="F1475">
        <v>9605</v>
      </c>
      <c r="G1475" s="139">
        <v>2011</v>
      </c>
      <c r="H1475" s="429" t="s">
        <v>148</v>
      </c>
      <c r="I1475" s="139">
        <f>VLOOKUP(E1475&amp;H1475,Data2012!$A:$S,17,FALSE)</f>
        <v>-1</v>
      </c>
    </row>
    <row r="1476" spans="1:9" ht="14.25" customHeight="1">
      <c r="A1476" s="1" t="str">
        <f t="shared" si="187"/>
        <v xml:space="preserve">RAI9605 </v>
      </c>
      <c r="B1476" s="427" t="e">
        <f t="shared" si="192"/>
        <v>#VALUE!</v>
      </c>
      <c r="C1476" s="210" t="str">
        <f t="shared" si="185"/>
        <v xml:space="preserve"> </v>
      </c>
      <c r="D1476" s="1" t="str">
        <f t="shared" si="186"/>
        <v>na</v>
      </c>
      <c r="E1476" t="s">
        <v>68</v>
      </c>
      <c r="F1476">
        <v>9605</v>
      </c>
      <c r="G1476" s="139">
        <v>2011</v>
      </c>
      <c r="H1476" s="429" t="s">
        <v>149</v>
      </c>
      <c r="I1476" s="139">
        <f>VLOOKUP(E1476&amp;H1476,Data2012!$A:$S,17,FALSE)</f>
        <v>-1</v>
      </c>
    </row>
    <row r="1477" spans="1:9" ht="14.25" customHeight="1">
      <c r="A1477" s="1" t="str">
        <f t="shared" si="187"/>
        <v xml:space="preserve">RAI9605 </v>
      </c>
      <c r="B1477" s="427" t="e">
        <f t="shared" si="192"/>
        <v>#VALUE!</v>
      </c>
      <c r="C1477" s="210" t="str">
        <f t="shared" si="185"/>
        <v xml:space="preserve"> </v>
      </c>
      <c r="D1477" s="1" t="str">
        <f t="shared" si="186"/>
        <v>na</v>
      </c>
      <c r="E1477" t="s">
        <v>68</v>
      </c>
      <c r="F1477">
        <v>9605</v>
      </c>
      <c r="G1477" s="139">
        <v>2011</v>
      </c>
      <c r="H1477" s="429" t="s">
        <v>150</v>
      </c>
      <c r="I1477" s="139">
        <f>VLOOKUP(E1477&amp;H1477,Data2012!$A:$S,17,FALSE)</f>
        <v>-1</v>
      </c>
    </row>
    <row r="1478" spans="1:9" ht="14.25" customHeight="1">
      <c r="A1478" s="1" t="str">
        <f t="shared" si="187"/>
        <v xml:space="preserve">RAI9605 </v>
      </c>
      <c r="B1478" s="427" t="e">
        <f t="shared" si="192"/>
        <v>#VALUE!</v>
      </c>
      <c r="C1478" s="210" t="str">
        <f t="shared" si="185"/>
        <v xml:space="preserve"> </v>
      </c>
      <c r="D1478" s="1" t="str">
        <f t="shared" si="186"/>
        <v>na</v>
      </c>
      <c r="E1478" t="s">
        <v>68</v>
      </c>
      <c r="F1478">
        <v>9605</v>
      </c>
      <c r="G1478" s="139">
        <v>2011</v>
      </c>
      <c r="H1478" s="429" t="s">
        <v>151</v>
      </c>
      <c r="I1478" s="139">
        <f>VLOOKUP(E1478&amp;H1478,Data2012!$A:$S,17,FALSE)</f>
        <v>-1</v>
      </c>
    </row>
    <row r="1479" spans="1:9" ht="14.25" customHeight="1">
      <c r="A1479" s="1" t="str">
        <f t="shared" si="187"/>
        <v xml:space="preserve">RAI9605 </v>
      </c>
      <c r="B1479" s="427" t="e">
        <f t="shared" si="192"/>
        <v>#VALUE!</v>
      </c>
      <c r="C1479" s="210" t="str">
        <f t="shared" si="185"/>
        <v xml:space="preserve"> </v>
      </c>
      <c r="D1479" s="1" t="str">
        <f t="shared" si="186"/>
        <v>na</v>
      </c>
      <c r="E1479" t="s">
        <v>68</v>
      </c>
      <c r="F1479">
        <v>9605</v>
      </c>
      <c r="G1479" s="139">
        <v>2011</v>
      </c>
      <c r="H1479" s="429" t="s">
        <v>152</v>
      </c>
      <c r="I1479" s="139">
        <f>VLOOKUP(E1479&amp;H1479,Data2012!$A:$S,17,FALSE)</f>
        <v>-1</v>
      </c>
    </row>
    <row r="1480" spans="1:9" ht="14.25" customHeight="1">
      <c r="A1480" s="1" t="str">
        <f t="shared" si="187"/>
        <v xml:space="preserve">RAI9605 </v>
      </c>
      <c r="B1480" s="427" t="e">
        <f t="shared" si="192"/>
        <v>#VALUE!</v>
      </c>
      <c r="C1480" s="210" t="str">
        <f t="shared" ref="C1480:C1543" si="193">IF(D1480="na"," ",VALUE(RIGHT(TRIM(H1480),2)))</f>
        <v xml:space="preserve"> </v>
      </c>
      <c r="D1480" s="1" t="str">
        <f t="shared" ref="D1480:D1543" si="194">IF(I1480&lt;0,"na",I1480)</f>
        <v>na</v>
      </c>
      <c r="E1480" t="s">
        <v>68</v>
      </c>
      <c r="F1480">
        <v>9605</v>
      </c>
      <c r="G1480" s="139">
        <v>2011</v>
      </c>
      <c r="H1480" s="429" t="s">
        <v>153</v>
      </c>
      <c r="I1480" s="139">
        <f>VLOOKUP(E1480&amp;H1480,Data2012!$A:$S,17,FALSE)</f>
        <v>-1</v>
      </c>
    </row>
    <row r="1481" spans="1:9" ht="14.25" customHeight="1">
      <c r="A1481" s="1" t="str">
        <f t="shared" si="187"/>
        <v xml:space="preserve">RAI9605 </v>
      </c>
      <c r="B1481" s="427" t="e">
        <f t="shared" si="192"/>
        <v>#VALUE!</v>
      </c>
      <c r="C1481" s="210" t="str">
        <f t="shared" si="193"/>
        <v xml:space="preserve"> </v>
      </c>
      <c r="D1481" s="1" t="str">
        <f t="shared" si="194"/>
        <v>na</v>
      </c>
      <c r="E1481" t="s">
        <v>68</v>
      </c>
      <c r="F1481">
        <v>9605</v>
      </c>
      <c r="G1481" s="139">
        <v>2011</v>
      </c>
      <c r="H1481" s="429" t="s">
        <v>154</v>
      </c>
      <c r="I1481" s="139">
        <f>VLOOKUP(E1481&amp;H1481,Data2012!$A:$S,17,FALSE)</f>
        <v>-1</v>
      </c>
    </row>
    <row r="1482" spans="1:9" ht="14.25" customHeight="1">
      <c r="A1482" s="1" t="str">
        <f t="shared" si="187"/>
        <v xml:space="preserve">RAI9605 </v>
      </c>
      <c r="B1482" s="427" t="e">
        <f t="shared" si="192"/>
        <v>#VALUE!</v>
      </c>
      <c r="C1482" s="210" t="str">
        <f t="shared" si="193"/>
        <v xml:space="preserve"> </v>
      </c>
      <c r="D1482" s="1" t="str">
        <f t="shared" si="194"/>
        <v>na</v>
      </c>
      <c r="E1482" t="s">
        <v>68</v>
      </c>
      <c r="F1482">
        <v>9605</v>
      </c>
      <c r="G1482" s="139">
        <v>2011</v>
      </c>
      <c r="H1482" s="429" t="s">
        <v>155</v>
      </c>
      <c r="I1482" s="139">
        <f>VLOOKUP(E1482&amp;H1482,Data2012!$A:$S,17,FALSE)</f>
        <v>-1</v>
      </c>
    </row>
    <row r="1483" spans="1:9" ht="14.25" customHeight="1">
      <c r="A1483" s="1" t="str">
        <f t="shared" si="187"/>
        <v xml:space="preserve">RAI9606 </v>
      </c>
      <c r="B1483" s="427" t="str">
        <f>+D1483</f>
        <v>na</v>
      </c>
      <c r="C1483" s="210" t="str">
        <f t="shared" si="193"/>
        <v xml:space="preserve"> </v>
      </c>
      <c r="D1483" s="1" t="str">
        <f t="shared" si="194"/>
        <v>na</v>
      </c>
      <c r="E1483" t="s">
        <v>68</v>
      </c>
      <c r="F1483">
        <v>9606</v>
      </c>
      <c r="G1483" s="139">
        <v>2011</v>
      </c>
      <c r="H1483" s="429" t="s">
        <v>144</v>
      </c>
      <c r="I1483" s="139">
        <f>VLOOKUP(E1483&amp;H1483,Data2012!$A:$U,20,FALSE)</f>
        <v>-1</v>
      </c>
    </row>
    <row r="1484" spans="1:9" ht="14.25" customHeight="1">
      <c r="A1484" s="1" t="str">
        <f t="shared" si="187"/>
        <v xml:space="preserve">RAI9606 </v>
      </c>
      <c r="B1484" s="427" t="e">
        <f>+D1484+B1483</f>
        <v>#VALUE!</v>
      </c>
      <c r="C1484" s="210" t="str">
        <f t="shared" si="193"/>
        <v xml:space="preserve"> </v>
      </c>
      <c r="D1484" s="1" t="str">
        <f t="shared" si="194"/>
        <v>na</v>
      </c>
      <c r="E1484" t="s">
        <v>68</v>
      </c>
      <c r="F1484">
        <v>9606</v>
      </c>
      <c r="G1484" s="139">
        <v>2011</v>
      </c>
      <c r="H1484" s="429" t="s">
        <v>145</v>
      </c>
      <c r="I1484" s="139">
        <f>VLOOKUP(E1484&amp;H1484,Data2012!$A:$U,20,FALSE)</f>
        <v>-1</v>
      </c>
    </row>
    <row r="1485" spans="1:9" ht="14.25" customHeight="1">
      <c r="A1485" s="1" t="str">
        <f t="shared" si="187"/>
        <v xml:space="preserve">RAI9606 </v>
      </c>
      <c r="B1485" s="427" t="e">
        <f>+D1485+B1484</f>
        <v>#VALUE!</v>
      </c>
      <c r="C1485" s="210" t="str">
        <f t="shared" si="193"/>
        <v xml:space="preserve"> </v>
      </c>
      <c r="D1485" s="1" t="str">
        <f t="shared" si="194"/>
        <v>na</v>
      </c>
      <c r="E1485" t="s">
        <v>68</v>
      </c>
      <c r="F1485">
        <v>9606</v>
      </c>
      <c r="G1485" s="139">
        <v>2011</v>
      </c>
      <c r="H1485" s="429" t="s">
        <v>146</v>
      </c>
      <c r="I1485" s="139">
        <f>VLOOKUP(E1485&amp;H1485,Data2012!$A:$U,20,FALSE)</f>
        <v>-1</v>
      </c>
    </row>
    <row r="1486" spans="1:9" ht="14.25" customHeight="1">
      <c r="A1486" s="1" t="str">
        <f t="shared" si="187"/>
        <v xml:space="preserve">RAI9606 </v>
      </c>
      <c r="B1486" s="427" t="e">
        <f t="shared" ref="B1486:B1494" si="195">+D1486+B1485</f>
        <v>#VALUE!</v>
      </c>
      <c r="C1486" s="210" t="str">
        <f t="shared" si="193"/>
        <v xml:space="preserve"> </v>
      </c>
      <c r="D1486" s="1" t="str">
        <f t="shared" si="194"/>
        <v>na</v>
      </c>
      <c r="E1486" t="s">
        <v>68</v>
      </c>
      <c r="F1486">
        <v>9606</v>
      </c>
      <c r="G1486" s="139">
        <v>2011</v>
      </c>
      <c r="H1486" s="429" t="s">
        <v>147</v>
      </c>
      <c r="I1486" s="139">
        <f>VLOOKUP(E1486&amp;H1486,Data2012!$A:$U,20,FALSE)</f>
        <v>-1</v>
      </c>
    </row>
    <row r="1487" spans="1:9" ht="14.25" customHeight="1">
      <c r="A1487" s="1" t="str">
        <f t="shared" ref="A1487:A1550" si="196">TRIM(E1487)&amp;F1487&amp;C1487</f>
        <v xml:space="preserve">RAI9606 </v>
      </c>
      <c r="B1487" s="427" t="e">
        <f t="shared" si="195"/>
        <v>#VALUE!</v>
      </c>
      <c r="C1487" s="210" t="str">
        <f t="shared" si="193"/>
        <v xml:space="preserve"> </v>
      </c>
      <c r="D1487" s="1" t="str">
        <f t="shared" si="194"/>
        <v>na</v>
      </c>
      <c r="E1487" t="s">
        <v>68</v>
      </c>
      <c r="F1487">
        <v>9606</v>
      </c>
      <c r="G1487" s="139">
        <v>2011</v>
      </c>
      <c r="H1487" s="429" t="s">
        <v>148</v>
      </c>
      <c r="I1487" s="139">
        <f>VLOOKUP(E1487&amp;H1487,Data2012!$A:$U,20,FALSE)</f>
        <v>-1</v>
      </c>
    </row>
    <row r="1488" spans="1:9" ht="14.25" customHeight="1">
      <c r="A1488" s="1" t="str">
        <f t="shared" si="196"/>
        <v xml:space="preserve">RAI9606 </v>
      </c>
      <c r="B1488" s="427" t="e">
        <f t="shared" si="195"/>
        <v>#VALUE!</v>
      </c>
      <c r="C1488" s="210" t="str">
        <f t="shared" si="193"/>
        <v xml:space="preserve"> </v>
      </c>
      <c r="D1488" s="1" t="str">
        <f t="shared" si="194"/>
        <v>na</v>
      </c>
      <c r="E1488" t="s">
        <v>68</v>
      </c>
      <c r="F1488">
        <v>9606</v>
      </c>
      <c r="G1488" s="139">
        <v>2011</v>
      </c>
      <c r="H1488" s="429" t="s">
        <v>149</v>
      </c>
      <c r="I1488" s="139">
        <f>VLOOKUP(E1488&amp;H1488,Data2012!$A:$U,20,FALSE)</f>
        <v>-1</v>
      </c>
    </row>
    <row r="1489" spans="1:9" ht="14.25" customHeight="1">
      <c r="A1489" s="1" t="str">
        <f t="shared" si="196"/>
        <v xml:space="preserve">RAI9606 </v>
      </c>
      <c r="B1489" s="427" t="e">
        <f t="shared" si="195"/>
        <v>#VALUE!</v>
      </c>
      <c r="C1489" s="210" t="str">
        <f t="shared" si="193"/>
        <v xml:space="preserve"> </v>
      </c>
      <c r="D1489" s="1" t="str">
        <f t="shared" si="194"/>
        <v>na</v>
      </c>
      <c r="E1489" t="s">
        <v>68</v>
      </c>
      <c r="F1489">
        <v>9606</v>
      </c>
      <c r="G1489" s="139">
        <v>2011</v>
      </c>
      <c r="H1489" s="429" t="s">
        <v>150</v>
      </c>
      <c r="I1489" s="139">
        <f>VLOOKUP(E1489&amp;H1489,Data2012!$A:$U,20,FALSE)</f>
        <v>-1</v>
      </c>
    </row>
    <row r="1490" spans="1:9" ht="14.25" customHeight="1">
      <c r="A1490" s="1" t="str">
        <f t="shared" si="196"/>
        <v xml:space="preserve">RAI9606 </v>
      </c>
      <c r="B1490" s="427" t="e">
        <f t="shared" si="195"/>
        <v>#VALUE!</v>
      </c>
      <c r="C1490" s="210" t="str">
        <f t="shared" si="193"/>
        <v xml:space="preserve"> </v>
      </c>
      <c r="D1490" s="1" t="str">
        <f t="shared" si="194"/>
        <v>na</v>
      </c>
      <c r="E1490" t="s">
        <v>68</v>
      </c>
      <c r="F1490">
        <v>9606</v>
      </c>
      <c r="G1490" s="139">
        <v>2011</v>
      </c>
      <c r="H1490" s="429" t="s">
        <v>151</v>
      </c>
      <c r="I1490" s="139">
        <f>VLOOKUP(E1490&amp;H1490,Data2012!$A:$U,20,FALSE)</f>
        <v>-1</v>
      </c>
    </row>
    <row r="1491" spans="1:9" ht="14.25" customHeight="1">
      <c r="A1491" s="1" t="str">
        <f t="shared" si="196"/>
        <v xml:space="preserve">RAI9606 </v>
      </c>
      <c r="B1491" s="427" t="e">
        <f t="shared" si="195"/>
        <v>#VALUE!</v>
      </c>
      <c r="C1491" s="210" t="str">
        <f t="shared" si="193"/>
        <v xml:space="preserve"> </v>
      </c>
      <c r="D1491" s="1" t="str">
        <f t="shared" si="194"/>
        <v>na</v>
      </c>
      <c r="E1491" t="s">
        <v>68</v>
      </c>
      <c r="F1491">
        <v>9606</v>
      </c>
      <c r="G1491" s="139">
        <v>2011</v>
      </c>
      <c r="H1491" s="429" t="s">
        <v>152</v>
      </c>
      <c r="I1491" s="139">
        <f>VLOOKUP(E1491&amp;H1491,Data2012!$A:$U,20,FALSE)</f>
        <v>-1</v>
      </c>
    </row>
    <row r="1492" spans="1:9" ht="14.25" customHeight="1">
      <c r="A1492" s="1" t="str">
        <f t="shared" si="196"/>
        <v xml:space="preserve">RAI9606 </v>
      </c>
      <c r="B1492" s="427" t="e">
        <f t="shared" si="195"/>
        <v>#VALUE!</v>
      </c>
      <c r="C1492" s="210" t="str">
        <f t="shared" si="193"/>
        <v xml:space="preserve"> </v>
      </c>
      <c r="D1492" s="1" t="str">
        <f t="shared" si="194"/>
        <v>na</v>
      </c>
      <c r="E1492" t="s">
        <v>68</v>
      </c>
      <c r="F1492">
        <v>9606</v>
      </c>
      <c r="G1492" s="139">
        <v>2011</v>
      </c>
      <c r="H1492" s="429" t="s">
        <v>153</v>
      </c>
      <c r="I1492" s="139">
        <f>VLOOKUP(E1492&amp;H1492,Data2012!$A:$U,20,FALSE)</f>
        <v>-1</v>
      </c>
    </row>
    <row r="1493" spans="1:9" ht="14.25" customHeight="1">
      <c r="A1493" s="1" t="str">
        <f t="shared" si="196"/>
        <v xml:space="preserve">RAI9606 </v>
      </c>
      <c r="B1493" s="427" t="e">
        <f t="shared" si="195"/>
        <v>#VALUE!</v>
      </c>
      <c r="C1493" s="210" t="str">
        <f t="shared" si="193"/>
        <v xml:space="preserve"> </v>
      </c>
      <c r="D1493" s="1" t="str">
        <f t="shared" si="194"/>
        <v>na</v>
      </c>
      <c r="E1493" t="s">
        <v>68</v>
      </c>
      <c r="F1493">
        <v>9606</v>
      </c>
      <c r="G1493" s="139">
        <v>2011</v>
      </c>
      <c r="H1493" s="429" t="s">
        <v>154</v>
      </c>
      <c r="I1493" s="139">
        <f>VLOOKUP(E1493&amp;H1493,Data2012!$A:$U,20,FALSE)</f>
        <v>-1</v>
      </c>
    </row>
    <row r="1494" spans="1:9" ht="14.25" customHeight="1">
      <c r="A1494" s="1" t="str">
        <f t="shared" si="196"/>
        <v xml:space="preserve">RAI9606 </v>
      </c>
      <c r="B1494" s="427" t="e">
        <f t="shared" si="195"/>
        <v>#VALUE!</v>
      </c>
      <c r="C1494" s="210" t="str">
        <f t="shared" si="193"/>
        <v xml:space="preserve"> </v>
      </c>
      <c r="D1494" s="1" t="str">
        <f t="shared" si="194"/>
        <v>na</v>
      </c>
      <c r="E1494" t="s">
        <v>68</v>
      </c>
      <c r="F1494">
        <v>9606</v>
      </c>
      <c r="G1494" s="139">
        <v>2011</v>
      </c>
      <c r="H1494" s="429" t="s">
        <v>155</v>
      </c>
      <c r="I1494" s="139">
        <f>VLOOKUP(E1494&amp;H1494,Data2012!$A:$U,20,FALSE)</f>
        <v>-1</v>
      </c>
    </row>
    <row r="1495" spans="1:9" ht="14.25" customHeight="1">
      <c r="A1495" s="1" t="str">
        <f t="shared" si="196"/>
        <v>RENFE96011</v>
      </c>
      <c r="B1495" s="427">
        <f>+D1495</f>
        <v>37450</v>
      </c>
      <c r="C1495" s="210">
        <f t="shared" si="193"/>
        <v>1</v>
      </c>
      <c r="D1495" s="1">
        <f t="shared" si="194"/>
        <v>37450</v>
      </c>
      <c r="E1495" t="s">
        <v>54</v>
      </c>
      <c r="F1495">
        <v>9601</v>
      </c>
      <c r="G1495" s="139">
        <v>2011</v>
      </c>
      <c r="H1495" s="429" t="s">
        <v>144</v>
      </c>
      <c r="I1495">
        <f>VLOOKUP(E1495&amp;H1495,Data2012!$A:$S,3,FALSE)</f>
        <v>37450</v>
      </c>
    </row>
    <row r="1496" spans="1:9" ht="14.25" customHeight="1">
      <c r="A1496" s="1" t="str">
        <f t="shared" si="196"/>
        <v>RENFE96012</v>
      </c>
      <c r="B1496" s="427">
        <f>+D1496+B1495</f>
        <v>76042</v>
      </c>
      <c r="C1496" s="210">
        <f t="shared" si="193"/>
        <v>2</v>
      </c>
      <c r="D1496" s="1">
        <f t="shared" si="194"/>
        <v>38592</v>
      </c>
      <c r="E1496" t="s">
        <v>54</v>
      </c>
      <c r="F1496">
        <v>9601</v>
      </c>
      <c r="G1496" s="139">
        <v>2011</v>
      </c>
      <c r="H1496" s="429" t="s">
        <v>145</v>
      </c>
      <c r="I1496">
        <f>VLOOKUP(E1496&amp;H1496,Data2012!$A:$S,3,FALSE)</f>
        <v>38592</v>
      </c>
    </row>
    <row r="1497" spans="1:9" ht="14.25" customHeight="1">
      <c r="A1497" s="1" t="str">
        <f t="shared" si="196"/>
        <v>RENFE96013</v>
      </c>
      <c r="B1497" s="427">
        <f>+D1497+B1496</f>
        <v>119207</v>
      </c>
      <c r="C1497" s="210">
        <f t="shared" si="193"/>
        <v>3</v>
      </c>
      <c r="D1497" s="1">
        <f t="shared" si="194"/>
        <v>43165</v>
      </c>
      <c r="E1497" t="s">
        <v>54</v>
      </c>
      <c r="F1497">
        <v>9601</v>
      </c>
      <c r="G1497" s="139">
        <v>2011</v>
      </c>
      <c r="H1497" s="429" t="s">
        <v>146</v>
      </c>
      <c r="I1497">
        <f>VLOOKUP(E1497&amp;H1497,Data2012!$A:$S,3,FALSE)</f>
        <v>43165</v>
      </c>
    </row>
    <row r="1498" spans="1:9" ht="14.25" customHeight="1">
      <c r="A1498" s="1" t="str">
        <f t="shared" si="196"/>
        <v>RENFE96014</v>
      </c>
      <c r="B1498" s="427">
        <f t="shared" ref="B1498:B1506" si="197">+D1498+B1497</f>
        <v>157719</v>
      </c>
      <c r="C1498" s="210">
        <f t="shared" si="193"/>
        <v>4</v>
      </c>
      <c r="D1498" s="1">
        <f t="shared" si="194"/>
        <v>38512</v>
      </c>
      <c r="E1498" t="s">
        <v>54</v>
      </c>
      <c r="F1498">
        <v>9601</v>
      </c>
      <c r="G1498" s="139">
        <v>2011</v>
      </c>
      <c r="H1498" s="429" t="s">
        <v>147</v>
      </c>
      <c r="I1498">
        <f>VLOOKUP(E1498&amp;H1498,Data2012!$A:$S,3,FALSE)</f>
        <v>38512</v>
      </c>
    </row>
    <row r="1499" spans="1:9" ht="14.25" customHeight="1">
      <c r="A1499" s="1" t="str">
        <f t="shared" si="196"/>
        <v>RENFE96015</v>
      </c>
      <c r="B1499" s="427">
        <f t="shared" si="197"/>
        <v>199300</v>
      </c>
      <c r="C1499" s="210">
        <f t="shared" si="193"/>
        <v>5</v>
      </c>
      <c r="D1499" s="1">
        <f t="shared" si="194"/>
        <v>41581</v>
      </c>
      <c r="E1499" t="s">
        <v>54</v>
      </c>
      <c r="F1499">
        <v>9601</v>
      </c>
      <c r="G1499" s="139">
        <v>2011</v>
      </c>
      <c r="H1499" s="429" t="s">
        <v>148</v>
      </c>
      <c r="I1499">
        <f>VLOOKUP(E1499&amp;H1499,Data2012!$A:$S,3,FALSE)</f>
        <v>41581</v>
      </c>
    </row>
    <row r="1500" spans="1:9" ht="14.25" customHeight="1">
      <c r="A1500" s="1" t="str">
        <f t="shared" si="196"/>
        <v>RENFE96016</v>
      </c>
      <c r="B1500" s="427">
        <f t="shared" si="197"/>
        <v>240376</v>
      </c>
      <c r="C1500" s="210">
        <f t="shared" si="193"/>
        <v>6</v>
      </c>
      <c r="D1500" s="1">
        <f t="shared" si="194"/>
        <v>41076</v>
      </c>
      <c r="E1500" t="s">
        <v>54</v>
      </c>
      <c r="F1500">
        <v>9601</v>
      </c>
      <c r="G1500" s="139">
        <v>2011</v>
      </c>
      <c r="H1500" s="429" t="s">
        <v>149</v>
      </c>
      <c r="I1500">
        <f>VLOOKUP(E1500&amp;H1500,Data2012!$A:$S,3,FALSE)</f>
        <v>41076</v>
      </c>
    </row>
    <row r="1501" spans="1:9" ht="14.25" customHeight="1">
      <c r="A1501" s="1" t="str">
        <f t="shared" si="196"/>
        <v>RENFE96017</v>
      </c>
      <c r="B1501" s="427">
        <f t="shared" si="197"/>
        <v>278554</v>
      </c>
      <c r="C1501" s="210">
        <f t="shared" si="193"/>
        <v>7</v>
      </c>
      <c r="D1501" s="1">
        <f t="shared" si="194"/>
        <v>38178</v>
      </c>
      <c r="E1501" t="s">
        <v>54</v>
      </c>
      <c r="F1501">
        <v>9601</v>
      </c>
      <c r="G1501" s="139">
        <v>2011</v>
      </c>
      <c r="H1501" s="429" t="s">
        <v>150</v>
      </c>
      <c r="I1501">
        <f>VLOOKUP(E1501&amp;H1501,Data2012!$A:$S,3,FALSE)</f>
        <v>38178</v>
      </c>
    </row>
    <row r="1502" spans="1:9" ht="14.25" customHeight="1">
      <c r="A1502" s="1" t="str">
        <f t="shared" si="196"/>
        <v>RENFE96018</v>
      </c>
      <c r="B1502" s="427">
        <f t="shared" si="197"/>
        <v>306353</v>
      </c>
      <c r="C1502" s="210">
        <f t="shared" si="193"/>
        <v>8</v>
      </c>
      <c r="D1502" s="1">
        <f t="shared" si="194"/>
        <v>27799</v>
      </c>
      <c r="E1502" t="s">
        <v>54</v>
      </c>
      <c r="F1502">
        <v>9601</v>
      </c>
      <c r="G1502" s="139">
        <v>2011</v>
      </c>
      <c r="H1502" s="429" t="s">
        <v>151</v>
      </c>
      <c r="I1502">
        <f>VLOOKUP(E1502&amp;H1502,Data2012!$A:$S,3,FALSE)</f>
        <v>27799</v>
      </c>
    </row>
    <row r="1503" spans="1:9" ht="14.25" customHeight="1">
      <c r="A1503" s="1" t="str">
        <f t="shared" si="196"/>
        <v>RENFE96019</v>
      </c>
      <c r="B1503" s="427">
        <f t="shared" si="197"/>
        <v>344120</v>
      </c>
      <c r="C1503" s="210">
        <f t="shared" si="193"/>
        <v>9</v>
      </c>
      <c r="D1503" s="1">
        <f t="shared" si="194"/>
        <v>37767</v>
      </c>
      <c r="E1503" t="s">
        <v>54</v>
      </c>
      <c r="F1503">
        <v>9601</v>
      </c>
      <c r="G1503" s="139">
        <v>2011</v>
      </c>
      <c r="H1503" s="429" t="s">
        <v>152</v>
      </c>
      <c r="I1503">
        <f>VLOOKUP(E1503&amp;H1503,Data2012!$A:$S,3,FALSE)</f>
        <v>37767</v>
      </c>
    </row>
    <row r="1504" spans="1:9" ht="14.25" customHeight="1">
      <c r="A1504" s="1" t="str">
        <f t="shared" si="196"/>
        <v>RENFE960110</v>
      </c>
      <c r="B1504" s="427">
        <f t="shared" si="197"/>
        <v>387249</v>
      </c>
      <c r="C1504" s="210">
        <f t="shared" si="193"/>
        <v>10</v>
      </c>
      <c r="D1504" s="1">
        <f t="shared" si="194"/>
        <v>43129</v>
      </c>
      <c r="E1504" t="s">
        <v>54</v>
      </c>
      <c r="F1504">
        <v>9601</v>
      </c>
      <c r="G1504" s="139">
        <v>2011</v>
      </c>
      <c r="H1504" s="429" t="s">
        <v>153</v>
      </c>
      <c r="I1504">
        <f>VLOOKUP(E1504&amp;H1504,Data2012!$A:$S,3,FALSE)</f>
        <v>43129</v>
      </c>
    </row>
    <row r="1505" spans="1:9" ht="14.25" customHeight="1">
      <c r="A1505" s="1" t="str">
        <f t="shared" si="196"/>
        <v>RENFE960111</v>
      </c>
      <c r="B1505" s="427">
        <f t="shared" si="197"/>
        <v>429403</v>
      </c>
      <c r="C1505" s="210">
        <f t="shared" si="193"/>
        <v>11</v>
      </c>
      <c r="D1505" s="1">
        <f t="shared" si="194"/>
        <v>42154</v>
      </c>
      <c r="E1505" t="s">
        <v>54</v>
      </c>
      <c r="F1505">
        <v>9601</v>
      </c>
      <c r="G1505" s="139">
        <v>2011</v>
      </c>
      <c r="H1505" s="429" t="s">
        <v>154</v>
      </c>
      <c r="I1505">
        <f>VLOOKUP(E1505&amp;H1505,Data2012!$A:$S,3,FALSE)</f>
        <v>42154</v>
      </c>
    </row>
    <row r="1506" spans="1:9" ht="14.25" customHeight="1">
      <c r="A1506" s="1" t="str">
        <f t="shared" si="196"/>
        <v>RENFE960112</v>
      </c>
      <c r="B1506" s="427">
        <f t="shared" si="197"/>
        <v>468004</v>
      </c>
      <c r="C1506" s="210">
        <f t="shared" si="193"/>
        <v>12</v>
      </c>
      <c r="D1506" s="1">
        <f t="shared" si="194"/>
        <v>38601</v>
      </c>
      <c r="E1506" t="s">
        <v>54</v>
      </c>
      <c r="F1506">
        <v>9601</v>
      </c>
      <c r="G1506" s="139">
        <v>2011</v>
      </c>
      <c r="H1506" s="429" t="s">
        <v>155</v>
      </c>
      <c r="I1506">
        <f>VLOOKUP(E1506&amp;H1506,Data2012!$A:$S,3,FALSE)</f>
        <v>38601</v>
      </c>
    </row>
    <row r="1507" spans="1:9" ht="14.25" customHeight="1">
      <c r="A1507" s="1" t="str">
        <f t="shared" si="196"/>
        <v>RENFE96021</v>
      </c>
      <c r="B1507" s="427">
        <f>+D1507</f>
        <v>1548</v>
      </c>
      <c r="C1507" s="210">
        <f t="shared" si="193"/>
        <v>1</v>
      </c>
      <c r="D1507" s="1">
        <f t="shared" si="194"/>
        <v>1548</v>
      </c>
      <c r="E1507" t="s">
        <v>54</v>
      </c>
      <c r="F1507">
        <v>9602</v>
      </c>
      <c r="G1507" s="139">
        <v>2011</v>
      </c>
      <c r="H1507" s="429" t="s">
        <v>144</v>
      </c>
      <c r="I1507" s="139">
        <f>VLOOKUP(E1507&amp;H1507,Data2012!$A:$S,6,FALSE)</f>
        <v>1548</v>
      </c>
    </row>
    <row r="1508" spans="1:9" ht="14.25" customHeight="1">
      <c r="A1508" s="1" t="str">
        <f t="shared" si="196"/>
        <v>RENFE96022</v>
      </c>
      <c r="B1508" s="427">
        <f>+D1508+B1507</f>
        <v>3140</v>
      </c>
      <c r="C1508" s="210">
        <f t="shared" si="193"/>
        <v>2</v>
      </c>
      <c r="D1508" s="1">
        <f t="shared" si="194"/>
        <v>1592</v>
      </c>
      <c r="E1508" t="s">
        <v>54</v>
      </c>
      <c r="F1508">
        <v>9602</v>
      </c>
      <c r="G1508" s="139">
        <v>2011</v>
      </c>
      <c r="H1508" s="429" t="s">
        <v>145</v>
      </c>
      <c r="I1508" s="139">
        <f>VLOOKUP(E1508&amp;H1508,Data2012!$A:$S,6,FALSE)</f>
        <v>1592</v>
      </c>
    </row>
    <row r="1509" spans="1:9" ht="14.25" customHeight="1">
      <c r="A1509" s="1" t="str">
        <f t="shared" si="196"/>
        <v>RENFE96023</v>
      </c>
      <c r="B1509" s="427">
        <f>+D1509+B1508</f>
        <v>5009</v>
      </c>
      <c r="C1509" s="210">
        <f t="shared" si="193"/>
        <v>3</v>
      </c>
      <c r="D1509" s="1">
        <f t="shared" si="194"/>
        <v>1869</v>
      </c>
      <c r="E1509" t="s">
        <v>54</v>
      </c>
      <c r="F1509">
        <v>9602</v>
      </c>
      <c r="G1509" s="139">
        <v>2011</v>
      </c>
      <c r="H1509" s="429" t="s">
        <v>146</v>
      </c>
      <c r="I1509" s="139">
        <f>VLOOKUP(E1509&amp;H1509,Data2012!$A:$S,6,FALSE)</f>
        <v>1869</v>
      </c>
    </row>
    <row r="1510" spans="1:9" ht="14.25" customHeight="1">
      <c r="A1510" s="1" t="str">
        <f t="shared" si="196"/>
        <v>RENFE96024</v>
      </c>
      <c r="B1510" s="427">
        <f t="shared" ref="B1510:B1518" si="198">+D1510+B1509</f>
        <v>6875</v>
      </c>
      <c r="C1510" s="210">
        <f t="shared" si="193"/>
        <v>4</v>
      </c>
      <c r="D1510" s="1">
        <f t="shared" si="194"/>
        <v>1866</v>
      </c>
      <c r="E1510" t="s">
        <v>54</v>
      </c>
      <c r="F1510">
        <v>9602</v>
      </c>
      <c r="G1510" s="139">
        <v>2011</v>
      </c>
      <c r="H1510" s="429" t="s">
        <v>147</v>
      </c>
      <c r="I1510" s="139">
        <f>VLOOKUP(E1510&amp;H1510,Data2012!$A:$S,6,FALSE)</f>
        <v>1866</v>
      </c>
    </row>
    <row r="1511" spans="1:9" ht="14.25" customHeight="1">
      <c r="A1511" s="1" t="str">
        <f t="shared" si="196"/>
        <v>RENFE96025</v>
      </c>
      <c r="B1511" s="427">
        <f t="shared" si="198"/>
        <v>8781</v>
      </c>
      <c r="C1511" s="210">
        <f t="shared" si="193"/>
        <v>5</v>
      </c>
      <c r="D1511" s="1">
        <f t="shared" si="194"/>
        <v>1906</v>
      </c>
      <c r="E1511" t="s">
        <v>54</v>
      </c>
      <c r="F1511">
        <v>9602</v>
      </c>
      <c r="G1511" s="139">
        <v>2011</v>
      </c>
      <c r="H1511" s="429" t="s">
        <v>148</v>
      </c>
      <c r="I1511" s="139">
        <f>VLOOKUP(E1511&amp;H1511,Data2012!$A:$S,6,FALSE)</f>
        <v>1906</v>
      </c>
    </row>
    <row r="1512" spans="1:9" ht="14.25" customHeight="1">
      <c r="A1512" s="1" t="str">
        <f t="shared" si="196"/>
        <v>RENFE96026</v>
      </c>
      <c r="B1512" s="427">
        <f t="shared" si="198"/>
        <v>10675</v>
      </c>
      <c r="C1512" s="210">
        <f t="shared" si="193"/>
        <v>6</v>
      </c>
      <c r="D1512" s="1">
        <f t="shared" si="194"/>
        <v>1894</v>
      </c>
      <c r="E1512" t="s">
        <v>54</v>
      </c>
      <c r="F1512">
        <v>9602</v>
      </c>
      <c r="G1512" s="139">
        <v>2011</v>
      </c>
      <c r="H1512" s="429" t="s">
        <v>149</v>
      </c>
      <c r="I1512" s="139">
        <f>VLOOKUP(E1512&amp;H1512,Data2012!$A:$S,6,FALSE)</f>
        <v>1894</v>
      </c>
    </row>
    <row r="1513" spans="1:9" ht="14.25" customHeight="1">
      <c r="A1513" s="1" t="str">
        <f t="shared" si="196"/>
        <v xml:space="preserve">RENFE9602 </v>
      </c>
      <c r="B1513" s="427" t="e">
        <f t="shared" si="198"/>
        <v>#VALUE!</v>
      </c>
      <c r="C1513" s="210" t="str">
        <f t="shared" si="193"/>
        <v xml:space="preserve"> </v>
      </c>
      <c r="D1513" s="1" t="str">
        <f t="shared" si="194"/>
        <v>na</v>
      </c>
      <c r="E1513" t="s">
        <v>54</v>
      </c>
      <c r="F1513">
        <v>9602</v>
      </c>
      <c r="G1513" s="139">
        <v>2011</v>
      </c>
      <c r="H1513" s="429" t="s">
        <v>150</v>
      </c>
      <c r="I1513" s="139">
        <f>VLOOKUP(E1513&amp;H1513,Data2012!$A:$S,6,FALSE)</f>
        <v>-1</v>
      </c>
    </row>
    <row r="1514" spans="1:9" ht="14.25" customHeight="1">
      <c r="A1514" s="1" t="str">
        <f t="shared" si="196"/>
        <v>RENFE96028</v>
      </c>
      <c r="B1514" s="427" t="e">
        <f t="shared" si="198"/>
        <v>#VALUE!</v>
      </c>
      <c r="C1514" s="210">
        <f t="shared" si="193"/>
        <v>8</v>
      </c>
      <c r="D1514" s="1">
        <f t="shared" si="194"/>
        <v>1595</v>
      </c>
      <c r="E1514" t="s">
        <v>54</v>
      </c>
      <c r="F1514">
        <v>9602</v>
      </c>
      <c r="G1514" s="139">
        <v>2011</v>
      </c>
      <c r="H1514" s="429" t="s">
        <v>151</v>
      </c>
      <c r="I1514" s="139">
        <f>VLOOKUP(E1514&amp;H1514,Data2012!$A:$S,6,FALSE)</f>
        <v>1595</v>
      </c>
    </row>
    <row r="1515" spans="1:9" ht="14.25" customHeight="1">
      <c r="A1515" s="1" t="str">
        <f t="shared" si="196"/>
        <v>RENFE96029</v>
      </c>
      <c r="B1515" s="427" t="e">
        <f t="shared" si="198"/>
        <v>#VALUE!</v>
      </c>
      <c r="C1515" s="210">
        <f t="shared" si="193"/>
        <v>9</v>
      </c>
      <c r="D1515" s="1">
        <f t="shared" si="194"/>
        <v>1813</v>
      </c>
      <c r="E1515" t="s">
        <v>54</v>
      </c>
      <c r="F1515">
        <v>9602</v>
      </c>
      <c r="G1515" s="139">
        <v>2011</v>
      </c>
      <c r="H1515" s="429" t="s">
        <v>152</v>
      </c>
      <c r="I1515" s="139">
        <f>VLOOKUP(E1515&amp;H1515,Data2012!$A:$S,6,FALSE)</f>
        <v>1813</v>
      </c>
    </row>
    <row r="1516" spans="1:9" ht="14.25" customHeight="1">
      <c r="A1516" s="1" t="str">
        <f t="shared" si="196"/>
        <v>RENFE960210</v>
      </c>
      <c r="B1516" s="427" t="e">
        <f t="shared" si="198"/>
        <v>#VALUE!</v>
      </c>
      <c r="C1516" s="210">
        <f t="shared" si="193"/>
        <v>10</v>
      </c>
      <c r="D1516" s="1">
        <f t="shared" si="194"/>
        <v>1871</v>
      </c>
      <c r="E1516" t="s">
        <v>54</v>
      </c>
      <c r="F1516">
        <v>9602</v>
      </c>
      <c r="G1516" s="139">
        <v>2011</v>
      </c>
      <c r="H1516" s="429" t="s">
        <v>153</v>
      </c>
      <c r="I1516" s="139">
        <f>VLOOKUP(E1516&amp;H1516,Data2012!$A:$S,6,FALSE)</f>
        <v>1871</v>
      </c>
    </row>
    <row r="1517" spans="1:9" ht="14.25" customHeight="1">
      <c r="A1517" s="1" t="str">
        <f t="shared" si="196"/>
        <v>RENFE960211</v>
      </c>
      <c r="B1517" s="427" t="e">
        <f t="shared" si="198"/>
        <v>#VALUE!</v>
      </c>
      <c r="C1517" s="210">
        <f t="shared" si="193"/>
        <v>11</v>
      </c>
      <c r="D1517" s="1">
        <f t="shared" si="194"/>
        <v>1748</v>
      </c>
      <c r="E1517" t="s">
        <v>54</v>
      </c>
      <c r="F1517">
        <v>9602</v>
      </c>
      <c r="G1517" s="139">
        <v>2011</v>
      </c>
      <c r="H1517" s="429" t="s">
        <v>154</v>
      </c>
      <c r="I1517" s="139">
        <f>VLOOKUP(E1517&amp;H1517,Data2012!$A:$S,6,FALSE)</f>
        <v>1748</v>
      </c>
    </row>
    <row r="1518" spans="1:9" ht="14.25" customHeight="1">
      <c r="A1518" s="1" t="str">
        <f t="shared" si="196"/>
        <v>RENFE960212</v>
      </c>
      <c r="B1518" s="427" t="e">
        <f t="shared" si="198"/>
        <v>#VALUE!</v>
      </c>
      <c r="C1518" s="210">
        <f t="shared" si="193"/>
        <v>12</v>
      </c>
      <c r="D1518" s="1">
        <f t="shared" si="194"/>
        <v>1732</v>
      </c>
      <c r="E1518" t="s">
        <v>54</v>
      </c>
      <c r="F1518">
        <v>9602</v>
      </c>
      <c r="G1518" s="139">
        <v>2011</v>
      </c>
      <c r="H1518" s="429" t="s">
        <v>155</v>
      </c>
      <c r="I1518" s="139">
        <f>VLOOKUP(E1518&amp;H1518,Data2012!$A:$S,6,FALSE)</f>
        <v>1732</v>
      </c>
    </row>
    <row r="1519" spans="1:9" ht="14.25" customHeight="1">
      <c r="A1519" s="1" t="str">
        <f t="shared" si="196"/>
        <v>RENFE96031</v>
      </c>
      <c r="B1519" s="427">
        <f>+D1519</f>
        <v>1281</v>
      </c>
      <c r="C1519" s="210">
        <f t="shared" si="193"/>
        <v>1</v>
      </c>
      <c r="D1519" s="1">
        <f t="shared" si="194"/>
        <v>1281</v>
      </c>
      <c r="E1519" t="s">
        <v>54</v>
      </c>
      <c r="F1519">
        <v>9603</v>
      </c>
      <c r="G1519" s="139">
        <v>2011</v>
      </c>
      <c r="H1519" s="429" t="s">
        <v>144</v>
      </c>
      <c r="I1519" s="139">
        <f>VLOOKUP(E1519&amp;H1519,Data2012!$A:$S,11,FALSE)</f>
        <v>1281</v>
      </c>
    </row>
    <row r="1520" spans="1:9" ht="14.25" customHeight="1">
      <c r="A1520" s="1" t="str">
        <f t="shared" si="196"/>
        <v>RENFE96032</v>
      </c>
      <c r="B1520" s="427">
        <f>+D1520+B1519</f>
        <v>2702</v>
      </c>
      <c r="C1520" s="210">
        <f t="shared" si="193"/>
        <v>2</v>
      </c>
      <c r="D1520" s="1">
        <f t="shared" si="194"/>
        <v>1421</v>
      </c>
      <c r="E1520" t="s">
        <v>54</v>
      </c>
      <c r="F1520">
        <v>9603</v>
      </c>
      <c r="G1520" s="139">
        <v>2011</v>
      </c>
      <c r="H1520" s="429" t="s">
        <v>145</v>
      </c>
      <c r="I1520" s="139">
        <f>VLOOKUP(E1520&amp;H1520,Data2012!$A:$S,11,FALSE)</f>
        <v>1421</v>
      </c>
    </row>
    <row r="1521" spans="1:9" ht="14.25" customHeight="1">
      <c r="A1521" s="1" t="str">
        <f t="shared" si="196"/>
        <v>RENFE96033</v>
      </c>
      <c r="B1521" s="427">
        <f>+D1521+B1520</f>
        <v>4353</v>
      </c>
      <c r="C1521" s="210">
        <f t="shared" si="193"/>
        <v>3</v>
      </c>
      <c r="D1521" s="1">
        <f t="shared" si="194"/>
        <v>1651</v>
      </c>
      <c r="E1521" t="s">
        <v>54</v>
      </c>
      <c r="F1521">
        <v>9603</v>
      </c>
      <c r="G1521" s="139">
        <v>2011</v>
      </c>
      <c r="H1521" s="429" t="s">
        <v>146</v>
      </c>
      <c r="I1521" s="139">
        <f>VLOOKUP(E1521&amp;H1521,Data2012!$A:$S,11,FALSE)</f>
        <v>1651</v>
      </c>
    </row>
    <row r="1522" spans="1:9" ht="14.25" customHeight="1">
      <c r="A1522" s="1" t="str">
        <f t="shared" si="196"/>
        <v>RENFE96034</v>
      </c>
      <c r="B1522" s="427">
        <f t="shared" ref="B1522:B1530" si="199">+D1522+B1521</f>
        <v>5684</v>
      </c>
      <c r="C1522" s="210">
        <f t="shared" si="193"/>
        <v>4</v>
      </c>
      <c r="D1522" s="1">
        <f t="shared" si="194"/>
        <v>1331</v>
      </c>
      <c r="E1522" t="s">
        <v>54</v>
      </c>
      <c r="F1522">
        <v>9603</v>
      </c>
      <c r="G1522" s="139">
        <v>2011</v>
      </c>
      <c r="H1522" s="429" t="s">
        <v>147</v>
      </c>
      <c r="I1522" s="139">
        <f>VLOOKUP(E1522&amp;H1522,Data2012!$A:$S,11,FALSE)</f>
        <v>1331</v>
      </c>
    </row>
    <row r="1523" spans="1:9" ht="14.25" customHeight="1">
      <c r="A1523" s="1" t="str">
        <f t="shared" si="196"/>
        <v>RENFE96035</v>
      </c>
      <c r="B1523" s="427">
        <f t="shared" si="199"/>
        <v>7267</v>
      </c>
      <c r="C1523" s="210">
        <f t="shared" si="193"/>
        <v>5</v>
      </c>
      <c r="D1523" s="1">
        <f t="shared" si="194"/>
        <v>1583</v>
      </c>
      <c r="E1523" t="s">
        <v>54</v>
      </c>
      <c r="F1523">
        <v>9603</v>
      </c>
      <c r="G1523" s="139">
        <v>2011</v>
      </c>
      <c r="H1523" s="429" t="s">
        <v>148</v>
      </c>
      <c r="I1523" s="139">
        <f>VLOOKUP(E1523&amp;H1523,Data2012!$A:$S,11,FALSE)</f>
        <v>1583</v>
      </c>
    </row>
    <row r="1524" spans="1:9" ht="14.25" customHeight="1">
      <c r="A1524" s="1" t="str">
        <f t="shared" si="196"/>
        <v>RENFE96036</v>
      </c>
      <c r="B1524" s="427">
        <f t="shared" si="199"/>
        <v>8824</v>
      </c>
      <c r="C1524" s="210">
        <f t="shared" si="193"/>
        <v>6</v>
      </c>
      <c r="D1524" s="1">
        <f t="shared" si="194"/>
        <v>1557</v>
      </c>
      <c r="E1524" t="s">
        <v>54</v>
      </c>
      <c r="F1524">
        <v>9603</v>
      </c>
      <c r="G1524" s="139">
        <v>2011</v>
      </c>
      <c r="H1524" s="429" t="s">
        <v>149</v>
      </c>
      <c r="I1524" s="139">
        <f>VLOOKUP(E1524&amp;H1524,Data2012!$A:$S,11,FALSE)</f>
        <v>1557</v>
      </c>
    </row>
    <row r="1525" spans="1:9" ht="14.25" customHeight="1">
      <c r="A1525" s="1" t="str">
        <f t="shared" si="196"/>
        <v xml:space="preserve">RENFE9603 </v>
      </c>
      <c r="B1525" s="427" t="e">
        <f t="shared" si="199"/>
        <v>#VALUE!</v>
      </c>
      <c r="C1525" s="210" t="str">
        <f t="shared" si="193"/>
        <v xml:space="preserve"> </v>
      </c>
      <c r="D1525" s="1" t="str">
        <f t="shared" si="194"/>
        <v>na</v>
      </c>
      <c r="E1525" t="s">
        <v>54</v>
      </c>
      <c r="F1525">
        <v>9603</v>
      </c>
      <c r="G1525" s="139">
        <v>2011</v>
      </c>
      <c r="H1525" s="429" t="s">
        <v>150</v>
      </c>
      <c r="I1525" s="139">
        <f>VLOOKUP(E1525&amp;H1525,Data2012!$A:$S,11,FALSE)</f>
        <v>-1</v>
      </c>
    </row>
    <row r="1526" spans="1:9" ht="14.25" customHeight="1">
      <c r="A1526" s="1" t="str">
        <f t="shared" si="196"/>
        <v>RENFE96038</v>
      </c>
      <c r="B1526" s="427" t="e">
        <f t="shared" si="199"/>
        <v>#VALUE!</v>
      </c>
      <c r="C1526" s="210">
        <f t="shared" si="193"/>
        <v>8</v>
      </c>
      <c r="D1526" s="1">
        <f t="shared" si="194"/>
        <v>1362</v>
      </c>
      <c r="E1526" t="s">
        <v>54</v>
      </c>
      <c r="F1526">
        <v>9603</v>
      </c>
      <c r="G1526" s="139">
        <v>2011</v>
      </c>
      <c r="H1526" s="429" t="s">
        <v>151</v>
      </c>
      <c r="I1526" s="139">
        <f>VLOOKUP(E1526&amp;H1526,Data2012!$A:$S,11,FALSE)</f>
        <v>1362</v>
      </c>
    </row>
    <row r="1527" spans="1:9" ht="14.25" customHeight="1">
      <c r="A1527" s="1" t="str">
        <f t="shared" si="196"/>
        <v>RENFE96039</v>
      </c>
      <c r="B1527" s="427" t="e">
        <f t="shared" si="199"/>
        <v>#VALUE!</v>
      </c>
      <c r="C1527" s="210">
        <f t="shared" si="193"/>
        <v>9</v>
      </c>
      <c r="D1527" s="1">
        <f t="shared" si="194"/>
        <v>1640</v>
      </c>
      <c r="E1527" t="s">
        <v>54</v>
      </c>
      <c r="F1527">
        <v>9603</v>
      </c>
      <c r="G1527" s="139">
        <v>2011</v>
      </c>
      <c r="H1527" s="429" t="s">
        <v>152</v>
      </c>
      <c r="I1527" s="139">
        <f>VLOOKUP(E1527&amp;H1527,Data2012!$A:$S,11,FALSE)</f>
        <v>1640</v>
      </c>
    </row>
    <row r="1528" spans="1:9" ht="14.25" customHeight="1">
      <c r="A1528" s="1" t="str">
        <f t="shared" si="196"/>
        <v>RENFE960310</v>
      </c>
      <c r="B1528" s="427" t="e">
        <f t="shared" si="199"/>
        <v>#VALUE!</v>
      </c>
      <c r="C1528" s="210">
        <f t="shared" si="193"/>
        <v>10</v>
      </c>
      <c r="D1528" s="1">
        <f t="shared" si="194"/>
        <v>1370</v>
      </c>
      <c r="E1528" t="s">
        <v>54</v>
      </c>
      <c r="F1528">
        <v>9603</v>
      </c>
      <c r="G1528" s="139">
        <v>2011</v>
      </c>
      <c r="H1528" s="429" t="s">
        <v>153</v>
      </c>
      <c r="I1528" s="139">
        <f>VLOOKUP(E1528&amp;H1528,Data2012!$A:$S,11,FALSE)</f>
        <v>1370</v>
      </c>
    </row>
    <row r="1529" spans="1:9" ht="14.25" customHeight="1">
      <c r="A1529" s="1" t="str">
        <f t="shared" si="196"/>
        <v>RENFE960311</v>
      </c>
      <c r="B1529" s="427" t="e">
        <f t="shared" si="199"/>
        <v>#VALUE!</v>
      </c>
      <c r="C1529" s="210">
        <f t="shared" si="193"/>
        <v>11</v>
      </c>
      <c r="D1529" s="1">
        <f t="shared" si="194"/>
        <v>1486</v>
      </c>
      <c r="E1529" t="s">
        <v>54</v>
      </c>
      <c r="F1529">
        <v>9603</v>
      </c>
      <c r="G1529" s="139">
        <v>2011</v>
      </c>
      <c r="H1529" s="429" t="s">
        <v>154</v>
      </c>
      <c r="I1529" s="139">
        <f>VLOOKUP(E1529&amp;H1529,Data2012!$A:$S,11,FALSE)</f>
        <v>1486</v>
      </c>
    </row>
    <row r="1530" spans="1:9" ht="14.25" customHeight="1">
      <c r="A1530" s="1" t="str">
        <f t="shared" si="196"/>
        <v>RENFE960312</v>
      </c>
      <c r="B1530" s="427" t="e">
        <f t="shared" si="199"/>
        <v>#VALUE!</v>
      </c>
      <c r="C1530" s="210">
        <f t="shared" si="193"/>
        <v>12</v>
      </c>
      <c r="D1530" s="1">
        <f t="shared" si="194"/>
        <v>1132</v>
      </c>
      <c r="E1530" t="s">
        <v>54</v>
      </c>
      <c r="F1530">
        <v>9603</v>
      </c>
      <c r="G1530" s="139">
        <v>2011</v>
      </c>
      <c r="H1530" s="429" t="s">
        <v>155</v>
      </c>
      <c r="I1530" s="139">
        <f>VLOOKUP(E1530&amp;H1530,Data2012!$A:$S,11,FALSE)</f>
        <v>1132</v>
      </c>
    </row>
    <row r="1531" spans="1:9" ht="14.25" customHeight="1">
      <c r="A1531" s="1" t="str">
        <f t="shared" si="196"/>
        <v>RENFE96041</v>
      </c>
      <c r="B1531" s="427">
        <f>+D1531</f>
        <v>620</v>
      </c>
      <c r="C1531" s="210">
        <f t="shared" si="193"/>
        <v>1</v>
      </c>
      <c r="D1531" s="1">
        <f t="shared" si="194"/>
        <v>620</v>
      </c>
      <c r="E1531" t="s">
        <v>54</v>
      </c>
      <c r="F1531">
        <v>9604</v>
      </c>
      <c r="G1531" s="139">
        <v>2011</v>
      </c>
      <c r="H1531" s="429" t="s">
        <v>144</v>
      </c>
      <c r="I1531" s="139">
        <f>VLOOKUP(E1531&amp;H1531,Data2012!$A:$S,14,FALSE)</f>
        <v>620</v>
      </c>
    </row>
    <row r="1532" spans="1:9" ht="14.25" customHeight="1">
      <c r="A1532" s="1" t="str">
        <f t="shared" si="196"/>
        <v>RENFE96042</v>
      </c>
      <c r="B1532" s="427">
        <f>+D1532+B1531</f>
        <v>1268</v>
      </c>
      <c r="C1532" s="210">
        <f t="shared" si="193"/>
        <v>2</v>
      </c>
      <c r="D1532" s="1">
        <f t="shared" si="194"/>
        <v>648</v>
      </c>
      <c r="E1532" t="s">
        <v>54</v>
      </c>
      <c r="F1532">
        <v>9604</v>
      </c>
      <c r="G1532" s="139">
        <v>2011</v>
      </c>
      <c r="H1532" s="429" t="s">
        <v>145</v>
      </c>
      <c r="I1532" s="139">
        <f>VLOOKUP(E1532&amp;H1532,Data2012!$A:$S,14,FALSE)</f>
        <v>648</v>
      </c>
    </row>
    <row r="1533" spans="1:9" ht="14.25" customHeight="1">
      <c r="A1533" s="1" t="str">
        <f t="shared" si="196"/>
        <v>RENFE96043</v>
      </c>
      <c r="B1533" s="427">
        <f>+D1533+B1532</f>
        <v>2016</v>
      </c>
      <c r="C1533" s="210">
        <f t="shared" si="193"/>
        <v>3</v>
      </c>
      <c r="D1533" s="1">
        <f t="shared" si="194"/>
        <v>748</v>
      </c>
      <c r="E1533" t="s">
        <v>54</v>
      </c>
      <c r="F1533">
        <v>9604</v>
      </c>
      <c r="G1533" s="139">
        <v>2011</v>
      </c>
      <c r="H1533" s="429" t="s">
        <v>146</v>
      </c>
      <c r="I1533" s="139">
        <f>VLOOKUP(E1533&amp;H1533,Data2012!$A:$S,14,FALSE)</f>
        <v>748</v>
      </c>
    </row>
    <row r="1534" spans="1:9" ht="14.25" customHeight="1">
      <c r="A1534" s="1" t="str">
        <f t="shared" si="196"/>
        <v>RENFE96044</v>
      </c>
      <c r="B1534" s="427">
        <f t="shared" ref="B1534:B1542" si="200">+D1534+B1533</f>
        <v>2634</v>
      </c>
      <c r="C1534" s="210">
        <f t="shared" si="193"/>
        <v>4</v>
      </c>
      <c r="D1534" s="1">
        <f t="shared" si="194"/>
        <v>618</v>
      </c>
      <c r="E1534" t="s">
        <v>54</v>
      </c>
      <c r="F1534">
        <v>9604</v>
      </c>
      <c r="G1534" s="139">
        <v>2011</v>
      </c>
      <c r="H1534" s="429" t="s">
        <v>147</v>
      </c>
      <c r="I1534" s="139">
        <f>VLOOKUP(E1534&amp;H1534,Data2012!$A:$S,14,FALSE)</f>
        <v>618</v>
      </c>
    </row>
    <row r="1535" spans="1:9" ht="14.25" customHeight="1">
      <c r="A1535" s="1" t="str">
        <f t="shared" si="196"/>
        <v>RENFE96045</v>
      </c>
      <c r="B1535" s="427">
        <f t="shared" si="200"/>
        <v>3344</v>
      </c>
      <c r="C1535" s="210">
        <f t="shared" si="193"/>
        <v>5</v>
      </c>
      <c r="D1535" s="1">
        <f t="shared" si="194"/>
        <v>710</v>
      </c>
      <c r="E1535" t="s">
        <v>54</v>
      </c>
      <c r="F1535">
        <v>9604</v>
      </c>
      <c r="G1535" s="139">
        <v>2011</v>
      </c>
      <c r="H1535" s="429" t="s">
        <v>148</v>
      </c>
      <c r="I1535" s="139">
        <f>VLOOKUP(E1535&amp;H1535,Data2012!$A:$S,14,FALSE)</f>
        <v>710</v>
      </c>
    </row>
    <row r="1536" spans="1:9" ht="14.25" customHeight="1">
      <c r="A1536" s="1" t="str">
        <f t="shared" si="196"/>
        <v>RENFE96046</v>
      </c>
      <c r="B1536" s="427">
        <f t="shared" si="200"/>
        <v>4036</v>
      </c>
      <c r="C1536" s="210">
        <f t="shared" si="193"/>
        <v>6</v>
      </c>
      <c r="D1536" s="1">
        <f t="shared" si="194"/>
        <v>692</v>
      </c>
      <c r="E1536" t="s">
        <v>54</v>
      </c>
      <c r="F1536">
        <v>9604</v>
      </c>
      <c r="G1536" s="139">
        <v>2011</v>
      </c>
      <c r="H1536" s="429" t="s">
        <v>149</v>
      </c>
      <c r="I1536" s="139">
        <f>VLOOKUP(E1536&amp;H1536,Data2012!$A:$S,14,FALSE)</f>
        <v>692</v>
      </c>
    </row>
    <row r="1537" spans="1:9" ht="14.25" customHeight="1">
      <c r="A1537" s="1" t="str">
        <f t="shared" si="196"/>
        <v xml:space="preserve">RENFE9604 </v>
      </c>
      <c r="B1537" s="427" t="e">
        <f t="shared" si="200"/>
        <v>#VALUE!</v>
      </c>
      <c r="C1537" s="210" t="str">
        <f t="shared" si="193"/>
        <v xml:space="preserve"> </v>
      </c>
      <c r="D1537" s="1" t="str">
        <f t="shared" si="194"/>
        <v>na</v>
      </c>
      <c r="E1537" t="s">
        <v>54</v>
      </c>
      <c r="F1537">
        <v>9604</v>
      </c>
      <c r="G1537" s="139">
        <v>2011</v>
      </c>
      <c r="H1537" s="429" t="s">
        <v>150</v>
      </c>
      <c r="I1537" s="139">
        <f>VLOOKUP(E1537&amp;H1537,Data2012!$A:$S,14,FALSE)</f>
        <v>-1</v>
      </c>
    </row>
    <row r="1538" spans="1:9" ht="14.25" customHeight="1">
      <c r="A1538" s="1" t="str">
        <f t="shared" si="196"/>
        <v>RENFE96048</v>
      </c>
      <c r="B1538" s="427" t="e">
        <f t="shared" si="200"/>
        <v>#VALUE!</v>
      </c>
      <c r="C1538" s="210">
        <f t="shared" si="193"/>
        <v>8</v>
      </c>
      <c r="D1538" s="1">
        <f t="shared" si="194"/>
        <v>577</v>
      </c>
      <c r="E1538" t="s">
        <v>54</v>
      </c>
      <c r="F1538">
        <v>9604</v>
      </c>
      <c r="G1538" s="139">
        <v>2011</v>
      </c>
      <c r="H1538" s="429" t="s">
        <v>151</v>
      </c>
      <c r="I1538" s="139">
        <f>VLOOKUP(E1538&amp;H1538,Data2012!$A:$S,14,FALSE)</f>
        <v>577</v>
      </c>
    </row>
    <row r="1539" spans="1:9" ht="14.25" customHeight="1">
      <c r="A1539" s="1" t="str">
        <f t="shared" si="196"/>
        <v>RENFE96049</v>
      </c>
      <c r="B1539" s="427" t="e">
        <f t="shared" si="200"/>
        <v>#VALUE!</v>
      </c>
      <c r="C1539" s="210">
        <f t="shared" si="193"/>
        <v>9</v>
      </c>
      <c r="D1539" s="1">
        <f t="shared" si="194"/>
        <v>692</v>
      </c>
      <c r="E1539" t="s">
        <v>54</v>
      </c>
      <c r="F1539">
        <v>9604</v>
      </c>
      <c r="G1539" s="139">
        <v>2011</v>
      </c>
      <c r="H1539" s="429" t="s">
        <v>152</v>
      </c>
      <c r="I1539" s="139">
        <f>VLOOKUP(E1539&amp;H1539,Data2012!$A:$S,14,FALSE)</f>
        <v>692</v>
      </c>
    </row>
    <row r="1540" spans="1:9" ht="14.25" customHeight="1">
      <c r="A1540" s="1" t="str">
        <f t="shared" si="196"/>
        <v>RENFE960410</v>
      </c>
      <c r="B1540" s="427" t="e">
        <f t="shared" si="200"/>
        <v>#VALUE!</v>
      </c>
      <c r="C1540" s="210">
        <f t="shared" si="193"/>
        <v>10</v>
      </c>
      <c r="D1540" s="1">
        <f t="shared" si="194"/>
        <v>570</v>
      </c>
      <c r="E1540" t="s">
        <v>54</v>
      </c>
      <c r="F1540">
        <v>9604</v>
      </c>
      <c r="G1540" s="139">
        <v>2011</v>
      </c>
      <c r="H1540" s="429" t="s">
        <v>153</v>
      </c>
      <c r="I1540" s="139">
        <f>VLOOKUP(E1540&amp;H1540,Data2012!$A:$S,14,FALSE)</f>
        <v>570</v>
      </c>
    </row>
    <row r="1541" spans="1:9" ht="14.25" customHeight="1">
      <c r="A1541" s="1" t="str">
        <f t="shared" si="196"/>
        <v>RENFE960411</v>
      </c>
      <c r="B1541" s="427" t="e">
        <f t="shared" si="200"/>
        <v>#VALUE!</v>
      </c>
      <c r="C1541" s="210">
        <f t="shared" si="193"/>
        <v>11</v>
      </c>
      <c r="D1541" s="1">
        <f t="shared" si="194"/>
        <v>593</v>
      </c>
      <c r="E1541" t="s">
        <v>54</v>
      </c>
      <c r="F1541">
        <v>9604</v>
      </c>
      <c r="G1541" s="139">
        <v>2011</v>
      </c>
      <c r="H1541" s="429" t="s">
        <v>154</v>
      </c>
      <c r="I1541" s="139">
        <f>VLOOKUP(E1541&amp;H1541,Data2012!$A:$S,14,FALSE)</f>
        <v>593</v>
      </c>
    </row>
    <row r="1542" spans="1:9" ht="14.25" customHeight="1">
      <c r="A1542" s="1" t="str">
        <f t="shared" si="196"/>
        <v>RENFE960412</v>
      </c>
      <c r="B1542" s="427" t="e">
        <f t="shared" si="200"/>
        <v>#VALUE!</v>
      </c>
      <c r="C1542" s="210">
        <f t="shared" si="193"/>
        <v>12</v>
      </c>
      <c r="D1542" s="1">
        <f t="shared" si="194"/>
        <v>457</v>
      </c>
      <c r="E1542" t="s">
        <v>54</v>
      </c>
      <c r="F1542">
        <v>9604</v>
      </c>
      <c r="G1542" s="139">
        <v>2011</v>
      </c>
      <c r="H1542" s="429" t="s">
        <v>155</v>
      </c>
      <c r="I1542" s="139">
        <f>VLOOKUP(E1542&amp;H1542,Data2012!$A:$S,14,FALSE)</f>
        <v>457</v>
      </c>
    </row>
    <row r="1543" spans="1:9" ht="14.25" customHeight="1">
      <c r="A1543" s="1" t="str">
        <f t="shared" si="196"/>
        <v>RENFE96051</v>
      </c>
      <c r="B1543" s="427">
        <f>+D1543</f>
        <v>249</v>
      </c>
      <c r="C1543" s="210">
        <f t="shared" si="193"/>
        <v>1</v>
      </c>
      <c r="D1543" s="1">
        <f t="shared" si="194"/>
        <v>249</v>
      </c>
      <c r="E1543" t="s">
        <v>54</v>
      </c>
      <c r="F1543">
        <v>9605</v>
      </c>
      <c r="G1543" s="139">
        <v>2011</v>
      </c>
      <c r="H1543" s="429" t="s">
        <v>144</v>
      </c>
      <c r="I1543" s="139">
        <f>VLOOKUP(E1543&amp;H1543,Data2012!$A:$S,17,FALSE)</f>
        <v>249</v>
      </c>
    </row>
    <row r="1544" spans="1:9" ht="14.25" customHeight="1">
      <c r="A1544" s="1" t="str">
        <f t="shared" si="196"/>
        <v>RENFE96052</v>
      </c>
      <c r="B1544" s="427">
        <f>+D1544+B1543</f>
        <v>529</v>
      </c>
      <c r="C1544" s="210">
        <f t="shared" ref="C1544:C1607" si="201">IF(D1544="na"," ",VALUE(RIGHT(TRIM(H1544),2)))</f>
        <v>2</v>
      </c>
      <c r="D1544" s="1">
        <f t="shared" ref="D1544:D1607" si="202">IF(I1544&lt;0,"na",I1544)</f>
        <v>280</v>
      </c>
      <c r="E1544" t="s">
        <v>54</v>
      </c>
      <c r="F1544">
        <v>9605</v>
      </c>
      <c r="G1544" s="139">
        <v>2011</v>
      </c>
      <c r="H1544" s="429" t="s">
        <v>145</v>
      </c>
      <c r="I1544" s="139">
        <f>VLOOKUP(E1544&amp;H1544,Data2012!$A:$S,17,FALSE)</f>
        <v>280</v>
      </c>
    </row>
    <row r="1545" spans="1:9" ht="14.25" customHeight="1">
      <c r="A1545" s="1" t="str">
        <f t="shared" si="196"/>
        <v>RENFE96053</v>
      </c>
      <c r="B1545" s="427">
        <f>+D1545+B1544</f>
        <v>822</v>
      </c>
      <c r="C1545" s="210">
        <f t="shared" si="201"/>
        <v>3</v>
      </c>
      <c r="D1545" s="1">
        <f t="shared" si="202"/>
        <v>293</v>
      </c>
      <c r="E1545" t="s">
        <v>54</v>
      </c>
      <c r="F1545">
        <v>9605</v>
      </c>
      <c r="G1545" s="139">
        <v>2011</v>
      </c>
      <c r="H1545" s="429" t="s">
        <v>146</v>
      </c>
      <c r="I1545" s="139">
        <f>VLOOKUP(E1545&amp;H1545,Data2012!$A:$S,17,FALSE)</f>
        <v>293</v>
      </c>
    </row>
    <row r="1546" spans="1:9" ht="14.25" customHeight="1">
      <c r="A1546" s="1" t="str">
        <f t="shared" si="196"/>
        <v>RENFE96054</v>
      </c>
      <c r="B1546" s="427">
        <f t="shared" ref="B1546:B1554" si="203">+D1546+B1545</f>
        <v>1052</v>
      </c>
      <c r="C1546" s="210">
        <f t="shared" si="201"/>
        <v>4</v>
      </c>
      <c r="D1546" s="1">
        <f t="shared" si="202"/>
        <v>230</v>
      </c>
      <c r="E1546" t="s">
        <v>54</v>
      </c>
      <c r="F1546">
        <v>9605</v>
      </c>
      <c r="G1546" s="139">
        <v>2011</v>
      </c>
      <c r="H1546" s="429" t="s">
        <v>147</v>
      </c>
      <c r="I1546" s="139">
        <f>VLOOKUP(E1546&amp;H1546,Data2012!$A:$S,17,FALSE)</f>
        <v>230</v>
      </c>
    </row>
    <row r="1547" spans="1:9" ht="14.25" customHeight="1">
      <c r="A1547" s="1" t="str">
        <f t="shared" si="196"/>
        <v>RENFE96055</v>
      </c>
      <c r="B1547" s="427">
        <f t="shared" si="203"/>
        <v>1324</v>
      </c>
      <c r="C1547" s="210">
        <f t="shared" si="201"/>
        <v>5</v>
      </c>
      <c r="D1547" s="1">
        <f t="shared" si="202"/>
        <v>272</v>
      </c>
      <c r="E1547" t="s">
        <v>54</v>
      </c>
      <c r="F1547">
        <v>9605</v>
      </c>
      <c r="G1547" s="139">
        <v>2011</v>
      </c>
      <c r="H1547" s="429" t="s">
        <v>148</v>
      </c>
      <c r="I1547" s="139">
        <f>VLOOKUP(E1547&amp;H1547,Data2012!$A:$S,17,FALSE)</f>
        <v>272</v>
      </c>
    </row>
    <row r="1548" spans="1:9" ht="14.25" customHeight="1">
      <c r="A1548" s="1" t="str">
        <f t="shared" si="196"/>
        <v>RENFE96056</v>
      </c>
      <c r="B1548" s="427">
        <f t="shared" si="203"/>
        <v>1570</v>
      </c>
      <c r="C1548" s="210">
        <f t="shared" si="201"/>
        <v>6</v>
      </c>
      <c r="D1548" s="1">
        <f t="shared" si="202"/>
        <v>246</v>
      </c>
      <c r="E1548" t="s">
        <v>54</v>
      </c>
      <c r="F1548">
        <v>9605</v>
      </c>
      <c r="G1548" s="139">
        <v>2011</v>
      </c>
      <c r="H1548" s="429" t="s">
        <v>149</v>
      </c>
      <c r="I1548" s="139">
        <f>VLOOKUP(E1548&amp;H1548,Data2012!$A:$S,17,FALSE)</f>
        <v>246</v>
      </c>
    </row>
    <row r="1549" spans="1:9" ht="14.25" customHeight="1">
      <c r="A1549" s="1" t="str">
        <f t="shared" si="196"/>
        <v xml:space="preserve">RENFE9605 </v>
      </c>
      <c r="B1549" s="427" t="e">
        <f t="shared" si="203"/>
        <v>#VALUE!</v>
      </c>
      <c r="C1549" s="210" t="str">
        <f t="shared" si="201"/>
        <v xml:space="preserve"> </v>
      </c>
      <c r="D1549" s="1" t="str">
        <f t="shared" si="202"/>
        <v>na</v>
      </c>
      <c r="E1549" t="s">
        <v>54</v>
      </c>
      <c r="F1549">
        <v>9605</v>
      </c>
      <c r="G1549" s="139">
        <v>2011</v>
      </c>
      <c r="H1549" s="429" t="s">
        <v>150</v>
      </c>
      <c r="I1549" s="139">
        <f>VLOOKUP(E1549&amp;H1549,Data2012!$A:$S,17,FALSE)</f>
        <v>-1</v>
      </c>
    </row>
    <row r="1550" spans="1:9" ht="14.25" customHeight="1">
      <c r="A1550" s="1" t="str">
        <f t="shared" si="196"/>
        <v>RENFE96058</v>
      </c>
      <c r="B1550" s="427" t="e">
        <f t="shared" si="203"/>
        <v>#VALUE!</v>
      </c>
      <c r="C1550" s="210">
        <f t="shared" si="201"/>
        <v>8</v>
      </c>
      <c r="D1550" s="1">
        <f t="shared" si="202"/>
        <v>175</v>
      </c>
      <c r="E1550" t="s">
        <v>54</v>
      </c>
      <c r="F1550">
        <v>9605</v>
      </c>
      <c r="G1550" s="139">
        <v>2011</v>
      </c>
      <c r="H1550" s="429" t="s">
        <v>151</v>
      </c>
      <c r="I1550" s="139">
        <f>VLOOKUP(E1550&amp;H1550,Data2012!$A:$S,17,FALSE)</f>
        <v>175</v>
      </c>
    </row>
    <row r="1551" spans="1:9" ht="14.25" customHeight="1">
      <c r="A1551" s="1" t="str">
        <f t="shared" ref="A1551:A1614" si="204">TRIM(E1551)&amp;F1551&amp;C1551</f>
        <v>RENFE96059</v>
      </c>
      <c r="B1551" s="427" t="e">
        <f t="shared" si="203"/>
        <v>#VALUE!</v>
      </c>
      <c r="C1551" s="210">
        <f t="shared" si="201"/>
        <v>9</v>
      </c>
      <c r="D1551" s="1">
        <f t="shared" si="202"/>
        <v>271</v>
      </c>
      <c r="E1551" t="s">
        <v>54</v>
      </c>
      <c r="F1551">
        <v>9605</v>
      </c>
      <c r="G1551" s="139">
        <v>2011</v>
      </c>
      <c r="H1551" s="429" t="s">
        <v>152</v>
      </c>
      <c r="I1551" s="139">
        <f>VLOOKUP(E1551&amp;H1551,Data2012!$A:$S,17,FALSE)</f>
        <v>271</v>
      </c>
    </row>
    <row r="1552" spans="1:9" ht="14.25" customHeight="1">
      <c r="A1552" s="1" t="str">
        <f t="shared" si="204"/>
        <v>RENFE960510</v>
      </c>
      <c r="B1552" s="427" t="e">
        <f t="shared" si="203"/>
        <v>#VALUE!</v>
      </c>
      <c r="C1552" s="210">
        <f t="shared" si="201"/>
        <v>10</v>
      </c>
      <c r="D1552" s="1">
        <f t="shared" si="202"/>
        <v>153</v>
      </c>
      <c r="E1552" t="s">
        <v>54</v>
      </c>
      <c r="F1552">
        <v>9605</v>
      </c>
      <c r="G1552" s="139">
        <v>2011</v>
      </c>
      <c r="H1552" s="429" t="s">
        <v>153</v>
      </c>
      <c r="I1552" s="139">
        <f>VLOOKUP(E1552&amp;H1552,Data2012!$A:$S,17,FALSE)</f>
        <v>153</v>
      </c>
    </row>
    <row r="1553" spans="1:9" ht="14.25" customHeight="1">
      <c r="A1553" s="1" t="str">
        <f t="shared" si="204"/>
        <v>RENFE960511</v>
      </c>
      <c r="B1553" s="427" t="e">
        <f t="shared" si="203"/>
        <v>#VALUE!</v>
      </c>
      <c r="C1553" s="210">
        <f t="shared" si="201"/>
        <v>11</v>
      </c>
      <c r="D1553" s="1">
        <f t="shared" si="202"/>
        <v>286</v>
      </c>
      <c r="E1553" t="s">
        <v>54</v>
      </c>
      <c r="F1553">
        <v>9605</v>
      </c>
      <c r="G1553" s="139">
        <v>2011</v>
      </c>
      <c r="H1553" s="429" t="s">
        <v>154</v>
      </c>
      <c r="I1553" s="139">
        <f>VLOOKUP(E1553&amp;H1553,Data2012!$A:$S,17,FALSE)</f>
        <v>286</v>
      </c>
    </row>
    <row r="1554" spans="1:9" ht="14.25" customHeight="1">
      <c r="A1554" s="1" t="str">
        <f t="shared" si="204"/>
        <v>RENFE960512</v>
      </c>
      <c r="B1554" s="427" t="e">
        <f t="shared" si="203"/>
        <v>#VALUE!</v>
      </c>
      <c r="C1554" s="210">
        <f t="shared" si="201"/>
        <v>12</v>
      </c>
      <c r="D1554" s="1">
        <f t="shared" si="202"/>
        <v>152</v>
      </c>
      <c r="E1554" t="s">
        <v>54</v>
      </c>
      <c r="F1554">
        <v>9605</v>
      </c>
      <c r="G1554" s="139">
        <v>2011</v>
      </c>
      <c r="H1554" s="429" t="s">
        <v>155</v>
      </c>
      <c r="I1554" s="139">
        <f>VLOOKUP(E1554&amp;H1554,Data2012!$A:$S,17,FALSE)</f>
        <v>152</v>
      </c>
    </row>
    <row r="1555" spans="1:9" ht="14.25" customHeight="1">
      <c r="A1555" s="1" t="str">
        <f t="shared" si="204"/>
        <v>RENFE96061</v>
      </c>
      <c r="B1555" s="427">
        <f>+D1555</f>
        <v>118</v>
      </c>
      <c r="C1555" s="210">
        <f t="shared" si="201"/>
        <v>1</v>
      </c>
      <c r="D1555" s="1">
        <f t="shared" si="202"/>
        <v>118</v>
      </c>
      <c r="E1555" t="s">
        <v>54</v>
      </c>
      <c r="F1555">
        <v>9606</v>
      </c>
      <c r="G1555" s="139">
        <v>2011</v>
      </c>
      <c r="H1555" s="429" t="s">
        <v>144</v>
      </c>
      <c r="I1555" s="139">
        <f>VLOOKUP(E1555&amp;H1555,Data2012!$A:$U,20,FALSE)</f>
        <v>118</v>
      </c>
    </row>
    <row r="1556" spans="1:9" ht="14.25" customHeight="1">
      <c r="A1556" s="1" t="str">
        <f t="shared" si="204"/>
        <v>RENFE96062</v>
      </c>
      <c r="B1556" s="427">
        <f>+D1556+B1555</f>
        <v>252</v>
      </c>
      <c r="C1556" s="210">
        <f t="shared" si="201"/>
        <v>2</v>
      </c>
      <c r="D1556" s="1">
        <f t="shared" si="202"/>
        <v>134</v>
      </c>
      <c r="E1556" t="s">
        <v>54</v>
      </c>
      <c r="F1556">
        <v>9606</v>
      </c>
      <c r="G1556" s="139">
        <v>2011</v>
      </c>
      <c r="H1556" s="429" t="s">
        <v>145</v>
      </c>
      <c r="I1556" s="139">
        <f>VLOOKUP(E1556&amp;H1556,Data2012!$A:$U,20,FALSE)</f>
        <v>134</v>
      </c>
    </row>
    <row r="1557" spans="1:9" ht="14.25" customHeight="1">
      <c r="A1557" s="1" t="str">
        <f t="shared" si="204"/>
        <v>RENFE96063</v>
      </c>
      <c r="B1557" s="427">
        <f>+D1557+B1556</f>
        <v>387</v>
      </c>
      <c r="C1557" s="210">
        <f t="shared" si="201"/>
        <v>3</v>
      </c>
      <c r="D1557" s="1">
        <f t="shared" si="202"/>
        <v>135</v>
      </c>
      <c r="E1557" t="s">
        <v>54</v>
      </c>
      <c r="F1557">
        <v>9606</v>
      </c>
      <c r="G1557" s="139">
        <v>2011</v>
      </c>
      <c r="H1557" s="429" t="s">
        <v>146</v>
      </c>
      <c r="I1557" s="139">
        <f>VLOOKUP(E1557&amp;H1557,Data2012!$A:$U,20,FALSE)</f>
        <v>135</v>
      </c>
    </row>
    <row r="1558" spans="1:9" ht="14.25" customHeight="1">
      <c r="A1558" s="1" t="str">
        <f t="shared" si="204"/>
        <v>RENFE96064</v>
      </c>
      <c r="B1558" s="427">
        <f t="shared" ref="B1558:B1566" si="205">+D1558+B1557</f>
        <v>493</v>
      </c>
      <c r="C1558" s="210">
        <f t="shared" si="201"/>
        <v>4</v>
      </c>
      <c r="D1558" s="1">
        <f t="shared" si="202"/>
        <v>106</v>
      </c>
      <c r="E1558" t="s">
        <v>54</v>
      </c>
      <c r="F1558">
        <v>9606</v>
      </c>
      <c r="G1558" s="139">
        <v>2011</v>
      </c>
      <c r="H1558" s="429" t="s">
        <v>147</v>
      </c>
      <c r="I1558" s="139">
        <f>VLOOKUP(E1558&amp;H1558,Data2012!$A:$U,20,FALSE)</f>
        <v>106</v>
      </c>
    </row>
    <row r="1559" spans="1:9" ht="14.25" customHeight="1">
      <c r="A1559" s="1" t="str">
        <f t="shared" si="204"/>
        <v>RENFE96065</v>
      </c>
      <c r="B1559" s="427">
        <f t="shared" si="205"/>
        <v>625</v>
      </c>
      <c r="C1559" s="210">
        <f t="shared" si="201"/>
        <v>5</v>
      </c>
      <c r="D1559" s="1">
        <f t="shared" si="202"/>
        <v>132</v>
      </c>
      <c r="E1559" t="s">
        <v>54</v>
      </c>
      <c r="F1559">
        <v>9606</v>
      </c>
      <c r="G1559" s="139">
        <v>2011</v>
      </c>
      <c r="H1559" s="429" t="s">
        <v>148</v>
      </c>
      <c r="I1559" s="139">
        <f>VLOOKUP(E1559&amp;H1559,Data2012!$A:$U,20,FALSE)</f>
        <v>132</v>
      </c>
    </row>
    <row r="1560" spans="1:9" ht="14.25" customHeight="1">
      <c r="A1560" s="1" t="str">
        <f t="shared" si="204"/>
        <v>RENFE96066</v>
      </c>
      <c r="B1560" s="427">
        <f t="shared" si="205"/>
        <v>739</v>
      </c>
      <c r="C1560" s="210">
        <f t="shared" si="201"/>
        <v>6</v>
      </c>
      <c r="D1560" s="1">
        <f t="shared" si="202"/>
        <v>114</v>
      </c>
      <c r="E1560" t="s">
        <v>54</v>
      </c>
      <c r="F1560">
        <v>9606</v>
      </c>
      <c r="G1560" s="139">
        <v>2011</v>
      </c>
      <c r="H1560" s="429" t="s">
        <v>149</v>
      </c>
      <c r="I1560" s="139">
        <f>VLOOKUP(E1560&amp;H1560,Data2012!$A:$U,20,FALSE)</f>
        <v>114</v>
      </c>
    </row>
    <row r="1561" spans="1:9" ht="14.25" customHeight="1">
      <c r="A1561" s="1" t="str">
        <f t="shared" si="204"/>
        <v xml:space="preserve">RENFE9606 </v>
      </c>
      <c r="B1561" s="427" t="e">
        <f t="shared" si="205"/>
        <v>#VALUE!</v>
      </c>
      <c r="C1561" s="210" t="str">
        <f t="shared" si="201"/>
        <v xml:space="preserve"> </v>
      </c>
      <c r="D1561" s="1" t="str">
        <f t="shared" si="202"/>
        <v>na</v>
      </c>
      <c r="E1561" t="s">
        <v>54</v>
      </c>
      <c r="F1561">
        <v>9606</v>
      </c>
      <c r="G1561" s="139">
        <v>2011</v>
      </c>
      <c r="H1561" s="429" t="s">
        <v>150</v>
      </c>
      <c r="I1561" s="139">
        <f>VLOOKUP(E1561&amp;H1561,Data2012!$A:$U,20,FALSE)</f>
        <v>-1</v>
      </c>
    </row>
    <row r="1562" spans="1:9" ht="14.25" customHeight="1">
      <c r="A1562" s="1" t="str">
        <f t="shared" si="204"/>
        <v>RENFE96068</v>
      </c>
      <c r="B1562" s="427" t="e">
        <f t="shared" si="205"/>
        <v>#VALUE!</v>
      </c>
      <c r="C1562" s="210">
        <f t="shared" si="201"/>
        <v>8</v>
      </c>
      <c r="D1562" s="1">
        <f t="shared" si="202"/>
        <v>78</v>
      </c>
      <c r="E1562" t="s">
        <v>54</v>
      </c>
      <c r="F1562">
        <v>9606</v>
      </c>
      <c r="G1562" s="139">
        <v>2011</v>
      </c>
      <c r="H1562" s="429" t="s">
        <v>151</v>
      </c>
      <c r="I1562" s="139">
        <f>VLOOKUP(E1562&amp;H1562,Data2012!$A:$U,20,FALSE)</f>
        <v>78</v>
      </c>
    </row>
    <row r="1563" spans="1:9" ht="14.25" customHeight="1">
      <c r="A1563" s="1" t="str">
        <f t="shared" si="204"/>
        <v>RENFE96069</v>
      </c>
      <c r="B1563" s="427" t="e">
        <f t="shared" si="205"/>
        <v>#VALUE!</v>
      </c>
      <c r="C1563" s="210">
        <f t="shared" si="201"/>
        <v>9</v>
      </c>
      <c r="D1563" s="1">
        <f t="shared" si="202"/>
        <v>119</v>
      </c>
      <c r="E1563" t="s">
        <v>54</v>
      </c>
      <c r="F1563">
        <v>9606</v>
      </c>
      <c r="G1563" s="139">
        <v>2011</v>
      </c>
      <c r="H1563" s="429" t="s">
        <v>152</v>
      </c>
      <c r="I1563" s="139">
        <f>VLOOKUP(E1563&amp;H1563,Data2012!$A:$U,20,FALSE)</f>
        <v>119</v>
      </c>
    </row>
    <row r="1564" spans="1:9" ht="14.25" customHeight="1">
      <c r="A1564" s="1" t="str">
        <f t="shared" si="204"/>
        <v>RENFE960610</v>
      </c>
      <c r="B1564" s="427" t="e">
        <f t="shared" si="205"/>
        <v>#VALUE!</v>
      </c>
      <c r="C1564" s="210">
        <f t="shared" si="201"/>
        <v>10</v>
      </c>
      <c r="D1564" s="1">
        <f t="shared" si="202"/>
        <v>63</v>
      </c>
      <c r="E1564" t="s">
        <v>54</v>
      </c>
      <c r="F1564">
        <v>9606</v>
      </c>
      <c r="G1564" s="139">
        <v>2011</v>
      </c>
      <c r="H1564" s="429" t="s">
        <v>153</v>
      </c>
      <c r="I1564" s="139">
        <f>VLOOKUP(E1564&amp;H1564,Data2012!$A:$U,20,FALSE)</f>
        <v>63</v>
      </c>
    </row>
    <row r="1565" spans="1:9" ht="14.25" customHeight="1">
      <c r="A1565" s="1" t="str">
        <f t="shared" si="204"/>
        <v>RENFE960611</v>
      </c>
      <c r="B1565" s="427" t="e">
        <f t="shared" si="205"/>
        <v>#VALUE!</v>
      </c>
      <c r="C1565" s="210">
        <f t="shared" si="201"/>
        <v>11</v>
      </c>
      <c r="D1565" s="1">
        <f t="shared" si="202"/>
        <v>125</v>
      </c>
      <c r="E1565" t="s">
        <v>54</v>
      </c>
      <c r="F1565">
        <v>9606</v>
      </c>
      <c r="G1565" s="139">
        <v>2011</v>
      </c>
      <c r="H1565" s="429" t="s">
        <v>154</v>
      </c>
      <c r="I1565" s="139">
        <f>VLOOKUP(E1565&amp;H1565,Data2012!$A:$U,20,FALSE)</f>
        <v>125</v>
      </c>
    </row>
    <row r="1566" spans="1:9" ht="14.25" customHeight="1">
      <c r="A1566" s="1" t="str">
        <f t="shared" si="204"/>
        <v>RENFE960612</v>
      </c>
      <c r="B1566" s="427" t="e">
        <f t="shared" si="205"/>
        <v>#VALUE!</v>
      </c>
      <c r="C1566" s="210">
        <f t="shared" si="201"/>
        <v>12</v>
      </c>
      <c r="D1566" s="1">
        <f t="shared" si="202"/>
        <v>71</v>
      </c>
      <c r="E1566" t="s">
        <v>54</v>
      </c>
      <c r="F1566">
        <v>9606</v>
      </c>
      <c r="G1566" s="139">
        <v>2011</v>
      </c>
      <c r="H1566" s="429" t="s">
        <v>155</v>
      </c>
      <c r="I1566" s="139">
        <f>VLOOKUP(E1566&amp;H1566,Data2012!$A:$U,20,FALSE)</f>
        <v>71</v>
      </c>
    </row>
    <row r="1567" spans="1:9" ht="14.25" customHeight="1">
      <c r="A1567" s="1" t="str">
        <f t="shared" si="204"/>
        <v xml:space="preserve">RZD9601 </v>
      </c>
      <c r="B1567" s="427" t="str">
        <f>+D1567</f>
        <v>na</v>
      </c>
      <c r="C1567" s="210" t="str">
        <f t="shared" si="201"/>
        <v xml:space="preserve"> </v>
      </c>
      <c r="D1567" s="1" t="str">
        <f t="shared" si="202"/>
        <v>na</v>
      </c>
      <c r="E1567" t="s">
        <v>135</v>
      </c>
      <c r="F1567">
        <v>9601</v>
      </c>
      <c r="G1567" s="139">
        <v>2011</v>
      </c>
      <c r="H1567" s="429" t="s">
        <v>144</v>
      </c>
      <c r="I1567">
        <f>VLOOKUP(E1567&amp;H1567,Data2012!$A:$S,3,FALSE)</f>
        <v>-1</v>
      </c>
    </row>
    <row r="1568" spans="1:9" ht="14.25" customHeight="1">
      <c r="A1568" s="1" t="str">
        <f t="shared" si="204"/>
        <v xml:space="preserve">RZD9601 </v>
      </c>
      <c r="B1568" s="427" t="e">
        <f>+D1568+B1567</f>
        <v>#VALUE!</v>
      </c>
      <c r="C1568" s="210" t="str">
        <f t="shared" si="201"/>
        <v xml:space="preserve"> </v>
      </c>
      <c r="D1568" s="1" t="str">
        <f t="shared" si="202"/>
        <v>na</v>
      </c>
      <c r="E1568" t="s">
        <v>135</v>
      </c>
      <c r="F1568">
        <v>9601</v>
      </c>
      <c r="G1568" s="139">
        <v>2011</v>
      </c>
      <c r="H1568" s="429" t="s">
        <v>145</v>
      </c>
      <c r="I1568">
        <f>VLOOKUP(E1568&amp;H1568,Data2012!$A:$S,3,FALSE)</f>
        <v>-1</v>
      </c>
    </row>
    <row r="1569" spans="1:9" ht="14.25" customHeight="1">
      <c r="A1569" s="1" t="str">
        <f t="shared" si="204"/>
        <v xml:space="preserve">RZD9601 </v>
      </c>
      <c r="B1569" s="427" t="e">
        <f>+D1569+B1568</f>
        <v>#VALUE!</v>
      </c>
      <c r="C1569" s="210" t="str">
        <f t="shared" si="201"/>
        <v xml:space="preserve"> </v>
      </c>
      <c r="D1569" s="1" t="str">
        <f t="shared" si="202"/>
        <v>na</v>
      </c>
      <c r="E1569" t="s">
        <v>135</v>
      </c>
      <c r="F1569">
        <v>9601</v>
      </c>
      <c r="G1569" s="139">
        <v>2011</v>
      </c>
      <c r="H1569" s="429" t="s">
        <v>146</v>
      </c>
      <c r="I1569">
        <f>VLOOKUP(E1569&amp;H1569,Data2012!$A:$S,3,FALSE)</f>
        <v>-1</v>
      </c>
    </row>
    <row r="1570" spans="1:9" ht="14.25" customHeight="1">
      <c r="A1570" s="1" t="str">
        <f t="shared" si="204"/>
        <v xml:space="preserve">RZD9601 </v>
      </c>
      <c r="B1570" s="427" t="e">
        <f t="shared" ref="B1570:B1578" si="206">+D1570+B1569</f>
        <v>#VALUE!</v>
      </c>
      <c r="C1570" s="210" t="str">
        <f t="shared" si="201"/>
        <v xml:space="preserve"> </v>
      </c>
      <c r="D1570" s="1" t="str">
        <f t="shared" si="202"/>
        <v>na</v>
      </c>
      <c r="E1570" t="s">
        <v>135</v>
      </c>
      <c r="F1570">
        <v>9601</v>
      </c>
      <c r="G1570" s="139">
        <v>2011</v>
      </c>
      <c r="H1570" s="429" t="s">
        <v>147</v>
      </c>
      <c r="I1570">
        <f>VLOOKUP(E1570&amp;H1570,Data2012!$A:$S,3,FALSE)</f>
        <v>-1</v>
      </c>
    </row>
    <row r="1571" spans="1:9" ht="14.25" customHeight="1">
      <c r="A1571" s="1" t="str">
        <f t="shared" si="204"/>
        <v xml:space="preserve">RZD9601 </v>
      </c>
      <c r="B1571" s="427" t="e">
        <f t="shared" si="206"/>
        <v>#VALUE!</v>
      </c>
      <c r="C1571" s="210" t="str">
        <f t="shared" si="201"/>
        <v xml:space="preserve"> </v>
      </c>
      <c r="D1571" s="1" t="str">
        <f t="shared" si="202"/>
        <v>na</v>
      </c>
      <c r="E1571" t="s">
        <v>135</v>
      </c>
      <c r="F1571">
        <v>9601</v>
      </c>
      <c r="G1571" s="139">
        <v>2011</v>
      </c>
      <c r="H1571" s="429" t="s">
        <v>148</v>
      </c>
      <c r="I1571">
        <f>VLOOKUP(E1571&amp;H1571,Data2012!$A:$S,3,FALSE)</f>
        <v>-1</v>
      </c>
    </row>
    <row r="1572" spans="1:9" ht="14.25" customHeight="1">
      <c r="A1572" s="1" t="str">
        <f t="shared" si="204"/>
        <v xml:space="preserve">RZD9601 </v>
      </c>
      <c r="B1572" s="427" t="e">
        <f t="shared" si="206"/>
        <v>#VALUE!</v>
      </c>
      <c r="C1572" s="210" t="str">
        <f t="shared" si="201"/>
        <v xml:space="preserve"> </v>
      </c>
      <c r="D1572" s="1" t="str">
        <f t="shared" si="202"/>
        <v>na</v>
      </c>
      <c r="E1572" t="s">
        <v>135</v>
      </c>
      <c r="F1572">
        <v>9601</v>
      </c>
      <c r="G1572" s="139">
        <v>2011</v>
      </c>
      <c r="H1572" s="429" t="s">
        <v>149</v>
      </c>
      <c r="I1572">
        <f>VLOOKUP(E1572&amp;H1572,Data2012!$A:$S,3,FALSE)</f>
        <v>-1</v>
      </c>
    </row>
    <row r="1573" spans="1:9" ht="14.25" customHeight="1">
      <c r="A1573" s="1" t="str">
        <f t="shared" si="204"/>
        <v xml:space="preserve">RZD9601 </v>
      </c>
      <c r="B1573" s="427" t="e">
        <f t="shared" si="206"/>
        <v>#VALUE!</v>
      </c>
      <c r="C1573" s="210" t="str">
        <f t="shared" si="201"/>
        <v xml:space="preserve"> </v>
      </c>
      <c r="D1573" s="1" t="str">
        <f t="shared" si="202"/>
        <v>na</v>
      </c>
      <c r="E1573" t="s">
        <v>135</v>
      </c>
      <c r="F1573">
        <v>9601</v>
      </c>
      <c r="G1573" s="139">
        <v>2011</v>
      </c>
      <c r="H1573" s="429" t="s">
        <v>150</v>
      </c>
      <c r="I1573">
        <f>VLOOKUP(E1573&amp;H1573,Data2012!$A:$S,3,FALSE)</f>
        <v>-1</v>
      </c>
    </row>
    <row r="1574" spans="1:9" ht="14.25" customHeight="1">
      <c r="A1574" s="1" t="str">
        <f t="shared" si="204"/>
        <v xml:space="preserve">RZD9601 </v>
      </c>
      <c r="B1574" s="427" t="e">
        <f t="shared" si="206"/>
        <v>#VALUE!</v>
      </c>
      <c r="C1574" s="210" t="str">
        <f t="shared" si="201"/>
        <v xml:space="preserve"> </v>
      </c>
      <c r="D1574" s="1" t="str">
        <f t="shared" si="202"/>
        <v>na</v>
      </c>
      <c r="E1574" t="s">
        <v>135</v>
      </c>
      <c r="F1574">
        <v>9601</v>
      </c>
      <c r="G1574" s="139">
        <v>2011</v>
      </c>
      <c r="H1574" s="429" t="s">
        <v>151</v>
      </c>
      <c r="I1574">
        <f>VLOOKUP(E1574&amp;H1574,Data2012!$A:$S,3,FALSE)</f>
        <v>-1</v>
      </c>
    </row>
    <row r="1575" spans="1:9" ht="14.25" customHeight="1">
      <c r="A1575" s="1" t="str">
        <f t="shared" si="204"/>
        <v xml:space="preserve">RZD9601 </v>
      </c>
      <c r="B1575" s="427" t="e">
        <f t="shared" si="206"/>
        <v>#VALUE!</v>
      </c>
      <c r="C1575" s="210" t="str">
        <f t="shared" si="201"/>
        <v xml:space="preserve"> </v>
      </c>
      <c r="D1575" s="1" t="str">
        <f t="shared" si="202"/>
        <v>na</v>
      </c>
      <c r="E1575" t="s">
        <v>135</v>
      </c>
      <c r="F1575">
        <v>9601</v>
      </c>
      <c r="G1575" s="139">
        <v>2011</v>
      </c>
      <c r="H1575" s="429" t="s">
        <v>152</v>
      </c>
      <c r="I1575">
        <f>VLOOKUP(E1575&amp;H1575,Data2012!$A:$S,3,FALSE)</f>
        <v>-1</v>
      </c>
    </row>
    <row r="1576" spans="1:9" ht="14.25" customHeight="1">
      <c r="A1576" s="1" t="str">
        <f t="shared" si="204"/>
        <v xml:space="preserve">RZD9601 </v>
      </c>
      <c r="B1576" s="427" t="e">
        <f t="shared" si="206"/>
        <v>#VALUE!</v>
      </c>
      <c r="C1576" s="210" t="str">
        <f t="shared" si="201"/>
        <v xml:space="preserve"> </v>
      </c>
      <c r="D1576" s="1" t="str">
        <f t="shared" si="202"/>
        <v>na</v>
      </c>
      <c r="E1576" t="s">
        <v>135</v>
      </c>
      <c r="F1576">
        <v>9601</v>
      </c>
      <c r="G1576" s="139">
        <v>2011</v>
      </c>
      <c r="H1576" s="429" t="s">
        <v>153</v>
      </c>
      <c r="I1576">
        <f>VLOOKUP(E1576&amp;H1576,Data2012!$A:$S,3,FALSE)</f>
        <v>-1</v>
      </c>
    </row>
    <row r="1577" spans="1:9" ht="14.25" customHeight="1">
      <c r="A1577" s="1" t="str">
        <f t="shared" si="204"/>
        <v xml:space="preserve">RZD9601 </v>
      </c>
      <c r="B1577" s="427" t="e">
        <f t="shared" si="206"/>
        <v>#VALUE!</v>
      </c>
      <c r="C1577" s="210" t="str">
        <f t="shared" si="201"/>
        <v xml:space="preserve"> </v>
      </c>
      <c r="D1577" s="1" t="str">
        <f t="shared" si="202"/>
        <v>na</v>
      </c>
      <c r="E1577" t="s">
        <v>135</v>
      </c>
      <c r="F1577">
        <v>9601</v>
      </c>
      <c r="G1577" s="139">
        <v>2011</v>
      </c>
      <c r="H1577" s="429" t="s">
        <v>154</v>
      </c>
      <c r="I1577">
        <f>VLOOKUP(E1577&amp;H1577,Data2012!$A:$S,3,FALSE)</f>
        <v>-1</v>
      </c>
    </row>
    <row r="1578" spans="1:9" ht="14.25" customHeight="1">
      <c r="A1578" s="1" t="str">
        <f t="shared" si="204"/>
        <v xml:space="preserve">RZD9601 </v>
      </c>
      <c r="B1578" s="427" t="e">
        <f t="shared" si="206"/>
        <v>#VALUE!</v>
      </c>
      <c r="C1578" s="210" t="str">
        <f t="shared" si="201"/>
        <v xml:space="preserve"> </v>
      </c>
      <c r="D1578" s="1" t="str">
        <f t="shared" si="202"/>
        <v>na</v>
      </c>
      <c r="E1578" t="s">
        <v>135</v>
      </c>
      <c r="F1578">
        <v>9601</v>
      </c>
      <c r="G1578" s="139">
        <v>2011</v>
      </c>
      <c r="H1578" s="429" t="s">
        <v>155</v>
      </c>
      <c r="I1578">
        <f>VLOOKUP(E1578&amp;H1578,Data2012!$A:$S,3,FALSE)</f>
        <v>-1</v>
      </c>
    </row>
    <row r="1579" spans="1:9" ht="14.25" customHeight="1">
      <c r="A1579" s="1" t="str">
        <f t="shared" si="204"/>
        <v xml:space="preserve">RZD9602 </v>
      </c>
      <c r="B1579" s="427" t="str">
        <f>+D1579</f>
        <v>na</v>
      </c>
      <c r="C1579" s="210" t="str">
        <f t="shared" si="201"/>
        <v xml:space="preserve"> </v>
      </c>
      <c r="D1579" s="1" t="str">
        <f t="shared" si="202"/>
        <v>na</v>
      </c>
      <c r="E1579" t="s">
        <v>135</v>
      </c>
      <c r="F1579">
        <v>9602</v>
      </c>
      <c r="G1579" s="139">
        <v>2011</v>
      </c>
      <c r="H1579" s="429" t="s">
        <v>144</v>
      </c>
      <c r="I1579" s="139">
        <f>VLOOKUP(E1579&amp;H1579,Data2012!$A:$S,6,FALSE)</f>
        <v>-1</v>
      </c>
    </row>
    <row r="1580" spans="1:9" ht="14.25" customHeight="1">
      <c r="A1580" s="1" t="str">
        <f t="shared" si="204"/>
        <v xml:space="preserve">RZD9602 </v>
      </c>
      <c r="B1580" s="427" t="e">
        <f>+D1580+B1579</f>
        <v>#VALUE!</v>
      </c>
      <c r="C1580" s="210" t="str">
        <f t="shared" si="201"/>
        <v xml:space="preserve"> </v>
      </c>
      <c r="D1580" s="1" t="str">
        <f t="shared" si="202"/>
        <v>na</v>
      </c>
      <c r="E1580" t="s">
        <v>135</v>
      </c>
      <c r="F1580">
        <v>9602</v>
      </c>
      <c r="G1580" s="139">
        <v>2011</v>
      </c>
      <c r="H1580" s="429" t="s">
        <v>145</v>
      </c>
      <c r="I1580" s="139">
        <f>VLOOKUP(E1580&amp;H1580,Data2012!$A:$S,6,FALSE)</f>
        <v>-1</v>
      </c>
    </row>
    <row r="1581" spans="1:9" ht="14.25" customHeight="1">
      <c r="A1581" s="1" t="str">
        <f t="shared" si="204"/>
        <v xml:space="preserve">RZD9602 </v>
      </c>
      <c r="B1581" s="427" t="e">
        <f>+D1581+B1580</f>
        <v>#VALUE!</v>
      </c>
      <c r="C1581" s="210" t="str">
        <f t="shared" si="201"/>
        <v xml:space="preserve"> </v>
      </c>
      <c r="D1581" s="1" t="str">
        <f t="shared" si="202"/>
        <v>na</v>
      </c>
      <c r="E1581" t="s">
        <v>135</v>
      </c>
      <c r="F1581">
        <v>9602</v>
      </c>
      <c r="G1581" s="139">
        <v>2011</v>
      </c>
      <c r="H1581" s="429" t="s">
        <v>146</v>
      </c>
      <c r="I1581" s="139">
        <f>VLOOKUP(E1581&amp;H1581,Data2012!$A:$S,6,FALSE)</f>
        <v>-1</v>
      </c>
    </row>
    <row r="1582" spans="1:9" ht="14.25" customHeight="1">
      <c r="A1582" s="1" t="str">
        <f t="shared" si="204"/>
        <v xml:space="preserve">RZD9602 </v>
      </c>
      <c r="B1582" s="427" t="e">
        <f t="shared" ref="B1582:B1590" si="207">+D1582+B1581</f>
        <v>#VALUE!</v>
      </c>
      <c r="C1582" s="210" t="str">
        <f t="shared" si="201"/>
        <v xml:space="preserve"> </v>
      </c>
      <c r="D1582" s="1" t="str">
        <f t="shared" si="202"/>
        <v>na</v>
      </c>
      <c r="E1582" t="s">
        <v>135</v>
      </c>
      <c r="F1582">
        <v>9602</v>
      </c>
      <c r="G1582" s="139">
        <v>2011</v>
      </c>
      <c r="H1582" s="429" t="s">
        <v>147</v>
      </c>
      <c r="I1582" s="139">
        <f>VLOOKUP(E1582&amp;H1582,Data2012!$A:$S,6,FALSE)</f>
        <v>-1</v>
      </c>
    </row>
    <row r="1583" spans="1:9" ht="14.25" customHeight="1">
      <c r="A1583" s="1" t="str">
        <f t="shared" si="204"/>
        <v xml:space="preserve">RZD9602 </v>
      </c>
      <c r="B1583" s="427" t="e">
        <f t="shared" si="207"/>
        <v>#VALUE!</v>
      </c>
      <c r="C1583" s="210" t="str">
        <f t="shared" si="201"/>
        <v xml:space="preserve"> </v>
      </c>
      <c r="D1583" s="1" t="str">
        <f t="shared" si="202"/>
        <v>na</v>
      </c>
      <c r="E1583" t="s">
        <v>135</v>
      </c>
      <c r="F1583">
        <v>9602</v>
      </c>
      <c r="G1583" s="139">
        <v>2011</v>
      </c>
      <c r="H1583" s="429" t="s">
        <v>148</v>
      </c>
      <c r="I1583" s="139">
        <f>VLOOKUP(E1583&amp;H1583,Data2012!$A:$S,6,FALSE)</f>
        <v>-1</v>
      </c>
    </row>
    <row r="1584" spans="1:9" ht="14.25" customHeight="1">
      <c r="A1584" s="1" t="str">
        <f t="shared" si="204"/>
        <v xml:space="preserve">RZD9602 </v>
      </c>
      <c r="B1584" s="427" t="e">
        <f t="shared" si="207"/>
        <v>#VALUE!</v>
      </c>
      <c r="C1584" s="210" t="str">
        <f t="shared" si="201"/>
        <v xml:space="preserve"> </v>
      </c>
      <c r="D1584" s="1" t="str">
        <f t="shared" si="202"/>
        <v>na</v>
      </c>
      <c r="E1584" t="s">
        <v>135</v>
      </c>
      <c r="F1584">
        <v>9602</v>
      </c>
      <c r="G1584" s="139">
        <v>2011</v>
      </c>
      <c r="H1584" s="429" t="s">
        <v>149</v>
      </c>
      <c r="I1584" s="139">
        <f>VLOOKUP(E1584&amp;H1584,Data2012!$A:$S,6,FALSE)</f>
        <v>-1</v>
      </c>
    </row>
    <row r="1585" spans="1:9" ht="14.25" customHeight="1">
      <c r="A1585" s="1" t="str">
        <f t="shared" si="204"/>
        <v xml:space="preserve">RZD9602 </v>
      </c>
      <c r="B1585" s="427" t="e">
        <f t="shared" si="207"/>
        <v>#VALUE!</v>
      </c>
      <c r="C1585" s="210" t="str">
        <f t="shared" si="201"/>
        <v xml:space="preserve"> </v>
      </c>
      <c r="D1585" s="1" t="str">
        <f t="shared" si="202"/>
        <v>na</v>
      </c>
      <c r="E1585" t="s">
        <v>135</v>
      </c>
      <c r="F1585">
        <v>9602</v>
      </c>
      <c r="G1585" s="139">
        <v>2011</v>
      </c>
      <c r="H1585" s="429" t="s">
        <v>150</v>
      </c>
      <c r="I1585" s="139">
        <f>VLOOKUP(E1585&amp;H1585,Data2012!$A:$S,6,FALSE)</f>
        <v>-1</v>
      </c>
    </row>
    <row r="1586" spans="1:9" ht="14.25" customHeight="1">
      <c r="A1586" s="1" t="str">
        <f t="shared" si="204"/>
        <v xml:space="preserve">RZD9602 </v>
      </c>
      <c r="B1586" s="427" t="e">
        <f t="shared" si="207"/>
        <v>#VALUE!</v>
      </c>
      <c r="C1586" s="210" t="str">
        <f t="shared" si="201"/>
        <v xml:space="preserve"> </v>
      </c>
      <c r="D1586" s="1" t="str">
        <f t="shared" si="202"/>
        <v>na</v>
      </c>
      <c r="E1586" t="s">
        <v>135</v>
      </c>
      <c r="F1586">
        <v>9602</v>
      </c>
      <c r="G1586" s="139">
        <v>2011</v>
      </c>
      <c r="H1586" s="429" t="s">
        <v>151</v>
      </c>
      <c r="I1586" s="139">
        <f>VLOOKUP(E1586&amp;H1586,Data2012!$A:$S,6,FALSE)</f>
        <v>-1</v>
      </c>
    </row>
    <row r="1587" spans="1:9" ht="14.25" customHeight="1">
      <c r="A1587" s="1" t="str">
        <f t="shared" si="204"/>
        <v xml:space="preserve">RZD9602 </v>
      </c>
      <c r="B1587" s="427" t="e">
        <f t="shared" si="207"/>
        <v>#VALUE!</v>
      </c>
      <c r="C1587" s="210" t="str">
        <f t="shared" si="201"/>
        <v xml:space="preserve"> </v>
      </c>
      <c r="D1587" s="1" t="str">
        <f t="shared" si="202"/>
        <v>na</v>
      </c>
      <c r="E1587" t="s">
        <v>135</v>
      </c>
      <c r="F1587">
        <v>9602</v>
      </c>
      <c r="G1587" s="139">
        <v>2011</v>
      </c>
      <c r="H1587" s="429" t="s">
        <v>152</v>
      </c>
      <c r="I1587" s="139">
        <f>VLOOKUP(E1587&amp;H1587,Data2012!$A:$S,6,FALSE)</f>
        <v>-1</v>
      </c>
    </row>
    <row r="1588" spans="1:9" ht="14.25" customHeight="1">
      <c r="A1588" s="1" t="str">
        <f t="shared" si="204"/>
        <v xml:space="preserve">RZD9602 </v>
      </c>
      <c r="B1588" s="427" t="e">
        <f t="shared" si="207"/>
        <v>#VALUE!</v>
      </c>
      <c r="C1588" s="210" t="str">
        <f t="shared" si="201"/>
        <v xml:space="preserve"> </v>
      </c>
      <c r="D1588" s="1" t="str">
        <f t="shared" si="202"/>
        <v>na</v>
      </c>
      <c r="E1588" t="s">
        <v>135</v>
      </c>
      <c r="F1588">
        <v>9602</v>
      </c>
      <c r="G1588" s="139">
        <v>2011</v>
      </c>
      <c r="H1588" s="429" t="s">
        <v>153</v>
      </c>
      <c r="I1588" s="139">
        <f>VLOOKUP(E1588&amp;H1588,Data2012!$A:$S,6,FALSE)</f>
        <v>-1</v>
      </c>
    </row>
    <row r="1589" spans="1:9" ht="14.25" customHeight="1">
      <c r="A1589" s="1" t="str">
        <f t="shared" si="204"/>
        <v xml:space="preserve">RZD9602 </v>
      </c>
      <c r="B1589" s="427" t="e">
        <f t="shared" si="207"/>
        <v>#VALUE!</v>
      </c>
      <c r="C1589" s="210" t="str">
        <f t="shared" si="201"/>
        <v xml:space="preserve"> </v>
      </c>
      <c r="D1589" s="1" t="str">
        <f t="shared" si="202"/>
        <v>na</v>
      </c>
      <c r="E1589" t="s">
        <v>135</v>
      </c>
      <c r="F1589">
        <v>9602</v>
      </c>
      <c r="G1589" s="139">
        <v>2011</v>
      </c>
      <c r="H1589" s="429" t="s">
        <v>154</v>
      </c>
      <c r="I1589" s="139">
        <f>VLOOKUP(E1589&amp;H1589,Data2012!$A:$S,6,FALSE)</f>
        <v>-1</v>
      </c>
    </row>
    <row r="1590" spans="1:9" ht="14.25" customHeight="1">
      <c r="A1590" s="1" t="str">
        <f t="shared" si="204"/>
        <v xml:space="preserve">RZD9602 </v>
      </c>
      <c r="B1590" s="427" t="e">
        <f t="shared" si="207"/>
        <v>#VALUE!</v>
      </c>
      <c r="C1590" s="210" t="str">
        <f t="shared" si="201"/>
        <v xml:space="preserve"> </v>
      </c>
      <c r="D1590" s="1" t="str">
        <f t="shared" si="202"/>
        <v>na</v>
      </c>
      <c r="E1590" t="s">
        <v>135</v>
      </c>
      <c r="F1590">
        <v>9602</v>
      </c>
      <c r="G1590" s="139">
        <v>2011</v>
      </c>
      <c r="H1590" s="429" t="s">
        <v>155</v>
      </c>
      <c r="I1590" s="139">
        <f>VLOOKUP(E1590&amp;H1590,Data2012!$A:$S,6,FALSE)</f>
        <v>-1</v>
      </c>
    </row>
    <row r="1591" spans="1:9" ht="14.25" customHeight="1">
      <c r="A1591" s="1" t="str">
        <f t="shared" si="204"/>
        <v xml:space="preserve">RZD9603 </v>
      </c>
      <c r="B1591" s="427" t="str">
        <f>+D1591</f>
        <v>na</v>
      </c>
      <c r="C1591" s="210" t="str">
        <f t="shared" si="201"/>
        <v xml:space="preserve"> </v>
      </c>
      <c r="D1591" s="1" t="str">
        <f t="shared" si="202"/>
        <v>na</v>
      </c>
      <c r="E1591" t="s">
        <v>135</v>
      </c>
      <c r="F1591">
        <v>9603</v>
      </c>
      <c r="G1591" s="139">
        <v>2011</v>
      </c>
      <c r="H1591" s="429" t="s">
        <v>144</v>
      </c>
      <c r="I1591" s="139">
        <f>VLOOKUP(E1591&amp;H1591,Data2012!$A:$S,11,FALSE)</f>
        <v>-1</v>
      </c>
    </row>
    <row r="1592" spans="1:9" ht="14.25" customHeight="1">
      <c r="A1592" s="1" t="str">
        <f t="shared" si="204"/>
        <v xml:space="preserve">RZD9603 </v>
      </c>
      <c r="B1592" s="427" t="e">
        <f>+D1592+B1591</f>
        <v>#VALUE!</v>
      </c>
      <c r="C1592" s="210" t="str">
        <f t="shared" si="201"/>
        <v xml:space="preserve"> </v>
      </c>
      <c r="D1592" s="1" t="str">
        <f t="shared" si="202"/>
        <v>na</v>
      </c>
      <c r="E1592" t="s">
        <v>135</v>
      </c>
      <c r="F1592">
        <v>9603</v>
      </c>
      <c r="G1592" s="139">
        <v>2011</v>
      </c>
      <c r="H1592" s="429" t="s">
        <v>145</v>
      </c>
      <c r="I1592" s="139">
        <f>VLOOKUP(E1592&amp;H1592,Data2012!$A:$S,11,FALSE)</f>
        <v>-1</v>
      </c>
    </row>
    <row r="1593" spans="1:9" ht="14.25" customHeight="1">
      <c r="A1593" s="1" t="str">
        <f t="shared" si="204"/>
        <v xml:space="preserve">RZD9603 </v>
      </c>
      <c r="B1593" s="427" t="e">
        <f>+D1593+B1592</f>
        <v>#VALUE!</v>
      </c>
      <c r="C1593" s="210" t="str">
        <f t="shared" si="201"/>
        <v xml:space="preserve"> </v>
      </c>
      <c r="D1593" s="1" t="str">
        <f t="shared" si="202"/>
        <v>na</v>
      </c>
      <c r="E1593" t="s">
        <v>135</v>
      </c>
      <c r="F1593">
        <v>9603</v>
      </c>
      <c r="G1593" s="139">
        <v>2011</v>
      </c>
      <c r="H1593" s="429" t="s">
        <v>146</v>
      </c>
      <c r="I1593" s="139">
        <f>VLOOKUP(E1593&amp;H1593,Data2012!$A:$S,11,FALSE)</f>
        <v>-1</v>
      </c>
    </row>
    <row r="1594" spans="1:9" ht="14.25" customHeight="1">
      <c r="A1594" s="1" t="str">
        <f t="shared" si="204"/>
        <v xml:space="preserve">RZD9603 </v>
      </c>
      <c r="B1594" s="427" t="e">
        <f t="shared" ref="B1594:B1602" si="208">+D1594+B1593</f>
        <v>#VALUE!</v>
      </c>
      <c r="C1594" s="210" t="str">
        <f t="shared" si="201"/>
        <v xml:space="preserve"> </v>
      </c>
      <c r="D1594" s="1" t="str">
        <f t="shared" si="202"/>
        <v>na</v>
      </c>
      <c r="E1594" t="s">
        <v>135</v>
      </c>
      <c r="F1594">
        <v>9603</v>
      </c>
      <c r="G1594" s="139">
        <v>2011</v>
      </c>
      <c r="H1594" s="429" t="s">
        <v>147</v>
      </c>
      <c r="I1594" s="139">
        <f>VLOOKUP(E1594&amp;H1594,Data2012!$A:$S,11,FALSE)</f>
        <v>-1</v>
      </c>
    </row>
    <row r="1595" spans="1:9" ht="14.25" customHeight="1">
      <c r="A1595" s="1" t="str">
        <f t="shared" si="204"/>
        <v xml:space="preserve">RZD9603 </v>
      </c>
      <c r="B1595" s="427" t="e">
        <f t="shared" si="208"/>
        <v>#VALUE!</v>
      </c>
      <c r="C1595" s="210" t="str">
        <f t="shared" si="201"/>
        <v xml:space="preserve"> </v>
      </c>
      <c r="D1595" s="1" t="str">
        <f t="shared" si="202"/>
        <v>na</v>
      </c>
      <c r="E1595" t="s">
        <v>135</v>
      </c>
      <c r="F1595">
        <v>9603</v>
      </c>
      <c r="G1595" s="139">
        <v>2011</v>
      </c>
      <c r="H1595" s="429" t="s">
        <v>148</v>
      </c>
      <c r="I1595" s="139">
        <f>VLOOKUP(E1595&amp;H1595,Data2012!$A:$S,11,FALSE)</f>
        <v>-1</v>
      </c>
    </row>
    <row r="1596" spans="1:9" ht="14.25" customHeight="1">
      <c r="A1596" s="1" t="str">
        <f t="shared" si="204"/>
        <v xml:space="preserve">RZD9603 </v>
      </c>
      <c r="B1596" s="427" t="e">
        <f t="shared" si="208"/>
        <v>#VALUE!</v>
      </c>
      <c r="C1596" s="210" t="str">
        <f t="shared" si="201"/>
        <v xml:space="preserve"> </v>
      </c>
      <c r="D1596" s="1" t="str">
        <f t="shared" si="202"/>
        <v>na</v>
      </c>
      <c r="E1596" t="s">
        <v>135</v>
      </c>
      <c r="F1596">
        <v>9603</v>
      </c>
      <c r="G1596" s="139">
        <v>2011</v>
      </c>
      <c r="H1596" s="429" t="s">
        <v>149</v>
      </c>
      <c r="I1596" s="139">
        <f>VLOOKUP(E1596&amp;H1596,Data2012!$A:$S,11,FALSE)</f>
        <v>-1</v>
      </c>
    </row>
    <row r="1597" spans="1:9" ht="14.25" customHeight="1">
      <c r="A1597" s="1" t="str">
        <f t="shared" si="204"/>
        <v xml:space="preserve">RZD9603 </v>
      </c>
      <c r="B1597" s="427" t="e">
        <f t="shared" si="208"/>
        <v>#VALUE!</v>
      </c>
      <c r="C1597" s="210" t="str">
        <f t="shared" si="201"/>
        <v xml:space="preserve"> </v>
      </c>
      <c r="D1597" s="1" t="str">
        <f t="shared" si="202"/>
        <v>na</v>
      </c>
      <c r="E1597" t="s">
        <v>135</v>
      </c>
      <c r="F1597">
        <v>9603</v>
      </c>
      <c r="G1597" s="139">
        <v>2011</v>
      </c>
      <c r="H1597" s="429" t="s">
        <v>150</v>
      </c>
      <c r="I1597" s="139">
        <f>VLOOKUP(E1597&amp;H1597,Data2012!$A:$S,11,FALSE)</f>
        <v>-1</v>
      </c>
    </row>
    <row r="1598" spans="1:9" ht="14.25" customHeight="1">
      <c r="A1598" s="1" t="str">
        <f t="shared" si="204"/>
        <v xml:space="preserve">RZD9603 </v>
      </c>
      <c r="B1598" s="427" t="e">
        <f t="shared" si="208"/>
        <v>#VALUE!</v>
      </c>
      <c r="C1598" s="210" t="str">
        <f t="shared" si="201"/>
        <v xml:space="preserve"> </v>
      </c>
      <c r="D1598" s="1" t="str">
        <f t="shared" si="202"/>
        <v>na</v>
      </c>
      <c r="E1598" t="s">
        <v>135</v>
      </c>
      <c r="F1598">
        <v>9603</v>
      </c>
      <c r="G1598" s="139">
        <v>2011</v>
      </c>
      <c r="H1598" s="429" t="s">
        <v>151</v>
      </c>
      <c r="I1598" s="139">
        <f>VLOOKUP(E1598&amp;H1598,Data2012!$A:$S,11,FALSE)</f>
        <v>-1</v>
      </c>
    </row>
    <row r="1599" spans="1:9" ht="14.25" customHeight="1">
      <c r="A1599" s="1" t="str">
        <f t="shared" si="204"/>
        <v xml:space="preserve">RZD9603 </v>
      </c>
      <c r="B1599" s="427" t="e">
        <f t="shared" si="208"/>
        <v>#VALUE!</v>
      </c>
      <c r="C1599" s="210" t="str">
        <f t="shared" si="201"/>
        <v xml:space="preserve"> </v>
      </c>
      <c r="D1599" s="1" t="str">
        <f t="shared" si="202"/>
        <v>na</v>
      </c>
      <c r="E1599" t="s">
        <v>135</v>
      </c>
      <c r="F1599">
        <v>9603</v>
      </c>
      <c r="G1599" s="139">
        <v>2011</v>
      </c>
      <c r="H1599" s="429" t="s">
        <v>152</v>
      </c>
      <c r="I1599" s="139">
        <f>VLOOKUP(E1599&amp;H1599,Data2012!$A:$S,11,FALSE)</f>
        <v>-1</v>
      </c>
    </row>
    <row r="1600" spans="1:9" ht="14.25" customHeight="1">
      <c r="A1600" s="1" t="str">
        <f t="shared" si="204"/>
        <v xml:space="preserve">RZD9603 </v>
      </c>
      <c r="B1600" s="427" t="e">
        <f t="shared" si="208"/>
        <v>#VALUE!</v>
      </c>
      <c r="C1600" s="210" t="str">
        <f t="shared" si="201"/>
        <v xml:space="preserve"> </v>
      </c>
      <c r="D1600" s="1" t="str">
        <f t="shared" si="202"/>
        <v>na</v>
      </c>
      <c r="E1600" t="s">
        <v>135</v>
      </c>
      <c r="F1600">
        <v>9603</v>
      </c>
      <c r="G1600" s="139">
        <v>2011</v>
      </c>
      <c r="H1600" s="429" t="s">
        <v>153</v>
      </c>
      <c r="I1600" s="139">
        <f>VLOOKUP(E1600&amp;H1600,Data2012!$A:$S,11,FALSE)</f>
        <v>-1</v>
      </c>
    </row>
    <row r="1601" spans="1:9" ht="14.25" customHeight="1">
      <c r="A1601" s="1" t="str">
        <f t="shared" si="204"/>
        <v xml:space="preserve">RZD9603 </v>
      </c>
      <c r="B1601" s="427" t="e">
        <f t="shared" si="208"/>
        <v>#VALUE!</v>
      </c>
      <c r="C1601" s="210" t="str">
        <f t="shared" si="201"/>
        <v xml:space="preserve"> </v>
      </c>
      <c r="D1601" s="1" t="str">
        <f t="shared" si="202"/>
        <v>na</v>
      </c>
      <c r="E1601" t="s">
        <v>135</v>
      </c>
      <c r="F1601">
        <v>9603</v>
      </c>
      <c r="G1601" s="139">
        <v>2011</v>
      </c>
      <c r="H1601" s="429" t="s">
        <v>154</v>
      </c>
      <c r="I1601" s="139">
        <f>VLOOKUP(E1601&amp;H1601,Data2012!$A:$S,11,FALSE)</f>
        <v>-1</v>
      </c>
    </row>
    <row r="1602" spans="1:9" ht="14.25" customHeight="1">
      <c r="A1602" s="1" t="str">
        <f t="shared" si="204"/>
        <v xml:space="preserve">RZD9603 </v>
      </c>
      <c r="B1602" s="427" t="e">
        <f t="shared" si="208"/>
        <v>#VALUE!</v>
      </c>
      <c r="C1602" s="210" t="str">
        <f t="shared" si="201"/>
        <v xml:space="preserve"> </v>
      </c>
      <c r="D1602" s="1" t="str">
        <f t="shared" si="202"/>
        <v>na</v>
      </c>
      <c r="E1602" t="s">
        <v>135</v>
      </c>
      <c r="F1602">
        <v>9603</v>
      </c>
      <c r="G1602" s="139">
        <v>2011</v>
      </c>
      <c r="H1602" s="429" t="s">
        <v>155</v>
      </c>
      <c r="I1602" s="139">
        <f>VLOOKUP(E1602&amp;H1602,Data2012!$A:$S,11,FALSE)</f>
        <v>-1</v>
      </c>
    </row>
    <row r="1603" spans="1:9" ht="14.25" customHeight="1">
      <c r="A1603" s="1" t="str">
        <f t="shared" si="204"/>
        <v xml:space="preserve">RZD9604 </v>
      </c>
      <c r="B1603" s="427" t="str">
        <f>+D1603</f>
        <v>na</v>
      </c>
      <c r="C1603" s="210" t="str">
        <f t="shared" si="201"/>
        <v xml:space="preserve"> </v>
      </c>
      <c r="D1603" s="1" t="str">
        <f t="shared" si="202"/>
        <v>na</v>
      </c>
      <c r="E1603" t="s">
        <v>135</v>
      </c>
      <c r="F1603">
        <v>9604</v>
      </c>
      <c r="G1603" s="139">
        <v>2011</v>
      </c>
      <c r="H1603" s="429" t="s">
        <v>144</v>
      </c>
      <c r="I1603" s="139">
        <f>VLOOKUP(E1603&amp;H1603,Data2012!$A:$S,14,FALSE)</f>
        <v>-1</v>
      </c>
    </row>
    <row r="1604" spans="1:9" ht="14.25" customHeight="1">
      <c r="A1604" s="1" t="str">
        <f t="shared" si="204"/>
        <v xml:space="preserve">RZD9604 </v>
      </c>
      <c r="B1604" s="427" t="e">
        <f>+D1604+B1603</f>
        <v>#VALUE!</v>
      </c>
      <c r="C1604" s="210" t="str">
        <f t="shared" si="201"/>
        <v xml:space="preserve"> </v>
      </c>
      <c r="D1604" s="1" t="str">
        <f t="shared" si="202"/>
        <v>na</v>
      </c>
      <c r="E1604" t="s">
        <v>135</v>
      </c>
      <c r="F1604">
        <v>9604</v>
      </c>
      <c r="G1604" s="139">
        <v>2011</v>
      </c>
      <c r="H1604" s="429" t="s">
        <v>145</v>
      </c>
      <c r="I1604" s="139">
        <f>VLOOKUP(E1604&amp;H1604,Data2012!$A:$S,14,FALSE)</f>
        <v>-1</v>
      </c>
    </row>
    <row r="1605" spans="1:9" ht="14.25" customHeight="1">
      <c r="A1605" s="1" t="str">
        <f t="shared" si="204"/>
        <v xml:space="preserve">RZD9604 </v>
      </c>
      <c r="B1605" s="427" t="e">
        <f>+D1605+B1604</f>
        <v>#VALUE!</v>
      </c>
      <c r="C1605" s="210" t="str">
        <f t="shared" si="201"/>
        <v xml:space="preserve"> </v>
      </c>
      <c r="D1605" s="1" t="str">
        <f t="shared" si="202"/>
        <v>na</v>
      </c>
      <c r="E1605" t="s">
        <v>135</v>
      </c>
      <c r="F1605">
        <v>9604</v>
      </c>
      <c r="G1605" s="139">
        <v>2011</v>
      </c>
      <c r="H1605" s="429" t="s">
        <v>146</v>
      </c>
      <c r="I1605" s="139">
        <f>VLOOKUP(E1605&amp;H1605,Data2012!$A:$S,14,FALSE)</f>
        <v>-1</v>
      </c>
    </row>
    <row r="1606" spans="1:9" ht="14.25" customHeight="1">
      <c r="A1606" s="1" t="str">
        <f t="shared" si="204"/>
        <v xml:space="preserve">RZD9604 </v>
      </c>
      <c r="B1606" s="427" t="e">
        <f t="shared" ref="B1606:B1614" si="209">+D1606+B1605</f>
        <v>#VALUE!</v>
      </c>
      <c r="C1606" s="210" t="str">
        <f t="shared" si="201"/>
        <v xml:space="preserve"> </v>
      </c>
      <c r="D1606" s="1" t="str">
        <f t="shared" si="202"/>
        <v>na</v>
      </c>
      <c r="E1606" t="s">
        <v>135</v>
      </c>
      <c r="F1606">
        <v>9604</v>
      </c>
      <c r="G1606" s="139">
        <v>2011</v>
      </c>
      <c r="H1606" s="429" t="s">
        <v>147</v>
      </c>
      <c r="I1606" s="139">
        <f>VLOOKUP(E1606&amp;H1606,Data2012!$A:$S,14,FALSE)</f>
        <v>-1</v>
      </c>
    </row>
    <row r="1607" spans="1:9" ht="14.25" customHeight="1">
      <c r="A1607" s="1" t="str">
        <f t="shared" si="204"/>
        <v xml:space="preserve">RZD9604 </v>
      </c>
      <c r="B1607" s="427" t="e">
        <f t="shared" si="209"/>
        <v>#VALUE!</v>
      </c>
      <c r="C1607" s="210" t="str">
        <f t="shared" si="201"/>
        <v xml:space="preserve"> </v>
      </c>
      <c r="D1607" s="1" t="str">
        <f t="shared" si="202"/>
        <v>na</v>
      </c>
      <c r="E1607" t="s">
        <v>135</v>
      </c>
      <c r="F1607">
        <v>9604</v>
      </c>
      <c r="G1607" s="139">
        <v>2011</v>
      </c>
      <c r="H1607" s="429" t="s">
        <v>148</v>
      </c>
      <c r="I1607" s="139">
        <f>VLOOKUP(E1607&amp;H1607,Data2012!$A:$S,14,FALSE)</f>
        <v>-1</v>
      </c>
    </row>
    <row r="1608" spans="1:9" ht="14.25" customHeight="1">
      <c r="A1608" s="1" t="str">
        <f t="shared" si="204"/>
        <v xml:space="preserve">RZD9604 </v>
      </c>
      <c r="B1608" s="427" t="e">
        <f t="shared" si="209"/>
        <v>#VALUE!</v>
      </c>
      <c r="C1608" s="210" t="str">
        <f t="shared" ref="C1608:C1671" si="210">IF(D1608="na"," ",VALUE(RIGHT(TRIM(H1608),2)))</f>
        <v xml:space="preserve"> </v>
      </c>
      <c r="D1608" s="1" t="str">
        <f t="shared" ref="D1608:D1671" si="211">IF(I1608&lt;0,"na",I1608)</f>
        <v>na</v>
      </c>
      <c r="E1608" t="s">
        <v>135</v>
      </c>
      <c r="F1608">
        <v>9604</v>
      </c>
      <c r="G1608" s="139">
        <v>2011</v>
      </c>
      <c r="H1608" s="429" t="s">
        <v>149</v>
      </c>
      <c r="I1608" s="139">
        <f>VLOOKUP(E1608&amp;H1608,Data2012!$A:$S,14,FALSE)</f>
        <v>-1</v>
      </c>
    </row>
    <row r="1609" spans="1:9" ht="14.25" customHeight="1">
      <c r="A1609" s="1" t="str">
        <f t="shared" si="204"/>
        <v xml:space="preserve">RZD9604 </v>
      </c>
      <c r="B1609" s="427" t="e">
        <f t="shared" si="209"/>
        <v>#VALUE!</v>
      </c>
      <c r="C1609" s="210" t="str">
        <f t="shared" si="210"/>
        <v xml:space="preserve"> </v>
      </c>
      <c r="D1609" s="1" t="str">
        <f t="shared" si="211"/>
        <v>na</v>
      </c>
      <c r="E1609" t="s">
        <v>135</v>
      </c>
      <c r="F1609">
        <v>9604</v>
      </c>
      <c r="G1609" s="139">
        <v>2011</v>
      </c>
      <c r="H1609" s="429" t="s">
        <v>150</v>
      </c>
      <c r="I1609" s="139">
        <f>VLOOKUP(E1609&amp;H1609,Data2012!$A:$S,14,FALSE)</f>
        <v>-1</v>
      </c>
    </row>
    <row r="1610" spans="1:9" ht="14.25" customHeight="1">
      <c r="A1610" s="1" t="str">
        <f t="shared" si="204"/>
        <v xml:space="preserve">RZD9604 </v>
      </c>
      <c r="B1610" s="427" t="e">
        <f t="shared" si="209"/>
        <v>#VALUE!</v>
      </c>
      <c r="C1610" s="210" t="str">
        <f t="shared" si="210"/>
        <v xml:space="preserve"> </v>
      </c>
      <c r="D1610" s="1" t="str">
        <f t="shared" si="211"/>
        <v>na</v>
      </c>
      <c r="E1610" t="s">
        <v>135</v>
      </c>
      <c r="F1610">
        <v>9604</v>
      </c>
      <c r="G1610" s="139">
        <v>2011</v>
      </c>
      <c r="H1610" s="429" t="s">
        <v>151</v>
      </c>
      <c r="I1610" s="139">
        <f>VLOOKUP(E1610&amp;H1610,Data2012!$A:$S,14,FALSE)</f>
        <v>-1</v>
      </c>
    </row>
    <row r="1611" spans="1:9" ht="14.25" customHeight="1">
      <c r="A1611" s="1" t="str">
        <f t="shared" si="204"/>
        <v xml:space="preserve">RZD9604 </v>
      </c>
      <c r="B1611" s="427" t="e">
        <f t="shared" si="209"/>
        <v>#VALUE!</v>
      </c>
      <c r="C1611" s="210" t="str">
        <f t="shared" si="210"/>
        <v xml:space="preserve"> </v>
      </c>
      <c r="D1611" s="1" t="str">
        <f t="shared" si="211"/>
        <v>na</v>
      </c>
      <c r="E1611" t="s">
        <v>135</v>
      </c>
      <c r="F1611">
        <v>9604</v>
      </c>
      <c r="G1611" s="139">
        <v>2011</v>
      </c>
      <c r="H1611" s="429" t="s">
        <v>152</v>
      </c>
      <c r="I1611" s="139">
        <f>VLOOKUP(E1611&amp;H1611,Data2012!$A:$S,14,FALSE)</f>
        <v>-1</v>
      </c>
    </row>
    <row r="1612" spans="1:9" ht="14.25" customHeight="1">
      <c r="A1612" s="1" t="str">
        <f t="shared" si="204"/>
        <v xml:space="preserve">RZD9604 </v>
      </c>
      <c r="B1612" s="427" t="e">
        <f t="shared" si="209"/>
        <v>#VALUE!</v>
      </c>
      <c r="C1612" s="210" t="str">
        <f t="shared" si="210"/>
        <v xml:space="preserve"> </v>
      </c>
      <c r="D1612" s="1" t="str">
        <f t="shared" si="211"/>
        <v>na</v>
      </c>
      <c r="E1612" t="s">
        <v>135</v>
      </c>
      <c r="F1612">
        <v>9604</v>
      </c>
      <c r="G1612" s="139">
        <v>2011</v>
      </c>
      <c r="H1612" s="429" t="s">
        <v>153</v>
      </c>
      <c r="I1612" s="139">
        <f>VLOOKUP(E1612&amp;H1612,Data2012!$A:$S,14,FALSE)</f>
        <v>-1</v>
      </c>
    </row>
    <row r="1613" spans="1:9" ht="14.25" customHeight="1">
      <c r="A1613" s="1" t="str">
        <f t="shared" si="204"/>
        <v xml:space="preserve">RZD9604 </v>
      </c>
      <c r="B1613" s="427" t="e">
        <f t="shared" si="209"/>
        <v>#VALUE!</v>
      </c>
      <c r="C1613" s="210" t="str">
        <f t="shared" si="210"/>
        <v xml:space="preserve"> </v>
      </c>
      <c r="D1613" s="1" t="str">
        <f t="shared" si="211"/>
        <v>na</v>
      </c>
      <c r="E1613" t="s">
        <v>135</v>
      </c>
      <c r="F1613">
        <v>9604</v>
      </c>
      <c r="G1613" s="139">
        <v>2011</v>
      </c>
      <c r="H1613" s="429" t="s">
        <v>154</v>
      </c>
      <c r="I1613" s="139">
        <f>VLOOKUP(E1613&amp;H1613,Data2012!$A:$S,14,FALSE)</f>
        <v>-1</v>
      </c>
    </row>
    <row r="1614" spans="1:9" ht="14.25" customHeight="1">
      <c r="A1614" s="1" t="str">
        <f t="shared" si="204"/>
        <v xml:space="preserve">RZD9604 </v>
      </c>
      <c r="B1614" s="427" t="e">
        <f t="shared" si="209"/>
        <v>#VALUE!</v>
      </c>
      <c r="C1614" s="210" t="str">
        <f t="shared" si="210"/>
        <v xml:space="preserve"> </v>
      </c>
      <c r="D1614" s="1" t="str">
        <f t="shared" si="211"/>
        <v>na</v>
      </c>
      <c r="E1614" t="s">
        <v>135</v>
      </c>
      <c r="F1614">
        <v>9604</v>
      </c>
      <c r="G1614" s="139">
        <v>2011</v>
      </c>
      <c r="H1614" s="429" t="s">
        <v>155</v>
      </c>
      <c r="I1614" s="139">
        <f>VLOOKUP(E1614&amp;H1614,Data2012!$A:$S,14,FALSE)</f>
        <v>-1</v>
      </c>
    </row>
    <row r="1615" spans="1:9" ht="14.25" customHeight="1">
      <c r="A1615" s="1" t="str">
        <f t="shared" ref="A1615:A1678" si="212">TRIM(E1615)&amp;F1615&amp;C1615</f>
        <v xml:space="preserve">RZD9605 </v>
      </c>
      <c r="B1615" s="427" t="str">
        <f>+D1615</f>
        <v>na</v>
      </c>
      <c r="C1615" s="210" t="str">
        <f t="shared" si="210"/>
        <v xml:space="preserve"> </v>
      </c>
      <c r="D1615" s="1" t="str">
        <f t="shared" si="211"/>
        <v>na</v>
      </c>
      <c r="E1615" t="s">
        <v>135</v>
      </c>
      <c r="F1615">
        <v>9605</v>
      </c>
      <c r="G1615" s="139">
        <v>2011</v>
      </c>
      <c r="H1615" s="429" t="s">
        <v>144</v>
      </c>
      <c r="I1615" s="139">
        <f>VLOOKUP(E1615&amp;H1615,Data2012!$A:$S,17,FALSE)</f>
        <v>-1</v>
      </c>
    </row>
    <row r="1616" spans="1:9" ht="14.25" customHeight="1">
      <c r="A1616" s="1" t="str">
        <f t="shared" si="212"/>
        <v xml:space="preserve">RZD9605 </v>
      </c>
      <c r="B1616" s="427" t="e">
        <f>+D1616+B1615</f>
        <v>#VALUE!</v>
      </c>
      <c r="C1616" s="210" t="str">
        <f t="shared" si="210"/>
        <v xml:space="preserve"> </v>
      </c>
      <c r="D1616" s="1" t="str">
        <f t="shared" si="211"/>
        <v>na</v>
      </c>
      <c r="E1616" t="s">
        <v>135</v>
      </c>
      <c r="F1616">
        <v>9605</v>
      </c>
      <c r="G1616" s="139">
        <v>2011</v>
      </c>
      <c r="H1616" s="429" t="s">
        <v>145</v>
      </c>
      <c r="I1616" s="139">
        <f>VLOOKUP(E1616&amp;H1616,Data2012!$A:$S,17,FALSE)</f>
        <v>-1</v>
      </c>
    </row>
    <row r="1617" spans="1:9" ht="14.25" customHeight="1">
      <c r="A1617" s="1" t="str">
        <f t="shared" si="212"/>
        <v xml:space="preserve">RZD9605 </v>
      </c>
      <c r="B1617" s="427" t="e">
        <f>+D1617+B1616</f>
        <v>#VALUE!</v>
      </c>
      <c r="C1617" s="210" t="str">
        <f t="shared" si="210"/>
        <v xml:space="preserve"> </v>
      </c>
      <c r="D1617" s="1" t="str">
        <f t="shared" si="211"/>
        <v>na</v>
      </c>
      <c r="E1617" t="s">
        <v>135</v>
      </c>
      <c r="F1617">
        <v>9605</v>
      </c>
      <c r="G1617" s="139">
        <v>2011</v>
      </c>
      <c r="H1617" s="429" t="s">
        <v>146</v>
      </c>
      <c r="I1617" s="139">
        <f>VLOOKUP(E1617&amp;H1617,Data2012!$A:$S,17,FALSE)</f>
        <v>-1</v>
      </c>
    </row>
    <row r="1618" spans="1:9" ht="14.25" customHeight="1">
      <c r="A1618" s="1" t="str">
        <f t="shared" si="212"/>
        <v xml:space="preserve">RZD9605 </v>
      </c>
      <c r="B1618" s="427" t="e">
        <f t="shared" ref="B1618:B1626" si="213">+D1618+B1617</f>
        <v>#VALUE!</v>
      </c>
      <c r="C1618" s="210" t="str">
        <f t="shared" si="210"/>
        <v xml:space="preserve"> </v>
      </c>
      <c r="D1618" s="1" t="str">
        <f t="shared" si="211"/>
        <v>na</v>
      </c>
      <c r="E1618" t="s">
        <v>135</v>
      </c>
      <c r="F1618">
        <v>9605</v>
      </c>
      <c r="G1618" s="139">
        <v>2011</v>
      </c>
      <c r="H1618" s="429" t="s">
        <v>147</v>
      </c>
      <c r="I1618" s="139">
        <f>VLOOKUP(E1618&amp;H1618,Data2012!$A:$S,17,FALSE)</f>
        <v>-1</v>
      </c>
    </row>
    <row r="1619" spans="1:9" ht="14.25" customHeight="1">
      <c r="A1619" s="1" t="str">
        <f t="shared" si="212"/>
        <v xml:space="preserve">RZD9605 </v>
      </c>
      <c r="B1619" s="427" t="e">
        <f t="shared" si="213"/>
        <v>#VALUE!</v>
      </c>
      <c r="C1619" s="210" t="str">
        <f t="shared" si="210"/>
        <v xml:space="preserve"> </v>
      </c>
      <c r="D1619" s="1" t="str">
        <f t="shared" si="211"/>
        <v>na</v>
      </c>
      <c r="E1619" t="s">
        <v>135</v>
      </c>
      <c r="F1619">
        <v>9605</v>
      </c>
      <c r="G1619" s="139">
        <v>2011</v>
      </c>
      <c r="H1619" s="429" t="s">
        <v>148</v>
      </c>
      <c r="I1619" s="139">
        <f>VLOOKUP(E1619&amp;H1619,Data2012!$A:$S,17,FALSE)</f>
        <v>-1</v>
      </c>
    </row>
    <row r="1620" spans="1:9" ht="14.25" customHeight="1">
      <c r="A1620" s="1" t="str">
        <f t="shared" si="212"/>
        <v xml:space="preserve">RZD9605 </v>
      </c>
      <c r="B1620" s="427" t="e">
        <f t="shared" si="213"/>
        <v>#VALUE!</v>
      </c>
      <c r="C1620" s="210" t="str">
        <f t="shared" si="210"/>
        <v xml:space="preserve"> </v>
      </c>
      <c r="D1620" s="1" t="str">
        <f t="shared" si="211"/>
        <v>na</v>
      </c>
      <c r="E1620" t="s">
        <v>135</v>
      </c>
      <c r="F1620">
        <v>9605</v>
      </c>
      <c r="G1620" s="139">
        <v>2011</v>
      </c>
      <c r="H1620" s="429" t="s">
        <v>149</v>
      </c>
      <c r="I1620" s="139">
        <f>VLOOKUP(E1620&amp;H1620,Data2012!$A:$S,17,FALSE)</f>
        <v>-1</v>
      </c>
    </row>
    <row r="1621" spans="1:9" ht="14.25" customHeight="1">
      <c r="A1621" s="1" t="str">
        <f t="shared" si="212"/>
        <v xml:space="preserve">RZD9605 </v>
      </c>
      <c r="B1621" s="427" t="e">
        <f t="shared" si="213"/>
        <v>#VALUE!</v>
      </c>
      <c r="C1621" s="210" t="str">
        <f t="shared" si="210"/>
        <v xml:space="preserve"> </v>
      </c>
      <c r="D1621" s="1" t="str">
        <f t="shared" si="211"/>
        <v>na</v>
      </c>
      <c r="E1621" t="s">
        <v>135</v>
      </c>
      <c r="F1621">
        <v>9605</v>
      </c>
      <c r="G1621" s="139">
        <v>2011</v>
      </c>
      <c r="H1621" s="429" t="s">
        <v>150</v>
      </c>
      <c r="I1621" s="139">
        <f>VLOOKUP(E1621&amp;H1621,Data2012!$A:$S,17,FALSE)</f>
        <v>-1</v>
      </c>
    </row>
    <row r="1622" spans="1:9" ht="14.25" customHeight="1">
      <c r="A1622" s="1" t="str">
        <f t="shared" si="212"/>
        <v xml:space="preserve">RZD9605 </v>
      </c>
      <c r="B1622" s="427" t="e">
        <f t="shared" si="213"/>
        <v>#VALUE!</v>
      </c>
      <c r="C1622" s="210" t="str">
        <f t="shared" si="210"/>
        <v xml:space="preserve"> </v>
      </c>
      <c r="D1622" s="1" t="str">
        <f t="shared" si="211"/>
        <v>na</v>
      </c>
      <c r="E1622" t="s">
        <v>135</v>
      </c>
      <c r="F1622">
        <v>9605</v>
      </c>
      <c r="G1622" s="139">
        <v>2011</v>
      </c>
      <c r="H1622" s="429" t="s">
        <v>151</v>
      </c>
      <c r="I1622" s="139">
        <f>VLOOKUP(E1622&amp;H1622,Data2012!$A:$S,17,FALSE)</f>
        <v>-1</v>
      </c>
    </row>
    <row r="1623" spans="1:9" ht="14.25" customHeight="1">
      <c r="A1623" s="1" t="str">
        <f t="shared" si="212"/>
        <v xml:space="preserve">RZD9605 </v>
      </c>
      <c r="B1623" s="427" t="e">
        <f t="shared" si="213"/>
        <v>#VALUE!</v>
      </c>
      <c r="C1623" s="210" t="str">
        <f t="shared" si="210"/>
        <v xml:space="preserve"> </v>
      </c>
      <c r="D1623" s="1" t="str">
        <f t="shared" si="211"/>
        <v>na</v>
      </c>
      <c r="E1623" t="s">
        <v>135</v>
      </c>
      <c r="F1623">
        <v>9605</v>
      </c>
      <c r="G1623" s="139">
        <v>2011</v>
      </c>
      <c r="H1623" s="429" t="s">
        <v>152</v>
      </c>
      <c r="I1623" s="139">
        <f>VLOOKUP(E1623&amp;H1623,Data2012!$A:$S,17,FALSE)</f>
        <v>-1</v>
      </c>
    </row>
    <row r="1624" spans="1:9" ht="14.25" customHeight="1">
      <c r="A1624" s="1" t="str">
        <f t="shared" si="212"/>
        <v xml:space="preserve">RZD9605 </v>
      </c>
      <c r="B1624" s="427" t="e">
        <f t="shared" si="213"/>
        <v>#VALUE!</v>
      </c>
      <c r="C1624" s="210" t="str">
        <f t="shared" si="210"/>
        <v xml:space="preserve"> </v>
      </c>
      <c r="D1624" s="1" t="str">
        <f t="shared" si="211"/>
        <v>na</v>
      </c>
      <c r="E1624" t="s">
        <v>135</v>
      </c>
      <c r="F1624">
        <v>9605</v>
      </c>
      <c r="G1624" s="139">
        <v>2011</v>
      </c>
      <c r="H1624" s="429" t="s">
        <v>153</v>
      </c>
      <c r="I1624" s="139">
        <f>VLOOKUP(E1624&amp;H1624,Data2012!$A:$S,17,FALSE)</f>
        <v>-1</v>
      </c>
    </row>
    <row r="1625" spans="1:9" ht="14.25" customHeight="1">
      <c r="A1625" s="1" t="str">
        <f t="shared" si="212"/>
        <v xml:space="preserve">RZD9605 </v>
      </c>
      <c r="B1625" s="427" t="e">
        <f t="shared" si="213"/>
        <v>#VALUE!</v>
      </c>
      <c r="C1625" s="210" t="str">
        <f t="shared" si="210"/>
        <v xml:space="preserve"> </v>
      </c>
      <c r="D1625" s="1" t="str">
        <f t="shared" si="211"/>
        <v>na</v>
      </c>
      <c r="E1625" t="s">
        <v>135</v>
      </c>
      <c r="F1625">
        <v>9605</v>
      </c>
      <c r="G1625" s="139">
        <v>2011</v>
      </c>
      <c r="H1625" s="429" t="s">
        <v>154</v>
      </c>
      <c r="I1625" s="139">
        <f>VLOOKUP(E1625&amp;H1625,Data2012!$A:$S,17,FALSE)</f>
        <v>-1</v>
      </c>
    </row>
    <row r="1626" spans="1:9" ht="14.25" customHeight="1">
      <c r="A1626" s="1" t="str">
        <f t="shared" si="212"/>
        <v xml:space="preserve">RZD9605 </v>
      </c>
      <c r="B1626" s="427" t="e">
        <f t="shared" si="213"/>
        <v>#VALUE!</v>
      </c>
      <c r="C1626" s="210" t="str">
        <f t="shared" si="210"/>
        <v xml:space="preserve"> </v>
      </c>
      <c r="D1626" s="1" t="str">
        <f t="shared" si="211"/>
        <v>na</v>
      </c>
      <c r="E1626" t="s">
        <v>135</v>
      </c>
      <c r="F1626">
        <v>9605</v>
      </c>
      <c r="G1626" s="139">
        <v>2011</v>
      </c>
      <c r="H1626" s="429" t="s">
        <v>155</v>
      </c>
      <c r="I1626" s="139">
        <f>VLOOKUP(E1626&amp;H1626,Data2012!$A:$S,17,FALSE)</f>
        <v>-1</v>
      </c>
    </row>
    <row r="1627" spans="1:9" ht="14.25" customHeight="1">
      <c r="A1627" s="1" t="str">
        <f t="shared" si="212"/>
        <v xml:space="preserve">RZD9606 </v>
      </c>
      <c r="B1627" s="427" t="str">
        <f>+D1627</f>
        <v>na</v>
      </c>
      <c r="C1627" s="210" t="str">
        <f t="shared" si="210"/>
        <v xml:space="preserve"> </v>
      </c>
      <c r="D1627" s="1" t="str">
        <f t="shared" si="211"/>
        <v>na</v>
      </c>
      <c r="E1627" t="s">
        <v>135</v>
      </c>
      <c r="F1627">
        <v>9606</v>
      </c>
      <c r="G1627" s="139">
        <v>2011</v>
      </c>
      <c r="H1627" s="429" t="s">
        <v>144</v>
      </c>
      <c r="I1627" s="139">
        <f>VLOOKUP(E1627&amp;H1627,Data2012!$A:$U,20,FALSE)</f>
        <v>-1</v>
      </c>
    </row>
    <row r="1628" spans="1:9" ht="14.25" customHeight="1">
      <c r="A1628" s="1" t="str">
        <f t="shared" si="212"/>
        <v xml:space="preserve">RZD9606 </v>
      </c>
      <c r="B1628" s="427" t="e">
        <f>+D1628+B1627</f>
        <v>#VALUE!</v>
      </c>
      <c r="C1628" s="210" t="str">
        <f t="shared" si="210"/>
        <v xml:space="preserve"> </v>
      </c>
      <c r="D1628" s="1" t="str">
        <f t="shared" si="211"/>
        <v>na</v>
      </c>
      <c r="E1628" t="s">
        <v>135</v>
      </c>
      <c r="F1628">
        <v>9606</v>
      </c>
      <c r="G1628" s="139">
        <v>2011</v>
      </c>
      <c r="H1628" s="429" t="s">
        <v>145</v>
      </c>
      <c r="I1628" s="139">
        <f>VLOOKUP(E1628&amp;H1628,Data2012!$A:$U,20,FALSE)</f>
        <v>-1</v>
      </c>
    </row>
    <row r="1629" spans="1:9" ht="14.25" customHeight="1">
      <c r="A1629" s="1" t="str">
        <f t="shared" si="212"/>
        <v xml:space="preserve">RZD9606 </v>
      </c>
      <c r="B1629" s="427" t="e">
        <f>+D1629+B1628</f>
        <v>#VALUE!</v>
      </c>
      <c r="C1629" s="210" t="str">
        <f t="shared" si="210"/>
        <v xml:space="preserve"> </v>
      </c>
      <c r="D1629" s="1" t="str">
        <f t="shared" si="211"/>
        <v>na</v>
      </c>
      <c r="E1629" t="s">
        <v>135</v>
      </c>
      <c r="F1629">
        <v>9606</v>
      </c>
      <c r="G1629" s="139">
        <v>2011</v>
      </c>
      <c r="H1629" s="429" t="s">
        <v>146</v>
      </c>
      <c r="I1629" s="139">
        <f>VLOOKUP(E1629&amp;H1629,Data2012!$A:$U,20,FALSE)</f>
        <v>-1</v>
      </c>
    </row>
    <row r="1630" spans="1:9" ht="14.25" customHeight="1">
      <c r="A1630" s="1" t="str">
        <f t="shared" si="212"/>
        <v xml:space="preserve">RZD9606 </v>
      </c>
      <c r="B1630" s="427" t="e">
        <f t="shared" ref="B1630:B1638" si="214">+D1630+B1629</f>
        <v>#VALUE!</v>
      </c>
      <c r="C1630" s="210" t="str">
        <f t="shared" si="210"/>
        <v xml:space="preserve"> </v>
      </c>
      <c r="D1630" s="1" t="str">
        <f t="shared" si="211"/>
        <v>na</v>
      </c>
      <c r="E1630" t="s">
        <v>135</v>
      </c>
      <c r="F1630">
        <v>9606</v>
      </c>
      <c r="G1630" s="139">
        <v>2011</v>
      </c>
      <c r="H1630" s="429" t="s">
        <v>147</v>
      </c>
      <c r="I1630" s="139">
        <f>VLOOKUP(E1630&amp;H1630,Data2012!$A:$U,20,FALSE)</f>
        <v>-1</v>
      </c>
    </row>
    <row r="1631" spans="1:9" ht="14.25" customHeight="1">
      <c r="A1631" s="1" t="str">
        <f t="shared" si="212"/>
        <v xml:space="preserve">RZD9606 </v>
      </c>
      <c r="B1631" s="427" t="e">
        <f t="shared" si="214"/>
        <v>#VALUE!</v>
      </c>
      <c r="C1631" s="210" t="str">
        <f t="shared" si="210"/>
        <v xml:space="preserve"> </v>
      </c>
      <c r="D1631" s="1" t="str">
        <f t="shared" si="211"/>
        <v>na</v>
      </c>
      <c r="E1631" t="s">
        <v>135</v>
      </c>
      <c r="F1631">
        <v>9606</v>
      </c>
      <c r="G1631" s="139">
        <v>2011</v>
      </c>
      <c r="H1631" s="429" t="s">
        <v>148</v>
      </c>
      <c r="I1631" s="139">
        <f>VLOOKUP(E1631&amp;H1631,Data2012!$A:$U,20,FALSE)</f>
        <v>-1</v>
      </c>
    </row>
    <row r="1632" spans="1:9" ht="14.25" customHeight="1">
      <c r="A1632" s="1" t="str">
        <f t="shared" si="212"/>
        <v xml:space="preserve">RZD9606 </v>
      </c>
      <c r="B1632" s="427" t="e">
        <f t="shared" si="214"/>
        <v>#VALUE!</v>
      </c>
      <c r="C1632" s="210" t="str">
        <f t="shared" si="210"/>
        <v xml:space="preserve"> </v>
      </c>
      <c r="D1632" s="1" t="str">
        <f t="shared" si="211"/>
        <v>na</v>
      </c>
      <c r="E1632" t="s">
        <v>135</v>
      </c>
      <c r="F1632">
        <v>9606</v>
      </c>
      <c r="G1632" s="139">
        <v>2011</v>
      </c>
      <c r="H1632" s="429" t="s">
        <v>149</v>
      </c>
      <c r="I1632" s="139">
        <f>VLOOKUP(E1632&amp;H1632,Data2012!$A:$U,20,FALSE)</f>
        <v>-1</v>
      </c>
    </row>
    <row r="1633" spans="1:9" ht="14.25" customHeight="1">
      <c r="A1633" s="1" t="str">
        <f t="shared" si="212"/>
        <v xml:space="preserve">RZD9606 </v>
      </c>
      <c r="B1633" s="427" t="e">
        <f t="shared" si="214"/>
        <v>#VALUE!</v>
      </c>
      <c r="C1633" s="210" t="str">
        <f t="shared" si="210"/>
        <v xml:space="preserve"> </v>
      </c>
      <c r="D1633" s="1" t="str">
        <f t="shared" si="211"/>
        <v>na</v>
      </c>
      <c r="E1633" t="s">
        <v>135</v>
      </c>
      <c r="F1633">
        <v>9606</v>
      </c>
      <c r="G1633" s="139">
        <v>2011</v>
      </c>
      <c r="H1633" s="429" t="s">
        <v>150</v>
      </c>
      <c r="I1633" s="139">
        <f>VLOOKUP(E1633&amp;H1633,Data2012!$A:$U,20,FALSE)</f>
        <v>-1</v>
      </c>
    </row>
    <row r="1634" spans="1:9" ht="14.25" customHeight="1">
      <c r="A1634" s="1" t="str">
        <f t="shared" si="212"/>
        <v xml:space="preserve">RZD9606 </v>
      </c>
      <c r="B1634" s="427" t="e">
        <f t="shared" si="214"/>
        <v>#VALUE!</v>
      </c>
      <c r="C1634" s="210" t="str">
        <f t="shared" si="210"/>
        <v xml:space="preserve"> </v>
      </c>
      <c r="D1634" s="1" t="str">
        <f t="shared" si="211"/>
        <v>na</v>
      </c>
      <c r="E1634" t="s">
        <v>135</v>
      </c>
      <c r="F1634">
        <v>9606</v>
      </c>
      <c r="G1634" s="139">
        <v>2011</v>
      </c>
      <c r="H1634" s="429" t="s">
        <v>151</v>
      </c>
      <c r="I1634" s="139">
        <f>VLOOKUP(E1634&amp;H1634,Data2012!$A:$U,20,FALSE)</f>
        <v>-1</v>
      </c>
    </row>
    <row r="1635" spans="1:9" ht="14.25" customHeight="1">
      <c r="A1635" s="1" t="str">
        <f t="shared" si="212"/>
        <v xml:space="preserve">RZD9606 </v>
      </c>
      <c r="B1635" s="427" t="e">
        <f t="shared" si="214"/>
        <v>#VALUE!</v>
      </c>
      <c r="C1635" s="210" t="str">
        <f t="shared" si="210"/>
        <v xml:space="preserve"> </v>
      </c>
      <c r="D1635" s="1" t="str">
        <f t="shared" si="211"/>
        <v>na</v>
      </c>
      <c r="E1635" t="s">
        <v>135</v>
      </c>
      <c r="F1635">
        <v>9606</v>
      </c>
      <c r="G1635" s="139">
        <v>2011</v>
      </c>
      <c r="H1635" s="429" t="s">
        <v>152</v>
      </c>
      <c r="I1635" s="139">
        <f>VLOOKUP(E1635&amp;H1635,Data2012!$A:$U,20,FALSE)</f>
        <v>-1</v>
      </c>
    </row>
    <row r="1636" spans="1:9" ht="14.25" customHeight="1">
      <c r="A1636" s="1" t="str">
        <f t="shared" si="212"/>
        <v xml:space="preserve">RZD9606 </v>
      </c>
      <c r="B1636" s="427" t="e">
        <f t="shared" si="214"/>
        <v>#VALUE!</v>
      </c>
      <c r="C1636" s="210" t="str">
        <f t="shared" si="210"/>
        <v xml:space="preserve"> </v>
      </c>
      <c r="D1636" s="1" t="str">
        <f t="shared" si="211"/>
        <v>na</v>
      </c>
      <c r="E1636" t="s">
        <v>135</v>
      </c>
      <c r="F1636">
        <v>9606</v>
      </c>
      <c r="G1636" s="139">
        <v>2011</v>
      </c>
      <c r="H1636" s="429" t="s">
        <v>153</v>
      </c>
      <c r="I1636" s="139">
        <f>VLOOKUP(E1636&amp;H1636,Data2012!$A:$U,20,FALSE)</f>
        <v>-1</v>
      </c>
    </row>
    <row r="1637" spans="1:9" ht="14.25" customHeight="1">
      <c r="A1637" s="1" t="str">
        <f t="shared" si="212"/>
        <v xml:space="preserve">RZD9606 </v>
      </c>
      <c r="B1637" s="427" t="e">
        <f t="shared" si="214"/>
        <v>#VALUE!</v>
      </c>
      <c r="C1637" s="210" t="str">
        <f t="shared" si="210"/>
        <v xml:space="preserve"> </v>
      </c>
      <c r="D1637" s="1" t="str">
        <f t="shared" si="211"/>
        <v>na</v>
      </c>
      <c r="E1637" t="s">
        <v>135</v>
      </c>
      <c r="F1637">
        <v>9606</v>
      </c>
      <c r="G1637" s="139">
        <v>2011</v>
      </c>
      <c r="H1637" s="429" t="s">
        <v>154</v>
      </c>
      <c r="I1637" s="139">
        <f>VLOOKUP(E1637&amp;H1637,Data2012!$A:$U,20,FALSE)</f>
        <v>-1</v>
      </c>
    </row>
    <row r="1638" spans="1:9" ht="14.25" customHeight="1">
      <c r="A1638" s="1" t="str">
        <f t="shared" si="212"/>
        <v xml:space="preserve">RZD9606 </v>
      </c>
      <c r="B1638" s="427" t="e">
        <f t="shared" si="214"/>
        <v>#VALUE!</v>
      </c>
      <c r="C1638" s="210" t="str">
        <f t="shared" si="210"/>
        <v xml:space="preserve"> </v>
      </c>
      <c r="D1638" s="1" t="str">
        <f t="shared" si="211"/>
        <v>na</v>
      </c>
      <c r="E1638" t="s">
        <v>135</v>
      </c>
      <c r="F1638">
        <v>9606</v>
      </c>
      <c r="G1638" s="139">
        <v>2011</v>
      </c>
      <c r="H1638" s="429" t="s">
        <v>155</v>
      </c>
      <c r="I1638" s="139">
        <f>VLOOKUP(E1638&amp;H1638,Data2012!$A:$U,20,FALSE)</f>
        <v>-1</v>
      </c>
    </row>
    <row r="1639" spans="1:9" ht="14.25" customHeight="1">
      <c r="A1639" s="1" t="str">
        <f t="shared" si="212"/>
        <v xml:space="preserve">SBB CFF FFS9601 </v>
      </c>
      <c r="B1639" s="427" t="str">
        <f>+D1639</f>
        <v>na</v>
      </c>
      <c r="C1639" s="210" t="str">
        <f t="shared" si="210"/>
        <v xml:space="preserve"> </v>
      </c>
      <c r="D1639" s="1" t="str">
        <f t="shared" si="211"/>
        <v>na</v>
      </c>
      <c r="E1639" t="s">
        <v>26</v>
      </c>
      <c r="F1639">
        <v>9601</v>
      </c>
      <c r="G1639" s="139">
        <v>2011</v>
      </c>
      <c r="H1639" s="429" t="s">
        <v>144</v>
      </c>
      <c r="I1639">
        <f>VLOOKUP(E1639&amp;H1639,Data2012!$A:$S,3,FALSE)</f>
        <v>-1</v>
      </c>
    </row>
    <row r="1640" spans="1:9" ht="14.25" customHeight="1">
      <c r="A1640" s="1" t="str">
        <f t="shared" si="212"/>
        <v xml:space="preserve">SBB CFF FFS9601 </v>
      </c>
      <c r="B1640" s="427" t="e">
        <f>+D1640+B1639</f>
        <v>#VALUE!</v>
      </c>
      <c r="C1640" s="210" t="str">
        <f t="shared" si="210"/>
        <v xml:space="preserve"> </v>
      </c>
      <c r="D1640" s="1" t="str">
        <f t="shared" si="211"/>
        <v>na</v>
      </c>
      <c r="E1640" t="s">
        <v>26</v>
      </c>
      <c r="F1640">
        <v>9601</v>
      </c>
      <c r="G1640" s="139">
        <v>2011</v>
      </c>
      <c r="H1640" s="429" t="s">
        <v>145</v>
      </c>
      <c r="I1640">
        <f>VLOOKUP(E1640&amp;H1640,Data2012!$A:$S,3,FALSE)</f>
        <v>-1</v>
      </c>
    </row>
    <row r="1641" spans="1:9" ht="14.25" customHeight="1">
      <c r="A1641" s="1" t="str">
        <f t="shared" si="212"/>
        <v xml:space="preserve">SBB CFF FFS9601 </v>
      </c>
      <c r="B1641" s="427" t="e">
        <f>+D1641+B1640</f>
        <v>#VALUE!</v>
      </c>
      <c r="C1641" s="210" t="str">
        <f t="shared" si="210"/>
        <v xml:space="preserve"> </v>
      </c>
      <c r="D1641" s="1" t="str">
        <f t="shared" si="211"/>
        <v>na</v>
      </c>
      <c r="E1641" t="s">
        <v>26</v>
      </c>
      <c r="F1641">
        <v>9601</v>
      </c>
      <c r="G1641" s="139">
        <v>2011</v>
      </c>
      <c r="H1641" s="429" t="s">
        <v>146</v>
      </c>
      <c r="I1641">
        <f>VLOOKUP(E1641&amp;H1641,Data2012!$A:$S,3,FALSE)</f>
        <v>-1</v>
      </c>
    </row>
    <row r="1642" spans="1:9" ht="14.25" customHeight="1">
      <c r="A1642" s="1" t="str">
        <f t="shared" si="212"/>
        <v xml:space="preserve">SBB CFF FFS9601 </v>
      </c>
      <c r="B1642" s="427" t="e">
        <f t="shared" ref="B1642:B1650" si="215">+D1642+B1641</f>
        <v>#VALUE!</v>
      </c>
      <c r="C1642" s="210" t="str">
        <f t="shared" si="210"/>
        <v xml:space="preserve"> </v>
      </c>
      <c r="D1642" s="1" t="str">
        <f t="shared" si="211"/>
        <v>na</v>
      </c>
      <c r="E1642" t="s">
        <v>26</v>
      </c>
      <c r="F1642">
        <v>9601</v>
      </c>
      <c r="G1642" s="139">
        <v>2011</v>
      </c>
      <c r="H1642" s="429" t="s">
        <v>147</v>
      </c>
      <c r="I1642">
        <f>VLOOKUP(E1642&amp;H1642,Data2012!$A:$S,3,FALSE)</f>
        <v>-1</v>
      </c>
    </row>
    <row r="1643" spans="1:9" ht="14.25" customHeight="1">
      <c r="A1643" s="1" t="str">
        <f t="shared" si="212"/>
        <v xml:space="preserve">SBB CFF FFS9601 </v>
      </c>
      <c r="B1643" s="427" t="e">
        <f t="shared" si="215"/>
        <v>#VALUE!</v>
      </c>
      <c r="C1643" s="210" t="str">
        <f t="shared" si="210"/>
        <v xml:space="preserve"> </v>
      </c>
      <c r="D1643" s="1" t="str">
        <f t="shared" si="211"/>
        <v>na</v>
      </c>
      <c r="E1643" t="s">
        <v>26</v>
      </c>
      <c r="F1643">
        <v>9601</v>
      </c>
      <c r="G1643" s="139">
        <v>2011</v>
      </c>
      <c r="H1643" s="429" t="s">
        <v>148</v>
      </c>
      <c r="I1643">
        <f>VLOOKUP(E1643&amp;H1643,Data2012!$A:$S,3,FALSE)</f>
        <v>-1</v>
      </c>
    </row>
    <row r="1644" spans="1:9" ht="14.25" customHeight="1">
      <c r="A1644" s="1" t="str">
        <f t="shared" si="212"/>
        <v xml:space="preserve">SBB CFF FFS9601 </v>
      </c>
      <c r="B1644" s="427" t="e">
        <f t="shared" si="215"/>
        <v>#VALUE!</v>
      </c>
      <c r="C1644" s="210" t="str">
        <f t="shared" si="210"/>
        <v xml:space="preserve"> </v>
      </c>
      <c r="D1644" s="1" t="str">
        <f t="shared" si="211"/>
        <v>na</v>
      </c>
      <c r="E1644" t="s">
        <v>26</v>
      </c>
      <c r="F1644">
        <v>9601</v>
      </c>
      <c r="G1644" s="139">
        <v>2011</v>
      </c>
      <c r="H1644" s="429" t="s">
        <v>149</v>
      </c>
      <c r="I1644">
        <f>VLOOKUP(E1644&amp;H1644,Data2012!$A:$S,3,FALSE)</f>
        <v>-1</v>
      </c>
    </row>
    <row r="1645" spans="1:9" ht="14.25" customHeight="1">
      <c r="A1645" s="1" t="str">
        <f t="shared" si="212"/>
        <v xml:space="preserve">SBB CFF FFS9601 </v>
      </c>
      <c r="B1645" s="427" t="e">
        <f t="shared" si="215"/>
        <v>#VALUE!</v>
      </c>
      <c r="C1645" s="210" t="str">
        <f t="shared" si="210"/>
        <v xml:space="preserve"> </v>
      </c>
      <c r="D1645" s="1" t="str">
        <f t="shared" si="211"/>
        <v>na</v>
      </c>
      <c r="E1645" t="s">
        <v>26</v>
      </c>
      <c r="F1645">
        <v>9601</v>
      </c>
      <c r="G1645" s="139">
        <v>2011</v>
      </c>
      <c r="H1645" s="429" t="s">
        <v>150</v>
      </c>
      <c r="I1645">
        <f>VLOOKUP(E1645&amp;H1645,Data2012!$A:$S,3,FALSE)</f>
        <v>-1</v>
      </c>
    </row>
    <row r="1646" spans="1:9" ht="14.25" customHeight="1">
      <c r="A1646" s="1" t="str">
        <f t="shared" si="212"/>
        <v xml:space="preserve">SBB CFF FFS9601 </v>
      </c>
      <c r="B1646" s="427" t="e">
        <f t="shared" si="215"/>
        <v>#VALUE!</v>
      </c>
      <c r="C1646" s="210" t="str">
        <f t="shared" si="210"/>
        <v xml:space="preserve"> </v>
      </c>
      <c r="D1646" s="1" t="str">
        <f t="shared" si="211"/>
        <v>na</v>
      </c>
      <c r="E1646" t="s">
        <v>26</v>
      </c>
      <c r="F1646">
        <v>9601</v>
      </c>
      <c r="G1646" s="139">
        <v>2011</v>
      </c>
      <c r="H1646" s="429" t="s">
        <v>151</v>
      </c>
      <c r="I1646">
        <f>VLOOKUP(E1646&amp;H1646,Data2012!$A:$S,3,FALSE)</f>
        <v>-1</v>
      </c>
    </row>
    <row r="1647" spans="1:9" ht="14.25" customHeight="1">
      <c r="A1647" s="1" t="str">
        <f t="shared" si="212"/>
        <v xml:space="preserve">SBB CFF FFS9601 </v>
      </c>
      <c r="B1647" s="427" t="e">
        <f t="shared" si="215"/>
        <v>#VALUE!</v>
      </c>
      <c r="C1647" s="210" t="str">
        <f t="shared" si="210"/>
        <v xml:space="preserve"> </v>
      </c>
      <c r="D1647" s="1" t="str">
        <f t="shared" si="211"/>
        <v>na</v>
      </c>
      <c r="E1647" t="s">
        <v>26</v>
      </c>
      <c r="F1647">
        <v>9601</v>
      </c>
      <c r="G1647" s="139">
        <v>2011</v>
      </c>
      <c r="H1647" s="429" t="s">
        <v>152</v>
      </c>
      <c r="I1647">
        <f>VLOOKUP(E1647&amp;H1647,Data2012!$A:$S,3,FALSE)</f>
        <v>-1</v>
      </c>
    </row>
    <row r="1648" spans="1:9" ht="14.25" customHeight="1">
      <c r="A1648" s="1" t="str">
        <f t="shared" si="212"/>
        <v xml:space="preserve">SBB CFF FFS9601 </v>
      </c>
      <c r="B1648" s="427" t="e">
        <f t="shared" si="215"/>
        <v>#VALUE!</v>
      </c>
      <c r="C1648" s="210" t="str">
        <f t="shared" si="210"/>
        <v xml:space="preserve"> </v>
      </c>
      <c r="D1648" s="1" t="str">
        <f t="shared" si="211"/>
        <v>na</v>
      </c>
      <c r="E1648" t="s">
        <v>26</v>
      </c>
      <c r="F1648">
        <v>9601</v>
      </c>
      <c r="G1648" s="139">
        <v>2011</v>
      </c>
      <c r="H1648" s="429" t="s">
        <v>153</v>
      </c>
      <c r="I1648">
        <f>VLOOKUP(E1648&amp;H1648,Data2012!$A:$S,3,FALSE)</f>
        <v>-1</v>
      </c>
    </row>
    <row r="1649" spans="1:9" ht="14.25" customHeight="1">
      <c r="A1649" s="1" t="str">
        <f t="shared" si="212"/>
        <v xml:space="preserve">SBB CFF FFS9601 </v>
      </c>
      <c r="B1649" s="427" t="e">
        <f t="shared" si="215"/>
        <v>#VALUE!</v>
      </c>
      <c r="C1649" s="210" t="str">
        <f t="shared" si="210"/>
        <v xml:space="preserve"> </v>
      </c>
      <c r="D1649" s="1" t="str">
        <f t="shared" si="211"/>
        <v>na</v>
      </c>
      <c r="E1649" t="s">
        <v>26</v>
      </c>
      <c r="F1649">
        <v>9601</v>
      </c>
      <c r="G1649" s="139">
        <v>2011</v>
      </c>
      <c r="H1649" s="429" t="s">
        <v>154</v>
      </c>
      <c r="I1649">
        <f>VLOOKUP(E1649&amp;H1649,Data2012!$A:$S,3,FALSE)</f>
        <v>-1</v>
      </c>
    </row>
    <row r="1650" spans="1:9" ht="14.25" customHeight="1">
      <c r="A1650" s="1" t="str">
        <f t="shared" si="212"/>
        <v xml:space="preserve">SBB CFF FFS9601 </v>
      </c>
      <c r="B1650" s="427" t="e">
        <f t="shared" si="215"/>
        <v>#VALUE!</v>
      </c>
      <c r="C1650" s="210" t="str">
        <f t="shared" si="210"/>
        <v xml:space="preserve"> </v>
      </c>
      <c r="D1650" s="1" t="str">
        <f t="shared" si="211"/>
        <v>na</v>
      </c>
      <c r="E1650" t="s">
        <v>26</v>
      </c>
      <c r="F1650">
        <v>9601</v>
      </c>
      <c r="G1650" s="139">
        <v>2011</v>
      </c>
      <c r="H1650" s="429" t="s">
        <v>155</v>
      </c>
      <c r="I1650">
        <f>VLOOKUP(E1650&amp;H1650,Data2012!$A:$S,3,FALSE)</f>
        <v>-1</v>
      </c>
    </row>
    <row r="1651" spans="1:9" ht="14.25" customHeight="1">
      <c r="A1651" s="1" t="str">
        <f t="shared" si="212"/>
        <v xml:space="preserve">SBB CFF FFS9602 </v>
      </c>
      <c r="B1651" s="427" t="str">
        <f>+D1651</f>
        <v>na</v>
      </c>
      <c r="C1651" s="210" t="str">
        <f t="shared" si="210"/>
        <v xml:space="preserve"> </v>
      </c>
      <c r="D1651" s="1" t="str">
        <f t="shared" si="211"/>
        <v>na</v>
      </c>
      <c r="E1651" t="s">
        <v>26</v>
      </c>
      <c r="F1651">
        <v>9602</v>
      </c>
      <c r="G1651" s="139">
        <v>2011</v>
      </c>
      <c r="H1651" s="429" t="s">
        <v>144</v>
      </c>
      <c r="I1651" s="139">
        <f>VLOOKUP(E1651&amp;H1651,Data2012!$A:$S,6,FALSE)</f>
        <v>-1</v>
      </c>
    </row>
    <row r="1652" spans="1:9" ht="14.25" customHeight="1">
      <c r="A1652" s="1" t="str">
        <f t="shared" si="212"/>
        <v xml:space="preserve">SBB CFF FFS9602 </v>
      </c>
      <c r="B1652" s="427" t="e">
        <f>+D1652+B1651</f>
        <v>#VALUE!</v>
      </c>
      <c r="C1652" s="210" t="str">
        <f t="shared" si="210"/>
        <v xml:space="preserve"> </v>
      </c>
      <c r="D1652" s="1" t="str">
        <f t="shared" si="211"/>
        <v>na</v>
      </c>
      <c r="E1652" t="s">
        <v>26</v>
      </c>
      <c r="F1652">
        <v>9602</v>
      </c>
      <c r="G1652" s="139">
        <v>2011</v>
      </c>
      <c r="H1652" s="429" t="s">
        <v>145</v>
      </c>
      <c r="I1652" s="139">
        <f>VLOOKUP(E1652&amp;H1652,Data2012!$A:$S,6,FALSE)</f>
        <v>-1</v>
      </c>
    </row>
    <row r="1653" spans="1:9" ht="14.25" customHeight="1">
      <c r="A1653" s="1" t="str">
        <f t="shared" si="212"/>
        <v xml:space="preserve">SBB CFF FFS9602 </v>
      </c>
      <c r="B1653" s="427" t="e">
        <f>+D1653+B1652</f>
        <v>#VALUE!</v>
      </c>
      <c r="C1653" s="210" t="str">
        <f t="shared" si="210"/>
        <v xml:space="preserve"> </v>
      </c>
      <c r="D1653" s="1" t="str">
        <f t="shared" si="211"/>
        <v>na</v>
      </c>
      <c r="E1653" t="s">
        <v>26</v>
      </c>
      <c r="F1653">
        <v>9602</v>
      </c>
      <c r="G1653" s="139">
        <v>2011</v>
      </c>
      <c r="H1653" s="429" t="s">
        <v>146</v>
      </c>
      <c r="I1653" s="139">
        <f>VLOOKUP(E1653&amp;H1653,Data2012!$A:$S,6,FALSE)</f>
        <v>-1</v>
      </c>
    </row>
    <row r="1654" spans="1:9" ht="14.25" customHeight="1">
      <c r="A1654" s="1" t="str">
        <f t="shared" si="212"/>
        <v xml:space="preserve">SBB CFF FFS9602 </v>
      </c>
      <c r="B1654" s="427" t="e">
        <f t="shared" ref="B1654:B1662" si="216">+D1654+B1653</f>
        <v>#VALUE!</v>
      </c>
      <c r="C1654" s="210" t="str">
        <f t="shared" si="210"/>
        <v xml:space="preserve"> </v>
      </c>
      <c r="D1654" s="1" t="str">
        <f t="shared" si="211"/>
        <v>na</v>
      </c>
      <c r="E1654" t="s">
        <v>26</v>
      </c>
      <c r="F1654">
        <v>9602</v>
      </c>
      <c r="G1654" s="139">
        <v>2011</v>
      </c>
      <c r="H1654" s="429" t="s">
        <v>147</v>
      </c>
      <c r="I1654" s="139">
        <f>VLOOKUP(E1654&amp;H1654,Data2012!$A:$S,6,FALSE)</f>
        <v>-1</v>
      </c>
    </row>
    <row r="1655" spans="1:9" ht="14.25" customHeight="1">
      <c r="A1655" s="1" t="str">
        <f t="shared" si="212"/>
        <v xml:space="preserve">SBB CFF FFS9602 </v>
      </c>
      <c r="B1655" s="427" t="e">
        <f t="shared" si="216"/>
        <v>#VALUE!</v>
      </c>
      <c r="C1655" s="210" t="str">
        <f t="shared" si="210"/>
        <v xml:space="preserve"> </v>
      </c>
      <c r="D1655" s="1" t="str">
        <f t="shared" si="211"/>
        <v>na</v>
      </c>
      <c r="E1655" t="s">
        <v>26</v>
      </c>
      <c r="F1655">
        <v>9602</v>
      </c>
      <c r="G1655" s="139">
        <v>2011</v>
      </c>
      <c r="H1655" s="429" t="s">
        <v>148</v>
      </c>
      <c r="I1655" s="139">
        <f>VLOOKUP(E1655&amp;H1655,Data2012!$A:$S,6,FALSE)</f>
        <v>-1</v>
      </c>
    </row>
    <row r="1656" spans="1:9" ht="14.25" customHeight="1">
      <c r="A1656" s="1" t="str">
        <f t="shared" si="212"/>
        <v xml:space="preserve">SBB CFF FFS9602 </v>
      </c>
      <c r="B1656" s="427" t="e">
        <f t="shared" si="216"/>
        <v>#VALUE!</v>
      </c>
      <c r="C1656" s="210" t="str">
        <f t="shared" si="210"/>
        <v xml:space="preserve"> </v>
      </c>
      <c r="D1656" s="1" t="str">
        <f t="shared" si="211"/>
        <v>na</v>
      </c>
      <c r="E1656" t="s">
        <v>26</v>
      </c>
      <c r="F1656">
        <v>9602</v>
      </c>
      <c r="G1656" s="139">
        <v>2011</v>
      </c>
      <c r="H1656" s="429" t="s">
        <v>149</v>
      </c>
      <c r="I1656" s="139">
        <f>VLOOKUP(E1656&amp;H1656,Data2012!$A:$S,6,FALSE)</f>
        <v>-1</v>
      </c>
    </row>
    <row r="1657" spans="1:9" ht="14.25" customHeight="1">
      <c r="A1657" s="1" t="str">
        <f t="shared" si="212"/>
        <v xml:space="preserve">SBB CFF FFS9602 </v>
      </c>
      <c r="B1657" s="427" t="e">
        <f t="shared" si="216"/>
        <v>#VALUE!</v>
      </c>
      <c r="C1657" s="210" t="str">
        <f t="shared" si="210"/>
        <v xml:space="preserve"> </v>
      </c>
      <c r="D1657" s="1" t="str">
        <f t="shared" si="211"/>
        <v>na</v>
      </c>
      <c r="E1657" t="s">
        <v>26</v>
      </c>
      <c r="F1657">
        <v>9602</v>
      </c>
      <c r="G1657" s="139">
        <v>2011</v>
      </c>
      <c r="H1657" s="429" t="s">
        <v>150</v>
      </c>
      <c r="I1657" s="139">
        <f>VLOOKUP(E1657&amp;H1657,Data2012!$A:$S,6,FALSE)</f>
        <v>-1</v>
      </c>
    </row>
    <row r="1658" spans="1:9" ht="14.25" customHeight="1">
      <c r="A1658" s="1" t="str">
        <f t="shared" si="212"/>
        <v xml:space="preserve">SBB CFF FFS9602 </v>
      </c>
      <c r="B1658" s="427" t="e">
        <f t="shared" si="216"/>
        <v>#VALUE!</v>
      </c>
      <c r="C1658" s="210" t="str">
        <f t="shared" si="210"/>
        <v xml:space="preserve"> </v>
      </c>
      <c r="D1658" s="1" t="str">
        <f t="shared" si="211"/>
        <v>na</v>
      </c>
      <c r="E1658" t="s">
        <v>26</v>
      </c>
      <c r="F1658">
        <v>9602</v>
      </c>
      <c r="G1658" s="139">
        <v>2011</v>
      </c>
      <c r="H1658" s="429" t="s">
        <v>151</v>
      </c>
      <c r="I1658" s="139">
        <f>VLOOKUP(E1658&amp;H1658,Data2012!$A:$S,6,FALSE)</f>
        <v>-1</v>
      </c>
    </row>
    <row r="1659" spans="1:9" ht="14.25" customHeight="1">
      <c r="A1659" s="1" t="str">
        <f t="shared" si="212"/>
        <v xml:space="preserve">SBB CFF FFS9602 </v>
      </c>
      <c r="B1659" s="427" t="e">
        <f t="shared" si="216"/>
        <v>#VALUE!</v>
      </c>
      <c r="C1659" s="210" t="str">
        <f t="shared" si="210"/>
        <v xml:space="preserve"> </v>
      </c>
      <c r="D1659" s="1" t="str">
        <f t="shared" si="211"/>
        <v>na</v>
      </c>
      <c r="E1659" t="s">
        <v>26</v>
      </c>
      <c r="F1659">
        <v>9602</v>
      </c>
      <c r="G1659" s="139">
        <v>2011</v>
      </c>
      <c r="H1659" s="429" t="s">
        <v>152</v>
      </c>
      <c r="I1659" s="139">
        <f>VLOOKUP(E1659&amp;H1659,Data2012!$A:$S,6,FALSE)</f>
        <v>-1</v>
      </c>
    </row>
    <row r="1660" spans="1:9" ht="14.25" customHeight="1">
      <c r="A1660" s="1" t="str">
        <f t="shared" si="212"/>
        <v xml:space="preserve">SBB CFF FFS9602 </v>
      </c>
      <c r="B1660" s="427" t="e">
        <f t="shared" si="216"/>
        <v>#VALUE!</v>
      </c>
      <c r="C1660" s="210" t="str">
        <f t="shared" si="210"/>
        <v xml:space="preserve"> </v>
      </c>
      <c r="D1660" s="1" t="str">
        <f t="shared" si="211"/>
        <v>na</v>
      </c>
      <c r="E1660" t="s">
        <v>26</v>
      </c>
      <c r="F1660">
        <v>9602</v>
      </c>
      <c r="G1660" s="139">
        <v>2011</v>
      </c>
      <c r="H1660" s="429" t="s">
        <v>153</v>
      </c>
      <c r="I1660" s="139">
        <f>VLOOKUP(E1660&amp;H1660,Data2012!$A:$S,6,FALSE)</f>
        <v>-1</v>
      </c>
    </row>
    <row r="1661" spans="1:9" ht="14.25" customHeight="1">
      <c r="A1661" s="1" t="str">
        <f t="shared" si="212"/>
        <v xml:space="preserve">SBB CFF FFS9602 </v>
      </c>
      <c r="B1661" s="427" t="e">
        <f t="shared" si="216"/>
        <v>#VALUE!</v>
      </c>
      <c r="C1661" s="210" t="str">
        <f t="shared" si="210"/>
        <v xml:space="preserve"> </v>
      </c>
      <c r="D1661" s="1" t="str">
        <f t="shared" si="211"/>
        <v>na</v>
      </c>
      <c r="E1661" t="s">
        <v>26</v>
      </c>
      <c r="F1661">
        <v>9602</v>
      </c>
      <c r="G1661" s="139">
        <v>2011</v>
      </c>
      <c r="H1661" s="429" t="s">
        <v>154</v>
      </c>
      <c r="I1661" s="139">
        <f>VLOOKUP(E1661&amp;H1661,Data2012!$A:$S,6,FALSE)</f>
        <v>-1</v>
      </c>
    </row>
    <row r="1662" spans="1:9" ht="14.25" customHeight="1">
      <c r="A1662" s="1" t="str">
        <f t="shared" si="212"/>
        <v xml:space="preserve">SBB CFF FFS9602 </v>
      </c>
      <c r="B1662" s="427" t="e">
        <f t="shared" si="216"/>
        <v>#VALUE!</v>
      </c>
      <c r="C1662" s="210" t="str">
        <f t="shared" si="210"/>
        <v xml:space="preserve"> </v>
      </c>
      <c r="D1662" s="1" t="str">
        <f t="shared" si="211"/>
        <v>na</v>
      </c>
      <c r="E1662" t="s">
        <v>26</v>
      </c>
      <c r="F1662">
        <v>9602</v>
      </c>
      <c r="G1662" s="139">
        <v>2011</v>
      </c>
      <c r="H1662" s="429" t="s">
        <v>155</v>
      </c>
      <c r="I1662" s="139">
        <f>VLOOKUP(E1662&amp;H1662,Data2012!$A:$S,6,FALSE)</f>
        <v>-1</v>
      </c>
    </row>
    <row r="1663" spans="1:9" ht="14.25" customHeight="1">
      <c r="A1663" s="1" t="str">
        <f t="shared" si="212"/>
        <v xml:space="preserve">SBB CFF FFS9603 </v>
      </c>
      <c r="B1663" s="427" t="str">
        <f>+D1663</f>
        <v>na</v>
      </c>
      <c r="C1663" s="210" t="str">
        <f t="shared" si="210"/>
        <v xml:space="preserve"> </v>
      </c>
      <c r="D1663" s="1" t="str">
        <f t="shared" si="211"/>
        <v>na</v>
      </c>
      <c r="E1663" t="s">
        <v>26</v>
      </c>
      <c r="F1663">
        <v>9603</v>
      </c>
      <c r="G1663" s="139">
        <v>2011</v>
      </c>
      <c r="H1663" s="429" t="s">
        <v>144</v>
      </c>
      <c r="I1663" s="139">
        <f>VLOOKUP(E1663&amp;H1663,Data2012!$A:$S,11,FALSE)</f>
        <v>-1</v>
      </c>
    </row>
    <row r="1664" spans="1:9" ht="14.25" customHeight="1">
      <c r="A1664" s="1" t="str">
        <f t="shared" si="212"/>
        <v xml:space="preserve">SBB CFF FFS9603 </v>
      </c>
      <c r="B1664" s="427" t="e">
        <f>+D1664+B1663</f>
        <v>#VALUE!</v>
      </c>
      <c r="C1664" s="210" t="str">
        <f t="shared" si="210"/>
        <v xml:space="preserve"> </v>
      </c>
      <c r="D1664" s="1" t="str">
        <f t="shared" si="211"/>
        <v>na</v>
      </c>
      <c r="E1664" t="s">
        <v>26</v>
      </c>
      <c r="F1664">
        <v>9603</v>
      </c>
      <c r="G1664" s="139">
        <v>2011</v>
      </c>
      <c r="H1664" s="429" t="s">
        <v>145</v>
      </c>
      <c r="I1664" s="139">
        <f>VLOOKUP(E1664&amp;H1664,Data2012!$A:$S,11,FALSE)</f>
        <v>-1</v>
      </c>
    </row>
    <row r="1665" spans="1:9" ht="14.25" customHeight="1">
      <c r="A1665" s="1" t="str">
        <f t="shared" si="212"/>
        <v xml:space="preserve">SBB CFF FFS9603 </v>
      </c>
      <c r="B1665" s="427" t="e">
        <f>+D1665+B1664</f>
        <v>#VALUE!</v>
      </c>
      <c r="C1665" s="210" t="str">
        <f t="shared" si="210"/>
        <v xml:space="preserve"> </v>
      </c>
      <c r="D1665" s="1" t="str">
        <f t="shared" si="211"/>
        <v>na</v>
      </c>
      <c r="E1665" t="s">
        <v>26</v>
      </c>
      <c r="F1665">
        <v>9603</v>
      </c>
      <c r="G1665" s="139">
        <v>2011</v>
      </c>
      <c r="H1665" s="429" t="s">
        <v>146</v>
      </c>
      <c r="I1665" s="139">
        <f>VLOOKUP(E1665&amp;H1665,Data2012!$A:$S,11,FALSE)</f>
        <v>-1</v>
      </c>
    </row>
    <row r="1666" spans="1:9" ht="14.25" customHeight="1">
      <c r="A1666" s="1" t="str">
        <f t="shared" si="212"/>
        <v xml:space="preserve">SBB CFF FFS9603 </v>
      </c>
      <c r="B1666" s="427" t="e">
        <f t="shared" ref="B1666:B1674" si="217">+D1666+B1665</f>
        <v>#VALUE!</v>
      </c>
      <c r="C1666" s="210" t="str">
        <f t="shared" si="210"/>
        <v xml:space="preserve"> </v>
      </c>
      <c r="D1666" s="1" t="str">
        <f t="shared" si="211"/>
        <v>na</v>
      </c>
      <c r="E1666" t="s">
        <v>26</v>
      </c>
      <c r="F1666">
        <v>9603</v>
      </c>
      <c r="G1666" s="139">
        <v>2011</v>
      </c>
      <c r="H1666" s="429" t="s">
        <v>147</v>
      </c>
      <c r="I1666" s="139">
        <f>VLOOKUP(E1666&amp;H1666,Data2012!$A:$S,11,FALSE)</f>
        <v>-1</v>
      </c>
    </row>
    <row r="1667" spans="1:9" ht="14.25" customHeight="1">
      <c r="A1667" s="1" t="str">
        <f t="shared" si="212"/>
        <v xml:space="preserve">SBB CFF FFS9603 </v>
      </c>
      <c r="B1667" s="427" t="e">
        <f t="shared" si="217"/>
        <v>#VALUE!</v>
      </c>
      <c r="C1667" s="210" t="str">
        <f t="shared" si="210"/>
        <v xml:space="preserve"> </v>
      </c>
      <c r="D1667" s="1" t="str">
        <f t="shared" si="211"/>
        <v>na</v>
      </c>
      <c r="E1667" t="s">
        <v>26</v>
      </c>
      <c r="F1667">
        <v>9603</v>
      </c>
      <c r="G1667" s="139">
        <v>2011</v>
      </c>
      <c r="H1667" s="429" t="s">
        <v>148</v>
      </c>
      <c r="I1667" s="139">
        <f>VLOOKUP(E1667&amp;H1667,Data2012!$A:$S,11,FALSE)</f>
        <v>-1</v>
      </c>
    </row>
    <row r="1668" spans="1:9" ht="14.25" customHeight="1">
      <c r="A1668" s="1" t="str">
        <f t="shared" si="212"/>
        <v xml:space="preserve">SBB CFF FFS9603 </v>
      </c>
      <c r="B1668" s="427" t="e">
        <f t="shared" si="217"/>
        <v>#VALUE!</v>
      </c>
      <c r="C1668" s="210" t="str">
        <f t="shared" si="210"/>
        <v xml:space="preserve"> </v>
      </c>
      <c r="D1668" s="1" t="str">
        <f t="shared" si="211"/>
        <v>na</v>
      </c>
      <c r="E1668" t="s">
        <v>26</v>
      </c>
      <c r="F1668">
        <v>9603</v>
      </c>
      <c r="G1668" s="139">
        <v>2011</v>
      </c>
      <c r="H1668" s="429" t="s">
        <v>149</v>
      </c>
      <c r="I1668" s="139">
        <f>VLOOKUP(E1668&amp;H1668,Data2012!$A:$S,11,FALSE)</f>
        <v>-1</v>
      </c>
    </row>
    <row r="1669" spans="1:9" ht="14.25" customHeight="1">
      <c r="A1669" s="1" t="str">
        <f t="shared" si="212"/>
        <v xml:space="preserve">SBB CFF FFS9603 </v>
      </c>
      <c r="B1669" s="427" t="e">
        <f t="shared" si="217"/>
        <v>#VALUE!</v>
      </c>
      <c r="C1669" s="210" t="str">
        <f t="shared" si="210"/>
        <v xml:space="preserve"> </v>
      </c>
      <c r="D1669" s="1" t="str">
        <f t="shared" si="211"/>
        <v>na</v>
      </c>
      <c r="E1669" t="s">
        <v>26</v>
      </c>
      <c r="F1669">
        <v>9603</v>
      </c>
      <c r="G1669" s="139">
        <v>2011</v>
      </c>
      <c r="H1669" s="429" t="s">
        <v>150</v>
      </c>
      <c r="I1669" s="139">
        <f>VLOOKUP(E1669&amp;H1669,Data2012!$A:$S,11,FALSE)</f>
        <v>-1</v>
      </c>
    </row>
    <row r="1670" spans="1:9" ht="14.25" customHeight="1">
      <c r="A1670" s="1" t="str">
        <f t="shared" si="212"/>
        <v xml:space="preserve">SBB CFF FFS9603 </v>
      </c>
      <c r="B1670" s="427" t="e">
        <f t="shared" si="217"/>
        <v>#VALUE!</v>
      </c>
      <c r="C1670" s="210" t="str">
        <f t="shared" si="210"/>
        <v xml:space="preserve"> </v>
      </c>
      <c r="D1670" s="1" t="str">
        <f t="shared" si="211"/>
        <v>na</v>
      </c>
      <c r="E1670" t="s">
        <v>26</v>
      </c>
      <c r="F1670">
        <v>9603</v>
      </c>
      <c r="G1670" s="139">
        <v>2011</v>
      </c>
      <c r="H1670" s="429" t="s">
        <v>151</v>
      </c>
      <c r="I1670" s="139">
        <f>VLOOKUP(E1670&amp;H1670,Data2012!$A:$S,11,FALSE)</f>
        <v>-1</v>
      </c>
    </row>
    <row r="1671" spans="1:9" ht="14.25" customHeight="1">
      <c r="A1671" s="1" t="str">
        <f t="shared" si="212"/>
        <v xml:space="preserve">SBB CFF FFS9603 </v>
      </c>
      <c r="B1671" s="427" t="e">
        <f t="shared" si="217"/>
        <v>#VALUE!</v>
      </c>
      <c r="C1671" s="210" t="str">
        <f t="shared" si="210"/>
        <v xml:space="preserve"> </v>
      </c>
      <c r="D1671" s="1" t="str">
        <f t="shared" si="211"/>
        <v>na</v>
      </c>
      <c r="E1671" t="s">
        <v>26</v>
      </c>
      <c r="F1671">
        <v>9603</v>
      </c>
      <c r="G1671" s="139">
        <v>2011</v>
      </c>
      <c r="H1671" s="429" t="s">
        <v>152</v>
      </c>
      <c r="I1671" s="139">
        <f>VLOOKUP(E1671&amp;H1671,Data2012!$A:$S,11,FALSE)</f>
        <v>-1</v>
      </c>
    </row>
    <row r="1672" spans="1:9" ht="14.25" customHeight="1">
      <c r="A1672" s="1" t="str">
        <f t="shared" si="212"/>
        <v xml:space="preserve">SBB CFF FFS9603 </v>
      </c>
      <c r="B1672" s="427" t="e">
        <f t="shared" si="217"/>
        <v>#VALUE!</v>
      </c>
      <c r="C1672" s="210" t="str">
        <f t="shared" ref="C1672:C1735" si="218">IF(D1672="na"," ",VALUE(RIGHT(TRIM(H1672),2)))</f>
        <v xml:space="preserve"> </v>
      </c>
      <c r="D1672" s="1" t="str">
        <f t="shared" ref="D1672:D1735" si="219">IF(I1672&lt;0,"na",I1672)</f>
        <v>na</v>
      </c>
      <c r="E1672" t="s">
        <v>26</v>
      </c>
      <c r="F1672">
        <v>9603</v>
      </c>
      <c r="G1672" s="139">
        <v>2011</v>
      </c>
      <c r="H1672" s="429" t="s">
        <v>153</v>
      </c>
      <c r="I1672" s="139">
        <f>VLOOKUP(E1672&amp;H1672,Data2012!$A:$S,11,FALSE)</f>
        <v>-1</v>
      </c>
    </row>
    <row r="1673" spans="1:9" ht="14.25" customHeight="1">
      <c r="A1673" s="1" t="str">
        <f t="shared" si="212"/>
        <v xml:space="preserve">SBB CFF FFS9603 </v>
      </c>
      <c r="B1673" s="427" t="e">
        <f t="shared" si="217"/>
        <v>#VALUE!</v>
      </c>
      <c r="C1673" s="210" t="str">
        <f t="shared" si="218"/>
        <v xml:space="preserve"> </v>
      </c>
      <c r="D1673" s="1" t="str">
        <f t="shared" si="219"/>
        <v>na</v>
      </c>
      <c r="E1673" t="s">
        <v>26</v>
      </c>
      <c r="F1673">
        <v>9603</v>
      </c>
      <c r="G1673" s="139">
        <v>2011</v>
      </c>
      <c r="H1673" s="429" t="s">
        <v>154</v>
      </c>
      <c r="I1673" s="139">
        <f>VLOOKUP(E1673&amp;H1673,Data2012!$A:$S,11,FALSE)</f>
        <v>-1</v>
      </c>
    </row>
    <row r="1674" spans="1:9" ht="14.25" customHeight="1">
      <c r="A1674" s="1" t="str">
        <f t="shared" si="212"/>
        <v xml:space="preserve">SBB CFF FFS9603 </v>
      </c>
      <c r="B1674" s="427" t="e">
        <f t="shared" si="217"/>
        <v>#VALUE!</v>
      </c>
      <c r="C1674" s="210" t="str">
        <f t="shared" si="218"/>
        <v xml:space="preserve"> </v>
      </c>
      <c r="D1674" s="1" t="str">
        <f t="shared" si="219"/>
        <v>na</v>
      </c>
      <c r="E1674" t="s">
        <v>26</v>
      </c>
      <c r="F1674">
        <v>9603</v>
      </c>
      <c r="G1674" s="139">
        <v>2011</v>
      </c>
      <c r="H1674" s="429" t="s">
        <v>155</v>
      </c>
      <c r="I1674" s="139">
        <f>VLOOKUP(E1674&amp;H1674,Data2012!$A:$S,11,FALSE)</f>
        <v>-1</v>
      </c>
    </row>
    <row r="1675" spans="1:9" ht="14.25" customHeight="1">
      <c r="A1675" s="1" t="str">
        <f t="shared" si="212"/>
        <v xml:space="preserve">SBB CFF FFS9604 </v>
      </c>
      <c r="B1675" s="427" t="str">
        <f>+D1675</f>
        <v>na</v>
      </c>
      <c r="C1675" s="210" t="str">
        <f t="shared" si="218"/>
        <v xml:space="preserve"> </v>
      </c>
      <c r="D1675" s="1" t="str">
        <f t="shared" si="219"/>
        <v>na</v>
      </c>
      <c r="E1675" t="s">
        <v>26</v>
      </c>
      <c r="F1675">
        <v>9604</v>
      </c>
      <c r="G1675" s="139">
        <v>2011</v>
      </c>
      <c r="H1675" s="429" t="s">
        <v>144</v>
      </c>
      <c r="I1675" s="139">
        <f>VLOOKUP(E1675&amp;H1675,Data2012!$A:$S,14,FALSE)</f>
        <v>-1</v>
      </c>
    </row>
    <row r="1676" spans="1:9" ht="14.25" customHeight="1">
      <c r="A1676" s="1" t="str">
        <f t="shared" si="212"/>
        <v xml:space="preserve">SBB CFF FFS9604 </v>
      </c>
      <c r="B1676" s="427" t="e">
        <f>+D1676+B1675</f>
        <v>#VALUE!</v>
      </c>
      <c r="C1676" s="210" t="str">
        <f t="shared" si="218"/>
        <v xml:space="preserve"> </v>
      </c>
      <c r="D1676" s="1" t="str">
        <f t="shared" si="219"/>
        <v>na</v>
      </c>
      <c r="E1676" t="s">
        <v>26</v>
      </c>
      <c r="F1676">
        <v>9604</v>
      </c>
      <c r="G1676" s="139">
        <v>2011</v>
      </c>
      <c r="H1676" s="429" t="s">
        <v>145</v>
      </c>
      <c r="I1676" s="139">
        <f>VLOOKUP(E1676&amp;H1676,Data2012!$A:$S,14,FALSE)</f>
        <v>-1</v>
      </c>
    </row>
    <row r="1677" spans="1:9" ht="14.25" customHeight="1">
      <c r="A1677" s="1" t="str">
        <f t="shared" si="212"/>
        <v xml:space="preserve">SBB CFF FFS9604 </v>
      </c>
      <c r="B1677" s="427" t="e">
        <f>+D1677+B1676</f>
        <v>#VALUE!</v>
      </c>
      <c r="C1677" s="210" t="str">
        <f t="shared" si="218"/>
        <v xml:space="preserve"> </v>
      </c>
      <c r="D1677" s="1" t="str">
        <f t="shared" si="219"/>
        <v>na</v>
      </c>
      <c r="E1677" t="s">
        <v>26</v>
      </c>
      <c r="F1677">
        <v>9604</v>
      </c>
      <c r="G1677" s="139">
        <v>2011</v>
      </c>
      <c r="H1677" s="429" t="s">
        <v>146</v>
      </c>
      <c r="I1677" s="139">
        <f>VLOOKUP(E1677&amp;H1677,Data2012!$A:$S,14,FALSE)</f>
        <v>-1</v>
      </c>
    </row>
    <row r="1678" spans="1:9" ht="14.25" customHeight="1">
      <c r="A1678" s="1" t="str">
        <f t="shared" si="212"/>
        <v xml:space="preserve">SBB CFF FFS9604 </v>
      </c>
      <c r="B1678" s="427" t="e">
        <f t="shared" ref="B1678:B1686" si="220">+D1678+B1677</f>
        <v>#VALUE!</v>
      </c>
      <c r="C1678" s="210" t="str">
        <f t="shared" si="218"/>
        <v xml:space="preserve"> </v>
      </c>
      <c r="D1678" s="1" t="str">
        <f t="shared" si="219"/>
        <v>na</v>
      </c>
      <c r="E1678" t="s">
        <v>26</v>
      </c>
      <c r="F1678">
        <v>9604</v>
      </c>
      <c r="G1678" s="139">
        <v>2011</v>
      </c>
      <c r="H1678" s="429" t="s">
        <v>147</v>
      </c>
      <c r="I1678" s="139">
        <f>VLOOKUP(E1678&amp;H1678,Data2012!$A:$S,14,FALSE)</f>
        <v>-1</v>
      </c>
    </row>
    <row r="1679" spans="1:9" ht="14.25" customHeight="1">
      <c r="A1679" s="1" t="str">
        <f t="shared" ref="A1679:A1742" si="221">TRIM(E1679)&amp;F1679&amp;C1679</f>
        <v xml:space="preserve">SBB CFF FFS9604 </v>
      </c>
      <c r="B1679" s="427" t="e">
        <f t="shared" si="220"/>
        <v>#VALUE!</v>
      </c>
      <c r="C1679" s="210" t="str">
        <f t="shared" si="218"/>
        <v xml:space="preserve"> </v>
      </c>
      <c r="D1679" s="1" t="str">
        <f t="shared" si="219"/>
        <v>na</v>
      </c>
      <c r="E1679" t="s">
        <v>26</v>
      </c>
      <c r="F1679">
        <v>9604</v>
      </c>
      <c r="G1679" s="139">
        <v>2011</v>
      </c>
      <c r="H1679" s="429" t="s">
        <v>148</v>
      </c>
      <c r="I1679" s="139">
        <f>VLOOKUP(E1679&amp;H1679,Data2012!$A:$S,14,FALSE)</f>
        <v>-1</v>
      </c>
    </row>
    <row r="1680" spans="1:9" ht="14.25" customHeight="1">
      <c r="A1680" s="1" t="str">
        <f t="shared" si="221"/>
        <v xml:space="preserve">SBB CFF FFS9604 </v>
      </c>
      <c r="B1680" s="427" t="e">
        <f t="shared" si="220"/>
        <v>#VALUE!</v>
      </c>
      <c r="C1680" s="210" t="str">
        <f t="shared" si="218"/>
        <v xml:space="preserve"> </v>
      </c>
      <c r="D1680" s="1" t="str">
        <f t="shared" si="219"/>
        <v>na</v>
      </c>
      <c r="E1680" t="s">
        <v>26</v>
      </c>
      <c r="F1680">
        <v>9604</v>
      </c>
      <c r="G1680" s="139">
        <v>2011</v>
      </c>
      <c r="H1680" s="429" t="s">
        <v>149</v>
      </c>
      <c r="I1680" s="139">
        <f>VLOOKUP(E1680&amp;H1680,Data2012!$A:$S,14,FALSE)</f>
        <v>-1</v>
      </c>
    </row>
    <row r="1681" spans="1:9" ht="14.25" customHeight="1">
      <c r="A1681" s="1" t="str">
        <f t="shared" si="221"/>
        <v xml:space="preserve">SBB CFF FFS9604 </v>
      </c>
      <c r="B1681" s="427" t="e">
        <f t="shared" si="220"/>
        <v>#VALUE!</v>
      </c>
      <c r="C1681" s="210" t="str">
        <f t="shared" si="218"/>
        <v xml:space="preserve"> </v>
      </c>
      <c r="D1681" s="1" t="str">
        <f t="shared" si="219"/>
        <v>na</v>
      </c>
      <c r="E1681" t="s">
        <v>26</v>
      </c>
      <c r="F1681">
        <v>9604</v>
      </c>
      <c r="G1681" s="139">
        <v>2011</v>
      </c>
      <c r="H1681" s="429" t="s">
        <v>150</v>
      </c>
      <c r="I1681" s="139">
        <f>VLOOKUP(E1681&amp;H1681,Data2012!$A:$S,14,FALSE)</f>
        <v>-1</v>
      </c>
    </row>
    <row r="1682" spans="1:9" ht="14.25" customHeight="1">
      <c r="A1682" s="1" t="str">
        <f t="shared" si="221"/>
        <v xml:space="preserve">SBB CFF FFS9604 </v>
      </c>
      <c r="B1682" s="427" t="e">
        <f t="shared" si="220"/>
        <v>#VALUE!</v>
      </c>
      <c r="C1682" s="210" t="str">
        <f t="shared" si="218"/>
        <v xml:space="preserve"> </v>
      </c>
      <c r="D1682" s="1" t="str">
        <f t="shared" si="219"/>
        <v>na</v>
      </c>
      <c r="E1682" t="s">
        <v>26</v>
      </c>
      <c r="F1682">
        <v>9604</v>
      </c>
      <c r="G1682" s="139">
        <v>2011</v>
      </c>
      <c r="H1682" s="429" t="s">
        <v>151</v>
      </c>
      <c r="I1682" s="139">
        <f>VLOOKUP(E1682&amp;H1682,Data2012!$A:$S,14,FALSE)</f>
        <v>-1</v>
      </c>
    </row>
    <row r="1683" spans="1:9" ht="14.25" customHeight="1">
      <c r="A1683" s="1" t="str">
        <f t="shared" si="221"/>
        <v xml:space="preserve">SBB CFF FFS9604 </v>
      </c>
      <c r="B1683" s="427" t="e">
        <f t="shared" si="220"/>
        <v>#VALUE!</v>
      </c>
      <c r="C1683" s="210" t="str">
        <f t="shared" si="218"/>
        <v xml:space="preserve"> </v>
      </c>
      <c r="D1683" s="1" t="str">
        <f t="shared" si="219"/>
        <v>na</v>
      </c>
      <c r="E1683" t="s">
        <v>26</v>
      </c>
      <c r="F1683">
        <v>9604</v>
      </c>
      <c r="G1683" s="139">
        <v>2011</v>
      </c>
      <c r="H1683" s="429" t="s">
        <v>152</v>
      </c>
      <c r="I1683" s="139">
        <f>VLOOKUP(E1683&amp;H1683,Data2012!$A:$S,14,FALSE)</f>
        <v>-1</v>
      </c>
    </row>
    <row r="1684" spans="1:9" ht="14.25" customHeight="1">
      <c r="A1684" s="1" t="str">
        <f t="shared" si="221"/>
        <v xml:space="preserve">SBB CFF FFS9604 </v>
      </c>
      <c r="B1684" s="427" t="e">
        <f t="shared" si="220"/>
        <v>#VALUE!</v>
      </c>
      <c r="C1684" s="210" t="str">
        <f t="shared" si="218"/>
        <v xml:space="preserve"> </v>
      </c>
      <c r="D1684" s="1" t="str">
        <f t="shared" si="219"/>
        <v>na</v>
      </c>
      <c r="E1684" t="s">
        <v>26</v>
      </c>
      <c r="F1684">
        <v>9604</v>
      </c>
      <c r="G1684" s="139">
        <v>2011</v>
      </c>
      <c r="H1684" s="429" t="s">
        <v>153</v>
      </c>
      <c r="I1684" s="139">
        <f>VLOOKUP(E1684&amp;H1684,Data2012!$A:$S,14,FALSE)</f>
        <v>-1</v>
      </c>
    </row>
    <row r="1685" spans="1:9" ht="14.25" customHeight="1">
      <c r="A1685" s="1" t="str">
        <f t="shared" si="221"/>
        <v xml:space="preserve">SBB CFF FFS9604 </v>
      </c>
      <c r="B1685" s="427" t="e">
        <f t="shared" si="220"/>
        <v>#VALUE!</v>
      </c>
      <c r="C1685" s="210" t="str">
        <f t="shared" si="218"/>
        <v xml:space="preserve"> </v>
      </c>
      <c r="D1685" s="1" t="str">
        <f t="shared" si="219"/>
        <v>na</v>
      </c>
      <c r="E1685" t="s">
        <v>26</v>
      </c>
      <c r="F1685">
        <v>9604</v>
      </c>
      <c r="G1685" s="139">
        <v>2011</v>
      </c>
      <c r="H1685" s="429" t="s">
        <v>154</v>
      </c>
      <c r="I1685" s="139">
        <f>VLOOKUP(E1685&amp;H1685,Data2012!$A:$S,14,FALSE)</f>
        <v>-1</v>
      </c>
    </row>
    <row r="1686" spans="1:9" ht="14.25" customHeight="1">
      <c r="A1686" s="1" t="str">
        <f t="shared" si="221"/>
        <v xml:space="preserve">SBB CFF FFS9604 </v>
      </c>
      <c r="B1686" s="427" t="e">
        <f t="shared" si="220"/>
        <v>#VALUE!</v>
      </c>
      <c r="C1686" s="210" t="str">
        <f t="shared" si="218"/>
        <v xml:space="preserve"> </v>
      </c>
      <c r="D1686" s="1" t="str">
        <f t="shared" si="219"/>
        <v>na</v>
      </c>
      <c r="E1686" t="s">
        <v>26</v>
      </c>
      <c r="F1686">
        <v>9604</v>
      </c>
      <c r="G1686" s="139">
        <v>2011</v>
      </c>
      <c r="H1686" s="429" t="s">
        <v>155</v>
      </c>
      <c r="I1686" s="139">
        <f>VLOOKUP(E1686&amp;H1686,Data2012!$A:$S,14,FALSE)</f>
        <v>-1</v>
      </c>
    </row>
    <row r="1687" spans="1:9" ht="14.25" customHeight="1">
      <c r="A1687" s="1" t="str">
        <f t="shared" si="221"/>
        <v xml:space="preserve">SBB CFF FFS9605 </v>
      </c>
      <c r="B1687" s="427" t="str">
        <f>+D1687</f>
        <v>na</v>
      </c>
      <c r="C1687" s="210" t="str">
        <f t="shared" si="218"/>
        <v xml:space="preserve"> </v>
      </c>
      <c r="D1687" s="1" t="str">
        <f t="shared" si="219"/>
        <v>na</v>
      </c>
      <c r="E1687" t="s">
        <v>26</v>
      </c>
      <c r="F1687">
        <v>9605</v>
      </c>
      <c r="G1687" s="139">
        <v>2011</v>
      </c>
      <c r="H1687" s="429" t="s">
        <v>144</v>
      </c>
      <c r="I1687" s="139">
        <f>VLOOKUP(E1687&amp;H1687,Data2012!$A:$S,17,FALSE)</f>
        <v>-1</v>
      </c>
    </row>
    <row r="1688" spans="1:9" ht="14.25" customHeight="1">
      <c r="A1688" s="1" t="str">
        <f t="shared" si="221"/>
        <v xml:space="preserve">SBB CFF FFS9605 </v>
      </c>
      <c r="B1688" s="427" t="e">
        <f>+D1688+B1687</f>
        <v>#VALUE!</v>
      </c>
      <c r="C1688" s="210" t="str">
        <f t="shared" si="218"/>
        <v xml:space="preserve"> </v>
      </c>
      <c r="D1688" s="1" t="str">
        <f t="shared" si="219"/>
        <v>na</v>
      </c>
      <c r="E1688" t="s">
        <v>26</v>
      </c>
      <c r="F1688">
        <v>9605</v>
      </c>
      <c r="G1688" s="139">
        <v>2011</v>
      </c>
      <c r="H1688" s="429" t="s">
        <v>145</v>
      </c>
      <c r="I1688" s="139">
        <f>VLOOKUP(E1688&amp;H1688,Data2012!$A:$S,17,FALSE)</f>
        <v>-1</v>
      </c>
    </row>
    <row r="1689" spans="1:9" ht="14.25" customHeight="1">
      <c r="A1689" s="1" t="str">
        <f t="shared" si="221"/>
        <v xml:space="preserve">SBB CFF FFS9605 </v>
      </c>
      <c r="B1689" s="427" t="e">
        <f>+D1689+B1688</f>
        <v>#VALUE!</v>
      </c>
      <c r="C1689" s="210" t="str">
        <f t="shared" si="218"/>
        <v xml:space="preserve"> </v>
      </c>
      <c r="D1689" s="1" t="str">
        <f t="shared" si="219"/>
        <v>na</v>
      </c>
      <c r="E1689" t="s">
        <v>26</v>
      </c>
      <c r="F1689">
        <v>9605</v>
      </c>
      <c r="G1689" s="139">
        <v>2011</v>
      </c>
      <c r="H1689" s="429" t="s">
        <v>146</v>
      </c>
      <c r="I1689" s="139">
        <f>VLOOKUP(E1689&amp;H1689,Data2012!$A:$S,17,FALSE)</f>
        <v>-1</v>
      </c>
    </row>
    <row r="1690" spans="1:9" ht="14.25" customHeight="1">
      <c r="A1690" s="1" t="str">
        <f t="shared" si="221"/>
        <v xml:space="preserve">SBB CFF FFS9605 </v>
      </c>
      <c r="B1690" s="427" t="e">
        <f t="shared" ref="B1690:B1698" si="222">+D1690+B1689</f>
        <v>#VALUE!</v>
      </c>
      <c r="C1690" s="210" t="str">
        <f t="shared" si="218"/>
        <v xml:space="preserve"> </v>
      </c>
      <c r="D1690" s="1" t="str">
        <f t="shared" si="219"/>
        <v>na</v>
      </c>
      <c r="E1690" t="s">
        <v>26</v>
      </c>
      <c r="F1690">
        <v>9605</v>
      </c>
      <c r="G1690" s="139">
        <v>2011</v>
      </c>
      <c r="H1690" s="429" t="s">
        <v>147</v>
      </c>
      <c r="I1690" s="139">
        <f>VLOOKUP(E1690&amp;H1690,Data2012!$A:$S,17,FALSE)</f>
        <v>-1</v>
      </c>
    </row>
    <row r="1691" spans="1:9" ht="14.25" customHeight="1">
      <c r="A1691" s="1" t="str">
        <f t="shared" si="221"/>
        <v xml:space="preserve">SBB CFF FFS9605 </v>
      </c>
      <c r="B1691" s="427" t="e">
        <f t="shared" si="222"/>
        <v>#VALUE!</v>
      </c>
      <c r="C1691" s="210" t="str">
        <f t="shared" si="218"/>
        <v xml:space="preserve"> </v>
      </c>
      <c r="D1691" s="1" t="str">
        <f t="shared" si="219"/>
        <v>na</v>
      </c>
      <c r="E1691" t="s">
        <v>26</v>
      </c>
      <c r="F1691">
        <v>9605</v>
      </c>
      <c r="G1691" s="139">
        <v>2011</v>
      </c>
      <c r="H1691" s="429" t="s">
        <v>148</v>
      </c>
      <c r="I1691" s="139">
        <f>VLOOKUP(E1691&amp;H1691,Data2012!$A:$S,17,FALSE)</f>
        <v>-1</v>
      </c>
    </row>
    <row r="1692" spans="1:9" ht="14.25" customHeight="1">
      <c r="A1692" s="1" t="str">
        <f t="shared" si="221"/>
        <v xml:space="preserve">SBB CFF FFS9605 </v>
      </c>
      <c r="B1692" s="427" t="e">
        <f t="shared" si="222"/>
        <v>#VALUE!</v>
      </c>
      <c r="C1692" s="210" t="str">
        <f t="shared" si="218"/>
        <v xml:space="preserve"> </v>
      </c>
      <c r="D1692" s="1" t="str">
        <f t="shared" si="219"/>
        <v>na</v>
      </c>
      <c r="E1692" t="s">
        <v>26</v>
      </c>
      <c r="F1692">
        <v>9605</v>
      </c>
      <c r="G1692" s="139">
        <v>2011</v>
      </c>
      <c r="H1692" s="429" t="s">
        <v>149</v>
      </c>
      <c r="I1692" s="139">
        <f>VLOOKUP(E1692&amp;H1692,Data2012!$A:$S,17,FALSE)</f>
        <v>-1</v>
      </c>
    </row>
    <row r="1693" spans="1:9" ht="14.25" customHeight="1">
      <c r="A1693" s="1" t="str">
        <f t="shared" si="221"/>
        <v xml:space="preserve">SBB CFF FFS9605 </v>
      </c>
      <c r="B1693" s="427" t="e">
        <f t="shared" si="222"/>
        <v>#VALUE!</v>
      </c>
      <c r="C1693" s="210" t="str">
        <f t="shared" si="218"/>
        <v xml:space="preserve"> </v>
      </c>
      <c r="D1693" s="1" t="str">
        <f t="shared" si="219"/>
        <v>na</v>
      </c>
      <c r="E1693" t="s">
        <v>26</v>
      </c>
      <c r="F1693">
        <v>9605</v>
      </c>
      <c r="G1693" s="139">
        <v>2011</v>
      </c>
      <c r="H1693" s="429" t="s">
        <v>150</v>
      </c>
      <c r="I1693" s="139">
        <f>VLOOKUP(E1693&amp;H1693,Data2012!$A:$S,17,FALSE)</f>
        <v>-1</v>
      </c>
    </row>
    <row r="1694" spans="1:9" ht="14.25" customHeight="1">
      <c r="A1694" s="1" t="str">
        <f t="shared" si="221"/>
        <v xml:space="preserve">SBB CFF FFS9605 </v>
      </c>
      <c r="B1694" s="427" t="e">
        <f t="shared" si="222"/>
        <v>#VALUE!</v>
      </c>
      <c r="C1694" s="210" t="str">
        <f t="shared" si="218"/>
        <v xml:space="preserve"> </v>
      </c>
      <c r="D1694" s="1" t="str">
        <f t="shared" si="219"/>
        <v>na</v>
      </c>
      <c r="E1694" t="s">
        <v>26</v>
      </c>
      <c r="F1694">
        <v>9605</v>
      </c>
      <c r="G1694" s="139">
        <v>2011</v>
      </c>
      <c r="H1694" s="429" t="s">
        <v>151</v>
      </c>
      <c r="I1694" s="139">
        <f>VLOOKUP(E1694&amp;H1694,Data2012!$A:$S,17,FALSE)</f>
        <v>-1</v>
      </c>
    </row>
    <row r="1695" spans="1:9" ht="14.25" customHeight="1">
      <c r="A1695" s="1" t="str">
        <f t="shared" si="221"/>
        <v xml:space="preserve">SBB CFF FFS9605 </v>
      </c>
      <c r="B1695" s="427" t="e">
        <f t="shared" si="222"/>
        <v>#VALUE!</v>
      </c>
      <c r="C1695" s="210" t="str">
        <f t="shared" si="218"/>
        <v xml:space="preserve"> </v>
      </c>
      <c r="D1695" s="1" t="str">
        <f t="shared" si="219"/>
        <v>na</v>
      </c>
      <c r="E1695" t="s">
        <v>26</v>
      </c>
      <c r="F1695">
        <v>9605</v>
      </c>
      <c r="G1695" s="139">
        <v>2011</v>
      </c>
      <c r="H1695" s="429" t="s">
        <v>152</v>
      </c>
      <c r="I1695" s="139">
        <f>VLOOKUP(E1695&amp;H1695,Data2012!$A:$S,17,FALSE)</f>
        <v>-1</v>
      </c>
    </row>
    <row r="1696" spans="1:9" ht="14.25" customHeight="1">
      <c r="A1696" s="1" t="str">
        <f t="shared" si="221"/>
        <v xml:space="preserve">SBB CFF FFS9605 </v>
      </c>
      <c r="B1696" s="427" t="e">
        <f t="shared" si="222"/>
        <v>#VALUE!</v>
      </c>
      <c r="C1696" s="210" t="str">
        <f t="shared" si="218"/>
        <v xml:space="preserve"> </v>
      </c>
      <c r="D1696" s="1" t="str">
        <f t="shared" si="219"/>
        <v>na</v>
      </c>
      <c r="E1696" t="s">
        <v>26</v>
      </c>
      <c r="F1696">
        <v>9605</v>
      </c>
      <c r="G1696" s="139">
        <v>2011</v>
      </c>
      <c r="H1696" s="429" t="s">
        <v>153</v>
      </c>
      <c r="I1696" s="139">
        <f>VLOOKUP(E1696&amp;H1696,Data2012!$A:$S,17,FALSE)</f>
        <v>-1</v>
      </c>
    </row>
    <row r="1697" spans="1:9" ht="14.25" customHeight="1">
      <c r="A1697" s="1" t="str">
        <f t="shared" si="221"/>
        <v xml:space="preserve">SBB CFF FFS9605 </v>
      </c>
      <c r="B1697" s="427" t="e">
        <f t="shared" si="222"/>
        <v>#VALUE!</v>
      </c>
      <c r="C1697" s="210" t="str">
        <f t="shared" si="218"/>
        <v xml:space="preserve"> </v>
      </c>
      <c r="D1697" s="1" t="str">
        <f t="shared" si="219"/>
        <v>na</v>
      </c>
      <c r="E1697" t="s">
        <v>26</v>
      </c>
      <c r="F1697">
        <v>9605</v>
      </c>
      <c r="G1697" s="139">
        <v>2011</v>
      </c>
      <c r="H1697" s="429" t="s">
        <v>154</v>
      </c>
      <c r="I1697" s="139">
        <f>VLOOKUP(E1697&amp;H1697,Data2012!$A:$S,17,FALSE)</f>
        <v>-1</v>
      </c>
    </row>
    <row r="1698" spans="1:9" ht="14.25" customHeight="1">
      <c r="A1698" s="1" t="str">
        <f t="shared" si="221"/>
        <v xml:space="preserve">SBB CFF FFS9605 </v>
      </c>
      <c r="B1698" s="427" t="e">
        <f t="shared" si="222"/>
        <v>#VALUE!</v>
      </c>
      <c r="C1698" s="210" t="str">
        <f t="shared" si="218"/>
        <v xml:space="preserve"> </v>
      </c>
      <c r="D1698" s="1" t="str">
        <f t="shared" si="219"/>
        <v>na</v>
      </c>
      <c r="E1698" t="s">
        <v>26</v>
      </c>
      <c r="F1698">
        <v>9605</v>
      </c>
      <c r="G1698" s="139">
        <v>2011</v>
      </c>
      <c r="H1698" s="429" t="s">
        <v>155</v>
      </c>
      <c r="I1698" s="139">
        <f>VLOOKUP(E1698&amp;H1698,Data2012!$A:$S,17,FALSE)</f>
        <v>-1</v>
      </c>
    </row>
    <row r="1699" spans="1:9" ht="14.25" customHeight="1">
      <c r="A1699" s="1" t="str">
        <f t="shared" si="221"/>
        <v xml:space="preserve">SBB CFF FFS9606 </v>
      </c>
      <c r="B1699" s="427" t="str">
        <f>+D1699</f>
        <v>na</v>
      </c>
      <c r="C1699" s="210" t="str">
        <f t="shared" si="218"/>
        <v xml:space="preserve"> </v>
      </c>
      <c r="D1699" s="1" t="str">
        <f t="shared" si="219"/>
        <v>na</v>
      </c>
      <c r="E1699" t="s">
        <v>26</v>
      </c>
      <c r="F1699">
        <v>9606</v>
      </c>
      <c r="G1699" s="139">
        <v>2011</v>
      </c>
      <c r="H1699" s="429" t="s">
        <v>144</v>
      </c>
      <c r="I1699" s="139">
        <f>VLOOKUP(E1699&amp;H1699,Data2012!$A:$U,20,FALSE)</f>
        <v>-1</v>
      </c>
    </row>
    <row r="1700" spans="1:9" ht="14.25" customHeight="1">
      <c r="A1700" s="1" t="str">
        <f t="shared" si="221"/>
        <v xml:space="preserve">SBB CFF FFS9606 </v>
      </c>
      <c r="B1700" s="427" t="e">
        <f>+D1700+B1699</f>
        <v>#VALUE!</v>
      </c>
      <c r="C1700" s="210" t="str">
        <f t="shared" si="218"/>
        <v xml:space="preserve"> </v>
      </c>
      <c r="D1700" s="1" t="str">
        <f t="shared" si="219"/>
        <v>na</v>
      </c>
      <c r="E1700" t="s">
        <v>26</v>
      </c>
      <c r="F1700">
        <v>9606</v>
      </c>
      <c r="G1700" s="139">
        <v>2011</v>
      </c>
      <c r="H1700" s="429" t="s">
        <v>145</v>
      </c>
      <c r="I1700" s="139">
        <f>VLOOKUP(E1700&amp;H1700,Data2012!$A:$U,20,FALSE)</f>
        <v>-1</v>
      </c>
    </row>
    <row r="1701" spans="1:9" ht="14.25" customHeight="1">
      <c r="A1701" s="1" t="str">
        <f t="shared" si="221"/>
        <v xml:space="preserve">SBB CFF FFS9606 </v>
      </c>
      <c r="B1701" s="427" t="e">
        <f>+D1701+B1700</f>
        <v>#VALUE!</v>
      </c>
      <c r="C1701" s="210" t="str">
        <f t="shared" si="218"/>
        <v xml:space="preserve"> </v>
      </c>
      <c r="D1701" s="1" t="str">
        <f t="shared" si="219"/>
        <v>na</v>
      </c>
      <c r="E1701" t="s">
        <v>26</v>
      </c>
      <c r="F1701">
        <v>9606</v>
      </c>
      <c r="G1701" s="139">
        <v>2011</v>
      </c>
      <c r="H1701" s="429" t="s">
        <v>146</v>
      </c>
      <c r="I1701" s="139">
        <f>VLOOKUP(E1701&amp;H1701,Data2012!$A:$U,20,FALSE)</f>
        <v>-1</v>
      </c>
    </row>
    <row r="1702" spans="1:9" ht="14.25" customHeight="1">
      <c r="A1702" s="1" t="str">
        <f t="shared" si="221"/>
        <v xml:space="preserve">SBB CFF FFS9606 </v>
      </c>
      <c r="B1702" s="427" t="e">
        <f t="shared" ref="B1702:B1710" si="223">+D1702+B1701</f>
        <v>#VALUE!</v>
      </c>
      <c r="C1702" s="210" t="str">
        <f t="shared" si="218"/>
        <v xml:space="preserve"> </v>
      </c>
      <c r="D1702" s="1" t="str">
        <f t="shared" si="219"/>
        <v>na</v>
      </c>
      <c r="E1702" t="s">
        <v>26</v>
      </c>
      <c r="F1702">
        <v>9606</v>
      </c>
      <c r="G1702" s="139">
        <v>2011</v>
      </c>
      <c r="H1702" s="429" t="s">
        <v>147</v>
      </c>
      <c r="I1702" s="139">
        <f>VLOOKUP(E1702&amp;H1702,Data2012!$A:$U,20,FALSE)</f>
        <v>-1</v>
      </c>
    </row>
    <row r="1703" spans="1:9" ht="14.25" customHeight="1">
      <c r="A1703" s="1" t="str">
        <f t="shared" si="221"/>
        <v xml:space="preserve">SBB CFF FFS9606 </v>
      </c>
      <c r="B1703" s="427" t="e">
        <f t="shared" si="223"/>
        <v>#VALUE!</v>
      </c>
      <c r="C1703" s="210" t="str">
        <f t="shared" si="218"/>
        <v xml:space="preserve"> </v>
      </c>
      <c r="D1703" s="1" t="str">
        <f t="shared" si="219"/>
        <v>na</v>
      </c>
      <c r="E1703" t="s">
        <v>26</v>
      </c>
      <c r="F1703">
        <v>9606</v>
      </c>
      <c r="G1703" s="139">
        <v>2011</v>
      </c>
      <c r="H1703" s="429" t="s">
        <v>148</v>
      </c>
      <c r="I1703" s="139">
        <f>VLOOKUP(E1703&amp;H1703,Data2012!$A:$U,20,FALSE)</f>
        <v>-1</v>
      </c>
    </row>
    <row r="1704" spans="1:9" ht="14.25" customHeight="1">
      <c r="A1704" s="1" t="str">
        <f t="shared" si="221"/>
        <v xml:space="preserve">SBB CFF FFS9606 </v>
      </c>
      <c r="B1704" s="427" t="e">
        <f t="shared" si="223"/>
        <v>#VALUE!</v>
      </c>
      <c r="C1704" s="210" t="str">
        <f t="shared" si="218"/>
        <v xml:space="preserve"> </v>
      </c>
      <c r="D1704" s="1" t="str">
        <f t="shared" si="219"/>
        <v>na</v>
      </c>
      <c r="E1704" t="s">
        <v>26</v>
      </c>
      <c r="F1704">
        <v>9606</v>
      </c>
      <c r="G1704" s="139">
        <v>2011</v>
      </c>
      <c r="H1704" s="429" t="s">
        <v>149</v>
      </c>
      <c r="I1704" s="139">
        <f>VLOOKUP(E1704&amp;H1704,Data2012!$A:$U,20,FALSE)</f>
        <v>-1</v>
      </c>
    </row>
    <row r="1705" spans="1:9" ht="14.25" customHeight="1">
      <c r="A1705" s="1" t="str">
        <f t="shared" si="221"/>
        <v xml:space="preserve">SBB CFF FFS9606 </v>
      </c>
      <c r="B1705" s="427" t="e">
        <f t="shared" si="223"/>
        <v>#VALUE!</v>
      </c>
      <c r="C1705" s="210" t="str">
        <f t="shared" si="218"/>
        <v xml:space="preserve"> </v>
      </c>
      <c r="D1705" s="1" t="str">
        <f t="shared" si="219"/>
        <v>na</v>
      </c>
      <c r="E1705" t="s">
        <v>26</v>
      </c>
      <c r="F1705">
        <v>9606</v>
      </c>
      <c r="G1705" s="139">
        <v>2011</v>
      </c>
      <c r="H1705" s="429" t="s">
        <v>150</v>
      </c>
      <c r="I1705" s="139">
        <f>VLOOKUP(E1705&amp;H1705,Data2012!$A:$U,20,FALSE)</f>
        <v>-1</v>
      </c>
    </row>
    <row r="1706" spans="1:9" ht="14.25" customHeight="1">
      <c r="A1706" s="1" t="str">
        <f t="shared" si="221"/>
        <v xml:space="preserve">SBB CFF FFS9606 </v>
      </c>
      <c r="B1706" s="427" t="e">
        <f t="shared" si="223"/>
        <v>#VALUE!</v>
      </c>
      <c r="C1706" s="210" t="str">
        <f t="shared" si="218"/>
        <v xml:space="preserve"> </v>
      </c>
      <c r="D1706" s="1" t="str">
        <f t="shared" si="219"/>
        <v>na</v>
      </c>
      <c r="E1706" t="s">
        <v>26</v>
      </c>
      <c r="F1706">
        <v>9606</v>
      </c>
      <c r="G1706" s="139">
        <v>2011</v>
      </c>
      <c r="H1706" s="429" t="s">
        <v>151</v>
      </c>
      <c r="I1706" s="139">
        <f>VLOOKUP(E1706&amp;H1706,Data2012!$A:$U,20,FALSE)</f>
        <v>-1</v>
      </c>
    </row>
    <row r="1707" spans="1:9" ht="14.25" customHeight="1">
      <c r="A1707" s="1" t="str">
        <f t="shared" si="221"/>
        <v xml:space="preserve">SBB CFF FFS9606 </v>
      </c>
      <c r="B1707" s="427" t="e">
        <f t="shared" si="223"/>
        <v>#VALUE!</v>
      </c>
      <c r="C1707" s="210" t="str">
        <f t="shared" si="218"/>
        <v xml:space="preserve"> </v>
      </c>
      <c r="D1707" s="1" t="str">
        <f t="shared" si="219"/>
        <v>na</v>
      </c>
      <c r="E1707" t="s">
        <v>26</v>
      </c>
      <c r="F1707">
        <v>9606</v>
      </c>
      <c r="G1707" s="139">
        <v>2011</v>
      </c>
      <c r="H1707" s="429" t="s">
        <v>152</v>
      </c>
      <c r="I1707" s="139">
        <f>VLOOKUP(E1707&amp;H1707,Data2012!$A:$U,20,FALSE)</f>
        <v>-1</v>
      </c>
    </row>
    <row r="1708" spans="1:9" ht="14.25" customHeight="1">
      <c r="A1708" s="1" t="str">
        <f t="shared" si="221"/>
        <v xml:space="preserve">SBB CFF FFS9606 </v>
      </c>
      <c r="B1708" s="427" t="e">
        <f t="shared" si="223"/>
        <v>#VALUE!</v>
      </c>
      <c r="C1708" s="210" t="str">
        <f t="shared" si="218"/>
        <v xml:space="preserve"> </v>
      </c>
      <c r="D1708" s="1" t="str">
        <f t="shared" si="219"/>
        <v>na</v>
      </c>
      <c r="E1708" t="s">
        <v>26</v>
      </c>
      <c r="F1708">
        <v>9606</v>
      </c>
      <c r="G1708" s="139">
        <v>2011</v>
      </c>
      <c r="H1708" s="429" t="s">
        <v>153</v>
      </c>
      <c r="I1708" s="139">
        <f>VLOOKUP(E1708&amp;H1708,Data2012!$A:$U,20,FALSE)</f>
        <v>-1</v>
      </c>
    </row>
    <row r="1709" spans="1:9" ht="14.25" customHeight="1">
      <c r="A1709" s="1" t="str">
        <f t="shared" si="221"/>
        <v xml:space="preserve">SBB CFF FFS9606 </v>
      </c>
      <c r="B1709" s="427" t="e">
        <f t="shared" si="223"/>
        <v>#VALUE!</v>
      </c>
      <c r="C1709" s="210" t="str">
        <f t="shared" si="218"/>
        <v xml:space="preserve"> </v>
      </c>
      <c r="D1709" s="1" t="str">
        <f t="shared" si="219"/>
        <v>na</v>
      </c>
      <c r="E1709" t="s">
        <v>26</v>
      </c>
      <c r="F1709">
        <v>9606</v>
      </c>
      <c r="G1709" s="139">
        <v>2011</v>
      </c>
      <c r="H1709" s="429" t="s">
        <v>154</v>
      </c>
      <c r="I1709" s="139">
        <f>VLOOKUP(E1709&amp;H1709,Data2012!$A:$U,20,FALSE)</f>
        <v>-1</v>
      </c>
    </row>
    <row r="1710" spans="1:9" ht="14.25" customHeight="1">
      <c r="A1710" s="1" t="str">
        <f t="shared" si="221"/>
        <v xml:space="preserve">SBB CFF FFS9606 </v>
      </c>
      <c r="B1710" s="427" t="e">
        <f t="shared" si="223"/>
        <v>#VALUE!</v>
      </c>
      <c r="C1710" s="210" t="str">
        <f t="shared" si="218"/>
        <v xml:space="preserve"> </v>
      </c>
      <c r="D1710" s="1" t="str">
        <f t="shared" si="219"/>
        <v>na</v>
      </c>
      <c r="E1710" t="s">
        <v>26</v>
      </c>
      <c r="F1710">
        <v>9606</v>
      </c>
      <c r="G1710" s="139">
        <v>2011</v>
      </c>
      <c r="H1710" s="429" t="s">
        <v>155</v>
      </c>
      <c r="I1710" s="139">
        <f>VLOOKUP(E1710&amp;H1710,Data2012!$A:$U,20,FALSE)</f>
        <v>-1</v>
      </c>
    </row>
    <row r="1711" spans="1:9" ht="14.25" customHeight="1">
      <c r="A1711" s="1" t="str">
        <f t="shared" si="221"/>
        <v>SNCB/NMBS96011</v>
      </c>
      <c r="B1711" s="427">
        <f>+D1711</f>
        <v>19617.5</v>
      </c>
      <c r="C1711" s="210">
        <f t="shared" si="218"/>
        <v>1</v>
      </c>
      <c r="D1711" s="1">
        <f t="shared" si="219"/>
        <v>19617.5</v>
      </c>
      <c r="E1711" t="s">
        <v>55</v>
      </c>
      <c r="F1711">
        <v>9601</v>
      </c>
      <c r="G1711" s="139">
        <v>2011</v>
      </c>
      <c r="H1711" s="429" t="s">
        <v>144</v>
      </c>
      <c r="I1711">
        <f>VLOOKUP(E1711&amp;H1711,Data2012!$A:$S,3,FALSE)</f>
        <v>19617.5</v>
      </c>
    </row>
    <row r="1712" spans="1:9" ht="14.25" customHeight="1">
      <c r="A1712" s="1" t="str">
        <f t="shared" si="221"/>
        <v>SNCB/NMBS96012</v>
      </c>
      <c r="B1712" s="427">
        <f>+D1712+B1711</f>
        <v>38614.9</v>
      </c>
      <c r="C1712" s="210">
        <f t="shared" si="218"/>
        <v>2</v>
      </c>
      <c r="D1712" s="1">
        <f t="shared" si="219"/>
        <v>18997.400000000001</v>
      </c>
      <c r="E1712" t="s">
        <v>55</v>
      </c>
      <c r="F1712">
        <v>9601</v>
      </c>
      <c r="G1712" s="139">
        <v>2011</v>
      </c>
      <c r="H1712" s="429" t="s">
        <v>145</v>
      </c>
      <c r="I1712">
        <f>VLOOKUP(E1712&amp;H1712,Data2012!$A:$S,3,FALSE)</f>
        <v>18997.400000000001</v>
      </c>
    </row>
    <row r="1713" spans="1:9" ht="14.25" customHeight="1">
      <c r="A1713" s="1" t="str">
        <f t="shared" si="221"/>
        <v>SNCB/NMBS96013</v>
      </c>
      <c r="B1713" s="427">
        <f>+D1713+B1712</f>
        <v>58830.2</v>
      </c>
      <c r="C1713" s="210">
        <f t="shared" si="218"/>
        <v>3</v>
      </c>
      <c r="D1713" s="1">
        <f t="shared" si="219"/>
        <v>20215.3</v>
      </c>
      <c r="E1713" t="s">
        <v>55</v>
      </c>
      <c r="F1713">
        <v>9601</v>
      </c>
      <c r="G1713" s="139">
        <v>2011</v>
      </c>
      <c r="H1713" s="429" t="s">
        <v>146</v>
      </c>
      <c r="I1713">
        <f>VLOOKUP(E1713&amp;H1713,Data2012!$A:$S,3,FALSE)</f>
        <v>20215.3</v>
      </c>
    </row>
    <row r="1714" spans="1:9" ht="14.25" customHeight="1">
      <c r="A1714" s="1" t="str">
        <f t="shared" si="221"/>
        <v>SNCB/NMBS96014</v>
      </c>
      <c r="B1714" s="427">
        <f t="shared" ref="B1714:B1722" si="224">+D1714+B1713</f>
        <v>79309</v>
      </c>
      <c r="C1714" s="210">
        <f t="shared" si="218"/>
        <v>4</v>
      </c>
      <c r="D1714" s="1">
        <f t="shared" si="219"/>
        <v>20478.8</v>
      </c>
      <c r="E1714" t="s">
        <v>55</v>
      </c>
      <c r="F1714">
        <v>9601</v>
      </c>
      <c r="G1714" s="139">
        <v>2011</v>
      </c>
      <c r="H1714" s="429" t="s">
        <v>147</v>
      </c>
      <c r="I1714">
        <f>VLOOKUP(E1714&amp;H1714,Data2012!$A:$S,3,FALSE)</f>
        <v>20478.8</v>
      </c>
    </row>
    <row r="1715" spans="1:9" ht="14.25" customHeight="1">
      <c r="A1715" s="1" t="str">
        <f t="shared" si="221"/>
        <v>SNCB/NMBS96015</v>
      </c>
      <c r="B1715" s="427">
        <f t="shared" si="224"/>
        <v>99194.7</v>
      </c>
      <c r="C1715" s="210">
        <f t="shared" si="218"/>
        <v>5</v>
      </c>
      <c r="D1715" s="1">
        <f t="shared" si="219"/>
        <v>19885.7</v>
      </c>
      <c r="E1715" t="s">
        <v>55</v>
      </c>
      <c r="F1715">
        <v>9601</v>
      </c>
      <c r="G1715" s="139">
        <v>2011</v>
      </c>
      <c r="H1715" s="429" t="s">
        <v>148</v>
      </c>
      <c r="I1715">
        <f>VLOOKUP(E1715&amp;H1715,Data2012!$A:$S,3,FALSE)</f>
        <v>19885.7</v>
      </c>
    </row>
    <row r="1716" spans="1:9" ht="14.25" customHeight="1">
      <c r="A1716" s="1" t="str">
        <f t="shared" si="221"/>
        <v>SNCB/NMBS96016</v>
      </c>
      <c r="B1716" s="427">
        <f t="shared" si="224"/>
        <v>118593.29999999999</v>
      </c>
      <c r="C1716" s="210">
        <f t="shared" si="218"/>
        <v>6</v>
      </c>
      <c r="D1716" s="1">
        <f t="shared" si="219"/>
        <v>19398.599999999999</v>
      </c>
      <c r="E1716" t="s">
        <v>55</v>
      </c>
      <c r="F1716">
        <v>9601</v>
      </c>
      <c r="G1716" s="139">
        <v>2011</v>
      </c>
      <c r="H1716" s="429" t="s">
        <v>149</v>
      </c>
      <c r="I1716">
        <f>VLOOKUP(E1716&amp;H1716,Data2012!$A:$S,3,FALSE)</f>
        <v>19398.599999999999</v>
      </c>
    </row>
    <row r="1717" spans="1:9" ht="14.25" customHeight="1">
      <c r="A1717" s="1" t="str">
        <f t="shared" si="221"/>
        <v>SNCB/NMBS96017</v>
      </c>
      <c r="B1717" s="427">
        <f t="shared" si="224"/>
        <v>134062.5</v>
      </c>
      <c r="C1717" s="210">
        <f t="shared" si="218"/>
        <v>7</v>
      </c>
      <c r="D1717" s="1">
        <f t="shared" si="219"/>
        <v>15469.2</v>
      </c>
      <c r="E1717" t="s">
        <v>55</v>
      </c>
      <c r="F1717">
        <v>9601</v>
      </c>
      <c r="G1717" s="139">
        <v>2011</v>
      </c>
      <c r="H1717" s="429" t="s">
        <v>150</v>
      </c>
      <c r="I1717">
        <f>VLOOKUP(E1717&amp;H1717,Data2012!$A:$S,3,FALSE)</f>
        <v>15469.2</v>
      </c>
    </row>
    <row r="1718" spans="1:9" ht="14.25" customHeight="1">
      <c r="A1718" s="1" t="str">
        <f t="shared" si="221"/>
        <v>SNCB/NMBS96018</v>
      </c>
      <c r="B1718" s="427">
        <f t="shared" si="224"/>
        <v>148818.9</v>
      </c>
      <c r="C1718" s="210">
        <f t="shared" si="218"/>
        <v>8</v>
      </c>
      <c r="D1718" s="1">
        <f t="shared" si="219"/>
        <v>14756.4</v>
      </c>
      <c r="E1718" t="s">
        <v>55</v>
      </c>
      <c r="F1718">
        <v>9601</v>
      </c>
      <c r="G1718" s="139">
        <v>2011</v>
      </c>
      <c r="H1718" s="429" t="s">
        <v>151</v>
      </c>
      <c r="I1718">
        <f>VLOOKUP(E1718&amp;H1718,Data2012!$A:$S,3,FALSE)</f>
        <v>14756.4</v>
      </c>
    </row>
    <row r="1719" spans="1:9" ht="14.25" customHeight="1">
      <c r="A1719" s="1" t="str">
        <f t="shared" si="221"/>
        <v>SNCB/NMBS96019</v>
      </c>
      <c r="B1719" s="427">
        <f t="shared" si="224"/>
        <v>167630.39999999999</v>
      </c>
      <c r="C1719" s="210">
        <f t="shared" si="218"/>
        <v>9</v>
      </c>
      <c r="D1719" s="1">
        <f t="shared" si="219"/>
        <v>18811.5</v>
      </c>
      <c r="E1719" t="s">
        <v>55</v>
      </c>
      <c r="F1719">
        <v>9601</v>
      </c>
      <c r="G1719" s="139">
        <v>2011</v>
      </c>
      <c r="H1719" s="429" t="s">
        <v>152</v>
      </c>
      <c r="I1719">
        <f>VLOOKUP(E1719&amp;H1719,Data2012!$A:$S,3,FALSE)</f>
        <v>18811.5</v>
      </c>
    </row>
    <row r="1720" spans="1:9" ht="14.25" customHeight="1">
      <c r="A1720" s="1" t="str">
        <f t="shared" si="221"/>
        <v>SNCB/NMBS960110</v>
      </c>
      <c r="B1720" s="427">
        <f t="shared" si="224"/>
        <v>188663.4</v>
      </c>
      <c r="C1720" s="210">
        <f t="shared" si="218"/>
        <v>10</v>
      </c>
      <c r="D1720" s="1">
        <f t="shared" si="219"/>
        <v>21033</v>
      </c>
      <c r="E1720" t="s">
        <v>55</v>
      </c>
      <c r="F1720">
        <v>9601</v>
      </c>
      <c r="G1720" s="139">
        <v>2011</v>
      </c>
      <c r="H1720" s="429" t="s">
        <v>153</v>
      </c>
      <c r="I1720">
        <f>VLOOKUP(E1720&amp;H1720,Data2012!$A:$S,3,FALSE)</f>
        <v>21033</v>
      </c>
    </row>
    <row r="1721" spans="1:9" ht="14.25" customHeight="1">
      <c r="A1721" s="1" t="str">
        <f t="shared" si="221"/>
        <v>SNCB/NMBS960111</v>
      </c>
      <c r="B1721" s="427">
        <f t="shared" si="224"/>
        <v>208960.8</v>
      </c>
      <c r="C1721" s="210">
        <f t="shared" si="218"/>
        <v>11</v>
      </c>
      <c r="D1721" s="1">
        <f t="shared" si="219"/>
        <v>20297.400000000001</v>
      </c>
      <c r="E1721" t="s">
        <v>55</v>
      </c>
      <c r="F1721">
        <v>9601</v>
      </c>
      <c r="G1721" s="139">
        <v>2011</v>
      </c>
      <c r="H1721" s="429" t="s">
        <v>154</v>
      </c>
      <c r="I1721">
        <f>VLOOKUP(E1721&amp;H1721,Data2012!$A:$S,3,FALSE)</f>
        <v>20297.400000000001</v>
      </c>
    </row>
    <row r="1722" spans="1:9" ht="14.25" customHeight="1">
      <c r="A1722" s="1" t="str">
        <f t="shared" si="221"/>
        <v>SNCB/NMBS960112</v>
      </c>
      <c r="B1722" s="427">
        <f t="shared" si="224"/>
        <v>229229.59999999998</v>
      </c>
      <c r="C1722" s="210">
        <f t="shared" si="218"/>
        <v>12</v>
      </c>
      <c r="D1722" s="1">
        <f t="shared" si="219"/>
        <v>20268.8</v>
      </c>
      <c r="E1722" t="s">
        <v>55</v>
      </c>
      <c r="F1722">
        <v>9601</v>
      </c>
      <c r="G1722" s="139">
        <v>2011</v>
      </c>
      <c r="H1722" s="429" t="s">
        <v>155</v>
      </c>
      <c r="I1722">
        <f>VLOOKUP(E1722&amp;H1722,Data2012!$A:$S,3,FALSE)</f>
        <v>20268.8</v>
      </c>
    </row>
    <row r="1723" spans="1:9" ht="14.25" customHeight="1">
      <c r="A1723" s="1" t="str">
        <f t="shared" si="221"/>
        <v>SNCB/NMBS96021</v>
      </c>
      <c r="B1723" s="427">
        <f>+D1723</f>
        <v>905.74639999999999</v>
      </c>
      <c r="C1723" s="210">
        <f t="shared" si="218"/>
        <v>1</v>
      </c>
      <c r="D1723" s="1">
        <f t="shared" si="219"/>
        <v>905.74639999999999</v>
      </c>
      <c r="E1723" t="s">
        <v>55</v>
      </c>
      <c r="F1723">
        <v>9602</v>
      </c>
      <c r="G1723" s="139">
        <v>2011</v>
      </c>
      <c r="H1723" s="429" t="s">
        <v>144</v>
      </c>
      <c r="I1723" s="139">
        <f>VLOOKUP(E1723&amp;H1723,Data2012!$A:$S,6,FALSE)</f>
        <v>905.74639999999999</v>
      </c>
    </row>
    <row r="1724" spans="1:9" ht="14.25" customHeight="1">
      <c r="A1724" s="1" t="str">
        <f t="shared" si="221"/>
        <v>SNCB/NMBS96022</v>
      </c>
      <c r="B1724" s="427">
        <f>+D1724+B1723</f>
        <v>1753.923</v>
      </c>
      <c r="C1724" s="210">
        <f t="shared" si="218"/>
        <v>2</v>
      </c>
      <c r="D1724" s="1">
        <f t="shared" si="219"/>
        <v>848.17660000000001</v>
      </c>
      <c r="E1724" t="s">
        <v>55</v>
      </c>
      <c r="F1724">
        <v>9602</v>
      </c>
      <c r="G1724" s="139">
        <v>2011</v>
      </c>
      <c r="H1724" s="429" t="s">
        <v>145</v>
      </c>
      <c r="I1724" s="139">
        <f>VLOOKUP(E1724&amp;H1724,Data2012!$A:$S,6,FALSE)</f>
        <v>848.17660000000001</v>
      </c>
    </row>
    <row r="1725" spans="1:9" ht="14.25" customHeight="1">
      <c r="A1725" s="1" t="str">
        <f t="shared" si="221"/>
        <v>SNCB/NMBS96023</v>
      </c>
      <c r="B1725" s="427">
        <f>+D1725+B1724</f>
        <v>2676.4423000000002</v>
      </c>
      <c r="C1725" s="210">
        <f t="shared" si="218"/>
        <v>3</v>
      </c>
      <c r="D1725" s="1">
        <f t="shared" si="219"/>
        <v>922.51930000000004</v>
      </c>
      <c r="E1725" t="s">
        <v>55</v>
      </c>
      <c r="F1725">
        <v>9602</v>
      </c>
      <c r="G1725" s="139">
        <v>2011</v>
      </c>
      <c r="H1725" s="429" t="s">
        <v>146</v>
      </c>
      <c r="I1725" s="139">
        <f>VLOOKUP(E1725&amp;H1725,Data2012!$A:$S,6,FALSE)</f>
        <v>922.51930000000004</v>
      </c>
    </row>
    <row r="1726" spans="1:9" ht="14.25" customHeight="1">
      <c r="A1726" s="1" t="str">
        <f t="shared" si="221"/>
        <v>SNCB/NMBS96024</v>
      </c>
      <c r="B1726" s="427">
        <f t="shared" ref="B1726:B1734" si="225">+D1726+B1725</f>
        <v>3639.6224000000002</v>
      </c>
      <c r="C1726" s="210">
        <f t="shared" si="218"/>
        <v>4</v>
      </c>
      <c r="D1726" s="1">
        <f t="shared" si="219"/>
        <v>963.18009999999992</v>
      </c>
      <c r="E1726" t="s">
        <v>55</v>
      </c>
      <c r="F1726">
        <v>9602</v>
      </c>
      <c r="G1726" s="139">
        <v>2011</v>
      </c>
      <c r="H1726" s="429" t="s">
        <v>147</v>
      </c>
      <c r="I1726" s="139">
        <f>VLOOKUP(E1726&amp;H1726,Data2012!$A:$S,6,FALSE)</f>
        <v>963.18009999999992</v>
      </c>
    </row>
    <row r="1727" spans="1:9" ht="14.25" customHeight="1">
      <c r="A1727" s="1" t="str">
        <f t="shared" si="221"/>
        <v>SNCB/NMBS96025</v>
      </c>
      <c r="B1727" s="427">
        <f t="shared" si="225"/>
        <v>4574.7653</v>
      </c>
      <c r="C1727" s="210">
        <f t="shared" si="218"/>
        <v>5</v>
      </c>
      <c r="D1727" s="1">
        <f t="shared" si="219"/>
        <v>935.14290000000005</v>
      </c>
      <c r="E1727" t="s">
        <v>55</v>
      </c>
      <c r="F1727">
        <v>9602</v>
      </c>
      <c r="G1727" s="139">
        <v>2011</v>
      </c>
      <c r="H1727" s="429" t="s">
        <v>148</v>
      </c>
      <c r="I1727" s="139">
        <f>VLOOKUP(E1727&amp;H1727,Data2012!$A:$S,6,FALSE)</f>
        <v>935.14290000000005</v>
      </c>
    </row>
    <row r="1728" spans="1:9" ht="14.25" customHeight="1">
      <c r="A1728" s="1" t="str">
        <f t="shared" si="221"/>
        <v>SNCB/NMBS96026</v>
      </c>
      <c r="B1728" s="427">
        <f t="shared" si="225"/>
        <v>5493.1410999999998</v>
      </c>
      <c r="C1728" s="210">
        <f t="shared" si="218"/>
        <v>6</v>
      </c>
      <c r="D1728" s="1">
        <f t="shared" si="219"/>
        <v>918.37580000000003</v>
      </c>
      <c r="E1728" t="s">
        <v>55</v>
      </c>
      <c r="F1728">
        <v>9602</v>
      </c>
      <c r="G1728" s="139">
        <v>2011</v>
      </c>
      <c r="H1728" s="429" t="s">
        <v>149</v>
      </c>
      <c r="I1728" s="139">
        <f>VLOOKUP(E1728&amp;H1728,Data2012!$A:$S,6,FALSE)</f>
        <v>918.37580000000003</v>
      </c>
    </row>
    <row r="1729" spans="1:9" ht="14.25" customHeight="1">
      <c r="A1729" s="1" t="str">
        <f t="shared" si="221"/>
        <v>SNCB/NMBS96027</v>
      </c>
      <c r="B1729" s="427">
        <f t="shared" si="225"/>
        <v>6312.5216</v>
      </c>
      <c r="C1729" s="210">
        <f t="shared" si="218"/>
        <v>7</v>
      </c>
      <c r="D1729" s="1">
        <f t="shared" si="219"/>
        <v>819.38049999999998</v>
      </c>
      <c r="E1729" t="s">
        <v>55</v>
      </c>
      <c r="F1729">
        <v>9602</v>
      </c>
      <c r="G1729" s="139">
        <v>2011</v>
      </c>
      <c r="H1729" s="429" t="s">
        <v>150</v>
      </c>
      <c r="I1729" s="139">
        <f>VLOOKUP(E1729&amp;H1729,Data2012!$A:$S,6,FALSE)</f>
        <v>819.38049999999998</v>
      </c>
    </row>
    <row r="1730" spans="1:9" ht="14.25" customHeight="1">
      <c r="A1730" s="1" t="str">
        <f t="shared" si="221"/>
        <v>SNCB/NMBS96028</v>
      </c>
      <c r="B1730" s="427">
        <f t="shared" si="225"/>
        <v>7114.4857000000002</v>
      </c>
      <c r="C1730" s="210">
        <f t="shared" si="218"/>
        <v>8</v>
      </c>
      <c r="D1730" s="1">
        <f t="shared" si="219"/>
        <v>801.96410000000003</v>
      </c>
      <c r="E1730" t="s">
        <v>55</v>
      </c>
      <c r="F1730">
        <v>9602</v>
      </c>
      <c r="G1730" s="139">
        <v>2011</v>
      </c>
      <c r="H1730" s="429" t="s">
        <v>151</v>
      </c>
      <c r="I1730" s="139">
        <f>VLOOKUP(E1730&amp;H1730,Data2012!$A:$S,6,FALSE)</f>
        <v>801.96410000000003</v>
      </c>
    </row>
    <row r="1731" spans="1:9" ht="14.25" customHeight="1">
      <c r="A1731" s="1" t="str">
        <f t="shared" si="221"/>
        <v>SNCB/NMBS96029</v>
      </c>
      <c r="B1731" s="427">
        <f t="shared" si="225"/>
        <v>8015.1898000000001</v>
      </c>
      <c r="C1731" s="210">
        <f t="shared" si="218"/>
        <v>9</v>
      </c>
      <c r="D1731" s="1">
        <f t="shared" si="219"/>
        <v>900.70409999999993</v>
      </c>
      <c r="E1731" t="s">
        <v>55</v>
      </c>
      <c r="F1731">
        <v>9602</v>
      </c>
      <c r="G1731" s="139">
        <v>2011</v>
      </c>
      <c r="H1731" s="429" t="s">
        <v>152</v>
      </c>
      <c r="I1731" s="139">
        <f>VLOOKUP(E1731&amp;H1731,Data2012!$A:$S,6,FALSE)</f>
        <v>900.70409999999993</v>
      </c>
    </row>
    <row r="1732" spans="1:9" ht="14.25" customHeight="1">
      <c r="A1732" s="1" t="str">
        <f t="shared" si="221"/>
        <v>SNCB/NMBS960210</v>
      </c>
      <c r="B1732" s="427">
        <f t="shared" si="225"/>
        <v>8985.0928999999996</v>
      </c>
      <c r="C1732" s="210">
        <f t="shared" si="218"/>
        <v>10</v>
      </c>
      <c r="D1732" s="1">
        <f t="shared" si="219"/>
        <v>969.90309999999999</v>
      </c>
      <c r="E1732" t="s">
        <v>55</v>
      </c>
      <c r="F1732">
        <v>9602</v>
      </c>
      <c r="G1732" s="139">
        <v>2011</v>
      </c>
      <c r="H1732" s="429" t="s">
        <v>153</v>
      </c>
      <c r="I1732" s="139">
        <f>VLOOKUP(E1732&amp;H1732,Data2012!$A:$S,6,FALSE)</f>
        <v>969.90309999999999</v>
      </c>
    </row>
    <row r="1733" spans="1:9" ht="14.25" customHeight="1">
      <c r="A1733" s="1" t="str">
        <f t="shared" si="221"/>
        <v>SNCB/NMBS960211</v>
      </c>
      <c r="B1733" s="427">
        <f t="shared" si="225"/>
        <v>9911.2907999999989</v>
      </c>
      <c r="C1733" s="210">
        <f t="shared" si="218"/>
        <v>11</v>
      </c>
      <c r="D1733" s="1">
        <f t="shared" si="219"/>
        <v>926.1979</v>
      </c>
      <c r="E1733" t="s">
        <v>55</v>
      </c>
      <c r="F1733">
        <v>9602</v>
      </c>
      <c r="G1733" s="139">
        <v>2011</v>
      </c>
      <c r="H1733" s="429" t="s">
        <v>154</v>
      </c>
      <c r="I1733" s="139">
        <f>VLOOKUP(E1733&amp;H1733,Data2012!$A:$S,6,FALSE)</f>
        <v>926.1979</v>
      </c>
    </row>
    <row r="1734" spans="1:9" ht="14.25" customHeight="1">
      <c r="A1734" s="1" t="str">
        <f t="shared" si="221"/>
        <v>SNCB/NMBS960212</v>
      </c>
      <c r="B1734" s="427">
        <f t="shared" si="225"/>
        <v>10848.005499999999</v>
      </c>
      <c r="C1734" s="210">
        <f t="shared" si="218"/>
        <v>12</v>
      </c>
      <c r="D1734" s="1">
        <f t="shared" si="219"/>
        <v>936.71469999999999</v>
      </c>
      <c r="E1734" t="s">
        <v>55</v>
      </c>
      <c r="F1734">
        <v>9602</v>
      </c>
      <c r="G1734" s="139">
        <v>2011</v>
      </c>
      <c r="H1734" s="429" t="s">
        <v>155</v>
      </c>
      <c r="I1734" s="139">
        <f>VLOOKUP(E1734&amp;H1734,Data2012!$A:$S,6,FALSE)</f>
        <v>936.71469999999999</v>
      </c>
    </row>
    <row r="1735" spans="1:9" ht="14.25" customHeight="1">
      <c r="A1735" s="1" t="str">
        <f t="shared" si="221"/>
        <v xml:space="preserve">SNCB/NMBS9603 </v>
      </c>
      <c r="B1735" s="427" t="str">
        <f>+D1735</f>
        <v>na</v>
      </c>
      <c r="C1735" s="210" t="str">
        <f t="shared" si="218"/>
        <v xml:space="preserve"> </v>
      </c>
      <c r="D1735" s="1" t="str">
        <f t="shared" si="219"/>
        <v>na</v>
      </c>
      <c r="E1735" t="s">
        <v>55</v>
      </c>
      <c r="F1735">
        <v>9603</v>
      </c>
      <c r="G1735" s="139">
        <v>2011</v>
      </c>
      <c r="H1735" s="429" t="s">
        <v>144</v>
      </c>
      <c r="I1735" s="139">
        <f>VLOOKUP(E1735&amp;H1735,Data2012!$A:$S,11,FALSE)</f>
        <v>-1</v>
      </c>
    </row>
    <row r="1736" spans="1:9" ht="14.25" customHeight="1">
      <c r="A1736" s="1" t="str">
        <f t="shared" si="221"/>
        <v xml:space="preserve">SNCB/NMBS9603 </v>
      </c>
      <c r="B1736" s="427" t="e">
        <f>+D1736+B1735</f>
        <v>#VALUE!</v>
      </c>
      <c r="C1736" s="210" t="str">
        <f t="shared" ref="C1736:C1799" si="226">IF(D1736="na"," ",VALUE(RIGHT(TRIM(H1736),2)))</f>
        <v xml:space="preserve"> </v>
      </c>
      <c r="D1736" s="1" t="str">
        <f t="shared" ref="D1736:D1799" si="227">IF(I1736&lt;0,"na",I1736)</f>
        <v>na</v>
      </c>
      <c r="E1736" t="s">
        <v>55</v>
      </c>
      <c r="F1736">
        <v>9603</v>
      </c>
      <c r="G1736" s="139">
        <v>2011</v>
      </c>
      <c r="H1736" s="429" t="s">
        <v>145</v>
      </c>
      <c r="I1736" s="139">
        <f>VLOOKUP(E1736&amp;H1736,Data2012!$A:$S,11,FALSE)</f>
        <v>-1</v>
      </c>
    </row>
    <row r="1737" spans="1:9" ht="14.25" customHeight="1">
      <c r="A1737" s="1" t="str">
        <f t="shared" si="221"/>
        <v xml:space="preserve">SNCB/NMBS9603 </v>
      </c>
      <c r="B1737" s="427" t="e">
        <f>+D1737+B1736</f>
        <v>#VALUE!</v>
      </c>
      <c r="C1737" s="210" t="str">
        <f t="shared" si="226"/>
        <v xml:space="preserve"> </v>
      </c>
      <c r="D1737" s="1" t="str">
        <f t="shared" si="227"/>
        <v>na</v>
      </c>
      <c r="E1737" t="s">
        <v>55</v>
      </c>
      <c r="F1737">
        <v>9603</v>
      </c>
      <c r="G1737" s="139">
        <v>2011</v>
      </c>
      <c r="H1737" s="429" t="s">
        <v>146</v>
      </c>
      <c r="I1737" s="139">
        <f>VLOOKUP(E1737&amp;H1737,Data2012!$A:$S,11,FALSE)</f>
        <v>-1</v>
      </c>
    </row>
    <row r="1738" spans="1:9" ht="14.25" customHeight="1">
      <c r="A1738" s="1" t="str">
        <f t="shared" si="221"/>
        <v xml:space="preserve">SNCB/NMBS9603 </v>
      </c>
      <c r="B1738" s="427" t="e">
        <f t="shared" ref="B1738:B1746" si="228">+D1738+B1737</f>
        <v>#VALUE!</v>
      </c>
      <c r="C1738" s="210" t="str">
        <f t="shared" si="226"/>
        <v xml:space="preserve"> </v>
      </c>
      <c r="D1738" s="1" t="str">
        <f t="shared" si="227"/>
        <v>na</v>
      </c>
      <c r="E1738" t="s">
        <v>55</v>
      </c>
      <c r="F1738">
        <v>9603</v>
      </c>
      <c r="G1738" s="139">
        <v>2011</v>
      </c>
      <c r="H1738" s="429" t="s">
        <v>147</v>
      </c>
      <c r="I1738" s="139">
        <f>VLOOKUP(E1738&amp;H1738,Data2012!$A:$S,11,FALSE)</f>
        <v>-1</v>
      </c>
    </row>
    <row r="1739" spans="1:9" ht="14.25" customHeight="1">
      <c r="A1739" s="1" t="str">
        <f t="shared" si="221"/>
        <v xml:space="preserve">SNCB/NMBS9603 </v>
      </c>
      <c r="B1739" s="427" t="e">
        <f t="shared" si="228"/>
        <v>#VALUE!</v>
      </c>
      <c r="C1739" s="210" t="str">
        <f t="shared" si="226"/>
        <v xml:space="preserve"> </v>
      </c>
      <c r="D1739" s="1" t="str">
        <f t="shared" si="227"/>
        <v>na</v>
      </c>
      <c r="E1739" t="s">
        <v>55</v>
      </c>
      <c r="F1739">
        <v>9603</v>
      </c>
      <c r="G1739" s="139">
        <v>2011</v>
      </c>
      <c r="H1739" s="429" t="s">
        <v>148</v>
      </c>
      <c r="I1739" s="139">
        <f>VLOOKUP(E1739&amp;H1739,Data2012!$A:$S,11,FALSE)</f>
        <v>-1</v>
      </c>
    </row>
    <row r="1740" spans="1:9" ht="14.25" customHeight="1">
      <c r="A1740" s="1" t="str">
        <f t="shared" si="221"/>
        <v xml:space="preserve">SNCB/NMBS9603 </v>
      </c>
      <c r="B1740" s="427" t="e">
        <f t="shared" si="228"/>
        <v>#VALUE!</v>
      </c>
      <c r="C1740" s="210" t="str">
        <f t="shared" si="226"/>
        <v xml:space="preserve"> </v>
      </c>
      <c r="D1740" s="1" t="str">
        <f t="shared" si="227"/>
        <v>na</v>
      </c>
      <c r="E1740" t="s">
        <v>55</v>
      </c>
      <c r="F1740">
        <v>9603</v>
      </c>
      <c r="G1740" s="139">
        <v>2011</v>
      </c>
      <c r="H1740" s="429" t="s">
        <v>149</v>
      </c>
      <c r="I1740" s="139">
        <f>VLOOKUP(E1740&amp;H1740,Data2012!$A:$S,11,FALSE)</f>
        <v>-1</v>
      </c>
    </row>
    <row r="1741" spans="1:9" ht="14.25" customHeight="1">
      <c r="A1741" s="1" t="str">
        <f t="shared" si="221"/>
        <v xml:space="preserve">SNCB/NMBS9603 </v>
      </c>
      <c r="B1741" s="427" t="e">
        <f t="shared" si="228"/>
        <v>#VALUE!</v>
      </c>
      <c r="C1741" s="210" t="str">
        <f t="shared" si="226"/>
        <v xml:space="preserve"> </v>
      </c>
      <c r="D1741" s="1" t="str">
        <f t="shared" si="227"/>
        <v>na</v>
      </c>
      <c r="E1741" t="s">
        <v>55</v>
      </c>
      <c r="F1741">
        <v>9603</v>
      </c>
      <c r="G1741" s="139">
        <v>2011</v>
      </c>
      <c r="H1741" s="429" t="s">
        <v>150</v>
      </c>
      <c r="I1741" s="139">
        <f>VLOOKUP(E1741&amp;H1741,Data2012!$A:$S,11,FALSE)</f>
        <v>-1</v>
      </c>
    </row>
    <row r="1742" spans="1:9" ht="14.25" customHeight="1">
      <c r="A1742" s="1" t="str">
        <f t="shared" si="221"/>
        <v xml:space="preserve">SNCB/NMBS9603 </v>
      </c>
      <c r="B1742" s="427" t="e">
        <f t="shared" si="228"/>
        <v>#VALUE!</v>
      </c>
      <c r="C1742" s="210" t="str">
        <f t="shared" si="226"/>
        <v xml:space="preserve"> </v>
      </c>
      <c r="D1742" s="1" t="str">
        <f t="shared" si="227"/>
        <v>na</v>
      </c>
      <c r="E1742" t="s">
        <v>55</v>
      </c>
      <c r="F1742">
        <v>9603</v>
      </c>
      <c r="G1742" s="139">
        <v>2011</v>
      </c>
      <c r="H1742" s="429" t="s">
        <v>151</v>
      </c>
      <c r="I1742" s="139">
        <f>VLOOKUP(E1742&amp;H1742,Data2012!$A:$S,11,FALSE)</f>
        <v>-1</v>
      </c>
    </row>
    <row r="1743" spans="1:9" ht="14.25" customHeight="1">
      <c r="A1743" s="1" t="str">
        <f t="shared" ref="A1743:A1806" si="229">TRIM(E1743)&amp;F1743&amp;C1743</f>
        <v xml:space="preserve">SNCB/NMBS9603 </v>
      </c>
      <c r="B1743" s="427" t="e">
        <f t="shared" si="228"/>
        <v>#VALUE!</v>
      </c>
      <c r="C1743" s="210" t="str">
        <f t="shared" si="226"/>
        <v xml:space="preserve"> </v>
      </c>
      <c r="D1743" s="1" t="str">
        <f t="shared" si="227"/>
        <v>na</v>
      </c>
      <c r="E1743" t="s">
        <v>55</v>
      </c>
      <c r="F1743">
        <v>9603</v>
      </c>
      <c r="G1743" s="139">
        <v>2011</v>
      </c>
      <c r="H1743" s="429" t="s">
        <v>152</v>
      </c>
      <c r="I1743" s="139">
        <f>VLOOKUP(E1743&amp;H1743,Data2012!$A:$S,11,FALSE)</f>
        <v>-1</v>
      </c>
    </row>
    <row r="1744" spans="1:9" ht="14.25" customHeight="1">
      <c r="A1744" s="1" t="str">
        <f t="shared" si="229"/>
        <v xml:space="preserve">SNCB/NMBS9603 </v>
      </c>
      <c r="B1744" s="427" t="e">
        <f t="shared" si="228"/>
        <v>#VALUE!</v>
      </c>
      <c r="C1744" s="210" t="str">
        <f t="shared" si="226"/>
        <v xml:space="preserve"> </v>
      </c>
      <c r="D1744" s="1" t="str">
        <f t="shared" si="227"/>
        <v>na</v>
      </c>
      <c r="E1744" t="s">
        <v>55</v>
      </c>
      <c r="F1744">
        <v>9603</v>
      </c>
      <c r="G1744" s="139">
        <v>2011</v>
      </c>
      <c r="H1744" s="429" t="s">
        <v>153</v>
      </c>
      <c r="I1744" s="139">
        <f>VLOOKUP(E1744&amp;H1744,Data2012!$A:$S,11,FALSE)</f>
        <v>-1</v>
      </c>
    </row>
    <row r="1745" spans="1:9" ht="14.25" customHeight="1">
      <c r="A1745" s="1" t="str">
        <f t="shared" si="229"/>
        <v xml:space="preserve">SNCB/NMBS9603 </v>
      </c>
      <c r="B1745" s="427" t="e">
        <f t="shared" si="228"/>
        <v>#VALUE!</v>
      </c>
      <c r="C1745" s="210" t="str">
        <f t="shared" si="226"/>
        <v xml:space="preserve"> </v>
      </c>
      <c r="D1745" s="1" t="str">
        <f t="shared" si="227"/>
        <v>na</v>
      </c>
      <c r="E1745" t="s">
        <v>55</v>
      </c>
      <c r="F1745">
        <v>9603</v>
      </c>
      <c r="G1745" s="139">
        <v>2011</v>
      </c>
      <c r="H1745" s="429" t="s">
        <v>154</v>
      </c>
      <c r="I1745" s="139">
        <f>VLOOKUP(E1745&amp;H1745,Data2012!$A:$S,11,FALSE)</f>
        <v>-1</v>
      </c>
    </row>
    <row r="1746" spans="1:9" ht="14.25" customHeight="1">
      <c r="A1746" s="1" t="str">
        <f t="shared" si="229"/>
        <v xml:space="preserve">SNCB/NMBS9603 </v>
      </c>
      <c r="B1746" s="427" t="e">
        <f t="shared" si="228"/>
        <v>#VALUE!</v>
      </c>
      <c r="C1746" s="210" t="str">
        <f t="shared" si="226"/>
        <v xml:space="preserve"> </v>
      </c>
      <c r="D1746" s="1" t="str">
        <f t="shared" si="227"/>
        <v>na</v>
      </c>
      <c r="E1746" t="s">
        <v>55</v>
      </c>
      <c r="F1746">
        <v>9603</v>
      </c>
      <c r="G1746" s="139">
        <v>2011</v>
      </c>
      <c r="H1746" s="429" t="s">
        <v>155</v>
      </c>
      <c r="I1746" s="139">
        <f>VLOOKUP(E1746&amp;H1746,Data2012!$A:$S,11,FALSE)</f>
        <v>-1</v>
      </c>
    </row>
    <row r="1747" spans="1:9" ht="14.25" customHeight="1">
      <c r="A1747" s="1" t="str">
        <f t="shared" si="229"/>
        <v xml:space="preserve">SNCB/NMBS9604 </v>
      </c>
      <c r="B1747" s="427" t="str">
        <f>+D1747</f>
        <v>na</v>
      </c>
      <c r="C1747" s="210" t="str">
        <f t="shared" si="226"/>
        <v xml:space="preserve"> </v>
      </c>
      <c r="D1747" s="1" t="str">
        <f t="shared" si="227"/>
        <v>na</v>
      </c>
      <c r="E1747" t="s">
        <v>55</v>
      </c>
      <c r="F1747">
        <v>9604</v>
      </c>
      <c r="G1747" s="139">
        <v>2011</v>
      </c>
      <c r="H1747" s="429" t="s">
        <v>144</v>
      </c>
      <c r="I1747" s="139">
        <f>VLOOKUP(E1747&amp;H1747,Data2012!$A:$S,14,FALSE)</f>
        <v>-1</v>
      </c>
    </row>
    <row r="1748" spans="1:9" ht="14.25" customHeight="1">
      <c r="A1748" s="1" t="str">
        <f t="shared" si="229"/>
        <v xml:space="preserve">SNCB/NMBS9604 </v>
      </c>
      <c r="B1748" s="427" t="e">
        <f>+D1748+B1747</f>
        <v>#VALUE!</v>
      </c>
      <c r="C1748" s="210" t="str">
        <f t="shared" si="226"/>
        <v xml:space="preserve"> </v>
      </c>
      <c r="D1748" s="1" t="str">
        <f t="shared" si="227"/>
        <v>na</v>
      </c>
      <c r="E1748" t="s">
        <v>55</v>
      </c>
      <c r="F1748">
        <v>9604</v>
      </c>
      <c r="G1748" s="139">
        <v>2011</v>
      </c>
      <c r="H1748" s="429" t="s">
        <v>145</v>
      </c>
      <c r="I1748" s="139">
        <f>VLOOKUP(E1748&amp;H1748,Data2012!$A:$S,14,FALSE)</f>
        <v>-1</v>
      </c>
    </row>
    <row r="1749" spans="1:9" ht="14.25" customHeight="1">
      <c r="A1749" s="1" t="str">
        <f t="shared" si="229"/>
        <v xml:space="preserve">SNCB/NMBS9604 </v>
      </c>
      <c r="B1749" s="427" t="e">
        <f>+D1749+B1748</f>
        <v>#VALUE!</v>
      </c>
      <c r="C1749" s="210" t="str">
        <f t="shared" si="226"/>
        <v xml:space="preserve"> </v>
      </c>
      <c r="D1749" s="1" t="str">
        <f t="shared" si="227"/>
        <v>na</v>
      </c>
      <c r="E1749" t="s">
        <v>55</v>
      </c>
      <c r="F1749">
        <v>9604</v>
      </c>
      <c r="G1749" s="139">
        <v>2011</v>
      </c>
      <c r="H1749" s="429" t="s">
        <v>146</v>
      </c>
      <c r="I1749" s="139">
        <f>VLOOKUP(E1749&amp;H1749,Data2012!$A:$S,14,FALSE)</f>
        <v>-1</v>
      </c>
    </row>
    <row r="1750" spans="1:9" ht="14.25" customHeight="1">
      <c r="A1750" s="1" t="str">
        <f t="shared" si="229"/>
        <v xml:space="preserve">SNCB/NMBS9604 </v>
      </c>
      <c r="B1750" s="427" t="e">
        <f t="shared" ref="B1750:B1758" si="230">+D1750+B1749</f>
        <v>#VALUE!</v>
      </c>
      <c r="C1750" s="210" t="str">
        <f t="shared" si="226"/>
        <v xml:space="preserve"> </v>
      </c>
      <c r="D1750" s="1" t="str">
        <f t="shared" si="227"/>
        <v>na</v>
      </c>
      <c r="E1750" t="s">
        <v>55</v>
      </c>
      <c r="F1750">
        <v>9604</v>
      </c>
      <c r="G1750" s="139">
        <v>2011</v>
      </c>
      <c r="H1750" s="429" t="s">
        <v>147</v>
      </c>
      <c r="I1750" s="139">
        <f>VLOOKUP(E1750&amp;H1750,Data2012!$A:$S,14,FALSE)</f>
        <v>-1</v>
      </c>
    </row>
    <row r="1751" spans="1:9" ht="14.25" customHeight="1">
      <c r="A1751" s="1" t="str">
        <f t="shared" si="229"/>
        <v xml:space="preserve">SNCB/NMBS9604 </v>
      </c>
      <c r="B1751" s="427" t="e">
        <f t="shared" si="230"/>
        <v>#VALUE!</v>
      </c>
      <c r="C1751" s="210" t="str">
        <f t="shared" si="226"/>
        <v xml:space="preserve"> </v>
      </c>
      <c r="D1751" s="1" t="str">
        <f t="shared" si="227"/>
        <v>na</v>
      </c>
      <c r="E1751" t="s">
        <v>55</v>
      </c>
      <c r="F1751">
        <v>9604</v>
      </c>
      <c r="G1751" s="139">
        <v>2011</v>
      </c>
      <c r="H1751" s="429" t="s">
        <v>148</v>
      </c>
      <c r="I1751" s="139">
        <f>VLOOKUP(E1751&amp;H1751,Data2012!$A:$S,14,FALSE)</f>
        <v>-1</v>
      </c>
    </row>
    <row r="1752" spans="1:9" ht="14.25" customHeight="1">
      <c r="A1752" s="1" t="str">
        <f t="shared" si="229"/>
        <v xml:space="preserve">SNCB/NMBS9604 </v>
      </c>
      <c r="B1752" s="427" t="e">
        <f t="shared" si="230"/>
        <v>#VALUE!</v>
      </c>
      <c r="C1752" s="210" t="str">
        <f t="shared" si="226"/>
        <v xml:space="preserve"> </v>
      </c>
      <c r="D1752" s="1" t="str">
        <f t="shared" si="227"/>
        <v>na</v>
      </c>
      <c r="E1752" t="s">
        <v>55</v>
      </c>
      <c r="F1752">
        <v>9604</v>
      </c>
      <c r="G1752" s="139">
        <v>2011</v>
      </c>
      <c r="H1752" s="429" t="s">
        <v>149</v>
      </c>
      <c r="I1752" s="139">
        <f>VLOOKUP(E1752&amp;H1752,Data2012!$A:$S,14,FALSE)</f>
        <v>-1</v>
      </c>
    </row>
    <row r="1753" spans="1:9" ht="14.25" customHeight="1">
      <c r="A1753" s="1" t="str">
        <f t="shared" si="229"/>
        <v xml:space="preserve">SNCB/NMBS9604 </v>
      </c>
      <c r="B1753" s="427" t="e">
        <f t="shared" si="230"/>
        <v>#VALUE!</v>
      </c>
      <c r="C1753" s="210" t="str">
        <f t="shared" si="226"/>
        <v xml:space="preserve"> </v>
      </c>
      <c r="D1753" s="1" t="str">
        <f t="shared" si="227"/>
        <v>na</v>
      </c>
      <c r="E1753" t="s">
        <v>55</v>
      </c>
      <c r="F1753">
        <v>9604</v>
      </c>
      <c r="G1753" s="139">
        <v>2011</v>
      </c>
      <c r="H1753" s="429" t="s">
        <v>150</v>
      </c>
      <c r="I1753" s="139">
        <f>VLOOKUP(E1753&amp;H1753,Data2012!$A:$S,14,FALSE)</f>
        <v>-1</v>
      </c>
    </row>
    <row r="1754" spans="1:9" ht="14.25" customHeight="1">
      <c r="A1754" s="1" t="str">
        <f t="shared" si="229"/>
        <v xml:space="preserve">SNCB/NMBS9604 </v>
      </c>
      <c r="B1754" s="427" t="e">
        <f t="shared" si="230"/>
        <v>#VALUE!</v>
      </c>
      <c r="C1754" s="210" t="str">
        <f t="shared" si="226"/>
        <v xml:space="preserve"> </v>
      </c>
      <c r="D1754" s="1" t="str">
        <f t="shared" si="227"/>
        <v>na</v>
      </c>
      <c r="E1754" t="s">
        <v>55</v>
      </c>
      <c r="F1754">
        <v>9604</v>
      </c>
      <c r="G1754" s="139">
        <v>2011</v>
      </c>
      <c r="H1754" s="429" t="s">
        <v>151</v>
      </c>
      <c r="I1754" s="139">
        <f>VLOOKUP(E1754&amp;H1754,Data2012!$A:$S,14,FALSE)</f>
        <v>-1</v>
      </c>
    </row>
    <row r="1755" spans="1:9" ht="14.25" customHeight="1">
      <c r="A1755" s="1" t="str">
        <f t="shared" si="229"/>
        <v xml:space="preserve">SNCB/NMBS9604 </v>
      </c>
      <c r="B1755" s="427" t="e">
        <f t="shared" si="230"/>
        <v>#VALUE!</v>
      </c>
      <c r="C1755" s="210" t="str">
        <f t="shared" si="226"/>
        <v xml:space="preserve"> </v>
      </c>
      <c r="D1755" s="1" t="str">
        <f t="shared" si="227"/>
        <v>na</v>
      </c>
      <c r="E1755" t="s">
        <v>55</v>
      </c>
      <c r="F1755">
        <v>9604</v>
      </c>
      <c r="G1755" s="139">
        <v>2011</v>
      </c>
      <c r="H1755" s="429" t="s">
        <v>152</v>
      </c>
      <c r="I1755" s="139">
        <f>VLOOKUP(E1755&amp;H1755,Data2012!$A:$S,14,FALSE)</f>
        <v>-1</v>
      </c>
    </row>
    <row r="1756" spans="1:9" ht="14.25" customHeight="1">
      <c r="A1756" s="1" t="str">
        <f t="shared" si="229"/>
        <v xml:space="preserve">SNCB/NMBS9604 </v>
      </c>
      <c r="B1756" s="427" t="e">
        <f t="shared" si="230"/>
        <v>#VALUE!</v>
      </c>
      <c r="C1756" s="210" t="str">
        <f t="shared" si="226"/>
        <v xml:space="preserve"> </v>
      </c>
      <c r="D1756" s="1" t="str">
        <f t="shared" si="227"/>
        <v>na</v>
      </c>
      <c r="E1756" t="s">
        <v>55</v>
      </c>
      <c r="F1756">
        <v>9604</v>
      </c>
      <c r="G1756" s="139">
        <v>2011</v>
      </c>
      <c r="H1756" s="429" t="s">
        <v>153</v>
      </c>
      <c r="I1756" s="139">
        <f>VLOOKUP(E1756&amp;H1756,Data2012!$A:$S,14,FALSE)</f>
        <v>-1</v>
      </c>
    </row>
    <row r="1757" spans="1:9" ht="14.25" customHeight="1">
      <c r="A1757" s="1" t="str">
        <f t="shared" si="229"/>
        <v xml:space="preserve">SNCB/NMBS9604 </v>
      </c>
      <c r="B1757" s="427" t="e">
        <f t="shared" si="230"/>
        <v>#VALUE!</v>
      </c>
      <c r="C1757" s="210" t="str">
        <f t="shared" si="226"/>
        <v xml:space="preserve"> </v>
      </c>
      <c r="D1757" s="1" t="str">
        <f t="shared" si="227"/>
        <v>na</v>
      </c>
      <c r="E1757" t="s">
        <v>55</v>
      </c>
      <c r="F1757">
        <v>9604</v>
      </c>
      <c r="G1757" s="139">
        <v>2011</v>
      </c>
      <c r="H1757" s="429" t="s">
        <v>154</v>
      </c>
      <c r="I1757" s="139">
        <f>VLOOKUP(E1757&amp;H1757,Data2012!$A:$S,14,FALSE)</f>
        <v>-1</v>
      </c>
    </row>
    <row r="1758" spans="1:9" ht="14.25" customHeight="1">
      <c r="A1758" s="1" t="str">
        <f t="shared" si="229"/>
        <v xml:space="preserve">SNCB/NMBS9604 </v>
      </c>
      <c r="B1758" s="427" t="e">
        <f t="shared" si="230"/>
        <v>#VALUE!</v>
      </c>
      <c r="C1758" s="210" t="str">
        <f t="shared" si="226"/>
        <v xml:space="preserve"> </v>
      </c>
      <c r="D1758" s="1" t="str">
        <f t="shared" si="227"/>
        <v>na</v>
      </c>
      <c r="E1758" t="s">
        <v>55</v>
      </c>
      <c r="F1758">
        <v>9604</v>
      </c>
      <c r="G1758" s="139">
        <v>2011</v>
      </c>
      <c r="H1758" s="429" t="s">
        <v>155</v>
      </c>
      <c r="I1758" s="139">
        <f>VLOOKUP(E1758&amp;H1758,Data2012!$A:$S,14,FALSE)</f>
        <v>-1</v>
      </c>
    </row>
    <row r="1759" spans="1:9" ht="14.25" customHeight="1">
      <c r="A1759" s="1" t="str">
        <f t="shared" si="229"/>
        <v xml:space="preserve">SNCB/NMBS9605 </v>
      </c>
      <c r="B1759" s="427" t="str">
        <f>+D1759</f>
        <v>na</v>
      </c>
      <c r="C1759" s="210" t="str">
        <f t="shared" si="226"/>
        <v xml:space="preserve"> </v>
      </c>
      <c r="D1759" s="1" t="str">
        <f t="shared" si="227"/>
        <v>na</v>
      </c>
      <c r="E1759" t="s">
        <v>55</v>
      </c>
      <c r="F1759">
        <v>9605</v>
      </c>
      <c r="G1759" s="139">
        <v>2011</v>
      </c>
      <c r="H1759" s="429" t="s">
        <v>144</v>
      </c>
      <c r="I1759" s="139">
        <f>VLOOKUP(E1759&amp;H1759,Data2012!$A:$S,17,FALSE)</f>
        <v>-1</v>
      </c>
    </row>
    <row r="1760" spans="1:9" ht="14.25" customHeight="1">
      <c r="A1760" s="1" t="str">
        <f t="shared" si="229"/>
        <v xml:space="preserve">SNCB/NMBS9605 </v>
      </c>
      <c r="B1760" s="427" t="e">
        <f>+D1760+B1759</f>
        <v>#VALUE!</v>
      </c>
      <c r="C1760" s="210" t="str">
        <f t="shared" si="226"/>
        <v xml:space="preserve"> </v>
      </c>
      <c r="D1760" s="1" t="str">
        <f t="shared" si="227"/>
        <v>na</v>
      </c>
      <c r="E1760" t="s">
        <v>55</v>
      </c>
      <c r="F1760">
        <v>9605</v>
      </c>
      <c r="G1760" s="139">
        <v>2011</v>
      </c>
      <c r="H1760" s="429" t="s">
        <v>145</v>
      </c>
      <c r="I1760" s="139">
        <f>VLOOKUP(E1760&amp;H1760,Data2012!$A:$S,17,FALSE)</f>
        <v>-1</v>
      </c>
    </row>
    <row r="1761" spans="1:9" ht="14.25" customHeight="1">
      <c r="A1761" s="1" t="str">
        <f t="shared" si="229"/>
        <v xml:space="preserve">SNCB/NMBS9605 </v>
      </c>
      <c r="B1761" s="427" t="e">
        <f>+D1761+B1760</f>
        <v>#VALUE!</v>
      </c>
      <c r="C1761" s="210" t="str">
        <f t="shared" si="226"/>
        <v xml:space="preserve"> </v>
      </c>
      <c r="D1761" s="1" t="str">
        <f t="shared" si="227"/>
        <v>na</v>
      </c>
      <c r="E1761" t="s">
        <v>55</v>
      </c>
      <c r="F1761">
        <v>9605</v>
      </c>
      <c r="G1761" s="139">
        <v>2011</v>
      </c>
      <c r="H1761" s="429" t="s">
        <v>146</v>
      </c>
      <c r="I1761" s="139">
        <f>VLOOKUP(E1761&amp;H1761,Data2012!$A:$S,17,FALSE)</f>
        <v>-1</v>
      </c>
    </row>
    <row r="1762" spans="1:9" ht="14.25" customHeight="1">
      <c r="A1762" s="1" t="str">
        <f t="shared" si="229"/>
        <v xml:space="preserve">SNCB/NMBS9605 </v>
      </c>
      <c r="B1762" s="427" t="e">
        <f t="shared" ref="B1762:B1770" si="231">+D1762+B1761</f>
        <v>#VALUE!</v>
      </c>
      <c r="C1762" s="210" t="str">
        <f t="shared" si="226"/>
        <v xml:space="preserve"> </v>
      </c>
      <c r="D1762" s="1" t="str">
        <f t="shared" si="227"/>
        <v>na</v>
      </c>
      <c r="E1762" t="s">
        <v>55</v>
      </c>
      <c r="F1762">
        <v>9605</v>
      </c>
      <c r="G1762" s="139">
        <v>2011</v>
      </c>
      <c r="H1762" s="429" t="s">
        <v>147</v>
      </c>
      <c r="I1762" s="139">
        <f>VLOOKUP(E1762&amp;H1762,Data2012!$A:$S,17,FALSE)</f>
        <v>-1</v>
      </c>
    </row>
    <row r="1763" spans="1:9" ht="14.25" customHeight="1">
      <c r="A1763" s="1" t="str">
        <f t="shared" si="229"/>
        <v xml:space="preserve">SNCB/NMBS9605 </v>
      </c>
      <c r="B1763" s="427" t="e">
        <f t="shared" si="231"/>
        <v>#VALUE!</v>
      </c>
      <c r="C1763" s="210" t="str">
        <f t="shared" si="226"/>
        <v xml:space="preserve"> </v>
      </c>
      <c r="D1763" s="1" t="str">
        <f t="shared" si="227"/>
        <v>na</v>
      </c>
      <c r="E1763" t="s">
        <v>55</v>
      </c>
      <c r="F1763">
        <v>9605</v>
      </c>
      <c r="G1763" s="139">
        <v>2011</v>
      </c>
      <c r="H1763" s="429" t="s">
        <v>148</v>
      </c>
      <c r="I1763" s="139">
        <f>VLOOKUP(E1763&amp;H1763,Data2012!$A:$S,17,FALSE)</f>
        <v>-1</v>
      </c>
    </row>
    <row r="1764" spans="1:9" ht="14.25" customHeight="1">
      <c r="A1764" s="1" t="str">
        <f t="shared" si="229"/>
        <v xml:space="preserve">SNCB/NMBS9605 </v>
      </c>
      <c r="B1764" s="427" t="e">
        <f t="shared" si="231"/>
        <v>#VALUE!</v>
      </c>
      <c r="C1764" s="210" t="str">
        <f t="shared" si="226"/>
        <v xml:space="preserve"> </v>
      </c>
      <c r="D1764" s="1" t="str">
        <f t="shared" si="227"/>
        <v>na</v>
      </c>
      <c r="E1764" t="s">
        <v>55</v>
      </c>
      <c r="F1764">
        <v>9605</v>
      </c>
      <c r="G1764" s="139">
        <v>2011</v>
      </c>
      <c r="H1764" s="429" t="s">
        <v>149</v>
      </c>
      <c r="I1764" s="139">
        <f>VLOOKUP(E1764&amp;H1764,Data2012!$A:$S,17,FALSE)</f>
        <v>-1</v>
      </c>
    </row>
    <row r="1765" spans="1:9" ht="14.25" customHeight="1">
      <c r="A1765" s="1" t="str">
        <f t="shared" si="229"/>
        <v xml:space="preserve">SNCB/NMBS9605 </v>
      </c>
      <c r="B1765" s="427" t="e">
        <f t="shared" si="231"/>
        <v>#VALUE!</v>
      </c>
      <c r="C1765" s="210" t="str">
        <f t="shared" si="226"/>
        <v xml:space="preserve"> </v>
      </c>
      <c r="D1765" s="1" t="str">
        <f t="shared" si="227"/>
        <v>na</v>
      </c>
      <c r="E1765" t="s">
        <v>55</v>
      </c>
      <c r="F1765">
        <v>9605</v>
      </c>
      <c r="G1765" s="139">
        <v>2011</v>
      </c>
      <c r="H1765" s="429" t="s">
        <v>150</v>
      </c>
      <c r="I1765" s="139">
        <f>VLOOKUP(E1765&amp;H1765,Data2012!$A:$S,17,FALSE)</f>
        <v>-1</v>
      </c>
    </row>
    <row r="1766" spans="1:9" ht="14.25" customHeight="1">
      <c r="A1766" s="1" t="str">
        <f t="shared" si="229"/>
        <v xml:space="preserve">SNCB/NMBS9605 </v>
      </c>
      <c r="B1766" s="427" t="e">
        <f t="shared" si="231"/>
        <v>#VALUE!</v>
      </c>
      <c r="C1766" s="210" t="str">
        <f t="shared" si="226"/>
        <v xml:space="preserve"> </v>
      </c>
      <c r="D1766" s="1" t="str">
        <f t="shared" si="227"/>
        <v>na</v>
      </c>
      <c r="E1766" t="s">
        <v>55</v>
      </c>
      <c r="F1766">
        <v>9605</v>
      </c>
      <c r="G1766" s="139">
        <v>2011</v>
      </c>
      <c r="H1766" s="429" t="s">
        <v>151</v>
      </c>
      <c r="I1766" s="139">
        <f>VLOOKUP(E1766&amp;H1766,Data2012!$A:$S,17,FALSE)</f>
        <v>-1</v>
      </c>
    </row>
    <row r="1767" spans="1:9" ht="14.25" customHeight="1">
      <c r="A1767" s="1" t="str">
        <f t="shared" si="229"/>
        <v xml:space="preserve">SNCB/NMBS9605 </v>
      </c>
      <c r="B1767" s="427" t="e">
        <f t="shared" si="231"/>
        <v>#VALUE!</v>
      </c>
      <c r="C1767" s="210" t="str">
        <f t="shared" si="226"/>
        <v xml:space="preserve"> </v>
      </c>
      <c r="D1767" s="1" t="str">
        <f t="shared" si="227"/>
        <v>na</v>
      </c>
      <c r="E1767" t="s">
        <v>55</v>
      </c>
      <c r="F1767">
        <v>9605</v>
      </c>
      <c r="G1767" s="139">
        <v>2011</v>
      </c>
      <c r="H1767" s="429" t="s">
        <v>152</v>
      </c>
      <c r="I1767" s="139">
        <f>VLOOKUP(E1767&amp;H1767,Data2012!$A:$S,17,FALSE)</f>
        <v>-1</v>
      </c>
    </row>
    <row r="1768" spans="1:9" ht="14.25" customHeight="1">
      <c r="A1768" s="1" t="str">
        <f t="shared" si="229"/>
        <v xml:space="preserve">SNCB/NMBS9605 </v>
      </c>
      <c r="B1768" s="427" t="e">
        <f t="shared" si="231"/>
        <v>#VALUE!</v>
      </c>
      <c r="C1768" s="210" t="str">
        <f t="shared" si="226"/>
        <v xml:space="preserve"> </v>
      </c>
      <c r="D1768" s="1" t="str">
        <f t="shared" si="227"/>
        <v>na</v>
      </c>
      <c r="E1768" t="s">
        <v>55</v>
      </c>
      <c r="F1768">
        <v>9605</v>
      </c>
      <c r="G1768" s="139">
        <v>2011</v>
      </c>
      <c r="H1768" s="429" t="s">
        <v>153</v>
      </c>
      <c r="I1768" s="139">
        <f>VLOOKUP(E1768&amp;H1768,Data2012!$A:$S,17,FALSE)</f>
        <v>-1</v>
      </c>
    </row>
    <row r="1769" spans="1:9" ht="14.25" customHeight="1">
      <c r="A1769" s="1" t="str">
        <f t="shared" si="229"/>
        <v xml:space="preserve">SNCB/NMBS9605 </v>
      </c>
      <c r="B1769" s="427" t="e">
        <f t="shared" si="231"/>
        <v>#VALUE!</v>
      </c>
      <c r="C1769" s="210" t="str">
        <f t="shared" si="226"/>
        <v xml:space="preserve"> </v>
      </c>
      <c r="D1769" s="1" t="str">
        <f t="shared" si="227"/>
        <v>na</v>
      </c>
      <c r="E1769" t="s">
        <v>55</v>
      </c>
      <c r="F1769">
        <v>9605</v>
      </c>
      <c r="G1769" s="139">
        <v>2011</v>
      </c>
      <c r="H1769" s="429" t="s">
        <v>154</v>
      </c>
      <c r="I1769" s="139">
        <f>VLOOKUP(E1769&amp;H1769,Data2012!$A:$S,17,FALSE)</f>
        <v>-1</v>
      </c>
    </row>
    <row r="1770" spans="1:9" ht="14.25" customHeight="1">
      <c r="A1770" s="1" t="str">
        <f t="shared" si="229"/>
        <v xml:space="preserve">SNCB/NMBS9605 </v>
      </c>
      <c r="B1770" s="427" t="e">
        <f t="shared" si="231"/>
        <v>#VALUE!</v>
      </c>
      <c r="C1770" s="210" t="str">
        <f t="shared" si="226"/>
        <v xml:space="preserve"> </v>
      </c>
      <c r="D1770" s="1" t="str">
        <f t="shared" si="227"/>
        <v>na</v>
      </c>
      <c r="E1770" t="s">
        <v>55</v>
      </c>
      <c r="F1770">
        <v>9605</v>
      </c>
      <c r="G1770" s="139">
        <v>2011</v>
      </c>
      <c r="H1770" s="429" t="s">
        <v>155</v>
      </c>
      <c r="I1770" s="139">
        <f>VLOOKUP(E1770&amp;H1770,Data2012!$A:$S,17,FALSE)</f>
        <v>-1</v>
      </c>
    </row>
    <row r="1771" spans="1:9" ht="14.25" customHeight="1">
      <c r="A1771" s="1" t="str">
        <f t="shared" si="229"/>
        <v xml:space="preserve">SNCB/NMBS9606 </v>
      </c>
      <c r="B1771" s="427" t="str">
        <f>+D1771</f>
        <v>na</v>
      </c>
      <c r="C1771" s="210" t="str">
        <f t="shared" si="226"/>
        <v xml:space="preserve"> </v>
      </c>
      <c r="D1771" s="1" t="str">
        <f t="shared" si="227"/>
        <v>na</v>
      </c>
      <c r="E1771" t="s">
        <v>55</v>
      </c>
      <c r="F1771">
        <v>9606</v>
      </c>
      <c r="G1771" s="139">
        <v>2011</v>
      </c>
      <c r="H1771" s="429" t="s">
        <v>144</v>
      </c>
      <c r="I1771" s="139">
        <f>VLOOKUP(E1771&amp;H1771,Data2012!$A:$U,20,FALSE)</f>
        <v>-1</v>
      </c>
    </row>
    <row r="1772" spans="1:9" ht="14.25" customHeight="1">
      <c r="A1772" s="1" t="str">
        <f t="shared" si="229"/>
        <v xml:space="preserve">SNCB/NMBS9606 </v>
      </c>
      <c r="B1772" s="427" t="e">
        <f>+D1772+B1771</f>
        <v>#VALUE!</v>
      </c>
      <c r="C1772" s="210" t="str">
        <f t="shared" si="226"/>
        <v xml:space="preserve"> </v>
      </c>
      <c r="D1772" s="1" t="str">
        <f t="shared" si="227"/>
        <v>na</v>
      </c>
      <c r="E1772" t="s">
        <v>55</v>
      </c>
      <c r="F1772">
        <v>9606</v>
      </c>
      <c r="G1772" s="139">
        <v>2011</v>
      </c>
      <c r="H1772" s="429" t="s">
        <v>145</v>
      </c>
      <c r="I1772" s="139">
        <f>VLOOKUP(E1772&amp;H1772,Data2012!$A:$U,20,FALSE)</f>
        <v>-1</v>
      </c>
    </row>
    <row r="1773" spans="1:9" ht="14.25" customHeight="1">
      <c r="A1773" s="1" t="str">
        <f t="shared" si="229"/>
        <v xml:space="preserve">SNCB/NMBS9606 </v>
      </c>
      <c r="B1773" s="427" t="e">
        <f>+D1773+B1772</f>
        <v>#VALUE!</v>
      </c>
      <c r="C1773" s="210" t="str">
        <f t="shared" si="226"/>
        <v xml:space="preserve"> </v>
      </c>
      <c r="D1773" s="1" t="str">
        <f t="shared" si="227"/>
        <v>na</v>
      </c>
      <c r="E1773" t="s">
        <v>55</v>
      </c>
      <c r="F1773">
        <v>9606</v>
      </c>
      <c r="G1773" s="139">
        <v>2011</v>
      </c>
      <c r="H1773" s="429" t="s">
        <v>146</v>
      </c>
      <c r="I1773" s="139">
        <f>VLOOKUP(E1773&amp;H1773,Data2012!$A:$U,20,FALSE)</f>
        <v>-1</v>
      </c>
    </row>
    <row r="1774" spans="1:9" ht="14.25" customHeight="1">
      <c r="A1774" s="1" t="str">
        <f t="shared" si="229"/>
        <v xml:space="preserve">SNCB/NMBS9606 </v>
      </c>
      <c r="B1774" s="427" t="e">
        <f t="shared" ref="B1774:B1782" si="232">+D1774+B1773</f>
        <v>#VALUE!</v>
      </c>
      <c r="C1774" s="210" t="str">
        <f t="shared" si="226"/>
        <v xml:space="preserve"> </v>
      </c>
      <c r="D1774" s="1" t="str">
        <f t="shared" si="227"/>
        <v>na</v>
      </c>
      <c r="E1774" t="s">
        <v>55</v>
      </c>
      <c r="F1774">
        <v>9606</v>
      </c>
      <c r="G1774" s="139">
        <v>2011</v>
      </c>
      <c r="H1774" s="429" t="s">
        <v>147</v>
      </c>
      <c r="I1774" s="139">
        <f>VLOOKUP(E1774&amp;H1774,Data2012!$A:$U,20,FALSE)</f>
        <v>-1</v>
      </c>
    </row>
    <row r="1775" spans="1:9" ht="14.25" customHeight="1">
      <c r="A1775" s="1" t="str">
        <f t="shared" si="229"/>
        <v xml:space="preserve">SNCB/NMBS9606 </v>
      </c>
      <c r="B1775" s="427" t="e">
        <f t="shared" si="232"/>
        <v>#VALUE!</v>
      </c>
      <c r="C1775" s="210" t="str">
        <f t="shared" si="226"/>
        <v xml:space="preserve"> </v>
      </c>
      <c r="D1775" s="1" t="str">
        <f t="shared" si="227"/>
        <v>na</v>
      </c>
      <c r="E1775" t="s">
        <v>55</v>
      </c>
      <c r="F1775">
        <v>9606</v>
      </c>
      <c r="G1775" s="139">
        <v>2011</v>
      </c>
      <c r="H1775" s="429" t="s">
        <v>148</v>
      </c>
      <c r="I1775" s="139">
        <f>VLOOKUP(E1775&amp;H1775,Data2012!$A:$U,20,FALSE)</f>
        <v>-1</v>
      </c>
    </row>
    <row r="1776" spans="1:9" ht="14.25" customHeight="1">
      <c r="A1776" s="1" t="str">
        <f t="shared" si="229"/>
        <v xml:space="preserve">SNCB/NMBS9606 </v>
      </c>
      <c r="B1776" s="427" t="e">
        <f t="shared" si="232"/>
        <v>#VALUE!</v>
      </c>
      <c r="C1776" s="210" t="str">
        <f t="shared" si="226"/>
        <v xml:space="preserve"> </v>
      </c>
      <c r="D1776" s="1" t="str">
        <f t="shared" si="227"/>
        <v>na</v>
      </c>
      <c r="E1776" t="s">
        <v>55</v>
      </c>
      <c r="F1776">
        <v>9606</v>
      </c>
      <c r="G1776" s="139">
        <v>2011</v>
      </c>
      <c r="H1776" s="429" t="s">
        <v>149</v>
      </c>
      <c r="I1776" s="139">
        <f>VLOOKUP(E1776&amp;H1776,Data2012!$A:$U,20,FALSE)</f>
        <v>-1</v>
      </c>
    </row>
    <row r="1777" spans="1:9" ht="14.25" customHeight="1">
      <c r="A1777" s="1" t="str">
        <f t="shared" si="229"/>
        <v xml:space="preserve">SNCB/NMBS9606 </v>
      </c>
      <c r="B1777" s="427" t="e">
        <f t="shared" si="232"/>
        <v>#VALUE!</v>
      </c>
      <c r="C1777" s="210" t="str">
        <f t="shared" si="226"/>
        <v xml:space="preserve"> </v>
      </c>
      <c r="D1777" s="1" t="str">
        <f t="shared" si="227"/>
        <v>na</v>
      </c>
      <c r="E1777" t="s">
        <v>55</v>
      </c>
      <c r="F1777">
        <v>9606</v>
      </c>
      <c r="G1777" s="139">
        <v>2011</v>
      </c>
      <c r="H1777" s="429" t="s">
        <v>150</v>
      </c>
      <c r="I1777" s="139">
        <f>VLOOKUP(E1777&amp;H1777,Data2012!$A:$U,20,FALSE)</f>
        <v>-1</v>
      </c>
    </row>
    <row r="1778" spans="1:9" ht="14.25" customHeight="1">
      <c r="A1778" s="1" t="str">
        <f t="shared" si="229"/>
        <v xml:space="preserve">SNCB/NMBS9606 </v>
      </c>
      <c r="B1778" s="427" t="e">
        <f t="shared" si="232"/>
        <v>#VALUE!</v>
      </c>
      <c r="C1778" s="210" t="str">
        <f t="shared" si="226"/>
        <v xml:space="preserve"> </v>
      </c>
      <c r="D1778" s="1" t="str">
        <f t="shared" si="227"/>
        <v>na</v>
      </c>
      <c r="E1778" t="s">
        <v>55</v>
      </c>
      <c r="F1778">
        <v>9606</v>
      </c>
      <c r="G1778" s="139">
        <v>2011</v>
      </c>
      <c r="H1778" s="429" t="s">
        <v>151</v>
      </c>
      <c r="I1778" s="139">
        <f>VLOOKUP(E1778&amp;H1778,Data2012!$A:$U,20,FALSE)</f>
        <v>-1</v>
      </c>
    </row>
    <row r="1779" spans="1:9" ht="14.25" customHeight="1">
      <c r="A1779" s="1" t="str">
        <f t="shared" si="229"/>
        <v xml:space="preserve">SNCB/NMBS9606 </v>
      </c>
      <c r="B1779" s="427" t="e">
        <f t="shared" si="232"/>
        <v>#VALUE!</v>
      </c>
      <c r="C1779" s="210" t="str">
        <f t="shared" si="226"/>
        <v xml:space="preserve"> </v>
      </c>
      <c r="D1779" s="1" t="str">
        <f t="shared" si="227"/>
        <v>na</v>
      </c>
      <c r="E1779" t="s">
        <v>55</v>
      </c>
      <c r="F1779">
        <v>9606</v>
      </c>
      <c r="G1779" s="139">
        <v>2011</v>
      </c>
      <c r="H1779" s="429" t="s">
        <v>152</v>
      </c>
      <c r="I1779" s="139">
        <f>VLOOKUP(E1779&amp;H1779,Data2012!$A:$U,20,FALSE)</f>
        <v>-1</v>
      </c>
    </row>
    <row r="1780" spans="1:9" ht="14.25" customHeight="1">
      <c r="A1780" s="1" t="str">
        <f t="shared" si="229"/>
        <v xml:space="preserve">SNCB/NMBS9606 </v>
      </c>
      <c r="B1780" s="427" t="e">
        <f t="shared" si="232"/>
        <v>#VALUE!</v>
      </c>
      <c r="C1780" s="210" t="str">
        <f t="shared" si="226"/>
        <v xml:space="preserve"> </v>
      </c>
      <c r="D1780" s="1" t="str">
        <f t="shared" si="227"/>
        <v>na</v>
      </c>
      <c r="E1780" t="s">
        <v>55</v>
      </c>
      <c r="F1780">
        <v>9606</v>
      </c>
      <c r="G1780" s="139">
        <v>2011</v>
      </c>
      <c r="H1780" s="429" t="s">
        <v>153</v>
      </c>
      <c r="I1780" s="139">
        <f>VLOOKUP(E1780&amp;H1780,Data2012!$A:$U,20,FALSE)</f>
        <v>-1</v>
      </c>
    </row>
    <row r="1781" spans="1:9" ht="14.25" customHeight="1">
      <c r="A1781" s="1" t="str">
        <f t="shared" si="229"/>
        <v xml:space="preserve">SNCB/NMBS9606 </v>
      </c>
      <c r="B1781" s="427" t="e">
        <f t="shared" si="232"/>
        <v>#VALUE!</v>
      </c>
      <c r="C1781" s="210" t="str">
        <f t="shared" si="226"/>
        <v xml:space="preserve"> </v>
      </c>
      <c r="D1781" s="1" t="str">
        <f t="shared" si="227"/>
        <v>na</v>
      </c>
      <c r="E1781" t="s">
        <v>55</v>
      </c>
      <c r="F1781">
        <v>9606</v>
      </c>
      <c r="G1781" s="139">
        <v>2011</v>
      </c>
      <c r="H1781" s="429" t="s">
        <v>154</v>
      </c>
      <c r="I1781" s="139">
        <f>VLOOKUP(E1781&amp;H1781,Data2012!$A:$U,20,FALSE)</f>
        <v>-1</v>
      </c>
    </row>
    <row r="1782" spans="1:9" ht="14.25" customHeight="1">
      <c r="A1782" s="1" t="str">
        <f t="shared" si="229"/>
        <v xml:space="preserve">SNCB/NMBS9606 </v>
      </c>
      <c r="B1782" s="427" t="e">
        <f t="shared" si="232"/>
        <v>#VALUE!</v>
      </c>
      <c r="C1782" s="210" t="str">
        <f t="shared" si="226"/>
        <v xml:space="preserve"> </v>
      </c>
      <c r="D1782" s="1" t="str">
        <f t="shared" si="227"/>
        <v>na</v>
      </c>
      <c r="E1782" t="s">
        <v>55</v>
      </c>
      <c r="F1782">
        <v>9606</v>
      </c>
      <c r="G1782" s="139">
        <v>2011</v>
      </c>
      <c r="H1782" s="429" t="s">
        <v>155</v>
      </c>
      <c r="I1782" s="139">
        <f>VLOOKUP(E1782&amp;H1782,Data2012!$A:$U,20,FALSE)</f>
        <v>-1</v>
      </c>
    </row>
    <row r="1783" spans="1:9" ht="14.25" customHeight="1">
      <c r="A1783" s="1" t="str">
        <f t="shared" si="229"/>
        <v>SNCC96011</v>
      </c>
      <c r="B1783" s="427">
        <f>+D1783</f>
        <v>4.7140000000000004</v>
      </c>
      <c r="C1783" s="210">
        <f t="shared" si="226"/>
        <v>1</v>
      </c>
      <c r="D1783" s="1">
        <f t="shared" si="227"/>
        <v>4.7140000000000004</v>
      </c>
      <c r="E1783" t="s">
        <v>39</v>
      </c>
      <c r="F1783">
        <v>9601</v>
      </c>
      <c r="G1783" s="139">
        <v>2011</v>
      </c>
      <c r="H1783" s="429" t="s">
        <v>144</v>
      </c>
      <c r="I1783">
        <f>VLOOKUP(E1783&amp;H1783,Data2012!$A:$S,3,FALSE)</f>
        <v>4.7140000000000004</v>
      </c>
    </row>
    <row r="1784" spans="1:9" ht="14.25" customHeight="1">
      <c r="A1784" s="1" t="str">
        <f t="shared" si="229"/>
        <v>SNCC96012</v>
      </c>
      <c r="B1784" s="427">
        <f>+D1784+B1783</f>
        <v>9.495000000000001</v>
      </c>
      <c r="C1784" s="210">
        <f t="shared" si="226"/>
        <v>2</v>
      </c>
      <c r="D1784" s="1">
        <f t="shared" si="227"/>
        <v>4.7809999999999997</v>
      </c>
      <c r="E1784" t="s">
        <v>39</v>
      </c>
      <c r="F1784">
        <v>9601</v>
      </c>
      <c r="G1784" s="139">
        <v>2011</v>
      </c>
      <c r="H1784" s="429" t="s">
        <v>145</v>
      </c>
      <c r="I1784">
        <f>VLOOKUP(E1784&amp;H1784,Data2012!$A:$S,3,FALSE)</f>
        <v>4.7809999999999997</v>
      </c>
    </row>
    <row r="1785" spans="1:9" ht="14.25" customHeight="1">
      <c r="A1785" s="1" t="str">
        <f t="shared" si="229"/>
        <v>SNCC96013</v>
      </c>
      <c r="B1785" s="427">
        <f>+D1785+B1784</f>
        <v>15.149000000000001</v>
      </c>
      <c r="C1785" s="210">
        <f t="shared" si="226"/>
        <v>3</v>
      </c>
      <c r="D1785" s="1">
        <f t="shared" si="227"/>
        <v>5.6539999999999999</v>
      </c>
      <c r="E1785" t="s">
        <v>39</v>
      </c>
      <c r="F1785">
        <v>9601</v>
      </c>
      <c r="G1785" s="139">
        <v>2011</v>
      </c>
      <c r="H1785" s="429" t="s">
        <v>146</v>
      </c>
      <c r="I1785">
        <f>VLOOKUP(E1785&amp;H1785,Data2012!$A:$S,3,FALSE)</f>
        <v>5.6539999999999999</v>
      </c>
    </row>
    <row r="1786" spans="1:9" ht="14.25" customHeight="1">
      <c r="A1786" s="1" t="str">
        <f t="shared" si="229"/>
        <v>SNCC96014</v>
      </c>
      <c r="B1786" s="427">
        <f t="shared" ref="B1786:B1794" si="233">+D1786+B1785</f>
        <v>18.596</v>
      </c>
      <c r="C1786" s="210">
        <f t="shared" si="226"/>
        <v>4</v>
      </c>
      <c r="D1786" s="1">
        <f t="shared" si="227"/>
        <v>3.4470000000000001</v>
      </c>
      <c r="E1786" t="s">
        <v>39</v>
      </c>
      <c r="F1786">
        <v>9601</v>
      </c>
      <c r="G1786" s="139">
        <v>2011</v>
      </c>
      <c r="H1786" s="429" t="s">
        <v>147</v>
      </c>
      <c r="I1786">
        <f>VLOOKUP(E1786&amp;H1786,Data2012!$A:$S,3,FALSE)</f>
        <v>3.4470000000000001</v>
      </c>
    </row>
    <row r="1787" spans="1:9" ht="14.25" customHeight="1">
      <c r="A1787" s="1" t="str">
        <f t="shared" si="229"/>
        <v>SNCC96015</v>
      </c>
      <c r="B1787" s="427">
        <f t="shared" si="233"/>
        <v>22.132000000000001</v>
      </c>
      <c r="C1787" s="210">
        <f t="shared" si="226"/>
        <v>5</v>
      </c>
      <c r="D1787" s="1">
        <f t="shared" si="227"/>
        <v>3.536</v>
      </c>
      <c r="E1787" t="s">
        <v>39</v>
      </c>
      <c r="F1787">
        <v>9601</v>
      </c>
      <c r="G1787" s="139">
        <v>2011</v>
      </c>
      <c r="H1787" s="429" t="s">
        <v>148</v>
      </c>
      <c r="I1787">
        <f>VLOOKUP(E1787&amp;H1787,Data2012!$A:$S,3,FALSE)</f>
        <v>3.536</v>
      </c>
    </row>
    <row r="1788" spans="1:9" ht="14.25" customHeight="1">
      <c r="A1788" s="1" t="str">
        <f t="shared" si="229"/>
        <v>SNCC96016</v>
      </c>
      <c r="B1788" s="427">
        <f t="shared" si="233"/>
        <v>27.911000000000001</v>
      </c>
      <c r="C1788" s="210">
        <f t="shared" si="226"/>
        <v>6</v>
      </c>
      <c r="D1788" s="1">
        <f t="shared" si="227"/>
        <v>5.7789999999999999</v>
      </c>
      <c r="E1788" t="s">
        <v>39</v>
      </c>
      <c r="F1788">
        <v>9601</v>
      </c>
      <c r="G1788" s="139">
        <v>2011</v>
      </c>
      <c r="H1788" s="429" t="s">
        <v>149</v>
      </c>
      <c r="I1788">
        <f>VLOOKUP(E1788&amp;H1788,Data2012!$A:$S,3,FALSE)</f>
        <v>5.7789999999999999</v>
      </c>
    </row>
    <row r="1789" spans="1:9" ht="14.25" customHeight="1">
      <c r="A1789" s="1" t="str">
        <f t="shared" si="229"/>
        <v>SNCC96017</v>
      </c>
      <c r="B1789" s="427">
        <f t="shared" si="233"/>
        <v>32.353999999999999</v>
      </c>
      <c r="C1789" s="210">
        <f t="shared" si="226"/>
        <v>7</v>
      </c>
      <c r="D1789" s="1">
        <f t="shared" si="227"/>
        <v>4.4429999999999996</v>
      </c>
      <c r="E1789" t="s">
        <v>39</v>
      </c>
      <c r="F1789">
        <v>9601</v>
      </c>
      <c r="G1789" s="139">
        <v>2011</v>
      </c>
      <c r="H1789" s="429" t="s">
        <v>150</v>
      </c>
      <c r="I1789">
        <f>VLOOKUP(E1789&amp;H1789,Data2012!$A:$S,3,FALSE)</f>
        <v>4.4429999999999996</v>
      </c>
    </row>
    <row r="1790" spans="1:9" ht="14.25" customHeight="1">
      <c r="A1790" s="1" t="str">
        <f t="shared" si="229"/>
        <v>SNCC96018</v>
      </c>
      <c r="B1790" s="427">
        <f t="shared" si="233"/>
        <v>35.179000000000002</v>
      </c>
      <c r="C1790" s="210">
        <f t="shared" si="226"/>
        <v>8</v>
      </c>
      <c r="D1790" s="1">
        <f t="shared" si="227"/>
        <v>2.8250000000000002</v>
      </c>
      <c r="E1790" t="s">
        <v>39</v>
      </c>
      <c r="F1790">
        <v>9601</v>
      </c>
      <c r="G1790" s="139">
        <v>2011</v>
      </c>
      <c r="H1790" s="429" t="s">
        <v>151</v>
      </c>
      <c r="I1790">
        <f>VLOOKUP(E1790&amp;H1790,Data2012!$A:$S,3,FALSE)</f>
        <v>2.8250000000000002</v>
      </c>
    </row>
    <row r="1791" spans="1:9" ht="14.25" customHeight="1">
      <c r="A1791" s="1" t="str">
        <f t="shared" si="229"/>
        <v>SNCC96019</v>
      </c>
      <c r="B1791" s="427">
        <f t="shared" si="233"/>
        <v>36.417999999999999</v>
      </c>
      <c r="C1791" s="210">
        <f t="shared" si="226"/>
        <v>9</v>
      </c>
      <c r="D1791" s="1">
        <f t="shared" si="227"/>
        <v>1.2390000000000001</v>
      </c>
      <c r="E1791" t="s">
        <v>39</v>
      </c>
      <c r="F1791">
        <v>9601</v>
      </c>
      <c r="G1791" s="139">
        <v>2011</v>
      </c>
      <c r="H1791" s="429" t="s">
        <v>152</v>
      </c>
      <c r="I1791">
        <f>VLOOKUP(E1791&amp;H1791,Data2012!$A:$S,3,FALSE)</f>
        <v>1.2390000000000001</v>
      </c>
    </row>
    <row r="1792" spans="1:9" ht="14.25" customHeight="1">
      <c r="A1792" s="1" t="str">
        <f t="shared" si="229"/>
        <v>SNCC960110</v>
      </c>
      <c r="B1792" s="427">
        <f t="shared" si="233"/>
        <v>39.25</v>
      </c>
      <c r="C1792" s="210">
        <f t="shared" si="226"/>
        <v>10</v>
      </c>
      <c r="D1792" s="1">
        <f t="shared" si="227"/>
        <v>2.8319999999999999</v>
      </c>
      <c r="E1792" t="s">
        <v>39</v>
      </c>
      <c r="F1792">
        <v>9601</v>
      </c>
      <c r="G1792" s="139">
        <v>2011</v>
      </c>
      <c r="H1792" s="429" t="s">
        <v>153</v>
      </c>
      <c r="I1792">
        <f>VLOOKUP(E1792&amp;H1792,Data2012!$A:$S,3,FALSE)</f>
        <v>2.8319999999999999</v>
      </c>
    </row>
    <row r="1793" spans="1:9" ht="14.25" customHeight="1">
      <c r="A1793" s="1" t="str">
        <f t="shared" si="229"/>
        <v>SNCC960111</v>
      </c>
      <c r="B1793" s="427">
        <f t="shared" si="233"/>
        <v>43.454000000000001</v>
      </c>
      <c r="C1793" s="210">
        <f t="shared" si="226"/>
        <v>11</v>
      </c>
      <c r="D1793" s="1">
        <f t="shared" si="227"/>
        <v>4.2039999999999997</v>
      </c>
      <c r="E1793" t="s">
        <v>39</v>
      </c>
      <c r="F1793">
        <v>9601</v>
      </c>
      <c r="G1793" s="139">
        <v>2011</v>
      </c>
      <c r="H1793" s="429" t="s">
        <v>154</v>
      </c>
      <c r="I1793">
        <f>VLOOKUP(E1793&amp;H1793,Data2012!$A:$S,3,FALSE)</f>
        <v>4.2039999999999997</v>
      </c>
    </row>
    <row r="1794" spans="1:9" ht="14.25" customHeight="1">
      <c r="A1794" s="1" t="str">
        <f t="shared" si="229"/>
        <v>SNCC960112</v>
      </c>
      <c r="B1794" s="427">
        <f t="shared" si="233"/>
        <v>46.002000000000002</v>
      </c>
      <c r="C1794" s="210">
        <f t="shared" si="226"/>
        <v>12</v>
      </c>
      <c r="D1794" s="1">
        <f t="shared" si="227"/>
        <v>2.548</v>
      </c>
      <c r="E1794" t="s">
        <v>39</v>
      </c>
      <c r="F1794">
        <v>9601</v>
      </c>
      <c r="G1794" s="139">
        <v>2011</v>
      </c>
      <c r="H1794" s="429" t="s">
        <v>155</v>
      </c>
      <c r="I1794">
        <f>VLOOKUP(E1794&amp;H1794,Data2012!$A:$S,3,FALSE)</f>
        <v>2.548</v>
      </c>
    </row>
    <row r="1795" spans="1:9" ht="14.25" customHeight="1">
      <c r="A1795" s="1" t="str">
        <f t="shared" si="229"/>
        <v>SNCC96021</v>
      </c>
      <c r="B1795" s="427">
        <f>+D1795</f>
        <v>2.3652380000000002</v>
      </c>
      <c r="C1795" s="210">
        <f t="shared" si="226"/>
        <v>1</v>
      </c>
      <c r="D1795" s="1">
        <f t="shared" si="227"/>
        <v>2.3652380000000002</v>
      </c>
      <c r="E1795" t="s">
        <v>39</v>
      </c>
      <c r="F1795">
        <v>9602</v>
      </c>
      <c r="G1795" s="139">
        <v>2011</v>
      </c>
      <c r="H1795" s="429" t="s">
        <v>144</v>
      </c>
      <c r="I1795" s="139">
        <f>VLOOKUP(E1795&amp;H1795,Data2012!$A:$S,6,FALSE)</f>
        <v>2.3652380000000002</v>
      </c>
    </row>
    <row r="1796" spans="1:9" ht="14.25" customHeight="1">
      <c r="A1796" s="1" t="str">
        <f t="shared" si="229"/>
        <v>SNCC96022</v>
      </c>
      <c r="B1796" s="427">
        <f>+D1796+B1795</f>
        <v>4.8020019999999999</v>
      </c>
      <c r="C1796" s="210">
        <f t="shared" si="226"/>
        <v>2</v>
      </c>
      <c r="D1796" s="1">
        <f t="shared" si="227"/>
        <v>2.4367640000000002</v>
      </c>
      <c r="E1796" t="s">
        <v>39</v>
      </c>
      <c r="F1796">
        <v>9602</v>
      </c>
      <c r="G1796" s="139">
        <v>2011</v>
      </c>
      <c r="H1796" s="429" t="s">
        <v>145</v>
      </c>
      <c r="I1796" s="139">
        <f>VLOOKUP(E1796&amp;H1796,Data2012!$A:$S,6,FALSE)</f>
        <v>2.4367640000000002</v>
      </c>
    </row>
    <row r="1797" spans="1:9" ht="14.25" customHeight="1">
      <c r="A1797" s="1" t="str">
        <f t="shared" si="229"/>
        <v>SNCC96023</v>
      </c>
      <c r="B1797" s="427">
        <f>+D1797+B1796</f>
        <v>7.534732</v>
      </c>
      <c r="C1797" s="210">
        <f t="shared" si="226"/>
        <v>3</v>
      </c>
      <c r="D1797" s="1">
        <f t="shared" si="227"/>
        <v>2.7327300000000001</v>
      </c>
      <c r="E1797" t="s">
        <v>39</v>
      </c>
      <c r="F1797">
        <v>9602</v>
      </c>
      <c r="G1797" s="139">
        <v>2011</v>
      </c>
      <c r="H1797" s="429" t="s">
        <v>146</v>
      </c>
      <c r="I1797" s="139">
        <f>VLOOKUP(E1797&amp;H1797,Data2012!$A:$S,6,FALSE)</f>
        <v>2.7327300000000001</v>
      </c>
    </row>
    <row r="1798" spans="1:9" ht="14.25" customHeight="1">
      <c r="A1798" s="1" t="str">
        <f t="shared" si="229"/>
        <v>SNCC96024</v>
      </c>
      <c r="B1798" s="427">
        <f t="shared" ref="B1798:B1806" si="234">+D1798+B1797</f>
        <v>9.3238280000000007</v>
      </c>
      <c r="C1798" s="210">
        <f t="shared" si="226"/>
        <v>4</v>
      </c>
      <c r="D1798" s="1">
        <f t="shared" si="227"/>
        <v>1.789096</v>
      </c>
      <c r="E1798" t="s">
        <v>39</v>
      </c>
      <c r="F1798">
        <v>9602</v>
      </c>
      <c r="G1798" s="139">
        <v>2011</v>
      </c>
      <c r="H1798" s="429" t="s">
        <v>147</v>
      </c>
      <c r="I1798" s="139">
        <f>VLOOKUP(E1798&amp;H1798,Data2012!$A:$S,6,FALSE)</f>
        <v>1.789096</v>
      </c>
    </row>
    <row r="1799" spans="1:9" ht="14.25" customHeight="1">
      <c r="A1799" s="1" t="str">
        <f t="shared" si="229"/>
        <v>SNCC96025</v>
      </c>
      <c r="B1799" s="427">
        <f t="shared" si="234"/>
        <v>10.973876000000001</v>
      </c>
      <c r="C1799" s="210">
        <f t="shared" si="226"/>
        <v>5</v>
      </c>
      <c r="D1799" s="1">
        <f t="shared" si="227"/>
        <v>1.650048</v>
      </c>
      <c r="E1799" t="s">
        <v>39</v>
      </c>
      <c r="F1799">
        <v>9602</v>
      </c>
      <c r="G1799" s="139">
        <v>2011</v>
      </c>
      <c r="H1799" s="429" t="s">
        <v>148</v>
      </c>
      <c r="I1799" s="139">
        <f>VLOOKUP(E1799&amp;H1799,Data2012!$A:$S,6,FALSE)</f>
        <v>1.650048</v>
      </c>
    </row>
    <row r="1800" spans="1:9" ht="14.25" customHeight="1">
      <c r="A1800" s="1" t="str">
        <f t="shared" si="229"/>
        <v>SNCC96026</v>
      </c>
      <c r="B1800" s="427">
        <f t="shared" si="234"/>
        <v>14.277886000000001</v>
      </c>
      <c r="C1800" s="210">
        <f t="shared" ref="C1800:C1863" si="235">IF(D1800="na"," ",VALUE(RIGHT(TRIM(H1800),2)))</f>
        <v>6</v>
      </c>
      <c r="D1800" s="1">
        <f t="shared" ref="D1800:D1863" si="236">IF(I1800&lt;0,"na",I1800)</f>
        <v>3.3040099999999999</v>
      </c>
      <c r="E1800" t="s">
        <v>39</v>
      </c>
      <c r="F1800">
        <v>9602</v>
      </c>
      <c r="G1800" s="139">
        <v>2011</v>
      </c>
      <c r="H1800" s="429" t="s">
        <v>149</v>
      </c>
      <c r="I1800" s="139">
        <f>VLOOKUP(E1800&amp;H1800,Data2012!$A:$S,6,FALSE)</f>
        <v>3.3040099999999999</v>
      </c>
    </row>
    <row r="1801" spans="1:9" ht="14.25" customHeight="1">
      <c r="A1801" s="1" t="str">
        <f t="shared" si="229"/>
        <v>SNCC96027</v>
      </c>
      <c r="B1801" s="427">
        <f t="shared" si="234"/>
        <v>16.730446000000001</v>
      </c>
      <c r="C1801" s="210">
        <f t="shared" si="235"/>
        <v>7</v>
      </c>
      <c r="D1801" s="1">
        <f t="shared" si="236"/>
        <v>2.4525600000000001</v>
      </c>
      <c r="E1801" t="s">
        <v>39</v>
      </c>
      <c r="F1801">
        <v>9602</v>
      </c>
      <c r="G1801" s="139">
        <v>2011</v>
      </c>
      <c r="H1801" s="429" t="s">
        <v>150</v>
      </c>
      <c r="I1801" s="139">
        <f>VLOOKUP(E1801&amp;H1801,Data2012!$A:$S,6,FALSE)</f>
        <v>2.4525600000000001</v>
      </c>
    </row>
    <row r="1802" spans="1:9" ht="14.25" customHeight="1">
      <c r="A1802" s="1" t="str">
        <f t="shared" si="229"/>
        <v>SNCC96028</v>
      </c>
      <c r="B1802" s="427">
        <f t="shared" si="234"/>
        <v>18.259674</v>
      </c>
      <c r="C1802" s="210">
        <f t="shared" si="235"/>
        <v>8</v>
      </c>
      <c r="D1802" s="1">
        <f t="shared" si="236"/>
        <v>1.529228</v>
      </c>
      <c r="E1802" t="s">
        <v>39</v>
      </c>
      <c r="F1802">
        <v>9602</v>
      </c>
      <c r="G1802" s="139">
        <v>2011</v>
      </c>
      <c r="H1802" s="429" t="s">
        <v>151</v>
      </c>
      <c r="I1802" s="139">
        <f>VLOOKUP(E1802&amp;H1802,Data2012!$A:$S,6,FALSE)</f>
        <v>1.529228</v>
      </c>
    </row>
    <row r="1803" spans="1:9" ht="14.25" customHeight="1">
      <c r="A1803" s="1" t="str">
        <f t="shared" si="229"/>
        <v>SNCC96029</v>
      </c>
      <c r="B1803" s="427">
        <f t="shared" si="234"/>
        <v>18.888017999999999</v>
      </c>
      <c r="C1803" s="210">
        <f t="shared" si="235"/>
        <v>9</v>
      </c>
      <c r="D1803" s="1">
        <f t="shared" si="236"/>
        <v>0.62834400000000001</v>
      </c>
      <c r="E1803" t="s">
        <v>39</v>
      </c>
      <c r="F1803">
        <v>9602</v>
      </c>
      <c r="G1803" s="139">
        <v>2011</v>
      </c>
      <c r="H1803" s="429" t="s">
        <v>152</v>
      </c>
      <c r="I1803" s="139">
        <f>VLOOKUP(E1803&amp;H1803,Data2012!$A:$S,6,FALSE)</f>
        <v>0.62834400000000001</v>
      </c>
    </row>
    <row r="1804" spans="1:9" ht="14.25" customHeight="1">
      <c r="A1804" s="1" t="str">
        <f t="shared" si="229"/>
        <v>SNCC960210</v>
      </c>
      <c r="B1804" s="427">
        <f t="shared" si="234"/>
        <v>20.615617999999998</v>
      </c>
      <c r="C1804" s="210">
        <f t="shared" si="235"/>
        <v>10</v>
      </c>
      <c r="D1804" s="1">
        <f t="shared" si="236"/>
        <v>1.7276</v>
      </c>
      <c r="E1804" t="s">
        <v>39</v>
      </c>
      <c r="F1804">
        <v>9602</v>
      </c>
      <c r="G1804" s="139">
        <v>2011</v>
      </c>
      <c r="H1804" s="429" t="s">
        <v>153</v>
      </c>
      <c r="I1804" s="139">
        <f>VLOOKUP(E1804&amp;H1804,Data2012!$A:$S,6,FALSE)</f>
        <v>1.7276</v>
      </c>
    </row>
    <row r="1805" spans="1:9" ht="14.25" customHeight="1">
      <c r="A1805" s="1" t="str">
        <f t="shared" si="229"/>
        <v>SNCC960211</v>
      </c>
      <c r="B1805" s="427">
        <f t="shared" si="234"/>
        <v>23.097363999999999</v>
      </c>
      <c r="C1805" s="210">
        <f t="shared" si="235"/>
        <v>11</v>
      </c>
      <c r="D1805" s="1">
        <f t="shared" si="236"/>
        <v>2.4817459999999998</v>
      </c>
      <c r="E1805" t="s">
        <v>39</v>
      </c>
      <c r="F1805">
        <v>9602</v>
      </c>
      <c r="G1805" s="139">
        <v>2011</v>
      </c>
      <c r="H1805" s="429" t="s">
        <v>154</v>
      </c>
      <c r="I1805" s="139">
        <f>VLOOKUP(E1805&amp;H1805,Data2012!$A:$S,6,FALSE)</f>
        <v>2.4817459999999998</v>
      </c>
    </row>
    <row r="1806" spans="1:9" ht="14.25" customHeight="1">
      <c r="A1806" s="1" t="str">
        <f t="shared" si="229"/>
        <v>SNCC960212</v>
      </c>
      <c r="B1806" s="427">
        <f t="shared" si="234"/>
        <v>24.649633999999999</v>
      </c>
      <c r="C1806" s="210">
        <f t="shared" si="235"/>
        <v>12</v>
      </c>
      <c r="D1806" s="1">
        <f t="shared" si="236"/>
        <v>1.55227</v>
      </c>
      <c r="E1806" t="s">
        <v>39</v>
      </c>
      <c r="F1806">
        <v>9602</v>
      </c>
      <c r="G1806" s="139">
        <v>2011</v>
      </c>
      <c r="H1806" s="429" t="s">
        <v>155</v>
      </c>
      <c r="I1806" s="139">
        <f>VLOOKUP(E1806&amp;H1806,Data2012!$A:$S,6,FALSE)</f>
        <v>1.55227</v>
      </c>
    </row>
    <row r="1807" spans="1:9" ht="14.25" customHeight="1">
      <c r="A1807" s="1" t="str">
        <f t="shared" ref="A1807:A1870" si="237">TRIM(E1807)&amp;F1807&amp;C1807</f>
        <v>SNCC96031</v>
      </c>
      <c r="B1807" s="427">
        <f>+D1807</f>
        <v>54.905000000000001</v>
      </c>
      <c r="C1807" s="210">
        <f t="shared" si="235"/>
        <v>1</v>
      </c>
      <c r="D1807" s="1">
        <f t="shared" si="236"/>
        <v>54.905000000000001</v>
      </c>
      <c r="E1807" t="s">
        <v>39</v>
      </c>
      <c r="F1807">
        <v>9603</v>
      </c>
      <c r="G1807" s="139">
        <v>2011</v>
      </c>
      <c r="H1807" s="429" t="s">
        <v>144</v>
      </c>
      <c r="I1807" s="139">
        <f>VLOOKUP(E1807&amp;H1807,Data2012!$A:$S,11,FALSE)</f>
        <v>54.905000000000001</v>
      </c>
    </row>
    <row r="1808" spans="1:9" ht="14.25" customHeight="1">
      <c r="A1808" s="1" t="str">
        <f t="shared" si="237"/>
        <v>SNCC96032</v>
      </c>
      <c r="B1808" s="427">
        <f>+D1808+B1807</f>
        <v>106.71000000000001</v>
      </c>
      <c r="C1808" s="210">
        <f t="shared" si="235"/>
        <v>2</v>
      </c>
      <c r="D1808" s="1">
        <f t="shared" si="236"/>
        <v>51.805</v>
      </c>
      <c r="E1808" t="s">
        <v>39</v>
      </c>
      <c r="F1808">
        <v>9603</v>
      </c>
      <c r="G1808" s="139">
        <v>2011</v>
      </c>
      <c r="H1808" s="429" t="s">
        <v>145</v>
      </c>
      <c r="I1808" s="139">
        <f>VLOOKUP(E1808&amp;H1808,Data2012!$A:$S,11,FALSE)</f>
        <v>51.805</v>
      </c>
    </row>
    <row r="1809" spans="1:9" ht="14.25" customHeight="1">
      <c r="A1809" s="1" t="str">
        <f t="shared" si="237"/>
        <v>SNCC96033</v>
      </c>
      <c r="B1809" s="427">
        <f>+D1809+B1808</f>
        <v>154.25700000000001</v>
      </c>
      <c r="C1809" s="210">
        <f t="shared" si="235"/>
        <v>3</v>
      </c>
      <c r="D1809" s="1">
        <f t="shared" si="236"/>
        <v>47.546999999999997</v>
      </c>
      <c r="E1809" t="s">
        <v>39</v>
      </c>
      <c r="F1809">
        <v>9603</v>
      </c>
      <c r="G1809" s="139">
        <v>2011</v>
      </c>
      <c r="H1809" s="429" t="s">
        <v>146</v>
      </c>
      <c r="I1809" s="139">
        <f>VLOOKUP(E1809&amp;H1809,Data2012!$A:$S,11,FALSE)</f>
        <v>47.546999999999997</v>
      </c>
    </row>
    <row r="1810" spans="1:9" ht="14.25" customHeight="1">
      <c r="A1810" s="1" t="str">
        <f t="shared" si="237"/>
        <v>SNCC96034</v>
      </c>
      <c r="B1810" s="427">
        <f t="shared" ref="B1810:B1818" si="238">+D1810+B1809</f>
        <v>201.7</v>
      </c>
      <c r="C1810" s="210">
        <f t="shared" si="235"/>
        <v>4</v>
      </c>
      <c r="D1810" s="1">
        <f t="shared" si="236"/>
        <v>47.442999999999998</v>
      </c>
      <c r="E1810" t="s">
        <v>39</v>
      </c>
      <c r="F1810">
        <v>9603</v>
      </c>
      <c r="G1810" s="139">
        <v>2011</v>
      </c>
      <c r="H1810" s="429" t="s">
        <v>147</v>
      </c>
      <c r="I1810" s="139">
        <f>VLOOKUP(E1810&amp;H1810,Data2012!$A:$S,11,FALSE)</f>
        <v>47.442999999999998</v>
      </c>
    </row>
    <row r="1811" spans="1:9" ht="14.25" customHeight="1">
      <c r="A1811" s="1" t="str">
        <f t="shared" si="237"/>
        <v>SNCC96035</v>
      </c>
      <c r="B1811" s="427">
        <f t="shared" si="238"/>
        <v>253.548</v>
      </c>
      <c r="C1811" s="210">
        <f t="shared" si="235"/>
        <v>5</v>
      </c>
      <c r="D1811" s="1">
        <f t="shared" si="236"/>
        <v>51.847999999999999</v>
      </c>
      <c r="E1811" t="s">
        <v>39</v>
      </c>
      <c r="F1811">
        <v>9603</v>
      </c>
      <c r="G1811" s="139">
        <v>2011</v>
      </c>
      <c r="H1811" s="429" t="s">
        <v>148</v>
      </c>
      <c r="I1811" s="139">
        <f>VLOOKUP(E1811&amp;H1811,Data2012!$A:$S,11,FALSE)</f>
        <v>51.847999999999999</v>
      </c>
    </row>
    <row r="1812" spans="1:9" ht="14.25" customHeight="1">
      <c r="A1812" s="1" t="str">
        <f t="shared" si="237"/>
        <v>SNCC96036</v>
      </c>
      <c r="B1812" s="427">
        <f t="shared" si="238"/>
        <v>305.50400000000002</v>
      </c>
      <c r="C1812" s="210">
        <f t="shared" si="235"/>
        <v>6</v>
      </c>
      <c r="D1812" s="1">
        <f t="shared" si="236"/>
        <v>51.956000000000003</v>
      </c>
      <c r="E1812" t="s">
        <v>39</v>
      </c>
      <c r="F1812">
        <v>9603</v>
      </c>
      <c r="G1812" s="139">
        <v>2011</v>
      </c>
      <c r="H1812" s="429" t="s">
        <v>149</v>
      </c>
      <c r="I1812" s="139">
        <f>VLOOKUP(E1812&amp;H1812,Data2012!$A:$S,11,FALSE)</f>
        <v>51.956000000000003</v>
      </c>
    </row>
    <row r="1813" spans="1:9" ht="14.25" customHeight="1">
      <c r="A1813" s="1" t="str">
        <f t="shared" si="237"/>
        <v>SNCC96037</v>
      </c>
      <c r="B1813" s="427">
        <f t="shared" si="238"/>
        <v>364.04300000000001</v>
      </c>
      <c r="C1813" s="210">
        <f t="shared" si="235"/>
        <v>7</v>
      </c>
      <c r="D1813" s="1">
        <f t="shared" si="236"/>
        <v>58.539000000000001</v>
      </c>
      <c r="E1813" t="s">
        <v>39</v>
      </c>
      <c r="F1813">
        <v>9603</v>
      </c>
      <c r="G1813" s="139">
        <v>2011</v>
      </c>
      <c r="H1813" s="429" t="s">
        <v>150</v>
      </c>
      <c r="I1813" s="139">
        <f>VLOOKUP(E1813&amp;H1813,Data2012!$A:$S,11,FALSE)</f>
        <v>58.539000000000001</v>
      </c>
    </row>
    <row r="1814" spans="1:9" ht="14.25" customHeight="1">
      <c r="A1814" s="1" t="str">
        <f t="shared" si="237"/>
        <v>SNCC96038</v>
      </c>
      <c r="B1814" s="427">
        <f t="shared" si="238"/>
        <v>410.10700000000003</v>
      </c>
      <c r="C1814" s="210">
        <f t="shared" si="235"/>
        <v>8</v>
      </c>
      <c r="D1814" s="1">
        <f t="shared" si="236"/>
        <v>46.064</v>
      </c>
      <c r="E1814" t="s">
        <v>39</v>
      </c>
      <c r="F1814">
        <v>9603</v>
      </c>
      <c r="G1814" s="139">
        <v>2011</v>
      </c>
      <c r="H1814" s="429" t="s">
        <v>151</v>
      </c>
      <c r="I1814" s="139">
        <f>VLOOKUP(E1814&amp;H1814,Data2012!$A:$S,11,FALSE)</f>
        <v>46.064</v>
      </c>
    </row>
    <row r="1815" spans="1:9" ht="14.25" customHeight="1">
      <c r="A1815" s="1" t="str">
        <f t="shared" si="237"/>
        <v>SNCC96039</v>
      </c>
      <c r="B1815" s="427">
        <f t="shared" si="238"/>
        <v>442.24600000000004</v>
      </c>
      <c r="C1815" s="210">
        <f t="shared" si="235"/>
        <v>9</v>
      </c>
      <c r="D1815" s="1">
        <f t="shared" si="236"/>
        <v>32.139000000000003</v>
      </c>
      <c r="E1815" t="s">
        <v>39</v>
      </c>
      <c r="F1815">
        <v>9603</v>
      </c>
      <c r="G1815" s="139">
        <v>2011</v>
      </c>
      <c r="H1815" s="429" t="s">
        <v>152</v>
      </c>
      <c r="I1815" s="139">
        <f>VLOOKUP(E1815&amp;H1815,Data2012!$A:$S,11,FALSE)</f>
        <v>32.139000000000003</v>
      </c>
    </row>
    <row r="1816" spans="1:9" ht="14.25" customHeight="1">
      <c r="A1816" s="1" t="str">
        <f t="shared" si="237"/>
        <v>SNCC960310</v>
      </c>
      <c r="B1816" s="427">
        <f t="shared" si="238"/>
        <v>490.25200000000007</v>
      </c>
      <c r="C1816" s="210">
        <f t="shared" si="235"/>
        <v>10</v>
      </c>
      <c r="D1816" s="1">
        <f t="shared" si="236"/>
        <v>48.006</v>
      </c>
      <c r="E1816" t="s">
        <v>39</v>
      </c>
      <c r="F1816">
        <v>9603</v>
      </c>
      <c r="G1816" s="139">
        <v>2011</v>
      </c>
      <c r="H1816" s="429" t="s">
        <v>153</v>
      </c>
      <c r="I1816" s="139">
        <f>VLOOKUP(E1816&amp;H1816,Data2012!$A:$S,11,FALSE)</f>
        <v>48.006</v>
      </c>
    </row>
    <row r="1817" spans="1:9" ht="14.25" customHeight="1">
      <c r="A1817" s="1" t="str">
        <f t="shared" si="237"/>
        <v>SNCC960311</v>
      </c>
      <c r="B1817" s="427">
        <f t="shared" si="238"/>
        <v>535.29000000000008</v>
      </c>
      <c r="C1817" s="210">
        <f t="shared" si="235"/>
        <v>11</v>
      </c>
      <c r="D1817" s="1">
        <f t="shared" si="236"/>
        <v>45.037999999999997</v>
      </c>
      <c r="E1817" t="s">
        <v>39</v>
      </c>
      <c r="F1817">
        <v>9603</v>
      </c>
      <c r="G1817" s="139">
        <v>2011</v>
      </c>
      <c r="H1817" s="429" t="s">
        <v>154</v>
      </c>
      <c r="I1817" s="139">
        <f>VLOOKUP(E1817&amp;H1817,Data2012!$A:$S,11,FALSE)</f>
        <v>45.037999999999997</v>
      </c>
    </row>
    <row r="1818" spans="1:9" ht="14.25" customHeight="1">
      <c r="A1818" s="1" t="str">
        <f t="shared" si="237"/>
        <v>SNCC960312</v>
      </c>
      <c r="B1818" s="427">
        <f t="shared" si="238"/>
        <v>572.68500000000006</v>
      </c>
      <c r="C1818" s="210">
        <f t="shared" si="235"/>
        <v>12</v>
      </c>
      <c r="D1818" s="1">
        <f t="shared" si="236"/>
        <v>37.395000000000003</v>
      </c>
      <c r="E1818" t="s">
        <v>39</v>
      </c>
      <c r="F1818">
        <v>9603</v>
      </c>
      <c r="G1818" s="139">
        <v>2011</v>
      </c>
      <c r="H1818" s="429" t="s">
        <v>155</v>
      </c>
      <c r="I1818" s="139">
        <f>VLOOKUP(E1818&amp;H1818,Data2012!$A:$S,11,FALSE)</f>
        <v>37.395000000000003</v>
      </c>
    </row>
    <row r="1819" spans="1:9" ht="14.25" customHeight="1">
      <c r="A1819" s="1" t="str">
        <f t="shared" si="237"/>
        <v>SNCC96041</v>
      </c>
      <c r="B1819" s="427">
        <f>+D1819</f>
        <v>18.279910999999998</v>
      </c>
      <c r="C1819" s="210">
        <f t="shared" si="235"/>
        <v>1</v>
      </c>
      <c r="D1819" s="1">
        <f t="shared" si="236"/>
        <v>18.279910999999998</v>
      </c>
      <c r="E1819" t="s">
        <v>39</v>
      </c>
      <c r="F1819">
        <v>9604</v>
      </c>
      <c r="G1819" s="139">
        <v>2011</v>
      </c>
      <c r="H1819" s="429" t="s">
        <v>144</v>
      </c>
      <c r="I1819" s="139">
        <f>VLOOKUP(E1819&amp;H1819,Data2012!$A:$S,14,FALSE)</f>
        <v>18.279910999999998</v>
      </c>
    </row>
    <row r="1820" spans="1:9" ht="14.25" customHeight="1">
      <c r="A1820" s="1" t="str">
        <f t="shared" si="237"/>
        <v>SNCC96042</v>
      </c>
      <c r="B1820" s="427">
        <f>+D1820+B1819</f>
        <v>36.813904999999998</v>
      </c>
      <c r="C1820" s="210">
        <f t="shared" si="235"/>
        <v>2</v>
      </c>
      <c r="D1820" s="1">
        <f t="shared" si="236"/>
        <v>18.533994</v>
      </c>
      <c r="E1820" t="s">
        <v>39</v>
      </c>
      <c r="F1820">
        <v>9604</v>
      </c>
      <c r="G1820" s="139">
        <v>2011</v>
      </c>
      <c r="H1820" s="429" t="s">
        <v>145</v>
      </c>
      <c r="I1820" s="139">
        <f>VLOOKUP(E1820&amp;H1820,Data2012!$A:$S,14,FALSE)</f>
        <v>18.533994</v>
      </c>
    </row>
    <row r="1821" spans="1:9" ht="14.25" customHeight="1">
      <c r="A1821" s="1" t="str">
        <f t="shared" si="237"/>
        <v>SNCC96043</v>
      </c>
      <c r="B1821" s="427">
        <f>+D1821+B1820</f>
        <v>53.132279999999994</v>
      </c>
      <c r="C1821" s="210">
        <f t="shared" si="235"/>
        <v>3</v>
      </c>
      <c r="D1821" s="1">
        <f t="shared" si="236"/>
        <v>16.318375</v>
      </c>
      <c r="E1821" t="s">
        <v>39</v>
      </c>
      <c r="F1821">
        <v>9604</v>
      </c>
      <c r="G1821" s="139">
        <v>2011</v>
      </c>
      <c r="H1821" s="429" t="s">
        <v>146</v>
      </c>
      <c r="I1821" s="139">
        <f>VLOOKUP(E1821&amp;H1821,Data2012!$A:$S,14,FALSE)</f>
        <v>16.318375</v>
      </c>
    </row>
    <row r="1822" spans="1:9" ht="14.25" customHeight="1">
      <c r="A1822" s="1" t="str">
        <f t="shared" si="237"/>
        <v>SNCC96044</v>
      </c>
      <c r="B1822" s="427">
        <f t="shared" ref="B1822:B1830" si="239">+D1822+B1821</f>
        <v>69.039543999999992</v>
      </c>
      <c r="C1822" s="210">
        <f t="shared" si="235"/>
        <v>4</v>
      </c>
      <c r="D1822" s="1">
        <f t="shared" si="236"/>
        <v>15.907264</v>
      </c>
      <c r="E1822" t="s">
        <v>39</v>
      </c>
      <c r="F1822">
        <v>9604</v>
      </c>
      <c r="G1822" s="139">
        <v>2011</v>
      </c>
      <c r="H1822" s="429" t="s">
        <v>147</v>
      </c>
      <c r="I1822" s="139">
        <f>VLOOKUP(E1822&amp;H1822,Data2012!$A:$S,14,FALSE)</f>
        <v>15.907264</v>
      </c>
    </row>
    <row r="1823" spans="1:9" ht="14.25" customHeight="1">
      <c r="A1823" s="1" t="str">
        <f t="shared" si="237"/>
        <v>SNCC96045</v>
      </c>
      <c r="B1823" s="427">
        <f t="shared" si="239"/>
        <v>86.750848999999988</v>
      </c>
      <c r="C1823" s="210">
        <f t="shared" si="235"/>
        <v>5</v>
      </c>
      <c r="D1823" s="1">
        <f t="shared" si="236"/>
        <v>17.711304999999999</v>
      </c>
      <c r="E1823" t="s">
        <v>39</v>
      </c>
      <c r="F1823">
        <v>9604</v>
      </c>
      <c r="G1823" s="139">
        <v>2011</v>
      </c>
      <c r="H1823" s="429" t="s">
        <v>148</v>
      </c>
      <c r="I1823" s="139">
        <f>VLOOKUP(E1823&amp;H1823,Data2012!$A:$S,14,FALSE)</f>
        <v>17.711304999999999</v>
      </c>
    </row>
    <row r="1824" spans="1:9" ht="14.25" customHeight="1">
      <c r="A1824" s="1" t="str">
        <f t="shared" si="237"/>
        <v>SNCC96046</v>
      </c>
      <c r="B1824" s="427">
        <f t="shared" si="239"/>
        <v>103.64318399999999</v>
      </c>
      <c r="C1824" s="210">
        <f t="shared" si="235"/>
        <v>6</v>
      </c>
      <c r="D1824" s="1">
        <f t="shared" si="236"/>
        <v>16.892334999999999</v>
      </c>
      <c r="E1824" t="s">
        <v>39</v>
      </c>
      <c r="F1824">
        <v>9604</v>
      </c>
      <c r="G1824" s="139">
        <v>2011</v>
      </c>
      <c r="H1824" s="429" t="s">
        <v>149</v>
      </c>
      <c r="I1824" s="139">
        <f>VLOOKUP(E1824&amp;H1824,Data2012!$A:$S,14,FALSE)</f>
        <v>16.892334999999999</v>
      </c>
    </row>
    <row r="1825" spans="1:9" ht="14.25" customHeight="1">
      <c r="A1825" s="1" t="str">
        <f t="shared" si="237"/>
        <v>SNCC96047</v>
      </c>
      <c r="B1825" s="427">
        <f t="shared" si="239"/>
        <v>121.33280999999999</v>
      </c>
      <c r="C1825" s="210">
        <f t="shared" si="235"/>
        <v>7</v>
      </c>
      <c r="D1825" s="1">
        <f t="shared" si="236"/>
        <v>17.689626000000001</v>
      </c>
      <c r="E1825" t="s">
        <v>39</v>
      </c>
      <c r="F1825">
        <v>9604</v>
      </c>
      <c r="G1825" s="139">
        <v>2011</v>
      </c>
      <c r="H1825" s="429" t="s">
        <v>150</v>
      </c>
      <c r="I1825" s="139">
        <f>VLOOKUP(E1825&amp;H1825,Data2012!$A:$S,14,FALSE)</f>
        <v>17.689626000000001</v>
      </c>
    </row>
    <row r="1826" spans="1:9" ht="14.25" customHeight="1">
      <c r="A1826" s="1" t="str">
        <f t="shared" si="237"/>
        <v>SNCC96048</v>
      </c>
      <c r="B1826" s="427">
        <f t="shared" si="239"/>
        <v>137.950444</v>
      </c>
      <c r="C1826" s="210">
        <f t="shared" si="235"/>
        <v>8</v>
      </c>
      <c r="D1826" s="1">
        <f t="shared" si="236"/>
        <v>16.617633999999999</v>
      </c>
      <c r="E1826" t="s">
        <v>39</v>
      </c>
      <c r="F1826">
        <v>9604</v>
      </c>
      <c r="G1826" s="139">
        <v>2011</v>
      </c>
      <c r="H1826" s="429" t="s">
        <v>151</v>
      </c>
      <c r="I1826" s="139">
        <f>VLOOKUP(E1826&amp;H1826,Data2012!$A:$S,14,FALSE)</f>
        <v>16.617633999999999</v>
      </c>
    </row>
    <row r="1827" spans="1:9" ht="14.25" customHeight="1">
      <c r="A1827" s="1" t="str">
        <f t="shared" si="237"/>
        <v>SNCC96049</v>
      </c>
      <c r="B1827" s="427">
        <f t="shared" si="239"/>
        <v>147.54684500000002</v>
      </c>
      <c r="C1827" s="210">
        <f t="shared" si="235"/>
        <v>9</v>
      </c>
      <c r="D1827" s="1">
        <f t="shared" si="236"/>
        <v>9.5964010000000002</v>
      </c>
      <c r="E1827" t="s">
        <v>39</v>
      </c>
      <c r="F1827">
        <v>9604</v>
      </c>
      <c r="G1827" s="139">
        <v>2011</v>
      </c>
      <c r="H1827" s="429" t="s">
        <v>152</v>
      </c>
      <c r="I1827" s="139">
        <f>VLOOKUP(E1827&amp;H1827,Data2012!$A:$S,14,FALSE)</f>
        <v>9.5964010000000002</v>
      </c>
    </row>
    <row r="1828" spans="1:9" ht="14.25" customHeight="1">
      <c r="A1828" s="1" t="str">
        <f t="shared" si="237"/>
        <v>SNCC960410</v>
      </c>
      <c r="B1828" s="427">
        <f t="shared" si="239"/>
        <v>161.36061700000002</v>
      </c>
      <c r="C1828" s="210">
        <f t="shared" si="235"/>
        <v>10</v>
      </c>
      <c r="D1828" s="1">
        <f t="shared" si="236"/>
        <v>13.813772</v>
      </c>
      <c r="E1828" t="s">
        <v>39</v>
      </c>
      <c r="F1828">
        <v>9604</v>
      </c>
      <c r="G1828" s="139">
        <v>2011</v>
      </c>
      <c r="H1828" s="429" t="s">
        <v>153</v>
      </c>
      <c r="I1828" s="139">
        <f>VLOOKUP(E1828&amp;H1828,Data2012!$A:$S,14,FALSE)</f>
        <v>13.813772</v>
      </c>
    </row>
    <row r="1829" spans="1:9" ht="14.25" customHeight="1">
      <c r="A1829" s="1" t="str">
        <f t="shared" si="237"/>
        <v>SNCC960411</v>
      </c>
      <c r="B1829" s="427">
        <f t="shared" si="239"/>
        <v>175.62846700000003</v>
      </c>
      <c r="C1829" s="210">
        <f t="shared" si="235"/>
        <v>11</v>
      </c>
      <c r="D1829" s="1">
        <f t="shared" si="236"/>
        <v>14.267849999999999</v>
      </c>
      <c r="E1829" t="s">
        <v>39</v>
      </c>
      <c r="F1829">
        <v>9604</v>
      </c>
      <c r="G1829" s="139">
        <v>2011</v>
      </c>
      <c r="H1829" s="429" t="s">
        <v>154</v>
      </c>
      <c r="I1829" s="139">
        <f>VLOOKUP(E1829&amp;H1829,Data2012!$A:$S,14,FALSE)</f>
        <v>14.267849999999999</v>
      </c>
    </row>
    <row r="1830" spans="1:9" ht="14.25" customHeight="1">
      <c r="A1830" s="1" t="str">
        <f t="shared" si="237"/>
        <v>SNCC960412</v>
      </c>
      <c r="B1830" s="427">
        <f t="shared" si="239"/>
        <v>187.01968400000004</v>
      </c>
      <c r="C1830" s="210">
        <f t="shared" si="235"/>
        <v>12</v>
      </c>
      <c r="D1830" s="1">
        <f t="shared" si="236"/>
        <v>11.391216999999999</v>
      </c>
      <c r="E1830" t="s">
        <v>39</v>
      </c>
      <c r="F1830">
        <v>9604</v>
      </c>
      <c r="G1830" s="139">
        <v>2011</v>
      </c>
      <c r="H1830" s="429" t="s">
        <v>155</v>
      </c>
      <c r="I1830" s="139">
        <f>VLOOKUP(E1830&amp;H1830,Data2012!$A:$S,14,FALSE)</f>
        <v>11.391216999999999</v>
      </c>
    </row>
    <row r="1831" spans="1:9" ht="14.25" customHeight="1">
      <c r="A1831" s="1" t="str">
        <f t="shared" si="237"/>
        <v>SNCC96051</v>
      </c>
      <c r="B1831" s="427">
        <f>+D1831</f>
        <v>14.505000000000001</v>
      </c>
      <c r="C1831" s="210">
        <f t="shared" si="235"/>
        <v>1</v>
      </c>
      <c r="D1831" s="1">
        <f t="shared" si="236"/>
        <v>14.505000000000001</v>
      </c>
      <c r="E1831" t="s">
        <v>39</v>
      </c>
      <c r="F1831">
        <v>9605</v>
      </c>
      <c r="G1831" s="139">
        <v>2011</v>
      </c>
      <c r="H1831" s="429" t="s">
        <v>144</v>
      </c>
      <c r="I1831" s="139">
        <f>VLOOKUP(E1831&amp;H1831,Data2012!$A:$S,17,FALSE)</f>
        <v>14.505000000000001</v>
      </c>
    </row>
    <row r="1832" spans="1:9" ht="14.25" customHeight="1">
      <c r="A1832" s="1" t="str">
        <f t="shared" si="237"/>
        <v>SNCC96052</v>
      </c>
      <c r="B1832" s="427">
        <f>+D1832+B1831</f>
        <v>28.044</v>
      </c>
      <c r="C1832" s="210">
        <f t="shared" si="235"/>
        <v>2</v>
      </c>
      <c r="D1832" s="1">
        <f t="shared" si="236"/>
        <v>13.539</v>
      </c>
      <c r="E1832" t="s">
        <v>39</v>
      </c>
      <c r="F1832">
        <v>9605</v>
      </c>
      <c r="G1832" s="139">
        <v>2011</v>
      </c>
      <c r="H1832" s="429" t="s">
        <v>145</v>
      </c>
      <c r="I1832" s="139">
        <f>VLOOKUP(E1832&amp;H1832,Data2012!$A:$S,17,FALSE)</f>
        <v>13.539</v>
      </c>
    </row>
    <row r="1833" spans="1:9" ht="14.25" customHeight="1">
      <c r="A1833" s="1" t="str">
        <f t="shared" si="237"/>
        <v>SNCC96053</v>
      </c>
      <c r="B1833" s="427">
        <f>+D1833+B1832</f>
        <v>39.972000000000001</v>
      </c>
      <c r="C1833" s="210">
        <f t="shared" si="235"/>
        <v>3</v>
      </c>
      <c r="D1833" s="1">
        <f t="shared" si="236"/>
        <v>11.928000000000001</v>
      </c>
      <c r="E1833" t="s">
        <v>39</v>
      </c>
      <c r="F1833">
        <v>9605</v>
      </c>
      <c r="G1833" s="139">
        <v>2011</v>
      </c>
      <c r="H1833" s="429" t="s">
        <v>146</v>
      </c>
      <c r="I1833" s="139">
        <f>VLOOKUP(E1833&amp;H1833,Data2012!$A:$S,17,FALSE)</f>
        <v>11.928000000000001</v>
      </c>
    </row>
    <row r="1834" spans="1:9" ht="14.25" customHeight="1">
      <c r="A1834" s="1" t="str">
        <f t="shared" si="237"/>
        <v>SNCC96054</v>
      </c>
      <c r="B1834" s="427">
        <f t="shared" ref="B1834:B1842" si="240">+D1834+B1833</f>
        <v>49.609000000000002</v>
      </c>
      <c r="C1834" s="210">
        <f t="shared" si="235"/>
        <v>4</v>
      </c>
      <c r="D1834" s="1">
        <f t="shared" si="236"/>
        <v>9.6370000000000005</v>
      </c>
      <c r="E1834" t="s">
        <v>39</v>
      </c>
      <c r="F1834">
        <v>9605</v>
      </c>
      <c r="G1834" s="139">
        <v>2011</v>
      </c>
      <c r="H1834" s="429" t="s">
        <v>147</v>
      </c>
      <c r="I1834" s="139">
        <f>VLOOKUP(E1834&amp;H1834,Data2012!$A:$S,17,FALSE)</f>
        <v>9.6370000000000005</v>
      </c>
    </row>
    <row r="1835" spans="1:9" ht="14.25" customHeight="1">
      <c r="A1835" s="1" t="str">
        <f t="shared" si="237"/>
        <v>SNCC96055</v>
      </c>
      <c r="B1835" s="427">
        <f t="shared" si="240"/>
        <v>58.683999999999997</v>
      </c>
      <c r="C1835" s="210">
        <f t="shared" si="235"/>
        <v>5</v>
      </c>
      <c r="D1835" s="1">
        <f t="shared" si="236"/>
        <v>9.0749999999999993</v>
      </c>
      <c r="E1835" t="s">
        <v>39</v>
      </c>
      <c r="F1835">
        <v>9605</v>
      </c>
      <c r="G1835" s="139">
        <v>2011</v>
      </c>
      <c r="H1835" s="429" t="s">
        <v>148</v>
      </c>
      <c r="I1835" s="139">
        <f>VLOOKUP(E1835&amp;H1835,Data2012!$A:$S,17,FALSE)</f>
        <v>9.0749999999999993</v>
      </c>
    </row>
    <row r="1836" spans="1:9" ht="14.25" customHeight="1">
      <c r="A1836" s="1" t="str">
        <f t="shared" si="237"/>
        <v>SNCC96056</v>
      </c>
      <c r="B1836" s="427">
        <f t="shared" si="240"/>
        <v>70.733000000000004</v>
      </c>
      <c r="C1836" s="210">
        <f t="shared" si="235"/>
        <v>6</v>
      </c>
      <c r="D1836" s="1">
        <f t="shared" si="236"/>
        <v>12.048999999999999</v>
      </c>
      <c r="E1836" t="s">
        <v>39</v>
      </c>
      <c r="F1836">
        <v>9605</v>
      </c>
      <c r="G1836" s="139">
        <v>2011</v>
      </c>
      <c r="H1836" s="429" t="s">
        <v>149</v>
      </c>
      <c r="I1836" s="139">
        <f>VLOOKUP(E1836&amp;H1836,Data2012!$A:$S,17,FALSE)</f>
        <v>12.048999999999999</v>
      </c>
    </row>
    <row r="1837" spans="1:9" ht="14.25" customHeight="1">
      <c r="A1837" s="1" t="str">
        <f t="shared" si="237"/>
        <v>SNCC96057</v>
      </c>
      <c r="B1837" s="427">
        <f t="shared" si="240"/>
        <v>84.820000000000007</v>
      </c>
      <c r="C1837" s="210">
        <f t="shared" si="235"/>
        <v>7</v>
      </c>
      <c r="D1837" s="1">
        <f t="shared" si="236"/>
        <v>14.087</v>
      </c>
      <c r="E1837" t="s">
        <v>39</v>
      </c>
      <c r="F1837">
        <v>9605</v>
      </c>
      <c r="G1837" s="139">
        <v>2011</v>
      </c>
      <c r="H1837" s="429" t="s">
        <v>150</v>
      </c>
      <c r="I1837" s="139">
        <f>VLOOKUP(E1837&amp;H1837,Data2012!$A:$S,17,FALSE)</f>
        <v>14.087</v>
      </c>
    </row>
    <row r="1838" spans="1:9" ht="14.25" customHeight="1">
      <c r="A1838" s="1" t="str">
        <f t="shared" si="237"/>
        <v>SNCC96058</v>
      </c>
      <c r="B1838" s="427">
        <f t="shared" si="240"/>
        <v>96.9</v>
      </c>
      <c r="C1838" s="210">
        <f t="shared" si="235"/>
        <v>8</v>
      </c>
      <c r="D1838" s="1">
        <f t="shared" si="236"/>
        <v>12.08</v>
      </c>
      <c r="E1838" t="s">
        <v>39</v>
      </c>
      <c r="F1838">
        <v>9605</v>
      </c>
      <c r="G1838" s="139">
        <v>2011</v>
      </c>
      <c r="H1838" s="429" t="s">
        <v>151</v>
      </c>
      <c r="I1838" s="139">
        <f>VLOOKUP(E1838&amp;H1838,Data2012!$A:$S,17,FALSE)</f>
        <v>12.08</v>
      </c>
    </row>
    <row r="1839" spans="1:9" ht="14.25" customHeight="1">
      <c r="A1839" s="1" t="str">
        <f t="shared" si="237"/>
        <v>SNCC96059</v>
      </c>
      <c r="B1839" s="427">
        <f t="shared" si="240"/>
        <v>104.242</v>
      </c>
      <c r="C1839" s="210">
        <f t="shared" si="235"/>
        <v>9</v>
      </c>
      <c r="D1839" s="1">
        <f t="shared" si="236"/>
        <v>7.3419999999999996</v>
      </c>
      <c r="E1839" t="s">
        <v>39</v>
      </c>
      <c r="F1839">
        <v>9605</v>
      </c>
      <c r="G1839" s="139">
        <v>2011</v>
      </c>
      <c r="H1839" s="429" t="s">
        <v>152</v>
      </c>
      <c r="I1839" s="139">
        <f>VLOOKUP(E1839&amp;H1839,Data2012!$A:$S,17,FALSE)</f>
        <v>7.3419999999999996</v>
      </c>
    </row>
    <row r="1840" spans="1:9" ht="14.25" customHeight="1">
      <c r="A1840" s="1" t="str">
        <f t="shared" si="237"/>
        <v>SNCC960510</v>
      </c>
      <c r="B1840" s="427">
        <f t="shared" si="240"/>
        <v>116.11</v>
      </c>
      <c r="C1840" s="210">
        <f t="shared" si="235"/>
        <v>10</v>
      </c>
      <c r="D1840" s="1">
        <f t="shared" si="236"/>
        <v>11.868</v>
      </c>
      <c r="E1840" t="s">
        <v>39</v>
      </c>
      <c r="F1840">
        <v>9605</v>
      </c>
      <c r="G1840" s="139">
        <v>2011</v>
      </c>
      <c r="H1840" s="429" t="s">
        <v>153</v>
      </c>
      <c r="I1840" s="139">
        <f>VLOOKUP(E1840&amp;H1840,Data2012!$A:$S,17,FALSE)</f>
        <v>11.868</v>
      </c>
    </row>
    <row r="1841" spans="1:9" ht="14.25" customHeight="1">
      <c r="A1841" s="1" t="str">
        <f t="shared" si="237"/>
        <v>SNCC960511</v>
      </c>
      <c r="B1841" s="427">
        <f t="shared" si="240"/>
        <v>130.17400000000001</v>
      </c>
      <c r="C1841" s="210">
        <f t="shared" si="235"/>
        <v>11</v>
      </c>
      <c r="D1841" s="1">
        <f t="shared" si="236"/>
        <v>14.064</v>
      </c>
      <c r="E1841" t="s">
        <v>39</v>
      </c>
      <c r="F1841">
        <v>9605</v>
      </c>
      <c r="G1841" s="139">
        <v>2011</v>
      </c>
      <c r="H1841" s="429" t="s">
        <v>154</v>
      </c>
      <c r="I1841" s="139">
        <f>VLOOKUP(E1841&amp;H1841,Data2012!$A:$S,17,FALSE)</f>
        <v>14.064</v>
      </c>
    </row>
    <row r="1842" spans="1:9" ht="14.25" customHeight="1">
      <c r="A1842" s="1" t="str">
        <f t="shared" si="237"/>
        <v>SNCC960512</v>
      </c>
      <c r="B1842" s="427">
        <f t="shared" si="240"/>
        <v>139.88300000000001</v>
      </c>
      <c r="C1842" s="210">
        <f t="shared" si="235"/>
        <v>12</v>
      </c>
      <c r="D1842" s="1">
        <f t="shared" si="236"/>
        <v>9.7089999999999996</v>
      </c>
      <c r="E1842" t="s">
        <v>39</v>
      </c>
      <c r="F1842">
        <v>9605</v>
      </c>
      <c r="G1842" s="139">
        <v>2011</v>
      </c>
      <c r="H1842" s="429" t="s">
        <v>155</v>
      </c>
      <c r="I1842" s="139">
        <f>VLOOKUP(E1842&amp;H1842,Data2012!$A:$S,17,FALSE)</f>
        <v>9.7089999999999996</v>
      </c>
    </row>
    <row r="1843" spans="1:9" ht="14.25" customHeight="1">
      <c r="A1843" s="1" t="str">
        <f t="shared" si="237"/>
        <v>SNCC96061</v>
      </c>
      <c r="B1843" s="427">
        <f>+D1843</f>
        <v>5.5923550000000004</v>
      </c>
      <c r="C1843" s="210">
        <f t="shared" si="235"/>
        <v>1</v>
      </c>
      <c r="D1843" s="1">
        <f t="shared" si="236"/>
        <v>5.5923550000000004</v>
      </c>
      <c r="E1843" t="s">
        <v>39</v>
      </c>
      <c r="F1843">
        <v>9606</v>
      </c>
      <c r="G1843" s="139">
        <v>2011</v>
      </c>
      <c r="H1843" s="429" t="s">
        <v>144</v>
      </c>
      <c r="I1843" s="139">
        <f>VLOOKUP(E1843&amp;H1843,Data2012!$A:$U,20,FALSE)</f>
        <v>5.5923550000000004</v>
      </c>
    </row>
    <row r="1844" spans="1:9" ht="14.25" customHeight="1">
      <c r="A1844" s="1" t="str">
        <f t="shared" si="237"/>
        <v>SNCC96062</v>
      </c>
      <c r="B1844" s="427">
        <f>+D1844+B1843</f>
        <v>10.69509</v>
      </c>
      <c r="C1844" s="210">
        <f t="shared" si="235"/>
        <v>2</v>
      </c>
      <c r="D1844" s="1">
        <f t="shared" si="236"/>
        <v>5.102735</v>
      </c>
      <c r="E1844" t="s">
        <v>39</v>
      </c>
      <c r="F1844">
        <v>9606</v>
      </c>
      <c r="G1844" s="139">
        <v>2011</v>
      </c>
      <c r="H1844" s="429" t="s">
        <v>145</v>
      </c>
      <c r="I1844" s="139">
        <f>VLOOKUP(E1844&amp;H1844,Data2012!$A:$U,20,FALSE)</f>
        <v>5.102735</v>
      </c>
    </row>
    <row r="1845" spans="1:9" ht="14.25" customHeight="1">
      <c r="A1845" s="1" t="str">
        <f t="shared" si="237"/>
        <v>SNCC96063</v>
      </c>
      <c r="B1845" s="427">
        <f>+D1845+B1844</f>
        <v>16.382981999999998</v>
      </c>
      <c r="C1845" s="210">
        <f t="shared" si="235"/>
        <v>3</v>
      </c>
      <c r="D1845" s="1">
        <f t="shared" si="236"/>
        <v>5.6878919999999997</v>
      </c>
      <c r="E1845" t="s">
        <v>39</v>
      </c>
      <c r="F1845">
        <v>9606</v>
      </c>
      <c r="G1845" s="139">
        <v>2011</v>
      </c>
      <c r="H1845" s="429" t="s">
        <v>146</v>
      </c>
      <c r="I1845" s="139">
        <f>VLOOKUP(E1845&amp;H1845,Data2012!$A:$U,20,FALSE)</f>
        <v>5.6878919999999997</v>
      </c>
    </row>
    <row r="1846" spans="1:9" ht="14.25" customHeight="1">
      <c r="A1846" s="1" t="str">
        <f t="shared" si="237"/>
        <v>SNCC96064</v>
      </c>
      <c r="B1846" s="427">
        <f t="shared" ref="B1846:B1854" si="241">+D1846+B1845</f>
        <v>19.251481999999999</v>
      </c>
      <c r="C1846" s="210">
        <f t="shared" si="235"/>
        <v>4</v>
      </c>
      <c r="D1846" s="1">
        <f t="shared" si="236"/>
        <v>2.8685</v>
      </c>
      <c r="E1846" t="s">
        <v>39</v>
      </c>
      <c r="F1846">
        <v>9606</v>
      </c>
      <c r="G1846" s="139">
        <v>2011</v>
      </c>
      <c r="H1846" s="429" t="s">
        <v>147</v>
      </c>
      <c r="I1846" s="139">
        <f>VLOOKUP(E1846&amp;H1846,Data2012!$A:$U,20,FALSE)</f>
        <v>2.8685</v>
      </c>
    </row>
    <row r="1847" spans="1:9" ht="14.25" customHeight="1">
      <c r="A1847" s="1" t="str">
        <f t="shared" si="237"/>
        <v>SNCC96065</v>
      </c>
      <c r="B1847" s="427">
        <f t="shared" si="241"/>
        <v>22.948522999999998</v>
      </c>
      <c r="C1847" s="210">
        <f t="shared" si="235"/>
        <v>5</v>
      </c>
      <c r="D1847" s="1">
        <f t="shared" si="236"/>
        <v>3.697041</v>
      </c>
      <c r="E1847" t="s">
        <v>39</v>
      </c>
      <c r="F1847">
        <v>9606</v>
      </c>
      <c r="G1847" s="139">
        <v>2011</v>
      </c>
      <c r="H1847" s="429" t="s">
        <v>148</v>
      </c>
      <c r="I1847" s="139">
        <f>VLOOKUP(E1847&amp;H1847,Data2012!$A:$U,20,FALSE)</f>
        <v>3.697041</v>
      </c>
    </row>
    <row r="1848" spans="1:9" ht="14.25" customHeight="1">
      <c r="A1848" s="1" t="str">
        <f t="shared" si="237"/>
        <v>SNCC96066</v>
      </c>
      <c r="B1848" s="427">
        <f t="shared" si="241"/>
        <v>27.828273999999997</v>
      </c>
      <c r="C1848" s="210">
        <f t="shared" si="235"/>
        <v>6</v>
      </c>
      <c r="D1848" s="1">
        <f t="shared" si="236"/>
        <v>4.8797509999999997</v>
      </c>
      <c r="E1848" t="s">
        <v>39</v>
      </c>
      <c r="F1848">
        <v>9606</v>
      </c>
      <c r="G1848" s="139">
        <v>2011</v>
      </c>
      <c r="H1848" s="429" t="s">
        <v>149</v>
      </c>
      <c r="I1848" s="139">
        <f>VLOOKUP(E1848&amp;H1848,Data2012!$A:$U,20,FALSE)</f>
        <v>4.8797509999999997</v>
      </c>
    </row>
    <row r="1849" spans="1:9" ht="14.25" customHeight="1">
      <c r="A1849" s="1" t="str">
        <f t="shared" si="237"/>
        <v>SNCC96067</v>
      </c>
      <c r="B1849" s="427">
        <f t="shared" si="241"/>
        <v>34.328238999999996</v>
      </c>
      <c r="C1849" s="210">
        <f t="shared" si="235"/>
        <v>7</v>
      </c>
      <c r="D1849" s="1">
        <f t="shared" si="236"/>
        <v>6.4999650000000004</v>
      </c>
      <c r="E1849" t="s">
        <v>39</v>
      </c>
      <c r="F1849">
        <v>9606</v>
      </c>
      <c r="G1849" s="139">
        <v>2011</v>
      </c>
      <c r="H1849" s="429" t="s">
        <v>150</v>
      </c>
      <c r="I1849" s="139">
        <f>VLOOKUP(E1849&amp;H1849,Data2012!$A:$U,20,FALSE)</f>
        <v>6.4999650000000004</v>
      </c>
    </row>
    <row r="1850" spans="1:9" ht="14.25" customHeight="1">
      <c r="A1850" s="1" t="str">
        <f t="shared" si="237"/>
        <v>SNCC96068</v>
      </c>
      <c r="B1850" s="427">
        <f t="shared" si="241"/>
        <v>39.279824999999995</v>
      </c>
      <c r="C1850" s="210">
        <f t="shared" si="235"/>
        <v>8</v>
      </c>
      <c r="D1850" s="1">
        <f t="shared" si="236"/>
        <v>4.9515859999999998</v>
      </c>
      <c r="E1850" t="s">
        <v>39</v>
      </c>
      <c r="F1850">
        <v>9606</v>
      </c>
      <c r="G1850" s="139">
        <v>2011</v>
      </c>
      <c r="H1850" s="429" t="s">
        <v>151</v>
      </c>
      <c r="I1850" s="139">
        <f>VLOOKUP(E1850&amp;H1850,Data2012!$A:$U,20,FALSE)</f>
        <v>4.9515859999999998</v>
      </c>
    </row>
    <row r="1851" spans="1:9" ht="14.25" customHeight="1">
      <c r="A1851" s="1" t="str">
        <f t="shared" si="237"/>
        <v>SNCC96069</v>
      </c>
      <c r="B1851" s="427">
        <f t="shared" si="241"/>
        <v>41.910145999999997</v>
      </c>
      <c r="C1851" s="210">
        <f t="shared" si="235"/>
        <v>9</v>
      </c>
      <c r="D1851" s="1">
        <f t="shared" si="236"/>
        <v>2.6303209999999999</v>
      </c>
      <c r="E1851" t="s">
        <v>39</v>
      </c>
      <c r="F1851">
        <v>9606</v>
      </c>
      <c r="G1851" s="139">
        <v>2011</v>
      </c>
      <c r="H1851" s="429" t="s">
        <v>152</v>
      </c>
      <c r="I1851" s="139">
        <f>VLOOKUP(E1851&amp;H1851,Data2012!$A:$U,20,FALSE)</f>
        <v>2.6303209999999999</v>
      </c>
    </row>
    <row r="1852" spans="1:9" ht="14.25" customHeight="1">
      <c r="A1852" s="1" t="str">
        <f t="shared" si="237"/>
        <v>SNCC960610</v>
      </c>
      <c r="B1852" s="427">
        <f t="shared" si="241"/>
        <v>46.668290999999996</v>
      </c>
      <c r="C1852" s="210">
        <f t="shared" si="235"/>
        <v>10</v>
      </c>
      <c r="D1852" s="1">
        <f t="shared" si="236"/>
        <v>4.7581449999999998</v>
      </c>
      <c r="E1852" t="s">
        <v>39</v>
      </c>
      <c r="F1852">
        <v>9606</v>
      </c>
      <c r="G1852" s="139">
        <v>2011</v>
      </c>
      <c r="H1852" s="429" t="s">
        <v>153</v>
      </c>
      <c r="I1852" s="139">
        <f>VLOOKUP(E1852&amp;H1852,Data2012!$A:$U,20,FALSE)</f>
        <v>4.7581449999999998</v>
      </c>
    </row>
    <row r="1853" spans="1:9" ht="14.25" customHeight="1">
      <c r="A1853" s="1" t="str">
        <f t="shared" si="237"/>
        <v>SNCC960611</v>
      </c>
      <c r="B1853" s="427">
        <f t="shared" si="241"/>
        <v>52.367272999999997</v>
      </c>
      <c r="C1853" s="210">
        <f t="shared" si="235"/>
        <v>11</v>
      </c>
      <c r="D1853" s="1">
        <f t="shared" si="236"/>
        <v>5.698982</v>
      </c>
      <c r="E1853" t="s">
        <v>39</v>
      </c>
      <c r="F1853">
        <v>9606</v>
      </c>
      <c r="G1853" s="139">
        <v>2011</v>
      </c>
      <c r="H1853" s="429" t="s">
        <v>154</v>
      </c>
      <c r="I1853" s="139">
        <f>VLOOKUP(E1853&amp;H1853,Data2012!$A:$U,20,FALSE)</f>
        <v>5.698982</v>
      </c>
    </row>
    <row r="1854" spans="1:9" ht="14.25" customHeight="1">
      <c r="A1854" s="1" t="str">
        <f t="shared" si="237"/>
        <v>SNCC960612</v>
      </c>
      <c r="B1854" s="427">
        <f t="shared" si="241"/>
        <v>56.497715999999997</v>
      </c>
      <c r="C1854" s="210">
        <f t="shared" si="235"/>
        <v>12</v>
      </c>
      <c r="D1854" s="1">
        <f t="shared" si="236"/>
        <v>4.1304429999999996</v>
      </c>
      <c r="E1854" t="s">
        <v>39</v>
      </c>
      <c r="F1854">
        <v>9606</v>
      </c>
      <c r="G1854" s="139">
        <v>2011</v>
      </c>
      <c r="H1854" s="429" t="s">
        <v>155</v>
      </c>
      <c r="I1854" s="139">
        <f>VLOOKUP(E1854&amp;H1854,Data2012!$A:$U,20,FALSE)</f>
        <v>4.1304429999999996</v>
      </c>
    </row>
    <row r="1855" spans="1:9" ht="14.25" customHeight="1">
      <c r="A1855" s="1" t="str">
        <f t="shared" si="237"/>
        <v>SNCF96011</v>
      </c>
      <c r="B1855" s="427">
        <f>+D1855</f>
        <v>92650.043495478094</v>
      </c>
      <c r="C1855" s="210">
        <f t="shared" si="235"/>
        <v>1</v>
      </c>
      <c r="D1855" s="1">
        <f t="shared" si="236"/>
        <v>92650.043495478094</v>
      </c>
      <c r="E1855" t="s">
        <v>56</v>
      </c>
      <c r="F1855">
        <v>9601</v>
      </c>
      <c r="G1855" s="139">
        <v>2011</v>
      </c>
      <c r="H1855" s="429" t="s">
        <v>144</v>
      </c>
      <c r="I1855">
        <f>VLOOKUP(E1855&amp;H1855,Data2012!$A:$S,3,FALSE)</f>
        <v>92650.043495478094</v>
      </c>
    </row>
    <row r="1856" spans="1:9" ht="14.25" customHeight="1">
      <c r="A1856" s="1" t="str">
        <f t="shared" si="237"/>
        <v>SNCF96012</v>
      </c>
      <c r="B1856" s="427">
        <f>+D1856+B1855</f>
        <v>183105.12001450517</v>
      </c>
      <c r="C1856" s="210">
        <f t="shared" si="235"/>
        <v>2</v>
      </c>
      <c r="D1856" s="1">
        <f t="shared" si="236"/>
        <v>90455.076519027076</v>
      </c>
      <c r="E1856" t="s">
        <v>56</v>
      </c>
      <c r="F1856">
        <v>9601</v>
      </c>
      <c r="G1856" s="139">
        <v>2011</v>
      </c>
      <c r="H1856" s="429" t="s">
        <v>145</v>
      </c>
      <c r="I1856">
        <f>VLOOKUP(E1856&amp;H1856,Data2012!$A:$S,3,FALSE)</f>
        <v>90455.076519027076</v>
      </c>
    </row>
    <row r="1857" spans="1:9" ht="14.25" customHeight="1">
      <c r="A1857" s="1" t="str">
        <f t="shared" si="237"/>
        <v>SNCF96013</v>
      </c>
      <c r="B1857" s="427">
        <f>+D1857+B1856</f>
        <v>278319.01392684469</v>
      </c>
      <c r="C1857" s="210">
        <f t="shared" si="235"/>
        <v>3</v>
      </c>
      <c r="D1857" s="1">
        <f t="shared" si="236"/>
        <v>95213.893912339554</v>
      </c>
      <c r="E1857" t="s">
        <v>56</v>
      </c>
      <c r="F1857">
        <v>9601</v>
      </c>
      <c r="G1857" s="139">
        <v>2011</v>
      </c>
      <c r="H1857" s="429" t="s">
        <v>146</v>
      </c>
      <c r="I1857">
        <f>VLOOKUP(E1857&amp;H1857,Data2012!$A:$S,3,FALSE)</f>
        <v>95213.893912339554</v>
      </c>
    </row>
    <row r="1858" spans="1:9" ht="14.25" customHeight="1">
      <c r="A1858" s="1" t="str">
        <f t="shared" si="237"/>
        <v>SNCF96014</v>
      </c>
      <c r="B1858" s="427">
        <f t="shared" ref="B1858:B1866" si="242">+D1858+B1857</f>
        <v>373731.38095612568</v>
      </c>
      <c r="C1858" s="210">
        <f t="shared" si="235"/>
        <v>4</v>
      </c>
      <c r="D1858" s="1">
        <f t="shared" si="236"/>
        <v>95412.367029280984</v>
      </c>
      <c r="E1858" t="s">
        <v>56</v>
      </c>
      <c r="F1858">
        <v>9601</v>
      </c>
      <c r="G1858" s="139">
        <v>2011</v>
      </c>
      <c r="H1858" s="429" t="s">
        <v>147</v>
      </c>
      <c r="I1858">
        <f>VLOOKUP(E1858&amp;H1858,Data2012!$A:$S,3,FALSE)</f>
        <v>95412.367029280984</v>
      </c>
    </row>
    <row r="1859" spans="1:9" ht="14.25" customHeight="1">
      <c r="A1859" s="1" t="str">
        <f t="shared" si="237"/>
        <v>SNCF96015</v>
      </c>
      <c r="B1859" s="427">
        <f t="shared" si="242"/>
        <v>470680.1600916193</v>
      </c>
      <c r="C1859" s="210">
        <f t="shared" si="235"/>
        <v>5</v>
      </c>
      <c r="D1859" s="1">
        <f t="shared" si="236"/>
        <v>96948.77913549362</v>
      </c>
      <c r="E1859" t="s">
        <v>56</v>
      </c>
      <c r="F1859">
        <v>9601</v>
      </c>
      <c r="G1859" s="139">
        <v>2011</v>
      </c>
      <c r="H1859" s="429" t="s">
        <v>148</v>
      </c>
      <c r="I1859">
        <f>VLOOKUP(E1859&amp;H1859,Data2012!$A:$S,3,FALSE)</f>
        <v>96948.77913549362</v>
      </c>
    </row>
    <row r="1860" spans="1:9" ht="14.25" customHeight="1">
      <c r="A1860" s="1" t="str">
        <f t="shared" si="237"/>
        <v>SNCF96016</v>
      </c>
      <c r="B1860" s="427">
        <f t="shared" si="242"/>
        <v>567924.31114603509</v>
      </c>
      <c r="C1860" s="210">
        <f t="shared" si="235"/>
        <v>6</v>
      </c>
      <c r="D1860" s="1">
        <f t="shared" si="236"/>
        <v>97244.151054415852</v>
      </c>
      <c r="E1860" t="s">
        <v>56</v>
      </c>
      <c r="F1860">
        <v>9601</v>
      </c>
      <c r="G1860" s="139">
        <v>2011</v>
      </c>
      <c r="H1860" s="429" t="s">
        <v>149</v>
      </c>
      <c r="I1860">
        <f>VLOOKUP(E1860&amp;H1860,Data2012!$A:$S,3,FALSE)</f>
        <v>97244.151054415852</v>
      </c>
    </row>
    <row r="1861" spans="1:9" ht="14.25" customHeight="1">
      <c r="A1861" s="1" t="str">
        <f t="shared" si="237"/>
        <v>SNCF96017</v>
      </c>
      <c r="B1861" s="427">
        <f t="shared" si="242"/>
        <v>644272.58061873063</v>
      </c>
      <c r="C1861" s="210">
        <f t="shared" si="235"/>
        <v>7</v>
      </c>
      <c r="D1861" s="1">
        <f t="shared" si="236"/>
        <v>76348.269472695509</v>
      </c>
      <c r="E1861" t="s">
        <v>56</v>
      </c>
      <c r="F1861">
        <v>9601</v>
      </c>
      <c r="G1861" s="139">
        <v>2011</v>
      </c>
      <c r="H1861" s="429" t="s">
        <v>150</v>
      </c>
      <c r="I1861">
        <f>VLOOKUP(E1861&amp;H1861,Data2012!$A:$S,3,FALSE)</f>
        <v>76348.269472695509</v>
      </c>
    </row>
    <row r="1862" spans="1:9" ht="14.25" customHeight="1">
      <c r="A1862" s="1" t="str">
        <f t="shared" si="237"/>
        <v>SNCF96018</v>
      </c>
      <c r="B1862" s="427">
        <f t="shared" si="242"/>
        <v>711231.85427598259</v>
      </c>
      <c r="C1862" s="210">
        <f t="shared" si="235"/>
        <v>8</v>
      </c>
      <c r="D1862" s="1">
        <f t="shared" si="236"/>
        <v>66959.27365725195</v>
      </c>
      <c r="E1862" t="s">
        <v>56</v>
      </c>
      <c r="F1862">
        <v>9601</v>
      </c>
      <c r="G1862" s="139">
        <v>2011</v>
      </c>
      <c r="H1862" s="429" t="s">
        <v>151</v>
      </c>
      <c r="I1862">
        <f>VLOOKUP(E1862&amp;H1862,Data2012!$A:$S,3,FALSE)</f>
        <v>66959.27365725195</v>
      </c>
    </row>
    <row r="1863" spans="1:9" ht="14.25" customHeight="1">
      <c r="A1863" s="1" t="str">
        <f t="shared" si="237"/>
        <v>SNCF96019</v>
      </c>
      <c r="B1863" s="427">
        <f t="shared" si="242"/>
        <v>808683.93838900886</v>
      </c>
      <c r="C1863" s="210">
        <f t="shared" si="235"/>
        <v>9</v>
      </c>
      <c r="D1863" s="1">
        <f t="shared" si="236"/>
        <v>97452.084113026212</v>
      </c>
      <c r="E1863" t="s">
        <v>56</v>
      </c>
      <c r="F1863">
        <v>9601</v>
      </c>
      <c r="G1863" s="139">
        <v>2011</v>
      </c>
      <c r="H1863" s="429" t="s">
        <v>152</v>
      </c>
      <c r="I1863">
        <f>VLOOKUP(E1863&amp;H1863,Data2012!$A:$S,3,FALSE)</f>
        <v>97452.084113026212</v>
      </c>
    </row>
    <row r="1864" spans="1:9" ht="14.25" customHeight="1">
      <c r="A1864" s="1" t="str">
        <f t="shared" si="237"/>
        <v>SNCF960110</v>
      </c>
      <c r="B1864" s="427">
        <f t="shared" si="242"/>
        <v>907877.89220530901</v>
      </c>
      <c r="C1864" s="210">
        <f t="shared" ref="C1864:C1927" si="243">IF(D1864="na"," ",VALUE(RIGHT(TRIM(H1864),2)))</f>
        <v>10</v>
      </c>
      <c r="D1864" s="1">
        <f t="shared" ref="D1864:D1927" si="244">IF(I1864&lt;0,"na",I1864)</f>
        <v>99193.953816300171</v>
      </c>
      <c r="E1864" t="s">
        <v>56</v>
      </c>
      <c r="F1864">
        <v>9601</v>
      </c>
      <c r="G1864" s="139">
        <v>2011</v>
      </c>
      <c r="H1864" s="429" t="s">
        <v>153</v>
      </c>
      <c r="I1864">
        <f>VLOOKUP(E1864&amp;H1864,Data2012!$A:$S,3,FALSE)</f>
        <v>99193.953816300171</v>
      </c>
    </row>
    <row r="1865" spans="1:9" ht="14.25" customHeight="1">
      <c r="A1865" s="1" t="str">
        <f t="shared" si="237"/>
        <v>SNCF960111</v>
      </c>
      <c r="B1865" s="427">
        <f t="shared" si="242"/>
        <v>1003830.856921809</v>
      </c>
      <c r="C1865" s="210">
        <f t="shared" si="243"/>
        <v>11</v>
      </c>
      <c r="D1865" s="1">
        <f t="shared" si="244"/>
        <v>95952.96471650005</v>
      </c>
      <c r="E1865" t="s">
        <v>56</v>
      </c>
      <c r="F1865">
        <v>9601</v>
      </c>
      <c r="G1865" s="139">
        <v>2011</v>
      </c>
      <c r="H1865" s="429" t="s">
        <v>154</v>
      </c>
      <c r="I1865">
        <f>VLOOKUP(E1865&amp;H1865,Data2012!$A:$S,3,FALSE)</f>
        <v>95952.96471650005</v>
      </c>
    </row>
    <row r="1866" spans="1:9" ht="14.25" customHeight="1">
      <c r="A1866" s="1" t="str">
        <f t="shared" si="237"/>
        <v>SNCF960112</v>
      </c>
      <c r="B1866" s="427">
        <f t="shared" si="242"/>
        <v>1100820.6966223081</v>
      </c>
      <c r="C1866" s="210">
        <f t="shared" si="243"/>
        <v>12</v>
      </c>
      <c r="D1866" s="1">
        <f t="shared" si="244"/>
        <v>96989.839700499011</v>
      </c>
      <c r="E1866" t="s">
        <v>56</v>
      </c>
      <c r="F1866">
        <v>9601</v>
      </c>
      <c r="G1866" s="139">
        <v>2011</v>
      </c>
      <c r="H1866" s="429" t="s">
        <v>155</v>
      </c>
      <c r="I1866">
        <f>VLOOKUP(E1866&amp;H1866,Data2012!$A:$S,3,FALSE)</f>
        <v>96989.839700499011</v>
      </c>
    </row>
    <row r="1867" spans="1:9" ht="14.25" customHeight="1">
      <c r="A1867" s="1" t="str">
        <f t="shared" si="237"/>
        <v>SNCF96021</v>
      </c>
      <c r="B1867" s="427">
        <f>+D1867</f>
        <v>6646.1589659784304</v>
      </c>
      <c r="C1867" s="210">
        <f t="shared" si="243"/>
        <v>1</v>
      </c>
      <c r="D1867" s="1">
        <f t="shared" si="244"/>
        <v>6646.1589659784304</v>
      </c>
      <c r="E1867" t="s">
        <v>56</v>
      </c>
      <c r="F1867">
        <v>9602</v>
      </c>
      <c r="G1867" s="139">
        <v>2011</v>
      </c>
      <c r="H1867" s="429" t="s">
        <v>144</v>
      </c>
      <c r="I1867" s="139">
        <f>VLOOKUP(E1867&amp;H1867,Data2012!$A:$S,6,FALSE)</f>
        <v>6646.1589659784304</v>
      </c>
    </row>
    <row r="1868" spans="1:9" ht="14.25" customHeight="1">
      <c r="A1868" s="1" t="str">
        <f t="shared" si="237"/>
        <v>SNCF96022</v>
      </c>
      <c r="B1868" s="427">
        <f>+D1868+B1867</f>
        <v>13210.74627813143</v>
      </c>
      <c r="C1868" s="210">
        <f t="shared" si="243"/>
        <v>2</v>
      </c>
      <c r="D1868" s="1">
        <f t="shared" si="244"/>
        <v>6564.5873121529994</v>
      </c>
      <c r="E1868" t="s">
        <v>56</v>
      </c>
      <c r="F1868">
        <v>9602</v>
      </c>
      <c r="G1868" s="139">
        <v>2011</v>
      </c>
      <c r="H1868" s="429" t="s">
        <v>145</v>
      </c>
      <c r="I1868" s="139">
        <f>VLOOKUP(E1868&amp;H1868,Data2012!$A:$S,6,FALSE)</f>
        <v>6564.5873121529994</v>
      </c>
    </row>
    <row r="1869" spans="1:9" ht="14.25" customHeight="1">
      <c r="A1869" s="1" t="str">
        <f t="shared" si="237"/>
        <v>SNCF96023</v>
      </c>
      <c r="B1869" s="427">
        <f>+D1869+B1868</f>
        <v>20201.665930913732</v>
      </c>
      <c r="C1869" s="210">
        <f t="shared" si="243"/>
        <v>3</v>
      </c>
      <c r="D1869" s="1">
        <f t="shared" si="244"/>
        <v>6990.9196527823005</v>
      </c>
      <c r="E1869" t="s">
        <v>56</v>
      </c>
      <c r="F1869">
        <v>9602</v>
      </c>
      <c r="G1869" s="139">
        <v>2011</v>
      </c>
      <c r="H1869" s="429" t="s">
        <v>146</v>
      </c>
      <c r="I1869" s="139">
        <f>VLOOKUP(E1869&amp;H1869,Data2012!$A:$S,6,FALSE)</f>
        <v>6990.9196527823005</v>
      </c>
    </row>
    <row r="1870" spans="1:9" ht="14.25" customHeight="1">
      <c r="A1870" s="1" t="str">
        <f t="shared" si="237"/>
        <v>SNCF96024</v>
      </c>
      <c r="B1870" s="427">
        <f t="shared" ref="B1870:B1878" si="245">+D1870+B1869</f>
        <v>27729.289780180741</v>
      </c>
      <c r="C1870" s="210">
        <f t="shared" si="243"/>
        <v>4</v>
      </c>
      <c r="D1870" s="1">
        <f t="shared" si="244"/>
        <v>7527.62384926701</v>
      </c>
      <c r="E1870" t="s">
        <v>56</v>
      </c>
      <c r="F1870">
        <v>9602</v>
      </c>
      <c r="G1870" s="139">
        <v>2011</v>
      </c>
      <c r="H1870" s="429" t="s">
        <v>147</v>
      </c>
      <c r="I1870" s="139">
        <f>VLOOKUP(E1870&amp;H1870,Data2012!$A:$S,6,FALSE)</f>
        <v>7527.62384926701</v>
      </c>
    </row>
    <row r="1871" spans="1:9" ht="14.25" customHeight="1">
      <c r="A1871" s="1" t="str">
        <f t="shared" ref="A1871:A1934" si="246">TRIM(E1871)&amp;F1871&amp;C1871</f>
        <v>SNCF96025</v>
      </c>
      <c r="B1871" s="427">
        <f t="shared" si="245"/>
        <v>35099.491802758901</v>
      </c>
      <c r="C1871" s="210">
        <f t="shared" si="243"/>
        <v>5</v>
      </c>
      <c r="D1871" s="1">
        <f t="shared" si="244"/>
        <v>7370.2020225781598</v>
      </c>
      <c r="E1871" t="s">
        <v>56</v>
      </c>
      <c r="F1871">
        <v>9602</v>
      </c>
      <c r="G1871" s="139">
        <v>2011</v>
      </c>
      <c r="H1871" s="429" t="s">
        <v>148</v>
      </c>
      <c r="I1871" s="139">
        <f>VLOOKUP(E1871&amp;H1871,Data2012!$A:$S,6,FALSE)</f>
        <v>7370.2020225781598</v>
      </c>
    </row>
    <row r="1872" spans="1:9" ht="14.25" customHeight="1">
      <c r="A1872" s="1" t="str">
        <f t="shared" si="246"/>
        <v>SNCF96026</v>
      </c>
      <c r="B1872" s="427">
        <f t="shared" si="245"/>
        <v>42765.426789696401</v>
      </c>
      <c r="C1872" s="210">
        <f t="shared" si="243"/>
        <v>6</v>
      </c>
      <c r="D1872" s="1">
        <f t="shared" si="244"/>
        <v>7665.9349869374992</v>
      </c>
      <c r="E1872" t="s">
        <v>56</v>
      </c>
      <c r="F1872">
        <v>9602</v>
      </c>
      <c r="G1872" s="139">
        <v>2011</v>
      </c>
      <c r="H1872" s="429" t="s">
        <v>149</v>
      </c>
      <c r="I1872" s="139">
        <f>VLOOKUP(E1872&amp;H1872,Data2012!$A:$S,6,FALSE)</f>
        <v>7665.9349869374992</v>
      </c>
    </row>
    <row r="1873" spans="1:9" ht="14.25" customHeight="1">
      <c r="A1873" s="1" t="str">
        <f t="shared" si="246"/>
        <v>SNCF96027</v>
      </c>
      <c r="B1873" s="427">
        <f t="shared" si="245"/>
        <v>50630.67670304799</v>
      </c>
      <c r="C1873" s="210">
        <f t="shared" si="243"/>
        <v>7</v>
      </c>
      <c r="D1873" s="1">
        <f t="shared" si="244"/>
        <v>7865.2499133515894</v>
      </c>
      <c r="E1873" t="s">
        <v>56</v>
      </c>
      <c r="F1873">
        <v>9602</v>
      </c>
      <c r="G1873" s="139">
        <v>2011</v>
      </c>
      <c r="H1873" s="429" t="s">
        <v>150</v>
      </c>
      <c r="I1873" s="139">
        <f>VLOOKUP(E1873&amp;H1873,Data2012!$A:$S,6,FALSE)</f>
        <v>7865.2499133515894</v>
      </c>
    </row>
    <row r="1874" spans="1:9" ht="14.25" customHeight="1">
      <c r="A1874" s="1" t="str">
        <f t="shared" si="246"/>
        <v>SNCF96028</v>
      </c>
      <c r="B1874" s="427">
        <f t="shared" si="245"/>
        <v>57536.78396596395</v>
      </c>
      <c r="C1874" s="210">
        <f t="shared" si="243"/>
        <v>8</v>
      </c>
      <c r="D1874" s="1">
        <f t="shared" si="244"/>
        <v>6906.1072629159598</v>
      </c>
      <c r="E1874" t="s">
        <v>56</v>
      </c>
      <c r="F1874">
        <v>9602</v>
      </c>
      <c r="G1874" s="139">
        <v>2011</v>
      </c>
      <c r="H1874" s="429" t="s">
        <v>151</v>
      </c>
      <c r="I1874" s="139">
        <f>VLOOKUP(E1874&amp;H1874,Data2012!$A:$S,6,FALSE)</f>
        <v>6906.1072629159598</v>
      </c>
    </row>
    <row r="1875" spans="1:9" ht="14.25" customHeight="1">
      <c r="A1875" s="1" t="str">
        <f t="shared" si="246"/>
        <v>SNCF96029</v>
      </c>
      <c r="B1875" s="427">
        <f t="shared" si="245"/>
        <v>64645.32205370591</v>
      </c>
      <c r="C1875" s="210">
        <f t="shared" si="243"/>
        <v>9</v>
      </c>
      <c r="D1875" s="1">
        <f t="shared" si="244"/>
        <v>7108.5380877419593</v>
      </c>
      <c r="E1875" t="s">
        <v>56</v>
      </c>
      <c r="F1875">
        <v>9602</v>
      </c>
      <c r="G1875" s="139">
        <v>2011</v>
      </c>
      <c r="H1875" s="429" t="s">
        <v>152</v>
      </c>
      <c r="I1875" s="139">
        <f>VLOOKUP(E1875&amp;H1875,Data2012!$A:$S,6,FALSE)</f>
        <v>7108.5380877419593</v>
      </c>
    </row>
    <row r="1876" spans="1:9" ht="14.25" customHeight="1">
      <c r="A1876" s="1" t="str">
        <f t="shared" si="246"/>
        <v>SNCF960210</v>
      </c>
      <c r="B1876" s="427">
        <f t="shared" si="245"/>
        <v>72030.198914987413</v>
      </c>
      <c r="C1876" s="210">
        <f t="shared" si="243"/>
        <v>10</v>
      </c>
      <c r="D1876" s="1">
        <f t="shared" si="244"/>
        <v>7384.8768612815102</v>
      </c>
      <c r="E1876" t="s">
        <v>56</v>
      </c>
      <c r="F1876">
        <v>9602</v>
      </c>
      <c r="G1876" s="139">
        <v>2011</v>
      </c>
      <c r="H1876" s="429" t="s">
        <v>153</v>
      </c>
      <c r="I1876" s="139">
        <f>VLOOKUP(E1876&amp;H1876,Data2012!$A:$S,6,FALSE)</f>
        <v>7384.8768612815102</v>
      </c>
    </row>
    <row r="1877" spans="1:9" ht="14.25" customHeight="1">
      <c r="A1877" s="1" t="str">
        <f t="shared" si="246"/>
        <v>SNCF960211</v>
      </c>
      <c r="B1877" s="427">
        <f t="shared" si="245"/>
        <v>78811.285933700681</v>
      </c>
      <c r="C1877" s="210">
        <f t="shared" si="243"/>
        <v>11</v>
      </c>
      <c r="D1877" s="1">
        <f t="shared" si="244"/>
        <v>6781.0870187132605</v>
      </c>
      <c r="E1877" t="s">
        <v>56</v>
      </c>
      <c r="F1877">
        <v>9602</v>
      </c>
      <c r="G1877" s="139">
        <v>2011</v>
      </c>
      <c r="H1877" s="429" t="s">
        <v>154</v>
      </c>
      <c r="I1877" s="139">
        <f>VLOOKUP(E1877&amp;H1877,Data2012!$A:$S,6,FALSE)</f>
        <v>6781.0870187132605</v>
      </c>
    </row>
    <row r="1878" spans="1:9" ht="14.25" customHeight="1">
      <c r="A1878" s="1" t="str">
        <f t="shared" si="246"/>
        <v>SNCF960212</v>
      </c>
      <c r="B1878" s="427">
        <f t="shared" si="245"/>
        <v>86172.265743031094</v>
      </c>
      <c r="C1878" s="210">
        <f t="shared" si="243"/>
        <v>12</v>
      </c>
      <c r="D1878" s="1">
        <f t="shared" si="244"/>
        <v>7360.9798093304107</v>
      </c>
      <c r="E1878" t="s">
        <v>56</v>
      </c>
      <c r="F1878">
        <v>9602</v>
      </c>
      <c r="G1878" s="139">
        <v>2011</v>
      </c>
      <c r="H1878" s="429" t="s">
        <v>155</v>
      </c>
      <c r="I1878" s="139">
        <f>VLOOKUP(E1878&amp;H1878,Data2012!$A:$S,6,FALSE)</f>
        <v>7360.9798093304107</v>
      </c>
    </row>
    <row r="1879" spans="1:9" ht="14.25" customHeight="1">
      <c r="A1879" s="1" t="str">
        <f t="shared" si="246"/>
        <v>SNCF96031</v>
      </c>
      <c r="B1879" s="427">
        <f>+D1879</f>
        <v>5494.8589290922328</v>
      </c>
      <c r="C1879" s="210">
        <f t="shared" si="243"/>
        <v>1</v>
      </c>
      <c r="D1879" s="1">
        <f t="shared" si="244"/>
        <v>5494.8589290922328</v>
      </c>
      <c r="E1879" t="s">
        <v>56</v>
      </c>
      <c r="F1879">
        <v>9603</v>
      </c>
      <c r="G1879" s="139">
        <v>2011</v>
      </c>
      <c r="H1879" s="429" t="s">
        <v>144</v>
      </c>
      <c r="I1879" s="139">
        <f>VLOOKUP(E1879&amp;H1879,Data2012!$A:$S,11,FALSE)</f>
        <v>5494.8589290922328</v>
      </c>
    </row>
    <row r="1880" spans="1:9" ht="14.25" customHeight="1">
      <c r="A1880" s="1" t="str">
        <f t="shared" si="246"/>
        <v>SNCF96032</v>
      </c>
      <c r="B1880" s="427">
        <f>+D1880+B1879</f>
        <v>10989.717858184466</v>
      </c>
      <c r="C1880" s="210">
        <f t="shared" si="243"/>
        <v>2</v>
      </c>
      <c r="D1880" s="1">
        <f t="shared" si="244"/>
        <v>5494.8589290922328</v>
      </c>
      <c r="E1880" t="s">
        <v>56</v>
      </c>
      <c r="F1880">
        <v>9603</v>
      </c>
      <c r="G1880" s="139">
        <v>2011</v>
      </c>
      <c r="H1880" s="429" t="s">
        <v>145</v>
      </c>
      <c r="I1880" s="139">
        <f>VLOOKUP(E1880&amp;H1880,Data2012!$A:$S,11,FALSE)</f>
        <v>5494.8589290922328</v>
      </c>
    </row>
    <row r="1881" spans="1:9" ht="14.25" customHeight="1">
      <c r="A1881" s="1" t="str">
        <f t="shared" si="246"/>
        <v>SNCF96033</v>
      </c>
      <c r="B1881" s="427">
        <f>+D1881+B1880</f>
        <v>16484.576787276699</v>
      </c>
      <c r="C1881" s="210">
        <f t="shared" si="243"/>
        <v>3</v>
      </c>
      <c r="D1881" s="1">
        <f t="shared" si="244"/>
        <v>5494.8589290922328</v>
      </c>
      <c r="E1881" t="s">
        <v>56</v>
      </c>
      <c r="F1881">
        <v>9603</v>
      </c>
      <c r="G1881" s="139">
        <v>2011</v>
      </c>
      <c r="H1881" s="429" t="s">
        <v>146</v>
      </c>
      <c r="I1881" s="139">
        <f>VLOOKUP(E1881&amp;H1881,Data2012!$A:$S,11,FALSE)</f>
        <v>5494.8589290922328</v>
      </c>
    </row>
    <row r="1882" spans="1:9" ht="14.25" customHeight="1">
      <c r="A1882" s="1" t="str">
        <f t="shared" si="246"/>
        <v>SNCF96034</v>
      </c>
      <c r="B1882" s="427">
        <f t="shared" ref="B1882:B1890" si="247">+D1882+B1881</f>
        <v>21688.985005464699</v>
      </c>
      <c r="C1882" s="210">
        <f t="shared" si="243"/>
        <v>4</v>
      </c>
      <c r="D1882" s="1">
        <f t="shared" si="244"/>
        <v>5204.4082181880003</v>
      </c>
      <c r="E1882" t="s">
        <v>56</v>
      </c>
      <c r="F1882">
        <v>9603</v>
      </c>
      <c r="G1882" s="139">
        <v>2011</v>
      </c>
      <c r="H1882" s="429" t="s">
        <v>147</v>
      </c>
      <c r="I1882" s="139">
        <f>VLOOKUP(E1882&amp;H1882,Data2012!$A:$S,11,FALSE)</f>
        <v>5204.4082181880003</v>
      </c>
    </row>
    <row r="1883" spans="1:9" ht="14.25" customHeight="1">
      <c r="A1883" s="1" t="str">
        <f t="shared" si="246"/>
        <v>SNCF96035</v>
      </c>
      <c r="B1883" s="427">
        <f t="shared" si="247"/>
        <v>26893.3932236527</v>
      </c>
      <c r="C1883" s="210">
        <f t="shared" si="243"/>
        <v>5</v>
      </c>
      <c r="D1883" s="1">
        <f t="shared" si="244"/>
        <v>5204.4082181880003</v>
      </c>
      <c r="E1883" t="s">
        <v>56</v>
      </c>
      <c r="F1883">
        <v>9603</v>
      </c>
      <c r="G1883" s="139">
        <v>2011</v>
      </c>
      <c r="H1883" s="429" t="s">
        <v>148</v>
      </c>
      <c r="I1883" s="139">
        <f>VLOOKUP(E1883&amp;H1883,Data2012!$A:$S,11,FALSE)</f>
        <v>5204.4082181880003</v>
      </c>
    </row>
    <row r="1884" spans="1:9" ht="14.25" customHeight="1">
      <c r="A1884" s="1" t="str">
        <f t="shared" si="246"/>
        <v>SNCF96036</v>
      </c>
      <c r="B1884" s="427">
        <f t="shared" si="247"/>
        <v>32097.8014418407</v>
      </c>
      <c r="C1884" s="210">
        <f t="shared" si="243"/>
        <v>6</v>
      </c>
      <c r="D1884" s="1">
        <f t="shared" si="244"/>
        <v>5204.4082181880003</v>
      </c>
      <c r="E1884" t="s">
        <v>56</v>
      </c>
      <c r="F1884">
        <v>9603</v>
      </c>
      <c r="G1884" s="139">
        <v>2011</v>
      </c>
      <c r="H1884" s="429" t="s">
        <v>149</v>
      </c>
      <c r="I1884" s="139">
        <f>VLOOKUP(E1884&amp;H1884,Data2012!$A:$S,11,FALSE)</f>
        <v>5204.4082181880003</v>
      </c>
    </row>
    <row r="1885" spans="1:9" ht="14.25" customHeight="1">
      <c r="A1885" s="1" t="str">
        <f t="shared" si="246"/>
        <v>SNCF96037</v>
      </c>
      <c r="B1885" s="427">
        <f t="shared" si="247"/>
        <v>37173.47636817403</v>
      </c>
      <c r="C1885" s="210">
        <f t="shared" si="243"/>
        <v>7</v>
      </c>
      <c r="D1885" s="1">
        <f t="shared" si="244"/>
        <v>5075.6749263333331</v>
      </c>
      <c r="E1885" t="s">
        <v>56</v>
      </c>
      <c r="F1885">
        <v>9603</v>
      </c>
      <c r="G1885" s="139">
        <v>2011</v>
      </c>
      <c r="H1885" s="429" t="s">
        <v>150</v>
      </c>
      <c r="I1885" s="139">
        <f>VLOOKUP(E1885&amp;H1885,Data2012!$A:$S,11,FALSE)</f>
        <v>5075.6749263333331</v>
      </c>
    </row>
    <row r="1886" spans="1:9" ht="14.25" customHeight="1">
      <c r="A1886" s="1" t="str">
        <f t="shared" si="246"/>
        <v>SNCF96038</v>
      </c>
      <c r="B1886" s="427">
        <f t="shared" si="247"/>
        <v>42249.151294507363</v>
      </c>
      <c r="C1886" s="210">
        <f t="shared" si="243"/>
        <v>8</v>
      </c>
      <c r="D1886" s="1">
        <f t="shared" si="244"/>
        <v>5075.6749263333331</v>
      </c>
      <c r="E1886" t="s">
        <v>56</v>
      </c>
      <c r="F1886">
        <v>9603</v>
      </c>
      <c r="G1886" s="139">
        <v>2011</v>
      </c>
      <c r="H1886" s="429" t="s">
        <v>151</v>
      </c>
      <c r="I1886" s="139">
        <f>VLOOKUP(E1886&amp;H1886,Data2012!$A:$S,11,FALSE)</f>
        <v>5075.6749263333331</v>
      </c>
    </row>
    <row r="1887" spans="1:9" ht="14.25" customHeight="1">
      <c r="A1887" s="1" t="str">
        <f t="shared" si="246"/>
        <v>SNCF96039</v>
      </c>
      <c r="B1887" s="427">
        <f t="shared" si="247"/>
        <v>47324.826220840696</v>
      </c>
      <c r="C1887" s="210">
        <f t="shared" si="243"/>
        <v>9</v>
      </c>
      <c r="D1887" s="1">
        <f t="shared" si="244"/>
        <v>5075.6749263333331</v>
      </c>
      <c r="E1887" t="s">
        <v>56</v>
      </c>
      <c r="F1887">
        <v>9603</v>
      </c>
      <c r="G1887" s="139">
        <v>2011</v>
      </c>
      <c r="H1887" s="429" t="s">
        <v>152</v>
      </c>
      <c r="I1887" s="139">
        <f>VLOOKUP(E1887&amp;H1887,Data2012!$A:$S,11,FALSE)</f>
        <v>5075.6749263333331</v>
      </c>
    </row>
    <row r="1888" spans="1:9" ht="14.25" customHeight="1">
      <c r="A1888" s="1" t="str">
        <f t="shared" si="246"/>
        <v>SNCF960310</v>
      </c>
      <c r="B1888" s="427">
        <f t="shared" si="247"/>
        <v>52422.372439174032</v>
      </c>
      <c r="C1888" s="210">
        <f t="shared" si="243"/>
        <v>10</v>
      </c>
      <c r="D1888" s="1">
        <f t="shared" si="244"/>
        <v>5097.5462183333339</v>
      </c>
      <c r="E1888" t="s">
        <v>56</v>
      </c>
      <c r="F1888">
        <v>9603</v>
      </c>
      <c r="G1888" s="139">
        <v>2011</v>
      </c>
      <c r="H1888" s="429" t="s">
        <v>153</v>
      </c>
      <c r="I1888" s="139">
        <f>VLOOKUP(E1888&amp;H1888,Data2012!$A:$S,11,FALSE)</f>
        <v>5097.5462183333339</v>
      </c>
    </row>
    <row r="1889" spans="1:9" ht="14.25" customHeight="1">
      <c r="A1889" s="1" t="str">
        <f t="shared" si="246"/>
        <v>SNCF960311</v>
      </c>
      <c r="B1889" s="427">
        <f t="shared" si="247"/>
        <v>57519.918657507369</v>
      </c>
      <c r="C1889" s="210">
        <f t="shared" si="243"/>
        <v>11</v>
      </c>
      <c r="D1889" s="1">
        <f t="shared" si="244"/>
        <v>5097.5462183333339</v>
      </c>
      <c r="E1889" t="s">
        <v>56</v>
      </c>
      <c r="F1889">
        <v>9603</v>
      </c>
      <c r="G1889" s="139">
        <v>2011</v>
      </c>
      <c r="H1889" s="429" t="s">
        <v>154</v>
      </c>
      <c r="I1889" s="139">
        <f>VLOOKUP(E1889&amp;H1889,Data2012!$A:$S,11,FALSE)</f>
        <v>5097.5462183333339</v>
      </c>
    </row>
    <row r="1890" spans="1:9" ht="14.25" customHeight="1">
      <c r="A1890" s="1" t="str">
        <f t="shared" si="246"/>
        <v>SNCF960312</v>
      </c>
      <c r="B1890" s="427">
        <f t="shared" si="247"/>
        <v>62617.464875840706</v>
      </c>
      <c r="C1890" s="210">
        <f t="shared" si="243"/>
        <v>12</v>
      </c>
      <c r="D1890" s="1">
        <f t="shared" si="244"/>
        <v>5097.5462183333339</v>
      </c>
      <c r="E1890" t="s">
        <v>56</v>
      </c>
      <c r="F1890">
        <v>9603</v>
      </c>
      <c r="G1890" s="139">
        <v>2011</v>
      </c>
      <c r="H1890" s="429" t="s">
        <v>155</v>
      </c>
      <c r="I1890" s="139">
        <f>VLOOKUP(E1890&amp;H1890,Data2012!$A:$S,11,FALSE)</f>
        <v>5097.5462183333339</v>
      </c>
    </row>
    <row r="1891" spans="1:9" ht="14.25" customHeight="1">
      <c r="A1891" s="1" t="str">
        <f t="shared" si="246"/>
        <v>SNCF96041</v>
      </c>
      <c r="B1891" s="427">
        <f>+D1891</f>
        <v>2099.54</v>
      </c>
      <c r="C1891" s="210">
        <f t="shared" si="243"/>
        <v>1</v>
      </c>
      <c r="D1891" s="1">
        <f t="shared" si="244"/>
        <v>2099.54</v>
      </c>
      <c r="E1891" t="s">
        <v>56</v>
      </c>
      <c r="F1891">
        <v>9604</v>
      </c>
      <c r="G1891" s="139">
        <v>2011</v>
      </c>
      <c r="H1891" s="429" t="s">
        <v>144</v>
      </c>
      <c r="I1891" s="139">
        <f>VLOOKUP(E1891&amp;H1891,Data2012!$A:$S,14,FALSE)</f>
        <v>2099.54</v>
      </c>
    </row>
    <row r="1892" spans="1:9" ht="14.25" customHeight="1">
      <c r="A1892" s="1" t="str">
        <f t="shared" si="246"/>
        <v>SNCF96042</v>
      </c>
      <c r="B1892" s="427">
        <f>+D1892+B1891</f>
        <v>4199.08</v>
      </c>
      <c r="C1892" s="210">
        <f t="shared" si="243"/>
        <v>2</v>
      </c>
      <c r="D1892" s="1">
        <f t="shared" si="244"/>
        <v>2099.54</v>
      </c>
      <c r="E1892" t="s">
        <v>56</v>
      </c>
      <c r="F1892">
        <v>9604</v>
      </c>
      <c r="G1892" s="139">
        <v>2011</v>
      </c>
      <c r="H1892" s="429" t="s">
        <v>145</v>
      </c>
      <c r="I1892" s="139">
        <f>VLOOKUP(E1892&amp;H1892,Data2012!$A:$S,14,FALSE)</f>
        <v>2099.54</v>
      </c>
    </row>
    <row r="1893" spans="1:9" ht="14.25" customHeight="1">
      <c r="A1893" s="1" t="str">
        <f t="shared" si="246"/>
        <v>SNCF96043</v>
      </c>
      <c r="B1893" s="427">
        <f>+D1893+B1892</f>
        <v>6298.62</v>
      </c>
      <c r="C1893" s="210">
        <f t="shared" si="243"/>
        <v>3</v>
      </c>
      <c r="D1893" s="1">
        <f t="shared" si="244"/>
        <v>2099.54</v>
      </c>
      <c r="E1893" t="s">
        <v>56</v>
      </c>
      <c r="F1893">
        <v>9604</v>
      </c>
      <c r="G1893" s="139">
        <v>2011</v>
      </c>
      <c r="H1893" s="429" t="s">
        <v>146</v>
      </c>
      <c r="I1893" s="139">
        <f>VLOOKUP(E1893&amp;H1893,Data2012!$A:$S,14,FALSE)</f>
        <v>2099.54</v>
      </c>
    </row>
    <row r="1894" spans="1:9" ht="14.25" customHeight="1">
      <c r="A1894" s="1" t="str">
        <f t="shared" si="246"/>
        <v>SNCF96044</v>
      </c>
      <c r="B1894" s="427">
        <f t="shared" ref="B1894:B1902" si="248">+D1894+B1893</f>
        <v>8214.4233333333323</v>
      </c>
      <c r="C1894" s="210">
        <f t="shared" si="243"/>
        <v>4</v>
      </c>
      <c r="D1894" s="1">
        <f t="shared" si="244"/>
        <v>1915.8033333333333</v>
      </c>
      <c r="E1894" t="s">
        <v>56</v>
      </c>
      <c r="F1894">
        <v>9604</v>
      </c>
      <c r="G1894" s="139">
        <v>2011</v>
      </c>
      <c r="H1894" s="429" t="s">
        <v>147</v>
      </c>
      <c r="I1894" s="139">
        <f>VLOOKUP(E1894&amp;H1894,Data2012!$A:$S,14,FALSE)</f>
        <v>1915.8033333333333</v>
      </c>
    </row>
    <row r="1895" spans="1:9" ht="14.25" customHeight="1">
      <c r="A1895" s="1" t="str">
        <f t="shared" si="246"/>
        <v>SNCF96045</v>
      </c>
      <c r="B1895" s="427">
        <f t="shared" si="248"/>
        <v>10130.226666666666</v>
      </c>
      <c r="C1895" s="210">
        <f t="shared" si="243"/>
        <v>5</v>
      </c>
      <c r="D1895" s="1">
        <f t="shared" si="244"/>
        <v>1915.8033333333333</v>
      </c>
      <c r="E1895" t="s">
        <v>56</v>
      </c>
      <c r="F1895">
        <v>9604</v>
      </c>
      <c r="G1895" s="139">
        <v>2011</v>
      </c>
      <c r="H1895" s="429" t="s">
        <v>148</v>
      </c>
      <c r="I1895" s="139">
        <f>VLOOKUP(E1895&amp;H1895,Data2012!$A:$S,14,FALSE)</f>
        <v>1915.8033333333333</v>
      </c>
    </row>
    <row r="1896" spans="1:9" ht="14.25" customHeight="1">
      <c r="A1896" s="1" t="str">
        <f t="shared" si="246"/>
        <v>SNCF96046</v>
      </c>
      <c r="B1896" s="427">
        <f t="shared" si="248"/>
        <v>12046.029999999999</v>
      </c>
      <c r="C1896" s="210">
        <f t="shared" si="243"/>
        <v>6</v>
      </c>
      <c r="D1896" s="1">
        <f t="shared" si="244"/>
        <v>1915.8033333333333</v>
      </c>
      <c r="E1896" t="s">
        <v>56</v>
      </c>
      <c r="F1896">
        <v>9604</v>
      </c>
      <c r="G1896" s="139">
        <v>2011</v>
      </c>
      <c r="H1896" s="429" t="s">
        <v>149</v>
      </c>
      <c r="I1896" s="139">
        <f>VLOOKUP(E1896&amp;H1896,Data2012!$A:$S,14,FALSE)</f>
        <v>1915.8033333333333</v>
      </c>
    </row>
    <row r="1897" spans="1:9" ht="14.25" customHeight="1">
      <c r="A1897" s="1" t="str">
        <f t="shared" si="246"/>
        <v>SNCF96047</v>
      </c>
      <c r="B1897" s="427">
        <f t="shared" si="248"/>
        <v>13907.624749355999</v>
      </c>
      <c r="C1897" s="210">
        <f t="shared" si="243"/>
        <v>7</v>
      </c>
      <c r="D1897" s="1">
        <f t="shared" si="244"/>
        <v>1861.594749356</v>
      </c>
      <c r="E1897" t="s">
        <v>56</v>
      </c>
      <c r="F1897">
        <v>9604</v>
      </c>
      <c r="G1897" s="139">
        <v>2011</v>
      </c>
      <c r="H1897" s="429" t="s">
        <v>150</v>
      </c>
      <c r="I1897" s="139">
        <f>VLOOKUP(E1897&amp;H1897,Data2012!$A:$S,14,FALSE)</f>
        <v>1861.594749356</v>
      </c>
    </row>
    <row r="1898" spans="1:9" ht="14.25" customHeight="1">
      <c r="A1898" s="1" t="str">
        <f t="shared" si="246"/>
        <v>SNCF96048</v>
      </c>
      <c r="B1898" s="427">
        <f t="shared" si="248"/>
        <v>15769.219498711998</v>
      </c>
      <c r="C1898" s="210">
        <f t="shared" si="243"/>
        <v>8</v>
      </c>
      <c r="D1898" s="1">
        <f t="shared" si="244"/>
        <v>1861.594749356</v>
      </c>
      <c r="E1898" t="s">
        <v>56</v>
      </c>
      <c r="F1898">
        <v>9604</v>
      </c>
      <c r="G1898" s="139">
        <v>2011</v>
      </c>
      <c r="H1898" s="429" t="s">
        <v>151</v>
      </c>
      <c r="I1898" s="139">
        <f>VLOOKUP(E1898&amp;H1898,Data2012!$A:$S,14,FALSE)</f>
        <v>1861.594749356</v>
      </c>
    </row>
    <row r="1899" spans="1:9" ht="14.25" customHeight="1">
      <c r="A1899" s="1" t="str">
        <f t="shared" si="246"/>
        <v>SNCF96049</v>
      </c>
      <c r="B1899" s="427">
        <f t="shared" si="248"/>
        <v>17630.814248068</v>
      </c>
      <c r="C1899" s="210">
        <f t="shared" si="243"/>
        <v>9</v>
      </c>
      <c r="D1899" s="1">
        <f t="shared" si="244"/>
        <v>1861.594749356</v>
      </c>
      <c r="E1899" t="s">
        <v>56</v>
      </c>
      <c r="F1899">
        <v>9604</v>
      </c>
      <c r="G1899" s="139">
        <v>2011</v>
      </c>
      <c r="H1899" s="429" t="s">
        <v>152</v>
      </c>
      <c r="I1899" s="139">
        <f>VLOOKUP(E1899&amp;H1899,Data2012!$A:$S,14,FALSE)</f>
        <v>1861.594749356</v>
      </c>
    </row>
    <row r="1900" spans="1:9" ht="14.25" customHeight="1">
      <c r="A1900" s="1" t="str">
        <f t="shared" si="246"/>
        <v>SNCF960410</v>
      </c>
      <c r="B1900" s="427">
        <f t="shared" si="248"/>
        <v>19501.136883134332</v>
      </c>
      <c r="C1900" s="210">
        <f t="shared" si="243"/>
        <v>10</v>
      </c>
      <c r="D1900" s="1">
        <f t="shared" si="244"/>
        <v>1870.3226350663333</v>
      </c>
      <c r="E1900" t="s">
        <v>56</v>
      </c>
      <c r="F1900">
        <v>9604</v>
      </c>
      <c r="G1900" s="139">
        <v>2011</v>
      </c>
      <c r="H1900" s="429" t="s">
        <v>153</v>
      </c>
      <c r="I1900" s="139">
        <f>VLOOKUP(E1900&amp;H1900,Data2012!$A:$S,14,FALSE)</f>
        <v>1870.3226350663333</v>
      </c>
    </row>
    <row r="1901" spans="1:9" ht="14.25" customHeight="1">
      <c r="A1901" s="1" t="str">
        <f t="shared" si="246"/>
        <v>SNCF960411</v>
      </c>
      <c r="B1901" s="427">
        <f t="shared" si="248"/>
        <v>21371.459518200663</v>
      </c>
      <c r="C1901" s="210">
        <f t="shared" si="243"/>
        <v>11</v>
      </c>
      <c r="D1901" s="1">
        <f t="shared" si="244"/>
        <v>1870.3226350663333</v>
      </c>
      <c r="E1901" t="s">
        <v>56</v>
      </c>
      <c r="F1901">
        <v>9604</v>
      </c>
      <c r="G1901" s="139">
        <v>2011</v>
      </c>
      <c r="H1901" s="429" t="s">
        <v>154</v>
      </c>
      <c r="I1901" s="139">
        <f>VLOOKUP(E1901&amp;H1901,Data2012!$A:$S,14,FALSE)</f>
        <v>1870.3226350663333</v>
      </c>
    </row>
    <row r="1902" spans="1:9" ht="14.25" customHeight="1">
      <c r="A1902" s="1" t="str">
        <f t="shared" si="246"/>
        <v>SNCF960412</v>
      </c>
      <c r="B1902" s="427">
        <f t="shared" si="248"/>
        <v>23241.782153266995</v>
      </c>
      <c r="C1902" s="210">
        <f t="shared" si="243"/>
        <v>12</v>
      </c>
      <c r="D1902" s="1">
        <f t="shared" si="244"/>
        <v>1870.3226350663333</v>
      </c>
      <c r="E1902" t="s">
        <v>56</v>
      </c>
      <c r="F1902">
        <v>9604</v>
      </c>
      <c r="G1902" s="139">
        <v>2011</v>
      </c>
      <c r="H1902" s="429" t="s">
        <v>155</v>
      </c>
      <c r="I1902" s="139">
        <f>VLOOKUP(E1902&amp;H1902,Data2012!$A:$S,14,FALSE)</f>
        <v>1870.3226350663333</v>
      </c>
    </row>
    <row r="1903" spans="1:9" ht="14.25" customHeight="1">
      <c r="A1903" s="1" t="str">
        <f t="shared" si="246"/>
        <v>SNCF96051</v>
      </c>
      <c r="B1903" s="427">
        <f>+D1903</f>
        <v>1004.6458462522918</v>
      </c>
      <c r="C1903" s="210">
        <f t="shared" si="243"/>
        <v>1</v>
      </c>
      <c r="D1903" s="1">
        <f t="shared" si="244"/>
        <v>1004.6458462522918</v>
      </c>
      <c r="E1903" t="s">
        <v>56</v>
      </c>
      <c r="F1903">
        <v>9605</v>
      </c>
      <c r="G1903" s="139">
        <v>2011</v>
      </c>
      <c r="H1903" s="429" t="s">
        <v>144</v>
      </c>
      <c r="I1903" s="139">
        <f>VLOOKUP(E1903&amp;H1903,Data2012!$A:$S,17,FALSE)</f>
        <v>1004.6458462522918</v>
      </c>
    </row>
    <row r="1904" spans="1:9" ht="14.25" customHeight="1">
      <c r="A1904" s="1" t="str">
        <f t="shared" si="246"/>
        <v>SNCF96052</v>
      </c>
      <c r="B1904" s="427">
        <f>+D1904+B1903</f>
        <v>2009.2916925045836</v>
      </c>
      <c r="C1904" s="210">
        <f t="shared" si="243"/>
        <v>2</v>
      </c>
      <c r="D1904" s="1">
        <f t="shared" si="244"/>
        <v>1004.6458462522918</v>
      </c>
      <c r="E1904" t="s">
        <v>56</v>
      </c>
      <c r="F1904">
        <v>9605</v>
      </c>
      <c r="G1904" s="139">
        <v>2011</v>
      </c>
      <c r="H1904" s="429" t="s">
        <v>145</v>
      </c>
      <c r="I1904" s="139">
        <f>VLOOKUP(E1904&amp;H1904,Data2012!$A:$S,17,FALSE)</f>
        <v>1004.6458462522918</v>
      </c>
    </row>
    <row r="1905" spans="1:9" ht="14.25" customHeight="1">
      <c r="A1905" s="1" t="str">
        <f t="shared" si="246"/>
        <v>SNCF96053</v>
      </c>
      <c r="B1905" s="427">
        <f>+D1905+B1904</f>
        <v>3013.9375387568753</v>
      </c>
      <c r="C1905" s="210">
        <f t="shared" si="243"/>
        <v>3</v>
      </c>
      <c r="D1905" s="1">
        <f t="shared" si="244"/>
        <v>1004.6458462522918</v>
      </c>
      <c r="E1905" t="s">
        <v>56</v>
      </c>
      <c r="F1905">
        <v>9605</v>
      </c>
      <c r="G1905" s="139">
        <v>2011</v>
      </c>
      <c r="H1905" s="429" t="s">
        <v>146</v>
      </c>
      <c r="I1905" s="139">
        <f>VLOOKUP(E1905&amp;H1905,Data2012!$A:$S,17,FALSE)</f>
        <v>1004.6458462522918</v>
      </c>
    </row>
    <row r="1906" spans="1:9" ht="14.25" customHeight="1">
      <c r="A1906" s="1" t="str">
        <f t="shared" si="246"/>
        <v>SNCF96054</v>
      </c>
      <c r="B1906" s="427">
        <f t="shared" ref="B1906:B1914" si="249">+D1906+B1905</f>
        <v>4054.4500990368751</v>
      </c>
      <c r="C1906" s="210">
        <f t="shared" si="243"/>
        <v>4</v>
      </c>
      <c r="D1906" s="1">
        <f t="shared" si="244"/>
        <v>1040.5125602800001</v>
      </c>
      <c r="E1906" t="s">
        <v>56</v>
      </c>
      <c r="F1906">
        <v>9605</v>
      </c>
      <c r="G1906" s="139">
        <v>2011</v>
      </c>
      <c r="H1906" s="429" t="s">
        <v>147</v>
      </c>
      <c r="I1906" s="139">
        <f>VLOOKUP(E1906&amp;H1906,Data2012!$A:$S,17,FALSE)</f>
        <v>1040.5125602800001</v>
      </c>
    </row>
    <row r="1907" spans="1:9" ht="14.25" customHeight="1">
      <c r="A1907" s="1" t="str">
        <f t="shared" si="246"/>
        <v>SNCF96055</v>
      </c>
      <c r="B1907" s="427">
        <f t="shared" si="249"/>
        <v>5094.962659316875</v>
      </c>
      <c r="C1907" s="210">
        <f t="shared" si="243"/>
        <v>5</v>
      </c>
      <c r="D1907" s="1">
        <f t="shared" si="244"/>
        <v>1040.5125602800001</v>
      </c>
      <c r="E1907" t="s">
        <v>56</v>
      </c>
      <c r="F1907">
        <v>9605</v>
      </c>
      <c r="G1907" s="139">
        <v>2011</v>
      </c>
      <c r="H1907" s="429" t="s">
        <v>148</v>
      </c>
      <c r="I1907" s="139">
        <f>VLOOKUP(E1907&amp;H1907,Data2012!$A:$S,17,FALSE)</f>
        <v>1040.5125602800001</v>
      </c>
    </row>
    <row r="1908" spans="1:9" ht="14.25" customHeight="1">
      <c r="A1908" s="1" t="str">
        <f t="shared" si="246"/>
        <v>SNCF96056</v>
      </c>
      <c r="B1908" s="427">
        <f t="shared" si="249"/>
        <v>6135.4752195968749</v>
      </c>
      <c r="C1908" s="210">
        <f t="shared" si="243"/>
        <v>6</v>
      </c>
      <c r="D1908" s="1">
        <f t="shared" si="244"/>
        <v>1040.5125602800001</v>
      </c>
      <c r="E1908" t="s">
        <v>56</v>
      </c>
      <c r="F1908">
        <v>9605</v>
      </c>
      <c r="G1908" s="139">
        <v>2011</v>
      </c>
      <c r="H1908" s="429" t="s">
        <v>149</v>
      </c>
      <c r="I1908" s="139">
        <f>VLOOKUP(E1908&amp;H1908,Data2012!$A:$S,17,FALSE)</f>
        <v>1040.5125602800001</v>
      </c>
    </row>
    <row r="1909" spans="1:9" ht="14.25" customHeight="1">
      <c r="A1909" s="1" t="str">
        <f t="shared" si="246"/>
        <v>SNCF96057</v>
      </c>
      <c r="B1909" s="427">
        <f t="shared" si="249"/>
        <v>7143.6717879302087</v>
      </c>
      <c r="C1909" s="210">
        <f t="shared" si="243"/>
        <v>7</v>
      </c>
      <c r="D1909" s="1">
        <f t="shared" si="244"/>
        <v>1008.1965683333333</v>
      </c>
      <c r="E1909" t="s">
        <v>56</v>
      </c>
      <c r="F1909">
        <v>9605</v>
      </c>
      <c r="G1909" s="139">
        <v>2011</v>
      </c>
      <c r="H1909" s="429" t="s">
        <v>150</v>
      </c>
      <c r="I1909" s="139">
        <f>VLOOKUP(E1909&amp;H1909,Data2012!$A:$S,17,FALSE)</f>
        <v>1008.1965683333333</v>
      </c>
    </row>
    <row r="1910" spans="1:9" ht="14.25" customHeight="1">
      <c r="A1910" s="1" t="str">
        <f t="shared" si="246"/>
        <v>SNCF96058</v>
      </c>
      <c r="B1910" s="427">
        <f t="shared" si="249"/>
        <v>8151.8683562635415</v>
      </c>
      <c r="C1910" s="210">
        <f t="shared" si="243"/>
        <v>8</v>
      </c>
      <c r="D1910" s="1">
        <f t="shared" si="244"/>
        <v>1008.1965683333333</v>
      </c>
      <c r="E1910" t="s">
        <v>56</v>
      </c>
      <c r="F1910">
        <v>9605</v>
      </c>
      <c r="G1910" s="139">
        <v>2011</v>
      </c>
      <c r="H1910" s="429" t="s">
        <v>151</v>
      </c>
      <c r="I1910" s="139">
        <f>VLOOKUP(E1910&amp;H1910,Data2012!$A:$S,17,FALSE)</f>
        <v>1008.1965683333333</v>
      </c>
    </row>
    <row r="1911" spans="1:9" ht="14.25" customHeight="1">
      <c r="A1911" s="1" t="str">
        <f t="shared" si="246"/>
        <v>SNCF96059</v>
      </c>
      <c r="B1911" s="427">
        <f t="shared" si="249"/>
        <v>9160.0649245968743</v>
      </c>
      <c r="C1911" s="210">
        <f t="shared" si="243"/>
        <v>9</v>
      </c>
      <c r="D1911" s="1">
        <f t="shared" si="244"/>
        <v>1008.1965683333333</v>
      </c>
      <c r="E1911" t="s">
        <v>56</v>
      </c>
      <c r="F1911">
        <v>9605</v>
      </c>
      <c r="G1911" s="139">
        <v>2011</v>
      </c>
      <c r="H1911" s="429" t="s">
        <v>152</v>
      </c>
      <c r="I1911" s="139">
        <f>VLOOKUP(E1911&amp;H1911,Data2012!$A:$S,17,FALSE)</f>
        <v>1008.1965683333333</v>
      </c>
    </row>
    <row r="1912" spans="1:9" ht="14.25" customHeight="1">
      <c r="A1912" s="1" t="str">
        <f t="shared" si="246"/>
        <v>SNCF960510</v>
      </c>
      <c r="B1912" s="427">
        <f t="shared" si="249"/>
        <v>10178.044341930208</v>
      </c>
      <c r="C1912" s="210">
        <f t="shared" si="243"/>
        <v>10</v>
      </c>
      <c r="D1912" s="1">
        <f t="shared" si="244"/>
        <v>1017.9794173333333</v>
      </c>
      <c r="E1912" t="s">
        <v>56</v>
      </c>
      <c r="F1912">
        <v>9605</v>
      </c>
      <c r="G1912" s="139">
        <v>2011</v>
      </c>
      <c r="H1912" s="429" t="s">
        <v>153</v>
      </c>
      <c r="I1912" s="139">
        <f>VLOOKUP(E1912&amp;H1912,Data2012!$A:$S,17,FALSE)</f>
        <v>1017.9794173333333</v>
      </c>
    </row>
    <row r="1913" spans="1:9" ht="14.25" customHeight="1">
      <c r="A1913" s="1" t="str">
        <f t="shared" si="246"/>
        <v>SNCF960511</v>
      </c>
      <c r="B1913" s="427">
        <f t="shared" si="249"/>
        <v>11196.023759263542</v>
      </c>
      <c r="C1913" s="210">
        <f t="shared" si="243"/>
        <v>11</v>
      </c>
      <c r="D1913" s="1">
        <f t="shared" si="244"/>
        <v>1017.9794173333333</v>
      </c>
      <c r="E1913" t="s">
        <v>56</v>
      </c>
      <c r="F1913">
        <v>9605</v>
      </c>
      <c r="G1913" s="139">
        <v>2011</v>
      </c>
      <c r="H1913" s="429" t="s">
        <v>154</v>
      </c>
      <c r="I1913" s="139">
        <f>VLOOKUP(E1913&amp;H1913,Data2012!$A:$S,17,FALSE)</f>
        <v>1017.9794173333333</v>
      </c>
    </row>
    <row r="1914" spans="1:9" ht="14.25" customHeight="1">
      <c r="A1914" s="1" t="str">
        <f t="shared" si="246"/>
        <v>SNCF960512</v>
      </c>
      <c r="B1914" s="427">
        <f t="shared" si="249"/>
        <v>12214.003176596876</v>
      </c>
      <c r="C1914" s="210">
        <f t="shared" si="243"/>
        <v>12</v>
      </c>
      <c r="D1914" s="1">
        <f t="shared" si="244"/>
        <v>1017.9794173333333</v>
      </c>
      <c r="E1914" t="s">
        <v>56</v>
      </c>
      <c r="F1914">
        <v>9605</v>
      </c>
      <c r="G1914" s="139">
        <v>2011</v>
      </c>
      <c r="H1914" s="429" t="s">
        <v>155</v>
      </c>
      <c r="I1914" s="139">
        <f>VLOOKUP(E1914&amp;H1914,Data2012!$A:$S,17,FALSE)</f>
        <v>1017.9794173333333</v>
      </c>
    </row>
    <row r="1915" spans="1:9" ht="14.25" customHeight="1">
      <c r="A1915" s="1" t="str">
        <f t="shared" si="246"/>
        <v>SNCF96061</v>
      </c>
      <c r="B1915" s="427">
        <f>+D1915</f>
        <v>449.9723235808317</v>
      </c>
      <c r="C1915" s="210">
        <f t="shared" si="243"/>
        <v>1</v>
      </c>
      <c r="D1915" s="1">
        <f t="shared" si="244"/>
        <v>449.9723235808317</v>
      </c>
      <c r="E1915" t="s">
        <v>56</v>
      </c>
      <c r="F1915">
        <v>9606</v>
      </c>
      <c r="G1915" s="139">
        <v>2011</v>
      </c>
      <c r="H1915" s="429" t="s">
        <v>144</v>
      </c>
      <c r="I1915" s="139">
        <f>VLOOKUP(E1915&amp;H1915,Data2012!$A:$U,20,FALSE)</f>
        <v>449.9723235808317</v>
      </c>
    </row>
    <row r="1916" spans="1:9" ht="14.25" customHeight="1">
      <c r="A1916" s="1" t="str">
        <f t="shared" si="246"/>
        <v>SNCF96062</v>
      </c>
      <c r="B1916" s="427">
        <f>+D1916+B1915</f>
        <v>899.9446471616634</v>
      </c>
      <c r="C1916" s="210">
        <f t="shared" si="243"/>
        <v>2</v>
      </c>
      <c r="D1916" s="1">
        <f t="shared" si="244"/>
        <v>449.9723235808317</v>
      </c>
      <c r="E1916" t="s">
        <v>56</v>
      </c>
      <c r="F1916">
        <v>9606</v>
      </c>
      <c r="G1916" s="139">
        <v>2011</v>
      </c>
      <c r="H1916" s="429" t="s">
        <v>145</v>
      </c>
      <c r="I1916" s="139">
        <f>VLOOKUP(E1916&amp;H1916,Data2012!$A:$U,20,FALSE)</f>
        <v>449.9723235808317</v>
      </c>
    </row>
    <row r="1917" spans="1:9" ht="14.25" customHeight="1">
      <c r="A1917" s="1" t="str">
        <f t="shared" si="246"/>
        <v>SNCF96063</v>
      </c>
      <c r="B1917" s="427">
        <f>+D1917+B1916</f>
        <v>1349.9169707424951</v>
      </c>
      <c r="C1917" s="210">
        <f t="shared" si="243"/>
        <v>3</v>
      </c>
      <c r="D1917" s="1">
        <f t="shared" si="244"/>
        <v>449.9723235808317</v>
      </c>
      <c r="E1917" t="s">
        <v>56</v>
      </c>
      <c r="F1917">
        <v>9606</v>
      </c>
      <c r="G1917" s="139">
        <v>2011</v>
      </c>
      <c r="H1917" s="429" t="s">
        <v>146</v>
      </c>
      <c r="I1917" s="139">
        <f>VLOOKUP(E1917&amp;H1917,Data2012!$A:$U,20,FALSE)</f>
        <v>449.9723235808317</v>
      </c>
    </row>
    <row r="1918" spans="1:9" ht="14.25" customHeight="1">
      <c r="A1918" s="1" t="str">
        <f t="shared" si="246"/>
        <v>SNCF96064</v>
      </c>
      <c r="B1918" s="427">
        <f t="shared" ref="B1918:B1926" si="250">+D1918+B1917</f>
        <v>1773.5943536600084</v>
      </c>
      <c r="C1918" s="210">
        <f t="shared" si="243"/>
        <v>4</v>
      </c>
      <c r="D1918" s="1">
        <f t="shared" si="244"/>
        <v>423.67738291751328</v>
      </c>
      <c r="E1918" t="s">
        <v>56</v>
      </c>
      <c r="F1918">
        <v>9606</v>
      </c>
      <c r="G1918" s="139">
        <v>2011</v>
      </c>
      <c r="H1918" s="429" t="s">
        <v>147</v>
      </c>
      <c r="I1918" s="139">
        <f>VLOOKUP(E1918&amp;H1918,Data2012!$A:$U,20,FALSE)</f>
        <v>423.67738291751328</v>
      </c>
    </row>
    <row r="1919" spans="1:9" ht="14.25" customHeight="1">
      <c r="A1919" s="1" t="str">
        <f t="shared" si="246"/>
        <v>SNCF96065</v>
      </c>
      <c r="B1919" s="427">
        <f t="shared" si="250"/>
        <v>2197.2717365775216</v>
      </c>
      <c r="C1919" s="210">
        <f t="shared" si="243"/>
        <v>5</v>
      </c>
      <c r="D1919" s="1">
        <f t="shared" si="244"/>
        <v>423.67738291751328</v>
      </c>
      <c r="E1919" t="s">
        <v>56</v>
      </c>
      <c r="F1919">
        <v>9606</v>
      </c>
      <c r="G1919" s="139">
        <v>2011</v>
      </c>
      <c r="H1919" s="429" t="s">
        <v>148</v>
      </c>
      <c r="I1919" s="139">
        <f>VLOOKUP(E1919&amp;H1919,Data2012!$A:$U,20,FALSE)</f>
        <v>423.67738291751328</v>
      </c>
    </row>
    <row r="1920" spans="1:9" ht="14.25" customHeight="1">
      <c r="A1920" s="1" t="str">
        <f t="shared" si="246"/>
        <v>SNCF96066</v>
      </c>
      <c r="B1920" s="427">
        <f t="shared" si="250"/>
        <v>2620.9491194950347</v>
      </c>
      <c r="C1920" s="210">
        <f t="shared" si="243"/>
        <v>6</v>
      </c>
      <c r="D1920" s="1">
        <f t="shared" si="244"/>
        <v>423.67738291751328</v>
      </c>
      <c r="E1920" t="s">
        <v>56</v>
      </c>
      <c r="F1920">
        <v>9606</v>
      </c>
      <c r="G1920" s="139">
        <v>2011</v>
      </c>
      <c r="H1920" s="429" t="s">
        <v>149</v>
      </c>
      <c r="I1920" s="139">
        <f>VLOOKUP(E1920&amp;H1920,Data2012!$A:$U,20,FALSE)</f>
        <v>423.67738291751328</v>
      </c>
    </row>
    <row r="1921" spans="1:9" ht="14.25" customHeight="1">
      <c r="A1921" s="1" t="str">
        <f t="shared" si="246"/>
        <v>SNCF96067</v>
      </c>
      <c r="B1921" s="427">
        <f t="shared" si="250"/>
        <v>3014.1964252367015</v>
      </c>
      <c r="C1921" s="210">
        <f t="shared" si="243"/>
        <v>7</v>
      </c>
      <c r="D1921" s="1">
        <f t="shared" si="244"/>
        <v>393.24730574166665</v>
      </c>
      <c r="E1921" t="s">
        <v>56</v>
      </c>
      <c r="F1921">
        <v>9606</v>
      </c>
      <c r="G1921" s="139">
        <v>2011</v>
      </c>
      <c r="H1921" s="429" t="s">
        <v>150</v>
      </c>
      <c r="I1921" s="139">
        <f>VLOOKUP(E1921&amp;H1921,Data2012!$A:$U,20,FALSE)</f>
        <v>393.24730574166665</v>
      </c>
    </row>
    <row r="1922" spans="1:9" ht="14.25" customHeight="1">
      <c r="A1922" s="1" t="str">
        <f t="shared" si="246"/>
        <v>SNCF96068</v>
      </c>
      <c r="B1922" s="427">
        <f t="shared" si="250"/>
        <v>3407.443730978368</v>
      </c>
      <c r="C1922" s="210">
        <f t="shared" si="243"/>
        <v>8</v>
      </c>
      <c r="D1922" s="1">
        <f t="shared" si="244"/>
        <v>393.24730574166665</v>
      </c>
      <c r="E1922" t="s">
        <v>56</v>
      </c>
      <c r="F1922">
        <v>9606</v>
      </c>
      <c r="G1922" s="139">
        <v>2011</v>
      </c>
      <c r="H1922" s="429" t="s">
        <v>151</v>
      </c>
      <c r="I1922" s="139">
        <f>VLOOKUP(E1922&amp;H1922,Data2012!$A:$U,20,FALSE)</f>
        <v>393.24730574166665</v>
      </c>
    </row>
    <row r="1923" spans="1:9" ht="14.25" customHeight="1">
      <c r="A1923" s="1" t="str">
        <f t="shared" si="246"/>
        <v>SNCF96069</v>
      </c>
      <c r="B1923" s="427">
        <f t="shared" si="250"/>
        <v>3800.6910367200344</v>
      </c>
      <c r="C1923" s="210">
        <f t="shared" si="243"/>
        <v>9</v>
      </c>
      <c r="D1923" s="1">
        <f t="shared" si="244"/>
        <v>393.24730574166665</v>
      </c>
      <c r="E1923" t="s">
        <v>56</v>
      </c>
      <c r="F1923">
        <v>9606</v>
      </c>
      <c r="G1923" s="139">
        <v>2011</v>
      </c>
      <c r="H1923" s="429" t="s">
        <v>152</v>
      </c>
      <c r="I1923" s="139">
        <f>VLOOKUP(E1923&amp;H1923,Data2012!$A:$U,20,FALSE)</f>
        <v>393.24730574166665</v>
      </c>
    </row>
    <row r="1924" spans="1:9" ht="14.25" customHeight="1">
      <c r="A1924" s="1" t="str">
        <f t="shared" si="246"/>
        <v>SNCF960610</v>
      </c>
      <c r="B1924" s="427">
        <f t="shared" si="250"/>
        <v>4206.1626438407011</v>
      </c>
      <c r="C1924" s="210">
        <f t="shared" si="243"/>
        <v>10</v>
      </c>
      <c r="D1924" s="1">
        <f t="shared" si="244"/>
        <v>405.47160712066665</v>
      </c>
      <c r="E1924" t="s">
        <v>56</v>
      </c>
      <c r="F1924">
        <v>9606</v>
      </c>
      <c r="G1924" s="139">
        <v>2011</v>
      </c>
      <c r="H1924" s="429" t="s">
        <v>153</v>
      </c>
      <c r="I1924" s="139">
        <f>VLOOKUP(E1924&amp;H1924,Data2012!$A:$U,20,FALSE)</f>
        <v>405.47160712066665</v>
      </c>
    </row>
    <row r="1925" spans="1:9" ht="14.25" customHeight="1">
      <c r="A1925" s="1" t="str">
        <f t="shared" si="246"/>
        <v>SNCF960611</v>
      </c>
      <c r="B1925" s="427">
        <f t="shared" si="250"/>
        <v>4611.6342509613678</v>
      </c>
      <c r="C1925" s="210">
        <f t="shared" si="243"/>
        <v>11</v>
      </c>
      <c r="D1925" s="1">
        <f t="shared" si="244"/>
        <v>405.47160712066665</v>
      </c>
      <c r="E1925" t="s">
        <v>56</v>
      </c>
      <c r="F1925">
        <v>9606</v>
      </c>
      <c r="G1925" s="139">
        <v>2011</v>
      </c>
      <c r="H1925" s="429" t="s">
        <v>154</v>
      </c>
      <c r="I1925" s="139">
        <f>VLOOKUP(E1925&amp;H1925,Data2012!$A:$U,20,FALSE)</f>
        <v>405.47160712066665</v>
      </c>
    </row>
    <row r="1926" spans="1:9" ht="14.25" customHeight="1">
      <c r="A1926" s="1" t="str">
        <f t="shared" si="246"/>
        <v>SNCF960612</v>
      </c>
      <c r="B1926" s="427">
        <f t="shared" si="250"/>
        <v>5017.1058580820345</v>
      </c>
      <c r="C1926" s="210">
        <f t="shared" si="243"/>
        <v>12</v>
      </c>
      <c r="D1926" s="1">
        <f t="shared" si="244"/>
        <v>405.47160712066665</v>
      </c>
      <c r="E1926" t="s">
        <v>56</v>
      </c>
      <c r="F1926">
        <v>9606</v>
      </c>
      <c r="G1926" s="139">
        <v>2011</v>
      </c>
      <c r="H1926" s="429" t="s">
        <v>155</v>
      </c>
      <c r="I1926" s="139">
        <f>VLOOKUP(E1926&amp;H1926,Data2012!$A:$U,20,FALSE)</f>
        <v>405.47160712066665</v>
      </c>
    </row>
    <row r="1927" spans="1:9" ht="14.25" customHeight="1">
      <c r="A1927" s="1" t="str">
        <f t="shared" si="246"/>
        <v xml:space="preserve">SNTF9601 </v>
      </c>
      <c r="B1927" s="427" t="str">
        <f>+D1927</f>
        <v>na</v>
      </c>
      <c r="C1927" s="210" t="str">
        <f t="shared" si="243"/>
        <v xml:space="preserve"> </v>
      </c>
      <c r="D1927" s="1" t="str">
        <f t="shared" si="244"/>
        <v>na</v>
      </c>
      <c r="E1927" t="s">
        <v>245</v>
      </c>
      <c r="F1927">
        <v>9601</v>
      </c>
      <c r="G1927" s="139">
        <v>2011</v>
      </c>
      <c r="H1927" s="429" t="s">
        <v>144</v>
      </c>
      <c r="I1927">
        <f>VLOOKUP(E1927&amp;H1927,Data2012!$A:$S,3,FALSE)</f>
        <v>-1</v>
      </c>
    </row>
    <row r="1928" spans="1:9" ht="14.25" customHeight="1">
      <c r="A1928" s="1" t="str">
        <f t="shared" si="246"/>
        <v xml:space="preserve">SNTF9601 </v>
      </c>
      <c r="B1928" s="427" t="e">
        <f>+D1928+B1927</f>
        <v>#VALUE!</v>
      </c>
      <c r="C1928" s="210" t="str">
        <f t="shared" ref="C1928:C1991" si="251">IF(D1928="na"," ",VALUE(RIGHT(TRIM(H1928),2)))</f>
        <v xml:space="preserve"> </v>
      </c>
      <c r="D1928" s="1" t="str">
        <f t="shared" ref="D1928:D1991" si="252">IF(I1928&lt;0,"na",I1928)</f>
        <v>na</v>
      </c>
      <c r="E1928" t="s">
        <v>245</v>
      </c>
      <c r="F1928">
        <v>9601</v>
      </c>
      <c r="G1928" s="139">
        <v>2011</v>
      </c>
      <c r="H1928" s="429" t="s">
        <v>145</v>
      </c>
      <c r="I1928">
        <f>VLOOKUP(E1928&amp;H1928,Data2012!$A:$S,3,FALSE)</f>
        <v>-1</v>
      </c>
    </row>
    <row r="1929" spans="1:9" ht="14.25" customHeight="1">
      <c r="A1929" s="1" t="str">
        <f t="shared" si="246"/>
        <v xml:space="preserve">SNTF9601 </v>
      </c>
      <c r="B1929" s="427" t="e">
        <f>+D1929+B1928</f>
        <v>#VALUE!</v>
      </c>
      <c r="C1929" s="210" t="str">
        <f t="shared" si="251"/>
        <v xml:space="preserve"> </v>
      </c>
      <c r="D1929" s="1" t="str">
        <f t="shared" si="252"/>
        <v>na</v>
      </c>
      <c r="E1929" t="s">
        <v>245</v>
      </c>
      <c r="F1929">
        <v>9601</v>
      </c>
      <c r="G1929" s="139">
        <v>2011</v>
      </c>
      <c r="H1929" s="429" t="s">
        <v>146</v>
      </c>
      <c r="I1929">
        <f>VLOOKUP(E1929&amp;H1929,Data2012!$A:$S,3,FALSE)</f>
        <v>-1</v>
      </c>
    </row>
    <row r="1930" spans="1:9" ht="14.25" customHeight="1">
      <c r="A1930" s="1" t="str">
        <f t="shared" si="246"/>
        <v xml:space="preserve">SNTF9601 </v>
      </c>
      <c r="B1930" s="427" t="e">
        <f t="shared" ref="B1930:B1938" si="253">+D1930+B1929</f>
        <v>#VALUE!</v>
      </c>
      <c r="C1930" s="210" t="str">
        <f t="shared" si="251"/>
        <v xml:space="preserve"> </v>
      </c>
      <c r="D1930" s="1" t="str">
        <f t="shared" si="252"/>
        <v>na</v>
      </c>
      <c r="E1930" t="s">
        <v>245</v>
      </c>
      <c r="F1930">
        <v>9601</v>
      </c>
      <c r="G1930" s="139">
        <v>2011</v>
      </c>
      <c r="H1930" s="429" t="s">
        <v>147</v>
      </c>
      <c r="I1930">
        <f>VLOOKUP(E1930&amp;H1930,Data2012!$A:$S,3,FALSE)</f>
        <v>-1</v>
      </c>
    </row>
    <row r="1931" spans="1:9" ht="14.25" customHeight="1">
      <c r="A1931" s="1" t="str">
        <f t="shared" si="246"/>
        <v xml:space="preserve">SNTF9601 </v>
      </c>
      <c r="B1931" s="427" t="e">
        <f t="shared" si="253"/>
        <v>#VALUE!</v>
      </c>
      <c r="C1931" s="210" t="str">
        <f t="shared" si="251"/>
        <v xml:space="preserve"> </v>
      </c>
      <c r="D1931" s="1" t="str">
        <f t="shared" si="252"/>
        <v>na</v>
      </c>
      <c r="E1931" t="s">
        <v>245</v>
      </c>
      <c r="F1931">
        <v>9601</v>
      </c>
      <c r="G1931" s="139">
        <v>2011</v>
      </c>
      <c r="H1931" s="429" t="s">
        <v>148</v>
      </c>
      <c r="I1931">
        <f>VLOOKUP(E1931&amp;H1931,Data2012!$A:$S,3,FALSE)</f>
        <v>-1</v>
      </c>
    </row>
    <row r="1932" spans="1:9" ht="14.25" customHeight="1">
      <c r="A1932" s="1" t="str">
        <f t="shared" si="246"/>
        <v xml:space="preserve">SNTF9601 </v>
      </c>
      <c r="B1932" s="427" t="e">
        <f t="shared" si="253"/>
        <v>#VALUE!</v>
      </c>
      <c r="C1932" s="210" t="str">
        <f t="shared" si="251"/>
        <v xml:space="preserve"> </v>
      </c>
      <c r="D1932" s="1" t="str">
        <f t="shared" si="252"/>
        <v>na</v>
      </c>
      <c r="E1932" t="s">
        <v>245</v>
      </c>
      <c r="F1932">
        <v>9601</v>
      </c>
      <c r="G1932" s="139">
        <v>2011</v>
      </c>
      <c r="H1932" s="429" t="s">
        <v>149</v>
      </c>
      <c r="I1932">
        <f>VLOOKUP(E1932&amp;H1932,Data2012!$A:$S,3,FALSE)</f>
        <v>-1</v>
      </c>
    </row>
    <row r="1933" spans="1:9" ht="14.25" customHeight="1">
      <c r="A1933" s="1" t="str">
        <f t="shared" si="246"/>
        <v xml:space="preserve">SNTF9601 </v>
      </c>
      <c r="B1933" s="427" t="e">
        <f t="shared" si="253"/>
        <v>#VALUE!</v>
      </c>
      <c r="C1933" s="210" t="str">
        <f t="shared" si="251"/>
        <v xml:space="preserve"> </v>
      </c>
      <c r="D1933" s="1" t="str">
        <f t="shared" si="252"/>
        <v>na</v>
      </c>
      <c r="E1933" t="s">
        <v>245</v>
      </c>
      <c r="F1933">
        <v>9601</v>
      </c>
      <c r="G1933" s="139">
        <v>2011</v>
      </c>
      <c r="H1933" s="429" t="s">
        <v>150</v>
      </c>
      <c r="I1933">
        <f>VLOOKUP(E1933&amp;H1933,Data2012!$A:$S,3,FALSE)</f>
        <v>-1</v>
      </c>
    </row>
    <row r="1934" spans="1:9" ht="14.25" customHeight="1">
      <c r="A1934" s="1" t="str">
        <f t="shared" si="246"/>
        <v xml:space="preserve">SNTF9601 </v>
      </c>
      <c r="B1934" s="427" t="e">
        <f t="shared" si="253"/>
        <v>#VALUE!</v>
      </c>
      <c r="C1934" s="210" t="str">
        <f t="shared" si="251"/>
        <v xml:space="preserve"> </v>
      </c>
      <c r="D1934" s="1" t="str">
        <f t="shared" si="252"/>
        <v>na</v>
      </c>
      <c r="E1934" t="s">
        <v>245</v>
      </c>
      <c r="F1934">
        <v>9601</v>
      </c>
      <c r="G1934" s="139">
        <v>2011</v>
      </c>
      <c r="H1934" s="429" t="s">
        <v>151</v>
      </c>
      <c r="I1934">
        <f>VLOOKUP(E1934&amp;H1934,Data2012!$A:$S,3,FALSE)</f>
        <v>-1</v>
      </c>
    </row>
    <row r="1935" spans="1:9" ht="14.25" customHeight="1">
      <c r="A1935" s="1" t="str">
        <f t="shared" ref="A1935:A1998" si="254">TRIM(E1935)&amp;F1935&amp;C1935</f>
        <v xml:space="preserve">SNTF9601 </v>
      </c>
      <c r="B1935" s="427" t="e">
        <f t="shared" si="253"/>
        <v>#VALUE!</v>
      </c>
      <c r="C1935" s="210" t="str">
        <f t="shared" si="251"/>
        <v xml:space="preserve"> </v>
      </c>
      <c r="D1935" s="1" t="str">
        <f t="shared" si="252"/>
        <v>na</v>
      </c>
      <c r="E1935" t="s">
        <v>245</v>
      </c>
      <c r="F1935">
        <v>9601</v>
      </c>
      <c r="G1935" s="139">
        <v>2011</v>
      </c>
      <c r="H1935" s="429" t="s">
        <v>152</v>
      </c>
      <c r="I1935">
        <f>VLOOKUP(E1935&amp;H1935,Data2012!$A:$S,3,FALSE)</f>
        <v>-1</v>
      </c>
    </row>
    <row r="1936" spans="1:9" ht="14.25" customHeight="1">
      <c r="A1936" s="1" t="str">
        <f t="shared" si="254"/>
        <v xml:space="preserve">SNTF9601 </v>
      </c>
      <c r="B1936" s="427" t="e">
        <f t="shared" si="253"/>
        <v>#VALUE!</v>
      </c>
      <c r="C1936" s="210" t="str">
        <f t="shared" si="251"/>
        <v xml:space="preserve"> </v>
      </c>
      <c r="D1936" s="1" t="str">
        <f t="shared" si="252"/>
        <v>na</v>
      </c>
      <c r="E1936" t="s">
        <v>245</v>
      </c>
      <c r="F1936">
        <v>9601</v>
      </c>
      <c r="G1936" s="139">
        <v>2011</v>
      </c>
      <c r="H1936" s="429" t="s">
        <v>153</v>
      </c>
      <c r="I1936">
        <f>VLOOKUP(E1936&amp;H1936,Data2012!$A:$S,3,FALSE)</f>
        <v>-1</v>
      </c>
    </row>
    <row r="1937" spans="1:9" ht="14.25" customHeight="1">
      <c r="A1937" s="1" t="str">
        <f t="shared" si="254"/>
        <v xml:space="preserve">SNTF9601 </v>
      </c>
      <c r="B1937" s="427" t="e">
        <f t="shared" si="253"/>
        <v>#VALUE!</v>
      </c>
      <c r="C1937" s="210" t="str">
        <f t="shared" si="251"/>
        <v xml:space="preserve"> </v>
      </c>
      <c r="D1937" s="1" t="str">
        <f t="shared" si="252"/>
        <v>na</v>
      </c>
      <c r="E1937" t="s">
        <v>245</v>
      </c>
      <c r="F1937">
        <v>9601</v>
      </c>
      <c r="G1937" s="139">
        <v>2011</v>
      </c>
      <c r="H1937" s="429" t="s">
        <v>154</v>
      </c>
      <c r="I1937">
        <f>VLOOKUP(E1937&amp;H1937,Data2012!$A:$S,3,FALSE)</f>
        <v>-1</v>
      </c>
    </row>
    <row r="1938" spans="1:9" ht="14.25" customHeight="1">
      <c r="A1938" s="1" t="str">
        <f t="shared" si="254"/>
        <v xml:space="preserve">SNTF9601 </v>
      </c>
      <c r="B1938" s="427" t="e">
        <f t="shared" si="253"/>
        <v>#VALUE!</v>
      </c>
      <c r="C1938" s="210" t="str">
        <f t="shared" si="251"/>
        <v xml:space="preserve"> </v>
      </c>
      <c r="D1938" s="1" t="str">
        <f t="shared" si="252"/>
        <v>na</v>
      </c>
      <c r="E1938" t="s">
        <v>245</v>
      </c>
      <c r="F1938">
        <v>9601</v>
      </c>
      <c r="G1938" s="139">
        <v>2011</v>
      </c>
      <c r="H1938" s="429" t="s">
        <v>155</v>
      </c>
      <c r="I1938">
        <f>VLOOKUP(E1938&amp;H1938,Data2012!$A:$S,3,FALSE)</f>
        <v>-1</v>
      </c>
    </row>
    <row r="1939" spans="1:9" ht="14.25" customHeight="1">
      <c r="A1939" s="1" t="str">
        <f t="shared" si="254"/>
        <v xml:space="preserve">SNTF9602 </v>
      </c>
      <c r="B1939" s="427" t="str">
        <f>+D1939</f>
        <v>na</v>
      </c>
      <c r="C1939" s="210" t="str">
        <f t="shared" si="251"/>
        <v xml:space="preserve"> </v>
      </c>
      <c r="D1939" s="1" t="str">
        <f t="shared" si="252"/>
        <v>na</v>
      </c>
      <c r="E1939" t="s">
        <v>245</v>
      </c>
      <c r="F1939">
        <v>9602</v>
      </c>
      <c r="G1939" s="139">
        <v>2011</v>
      </c>
      <c r="H1939" s="429" t="s">
        <v>144</v>
      </c>
      <c r="I1939" s="139">
        <f>VLOOKUP(E1939&amp;H1939,Data2012!$A:$S,6,FALSE)</f>
        <v>-1</v>
      </c>
    </row>
    <row r="1940" spans="1:9" ht="14.25" customHeight="1">
      <c r="A1940" s="1" t="str">
        <f t="shared" si="254"/>
        <v xml:space="preserve">SNTF9602 </v>
      </c>
      <c r="B1940" s="427" t="e">
        <f>+D1940+B1939</f>
        <v>#VALUE!</v>
      </c>
      <c r="C1940" s="210" t="str">
        <f t="shared" si="251"/>
        <v xml:space="preserve"> </v>
      </c>
      <c r="D1940" s="1" t="str">
        <f t="shared" si="252"/>
        <v>na</v>
      </c>
      <c r="E1940" t="s">
        <v>245</v>
      </c>
      <c r="F1940">
        <v>9602</v>
      </c>
      <c r="G1940" s="139">
        <v>2011</v>
      </c>
      <c r="H1940" s="429" t="s">
        <v>145</v>
      </c>
      <c r="I1940" s="139">
        <f>VLOOKUP(E1940&amp;H1940,Data2012!$A:$S,6,FALSE)</f>
        <v>-1</v>
      </c>
    </row>
    <row r="1941" spans="1:9" ht="14.25" customHeight="1">
      <c r="A1941" s="1" t="str">
        <f t="shared" si="254"/>
        <v xml:space="preserve">SNTF9602 </v>
      </c>
      <c r="B1941" s="427" t="e">
        <f>+D1941+B1940</f>
        <v>#VALUE!</v>
      </c>
      <c r="C1941" s="210" t="str">
        <f t="shared" si="251"/>
        <v xml:space="preserve"> </v>
      </c>
      <c r="D1941" s="1" t="str">
        <f t="shared" si="252"/>
        <v>na</v>
      </c>
      <c r="E1941" t="s">
        <v>245</v>
      </c>
      <c r="F1941">
        <v>9602</v>
      </c>
      <c r="G1941" s="139">
        <v>2011</v>
      </c>
      <c r="H1941" s="429" t="s">
        <v>146</v>
      </c>
      <c r="I1941" s="139">
        <f>VLOOKUP(E1941&amp;H1941,Data2012!$A:$S,6,FALSE)</f>
        <v>-1</v>
      </c>
    </row>
    <row r="1942" spans="1:9" ht="14.25" customHeight="1">
      <c r="A1942" s="1" t="str">
        <f t="shared" si="254"/>
        <v xml:space="preserve">SNTF9602 </v>
      </c>
      <c r="B1942" s="427" t="e">
        <f t="shared" ref="B1942:B1950" si="255">+D1942+B1941</f>
        <v>#VALUE!</v>
      </c>
      <c r="C1942" s="210" t="str">
        <f t="shared" si="251"/>
        <v xml:space="preserve"> </v>
      </c>
      <c r="D1942" s="1" t="str">
        <f t="shared" si="252"/>
        <v>na</v>
      </c>
      <c r="E1942" t="s">
        <v>245</v>
      </c>
      <c r="F1942">
        <v>9602</v>
      </c>
      <c r="G1942" s="139">
        <v>2011</v>
      </c>
      <c r="H1942" s="429" t="s">
        <v>147</v>
      </c>
      <c r="I1942" s="139">
        <f>VLOOKUP(E1942&amp;H1942,Data2012!$A:$S,6,FALSE)</f>
        <v>-1</v>
      </c>
    </row>
    <row r="1943" spans="1:9" ht="14.25" customHeight="1">
      <c r="A1943" s="1" t="str">
        <f t="shared" si="254"/>
        <v xml:space="preserve">SNTF9602 </v>
      </c>
      <c r="B1943" s="427" t="e">
        <f t="shared" si="255"/>
        <v>#VALUE!</v>
      </c>
      <c r="C1943" s="210" t="str">
        <f t="shared" si="251"/>
        <v xml:space="preserve"> </v>
      </c>
      <c r="D1943" s="1" t="str">
        <f t="shared" si="252"/>
        <v>na</v>
      </c>
      <c r="E1943" t="s">
        <v>245</v>
      </c>
      <c r="F1943">
        <v>9602</v>
      </c>
      <c r="G1943" s="139">
        <v>2011</v>
      </c>
      <c r="H1943" s="429" t="s">
        <v>148</v>
      </c>
      <c r="I1943" s="139">
        <f>VLOOKUP(E1943&amp;H1943,Data2012!$A:$S,6,FALSE)</f>
        <v>-1</v>
      </c>
    </row>
    <row r="1944" spans="1:9" ht="14.25" customHeight="1">
      <c r="A1944" s="1" t="str">
        <f t="shared" si="254"/>
        <v xml:space="preserve">SNTF9602 </v>
      </c>
      <c r="B1944" s="427" t="e">
        <f t="shared" si="255"/>
        <v>#VALUE!</v>
      </c>
      <c r="C1944" s="210" t="str">
        <f t="shared" si="251"/>
        <v xml:space="preserve"> </v>
      </c>
      <c r="D1944" s="1" t="str">
        <f t="shared" si="252"/>
        <v>na</v>
      </c>
      <c r="E1944" t="s">
        <v>245</v>
      </c>
      <c r="F1944">
        <v>9602</v>
      </c>
      <c r="G1944" s="139">
        <v>2011</v>
      </c>
      <c r="H1944" s="429" t="s">
        <v>149</v>
      </c>
      <c r="I1944" s="139">
        <f>VLOOKUP(E1944&amp;H1944,Data2012!$A:$S,6,FALSE)</f>
        <v>-1</v>
      </c>
    </row>
    <row r="1945" spans="1:9" ht="14.25" customHeight="1">
      <c r="A1945" s="1" t="str">
        <f t="shared" si="254"/>
        <v xml:space="preserve">SNTF9602 </v>
      </c>
      <c r="B1945" s="427" t="e">
        <f t="shared" si="255"/>
        <v>#VALUE!</v>
      </c>
      <c r="C1945" s="210" t="str">
        <f t="shared" si="251"/>
        <v xml:space="preserve"> </v>
      </c>
      <c r="D1945" s="1" t="str">
        <f t="shared" si="252"/>
        <v>na</v>
      </c>
      <c r="E1945" t="s">
        <v>245</v>
      </c>
      <c r="F1945">
        <v>9602</v>
      </c>
      <c r="G1945" s="139">
        <v>2011</v>
      </c>
      <c r="H1945" s="429" t="s">
        <v>150</v>
      </c>
      <c r="I1945" s="139">
        <f>VLOOKUP(E1945&amp;H1945,Data2012!$A:$S,6,FALSE)</f>
        <v>-1</v>
      </c>
    </row>
    <row r="1946" spans="1:9" ht="14.25" customHeight="1">
      <c r="A1946" s="1" t="str">
        <f t="shared" si="254"/>
        <v xml:space="preserve">SNTF9602 </v>
      </c>
      <c r="B1946" s="427" t="e">
        <f t="shared" si="255"/>
        <v>#VALUE!</v>
      </c>
      <c r="C1946" s="210" t="str">
        <f t="shared" si="251"/>
        <v xml:space="preserve"> </v>
      </c>
      <c r="D1946" s="1" t="str">
        <f t="shared" si="252"/>
        <v>na</v>
      </c>
      <c r="E1946" t="s">
        <v>245</v>
      </c>
      <c r="F1946">
        <v>9602</v>
      </c>
      <c r="G1946" s="139">
        <v>2011</v>
      </c>
      <c r="H1946" s="429" t="s">
        <v>151</v>
      </c>
      <c r="I1946" s="139">
        <f>VLOOKUP(E1946&amp;H1946,Data2012!$A:$S,6,FALSE)</f>
        <v>-1</v>
      </c>
    </row>
    <row r="1947" spans="1:9" ht="14.25" customHeight="1">
      <c r="A1947" s="1" t="str">
        <f t="shared" si="254"/>
        <v xml:space="preserve">SNTF9602 </v>
      </c>
      <c r="B1947" s="427" t="e">
        <f t="shared" si="255"/>
        <v>#VALUE!</v>
      </c>
      <c r="C1947" s="210" t="str">
        <f t="shared" si="251"/>
        <v xml:space="preserve"> </v>
      </c>
      <c r="D1947" s="1" t="str">
        <f t="shared" si="252"/>
        <v>na</v>
      </c>
      <c r="E1947" t="s">
        <v>245</v>
      </c>
      <c r="F1947">
        <v>9602</v>
      </c>
      <c r="G1947" s="139">
        <v>2011</v>
      </c>
      <c r="H1947" s="429" t="s">
        <v>152</v>
      </c>
      <c r="I1947" s="139">
        <f>VLOOKUP(E1947&amp;H1947,Data2012!$A:$S,6,FALSE)</f>
        <v>-1</v>
      </c>
    </row>
    <row r="1948" spans="1:9" ht="14.25" customHeight="1">
      <c r="A1948" s="1" t="str">
        <f t="shared" si="254"/>
        <v xml:space="preserve">SNTF9602 </v>
      </c>
      <c r="B1948" s="427" t="e">
        <f t="shared" si="255"/>
        <v>#VALUE!</v>
      </c>
      <c r="C1948" s="210" t="str">
        <f t="shared" si="251"/>
        <v xml:space="preserve"> </v>
      </c>
      <c r="D1948" s="1" t="str">
        <f t="shared" si="252"/>
        <v>na</v>
      </c>
      <c r="E1948" t="s">
        <v>245</v>
      </c>
      <c r="F1948">
        <v>9602</v>
      </c>
      <c r="G1948" s="139">
        <v>2011</v>
      </c>
      <c r="H1948" s="429" t="s">
        <v>153</v>
      </c>
      <c r="I1948" s="139">
        <f>VLOOKUP(E1948&amp;H1948,Data2012!$A:$S,6,FALSE)</f>
        <v>-1</v>
      </c>
    </row>
    <row r="1949" spans="1:9" ht="14.25" customHeight="1">
      <c r="A1949" s="1" t="str">
        <f t="shared" si="254"/>
        <v xml:space="preserve">SNTF9602 </v>
      </c>
      <c r="B1949" s="427" t="e">
        <f t="shared" si="255"/>
        <v>#VALUE!</v>
      </c>
      <c r="C1949" s="210" t="str">
        <f t="shared" si="251"/>
        <v xml:space="preserve"> </v>
      </c>
      <c r="D1949" s="1" t="str">
        <f t="shared" si="252"/>
        <v>na</v>
      </c>
      <c r="E1949" t="s">
        <v>245</v>
      </c>
      <c r="F1949">
        <v>9602</v>
      </c>
      <c r="G1949" s="139">
        <v>2011</v>
      </c>
      <c r="H1949" s="429" t="s">
        <v>154</v>
      </c>
      <c r="I1949" s="139">
        <f>VLOOKUP(E1949&amp;H1949,Data2012!$A:$S,6,FALSE)</f>
        <v>-1</v>
      </c>
    </row>
    <row r="1950" spans="1:9" ht="14.25" customHeight="1">
      <c r="A1950" s="1" t="str">
        <f t="shared" si="254"/>
        <v xml:space="preserve">SNTF9602 </v>
      </c>
      <c r="B1950" s="427" t="e">
        <f t="shared" si="255"/>
        <v>#VALUE!</v>
      </c>
      <c r="C1950" s="210" t="str">
        <f t="shared" si="251"/>
        <v xml:space="preserve"> </v>
      </c>
      <c r="D1950" s="1" t="str">
        <f t="shared" si="252"/>
        <v>na</v>
      </c>
      <c r="E1950" t="s">
        <v>245</v>
      </c>
      <c r="F1950">
        <v>9602</v>
      </c>
      <c r="G1950" s="139">
        <v>2011</v>
      </c>
      <c r="H1950" s="429" t="s">
        <v>155</v>
      </c>
      <c r="I1950" s="139">
        <f>VLOOKUP(E1950&amp;H1950,Data2012!$A:$S,6,FALSE)</f>
        <v>-1</v>
      </c>
    </row>
    <row r="1951" spans="1:9" ht="14.25" customHeight="1">
      <c r="A1951" s="1" t="str">
        <f t="shared" si="254"/>
        <v xml:space="preserve">SNTF9603 </v>
      </c>
      <c r="B1951" s="427" t="str">
        <f>+D1951</f>
        <v>na</v>
      </c>
      <c r="C1951" s="210" t="str">
        <f t="shared" si="251"/>
        <v xml:space="preserve"> </v>
      </c>
      <c r="D1951" s="1" t="str">
        <f t="shared" si="252"/>
        <v>na</v>
      </c>
      <c r="E1951" t="s">
        <v>245</v>
      </c>
      <c r="F1951">
        <v>9603</v>
      </c>
      <c r="G1951" s="139">
        <v>2011</v>
      </c>
      <c r="H1951" s="429" t="s">
        <v>144</v>
      </c>
      <c r="I1951" s="139">
        <f>VLOOKUP(E1951&amp;H1951,Data2012!$A:$S,11,FALSE)</f>
        <v>-1</v>
      </c>
    </row>
    <row r="1952" spans="1:9" ht="14.25" customHeight="1">
      <c r="A1952" s="1" t="str">
        <f t="shared" si="254"/>
        <v xml:space="preserve">SNTF9603 </v>
      </c>
      <c r="B1952" s="427" t="e">
        <f>+D1952+B1951</f>
        <v>#VALUE!</v>
      </c>
      <c r="C1952" s="210" t="str">
        <f t="shared" si="251"/>
        <v xml:space="preserve"> </v>
      </c>
      <c r="D1952" s="1" t="str">
        <f t="shared" si="252"/>
        <v>na</v>
      </c>
      <c r="E1952" t="s">
        <v>245</v>
      </c>
      <c r="F1952">
        <v>9603</v>
      </c>
      <c r="G1952" s="139">
        <v>2011</v>
      </c>
      <c r="H1952" s="429" t="s">
        <v>145</v>
      </c>
      <c r="I1952" s="139">
        <f>VLOOKUP(E1952&amp;H1952,Data2012!$A:$S,11,FALSE)</f>
        <v>-1</v>
      </c>
    </row>
    <row r="1953" spans="1:9" ht="14.25" customHeight="1">
      <c r="A1953" s="1" t="str">
        <f t="shared" si="254"/>
        <v xml:space="preserve">SNTF9603 </v>
      </c>
      <c r="B1953" s="427" t="e">
        <f>+D1953+B1952</f>
        <v>#VALUE!</v>
      </c>
      <c r="C1953" s="210" t="str">
        <f t="shared" si="251"/>
        <v xml:space="preserve"> </v>
      </c>
      <c r="D1953" s="1" t="str">
        <f t="shared" si="252"/>
        <v>na</v>
      </c>
      <c r="E1953" t="s">
        <v>245</v>
      </c>
      <c r="F1953">
        <v>9603</v>
      </c>
      <c r="G1953" s="139">
        <v>2011</v>
      </c>
      <c r="H1953" s="429" t="s">
        <v>146</v>
      </c>
      <c r="I1953" s="139">
        <f>VLOOKUP(E1953&amp;H1953,Data2012!$A:$S,11,FALSE)</f>
        <v>-1</v>
      </c>
    </row>
    <row r="1954" spans="1:9" ht="14.25" customHeight="1">
      <c r="A1954" s="1" t="str">
        <f t="shared" si="254"/>
        <v xml:space="preserve">SNTF9603 </v>
      </c>
      <c r="B1954" s="427" t="e">
        <f t="shared" ref="B1954:B1962" si="256">+D1954+B1953</f>
        <v>#VALUE!</v>
      </c>
      <c r="C1954" s="210" t="str">
        <f t="shared" si="251"/>
        <v xml:space="preserve"> </v>
      </c>
      <c r="D1954" s="1" t="str">
        <f t="shared" si="252"/>
        <v>na</v>
      </c>
      <c r="E1954" t="s">
        <v>245</v>
      </c>
      <c r="F1954">
        <v>9603</v>
      </c>
      <c r="G1954" s="139">
        <v>2011</v>
      </c>
      <c r="H1954" s="429" t="s">
        <v>147</v>
      </c>
      <c r="I1954" s="139">
        <f>VLOOKUP(E1954&amp;H1954,Data2012!$A:$S,11,FALSE)</f>
        <v>-1</v>
      </c>
    </row>
    <row r="1955" spans="1:9" ht="14.25" customHeight="1">
      <c r="A1955" s="1" t="str">
        <f t="shared" si="254"/>
        <v xml:space="preserve">SNTF9603 </v>
      </c>
      <c r="B1955" s="427" t="e">
        <f t="shared" si="256"/>
        <v>#VALUE!</v>
      </c>
      <c r="C1955" s="210" t="str">
        <f t="shared" si="251"/>
        <v xml:space="preserve"> </v>
      </c>
      <c r="D1955" s="1" t="str">
        <f t="shared" si="252"/>
        <v>na</v>
      </c>
      <c r="E1955" t="s">
        <v>245</v>
      </c>
      <c r="F1955">
        <v>9603</v>
      </c>
      <c r="G1955" s="139">
        <v>2011</v>
      </c>
      <c r="H1955" s="429" t="s">
        <v>148</v>
      </c>
      <c r="I1955" s="139">
        <f>VLOOKUP(E1955&amp;H1955,Data2012!$A:$S,11,FALSE)</f>
        <v>-1</v>
      </c>
    </row>
    <row r="1956" spans="1:9" ht="14.25" customHeight="1">
      <c r="A1956" s="1" t="str">
        <f t="shared" si="254"/>
        <v xml:space="preserve">SNTF9603 </v>
      </c>
      <c r="B1956" s="427" t="e">
        <f t="shared" si="256"/>
        <v>#VALUE!</v>
      </c>
      <c r="C1956" s="210" t="str">
        <f t="shared" si="251"/>
        <v xml:space="preserve"> </v>
      </c>
      <c r="D1956" s="1" t="str">
        <f t="shared" si="252"/>
        <v>na</v>
      </c>
      <c r="E1956" t="s">
        <v>245</v>
      </c>
      <c r="F1956">
        <v>9603</v>
      </c>
      <c r="G1956" s="139">
        <v>2011</v>
      </c>
      <c r="H1956" s="429" t="s">
        <v>149</v>
      </c>
      <c r="I1956" s="139">
        <f>VLOOKUP(E1956&amp;H1956,Data2012!$A:$S,11,FALSE)</f>
        <v>-1</v>
      </c>
    </row>
    <row r="1957" spans="1:9" ht="14.25" customHeight="1">
      <c r="A1957" s="1" t="str">
        <f t="shared" si="254"/>
        <v xml:space="preserve">SNTF9603 </v>
      </c>
      <c r="B1957" s="427" t="e">
        <f t="shared" si="256"/>
        <v>#VALUE!</v>
      </c>
      <c r="C1957" s="210" t="str">
        <f t="shared" si="251"/>
        <v xml:space="preserve"> </v>
      </c>
      <c r="D1957" s="1" t="str">
        <f t="shared" si="252"/>
        <v>na</v>
      </c>
      <c r="E1957" t="s">
        <v>245</v>
      </c>
      <c r="F1957">
        <v>9603</v>
      </c>
      <c r="G1957" s="139">
        <v>2011</v>
      </c>
      <c r="H1957" s="429" t="s">
        <v>150</v>
      </c>
      <c r="I1957" s="139">
        <f>VLOOKUP(E1957&amp;H1957,Data2012!$A:$S,11,FALSE)</f>
        <v>-1</v>
      </c>
    </row>
    <row r="1958" spans="1:9" ht="14.25" customHeight="1">
      <c r="A1958" s="1" t="str">
        <f t="shared" si="254"/>
        <v xml:space="preserve">SNTF9603 </v>
      </c>
      <c r="B1958" s="427" t="e">
        <f t="shared" si="256"/>
        <v>#VALUE!</v>
      </c>
      <c r="C1958" s="210" t="str">
        <f t="shared" si="251"/>
        <v xml:space="preserve"> </v>
      </c>
      <c r="D1958" s="1" t="str">
        <f t="shared" si="252"/>
        <v>na</v>
      </c>
      <c r="E1958" t="s">
        <v>245</v>
      </c>
      <c r="F1958">
        <v>9603</v>
      </c>
      <c r="G1958" s="139">
        <v>2011</v>
      </c>
      <c r="H1958" s="429" t="s">
        <v>151</v>
      </c>
      <c r="I1958" s="139">
        <f>VLOOKUP(E1958&amp;H1958,Data2012!$A:$S,11,FALSE)</f>
        <v>-1</v>
      </c>
    </row>
    <row r="1959" spans="1:9" ht="14.25" customHeight="1">
      <c r="A1959" s="1" t="str">
        <f t="shared" si="254"/>
        <v xml:space="preserve">SNTF9603 </v>
      </c>
      <c r="B1959" s="427" t="e">
        <f t="shared" si="256"/>
        <v>#VALUE!</v>
      </c>
      <c r="C1959" s="210" t="str">
        <f t="shared" si="251"/>
        <v xml:space="preserve"> </v>
      </c>
      <c r="D1959" s="1" t="str">
        <f t="shared" si="252"/>
        <v>na</v>
      </c>
      <c r="E1959" t="s">
        <v>245</v>
      </c>
      <c r="F1959">
        <v>9603</v>
      </c>
      <c r="G1959" s="139">
        <v>2011</v>
      </c>
      <c r="H1959" s="429" t="s">
        <v>152</v>
      </c>
      <c r="I1959" s="139">
        <f>VLOOKUP(E1959&amp;H1959,Data2012!$A:$S,11,FALSE)</f>
        <v>-1</v>
      </c>
    </row>
    <row r="1960" spans="1:9" ht="14.25" customHeight="1">
      <c r="A1960" s="1" t="str">
        <f t="shared" si="254"/>
        <v xml:space="preserve">SNTF9603 </v>
      </c>
      <c r="B1960" s="427" t="e">
        <f t="shared" si="256"/>
        <v>#VALUE!</v>
      </c>
      <c r="C1960" s="210" t="str">
        <f t="shared" si="251"/>
        <v xml:space="preserve"> </v>
      </c>
      <c r="D1960" s="1" t="str">
        <f t="shared" si="252"/>
        <v>na</v>
      </c>
      <c r="E1960" t="s">
        <v>245</v>
      </c>
      <c r="F1960">
        <v>9603</v>
      </c>
      <c r="G1960" s="139">
        <v>2011</v>
      </c>
      <c r="H1960" s="429" t="s">
        <v>153</v>
      </c>
      <c r="I1960" s="139">
        <f>VLOOKUP(E1960&amp;H1960,Data2012!$A:$S,11,FALSE)</f>
        <v>-1</v>
      </c>
    </row>
    <row r="1961" spans="1:9" ht="14.25" customHeight="1">
      <c r="A1961" s="1" t="str">
        <f t="shared" si="254"/>
        <v xml:space="preserve">SNTF9603 </v>
      </c>
      <c r="B1961" s="427" t="e">
        <f t="shared" si="256"/>
        <v>#VALUE!</v>
      </c>
      <c r="C1961" s="210" t="str">
        <f t="shared" si="251"/>
        <v xml:space="preserve"> </v>
      </c>
      <c r="D1961" s="1" t="str">
        <f t="shared" si="252"/>
        <v>na</v>
      </c>
      <c r="E1961" t="s">
        <v>245</v>
      </c>
      <c r="F1961">
        <v>9603</v>
      </c>
      <c r="G1961" s="139">
        <v>2011</v>
      </c>
      <c r="H1961" s="429" t="s">
        <v>154</v>
      </c>
      <c r="I1961" s="139">
        <f>VLOOKUP(E1961&amp;H1961,Data2012!$A:$S,11,FALSE)</f>
        <v>-1</v>
      </c>
    </row>
    <row r="1962" spans="1:9" ht="14.25" customHeight="1">
      <c r="A1962" s="1" t="str">
        <f t="shared" si="254"/>
        <v xml:space="preserve">SNTF9603 </v>
      </c>
      <c r="B1962" s="427" t="e">
        <f t="shared" si="256"/>
        <v>#VALUE!</v>
      </c>
      <c r="C1962" s="210" t="str">
        <f t="shared" si="251"/>
        <v xml:space="preserve"> </v>
      </c>
      <c r="D1962" s="1" t="str">
        <f t="shared" si="252"/>
        <v>na</v>
      </c>
      <c r="E1962" t="s">
        <v>245</v>
      </c>
      <c r="F1962">
        <v>9603</v>
      </c>
      <c r="G1962" s="139">
        <v>2011</v>
      </c>
      <c r="H1962" s="429" t="s">
        <v>155</v>
      </c>
      <c r="I1962" s="139">
        <f>VLOOKUP(E1962&amp;H1962,Data2012!$A:$S,11,FALSE)</f>
        <v>-1</v>
      </c>
    </row>
    <row r="1963" spans="1:9" ht="14.25" customHeight="1">
      <c r="A1963" s="1" t="str">
        <f t="shared" si="254"/>
        <v xml:space="preserve">SNTF9604 </v>
      </c>
      <c r="B1963" s="427" t="str">
        <f>+D1963</f>
        <v>na</v>
      </c>
      <c r="C1963" s="210" t="str">
        <f t="shared" si="251"/>
        <v xml:space="preserve"> </v>
      </c>
      <c r="D1963" s="1" t="str">
        <f t="shared" si="252"/>
        <v>na</v>
      </c>
      <c r="E1963" t="s">
        <v>245</v>
      </c>
      <c r="F1963">
        <v>9604</v>
      </c>
      <c r="G1963" s="139">
        <v>2011</v>
      </c>
      <c r="H1963" s="429" t="s">
        <v>144</v>
      </c>
      <c r="I1963" s="139">
        <f>VLOOKUP(E1963&amp;H1963,Data2012!$A:$S,14,FALSE)</f>
        <v>-1</v>
      </c>
    </row>
    <row r="1964" spans="1:9" ht="14.25" customHeight="1">
      <c r="A1964" s="1" t="str">
        <f t="shared" si="254"/>
        <v xml:space="preserve">SNTF9604 </v>
      </c>
      <c r="B1964" s="427" t="e">
        <f>+D1964+B1963</f>
        <v>#VALUE!</v>
      </c>
      <c r="C1964" s="210" t="str">
        <f t="shared" si="251"/>
        <v xml:space="preserve"> </v>
      </c>
      <c r="D1964" s="1" t="str">
        <f t="shared" si="252"/>
        <v>na</v>
      </c>
      <c r="E1964" t="s">
        <v>245</v>
      </c>
      <c r="F1964">
        <v>9604</v>
      </c>
      <c r="G1964" s="139">
        <v>2011</v>
      </c>
      <c r="H1964" s="429" t="s">
        <v>145</v>
      </c>
      <c r="I1964" s="139">
        <f>VLOOKUP(E1964&amp;H1964,Data2012!$A:$S,14,FALSE)</f>
        <v>-1</v>
      </c>
    </row>
    <row r="1965" spans="1:9" ht="14.25" customHeight="1">
      <c r="A1965" s="1" t="str">
        <f t="shared" si="254"/>
        <v xml:space="preserve">SNTF9604 </v>
      </c>
      <c r="B1965" s="427" t="e">
        <f>+D1965+B1964</f>
        <v>#VALUE!</v>
      </c>
      <c r="C1965" s="210" t="str">
        <f t="shared" si="251"/>
        <v xml:space="preserve"> </v>
      </c>
      <c r="D1965" s="1" t="str">
        <f t="shared" si="252"/>
        <v>na</v>
      </c>
      <c r="E1965" t="s">
        <v>245</v>
      </c>
      <c r="F1965">
        <v>9604</v>
      </c>
      <c r="G1965" s="139">
        <v>2011</v>
      </c>
      <c r="H1965" s="429" t="s">
        <v>146</v>
      </c>
      <c r="I1965" s="139">
        <f>VLOOKUP(E1965&amp;H1965,Data2012!$A:$S,14,FALSE)</f>
        <v>-1</v>
      </c>
    </row>
    <row r="1966" spans="1:9" ht="14.25" customHeight="1">
      <c r="A1966" s="1" t="str">
        <f t="shared" si="254"/>
        <v xml:space="preserve">SNTF9604 </v>
      </c>
      <c r="B1966" s="427" t="e">
        <f t="shared" ref="B1966:B1974" si="257">+D1966+B1965</f>
        <v>#VALUE!</v>
      </c>
      <c r="C1966" s="210" t="str">
        <f t="shared" si="251"/>
        <v xml:space="preserve"> </v>
      </c>
      <c r="D1966" s="1" t="str">
        <f t="shared" si="252"/>
        <v>na</v>
      </c>
      <c r="E1966" t="s">
        <v>245</v>
      </c>
      <c r="F1966">
        <v>9604</v>
      </c>
      <c r="G1966" s="139">
        <v>2011</v>
      </c>
      <c r="H1966" s="429" t="s">
        <v>147</v>
      </c>
      <c r="I1966" s="139">
        <f>VLOOKUP(E1966&amp;H1966,Data2012!$A:$S,14,FALSE)</f>
        <v>-1</v>
      </c>
    </row>
    <row r="1967" spans="1:9" ht="14.25" customHeight="1">
      <c r="A1967" s="1" t="str">
        <f t="shared" si="254"/>
        <v xml:space="preserve">SNTF9604 </v>
      </c>
      <c r="B1967" s="427" t="e">
        <f t="shared" si="257"/>
        <v>#VALUE!</v>
      </c>
      <c r="C1967" s="210" t="str">
        <f t="shared" si="251"/>
        <v xml:space="preserve"> </v>
      </c>
      <c r="D1967" s="1" t="str">
        <f t="shared" si="252"/>
        <v>na</v>
      </c>
      <c r="E1967" t="s">
        <v>245</v>
      </c>
      <c r="F1967">
        <v>9604</v>
      </c>
      <c r="G1967" s="139">
        <v>2011</v>
      </c>
      <c r="H1967" s="429" t="s">
        <v>148</v>
      </c>
      <c r="I1967" s="139">
        <f>VLOOKUP(E1967&amp;H1967,Data2012!$A:$S,14,FALSE)</f>
        <v>-1</v>
      </c>
    </row>
    <row r="1968" spans="1:9" ht="14.25" customHeight="1">
      <c r="A1968" s="1" t="str">
        <f t="shared" si="254"/>
        <v xml:space="preserve">SNTF9604 </v>
      </c>
      <c r="B1968" s="427" t="e">
        <f t="shared" si="257"/>
        <v>#VALUE!</v>
      </c>
      <c r="C1968" s="210" t="str">
        <f t="shared" si="251"/>
        <v xml:space="preserve"> </v>
      </c>
      <c r="D1968" s="1" t="str">
        <f t="shared" si="252"/>
        <v>na</v>
      </c>
      <c r="E1968" t="s">
        <v>245</v>
      </c>
      <c r="F1968">
        <v>9604</v>
      </c>
      <c r="G1968" s="139">
        <v>2011</v>
      </c>
      <c r="H1968" s="429" t="s">
        <v>149</v>
      </c>
      <c r="I1968" s="139">
        <f>VLOOKUP(E1968&amp;H1968,Data2012!$A:$S,14,FALSE)</f>
        <v>-1</v>
      </c>
    </row>
    <row r="1969" spans="1:9" ht="14.25" customHeight="1">
      <c r="A1969" s="1" t="str">
        <f t="shared" si="254"/>
        <v xml:space="preserve">SNTF9604 </v>
      </c>
      <c r="B1969" s="427" t="e">
        <f t="shared" si="257"/>
        <v>#VALUE!</v>
      </c>
      <c r="C1969" s="210" t="str">
        <f t="shared" si="251"/>
        <v xml:space="preserve"> </v>
      </c>
      <c r="D1969" s="1" t="str">
        <f t="shared" si="252"/>
        <v>na</v>
      </c>
      <c r="E1969" t="s">
        <v>245</v>
      </c>
      <c r="F1969">
        <v>9604</v>
      </c>
      <c r="G1969" s="139">
        <v>2011</v>
      </c>
      <c r="H1969" s="429" t="s">
        <v>150</v>
      </c>
      <c r="I1969" s="139">
        <f>VLOOKUP(E1969&amp;H1969,Data2012!$A:$S,14,FALSE)</f>
        <v>-1</v>
      </c>
    </row>
    <row r="1970" spans="1:9" ht="14.25" customHeight="1">
      <c r="A1970" s="1" t="str">
        <f t="shared" si="254"/>
        <v xml:space="preserve">SNTF9604 </v>
      </c>
      <c r="B1970" s="427" t="e">
        <f t="shared" si="257"/>
        <v>#VALUE!</v>
      </c>
      <c r="C1970" s="210" t="str">
        <f t="shared" si="251"/>
        <v xml:space="preserve"> </v>
      </c>
      <c r="D1970" s="1" t="str">
        <f t="shared" si="252"/>
        <v>na</v>
      </c>
      <c r="E1970" t="s">
        <v>245</v>
      </c>
      <c r="F1970">
        <v>9604</v>
      </c>
      <c r="G1970" s="139">
        <v>2011</v>
      </c>
      <c r="H1970" s="429" t="s">
        <v>151</v>
      </c>
      <c r="I1970" s="139">
        <f>VLOOKUP(E1970&amp;H1970,Data2012!$A:$S,14,FALSE)</f>
        <v>-1</v>
      </c>
    </row>
    <row r="1971" spans="1:9" ht="14.25" customHeight="1">
      <c r="A1971" s="1" t="str">
        <f t="shared" si="254"/>
        <v xml:space="preserve">SNTF9604 </v>
      </c>
      <c r="B1971" s="427" t="e">
        <f t="shared" si="257"/>
        <v>#VALUE!</v>
      </c>
      <c r="C1971" s="210" t="str">
        <f t="shared" si="251"/>
        <v xml:space="preserve"> </v>
      </c>
      <c r="D1971" s="1" t="str">
        <f t="shared" si="252"/>
        <v>na</v>
      </c>
      <c r="E1971" t="s">
        <v>245</v>
      </c>
      <c r="F1971">
        <v>9604</v>
      </c>
      <c r="G1971" s="139">
        <v>2011</v>
      </c>
      <c r="H1971" s="429" t="s">
        <v>152</v>
      </c>
      <c r="I1971" s="139">
        <f>VLOOKUP(E1971&amp;H1971,Data2012!$A:$S,14,FALSE)</f>
        <v>-1</v>
      </c>
    </row>
    <row r="1972" spans="1:9" ht="14.25" customHeight="1">
      <c r="A1972" s="1" t="str">
        <f t="shared" si="254"/>
        <v xml:space="preserve">SNTF9604 </v>
      </c>
      <c r="B1972" s="427" t="e">
        <f t="shared" si="257"/>
        <v>#VALUE!</v>
      </c>
      <c r="C1972" s="210" t="str">
        <f t="shared" si="251"/>
        <v xml:space="preserve"> </v>
      </c>
      <c r="D1972" s="1" t="str">
        <f t="shared" si="252"/>
        <v>na</v>
      </c>
      <c r="E1972" t="s">
        <v>245</v>
      </c>
      <c r="F1972">
        <v>9604</v>
      </c>
      <c r="G1972" s="139">
        <v>2011</v>
      </c>
      <c r="H1972" s="429" t="s">
        <v>153</v>
      </c>
      <c r="I1972" s="139">
        <f>VLOOKUP(E1972&amp;H1972,Data2012!$A:$S,14,FALSE)</f>
        <v>-1</v>
      </c>
    </row>
    <row r="1973" spans="1:9" ht="14.25" customHeight="1">
      <c r="A1973" s="1" t="str">
        <f t="shared" si="254"/>
        <v xml:space="preserve">SNTF9604 </v>
      </c>
      <c r="B1973" s="427" t="e">
        <f t="shared" si="257"/>
        <v>#VALUE!</v>
      </c>
      <c r="C1973" s="210" t="str">
        <f t="shared" si="251"/>
        <v xml:space="preserve"> </v>
      </c>
      <c r="D1973" s="1" t="str">
        <f t="shared" si="252"/>
        <v>na</v>
      </c>
      <c r="E1973" t="s">
        <v>245</v>
      </c>
      <c r="F1973">
        <v>9604</v>
      </c>
      <c r="G1973" s="139">
        <v>2011</v>
      </c>
      <c r="H1973" s="429" t="s">
        <v>154</v>
      </c>
      <c r="I1973" s="139">
        <f>VLOOKUP(E1973&amp;H1973,Data2012!$A:$S,14,FALSE)</f>
        <v>-1</v>
      </c>
    </row>
    <row r="1974" spans="1:9" ht="14.25" customHeight="1">
      <c r="A1974" s="1" t="str">
        <f t="shared" si="254"/>
        <v xml:space="preserve">SNTF9604 </v>
      </c>
      <c r="B1974" s="427" t="e">
        <f t="shared" si="257"/>
        <v>#VALUE!</v>
      </c>
      <c r="C1974" s="210" t="str">
        <f t="shared" si="251"/>
        <v xml:space="preserve"> </v>
      </c>
      <c r="D1974" s="1" t="str">
        <f t="shared" si="252"/>
        <v>na</v>
      </c>
      <c r="E1974" t="s">
        <v>245</v>
      </c>
      <c r="F1974">
        <v>9604</v>
      </c>
      <c r="G1974" s="139">
        <v>2011</v>
      </c>
      <c r="H1974" s="429" t="s">
        <v>155</v>
      </c>
      <c r="I1974" s="139">
        <f>VLOOKUP(E1974&amp;H1974,Data2012!$A:$S,14,FALSE)</f>
        <v>-1</v>
      </c>
    </row>
    <row r="1975" spans="1:9" ht="14.25" customHeight="1">
      <c r="A1975" s="1" t="str">
        <f t="shared" si="254"/>
        <v>SNTF96051</v>
      </c>
      <c r="B1975" s="427">
        <f>+D1975</f>
        <v>0</v>
      </c>
      <c r="C1975" s="210">
        <f t="shared" si="251"/>
        <v>1</v>
      </c>
      <c r="D1975" s="1">
        <f t="shared" si="252"/>
        <v>0</v>
      </c>
      <c r="E1975" t="s">
        <v>245</v>
      </c>
      <c r="F1975">
        <v>9605</v>
      </c>
      <c r="G1975" s="139">
        <v>2011</v>
      </c>
      <c r="H1975" s="429" t="s">
        <v>144</v>
      </c>
      <c r="I1975" s="139">
        <f>VLOOKUP(E1975&amp;H1975,Data2012!$A:$S,17,FALSE)</f>
        <v>0</v>
      </c>
    </row>
    <row r="1976" spans="1:9" ht="14.25" customHeight="1">
      <c r="A1976" s="1" t="str">
        <f t="shared" si="254"/>
        <v>SNTF96052</v>
      </c>
      <c r="B1976" s="427">
        <f>+D1976+B1975</f>
        <v>0</v>
      </c>
      <c r="C1976" s="210">
        <f t="shared" si="251"/>
        <v>2</v>
      </c>
      <c r="D1976" s="1">
        <f t="shared" si="252"/>
        <v>0</v>
      </c>
      <c r="E1976" t="s">
        <v>245</v>
      </c>
      <c r="F1976">
        <v>9605</v>
      </c>
      <c r="G1976" s="139">
        <v>2011</v>
      </c>
      <c r="H1976" s="429" t="s">
        <v>145</v>
      </c>
      <c r="I1976" s="139">
        <f>VLOOKUP(E1976&amp;H1976,Data2012!$A:$S,17,FALSE)</f>
        <v>0</v>
      </c>
    </row>
    <row r="1977" spans="1:9" ht="14.25" customHeight="1">
      <c r="A1977" s="1" t="str">
        <f t="shared" si="254"/>
        <v>SNTF96053</v>
      </c>
      <c r="B1977" s="427">
        <f>+D1977+B1976</f>
        <v>0</v>
      </c>
      <c r="C1977" s="210">
        <f t="shared" si="251"/>
        <v>3</v>
      </c>
      <c r="D1977" s="1">
        <f t="shared" si="252"/>
        <v>0</v>
      </c>
      <c r="E1977" t="s">
        <v>245</v>
      </c>
      <c r="F1977">
        <v>9605</v>
      </c>
      <c r="G1977" s="139">
        <v>2011</v>
      </c>
      <c r="H1977" s="429" t="s">
        <v>146</v>
      </c>
      <c r="I1977" s="139">
        <f>VLOOKUP(E1977&amp;H1977,Data2012!$A:$S,17,FALSE)</f>
        <v>0</v>
      </c>
    </row>
    <row r="1978" spans="1:9" ht="14.25" customHeight="1">
      <c r="A1978" s="1" t="str">
        <f t="shared" si="254"/>
        <v>SNTF96054</v>
      </c>
      <c r="B1978" s="427">
        <f t="shared" ref="B1978:B1986" si="258">+D1978+B1977</f>
        <v>0</v>
      </c>
      <c r="C1978" s="210">
        <f t="shared" si="251"/>
        <v>4</v>
      </c>
      <c r="D1978" s="1">
        <f t="shared" si="252"/>
        <v>0</v>
      </c>
      <c r="E1978" t="s">
        <v>245</v>
      </c>
      <c r="F1978">
        <v>9605</v>
      </c>
      <c r="G1978" s="139">
        <v>2011</v>
      </c>
      <c r="H1978" s="429" t="s">
        <v>147</v>
      </c>
      <c r="I1978" s="139">
        <f>VLOOKUP(E1978&amp;H1978,Data2012!$A:$S,17,FALSE)</f>
        <v>0</v>
      </c>
    </row>
    <row r="1979" spans="1:9" ht="14.25" customHeight="1">
      <c r="A1979" s="1" t="str">
        <f t="shared" si="254"/>
        <v>SNTF96055</v>
      </c>
      <c r="B1979" s="427">
        <f t="shared" si="258"/>
        <v>0</v>
      </c>
      <c r="C1979" s="210">
        <f t="shared" si="251"/>
        <v>5</v>
      </c>
      <c r="D1979" s="1">
        <f t="shared" si="252"/>
        <v>0</v>
      </c>
      <c r="E1979" t="s">
        <v>245</v>
      </c>
      <c r="F1979">
        <v>9605</v>
      </c>
      <c r="G1979" s="139">
        <v>2011</v>
      </c>
      <c r="H1979" s="429" t="s">
        <v>148</v>
      </c>
      <c r="I1979" s="139">
        <f>VLOOKUP(E1979&amp;H1979,Data2012!$A:$S,17,FALSE)</f>
        <v>0</v>
      </c>
    </row>
    <row r="1980" spans="1:9" ht="14.25" customHeight="1">
      <c r="A1980" s="1" t="str">
        <f t="shared" si="254"/>
        <v>SNTF96056</v>
      </c>
      <c r="B1980" s="427">
        <f t="shared" si="258"/>
        <v>0</v>
      </c>
      <c r="C1980" s="210">
        <f t="shared" si="251"/>
        <v>6</v>
      </c>
      <c r="D1980" s="1">
        <f t="shared" si="252"/>
        <v>0</v>
      </c>
      <c r="E1980" t="s">
        <v>245</v>
      </c>
      <c r="F1980">
        <v>9605</v>
      </c>
      <c r="G1980" s="139">
        <v>2011</v>
      </c>
      <c r="H1980" s="429" t="s">
        <v>149</v>
      </c>
      <c r="I1980" s="139">
        <f>VLOOKUP(E1980&amp;H1980,Data2012!$A:$S,17,FALSE)</f>
        <v>0</v>
      </c>
    </row>
    <row r="1981" spans="1:9" ht="14.25" customHeight="1">
      <c r="A1981" s="1" t="str">
        <f t="shared" si="254"/>
        <v>SNTF96057</v>
      </c>
      <c r="B1981" s="427">
        <f t="shared" si="258"/>
        <v>0</v>
      </c>
      <c r="C1981" s="210">
        <f t="shared" si="251"/>
        <v>7</v>
      </c>
      <c r="D1981" s="1">
        <f t="shared" si="252"/>
        <v>0</v>
      </c>
      <c r="E1981" t="s">
        <v>245</v>
      </c>
      <c r="F1981">
        <v>9605</v>
      </c>
      <c r="G1981" s="139">
        <v>2011</v>
      </c>
      <c r="H1981" s="429" t="s">
        <v>150</v>
      </c>
      <c r="I1981" s="139">
        <f>VLOOKUP(E1981&amp;H1981,Data2012!$A:$S,17,FALSE)</f>
        <v>0</v>
      </c>
    </row>
    <row r="1982" spans="1:9" ht="14.25" customHeight="1">
      <c r="A1982" s="1" t="str">
        <f t="shared" si="254"/>
        <v>SNTF96058</v>
      </c>
      <c r="B1982" s="427">
        <f t="shared" si="258"/>
        <v>0</v>
      </c>
      <c r="C1982" s="210">
        <f t="shared" si="251"/>
        <v>8</v>
      </c>
      <c r="D1982" s="1">
        <f t="shared" si="252"/>
        <v>0</v>
      </c>
      <c r="E1982" t="s">
        <v>245</v>
      </c>
      <c r="F1982">
        <v>9605</v>
      </c>
      <c r="G1982" s="139">
        <v>2011</v>
      </c>
      <c r="H1982" s="429" t="s">
        <v>151</v>
      </c>
      <c r="I1982" s="139">
        <f>VLOOKUP(E1982&amp;H1982,Data2012!$A:$S,17,FALSE)</f>
        <v>0</v>
      </c>
    </row>
    <row r="1983" spans="1:9" ht="14.25" customHeight="1">
      <c r="A1983" s="1" t="str">
        <f t="shared" si="254"/>
        <v>SNTF96059</v>
      </c>
      <c r="B1983" s="427">
        <f t="shared" si="258"/>
        <v>0</v>
      </c>
      <c r="C1983" s="210">
        <f t="shared" si="251"/>
        <v>9</v>
      </c>
      <c r="D1983" s="1">
        <f t="shared" si="252"/>
        <v>0</v>
      </c>
      <c r="E1983" t="s">
        <v>245</v>
      </c>
      <c r="F1983">
        <v>9605</v>
      </c>
      <c r="G1983" s="139">
        <v>2011</v>
      </c>
      <c r="H1983" s="429" t="s">
        <v>152</v>
      </c>
      <c r="I1983" s="139">
        <f>VLOOKUP(E1983&amp;H1983,Data2012!$A:$S,17,FALSE)</f>
        <v>0</v>
      </c>
    </row>
    <row r="1984" spans="1:9" ht="14.25" customHeight="1">
      <c r="A1984" s="1" t="str">
        <f t="shared" si="254"/>
        <v>SNTF960510</v>
      </c>
      <c r="B1984" s="427">
        <f t="shared" si="258"/>
        <v>0</v>
      </c>
      <c r="C1984" s="210">
        <f t="shared" si="251"/>
        <v>10</v>
      </c>
      <c r="D1984" s="1">
        <f t="shared" si="252"/>
        <v>0</v>
      </c>
      <c r="E1984" t="s">
        <v>245</v>
      </c>
      <c r="F1984">
        <v>9605</v>
      </c>
      <c r="G1984" s="139">
        <v>2011</v>
      </c>
      <c r="H1984" s="429" t="s">
        <v>153</v>
      </c>
      <c r="I1984" s="139">
        <f>VLOOKUP(E1984&amp;H1984,Data2012!$A:$S,17,FALSE)</f>
        <v>0</v>
      </c>
    </row>
    <row r="1985" spans="1:9" ht="14.25" customHeight="1">
      <c r="A1985" s="1" t="str">
        <f t="shared" si="254"/>
        <v>SNTF960511</v>
      </c>
      <c r="B1985" s="427">
        <f t="shared" si="258"/>
        <v>0</v>
      </c>
      <c r="C1985" s="210">
        <f t="shared" si="251"/>
        <v>11</v>
      </c>
      <c r="D1985" s="1">
        <f t="shared" si="252"/>
        <v>0</v>
      </c>
      <c r="E1985" t="s">
        <v>245</v>
      </c>
      <c r="F1985">
        <v>9605</v>
      </c>
      <c r="G1985" s="139">
        <v>2011</v>
      </c>
      <c r="H1985" s="429" t="s">
        <v>154</v>
      </c>
      <c r="I1985" s="139">
        <f>VLOOKUP(E1985&amp;H1985,Data2012!$A:$S,17,FALSE)</f>
        <v>0</v>
      </c>
    </row>
    <row r="1986" spans="1:9" ht="14.25" customHeight="1">
      <c r="A1986" s="1" t="str">
        <f t="shared" si="254"/>
        <v>SNTF960512</v>
      </c>
      <c r="B1986" s="427">
        <f t="shared" si="258"/>
        <v>0</v>
      </c>
      <c r="C1986" s="210">
        <f t="shared" si="251"/>
        <v>12</v>
      </c>
      <c r="D1986" s="1">
        <f t="shared" si="252"/>
        <v>0</v>
      </c>
      <c r="E1986" t="s">
        <v>245</v>
      </c>
      <c r="F1986">
        <v>9605</v>
      </c>
      <c r="G1986" s="139">
        <v>2011</v>
      </c>
      <c r="H1986" s="429" t="s">
        <v>155</v>
      </c>
      <c r="I1986" s="139">
        <f>VLOOKUP(E1986&amp;H1986,Data2012!$A:$S,17,FALSE)</f>
        <v>0</v>
      </c>
    </row>
    <row r="1987" spans="1:9" ht="14.25" customHeight="1">
      <c r="A1987" s="1" t="str">
        <f t="shared" si="254"/>
        <v>SNTF96061</v>
      </c>
      <c r="B1987" s="427">
        <f>+D1987</f>
        <v>0</v>
      </c>
      <c r="C1987" s="210">
        <f t="shared" si="251"/>
        <v>1</v>
      </c>
      <c r="D1987" s="1">
        <f t="shared" si="252"/>
        <v>0</v>
      </c>
      <c r="E1987" t="s">
        <v>245</v>
      </c>
      <c r="F1987">
        <v>9606</v>
      </c>
      <c r="G1987" s="139">
        <v>2011</v>
      </c>
      <c r="H1987" s="429" t="s">
        <v>144</v>
      </c>
      <c r="I1987" s="139">
        <f>VLOOKUP(E1987&amp;H1987,Data2012!$A:$U,20,FALSE)</f>
        <v>0</v>
      </c>
    </row>
    <row r="1988" spans="1:9" ht="14.25" customHeight="1">
      <c r="A1988" s="1" t="str">
        <f t="shared" si="254"/>
        <v>SNTF96062</v>
      </c>
      <c r="B1988" s="427">
        <f>+D1988+B1987</f>
        <v>0</v>
      </c>
      <c r="C1988" s="210">
        <f t="shared" si="251"/>
        <v>2</v>
      </c>
      <c r="D1988" s="1">
        <f t="shared" si="252"/>
        <v>0</v>
      </c>
      <c r="E1988" t="s">
        <v>245</v>
      </c>
      <c r="F1988">
        <v>9606</v>
      </c>
      <c r="G1988" s="139">
        <v>2011</v>
      </c>
      <c r="H1988" s="429" t="s">
        <v>145</v>
      </c>
      <c r="I1988" s="139">
        <f>VLOOKUP(E1988&amp;H1988,Data2012!$A:$U,20,FALSE)</f>
        <v>0</v>
      </c>
    </row>
    <row r="1989" spans="1:9" ht="14.25" customHeight="1">
      <c r="A1989" s="1" t="str">
        <f t="shared" si="254"/>
        <v>SNTF96063</v>
      </c>
      <c r="B1989" s="427">
        <f>+D1989+B1988</f>
        <v>0</v>
      </c>
      <c r="C1989" s="210">
        <f t="shared" si="251"/>
        <v>3</v>
      </c>
      <c r="D1989" s="1">
        <f t="shared" si="252"/>
        <v>0</v>
      </c>
      <c r="E1989" t="s">
        <v>245</v>
      </c>
      <c r="F1989">
        <v>9606</v>
      </c>
      <c r="G1989" s="139">
        <v>2011</v>
      </c>
      <c r="H1989" s="429" t="s">
        <v>146</v>
      </c>
      <c r="I1989" s="139">
        <f>VLOOKUP(E1989&amp;H1989,Data2012!$A:$U,20,FALSE)</f>
        <v>0</v>
      </c>
    </row>
    <row r="1990" spans="1:9" ht="14.25" customHeight="1">
      <c r="A1990" s="1" t="str">
        <f t="shared" si="254"/>
        <v>SNTF96064</v>
      </c>
      <c r="B1990" s="427">
        <f t="shared" ref="B1990:B1998" si="259">+D1990+B1989</f>
        <v>0</v>
      </c>
      <c r="C1990" s="210">
        <f t="shared" si="251"/>
        <v>4</v>
      </c>
      <c r="D1990" s="1">
        <f t="shared" si="252"/>
        <v>0</v>
      </c>
      <c r="E1990" t="s">
        <v>245</v>
      </c>
      <c r="F1990">
        <v>9606</v>
      </c>
      <c r="G1990" s="139">
        <v>2011</v>
      </c>
      <c r="H1990" s="429" t="s">
        <v>147</v>
      </c>
      <c r="I1990" s="139">
        <f>VLOOKUP(E1990&amp;H1990,Data2012!$A:$U,20,FALSE)</f>
        <v>0</v>
      </c>
    </row>
    <row r="1991" spans="1:9" ht="14.25" customHeight="1">
      <c r="A1991" s="1" t="str">
        <f t="shared" si="254"/>
        <v>SNTF96065</v>
      </c>
      <c r="B1991" s="427">
        <f t="shared" si="259"/>
        <v>0</v>
      </c>
      <c r="C1991" s="210">
        <f t="shared" si="251"/>
        <v>5</v>
      </c>
      <c r="D1991" s="1">
        <f t="shared" si="252"/>
        <v>0</v>
      </c>
      <c r="E1991" t="s">
        <v>245</v>
      </c>
      <c r="F1991">
        <v>9606</v>
      </c>
      <c r="G1991" s="139">
        <v>2011</v>
      </c>
      <c r="H1991" s="429" t="s">
        <v>148</v>
      </c>
      <c r="I1991" s="139">
        <f>VLOOKUP(E1991&amp;H1991,Data2012!$A:$U,20,FALSE)</f>
        <v>0</v>
      </c>
    </row>
    <row r="1992" spans="1:9" ht="14.25" customHeight="1">
      <c r="A1992" s="1" t="str">
        <f t="shared" si="254"/>
        <v>SNTF96066</v>
      </c>
      <c r="B1992" s="427">
        <f t="shared" si="259"/>
        <v>0</v>
      </c>
      <c r="C1992" s="210">
        <f t="shared" ref="C1992:C2055" si="260">IF(D1992="na"," ",VALUE(RIGHT(TRIM(H1992),2)))</f>
        <v>6</v>
      </c>
      <c r="D1992" s="1">
        <f t="shared" ref="D1992:D2055" si="261">IF(I1992&lt;0,"na",I1992)</f>
        <v>0</v>
      </c>
      <c r="E1992" t="s">
        <v>245</v>
      </c>
      <c r="F1992">
        <v>9606</v>
      </c>
      <c r="G1992" s="139">
        <v>2011</v>
      </c>
      <c r="H1992" s="429" t="s">
        <v>149</v>
      </c>
      <c r="I1992" s="139">
        <f>VLOOKUP(E1992&amp;H1992,Data2012!$A:$U,20,FALSE)</f>
        <v>0</v>
      </c>
    </row>
    <row r="1993" spans="1:9" ht="14.25" customHeight="1">
      <c r="A1993" s="1" t="str">
        <f t="shared" si="254"/>
        <v>SNTF96067</v>
      </c>
      <c r="B1993" s="427">
        <f t="shared" si="259"/>
        <v>0</v>
      </c>
      <c r="C1993" s="210">
        <f t="shared" si="260"/>
        <v>7</v>
      </c>
      <c r="D1993" s="1">
        <f t="shared" si="261"/>
        <v>0</v>
      </c>
      <c r="E1993" t="s">
        <v>245</v>
      </c>
      <c r="F1993">
        <v>9606</v>
      </c>
      <c r="G1993" s="139">
        <v>2011</v>
      </c>
      <c r="H1993" s="429" t="s">
        <v>150</v>
      </c>
      <c r="I1993" s="139">
        <f>VLOOKUP(E1993&amp;H1993,Data2012!$A:$U,20,FALSE)</f>
        <v>0</v>
      </c>
    </row>
    <row r="1994" spans="1:9" ht="14.25" customHeight="1">
      <c r="A1994" s="1" t="str">
        <f t="shared" si="254"/>
        <v>SNTF96068</v>
      </c>
      <c r="B1994" s="427">
        <f t="shared" si="259"/>
        <v>0</v>
      </c>
      <c r="C1994" s="210">
        <f t="shared" si="260"/>
        <v>8</v>
      </c>
      <c r="D1994" s="1">
        <f t="shared" si="261"/>
        <v>0</v>
      </c>
      <c r="E1994" t="s">
        <v>245</v>
      </c>
      <c r="F1994">
        <v>9606</v>
      </c>
      <c r="G1994" s="139">
        <v>2011</v>
      </c>
      <c r="H1994" s="429" t="s">
        <v>151</v>
      </c>
      <c r="I1994" s="139">
        <f>VLOOKUP(E1994&amp;H1994,Data2012!$A:$U,20,FALSE)</f>
        <v>0</v>
      </c>
    </row>
    <row r="1995" spans="1:9" ht="14.25" customHeight="1">
      <c r="A1995" s="1" t="str">
        <f t="shared" si="254"/>
        <v>SNTF96069</v>
      </c>
      <c r="B1995" s="427">
        <f t="shared" si="259"/>
        <v>0</v>
      </c>
      <c r="C1995" s="210">
        <f t="shared" si="260"/>
        <v>9</v>
      </c>
      <c r="D1995" s="1">
        <f t="shared" si="261"/>
        <v>0</v>
      </c>
      <c r="E1995" t="s">
        <v>245</v>
      </c>
      <c r="F1995">
        <v>9606</v>
      </c>
      <c r="G1995" s="139">
        <v>2011</v>
      </c>
      <c r="H1995" s="429" t="s">
        <v>152</v>
      </c>
      <c r="I1995" s="139">
        <f>VLOOKUP(E1995&amp;H1995,Data2012!$A:$U,20,FALSE)</f>
        <v>0</v>
      </c>
    </row>
    <row r="1996" spans="1:9" ht="14.25" customHeight="1">
      <c r="A1996" s="1" t="str">
        <f t="shared" si="254"/>
        <v>SNTF960610</v>
      </c>
      <c r="B1996" s="427">
        <f t="shared" si="259"/>
        <v>0</v>
      </c>
      <c r="C1996" s="210">
        <f t="shared" si="260"/>
        <v>10</v>
      </c>
      <c r="D1996" s="1">
        <f t="shared" si="261"/>
        <v>0</v>
      </c>
      <c r="E1996" t="s">
        <v>245</v>
      </c>
      <c r="F1996">
        <v>9606</v>
      </c>
      <c r="G1996" s="139">
        <v>2011</v>
      </c>
      <c r="H1996" s="429" t="s">
        <v>153</v>
      </c>
      <c r="I1996" s="139">
        <f>VLOOKUP(E1996&amp;H1996,Data2012!$A:$U,20,FALSE)</f>
        <v>0</v>
      </c>
    </row>
    <row r="1997" spans="1:9" ht="14.25" customHeight="1">
      <c r="A1997" s="1" t="str">
        <f t="shared" si="254"/>
        <v>SNTF960611</v>
      </c>
      <c r="B1997" s="427">
        <f t="shared" si="259"/>
        <v>0</v>
      </c>
      <c r="C1997" s="210">
        <f t="shared" si="260"/>
        <v>11</v>
      </c>
      <c r="D1997" s="1">
        <f t="shared" si="261"/>
        <v>0</v>
      </c>
      <c r="E1997" t="s">
        <v>245</v>
      </c>
      <c r="F1997">
        <v>9606</v>
      </c>
      <c r="G1997" s="139">
        <v>2011</v>
      </c>
      <c r="H1997" s="429" t="s">
        <v>154</v>
      </c>
      <c r="I1997" s="139">
        <f>VLOOKUP(E1997&amp;H1997,Data2012!$A:$U,20,FALSE)</f>
        <v>0</v>
      </c>
    </row>
    <row r="1998" spans="1:9" ht="14.25" customHeight="1">
      <c r="A1998" s="1" t="str">
        <f t="shared" si="254"/>
        <v>SNTF960612</v>
      </c>
      <c r="B1998" s="427">
        <f t="shared" si="259"/>
        <v>0</v>
      </c>
      <c r="C1998" s="210">
        <f t="shared" si="260"/>
        <v>12</v>
      </c>
      <c r="D1998" s="1">
        <f t="shared" si="261"/>
        <v>0</v>
      </c>
      <c r="E1998" t="s">
        <v>245</v>
      </c>
      <c r="F1998">
        <v>9606</v>
      </c>
      <c r="G1998" s="139">
        <v>2011</v>
      </c>
      <c r="H1998" s="429" t="s">
        <v>155</v>
      </c>
      <c r="I1998" s="139">
        <f>VLOOKUP(E1998&amp;H1998,Data2012!$A:$U,20,FALSE)</f>
        <v>0</v>
      </c>
    </row>
    <row r="1999" spans="1:9" ht="14.25" customHeight="1">
      <c r="A1999" s="1" t="str">
        <f t="shared" ref="A1999:A2062" si="262">TRIM(E1999)&amp;F1999&amp;C1999</f>
        <v xml:space="preserve">SRO9601 </v>
      </c>
      <c r="B1999" s="427" t="str">
        <f>+D1999</f>
        <v>na</v>
      </c>
      <c r="C1999" s="210" t="str">
        <f t="shared" si="260"/>
        <v xml:space="preserve"> </v>
      </c>
      <c r="D1999" s="1" t="str">
        <f t="shared" si="261"/>
        <v>na</v>
      </c>
      <c r="E1999" t="s">
        <v>38</v>
      </c>
      <c r="F1999">
        <v>9601</v>
      </c>
      <c r="G1999" s="139">
        <v>2011</v>
      </c>
      <c r="H1999" s="429" t="s">
        <v>144</v>
      </c>
      <c r="I1999">
        <f>VLOOKUP(E1999&amp;H1999,Data2012!$A:$S,3,FALSE)</f>
        <v>-1</v>
      </c>
    </row>
    <row r="2000" spans="1:9" ht="14.25" customHeight="1">
      <c r="A2000" s="1" t="str">
        <f t="shared" si="262"/>
        <v xml:space="preserve">SRO9601 </v>
      </c>
      <c r="B2000" s="427" t="e">
        <f>+D2000+B1999</f>
        <v>#VALUE!</v>
      </c>
      <c r="C2000" s="210" t="str">
        <f t="shared" si="260"/>
        <v xml:space="preserve"> </v>
      </c>
      <c r="D2000" s="1" t="str">
        <f t="shared" si="261"/>
        <v>na</v>
      </c>
      <c r="E2000" t="s">
        <v>38</v>
      </c>
      <c r="F2000">
        <v>9601</v>
      </c>
      <c r="G2000" s="139">
        <v>2011</v>
      </c>
      <c r="H2000" s="429" t="s">
        <v>145</v>
      </c>
      <c r="I2000">
        <f>VLOOKUP(E2000&amp;H2000,Data2012!$A:$S,3,FALSE)</f>
        <v>-1</v>
      </c>
    </row>
    <row r="2001" spans="1:9" ht="14.25" customHeight="1">
      <c r="A2001" s="1" t="str">
        <f t="shared" si="262"/>
        <v xml:space="preserve">SRO9601 </v>
      </c>
      <c r="B2001" s="427" t="e">
        <f>+D2001+B2000</f>
        <v>#VALUE!</v>
      </c>
      <c r="C2001" s="210" t="str">
        <f t="shared" si="260"/>
        <v xml:space="preserve"> </v>
      </c>
      <c r="D2001" s="1" t="str">
        <f t="shared" si="261"/>
        <v>na</v>
      </c>
      <c r="E2001" t="s">
        <v>38</v>
      </c>
      <c r="F2001">
        <v>9601</v>
      </c>
      <c r="G2001" s="139">
        <v>2011</v>
      </c>
      <c r="H2001" s="429" t="s">
        <v>146</v>
      </c>
      <c r="I2001">
        <f>VLOOKUP(E2001&amp;H2001,Data2012!$A:$S,3,FALSE)</f>
        <v>-1</v>
      </c>
    </row>
    <row r="2002" spans="1:9" ht="14.25" customHeight="1">
      <c r="A2002" s="1" t="str">
        <f t="shared" si="262"/>
        <v xml:space="preserve">SRO9601 </v>
      </c>
      <c r="B2002" s="427" t="e">
        <f t="shared" ref="B2002:B2010" si="263">+D2002+B2001</f>
        <v>#VALUE!</v>
      </c>
      <c r="C2002" s="210" t="str">
        <f t="shared" si="260"/>
        <v xml:space="preserve"> </v>
      </c>
      <c r="D2002" s="1" t="str">
        <f t="shared" si="261"/>
        <v>na</v>
      </c>
      <c r="E2002" t="s">
        <v>38</v>
      </c>
      <c r="F2002">
        <v>9601</v>
      </c>
      <c r="G2002" s="139">
        <v>2011</v>
      </c>
      <c r="H2002" s="429" t="s">
        <v>147</v>
      </c>
      <c r="I2002">
        <f>VLOOKUP(E2002&amp;H2002,Data2012!$A:$S,3,FALSE)</f>
        <v>-1</v>
      </c>
    </row>
    <row r="2003" spans="1:9" ht="14.25" customHeight="1">
      <c r="A2003" s="1" t="str">
        <f t="shared" si="262"/>
        <v xml:space="preserve">SRO9601 </v>
      </c>
      <c r="B2003" s="427" t="e">
        <f t="shared" si="263"/>
        <v>#VALUE!</v>
      </c>
      <c r="C2003" s="210" t="str">
        <f t="shared" si="260"/>
        <v xml:space="preserve"> </v>
      </c>
      <c r="D2003" s="1" t="str">
        <f t="shared" si="261"/>
        <v>na</v>
      </c>
      <c r="E2003" t="s">
        <v>38</v>
      </c>
      <c r="F2003">
        <v>9601</v>
      </c>
      <c r="G2003" s="139">
        <v>2011</v>
      </c>
      <c r="H2003" s="429" t="s">
        <v>148</v>
      </c>
      <c r="I2003">
        <f>VLOOKUP(E2003&amp;H2003,Data2012!$A:$S,3,FALSE)</f>
        <v>-1</v>
      </c>
    </row>
    <row r="2004" spans="1:9" ht="14.25" customHeight="1">
      <c r="A2004" s="1" t="str">
        <f t="shared" si="262"/>
        <v xml:space="preserve">SRO9601 </v>
      </c>
      <c r="B2004" s="427" t="e">
        <f t="shared" si="263"/>
        <v>#VALUE!</v>
      </c>
      <c r="C2004" s="210" t="str">
        <f t="shared" si="260"/>
        <v xml:space="preserve"> </v>
      </c>
      <c r="D2004" s="1" t="str">
        <f t="shared" si="261"/>
        <v>na</v>
      </c>
      <c r="E2004" t="s">
        <v>38</v>
      </c>
      <c r="F2004">
        <v>9601</v>
      </c>
      <c r="G2004" s="139">
        <v>2011</v>
      </c>
      <c r="H2004" s="429" t="s">
        <v>149</v>
      </c>
      <c r="I2004">
        <f>VLOOKUP(E2004&amp;H2004,Data2012!$A:$S,3,FALSE)</f>
        <v>-1</v>
      </c>
    </row>
    <row r="2005" spans="1:9" ht="14.25" customHeight="1">
      <c r="A2005" s="1" t="str">
        <f t="shared" si="262"/>
        <v xml:space="preserve">SRO9601 </v>
      </c>
      <c r="B2005" s="427" t="e">
        <f t="shared" si="263"/>
        <v>#VALUE!</v>
      </c>
      <c r="C2005" s="210" t="str">
        <f t="shared" si="260"/>
        <v xml:space="preserve"> </v>
      </c>
      <c r="D2005" s="1" t="str">
        <f t="shared" si="261"/>
        <v>na</v>
      </c>
      <c r="E2005" t="s">
        <v>38</v>
      </c>
      <c r="F2005">
        <v>9601</v>
      </c>
      <c r="G2005" s="139">
        <v>2011</v>
      </c>
      <c r="H2005" s="429" t="s">
        <v>150</v>
      </c>
      <c r="I2005">
        <f>VLOOKUP(E2005&amp;H2005,Data2012!$A:$S,3,FALSE)</f>
        <v>-1</v>
      </c>
    </row>
    <row r="2006" spans="1:9" ht="14.25" customHeight="1">
      <c r="A2006" s="1" t="str">
        <f t="shared" si="262"/>
        <v xml:space="preserve">SRO9601 </v>
      </c>
      <c r="B2006" s="427" t="e">
        <f t="shared" si="263"/>
        <v>#VALUE!</v>
      </c>
      <c r="C2006" s="210" t="str">
        <f t="shared" si="260"/>
        <v xml:space="preserve"> </v>
      </c>
      <c r="D2006" s="1" t="str">
        <f t="shared" si="261"/>
        <v>na</v>
      </c>
      <c r="E2006" t="s">
        <v>38</v>
      </c>
      <c r="F2006">
        <v>9601</v>
      </c>
      <c r="G2006" s="139">
        <v>2011</v>
      </c>
      <c r="H2006" s="429" t="s">
        <v>151</v>
      </c>
      <c r="I2006">
        <f>VLOOKUP(E2006&amp;H2006,Data2012!$A:$S,3,FALSE)</f>
        <v>-1</v>
      </c>
    </row>
    <row r="2007" spans="1:9" ht="14.25" customHeight="1">
      <c r="A2007" s="1" t="str">
        <f t="shared" si="262"/>
        <v xml:space="preserve">SRO9601 </v>
      </c>
      <c r="B2007" s="427" t="e">
        <f t="shared" si="263"/>
        <v>#VALUE!</v>
      </c>
      <c r="C2007" s="210" t="str">
        <f t="shared" si="260"/>
        <v xml:space="preserve"> </v>
      </c>
      <c r="D2007" s="1" t="str">
        <f t="shared" si="261"/>
        <v>na</v>
      </c>
      <c r="E2007" t="s">
        <v>38</v>
      </c>
      <c r="F2007">
        <v>9601</v>
      </c>
      <c r="G2007" s="139">
        <v>2011</v>
      </c>
      <c r="H2007" s="429" t="s">
        <v>152</v>
      </c>
      <c r="I2007">
        <f>VLOOKUP(E2007&amp;H2007,Data2012!$A:$S,3,FALSE)</f>
        <v>-1</v>
      </c>
    </row>
    <row r="2008" spans="1:9" ht="14.25" customHeight="1">
      <c r="A2008" s="1" t="str">
        <f t="shared" si="262"/>
        <v xml:space="preserve">SRO9601 </v>
      </c>
      <c r="B2008" s="427" t="e">
        <f t="shared" si="263"/>
        <v>#VALUE!</v>
      </c>
      <c r="C2008" s="210" t="str">
        <f t="shared" si="260"/>
        <v xml:space="preserve"> </v>
      </c>
      <c r="D2008" s="1" t="str">
        <f t="shared" si="261"/>
        <v>na</v>
      </c>
      <c r="E2008" t="s">
        <v>38</v>
      </c>
      <c r="F2008">
        <v>9601</v>
      </c>
      <c r="G2008" s="139">
        <v>2011</v>
      </c>
      <c r="H2008" s="429" t="s">
        <v>153</v>
      </c>
      <c r="I2008">
        <f>VLOOKUP(E2008&amp;H2008,Data2012!$A:$S,3,FALSE)</f>
        <v>-1</v>
      </c>
    </row>
    <row r="2009" spans="1:9" ht="14.25" customHeight="1">
      <c r="A2009" s="1" t="str">
        <f t="shared" si="262"/>
        <v xml:space="preserve">SRO9601 </v>
      </c>
      <c r="B2009" s="427" t="e">
        <f t="shared" si="263"/>
        <v>#VALUE!</v>
      </c>
      <c r="C2009" s="210" t="str">
        <f t="shared" si="260"/>
        <v xml:space="preserve"> </v>
      </c>
      <c r="D2009" s="1" t="str">
        <f t="shared" si="261"/>
        <v>na</v>
      </c>
      <c r="E2009" t="s">
        <v>38</v>
      </c>
      <c r="F2009">
        <v>9601</v>
      </c>
      <c r="G2009" s="139">
        <v>2011</v>
      </c>
      <c r="H2009" s="429" t="s">
        <v>154</v>
      </c>
      <c r="I2009">
        <f>VLOOKUP(E2009&amp;H2009,Data2012!$A:$S,3,FALSE)</f>
        <v>-1</v>
      </c>
    </row>
    <row r="2010" spans="1:9" ht="14.25" customHeight="1">
      <c r="A2010" s="1" t="str">
        <f t="shared" si="262"/>
        <v xml:space="preserve">SRO9601 </v>
      </c>
      <c r="B2010" s="427" t="e">
        <f t="shared" si="263"/>
        <v>#VALUE!</v>
      </c>
      <c r="C2010" s="210" t="str">
        <f t="shared" si="260"/>
        <v xml:space="preserve"> </v>
      </c>
      <c r="D2010" s="1" t="str">
        <f>IF(I2011&lt;0,"na",I2011)</f>
        <v>na</v>
      </c>
      <c r="E2010" t="s">
        <v>38</v>
      </c>
      <c r="F2010">
        <v>9601</v>
      </c>
      <c r="G2010" s="139">
        <v>2011</v>
      </c>
      <c r="H2010" s="429" t="s">
        <v>155</v>
      </c>
      <c r="I2010">
        <f>VLOOKUP(E2010&amp;H2010,Data2012!$A:$S,3,FALSE)</f>
        <v>-1</v>
      </c>
    </row>
    <row r="2011" spans="1:9" ht="14.25" customHeight="1">
      <c r="A2011" s="1" t="str">
        <f t="shared" si="262"/>
        <v xml:space="preserve">SRO9602 </v>
      </c>
      <c r="B2011" s="427" t="str">
        <f>+D2011</f>
        <v>na</v>
      </c>
      <c r="C2011" s="210" t="str">
        <f t="shared" si="260"/>
        <v xml:space="preserve"> </v>
      </c>
      <c r="D2011" s="1" t="str">
        <f t="shared" si="261"/>
        <v>na</v>
      </c>
      <c r="E2011" t="s">
        <v>38</v>
      </c>
      <c r="F2011">
        <v>9602</v>
      </c>
      <c r="G2011" s="139">
        <v>2011</v>
      </c>
      <c r="H2011" s="429" t="s">
        <v>144</v>
      </c>
      <c r="I2011" s="139">
        <f>VLOOKUP(E2011&amp;H2011,Data2012!$A:$S,6,FALSE)</f>
        <v>-1</v>
      </c>
    </row>
    <row r="2012" spans="1:9" ht="14.25" customHeight="1">
      <c r="A2012" s="1" t="str">
        <f t="shared" si="262"/>
        <v xml:space="preserve">SRO9602 </v>
      </c>
      <c r="B2012" s="427" t="e">
        <f>+D2012+B2011</f>
        <v>#VALUE!</v>
      </c>
      <c r="C2012" s="210" t="str">
        <f t="shared" si="260"/>
        <v xml:space="preserve"> </v>
      </c>
      <c r="D2012" s="1" t="str">
        <f t="shared" si="261"/>
        <v>na</v>
      </c>
      <c r="E2012" t="s">
        <v>38</v>
      </c>
      <c r="F2012">
        <v>9602</v>
      </c>
      <c r="G2012" s="139">
        <v>2011</v>
      </c>
      <c r="H2012" s="429" t="s">
        <v>145</v>
      </c>
      <c r="I2012" s="139">
        <f>VLOOKUP(E2012&amp;H2012,Data2012!$A:$S,6,FALSE)</f>
        <v>-1</v>
      </c>
    </row>
    <row r="2013" spans="1:9" ht="14.25" customHeight="1">
      <c r="A2013" s="1" t="str">
        <f t="shared" si="262"/>
        <v xml:space="preserve">SRO9602 </v>
      </c>
      <c r="B2013" s="427" t="e">
        <f>+D2013+B2012</f>
        <v>#VALUE!</v>
      </c>
      <c r="C2013" s="210" t="str">
        <f t="shared" si="260"/>
        <v xml:space="preserve"> </v>
      </c>
      <c r="D2013" s="1" t="str">
        <f t="shared" si="261"/>
        <v>na</v>
      </c>
      <c r="E2013" t="s">
        <v>38</v>
      </c>
      <c r="F2013">
        <v>9602</v>
      </c>
      <c r="G2013" s="139">
        <v>2011</v>
      </c>
      <c r="H2013" s="429" t="s">
        <v>146</v>
      </c>
      <c r="I2013" s="139">
        <f>VLOOKUP(E2013&amp;H2013,Data2012!$A:$S,6,FALSE)</f>
        <v>-1</v>
      </c>
    </row>
    <row r="2014" spans="1:9" ht="14.25" customHeight="1">
      <c r="A2014" s="1" t="str">
        <f t="shared" si="262"/>
        <v xml:space="preserve">SRO9602 </v>
      </c>
      <c r="B2014" s="427" t="e">
        <f t="shared" ref="B2014:B2022" si="264">+D2014+B2013</f>
        <v>#VALUE!</v>
      </c>
      <c r="C2014" s="210" t="str">
        <f t="shared" si="260"/>
        <v xml:space="preserve"> </v>
      </c>
      <c r="D2014" s="1" t="str">
        <f t="shared" si="261"/>
        <v>na</v>
      </c>
      <c r="E2014" t="s">
        <v>38</v>
      </c>
      <c r="F2014">
        <v>9602</v>
      </c>
      <c r="G2014" s="139">
        <v>2011</v>
      </c>
      <c r="H2014" s="429" t="s">
        <v>147</v>
      </c>
      <c r="I2014" s="139">
        <f>VLOOKUP(E2014&amp;H2014,Data2012!$A:$S,6,FALSE)</f>
        <v>-1</v>
      </c>
    </row>
    <row r="2015" spans="1:9" ht="14.25" customHeight="1">
      <c r="A2015" s="1" t="str">
        <f t="shared" si="262"/>
        <v xml:space="preserve">SRO9602 </v>
      </c>
      <c r="B2015" s="427" t="e">
        <f t="shared" si="264"/>
        <v>#VALUE!</v>
      </c>
      <c r="C2015" s="210" t="str">
        <f t="shared" si="260"/>
        <v xml:space="preserve"> </v>
      </c>
      <c r="D2015" s="1" t="str">
        <f t="shared" si="261"/>
        <v>na</v>
      </c>
      <c r="E2015" t="s">
        <v>38</v>
      </c>
      <c r="F2015">
        <v>9602</v>
      </c>
      <c r="G2015" s="139">
        <v>2011</v>
      </c>
      <c r="H2015" s="429" t="s">
        <v>148</v>
      </c>
      <c r="I2015" s="139">
        <f>VLOOKUP(E2015&amp;H2015,Data2012!$A:$S,6,FALSE)</f>
        <v>-1</v>
      </c>
    </row>
    <row r="2016" spans="1:9" ht="14.25" customHeight="1">
      <c r="A2016" s="1" t="str">
        <f t="shared" si="262"/>
        <v xml:space="preserve">SRO9602 </v>
      </c>
      <c r="B2016" s="427" t="e">
        <f t="shared" si="264"/>
        <v>#VALUE!</v>
      </c>
      <c r="C2016" s="210" t="str">
        <f t="shared" si="260"/>
        <v xml:space="preserve"> </v>
      </c>
      <c r="D2016" s="1" t="str">
        <f t="shared" si="261"/>
        <v>na</v>
      </c>
      <c r="E2016" t="s">
        <v>38</v>
      </c>
      <c r="F2016">
        <v>9602</v>
      </c>
      <c r="G2016" s="139">
        <v>2011</v>
      </c>
      <c r="H2016" s="429" t="s">
        <v>149</v>
      </c>
      <c r="I2016" s="139">
        <f>VLOOKUP(E2016&amp;H2016,Data2012!$A:$S,6,FALSE)</f>
        <v>-1</v>
      </c>
    </row>
    <row r="2017" spans="1:9" ht="14.25" customHeight="1">
      <c r="A2017" s="1" t="str">
        <f t="shared" si="262"/>
        <v xml:space="preserve">SRO9602 </v>
      </c>
      <c r="B2017" s="427" t="e">
        <f t="shared" si="264"/>
        <v>#VALUE!</v>
      </c>
      <c r="C2017" s="210" t="str">
        <f t="shared" si="260"/>
        <v xml:space="preserve"> </v>
      </c>
      <c r="D2017" s="1" t="str">
        <f t="shared" si="261"/>
        <v>na</v>
      </c>
      <c r="E2017" t="s">
        <v>38</v>
      </c>
      <c r="F2017">
        <v>9602</v>
      </c>
      <c r="G2017" s="139">
        <v>2011</v>
      </c>
      <c r="H2017" s="429" t="s">
        <v>150</v>
      </c>
      <c r="I2017" s="139">
        <f>VLOOKUP(E2017&amp;H2017,Data2012!$A:$S,6,FALSE)</f>
        <v>-1</v>
      </c>
    </row>
    <row r="2018" spans="1:9" ht="14.25" customHeight="1">
      <c r="A2018" s="1" t="str">
        <f t="shared" si="262"/>
        <v xml:space="preserve">SRO9602 </v>
      </c>
      <c r="B2018" s="427" t="e">
        <f t="shared" si="264"/>
        <v>#VALUE!</v>
      </c>
      <c r="C2018" s="210" t="str">
        <f t="shared" si="260"/>
        <v xml:space="preserve"> </v>
      </c>
      <c r="D2018" s="1" t="str">
        <f t="shared" si="261"/>
        <v>na</v>
      </c>
      <c r="E2018" t="s">
        <v>38</v>
      </c>
      <c r="F2018">
        <v>9602</v>
      </c>
      <c r="G2018" s="139">
        <v>2011</v>
      </c>
      <c r="H2018" s="429" t="s">
        <v>151</v>
      </c>
      <c r="I2018" s="139">
        <f>VLOOKUP(E2018&amp;H2018,Data2012!$A:$S,6,FALSE)</f>
        <v>-1</v>
      </c>
    </row>
    <row r="2019" spans="1:9" ht="14.25" customHeight="1">
      <c r="A2019" s="1" t="str">
        <f t="shared" si="262"/>
        <v xml:space="preserve">SRO9602 </v>
      </c>
      <c r="B2019" s="427" t="e">
        <f t="shared" si="264"/>
        <v>#VALUE!</v>
      </c>
      <c r="C2019" s="210" t="str">
        <f t="shared" si="260"/>
        <v xml:space="preserve"> </v>
      </c>
      <c r="D2019" s="1" t="str">
        <f t="shared" si="261"/>
        <v>na</v>
      </c>
      <c r="E2019" t="s">
        <v>38</v>
      </c>
      <c r="F2019">
        <v>9602</v>
      </c>
      <c r="G2019" s="139">
        <v>2011</v>
      </c>
      <c r="H2019" s="429" t="s">
        <v>152</v>
      </c>
      <c r="I2019" s="139">
        <f>VLOOKUP(E2019&amp;H2019,Data2012!$A:$S,6,FALSE)</f>
        <v>-1</v>
      </c>
    </row>
    <row r="2020" spans="1:9" ht="14.25" customHeight="1">
      <c r="A2020" s="1" t="str">
        <f t="shared" si="262"/>
        <v xml:space="preserve">SRO9602 </v>
      </c>
      <c r="B2020" s="427" t="e">
        <f t="shared" si="264"/>
        <v>#VALUE!</v>
      </c>
      <c r="C2020" s="210" t="str">
        <f t="shared" si="260"/>
        <v xml:space="preserve"> </v>
      </c>
      <c r="D2020" s="1" t="str">
        <f t="shared" si="261"/>
        <v>na</v>
      </c>
      <c r="E2020" t="s">
        <v>38</v>
      </c>
      <c r="F2020">
        <v>9602</v>
      </c>
      <c r="G2020" s="139">
        <v>2011</v>
      </c>
      <c r="H2020" s="429" t="s">
        <v>153</v>
      </c>
      <c r="I2020" s="139">
        <f>VLOOKUP(E2020&amp;H2020,Data2012!$A:$S,6,FALSE)</f>
        <v>-1</v>
      </c>
    </row>
    <row r="2021" spans="1:9" ht="14.25" customHeight="1">
      <c r="A2021" s="1" t="str">
        <f t="shared" si="262"/>
        <v xml:space="preserve">SRO9602 </v>
      </c>
      <c r="B2021" s="427" t="e">
        <f t="shared" si="264"/>
        <v>#VALUE!</v>
      </c>
      <c r="C2021" s="210" t="str">
        <f t="shared" si="260"/>
        <v xml:space="preserve"> </v>
      </c>
      <c r="D2021" s="1" t="str">
        <f t="shared" si="261"/>
        <v>na</v>
      </c>
      <c r="E2021" t="s">
        <v>38</v>
      </c>
      <c r="F2021">
        <v>9602</v>
      </c>
      <c r="G2021" s="139">
        <v>2011</v>
      </c>
      <c r="H2021" s="429" t="s">
        <v>154</v>
      </c>
      <c r="I2021" s="139">
        <f>VLOOKUP(E2021&amp;H2021,Data2012!$A:$S,6,FALSE)</f>
        <v>-1</v>
      </c>
    </row>
    <row r="2022" spans="1:9" ht="14.25" customHeight="1">
      <c r="A2022" s="1" t="str">
        <f t="shared" si="262"/>
        <v xml:space="preserve">SRO9602 </v>
      </c>
      <c r="B2022" s="427" t="e">
        <f t="shared" si="264"/>
        <v>#VALUE!</v>
      </c>
      <c r="C2022" s="210" t="str">
        <f t="shared" si="260"/>
        <v xml:space="preserve"> </v>
      </c>
      <c r="D2022" s="1" t="str">
        <f t="shared" si="261"/>
        <v>na</v>
      </c>
      <c r="E2022" t="s">
        <v>38</v>
      </c>
      <c r="F2022">
        <v>9602</v>
      </c>
      <c r="G2022" s="139">
        <v>2011</v>
      </c>
      <c r="H2022" s="429" t="s">
        <v>155</v>
      </c>
      <c r="I2022" s="139">
        <f>VLOOKUP(E2022&amp;H2022,Data2012!$A:$S,6,FALSE)</f>
        <v>-1</v>
      </c>
    </row>
    <row r="2023" spans="1:9" ht="14.25" customHeight="1">
      <c r="A2023" s="1" t="str">
        <f t="shared" si="262"/>
        <v xml:space="preserve">SRO9603 </v>
      </c>
      <c r="B2023" s="427" t="str">
        <f>+D2023</f>
        <v>na</v>
      </c>
      <c r="C2023" s="210" t="str">
        <f t="shared" si="260"/>
        <v xml:space="preserve"> </v>
      </c>
      <c r="D2023" s="1" t="str">
        <f t="shared" si="261"/>
        <v>na</v>
      </c>
      <c r="E2023" t="s">
        <v>38</v>
      </c>
      <c r="F2023">
        <v>9603</v>
      </c>
      <c r="G2023" s="139">
        <v>2011</v>
      </c>
      <c r="H2023" s="429" t="s">
        <v>144</v>
      </c>
      <c r="I2023" s="139">
        <f>VLOOKUP(E2023&amp;H2023,Data2012!$A:$S,11,FALSE)</f>
        <v>-1</v>
      </c>
    </row>
    <row r="2024" spans="1:9" ht="14.25" customHeight="1">
      <c r="A2024" s="1" t="str">
        <f t="shared" si="262"/>
        <v xml:space="preserve">SRO9603 </v>
      </c>
      <c r="B2024" s="427" t="e">
        <f>+D2024+B2023</f>
        <v>#VALUE!</v>
      </c>
      <c r="C2024" s="210" t="str">
        <f t="shared" si="260"/>
        <v xml:space="preserve"> </v>
      </c>
      <c r="D2024" s="1" t="str">
        <f t="shared" si="261"/>
        <v>na</v>
      </c>
      <c r="E2024" t="s">
        <v>38</v>
      </c>
      <c r="F2024">
        <v>9603</v>
      </c>
      <c r="G2024" s="139">
        <v>2011</v>
      </c>
      <c r="H2024" s="429" t="s">
        <v>145</v>
      </c>
      <c r="I2024" s="139">
        <f>VLOOKUP(E2024&amp;H2024,Data2012!$A:$S,11,FALSE)</f>
        <v>-1</v>
      </c>
    </row>
    <row r="2025" spans="1:9" ht="14.25" customHeight="1">
      <c r="A2025" s="1" t="str">
        <f t="shared" si="262"/>
        <v xml:space="preserve">SRO9603 </v>
      </c>
      <c r="B2025" s="427" t="e">
        <f>+D2025+B2024</f>
        <v>#VALUE!</v>
      </c>
      <c r="C2025" s="210" t="str">
        <f t="shared" si="260"/>
        <v xml:space="preserve"> </v>
      </c>
      <c r="D2025" s="1" t="str">
        <f t="shared" si="261"/>
        <v>na</v>
      </c>
      <c r="E2025" t="s">
        <v>38</v>
      </c>
      <c r="F2025">
        <v>9603</v>
      </c>
      <c r="G2025" s="139">
        <v>2011</v>
      </c>
      <c r="H2025" s="429" t="s">
        <v>146</v>
      </c>
      <c r="I2025" s="139">
        <f>VLOOKUP(E2025&amp;H2025,Data2012!$A:$S,11,FALSE)</f>
        <v>-1</v>
      </c>
    </row>
    <row r="2026" spans="1:9" ht="14.25" customHeight="1">
      <c r="A2026" s="1" t="str">
        <f t="shared" si="262"/>
        <v xml:space="preserve">SRO9603 </v>
      </c>
      <c r="B2026" s="427" t="e">
        <f t="shared" ref="B2026:B2034" si="265">+D2026+B2025</f>
        <v>#VALUE!</v>
      </c>
      <c r="C2026" s="210" t="str">
        <f t="shared" si="260"/>
        <v xml:space="preserve"> </v>
      </c>
      <c r="D2026" s="1" t="str">
        <f t="shared" si="261"/>
        <v>na</v>
      </c>
      <c r="E2026" t="s">
        <v>38</v>
      </c>
      <c r="F2026">
        <v>9603</v>
      </c>
      <c r="G2026" s="139">
        <v>2011</v>
      </c>
      <c r="H2026" s="429" t="s">
        <v>147</v>
      </c>
      <c r="I2026" s="139">
        <f>VLOOKUP(E2026&amp;H2026,Data2012!$A:$S,11,FALSE)</f>
        <v>-1</v>
      </c>
    </row>
    <row r="2027" spans="1:9" ht="14.25" customHeight="1">
      <c r="A2027" s="1" t="str">
        <f t="shared" si="262"/>
        <v xml:space="preserve">SRO9603 </v>
      </c>
      <c r="B2027" s="427" t="e">
        <f t="shared" si="265"/>
        <v>#VALUE!</v>
      </c>
      <c r="C2027" s="210" t="str">
        <f t="shared" si="260"/>
        <v xml:space="preserve"> </v>
      </c>
      <c r="D2027" s="1" t="str">
        <f t="shared" si="261"/>
        <v>na</v>
      </c>
      <c r="E2027" t="s">
        <v>38</v>
      </c>
      <c r="F2027">
        <v>9603</v>
      </c>
      <c r="G2027" s="139">
        <v>2011</v>
      </c>
      <c r="H2027" s="429" t="s">
        <v>148</v>
      </c>
      <c r="I2027" s="139">
        <f>VLOOKUP(E2027&amp;H2027,Data2012!$A:$S,11,FALSE)</f>
        <v>-1</v>
      </c>
    </row>
    <row r="2028" spans="1:9" ht="14.25" customHeight="1">
      <c r="A2028" s="1" t="str">
        <f t="shared" si="262"/>
        <v xml:space="preserve">SRO9603 </v>
      </c>
      <c r="B2028" s="427" t="e">
        <f t="shared" si="265"/>
        <v>#VALUE!</v>
      </c>
      <c r="C2028" s="210" t="str">
        <f t="shared" si="260"/>
        <v xml:space="preserve"> </v>
      </c>
      <c r="D2028" s="1" t="str">
        <f t="shared" si="261"/>
        <v>na</v>
      </c>
      <c r="E2028" t="s">
        <v>38</v>
      </c>
      <c r="F2028">
        <v>9603</v>
      </c>
      <c r="G2028" s="139">
        <v>2011</v>
      </c>
      <c r="H2028" s="429" t="s">
        <v>149</v>
      </c>
      <c r="I2028" s="139">
        <f>VLOOKUP(E2028&amp;H2028,Data2012!$A:$S,11,FALSE)</f>
        <v>-1</v>
      </c>
    </row>
    <row r="2029" spans="1:9" ht="14.25" customHeight="1">
      <c r="A2029" s="1" t="str">
        <f t="shared" si="262"/>
        <v xml:space="preserve">SRO9603 </v>
      </c>
      <c r="B2029" s="427" t="e">
        <f t="shared" si="265"/>
        <v>#VALUE!</v>
      </c>
      <c r="C2029" s="210" t="str">
        <f t="shared" si="260"/>
        <v xml:space="preserve"> </v>
      </c>
      <c r="D2029" s="1" t="str">
        <f t="shared" si="261"/>
        <v>na</v>
      </c>
      <c r="E2029" t="s">
        <v>38</v>
      </c>
      <c r="F2029">
        <v>9603</v>
      </c>
      <c r="G2029" s="139">
        <v>2011</v>
      </c>
      <c r="H2029" s="429" t="s">
        <v>150</v>
      </c>
      <c r="I2029" s="139">
        <f>VLOOKUP(E2029&amp;H2029,Data2012!$A:$S,11,FALSE)</f>
        <v>-1</v>
      </c>
    </row>
    <row r="2030" spans="1:9" ht="14.25" customHeight="1">
      <c r="A2030" s="1" t="str">
        <f t="shared" si="262"/>
        <v xml:space="preserve">SRO9603 </v>
      </c>
      <c r="B2030" s="427" t="e">
        <f t="shared" si="265"/>
        <v>#VALUE!</v>
      </c>
      <c r="C2030" s="210" t="str">
        <f t="shared" si="260"/>
        <v xml:space="preserve"> </v>
      </c>
      <c r="D2030" s="1" t="str">
        <f t="shared" si="261"/>
        <v>na</v>
      </c>
      <c r="E2030" t="s">
        <v>38</v>
      </c>
      <c r="F2030">
        <v>9603</v>
      </c>
      <c r="G2030" s="139">
        <v>2011</v>
      </c>
      <c r="H2030" s="429" t="s">
        <v>151</v>
      </c>
      <c r="I2030" s="139">
        <f>VLOOKUP(E2030&amp;H2030,Data2012!$A:$S,11,FALSE)</f>
        <v>-1</v>
      </c>
    </row>
    <row r="2031" spans="1:9" ht="14.25" customHeight="1">
      <c r="A2031" s="1" t="str">
        <f t="shared" si="262"/>
        <v xml:space="preserve">SRO9603 </v>
      </c>
      <c r="B2031" s="427" t="e">
        <f t="shared" si="265"/>
        <v>#VALUE!</v>
      </c>
      <c r="C2031" s="210" t="str">
        <f t="shared" si="260"/>
        <v xml:space="preserve"> </v>
      </c>
      <c r="D2031" s="1" t="str">
        <f t="shared" si="261"/>
        <v>na</v>
      </c>
      <c r="E2031" t="s">
        <v>38</v>
      </c>
      <c r="F2031">
        <v>9603</v>
      </c>
      <c r="G2031" s="139">
        <v>2011</v>
      </c>
      <c r="H2031" s="429" t="s">
        <v>152</v>
      </c>
      <c r="I2031" s="139">
        <f>VLOOKUP(E2031&amp;H2031,Data2012!$A:$S,11,FALSE)</f>
        <v>-1</v>
      </c>
    </row>
    <row r="2032" spans="1:9" ht="14.25" customHeight="1">
      <c r="A2032" s="1" t="str">
        <f t="shared" si="262"/>
        <v xml:space="preserve">SRO9603 </v>
      </c>
      <c r="B2032" s="427" t="e">
        <f t="shared" si="265"/>
        <v>#VALUE!</v>
      </c>
      <c r="C2032" s="210" t="str">
        <f t="shared" si="260"/>
        <v xml:space="preserve"> </v>
      </c>
      <c r="D2032" s="1" t="str">
        <f t="shared" si="261"/>
        <v>na</v>
      </c>
      <c r="E2032" t="s">
        <v>38</v>
      </c>
      <c r="F2032">
        <v>9603</v>
      </c>
      <c r="G2032" s="139">
        <v>2011</v>
      </c>
      <c r="H2032" s="429" t="s">
        <v>153</v>
      </c>
      <c r="I2032" s="139">
        <f>VLOOKUP(E2032&amp;H2032,Data2012!$A:$S,11,FALSE)</f>
        <v>-1</v>
      </c>
    </row>
    <row r="2033" spans="1:9" ht="14.25" customHeight="1">
      <c r="A2033" s="1" t="str">
        <f t="shared" si="262"/>
        <v xml:space="preserve">SRO9603 </v>
      </c>
      <c r="B2033" s="427" t="e">
        <f t="shared" si="265"/>
        <v>#VALUE!</v>
      </c>
      <c r="C2033" s="210" t="str">
        <f t="shared" si="260"/>
        <v xml:space="preserve"> </v>
      </c>
      <c r="D2033" s="1" t="str">
        <f t="shared" si="261"/>
        <v>na</v>
      </c>
      <c r="E2033" t="s">
        <v>38</v>
      </c>
      <c r="F2033">
        <v>9603</v>
      </c>
      <c r="G2033" s="139">
        <v>2011</v>
      </c>
      <c r="H2033" s="429" t="s">
        <v>154</v>
      </c>
      <c r="I2033" s="139">
        <f>VLOOKUP(E2033&amp;H2033,Data2012!$A:$S,11,FALSE)</f>
        <v>-1</v>
      </c>
    </row>
    <row r="2034" spans="1:9" ht="14.25" customHeight="1">
      <c r="A2034" s="1" t="str">
        <f t="shared" si="262"/>
        <v xml:space="preserve">SRO9603 </v>
      </c>
      <c r="B2034" s="427" t="e">
        <f t="shared" si="265"/>
        <v>#VALUE!</v>
      </c>
      <c r="C2034" s="210" t="str">
        <f t="shared" si="260"/>
        <v xml:space="preserve"> </v>
      </c>
      <c r="D2034" s="1" t="str">
        <f t="shared" si="261"/>
        <v>na</v>
      </c>
      <c r="E2034" t="s">
        <v>38</v>
      </c>
      <c r="F2034">
        <v>9603</v>
      </c>
      <c r="G2034" s="139">
        <v>2011</v>
      </c>
      <c r="H2034" s="429" t="s">
        <v>155</v>
      </c>
      <c r="I2034" s="139">
        <f>VLOOKUP(E2034&amp;H2034,Data2012!$A:$S,11,FALSE)</f>
        <v>-1</v>
      </c>
    </row>
    <row r="2035" spans="1:9" ht="14.25" customHeight="1">
      <c r="A2035" s="1" t="str">
        <f t="shared" si="262"/>
        <v xml:space="preserve">SRO9604 </v>
      </c>
      <c r="B2035" s="427" t="str">
        <f>+D2035</f>
        <v>na</v>
      </c>
      <c r="C2035" s="210" t="str">
        <f t="shared" si="260"/>
        <v xml:space="preserve"> </v>
      </c>
      <c r="D2035" s="1" t="str">
        <f t="shared" si="261"/>
        <v>na</v>
      </c>
      <c r="E2035" t="s">
        <v>38</v>
      </c>
      <c r="F2035">
        <v>9604</v>
      </c>
      <c r="G2035" s="139">
        <v>2011</v>
      </c>
      <c r="H2035" s="429" t="s">
        <v>144</v>
      </c>
      <c r="I2035" s="139">
        <f>VLOOKUP(E2035&amp;H2035,Data2012!$A:$S,14,FALSE)</f>
        <v>-1</v>
      </c>
    </row>
    <row r="2036" spans="1:9" ht="14.25" customHeight="1">
      <c r="A2036" s="1" t="str">
        <f t="shared" si="262"/>
        <v xml:space="preserve">SRO9604 </v>
      </c>
      <c r="B2036" s="427" t="e">
        <f>+D2036+B2035</f>
        <v>#VALUE!</v>
      </c>
      <c r="C2036" s="210" t="str">
        <f t="shared" si="260"/>
        <v xml:space="preserve"> </v>
      </c>
      <c r="D2036" s="1" t="str">
        <f t="shared" si="261"/>
        <v>na</v>
      </c>
      <c r="E2036" t="s">
        <v>38</v>
      </c>
      <c r="F2036">
        <v>9604</v>
      </c>
      <c r="G2036" s="139">
        <v>2011</v>
      </c>
      <c r="H2036" s="429" t="s">
        <v>145</v>
      </c>
      <c r="I2036" s="139">
        <f>VLOOKUP(E2036&amp;H2036,Data2012!$A:$S,14,FALSE)</f>
        <v>-1</v>
      </c>
    </row>
    <row r="2037" spans="1:9" ht="14.25" customHeight="1">
      <c r="A2037" s="1" t="str">
        <f t="shared" si="262"/>
        <v xml:space="preserve">SRO9604 </v>
      </c>
      <c r="B2037" s="427" t="e">
        <f>+D2037+B2036</f>
        <v>#VALUE!</v>
      </c>
      <c r="C2037" s="210" t="str">
        <f t="shared" si="260"/>
        <v xml:space="preserve"> </v>
      </c>
      <c r="D2037" s="1" t="str">
        <f t="shared" si="261"/>
        <v>na</v>
      </c>
      <c r="E2037" t="s">
        <v>38</v>
      </c>
      <c r="F2037">
        <v>9604</v>
      </c>
      <c r="G2037" s="139">
        <v>2011</v>
      </c>
      <c r="H2037" s="429" t="s">
        <v>146</v>
      </c>
      <c r="I2037" s="139">
        <f>VLOOKUP(E2037&amp;H2037,Data2012!$A:$S,14,FALSE)</f>
        <v>-1</v>
      </c>
    </row>
    <row r="2038" spans="1:9" ht="14.25" customHeight="1">
      <c r="A2038" s="1" t="str">
        <f t="shared" si="262"/>
        <v xml:space="preserve">SRO9604 </v>
      </c>
      <c r="B2038" s="427" t="e">
        <f t="shared" ref="B2038:B2046" si="266">+D2038+B2037</f>
        <v>#VALUE!</v>
      </c>
      <c r="C2038" s="210" t="str">
        <f t="shared" si="260"/>
        <v xml:space="preserve"> </v>
      </c>
      <c r="D2038" s="1" t="str">
        <f t="shared" si="261"/>
        <v>na</v>
      </c>
      <c r="E2038" t="s">
        <v>38</v>
      </c>
      <c r="F2038">
        <v>9604</v>
      </c>
      <c r="G2038" s="139">
        <v>2011</v>
      </c>
      <c r="H2038" s="429" t="s">
        <v>147</v>
      </c>
      <c r="I2038" s="139">
        <f>VLOOKUP(E2038&amp;H2038,Data2012!$A:$S,14,FALSE)</f>
        <v>-1</v>
      </c>
    </row>
    <row r="2039" spans="1:9" ht="14.25" customHeight="1">
      <c r="A2039" s="1" t="str">
        <f t="shared" si="262"/>
        <v xml:space="preserve">SRO9604 </v>
      </c>
      <c r="B2039" s="427" t="e">
        <f t="shared" si="266"/>
        <v>#VALUE!</v>
      </c>
      <c r="C2039" s="210" t="str">
        <f t="shared" si="260"/>
        <v xml:space="preserve"> </v>
      </c>
      <c r="D2039" s="1" t="str">
        <f t="shared" si="261"/>
        <v>na</v>
      </c>
      <c r="E2039" t="s">
        <v>38</v>
      </c>
      <c r="F2039">
        <v>9604</v>
      </c>
      <c r="G2039" s="139">
        <v>2011</v>
      </c>
      <c r="H2039" s="429" t="s">
        <v>148</v>
      </c>
      <c r="I2039" s="139">
        <f>VLOOKUP(E2039&amp;H2039,Data2012!$A:$S,14,FALSE)</f>
        <v>-1</v>
      </c>
    </row>
    <row r="2040" spans="1:9" ht="14.25" customHeight="1">
      <c r="A2040" s="1" t="str">
        <f t="shared" si="262"/>
        <v xml:space="preserve">SRO9604 </v>
      </c>
      <c r="B2040" s="427" t="e">
        <f t="shared" si="266"/>
        <v>#VALUE!</v>
      </c>
      <c r="C2040" s="210" t="str">
        <f t="shared" si="260"/>
        <v xml:space="preserve"> </v>
      </c>
      <c r="D2040" s="1" t="str">
        <f t="shared" si="261"/>
        <v>na</v>
      </c>
      <c r="E2040" t="s">
        <v>38</v>
      </c>
      <c r="F2040">
        <v>9604</v>
      </c>
      <c r="G2040" s="139">
        <v>2011</v>
      </c>
      <c r="H2040" s="429" t="s">
        <v>149</v>
      </c>
      <c r="I2040" s="139">
        <f>VLOOKUP(E2040&amp;H2040,Data2012!$A:$S,14,FALSE)</f>
        <v>-1</v>
      </c>
    </row>
    <row r="2041" spans="1:9" ht="14.25" customHeight="1">
      <c r="A2041" s="1" t="str">
        <f t="shared" si="262"/>
        <v xml:space="preserve">SRO9604 </v>
      </c>
      <c r="B2041" s="427" t="e">
        <f t="shared" si="266"/>
        <v>#VALUE!</v>
      </c>
      <c r="C2041" s="210" t="str">
        <f t="shared" si="260"/>
        <v xml:space="preserve"> </v>
      </c>
      <c r="D2041" s="1" t="str">
        <f t="shared" si="261"/>
        <v>na</v>
      </c>
      <c r="E2041" t="s">
        <v>38</v>
      </c>
      <c r="F2041">
        <v>9604</v>
      </c>
      <c r="G2041" s="139">
        <v>2011</v>
      </c>
      <c r="H2041" s="429" t="s">
        <v>150</v>
      </c>
      <c r="I2041" s="139">
        <f>VLOOKUP(E2041&amp;H2041,Data2012!$A:$S,14,FALSE)</f>
        <v>-1</v>
      </c>
    </row>
    <row r="2042" spans="1:9" ht="14.25" customHeight="1">
      <c r="A2042" s="1" t="str">
        <f t="shared" si="262"/>
        <v xml:space="preserve">SRO9604 </v>
      </c>
      <c r="B2042" s="427" t="e">
        <f t="shared" si="266"/>
        <v>#VALUE!</v>
      </c>
      <c r="C2042" s="210" t="str">
        <f t="shared" si="260"/>
        <v xml:space="preserve"> </v>
      </c>
      <c r="D2042" s="1" t="str">
        <f t="shared" si="261"/>
        <v>na</v>
      </c>
      <c r="E2042" t="s">
        <v>38</v>
      </c>
      <c r="F2042">
        <v>9604</v>
      </c>
      <c r="G2042" s="139">
        <v>2011</v>
      </c>
      <c r="H2042" s="429" t="s">
        <v>151</v>
      </c>
      <c r="I2042" s="139">
        <f>VLOOKUP(E2042&amp;H2042,Data2012!$A:$S,14,FALSE)</f>
        <v>-1</v>
      </c>
    </row>
    <row r="2043" spans="1:9" ht="14.25" customHeight="1">
      <c r="A2043" s="1" t="str">
        <f t="shared" si="262"/>
        <v xml:space="preserve">SRO9604 </v>
      </c>
      <c r="B2043" s="427" t="e">
        <f t="shared" si="266"/>
        <v>#VALUE!</v>
      </c>
      <c r="C2043" s="210" t="str">
        <f t="shared" si="260"/>
        <v xml:space="preserve"> </v>
      </c>
      <c r="D2043" s="1" t="str">
        <f t="shared" si="261"/>
        <v>na</v>
      </c>
      <c r="E2043" t="s">
        <v>38</v>
      </c>
      <c r="F2043">
        <v>9604</v>
      </c>
      <c r="G2043" s="139">
        <v>2011</v>
      </c>
      <c r="H2043" s="429" t="s">
        <v>152</v>
      </c>
      <c r="I2043" s="139">
        <f>VLOOKUP(E2043&amp;H2043,Data2012!$A:$S,14,FALSE)</f>
        <v>-1</v>
      </c>
    </row>
    <row r="2044" spans="1:9" ht="14.25" customHeight="1">
      <c r="A2044" s="1" t="str">
        <f t="shared" si="262"/>
        <v xml:space="preserve">SRO9604 </v>
      </c>
      <c r="B2044" s="427" t="e">
        <f t="shared" si="266"/>
        <v>#VALUE!</v>
      </c>
      <c r="C2044" s="210" t="str">
        <f t="shared" si="260"/>
        <v xml:space="preserve"> </v>
      </c>
      <c r="D2044" s="1" t="str">
        <f t="shared" si="261"/>
        <v>na</v>
      </c>
      <c r="E2044" t="s">
        <v>38</v>
      </c>
      <c r="F2044">
        <v>9604</v>
      </c>
      <c r="G2044" s="139">
        <v>2011</v>
      </c>
      <c r="H2044" s="429" t="s">
        <v>153</v>
      </c>
      <c r="I2044" s="139">
        <f>VLOOKUP(E2044&amp;H2044,Data2012!$A:$S,14,FALSE)</f>
        <v>-1</v>
      </c>
    </row>
    <row r="2045" spans="1:9" ht="14.25" customHeight="1">
      <c r="A2045" s="1" t="str">
        <f t="shared" si="262"/>
        <v xml:space="preserve">SRO9604 </v>
      </c>
      <c r="B2045" s="427" t="e">
        <f t="shared" si="266"/>
        <v>#VALUE!</v>
      </c>
      <c r="C2045" s="210" t="str">
        <f t="shared" si="260"/>
        <v xml:space="preserve"> </v>
      </c>
      <c r="D2045" s="1" t="str">
        <f t="shared" si="261"/>
        <v>na</v>
      </c>
      <c r="E2045" t="s">
        <v>38</v>
      </c>
      <c r="F2045">
        <v>9604</v>
      </c>
      <c r="G2045" s="139">
        <v>2011</v>
      </c>
      <c r="H2045" s="429" t="s">
        <v>154</v>
      </c>
      <c r="I2045" s="139">
        <f>VLOOKUP(E2045&amp;H2045,Data2012!$A:$S,14,FALSE)</f>
        <v>-1</v>
      </c>
    </row>
    <row r="2046" spans="1:9" ht="14.25" customHeight="1">
      <c r="A2046" s="1" t="str">
        <f t="shared" si="262"/>
        <v xml:space="preserve">SRO9604 </v>
      </c>
      <c r="B2046" s="427" t="e">
        <f t="shared" si="266"/>
        <v>#VALUE!</v>
      </c>
      <c r="C2046" s="210" t="str">
        <f t="shared" si="260"/>
        <v xml:space="preserve"> </v>
      </c>
      <c r="D2046" s="1" t="str">
        <f t="shared" si="261"/>
        <v>na</v>
      </c>
      <c r="E2046" t="s">
        <v>38</v>
      </c>
      <c r="F2046">
        <v>9604</v>
      </c>
      <c r="G2046" s="139">
        <v>2011</v>
      </c>
      <c r="H2046" s="429" t="s">
        <v>155</v>
      </c>
      <c r="I2046" s="139">
        <f>VLOOKUP(E2046&amp;H2046,Data2012!$A:$S,14,FALSE)</f>
        <v>-1</v>
      </c>
    </row>
    <row r="2047" spans="1:9" ht="14.25" customHeight="1">
      <c r="A2047" s="1" t="str">
        <f t="shared" si="262"/>
        <v>SRO96051</v>
      </c>
      <c r="B2047" s="427">
        <f>+D2047</f>
        <v>0</v>
      </c>
      <c r="C2047" s="210">
        <f t="shared" si="260"/>
        <v>1</v>
      </c>
      <c r="D2047" s="1">
        <f t="shared" si="261"/>
        <v>0</v>
      </c>
      <c r="E2047" t="s">
        <v>38</v>
      </c>
      <c r="F2047">
        <v>9605</v>
      </c>
      <c r="G2047" s="139">
        <v>2011</v>
      </c>
      <c r="H2047" s="429" t="s">
        <v>144</v>
      </c>
      <c r="I2047" s="139">
        <f>VLOOKUP(E2047&amp;H2047,Data2012!$A:$S,17,FALSE)</f>
        <v>0</v>
      </c>
    </row>
    <row r="2048" spans="1:9" ht="14.25" customHeight="1">
      <c r="A2048" s="1" t="str">
        <f t="shared" si="262"/>
        <v>SRO96052</v>
      </c>
      <c r="B2048" s="427">
        <f>+D2048+B2047</f>
        <v>0</v>
      </c>
      <c r="C2048" s="210">
        <f t="shared" si="260"/>
        <v>2</v>
      </c>
      <c r="D2048" s="1">
        <f t="shared" si="261"/>
        <v>0</v>
      </c>
      <c r="E2048" t="s">
        <v>38</v>
      </c>
      <c r="F2048">
        <v>9605</v>
      </c>
      <c r="G2048" s="139">
        <v>2011</v>
      </c>
      <c r="H2048" s="429" t="s">
        <v>145</v>
      </c>
      <c r="I2048" s="139">
        <f>VLOOKUP(E2048&amp;H2048,Data2012!$A:$S,17,FALSE)</f>
        <v>0</v>
      </c>
    </row>
    <row r="2049" spans="1:9" ht="14.25" customHeight="1">
      <c r="A2049" s="1" t="str">
        <f t="shared" si="262"/>
        <v>SRO96053</v>
      </c>
      <c r="B2049" s="427">
        <f>+D2049+B2048</f>
        <v>0</v>
      </c>
      <c r="C2049" s="210">
        <f t="shared" si="260"/>
        <v>3</v>
      </c>
      <c r="D2049" s="1">
        <f t="shared" si="261"/>
        <v>0</v>
      </c>
      <c r="E2049" t="s">
        <v>38</v>
      </c>
      <c r="F2049">
        <v>9605</v>
      </c>
      <c r="G2049" s="139">
        <v>2011</v>
      </c>
      <c r="H2049" s="429" t="s">
        <v>146</v>
      </c>
      <c r="I2049" s="139">
        <f>VLOOKUP(E2049&amp;H2049,Data2012!$A:$S,17,FALSE)</f>
        <v>0</v>
      </c>
    </row>
    <row r="2050" spans="1:9" ht="14.25" customHeight="1">
      <c r="A2050" s="1" t="str">
        <f t="shared" si="262"/>
        <v>SRO96054</v>
      </c>
      <c r="B2050" s="427">
        <f t="shared" ref="B2050:B2058" si="267">+D2050+B2049</f>
        <v>0</v>
      </c>
      <c r="C2050" s="210">
        <f t="shared" si="260"/>
        <v>4</v>
      </c>
      <c r="D2050" s="1">
        <f t="shared" si="261"/>
        <v>0</v>
      </c>
      <c r="E2050" t="s">
        <v>38</v>
      </c>
      <c r="F2050">
        <v>9605</v>
      </c>
      <c r="G2050" s="139">
        <v>2011</v>
      </c>
      <c r="H2050" s="429" t="s">
        <v>147</v>
      </c>
      <c r="I2050" s="139">
        <f>VLOOKUP(E2050&amp;H2050,Data2012!$A:$S,17,FALSE)</f>
        <v>0</v>
      </c>
    </row>
    <row r="2051" spans="1:9" ht="14.25" customHeight="1">
      <c r="A2051" s="1" t="str">
        <f t="shared" si="262"/>
        <v>SRO96055</v>
      </c>
      <c r="B2051" s="427">
        <f t="shared" si="267"/>
        <v>0</v>
      </c>
      <c r="C2051" s="210">
        <f t="shared" si="260"/>
        <v>5</v>
      </c>
      <c r="D2051" s="1">
        <f t="shared" si="261"/>
        <v>0</v>
      </c>
      <c r="E2051" t="s">
        <v>38</v>
      </c>
      <c r="F2051">
        <v>9605</v>
      </c>
      <c r="G2051" s="139">
        <v>2011</v>
      </c>
      <c r="H2051" s="429" t="s">
        <v>148</v>
      </c>
      <c r="I2051" s="139">
        <f>VLOOKUP(E2051&amp;H2051,Data2012!$A:$S,17,FALSE)</f>
        <v>0</v>
      </c>
    </row>
    <row r="2052" spans="1:9" ht="14.25" customHeight="1">
      <c r="A2052" s="1" t="str">
        <f t="shared" si="262"/>
        <v>SRO96056</v>
      </c>
      <c r="B2052" s="427">
        <f t="shared" si="267"/>
        <v>0</v>
      </c>
      <c r="C2052" s="210">
        <f t="shared" si="260"/>
        <v>6</v>
      </c>
      <c r="D2052" s="1">
        <f t="shared" si="261"/>
        <v>0</v>
      </c>
      <c r="E2052" t="s">
        <v>38</v>
      </c>
      <c r="F2052">
        <v>9605</v>
      </c>
      <c r="G2052" s="139">
        <v>2011</v>
      </c>
      <c r="H2052" s="429" t="s">
        <v>149</v>
      </c>
      <c r="I2052" s="139">
        <f>VLOOKUP(E2052&amp;H2052,Data2012!$A:$S,17,FALSE)</f>
        <v>0</v>
      </c>
    </row>
    <row r="2053" spans="1:9" ht="14.25" customHeight="1">
      <c r="A2053" s="1" t="str">
        <f t="shared" si="262"/>
        <v>SRO96057</v>
      </c>
      <c r="B2053" s="427">
        <f t="shared" si="267"/>
        <v>0</v>
      </c>
      <c r="C2053" s="210">
        <f t="shared" si="260"/>
        <v>7</v>
      </c>
      <c r="D2053" s="1">
        <f t="shared" si="261"/>
        <v>0</v>
      </c>
      <c r="E2053" t="s">
        <v>38</v>
      </c>
      <c r="F2053">
        <v>9605</v>
      </c>
      <c r="G2053" s="139">
        <v>2011</v>
      </c>
      <c r="H2053" s="429" t="s">
        <v>150</v>
      </c>
      <c r="I2053" s="139">
        <f>VLOOKUP(E2053&amp;H2053,Data2012!$A:$S,17,FALSE)</f>
        <v>0</v>
      </c>
    </row>
    <row r="2054" spans="1:9" ht="14.25" customHeight="1">
      <c r="A2054" s="1" t="str">
        <f t="shared" si="262"/>
        <v>SRO96058</v>
      </c>
      <c r="B2054" s="427">
        <f t="shared" si="267"/>
        <v>0</v>
      </c>
      <c r="C2054" s="210">
        <f t="shared" si="260"/>
        <v>8</v>
      </c>
      <c r="D2054" s="1">
        <f t="shared" si="261"/>
        <v>0</v>
      </c>
      <c r="E2054" t="s">
        <v>38</v>
      </c>
      <c r="F2054">
        <v>9605</v>
      </c>
      <c r="G2054" s="139">
        <v>2011</v>
      </c>
      <c r="H2054" s="429" t="s">
        <v>151</v>
      </c>
      <c r="I2054" s="139">
        <f>VLOOKUP(E2054&amp;H2054,Data2012!$A:$S,17,FALSE)</f>
        <v>0</v>
      </c>
    </row>
    <row r="2055" spans="1:9" ht="14.25" customHeight="1">
      <c r="A2055" s="1" t="str">
        <f t="shared" si="262"/>
        <v>SRO96059</v>
      </c>
      <c r="B2055" s="427">
        <f t="shared" si="267"/>
        <v>0</v>
      </c>
      <c r="C2055" s="210">
        <f t="shared" si="260"/>
        <v>9</v>
      </c>
      <c r="D2055" s="1">
        <f t="shared" si="261"/>
        <v>0</v>
      </c>
      <c r="E2055" t="s">
        <v>38</v>
      </c>
      <c r="F2055">
        <v>9605</v>
      </c>
      <c r="G2055" s="139">
        <v>2011</v>
      </c>
      <c r="H2055" s="429" t="s">
        <v>152</v>
      </c>
      <c r="I2055" s="139">
        <f>VLOOKUP(E2055&amp;H2055,Data2012!$A:$S,17,FALSE)</f>
        <v>0</v>
      </c>
    </row>
    <row r="2056" spans="1:9" ht="14.25" customHeight="1">
      <c r="A2056" s="1" t="str">
        <f t="shared" si="262"/>
        <v>SRO960510</v>
      </c>
      <c r="B2056" s="427">
        <f t="shared" si="267"/>
        <v>0</v>
      </c>
      <c r="C2056" s="210">
        <f t="shared" ref="C2056:C2119" si="268">IF(D2056="na"," ",VALUE(RIGHT(TRIM(H2056),2)))</f>
        <v>10</v>
      </c>
      <c r="D2056" s="1">
        <f t="shared" ref="D2056:D2119" si="269">IF(I2056&lt;0,"na",I2056)</f>
        <v>0</v>
      </c>
      <c r="E2056" t="s">
        <v>38</v>
      </c>
      <c r="F2056">
        <v>9605</v>
      </c>
      <c r="G2056" s="139">
        <v>2011</v>
      </c>
      <c r="H2056" s="429" t="s">
        <v>153</v>
      </c>
      <c r="I2056" s="139">
        <f>VLOOKUP(E2056&amp;H2056,Data2012!$A:$S,17,FALSE)</f>
        <v>0</v>
      </c>
    </row>
    <row r="2057" spans="1:9" ht="14.25" customHeight="1">
      <c r="A2057" s="1" t="str">
        <f t="shared" si="262"/>
        <v>SRO960511</v>
      </c>
      <c r="B2057" s="427">
        <f t="shared" si="267"/>
        <v>0</v>
      </c>
      <c r="C2057" s="210">
        <f t="shared" si="268"/>
        <v>11</v>
      </c>
      <c r="D2057" s="1">
        <f t="shared" si="269"/>
        <v>0</v>
      </c>
      <c r="E2057" t="s">
        <v>38</v>
      </c>
      <c r="F2057">
        <v>9605</v>
      </c>
      <c r="G2057" s="139">
        <v>2011</v>
      </c>
      <c r="H2057" s="429" t="s">
        <v>154</v>
      </c>
      <c r="I2057" s="139">
        <f>VLOOKUP(E2057&amp;H2057,Data2012!$A:$S,17,FALSE)</f>
        <v>0</v>
      </c>
    </row>
    <row r="2058" spans="1:9" ht="14.25" customHeight="1">
      <c r="A2058" s="1" t="str">
        <f t="shared" si="262"/>
        <v>SRO960512</v>
      </c>
      <c r="B2058" s="427">
        <f t="shared" si="267"/>
        <v>0</v>
      </c>
      <c r="C2058" s="210">
        <f t="shared" si="268"/>
        <v>12</v>
      </c>
      <c r="D2058" s="1">
        <f t="shared" si="269"/>
        <v>0</v>
      </c>
      <c r="E2058" t="s">
        <v>38</v>
      </c>
      <c r="F2058">
        <v>9605</v>
      </c>
      <c r="G2058" s="139">
        <v>2011</v>
      </c>
      <c r="H2058" s="429" t="s">
        <v>155</v>
      </c>
      <c r="I2058" s="139">
        <f>VLOOKUP(E2058&amp;H2058,Data2012!$A:$S,17,FALSE)</f>
        <v>0</v>
      </c>
    </row>
    <row r="2059" spans="1:9" ht="14.25" customHeight="1">
      <c r="A2059" s="1" t="str">
        <f t="shared" si="262"/>
        <v>SRO96061</v>
      </c>
      <c r="B2059" s="427">
        <f>+D2059</f>
        <v>0</v>
      </c>
      <c r="C2059" s="210">
        <f t="shared" si="268"/>
        <v>1</v>
      </c>
      <c r="D2059" s="1">
        <f t="shared" si="269"/>
        <v>0</v>
      </c>
      <c r="E2059" t="s">
        <v>38</v>
      </c>
      <c r="F2059">
        <v>9606</v>
      </c>
      <c r="G2059" s="139">
        <v>2011</v>
      </c>
      <c r="H2059" s="429" t="s">
        <v>144</v>
      </c>
      <c r="I2059" s="139">
        <f>VLOOKUP(E2059&amp;H2059,Data2012!$A:$U,20,FALSE)</f>
        <v>0</v>
      </c>
    </row>
    <row r="2060" spans="1:9" ht="14.25" customHeight="1">
      <c r="A2060" s="1" t="str">
        <f t="shared" si="262"/>
        <v>SRO96062</v>
      </c>
      <c r="B2060" s="427">
        <f>+D2060+B2059</f>
        <v>0</v>
      </c>
      <c r="C2060" s="210">
        <f t="shared" si="268"/>
        <v>2</v>
      </c>
      <c r="D2060" s="1">
        <f t="shared" si="269"/>
        <v>0</v>
      </c>
      <c r="E2060" t="s">
        <v>38</v>
      </c>
      <c r="F2060">
        <v>9606</v>
      </c>
      <c r="G2060" s="139">
        <v>2011</v>
      </c>
      <c r="H2060" s="429" t="s">
        <v>145</v>
      </c>
      <c r="I2060" s="139">
        <f>VLOOKUP(E2060&amp;H2060,Data2012!$A:$U,20,FALSE)</f>
        <v>0</v>
      </c>
    </row>
    <row r="2061" spans="1:9" ht="14.25" customHeight="1">
      <c r="A2061" s="1" t="str">
        <f t="shared" si="262"/>
        <v>SRO96063</v>
      </c>
      <c r="B2061" s="427">
        <f>+D2061+B2060</f>
        <v>0</v>
      </c>
      <c r="C2061" s="210">
        <f t="shared" si="268"/>
        <v>3</v>
      </c>
      <c r="D2061" s="1">
        <f t="shared" si="269"/>
        <v>0</v>
      </c>
      <c r="E2061" t="s">
        <v>38</v>
      </c>
      <c r="F2061">
        <v>9606</v>
      </c>
      <c r="G2061" s="139">
        <v>2011</v>
      </c>
      <c r="H2061" s="429" t="s">
        <v>146</v>
      </c>
      <c r="I2061" s="139">
        <f>VLOOKUP(E2061&amp;H2061,Data2012!$A:$U,20,FALSE)</f>
        <v>0</v>
      </c>
    </row>
    <row r="2062" spans="1:9" ht="14.25" customHeight="1">
      <c r="A2062" s="1" t="str">
        <f t="shared" si="262"/>
        <v>SRO96064</v>
      </c>
      <c r="B2062" s="427">
        <f t="shared" ref="B2062:B2070" si="270">+D2062+B2061</f>
        <v>0</v>
      </c>
      <c r="C2062" s="210">
        <f t="shared" si="268"/>
        <v>4</v>
      </c>
      <c r="D2062" s="1">
        <f t="shared" si="269"/>
        <v>0</v>
      </c>
      <c r="E2062" t="s">
        <v>38</v>
      </c>
      <c r="F2062">
        <v>9606</v>
      </c>
      <c r="G2062" s="139">
        <v>2011</v>
      </c>
      <c r="H2062" s="429" t="s">
        <v>147</v>
      </c>
      <c r="I2062" s="139">
        <f>VLOOKUP(E2062&amp;H2062,Data2012!$A:$U,20,FALSE)</f>
        <v>0</v>
      </c>
    </row>
    <row r="2063" spans="1:9" ht="14.25" customHeight="1">
      <c r="A2063" s="1" t="str">
        <f t="shared" ref="A2063:A2126" si="271">TRIM(E2063)&amp;F2063&amp;C2063</f>
        <v>SRO96065</v>
      </c>
      <c r="B2063" s="427">
        <f t="shared" si="270"/>
        <v>0</v>
      </c>
      <c r="C2063" s="210">
        <f t="shared" si="268"/>
        <v>5</v>
      </c>
      <c r="D2063" s="1">
        <f t="shared" si="269"/>
        <v>0</v>
      </c>
      <c r="E2063" t="s">
        <v>38</v>
      </c>
      <c r="F2063">
        <v>9606</v>
      </c>
      <c r="G2063" s="139">
        <v>2011</v>
      </c>
      <c r="H2063" s="429" t="s">
        <v>148</v>
      </c>
      <c r="I2063" s="139">
        <f>VLOOKUP(E2063&amp;H2063,Data2012!$A:$U,20,FALSE)</f>
        <v>0</v>
      </c>
    </row>
    <row r="2064" spans="1:9" ht="14.25" customHeight="1">
      <c r="A2064" s="1" t="str">
        <f t="shared" si="271"/>
        <v>SRO96066</v>
      </c>
      <c r="B2064" s="427">
        <f t="shared" si="270"/>
        <v>0</v>
      </c>
      <c r="C2064" s="210">
        <f t="shared" si="268"/>
        <v>6</v>
      </c>
      <c r="D2064" s="1">
        <f t="shared" si="269"/>
        <v>0</v>
      </c>
      <c r="E2064" t="s">
        <v>38</v>
      </c>
      <c r="F2064">
        <v>9606</v>
      </c>
      <c r="G2064" s="139">
        <v>2011</v>
      </c>
      <c r="H2064" s="429" t="s">
        <v>149</v>
      </c>
      <c r="I2064" s="139">
        <f>VLOOKUP(E2064&amp;H2064,Data2012!$A:$U,20,FALSE)</f>
        <v>0</v>
      </c>
    </row>
    <row r="2065" spans="1:9" ht="14.25" customHeight="1">
      <c r="A2065" s="1" t="str">
        <f t="shared" si="271"/>
        <v>SRO96067</v>
      </c>
      <c r="B2065" s="427">
        <f t="shared" si="270"/>
        <v>0</v>
      </c>
      <c r="C2065" s="210">
        <f t="shared" si="268"/>
        <v>7</v>
      </c>
      <c r="D2065" s="1">
        <f t="shared" si="269"/>
        <v>0</v>
      </c>
      <c r="E2065" t="s">
        <v>38</v>
      </c>
      <c r="F2065">
        <v>9606</v>
      </c>
      <c r="G2065" s="139">
        <v>2011</v>
      </c>
      <c r="H2065" s="429" t="s">
        <v>150</v>
      </c>
      <c r="I2065" s="139">
        <f>VLOOKUP(E2065&amp;H2065,Data2012!$A:$U,20,FALSE)</f>
        <v>0</v>
      </c>
    </row>
    <row r="2066" spans="1:9" ht="14.25" customHeight="1">
      <c r="A2066" s="1" t="str">
        <f t="shared" si="271"/>
        <v>SRO96068</v>
      </c>
      <c r="B2066" s="427">
        <f t="shared" si="270"/>
        <v>0</v>
      </c>
      <c r="C2066" s="210">
        <f t="shared" si="268"/>
        <v>8</v>
      </c>
      <c r="D2066" s="1">
        <f t="shared" si="269"/>
        <v>0</v>
      </c>
      <c r="E2066" t="s">
        <v>38</v>
      </c>
      <c r="F2066">
        <v>9606</v>
      </c>
      <c r="G2066" s="139">
        <v>2011</v>
      </c>
      <c r="H2066" s="429" t="s">
        <v>151</v>
      </c>
      <c r="I2066" s="139">
        <f>VLOOKUP(E2066&amp;H2066,Data2012!$A:$U,20,FALSE)</f>
        <v>0</v>
      </c>
    </row>
    <row r="2067" spans="1:9" ht="14.25" customHeight="1">
      <c r="A2067" s="1" t="str">
        <f t="shared" si="271"/>
        <v>SRO96069</v>
      </c>
      <c r="B2067" s="427">
        <f t="shared" si="270"/>
        <v>0</v>
      </c>
      <c r="C2067" s="210">
        <f t="shared" si="268"/>
        <v>9</v>
      </c>
      <c r="D2067" s="1">
        <f t="shared" si="269"/>
        <v>0</v>
      </c>
      <c r="E2067" t="s">
        <v>38</v>
      </c>
      <c r="F2067">
        <v>9606</v>
      </c>
      <c r="G2067" s="139">
        <v>2011</v>
      </c>
      <c r="H2067" s="429" t="s">
        <v>152</v>
      </c>
      <c r="I2067" s="139">
        <f>VLOOKUP(E2067&amp;H2067,Data2012!$A:$U,20,FALSE)</f>
        <v>0</v>
      </c>
    </row>
    <row r="2068" spans="1:9" ht="14.25" customHeight="1">
      <c r="A2068" s="1" t="str">
        <f t="shared" si="271"/>
        <v>SRO960610</v>
      </c>
      <c r="B2068" s="427">
        <f t="shared" si="270"/>
        <v>0</v>
      </c>
      <c r="C2068" s="210">
        <f t="shared" si="268"/>
        <v>10</v>
      </c>
      <c r="D2068" s="1">
        <f t="shared" si="269"/>
        <v>0</v>
      </c>
      <c r="E2068" t="s">
        <v>38</v>
      </c>
      <c r="F2068">
        <v>9606</v>
      </c>
      <c r="G2068" s="139">
        <v>2011</v>
      </c>
      <c r="H2068" s="429" t="s">
        <v>153</v>
      </c>
      <c r="I2068" s="139">
        <f>VLOOKUP(E2068&amp;H2068,Data2012!$A:$U,20,FALSE)</f>
        <v>0</v>
      </c>
    </row>
    <row r="2069" spans="1:9" ht="14.25" customHeight="1">
      <c r="A2069" s="1" t="str">
        <f t="shared" si="271"/>
        <v>SRO960611</v>
      </c>
      <c r="B2069" s="427">
        <f t="shared" si="270"/>
        <v>0</v>
      </c>
      <c r="C2069" s="210">
        <f t="shared" si="268"/>
        <v>11</v>
      </c>
      <c r="D2069" s="1">
        <f t="shared" si="269"/>
        <v>0</v>
      </c>
      <c r="E2069" t="s">
        <v>38</v>
      </c>
      <c r="F2069">
        <v>9606</v>
      </c>
      <c r="G2069" s="139">
        <v>2011</v>
      </c>
      <c r="H2069" s="429" t="s">
        <v>154</v>
      </c>
      <c r="I2069" s="139">
        <f>VLOOKUP(E2069&amp;H2069,Data2012!$A:$U,20,FALSE)</f>
        <v>0</v>
      </c>
    </row>
    <row r="2070" spans="1:9" ht="14.25" customHeight="1">
      <c r="A2070" s="1" t="str">
        <f t="shared" si="271"/>
        <v>SRO960612</v>
      </c>
      <c r="B2070" s="427">
        <f t="shared" si="270"/>
        <v>0</v>
      </c>
      <c r="C2070" s="210">
        <f t="shared" si="268"/>
        <v>12</v>
      </c>
      <c r="D2070" s="1">
        <f t="shared" si="269"/>
        <v>0</v>
      </c>
      <c r="E2070" t="s">
        <v>38</v>
      </c>
      <c r="F2070">
        <v>9606</v>
      </c>
      <c r="G2070" s="139">
        <v>2011</v>
      </c>
      <c r="H2070" s="429" t="s">
        <v>155</v>
      </c>
      <c r="I2070" s="139">
        <f>VLOOKUP(E2070&amp;H2070,Data2012!$A:$U,20,FALSE)</f>
        <v>0</v>
      </c>
    </row>
    <row r="2071" spans="1:9" ht="14.25" customHeight="1">
      <c r="A2071" s="1" t="str">
        <f t="shared" si="271"/>
        <v>SZ96011</v>
      </c>
      <c r="B2071" s="427">
        <f>+D2071</f>
        <v>1447.4780000000001</v>
      </c>
      <c r="C2071" s="210">
        <f t="shared" si="268"/>
        <v>1</v>
      </c>
      <c r="D2071" s="1">
        <f t="shared" si="269"/>
        <v>1447.4780000000001</v>
      </c>
      <c r="E2071" t="s">
        <v>57</v>
      </c>
      <c r="F2071">
        <v>9601</v>
      </c>
      <c r="G2071" s="139">
        <v>2011</v>
      </c>
      <c r="H2071" s="429" t="s">
        <v>144</v>
      </c>
      <c r="I2071">
        <f>VLOOKUP(E2071&amp;H2071,Data2012!$A:$S,3,FALSE)</f>
        <v>1447.4780000000001</v>
      </c>
    </row>
    <row r="2072" spans="1:9" ht="14.25" customHeight="1">
      <c r="A2072" s="1" t="str">
        <f t="shared" si="271"/>
        <v>SZ96012</v>
      </c>
      <c r="B2072" s="427">
        <f>+D2072+B2071</f>
        <v>2847.38</v>
      </c>
      <c r="C2072" s="210">
        <f t="shared" si="268"/>
        <v>2</v>
      </c>
      <c r="D2072" s="1">
        <f t="shared" si="269"/>
        <v>1399.902</v>
      </c>
      <c r="E2072" t="s">
        <v>57</v>
      </c>
      <c r="F2072">
        <v>9601</v>
      </c>
      <c r="G2072" s="139">
        <v>2011</v>
      </c>
      <c r="H2072" s="429" t="s">
        <v>145</v>
      </c>
      <c r="I2072">
        <f>VLOOKUP(E2072&amp;H2072,Data2012!$A:$S,3,FALSE)</f>
        <v>1399.902</v>
      </c>
    </row>
    <row r="2073" spans="1:9" ht="14.25" customHeight="1">
      <c r="A2073" s="1" t="str">
        <f t="shared" si="271"/>
        <v>SZ96013</v>
      </c>
      <c r="B2073" s="427">
        <f>+D2073+B2072</f>
        <v>4150.1679999999997</v>
      </c>
      <c r="C2073" s="210">
        <f t="shared" si="268"/>
        <v>3</v>
      </c>
      <c r="D2073" s="1">
        <f t="shared" si="269"/>
        <v>1302.788</v>
      </c>
      <c r="E2073" t="s">
        <v>57</v>
      </c>
      <c r="F2073">
        <v>9601</v>
      </c>
      <c r="G2073" s="139">
        <v>2011</v>
      </c>
      <c r="H2073" s="429" t="s">
        <v>146</v>
      </c>
      <c r="I2073">
        <f>VLOOKUP(E2073&amp;H2073,Data2012!$A:$S,3,FALSE)</f>
        <v>1302.788</v>
      </c>
    </row>
    <row r="2074" spans="1:9" ht="14.25" customHeight="1">
      <c r="A2074" s="1" t="str">
        <f t="shared" si="271"/>
        <v>SZ96014</v>
      </c>
      <c r="B2074" s="427">
        <f t="shared" ref="B2074:B2082" si="272">+D2074+B2073</f>
        <v>5400.768</v>
      </c>
      <c r="C2074" s="210">
        <f t="shared" si="268"/>
        <v>4</v>
      </c>
      <c r="D2074" s="1">
        <f t="shared" si="269"/>
        <v>1250.5999999999999</v>
      </c>
      <c r="E2074" t="s">
        <v>57</v>
      </c>
      <c r="F2074">
        <v>9601</v>
      </c>
      <c r="G2074" s="139">
        <v>2011</v>
      </c>
      <c r="H2074" s="429" t="s">
        <v>147</v>
      </c>
      <c r="I2074">
        <f>VLOOKUP(E2074&amp;H2074,Data2012!$A:$S,3,FALSE)</f>
        <v>1250.5999999999999</v>
      </c>
    </row>
    <row r="2075" spans="1:9" ht="14.25" customHeight="1">
      <c r="A2075" s="1" t="str">
        <f t="shared" si="271"/>
        <v>SZ96015</v>
      </c>
      <c r="B2075" s="427">
        <f t="shared" si="272"/>
        <v>6765.1530000000002</v>
      </c>
      <c r="C2075" s="210">
        <f t="shared" si="268"/>
        <v>5</v>
      </c>
      <c r="D2075" s="1">
        <f t="shared" si="269"/>
        <v>1364.385</v>
      </c>
      <c r="E2075" t="s">
        <v>57</v>
      </c>
      <c r="F2075">
        <v>9601</v>
      </c>
      <c r="G2075" s="139">
        <v>2011</v>
      </c>
      <c r="H2075" s="429" t="s">
        <v>148</v>
      </c>
      <c r="I2075">
        <f>VLOOKUP(E2075&amp;H2075,Data2012!$A:$S,3,FALSE)</f>
        <v>1364.385</v>
      </c>
    </row>
    <row r="2076" spans="1:9" ht="14.25" customHeight="1">
      <c r="A2076" s="1" t="str">
        <f t="shared" si="271"/>
        <v>SZ96016</v>
      </c>
      <c r="B2076" s="427">
        <f t="shared" si="272"/>
        <v>7973.59</v>
      </c>
      <c r="C2076" s="210">
        <f t="shared" si="268"/>
        <v>6</v>
      </c>
      <c r="D2076" s="1">
        <f t="shared" si="269"/>
        <v>1208.4369999999999</v>
      </c>
      <c r="E2076" t="s">
        <v>57</v>
      </c>
      <c r="F2076">
        <v>9601</v>
      </c>
      <c r="G2076" s="139">
        <v>2011</v>
      </c>
      <c r="H2076" s="429" t="s">
        <v>149</v>
      </c>
      <c r="I2076">
        <f>VLOOKUP(E2076&amp;H2076,Data2012!$A:$S,3,FALSE)</f>
        <v>1208.4369999999999</v>
      </c>
    </row>
    <row r="2077" spans="1:9" ht="14.25" customHeight="1">
      <c r="A2077" s="1" t="str">
        <f t="shared" si="271"/>
        <v>SZ96017</v>
      </c>
      <c r="B2077" s="427">
        <f t="shared" si="272"/>
        <v>9129.2890000000007</v>
      </c>
      <c r="C2077" s="210">
        <f t="shared" si="268"/>
        <v>7</v>
      </c>
      <c r="D2077" s="1">
        <f t="shared" si="269"/>
        <v>1155.6990000000001</v>
      </c>
      <c r="E2077" t="s">
        <v>57</v>
      </c>
      <c r="F2077">
        <v>9601</v>
      </c>
      <c r="G2077" s="139">
        <v>2011</v>
      </c>
      <c r="H2077" s="429" t="s">
        <v>150</v>
      </c>
      <c r="I2077">
        <f>VLOOKUP(E2077&amp;H2077,Data2012!$A:$S,3,FALSE)</f>
        <v>1155.6990000000001</v>
      </c>
    </row>
    <row r="2078" spans="1:9" ht="14.25" customHeight="1">
      <c r="A2078" s="1" t="str">
        <f t="shared" si="271"/>
        <v>SZ96018</v>
      </c>
      <c r="B2078" s="427">
        <f t="shared" si="272"/>
        <v>10428.785</v>
      </c>
      <c r="C2078" s="210">
        <f t="shared" si="268"/>
        <v>8</v>
      </c>
      <c r="D2078" s="1">
        <f t="shared" si="269"/>
        <v>1299.4960000000001</v>
      </c>
      <c r="E2078" t="s">
        <v>57</v>
      </c>
      <c r="F2078">
        <v>9601</v>
      </c>
      <c r="G2078" s="139">
        <v>2011</v>
      </c>
      <c r="H2078" s="429" t="s">
        <v>151</v>
      </c>
      <c r="I2078">
        <f>VLOOKUP(E2078&amp;H2078,Data2012!$A:$S,3,FALSE)</f>
        <v>1299.4960000000001</v>
      </c>
    </row>
    <row r="2079" spans="1:9" ht="14.25" customHeight="1">
      <c r="A2079" s="1" t="str">
        <f t="shared" si="271"/>
        <v>SZ96019</v>
      </c>
      <c r="B2079" s="427">
        <f t="shared" si="272"/>
        <v>11722.958999999999</v>
      </c>
      <c r="C2079" s="210">
        <f t="shared" si="268"/>
        <v>9</v>
      </c>
      <c r="D2079" s="1">
        <f t="shared" si="269"/>
        <v>1294.174</v>
      </c>
      <c r="E2079" t="s">
        <v>57</v>
      </c>
      <c r="F2079">
        <v>9601</v>
      </c>
      <c r="G2079" s="139">
        <v>2011</v>
      </c>
      <c r="H2079" s="429" t="s">
        <v>152</v>
      </c>
      <c r="I2079">
        <f>VLOOKUP(E2079&amp;H2079,Data2012!$A:$S,3,FALSE)</f>
        <v>1294.174</v>
      </c>
    </row>
    <row r="2080" spans="1:9" ht="14.25" customHeight="1">
      <c r="A2080" s="1" t="str">
        <f t="shared" si="271"/>
        <v>SZ960110</v>
      </c>
      <c r="B2080" s="427">
        <f t="shared" si="272"/>
        <v>13014.026999999998</v>
      </c>
      <c r="C2080" s="210">
        <f t="shared" si="268"/>
        <v>10</v>
      </c>
      <c r="D2080" s="1">
        <f t="shared" si="269"/>
        <v>1291.068</v>
      </c>
      <c r="E2080" t="s">
        <v>57</v>
      </c>
      <c r="F2080">
        <v>9601</v>
      </c>
      <c r="G2080" s="139">
        <v>2011</v>
      </c>
      <c r="H2080" s="429" t="s">
        <v>153</v>
      </c>
      <c r="I2080">
        <f>VLOOKUP(E2080&amp;H2080,Data2012!$A:$S,3,FALSE)</f>
        <v>1291.068</v>
      </c>
    </row>
    <row r="2081" spans="1:9" ht="14.25" customHeight="1">
      <c r="A2081" s="1" t="str">
        <f t="shared" si="271"/>
        <v>SZ960111</v>
      </c>
      <c r="B2081" s="427">
        <f t="shared" si="272"/>
        <v>14465.738999999998</v>
      </c>
      <c r="C2081" s="210">
        <f t="shared" si="268"/>
        <v>11</v>
      </c>
      <c r="D2081" s="1">
        <f t="shared" si="269"/>
        <v>1451.712</v>
      </c>
      <c r="E2081" t="s">
        <v>57</v>
      </c>
      <c r="F2081">
        <v>9601</v>
      </c>
      <c r="G2081" s="139">
        <v>2011</v>
      </c>
      <c r="H2081" s="429" t="s">
        <v>154</v>
      </c>
      <c r="I2081">
        <f>VLOOKUP(E2081&amp;H2081,Data2012!$A:$S,3,FALSE)</f>
        <v>1451.712</v>
      </c>
    </row>
    <row r="2082" spans="1:9" ht="14.25" customHeight="1">
      <c r="A2082" s="1" t="str">
        <f t="shared" si="271"/>
        <v>SZ960112</v>
      </c>
      <c r="B2082" s="427">
        <f t="shared" si="272"/>
        <v>15743.438999999998</v>
      </c>
      <c r="C2082" s="210">
        <f t="shared" si="268"/>
        <v>12</v>
      </c>
      <c r="D2082" s="1">
        <f t="shared" si="269"/>
        <v>1277.7</v>
      </c>
      <c r="E2082" t="s">
        <v>57</v>
      </c>
      <c r="F2082">
        <v>9601</v>
      </c>
      <c r="G2082" s="139">
        <v>2011</v>
      </c>
      <c r="H2082" s="429" t="s">
        <v>155</v>
      </c>
      <c r="I2082">
        <f>VLOOKUP(E2082&amp;H2082,Data2012!$A:$S,3,FALSE)</f>
        <v>1277.7</v>
      </c>
    </row>
    <row r="2083" spans="1:9" ht="14.25" customHeight="1">
      <c r="A2083" s="1" t="str">
        <f t="shared" si="271"/>
        <v>SZ96021</v>
      </c>
      <c r="B2083" s="427">
        <f>+D2083</f>
        <v>68.887067000000002</v>
      </c>
      <c r="C2083" s="210">
        <f t="shared" si="268"/>
        <v>1</v>
      </c>
      <c r="D2083" s="1">
        <f t="shared" si="269"/>
        <v>68.887067000000002</v>
      </c>
      <c r="E2083" t="s">
        <v>57</v>
      </c>
      <c r="F2083">
        <v>9602</v>
      </c>
      <c r="G2083" s="139">
        <v>2011</v>
      </c>
      <c r="H2083" s="429" t="s">
        <v>144</v>
      </c>
      <c r="I2083" s="139">
        <f>VLOOKUP(E2083&amp;H2083,Data2012!$A:$S,6,FALSE)</f>
        <v>68.887067000000002</v>
      </c>
    </row>
    <row r="2084" spans="1:9" ht="14.25" customHeight="1">
      <c r="A2084" s="1" t="str">
        <f t="shared" si="271"/>
        <v>SZ96022</v>
      </c>
      <c r="B2084" s="427">
        <f>+D2084+B2083</f>
        <v>136.52637099999998</v>
      </c>
      <c r="C2084" s="210">
        <f t="shared" si="268"/>
        <v>2</v>
      </c>
      <c r="D2084" s="1">
        <f t="shared" si="269"/>
        <v>67.639303999999996</v>
      </c>
      <c r="E2084" t="s">
        <v>57</v>
      </c>
      <c r="F2084">
        <v>9602</v>
      </c>
      <c r="G2084" s="139">
        <v>2011</v>
      </c>
      <c r="H2084" s="429" t="s">
        <v>145</v>
      </c>
      <c r="I2084" s="139">
        <f>VLOOKUP(E2084&amp;H2084,Data2012!$A:$S,6,FALSE)</f>
        <v>67.639303999999996</v>
      </c>
    </row>
    <row r="2085" spans="1:9" ht="14.25" customHeight="1">
      <c r="A2085" s="1" t="str">
        <f t="shared" si="271"/>
        <v>SZ96023</v>
      </c>
      <c r="B2085" s="427">
        <f>+D2085+B2084</f>
        <v>199.411205</v>
      </c>
      <c r="C2085" s="210">
        <f t="shared" si="268"/>
        <v>3</v>
      </c>
      <c r="D2085" s="1">
        <f t="shared" si="269"/>
        <v>62.884833999999998</v>
      </c>
      <c r="E2085" t="s">
        <v>57</v>
      </c>
      <c r="F2085">
        <v>9602</v>
      </c>
      <c r="G2085" s="139">
        <v>2011</v>
      </c>
      <c r="H2085" s="429" t="s">
        <v>146</v>
      </c>
      <c r="I2085" s="139">
        <f>VLOOKUP(E2085&amp;H2085,Data2012!$A:$S,6,FALSE)</f>
        <v>62.884833999999998</v>
      </c>
    </row>
    <row r="2086" spans="1:9" ht="14.25" customHeight="1">
      <c r="A2086" s="1" t="str">
        <f t="shared" si="271"/>
        <v>SZ96024</v>
      </c>
      <c r="B2086" s="427">
        <f t="shared" ref="B2086:B2094" si="273">+D2086+B2085</f>
        <v>261.45874700000002</v>
      </c>
      <c r="C2086" s="210">
        <f t="shared" si="268"/>
        <v>4</v>
      </c>
      <c r="D2086" s="1">
        <f t="shared" si="269"/>
        <v>62.047542</v>
      </c>
      <c r="E2086" t="s">
        <v>57</v>
      </c>
      <c r="F2086">
        <v>9602</v>
      </c>
      <c r="G2086" s="139">
        <v>2011</v>
      </c>
      <c r="H2086" s="429" t="s">
        <v>147</v>
      </c>
      <c r="I2086" s="139">
        <f>VLOOKUP(E2086&amp;H2086,Data2012!$A:$S,6,FALSE)</f>
        <v>62.047542</v>
      </c>
    </row>
    <row r="2087" spans="1:9" ht="14.25" customHeight="1">
      <c r="A2087" s="1" t="str">
        <f t="shared" si="271"/>
        <v>SZ96025</v>
      </c>
      <c r="B2087" s="427">
        <f t="shared" si="273"/>
        <v>327.79355700000002</v>
      </c>
      <c r="C2087" s="210">
        <f t="shared" si="268"/>
        <v>5</v>
      </c>
      <c r="D2087" s="1">
        <f t="shared" si="269"/>
        <v>66.334810000000004</v>
      </c>
      <c r="E2087" t="s">
        <v>57</v>
      </c>
      <c r="F2087">
        <v>9602</v>
      </c>
      <c r="G2087" s="139">
        <v>2011</v>
      </c>
      <c r="H2087" s="429" t="s">
        <v>148</v>
      </c>
      <c r="I2087" s="139">
        <f>VLOOKUP(E2087&amp;H2087,Data2012!$A:$S,6,FALSE)</f>
        <v>66.334810000000004</v>
      </c>
    </row>
    <row r="2088" spans="1:9" ht="14.25" customHeight="1">
      <c r="A2088" s="1" t="str">
        <f t="shared" si="271"/>
        <v>SZ96026</v>
      </c>
      <c r="B2088" s="427">
        <f t="shared" si="273"/>
        <v>393.88548300000002</v>
      </c>
      <c r="C2088" s="210">
        <f t="shared" si="268"/>
        <v>6</v>
      </c>
      <c r="D2088" s="1">
        <f t="shared" si="269"/>
        <v>66.091926000000001</v>
      </c>
      <c r="E2088" t="s">
        <v>57</v>
      </c>
      <c r="F2088">
        <v>9602</v>
      </c>
      <c r="G2088" s="139">
        <v>2011</v>
      </c>
      <c r="H2088" s="429" t="s">
        <v>149</v>
      </c>
      <c r="I2088" s="139">
        <f>VLOOKUP(E2088&amp;H2088,Data2012!$A:$S,6,FALSE)</f>
        <v>66.091926000000001</v>
      </c>
    </row>
    <row r="2089" spans="1:9" ht="14.25" customHeight="1">
      <c r="A2089" s="1" t="str">
        <f t="shared" si="271"/>
        <v>SZ96027</v>
      </c>
      <c r="B2089" s="427">
        <f t="shared" si="273"/>
        <v>461.13868300000001</v>
      </c>
      <c r="C2089" s="210">
        <f t="shared" si="268"/>
        <v>7</v>
      </c>
      <c r="D2089" s="1">
        <f t="shared" si="269"/>
        <v>67.253200000000007</v>
      </c>
      <c r="E2089" t="s">
        <v>57</v>
      </c>
      <c r="F2089">
        <v>9602</v>
      </c>
      <c r="G2089" s="139">
        <v>2011</v>
      </c>
      <c r="H2089" s="429" t="s">
        <v>150</v>
      </c>
      <c r="I2089" s="139">
        <f>VLOOKUP(E2089&amp;H2089,Data2012!$A:$S,6,FALSE)</f>
        <v>67.253200000000007</v>
      </c>
    </row>
    <row r="2090" spans="1:9" ht="14.25" customHeight="1">
      <c r="A2090" s="1" t="str">
        <f t="shared" si="271"/>
        <v>SZ96028</v>
      </c>
      <c r="B2090" s="427">
        <f t="shared" si="273"/>
        <v>531.66045800000006</v>
      </c>
      <c r="C2090" s="210">
        <f t="shared" si="268"/>
        <v>8</v>
      </c>
      <c r="D2090" s="1">
        <f t="shared" si="269"/>
        <v>70.521775000000005</v>
      </c>
      <c r="E2090" t="s">
        <v>57</v>
      </c>
      <c r="F2090">
        <v>9602</v>
      </c>
      <c r="G2090" s="139">
        <v>2011</v>
      </c>
      <c r="H2090" s="429" t="s">
        <v>151</v>
      </c>
      <c r="I2090" s="139">
        <f>VLOOKUP(E2090&amp;H2090,Data2012!$A:$S,6,FALSE)</f>
        <v>70.521775000000005</v>
      </c>
    </row>
    <row r="2091" spans="1:9" ht="14.25" customHeight="1">
      <c r="A2091" s="1" t="str">
        <f t="shared" si="271"/>
        <v>SZ96029</v>
      </c>
      <c r="B2091" s="427">
        <f t="shared" si="273"/>
        <v>595.8008870000001</v>
      </c>
      <c r="C2091" s="210">
        <f t="shared" si="268"/>
        <v>9</v>
      </c>
      <c r="D2091" s="1">
        <f t="shared" si="269"/>
        <v>64.140428999999997</v>
      </c>
      <c r="E2091" t="s">
        <v>57</v>
      </c>
      <c r="F2091">
        <v>9602</v>
      </c>
      <c r="G2091" s="139">
        <v>2011</v>
      </c>
      <c r="H2091" s="429" t="s">
        <v>152</v>
      </c>
      <c r="I2091" s="139">
        <f>VLOOKUP(E2091&amp;H2091,Data2012!$A:$S,6,FALSE)</f>
        <v>64.140428999999997</v>
      </c>
    </row>
    <row r="2092" spans="1:9" ht="14.25" customHeight="1">
      <c r="A2092" s="1" t="str">
        <f t="shared" si="271"/>
        <v>SZ960210</v>
      </c>
      <c r="B2092" s="427">
        <f t="shared" si="273"/>
        <v>654.93841400000008</v>
      </c>
      <c r="C2092" s="210">
        <f t="shared" si="268"/>
        <v>10</v>
      </c>
      <c r="D2092" s="1">
        <f t="shared" si="269"/>
        <v>59.137526999999999</v>
      </c>
      <c r="E2092" t="s">
        <v>57</v>
      </c>
      <c r="F2092">
        <v>9602</v>
      </c>
      <c r="G2092" s="139">
        <v>2011</v>
      </c>
      <c r="H2092" s="429" t="s">
        <v>153</v>
      </c>
      <c r="I2092" s="139">
        <f>VLOOKUP(E2092&amp;H2092,Data2012!$A:$S,6,FALSE)</f>
        <v>59.137526999999999</v>
      </c>
    </row>
    <row r="2093" spans="1:9" ht="14.25" customHeight="1">
      <c r="A2093" s="1" t="str">
        <f t="shared" si="271"/>
        <v>SZ960211</v>
      </c>
      <c r="B2093" s="427">
        <f t="shared" si="273"/>
        <v>716.28536700000006</v>
      </c>
      <c r="C2093" s="210">
        <f t="shared" si="268"/>
        <v>11</v>
      </c>
      <c r="D2093" s="1">
        <f t="shared" si="269"/>
        <v>61.346952999999999</v>
      </c>
      <c r="E2093" t="s">
        <v>57</v>
      </c>
      <c r="F2093">
        <v>9602</v>
      </c>
      <c r="G2093" s="139">
        <v>2011</v>
      </c>
      <c r="H2093" s="429" t="s">
        <v>154</v>
      </c>
      <c r="I2093" s="139">
        <f>VLOOKUP(E2093&amp;H2093,Data2012!$A:$S,6,FALSE)</f>
        <v>61.346952999999999</v>
      </c>
    </row>
    <row r="2094" spans="1:9" ht="14.25" customHeight="1">
      <c r="A2094" s="1" t="str">
        <f t="shared" si="271"/>
        <v>SZ960212</v>
      </c>
      <c r="B2094" s="427">
        <f t="shared" si="273"/>
        <v>773.22970800000007</v>
      </c>
      <c r="C2094" s="210">
        <f t="shared" si="268"/>
        <v>12</v>
      </c>
      <c r="D2094" s="1">
        <f t="shared" si="269"/>
        <v>56.944341000000001</v>
      </c>
      <c r="E2094" t="s">
        <v>57</v>
      </c>
      <c r="F2094">
        <v>9602</v>
      </c>
      <c r="G2094" s="139">
        <v>2011</v>
      </c>
      <c r="H2094" s="429" t="s">
        <v>155</v>
      </c>
      <c r="I2094" s="139">
        <f>VLOOKUP(E2094&amp;H2094,Data2012!$A:$S,6,FALSE)</f>
        <v>56.944341000000001</v>
      </c>
    </row>
    <row r="2095" spans="1:9" ht="14.25" customHeight="1">
      <c r="A2095" s="1" t="str">
        <f t="shared" si="271"/>
        <v>SZ96031</v>
      </c>
      <c r="B2095" s="427">
        <f>+D2095</f>
        <v>1321.621551</v>
      </c>
      <c r="C2095" s="210">
        <f t="shared" si="268"/>
        <v>1</v>
      </c>
      <c r="D2095" s="1">
        <f t="shared" si="269"/>
        <v>1321.621551</v>
      </c>
      <c r="E2095" t="s">
        <v>57</v>
      </c>
      <c r="F2095">
        <v>9603</v>
      </c>
      <c r="G2095" s="139">
        <v>2011</v>
      </c>
      <c r="H2095" s="429" t="s">
        <v>144</v>
      </c>
      <c r="I2095" s="139">
        <f>VLOOKUP(E2095&amp;H2095,Data2012!$A:$S,11,FALSE)</f>
        <v>1321.621551</v>
      </c>
    </row>
    <row r="2096" spans="1:9" ht="14.25" customHeight="1">
      <c r="A2096" s="1" t="str">
        <f t="shared" si="271"/>
        <v>SZ96032</v>
      </c>
      <c r="B2096" s="427">
        <f>+D2096+B2095</f>
        <v>2666.8288689999999</v>
      </c>
      <c r="C2096" s="210">
        <f t="shared" si="268"/>
        <v>2</v>
      </c>
      <c r="D2096" s="1">
        <f t="shared" si="269"/>
        <v>1345.207318</v>
      </c>
      <c r="E2096" t="s">
        <v>57</v>
      </c>
      <c r="F2096">
        <v>9603</v>
      </c>
      <c r="G2096" s="139">
        <v>2011</v>
      </c>
      <c r="H2096" s="429" t="s">
        <v>145</v>
      </c>
      <c r="I2096" s="139">
        <f>VLOOKUP(E2096&amp;H2096,Data2012!$A:$S,11,FALSE)</f>
        <v>1345.207318</v>
      </c>
    </row>
    <row r="2097" spans="1:9" ht="14.25" customHeight="1">
      <c r="A2097" s="1" t="str">
        <f t="shared" si="271"/>
        <v>SZ96033</v>
      </c>
      <c r="B2097" s="427">
        <f>+D2097+B2096</f>
        <v>4202.3375939999996</v>
      </c>
      <c r="C2097" s="210">
        <f t="shared" si="268"/>
        <v>3</v>
      </c>
      <c r="D2097" s="1">
        <f t="shared" si="269"/>
        <v>1535.5087249999999</v>
      </c>
      <c r="E2097" t="s">
        <v>57</v>
      </c>
      <c r="F2097">
        <v>9603</v>
      </c>
      <c r="G2097" s="139">
        <v>2011</v>
      </c>
      <c r="H2097" s="429" t="s">
        <v>146</v>
      </c>
      <c r="I2097" s="139">
        <f>VLOOKUP(E2097&amp;H2097,Data2012!$A:$S,11,FALSE)</f>
        <v>1535.5087249999999</v>
      </c>
    </row>
    <row r="2098" spans="1:9" ht="14.25" customHeight="1">
      <c r="A2098" s="1" t="str">
        <f t="shared" si="271"/>
        <v>SZ96034</v>
      </c>
      <c r="B2098" s="427">
        <f t="shared" ref="B2098:B2106" si="274">+D2098+B2097</f>
        <v>5609.868802</v>
      </c>
      <c r="C2098" s="210">
        <f t="shared" si="268"/>
        <v>4</v>
      </c>
      <c r="D2098" s="1">
        <f t="shared" si="269"/>
        <v>1407.5312080000001</v>
      </c>
      <c r="E2098" t="s">
        <v>57</v>
      </c>
      <c r="F2098">
        <v>9603</v>
      </c>
      <c r="G2098" s="139">
        <v>2011</v>
      </c>
      <c r="H2098" s="429" t="s">
        <v>147</v>
      </c>
      <c r="I2098" s="139">
        <f>VLOOKUP(E2098&amp;H2098,Data2012!$A:$S,11,FALSE)</f>
        <v>1407.5312080000001</v>
      </c>
    </row>
    <row r="2099" spans="1:9" ht="14.25" customHeight="1">
      <c r="A2099" s="1" t="str">
        <f t="shared" si="271"/>
        <v>SZ96035</v>
      </c>
      <c r="B2099" s="427">
        <f t="shared" si="274"/>
        <v>7033.4146689999998</v>
      </c>
      <c r="C2099" s="210">
        <f t="shared" si="268"/>
        <v>5</v>
      </c>
      <c r="D2099" s="1">
        <f t="shared" si="269"/>
        <v>1423.545867</v>
      </c>
      <c r="E2099" t="s">
        <v>57</v>
      </c>
      <c r="F2099">
        <v>9603</v>
      </c>
      <c r="G2099" s="139">
        <v>2011</v>
      </c>
      <c r="H2099" s="429" t="s">
        <v>148</v>
      </c>
      <c r="I2099" s="139">
        <f>VLOOKUP(E2099&amp;H2099,Data2012!$A:$S,11,FALSE)</f>
        <v>1423.545867</v>
      </c>
    </row>
    <row r="2100" spans="1:9" ht="14.25" customHeight="1">
      <c r="A2100" s="1" t="str">
        <f t="shared" si="271"/>
        <v>SZ96036</v>
      </c>
      <c r="B2100" s="427">
        <f t="shared" si="274"/>
        <v>8384.4922590000006</v>
      </c>
      <c r="C2100" s="210">
        <f t="shared" si="268"/>
        <v>6</v>
      </c>
      <c r="D2100" s="1">
        <f t="shared" si="269"/>
        <v>1351.0775900000001</v>
      </c>
      <c r="E2100" t="s">
        <v>57</v>
      </c>
      <c r="F2100">
        <v>9603</v>
      </c>
      <c r="G2100" s="139">
        <v>2011</v>
      </c>
      <c r="H2100" s="429" t="s">
        <v>149</v>
      </c>
      <c r="I2100" s="139">
        <f>VLOOKUP(E2100&amp;H2100,Data2012!$A:$S,11,FALSE)</f>
        <v>1351.0775900000001</v>
      </c>
    </row>
    <row r="2101" spans="1:9" ht="14.25" customHeight="1">
      <c r="A2101" s="1" t="str">
        <f t="shared" si="271"/>
        <v>SZ96037</v>
      </c>
      <c r="B2101" s="427">
        <f t="shared" si="274"/>
        <v>9716.0757970000013</v>
      </c>
      <c r="C2101" s="210">
        <f t="shared" si="268"/>
        <v>7</v>
      </c>
      <c r="D2101" s="1">
        <f t="shared" si="269"/>
        <v>1331.5835380000001</v>
      </c>
      <c r="E2101" t="s">
        <v>57</v>
      </c>
      <c r="F2101">
        <v>9603</v>
      </c>
      <c r="G2101" s="139">
        <v>2011</v>
      </c>
      <c r="H2101" s="429" t="s">
        <v>150</v>
      </c>
      <c r="I2101" s="139">
        <f>VLOOKUP(E2101&amp;H2101,Data2012!$A:$S,11,FALSE)</f>
        <v>1331.5835380000001</v>
      </c>
    </row>
    <row r="2102" spans="1:9" ht="14.25" customHeight="1">
      <c r="A2102" s="1" t="str">
        <f t="shared" si="271"/>
        <v>SZ96038</v>
      </c>
      <c r="B2102" s="427">
        <f t="shared" si="274"/>
        <v>10957.050482000001</v>
      </c>
      <c r="C2102" s="210">
        <f t="shared" si="268"/>
        <v>8</v>
      </c>
      <c r="D2102" s="1">
        <f t="shared" si="269"/>
        <v>1240.9746849999999</v>
      </c>
      <c r="E2102" t="s">
        <v>57</v>
      </c>
      <c r="F2102">
        <v>9603</v>
      </c>
      <c r="G2102" s="139">
        <v>2011</v>
      </c>
      <c r="H2102" s="429" t="s">
        <v>151</v>
      </c>
      <c r="I2102" s="139">
        <f>VLOOKUP(E2102&amp;H2102,Data2012!$A:$S,11,FALSE)</f>
        <v>1240.9746849999999</v>
      </c>
    </row>
    <row r="2103" spans="1:9" ht="14.25" customHeight="1">
      <c r="A2103" s="1" t="str">
        <f t="shared" si="271"/>
        <v>SZ96039</v>
      </c>
      <c r="B2103" s="427">
        <f t="shared" si="274"/>
        <v>12238.232195000001</v>
      </c>
      <c r="C2103" s="210">
        <f t="shared" si="268"/>
        <v>9</v>
      </c>
      <c r="D2103" s="1">
        <f t="shared" si="269"/>
        <v>1281.1817129999999</v>
      </c>
      <c r="E2103" t="s">
        <v>57</v>
      </c>
      <c r="F2103">
        <v>9603</v>
      </c>
      <c r="G2103" s="139">
        <v>2011</v>
      </c>
      <c r="H2103" s="429" t="s">
        <v>152</v>
      </c>
      <c r="I2103" s="139">
        <f>VLOOKUP(E2103&amp;H2103,Data2012!$A:$S,11,FALSE)</f>
        <v>1281.1817129999999</v>
      </c>
    </row>
    <row r="2104" spans="1:9" ht="14.25" customHeight="1">
      <c r="A2104" s="1" t="str">
        <f t="shared" si="271"/>
        <v>SZ960310</v>
      </c>
      <c r="B2104" s="427">
        <f t="shared" si="274"/>
        <v>13559.461606000001</v>
      </c>
      <c r="C2104" s="210">
        <f t="shared" si="268"/>
        <v>10</v>
      </c>
      <c r="D2104" s="1">
        <f t="shared" si="269"/>
        <v>1321.229411</v>
      </c>
      <c r="E2104" t="s">
        <v>57</v>
      </c>
      <c r="F2104">
        <v>9603</v>
      </c>
      <c r="G2104" s="139">
        <v>2011</v>
      </c>
      <c r="H2104" s="429" t="s">
        <v>153</v>
      </c>
      <c r="I2104" s="139">
        <f>VLOOKUP(E2104&amp;H2104,Data2012!$A:$S,11,FALSE)</f>
        <v>1321.229411</v>
      </c>
    </row>
    <row r="2105" spans="1:9" ht="14.25" customHeight="1">
      <c r="A2105" s="1" t="str">
        <f t="shared" si="271"/>
        <v>SZ960311</v>
      </c>
      <c r="B2105" s="427">
        <f t="shared" si="274"/>
        <v>14989.616925</v>
      </c>
      <c r="C2105" s="210">
        <f t="shared" si="268"/>
        <v>11</v>
      </c>
      <c r="D2105" s="1">
        <f t="shared" si="269"/>
        <v>1430.155319</v>
      </c>
      <c r="E2105" t="s">
        <v>57</v>
      </c>
      <c r="F2105">
        <v>9603</v>
      </c>
      <c r="G2105" s="139">
        <v>2011</v>
      </c>
      <c r="H2105" s="429" t="s">
        <v>154</v>
      </c>
      <c r="I2105" s="139">
        <f>VLOOKUP(E2105&amp;H2105,Data2012!$A:$S,11,FALSE)</f>
        <v>1430.155319</v>
      </c>
    </row>
    <row r="2106" spans="1:9" ht="14.25" customHeight="1">
      <c r="A2106" s="1" t="str">
        <f t="shared" si="271"/>
        <v>SZ960312</v>
      </c>
      <c r="B2106" s="427">
        <f t="shared" si="274"/>
        <v>16267.723131000001</v>
      </c>
      <c r="C2106" s="210">
        <f t="shared" si="268"/>
        <v>12</v>
      </c>
      <c r="D2106" s="1">
        <f t="shared" si="269"/>
        <v>1278.1062059999999</v>
      </c>
      <c r="E2106" t="s">
        <v>57</v>
      </c>
      <c r="F2106">
        <v>9603</v>
      </c>
      <c r="G2106" s="139">
        <v>2011</v>
      </c>
      <c r="H2106" s="429" t="s">
        <v>155</v>
      </c>
      <c r="I2106" s="139">
        <f>VLOOKUP(E2106&amp;H2106,Data2012!$A:$S,11,FALSE)</f>
        <v>1278.1062059999999</v>
      </c>
    </row>
    <row r="2107" spans="1:9" ht="14.25" customHeight="1">
      <c r="A2107" s="1" t="str">
        <f t="shared" si="271"/>
        <v>SZ96041</v>
      </c>
      <c r="B2107" s="427">
        <f>+D2107</f>
        <v>296.75400000000002</v>
      </c>
      <c r="C2107" s="210">
        <f t="shared" si="268"/>
        <v>1</v>
      </c>
      <c r="D2107" s="1">
        <f t="shared" si="269"/>
        <v>296.75400000000002</v>
      </c>
      <c r="E2107" t="s">
        <v>57</v>
      </c>
      <c r="F2107">
        <v>9604</v>
      </c>
      <c r="G2107" s="139">
        <v>2011</v>
      </c>
      <c r="H2107" s="429" t="s">
        <v>144</v>
      </c>
      <c r="I2107" s="139">
        <f>VLOOKUP(E2107&amp;H2107,Data2012!$A:$S,14,FALSE)</f>
        <v>296.75400000000002</v>
      </c>
    </row>
    <row r="2108" spans="1:9" ht="14.25" customHeight="1">
      <c r="A2108" s="1" t="str">
        <f t="shared" si="271"/>
        <v>SZ96042</v>
      </c>
      <c r="B2108" s="427">
        <f>+D2108+B2107</f>
        <v>593.71299999999997</v>
      </c>
      <c r="C2108" s="210">
        <f t="shared" si="268"/>
        <v>2</v>
      </c>
      <c r="D2108" s="1">
        <f t="shared" si="269"/>
        <v>296.959</v>
      </c>
      <c r="E2108" t="s">
        <v>57</v>
      </c>
      <c r="F2108">
        <v>9604</v>
      </c>
      <c r="G2108" s="139">
        <v>2011</v>
      </c>
      <c r="H2108" s="429" t="s">
        <v>145</v>
      </c>
      <c r="I2108" s="139">
        <f>VLOOKUP(E2108&amp;H2108,Data2012!$A:$S,14,FALSE)</f>
        <v>296.959</v>
      </c>
    </row>
    <row r="2109" spans="1:9" ht="14.25" customHeight="1">
      <c r="A2109" s="1" t="str">
        <f t="shared" si="271"/>
        <v>SZ96043</v>
      </c>
      <c r="B2109" s="427">
        <f>+D2109+B2108</f>
        <v>923.05600000000004</v>
      </c>
      <c r="C2109" s="210">
        <f t="shared" si="268"/>
        <v>3</v>
      </c>
      <c r="D2109" s="1">
        <f t="shared" si="269"/>
        <v>329.34300000000002</v>
      </c>
      <c r="E2109" t="s">
        <v>57</v>
      </c>
      <c r="F2109">
        <v>9604</v>
      </c>
      <c r="G2109" s="139">
        <v>2011</v>
      </c>
      <c r="H2109" s="429" t="s">
        <v>146</v>
      </c>
      <c r="I2109" s="139">
        <f>VLOOKUP(E2109&amp;H2109,Data2012!$A:$S,14,FALSE)</f>
        <v>329.34300000000002</v>
      </c>
    </row>
    <row r="2110" spans="1:9" ht="14.25" customHeight="1">
      <c r="A2110" s="1" t="str">
        <f t="shared" si="271"/>
        <v>SZ96044</v>
      </c>
      <c r="B2110" s="427">
        <f t="shared" ref="B2110:B2118" si="275">+D2110+B2109</f>
        <v>1235.751</v>
      </c>
      <c r="C2110" s="210">
        <f t="shared" si="268"/>
        <v>4</v>
      </c>
      <c r="D2110" s="1">
        <f t="shared" si="269"/>
        <v>312.69499999999999</v>
      </c>
      <c r="E2110" t="s">
        <v>57</v>
      </c>
      <c r="F2110">
        <v>9604</v>
      </c>
      <c r="G2110" s="139">
        <v>2011</v>
      </c>
      <c r="H2110" s="429" t="s">
        <v>147</v>
      </c>
      <c r="I2110" s="139">
        <f>VLOOKUP(E2110&amp;H2110,Data2012!$A:$S,14,FALSE)</f>
        <v>312.69499999999999</v>
      </c>
    </row>
    <row r="2111" spans="1:9" ht="14.25" customHeight="1">
      <c r="A2111" s="1" t="str">
        <f t="shared" si="271"/>
        <v>SZ96045</v>
      </c>
      <c r="B2111" s="427">
        <f t="shared" si="275"/>
        <v>1550.2139999999999</v>
      </c>
      <c r="C2111" s="210">
        <f t="shared" si="268"/>
        <v>5</v>
      </c>
      <c r="D2111" s="1">
        <f t="shared" si="269"/>
        <v>314.46300000000002</v>
      </c>
      <c r="E2111" t="s">
        <v>57</v>
      </c>
      <c r="F2111">
        <v>9604</v>
      </c>
      <c r="G2111" s="139">
        <v>2011</v>
      </c>
      <c r="H2111" s="429" t="s">
        <v>148</v>
      </c>
      <c r="I2111" s="139">
        <f>VLOOKUP(E2111&amp;H2111,Data2012!$A:$S,14,FALSE)</f>
        <v>314.46300000000002</v>
      </c>
    </row>
    <row r="2112" spans="1:9" ht="14.25" customHeight="1">
      <c r="A2112" s="1" t="str">
        <f t="shared" si="271"/>
        <v>SZ96046</v>
      </c>
      <c r="B2112" s="427">
        <f t="shared" si="275"/>
        <v>1849.268</v>
      </c>
      <c r="C2112" s="210">
        <f t="shared" si="268"/>
        <v>6</v>
      </c>
      <c r="D2112" s="1">
        <f t="shared" si="269"/>
        <v>299.05399999999997</v>
      </c>
      <c r="E2112" t="s">
        <v>57</v>
      </c>
      <c r="F2112">
        <v>9604</v>
      </c>
      <c r="G2112" s="139">
        <v>2011</v>
      </c>
      <c r="H2112" s="429" t="s">
        <v>149</v>
      </c>
      <c r="I2112" s="139">
        <f>VLOOKUP(E2112&amp;H2112,Data2012!$A:$S,14,FALSE)</f>
        <v>299.05399999999997</v>
      </c>
    </row>
    <row r="2113" spans="1:9" ht="14.25" customHeight="1">
      <c r="A2113" s="1" t="str">
        <f t="shared" si="271"/>
        <v>SZ96047</v>
      </c>
      <c r="B2113" s="427">
        <f t="shared" si="275"/>
        <v>2144.2200000000003</v>
      </c>
      <c r="C2113" s="210">
        <f t="shared" si="268"/>
        <v>7</v>
      </c>
      <c r="D2113" s="1">
        <f t="shared" si="269"/>
        <v>294.952</v>
      </c>
      <c r="E2113" t="s">
        <v>57</v>
      </c>
      <c r="F2113">
        <v>9604</v>
      </c>
      <c r="G2113" s="139">
        <v>2011</v>
      </c>
      <c r="H2113" s="429" t="s">
        <v>150</v>
      </c>
      <c r="I2113" s="139">
        <f>VLOOKUP(E2113&amp;H2113,Data2012!$A:$S,14,FALSE)</f>
        <v>294.952</v>
      </c>
    </row>
    <row r="2114" spans="1:9" ht="14.25" customHeight="1">
      <c r="A2114" s="1" t="str">
        <f t="shared" si="271"/>
        <v>SZ96048</v>
      </c>
      <c r="B2114" s="427">
        <f t="shared" si="275"/>
        <v>2417.7240000000002</v>
      </c>
      <c r="C2114" s="210">
        <f t="shared" si="268"/>
        <v>8</v>
      </c>
      <c r="D2114" s="1">
        <f t="shared" si="269"/>
        <v>273.50400000000002</v>
      </c>
      <c r="E2114" t="s">
        <v>57</v>
      </c>
      <c r="F2114">
        <v>9604</v>
      </c>
      <c r="G2114" s="139">
        <v>2011</v>
      </c>
      <c r="H2114" s="429" t="s">
        <v>151</v>
      </c>
      <c r="I2114" s="139">
        <f>VLOOKUP(E2114&amp;H2114,Data2012!$A:$S,14,FALSE)</f>
        <v>273.50400000000002</v>
      </c>
    </row>
    <row r="2115" spans="1:9" ht="14.25" customHeight="1">
      <c r="A2115" s="1" t="str">
        <f t="shared" si="271"/>
        <v>SZ96049</v>
      </c>
      <c r="B2115" s="427">
        <f t="shared" si="275"/>
        <v>2698.8320000000003</v>
      </c>
      <c r="C2115" s="210">
        <f t="shared" si="268"/>
        <v>9</v>
      </c>
      <c r="D2115" s="1">
        <f t="shared" si="269"/>
        <v>281.108</v>
      </c>
      <c r="E2115" t="s">
        <v>57</v>
      </c>
      <c r="F2115">
        <v>9604</v>
      </c>
      <c r="G2115" s="139">
        <v>2011</v>
      </c>
      <c r="H2115" s="429" t="s">
        <v>152</v>
      </c>
      <c r="I2115" s="139">
        <f>VLOOKUP(E2115&amp;H2115,Data2012!$A:$S,14,FALSE)</f>
        <v>281.108</v>
      </c>
    </row>
    <row r="2116" spans="1:9" ht="14.25" customHeight="1">
      <c r="A2116" s="1" t="str">
        <f t="shared" si="271"/>
        <v>SZ960410</v>
      </c>
      <c r="B2116" s="427">
        <f t="shared" si="275"/>
        <v>2988.0460000000003</v>
      </c>
      <c r="C2116" s="210">
        <f t="shared" si="268"/>
        <v>10</v>
      </c>
      <c r="D2116" s="1">
        <f t="shared" si="269"/>
        <v>289.214</v>
      </c>
      <c r="E2116" t="s">
        <v>57</v>
      </c>
      <c r="F2116">
        <v>9604</v>
      </c>
      <c r="G2116" s="139">
        <v>2011</v>
      </c>
      <c r="H2116" s="429" t="s">
        <v>153</v>
      </c>
      <c r="I2116" s="139">
        <f>VLOOKUP(E2116&amp;H2116,Data2012!$A:$S,14,FALSE)</f>
        <v>289.214</v>
      </c>
    </row>
    <row r="2117" spans="1:9" ht="14.25" customHeight="1">
      <c r="A2117" s="1" t="str">
        <f t="shared" si="271"/>
        <v>SZ960411</v>
      </c>
      <c r="B2117" s="427">
        <f t="shared" si="275"/>
        <v>3302.0960000000005</v>
      </c>
      <c r="C2117" s="210">
        <f t="shared" si="268"/>
        <v>11</v>
      </c>
      <c r="D2117" s="1">
        <f t="shared" si="269"/>
        <v>314.05</v>
      </c>
      <c r="E2117" t="s">
        <v>57</v>
      </c>
      <c r="F2117">
        <v>9604</v>
      </c>
      <c r="G2117" s="139">
        <v>2011</v>
      </c>
      <c r="H2117" s="429" t="s">
        <v>154</v>
      </c>
      <c r="I2117" s="139">
        <f>VLOOKUP(E2117&amp;H2117,Data2012!$A:$S,14,FALSE)</f>
        <v>314.05</v>
      </c>
    </row>
    <row r="2118" spans="1:9" ht="14.25" customHeight="1">
      <c r="A2118" s="1" t="str">
        <f t="shared" si="271"/>
        <v>SZ960412</v>
      </c>
      <c r="B2118" s="427">
        <f t="shared" si="275"/>
        <v>3584.2710000000006</v>
      </c>
      <c r="C2118" s="210">
        <f t="shared" si="268"/>
        <v>12</v>
      </c>
      <c r="D2118" s="1">
        <f t="shared" si="269"/>
        <v>282.17500000000001</v>
      </c>
      <c r="E2118" t="s">
        <v>57</v>
      </c>
      <c r="F2118">
        <v>9604</v>
      </c>
      <c r="G2118" s="139">
        <v>2011</v>
      </c>
      <c r="H2118" s="429" t="s">
        <v>155</v>
      </c>
      <c r="I2118" s="139">
        <f>VLOOKUP(E2118&amp;H2118,Data2012!$A:$S,14,FALSE)</f>
        <v>282.17500000000001</v>
      </c>
    </row>
    <row r="2119" spans="1:9" ht="14.25" customHeight="1">
      <c r="A2119" s="1" t="str">
        <f t="shared" si="271"/>
        <v>SZ96051</v>
      </c>
      <c r="B2119" s="427">
        <f>+D2119</f>
        <v>1056.2470000000001</v>
      </c>
      <c r="C2119" s="210">
        <f t="shared" si="268"/>
        <v>1</v>
      </c>
      <c r="D2119" s="1">
        <f t="shared" si="269"/>
        <v>1056.2470000000001</v>
      </c>
      <c r="E2119" t="s">
        <v>57</v>
      </c>
      <c r="F2119">
        <v>9605</v>
      </c>
      <c r="G2119" s="139">
        <v>2011</v>
      </c>
      <c r="H2119" s="429" t="s">
        <v>144</v>
      </c>
      <c r="I2119" s="139">
        <f>VLOOKUP(E2119&amp;H2119,Data2012!$A:$S,17,FALSE)</f>
        <v>1056.2470000000001</v>
      </c>
    </row>
    <row r="2120" spans="1:9" ht="14.25" customHeight="1">
      <c r="A2120" s="1" t="str">
        <f t="shared" si="271"/>
        <v>SZ96052</v>
      </c>
      <c r="B2120" s="427">
        <f>+D2120+B2119</f>
        <v>2118.2520000000004</v>
      </c>
      <c r="C2120" s="210">
        <f t="shared" ref="C2120:C2183" si="276">IF(D2120="na"," ",VALUE(RIGHT(TRIM(H2120),2)))</f>
        <v>2</v>
      </c>
      <c r="D2120" s="1">
        <f t="shared" ref="D2120:D2183" si="277">IF(I2120&lt;0,"na",I2120)</f>
        <v>1062.0050000000001</v>
      </c>
      <c r="E2120" t="s">
        <v>57</v>
      </c>
      <c r="F2120">
        <v>9605</v>
      </c>
      <c r="G2120" s="139">
        <v>2011</v>
      </c>
      <c r="H2120" s="429" t="s">
        <v>145</v>
      </c>
      <c r="I2120" s="139">
        <f>VLOOKUP(E2120&amp;H2120,Data2012!$A:$S,17,FALSE)</f>
        <v>1062.0050000000001</v>
      </c>
    </row>
    <row r="2121" spans="1:9" ht="14.25" customHeight="1">
      <c r="A2121" s="1" t="str">
        <f t="shared" si="271"/>
        <v>SZ96053</v>
      </c>
      <c r="B2121" s="427">
        <f>+D2121+B2120</f>
        <v>3339.2690000000002</v>
      </c>
      <c r="C2121" s="210">
        <f t="shared" si="276"/>
        <v>3</v>
      </c>
      <c r="D2121" s="1">
        <f t="shared" si="277"/>
        <v>1221.0170000000001</v>
      </c>
      <c r="E2121" t="s">
        <v>57</v>
      </c>
      <c r="F2121">
        <v>9605</v>
      </c>
      <c r="G2121" s="139">
        <v>2011</v>
      </c>
      <c r="H2121" s="429" t="s">
        <v>146</v>
      </c>
      <c r="I2121" s="139">
        <f>VLOOKUP(E2121&amp;H2121,Data2012!$A:$S,17,FALSE)</f>
        <v>1221.0170000000001</v>
      </c>
    </row>
    <row r="2122" spans="1:9" ht="14.25" customHeight="1">
      <c r="A2122" s="1" t="str">
        <f t="shared" si="271"/>
        <v>SZ96054</v>
      </c>
      <c r="B2122" s="427">
        <f t="shared" ref="B2122:B2130" si="278">+D2122+B2121</f>
        <v>4479.83</v>
      </c>
      <c r="C2122" s="210">
        <f t="shared" si="276"/>
        <v>4</v>
      </c>
      <c r="D2122" s="1">
        <f t="shared" si="277"/>
        <v>1140.5609999999999</v>
      </c>
      <c r="E2122" t="s">
        <v>57</v>
      </c>
      <c r="F2122">
        <v>9605</v>
      </c>
      <c r="G2122" s="139">
        <v>2011</v>
      </c>
      <c r="H2122" s="429" t="s">
        <v>147</v>
      </c>
      <c r="I2122" s="139">
        <f>VLOOKUP(E2122&amp;H2122,Data2012!$A:$S,17,FALSE)</f>
        <v>1140.5609999999999</v>
      </c>
    </row>
    <row r="2123" spans="1:9" ht="14.25" customHeight="1">
      <c r="A2123" s="1" t="str">
        <f t="shared" si="271"/>
        <v>SZ96055</v>
      </c>
      <c r="B2123" s="427">
        <f t="shared" si="278"/>
        <v>5639.0069999999996</v>
      </c>
      <c r="C2123" s="210">
        <f t="shared" si="276"/>
        <v>5</v>
      </c>
      <c r="D2123" s="1">
        <f t="shared" si="277"/>
        <v>1159.1769999999999</v>
      </c>
      <c r="E2123" t="s">
        <v>57</v>
      </c>
      <c r="F2123">
        <v>9605</v>
      </c>
      <c r="G2123" s="139">
        <v>2011</v>
      </c>
      <c r="H2123" s="429" t="s">
        <v>148</v>
      </c>
      <c r="I2123" s="139">
        <f>VLOOKUP(E2123&amp;H2123,Data2012!$A:$S,17,FALSE)</f>
        <v>1159.1769999999999</v>
      </c>
    </row>
    <row r="2124" spans="1:9" ht="14.25" customHeight="1">
      <c r="A2124" s="1" t="str">
        <f t="shared" si="271"/>
        <v>SZ96056</v>
      </c>
      <c r="B2124" s="427">
        <f t="shared" si="278"/>
        <v>6726.3859999999995</v>
      </c>
      <c r="C2124" s="210">
        <f t="shared" si="276"/>
        <v>6</v>
      </c>
      <c r="D2124" s="1">
        <f t="shared" si="277"/>
        <v>1087.3789999999999</v>
      </c>
      <c r="E2124" t="s">
        <v>57</v>
      </c>
      <c r="F2124">
        <v>9605</v>
      </c>
      <c r="G2124" s="139">
        <v>2011</v>
      </c>
      <c r="H2124" s="429" t="s">
        <v>149</v>
      </c>
      <c r="I2124" s="139">
        <f>VLOOKUP(E2124&amp;H2124,Data2012!$A:$S,17,FALSE)</f>
        <v>1087.3789999999999</v>
      </c>
    </row>
    <row r="2125" spans="1:9" ht="14.25" customHeight="1">
      <c r="A2125" s="1" t="str">
        <f t="shared" si="271"/>
        <v>SZ96057</v>
      </c>
      <c r="B2125" s="427">
        <f t="shared" si="278"/>
        <v>7794.4779999999992</v>
      </c>
      <c r="C2125" s="210">
        <f t="shared" si="276"/>
        <v>7</v>
      </c>
      <c r="D2125" s="1">
        <f t="shared" si="277"/>
        <v>1068.0920000000001</v>
      </c>
      <c r="E2125" t="s">
        <v>57</v>
      </c>
      <c r="F2125">
        <v>9605</v>
      </c>
      <c r="G2125" s="139">
        <v>2011</v>
      </c>
      <c r="H2125" s="429" t="s">
        <v>150</v>
      </c>
      <c r="I2125" s="139">
        <f>VLOOKUP(E2125&amp;H2125,Data2012!$A:$S,17,FALSE)</f>
        <v>1068.0920000000001</v>
      </c>
    </row>
    <row r="2126" spans="1:9" ht="14.25" customHeight="1">
      <c r="A2126" s="1" t="str">
        <f t="shared" si="271"/>
        <v>SZ96058</v>
      </c>
      <c r="B2126" s="427">
        <f t="shared" si="278"/>
        <v>8816.1919999999991</v>
      </c>
      <c r="C2126" s="210">
        <f t="shared" si="276"/>
        <v>8</v>
      </c>
      <c r="D2126" s="1">
        <f t="shared" si="277"/>
        <v>1021.7140000000001</v>
      </c>
      <c r="E2126" t="s">
        <v>57</v>
      </c>
      <c r="F2126">
        <v>9605</v>
      </c>
      <c r="G2126" s="139">
        <v>2011</v>
      </c>
      <c r="H2126" s="429" t="s">
        <v>151</v>
      </c>
      <c r="I2126" s="139">
        <f>VLOOKUP(E2126&amp;H2126,Data2012!$A:$S,17,FALSE)</f>
        <v>1021.7140000000001</v>
      </c>
    </row>
    <row r="2127" spans="1:9" ht="14.25" customHeight="1">
      <c r="A2127" s="1" t="str">
        <f t="shared" ref="A2127:A2190" si="279">TRIM(E2127)&amp;F2127&amp;C2127</f>
        <v>SZ96059</v>
      </c>
      <c r="B2127" s="427">
        <f t="shared" si="278"/>
        <v>9838.8739999999998</v>
      </c>
      <c r="C2127" s="210">
        <f t="shared" si="276"/>
        <v>9</v>
      </c>
      <c r="D2127" s="1">
        <f t="shared" si="277"/>
        <v>1022.682</v>
      </c>
      <c r="E2127" t="s">
        <v>57</v>
      </c>
      <c r="F2127">
        <v>9605</v>
      </c>
      <c r="G2127" s="139">
        <v>2011</v>
      </c>
      <c r="H2127" s="429" t="s">
        <v>152</v>
      </c>
      <c r="I2127" s="139">
        <f>VLOOKUP(E2127&amp;H2127,Data2012!$A:$S,17,FALSE)</f>
        <v>1022.682</v>
      </c>
    </row>
    <row r="2128" spans="1:9" ht="14.25" customHeight="1">
      <c r="A2128" s="1" t="str">
        <f t="shared" si="279"/>
        <v>SZ960510</v>
      </c>
      <c r="B2128" s="427">
        <f t="shared" si="278"/>
        <v>10855.759</v>
      </c>
      <c r="C2128" s="210">
        <f t="shared" si="276"/>
        <v>10</v>
      </c>
      <c r="D2128" s="1">
        <f t="shared" si="277"/>
        <v>1016.885</v>
      </c>
      <c r="E2128" t="s">
        <v>57</v>
      </c>
      <c r="F2128">
        <v>9605</v>
      </c>
      <c r="G2128" s="139">
        <v>2011</v>
      </c>
      <c r="H2128" s="429" t="s">
        <v>153</v>
      </c>
      <c r="I2128" s="139">
        <f>VLOOKUP(E2128&amp;H2128,Data2012!$A:$S,17,FALSE)</f>
        <v>1016.885</v>
      </c>
    </row>
    <row r="2129" spans="1:9" ht="14.25" customHeight="1">
      <c r="A2129" s="1" t="str">
        <f t="shared" si="279"/>
        <v>SZ960511</v>
      </c>
      <c r="B2129" s="427">
        <f t="shared" si="278"/>
        <v>11970.959000000001</v>
      </c>
      <c r="C2129" s="210">
        <f t="shared" si="276"/>
        <v>11</v>
      </c>
      <c r="D2129" s="1">
        <f t="shared" si="277"/>
        <v>1115.2</v>
      </c>
      <c r="E2129" t="s">
        <v>57</v>
      </c>
      <c r="F2129">
        <v>9605</v>
      </c>
      <c r="G2129" s="139">
        <v>2011</v>
      </c>
      <c r="H2129" s="429" t="s">
        <v>154</v>
      </c>
      <c r="I2129" s="139">
        <f>VLOOKUP(E2129&amp;H2129,Data2012!$A:$S,17,FALSE)</f>
        <v>1115.2</v>
      </c>
    </row>
    <row r="2130" spans="1:9" ht="14.25" customHeight="1">
      <c r="A2130" s="1" t="str">
        <f t="shared" si="279"/>
        <v>SZ960512</v>
      </c>
      <c r="B2130" s="427">
        <f t="shared" si="278"/>
        <v>12947.372000000001</v>
      </c>
      <c r="C2130" s="210">
        <f t="shared" si="276"/>
        <v>12</v>
      </c>
      <c r="D2130" s="1">
        <f t="shared" si="277"/>
        <v>976.41300000000001</v>
      </c>
      <c r="E2130" t="s">
        <v>57</v>
      </c>
      <c r="F2130">
        <v>9605</v>
      </c>
      <c r="G2130" s="139">
        <v>2011</v>
      </c>
      <c r="H2130" s="429" t="s">
        <v>155</v>
      </c>
      <c r="I2130" s="139">
        <f>VLOOKUP(E2130&amp;H2130,Data2012!$A:$S,17,FALSE)</f>
        <v>976.41300000000001</v>
      </c>
    </row>
    <row r="2131" spans="1:9" ht="14.25" customHeight="1">
      <c r="A2131" s="1" t="str">
        <f t="shared" si="279"/>
        <v>SZ96061</v>
      </c>
      <c r="B2131" s="427">
        <f>+D2131</f>
        <v>246.07400000000001</v>
      </c>
      <c r="C2131" s="210">
        <f t="shared" si="276"/>
        <v>1</v>
      </c>
      <c r="D2131" s="1">
        <f t="shared" si="277"/>
        <v>246.07400000000001</v>
      </c>
      <c r="E2131" t="s">
        <v>57</v>
      </c>
      <c r="F2131">
        <v>9606</v>
      </c>
      <c r="G2131" s="139">
        <v>2011</v>
      </c>
      <c r="H2131" s="429" t="s">
        <v>144</v>
      </c>
      <c r="I2131" s="139">
        <f>VLOOKUP(E2131&amp;H2131,Data2012!$A:$U,20,FALSE)</f>
        <v>246.07400000000001</v>
      </c>
    </row>
    <row r="2132" spans="1:9" ht="14.25" customHeight="1">
      <c r="A2132" s="1" t="str">
        <f t="shared" si="279"/>
        <v>SZ96062</v>
      </c>
      <c r="B2132" s="427">
        <f>+D2132+B2131</f>
        <v>487.80799999999999</v>
      </c>
      <c r="C2132" s="210">
        <f t="shared" si="276"/>
        <v>2</v>
      </c>
      <c r="D2132" s="1">
        <f t="shared" si="277"/>
        <v>241.73400000000001</v>
      </c>
      <c r="E2132" t="s">
        <v>57</v>
      </c>
      <c r="F2132">
        <v>9606</v>
      </c>
      <c r="G2132" s="139">
        <v>2011</v>
      </c>
      <c r="H2132" s="429" t="s">
        <v>145</v>
      </c>
      <c r="I2132" s="139">
        <f>VLOOKUP(E2132&amp;H2132,Data2012!$A:$U,20,FALSE)</f>
        <v>241.73400000000001</v>
      </c>
    </row>
    <row r="2133" spans="1:9" ht="14.25" customHeight="1">
      <c r="A2133" s="1" t="str">
        <f t="shared" si="279"/>
        <v>SZ96063</v>
      </c>
      <c r="B2133" s="427">
        <f>+D2133+B2132</f>
        <v>756.85699999999997</v>
      </c>
      <c r="C2133" s="210">
        <f t="shared" si="276"/>
        <v>3</v>
      </c>
      <c r="D2133" s="1">
        <f t="shared" si="277"/>
        <v>269.04899999999998</v>
      </c>
      <c r="E2133" t="s">
        <v>57</v>
      </c>
      <c r="F2133">
        <v>9606</v>
      </c>
      <c r="G2133" s="139">
        <v>2011</v>
      </c>
      <c r="H2133" s="429" t="s">
        <v>146</v>
      </c>
      <c r="I2133" s="139">
        <f>VLOOKUP(E2133&amp;H2133,Data2012!$A:$U,20,FALSE)</f>
        <v>269.04899999999998</v>
      </c>
    </row>
    <row r="2134" spans="1:9" ht="14.25" customHeight="1">
      <c r="A2134" s="1" t="str">
        <f t="shared" si="279"/>
        <v>SZ96064</v>
      </c>
      <c r="B2134" s="427">
        <f t="shared" ref="B2134:B2142" si="280">+D2134+B2133</f>
        <v>1018.861</v>
      </c>
      <c r="C2134" s="210">
        <f t="shared" si="276"/>
        <v>4</v>
      </c>
      <c r="D2134" s="1">
        <f t="shared" si="277"/>
        <v>262.00400000000002</v>
      </c>
      <c r="E2134" t="s">
        <v>57</v>
      </c>
      <c r="F2134">
        <v>9606</v>
      </c>
      <c r="G2134" s="139">
        <v>2011</v>
      </c>
      <c r="H2134" s="429" t="s">
        <v>147</v>
      </c>
      <c r="I2134" s="139">
        <f>VLOOKUP(E2134&amp;H2134,Data2012!$A:$U,20,FALSE)</f>
        <v>262.00400000000002</v>
      </c>
    </row>
    <row r="2135" spans="1:9" ht="14.25" customHeight="1">
      <c r="A2135" s="1" t="str">
        <f t="shared" si="279"/>
        <v>SZ96065</v>
      </c>
      <c r="B2135" s="427">
        <f t="shared" si="280"/>
        <v>1283.4939999999999</v>
      </c>
      <c r="C2135" s="210">
        <f t="shared" si="276"/>
        <v>5</v>
      </c>
      <c r="D2135" s="1">
        <f t="shared" si="277"/>
        <v>264.63299999999998</v>
      </c>
      <c r="E2135" t="s">
        <v>57</v>
      </c>
      <c r="F2135">
        <v>9606</v>
      </c>
      <c r="G2135" s="139">
        <v>2011</v>
      </c>
      <c r="H2135" s="429" t="s">
        <v>148</v>
      </c>
      <c r="I2135" s="139">
        <f>VLOOKUP(E2135&amp;H2135,Data2012!$A:$U,20,FALSE)</f>
        <v>264.63299999999998</v>
      </c>
    </row>
    <row r="2136" spans="1:9" ht="14.25" customHeight="1">
      <c r="A2136" s="1" t="str">
        <f t="shared" si="279"/>
        <v>SZ96066</v>
      </c>
      <c r="B2136" s="427">
        <f t="shared" si="280"/>
        <v>1532.826</v>
      </c>
      <c r="C2136" s="210">
        <f t="shared" si="276"/>
        <v>6</v>
      </c>
      <c r="D2136" s="1">
        <f t="shared" si="277"/>
        <v>249.33199999999999</v>
      </c>
      <c r="E2136" t="s">
        <v>57</v>
      </c>
      <c r="F2136">
        <v>9606</v>
      </c>
      <c r="G2136" s="139">
        <v>2011</v>
      </c>
      <c r="H2136" s="429" t="s">
        <v>149</v>
      </c>
      <c r="I2136" s="139">
        <f>VLOOKUP(E2136&amp;H2136,Data2012!$A:$U,20,FALSE)</f>
        <v>249.33199999999999</v>
      </c>
    </row>
    <row r="2137" spans="1:9" ht="14.25" customHeight="1">
      <c r="A2137" s="1" t="str">
        <f t="shared" si="279"/>
        <v>SZ96067</v>
      </c>
      <c r="B2137" s="427">
        <f t="shared" si="280"/>
        <v>1776.2450000000001</v>
      </c>
      <c r="C2137" s="210">
        <f t="shared" si="276"/>
        <v>7</v>
      </c>
      <c r="D2137" s="1">
        <f t="shared" si="277"/>
        <v>243.41900000000001</v>
      </c>
      <c r="E2137" t="s">
        <v>57</v>
      </c>
      <c r="F2137">
        <v>9606</v>
      </c>
      <c r="G2137" s="139">
        <v>2011</v>
      </c>
      <c r="H2137" s="429" t="s">
        <v>150</v>
      </c>
      <c r="I2137" s="139">
        <f>VLOOKUP(E2137&amp;H2137,Data2012!$A:$U,20,FALSE)</f>
        <v>243.41900000000001</v>
      </c>
    </row>
    <row r="2138" spans="1:9" ht="14.25" customHeight="1">
      <c r="A2138" s="1" t="str">
        <f t="shared" si="279"/>
        <v>SZ96068</v>
      </c>
      <c r="B2138" s="427">
        <f t="shared" si="280"/>
        <v>2006.8990000000001</v>
      </c>
      <c r="C2138" s="210">
        <f t="shared" si="276"/>
        <v>8</v>
      </c>
      <c r="D2138" s="1">
        <f t="shared" si="277"/>
        <v>230.654</v>
      </c>
      <c r="E2138" t="s">
        <v>57</v>
      </c>
      <c r="F2138">
        <v>9606</v>
      </c>
      <c r="G2138" s="139">
        <v>2011</v>
      </c>
      <c r="H2138" s="429" t="s">
        <v>151</v>
      </c>
      <c r="I2138" s="139">
        <f>VLOOKUP(E2138&amp;H2138,Data2012!$A:$U,20,FALSE)</f>
        <v>230.654</v>
      </c>
    </row>
    <row r="2139" spans="1:9" ht="14.25" customHeight="1">
      <c r="A2139" s="1" t="str">
        <f t="shared" si="279"/>
        <v>SZ96069</v>
      </c>
      <c r="B2139" s="427">
        <f t="shared" si="280"/>
        <v>2236.56</v>
      </c>
      <c r="C2139" s="210">
        <f t="shared" si="276"/>
        <v>9</v>
      </c>
      <c r="D2139" s="1">
        <f t="shared" si="277"/>
        <v>229.661</v>
      </c>
      <c r="E2139" t="s">
        <v>57</v>
      </c>
      <c r="F2139">
        <v>9606</v>
      </c>
      <c r="G2139" s="139">
        <v>2011</v>
      </c>
      <c r="H2139" s="429" t="s">
        <v>152</v>
      </c>
      <c r="I2139" s="139">
        <f>VLOOKUP(E2139&amp;H2139,Data2012!$A:$U,20,FALSE)</f>
        <v>229.661</v>
      </c>
    </row>
    <row r="2140" spans="1:9" ht="14.25" customHeight="1">
      <c r="A2140" s="1" t="str">
        <f t="shared" si="279"/>
        <v>SZ960610</v>
      </c>
      <c r="B2140" s="427">
        <f t="shared" si="280"/>
        <v>2468.4549999999999</v>
      </c>
      <c r="C2140" s="210">
        <f t="shared" si="276"/>
        <v>10</v>
      </c>
      <c r="D2140" s="1">
        <f t="shared" si="277"/>
        <v>231.89500000000001</v>
      </c>
      <c r="E2140" t="s">
        <v>57</v>
      </c>
      <c r="F2140">
        <v>9606</v>
      </c>
      <c r="G2140" s="139">
        <v>2011</v>
      </c>
      <c r="H2140" s="429" t="s">
        <v>153</v>
      </c>
      <c r="I2140" s="139">
        <f>VLOOKUP(E2140&amp;H2140,Data2012!$A:$U,20,FALSE)</f>
        <v>231.89500000000001</v>
      </c>
    </row>
    <row r="2141" spans="1:9" ht="14.25" customHeight="1">
      <c r="A2141" s="1" t="str">
        <f t="shared" si="279"/>
        <v>SZ960611</v>
      </c>
      <c r="B2141" s="427">
        <f t="shared" si="280"/>
        <v>2724.3379999999997</v>
      </c>
      <c r="C2141" s="210">
        <f t="shared" si="276"/>
        <v>11</v>
      </c>
      <c r="D2141" s="1">
        <f t="shared" si="277"/>
        <v>255.88300000000001</v>
      </c>
      <c r="E2141" t="s">
        <v>57</v>
      </c>
      <c r="F2141">
        <v>9606</v>
      </c>
      <c r="G2141" s="139">
        <v>2011</v>
      </c>
      <c r="H2141" s="429" t="s">
        <v>154</v>
      </c>
      <c r="I2141" s="139">
        <f>VLOOKUP(E2141&amp;H2141,Data2012!$A:$U,20,FALSE)</f>
        <v>255.88300000000001</v>
      </c>
    </row>
    <row r="2142" spans="1:9" ht="14.25" customHeight="1">
      <c r="A2142" s="1" t="str">
        <f t="shared" si="279"/>
        <v>SZ960612</v>
      </c>
      <c r="B2142" s="427">
        <f t="shared" si="280"/>
        <v>2951.232</v>
      </c>
      <c r="C2142" s="210">
        <f t="shared" si="276"/>
        <v>12</v>
      </c>
      <c r="D2142" s="1">
        <f t="shared" si="277"/>
        <v>226.89400000000001</v>
      </c>
      <c r="E2142" t="s">
        <v>57</v>
      </c>
      <c r="F2142">
        <v>9606</v>
      </c>
      <c r="G2142" s="139">
        <v>2011</v>
      </c>
      <c r="H2142" s="429" t="s">
        <v>155</v>
      </c>
      <c r="I2142" s="139">
        <f>VLOOKUP(E2142&amp;H2142,Data2012!$A:$U,20,FALSE)</f>
        <v>226.89400000000001</v>
      </c>
    </row>
    <row r="2143" spans="1:9" ht="14.25" customHeight="1">
      <c r="A2143" s="1" t="str">
        <f t="shared" si="279"/>
        <v>TCDD96011</v>
      </c>
      <c r="B2143" s="427">
        <f>+D2143</f>
        <v>6976</v>
      </c>
      <c r="C2143" s="210">
        <f t="shared" si="276"/>
        <v>1</v>
      </c>
      <c r="D2143" s="1">
        <f t="shared" si="277"/>
        <v>6976</v>
      </c>
      <c r="E2143" t="s">
        <v>63</v>
      </c>
      <c r="F2143">
        <v>9601</v>
      </c>
      <c r="G2143" s="139">
        <v>2011</v>
      </c>
      <c r="H2143" s="429" t="s">
        <v>144</v>
      </c>
      <c r="I2143">
        <f>VLOOKUP(E2143&amp;H2143,Data2012!$A:$S,3,FALSE)</f>
        <v>6976</v>
      </c>
    </row>
    <row r="2144" spans="1:9" ht="14.25" customHeight="1">
      <c r="A2144" s="1" t="str">
        <f t="shared" si="279"/>
        <v>TCDD96012</v>
      </c>
      <c r="B2144" s="427">
        <f>+D2144+B2143</f>
        <v>14027</v>
      </c>
      <c r="C2144" s="210">
        <f t="shared" si="276"/>
        <v>2</v>
      </c>
      <c r="D2144" s="1">
        <f t="shared" si="277"/>
        <v>7051</v>
      </c>
      <c r="E2144" t="s">
        <v>63</v>
      </c>
      <c r="F2144">
        <v>9601</v>
      </c>
      <c r="G2144" s="139">
        <v>2011</v>
      </c>
      <c r="H2144" s="429" t="s">
        <v>145</v>
      </c>
      <c r="I2144">
        <f>VLOOKUP(E2144&amp;H2144,Data2012!$A:$S,3,FALSE)</f>
        <v>7051</v>
      </c>
    </row>
    <row r="2145" spans="1:9" ht="14.25" customHeight="1">
      <c r="A2145" s="1" t="str">
        <f t="shared" si="279"/>
        <v>TCDD96013</v>
      </c>
      <c r="B2145" s="427">
        <f>+D2145+B2144</f>
        <v>21686</v>
      </c>
      <c r="C2145" s="210">
        <f t="shared" si="276"/>
        <v>3</v>
      </c>
      <c r="D2145" s="1">
        <f t="shared" si="277"/>
        <v>7659</v>
      </c>
      <c r="E2145" t="s">
        <v>63</v>
      </c>
      <c r="F2145">
        <v>9601</v>
      </c>
      <c r="G2145" s="139">
        <v>2011</v>
      </c>
      <c r="H2145" s="429" t="s">
        <v>146</v>
      </c>
      <c r="I2145">
        <f>VLOOKUP(E2145&amp;H2145,Data2012!$A:$S,3,FALSE)</f>
        <v>7659</v>
      </c>
    </row>
    <row r="2146" spans="1:9" ht="14.25" customHeight="1">
      <c r="A2146" s="1" t="str">
        <f t="shared" si="279"/>
        <v>TCDD96014</v>
      </c>
      <c r="B2146" s="427">
        <f t="shared" ref="B2146:B2154" si="281">+D2146+B2145</f>
        <v>29378</v>
      </c>
      <c r="C2146" s="210">
        <f t="shared" si="276"/>
        <v>4</v>
      </c>
      <c r="D2146" s="1">
        <f t="shared" si="277"/>
        <v>7692</v>
      </c>
      <c r="E2146" t="s">
        <v>63</v>
      </c>
      <c r="F2146">
        <v>9601</v>
      </c>
      <c r="G2146" s="139">
        <v>2011</v>
      </c>
      <c r="H2146" s="429" t="s">
        <v>147</v>
      </c>
      <c r="I2146">
        <f>VLOOKUP(E2146&amp;H2146,Data2012!$A:$S,3,FALSE)</f>
        <v>7692</v>
      </c>
    </row>
    <row r="2147" spans="1:9" ht="14.25" customHeight="1">
      <c r="A2147" s="1" t="str">
        <f t="shared" si="279"/>
        <v>TCDD96015</v>
      </c>
      <c r="B2147" s="427">
        <f t="shared" si="281"/>
        <v>37398</v>
      </c>
      <c r="C2147" s="210">
        <f t="shared" si="276"/>
        <v>5</v>
      </c>
      <c r="D2147" s="1">
        <f t="shared" si="277"/>
        <v>8020</v>
      </c>
      <c r="E2147" t="s">
        <v>63</v>
      </c>
      <c r="F2147">
        <v>9601</v>
      </c>
      <c r="G2147" s="139">
        <v>2011</v>
      </c>
      <c r="H2147" s="429" t="s">
        <v>148</v>
      </c>
      <c r="I2147">
        <f>VLOOKUP(E2147&amp;H2147,Data2012!$A:$S,3,FALSE)</f>
        <v>8020</v>
      </c>
    </row>
    <row r="2148" spans="1:9" ht="14.25" customHeight="1">
      <c r="A2148" s="1" t="str">
        <f t="shared" si="279"/>
        <v>TCDD96016</v>
      </c>
      <c r="B2148" s="427">
        <f t="shared" si="281"/>
        <v>44940</v>
      </c>
      <c r="C2148" s="210">
        <f t="shared" si="276"/>
        <v>6</v>
      </c>
      <c r="D2148" s="1">
        <f t="shared" si="277"/>
        <v>7542</v>
      </c>
      <c r="E2148" t="s">
        <v>63</v>
      </c>
      <c r="F2148">
        <v>9601</v>
      </c>
      <c r="G2148" s="139">
        <v>2011</v>
      </c>
      <c r="H2148" s="429" t="s">
        <v>149</v>
      </c>
      <c r="I2148">
        <f>VLOOKUP(E2148&amp;H2148,Data2012!$A:$S,3,FALSE)</f>
        <v>7542</v>
      </c>
    </row>
    <row r="2149" spans="1:9" ht="14.25" customHeight="1">
      <c r="A2149" s="1" t="str">
        <f t="shared" si="279"/>
        <v>TCDD96017</v>
      </c>
      <c r="B2149" s="427">
        <f t="shared" si="281"/>
        <v>52589</v>
      </c>
      <c r="C2149" s="210">
        <f t="shared" si="276"/>
        <v>7</v>
      </c>
      <c r="D2149" s="1">
        <f t="shared" si="277"/>
        <v>7649</v>
      </c>
      <c r="E2149" t="s">
        <v>63</v>
      </c>
      <c r="F2149">
        <v>9601</v>
      </c>
      <c r="G2149" s="139">
        <v>2011</v>
      </c>
      <c r="H2149" s="429" t="s">
        <v>150</v>
      </c>
      <c r="I2149">
        <f>VLOOKUP(E2149&amp;H2149,Data2012!$A:$S,3,FALSE)</f>
        <v>7649</v>
      </c>
    </row>
    <row r="2150" spans="1:9" ht="14.25" customHeight="1">
      <c r="A2150" s="1" t="str">
        <f t="shared" si="279"/>
        <v>TCDD96018</v>
      </c>
      <c r="B2150" s="427">
        <f t="shared" si="281"/>
        <v>58522</v>
      </c>
      <c r="C2150" s="210">
        <f t="shared" si="276"/>
        <v>8</v>
      </c>
      <c r="D2150" s="1">
        <f t="shared" si="277"/>
        <v>5933</v>
      </c>
      <c r="E2150" t="s">
        <v>63</v>
      </c>
      <c r="F2150">
        <v>9601</v>
      </c>
      <c r="G2150" s="139">
        <v>2011</v>
      </c>
      <c r="H2150" s="429" t="s">
        <v>151</v>
      </c>
      <c r="I2150">
        <f>VLOOKUP(E2150&amp;H2150,Data2012!$A:$S,3,FALSE)</f>
        <v>5933</v>
      </c>
    </row>
    <row r="2151" spans="1:9" ht="14.25" customHeight="1">
      <c r="A2151" s="1" t="str">
        <f t="shared" si="279"/>
        <v>TCDD96019</v>
      </c>
      <c r="B2151" s="427">
        <f t="shared" si="281"/>
        <v>65462</v>
      </c>
      <c r="C2151" s="210">
        <f t="shared" si="276"/>
        <v>9</v>
      </c>
      <c r="D2151" s="1">
        <f t="shared" si="277"/>
        <v>6940</v>
      </c>
      <c r="E2151" t="s">
        <v>63</v>
      </c>
      <c r="F2151">
        <v>9601</v>
      </c>
      <c r="G2151" s="139">
        <v>2011</v>
      </c>
      <c r="H2151" s="429" t="s">
        <v>152</v>
      </c>
      <c r="I2151">
        <f>VLOOKUP(E2151&amp;H2151,Data2012!$A:$S,3,FALSE)</f>
        <v>6940</v>
      </c>
    </row>
    <row r="2152" spans="1:9" ht="14.25" customHeight="1">
      <c r="A2152" s="1" t="str">
        <f t="shared" si="279"/>
        <v>TCDD960110</v>
      </c>
      <c r="B2152" s="427">
        <f t="shared" si="281"/>
        <v>72415</v>
      </c>
      <c r="C2152" s="210">
        <f t="shared" si="276"/>
        <v>10</v>
      </c>
      <c r="D2152" s="1">
        <f t="shared" si="277"/>
        <v>6953</v>
      </c>
      <c r="E2152" t="s">
        <v>63</v>
      </c>
      <c r="F2152">
        <v>9601</v>
      </c>
      <c r="G2152" s="139">
        <v>2011</v>
      </c>
      <c r="H2152" s="429" t="s">
        <v>153</v>
      </c>
      <c r="I2152">
        <f>VLOOKUP(E2152&amp;H2152,Data2012!$A:$S,3,FALSE)</f>
        <v>6953</v>
      </c>
    </row>
    <row r="2153" spans="1:9" ht="14.25" customHeight="1">
      <c r="A2153" s="1" t="str">
        <f t="shared" si="279"/>
        <v>TCDD960111</v>
      </c>
      <c r="B2153" s="427">
        <f t="shared" si="281"/>
        <v>78930</v>
      </c>
      <c r="C2153" s="210">
        <f t="shared" si="276"/>
        <v>11</v>
      </c>
      <c r="D2153" s="1">
        <f t="shared" si="277"/>
        <v>6515</v>
      </c>
      <c r="E2153" t="s">
        <v>63</v>
      </c>
      <c r="F2153">
        <v>9601</v>
      </c>
      <c r="G2153" s="139">
        <v>2011</v>
      </c>
      <c r="H2153" s="429" t="s">
        <v>154</v>
      </c>
      <c r="I2153">
        <f>VLOOKUP(E2153&amp;H2153,Data2012!$A:$S,3,FALSE)</f>
        <v>6515</v>
      </c>
    </row>
    <row r="2154" spans="1:9" ht="14.25" customHeight="1">
      <c r="A2154" s="1" t="str">
        <f t="shared" si="279"/>
        <v>TCDD960112</v>
      </c>
      <c r="B2154" s="427">
        <f t="shared" si="281"/>
        <v>85752</v>
      </c>
      <c r="C2154" s="210">
        <f t="shared" si="276"/>
        <v>12</v>
      </c>
      <c r="D2154" s="1">
        <f t="shared" si="277"/>
        <v>6822</v>
      </c>
      <c r="E2154" t="s">
        <v>63</v>
      </c>
      <c r="F2154">
        <v>9601</v>
      </c>
      <c r="G2154" s="139">
        <v>2011</v>
      </c>
      <c r="H2154" s="429" t="s">
        <v>155</v>
      </c>
      <c r="I2154">
        <f>VLOOKUP(E2154&amp;H2154,Data2012!$A:$S,3,FALSE)</f>
        <v>6822</v>
      </c>
    </row>
    <row r="2155" spans="1:9" ht="14.25" customHeight="1">
      <c r="A2155" s="1" t="str">
        <f t="shared" si="279"/>
        <v>TCDD96021</v>
      </c>
      <c r="B2155" s="427">
        <f>+D2155</f>
        <v>467</v>
      </c>
      <c r="C2155" s="210">
        <f t="shared" si="276"/>
        <v>1</v>
      </c>
      <c r="D2155" s="1">
        <f t="shared" si="277"/>
        <v>467</v>
      </c>
      <c r="E2155" t="s">
        <v>63</v>
      </c>
      <c r="F2155">
        <v>9602</v>
      </c>
      <c r="G2155" s="139">
        <v>2011</v>
      </c>
      <c r="H2155" s="429" t="s">
        <v>144</v>
      </c>
      <c r="I2155" s="139">
        <f>VLOOKUP(E2155&amp;H2155,Data2012!$A:$S,6,FALSE)</f>
        <v>467</v>
      </c>
    </row>
    <row r="2156" spans="1:9" ht="14.25" customHeight="1">
      <c r="A2156" s="1" t="str">
        <f t="shared" si="279"/>
        <v>TCDD96022</v>
      </c>
      <c r="B2156" s="427">
        <f>+D2156+B2155</f>
        <v>918</v>
      </c>
      <c r="C2156" s="210">
        <f t="shared" si="276"/>
        <v>2</v>
      </c>
      <c r="D2156" s="1">
        <f t="shared" si="277"/>
        <v>451</v>
      </c>
      <c r="E2156" t="s">
        <v>63</v>
      </c>
      <c r="F2156">
        <v>9602</v>
      </c>
      <c r="G2156" s="139">
        <v>2011</v>
      </c>
      <c r="H2156" s="429" t="s">
        <v>145</v>
      </c>
      <c r="I2156" s="139">
        <f>VLOOKUP(E2156&amp;H2156,Data2012!$A:$S,6,FALSE)</f>
        <v>451</v>
      </c>
    </row>
    <row r="2157" spans="1:9" ht="14.25" customHeight="1">
      <c r="A2157" s="1" t="str">
        <f t="shared" si="279"/>
        <v>TCDD96023</v>
      </c>
      <c r="B2157" s="427">
        <f>+D2157+B2156</f>
        <v>1395</v>
      </c>
      <c r="C2157" s="210">
        <f t="shared" si="276"/>
        <v>3</v>
      </c>
      <c r="D2157" s="1">
        <f t="shared" si="277"/>
        <v>477</v>
      </c>
      <c r="E2157" t="s">
        <v>63</v>
      </c>
      <c r="F2157">
        <v>9602</v>
      </c>
      <c r="G2157" s="139">
        <v>2011</v>
      </c>
      <c r="H2157" s="429" t="s">
        <v>146</v>
      </c>
      <c r="I2157" s="139">
        <f>VLOOKUP(E2157&amp;H2157,Data2012!$A:$S,6,FALSE)</f>
        <v>477</v>
      </c>
    </row>
    <row r="2158" spans="1:9" ht="14.25" customHeight="1">
      <c r="A2158" s="1" t="str">
        <f t="shared" si="279"/>
        <v>TCDD96024</v>
      </c>
      <c r="B2158" s="427">
        <f t="shared" ref="B2158:B2166" si="282">+D2158+B2157</f>
        <v>1868</v>
      </c>
      <c r="C2158" s="210">
        <f t="shared" si="276"/>
        <v>4</v>
      </c>
      <c r="D2158" s="1">
        <f t="shared" si="277"/>
        <v>473</v>
      </c>
      <c r="E2158" t="s">
        <v>63</v>
      </c>
      <c r="F2158">
        <v>9602</v>
      </c>
      <c r="G2158" s="139">
        <v>2011</v>
      </c>
      <c r="H2158" s="429" t="s">
        <v>147</v>
      </c>
      <c r="I2158" s="139">
        <f>VLOOKUP(E2158&amp;H2158,Data2012!$A:$S,6,FALSE)</f>
        <v>473</v>
      </c>
    </row>
    <row r="2159" spans="1:9" ht="14.25" customHeight="1">
      <c r="A2159" s="1" t="str">
        <f t="shared" si="279"/>
        <v>TCDD96025</v>
      </c>
      <c r="B2159" s="427">
        <f t="shared" si="282"/>
        <v>2379</v>
      </c>
      <c r="C2159" s="210">
        <f t="shared" si="276"/>
        <v>5</v>
      </c>
      <c r="D2159" s="1">
        <f t="shared" si="277"/>
        <v>511</v>
      </c>
      <c r="E2159" t="s">
        <v>63</v>
      </c>
      <c r="F2159">
        <v>9602</v>
      </c>
      <c r="G2159" s="139">
        <v>2011</v>
      </c>
      <c r="H2159" s="429" t="s">
        <v>148</v>
      </c>
      <c r="I2159" s="139">
        <f>VLOOKUP(E2159&amp;H2159,Data2012!$A:$S,6,FALSE)</f>
        <v>511</v>
      </c>
    </row>
    <row r="2160" spans="1:9" ht="14.25" customHeight="1">
      <c r="A2160" s="1" t="str">
        <f t="shared" si="279"/>
        <v>TCDD96026</v>
      </c>
      <c r="B2160" s="427">
        <f t="shared" si="282"/>
        <v>2883</v>
      </c>
      <c r="C2160" s="210">
        <f t="shared" si="276"/>
        <v>6</v>
      </c>
      <c r="D2160" s="1">
        <f t="shared" si="277"/>
        <v>504</v>
      </c>
      <c r="E2160" t="s">
        <v>63</v>
      </c>
      <c r="F2160">
        <v>9602</v>
      </c>
      <c r="G2160" s="139">
        <v>2011</v>
      </c>
      <c r="H2160" s="429" t="s">
        <v>149</v>
      </c>
      <c r="I2160" s="139">
        <f>VLOOKUP(E2160&amp;H2160,Data2012!$A:$S,6,FALSE)</f>
        <v>504</v>
      </c>
    </row>
    <row r="2161" spans="1:9" ht="14.25" customHeight="1">
      <c r="A2161" s="1" t="str">
        <f t="shared" si="279"/>
        <v>TCDD96027</v>
      </c>
      <c r="B2161" s="427">
        <f t="shared" si="282"/>
        <v>3444</v>
      </c>
      <c r="C2161" s="210">
        <f t="shared" si="276"/>
        <v>7</v>
      </c>
      <c r="D2161" s="1">
        <f t="shared" si="277"/>
        <v>561</v>
      </c>
      <c r="E2161" t="s">
        <v>63</v>
      </c>
      <c r="F2161">
        <v>9602</v>
      </c>
      <c r="G2161" s="139">
        <v>2011</v>
      </c>
      <c r="H2161" s="429" t="s">
        <v>150</v>
      </c>
      <c r="I2161" s="139">
        <f>VLOOKUP(E2161&amp;H2161,Data2012!$A:$S,6,FALSE)</f>
        <v>561</v>
      </c>
    </row>
    <row r="2162" spans="1:9" ht="14.25" customHeight="1">
      <c r="A2162" s="1" t="str">
        <f t="shared" si="279"/>
        <v>TCDD96028</v>
      </c>
      <c r="B2162" s="427">
        <f t="shared" si="282"/>
        <v>3884</v>
      </c>
      <c r="C2162" s="210">
        <f t="shared" si="276"/>
        <v>8</v>
      </c>
      <c r="D2162" s="1">
        <f t="shared" si="277"/>
        <v>440</v>
      </c>
      <c r="E2162" t="s">
        <v>63</v>
      </c>
      <c r="F2162">
        <v>9602</v>
      </c>
      <c r="G2162" s="139">
        <v>2011</v>
      </c>
      <c r="H2162" s="429" t="s">
        <v>151</v>
      </c>
      <c r="I2162" s="139">
        <f>VLOOKUP(E2162&amp;H2162,Data2012!$A:$S,6,FALSE)</f>
        <v>440</v>
      </c>
    </row>
    <row r="2163" spans="1:9" ht="14.25" customHeight="1">
      <c r="A2163" s="1" t="str">
        <f t="shared" si="279"/>
        <v>TCDD96029</v>
      </c>
      <c r="B2163" s="427">
        <f t="shared" si="282"/>
        <v>4437</v>
      </c>
      <c r="C2163" s="210">
        <f t="shared" si="276"/>
        <v>9</v>
      </c>
      <c r="D2163" s="1">
        <f t="shared" si="277"/>
        <v>553</v>
      </c>
      <c r="E2163" t="s">
        <v>63</v>
      </c>
      <c r="F2163">
        <v>9602</v>
      </c>
      <c r="G2163" s="139">
        <v>2011</v>
      </c>
      <c r="H2163" s="429" t="s">
        <v>152</v>
      </c>
      <c r="I2163" s="139">
        <f>VLOOKUP(E2163&amp;H2163,Data2012!$A:$S,6,FALSE)</f>
        <v>553</v>
      </c>
    </row>
    <row r="2164" spans="1:9" ht="14.25" customHeight="1">
      <c r="A2164" s="1" t="str">
        <f t="shared" si="279"/>
        <v>TCDD960210</v>
      </c>
      <c r="B2164" s="427">
        <f t="shared" si="282"/>
        <v>4936</v>
      </c>
      <c r="C2164" s="210">
        <f t="shared" si="276"/>
        <v>10</v>
      </c>
      <c r="D2164" s="1">
        <f t="shared" si="277"/>
        <v>499</v>
      </c>
      <c r="E2164" t="s">
        <v>63</v>
      </c>
      <c r="F2164">
        <v>9602</v>
      </c>
      <c r="G2164" s="139">
        <v>2011</v>
      </c>
      <c r="H2164" s="429" t="s">
        <v>153</v>
      </c>
      <c r="I2164" s="139">
        <f>VLOOKUP(E2164&amp;H2164,Data2012!$A:$S,6,FALSE)</f>
        <v>499</v>
      </c>
    </row>
    <row r="2165" spans="1:9" ht="14.25" customHeight="1">
      <c r="A2165" s="1" t="str">
        <f t="shared" si="279"/>
        <v>TCDD960211</v>
      </c>
      <c r="B2165" s="427">
        <f t="shared" si="282"/>
        <v>5406</v>
      </c>
      <c r="C2165" s="210">
        <f t="shared" si="276"/>
        <v>11</v>
      </c>
      <c r="D2165" s="1">
        <f t="shared" si="277"/>
        <v>470</v>
      </c>
      <c r="E2165" t="s">
        <v>63</v>
      </c>
      <c r="F2165">
        <v>9602</v>
      </c>
      <c r="G2165" s="139">
        <v>2011</v>
      </c>
      <c r="H2165" s="429" t="s">
        <v>154</v>
      </c>
      <c r="I2165" s="139">
        <f>VLOOKUP(E2165&amp;H2165,Data2012!$A:$S,6,FALSE)</f>
        <v>470</v>
      </c>
    </row>
    <row r="2166" spans="1:9" ht="14.25" customHeight="1">
      <c r="A2166" s="1" t="str">
        <f t="shared" si="279"/>
        <v>TCDD960212</v>
      </c>
      <c r="B2166" s="427">
        <f t="shared" si="282"/>
        <v>5882</v>
      </c>
      <c r="C2166" s="210">
        <f t="shared" si="276"/>
        <v>12</v>
      </c>
      <c r="D2166" s="1">
        <f t="shared" si="277"/>
        <v>476</v>
      </c>
      <c r="E2166" t="s">
        <v>63</v>
      </c>
      <c r="F2166">
        <v>9602</v>
      </c>
      <c r="G2166" s="139">
        <v>2011</v>
      </c>
      <c r="H2166" s="429" t="s">
        <v>155</v>
      </c>
      <c r="I2166" s="139">
        <f>VLOOKUP(E2166&amp;H2166,Data2012!$A:$S,6,FALSE)</f>
        <v>476</v>
      </c>
    </row>
    <row r="2167" spans="1:9" ht="14.25" customHeight="1">
      <c r="A2167" s="1" t="str">
        <f t="shared" si="279"/>
        <v>TCDD96031</v>
      </c>
      <c r="B2167" s="427">
        <f>+D2167</f>
        <v>1893</v>
      </c>
      <c r="C2167" s="210">
        <f t="shared" si="276"/>
        <v>1</v>
      </c>
      <c r="D2167" s="1">
        <f t="shared" si="277"/>
        <v>1893</v>
      </c>
      <c r="E2167" t="s">
        <v>63</v>
      </c>
      <c r="F2167">
        <v>9603</v>
      </c>
      <c r="G2167" s="139">
        <v>2011</v>
      </c>
      <c r="H2167" s="429" t="s">
        <v>144</v>
      </c>
      <c r="I2167" s="139">
        <f>VLOOKUP(E2167&amp;H2167,Data2012!$A:$S,11,FALSE)</f>
        <v>1893</v>
      </c>
    </row>
    <row r="2168" spans="1:9" ht="14.25" customHeight="1">
      <c r="A2168" s="1" t="str">
        <f t="shared" si="279"/>
        <v>TCDD96032</v>
      </c>
      <c r="B2168" s="427">
        <f>+D2168+B2167</f>
        <v>3818</v>
      </c>
      <c r="C2168" s="210">
        <f t="shared" si="276"/>
        <v>2</v>
      </c>
      <c r="D2168" s="1">
        <f t="shared" si="277"/>
        <v>1925</v>
      </c>
      <c r="E2168" t="s">
        <v>63</v>
      </c>
      <c r="F2168">
        <v>9603</v>
      </c>
      <c r="G2168" s="139">
        <v>2011</v>
      </c>
      <c r="H2168" s="429" t="s">
        <v>145</v>
      </c>
      <c r="I2168" s="139">
        <f>VLOOKUP(E2168&amp;H2168,Data2012!$A:$S,11,FALSE)</f>
        <v>1925</v>
      </c>
    </row>
    <row r="2169" spans="1:9" ht="14.25" customHeight="1">
      <c r="A2169" s="1" t="str">
        <f t="shared" si="279"/>
        <v>TCDD96033</v>
      </c>
      <c r="B2169" s="427">
        <f>+D2169+B2168</f>
        <v>5941</v>
      </c>
      <c r="C2169" s="210">
        <f t="shared" si="276"/>
        <v>3</v>
      </c>
      <c r="D2169" s="1">
        <f t="shared" si="277"/>
        <v>2123</v>
      </c>
      <c r="E2169" t="s">
        <v>63</v>
      </c>
      <c r="F2169">
        <v>9603</v>
      </c>
      <c r="G2169" s="139">
        <v>2011</v>
      </c>
      <c r="H2169" s="429" t="s">
        <v>146</v>
      </c>
      <c r="I2169" s="139">
        <f>VLOOKUP(E2169&amp;H2169,Data2012!$A:$S,11,FALSE)</f>
        <v>2123</v>
      </c>
    </row>
    <row r="2170" spans="1:9" ht="14.25" customHeight="1">
      <c r="A2170" s="1" t="str">
        <f t="shared" si="279"/>
        <v>TCDD96034</v>
      </c>
      <c r="B2170" s="427">
        <f t="shared" ref="B2170:B2178" si="283">+D2170+B2169</f>
        <v>8022</v>
      </c>
      <c r="C2170" s="210">
        <f t="shared" si="276"/>
        <v>4</v>
      </c>
      <c r="D2170" s="1">
        <f t="shared" si="277"/>
        <v>2081</v>
      </c>
      <c r="E2170" t="s">
        <v>63</v>
      </c>
      <c r="F2170">
        <v>9603</v>
      </c>
      <c r="G2170" s="139">
        <v>2011</v>
      </c>
      <c r="H2170" s="429" t="s">
        <v>147</v>
      </c>
      <c r="I2170" s="139">
        <f>VLOOKUP(E2170&amp;H2170,Data2012!$A:$S,11,FALSE)</f>
        <v>2081</v>
      </c>
    </row>
    <row r="2171" spans="1:9" ht="14.25" customHeight="1">
      <c r="A2171" s="1" t="str">
        <f t="shared" si="279"/>
        <v>TCDD96035</v>
      </c>
      <c r="B2171" s="427">
        <f t="shared" si="283"/>
        <v>10243</v>
      </c>
      <c r="C2171" s="210">
        <f t="shared" si="276"/>
        <v>5</v>
      </c>
      <c r="D2171" s="1">
        <f t="shared" si="277"/>
        <v>2221</v>
      </c>
      <c r="E2171" t="s">
        <v>63</v>
      </c>
      <c r="F2171">
        <v>9603</v>
      </c>
      <c r="G2171" s="139">
        <v>2011</v>
      </c>
      <c r="H2171" s="429" t="s">
        <v>148</v>
      </c>
      <c r="I2171" s="139">
        <f>VLOOKUP(E2171&amp;H2171,Data2012!$A:$S,11,FALSE)</f>
        <v>2221</v>
      </c>
    </row>
    <row r="2172" spans="1:9" ht="14.25" customHeight="1">
      <c r="A2172" s="1" t="str">
        <f t="shared" si="279"/>
        <v>TCDD96036</v>
      </c>
      <c r="B2172" s="427">
        <f t="shared" si="283"/>
        <v>12446</v>
      </c>
      <c r="C2172" s="210">
        <f t="shared" si="276"/>
        <v>6</v>
      </c>
      <c r="D2172" s="1">
        <f t="shared" si="277"/>
        <v>2203</v>
      </c>
      <c r="E2172" t="s">
        <v>63</v>
      </c>
      <c r="F2172">
        <v>9603</v>
      </c>
      <c r="G2172" s="139">
        <v>2011</v>
      </c>
      <c r="H2172" s="429" t="s">
        <v>149</v>
      </c>
      <c r="I2172" s="139">
        <f>VLOOKUP(E2172&amp;H2172,Data2012!$A:$S,11,FALSE)</f>
        <v>2203</v>
      </c>
    </row>
    <row r="2173" spans="1:9" ht="14.25" customHeight="1">
      <c r="A2173" s="1" t="str">
        <f t="shared" si="279"/>
        <v>TCDD96037</v>
      </c>
      <c r="B2173" s="427">
        <f t="shared" si="283"/>
        <v>14649</v>
      </c>
      <c r="C2173" s="210">
        <f t="shared" si="276"/>
        <v>7</v>
      </c>
      <c r="D2173" s="1">
        <f t="shared" si="277"/>
        <v>2203</v>
      </c>
      <c r="E2173" t="s">
        <v>63</v>
      </c>
      <c r="F2173">
        <v>9603</v>
      </c>
      <c r="G2173" s="139">
        <v>2011</v>
      </c>
      <c r="H2173" s="429" t="s">
        <v>150</v>
      </c>
      <c r="I2173" s="139">
        <f>VLOOKUP(E2173&amp;H2173,Data2012!$A:$S,11,FALSE)</f>
        <v>2203</v>
      </c>
    </row>
    <row r="2174" spans="1:9" ht="14.25" customHeight="1">
      <c r="A2174" s="1" t="str">
        <f t="shared" si="279"/>
        <v>TCDD96038</v>
      </c>
      <c r="B2174" s="427">
        <f t="shared" si="283"/>
        <v>16734</v>
      </c>
      <c r="C2174" s="210">
        <f t="shared" si="276"/>
        <v>8</v>
      </c>
      <c r="D2174" s="1">
        <f t="shared" si="277"/>
        <v>2085</v>
      </c>
      <c r="E2174" t="s">
        <v>63</v>
      </c>
      <c r="F2174">
        <v>9603</v>
      </c>
      <c r="G2174" s="139">
        <v>2011</v>
      </c>
      <c r="H2174" s="429" t="s">
        <v>151</v>
      </c>
      <c r="I2174" s="139">
        <f>VLOOKUP(E2174&amp;H2174,Data2012!$A:$S,11,FALSE)</f>
        <v>2085</v>
      </c>
    </row>
    <row r="2175" spans="1:9" ht="14.25" customHeight="1">
      <c r="A2175" s="1" t="str">
        <f t="shared" si="279"/>
        <v>TCDD96039</v>
      </c>
      <c r="B2175" s="427">
        <f t="shared" si="283"/>
        <v>18914</v>
      </c>
      <c r="C2175" s="210">
        <f t="shared" si="276"/>
        <v>9</v>
      </c>
      <c r="D2175" s="1">
        <f t="shared" si="277"/>
        <v>2180</v>
      </c>
      <c r="E2175" t="s">
        <v>63</v>
      </c>
      <c r="F2175">
        <v>9603</v>
      </c>
      <c r="G2175" s="139">
        <v>2011</v>
      </c>
      <c r="H2175" s="429" t="s">
        <v>152</v>
      </c>
      <c r="I2175" s="139">
        <f>VLOOKUP(E2175&amp;H2175,Data2012!$A:$S,11,FALSE)</f>
        <v>2180</v>
      </c>
    </row>
    <row r="2176" spans="1:9" ht="14.25" customHeight="1">
      <c r="A2176" s="1" t="str">
        <f t="shared" si="279"/>
        <v>TCDD960310</v>
      </c>
      <c r="B2176" s="427">
        <f t="shared" si="283"/>
        <v>21166</v>
      </c>
      <c r="C2176" s="210">
        <f t="shared" si="276"/>
        <v>10</v>
      </c>
      <c r="D2176" s="1">
        <f t="shared" si="277"/>
        <v>2252</v>
      </c>
      <c r="E2176" t="s">
        <v>63</v>
      </c>
      <c r="F2176">
        <v>9603</v>
      </c>
      <c r="G2176" s="139">
        <v>2011</v>
      </c>
      <c r="H2176" s="429" t="s">
        <v>153</v>
      </c>
      <c r="I2176" s="139">
        <f>VLOOKUP(E2176&amp;H2176,Data2012!$A:$S,11,FALSE)</f>
        <v>2252</v>
      </c>
    </row>
    <row r="2177" spans="1:9" ht="14.25" customHeight="1">
      <c r="A2177" s="1" t="str">
        <f t="shared" si="279"/>
        <v>TCDD960311</v>
      </c>
      <c r="B2177" s="427">
        <f t="shared" si="283"/>
        <v>23226</v>
      </c>
      <c r="C2177" s="210">
        <f t="shared" si="276"/>
        <v>11</v>
      </c>
      <c r="D2177" s="1">
        <f t="shared" si="277"/>
        <v>2060</v>
      </c>
      <c r="E2177" t="s">
        <v>63</v>
      </c>
      <c r="F2177">
        <v>9603</v>
      </c>
      <c r="G2177" s="139">
        <v>2011</v>
      </c>
      <c r="H2177" s="429" t="s">
        <v>154</v>
      </c>
      <c r="I2177" s="139">
        <f>VLOOKUP(E2177&amp;H2177,Data2012!$A:$S,11,FALSE)</f>
        <v>2060</v>
      </c>
    </row>
    <row r="2178" spans="1:9" ht="14.25" customHeight="1">
      <c r="A2178" s="1" t="str">
        <f t="shared" si="279"/>
        <v>TCDD960312</v>
      </c>
      <c r="B2178" s="427">
        <f t="shared" si="283"/>
        <v>25422</v>
      </c>
      <c r="C2178" s="210">
        <f t="shared" si="276"/>
        <v>12</v>
      </c>
      <c r="D2178" s="1">
        <f t="shared" si="277"/>
        <v>2196</v>
      </c>
      <c r="E2178" t="s">
        <v>63</v>
      </c>
      <c r="F2178">
        <v>9603</v>
      </c>
      <c r="G2178" s="139">
        <v>2011</v>
      </c>
      <c r="H2178" s="429" t="s">
        <v>155</v>
      </c>
      <c r="I2178" s="139">
        <f>VLOOKUP(E2178&amp;H2178,Data2012!$A:$S,11,FALSE)</f>
        <v>2196</v>
      </c>
    </row>
    <row r="2179" spans="1:9" ht="14.25" customHeight="1">
      <c r="A2179" s="1" t="str">
        <f t="shared" si="279"/>
        <v>TCDD96041</v>
      </c>
      <c r="B2179" s="427">
        <f>+D2179</f>
        <v>934</v>
      </c>
      <c r="C2179" s="210">
        <f t="shared" si="276"/>
        <v>1</v>
      </c>
      <c r="D2179" s="1">
        <f t="shared" si="277"/>
        <v>934</v>
      </c>
      <c r="E2179" t="s">
        <v>63</v>
      </c>
      <c r="F2179">
        <v>9604</v>
      </c>
      <c r="G2179" s="139">
        <v>2011</v>
      </c>
      <c r="H2179" s="429" t="s">
        <v>144</v>
      </c>
      <c r="I2179" s="139">
        <f>VLOOKUP(E2179&amp;H2179,Data2012!$A:$S,14,FALSE)</f>
        <v>934</v>
      </c>
    </row>
    <row r="2180" spans="1:9" ht="14.25" customHeight="1">
      <c r="A2180" s="1" t="str">
        <f t="shared" si="279"/>
        <v>TCDD96042</v>
      </c>
      <c r="B2180" s="427">
        <f>+D2180+B2179</f>
        <v>1866</v>
      </c>
      <c r="C2180" s="210">
        <f t="shared" si="276"/>
        <v>2</v>
      </c>
      <c r="D2180" s="1">
        <f t="shared" si="277"/>
        <v>932</v>
      </c>
      <c r="E2180" t="s">
        <v>63</v>
      </c>
      <c r="F2180">
        <v>9604</v>
      </c>
      <c r="G2180" s="139">
        <v>2011</v>
      </c>
      <c r="H2180" s="429" t="s">
        <v>145</v>
      </c>
      <c r="I2180" s="139">
        <f>VLOOKUP(E2180&amp;H2180,Data2012!$A:$S,14,FALSE)</f>
        <v>932</v>
      </c>
    </row>
    <row r="2181" spans="1:9" ht="14.25" customHeight="1">
      <c r="A2181" s="1" t="str">
        <f t="shared" si="279"/>
        <v>TCDD96043</v>
      </c>
      <c r="B2181" s="427">
        <f>+D2181+B2180</f>
        <v>2856</v>
      </c>
      <c r="C2181" s="210">
        <f t="shared" si="276"/>
        <v>3</v>
      </c>
      <c r="D2181" s="1">
        <f t="shared" si="277"/>
        <v>990</v>
      </c>
      <c r="E2181" t="s">
        <v>63</v>
      </c>
      <c r="F2181">
        <v>9604</v>
      </c>
      <c r="G2181" s="139">
        <v>2011</v>
      </c>
      <c r="H2181" s="429" t="s">
        <v>146</v>
      </c>
      <c r="I2181" s="139">
        <f>VLOOKUP(E2181&amp;H2181,Data2012!$A:$S,14,FALSE)</f>
        <v>990</v>
      </c>
    </row>
    <row r="2182" spans="1:9" ht="14.25" customHeight="1">
      <c r="A2182" s="1" t="str">
        <f t="shared" si="279"/>
        <v>TCDD96044</v>
      </c>
      <c r="B2182" s="427">
        <f t="shared" ref="B2182:B2190" si="284">+D2182+B2181</f>
        <v>3799</v>
      </c>
      <c r="C2182" s="210">
        <f t="shared" si="276"/>
        <v>4</v>
      </c>
      <c r="D2182" s="1">
        <f t="shared" si="277"/>
        <v>943</v>
      </c>
      <c r="E2182" t="s">
        <v>63</v>
      </c>
      <c r="F2182">
        <v>9604</v>
      </c>
      <c r="G2182" s="139">
        <v>2011</v>
      </c>
      <c r="H2182" s="429" t="s">
        <v>147</v>
      </c>
      <c r="I2182" s="139">
        <f>VLOOKUP(E2182&amp;H2182,Data2012!$A:$S,14,FALSE)</f>
        <v>943</v>
      </c>
    </row>
    <row r="2183" spans="1:9" ht="14.25" customHeight="1">
      <c r="A2183" s="1" t="str">
        <f t="shared" si="279"/>
        <v>TCDD96045</v>
      </c>
      <c r="B2183" s="427">
        <f t="shared" si="284"/>
        <v>4775</v>
      </c>
      <c r="C2183" s="210">
        <f t="shared" si="276"/>
        <v>5</v>
      </c>
      <c r="D2183" s="1">
        <f t="shared" si="277"/>
        <v>976</v>
      </c>
      <c r="E2183" t="s">
        <v>63</v>
      </c>
      <c r="F2183">
        <v>9604</v>
      </c>
      <c r="G2183" s="139">
        <v>2011</v>
      </c>
      <c r="H2183" s="429" t="s">
        <v>148</v>
      </c>
      <c r="I2183" s="139">
        <f>VLOOKUP(E2183&amp;H2183,Data2012!$A:$S,14,FALSE)</f>
        <v>976</v>
      </c>
    </row>
    <row r="2184" spans="1:9" ht="14.25" customHeight="1">
      <c r="A2184" s="1" t="str">
        <f t="shared" si="279"/>
        <v>TCDD96046</v>
      </c>
      <c r="B2184" s="427">
        <f t="shared" si="284"/>
        <v>5712</v>
      </c>
      <c r="C2184" s="210">
        <f t="shared" ref="C2184:C2247" si="285">IF(D2184="na"," ",VALUE(RIGHT(TRIM(H2184),2)))</f>
        <v>6</v>
      </c>
      <c r="D2184" s="1">
        <f t="shared" ref="D2184:D2247" si="286">IF(I2184&lt;0,"na",I2184)</f>
        <v>937</v>
      </c>
      <c r="E2184" t="s">
        <v>63</v>
      </c>
      <c r="F2184">
        <v>9604</v>
      </c>
      <c r="G2184" s="139">
        <v>2011</v>
      </c>
      <c r="H2184" s="429" t="s">
        <v>149</v>
      </c>
      <c r="I2184" s="139">
        <f>VLOOKUP(E2184&amp;H2184,Data2012!$A:$S,14,FALSE)</f>
        <v>937</v>
      </c>
    </row>
    <row r="2185" spans="1:9" ht="14.25" customHeight="1">
      <c r="A2185" s="1" t="str">
        <f t="shared" si="279"/>
        <v>TCDD96047</v>
      </c>
      <c r="B2185" s="427">
        <f t="shared" si="284"/>
        <v>6681</v>
      </c>
      <c r="C2185" s="210">
        <f t="shared" si="285"/>
        <v>7</v>
      </c>
      <c r="D2185" s="1">
        <f t="shared" si="286"/>
        <v>969</v>
      </c>
      <c r="E2185" t="s">
        <v>63</v>
      </c>
      <c r="F2185">
        <v>9604</v>
      </c>
      <c r="G2185" s="139">
        <v>2011</v>
      </c>
      <c r="H2185" s="429" t="s">
        <v>150</v>
      </c>
      <c r="I2185" s="139">
        <f>VLOOKUP(E2185&amp;H2185,Data2012!$A:$S,14,FALSE)</f>
        <v>969</v>
      </c>
    </row>
    <row r="2186" spans="1:9" ht="14.25" customHeight="1">
      <c r="A2186" s="1" t="str">
        <f t="shared" si="279"/>
        <v>TCDD96048</v>
      </c>
      <c r="B2186" s="427">
        <f t="shared" si="284"/>
        <v>7664</v>
      </c>
      <c r="C2186" s="210">
        <f t="shared" si="285"/>
        <v>8</v>
      </c>
      <c r="D2186" s="1">
        <f t="shared" si="286"/>
        <v>983</v>
      </c>
      <c r="E2186" t="s">
        <v>63</v>
      </c>
      <c r="F2186">
        <v>9604</v>
      </c>
      <c r="G2186" s="139">
        <v>2011</v>
      </c>
      <c r="H2186" s="429" t="s">
        <v>151</v>
      </c>
      <c r="I2186" s="139">
        <f>VLOOKUP(E2186&amp;H2186,Data2012!$A:$S,14,FALSE)</f>
        <v>983</v>
      </c>
    </row>
    <row r="2187" spans="1:9" ht="14.25" customHeight="1">
      <c r="A2187" s="1" t="str">
        <f t="shared" si="279"/>
        <v>TCDD96049</v>
      </c>
      <c r="B2187" s="427">
        <f t="shared" si="284"/>
        <v>8644</v>
      </c>
      <c r="C2187" s="210">
        <f t="shared" si="285"/>
        <v>9</v>
      </c>
      <c r="D2187" s="1">
        <f t="shared" si="286"/>
        <v>980</v>
      </c>
      <c r="E2187" t="s">
        <v>63</v>
      </c>
      <c r="F2187">
        <v>9604</v>
      </c>
      <c r="G2187" s="139">
        <v>2011</v>
      </c>
      <c r="H2187" s="429" t="s">
        <v>152</v>
      </c>
      <c r="I2187" s="139">
        <f>VLOOKUP(E2187&amp;H2187,Data2012!$A:$S,14,FALSE)</f>
        <v>980</v>
      </c>
    </row>
    <row r="2188" spans="1:9" ht="14.25" customHeight="1">
      <c r="A2188" s="1" t="str">
        <f t="shared" si="279"/>
        <v>TCDD960410</v>
      </c>
      <c r="B2188" s="427">
        <f t="shared" si="284"/>
        <v>9693</v>
      </c>
      <c r="C2188" s="210">
        <f t="shared" si="285"/>
        <v>10</v>
      </c>
      <c r="D2188" s="1">
        <f t="shared" si="286"/>
        <v>1049</v>
      </c>
      <c r="E2188" t="s">
        <v>63</v>
      </c>
      <c r="F2188">
        <v>9604</v>
      </c>
      <c r="G2188" s="139">
        <v>2011</v>
      </c>
      <c r="H2188" s="429" t="s">
        <v>153</v>
      </c>
      <c r="I2188" s="139">
        <f>VLOOKUP(E2188&amp;H2188,Data2012!$A:$S,14,FALSE)</f>
        <v>1049</v>
      </c>
    </row>
    <row r="2189" spans="1:9" ht="14.25" customHeight="1">
      <c r="A2189" s="1" t="str">
        <f t="shared" si="279"/>
        <v>TCDD960411</v>
      </c>
      <c r="B2189" s="427">
        <f t="shared" si="284"/>
        <v>10639</v>
      </c>
      <c r="C2189" s="210">
        <f t="shared" si="285"/>
        <v>11</v>
      </c>
      <c r="D2189" s="1">
        <f t="shared" si="286"/>
        <v>946</v>
      </c>
      <c r="E2189" t="s">
        <v>63</v>
      </c>
      <c r="F2189">
        <v>9604</v>
      </c>
      <c r="G2189" s="139">
        <v>2011</v>
      </c>
      <c r="H2189" s="429" t="s">
        <v>154</v>
      </c>
      <c r="I2189" s="139">
        <f>VLOOKUP(E2189&amp;H2189,Data2012!$A:$S,14,FALSE)</f>
        <v>946</v>
      </c>
    </row>
    <row r="2190" spans="1:9" ht="14.25" customHeight="1">
      <c r="A2190" s="1" t="str">
        <f t="shared" si="279"/>
        <v>TCDD960412</v>
      </c>
      <c r="B2190" s="427">
        <f t="shared" si="284"/>
        <v>11676</v>
      </c>
      <c r="C2190" s="210">
        <f t="shared" si="285"/>
        <v>12</v>
      </c>
      <c r="D2190" s="1">
        <f t="shared" si="286"/>
        <v>1037</v>
      </c>
      <c r="E2190" t="s">
        <v>63</v>
      </c>
      <c r="F2190">
        <v>9604</v>
      </c>
      <c r="G2190" s="139">
        <v>2011</v>
      </c>
      <c r="H2190" s="429" t="s">
        <v>155</v>
      </c>
      <c r="I2190" s="139">
        <f>VLOOKUP(E2190&amp;H2190,Data2012!$A:$S,14,FALSE)</f>
        <v>1037</v>
      </c>
    </row>
    <row r="2191" spans="1:9" ht="14.25" customHeight="1">
      <c r="A2191" s="1" t="str">
        <f t="shared" ref="A2191:A2254" si="287">TRIM(E2191)&amp;F2191&amp;C2191</f>
        <v>TCDD96051</v>
      </c>
      <c r="B2191" s="427">
        <f>+D2191</f>
        <v>111</v>
      </c>
      <c r="C2191" s="210">
        <f t="shared" si="285"/>
        <v>1</v>
      </c>
      <c r="D2191" s="1">
        <f t="shared" si="286"/>
        <v>111</v>
      </c>
      <c r="E2191" t="s">
        <v>63</v>
      </c>
      <c r="F2191">
        <v>9605</v>
      </c>
      <c r="G2191" s="139">
        <v>2011</v>
      </c>
      <c r="H2191" s="429" t="s">
        <v>144</v>
      </c>
      <c r="I2191" s="139">
        <f>VLOOKUP(E2191&amp;H2191,Data2012!$A:$S,17,FALSE)</f>
        <v>111</v>
      </c>
    </row>
    <row r="2192" spans="1:9" ht="14.25" customHeight="1">
      <c r="A2192" s="1" t="str">
        <f t="shared" si="287"/>
        <v>TCDD96052</v>
      </c>
      <c r="B2192" s="427">
        <f>+D2192+B2191</f>
        <v>435</v>
      </c>
      <c r="C2192" s="210">
        <f t="shared" si="285"/>
        <v>2</v>
      </c>
      <c r="D2192" s="1">
        <f t="shared" si="286"/>
        <v>324</v>
      </c>
      <c r="E2192" t="s">
        <v>63</v>
      </c>
      <c r="F2192">
        <v>9605</v>
      </c>
      <c r="G2192" s="139">
        <v>2011</v>
      </c>
      <c r="H2192" s="429" t="s">
        <v>145</v>
      </c>
      <c r="I2192" s="139">
        <f>VLOOKUP(E2192&amp;H2192,Data2012!$A:$S,17,FALSE)</f>
        <v>324</v>
      </c>
    </row>
    <row r="2193" spans="1:9" ht="14.25" customHeight="1">
      <c r="A2193" s="1" t="str">
        <f t="shared" si="287"/>
        <v>TCDD96053</v>
      </c>
      <c r="B2193" s="427">
        <f>+D2193+B2192</f>
        <v>673</v>
      </c>
      <c r="C2193" s="210">
        <f t="shared" si="285"/>
        <v>3</v>
      </c>
      <c r="D2193" s="1">
        <f t="shared" si="286"/>
        <v>238</v>
      </c>
      <c r="E2193" t="s">
        <v>63</v>
      </c>
      <c r="F2193">
        <v>9605</v>
      </c>
      <c r="G2193" s="139">
        <v>2011</v>
      </c>
      <c r="H2193" s="429" t="s">
        <v>146</v>
      </c>
      <c r="I2193" s="139">
        <f>VLOOKUP(E2193&amp;H2193,Data2012!$A:$S,17,FALSE)</f>
        <v>238</v>
      </c>
    </row>
    <row r="2194" spans="1:9" ht="14.25" customHeight="1">
      <c r="A2194" s="1" t="str">
        <f t="shared" si="287"/>
        <v>TCDD96054</v>
      </c>
      <c r="B2194" s="427">
        <f t="shared" ref="B2194:B2202" si="288">+D2194+B2193</f>
        <v>857</v>
      </c>
      <c r="C2194" s="210">
        <f t="shared" si="285"/>
        <v>4</v>
      </c>
      <c r="D2194" s="1">
        <f t="shared" si="286"/>
        <v>184</v>
      </c>
      <c r="E2194" t="s">
        <v>63</v>
      </c>
      <c r="F2194">
        <v>9605</v>
      </c>
      <c r="G2194" s="139">
        <v>2011</v>
      </c>
      <c r="H2194" s="429" t="s">
        <v>147</v>
      </c>
      <c r="I2194" s="139">
        <f>VLOOKUP(E2194&amp;H2194,Data2012!$A:$S,17,FALSE)</f>
        <v>184</v>
      </c>
    </row>
    <row r="2195" spans="1:9" ht="14.25" customHeight="1">
      <c r="A2195" s="1" t="str">
        <f t="shared" si="287"/>
        <v>TCDD96055</v>
      </c>
      <c r="B2195" s="427">
        <f t="shared" si="288"/>
        <v>1096</v>
      </c>
      <c r="C2195" s="210">
        <f t="shared" si="285"/>
        <v>5</v>
      </c>
      <c r="D2195" s="1">
        <f t="shared" si="286"/>
        <v>239</v>
      </c>
      <c r="E2195" t="s">
        <v>63</v>
      </c>
      <c r="F2195">
        <v>9605</v>
      </c>
      <c r="G2195" s="139">
        <v>2011</v>
      </c>
      <c r="H2195" s="429" t="s">
        <v>148</v>
      </c>
      <c r="I2195" s="139">
        <f>VLOOKUP(E2195&amp;H2195,Data2012!$A:$S,17,FALSE)</f>
        <v>239</v>
      </c>
    </row>
    <row r="2196" spans="1:9" ht="14.25" customHeight="1">
      <c r="A2196" s="1" t="str">
        <f t="shared" si="287"/>
        <v>TCDD96056</v>
      </c>
      <c r="B2196" s="427">
        <f t="shared" si="288"/>
        <v>1343</v>
      </c>
      <c r="C2196" s="210">
        <f t="shared" si="285"/>
        <v>6</v>
      </c>
      <c r="D2196" s="1">
        <f t="shared" si="286"/>
        <v>247</v>
      </c>
      <c r="E2196" t="s">
        <v>63</v>
      </c>
      <c r="F2196">
        <v>9605</v>
      </c>
      <c r="G2196" s="139">
        <v>2011</v>
      </c>
      <c r="H2196" s="429" t="s">
        <v>149</v>
      </c>
      <c r="I2196" s="139">
        <f>VLOOKUP(E2196&amp;H2196,Data2012!$A:$S,17,FALSE)</f>
        <v>247</v>
      </c>
    </row>
    <row r="2197" spans="1:9" ht="14.25" customHeight="1">
      <c r="A2197" s="1" t="str">
        <f t="shared" si="287"/>
        <v>TCDD96057</v>
      </c>
      <c r="B2197" s="427">
        <f t="shared" si="288"/>
        <v>1563</v>
      </c>
      <c r="C2197" s="210">
        <f t="shared" si="285"/>
        <v>7</v>
      </c>
      <c r="D2197" s="1">
        <f t="shared" si="286"/>
        <v>220</v>
      </c>
      <c r="E2197" t="s">
        <v>63</v>
      </c>
      <c r="F2197">
        <v>9605</v>
      </c>
      <c r="G2197" s="139">
        <v>2011</v>
      </c>
      <c r="H2197" s="429" t="s">
        <v>150</v>
      </c>
      <c r="I2197" s="139">
        <f>VLOOKUP(E2197&amp;H2197,Data2012!$A:$S,17,FALSE)</f>
        <v>220</v>
      </c>
    </row>
    <row r="2198" spans="1:9" ht="14.25" customHeight="1">
      <c r="A2198" s="1" t="str">
        <f t="shared" si="287"/>
        <v>TCDD96058</v>
      </c>
      <c r="B2198" s="427">
        <f t="shared" si="288"/>
        <v>1740</v>
      </c>
      <c r="C2198" s="210">
        <f t="shared" si="285"/>
        <v>8</v>
      </c>
      <c r="D2198" s="1">
        <f t="shared" si="286"/>
        <v>177</v>
      </c>
      <c r="E2198" t="s">
        <v>63</v>
      </c>
      <c r="F2198">
        <v>9605</v>
      </c>
      <c r="G2198" s="139">
        <v>2011</v>
      </c>
      <c r="H2198" s="429" t="s">
        <v>151</v>
      </c>
      <c r="I2198" s="139">
        <f>VLOOKUP(E2198&amp;H2198,Data2012!$A:$S,17,FALSE)</f>
        <v>177</v>
      </c>
    </row>
    <row r="2199" spans="1:9" ht="14.25" customHeight="1">
      <c r="A2199" s="1" t="str">
        <f t="shared" si="287"/>
        <v>TCDD96059</v>
      </c>
      <c r="B2199" s="427">
        <f t="shared" si="288"/>
        <v>1958</v>
      </c>
      <c r="C2199" s="210">
        <f t="shared" si="285"/>
        <v>9</v>
      </c>
      <c r="D2199" s="1">
        <f t="shared" si="286"/>
        <v>218</v>
      </c>
      <c r="E2199" t="s">
        <v>63</v>
      </c>
      <c r="F2199">
        <v>9605</v>
      </c>
      <c r="G2199" s="139">
        <v>2011</v>
      </c>
      <c r="H2199" s="429" t="s">
        <v>152</v>
      </c>
      <c r="I2199" s="139">
        <f>VLOOKUP(E2199&amp;H2199,Data2012!$A:$S,17,FALSE)</f>
        <v>218</v>
      </c>
    </row>
    <row r="2200" spans="1:9" ht="14.25" customHeight="1">
      <c r="A2200" s="1" t="str">
        <f t="shared" si="287"/>
        <v>TCDD960510</v>
      </c>
      <c r="B2200" s="427">
        <f t="shared" si="288"/>
        <v>2153</v>
      </c>
      <c r="C2200" s="210">
        <f t="shared" si="285"/>
        <v>10</v>
      </c>
      <c r="D2200" s="1">
        <f t="shared" si="286"/>
        <v>195</v>
      </c>
      <c r="E2200" t="s">
        <v>63</v>
      </c>
      <c r="F2200">
        <v>9605</v>
      </c>
      <c r="G2200" s="139">
        <v>2011</v>
      </c>
      <c r="H2200" s="429" t="s">
        <v>153</v>
      </c>
      <c r="I2200" s="139">
        <f>VLOOKUP(E2200&amp;H2200,Data2012!$A:$S,17,FALSE)</f>
        <v>195</v>
      </c>
    </row>
    <row r="2201" spans="1:9" ht="14.25" customHeight="1">
      <c r="A2201" s="1" t="str">
        <f t="shared" si="287"/>
        <v>TCDD960511</v>
      </c>
      <c r="B2201" s="427">
        <f t="shared" si="288"/>
        <v>2349</v>
      </c>
      <c r="C2201" s="210">
        <f t="shared" si="285"/>
        <v>11</v>
      </c>
      <c r="D2201" s="1">
        <f t="shared" si="286"/>
        <v>196</v>
      </c>
      <c r="E2201" t="s">
        <v>63</v>
      </c>
      <c r="F2201">
        <v>9605</v>
      </c>
      <c r="G2201" s="139">
        <v>2011</v>
      </c>
      <c r="H2201" s="429" t="s">
        <v>154</v>
      </c>
      <c r="I2201" s="139">
        <f>VLOOKUP(E2201&amp;H2201,Data2012!$A:$S,17,FALSE)</f>
        <v>196</v>
      </c>
    </row>
    <row r="2202" spans="1:9" ht="14.25" customHeight="1">
      <c r="A2202" s="1" t="str">
        <f t="shared" si="287"/>
        <v>TCDD960512</v>
      </c>
      <c r="B2202" s="427">
        <f t="shared" si="288"/>
        <v>2555</v>
      </c>
      <c r="C2202" s="210">
        <f t="shared" si="285"/>
        <v>12</v>
      </c>
      <c r="D2202" s="1">
        <f t="shared" si="286"/>
        <v>206</v>
      </c>
      <c r="E2202" t="s">
        <v>63</v>
      </c>
      <c r="F2202">
        <v>9605</v>
      </c>
      <c r="G2202" s="139">
        <v>2011</v>
      </c>
      <c r="H2202" s="429" t="s">
        <v>155</v>
      </c>
      <c r="I2202" s="139">
        <f>VLOOKUP(E2202&amp;H2202,Data2012!$A:$S,17,FALSE)</f>
        <v>206</v>
      </c>
    </row>
    <row r="2203" spans="1:9" ht="14.25" customHeight="1">
      <c r="A2203" s="1" t="str">
        <f t="shared" si="287"/>
        <v>TCDD96061</v>
      </c>
      <c r="B2203" s="427">
        <f>+D2203</f>
        <v>58</v>
      </c>
      <c r="C2203" s="210">
        <f t="shared" si="285"/>
        <v>1</v>
      </c>
      <c r="D2203" s="1">
        <f t="shared" si="286"/>
        <v>58</v>
      </c>
      <c r="E2203" t="s">
        <v>63</v>
      </c>
      <c r="F2203">
        <v>9606</v>
      </c>
      <c r="G2203" s="139">
        <v>2011</v>
      </c>
      <c r="H2203" s="429" t="s">
        <v>144</v>
      </c>
      <c r="I2203" s="139">
        <f>VLOOKUP(E2203&amp;H2203,Data2012!$A:$U,20,FALSE)</f>
        <v>58</v>
      </c>
    </row>
    <row r="2204" spans="1:9" ht="14.25" customHeight="1">
      <c r="A2204" s="1" t="str">
        <f t="shared" si="287"/>
        <v>TCDD96062</v>
      </c>
      <c r="B2204" s="427">
        <f>+D2204+B2203</f>
        <v>176</v>
      </c>
      <c r="C2204" s="210">
        <f t="shared" si="285"/>
        <v>2</v>
      </c>
      <c r="D2204" s="1">
        <f t="shared" si="286"/>
        <v>118</v>
      </c>
      <c r="E2204" t="s">
        <v>63</v>
      </c>
      <c r="F2204">
        <v>9606</v>
      </c>
      <c r="G2204" s="139">
        <v>2011</v>
      </c>
      <c r="H2204" s="429" t="s">
        <v>145</v>
      </c>
      <c r="I2204" s="139">
        <f>VLOOKUP(E2204&amp;H2204,Data2012!$A:$U,20,FALSE)</f>
        <v>118</v>
      </c>
    </row>
    <row r="2205" spans="1:9" ht="14.25" customHeight="1">
      <c r="A2205" s="1" t="str">
        <f t="shared" si="287"/>
        <v>TCDD96063</v>
      </c>
      <c r="B2205" s="427">
        <f>+D2205+B2204</f>
        <v>268</v>
      </c>
      <c r="C2205" s="210">
        <f t="shared" si="285"/>
        <v>3</v>
      </c>
      <c r="D2205" s="1">
        <f t="shared" si="286"/>
        <v>92</v>
      </c>
      <c r="E2205" t="s">
        <v>63</v>
      </c>
      <c r="F2205">
        <v>9606</v>
      </c>
      <c r="G2205" s="139">
        <v>2011</v>
      </c>
      <c r="H2205" s="429" t="s">
        <v>146</v>
      </c>
      <c r="I2205" s="139">
        <f>VLOOKUP(E2205&amp;H2205,Data2012!$A:$U,20,FALSE)</f>
        <v>92</v>
      </c>
    </row>
    <row r="2206" spans="1:9" ht="14.25" customHeight="1">
      <c r="A2206" s="1" t="str">
        <f t="shared" si="287"/>
        <v>TCDD96064</v>
      </c>
      <c r="B2206" s="427">
        <f t="shared" ref="B2206:B2214" si="289">+D2206+B2205</f>
        <v>343</v>
      </c>
      <c r="C2206" s="210">
        <f t="shared" si="285"/>
        <v>4</v>
      </c>
      <c r="D2206" s="1">
        <f t="shared" si="286"/>
        <v>75</v>
      </c>
      <c r="E2206" t="s">
        <v>63</v>
      </c>
      <c r="F2206">
        <v>9606</v>
      </c>
      <c r="G2206" s="139">
        <v>2011</v>
      </c>
      <c r="H2206" s="429" t="s">
        <v>147</v>
      </c>
      <c r="I2206" s="139">
        <f>VLOOKUP(E2206&amp;H2206,Data2012!$A:$U,20,FALSE)</f>
        <v>75</v>
      </c>
    </row>
    <row r="2207" spans="1:9" ht="14.25" customHeight="1">
      <c r="A2207" s="1" t="str">
        <f t="shared" si="287"/>
        <v>TCDD96065</v>
      </c>
      <c r="B2207" s="427">
        <f t="shared" si="289"/>
        <v>428</v>
      </c>
      <c r="C2207" s="210">
        <f t="shared" si="285"/>
        <v>5</v>
      </c>
      <c r="D2207" s="1">
        <f t="shared" si="286"/>
        <v>85</v>
      </c>
      <c r="E2207" t="s">
        <v>63</v>
      </c>
      <c r="F2207">
        <v>9606</v>
      </c>
      <c r="G2207" s="139">
        <v>2011</v>
      </c>
      <c r="H2207" s="429" t="s">
        <v>148</v>
      </c>
      <c r="I2207" s="139">
        <f>VLOOKUP(E2207&amp;H2207,Data2012!$A:$U,20,FALSE)</f>
        <v>85</v>
      </c>
    </row>
    <row r="2208" spans="1:9" ht="14.25" customHeight="1">
      <c r="A2208" s="1" t="str">
        <f t="shared" si="287"/>
        <v>TCDD96066</v>
      </c>
      <c r="B2208" s="427">
        <f t="shared" si="289"/>
        <v>513</v>
      </c>
      <c r="C2208" s="210">
        <f t="shared" si="285"/>
        <v>6</v>
      </c>
      <c r="D2208" s="1">
        <f t="shared" si="286"/>
        <v>85</v>
      </c>
      <c r="E2208" t="s">
        <v>63</v>
      </c>
      <c r="F2208">
        <v>9606</v>
      </c>
      <c r="G2208" s="139">
        <v>2011</v>
      </c>
      <c r="H2208" s="429" t="s">
        <v>149</v>
      </c>
      <c r="I2208" s="139">
        <f>VLOOKUP(E2208&amp;H2208,Data2012!$A:$U,20,FALSE)</f>
        <v>85</v>
      </c>
    </row>
    <row r="2209" spans="1:9" ht="14.25" customHeight="1">
      <c r="A2209" s="1" t="str">
        <f t="shared" si="287"/>
        <v>TCDD96067</v>
      </c>
      <c r="B2209" s="427">
        <f t="shared" si="289"/>
        <v>590</v>
      </c>
      <c r="C2209" s="210">
        <f t="shared" si="285"/>
        <v>7</v>
      </c>
      <c r="D2209" s="1">
        <f t="shared" si="286"/>
        <v>77</v>
      </c>
      <c r="E2209" t="s">
        <v>63</v>
      </c>
      <c r="F2209">
        <v>9606</v>
      </c>
      <c r="G2209" s="139">
        <v>2011</v>
      </c>
      <c r="H2209" s="429" t="s">
        <v>150</v>
      </c>
      <c r="I2209" s="139">
        <f>VLOOKUP(E2209&amp;H2209,Data2012!$A:$U,20,FALSE)</f>
        <v>77</v>
      </c>
    </row>
    <row r="2210" spans="1:9" ht="14.25" customHeight="1">
      <c r="A2210" s="1" t="str">
        <f t="shared" si="287"/>
        <v>TCDD96068</v>
      </c>
      <c r="B2210" s="427">
        <f t="shared" si="289"/>
        <v>659</v>
      </c>
      <c r="C2210" s="210">
        <f t="shared" si="285"/>
        <v>8</v>
      </c>
      <c r="D2210" s="1">
        <f t="shared" si="286"/>
        <v>69</v>
      </c>
      <c r="E2210" t="s">
        <v>63</v>
      </c>
      <c r="F2210">
        <v>9606</v>
      </c>
      <c r="G2210" s="139">
        <v>2011</v>
      </c>
      <c r="H2210" s="429" t="s">
        <v>151</v>
      </c>
      <c r="I2210" s="139">
        <f>VLOOKUP(E2210&amp;H2210,Data2012!$A:$U,20,FALSE)</f>
        <v>69</v>
      </c>
    </row>
    <row r="2211" spans="1:9" ht="14.25" customHeight="1">
      <c r="A2211" s="1" t="str">
        <f t="shared" si="287"/>
        <v>TCDD96069</v>
      </c>
      <c r="B2211" s="427">
        <f t="shared" si="289"/>
        <v>752</v>
      </c>
      <c r="C2211" s="210">
        <f t="shared" si="285"/>
        <v>9</v>
      </c>
      <c r="D2211" s="1">
        <f t="shared" si="286"/>
        <v>93</v>
      </c>
      <c r="E2211" t="s">
        <v>63</v>
      </c>
      <c r="F2211">
        <v>9606</v>
      </c>
      <c r="G2211" s="139">
        <v>2011</v>
      </c>
      <c r="H2211" s="429" t="s">
        <v>152</v>
      </c>
      <c r="I2211" s="139">
        <f>VLOOKUP(E2211&amp;H2211,Data2012!$A:$U,20,FALSE)</f>
        <v>93</v>
      </c>
    </row>
    <row r="2212" spans="1:9" ht="14.25" customHeight="1">
      <c r="A2212" s="1" t="str">
        <f t="shared" si="287"/>
        <v>TCDD960610</v>
      </c>
      <c r="B2212" s="427">
        <f t="shared" si="289"/>
        <v>831</v>
      </c>
      <c r="C2212" s="210">
        <f t="shared" si="285"/>
        <v>10</v>
      </c>
      <c r="D2212" s="1">
        <f t="shared" si="286"/>
        <v>79</v>
      </c>
      <c r="E2212" t="s">
        <v>63</v>
      </c>
      <c r="F2212">
        <v>9606</v>
      </c>
      <c r="G2212" s="139">
        <v>2011</v>
      </c>
      <c r="H2212" s="429" t="s">
        <v>153</v>
      </c>
      <c r="I2212" s="139">
        <f>VLOOKUP(E2212&amp;H2212,Data2012!$A:$U,20,FALSE)</f>
        <v>79</v>
      </c>
    </row>
    <row r="2213" spans="1:9" ht="14.25" customHeight="1">
      <c r="A2213" s="1" t="str">
        <f t="shared" si="287"/>
        <v>TCDD960611</v>
      </c>
      <c r="B2213" s="427">
        <f t="shared" si="289"/>
        <v>905</v>
      </c>
      <c r="C2213" s="210">
        <f t="shared" si="285"/>
        <v>11</v>
      </c>
      <c r="D2213" s="1">
        <f t="shared" si="286"/>
        <v>74</v>
      </c>
      <c r="E2213" t="s">
        <v>63</v>
      </c>
      <c r="F2213">
        <v>9606</v>
      </c>
      <c r="G2213" s="139">
        <v>2011</v>
      </c>
      <c r="H2213" s="429" t="s">
        <v>154</v>
      </c>
      <c r="I2213" s="139">
        <f>VLOOKUP(E2213&amp;H2213,Data2012!$A:$U,20,FALSE)</f>
        <v>74</v>
      </c>
    </row>
    <row r="2214" spans="1:9" ht="14.25" customHeight="1">
      <c r="A2214" s="1" t="str">
        <f t="shared" si="287"/>
        <v>TCDD960612</v>
      </c>
      <c r="B2214" s="427">
        <f t="shared" si="289"/>
        <v>991</v>
      </c>
      <c r="C2214" s="210">
        <f t="shared" si="285"/>
        <v>12</v>
      </c>
      <c r="D2214" s="1">
        <f t="shared" si="286"/>
        <v>86</v>
      </c>
      <c r="E2214" t="s">
        <v>63</v>
      </c>
      <c r="F2214">
        <v>9606</v>
      </c>
      <c r="G2214" s="139">
        <v>2011</v>
      </c>
      <c r="H2214" s="429" t="s">
        <v>155</v>
      </c>
      <c r="I2214" s="139">
        <f>VLOOKUP(E2214&amp;H2214,Data2012!$A:$U,20,FALSE)</f>
        <v>86</v>
      </c>
    </row>
    <row r="2215" spans="1:9" ht="14.25" customHeight="1">
      <c r="A2215" s="1" t="str">
        <f t="shared" si="287"/>
        <v>TRA96011</v>
      </c>
      <c r="B2215" s="427">
        <f>+D2215</f>
        <v>15431.3</v>
      </c>
      <c r="C2215" s="210">
        <f t="shared" si="285"/>
        <v>1</v>
      </c>
      <c r="D2215" s="1">
        <f t="shared" si="286"/>
        <v>15431.3</v>
      </c>
      <c r="E2215" t="s">
        <v>138</v>
      </c>
      <c r="F2215" s="390">
        <v>9601</v>
      </c>
      <c r="G2215" s="139">
        <v>2011</v>
      </c>
      <c r="H2215" s="429" t="s">
        <v>144</v>
      </c>
      <c r="I2215">
        <f>VLOOKUP(E2215&amp;H2215,Data2012!$A:$S,3,FALSE)</f>
        <v>15431.3</v>
      </c>
    </row>
    <row r="2216" spans="1:9" ht="14.25" customHeight="1">
      <c r="A2216" s="1" t="str">
        <f t="shared" si="287"/>
        <v>TRA96012</v>
      </c>
      <c r="B2216" s="427">
        <f>+D2216+B2215</f>
        <v>33210.197</v>
      </c>
      <c r="C2216" s="210">
        <f t="shared" si="285"/>
        <v>2</v>
      </c>
      <c r="D2216" s="1">
        <f t="shared" si="286"/>
        <v>17778.897000000001</v>
      </c>
      <c r="E2216" t="s">
        <v>138</v>
      </c>
      <c r="F2216">
        <v>9601</v>
      </c>
      <c r="G2216" s="139">
        <v>2011</v>
      </c>
      <c r="H2216" s="429" t="s">
        <v>145</v>
      </c>
      <c r="I2216">
        <f>VLOOKUP(E2216&amp;H2216,Data2012!$A:$S,3,FALSE)</f>
        <v>17778.897000000001</v>
      </c>
    </row>
    <row r="2217" spans="1:9" ht="14.25" customHeight="1">
      <c r="A2217" s="1" t="str">
        <f t="shared" si="287"/>
        <v>TRA96013</v>
      </c>
      <c r="B2217" s="427">
        <f>+D2217+B2216</f>
        <v>49629.763999999996</v>
      </c>
      <c r="C2217" s="210">
        <f t="shared" si="285"/>
        <v>3</v>
      </c>
      <c r="D2217" s="1">
        <f t="shared" si="286"/>
        <v>16419.566999999999</v>
      </c>
      <c r="E2217" t="s">
        <v>138</v>
      </c>
      <c r="F2217">
        <v>9601</v>
      </c>
      <c r="G2217" s="139">
        <v>2011</v>
      </c>
      <c r="H2217" s="429" t="s">
        <v>146</v>
      </c>
      <c r="I2217">
        <f>VLOOKUP(E2217&amp;H2217,Data2012!$A:$S,3,FALSE)</f>
        <v>16419.566999999999</v>
      </c>
    </row>
    <row r="2218" spans="1:9" ht="14.25" customHeight="1">
      <c r="A2218" s="1" t="str">
        <f t="shared" si="287"/>
        <v>TRA96014</v>
      </c>
      <c r="B2218" s="427">
        <f t="shared" ref="B2218:B2226" si="290">+D2218+B2217</f>
        <v>67268.574999999997</v>
      </c>
      <c r="C2218" s="210">
        <f t="shared" si="285"/>
        <v>4</v>
      </c>
      <c r="D2218" s="1">
        <f t="shared" si="286"/>
        <v>17638.811000000002</v>
      </c>
      <c r="E2218" t="s">
        <v>138</v>
      </c>
      <c r="F2218">
        <v>9601</v>
      </c>
      <c r="G2218" s="139">
        <v>2011</v>
      </c>
      <c r="H2218" s="429" t="s">
        <v>147</v>
      </c>
      <c r="I2218">
        <f>VLOOKUP(E2218&amp;H2218,Data2012!$A:$S,3,FALSE)</f>
        <v>17638.811000000002</v>
      </c>
    </row>
    <row r="2219" spans="1:9" ht="14.25" customHeight="1">
      <c r="A2219" s="1" t="str">
        <f t="shared" si="287"/>
        <v>TRA96015</v>
      </c>
      <c r="B2219" s="427">
        <f t="shared" si="290"/>
        <v>83967.481</v>
      </c>
      <c r="C2219" s="210">
        <f t="shared" si="285"/>
        <v>5</v>
      </c>
      <c r="D2219" s="1">
        <f t="shared" si="286"/>
        <v>16698.905999999999</v>
      </c>
      <c r="E2219" t="s">
        <v>138</v>
      </c>
      <c r="F2219">
        <v>9601</v>
      </c>
      <c r="G2219" s="139">
        <v>2011</v>
      </c>
      <c r="H2219" s="429" t="s">
        <v>148</v>
      </c>
      <c r="I2219">
        <f>VLOOKUP(E2219&amp;H2219,Data2012!$A:$S,3,FALSE)</f>
        <v>16698.905999999999</v>
      </c>
    </row>
    <row r="2220" spans="1:9" ht="14.25" customHeight="1">
      <c r="A2220" s="1" t="str">
        <f t="shared" si="287"/>
        <v>TRA96016</v>
      </c>
      <c r="B2220" s="427">
        <f t="shared" si="290"/>
        <v>100059.91099999999</v>
      </c>
      <c r="C2220" s="210">
        <f t="shared" si="285"/>
        <v>6</v>
      </c>
      <c r="D2220" s="1">
        <f t="shared" si="286"/>
        <v>16092.43</v>
      </c>
      <c r="E2220" t="s">
        <v>138</v>
      </c>
      <c r="F2220">
        <v>9601</v>
      </c>
      <c r="G2220" s="139">
        <v>2011</v>
      </c>
      <c r="H2220" s="429" t="s">
        <v>149</v>
      </c>
      <c r="I2220">
        <f>VLOOKUP(E2220&amp;H2220,Data2012!$A:$S,3,FALSE)</f>
        <v>16092.43</v>
      </c>
    </row>
    <row r="2221" spans="1:9" ht="14.25" customHeight="1">
      <c r="A2221" s="1" t="str">
        <f t="shared" si="287"/>
        <v>TRA96017</v>
      </c>
      <c r="B2221" s="427">
        <f t="shared" si="290"/>
        <v>117723.401</v>
      </c>
      <c r="C2221" s="210">
        <f t="shared" si="285"/>
        <v>7</v>
      </c>
      <c r="D2221" s="1">
        <f t="shared" si="286"/>
        <v>17663.490000000002</v>
      </c>
      <c r="E2221" t="s">
        <v>138</v>
      </c>
      <c r="F2221">
        <v>9601</v>
      </c>
      <c r="G2221" s="139">
        <v>2011</v>
      </c>
      <c r="H2221" s="429" t="s">
        <v>150</v>
      </c>
      <c r="I2221">
        <f>VLOOKUP(E2221&amp;H2221,Data2012!$A:$S,3,FALSE)</f>
        <v>17663.490000000002</v>
      </c>
    </row>
    <row r="2222" spans="1:9" ht="14.25" customHeight="1">
      <c r="A2222" s="1" t="str">
        <f t="shared" si="287"/>
        <v>TRA96018</v>
      </c>
      <c r="B2222" s="427">
        <f t="shared" si="290"/>
        <v>135635.50200000001</v>
      </c>
      <c r="C2222" s="210">
        <f t="shared" si="285"/>
        <v>8</v>
      </c>
      <c r="D2222" s="1">
        <f t="shared" si="286"/>
        <v>17912.100999999999</v>
      </c>
      <c r="E2222" t="s">
        <v>138</v>
      </c>
      <c r="F2222">
        <v>9601</v>
      </c>
      <c r="G2222" s="139">
        <v>2011</v>
      </c>
      <c r="H2222" s="429" t="s">
        <v>151</v>
      </c>
      <c r="I2222">
        <f>VLOOKUP(E2222&amp;H2222,Data2012!$A:$S,3,FALSE)</f>
        <v>17912.100999999999</v>
      </c>
    </row>
    <row r="2223" spans="1:9" ht="14.25" customHeight="1">
      <c r="A2223" s="1" t="str">
        <f t="shared" si="287"/>
        <v>TRA96019</v>
      </c>
      <c r="B2223" s="427">
        <f t="shared" si="290"/>
        <v>152909.17800000001</v>
      </c>
      <c r="C2223" s="210">
        <f t="shared" si="285"/>
        <v>9</v>
      </c>
      <c r="D2223" s="1">
        <f t="shared" si="286"/>
        <v>17273.675999999999</v>
      </c>
      <c r="E2223" t="s">
        <v>138</v>
      </c>
      <c r="F2223">
        <v>9601</v>
      </c>
      <c r="G2223" s="139">
        <v>2011</v>
      </c>
      <c r="H2223" s="429" t="s">
        <v>152</v>
      </c>
      <c r="I2223">
        <f>VLOOKUP(E2223&amp;H2223,Data2012!$A:$S,3,FALSE)</f>
        <v>17273.675999999999</v>
      </c>
    </row>
    <row r="2224" spans="1:9" ht="14.25" customHeight="1">
      <c r="A2224" s="1" t="str">
        <f t="shared" si="287"/>
        <v>TRA960110</v>
      </c>
      <c r="B2224" s="427">
        <f t="shared" si="290"/>
        <v>171120.986</v>
      </c>
      <c r="C2224" s="210">
        <f t="shared" si="285"/>
        <v>10</v>
      </c>
      <c r="D2224" s="1">
        <f t="shared" si="286"/>
        <v>18211.808000000001</v>
      </c>
      <c r="E2224" t="s">
        <v>138</v>
      </c>
      <c r="F2224">
        <v>9601</v>
      </c>
      <c r="G2224" s="139">
        <v>2011</v>
      </c>
      <c r="H2224" s="429" t="s">
        <v>153</v>
      </c>
      <c r="I2224">
        <f>VLOOKUP(E2224&amp;H2224,Data2012!$A:$S,3,FALSE)</f>
        <v>18211.808000000001</v>
      </c>
    </row>
    <row r="2225" spans="1:9" ht="14.25" customHeight="1">
      <c r="A2225" s="1" t="str">
        <f t="shared" si="287"/>
        <v>TRA960111</v>
      </c>
      <c r="B2225" s="427">
        <f t="shared" si="290"/>
        <v>188223</v>
      </c>
      <c r="C2225" s="210">
        <f t="shared" si="285"/>
        <v>11</v>
      </c>
      <c r="D2225" s="1">
        <f t="shared" si="286"/>
        <v>17102.013999999999</v>
      </c>
      <c r="E2225" t="s">
        <v>138</v>
      </c>
      <c r="F2225">
        <v>9601</v>
      </c>
      <c r="G2225" s="139">
        <v>2011</v>
      </c>
      <c r="H2225" s="429" t="s">
        <v>154</v>
      </c>
      <c r="I2225">
        <f>VLOOKUP(E2225&amp;H2225,Data2012!$A:$S,3,FALSE)</f>
        <v>17102.013999999999</v>
      </c>
    </row>
    <row r="2226" spans="1:9" ht="14.25" customHeight="1">
      <c r="A2226" s="1" t="str">
        <f t="shared" si="287"/>
        <v>TRA960112</v>
      </c>
      <c r="B2226" s="427">
        <f t="shared" si="290"/>
        <v>205829.334</v>
      </c>
      <c r="C2226" s="210">
        <f t="shared" si="285"/>
        <v>12</v>
      </c>
      <c r="D2226" s="1">
        <f t="shared" si="286"/>
        <v>17606.333999999999</v>
      </c>
      <c r="E2226" t="s">
        <v>138</v>
      </c>
      <c r="F2226">
        <v>9601</v>
      </c>
      <c r="G2226" s="139">
        <v>2011</v>
      </c>
      <c r="H2226" s="429" t="s">
        <v>155</v>
      </c>
      <c r="I2226">
        <f>VLOOKUP(E2226&amp;H2226,Data2012!$A:$S,3,FALSE)</f>
        <v>17606.333999999999</v>
      </c>
    </row>
    <row r="2227" spans="1:9" ht="14.25" customHeight="1">
      <c r="A2227" s="1" t="str">
        <f t="shared" si="287"/>
        <v>TRA96021</v>
      </c>
      <c r="B2227" s="427">
        <f>+D2227</f>
        <v>762.10426099999995</v>
      </c>
      <c r="C2227" s="210">
        <f t="shared" si="285"/>
        <v>1</v>
      </c>
      <c r="D2227" s="1">
        <f t="shared" si="286"/>
        <v>762.10426099999995</v>
      </c>
      <c r="E2227" t="s">
        <v>138</v>
      </c>
      <c r="F2227" s="390">
        <v>9602</v>
      </c>
      <c r="G2227" s="139">
        <v>2011</v>
      </c>
      <c r="H2227" s="429" t="s">
        <v>144</v>
      </c>
      <c r="I2227" s="139">
        <f>VLOOKUP(E2227&amp;H2227,Data2012!$A:$S,6,FALSE)</f>
        <v>762.10426099999995</v>
      </c>
    </row>
    <row r="2228" spans="1:9" ht="14.25" customHeight="1">
      <c r="A2228" s="1" t="str">
        <f t="shared" si="287"/>
        <v>TRA96022</v>
      </c>
      <c r="B2228" s="427">
        <f>+D2228+B2227</f>
        <v>1578.1563980000001</v>
      </c>
      <c r="C2228" s="210">
        <f t="shared" si="285"/>
        <v>2</v>
      </c>
      <c r="D2228" s="1">
        <f t="shared" si="286"/>
        <v>816.05213700000002</v>
      </c>
      <c r="E2228" t="s">
        <v>138</v>
      </c>
      <c r="F2228">
        <v>9602</v>
      </c>
      <c r="G2228" s="139">
        <v>2011</v>
      </c>
      <c r="H2228" s="429" t="s">
        <v>145</v>
      </c>
      <c r="I2228" s="139">
        <f>VLOOKUP(E2228&amp;H2228,Data2012!$A:$S,6,FALSE)</f>
        <v>816.05213700000002</v>
      </c>
    </row>
    <row r="2229" spans="1:9" ht="14.25" customHeight="1">
      <c r="A2229" s="1" t="str">
        <f t="shared" si="287"/>
        <v>TRA96023</v>
      </c>
      <c r="B2229" s="427">
        <f>+D2229+B2228</f>
        <v>2360.9531340000003</v>
      </c>
      <c r="C2229" s="210">
        <f t="shared" si="285"/>
        <v>3</v>
      </c>
      <c r="D2229" s="1">
        <f t="shared" si="286"/>
        <v>782.79673600000001</v>
      </c>
      <c r="E2229" t="s">
        <v>138</v>
      </c>
      <c r="F2229">
        <v>9602</v>
      </c>
      <c r="G2229" s="139">
        <v>2011</v>
      </c>
      <c r="H2229" s="429" t="s">
        <v>146</v>
      </c>
      <c r="I2229" s="139">
        <f>VLOOKUP(E2229&amp;H2229,Data2012!$A:$S,6,FALSE)</f>
        <v>782.79673600000001</v>
      </c>
    </row>
    <row r="2230" spans="1:9" ht="14.25" customHeight="1">
      <c r="A2230" s="1" t="str">
        <f t="shared" si="287"/>
        <v>TRA96024</v>
      </c>
      <c r="B2230" s="427">
        <f t="shared" ref="B2230:B2238" si="291">+D2230+B2229</f>
        <v>3167.5860250000005</v>
      </c>
      <c r="C2230" s="210">
        <f t="shared" si="285"/>
        <v>4</v>
      </c>
      <c r="D2230" s="1">
        <f t="shared" si="286"/>
        <v>806.63289099999997</v>
      </c>
      <c r="E2230" t="s">
        <v>138</v>
      </c>
      <c r="F2230">
        <v>9602</v>
      </c>
      <c r="G2230" s="139">
        <v>2011</v>
      </c>
      <c r="H2230" s="429" t="s">
        <v>147</v>
      </c>
      <c r="I2230" s="139">
        <f>VLOOKUP(E2230&amp;H2230,Data2012!$A:$S,6,FALSE)</f>
        <v>806.63289099999997</v>
      </c>
    </row>
    <row r="2231" spans="1:9" ht="14.25" customHeight="1">
      <c r="A2231" s="1" t="str">
        <f t="shared" si="287"/>
        <v>TRA96025</v>
      </c>
      <c r="B2231" s="427">
        <f t="shared" si="291"/>
        <v>3949.7838010000005</v>
      </c>
      <c r="C2231" s="210">
        <f t="shared" si="285"/>
        <v>5</v>
      </c>
      <c r="D2231" s="1">
        <f t="shared" si="286"/>
        <v>782.19777599999998</v>
      </c>
      <c r="E2231" t="s">
        <v>138</v>
      </c>
      <c r="F2231">
        <v>9602</v>
      </c>
      <c r="G2231" s="139">
        <v>2011</v>
      </c>
      <c r="H2231" s="429" t="s">
        <v>148</v>
      </c>
      <c r="I2231" s="139">
        <f>VLOOKUP(E2231&amp;H2231,Data2012!$A:$S,6,FALSE)</f>
        <v>782.19777599999998</v>
      </c>
    </row>
    <row r="2232" spans="1:9" ht="14.25" customHeight="1">
      <c r="A2232" s="1" t="str">
        <f t="shared" si="287"/>
        <v>TRA96026</v>
      </c>
      <c r="B2232" s="427">
        <f t="shared" si="291"/>
        <v>4728.7492780000002</v>
      </c>
      <c r="C2232" s="210">
        <f t="shared" si="285"/>
        <v>6</v>
      </c>
      <c r="D2232" s="1">
        <f t="shared" si="286"/>
        <v>778.96547699999996</v>
      </c>
      <c r="E2232" t="s">
        <v>138</v>
      </c>
      <c r="F2232">
        <v>9602</v>
      </c>
      <c r="G2232" s="139">
        <v>2011</v>
      </c>
      <c r="H2232" s="429" t="s">
        <v>149</v>
      </c>
      <c r="I2232" s="139">
        <f>VLOOKUP(E2232&amp;H2232,Data2012!$A:$S,6,FALSE)</f>
        <v>778.96547699999996</v>
      </c>
    </row>
    <row r="2233" spans="1:9" ht="14.25" customHeight="1">
      <c r="A2233" s="1" t="str">
        <f t="shared" si="287"/>
        <v>TRA96027</v>
      </c>
      <c r="B2233" s="427">
        <f t="shared" si="291"/>
        <v>5619.9054930000002</v>
      </c>
      <c r="C2233" s="210">
        <f t="shared" si="285"/>
        <v>7</v>
      </c>
      <c r="D2233" s="1">
        <f t="shared" si="286"/>
        <v>891.15621499999997</v>
      </c>
      <c r="E2233" t="s">
        <v>138</v>
      </c>
      <c r="F2233">
        <v>9602</v>
      </c>
      <c r="G2233" s="139">
        <v>2011</v>
      </c>
      <c r="H2233" s="429" t="s">
        <v>150</v>
      </c>
      <c r="I2233" s="139">
        <f>VLOOKUP(E2233&amp;H2233,Data2012!$A:$S,6,FALSE)</f>
        <v>891.15621499999997</v>
      </c>
    </row>
    <row r="2234" spans="1:9" ht="14.25" customHeight="1">
      <c r="A2234" s="1" t="str">
        <f t="shared" si="287"/>
        <v>TRA96028</v>
      </c>
      <c r="B2234" s="427">
        <f t="shared" si="291"/>
        <v>6502.1684180000002</v>
      </c>
      <c r="C2234" s="210">
        <f t="shared" si="285"/>
        <v>8</v>
      </c>
      <c r="D2234" s="1">
        <f t="shared" si="286"/>
        <v>882.262925</v>
      </c>
      <c r="E2234" t="s">
        <v>138</v>
      </c>
      <c r="F2234">
        <v>9602</v>
      </c>
      <c r="G2234" s="139">
        <v>2011</v>
      </c>
      <c r="H2234" s="429" t="s">
        <v>151</v>
      </c>
      <c r="I2234" s="139">
        <f>VLOOKUP(E2234&amp;H2234,Data2012!$A:$S,6,FALSE)</f>
        <v>882.262925</v>
      </c>
    </row>
    <row r="2235" spans="1:9" ht="14.25" customHeight="1">
      <c r="A2235" s="1" t="str">
        <f t="shared" si="287"/>
        <v>TRA96029</v>
      </c>
      <c r="B2235" s="427">
        <f t="shared" si="291"/>
        <v>7323.9885060000006</v>
      </c>
      <c r="C2235" s="210">
        <f t="shared" si="285"/>
        <v>9</v>
      </c>
      <c r="D2235" s="1">
        <f t="shared" si="286"/>
        <v>821.82008800000006</v>
      </c>
      <c r="E2235" t="s">
        <v>138</v>
      </c>
      <c r="F2235">
        <v>9602</v>
      </c>
      <c r="G2235" s="139">
        <v>2011</v>
      </c>
      <c r="H2235" s="429" t="s">
        <v>152</v>
      </c>
      <c r="I2235" s="139">
        <f>VLOOKUP(E2235&amp;H2235,Data2012!$A:$S,6,FALSE)</f>
        <v>821.82008800000006</v>
      </c>
    </row>
    <row r="2236" spans="1:9" ht="14.25" customHeight="1">
      <c r="A2236" s="1" t="str">
        <f t="shared" si="287"/>
        <v>TRA960210</v>
      </c>
      <c r="B2236" s="427">
        <f t="shared" si="291"/>
        <v>8142.2651780000006</v>
      </c>
      <c r="C2236" s="210">
        <f t="shared" si="285"/>
        <v>10</v>
      </c>
      <c r="D2236" s="1">
        <f t="shared" si="286"/>
        <v>818.27667199999996</v>
      </c>
      <c r="E2236" t="s">
        <v>138</v>
      </c>
      <c r="F2236">
        <v>9602</v>
      </c>
      <c r="G2236" s="139">
        <v>2011</v>
      </c>
      <c r="H2236" s="429" t="s">
        <v>153</v>
      </c>
      <c r="I2236" s="139">
        <f>VLOOKUP(E2236&amp;H2236,Data2012!$A:$S,6,FALSE)</f>
        <v>818.27667199999996</v>
      </c>
    </row>
    <row r="2237" spans="1:9" ht="14.25" customHeight="1">
      <c r="A2237" s="1" t="str">
        <f t="shared" si="287"/>
        <v>TRA960211</v>
      </c>
      <c r="B2237" s="427">
        <f t="shared" si="291"/>
        <v>8927.2430870000007</v>
      </c>
      <c r="C2237" s="210">
        <f t="shared" si="285"/>
        <v>11</v>
      </c>
      <c r="D2237" s="1">
        <f t="shared" si="286"/>
        <v>784.97790899999995</v>
      </c>
      <c r="E2237" t="s">
        <v>138</v>
      </c>
      <c r="F2237">
        <v>9602</v>
      </c>
      <c r="G2237" s="139">
        <v>2011</v>
      </c>
      <c r="H2237" s="429" t="s">
        <v>154</v>
      </c>
      <c r="I2237" s="139">
        <f>VLOOKUP(E2237&amp;H2237,Data2012!$A:$S,6,FALSE)</f>
        <v>784.97790899999995</v>
      </c>
    </row>
    <row r="2238" spans="1:9" ht="14.25" customHeight="1">
      <c r="A2238" s="1" t="str">
        <f t="shared" si="287"/>
        <v>TRA960212</v>
      </c>
      <c r="B2238" s="427">
        <f t="shared" si="291"/>
        <v>9719.6052090000012</v>
      </c>
      <c r="C2238" s="210">
        <f t="shared" si="285"/>
        <v>12</v>
      </c>
      <c r="D2238" s="1">
        <f t="shared" si="286"/>
        <v>792.362122</v>
      </c>
      <c r="E2238" t="s">
        <v>138</v>
      </c>
      <c r="F2238">
        <v>9602</v>
      </c>
      <c r="G2238" s="139">
        <v>2011</v>
      </c>
      <c r="H2238" s="429" t="s">
        <v>155</v>
      </c>
      <c r="I2238" s="139">
        <f>VLOOKUP(E2238&amp;H2238,Data2012!$A:$S,6,FALSE)</f>
        <v>792.362122</v>
      </c>
    </row>
    <row r="2239" spans="1:9" ht="14.25" customHeight="1">
      <c r="A2239" s="1" t="str">
        <f t="shared" si="287"/>
        <v>TRA96031</v>
      </c>
      <c r="B2239" s="427">
        <f>+D2239</f>
        <v>895.23699999999997</v>
      </c>
      <c r="C2239" s="210">
        <f t="shared" si="285"/>
        <v>1</v>
      </c>
      <c r="D2239" s="1">
        <f t="shared" si="286"/>
        <v>895.23699999999997</v>
      </c>
      <c r="E2239" t="s">
        <v>138</v>
      </c>
      <c r="F2239" s="390">
        <v>9603</v>
      </c>
      <c r="G2239" s="139">
        <v>2011</v>
      </c>
      <c r="H2239" s="429" t="s">
        <v>144</v>
      </c>
      <c r="I2239" s="139">
        <f>VLOOKUP(E2239&amp;H2239,Data2012!$A:$S,11,FALSE)</f>
        <v>895.23699999999997</v>
      </c>
    </row>
    <row r="2240" spans="1:9" ht="14.25" customHeight="1">
      <c r="A2240" s="1" t="str">
        <f t="shared" si="287"/>
        <v>TRA96032</v>
      </c>
      <c r="B2240" s="427">
        <f>+D2240+B2239</f>
        <v>1620.8330000000001</v>
      </c>
      <c r="C2240" s="210">
        <f t="shared" si="285"/>
        <v>2</v>
      </c>
      <c r="D2240" s="1">
        <f t="shared" si="286"/>
        <v>725.596</v>
      </c>
      <c r="E2240" t="s">
        <v>138</v>
      </c>
      <c r="F2240">
        <v>9603</v>
      </c>
      <c r="G2240" s="139">
        <v>2011</v>
      </c>
      <c r="H2240" s="429" t="s">
        <v>145</v>
      </c>
      <c r="I2240" s="139">
        <f>VLOOKUP(E2240&amp;H2240,Data2012!$A:$S,11,FALSE)</f>
        <v>725.596</v>
      </c>
    </row>
    <row r="2241" spans="1:9" ht="14.25" customHeight="1">
      <c r="A2241" s="1" t="str">
        <f t="shared" si="287"/>
        <v>TRA96033</v>
      </c>
      <c r="B2241" s="427">
        <f>+D2241+B2240</f>
        <v>2558.4409999999998</v>
      </c>
      <c r="C2241" s="210">
        <f t="shared" si="285"/>
        <v>3</v>
      </c>
      <c r="D2241" s="1">
        <f t="shared" si="286"/>
        <v>937.60799999999995</v>
      </c>
      <c r="E2241" t="s">
        <v>138</v>
      </c>
      <c r="F2241">
        <v>9603</v>
      </c>
      <c r="G2241" s="139">
        <v>2011</v>
      </c>
      <c r="H2241" s="429" t="s">
        <v>146</v>
      </c>
      <c r="I2241" s="139">
        <f>VLOOKUP(E2241&amp;H2241,Data2012!$A:$S,11,FALSE)</f>
        <v>937.60799999999995</v>
      </c>
    </row>
    <row r="2242" spans="1:9" ht="14.25" customHeight="1">
      <c r="A2242" s="1" t="str">
        <f t="shared" si="287"/>
        <v>TRA96034</v>
      </c>
      <c r="B2242" s="427">
        <f t="shared" ref="B2242:B2250" si="292">+D2242+B2241</f>
        <v>3478.5099999999998</v>
      </c>
      <c r="C2242" s="210">
        <f t="shared" si="285"/>
        <v>4</v>
      </c>
      <c r="D2242" s="1">
        <f t="shared" si="286"/>
        <v>920.06899999999996</v>
      </c>
      <c r="E2242" t="s">
        <v>138</v>
      </c>
      <c r="F2242">
        <v>9603</v>
      </c>
      <c r="G2242" s="139">
        <v>2011</v>
      </c>
      <c r="H2242" s="429" t="s">
        <v>147</v>
      </c>
      <c r="I2242" s="139">
        <f>VLOOKUP(E2242&amp;H2242,Data2012!$A:$S,11,FALSE)</f>
        <v>920.06899999999996</v>
      </c>
    </row>
    <row r="2243" spans="1:9" ht="14.25" customHeight="1">
      <c r="A2243" s="1" t="str">
        <f t="shared" si="287"/>
        <v>TRA96035</v>
      </c>
      <c r="B2243" s="427">
        <f t="shared" si="292"/>
        <v>4374.5990000000002</v>
      </c>
      <c r="C2243" s="210">
        <f t="shared" si="285"/>
        <v>5</v>
      </c>
      <c r="D2243" s="1">
        <f t="shared" si="286"/>
        <v>896.08900000000006</v>
      </c>
      <c r="E2243" t="s">
        <v>138</v>
      </c>
      <c r="F2243">
        <v>9603</v>
      </c>
      <c r="G2243" s="139">
        <v>2011</v>
      </c>
      <c r="H2243" s="429" t="s">
        <v>148</v>
      </c>
      <c r="I2243" s="139">
        <f>VLOOKUP(E2243&amp;H2243,Data2012!$A:$S,11,FALSE)</f>
        <v>896.08900000000006</v>
      </c>
    </row>
    <row r="2244" spans="1:9" ht="14.25" customHeight="1">
      <c r="A2244" s="1" t="str">
        <f t="shared" si="287"/>
        <v>TRA96036</v>
      </c>
      <c r="B2244" s="427">
        <f t="shared" si="292"/>
        <v>5211.1790000000001</v>
      </c>
      <c r="C2244" s="210">
        <f t="shared" si="285"/>
        <v>6</v>
      </c>
      <c r="D2244" s="1">
        <f t="shared" si="286"/>
        <v>836.58</v>
      </c>
      <c r="E2244" t="s">
        <v>138</v>
      </c>
      <c r="F2244">
        <v>9603</v>
      </c>
      <c r="G2244" s="139">
        <v>2011</v>
      </c>
      <c r="H2244" s="429" t="s">
        <v>149</v>
      </c>
      <c r="I2244" s="139">
        <f>VLOOKUP(E2244&amp;H2244,Data2012!$A:$S,11,FALSE)</f>
        <v>836.58</v>
      </c>
    </row>
    <row r="2245" spans="1:9" ht="14.25" customHeight="1">
      <c r="A2245" s="1" t="str">
        <f t="shared" si="287"/>
        <v>TRA96037</v>
      </c>
      <c r="B2245" s="427">
        <f t="shared" si="292"/>
        <v>6100.5830000000005</v>
      </c>
      <c r="C2245" s="210">
        <f t="shared" si="285"/>
        <v>7</v>
      </c>
      <c r="D2245" s="1">
        <f t="shared" si="286"/>
        <v>889.404</v>
      </c>
      <c r="E2245" t="s">
        <v>138</v>
      </c>
      <c r="F2245">
        <v>9603</v>
      </c>
      <c r="G2245" s="139">
        <v>2011</v>
      </c>
      <c r="H2245" s="429" t="s">
        <v>150</v>
      </c>
      <c r="I2245" s="139">
        <f>VLOOKUP(E2245&amp;H2245,Data2012!$A:$S,11,FALSE)</f>
        <v>889.404</v>
      </c>
    </row>
    <row r="2246" spans="1:9" ht="14.25" customHeight="1">
      <c r="A2246" s="1" t="str">
        <f t="shared" si="287"/>
        <v>TRA96038</v>
      </c>
      <c r="B2246" s="427">
        <f t="shared" si="292"/>
        <v>6968.3450000000003</v>
      </c>
      <c r="C2246" s="210">
        <f t="shared" si="285"/>
        <v>8</v>
      </c>
      <c r="D2246" s="1">
        <f t="shared" si="286"/>
        <v>867.76199999999994</v>
      </c>
      <c r="E2246" t="s">
        <v>138</v>
      </c>
      <c r="F2246">
        <v>9603</v>
      </c>
      <c r="G2246" s="139">
        <v>2011</v>
      </c>
      <c r="H2246" s="429" t="s">
        <v>151</v>
      </c>
      <c r="I2246" s="139">
        <f>VLOOKUP(E2246&amp;H2246,Data2012!$A:$S,11,FALSE)</f>
        <v>867.76199999999994</v>
      </c>
    </row>
    <row r="2247" spans="1:9" ht="14.25" customHeight="1">
      <c r="A2247" s="1" t="str">
        <f t="shared" si="287"/>
        <v>TRA96039</v>
      </c>
      <c r="B2247" s="427">
        <f t="shared" si="292"/>
        <v>7885.9840000000004</v>
      </c>
      <c r="C2247" s="210">
        <f t="shared" si="285"/>
        <v>9</v>
      </c>
      <c r="D2247" s="1">
        <f t="shared" si="286"/>
        <v>917.63900000000001</v>
      </c>
      <c r="E2247" t="s">
        <v>138</v>
      </c>
      <c r="F2247">
        <v>9603</v>
      </c>
      <c r="G2247" s="139">
        <v>2011</v>
      </c>
      <c r="H2247" s="429" t="s">
        <v>152</v>
      </c>
      <c r="I2247" s="139">
        <f>VLOOKUP(E2247&amp;H2247,Data2012!$A:$S,11,FALSE)</f>
        <v>917.63900000000001</v>
      </c>
    </row>
    <row r="2248" spans="1:9" ht="14.25" customHeight="1">
      <c r="A2248" s="1" t="str">
        <f t="shared" si="287"/>
        <v>TRA960310</v>
      </c>
      <c r="B2248" s="427">
        <f t="shared" si="292"/>
        <v>8703.4009999999998</v>
      </c>
      <c r="C2248" s="210">
        <f t="shared" ref="C2248:C2311" si="293">IF(D2248="na"," ",VALUE(RIGHT(TRIM(H2248),2)))</f>
        <v>10</v>
      </c>
      <c r="D2248" s="1">
        <f t="shared" ref="D2248:D2311" si="294">IF(I2248&lt;0,"na",I2248)</f>
        <v>817.41700000000003</v>
      </c>
      <c r="E2248" t="s">
        <v>138</v>
      </c>
      <c r="F2248">
        <v>9603</v>
      </c>
      <c r="G2248" s="139">
        <v>2011</v>
      </c>
      <c r="H2248" s="429" t="s">
        <v>153</v>
      </c>
      <c r="I2248" s="139">
        <f>VLOOKUP(E2248&amp;H2248,Data2012!$A:$S,11,FALSE)</f>
        <v>817.41700000000003</v>
      </c>
    </row>
    <row r="2249" spans="1:9" ht="14.25" customHeight="1">
      <c r="A2249" s="1" t="str">
        <f t="shared" si="287"/>
        <v>TRA960311</v>
      </c>
      <c r="B2249" s="427">
        <f t="shared" si="292"/>
        <v>9637.6669999999995</v>
      </c>
      <c r="C2249" s="210">
        <f t="shared" si="293"/>
        <v>11</v>
      </c>
      <c r="D2249" s="1">
        <f t="shared" si="294"/>
        <v>934.26599999999996</v>
      </c>
      <c r="E2249" t="s">
        <v>138</v>
      </c>
      <c r="F2249">
        <v>9603</v>
      </c>
      <c r="G2249" s="139">
        <v>2011</v>
      </c>
      <c r="H2249" s="429" t="s">
        <v>154</v>
      </c>
      <c r="I2249" s="139">
        <f>VLOOKUP(E2249&amp;H2249,Data2012!$A:$S,11,FALSE)</f>
        <v>934.26599999999996</v>
      </c>
    </row>
    <row r="2250" spans="1:9" ht="14.25" customHeight="1">
      <c r="A2250" s="1" t="str">
        <f t="shared" si="287"/>
        <v>TRA960312</v>
      </c>
      <c r="B2250" s="427">
        <f t="shared" si="292"/>
        <v>10661.019999999999</v>
      </c>
      <c r="C2250" s="210">
        <f t="shared" si="293"/>
        <v>12</v>
      </c>
      <c r="D2250" s="1">
        <f t="shared" si="294"/>
        <v>1023.353</v>
      </c>
      <c r="E2250" t="s">
        <v>138</v>
      </c>
      <c r="F2250">
        <v>9603</v>
      </c>
      <c r="G2250" s="139">
        <v>2011</v>
      </c>
      <c r="H2250" s="429" t="s">
        <v>155</v>
      </c>
      <c r="I2250" s="139">
        <f>VLOOKUP(E2250&amp;H2250,Data2012!$A:$S,11,FALSE)</f>
        <v>1023.353</v>
      </c>
    </row>
    <row r="2251" spans="1:9" ht="14.25" customHeight="1">
      <c r="A2251" s="1" t="str">
        <f t="shared" si="287"/>
        <v>TRA96041</v>
      </c>
      <c r="B2251" s="427">
        <f>+D2251</f>
        <v>71.937134</v>
      </c>
      <c r="C2251" s="210">
        <f t="shared" si="293"/>
        <v>1</v>
      </c>
      <c r="D2251" s="1">
        <f t="shared" si="294"/>
        <v>71.937134</v>
      </c>
      <c r="E2251" t="s">
        <v>138</v>
      </c>
      <c r="F2251" s="390">
        <v>9604</v>
      </c>
      <c r="G2251" s="139">
        <v>2011</v>
      </c>
      <c r="H2251" s="429" t="s">
        <v>144</v>
      </c>
      <c r="I2251" s="139">
        <f>VLOOKUP(E2251&amp;H2251,Data2012!$A:$S,14,FALSE)</f>
        <v>71.937134</v>
      </c>
    </row>
    <row r="2252" spans="1:9" ht="14.25" customHeight="1">
      <c r="A2252" s="1" t="str">
        <f t="shared" si="287"/>
        <v>TRA96042</v>
      </c>
      <c r="B2252" s="427">
        <f>+D2252+B2251</f>
        <v>124.97357700000001</v>
      </c>
      <c r="C2252" s="210">
        <f t="shared" si="293"/>
        <v>2</v>
      </c>
      <c r="D2252" s="1">
        <f t="shared" si="294"/>
        <v>53.036442999999998</v>
      </c>
      <c r="E2252" t="s">
        <v>138</v>
      </c>
      <c r="F2252">
        <v>9604</v>
      </c>
      <c r="G2252" s="139">
        <v>2011</v>
      </c>
      <c r="H2252" s="429" t="s">
        <v>145</v>
      </c>
      <c r="I2252" s="139">
        <f>VLOOKUP(E2252&amp;H2252,Data2012!$A:$S,14,FALSE)</f>
        <v>53.036442999999998</v>
      </c>
    </row>
    <row r="2253" spans="1:9" ht="14.25" customHeight="1">
      <c r="A2253" s="1" t="str">
        <f t="shared" si="287"/>
        <v>TRA96043</v>
      </c>
      <c r="B2253" s="427">
        <f>+D2253+B2252</f>
        <v>202.40494999999999</v>
      </c>
      <c r="C2253" s="210">
        <f t="shared" si="293"/>
        <v>3</v>
      </c>
      <c r="D2253" s="1">
        <f t="shared" si="294"/>
        <v>77.431372999999994</v>
      </c>
      <c r="E2253" t="s">
        <v>138</v>
      </c>
      <c r="F2253">
        <v>9604</v>
      </c>
      <c r="G2253" s="139">
        <v>2011</v>
      </c>
      <c r="H2253" s="429" t="s">
        <v>146</v>
      </c>
      <c r="I2253" s="139">
        <f>VLOOKUP(E2253&amp;H2253,Data2012!$A:$S,14,FALSE)</f>
        <v>77.431372999999994</v>
      </c>
    </row>
    <row r="2254" spans="1:9" ht="14.25" customHeight="1">
      <c r="A2254" s="1" t="str">
        <f t="shared" si="287"/>
        <v>TRA96044</v>
      </c>
      <c r="B2254" s="427">
        <f t="shared" ref="B2254:B2262" si="295">+D2254+B2253</f>
        <v>276.91462200000001</v>
      </c>
      <c r="C2254" s="210">
        <f t="shared" si="293"/>
        <v>4</v>
      </c>
      <c r="D2254" s="1">
        <f t="shared" si="294"/>
        <v>74.509671999999995</v>
      </c>
      <c r="E2254" t="s">
        <v>138</v>
      </c>
      <c r="F2254">
        <v>9604</v>
      </c>
      <c r="G2254" s="139">
        <v>2011</v>
      </c>
      <c r="H2254" s="429" t="s">
        <v>147</v>
      </c>
      <c r="I2254" s="139">
        <f>VLOOKUP(E2254&amp;H2254,Data2012!$A:$S,14,FALSE)</f>
        <v>74.509671999999995</v>
      </c>
    </row>
    <row r="2255" spans="1:9" ht="14.25" customHeight="1">
      <c r="A2255" s="1" t="str">
        <f t="shared" ref="A2255:A2318" si="296">TRIM(E2255)&amp;F2255&amp;C2255</f>
        <v>TRA96045</v>
      </c>
      <c r="B2255" s="427">
        <f t="shared" si="295"/>
        <v>349.17301200000003</v>
      </c>
      <c r="C2255" s="210">
        <f t="shared" si="293"/>
        <v>5</v>
      </c>
      <c r="D2255" s="1">
        <f t="shared" si="294"/>
        <v>72.258390000000006</v>
      </c>
      <c r="E2255" t="s">
        <v>138</v>
      </c>
      <c r="F2255">
        <v>9604</v>
      </c>
      <c r="G2255" s="139">
        <v>2011</v>
      </c>
      <c r="H2255" s="429" t="s">
        <v>148</v>
      </c>
      <c r="I2255" s="139">
        <f>VLOOKUP(E2255&amp;H2255,Data2012!$A:$S,14,FALSE)</f>
        <v>72.258390000000006</v>
      </c>
    </row>
    <row r="2256" spans="1:9" ht="14.25" customHeight="1">
      <c r="A2256" s="1" t="str">
        <f t="shared" si="296"/>
        <v>TRA96046</v>
      </c>
      <c r="B2256" s="427">
        <f t="shared" si="295"/>
        <v>420.92715900000002</v>
      </c>
      <c r="C2256" s="210">
        <f t="shared" si="293"/>
        <v>6</v>
      </c>
      <c r="D2256" s="1">
        <f t="shared" si="294"/>
        <v>71.754147000000003</v>
      </c>
      <c r="E2256" t="s">
        <v>138</v>
      </c>
      <c r="F2256">
        <v>9604</v>
      </c>
      <c r="G2256" s="139">
        <v>2011</v>
      </c>
      <c r="H2256" s="429" t="s">
        <v>149</v>
      </c>
      <c r="I2256" s="139">
        <f>VLOOKUP(E2256&amp;H2256,Data2012!$A:$S,14,FALSE)</f>
        <v>71.754147000000003</v>
      </c>
    </row>
    <row r="2257" spans="1:9" ht="14.25" customHeight="1">
      <c r="A2257" s="1" t="str">
        <f t="shared" si="296"/>
        <v>TRA96047</v>
      </c>
      <c r="B2257" s="427">
        <f t="shared" si="295"/>
        <v>493.07998300000003</v>
      </c>
      <c r="C2257" s="210">
        <f t="shared" si="293"/>
        <v>7</v>
      </c>
      <c r="D2257" s="1">
        <f t="shared" si="294"/>
        <v>72.152823999999995</v>
      </c>
      <c r="E2257" t="s">
        <v>138</v>
      </c>
      <c r="F2257">
        <v>9604</v>
      </c>
      <c r="G2257" s="139">
        <v>2011</v>
      </c>
      <c r="H2257" s="429" t="s">
        <v>150</v>
      </c>
      <c r="I2257" s="139">
        <f>VLOOKUP(E2257&amp;H2257,Data2012!$A:$S,14,FALSE)</f>
        <v>72.152823999999995</v>
      </c>
    </row>
    <row r="2258" spans="1:9" ht="14.25" customHeight="1">
      <c r="A2258" s="1" t="str">
        <f t="shared" si="296"/>
        <v>TRA96048</v>
      </c>
      <c r="B2258" s="427">
        <f t="shared" si="295"/>
        <v>562.80564300000003</v>
      </c>
      <c r="C2258" s="210">
        <f t="shared" si="293"/>
        <v>8</v>
      </c>
      <c r="D2258" s="1">
        <f t="shared" si="294"/>
        <v>69.725660000000005</v>
      </c>
      <c r="E2258" t="s">
        <v>138</v>
      </c>
      <c r="F2258">
        <v>9604</v>
      </c>
      <c r="G2258" s="139">
        <v>2011</v>
      </c>
      <c r="H2258" s="429" t="s">
        <v>151</v>
      </c>
      <c r="I2258" s="139">
        <f>VLOOKUP(E2258&amp;H2258,Data2012!$A:$S,14,FALSE)</f>
        <v>69.725660000000005</v>
      </c>
    </row>
    <row r="2259" spans="1:9" ht="14.25" customHeight="1">
      <c r="A2259" s="1" t="str">
        <f t="shared" si="296"/>
        <v>TRA96049</v>
      </c>
      <c r="B2259" s="427">
        <f t="shared" si="295"/>
        <v>635.70774000000006</v>
      </c>
      <c r="C2259" s="210">
        <f t="shared" si="293"/>
        <v>9</v>
      </c>
      <c r="D2259" s="1">
        <f t="shared" si="294"/>
        <v>72.902096999999998</v>
      </c>
      <c r="E2259" t="s">
        <v>138</v>
      </c>
      <c r="F2259">
        <v>9604</v>
      </c>
      <c r="G2259" s="139">
        <v>2011</v>
      </c>
      <c r="H2259" s="429" t="s">
        <v>152</v>
      </c>
      <c r="I2259" s="139">
        <f>VLOOKUP(E2259&amp;H2259,Data2012!$A:$S,14,FALSE)</f>
        <v>72.902096999999998</v>
      </c>
    </row>
    <row r="2260" spans="1:9" ht="14.25" customHeight="1">
      <c r="A2260" s="1" t="str">
        <f t="shared" si="296"/>
        <v>TRA960410</v>
      </c>
      <c r="B2260" s="427">
        <f t="shared" si="295"/>
        <v>701.37909300000001</v>
      </c>
      <c r="C2260" s="210">
        <f t="shared" si="293"/>
        <v>10</v>
      </c>
      <c r="D2260" s="1">
        <f t="shared" si="294"/>
        <v>65.671352999999996</v>
      </c>
      <c r="E2260" t="s">
        <v>138</v>
      </c>
      <c r="F2260">
        <v>9604</v>
      </c>
      <c r="G2260" s="139">
        <v>2011</v>
      </c>
      <c r="H2260" s="429" t="s">
        <v>153</v>
      </c>
      <c r="I2260" s="139">
        <f>VLOOKUP(E2260&amp;H2260,Data2012!$A:$S,14,FALSE)</f>
        <v>65.671352999999996</v>
      </c>
    </row>
    <row r="2261" spans="1:9" ht="14.25" customHeight="1">
      <c r="A2261" s="1" t="str">
        <f t="shared" si="296"/>
        <v>TRA960411</v>
      </c>
      <c r="B2261" s="427">
        <f t="shared" si="295"/>
        <v>771.98810500000002</v>
      </c>
      <c r="C2261" s="210">
        <f t="shared" si="293"/>
        <v>11</v>
      </c>
      <c r="D2261" s="1">
        <f t="shared" si="294"/>
        <v>70.609012000000007</v>
      </c>
      <c r="E2261" t="s">
        <v>138</v>
      </c>
      <c r="F2261">
        <v>9604</v>
      </c>
      <c r="G2261" s="139">
        <v>2011</v>
      </c>
      <c r="H2261" s="429" t="s">
        <v>154</v>
      </c>
      <c r="I2261" s="139">
        <f>VLOOKUP(E2261&amp;H2261,Data2012!$A:$S,14,FALSE)</f>
        <v>70.609012000000007</v>
      </c>
    </row>
    <row r="2262" spans="1:9" ht="14.25" customHeight="1">
      <c r="A2262" s="1" t="str">
        <f t="shared" si="296"/>
        <v>TRA960412</v>
      </c>
      <c r="B2262" s="427">
        <f t="shared" si="295"/>
        <v>847.70705999999996</v>
      </c>
      <c r="C2262" s="210">
        <f t="shared" si="293"/>
        <v>12</v>
      </c>
      <c r="D2262" s="1">
        <f t="shared" si="294"/>
        <v>75.718954999999994</v>
      </c>
      <c r="E2262" t="s">
        <v>138</v>
      </c>
      <c r="F2262">
        <v>9604</v>
      </c>
      <c r="G2262" s="139">
        <v>2011</v>
      </c>
      <c r="H2262" s="429" t="s">
        <v>155</v>
      </c>
      <c r="I2262" s="139">
        <f>VLOOKUP(E2262&amp;H2262,Data2012!$A:$S,14,FALSE)</f>
        <v>75.718954999999994</v>
      </c>
    </row>
    <row r="2263" spans="1:9" ht="14.25" customHeight="1">
      <c r="A2263" s="1" t="str">
        <f t="shared" si="296"/>
        <v xml:space="preserve">UZ9601 </v>
      </c>
      <c r="B2263" s="427" t="str">
        <f>+D2263</f>
        <v>na</v>
      </c>
      <c r="C2263" s="210" t="str">
        <f t="shared" si="293"/>
        <v xml:space="preserve"> </v>
      </c>
      <c r="D2263" s="1" t="str">
        <f t="shared" si="294"/>
        <v>na</v>
      </c>
      <c r="E2263" t="s">
        <v>67</v>
      </c>
      <c r="F2263">
        <v>9601</v>
      </c>
      <c r="G2263" s="139">
        <v>2011</v>
      </c>
      <c r="H2263" s="429" t="s">
        <v>144</v>
      </c>
      <c r="I2263">
        <f>VLOOKUP(E2263&amp;H2263,Data2012!$A:$S,3,FALSE)</f>
        <v>-1</v>
      </c>
    </row>
    <row r="2264" spans="1:9" ht="14.25" customHeight="1">
      <c r="A2264" s="1" t="str">
        <f t="shared" si="296"/>
        <v xml:space="preserve">UZ9601 </v>
      </c>
      <c r="B2264" s="427" t="e">
        <f>+D2264+B2263</f>
        <v>#VALUE!</v>
      </c>
      <c r="C2264" s="210" t="str">
        <f t="shared" si="293"/>
        <v xml:space="preserve"> </v>
      </c>
      <c r="D2264" s="1" t="str">
        <f t="shared" si="294"/>
        <v>na</v>
      </c>
      <c r="E2264" t="s">
        <v>67</v>
      </c>
      <c r="F2264">
        <v>9601</v>
      </c>
      <c r="G2264" s="139">
        <v>2011</v>
      </c>
      <c r="H2264" s="429" t="s">
        <v>145</v>
      </c>
      <c r="I2264">
        <f>VLOOKUP(E2264&amp;H2264,Data2012!$A:$S,3,FALSE)</f>
        <v>-1</v>
      </c>
    </row>
    <row r="2265" spans="1:9" ht="14.25" customHeight="1">
      <c r="A2265" s="1" t="str">
        <f t="shared" si="296"/>
        <v xml:space="preserve">UZ9601 </v>
      </c>
      <c r="B2265" s="427" t="e">
        <f>+D2265+B2264</f>
        <v>#VALUE!</v>
      </c>
      <c r="C2265" s="210" t="str">
        <f t="shared" si="293"/>
        <v xml:space="preserve"> </v>
      </c>
      <c r="D2265" s="1" t="str">
        <f t="shared" si="294"/>
        <v>na</v>
      </c>
      <c r="E2265" t="s">
        <v>67</v>
      </c>
      <c r="F2265">
        <v>9601</v>
      </c>
      <c r="G2265" s="139">
        <v>2011</v>
      </c>
      <c r="H2265" s="429" t="s">
        <v>146</v>
      </c>
      <c r="I2265">
        <f>VLOOKUP(E2265&amp;H2265,Data2012!$A:$S,3,FALSE)</f>
        <v>-1</v>
      </c>
    </row>
    <row r="2266" spans="1:9" ht="14.25" customHeight="1">
      <c r="A2266" s="1" t="str">
        <f t="shared" si="296"/>
        <v xml:space="preserve">UZ9601 </v>
      </c>
      <c r="B2266" s="427" t="e">
        <f t="shared" ref="B2266:B2274" si="297">+D2266+B2265</f>
        <v>#VALUE!</v>
      </c>
      <c r="C2266" s="210" t="str">
        <f t="shared" si="293"/>
        <v xml:space="preserve"> </v>
      </c>
      <c r="D2266" s="1" t="str">
        <f t="shared" si="294"/>
        <v>na</v>
      </c>
      <c r="E2266" t="s">
        <v>67</v>
      </c>
      <c r="F2266">
        <v>9601</v>
      </c>
      <c r="G2266" s="139">
        <v>2011</v>
      </c>
      <c r="H2266" s="429" t="s">
        <v>147</v>
      </c>
      <c r="I2266">
        <f>VLOOKUP(E2266&amp;H2266,Data2012!$A:$S,3,FALSE)</f>
        <v>-1</v>
      </c>
    </row>
    <row r="2267" spans="1:9" ht="14.25" customHeight="1">
      <c r="A2267" s="1" t="str">
        <f t="shared" si="296"/>
        <v xml:space="preserve">UZ9601 </v>
      </c>
      <c r="B2267" s="427" t="e">
        <f t="shared" si="297"/>
        <v>#VALUE!</v>
      </c>
      <c r="C2267" s="210" t="str">
        <f t="shared" si="293"/>
        <v xml:space="preserve"> </v>
      </c>
      <c r="D2267" s="1" t="str">
        <f t="shared" si="294"/>
        <v>na</v>
      </c>
      <c r="E2267" t="s">
        <v>67</v>
      </c>
      <c r="F2267">
        <v>9601</v>
      </c>
      <c r="G2267" s="139">
        <v>2011</v>
      </c>
      <c r="H2267" s="429" t="s">
        <v>148</v>
      </c>
      <c r="I2267">
        <f>VLOOKUP(E2267&amp;H2267,Data2012!$A:$S,3,FALSE)</f>
        <v>-1</v>
      </c>
    </row>
    <row r="2268" spans="1:9" ht="14.25" customHeight="1">
      <c r="A2268" s="1" t="str">
        <f t="shared" si="296"/>
        <v xml:space="preserve">UZ9601 </v>
      </c>
      <c r="B2268" s="427" t="e">
        <f t="shared" si="297"/>
        <v>#VALUE!</v>
      </c>
      <c r="C2268" s="210" t="str">
        <f t="shared" si="293"/>
        <v xml:space="preserve"> </v>
      </c>
      <c r="D2268" s="1" t="str">
        <f t="shared" si="294"/>
        <v>na</v>
      </c>
      <c r="E2268" t="s">
        <v>67</v>
      </c>
      <c r="F2268">
        <v>9601</v>
      </c>
      <c r="G2268" s="139">
        <v>2011</v>
      </c>
      <c r="H2268" s="429" t="s">
        <v>149</v>
      </c>
      <c r="I2268">
        <f>VLOOKUP(E2268&amp;H2268,Data2012!$A:$S,3,FALSE)</f>
        <v>-1</v>
      </c>
    </row>
    <row r="2269" spans="1:9" ht="14.25" customHeight="1">
      <c r="A2269" s="1" t="str">
        <f t="shared" si="296"/>
        <v xml:space="preserve">UZ9601 </v>
      </c>
      <c r="B2269" s="427" t="e">
        <f t="shared" si="297"/>
        <v>#VALUE!</v>
      </c>
      <c r="C2269" s="210" t="str">
        <f t="shared" si="293"/>
        <v xml:space="preserve"> </v>
      </c>
      <c r="D2269" s="1" t="str">
        <f t="shared" si="294"/>
        <v>na</v>
      </c>
      <c r="E2269" t="s">
        <v>67</v>
      </c>
      <c r="F2269">
        <v>9601</v>
      </c>
      <c r="G2269" s="139">
        <v>2011</v>
      </c>
      <c r="H2269" s="429" t="s">
        <v>150</v>
      </c>
      <c r="I2269">
        <f>VLOOKUP(E2269&amp;H2269,Data2012!$A:$S,3,FALSE)</f>
        <v>-1</v>
      </c>
    </row>
    <row r="2270" spans="1:9" ht="14.25" customHeight="1">
      <c r="A2270" s="1" t="str">
        <f t="shared" si="296"/>
        <v xml:space="preserve">UZ9601 </v>
      </c>
      <c r="B2270" s="427" t="e">
        <f t="shared" si="297"/>
        <v>#VALUE!</v>
      </c>
      <c r="C2270" s="210" t="str">
        <f t="shared" si="293"/>
        <v xml:space="preserve"> </v>
      </c>
      <c r="D2270" s="1" t="str">
        <f t="shared" si="294"/>
        <v>na</v>
      </c>
      <c r="E2270" t="s">
        <v>67</v>
      </c>
      <c r="F2270">
        <v>9601</v>
      </c>
      <c r="G2270" s="139">
        <v>2011</v>
      </c>
      <c r="H2270" s="429" t="s">
        <v>151</v>
      </c>
      <c r="I2270">
        <f>VLOOKUP(E2270&amp;H2270,Data2012!$A:$S,3,FALSE)</f>
        <v>-1</v>
      </c>
    </row>
    <row r="2271" spans="1:9" ht="14.25" customHeight="1">
      <c r="A2271" s="1" t="str">
        <f t="shared" si="296"/>
        <v xml:space="preserve">UZ9601 </v>
      </c>
      <c r="B2271" s="427" t="e">
        <f t="shared" si="297"/>
        <v>#VALUE!</v>
      </c>
      <c r="C2271" s="210" t="str">
        <f t="shared" si="293"/>
        <v xml:space="preserve"> </v>
      </c>
      <c r="D2271" s="1" t="str">
        <f t="shared" si="294"/>
        <v>na</v>
      </c>
      <c r="E2271" t="s">
        <v>67</v>
      </c>
      <c r="F2271">
        <v>9601</v>
      </c>
      <c r="G2271" s="139">
        <v>2011</v>
      </c>
      <c r="H2271" s="429" t="s">
        <v>152</v>
      </c>
      <c r="I2271">
        <f>VLOOKUP(E2271&amp;H2271,Data2012!$A:$S,3,FALSE)</f>
        <v>-1</v>
      </c>
    </row>
    <row r="2272" spans="1:9" ht="14.25" customHeight="1">
      <c r="A2272" s="1" t="str">
        <f t="shared" si="296"/>
        <v xml:space="preserve">UZ9601 </v>
      </c>
      <c r="B2272" s="427" t="e">
        <f t="shared" si="297"/>
        <v>#VALUE!</v>
      </c>
      <c r="C2272" s="210" t="str">
        <f t="shared" si="293"/>
        <v xml:space="preserve"> </v>
      </c>
      <c r="D2272" s="1" t="str">
        <f t="shared" si="294"/>
        <v>na</v>
      </c>
      <c r="E2272" t="s">
        <v>67</v>
      </c>
      <c r="F2272">
        <v>9601</v>
      </c>
      <c r="G2272" s="139">
        <v>2011</v>
      </c>
      <c r="H2272" s="429" t="s">
        <v>153</v>
      </c>
      <c r="I2272">
        <f>VLOOKUP(E2272&amp;H2272,Data2012!$A:$S,3,FALSE)</f>
        <v>-1</v>
      </c>
    </row>
    <row r="2273" spans="1:9" ht="14.25" customHeight="1">
      <c r="A2273" s="1" t="str">
        <f t="shared" si="296"/>
        <v xml:space="preserve">UZ9601 </v>
      </c>
      <c r="B2273" s="427" t="e">
        <f t="shared" si="297"/>
        <v>#VALUE!</v>
      </c>
      <c r="C2273" s="210" t="str">
        <f t="shared" si="293"/>
        <v xml:space="preserve"> </v>
      </c>
      <c r="D2273" s="1" t="str">
        <f t="shared" si="294"/>
        <v>na</v>
      </c>
      <c r="E2273" t="s">
        <v>67</v>
      </c>
      <c r="F2273">
        <v>9601</v>
      </c>
      <c r="G2273" s="139">
        <v>2011</v>
      </c>
      <c r="H2273" s="429" t="s">
        <v>154</v>
      </c>
      <c r="I2273">
        <f>VLOOKUP(E2273&amp;H2273,Data2012!$A:$S,3,FALSE)</f>
        <v>-1</v>
      </c>
    </row>
    <row r="2274" spans="1:9" ht="14.25" customHeight="1">
      <c r="A2274" s="1" t="str">
        <f t="shared" si="296"/>
        <v xml:space="preserve">UZ9601 </v>
      </c>
      <c r="B2274" s="427" t="e">
        <f t="shared" si="297"/>
        <v>#VALUE!</v>
      </c>
      <c r="C2274" s="210" t="str">
        <f t="shared" si="293"/>
        <v xml:space="preserve"> </v>
      </c>
      <c r="D2274" s="1" t="str">
        <f t="shared" si="294"/>
        <v>na</v>
      </c>
      <c r="E2274" t="s">
        <v>67</v>
      </c>
      <c r="F2274">
        <v>9601</v>
      </c>
      <c r="G2274" s="139">
        <v>2011</v>
      </c>
      <c r="H2274" s="429" t="s">
        <v>155</v>
      </c>
      <c r="I2274">
        <f>VLOOKUP(E2274&amp;H2274,Data2012!$A:$S,3,FALSE)</f>
        <v>-1</v>
      </c>
    </row>
    <row r="2275" spans="1:9" ht="14.25" customHeight="1">
      <c r="A2275" s="1" t="str">
        <f t="shared" si="296"/>
        <v xml:space="preserve">UZ9602 </v>
      </c>
      <c r="B2275" s="427" t="str">
        <f>+D2275</f>
        <v>na</v>
      </c>
      <c r="C2275" s="210" t="str">
        <f t="shared" si="293"/>
        <v xml:space="preserve"> </v>
      </c>
      <c r="D2275" s="1" t="str">
        <f t="shared" si="294"/>
        <v>na</v>
      </c>
      <c r="E2275" t="s">
        <v>67</v>
      </c>
      <c r="F2275">
        <v>9602</v>
      </c>
      <c r="G2275" s="139">
        <v>2011</v>
      </c>
      <c r="H2275" s="429" t="s">
        <v>144</v>
      </c>
      <c r="I2275" s="139">
        <f>VLOOKUP(E2275&amp;H2275,Data2012!$A:$S,6,FALSE)</f>
        <v>-1</v>
      </c>
    </row>
    <row r="2276" spans="1:9" ht="14.25" customHeight="1">
      <c r="A2276" s="1" t="str">
        <f t="shared" si="296"/>
        <v xml:space="preserve">UZ9602 </v>
      </c>
      <c r="B2276" s="427" t="e">
        <f>+D2276+B2275</f>
        <v>#VALUE!</v>
      </c>
      <c r="C2276" s="210" t="str">
        <f t="shared" si="293"/>
        <v xml:space="preserve"> </v>
      </c>
      <c r="D2276" s="1" t="str">
        <f t="shared" si="294"/>
        <v>na</v>
      </c>
      <c r="E2276" t="s">
        <v>67</v>
      </c>
      <c r="F2276">
        <v>9602</v>
      </c>
      <c r="G2276" s="139">
        <v>2011</v>
      </c>
      <c r="H2276" s="429" t="s">
        <v>145</v>
      </c>
      <c r="I2276" s="139">
        <f>VLOOKUP(E2276&amp;H2276,Data2012!$A:$S,6,FALSE)</f>
        <v>-1</v>
      </c>
    </row>
    <row r="2277" spans="1:9" ht="14.25" customHeight="1">
      <c r="A2277" s="1" t="str">
        <f t="shared" si="296"/>
        <v xml:space="preserve">UZ9602 </v>
      </c>
      <c r="B2277" s="427" t="e">
        <f>+D2277+B2276</f>
        <v>#VALUE!</v>
      </c>
      <c r="C2277" s="210" t="str">
        <f t="shared" si="293"/>
        <v xml:space="preserve"> </v>
      </c>
      <c r="D2277" s="1" t="str">
        <f t="shared" si="294"/>
        <v>na</v>
      </c>
      <c r="E2277" t="s">
        <v>67</v>
      </c>
      <c r="F2277">
        <v>9602</v>
      </c>
      <c r="G2277" s="139">
        <v>2011</v>
      </c>
      <c r="H2277" s="429" t="s">
        <v>146</v>
      </c>
      <c r="I2277" s="139">
        <f>VLOOKUP(E2277&amp;H2277,Data2012!$A:$S,6,FALSE)</f>
        <v>-1</v>
      </c>
    </row>
    <row r="2278" spans="1:9" ht="14.25" customHeight="1">
      <c r="A2278" s="1" t="str">
        <f t="shared" si="296"/>
        <v xml:space="preserve">UZ9602 </v>
      </c>
      <c r="B2278" s="427" t="e">
        <f t="shared" ref="B2278:B2286" si="298">+D2278+B2277</f>
        <v>#VALUE!</v>
      </c>
      <c r="C2278" s="210" t="str">
        <f t="shared" si="293"/>
        <v xml:space="preserve"> </v>
      </c>
      <c r="D2278" s="1" t="str">
        <f t="shared" si="294"/>
        <v>na</v>
      </c>
      <c r="E2278" t="s">
        <v>67</v>
      </c>
      <c r="F2278">
        <v>9602</v>
      </c>
      <c r="G2278" s="139">
        <v>2011</v>
      </c>
      <c r="H2278" s="429" t="s">
        <v>147</v>
      </c>
      <c r="I2278" s="139">
        <f>VLOOKUP(E2278&amp;H2278,Data2012!$A:$S,6,FALSE)</f>
        <v>-1</v>
      </c>
    </row>
    <row r="2279" spans="1:9" ht="14.25" customHeight="1">
      <c r="A2279" s="1" t="str">
        <f t="shared" si="296"/>
        <v xml:space="preserve">UZ9602 </v>
      </c>
      <c r="B2279" s="427" t="e">
        <f t="shared" si="298"/>
        <v>#VALUE!</v>
      </c>
      <c r="C2279" s="210" t="str">
        <f t="shared" si="293"/>
        <v xml:space="preserve"> </v>
      </c>
      <c r="D2279" s="1" t="str">
        <f t="shared" si="294"/>
        <v>na</v>
      </c>
      <c r="E2279" t="s">
        <v>67</v>
      </c>
      <c r="F2279">
        <v>9602</v>
      </c>
      <c r="G2279" s="139">
        <v>2011</v>
      </c>
      <c r="H2279" s="429" t="s">
        <v>148</v>
      </c>
      <c r="I2279" s="139">
        <f>VLOOKUP(E2279&amp;H2279,Data2012!$A:$S,6,FALSE)</f>
        <v>-1</v>
      </c>
    </row>
    <row r="2280" spans="1:9" ht="14.25" customHeight="1">
      <c r="A2280" s="1" t="str">
        <f t="shared" si="296"/>
        <v xml:space="preserve">UZ9602 </v>
      </c>
      <c r="B2280" s="427" t="e">
        <f t="shared" si="298"/>
        <v>#VALUE!</v>
      </c>
      <c r="C2280" s="210" t="str">
        <f t="shared" si="293"/>
        <v xml:space="preserve"> </v>
      </c>
      <c r="D2280" s="1" t="str">
        <f t="shared" si="294"/>
        <v>na</v>
      </c>
      <c r="E2280" t="s">
        <v>67</v>
      </c>
      <c r="F2280">
        <v>9602</v>
      </c>
      <c r="G2280" s="139">
        <v>2011</v>
      </c>
      <c r="H2280" s="429" t="s">
        <v>149</v>
      </c>
      <c r="I2280" s="139">
        <f>VLOOKUP(E2280&amp;H2280,Data2012!$A:$S,6,FALSE)</f>
        <v>-1</v>
      </c>
    </row>
    <row r="2281" spans="1:9" ht="14.25" customHeight="1">
      <c r="A2281" s="1" t="str">
        <f t="shared" si="296"/>
        <v xml:space="preserve">UZ9602 </v>
      </c>
      <c r="B2281" s="427" t="e">
        <f t="shared" si="298"/>
        <v>#VALUE!</v>
      </c>
      <c r="C2281" s="210" t="str">
        <f t="shared" si="293"/>
        <v xml:space="preserve"> </v>
      </c>
      <c r="D2281" s="1" t="str">
        <f t="shared" si="294"/>
        <v>na</v>
      </c>
      <c r="E2281" t="s">
        <v>67</v>
      </c>
      <c r="F2281">
        <v>9602</v>
      </c>
      <c r="G2281" s="139">
        <v>2011</v>
      </c>
      <c r="H2281" s="429" t="s">
        <v>150</v>
      </c>
      <c r="I2281" s="139">
        <f>VLOOKUP(E2281&amp;H2281,Data2012!$A:$S,6,FALSE)</f>
        <v>-1</v>
      </c>
    </row>
    <row r="2282" spans="1:9" ht="14.25" customHeight="1">
      <c r="A2282" s="1" t="str">
        <f t="shared" si="296"/>
        <v xml:space="preserve">UZ9602 </v>
      </c>
      <c r="B2282" s="427" t="e">
        <f t="shared" si="298"/>
        <v>#VALUE!</v>
      </c>
      <c r="C2282" s="210" t="str">
        <f t="shared" si="293"/>
        <v xml:space="preserve"> </v>
      </c>
      <c r="D2282" s="1" t="str">
        <f t="shared" si="294"/>
        <v>na</v>
      </c>
      <c r="E2282" t="s">
        <v>67</v>
      </c>
      <c r="F2282">
        <v>9602</v>
      </c>
      <c r="G2282" s="139">
        <v>2011</v>
      </c>
      <c r="H2282" s="429" t="s">
        <v>151</v>
      </c>
      <c r="I2282" s="139">
        <f>VLOOKUP(E2282&amp;H2282,Data2012!$A:$S,6,FALSE)</f>
        <v>-1</v>
      </c>
    </row>
    <row r="2283" spans="1:9" ht="14.25" customHeight="1">
      <c r="A2283" s="1" t="str">
        <f t="shared" si="296"/>
        <v xml:space="preserve">UZ9602 </v>
      </c>
      <c r="B2283" s="427" t="e">
        <f t="shared" si="298"/>
        <v>#VALUE!</v>
      </c>
      <c r="C2283" s="210" t="str">
        <f t="shared" si="293"/>
        <v xml:space="preserve"> </v>
      </c>
      <c r="D2283" s="1" t="str">
        <f t="shared" si="294"/>
        <v>na</v>
      </c>
      <c r="E2283" t="s">
        <v>67</v>
      </c>
      <c r="F2283">
        <v>9602</v>
      </c>
      <c r="G2283" s="139">
        <v>2011</v>
      </c>
      <c r="H2283" s="429" t="s">
        <v>152</v>
      </c>
      <c r="I2283" s="139">
        <f>VLOOKUP(E2283&amp;H2283,Data2012!$A:$S,6,FALSE)</f>
        <v>-1</v>
      </c>
    </row>
    <row r="2284" spans="1:9" ht="14.25" customHeight="1">
      <c r="A2284" s="1" t="str">
        <f t="shared" si="296"/>
        <v xml:space="preserve">UZ9602 </v>
      </c>
      <c r="B2284" s="427" t="e">
        <f t="shared" si="298"/>
        <v>#VALUE!</v>
      </c>
      <c r="C2284" s="210" t="str">
        <f t="shared" si="293"/>
        <v xml:space="preserve"> </v>
      </c>
      <c r="D2284" s="1" t="str">
        <f t="shared" si="294"/>
        <v>na</v>
      </c>
      <c r="E2284" t="s">
        <v>67</v>
      </c>
      <c r="F2284">
        <v>9602</v>
      </c>
      <c r="G2284" s="139">
        <v>2011</v>
      </c>
      <c r="H2284" s="429" t="s">
        <v>153</v>
      </c>
      <c r="I2284" s="139">
        <f>VLOOKUP(E2284&amp;H2284,Data2012!$A:$S,6,FALSE)</f>
        <v>-1</v>
      </c>
    </row>
    <row r="2285" spans="1:9" ht="14.25" customHeight="1">
      <c r="A2285" s="1" t="str">
        <f t="shared" si="296"/>
        <v xml:space="preserve">UZ9602 </v>
      </c>
      <c r="B2285" s="427" t="e">
        <f t="shared" si="298"/>
        <v>#VALUE!</v>
      </c>
      <c r="C2285" s="210" t="str">
        <f t="shared" si="293"/>
        <v xml:space="preserve"> </v>
      </c>
      <c r="D2285" s="1" t="str">
        <f t="shared" si="294"/>
        <v>na</v>
      </c>
      <c r="E2285" t="s">
        <v>67</v>
      </c>
      <c r="F2285">
        <v>9602</v>
      </c>
      <c r="G2285" s="139">
        <v>2011</v>
      </c>
      <c r="H2285" s="429" t="s">
        <v>154</v>
      </c>
      <c r="I2285" s="139">
        <f>VLOOKUP(E2285&amp;H2285,Data2012!$A:$S,6,FALSE)</f>
        <v>-1</v>
      </c>
    </row>
    <row r="2286" spans="1:9" ht="14.25" customHeight="1">
      <c r="A2286" s="1" t="str">
        <f t="shared" si="296"/>
        <v xml:space="preserve">UZ9602 </v>
      </c>
      <c r="B2286" s="427" t="e">
        <f t="shared" si="298"/>
        <v>#VALUE!</v>
      </c>
      <c r="C2286" s="210" t="str">
        <f t="shared" si="293"/>
        <v xml:space="preserve"> </v>
      </c>
      <c r="D2286" s="1" t="str">
        <f t="shared" si="294"/>
        <v>na</v>
      </c>
      <c r="E2286" t="s">
        <v>67</v>
      </c>
      <c r="F2286">
        <v>9602</v>
      </c>
      <c r="G2286" s="139">
        <v>2011</v>
      </c>
      <c r="H2286" s="429" t="s">
        <v>155</v>
      </c>
      <c r="I2286" s="139">
        <f>VLOOKUP(E2286&amp;H2286,Data2012!$A:$S,6,FALSE)</f>
        <v>-1</v>
      </c>
    </row>
    <row r="2287" spans="1:9" ht="14.25" customHeight="1">
      <c r="A2287" s="1" t="str">
        <f t="shared" si="296"/>
        <v xml:space="preserve">UZ9603 </v>
      </c>
      <c r="B2287" s="427" t="str">
        <f>+D2287</f>
        <v>na</v>
      </c>
      <c r="C2287" s="210" t="str">
        <f t="shared" si="293"/>
        <v xml:space="preserve"> </v>
      </c>
      <c r="D2287" s="1" t="str">
        <f t="shared" si="294"/>
        <v>na</v>
      </c>
      <c r="E2287" t="s">
        <v>67</v>
      </c>
      <c r="F2287">
        <v>9603</v>
      </c>
      <c r="G2287" s="139">
        <v>2011</v>
      </c>
      <c r="H2287" s="429" t="s">
        <v>144</v>
      </c>
      <c r="I2287" s="139">
        <f>VLOOKUP(E2287&amp;H2287,Data2012!$A:$S,11,FALSE)</f>
        <v>-1</v>
      </c>
    </row>
    <row r="2288" spans="1:9" ht="14.25" customHeight="1">
      <c r="A2288" s="1" t="str">
        <f t="shared" si="296"/>
        <v xml:space="preserve">UZ9603 </v>
      </c>
      <c r="B2288" s="427" t="e">
        <f>+D2288+B2287</f>
        <v>#VALUE!</v>
      </c>
      <c r="C2288" s="210" t="str">
        <f t="shared" si="293"/>
        <v xml:space="preserve"> </v>
      </c>
      <c r="D2288" s="1" t="str">
        <f t="shared" si="294"/>
        <v>na</v>
      </c>
      <c r="E2288" t="s">
        <v>67</v>
      </c>
      <c r="F2288">
        <v>9603</v>
      </c>
      <c r="G2288" s="139">
        <v>2011</v>
      </c>
      <c r="H2288" s="429" t="s">
        <v>145</v>
      </c>
      <c r="I2288" s="139">
        <f>VLOOKUP(E2288&amp;H2288,Data2012!$A:$S,11,FALSE)</f>
        <v>-1</v>
      </c>
    </row>
    <row r="2289" spans="1:9" ht="14.25" customHeight="1">
      <c r="A2289" s="1" t="str">
        <f t="shared" si="296"/>
        <v xml:space="preserve">UZ9603 </v>
      </c>
      <c r="B2289" s="427" t="e">
        <f>+D2289+B2288</f>
        <v>#VALUE!</v>
      </c>
      <c r="C2289" s="210" t="str">
        <f t="shared" si="293"/>
        <v xml:space="preserve"> </v>
      </c>
      <c r="D2289" s="1" t="str">
        <f t="shared" si="294"/>
        <v>na</v>
      </c>
      <c r="E2289" t="s">
        <v>67</v>
      </c>
      <c r="F2289">
        <v>9603</v>
      </c>
      <c r="G2289" s="139">
        <v>2011</v>
      </c>
      <c r="H2289" s="429" t="s">
        <v>146</v>
      </c>
      <c r="I2289" s="139">
        <f>VLOOKUP(E2289&amp;H2289,Data2012!$A:$S,11,FALSE)</f>
        <v>-1</v>
      </c>
    </row>
    <row r="2290" spans="1:9" ht="14.25" customHeight="1">
      <c r="A2290" s="1" t="str">
        <f t="shared" si="296"/>
        <v xml:space="preserve">UZ9603 </v>
      </c>
      <c r="B2290" s="427" t="e">
        <f t="shared" ref="B2290:B2298" si="299">+D2290+B2289</f>
        <v>#VALUE!</v>
      </c>
      <c r="C2290" s="210" t="str">
        <f t="shared" si="293"/>
        <v xml:space="preserve"> </v>
      </c>
      <c r="D2290" s="1" t="str">
        <f t="shared" si="294"/>
        <v>na</v>
      </c>
      <c r="E2290" t="s">
        <v>67</v>
      </c>
      <c r="F2290">
        <v>9603</v>
      </c>
      <c r="G2290" s="139">
        <v>2011</v>
      </c>
      <c r="H2290" s="429" t="s">
        <v>147</v>
      </c>
      <c r="I2290" s="139">
        <f>VLOOKUP(E2290&amp;H2290,Data2012!$A:$S,11,FALSE)</f>
        <v>-1</v>
      </c>
    </row>
    <row r="2291" spans="1:9" ht="14.25" customHeight="1">
      <c r="A2291" s="1" t="str">
        <f t="shared" si="296"/>
        <v xml:space="preserve">UZ9603 </v>
      </c>
      <c r="B2291" s="427" t="e">
        <f t="shared" si="299"/>
        <v>#VALUE!</v>
      </c>
      <c r="C2291" s="210" t="str">
        <f t="shared" si="293"/>
        <v xml:space="preserve"> </v>
      </c>
      <c r="D2291" s="1" t="str">
        <f t="shared" si="294"/>
        <v>na</v>
      </c>
      <c r="E2291" t="s">
        <v>67</v>
      </c>
      <c r="F2291">
        <v>9603</v>
      </c>
      <c r="G2291" s="139">
        <v>2011</v>
      </c>
      <c r="H2291" s="429" t="s">
        <v>148</v>
      </c>
      <c r="I2291" s="139">
        <f>VLOOKUP(E2291&amp;H2291,Data2012!$A:$S,11,FALSE)</f>
        <v>-1</v>
      </c>
    </row>
    <row r="2292" spans="1:9" ht="14.25" customHeight="1">
      <c r="A2292" s="1" t="str">
        <f t="shared" si="296"/>
        <v xml:space="preserve">UZ9603 </v>
      </c>
      <c r="B2292" s="427" t="e">
        <f t="shared" si="299"/>
        <v>#VALUE!</v>
      </c>
      <c r="C2292" s="210" t="str">
        <f t="shared" si="293"/>
        <v xml:space="preserve"> </v>
      </c>
      <c r="D2292" s="1" t="str">
        <f t="shared" si="294"/>
        <v>na</v>
      </c>
      <c r="E2292" t="s">
        <v>67</v>
      </c>
      <c r="F2292">
        <v>9603</v>
      </c>
      <c r="G2292" s="139">
        <v>2011</v>
      </c>
      <c r="H2292" s="429" t="s">
        <v>149</v>
      </c>
      <c r="I2292" s="139">
        <f>VLOOKUP(E2292&amp;H2292,Data2012!$A:$S,11,FALSE)</f>
        <v>-1</v>
      </c>
    </row>
    <row r="2293" spans="1:9" ht="14.25" customHeight="1">
      <c r="A2293" s="1" t="str">
        <f t="shared" si="296"/>
        <v xml:space="preserve">UZ9603 </v>
      </c>
      <c r="B2293" s="427" t="e">
        <f t="shared" si="299"/>
        <v>#VALUE!</v>
      </c>
      <c r="C2293" s="210" t="str">
        <f t="shared" si="293"/>
        <v xml:space="preserve"> </v>
      </c>
      <c r="D2293" s="1" t="str">
        <f t="shared" si="294"/>
        <v>na</v>
      </c>
      <c r="E2293" t="s">
        <v>67</v>
      </c>
      <c r="F2293">
        <v>9603</v>
      </c>
      <c r="G2293" s="139">
        <v>2011</v>
      </c>
      <c r="H2293" s="429" t="s">
        <v>150</v>
      </c>
      <c r="I2293" s="139">
        <f>VLOOKUP(E2293&amp;H2293,Data2012!$A:$S,11,FALSE)</f>
        <v>-1</v>
      </c>
    </row>
    <row r="2294" spans="1:9" ht="14.25" customHeight="1">
      <c r="A2294" s="1" t="str">
        <f t="shared" si="296"/>
        <v xml:space="preserve">UZ9603 </v>
      </c>
      <c r="B2294" s="427" t="e">
        <f t="shared" si="299"/>
        <v>#VALUE!</v>
      </c>
      <c r="C2294" s="210" t="str">
        <f t="shared" si="293"/>
        <v xml:space="preserve"> </v>
      </c>
      <c r="D2294" s="1" t="str">
        <f t="shared" si="294"/>
        <v>na</v>
      </c>
      <c r="E2294" t="s">
        <v>67</v>
      </c>
      <c r="F2294">
        <v>9603</v>
      </c>
      <c r="G2294" s="139">
        <v>2011</v>
      </c>
      <c r="H2294" s="429" t="s">
        <v>151</v>
      </c>
      <c r="I2294" s="139">
        <f>VLOOKUP(E2294&amp;H2294,Data2012!$A:$S,11,FALSE)</f>
        <v>-1</v>
      </c>
    </row>
    <row r="2295" spans="1:9" ht="14.25" customHeight="1">
      <c r="A2295" s="1" t="str">
        <f t="shared" si="296"/>
        <v xml:space="preserve">UZ9603 </v>
      </c>
      <c r="B2295" s="427" t="e">
        <f t="shared" si="299"/>
        <v>#VALUE!</v>
      </c>
      <c r="C2295" s="210" t="str">
        <f t="shared" si="293"/>
        <v xml:space="preserve"> </v>
      </c>
      <c r="D2295" s="1" t="str">
        <f t="shared" si="294"/>
        <v>na</v>
      </c>
      <c r="E2295" t="s">
        <v>67</v>
      </c>
      <c r="F2295">
        <v>9603</v>
      </c>
      <c r="G2295" s="139">
        <v>2011</v>
      </c>
      <c r="H2295" s="429" t="s">
        <v>152</v>
      </c>
      <c r="I2295" s="139">
        <f>VLOOKUP(E2295&amp;H2295,Data2012!$A:$S,11,FALSE)</f>
        <v>-1</v>
      </c>
    </row>
    <row r="2296" spans="1:9" ht="14.25" customHeight="1">
      <c r="A2296" s="1" t="str">
        <f t="shared" si="296"/>
        <v xml:space="preserve">UZ9603 </v>
      </c>
      <c r="B2296" s="427" t="e">
        <f t="shared" si="299"/>
        <v>#VALUE!</v>
      </c>
      <c r="C2296" s="210" t="str">
        <f t="shared" si="293"/>
        <v xml:space="preserve"> </v>
      </c>
      <c r="D2296" s="1" t="str">
        <f t="shared" si="294"/>
        <v>na</v>
      </c>
      <c r="E2296" t="s">
        <v>67</v>
      </c>
      <c r="F2296">
        <v>9603</v>
      </c>
      <c r="G2296" s="139">
        <v>2011</v>
      </c>
      <c r="H2296" s="429" t="s">
        <v>153</v>
      </c>
      <c r="I2296" s="139">
        <f>VLOOKUP(E2296&amp;H2296,Data2012!$A:$S,11,FALSE)</f>
        <v>-1</v>
      </c>
    </row>
    <row r="2297" spans="1:9" ht="14.25" customHeight="1">
      <c r="A2297" s="1" t="str">
        <f t="shared" si="296"/>
        <v xml:space="preserve">UZ9603 </v>
      </c>
      <c r="B2297" s="427" t="e">
        <f t="shared" si="299"/>
        <v>#VALUE!</v>
      </c>
      <c r="C2297" s="210" t="str">
        <f t="shared" si="293"/>
        <v xml:space="preserve"> </v>
      </c>
      <c r="D2297" s="1" t="str">
        <f t="shared" si="294"/>
        <v>na</v>
      </c>
      <c r="E2297" t="s">
        <v>67</v>
      </c>
      <c r="F2297">
        <v>9603</v>
      </c>
      <c r="G2297" s="139">
        <v>2011</v>
      </c>
      <c r="H2297" s="429" t="s">
        <v>154</v>
      </c>
      <c r="I2297" s="139">
        <f>VLOOKUP(E2297&amp;H2297,Data2012!$A:$S,11,FALSE)</f>
        <v>-1</v>
      </c>
    </row>
    <row r="2298" spans="1:9" ht="14.25" customHeight="1">
      <c r="A2298" s="1" t="str">
        <f t="shared" si="296"/>
        <v xml:space="preserve">UZ9603 </v>
      </c>
      <c r="B2298" s="427" t="e">
        <f t="shared" si="299"/>
        <v>#VALUE!</v>
      </c>
      <c r="C2298" s="210" t="str">
        <f t="shared" si="293"/>
        <v xml:space="preserve"> </v>
      </c>
      <c r="D2298" s="1" t="str">
        <f t="shared" si="294"/>
        <v>na</v>
      </c>
      <c r="E2298" t="s">
        <v>67</v>
      </c>
      <c r="F2298">
        <v>9603</v>
      </c>
      <c r="G2298" s="139">
        <v>2011</v>
      </c>
      <c r="H2298" s="429" t="s">
        <v>155</v>
      </c>
      <c r="I2298" s="139">
        <f>VLOOKUP(E2298&amp;H2298,Data2012!$A:$S,11,FALSE)</f>
        <v>-1</v>
      </c>
    </row>
    <row r="2299" spans="1:9" ht="14.25" customHeight="1">
      <c r="A2299" s="1" t="str">
        <f t="shared" si="296"/>
        <v xml:space="preserve">UZ9604 </v>
      </c>
      <c r="B2299" s="427" t="str">
        <f>+D2299</f>
        <v>na</v>
      </c>
      <c r="C2299" s="210" t="str">
        <f t="shared" si="293"/>
        <v xml:space="preserve"> </v>
      </c>
      <c r="D2299" s="1" t="str">
        <f t="shared" si="294"/>
        <v>na</v>
      </c>
      <c r="E2299" t="s">
        <v>67</v>
      </c>
      <c r="F2299">
        <v>9604</v>
      </c>
      <c r="G2299" s="139">
        <v>2011</v>
      </c>
      <c r="H2299" s="429" t="s">
        <v>144</v>
      </c>
      <c r="I2299" s="139">
        <f>VLOOKUP(E2299&amp;H2299,Data2012!$A:$S,14,FALSE)</f>
        <v>-1</v>
      </c>
    </row>
    <row r="2300" spans="1:9" ht="14.25" customHeight="1">
      <c r="A2300" s="1" t="str">
        <f t="shared" si="296"/>
        <v xml:space="preserve">UZ9604 </v>
      </c>
      <c r="B2300" s="427" t="e">
        <f>+D2300+B2299</f>
        <v>#VALUE!</v>
      </c>
      <c r="C2300" s="210" t="str">
        <f t="shared" si="293"/>
        <v xml:space="preserve"> </v>
      </c>
      <c r="D2300" s="1" t="str">
        <f t="shared" si="294"/>
        <v>na</v>
      </c>
      <c r="E2300" t="s">
        <v>67</v>
      </c>
      <c r="F2300">
        <v>9604</v>
      </c>
      <c r="G2300" s="139">
        <v>2011</v>
      </c>
      <c r="H2300" s="429" t="s">
        <v>145</v>
      </c>
      <c r="I2300" s="139">
        <f>VLOOKUP(E2300&amp;H2300,Data2012!$A:$S,14,FALSE)</f>
        <v>-1</v>
      </c>
    </row>
    <row r="2301" spans="1:9" ht="14.25" customHeight="1">
      <c r="A2301" s="1" t="str">
        <f t="shared" si="296"/>
        <v xml:space="preserve">UZ9604 </v>
      </c>
      <c r="B2301" s="427" t="e">
        <f>+D2301+B2300</f>
        <v>#VALUE!</v>
      </c>
      <c r="C2301" s="210" t="str">
        <f t="shared" si="293"/>
        <v xml:space="preserve"> </v>
      </c>
      <c r="D2301" s="1" t="str">
        <f t="shared" si="294"/>
        <v>na</v>
      </c>
      <c r="E2301" t="s">
        <v>67</v>
      </c>
      <c r="F2301">
        <v>9604</v>
      </c>
      <c r="G2301" s="139">
        <v>2011</v>
      </c>
      <c r="H2301" s="429" t="s">
        <v>146</v>
      </c>
      <c r="I2301" s="139">
        <f>VLOOKUP(E2301&amp;H2301,Data2012!$A:$S,14,FALSE)</f>
        <v>-1</v>
      </c>
    </row>
    <row r="2302" spans="1:9" ht="14.25" customHeight="1">
      <c r="A2302" s="1" t="str">
        <f t="shared" si="296"/>
        <v xml:space="preserve">UZ9604 </v>
      </c>
      <c r="B2302" s="427" t="e">
        <f t="shared" ref="B2302:B2310" si="300">+D2302+B2301</f>
        <v>#VALUE!</v>
      </c>
      <c r="C2302" s="210" t="str">
        <f t="shared" si="293"/>
        <v xml:space="preserve"> </v>
      </c>
      <c r="D2302" s="1" t="str">
        <f t="shared" si="294"/>
        <v>na</v>
      </c>
      <c r="E2302" t="s">
        <v>67</v>
      </c>
      <c r="F2302">
        <v>9604</v>
      </c>
      <c r="G2302" s="139">
        <v>2011</v>
      </c>
      <c r="H2302" s="429" t="s">
        <v>147</v>
      </c>
      <c r="I2302" s="139">
        <f>VLOOKUP(E2302&amp;H2302,Data2012!$A:$S,14,FALSE)</f>
        <v>-1</v>
      </c>
    </row>
    <row r="2303" spans="1:9" ht="14.25" customHeight="1">
      <c r="A2303" s="1" t="str">
        <f t="shared" si="296"/>
        <v xml:space="preserve">UZ9604 </v>
      </c>
      <c r="B2303" s="427" t="e">
        <f t="shared" si="300"/>
        <v>#VALUE!</v>
      </c>
      <c r="C2303" s="210" t="str">
        <f t="shared" si="293"/>
        <v xml:space="preserve"> </v>
      </c>
      <c r="D2303" s="1" t="str">
        <f t="shared" si="294"/>
        <v>na</v>
      </c>
      <c r="E2303" t="s">
        <v>67</v>
      </c>
      <c r="F2303">
        <v>9604</v>
      </c>
      <c r="G2303" s="139">
        <v>2011</v>
      </c>
      <c r="H2303" s="429" t="s">
        <v>148</v>
      </c>
      <c r="I2303" s="139">
        <f>VLOOKUP(E2303&amp;H2303,Data2012!$A:$S,14,FALSE)</f>
        <v>-1</v>
      </c>
    </row>
    <row r="2304" spans="1:9" ht="14.25" customHeight="1">
      <c r="A2304" s="1" t="str">
        <f t="shared" si="296"/>
        <v xml:space="preserve">UZ9604 </v>
      </c>
      <c r="B2304" s="427" t="e">
        <f t="shared" si="300"/>
        <v>#VALUE!</v>
      </c>
      <c r="C2304" s="210" t="str">
        <f t="shared" si="293"/>
        <v xml:space="preserve"> </v>
      </c>
      <c r="D2304" s="1" t="str">
        <f t="shared" si="294"/>
        <v>na</v>
      </c>
      <c r="E2304" t="s">
        <v>67</v>
      </c>
      <c r="F2304">
        <v>9604</v>
      </c>
      <c r="G2304" s="139">
        <v>2011</v>
      </c>
      <c r="H2304" s="429" t="s">
        <v>149</v>
      </c>
      <c r="I2304" s="139">
        <f>VLOOKUP(E2304&amp;H2304,Data2012!$A:$S,14,FALSE)</f>
        <v>-1</v>
      </c>
    </row>
    <row r="2305" spans="1:9" ht="14.25" customHeight="1">
      <c r="A2305" s="1" t="str">
        <f t="shared" si="296"/>
        <v xml:space="preserve">UZ9604 </v>
      </c>
      <c r="B2305" s="427" t="e">
        <f t="shared" si="300"/>
        <v>#VALUE!</v>
      </c>
      <c r="C2305" s="210" t="str">
        <f t="shared" si="293"/>
        <v xml:space="preserve"> </v>
      </c>
      <c r="D2305" s="1" t="str">
        <f t="shared" si="294"/>
        <v>na</v>
      </c>
      <c r="E2305" t="s">
        <v>67</v>
      </c>
      <c r="F2305">
        <v>9604</v>
      </c>
      <c r="G2305" s="139">
        <v>2011</v>
      </c>
      <c r="H2305" s="429" t="s">
        <v>150</v>
      </c>
      <c r="I2305" s="139">
        <f>VLOOKUP(E2305&amp;H2305,Data2012!$A:$S,14,FALSE)</f>
        <v>-1</v>
      </c>
    </row>
    <row r="2306" spans="1:9" ht="14.25" customHeight="1">
      <c r="A2306" s="1" t="str">
        <f t="shared" si="296"/>
        <v xml:space="preserve">UZ9604 </v>
      </c>
      <c r="B2306" s="427" t="e">
        <f t="shared" si="300"/>
        <v>#VALUE!</v>
      </c>
      <c r="C2306" s="210" t="str">
        <f t="shared" si="293"/>
        <v xml:space="preserve"> </v>
      </c>
      <c r="D2306" s="1" t="str">
        <f t="shared" si="294"/>
        <v>na</v>
      </c>
      <c r="E2306" t="s">
        <v>67</v>
      </c>
      <c r="F2306">
        <v>9604</v>
      </c>
      <c r="G2306" s="139">
        <v>2011</v>
      </c>
      <c r="H2306" s="429" t="s">
        <v>151</v>
      </c>
      <c r="I2306" s="139">
        <f>VLOOKUP(E2306&amp;H2306,Data2012!$A:$S,14,FALSE)</f>
        <v>-1</v>
      </c>
    </row>
    <row r="2307" spans="1:9" ht="14.25" customHeight="1">
      <c r="A2307" s="1" t="str">
        <f t="shared" si="296"/>
        <v xml:space="preserve">UZ9604 </v>
      </c>
      <c r="B2307" s="427" t="e">
        <f t="shared" si="300"/>
        <v>#VALUE!</v>
      </c>
      <c r="C2307" s="210" t="str">
        <f t="shared" si="293"/>
        <v xml:space="preserve"> </v>
      </c>
      <c r="D2307" s="1" t="str">
        <f t="shared" si="294"/>
        <v>na</v>
      </c>
      <c r="E2307" t="s">
        <v>67</v>
      </c>
      <c r="F2307">
        <v>9604</v>
      </c>
      <c r="G2307" s="139">
        <v>2011</v>
      </c>
      <c r="H2307" s="429" t="s">
        <v>152</v>
      </c>
      <c r="I2307" s="139">
        <f>VLOOKUP(E2307&amp;H2307,Data2012!$A:$S,14,FALSE)</f>
        <v>-1</v>
      </c>
    </row>
    <row r="2308" spans="1:9" ht="14.25" customHeight="1">
      <c r="A2308" s="1" t="str">
        <f t="shared" si="296"/>
        <v xml:space="preserve">UZ9604 </v>
      </c>
      <c r="B2308" s="427" t="e">
        <f t="shared" si="300"/>
        <v>#VALUE!</v>
      </c>
      <c r="C2308" s="210" t="str">
        <f t="shared" si="293"/>
        <v xml:space="preserve"> </v>
      </c>
      <c r="D2308" s="1" t="str">
        <f t="shared" si="294"/>
        <v>na</v>
      </c>
      <c r="E2308" t="s">
        <v>67</v>
      </c>
      <c r="F2308">
        <v>9604</v>
      </c>
      <c r="G2308" s="139">
        <v>2011</v>
      </c>
      <c r="H2308" s="429" t="s">
        <v>153</v>
      </c>
      <c r="I2308" s="139">
        <f>VLOOKUP(E2308&amp;H2308,Data2012!$A:$S,14,FALSE)</f>
        <v>-1</v>
      </c>
    </row>
    <row r="2309" spans="1:9" ht="14.25" customHeight="1">
      <c r="A2309" s="1" t="str">
        <f t="shared" si="296"/>
        <v xml:space="preserve">UZ9604 </v>
      </c>
      <c r="B2309" s="427" t="e">
        <f t="shared" si="300"/>
        <v>#VALUE!</v>
      </c>
      <c r="C2309" s="210" t="str">
        <f t="shared" si="293"/>
        <v xml:space="preserve"> </v>
      </c>
      <c r="D2309" s="1" t="str">
        <f t="shared" si="294"/>
        <v>na</v>
      </c>
      <c r="E2309" t="s">
        <v>67</v>
      </c>
      <c r="F2309">
        <v>9604</v>
      </c>
      <c r="G2309" s="139">
        <v>2011</v>
      </c>
      <c r="H2309" s="429" t="s">
        <v>154</v>
      </c>
      <c r="I2309" s="139">
        <f>VLOOKUP(E2309&amp;H2309,Data2012!$A:$S,14,FALSE)</f>
        <v>-1</v>
      </c>
    </row>
    <row r="2310" spans="1:9" ht="14.25" customHeight="1">
      <c r="A2310" s="1" t="str">
        <f t="shared" si="296"/>
        <v xml:space="preserve">UZ9604 </v>
      </c>
      <c r="B2310" s="427" t="e">
        <f t="shared" si="300"/>
        <v>#VALUE!</v>
      </c>
      <c r="C2310" s="210" t="str">
        <f t="shared" si="293"/>
        <v xml:space="preserve"> </v>
      </c>
      <c r="D2310" s="1" t="str">
        <f t="shared" si="294"/>
        <v>na</v>
      </c>
      <c r="E2310" t="s">
        <v>67</v>
      </c>
      <c r="F2310">
        <v>9604</v>
      </c>
      <c r="G2310" s="139">
        <v>2011</v>
      </c>
      <c r="H2310" s="429" t="s">
        <v>155</v>
      </c>
      <c r="I2310" s="139">
        <f>VLOOKUP(E2310&amp;H2310,Data2012!$A:$S,14,FALSE)</f>
        <v>-1</v>
      </c>
    </row>
    <row r="2311" spans="1:9" ht="14.25" customHeight="1">
      <c r="A2311" s="1" t="str">
        <f t="shared" si="296"/>
        <v xml:space="preserve">UZ9605 </v>
      </c>
      <c r="B2311" s="427" t="str">
        <f>+D2311</f>
        <v>na</v>
      </c>
      <c r="C2311" s="210" t="str">
        <f t="shared" si="293"/>
        <v xml:space="preserve"> </v>
      </c>
      <c r="D2311" s="1" t="str">
        <f t="shared" si="294"/>
        <v>na</v>
      </c>
      <c r="E2311" t="s">
        <v>67</v>
      </c>
      <c r="F2311">
        <v>9605</v>
      </c>
      <c r="G2311" s="139">
        <v>2011</v>
      </c>
      <c r="H2311" s="429" t="s">
        <v>144</v>
      </c>
      <c r="I2311" s="139">
        <f>VLOOKUP(E2311&amp;H2311,Data2012!$A:$S,17,FALSE)</f>
        <v>-1</v>
      </c>
    </row>
    <row r="2312" spans="1:9" ht="14.25" customHeight="1">
      <c r="A2312" s="1" t="str">
        <f t="shared" si="296"/>
        <v xml:space="preserve">UZ9605 </v>
      </c>
      <c r="B2312" s="427" t="e">
        <f>+D2312+B2311</f>
        <v>#VALUE!</v>
      </c>
      <c r="C2312" s="210" t="str">
        <f t="shared" ref="C2312:C2375" si="301">IF(D2312="na"," ",VALUE(RIGHT(TRIM(H2312),2)))</f>
        <v xml:space="preserve"> </v>
      </c>
      <c r="D2312" s="1" t="str">
        <f t="shared" ref="D2312:D2375" si="302">IF(I2312&lt;0,"na",I2312)</f>
        <v>na</v>
      </c>
      <c r="E2312" t="s">
        <v>67</v>
      </c>
      <c r="F2312">
        <v>9605</v>
      </c>
      <c r="G2312" s="139">
        <v>2011</v>
      </c>
      <c r="H2312" s="429" t="s">
        <v>145</v>
      </c>
      <c r="I2312" s="139">
        <f>VLOOKUP(E2312&amp;H2312,Data2012!$A:$S,17,FALSE)</f>
        <v>-1</v>
      </c>
    </row>
    <row r="2313" spans="1:9" ht="14.25" customHeight="1">
      <c r="A2313" s="1" t="str">
        <f t="shared" si="296"/>
        <v xml:space="preserve">UZ9605 </v>
      </c>
      <c r="B2313" s="427" t="e">
        <f>+D2313+B2312</f>
        <v>#VALUE!</v>
      </c>
      <c r="C2313" s="210" t="str">
        <f t="shared" si="301"/>
        <v xml:space="preserve"> </v>
      </c>
      <c r="D2313" s="1" t="str">
        <f t="shared" si="302"/>
        <v>na</v>
      </c>
      <c r="E2313" t="s">
        <v>67</v>
      </c>
      <c r="F2313">
        <v>9605</v>
      </c>
      <c r="G2313" s="139">
        <v>2011</v>
      </c>
      <c r="H2313" s="429" t="s">
        <v>146</v>
      </c>
      <c r="I2313" s="139">
        <f>VLOOKUP(E2313&amp;H2313,Data2012!$A:$S,17,FALSE)</f>
        <v>-1</v>
      </c>
    </row>
    <row r="2314" spans="1:9" ht="14.25" customHeight="1">
      <c r="A2314" s="1" t="str">
        <f t="shared" si="296"/>
        <v xml:space="preserve">UZ9605 </v>
      </c>
      <c r="B2314" s="427" t="e">
        <f t="shared" ref="B2314:B2322" si="303">+D2314+B2313</f>
        <v>#VALUE!</v>
      </c>
      <c r="C2314" s="210" t="str">
        <f t="shared" si="301"/>
        <v xml:space="preserve"> </v>
      </c>
      <c r="D2314" s="1" t="str">
        <f t="shared" si="302"/>
        <v>na</v>
      </c>
      <c r="E2314" t="s">
        <v>67</v>
      </c>
      <c r="F2314">
        <v>9605</v>
      </c>
      <c r="G2314" s="139">
        <v>2011</v>
      </c>
      <c r="H2314" s="429" t="s">
        <v>147</v>
      </c>
      <c r="I2314" s="139">
        <f>VLOOKUP(E2314&amp;H2314,Data2012!$A:$S,17,FALSE)</f>
        <v>-1</v>
      </c>
    </row>
    <row r="2315" spans="1:9" ht="14.25" customHeight="1">
      <c r="A2315" s="1" t="str">
        <f t="shared" si="296"/>
        <v xml:space="preserve">UZ9605 </v>
      </c>
      <c r="B2315" s="427" t="e">
        <f t="shared" si="303"/>
        <v>#VALUE!</v>
      </c>
      <c r="C2315" s="210" t="str">
        <f t="shared" si="301"/>
        <v xml:space="preserve"> </v>
      </c>
      <c r="D2315" s="1" t="str">
        <f t="shared" si="302"/>
        <v>na</v>
      </c>
      <c r="E2315" t="s">
        <v>67</v>
      </c>
      <c r="F2315">
        <v>9605</v>
      </c>
      <c r="G2315" s="139">
        <v>2011</v>
      </c>
      <c r="H2315" s="429" t="s">
        <v>148</v>
      </c>
      <c r="I2315" s="139">
        <f>VLOOKUP(E2315&amp;H2315,Data2012!$A:$S,17,FALSE)</f>
        <v>-1</v>
      </c>
    </row>
    <row r="2316" spans="1:9" ht="14.25" customHeight="1">
      <c r="A2316" s="1" t="str">
        <f t="shared" si="296"/>
        <v xml:space="preserve">UZ9605 </v>
      </c>
      <c r="B2316" s="427" t="e">
        <f t="shared" si="303"/>
        <v>#VALUE!</v>
      </c>
      <c r="C2316" s="210" t="str">
        <f t="shared" si="301"/>
        <v xml:space="preserve"> </v>
      </c>
      <c r="D2316" s="1" t="str">
        <f t="shared" si="302"/>
        <v>na</v>
      </c>
      <c r="E2316" t="s">
        <v>67</v>
      </c>
      <c r="F2316">
        <v>9605</v>
      </c>
      <c r="G2316" s="139">
        <v>2011</v>
      </c>
      <c r="H2316" s="429" t="s">
        <v>149</v>
      </c>
      <c r="I2316" s="139">
        <f>VLOOKUP(E2316&amp;H2316,Data2012!$A:$S,17,FALSE)</f>
        <v>-1</v>
      </c>
    </row>
    <row r="2317" spans="1:9" ht="14.25" customHeight="1">
      <c r="A2317" s="1" t="str">
        <f t="shared" si="296"/>
        <v xml:space="preserve">UZ9605 </v>
      </c>
      <c r="B2317" s="427" t="e">
        <f t="shared" si="303"/>
        <v>#VALUE!</v>
      </c>
      <c r="C2317" s="210" t="str">
        <f t="shared" si="301"/>
        <v xml:space="preserve"> </v>
      </c>
      <c r="D2317" s="1" t="str">
        <f t="shared" si="302"/>
        <v>na</v>
      </c>
      <c r="E2317" t="s">
        <v>67</v>
      </c>
      <c r="F2317">
        <v>9605</v>
      </c>
      <c r="G2317" s="139">
        <v>2011</v>
      </c>
      <c r="H2317" s="429" t="s">
        <v>150</v>
      </c>
      <c r="I2317" s="139">
        <f>VLOOKUP(E2317&amp;H2317,Data2012!$A:$S,17,FALSE)</f>
        <v>-1</v>
      </c>
    </row>
    <row r="2318" spans="1:9" ht="14.25" customHeight="1">
      <c r="A2318" s="1" t="str">
        <f t="shared" si="296"/>
        <v xml:space="preserve">UZ9605 </v>
      </c>
      <c r="B2318" s="427" t="e">
        <f t="shared" si="303"/>
        <v>#VALUE!</v>
      </c>
      <c r="C2318" s="210" t="str">
        <f t="shared" si="301"/>
        <v xml:space="preserve"> </v>
      </c>
      <c r="D2318" s="1" t="str">
        <f t="shared" si="302"/>
        <v>na</v>
      </c>
      <c r="E2318" t="s">
        <v>67</v>
      </c>
      <c r="F2318">
        <v>9605</v>
      </c>
      <c r="G2318" s="139">
        <v>2011</v>
      </c>
      <c r="H2318" s="429" t="s">
        <v>151</v>
      </c>
      <c r="I2318" s="139">
        <f>VLOOKUP(E2318&amp;H2318,Data2012!$A:$S,17,FALSE)</f>
        <v>-1</v>
      </c>
    </row>
    <row r="2319" spans="1:9" ht="14.25" customHeight="1">
      <c r="A2319" s="1" t="str">
        <f t="shared" ref="A2319:A2382" si="304">TRIM(E2319)&amp;F2319&amp;C2319</f>
        <v xml:space="preserve">UZ9605 </v>
      </c>
      <c r="B2319" s="427" t="e">
        <f t="shared" si="303"/>
        <v>#VALUE!</v>
      </c>
      <c r="C2319" s="210" t="str">
        <f t="shared" si="301"/>
        <v xml:space="preserve"> </v>
      </c>
      <c r="D2319" s="1" t="str">
        <f t="shared" si="302"/>
        <v>na</v>
      </c>
      <c r="E2319" t="s">
        <v>67</v>
      </c>
      <c r="F2319">
        <v>9605</v>
      </c>
      <c r="G2319" s="139">
        <v>2011</v>
      </c>
      <c r="H2319" s="429" t="s">
        <v>152</v>
      </c>
      <c r="I2319" s="139">
        <f>VLOOKUP(E2319&amp;H2319,Data2012!$A:$S,17,FALSE)</f>
        <v>-1</v>
      </c>
    </row>
    <row r="2320" spans="1:9" ht="14.25" customHeight="1">
      <c r="A2320" s="1" t="str">
        <f t="shared" si="304"/>
        <v xml:space="preserve">UZ9605 </v>
      </c>
      <c r="B2320" s="427" t="e">
        <f t="shared" si="303"/>
        <v>#VALUE!</v>
      </c>
      <c r="C2320" s="210" t="str">
        <f t="shared" si="301"/>
        <v xml:space="preserve"> </v>
      </c>
      <c r="D2320" s="1" t="str">
        <f t="shared" si="302"/>
        <v>na</v>
      </c>
      <c r="E2320" t="s">
        <v>67</v>
      </c>
      <c r="F2320">
        <v>9605</v>
      </c>
      <c r="G2320" s="139">
        <v>2011</v>
      </c>
      <c r="H2320" s="429" t="s">
        <v>153</v>
      </c>
      <c r="I2320" s="139">
        <f>VLOOKUP(E2320&amp;H2320,Data2012!$A:$S,17,FALSE)</f>
        <v>-1</v>
      </c>
    </row>
    <row r="2321" spans="1:9" ht="14.25" customHeight="1">
      <c r="A2321" s="1" t="str">
        <f t="shared" si="304"/>
        <v xml:space="preserve">UZ9605 </v>
      </c>
      <c r="B2321" s="427" t="e">
        <f t="shared" si="303"/>
        <v>#VALUE!</v>
      </c>
      <c r="C2321" s="210" t="str">
        <f t="shared" si="301"/>
        <v xml:space="preserve"> </v>
      </c>
      <c r="D2321" s="1" t="str">
        <f t="shared" si="302"/>
        <v>na</v>
      </c>
      <c r="E2321" t="s">
        <v>67</v>
      </c>
      <c r="F2321">
        <v>9605</v>
      </c>
      <c r="G2321" s="139">
        <v>2011</v>
      </c>
      <c r="H2321" s="429" t="s">
        <v>154</v>
      </c>
      <c r="I2321" s="139">
        <f>VLOOKUP(E2321&amp;H2321,Data2012!$A:$S,17,FALSE)</f>
        <v>-1</v>
      </c>
    </row>
    <row r="2322" spans="1:9" ht="14.25" customHeight="1">
      <c r="A2322" s="1" t="str">
        <f t="shared" si="304"/>
        <v xml:space="preserve">UZ9605 </v>
      </c>
      <c r="B2322" s="427" t="e">
        <f t="shared" si="303"/>
        <v>#VALUE!</v>
      </c>
      <c r="C2322" s="210" t="str">
        <f t="shared" si="301"/>
        <v xml:space="preserve"> </v>
      </c>
      <c r="D2322" s="1" t="str">
        <f t="shared" si="302"/>
        <v>na</v>
      </c>
      <c r="E2322" t="s">
        <v>67</v>
      </c>
      <c r="F2322">
        <v>9605</v>
      </c>
      <c r="G2322" s="139">
        <v>2011</v>
      </c>
      <c r="H2322" s="429" t="s">
        <v>155</v>
      </c>
      <c r="I2322" s="139">
        <f>VLOOKUP(E2322&amp;H2322,Data2012!$A:$S,17,FALSE)</f>
        <v>-1</v>
      </c>
    </row>
    <row r="2323" spans="1:9" ht="14.25" customHeight="1">
      <c r="A2323" s="1" t="str">
        <f t="shared" si="304"/>
        <v xml:space="preserve">UZ9606 </v>
      </c>
      <c r="B2323" s="427" t="str">
        <f>+D2323</f>
        <v>na</v>
      </c>
      <c r="C2323" s="210" t="str">
        <f t="shared" si="301"/>
        <v xml:space="preserve"> </v>
      </c>
      <c r="D2323" s="1" t="str">
        <f t="shared" si="302"/>
        <v>na</v>
      </c>
      <c r="E2323" t="s">
        <v>67</v>
      </c>
      <c r="F2323">
        <v>9606</v>
      </c>
      <c r="G2323" s="139">
        <v>2011</v>
      </c>
      <c r="H2323" s="429" t="s">
        <v>144</v>
      </c>
      <c r="I2323" s="139">
        <f>VLOOKUP(E2323&amp;H2323,Data2012!$A:$U,20,FALSE)</f>
        <v>-1</v>
      </c>
    </row>
    <row r="2324" spans="1:9" ht="14.25" customHeight="1">
      <c r="A2324" s="1" t="str">
        <f t="shared" si="304"/>
        <v xml:space="preserve">UZ9606 </v>
      </c>
      <c r="B2324" s="427" t="e">
        <f>+D2324+B2323</f>
        <v>#VALUE!</v>
      </c>
      <c r="C2324" s="210" t="str">
        <f t="shared" si="301"/>
        <v xml:space="preserve"> </v>
      </c>
      <c r="D2324" s="1" t="str">
        <f t="shared" si="302"/>
        <v>na</v>
      </c>
      <c r="E2324" t="s">
        <v>67</v>
      </c>
      <c r="F2324">
        <v>9606</v>
      </c>
      <c r="G2324" s="139">
        <v>2011</v>
      </c>
      <c r="H2324" s="429" t="s">
        <v>145</v>
      </c>
      <c r="I2324" s="139">
        <f>VLOOKUP(E2324&amp;H2324,Data2012!$A:$U,20,FALSE)</f>
        <v>-1</v>
      </c>
    </row>
    <row r="2325" spans="1:9" ht="14.25" customHeight="1">
      <c r="A2325" s="1" t="str">
        <f t="shared" si="304"/>
        <v xml:space="preserve">UZ9606 </v>
      </c>
      <c r="B2325" s="427" t="e">
        <f>+D2325+B2324</f>
        <v>#VALUE!</v>
      </c>
      <c r="C2325" s="210" t="str">
        <f t="shared" si="301"/>
        <v xml:space="preserve"> </v>
      </c>
      <c r="D2325" s="1" t="str">
        <f t="shared" si="302"/>
        <v>na</v>
      </c>
      <c r="E2325" t="s">
        <v>67</v>
      </c>
      <c r="F2325">
        <v>9606</v>
      </c>
      <c r="G2325" s="139">
        <v>2011</v>
      </c>
      <c r="H2325" s="429" t="s">
        <v>146</v>
      </c>
      <c r="I2325" s="139">
        <f>VLOOKUP(E2325&amp;H2325,Data2012!$A:$U,20,FALSE)</f>
        <v>-1</v>
      </c>
    </row>
    <row r="2326" spans="1:9" ht="14.25" customHeight="1">
      <c r="A2326" s="1" t="str">
        <f t="shared" si="304"/>
        <v xml:space="preserve">UZ9606 </v>
      </c>
      <c r="B2326" s="427" t="e">
        <f t="shared" ref="B2326:B2334" si="305">+D2326+B2325</f>
        <v>#VALUE!</v>
      </c>
      <c r="C2326" s="210" t="str">
        <f t="shared" si="301"/>
        <v xml:space="preserve"> </v>
      </c>
      <c r="D2326" s="1" t="str">
        <f t="shared" si="302"/>
        <v>na</v>
      </c>
      <c r="E2326" t="s">
        <v>67</v>
      </c>
      <c r="F2326">
        <v>9606</v>
      </c>
      <c r="G2326" s="139">
        <v>2011</v>
      </c>
      <c r="H2326" s="429" t="s">
        <v>147</v>
      </c>
      <c r="I2326" s="139">
        <f>VLOOKUP(E2326&amp;H2326,Data2012!$A:$U,20,FALSE)</f>
        <v>-1</v>
      </c>
    </row>
    <row r="2327" spans="1:9" ht="14.25" customHeight="1">
      <c r="A2327" s="1" t="str">
        <f t="shared" si="304"/>
        <v xml:space="preserve">UZ9606 </v>
      </c>
      <c r="B2327" s="427" t="e">
        <f t="shared" si="305"/>
        <v>#VALUE!</v>
      </c>
      <c r="C2327" s="210" t="str">
        <f t="shared" si="301"/>
        <v xml:space="preserve"> </v>
      </c>
      <c r="D2327" s="1" t="str">
        <f t="shared" si="302"/>
        <v>na</v>
      </c>
      <c r="E2327" t="s">
        <v>67</v>
      </c>
      <c r="F2327">
        <v>9606</v>
      </c>
      <c r="G2327" s="139">
        <v>2011</v>
      </c>
      <c r="H2327" s="429" t="s">
        <v>148</v>
      </c>
      <c r="I2327" s="139">
        <f>VLOOKUP(E2327&amp;H2327,Data2012!$A:$U,20,FALSE)</f>
        <v>-1</v>
      </c>
    </row>
    <row r="2328" spans="1:9" ht="14.25" customHeight="1">
      <c r="A2328" s="1" t="str">
        <f t="shared" si="304"/>
        <v xml:space="preserve">UZ9606 </v>
      </c>
      <c r="B2328" s="427" t="e">
        <f t="shared" si="305"/>
        <v>#VALUE!</v>
      </c>
      <c r="C2328" s="210" t="str">
        <f t="shared" si="301"/>
        <v xml:space="preserve"> </v>
      </c>
      <c r="D2328" s="1" t="str">
        <f t="shared" si="302"/>
        <v>na</v>
      </c>
      <c r="E2328" t="s">
        <v>67</v>
      </c>
      <c r="F2328">
        <v>9606</v>
      </c>
      <c r="G2328" s="139">
        <v>2011</v>
      </c>
      <c r="H2328" s="429" t="s">
        <v>149</v>
      </c>
      <c r="I2328" s="139">
        <f>VLOOKUP(E2328&amp;H2328,Data2012!$A:$U,20,FALSE)</f>
        <v>-1</v>
      </c>
    </row>
    <row r="2329" spans="1:9" ht="14.25" customHeight="1">
      <c r="A2329" s="1" t="str">
        <f t="shared" si="304"/>
        <v xml:space="preserve">UZ9606 </v>
      </c>
      <c r="B2329" s="427" t="e">
        <f t="shared" si="305"/>
        <v>#VALUE!</v>
      </c>
      <c r="C2329" s="210" t="str">
        <f t="shared" si="301"/>
        <v xml:space="preserve"> </v>
      </c>
      <c r="D2329" s="1" t="str">
        <f t="shared" si="302"/>
        <v>na</v>
      </c>
      <c r="E2329" t="s">
        <v>67</v>
      </c>
      <c r="F2329">
        <v>9606</v>
      </c>
      <c r="G2329" s="139">
        <v>2011</v>
      </c>
      <c r="H2329" s="429" t="s">
        <v>150</v>
      </c>
      <c r="I2329" s="139">
        <f>VLOOKUP(E2329&amp;H2329,Data2012!$A:$U,20,FALSE)</f>
        <v>-1</v>
      </c>
    </row>
    <row r="2330" spans="1:9" ht="14.25" customHeight="1">
      <c r="A2330" s="1" t="str">
        <f t="shared" si="304"/>
        <v xml:space="preserve">UZ9606 </v>
      </c>
      <c r="B2330" s="427" t="e">
        <f t="shared" si="305"/>
        <v>#VALUE!</v>
      </c>
      <c r="C2330" s="210" t="str">
        <f t="shared" si="301"/>
        <v xml:space="preserve"> </v>
      </c>
      <c r="D2330" s="1" t="str">
        <f t="shared" si="302"/>
        <v>na</v>
      </c>
      <c r="E2330" t="s">
        <v>67</v>
      </c>
      <c r="F2330">
        <v>9606</v>
      </c>
      <c r="G2330" s="139">
        <v>2011</v>
      </c>
      <c r="H2330" s="429" t="s">
        <v>151</v>
      </c>
      <c r="I2330" s="139">
        <f>VLOOKUP(E2330&amp;H2330,Data2012!$A:$U,20,FALSE)</f>
        <v>-1</v>
      </c>
    </row>
    <row r="2331" spans="1:9" ht="14.25" customHeight="1">
      <c r="A2331" s="1" t="str">
        <f t="shared" si="304"/>
        <v xml:space="preserve">UZ9606 </v>
      </c>
      <c r="B2331" s="427" t="e">
        <f t="shared" si="305"/>
        <v>#VALUE!</v>
      </c>
      <c r="C2331" s="210" t="str">
        <f t="shared" si="301"/>
        <v xml:space="preserve"> </v>
      </c>
      <c r="D2331" s="1" t="str">
        <f t="shared" si="302"/>
        <v>na</v>
      </c>
      <c r="E2331" t="s">
        <v>67</v>
      </c>
      <c r="F2331">
        <v>9606</v>
      </c>
      <c r="G2331" s="139">
        <v>2011</v>
      </c>
      <c r="H2331" s="429" t="s">
        <v>152</v>
      </c>
      <c r="I2331" s="139">
        <f>VLOOKUP(E2331&amp;H2331,Data2012!$A:$U,20,FALSE)</f>
        <v>-1</v>
      </c>
    </row>
    <row r="2332" spans="1:9" ht="14.25" customHeight="1">
      <c r="A2332" s="1" t="str">
        <f t="shared" si="304"/>
        <v xml:space="preserve">UZ9606 </v>
      </c>
      <c r="B2332" s="427" t="e">
        <f t="shared" si="305"/>
        <v>#VALUE!</v>
      </c>
      <c r="C2332" s="210" t="str">
        <f t="shared" si="301"/>
        <v xml:space="preserve"> </v>
      </c>
      <c r="D2332" s="1" t="str">
        <f t="shared" si="302"/>
        <v>na</v>
      </c>
      <c r="E2332" t="s">
        <v>67</v>
      </c>
      <c r="F2332">
        <v>9606</v>
      </c>
      <c r="G2332" s="139">
        <v>2011</v>
      </c>
      <c r="H2332" s="429" t="s">
        <v>153</v>
      </c>
      <c r="I2332" s="139">
        <f>VLOOKUP(E2332&amp;H2332,Data2012!$A:$U,20,FALSE)</f>
        <v>-1</v>
      </c>
    </row>
    <row r="2333" spans="1:9" ht="14.25" customHeight="1">
      <c r="A2333" s="1" t="str">
        <f t="shared" si="304"/>
        <v xml:space="preserve">UZ9606 </v>
      </c>
      <c r="B2333" s="427" t="e">
        <f t="shared" si="305"/>
        <v>#VALUE!</v>
      </c>
      <c r="C2333" s="210" t="str">
        <f t="shared" si="301"/>
        <v xml:space="preserve"> </v>
      </c>
      <c r="D2333" s="1" t="str">
        <f t="shared" si="302"/>
        <v>na</v>
      </c>
      <c r="E2333" t="s">
        <v>67</v>
      </c>
      <c r="F2333">
        <v>9606</v>
      </c>
      <c r="G2333" s="139">
        <v>2011</v>
      </c>
      <c r="H2333" s="429" t="s">
        <v>154</v>
      </c>
      <c r="I2333" s="139">
        <f>VLOOKUP(E2333&amp;H2333,Data2012!$A:$U,20,FALSE)</f>
        <v>-1</v>
      </c>
    </row>
    <row r="2334" spans="1:9" ht="14.25" customHeight="1">
      <c r="A2334" s="1" t="str">
        <f t="shared" si="304"/>
        <v xml:space="preserve">UZ9606 </v>
      </c>
      <c r="B2334" s="427" t="e">
        <f t="shared" si="305"/>
        <v>#VALUE!</v>
      </c>
      <c r="C2334" s="210" t="str">
        <f t="shared" si="301"/>
        <v xml:space="preserve"> </v>
      </c>
      <c r="D2334" s="1" t="str">
        <f t="shared" si="302"/>
        <v>na</v>
      </c>
      <c r="E2334" t="s">
        <v>67</v>
      </c>
      <c r="F2334">
        <v>9606</v>
      </c>
      <c r="G2334" s="139">
        <v>2011</v>
      </c>
      <c r="H2334" s="429" t="s">
        <v>155</v>
      </c>
      <c r="I2334" s="139">
        <f>VLOOKUP(E2334&amp;H2334,Data2012!$A:$U,20,FALSE)</f>
        <v>-1</v>
      </c>
    </row>
    <row r="2335" spans="1:9" ht="14.25" customHeight="1">
      <c r="A2335" s="1" t="str">
        <f t="shared" si="304"/>
        <v>VR96011</v>
      </c>
      <c r="B2335" s="427">
        <f>+D2335</f>
        <v>5728</v>
      </c>
      <c r="C2335" s="210">
        <f t="shared" si="301"/>
        <v>1</v>
      </c>
      <c r="D2335" s="1">
        <f t="shared" si="302"/>
        <v>5728</v>
      </c>
      <c r="E2335" t="s">
        <v>58</v>
      </c>
      <c r="F2335">
        <v>9601</v>
      </c>
      <c r="G2335" s="139">
        <v>2011</v>
      </c>
      <c r="H2335" s="429" t="s">
        <v>144</v>
      </c>
      <c r="I2335">
        <f>VLOOKUP(E2335&amp;H2335,Data2012!$A:$S,3,FALSE)</f>
        <v>5728</v>
      </c>
    </row>
    <row r="2336" spans="1:9" ht="14.25" customHeight="1">
      <c r="A2336" s="1" t="str">
        <f t="shared" si="304"/>
        <v>VR96012</v>
      </c>
      <c r="B2336" s="427">
        <f>+D2336+B2335</f>
        <v>11053</v>
      </c>
      <c r="C2336" s="210">
        <f t="shared" si="301"/>
        <v>2</v>
      </c>
      <c r="D2336" s="1">
        <f t="shared" si="302"/>
        <v>5325</v>
      </c>
      <c r="E2336" t="s">
        <v>58</v>
      </c>
      <c r="F2336">
        <v>9601</v>
      </c>
      <c r="G2336" s="139">
        <v>2011</v>
      </c>
      <c r="H2336" s="429" t="s">
        <v>145</v>
      </c>
      <c r="I2336">
        <f>VLOOKUP(E2336&amp;H2336,Data2012!$A:$S,3,FALSE)</f>
        <v>5325</v>
      </c>
    </row>
    <row r="2337" spans="1:9" ht="14.25" customHeight="1">
      <c r="A2337" s="1" t="str">
        <f t="shared" si="304"/>
        <v>VR96013</v>
      </c>
      <c r="B2337" s="427">
        <f>+D2337+B2336</f>
        <v>16961</v>
      </c>
      <c r="C2337" s="210">
        <f t="shared" si="301"/>
        <v>3</v>
      </c>
      <c r="D2337" s="1">
        <f t="shared" si="302"/>
        <v>5908</v>
      </c>
      <c r="E2337" t="s">
        <v>58</v>
      </c>
      <c r="F2337">
        <v>9601</v>
      </c>
      <c r="G2337" s="139">
        <v>2011</v>
      </c>
      <c r="H2337" s="429" t="s">
        <v>146</v>
      </c>
      <c r="I2337">
        <f>VLOOKUP(E2337&amp;H2337,Data2012!$A:$S,3,FALSE)</f>
        <v>5908</v>
      </c>
    </row>
    <row r="2338" spans="1:9" ht="14.25" customHeight="1">
      <c r="A2338" s="1" t="str">
        <f t="shared" si="304"/>
        <v>VR96014</v>
      </c>
      <c r="B2338" s="427">
        <f t="shared" ref="B2338:B2346" si="306">+D2338+B2337</f>
        <v>22597</v>
      </c>
      <c r="C2338" s="210">
        <f t="shared" si="301"/>
        <v>4</v>
      </c>
      <c r="D2338" s="1">
        <f t="shared" si="302"/>
        <v>5636</v>
      </c>
      <c r="E2338" t="s">
        <v>58</v>
      </c>
      <c r="F2338">
        <v>9601</v>
      </c>
      <c r="G2338" s="139">
        <v>2011</v>
      </c>
      <c r="H2338" s="429" t="s">
        <v>147</v>
      </c>
      <c r="I2338">
        <f>VLOOKUP(E2338&amp;H2338,Data2012!$A:$S,3,FALSE)</f>
        <v>5636</v>
      </c>
    </row>
    <row r="2339" spans="1:9" ht="14.25" customHeight="1">
      <c r="A2339" s="1" t="str">
        <f t="shared" si="304"/>
        <v>VR96015</v>
      </c>
      <c r="B2339" s="427">
        <f t="shared" si="306"/>
        <v>28308</v>
      </c>
      <c r="C2339" s="210">
        <f t="shared" si="301"/>
        <v>5</v>
      </c>
      <c r="D2339" s="1">
        <f t="shared" si="302"/>
        <v>5711</v>
      </c>
      <c r="E2339" t="s">
        <v>58</v>
      </c>
      <c r="F2339">
        <v>9601</v>
      </c>
      <c r="G2339" s="139">
        <v>2011</v>
      </c>
      <c r="H2339" s="429" t="s">
        <v>148</v>
      </c>
      <c r="I2339">
        <f>VLOOKUP(E2339&amp;H2339,Data2012!$A:$S,3,FALSE)</f>
        <v>5711</v>
      </c>
    </row>
    <row r="2340" spans="1:9" ht="14.25" customHeight="1">
      <c r="A2340" s="1" t="str">
        <f t="shared" si="304"/>
        <v>VR96016</v>
      </c>
      <c r="B2340" s="427">
        <f t="shared" si="306"/>
        <v>33379</v>
      </c>
      <c r="C2340" s="210">
        <f t="shared" si="301"/>
        <v>6</v>
      </c>
      <c r="D2340" s="1">
        <f t="shared" si="302"/>
        <v>5071</v>
      </c>
      <c r="E2340" t="s">
        <v>58</v>
      </c>
      <c r="F2340">
        <v>9601</v>
      </c>
      <c r="G2340" s="139">
        <v>2011</v>
      </c>
      <c r="H2340" s="429" t="s">
        <v>149</v>
      </c>
      <c r="I2340">
        <f>VLOOKUP(E2340&amp;H2340,Data2012!$A:$S,3,FALSE)</f>
        <v>5071</v>
      </c>
    </row>
    <row r="2341" spans="1:9" ht="14.25" customHeight="1">
      <c r="A2341" s="1" t="str">
        <f t="shared" si="304"/>
        <v>VR96017</v>
      </c>
      <c r="B2341" s="427">
        <f t="shared" si="306"/>
        <v>38616</v>
      </c>
      <c r="C2341" s="210">
        <f t="shared" si="301"/>
        <v>7</v>
      </c>
      <c r="D2341" s="1">
        <f t="shared" si="302"/>
        <v>5237</v>
      </c>
      <c r="E2341" t="s">
        <v>58</v>
      </c>
      <c r="F2341">
        <v>9601</v>
      </c>
      <c r="G2341" s="139">
        <v>2011</v>
      </c>
      <c r="H2341" s="429" t="s">
        <v>150</v>
      </c>
      <c r="I2341">
        <f>VLOOKUP(E2341&amp;H2341,Data2012!$A:$S,3,FALSE)</f>
        <v>5237</v>
      </c>
    </row>
    <row r="2342" spans="1:9" ht="14.25" customHeight="1">
      <c r="A2342" s="1" t="str">
        <f t="shared" si="304"/>
        <v>VR96018</v>
      </c>
      <c r="B2342" s="427">
        <f t="shared" si="306"/>
        <v>44701</v>
      </c>
      <c r="C2342" s="210">
        <f t="shared" si="301"/>
        <v>8</v>
      </c>
      <c r="D2342" s="1">
        <f t="shared" si="302"/>
        <v>6085</v>
      </c>
      <c r="E2342" t="s">
        <v>58</v>
      </c>
      <c r="F2342">
        <v>9601</v>
      </c>
      <c r="G2342" s="139">
        <v>2011</v>
      </c>
      <c r="H2342" s="429" t="s">
        <v>151</v>
      </c>
      <c r="I2342">
        <f>VLOOKUP(E2342&amp;H2342,Data2012!$A:$S,3,FALSE)</f>
        <v>6085</v>
      </c>
    </row>
    <row r="2343" spans="1:9" ht="14.25" customHeight="1">
      <c r="A2343" s="1" t="str">
        <f t="shared" si="304"/>
        <v>VR96019</v>
      </c>
      <c r="B2343" s="427">
        <f t="shared" si="306"/>
        <v>50647</v>
      </c>
      <c r="C2343" s="210">
        <f t="shared" si="301"/>
        <v>9</v>
      </c>
      <c r="D2343" s="1">
        <f t="shared" si="302"/>
        <v>5946</v>
      </c>
      <c r="E2343" t="s">
        <v>58</v>
      </c>
      <c r="F2343">
        <v>9601</v>
      </c>
      <c r="G2343" s="139">
        <v>2011</v>
      </c>
      <c r="H2343" s="429" t="s">
        <v>152</v>
      </c>
      <c r="I2343">
        <f>VLOOKUP(E2343&amp;H2343,Data2012!$A:$S,3,FALSE)</f>
        <v>5946</v>
      </c>
    </row>
    <row r="2344" spans="1:9" ht="14.25" customHeight="1">
      <c r="A2344" s="1" t="str">
        <f t="shared" si="304"/>
        <v>VR960110</v>
      </c>
      <c r="B2344" s="427">
        <f t="shared" si="306"/>
        <v>56908</v>
      </c>
      <c r="C2344" s="210">
        <f t="shared" si="301"/>
        <v>10</v>
      </c>
      <c r="D2344" s="1">
        <f t="shared" si="302"/>
        <v>6261</v>
      </c>
      <c r="E2344" t="s">
        <v>58</v>
      </c>
      <c r="F2344">
        <v>9601</v>
      </c>
      <c r="G2344" s="139">
        <v>2011</v>
      </c>
      <c r="H2344" s="429" t="s">
        <v>153</v>
      </c>
      <c r="I2344">
        <f>VLOOKUP(E2344&amp;H2344,Data2012!$A:$S,3,FALSE)</f>
        <v>6261</v>
      </c>
    </row>
    <row r="2345" spans="1:9" ht="14.25" customHeight="1">
      <c r="A2345" s="1" t="str">
        <f t="shared" si="304"/>
        <v>VR960111</v>
      </c>
      <c r="B2345" s="427">
        <f t="shared" si="306"/>
        <v>62737</v>
      </c>
      <c r="C2345" s="210">
        <f t="shared" si="301"/>
        <v>11</v>
      </c>
      <c r="D2345" s="1">
        <f t="shared" si="302"/>
        <v>5829</v>
      </c>
      <c r="E2345" t="s">
        <v>58</v>
      </c>
      <c r="F2345">
        <v>9601</v>
      </c>
      <c r="G2345" s="139">
        <v>2011</v>
      </c>
      <c r="H2345" s="429" t="s">
        <v>154</v>
      </c>
      <c r="I2345">
        <f>VLOOKUP(E2345&amp;H2345,Data2012!$A:$S,3,FALSE)</f>
        <v>5829</v>
      </c>
    </row>
    <row r="2346" spans="1:9" ht="14.25" customHeight="1">
      <c r="A2346" s="1" t="str">
        <f t="shared" si="304"/>
        <v>VR960112</v>
      </c>
      <c r="B2346" s="427">
        <f t="shared" si="306"/>
        <v>68376</v>
      </c>
      <c r="C2346" s="210">
        <f t="shared" si="301"/>
        <v>12</v>
      </c>
      <c r="D2346" s="1">
        <f t="shared" si="302"/>
        <v>5639</v>
      </c>
      <c r="E2346" t="s">
        <v>58</v>
      </c>
      <c r="F2346">
        <v>9601</v>
      </c>
      <c r="G2346" s="139">
        <v>2011</v>
      </c>
      <c r="H2346" s="429" t="s">
        <v>155</v>
      </c>
      <c r="I2346">
        <f>VLOOKUP(E2346&amp;H2346,Data2012!$A:$S,3,FALSE)</f>
        <v>5639</v>
      </c>
    </row>
    <row r="2347" spans="1:9" ht="14.25" customHeight="1">
      <c r="A2347" s="1" t="str">
        <f t="shared" si="304"/>
        <v>VR96021</v>
      </c>
      <c r="B2347" s="427">
        <f>+D2347</f>
        <v>322</v>
      </c>
      <c r="C2347" s="210">
        <f t="shared" si="301"/>
        <v>1</v>
      </c>
      <c r="D2347" s="1">
        <f t="shared" si="302"/>
        <v>322</v>
      </c>
      <c r="E2347" t="s">
        <v>58</v>
      </c>
      <c r="F2347">
        <v>9602</v>
      </c>
      <c r="G2347" s="139">
        <v>2011</v>
      </c>
      <c r="H2347" s="429" t="s">
        <v>144</v>
      </c>
      <c r="I2347" s="139">
        <f>VLOOKUP(E2347&amp;H2347,Data2012!$A:$S,6,FALSE)</f>
        <v>322</v>
      </c>
    </row>
    <row r="2348" spans="1:9" ht="14.25" customHeight="1">
      <c r="A2348" s="1" t="str">
        <f t="shared" si="304"/>
        <v>VR96022</v>
      </c>
      <c r="B2348" s="427">
        <f>+D2348+B2347</f>
        <v>626</v>
      </c>
      <c r="C2348" s="210">
        <f t="shared" si="301"/>
        <v>2</v>
      </c>
      <c r="D2348" s="1">
        <f t="shared" si="302"/>
        <v>304</v>
      </c>
      <c r="E2348" t="s">
        <v>58</v>
      </c>
      <c r="F2348">
        <v>9602</v>
      </c>
      <c r="G2348" s="139">
        <v>2011</v>
      </c>
      <c r="H2348" s="429" t="s">
        <v>145</v>
      </c>
      <c r="I2348" s="139">
        <f>VLOOKUP(E2348&amp;H2348,Data2012!$A:$S,6,FALSE)</f>
        <v>304</v>
      </c>
    </row>
    <row r="2349" spans="1:9" ht="14.25" customHeight="1">
      <c r="A2349" s="1" t="str">
        <f t="shared" si="304"/>
        <v>VR96023</v>
      </c>
      <c r="B2349" s="427">
        <f>+D2349+B2348</f>
        <v>963</v>
      </c>
      <c r="C2349" s="210">
        <f t="shared" si="301"/>
        <v>3</v>
      </c>
      <c r="D2349" s="1">
        <f t="shared" si="302"/>
        <v>337</v>
      </c>
      <c r="E2349" t="s">
        <v>58</v>
      </c>
      <c r="F2349">
        <v>9602</v>
      </c>
      <c r="G2349" s="139">
        <v>2011</v>
      </c>
      <c r="H2349" s="429" t="s">
        <v>146</v>
      </c>
      <c r="I2349" s="139">
        <f>VLOOKUP(E2349&amp;H2349,Data2012!$A:$S,6,FALSE)</f>
        <v>337</v>
      </c>
    </row>
    <row r="2350" spans="1:9" ht="14.25" customHeight="1">
      <c r="A2350" s="1" t="str">
        <f t="shared" si="304"/>
        <v>VR96024</v>
      </c>
      <c r="B2350" s="427">
        <f t="shared" ref="B2350:B2358" si="307">+D2350+B2349</f>
        <v>1263</v>
      </c>
      <c r="C2350" s="210">
        <f t="shared" si="301"/>
        <v>4</v>
      </c>
      <c r="D2350" s="1">
        <f t="shared" si="302"/>
        <v>300</v>
      </c>
      <c r="E2350" t="s">
        <v>58</v>
      </c>
      <c r="F2350">
        <v>9602</v>
      </c>
      <c r="G2350" s="139">
        <v>2011</v>
      </c>
      <c r="H2350" s="429" t="s">
        <v>147</v>
      </c>
      <c r="I2350" s="139">
        <f>VLOOKUP(E2350&amp;H2350,Data2012!$A:$S,6,FALSE)</f>
        <v>300</v>
      </c>
    </row>
    <row r="2351" spans="1:9" ht="14.25" customHeight="1">
      <c r="A2351" s="1" t="str">
        <f t="shared" si="304"/>
        <v>VR96025</v>
      </c>
      <c r="B2351" s="427">
        <f t="shared" si="307"/>
        <v>1576</v>
      </c>
      <c r="C2351" s="210">
        <f t="shared" si="301"/>
        <v>5</v>
      </c>
      <c r="D2351" s="1">
        <f t="shared" si="302"/>
        <v>313</v>
      </c>
      <c r="E2351" t="s">
        <v>58</v>
      </c>
      <c r="F2351">
        <v>9602</v>
      </c>
      <c r="G2351" s="139">
        <v>2011</v>
      </c>
      <c r="H2351" s="429" t="s">
        <v>148</v>
      </c>
      <c r="I2351" s="139">
        <f>VLOOKUP(E2351&amp;H2351,Data2012!$A:$S,6,FALSE)</f>
        <v>313</v>
      </c>
    </row>
    <row r="2352" spans="1:9" ht="14.25" customHeight="1">
      <c r="A2352" s="1" t="str">
        <f t="shared" si="304"/>
        <v>VR96026</v>
      </c>
      <c r="B2352" s="427">
        <f t="shared" si="307"/>
        <v>1888</v>
      </c>
      <c r="C2352" s="210">
        <f t="shared" si="301"/>
        <v>6</v>
      </c>
      <c r="D2352" s="1">
        <f t="shared" si="302"/>
        <v>312</v>
      </c>
      <c r="E2352" t="s">
        <v>58</v>
      </c>
      <c r="F2352">
        <v>9602</v>
      </c>
      <c r="G2352" s="139">
        <v>2011</v>
      </c>
      <c r="H2352" s="429" t="s">
        <v>149</v>
      </c>
      <c r="I2352" s="139">
        <f>VLOOKUP(E2352&amp;H2352,Data2012!$A:$S,6,FALSE)</f>
        <v>312</v>
      </c>
    </row>
    <row r="2353" spans="1:9" ht="14.25" customHeight="1">
      <c r="A2353" s="1" t="str">
        <f t="shared" si="304"/>
        <v>VR96027</v>
      </c>
      <c r="B2353" s="427">
        <f t="shared" si="307"/>
        <v>2216</v>
      </c>
      <c r="C2353" s="210">
        <f t="shared" si="301"/>
        <v>7</v>
      </c>
      <c r="D2353" s="1">
        <f t="shared" si="302"/>
        <v>328</v>
      </c>
      <c r="E2353" t="s">
        <v>58</v>
      </c>
      <c r="F2353">
        <v>9602</v>
      </c>
      <c r="G2353" s="139">
        <v>2011</v>
      </c>
      <c r="H2353" s="429" t="s">
        <v>150</v>
      </c>
      <c r="I2353" s="139">
        <f>VLOOKUP(E2353&amp;H2353,Data2012!$A:$S,6,FALSE)</f>
        <v>328</v>
      </c>
    </row>
    <row r="2354" spans="1:9" ht="14.25" customHeight="1">
      <c r="A2354" s="1" t="str">
        <f t="shared" si="304"/>
        <v>VR96028</v>
      </c>
      <c r="B2354" s="427">
        <f t="shared" si="307"/>
        <v>2555</v>
      </c>
      <c r="C2354" s="210">
        <f t="shared" si="301"/>
        <v>8</v>
      </c>
      <c r="D2354" s="1">
        <f t="shared" si="302"/>
        <v>339</v>
      </c>
      <c r="E2354" t="s">
        <v>58</v>
      </c>
      <c r="F2354">
        <v>9602</v>
      </c>
      <c r="G2354" s="139">
        <v>2011</v>
      </c>
      <c r="H2354" s="429" t="s">
        <v>151</v>
      </c>
      <c r="I2354" s="139">
        <f>VLOOKUP(E2354&amp;H2354,Data2012!$A:$S,6,FALSE)</f>
        <v>339</v>
      </c>
    </row>
    <row r="2355" spans="1:9" ht="14.25" customHeight="1">
      <c r="A2355" s="1" t="str">
        <f t="shared" si="304"/>
        <v>VR96029</v>
      </c>
      <c r="B2355" s="427">
        <f t="shared" si="307"/>
        <v>2886</v>
      </c>
      <c r="C2355" s="210">
        <f t="shared" si="301"/>
        <v>9</v>
      </c>
      <c r="D2355" s="1">
        <f t="shared" si="302"/>
        <v>331</v>
      </c>
      <c r="E2355" t="s">
        <v>58</v>
      </c>
      <c r="F2355">
        <v>9602</v>
      </c>
      <c r="G2355" s="139">
        <v>2011</v>
      </c>
      <c r="H2355" s="429" t="s">
        <v>152</v>
      </c>
      <c r="I2355" s="139">
        <f>VLOOKUP(E2355&amp;H2355,Data2012!$A:$S,6,FALSE)</f>
        <v>331</v>
      </c>
    </row>
    <row r="2356" spans="1:9" ht="14.25" customHeight="1">
      <c r="A2356" s="1" t="str">
        <f t="shared" si="304"/>
        <v>VR960210</v>
      </c>
      <c r="B2356" s="427">
        <f t="shared" si="307"/>
        <v>3242</v>
      </c>
      <c r="C2356" s="210">
        <f t="shared" si="301"/>
        <v>10</v>
      </c>
      <c r="D2356" s="1">
        <f t="shared" si="302"/>
        <v>356</v>
      </c>
      <c r="E2356" t="s">
        <v>58</v>
      </c>
      <c r="F2356">
        <v>9602</v>
      </c>
      <c r="G2356" s="139">
        <v>2011</v>
      </c>
      <c r="H2356" s="429" t="s">
        <v>153</v>
      </c>
      <c r="I2356" s="139">
        <f>VLOOKUP(E2356&amp;H2356,Data2012!$A:$S,6,FALSE)</f>
        <v>356</v>
      </c>
    </row>
    <row r="2357" spans="1:9" ht="14.25" customHeight="1">
      <c r="A2357" s="1" t="str">
        <f t="shared" si="304"/>
        <v>VR960211</v>
      </c>
      <c r="B2357" s="427">
        <f t="shared" si="307"/>
        <v>3571</v>
      </c>
      <c r="C2357" s="210">
        <f t="shared" si="301"/>
        <v>11</v>
      </c>
      <c r="D2357" s="1">
        <f t="shared" si="302"/>
        <v>329</v>
      </c>
      <c r="E2357" t="s">
        <v>58</v>
      </c>
      <c r="F2357">
        <v>9602</v>
      </c>
      <c r="G2357" s="139">
        <v>2011</v>
      </c>
      <c r="H2357" s="429" t="s">
        <v>154</v>
      </c>
      <c r="I2357" s="139">
        <f>VLOOKUP(E2357&amp;H2357,Data2012!$A:$S,6,FALSE)</f>
        <v>329</v>
      </c>
    </row>
    <row r="2358" spans="1:9" ht="14.25" customHeight="1">
      <c r="A2358" s="1" t="str">
        <f t="shared" si="304"/>
        <v>VR960212</v>
      </c>
      <c r="B2358" s="427">
        <f t="shared" si="307"/>
        <v>3882</v>
      </c>
      <c r="C2358" s="210">
        <f t="shared" si="301"/>
        <v>12</v>
      </c>
      <c r="D2358" s="1">
        <f t="shared" si="302"/>
        <v>311</v>
      </c>
      <c r="E2358" t="s">
        <v>58</v>
      </c>
      <c r="F2358">
        <v>9602</v>
      </c>
      <c r="G2358" s="139">
        <v>2011</v>
      </c>
      <c r="H2358" s="429" t="s">
        <v>155</v>
      </c>
      <c r="I2358" s="139">
        <f>VLOOKUP(E2358&amp;H2358,Data2012!$A:$S,6,FALSE)</f>
        <v>311</v>
      </c>
    </row>
    <row r="2359" spans="1:9" ht="14.25" customHeight="1">
      <c r="A2359" s="1" t="str">
        <f t="shared" si="304"/>
        <v>VR96031</v>
      </c>
      <c r="B2359" s="427">
        <f>+D2359</f>
        <v>2616.5</v>
      </c>
      <c r="C2359" s="210">
        <f t="shared" si="301"/>
        <v>1</v>
      </c>
      <c r="D2359" s="1">
        <f t="shared" si="302"/>
        <v>2616.5</v>
      </c>
      <c r="E2359" t="s">
        <v>58</v>
      </c>
      <c r="F2359">
        <v>9603</v>
      </c>
      <c r="G2359" s="139">
        <v>2011</v>
      </c>
      <c r="H2359" s="429" t="s">
        <v>144</v>
      </c>
      <c r="I2359" s="139">
        <f>VLOOKUP(E2359&amp;H2359,Data2012!$A:$S,11,FALSE)</f>
        <v>2616.5</v>
      </c>
    </row>
    <row r="2360" spans="1:9" ht="14.25" customHeight="1">
      <c r="A2360" s="1" t="str">
        <f t="shared" si="304"/>
        <v>VR96032</v>
      </c>
      <c r="B2360" s="427">
        <f>+D2360+B2359</f>
        <v>5194.2</v>
      </c>
      <c r="C2360" s="210">
        <f t="shared" si="301"/>
        <v>2</v>
      </c>
      <c r="D2360" s="1">
        <f t="shared" si="302"/>
        <v>2577.6999999999998</v>
      </c>
      <c r="E2360" t="s">
        <v>58</v>
      </c>
      <c r="F2360">
        <v>9603</v>
      </c>
      <c r="G2360" s="139">
        <v>2011</v>
      </c>
      <c r="H2360" s="429" t="s">
        <v>145</v>
      </c>
      <c r="I2360" s="139">
        <f>VLOOKUP(E2360&amp;H2360,Data2012!$A:$S,11,FALSE)</f>
        <v>2577.6999999999998</v>
      </c>
    </row>
    <row r="2361" spans="1:9" ht="14.25" customHeight="1">
      <c r="A2361" s="1" t="str">
        <f t="shared" si="304"/>
        <v>VR96033</v>
      </c>
      <c r="B2361" s="427">
        <f>+D2361+B2360</f>
        <v>8159.5</v>
      </c>
      <c r="C2361" s="210">
        <f t="shared" si="301"/>
        <v>3</v>
      </c>
      <c r="D2361" s="1">
        <f t="shared" si="302"/>
        <v>2965.3</v>
      </c>
      <c r="E2361" t="s">
        <v>58</v>
      </c>
      <c r="F2361">
        <v>9603</v>
      </c>
      <c r="G2361" s="139">
        <v>2011</v>
      </c>
      <c r="H2361" s="429" t="s">
        <v>146</v>
      </c>
      <c r="I2361" s="139">
        <f>VLOOKUP(E2361&amp;H2361,Data2012!$A:$S,11,FALSE)</f>
        <v>2965.3</v>
      </c>
    </row>
    <row r="2362" spans="1:9" ht="14.25" customHeight="1">
      <c r="A2362" s="1" t="str">
        <f t="shared" si="304"/>
        <v>VR96034</v>
      </c>
      <c r="B2362" s="427">
        <f t="shared" ref="B2362:B2370" si="308">+D2362+B2361</f>
        <v>11057.1</v>
      </c>
      <c r="C2362" s="210">
        <f t="shared" si="301"/>
        <v>4</v>
      </c>
      <c r="D2362" s="1">
        <f t="shared" si="302"/>
        <v>2897.6</v>
      </c>
      <c r="E2362" t="s">
        <v>58</v>
      </c>
      <c r="F2362">
        <v>9603</v>
      </c>
      <c r="G2362" s="139">
        <v>2011</v>
      </c>
      <c r="H2362" s="429" t="s">
        <v>147</v>
      </c>
      <c r="I2362" s="139">
        <f>VLOOKUP(E2362&amp;H2362,Data2012!$A:$S,11,FALSE)</f>
        <v>2897.6</v>
      </c>
    </row>
    <row r="2363" spans="1:9" ht="14.25" customHeight="1">
      <c r="A2363" s="1" t="str">
        <f t="shared" si="304"/>
        <v>VR96035</v>
      </c>
      <c r="B2363" s="427">
        <f t="shared" si="308"/>
        <v>14263.8</v>
      </c>
      <c r="C2363" s="210">
        <f t="shared" si="301"/>
        <v>5</v>
      </c>
      <c r="D2363" s="1">
        <f t="shared" si="302"/>
        <v>3206.7</v>
      </c>
      <c r="E2363" t="s">
        <v>58</v>
      </c>
      <c r="F2363">
        <v>9603</v>
      </c>
      <c r="G2363" s="139">
        <v>2011</v>
      </c>
      <c r="H2363" s="429" t="s">
        <v>148</v>
      </c>
      <c r="I2363" s="139">
        <f>VLOOKUP(E2363&amp;H2363,Data2012!$A:$S,11,FALSE)</f>
        <v>3206.7</v>
      </c>
    </row>
    <row r="2364" spans="1:9" ht="14.25" customHeight="1">
      <c r="A2364" s="1" t="str">
        <f t="shared" si="304"/>
        <v>VR96036</v>
      </c>
      <c r="B2364" s="427">
        <f t="shared" si="308"/>
        <v>17119.899999999998</v>
      </c>
      <c r="C2364" s="210">
        <f t="shared" si="301"/>
        <v>6</v>
      </c>
      <c r="D2364" s="1">
        <f t="shared" si="302"/>
        <v>2856.1</v>
      </c>
      <c r="E2364" t="s">
        <v>58</v>
      </c>
      <c r="F2364">
        <v>9603</v>
      </c>
      <c r="G2364" s="139">
        <v>2011</v>
      </c>
      <c r="H2364" s="429" t="s">
        <v>149</v>
      </c>
      <c r="I2364" s="139">
        <f>VLOOKUP(E2364&amp;H2364,Data2012!$A:$S,11,FALSE)</f>
        <v>2856.1</v>
      </c>
    </row>
    <row r="2365" spans="1:9" ht="14.25" customHeight="1">
      <c r="A2365" s="1" t="str">
        <f t="shared" si="304"/>
        <v>VR96037</v>
      </c>
      <c r="B2365" s="427">
        <f t="shared" si="308"/>
        <v>20007.099999999999</v>
      </c>
      <c r="C2365" s="210">
        <f t="shared" si="301"/>
        <v>7</v>
      </c>
      <c r="D2365" s="1">
        <f t="shared" si="302"/>
        <v>2887.2</v>
      </c>
      <c r="E2365" t="s">
        <v>58</v>
      </c>
      <c r="F2365">
        <v>9603</v>
      </c>
      <c r="G2365" s="139">
        <v>2011</v>
      </c>
      <c r="H2365" s="429" t="s">
        <v>150</v>
      </c>
      <c r="I2365" s="139">
        <f>VLOOKUP(E2365&amp;H2365,Data2012!$A:$S,11,FALSE)</f>
        <v>2887.2</v>
      </c>
    </row>
    <row r="2366" spans="1:9" ht="14.25" customHeight="1">
      <c r="A2366" s="1" t="str">
        <f t="shared" si="304"/>
        <v>VR96038</v>
      </c>
      <c r="B2366" s="427">
        <f t="shared" si="308"/>
        <v>23091.199999999997</v>
      </c>
      <c r="C2366" s="210">
        <f t="shared" si="301"/>
        <v>8</v>
      </c>
      <c r="D2366" s="1">
        <f t="shared" si="302"/>
        <v>3084.1</v>
      </c>
      <c r="E2366" t="s">
        <v>58</v>
      </c>
      <c r="F2366">
        <v>9603</v>
      </c>
      <c r="G2366" s="139">
        <v>2011</v>
      </c>
      <c r="H2366" s="429" t="s">
        <v>151</v>
      </c>
      <c r="I2366" s="139">
        <f>VLOOKUP(E2366&amp;H2366,Data2012!$A:$S,11,FALSE)</f>
        <v>3084.1</v>
      </c>
    </row>
    <row r="2367" spans="1:9" ht="14.25" customHeight="1">
      <c r="A2367" s="1" t="str">
        <f t="shared" si="304"/>
        <v>VR96039</v>
      </c>
      <c r="B2367" s="427">
        <f t="shared" si="308"/>
        <v>26056.399999999998</v>
      </c>
      <c r="C2367" s="210">
        <f t="shared" si="301"/>
        <v>9</v>
      </c>
      <c r="D2367" s="1">
        <f t="shared" si="302"/>
        <v>2965.2</v>
      </c>
      <c r="E2367" t="s">
        <v>58</v>
      </c>
      <c r="F2367">
        <v>9603</v>
      </c>
      <c r="G2367" s="139">
        <v>2011</v>
      </c>
      <c r="H2367" s="429" t="s">
        <v>152</v>
      </c>
      <c r="I2367" s="139">
        <f>VLOOKUP(E2367&amp;H2367,Data2012!$A:$S,11,FALSE)</f>
        <v>2965.2</v>
      </c>
    </row>
    <row r="2368" spans="1:9" ht="14.25" customHeight="1">
      <c r="A2368" s="1" t="str">
        <f t="shared" si="304"/>
        <v>VR960310</v>
      </c>
      <c r="B2368" s="427">
        <f t="shared" si="308"/>
        <v>28767.8</v>
      </c>
      <c r="C2368" s="210">
        <f t="shared" si="301"/>
        <v>10</v>
      </c>
      <c r="D2368" s="1">
        <f t="shared" si="302"/>
        <v>2711.4</v>
      </c>
      <c r="E2368" t="s">
        <v>58</v>
      </c>
      <c r="F2368">
        <v>9603</v>
      </c>
      <c r="G2368" s="139">
        <v>2011</v>
      </c>
      <c r="H2368" s="429" t="s">
        <v>153</v>
      </c>
      <c r="I2368" s="139">
        <f>VLOOKUP(E2368&amp;H2368,Data2012!$A:$S,11,FALSE)</f>
        <v>2711.4</v>
      </c>
    </row>
    <row r="2369" spans="1:9" ht="14.25" customHeight="1">
      <c r="A2369" s="1" t="str">
        <f t="shared" si="304"/>
        <v>VR960311</v>
      </c>
      <c r="B2369" s="427">
        <f t="shared" si="308"/>
        <v>31879.1</v>
      </c>
      <c r="C2369" s="210">
        <f t="shared" si="301"/>
        <v>11</v>
      </c>
      <c r="D2369" s="1">
        <f t="shared" si="302"/>
        <v>3111.3</v>
      </c>
      <c r="E2369" t="s">
        <v>58</v>
      </c>
      <c r="F2369">
        <v>9603</v>
      </c>
      <c r="G2369" s="139">
        <v>2011</v>
      </c>
      <c r="H2369" s="429" t="s">
        <v>154</v>
      </c>
      <c r="I2369" s="139">
        <f>VLOOKUP(E2369&amp;H2369,Data2012!$A:$S,11,FALSE)</f>
        <v>3111.3</v>
      </c>
    </row>
    <row r="2370" spans="1:9" ht="14.25" customHeight="1">
      <c r="A2370" s="1" t="str">
        <f t="shared" si="304"/>
        <v>VR960312</v>
      </c>
      <c r="B2370" s="427">
        <f t="shared" si="308"/>
        <v>34827</v>
      </c>
      <c r="C2370" s="210">
        <f t="shared" si="301"/>
        <v>12</v>
      </c>
      <c r="D2370" s="1">
        <f t="shared" si="302"/>
        <v>2947.9</v>
      </c>
      <c r="E2370" t="s">
        <v>58</v>
      </c>
      <c r="F2370">
        <v>9603</v>
      </c>
      <c r="G2370" s="139">
        <v>2011</v>
      </c>
      <c r="H2370" s="429" t="s">
        <v>155</v>
      </c>
      <c r="I2370" s="139">
        <f>VLOOKUP(E2370&amp;H2370,Data2012!$A:$S,11,FALSE)</f>
        <v>2947.9</v>
      </c>
    </row>
    <row r="2371" spans="1:9" ht="14.25" customHeight="1">
      <c r="A2371" s="1" t="str">
        <f t="shared" si="304"/>
        <v>VR96041</v>
      </c>
      <c r="B2371" s="427">
        <f>+D2371</f>
        <v>683.6</v>
      </c>
      <c r="C2371" s="210">
        <f t="shared" si="301"/>
        <v>1</v>
      </c>
      <c r="D2371" s="1">
        <f t="shared" si="302"/>
        <v>683.6</v>
      </c>
      <c r="E2371" t="s">
        <v>58</v>
      </c>
      <c r="F2371">
        <v>9604</v>
      </c>
      <c r="G2371" s="139">
        <v>2011</v>
      </c>
      <c r="H2371" s="429" t="s">
        <v>144</v>
      </c>
      <c r="I2371" s="139">
        <f>VLOOKUP(E2371&amp;H2371,Data2012!$A:$S,14,FALSE)</f>
        <v>683.6</v>
      </c>
    </row>
    <row r="2372" spans="1:9" ht="14.25" customHeight="1">
      <c r="A2372" s="1" t="str">
        <f t="shared" si="304"/>
        <v>VR96042</v>
      </c>
      <c r="B2372" s="427">
        <f>+D2372+B2371</f>
        <v>1368</v>
      </c>
      <c r="C2372" s="210">
        <f t="shared" si="301"/>
        <v>2</v>
      </c>
      <c r="D2372" s="1">
        <f t="shared" si="302"/>
        <v>684.4</v>
      </c>
      <c r="E2372" t="s">
        <v>58</v>
      </c>
      <c r="F2372">
        <v>9604</v>
      </c>
      <c r="G2372" s="139">
        <v>2011</v>
      </c>
      <c r="H2372" s="429" t="s">
        <v>145</v>
      </c>
      <c r="I2372" s="139">
        <f>VLOOKUP(E2372&amp;H2372,Data2012!$A:$S,14,FALSE)</f>
        <v>684.4</v>
      </c>
    </row>
    <row r="2373" spans="1:9" ht="14.25" customHeight="1">
      <c r="A2373" s="1" t="str">
        <f t="shared" si="304"/>
        <v>VR96043</v>
      </c>
      <c r="B2373" s="427">
        <f>+D2373+B2372</f>
        <v>2126.6999999999998</v>
      </c>
      <c r="C2373" s="210">
        <f t="shared" si="301"/>
        <v>3</v>
      </c>
      <c r="D2373" s="1">
        <f t="shared" si="302"/>
        <v>758.7</v>
      </c>
      <c r="E2373" t="s">
        <v>58</v>
      </c>
      <c r="F2373">
        <v>9604</v>
      </c>
      <c r="G2373" s="139">
        <v>2011</v>
      </c>
      <c r="H2373" s="429" t="s">
        <v>146</v>
      </c>
      <c r="I2373" s="139">
        <f>VLOOKUP(E2373&amp;H2373,Data2012!$A:$S,14,FALSE)</f>
        <v>758.7</v>
      </c>
    </row>
    <row r="2374" spans="1:9" ht="14.25" customHeight="1">
      <c r="A2374" s="1" t="str">
        <f t="shared" si="304"/>
        <v>VR96044</v>
      </c>
      <c r="B2374" s="427">
        <f t="shared" ref="B2374:B2382" si="309">+D2374+B2373</f>
        <v>2883.8999999999996</v>
      </c>
      <c r="C2374" s="210">
        <f t="shared" si="301"/>
        <v>4</v>
      </c>
      <c r="D2374" s="1">
        <f t="shared" si="302"/>
        <v>757.2</v>
      </c>
      <c r="E2374" t="s">
        <v>58</v>
      </c>
      <c r="F2374">
        <v>9604</v>
      </c>
      <c r="G2374" s="139">
        <v>2011</v>
      </c>
      <c r="H2374" s="429" t="s">
        <v>147</v>
      </c>
      <c r="I2374" s="139">
        <f>VLOOKUP(E2374&amp;H2374,Data2012!$A:$S,14,FALSE)</f>
        <v>757.2</v>
      </c>
    </row>
    <row r="2375" spans="1:9" ht="14.25" customHeight="1">
      <c r="A2375" s="1" t="str">
        <f t="shared" si="304"/>
        <v>VR96045</v>
      </c>
      <c r="B2375" s="427">
        <f t="shared" si="309"/>
        <v>3774.5999999999995</v>
      </c>
      <c r="C2375" s="210">
        <f t="shared" si="301"/>
        <v>5</v>
      </c>
      <c r="D2375" s="1">
        <f t="shared" si="302"/>
        <v>890.7</v>
      </c>
      <c r="E2375" t="s">
        <v>58</v>
      </c>
      <c r="F2375">
        <v>9604</v>
      </c>
      <c r="G2375" s="139">
        <v>2011</v>
      </c>
      <c r="H2375" s="429" t="s">
        <v>148</v>
      </c>
      <c r="I2375" s="139">
        <f>VLOOKUP(E2375&amp;H2375,Data2012!$A:$S,14,FALSE)</f>
        <v>890.7</v>
      </c>
    </row>
    <row r="2376" spans="1:9" ht="14.25" customHeight="1">
      <c r="A2376" s="1" t="str">
        <f t="shared" si="304"/>
        <v>VR96046</v>
      </c>
      <c r="B2376" s="427">
        <f t="shared" si="309"/>
        <v>4563.3999999999996</v>
      </c>
      <c r="C2376" s="210">
        <f t="shared" ref="C2376:C2439" si="310">IF(D2376="na"," ",VALUE(RIGHT(TRIM(H2376),2)))</f>
        <v>6</v>
      </c>
      <c r="D2376" s="1">
        <f t="shared" ref="D2376:D2439" si="311">IF(I2376&lt;0,"na",I2376)</f>
        <v>788.8</v>
      </c>
      <c r="E2376" t="s">
        <v>58</v>
      </c>
      <c r="F2376">
        <v>9604</v>
      </c>
      <c r="G2376" s="139">
        <v>2011</v>
      </c>
      <c r="H2376" s="429" t="s">
        <v>149</v>
      </c>
      <c r="I2376" s="139">
        <f>VLOOKUP(E2376&amp;H2376,Data2012!$A:$S,14,FALSE)</f>
        <v>788.8</v>
      </c>
    </row>
    <row r="2377" spans="1:9" ht="14.25" customHeight="1">
      <c r="A2377" s="1" t="str">
        <f t="shared" si="304"/>
        <v>VR96047</v>
      </c>
      <c r="B2377" s="427">
        <f t="shared" si="309"/>
        <v>5354.7999999999993</v>
      </c>
      <c r="C2377" s="210">
        <f t="shared" si="310"/>
        <v>7</v>
      </c>
      <c r="D2377" s="1">
        <f t="shared" si="311"/>
        <v>791.4</v>
      </c>
      <c r="E2377" t="s">
        <v>58</v>
      </c>
      <c r="F2377">
        <v>9604</v>
      </c>
      <c r="G2377" s="139">
        <v>2011</v>
      </c>
      <c r="H2377" s="429" t="s">
        <v>150</v>
      </c>
      <c r="I2377" s="139">
        <f>VLOOKUP(E2377&amp;H2377,Data2012!$A:$S,14,FALSE)</f>
        <v>791.4</v>
      </c>
    </row>
    <row r="2378" spans="1:9" ht="14.25" customHeight="1">
      <c r="A2378" s="1" t="str">
        <f t="shared" si="304"/>
        <v>VR96048</v>
      </c>
      <c r="B2378" s="427">
        <f t="shared" si="309"/>
        <v>6198.7999999999993</v>
      </c>
      <c r="C2378" s="210">
        <f t="shared" si="310"/>
        <v>8</v>
      </c>
      <c r="D2378" s="1">
        <f t="shared" si="311"/>
        <v>844</v>
      </c>
      <c r="E2378" t="s">
        <v>58</v>
      </c>
      <c r="F2378">
        <v>9604</v>
      </c>
      <c r="G2378" s="139">
        <v>2011</v>
      </c>
      <c r="H2378" s="429" t="s">
        <v>151</v>
      </c>
      <c r="I2378" s="139">
        <f>VLOOKUP(E2378&amp;H2378,Data2012!$A:$S,14,FALSE)</f>
        <v>844</v>
      </c>
    </row>
    <row r="2379" spans="1:9" ht="14.25" customHeight="1">
      <c r="A2379" s="1" t="str">
        <f t="shared" si="304"/>
        <v>VR96049</v>
      </c>
      <c r="B2379" s="427">
        <f t="shared" si="309"/>
        <v>6997.4999999999991</v>
      </c>
      <c r="C2379" s="210">
        <f t="shared" si="310"/>
        <v>9</v>
      </c>
      <c r="D2379" s="1">
        <f t="shared" si="311"/>
        <v>798.7</v>
      </c>
      <c r="E2379" t="s">
        <v>58</v>
      </c>
      <c r="F2379">
        <v>9604</v>
      </c>
      <c r="G2379" s="139">
        <v>2011</v>
      </c>
      <c r="H2379" s="429" t="s">
        <v>152</v>
      </c>
      <c r="I2379" s="139">
        <f>VLOOKUP(E2379&amp;H2379,Data2012!$A:$S,14,FALSE)</f>
        <v>798.7</v>
      </c>
    </row>
    <row r="2380" spans="1:9" ht="14.25" customHeight="1">
      <c r="A2380" s="1" t="str">
        <f t="shared" si="304"/>
        <v>VR960410</v>
      </c>
      <c r="B2380" s="427">
        <f t="shared" si="309"/>
        <v>7730.7999999999993</v>
      </c>
      <c r="C2380" s="210">
        <f t="shared" si="310"/>
        <v>10</v>
      </c>
      <c r="D2380" s="1">
        <f t="shared" si="311"/>
        <v>733.3</v>
      </c>
      <c r="E2380" t="s">
        <v>58</v>
      </c>
      <c r="F2380">
        <v>9604</v>
      </c>
      <c r="G2380" s="139">
        <v>2011</v>
      </c>
      <c r="H2380" s="429" t="s">
        <v>153</v>
      </c>
      <c r="I2380" s="139">
        <f>VLOOKUP(E2380&amp;H2380,Data2012!$A:$S,14,FALSE)</f>
        <v>733.3</v>
      </c>
    </row>
    <row r="2381" spans="1:9" ht="14.25" customHeight="1">
      <c r="A2381" s="1" t="str">
        <f t="shared" si="304"/>
        <v>VR960411</v>
      </c>
      <c r="B2381" s="427">
        <f t="shared" si="309"/>
        <v>8601.9</v>
      </c>
      <c r="C2381" s="210">
        <f t="shared" si="310"/>
        <v>11</v>
      </c>
      <c r="D2381" s="1">
        <f t="shared" si="311"/>
        <v>871.1</v>
      </c>
      <c r="E2381" t="s">
        <v>58</v>
      </c>
      <c r="F2381">
        <v>9604</v>
      </c>
      <c r="G2381" s="139">
        <v>2011</v>
      </c>
      <c r="H2381" s="429" t="s">
        <v>154</v>
      </c>
      <c r="I2381" s="139">
        <f>VLOOKUP(E2381&amp;H2381,Data2012!$A:$S,14,FALSE)</f>
        <v>871.1</v>
      </c>
    </row>
    <row r="2382" spans="1:9" ht="14.25" customHeight="1">
      <c r="A2382" s="1" t="str">
        <f t="shared" si="304"/>
        <v>VR960412</v>
      </c>
      <c r="B2382" s="427">
        <f t="shared" si="309"/>
        <v>9395.1999999999989</v>
      </c>
      <c r="C2382" s="210">
        <f t="shared" si="310"/>
        <v>12</v>
      </c>
      <c r="D2382" s="1">
        <f t="shared" si="311"/>
        <v>793.3</v>
      </c>
      <c r="E2382" t="s">
        <v>58</v>
      </c>
      <c r="F2382">
        <v>9604</v>
      </c>
      <c r="G2382" s="139">
        <v>2011</v>
      </c>
      <c r="H2382" s="429" t="s">
        <v>155</v>
      </c>
      <c r="I2382" s="139">
        <f>VLOOKUP(E2382&amp;H2382,Data2012!$A:$S,14,FALSE)</f>
        <v>793.3</v>
      </c>
    </row>
    <row r="2383" spans="1:9" ht="14.25" customHeight="1">
      <c r="A2383" s="1" t="str">
        <f t="shared" ref="A2383:A2446" si="312">TRIM(E2383)&amp;F2383&amp;C2383</f>
        <v>VR96051</v>
      </c>
      <c r="B2383" s="427">
        <f>+D2383</f>
        <v>794.3</v>
      </c>
      <c r="C2383" s="210">
        <f t="shared" si="310"/>
        <v>1</v>
      </c>
      <c r="D2383" s="1">
        <f t="shared" si="311"/>
        <v>794.3</v>
      </c>
      <c r="E2383" t="s">
        <v>58</v>
      </c>
      <c r="F2383">
        <v>9605</v>
      </c>
      <c r="G2383" s="139">
        <v>2011</v>
      </c>
      <c r="H2383" s="429" t="s">
        <v>144</v>
      </c>
      <c r="I2383" s="139">
        <f>VLOOKUP(E2383&amp;H2383,Data2012!$A:$S,17,FALSE)</f>
        <v>794.3</v>
      </c>
    </row>
    <row r="2384" spans="1:9" ht="14.25" customHeight="1">
      <c r="A2384" s="1" t="str">
        <f t="shared" si="312"/>
        <v>VR96052</v>
      </c>
      <c r="B2384" s="427">
        <f>+D2384+B2383</f>
        <v>1536.5</v>
      </c>
      <c r="C2384" s="210">
        <f t="shared" si="310"/>
        <v>2</v>
      </c>
      <c r="D2384" s="1">
        <f t="shared" si="311"/>
        <v>742.2</v>
      </c>
      <c r="E2384" t="s">
        <v>58</v>
      </c>
      <c r="F2384">
        <v>9605</v>
      </c>
      <c r="G2384" s="139">
        <v>2011</v>
      </c>
      <c r="H2384" s="429" t="s">
        <v>145</v>
      </c>
      <c r="I2384" s="139">
        <f>VLOOKUP(E2384&amp;H2384,Data2012!$A:$S,17,FALSE)</f>
        <v>742.2</v>
      </c>
    </row>
    <row r="2385" spans="1:9" ht="14.25" customHeight="1">
      <c r="A2385" s="1" t="str">
        <f t="shared" si="312"/>
        <v>VR96053</v>
      </c>
      <c r="B2385" s="427">
        <f>+D2385+B2384</f>
        <v>2353.1</v>
      </c>
      <c r="C2385" s="210">
        <f t="shared" si="310"/>
        <v>3</v>
      </c>
      <c r="D2385" s="1">
        <f t="shared" si="311"/>
        <v>816.6</v>
      </c>
      <c r="E2385" t="s">
        <v>58</v>
      </c>
      <c r="F2385">
        <v>9605</v>
      </c>
      <c r="G2385" s="139">
        <v>2011</v>
      </c>
      <c r="H2385" s="429" t="s">
        <v>146</v>
      </c>
      <c r="I2385" s="139">
        <f>VLOOKUP(E2385&amp;H2385,Data2012!$A:$S,17,FALSE)</f>
        <v>816.6</v>
      </c>
    </row>
    <row r="2386" spans="1:9" ht="14.25" customHeight="1">
      <c r="A2386" s="1" t="str">
        <f t="shared" si="312"/>
        <v>VR96054</v>
      </c>
      <c r="B2386" s="427">
        <f t="shared" ref="B2386:B2394" si="313">+D2386+B2385</f>
        <v>3271.2</v>
      </c>
      <c r="C2386" s="210">
        <f t="shared" si="310"/>
        <v>4</v>
      </c>
      <c r="D2386" s="1">
        <f t="shared" si="311"/>
        <v>918.1</v>
      </c>
      <c r="E2386" t="s">
        <v>58</v>
      </c>
      <c r="F2386">
        <v>9605</v>
      </c>
      <c r="G2386" s="139">
        <v>2011</v>
      </c>
      <c r="H2386" s="429" t="s">
        <v>147</v>
      </c>
      <c r="I2386" s="139">
        <f>VLOOKUP(E2386&amp;H2386,Data2012!$A:$S,17,FALSE)</f>
        <v>918.1</v>
      </c>
    </row>
    <row r="2387" spans="1:9" ht="14.25" customHeight="1">
      <c r="A2387" s="1" t="str">
        <f t="shared" si="312"/>
        <v>VR96055</v>
      </c>
      <c r="B2387" s="427">
        <f t="shared" si="313"/>
        <v>4292.7</v>
      </c>
      <c r="C2387" s="210">
        <f t="shared" si="310"/>
        <v>5</v>
      </c>
      <c r="D2387" s="1">
        <f t="shared" si="311"/>
        <v>1021.5</v>
      </c>
      <c r="E2387" t="s">
        <v>58</v>
      </c>
      <c r="F2387">
        <v>9605</v>
      </c>
      <c r="G2387" s="139">
        <v>2011</v>
      </c>
      <c r="H2387" s="429" t="s">
        <v>148</v>
      </c>
      <c r="I2387" s="139">
        <f>VLOOKUP(E2387&amp;H2387,Data2012!$A:$S,17,FALSE)</f>
        <v>1021.5</v>
      </c>
    </row>
    <row r="2388" spans="1:9" ht="14.25" customHeight="1">
      <c r="A2388" s="1" t="str">
        <f t="shared" si="312"/>
        <v>VR96056</v>
      </c>
      <c r="B2388" s="427">
        <f t="shared" si="313"/>
        <v>5258.3</v>
      </c>
      <c r="C2388" s="210">
        <f t="shared" si="310"/>
        <v>6</v>
      </c>
      <c r="D2388" s="1">
        <f t="shared" si="311"/>
        <v>965.6</v>
      </c>
      <c r="E2388" t="s">
        <v>58</v>
      </c>
      <c r="F2388">
        <v>9605</v>
      </c>
      <c r="G2388" s="139">
        <v>2011</v>
      </c>
      <c r="H2388" s="429" t="s">
        <v>149</v>
      </c>
      <c r="I2388" s="139">
        <f>VLOOKUP(E2388&amp;H2388,Data2012!$A:$S,17,FALSE)</f>
        <v>965.6</v>
      </c>
    </row>
    <row r="2389" spans="1:9" ht="14.25" customHeight="1">
      <c r="A2389" s="1" t="str">
        <f t="shared" si="312"/>
        <v>VR96057</v>
      </c>
      <c r="B2389" s="427">
        <f t="shared" si="313"/>
        <v>6242.7</v>
      </c>
      <c r="C2389" s="210">
        <f t="shared" si="310"/>
        <v>7</v>
      </c>
      <c r="D2389" s="1">
        <f t="shared" si="311"/>
        <v>984.4</v>
      </c>
      <c r="E2389" t="s">
        <v>58</v>
      </c>
      <c r="F2389">
        <v>9605</v>
      </c>
      <c r="G2389" s="139">
        <v>2011</v>
      </c>
      <c r="H2389" s="429" t="s">
        <v>150</v>
      </c>
      <c r="I2389" s="139">
        <f>VLOOKUP(E2389&amp;H2389,Data2012!$A:$S,17,FALSE)</f>
        <v>984.4</v>
      </c>
    </row>
    <row r="2390" spans="1:9" ht="14.25" customHeight="1">
      <c r="A2390" s="1" t="str">
        <f t="shared" si="312"/>
        <v>VR96058</v>
      </c>
      <c r="B2390" s="427">
        <f t="shared" si="313"/>
        <v>7334</v>
      </c>
      <c r="C2390" s="210">
        <f t="shared" si="310"/>
        <v>8</v>
      </c>
      <c r="D2390" s="1">
        <f t="shared" si="311"/>
        <v>1091.3</v>
      </c>
      <c r="E2390" t="s">
        <v>58</v>
      </c>
      <c r="F2390">
        <v>9605</v>
      </c>
      <c r="G2390" s="139">
        <v>2011</v>
      </c>
      <c r="H2390" s="429" t="s">
        <v>151</v>
      </c>
      <c r="I2390" s="139">
        <f>VLOOKUP(E2390&amp;H2390,Data2012!$A:$S,17,FALSE)</f>
        <v>1091.3</v>
      </c>
    </row>
    <row r="2391" spans="1:9" ht="14.25" customHeight="1">
      <c r="A2391" s="1" t="str">
        <f t="shared" si="312"/>
        <v>VR96059</v>
      </c>
      <c r="B2391" s="427">
        <f t="shared" si="313"/>
        <v>8373.5</v>
      </c>
      <c r="C2391" s="210">
        <f t="shared" si="310"/>
        <v>9</v>
      </c>
      <c r="D2391" s="1">
        <f t="shared" si="311"/>
        <v>1039.5</v>
      </c>
      <c r="E2391" t="s">
        <v>58</v>
      </c>
      <c r="F2391">
        <v>9605</v>
      </c>
      <c r="G2391" s="139">
        <v>2011</v>
      </c>
      <c r="H2391" s="429" t="s">
        <v>152</v>
      </c>
      <c r="I2391" s="139">
        <f>VLOOKUP(E2391&amp;H2391,Data2012!$A:$S,17,FALSE)</f>
        <v>1039.5</v>
      </c>
    </row>
    <row r="2392" spans="1:9" ht="14.25" customHeight="1">
      <c r="A2392" s="1" t="str">
        <f t="shared" si="312"/>
        <v>VR960510</v>
      </c>
      <c r="B2392" s="427">
        <f t="shared" si="313"/>
        <v>9249.5</v>
      </c>
      <c r="C2392" s="210">
        <f t="shared" si="310"/>
        <v>10</v>
      </c>
      <c r="D2392" s="1">
        <f t="shared" si="311"/>
        <v>876</v>
      </c>
      <c r="E2392" t="s">
        <v>58</v>
      </c>
      <c r="F2392">
        <v>9605</v>
      </c>
      <c r="G2392" s="139">
        <v>2011</v>
      </c>
      <c r="H2392" s="429" t="s">
        <v>153</v>
      </c>
      <c r="I2392" s="139">
        <f>VLOOKUP(E2392&amp;H2392,Data2012!$A:$S,17,FALSE)</f>
        <v>876</v>
      </c>
    </row>
    <row r="2393" spans="1:9" ht="14.25" customHeight="1">
      <c r="A2393" s="1" t="str">
        <f t="shared" si="312"/>
        <v>VR960511</v>
      </c>
      <c r="B2393" s="427">
        <f t="shared" si="313"/>
        <v>10311</v>
      </c>
      <c r="C2393" s="210">
        <f t="shared" si="310"/>
        <v>11</v>
      </c>
      <c r="D2393" s="1">
        <f t="shared" si="311"/>
        <v>1061.5</v>
      </c>
      <c r="E2393" t="s">
        <v>58</v>
      </c>
      <c r="F2393">
        <v>9605</v>
      </c>
      <c r="G2393" s="139">
        <v>2011</v>
      </c>
      <c r="H2393" s="429" t="s">
        <v>154</v>
      </c>
      <c r="I2393" s="139">
        <f>VLOOKUP(E2393&amp;H2393,Data2012!$A:$S,17,FALSE)</f>
        <v>1061.5</v>
      </c>
    </row>
    <row r="2394" spans="1:9" ht="14.25" customHeight="1">
      <c r="A2394" s="1" t="str">
        <f t="shared" si="312"/>
        <v>VR960512</v>
      </c>
      <c r="B2394" s="427">
        <f t="shared" si="313"/>
        <v>11322.4</v>
      </c>
      <c r="C2394" s="210">
        <f t="shared" si="310"/>
        <v>12</v>
      </c>
      <c r="D2394" s="1">
        <f t="shared" si="311"/>
        <v>1011.4</v>
      </c>
      <c r="E2394" t="s">
        <v>58</v>
      </c>
      <c r="F2394">
        <v>9605</v>
      </c>
      <c r="G2394" s="139">
        <v>2011</v>
      </c>
      <c r="H2394" s="429" t="s">
        <v>155</v>
      </c>
      <c r="I2394" s="139">
        <f>VLOOKUP(E2394&amp;H2394,Data2012!$A:$S,17,FALSE)</f>
        <v>1011.4</v>
      </c>
    </row>
    <row r="2395" spans="1:9" ht="14.25" customHeight="1">
      <c r="A2395" s="1" t="str">
        <f t="shared" si="312"/>
        <v>VR96061</v>
      </c>
      <c r="B2395" s="427">
        <f>+D2395</f>
        <v>151.69999999999999</v>
      </c>
      <c r="C2395" s="210">
        <f t="shared" si="310"/>
        <v>1</v>
      </c>
      <c r="D2395" s="1">
        <f t="shared" si="311"/>
        <v>151.69999999999999</v>
      </c>
      <c r="E2395" t="s">
        <v>58</v>
      </c>
      <c r="F2395">
        <v>9606</v>
      </c>
      <c r="G2395" s="139">
        <v>2011</v>
      </c>
      <c r="H2395" s="429" t="s">
        <v>144</v>
      </c>
      <c r="I2395" s="139">
        <f>VLOOKUP(E2395&amp;H2395,Data2012!$A:$U,20,FALSE)</f>
        <v>151.69999999999999</v>
      </c>
    </row>
    <row r="2396" spans="1:9" ht="14.25" customHeight="1">
      <c r="A2396" s="1" t="str">
        <f t="shared" si="312"/>
        <v>VR96062</v>
      </c>
      <c r="B2396" s="427">
        <f>+D2396+B2395</f>
        <v>300.29999999999995</v>
      </c>
      <c r="C2396" s="210">
        <f t="shared" si="310"/>
        <v>2</v>
      </c>
      <c r="D2396" s="1">
        <f t="shared" si="311"/>
        <v>148.6</v>
      </c>
      <c r="E2396" t="s">
        <v>58</v>
      </c>
      <c r="F2396">
        <v>9606</v>
      </c>
      <c r="G2396" s="139">
        <v>2011</v>
      </c>
      <c r="H2396" s="429" t="s">
        <v>145</v>
      </c>
      <c r="I2396" s="139">
        <f>VLOOKUP(E2396&amp;H2396,Data2012!$A:$U,20,FALSE)</f>
        <v>148.6</v>
      </c>
    </row>
    <row r="2397" spans="1:9" ht="14.25" customHeight="1">
      <c r="A2397" s="1" t="str">
        <f t="shared" si="312"/>
        <v>VR96063</v>
      </c>
      <c r="B2397" s="427">
        <f>+D2397+B2396</f>
        <v>440.4</v>
      </c>
      <c r="C2397" s="210">
        <f t="shared" si="310"/>
        <v>3</v>
      </c>
      <c r="D2397" s="1">
        <f t="shared" si="311"/>
        <v>140.1</v>
      </c>
      <c r="E2397" t="s">
        <v>58</v>
      </c>
      <c r="F2397">
        <v>9606</v>
      </c>
      <c r="G2397" s="139">
        <v>2011</v>
      </c>
      <c r="H2397" s="429" t="s">
        <v>146</v>
      </c>
      <c r="I2397" s="139">
        <f>VLOOKUP(E2397&amp;H2397,Data2012!$A:$U,20,FALSE)</f>
        <v>140.1</v>
      </c>
    </row>
    <row r="2398" spans="1:9" ht="14.25" customHeight="1">
      <c r="A2398" s="1" t="str">
        <f t="shared" si="312"/>
        <v>VR96064</v>
      </c>
      <c r="B2398" s="427">
        <f t="shared" ref="B2398:B2406" si="314">+D2398+B2397</f>
        <v>633.70000000000005</v>
      </c>
      <c r="C2398" s="210">
        <f t="shared" si="310"/>
        <v>4</v>
      </c>
      <c r="D2398" s="1">
        <f t="shared" si="311"/>
        <v>193.3</v>
      </c>
      <c r="E2398" t="s">
        <v>58</v>
      </c>
      <c r="F2398">
        <v>9606</v>
      </c>
      <c r="G2398" s="139">
        <v>2011</v>
      </c>
      <c r="H2398" s="429" t="s">
        <v>147</v>
      </c>
      <c r="I2398" s="139">
        <f>VLOOKUP(E2398&amp;H2398,Data2012!$A:$U,20,FALSE)</f>
        <v>193.3</v>
      </c>
    </row>
    <row r="2399" spans="1:9" ht="14.25" customHeight="1">
      <c r="A2399" s="1" t="str">
        <f t="shared" si="312"/>
        <v>VR96065</v>
      </c>
      <c r="B2399" s="427">
        <f t="shared" si="314"/>
        <v>878.90000000000009</v>
      </c>
      <c r="C2399" s="210">
        <f t="shared" si="310"/>
        <v>5</v>
      </c>
      <c r="D2399" s="1">
        <f t="shared" si="311"/>
        <v>245.2</v>
      </c>
      <c r="E2399" t="s">
        <v>58</v>
      </c>
      <c r="F2399">
        <v>9606</v>
      </c>
      <c r="G2399" s="139">
        <v>2011</v>
      </c>
      <c r="H2399" s="429" t="s">
        <v>148</v>
      </c>
      <c r="I2399" s="139">
        <f>VLOOKUP(E2399&amp;H2399,Data2012!$A:$U,20,FALSE)</f>
        <v>245.2</v>
      </c>
    </row>
    <row r="2400" spans="1:9" ht="14.25" customHeight="1">
      <c r="A2400" s="1" t="str">
        <f t="shared" si="312"/>
        <v>VR96066</v>
      </c>
      <c r="B2400" s="427">
        <f t="shared" si="314"/>
        <v>1124.6000000000001</v>
      </c>
      <c r="C2400" s="210">
        <f t="shared" si="310"/>
        <v>6</v>
      </c>
      <c r="D2400" s="1">
        <f t="shared" si="311"/>
        <v>245.7</v>
      </c>
      <c r="E2400" t="s">
        <v>58</v>
      </c>
      <c r="F2400">
        <v>9606</v>
      </c>
      <c r="G2400" s="139">
        <v>2011</v>
      </c>
      <c r="H2400" s="429" t="s">
        <v>149</v>
      </c>
      <c r="I2400" s="139">
        <f>VLOOKUP(E2400&amp;H2400,Data2012!$A:$U,20,FALSE)</f>
        <v>245.7</v>
      </c>
    </row>
    <row r="2401" spans="1:9" ht="14.25" customHeight="1">
      <c r="A2401" s="1" t="str">
        <f t="shared" si="312"/>
        <v>VR96067</v>
      </c>
      <c r="B2401" s="427">
        <f t="shared" si="314"/>
        <v>1369.4</v>
      </c>
      <c r="C2401" s="210">
        <f t="shared" si="310"/>
        <v>7</v>
      </c>
      <c r="D2401" s="1">
        <f t="shared" si="311"/>
        <v>244.8</v>
      </c>
      <c r="E2401" t="s">
        <v>58</v>
      </c>
      <c r="F2401">
        <v>9606</v>
      </c>
      <c r="G2401" s="139">
        <v>2011</v>
      </c>
      <c r="H2401" s="429" t="s">
        <v>150</v>
      </c>
      <c r="I2401" s="139">
        <f>VLOOKUP(E2401&amp;H2401,Data2012!$A:$U,20,FALSE)</f>
        <v>244.8</v>
      </c>
    </row>
    <row r="2402" spans="1:9" ht="14.25" customHeight="1">
      <c r="A2402" s="1" t="str">
        <f t="shared" si="312"/>
        <v>VR96068</v>
      </c>
      <c r="B2402" s="427">
        <f t="shared" si="314"/>
        <v>1643</v>
      </c>
      <c r="C2402" s="210">
        <f t="shared" si="310"/>
        <v>8</v>
      </c>
      <c r="D2402" s="1">
        <f t="shared" si="311"/>
        <v>273.60000000000002</v>
      </c>
      <c r="E2402" t="s">
        <v>58</v>
      </c>
      <c r="F2402">
        <v>9606</v>
      </c>
      <c r="G2402" s="139">
        <v>2011</v>
      </c>
      <c r="H2402" s="429" t="s">
        <v>151</v>
      </c>
      <c r="I2402" s="139">
        <f>VLOOKUP(E2402&amp;H2402,Data2012!$A:$U,20,FALSE)</f>
        <v>273.60000000000002</v>
      </c>
    </row>
    <row r="2403" spans="1:9" ht="14.25" customHeight="1">
      <c r="A2403" s="1" t="str">
        <f t="shared" si="312"/>
        <v>VR96069</v>
      </c>
      <c r="B2403" s="427">
        <f t="shared" si="314"/>
        <v>1884.4</v>
      </c>
      <c r="C2403" s="210">
        <f t="shared" si="310"/>
        <v>9</v>
      </c>
      <c r="D2403" s="1">
        <f t="shared" si="311"/>
        <v>241.4</v>
      </c>
      <c r="E2403" t="s">
        <v>58</v>
      </c>
      <c r="F2403">
        <v>9606</v>
      </c>
      <c r="G2403" s="139">
        <v>2011</v>
      </c>
      <c r="H2403" s="429" t="s">
        <v>152</v>
      </c>
      <c r="I2403" s="139">
        <f>VLOOKUP(E2403&amp;H2403,Data2012!$A:$U,20,FALSE)</f>
        <v>241.4</v>
      </c>
    </row>
    <row r="2404" spans="1:9" ht="14.25" customHeight="1">
      <c r="A2404" s="1" t="str">
        <f t="shared" si="312"/>
        <v>VR960610</v>
      </c>
      <c r="B2404" s="427">
        <f t="shared" si="314"/>
        <v>2093.8000000000002</v>
      </c>
      <c r="C2404" s="210">
        <f t="shared" si="310"/>
        <v>10</v>
      </c>
      <c r="D2404" s="1">
        <f t="shared" si="311"/>
        <v>209.4</v>
      </c>
      <c r="E2404" t="s">
        <v>58</v>
      </c>
      <c r="F2404">
        <v>9606</v>
      </c>
      <c r="G2404" s="139">
        <v>2011</v>
      </c>
      <c r="H2404" s="429" t="s">
        <v>153</v>
      </c>
      <c r="I2404" s="139">
        <f>VLOOKUP(E2404&amp;H2404,Data2012!$A:$U,20,FALSE)</f>
        <v>209.4</v>
      </c>
    </row>
    <row r="2405" spans="1:9" ht="14.25" customHeight="1">
      <c r="A2405" s="1" t="str">
        <f t="shared" si="312"/>
        <v>VR960611</v>
      </c>
      <c r="B2405" s="427">
        <f t="shared" si="314"/>
        <v>2363.2000000000003</v>
      </c>
      <c r="C2405" s="210">
        <f t="shared" si="310"/>
        <v>11</v>
      </c>
      <c r="D2405" s="1">
        <f t="shared" si="311"/>
        <v>269.39999999999998</v>
      </c>
      <c r="E2405" t="s">
        <v>58</v>
      </c>
      <c r="F2405">
        <v>9606</v>
      </c>
      <c r="G2405" s="139">
        <v>2011</v>
      </c>
      <c r="H2405" s="429" t="s">
        <v>154</v>
      </c>
      <c r="I2405" s="139">
        <f>VLOOKUP(E2405&amp;H2405,Data2012!$A:$U,20,FALSE)</f>
        <v>269.39999999999998</v>
      </c>
    </row>
    <row r="2406" spans="1:9" ht="14.25" customHeight="1">
      <c r="A2406" s="1" t="str">
        <f t="shared" si="312"/>
        <v>VR960612</v>
      </c>
      <c r="B2406" s="427">
        <f t="shared" si="314"/>
        <v>2597.9</v>
      </c>
      <c r="C2406" s="210">
        <f t="shared" si="310"/>
        <v>12</v>
      </c>
      <c r="D2406" s="1">
        <f t="shared" si="311"/>
        <v>234.7</v>
      </c>
      <c r="E2406" t="s">
        <v>58</v>
      </c>
      <c r="F2406">
        <v>9606</v>
      </c>
      <c r="G2406" s="139">
        <v>2011</v>
      </c>
      <c r="H2406" s="429" t="s">
        <v>155</v>
      </c>
      <c r="I2406" s="139">
        <f>VLOOKUP(E2406&amp;H2406,Data2012!$A:$U,20,FALSE)</f>
        <v>234.7</v>
      </c>
    </row>
    <row r="2407" spans="1:9" ht="14.25" customHeight="1">
      <c r="A2407" s="1" t="str">
        <f t="shared" si="312"/>
        <v>ZFBH96011</v>
      </c>
      <c r="B2407" s="427">
        <f>+D2407</f>
        <v>40</v>
      </c>
      <c r="C2407" s="210">
        <f t="shared" si="310"/>
        <v>1</v>
      </c>
      <c r="D2407" s="1">
        <f t="shared" si="311"/>
        <v>40</v>
      </c>
      <c r="E2407" s="395" t="s">
        <v>18</v>
      </c>
      <c r="F2407">
        <v>9601</v>
      </c>
      <c r="G2407" s="139">
        <v>2011</v>
      </c>
      <c r="H2407" s="429" t="s">
        <v>144</v>
      </c>
      <c r="I2407">
        <f>VLOOKUP(E2407&amp;H2407,Data2012!$A:$S,3,FALSE)</f>
        <v>40</v>
      </c>
    </row>
    <row r="2408" spans="1:9" ht="14.25" customHeight="1">
      <c r="A2408" s="1" t="str">
        <f t="shared" si="312"/>
        <v>ZFBH96012</v>
      </c>
      <c r="B2408" s="427">
        <f>+D2408+B2407</f>
        <v>74</v>
      </c>
      <c r="C2408" s="210">
        <f t="shared" si="310"/>
        <v>2</v>
      </c>
      <c r="D2408" s="1">
        <f t="shared" si="311"/>
        <v>34</v>
      </c>
      <c r="E2408" s="395" t="s">
        <v>18</v>
      </c>
      <c r="F2408">
        <v>9601</v>
      </c>
      <c r="G2408" s="139">
        <v>2011</v>
      </c>
      <c r="H2408" s="429" t="s">
        <v>145</v>
      </c>
      <c r="I2408">
        <f>VLOOKUP(E2408&amp;H2408,Data2012!$A:$S,3,FALSE)</f>
        <v>34</v>
      </c>
    </row>
    <row r="2409" spans="1:9" ht="14.25" customHeight="1">
      <c r="A2409" s="1" t="str">
        <f t="shared" si="312"/>
        <v>ZFBH96013</v>
      </c>
      <c r="B2409" s="427">
        <f>+D2409+B2408</f>
        <v>116</v>
      </c>
      <c r="C2409" s="210">
        <f t="shared" si="310"/>
        <v>3</v>
      </c>
      <c r="D2409" s="1">
        <f t="shared" si="311"/>
        <v>42</v>
      </c>
      <c r="E2409" s="395" t="s">
        <v>18</v>
      </c>
      <c r="F2409">
        <v>9601</v>
      </c>
      <c r="G2409" s="139">
        <v>2011</v>
      </c>
      <c r="H2409" s="429" t="s">
        <v>146</v>
      </c>
      <c r="I2409">
        <f>VLOOKUP(E2409&amp;H2409,Data2012!$A:$S,3,FALSE)</f>
        <v>42</v>
      </c>
    </row>
    <row r="2410" spans="1:9" ht="14.25" customHeight="1">
      <c r="A2410" s="1" t="str">
        <f t="shared" si="312"/>
        <v>ZFBH96014</v>
      </c>
      <c r="B2410" s="427">
        <f t="shared" ref="B2410:B2418" si="315">+D2410+B2409</f>
        <v>164</v>
      </c>
      <c r="C2410" s="210">
        <f t="shared" si="310"/>
        <v>4</v>
      </c>
      <c r="D2410" s="1">
        <f t="shared" si="311"/>
        <v>48</v>
      </c>
      <c r="E2410" s="395" t="s">
        <v>18</v>
      </c>
      <c r="F2410">
        <v>9601</v>
      </c>
      <c r="G2410" s="139">
        <v>2011</v>
      </c>
      <c r="H2410" s="429" t="s">
        <v>147</v>
      </c>
      <c r="I2410">
        <f>VLOOKUP(E2410&amp;H2410,Data2012!$A:$S,3,FALSE)</f>
        <v>48</v>
      </c>
    </row>
    <row r="2411" spans="1:9" ht="14.25" customHeight="1">
      <c r="A2411" s="1" t="str">
        <f t="shared" si="312"/>
        <v>ZFBH96015</v>
      </c>
      <c r="B2411" s="427">
        <f t="shared" si="315"/>
        <v>213</v>
      </c>
      <c r="C2411" s="210">
        <f t="shared" si="310"/>
        <v>5</v>
      </c>
      <c r="D2411" s="1">
        <f t="shared" si="311"/>
        <v>49</v>
      </c>
      <c r="E2411" s="395" t="s">
        <v>18</v>
      </c>
      <c r="F2411">
        <v>9601</v>
      </c>
      <c r="G2411" s="139">
        <v>2011</v>
      </c>
      <c r="H2411" s="429" t="s">
        <v>148</v>
      </c>
      <c r="I2411">
        <f>VLOOKUP(E2411&amp;H2411,Data2012!$A:$S,3,FALSE)</f>
        <v>49</v>
      </c>
    </row>
    <row r="2412" spans="1:9" ht="14.25" customHeight="1">
      <c r="A2412" s="1" t="str">
        <f t="shared" si="312"/>
        <v>ZFBH96016</v>
      </c>
      <c r="B2412" s="427">
        <f t="shared" si="315"/>
        <v>260</v>
      </c>
      <c r="C2412" s="210">
        <f t="shared" si="310"/>
        <v>6</v>
      </c>
      <c r="D2412" s="1">
        <f t="shared" si="311"/>
        <v>47</v>
      </c>
      <c r="E2412" s="395" t="s">
        <v>18</v>
      </c>
      <c r="F2412">
        <v>9601</v>
      </c>
      <c r="G2412" s="139">
        <v>2011</v>
      </c>
      <c r="H2412" s="429" t="s">
        <v>149</v>
      </c>
      <c r="I2412">
        <f>VLOOKUP(E2412&amp;H2412,Data2012!$A:$S,3,FALSE)</f>
        <v>47</v>
      </c>
    </row>
    <row r="2413" spans="1:9" ht="14.25" customHeight="1">
      <c r="A2413" s="1" t="str">
        <f t="shared" si="312"/>
        <v>ZFBH96017</v>
      </c>
      <c r="B2413" s="427">
        <f t="shared" si="315"/>
        <v>307</v>
      </c>
      <c r="C2413" s="210">
        <f t="shared" si="310"/>
        <v>7</v>
      </c>
      <c r="D2413" s="1">
        <f t="shared" si="311"/>
        <v>47</v>
      </c>
      <c r="E2413" s="395" t="s">
        <v>18</v>
      </c>
      <c r="F2413">
        <v>9601</v>
      </c>
      <c r="G2413" s="139">
        <v>2011</v>
      </c>
      <c r="H2413" s="429" t="s">
        <v>150</v>
      </c>
      <c r="I2413">
        <f>VLOOKUP(E2413&amp;H2413,Data2012!$A:$S,3,FALSE)</f>
        <v>47</v>
      </c>
    </row>
    <row r="2414" spans="1:9" ht="14.25" customHeight="1">
      <c r="A2414" s="1" t="str">
        <f t="shared" si="312"/>
        <v>ZFBH96018</v>
      </c>
      <c r="B2414" s="427">
        <f t="shared" si="315"/>
        <v>348</v>
      </c>
      <c r="C2414" s="210">
        <f t="shared" si="310"/>
        <v>8</v>
      </c>
      <c r="D2414" s="1">
        <f t="shared" si="311"/>
        <v>41</v>
      </c>
      <c r="E2414" s="395" t="s">
        <v>18</v>
      </c>
      <c r="F2414">
        <v>9601</v>
      </c>
      <c r="G2414" s="139">
        <v>2011</v>
      </c>
      <c r="H2414" s="429" t="s">
        <v>151</v>
      </c>
      <c r="I2414">
        <f>VLOOKUP(E2414&amp;H2414,Data2012!$A:$S,3,FALSE)</f>
        <v>41</v>
      </c>
    </row>
    <row r="2415" spans="1:9" ht="14.25" customHeight="1">
      <c r="A2415" s="1" t="str">
        <f t="shared" si="312"/>
        <v>ZFBH96019</v>
      </c>
      <c r="B2415" s="427">
        <f t="shared" si="315"/>
        <v>393</v>
      </c>
      <c r="C2415" s="210">
        <f t="shared" si="310"/>
        <v>9</v>
      </c>
      <c r="D2415" s="1">
        <f t="shared" si="311"/>
        <v>45</v>
      </c>
      <c r="E2415" s="395" t="s">
        <v>18</v>
      </c>
      <c r="F2415">
        <v>9601</v>
      </c>
      <c r="G2415" s="139">
        <v>2011</v>
      </c>
      <c r="H2415" s="429" t="s">
        <v>152</v>
      </c>
      <c r="I2415">
        <f>VLOOKUP(E2415&amp;H2415,Data2012!$A:$S,3,FALSE)</f>
        <v>45</v>
      </c>
    </row>
    <row r="2416" spans="1:9" ht="14.25" customHeight="1">
      <c r="A2416" s="1" t="str">
        <f t="shared" si="312"/>
        <v>ZFBH960110</v>
      </c>
      <c r="B2416" s="427">
        <f t="shared" si="315"/>
        <v>432</v>
      </c>
      <c r="C2416" s="210">
        <f t="shared" si="310"/>
        <v>10</v>
      </c>
      <c r="D2416" s="1">
        <f t="shared" si="311"/>
        <v>39</v>
      </c>
      <c r="E2416" s="395" t="s">
        <v>18</v>
      </c>
      <c r="F2416">
        <v>9601</v>
      </c>
      <c r="G2416" s="139">
        <v>2011</v>
      </c>
      <c r="H2416" s="429" t="s">
        <v>153</v>
      </c>
      <c r="I2416">
        <f>VLOOKUP(E2416&amp;H2416,Data2012!$A:$S,3,FALSE)</f>
        <v>39</v>
      </c>
    </row>
    <row r="2417" spans="1:9" ht="14.25" customHeight="1">
      <c r="A2417" s="1" t="str">
        <f t="shared" si="312"/>
        <v>ZFBH960111</v>
      </c>
      <c r="B2417" s="427">
        <f t="shared" si="315"/>
        <v>467</v>
      </c>
      <c r="C2417" s="210">
        <f t="shared" si="310"/>
        <v>11</v>
      </c>
      <c r="D2417" s="1">
        <f t="shared" si="311"/>
        <v>35</v>
      </c>
      <c r="E2417" s="395" t="s">
        <v>18</v>
      </c>
      <c r="F2417">
        <v>9601</v>
      </c>
      <c r="G2417" s="139">
        <v>2011</v>
      </c>
      <c r="H2417" s="429" t="s">
        <v>154</v>
      </c>
      <c r="I2417">
        <f>VLOOKUP(E2417&amp;H2417,Data2012!$A:$S,3,FALSE)</f>
        <v>35</v>
      </c>
    </row>
    <row r="2418" spans="1:9" ht="14.25" customHeight="1">
      <c r="A2418" s="1" t="str">
        <f t="shared" si="312"/>
        <v>ZFBH960112</v>
      </c>
      <c r="B2418" s="427">
        <f t="shared" si="315"/>
        <v>504</v>
      </c>
      <c r="C2418" s="210">
        <f t="shared" si="310"/>
        <v>12</v>
      </c>
      <c r="D2418" s="1">
        <f t="shared" si="311"/>
        <v>37</v>
      </c>
      <c r="E2418" s="395" t="s">
        <v>18</v>
      </c>
      <c r="F2418">
        <v>9601</v>
      </c>
      <c r="G2418" s="139">
        <v>2011</v>
      </c>
      <c r="H2418" s="429" t="s">
        <v>155</v>
      </c>
      <c r="I2418">
        <f>VLOOKUP(E2418&amp;H2418,Data2012!$A:$S,3,FALSE)</f>
        <v>37</v>
      </c>
    </row>
    <row r="2419" spans="1:9" ht="14.25" customHeight="1">
      <c r="A2419" s="1" t="str">
        <f t="shared" si="312"/>
        <v>ZFBH96021</v>
      </c>
      <c r="B2419" s="427">
        <f>+D2419</f>
        <v>2.6</v>
      </c>
      <c r="C2419" s="210">
        <f t="shared" si="310"/>
        <v>1</v>
      </c>
      <c r="D2419" s="1">
        <f t="shared" si="311"/>
        <v>2.6</v>
      </c>
      <c r="E2419" s="395" t="s">
        <v>18</v>
      </c>
      <c r="F2419">
        <v>9602</v>
      </c>
      <c r="G2419" s="139">
        <v>2011</v>
      </c>
      <c r="H2419" s="429" t="s">
        <v>144</v>
      </c>
      <c r="I2419" s="139">
        <f>VLOOKUP(E2419&amp;H2419,Data2012!$A:$S,6,FALSE)</f>
        <v>2.6</v>
      </c>
    </row>
    <row r="2420" spans="1:9" ht="14.25" customHeight="1">
      <c r="A2420" s="1" t="str">
        <f t="shared" si="312"/>
        <v>ZFBH96022</v>
      </c>
      <c r="B2420" s="427">
        <f>+D2420+B2419</f>
        <v>4.8000000000000007</v>
      </c>
      <c r="C2420" s="210">
        <f t="shared" si="310"/>
        <v>2</v>
      </c>
      <c r="D2420" s="1">
        <f t="shared" si="311"/>
        <v>2.2000000000000002</v>
      </c>
      <c r="E2420" s="395" t="s">
        <v>18</v>
      </c>
      <c r="F2420">
        <v>9602</v>
      </c>
      <c r="G2420" s="139">
        <v>2011</v>
      </c>
      <c r="H2420" s="429" t="s">
        <v>145</v>
      </c>
      <c r="I2420" s="139">
        <f>VLOOKUP(E2420&amp;H2420,Data2012!$A:$S,6,FALSE)</f>
        <v>2.2000000000000002</v>
      </c>
    </row>
    <row r="2421" spans="1:9" ht="14.25" customHeight="1">
      <c r="A2421" s="1" t="str">
        <f t="shared" si="312"/>
        <v>ZFBH96023</v>
      </c>
      <c r="B2421" s="427">
        <f>+D2421+B2420</f>
        <v>7.4</v>
      </c>
      <c r="C2421" s="210">
        <f t="shared" si="310"/>
        <v>3</v>
      </c>
      <c r="D2421" s="1">
        <f t="shared" si="311"/>
        <v>2.6</v>
      </c>
      <c r="E2421" s="395" t="s">
        <v>18</v>
      </c>
      <c r="F2421">
        <v>9602</v>
      </c>
      <c r="G2421" s="139">
        <v>2011</v>
      </c>
      <c r="H2421" s="429" t="s">
        <v>146</v>
      </c>
      <c r="I2421" s="139">
        <f>VLOOKUP(E2421&amp;H2421,Data2012!$A:$S,6,FALSE)</f>
        <v>2.6</v>
      </c>
    </row>
    <row r="2422" spans="1:9" ht="14.25" customHeight="1">
      <c r="A2422" s="1" t="str">
        <f t="shared" si="312"/>
        <v>ZFBH96024</v>
      </c>
      <c r="B2422" s="427">
        <f t="shared" ref="B2422:B2430" si="316">+D2422+B2421</f>
        <v>10.5</v>
      </c>
      <c r="C2422" s="210">
        <f t="shared" si="310"/>
        <v>4</v>
      </c>
      <c r="D2422" s="1">
        <f t="shared" si="311"/>
        <v>3.1</v>
      </c>
      <c r="E2422" s="395" t="s">
        <v>18</v>
      </c>
      <c r="F2422">
        <v>9602</v>
      </c>
      <c r="G2422" s="139">
        <v>2011</v>
      </c>
      <c r="H2422" s="429" t="s">
        <v>147</v>
      </c>
      <c r="I2422" s="139">
        <f>VLOOKUP(E2422&amp;H2422,Data2012!$A:$S,6,FALSE)</f>
        <v>3.1</v>
      </c>
    </row>
    <row r="2423" spans="1:9" ht="14.25" customHeight="1">
      <c r="A2423" s="1" t="str">
        <f t="shared" si="312"/>
        <v>ZFBH96025</v>
      </c>
      <c r="B2423" s="427">
        <f t="shared" si="316"/>
        <v>13.6</v>
      </c>
      <c r="C2423" s="210">
        <f t="shared" si="310"/>
        <v>5</v>
      </c>
      <c r="D2423" s="1">
        <f t="shared" si="311"/>
        <v>3.1</v>
      </c>
      <c r="E2423" s="395" t="s">
        <v>18</v>
      </c>
      <c r="F2423">
        <v>9602</v>
      </c>
      <c r="G2423" s="139">
        <v>2011</v>
      </c>
      <c r="H2423" s="429" t="s">
        <v>148</v>
      </c>
      <c r="I2423" s="139">
        <f>VLOOKUP(E2423&amp;H2423,Data2012!$A:$S,6,FALSE)</f>
        <v>3.1</v>
      </c>
    </row>
    <row r="2424" spans="1:9" ht="14.25" customHeight="1">
      <c r="A2424" s="1" t="str">
        <f t="shared" si="312"/>
        <v>ZFBH96026</v>
      </c>
      <c r="B2424" s="427">
        <f t="shared" si="316"/>
        <v>16.8</v>
      </c>
      <c r="C2424" s="210">
        <f t="shared" si="310"/>
        <v>6</v>
      </c>
      <c r="D2424" s="1">
        <f t="shared" si="311"/>
        <v>3.2</v>
      </c>
      <c r="E2424" s="395" t="s">
        <v>18</v>
      </c>
      <c r="F2424">
        <v>9602</v>
      </c>
      <c r="G2424" s="139">
        <v>2011</v>
      </c>
      <c r="H2424" s="429" t="s">
        <v>149</v>
      </c>
      <c r="I2424" s="139">
        <f>VLOOKUP(E2424&amp;H2424,Data2012!$A:$S,6,FALSE)</f>
        <v>3.2</v>
      </c>
    </row>
    <row r="2425" spans="1:9" ht="14.25" customHeight="1">
      <c r="A2425" s="1" t="str">
        <f t="shared" si="312"/>
        <v>ZFBH96027</v>
      </c>
      <c r="B2425" s="427">
        <f t="shared" si="316"/>
        <v>20.400000000000002</v>
      </c>
      <c r="C2425" s="210">
        <f t="shared" si="310"/>
        <v>7</v>
      </c>
      <c r="D2425" s="1">
        <f t="shared" si="311"/>
        <v>3.6</v>
      </c>
      <c r="E2425" s="395" t="s">
        <v>18</v>
      </c>
      <c r="F2425">
        <v>9602</v>
      </c>
      <c r="G2425" s="139">
        <v>2011</v>
      </c>
      <c r="H2425" s="429" t="s">
        <v>150</v>
      </c>
      <c r="I2425" s="139">
        <f>VLOOKUP(E2425&amp;H2425,Data2012!$A:$S,6,FALSE)</f>
        <v>3.6</v>
      </c>
    </row>
    <row r="2426" spans="1:9" ht="14.25" customHeight="1">
      <c r="A2426" s="1" t="str">
        <f t="shared" si="312"/>
        <v>ZFBH96028</v>
      </c>
      <c r="B2426" s="427">
        <f t="shared" si="316"/>
        <v>23.500000000000004</v>
      </c>
      <c r="C2426" s="210">
        <f t="shared" si="310"/>
        <v>8</v>
      </c>
      <c r="D2426" s="1">
        <f t="shared" si="311"/>
        <v>3.1</v>
      </c>
      <c r="E2426" s="395" t="s">
        <v>18</v>
      </c>
      <c r="F2426">
        <v>9602</v>
      </c>
      <c r="G2426" s="139">
        <v>2011</v>
      </c>
      <c r="H2426" s="429" t="s">
        <v>151</v>
      </c>
      <c r="I2426" s="139">
        <f>VLOOKUP(E2426&amp;H2426,Data2012!$A:$S,6,FALSE)</f>
        <v>3.1</v>
      </c>
    </row>
    <row r="2427" spans="1:9" ht="14.25" customHeight="1">
      <c r="A2427" s="1" t="str">
        <f t="shared" si="312"/>
        <v>ZFBH96029</v>
      </c>
      <c r="B2427" s="427">
        <f t="shared" si="316"/>
        <v>26.400000000000002</v>
      </c>
      <c r="C2427" s="210">
        <f t="shared" si="310"/>
        <v>9</v>
      </c>
      <c r="D2427" s="1">
        <f t="shared" si="311"/>
        <v>2.9</v>
      </c>
      <c r="E2427" s="395" t="s">
        <v>18</v>
      </c>
      <c r="F2427">
        <v>9602</v>
      </c>
      <c r="G2427" s="139">
        <v>2011</v>
      </c>
      <c r="H2427" s="429" t="s">
        <v>152</v>
      </c>
      <c r="I2427" s="139">
        <f>VLOOKUP(E2427&amp;H2427,Data2012!$A:$S,6,FALSE)</f>
        <v>2.9</v>
      </c>
    </row>
    <row r="2428" spans="1:9" ht="14.25" customHeight="1">
      <c r="A2428" s="1" t="str">
        <f t="shared" si="312"/>
        <v>ZFBH960210</v>
      </c>
      <c r="B2428" s="427">
        <f t="shared" si="316"/>
        <v>28.8</v>
      </c>
      <c r="C2428" s="210">
        <f t="shared" si="310"/>
        <v>10</v>
      </c>
      <c r="D2428" s="1">
        <f t="shared" si="311"/>
        <v>2.4</v>
      </c>
      <c r="E2428" s="395" t="s">
        <v>18</v>
      </c>
      <c r="F2428">
        <v>9602</v>
      </c>
      <c r="G2428" s="139">
        <v>2011</v>
      </c>
      <c r="H2428" s="429" t="s">
        <v>153</v>
      </c>
      <c r="I2428" s="139">
        <f>VLOOKUP(E2428&amp;H2428,Data2012!$A:$S,6,FALSE)</f>
        <v>2.4</v>
      </c>
    </row>
    <row r="2429" spans="1:9" ht="14.25" customHeight="1">
      <c r="A2429" s="1" t="str">
        <f t="shared" si="312"/>
        <v>ZFBH960211</v>
      </c>
      <c r="B2429" s="427">
        <f t="shared" si="316"/>
        <v>31</v>
      </c>
      <c r="C2429" s="210">
        <f t="shared" si="310"/>
        <v>11</v>
      </c>
      <c r="D2429" s="1">
        <f t="shared" si="311"/>
        <v>2.2000000000000002</v>
      </c>
      <c r="E2429" s="395" t="s">
        <v>18</v>
      </c>
      <c r="F2429">
        <v>9602</v>
      </c>
      <c r="G2429" s="139">
        <v>2011</v>
      </c>
      <c r="H2429" s="429" t="s">
        <v>154</v>
      </c>
      <c r="I2429" s="139">
        <f>VLOOKUP(E2429&amp;H2429,Data2012!$A:$S,6,FALSE)</f>
        <v>2.2000000000000002</v>
      </c>
    </row>
    <row r="2430" spans="1:9" ht="14.25" customHeight="1">
      <c r="A2430" s="1" t="str">
        <f t="shared" si="312"/>
        <v>ZFBH960212</v>
      </c>
      <c r="B2430" s="427">
        <f t="shared" si="316"/>
        <v>33.299999999999997</v>
      </c>
      <c r="C2430" s="210">
        <f t="shared" si="310"/>
        <v>12</v>
      </c>
      <c r="D2430" s="1">
        <f t="shared" si="311"/>
        <v>2.2999999999999998</v>
      </c>
      <c r="E2430" s="395" t="s">
        <v>18</v>
      </c>
      <c r="F2430">
        <v>9602</v>
      </c>
      <c r="G2430" s="139">
        <v>2011</v>
      </c>
      <c r="H2430" s="429" t="s">
        <v>155</v>
      </c>
      <c r="I2430" s="139">
        <f>VLOOKUP(E2430&amp;H2430,Data2012!$A:$S,6,FALSE)</f>
        <v>2.2999999999999998</v>
      </c>
    </row>
    <row r="2431" spans="1:9" ht="14.25" customHeight="1">
      <c r="A2431" s="1" t="str">
        <f t="shared" si="312"/>
        <v>ZFBH96031</v>
      </c>
      <c r="B2431" s="427">
        <f>+D2431</f>
        <v>712</v>
      </c>
      <c r="C2431" s="210">
        <f t="shared" si="310"/>
        <v>1</v>
      </c>
      <c r="D2431" s="1">
        <f t="shared" si="311"/>
        <v>712</v>
      </c>
      <c r="E2431" s="395" t="s">
        <v>18</v>
      </c>
      <c r="F2431">
        <v>9603</v>
      </c>
      <c r="G2431" s="139">
        <v>2011</v>
      </c>
      <c r="H2431" s="429" t="s">
        <v>144</v>
      </c>
      <c r="I2431" s="139">
        <f>VLOOKUP(E2431&amp;H2431,Data2012!$A:$S,11,FALSE)</f>
        <v>712</v>
      </c>
    </row>
    <row r="2432" spans="1:9" ht="14.25" customHeight="1">
      <c r="A2432" s="1" t="str">
        <f t="shared" si="312"/>
        <v>ZFBH96032</v>
      </c>
      <c r="B2432" s="427">
        <f>+D2432+B2431</f>
        <v>1403</v>
      </c>
      <c r="C2432" s="210">
        <f t="shared" si="310"/>
        <v>2</v>
      </c>
      <c r="D2432" s="1">
        <f t="shared" si="311"/>
        <v>691</v>
      </c>
      <c r="E2432" s="395" t="s">
        <v>18</v>
      </c>
      <c r="F2432">
        <v>9603</v>
      </c>
      <c r="G2432" s="139">
        <v>2011</v>
      </c>
      <c r="H2432" s="429" t="s">
        <v>145</v>
      </c>
      <c r="I2432" s="139">
        <f>VLOOKUP(E2432&amp;H2432,Data2012!$A:$S,11,FALSE)</f>
        <v>691</v>
      </c>
    </row>
    <row r="2433" spans="1:9" ht="14.25" customHeight="1">
      <c r="A2433" s="1" t="str">
        <f t="shared" si="312"/>
        <v>ZFBH96033</v>
      </c>
      <c r="B2433" s="427">
        <f>+D2433+B2432</f>
        <v>2239</v>
      </c>
      <c r="C2433" s="210">
        <f t="shared" si="310"/>
        <v>3</v>
      </c>
      <c r="D2433" s="1">
        <f t="shared" si="311"/>
        <v>836</v>
      </c>
      <c r="E2433" s="395" t="s">
        <v>18</v>
      </c>
      <c r="F2433">
        <v>9603</v>
      </c>
      <c r="G2433" s="139">
        <v>2011</v>
      </c>
      <c r="H2433" s="429" t="s">
        <v>146</v>
      </c>
      <c r="I2433" s="139">
        <f>VLOOKUP(E2433&amp;H2433,Data2012!$A:$S,11,FALSE)</f>
        <v>836</v>
      </c>
    </row>
    <row r="2434" spans="1:9" ht="14.25" customHeight="1">
      <c r="A2434" s="1" t="str">
        <f t="shared" si="312"/>
        <v>ZFBH96034</v>
      </c>
      <c r="B2434" s="427">
        <f t="shared" ref="B2434:B2442" si="317">+D2434+B2433</f>
        <v>3063</v>
      </c>
      <c r="C2434" s="210">
        <f t="shared" si="310"/>
        <v>4</v>
      </c>
      <c r="D2434" s="1">
        <f t="shared" si="311"/>
        <v>824</v>
      </c>
      <c r="E2434" s="395" t="s">
        <v>18</v>
      </c>
      <c r="F2434">
        <v>9603</v>
      </c>
      <c r="G2434" s="139">
        <v>2011</v>
      </c>
      <c r="H2434" s="429" t="s">
        <v>147</v>
      </c>
      <c r="I2434" s="139">
        <f>VLOOKUP(E2434&amp;H2434,Data2012!$A:$S,11,FALSE)</f>
        <v>824</v>
      </c>
    </row>
    <row r="2435" spans="1:9" ht="14.25" customHeight="1">
      <c r="A2435" s="1" t="str">
        <f t="shared" si="312"/>
        <v>ZFBH96035</v>
      </c>
      <c r="B2435" s="427">
        <f t="shared" si="317"/>
        <v>3868</v>
      </c>
      <c r="C2435" s="210">
        <f t="shared" si="310"/>
        <v>5</v>
      </c>
      <c r="D2435" s="1">
        <f t="shared" si="311"/>
        <v>805</v>
      </c>
      <c r="E2435" s="395" t="s">
        <v>18</v>
      </c>
      <c r="F2435">
        <v>9603</v>
      </c>
      <c r="G2435" s="139">
        <v>2011</v>
      </c>
      <c r="H2435" s="429" t="s">
        <v>148</v>
      </c>
      <c r="I2435" s="139">
        <f>VLOOKUP(E2435&amp;H2435,Data2012!$A:$S,11,FALSE)</f>
        <v>805</v>
      </c>
    </row>
    <row r="2436" spans="1:9" ht="14.25" customHeight="1">
      <c r="A2436" s="1" t="str">
        <f t="shared" si="312"/>
        <v>ZFBH96036</v>
      </c>
      <c r="B2436" s="427">
        <f t="shared" si="317"/>
        <v>4587</v>
      </c>
      <c r="C2436" s="210">
        <f t="shared" si="310"/>
        <v>6</v>
      </c>
      <c r="D2436" s="1">
        <f t="shared" si="311"/>
        <v>719</v>
      </c>
      <c r="E2436" s="395" t="s">
        <v>18</v>
      </c>
      <c r="F2436">
        <v>9603</v>
      </c>
      <c r="G2436" s="139">
        <v>2011</v>
      </c>
      <c r="H2436" s="429" t="s">
        <v>149</v>
      </c>
      <c r="I2436" s="139">
        <f>VLOOKUP(E2436&amp;H2436,Data2012!$A:$S,11,FALSE)</f>
        <v>719</v>
      </c>
    </row>
    <row r="2437" spans="1:9" ht="14.25" customHeight="1">
      <c r="A2437" s="1" t="str">
        <f t="shared" si="312"/>
        <v>ZFBH96037</v>
      </c>
      <c r="B2437" s="427">
        <f t="shared" si="317"/>
        <v>5407</v>
      </c>
      <c r="C2437" s="210">
        <f t="shared" si="310"/>
        <v>7</v>
      </c>
      <c r="D2437" s="1">
        <f t="shared" si="311"/>
        <v>820</v>
      </c>
      <c r="E2437" s="395" t="s">
        <v>18</v>
      </c>
      <c r="F2437">
        <v>9603</v>
      </c>
      <c r="G2437" s="139">
        <v>2011</v>
      </c>
      <c r="H2437" s="429" t="s">
        <v>150</v>
      </c>
      <c r="I2437" s="139">
        <f>VLOOKUP(E2437&amp;H2437,Data2012!$A:$S,11,FALSE)</f>
        <v>820</v>
      </c>
    </row>
    <row r="2438" spans="1:9" ht="14.25" customHeight="1">
      <c r="A2438" s="1" t="str">
        <f t="shared" si="312"/>
        <v>ZFBH96038</v>
      </c>
      <c r="B2438" s="427">
        <f t="shared" si="317"/>
        <v>6230</v>
      </c>
      <c r="C2438" s="210">
        <f t="shared" si="310"/>
        <v>8</v>
      </c>
      <c r="D2438" s="1">
        <f t="shared" si="311"/>
        <v>823</v>
      </c>
      <c r="E2438" s="395" t="s">
        <v>18</v>
      </c>
      <c r="F2438">
        <v>9603</v>
      </c>
      <c r="G2438" s="139">
        <v>2011</v>
      </c>
      <c r="H2438" s="429" t="s">
        <v>151</v>
      </c>
      <c r="I2438" s="139">
        <f>VLOOKUP(E2438&amp;H2438,Data2012!$A:$S,11,FALSE)</f>
        <v>823</v>
      </c>
    </row>
    <row r="2439" spans="1:9" ht="14.25" customHeight="1">
      <c r="A2439" s="1" t="str">
        <f t="shared" si="312"/>
        <v>ZFBH96039</v>
      </c>
      <c r="B2439" s="427">
        <f t="shared" si="317"/>
        <v>7017</v>
      </c>
      <c r="C2439" s="210">
        <f t="shared" si="310"/>
        <v>9</v>
      </c>
      <c r="D2439" s="1">
        <f t="shared" si="311"/>
        <v>787</v>
      </c>
      <c r="E2439" s="395" t="s">
        <v>18</v>
      </c>
      <c r="F2439">
        <v>9603</v>
      </c>
      <c r="G2439" s="139">
        <v>2011</v>
      </c>
      <c r="H2439" s="429" t="s">
        <v>152</v>
      </c>
      <c r="I2439" s="139">
        <f>VLOOKUP(E2439&amp;H2439,Data2012!$A:$S,11,FALSE)</f>
        <v>787</v>
      </c>
    </row>
    <row r="2440" spans="1:9" ht="14.25" customHeight="1">
      <c r="A2440" s="1" t="str">
        <f t="shared" si="312"/>
        <v>ZFBH960310</v>
      </c>
      <c r="B2440" s="427">
        <f t="shared" si="317"/>
        <v>7735</v>
      </c>
      <c r="C2440" s="210">
        <f t="shared" ref="C2440:C2503" si="318">IF(D2440="na"," ",VALUE(RIGHT(TRIM(H2440),2)))</f>
        <v>10</v>
      </c>
      <c r="D2440" s="1">
        <f t="shared" ref="D2440:D2503" si="319">IF(I2440&lt;0,"na",I2440)</f>
        <v>718</v>
      </c>
      <c r="E2440" s="395" t="s">
        <v>18</v>
      </c>
      <c r="F2440">
        <v>9603</v>
      </c>
      <c r="G2440" s="139">
        <v>2011</v>
      </c>
      <c r="H2440" s="429" t="s">
        <v>153</v>
      </c>
      <c r="I2440" s="139">
        <f>VLOOKUP(E2440&amp;H2440,Data2012!$A:$S,11,FALSE)</f>
        <v>718</v>
      </c>
    </row>
    <row r="2441" spans="1:9" ht="14.25" customHeight="1">
      <c r="A2441" s="1" t="str">
        <f t="shared" si="312"/>
        <v>ZFBH960311</v>
      </c>
      <c r="B2441" s="427">
        <f t="shared" si="317"/>
        <v>8429</v>
      </c>
      <c r="C2441" s="210">
        <f t="shared" si="318"/>
        <v>11</v>
      </c>
      <c r="D2441" s="1">
        <f t="shared" si="319"/>
        <v>694</v>
      </c>
      <c r="E2441" s="395" t="s">
        <v>18</v>
      </c>
      <c r="F2441">
        <v>9603</v>
      </c>
      <c r="G2441" s="139">
        <v>2011</v>
      </c>
      <c r="H2441" s="429" t="s">
        <v>154</v>
      </c>
      <c r="I2441" s="139">
        <f>VLOOKUP(E2441&amp;H2441,Data2012!$A:$S,11,FALSE)</f>
        <v>694</v>
      </c>
    </row>
    <row r="2442" spans="1:9" ht="14.25" customHeight="1">
      <c r="A2442" s="1" t="str">
        <f t="shared" si="312"/>
        <v>ZFBH960312</v>
      </c>
      <c r="B2442" s="427">
        <f t="shared" si="317"/>
        <v>9191</v>
      </c>
      <c r="C2442" s="210">
        <f t="shared" si="318"/>
        <v>12</v>
      </c>
      <c r="D2442" s="1">
        <f t="shared" si="319"/>
        <v>762</v>
      </c>
      <c r="E2442" s="395" t="s">
        <v>18</v>
      </c>
      <c r="F2442">
        <v>9603</v>
      </c>
      <c r="G2442" s="139">
        <v>2011</v>
      </c>
      <c r="H2442" s="429" t="s">
        <v>155</v>
      </c>
      <c r="I2442" s="139">
        <f>VLOOKUP(E2442&amp;H2442,Data2012!$A:$S,11,FALSE)</f>
        <v>762</v>
      </c>
    </row>
    <row r="2443" spans="1:9" ht="14.25" customHeight="1">
      <c r="A2443" s="1" t="str">
        <f t="shared" si="312"/>
        <v>ZFBH96041</v>
      </c>
      <c r="B2443" s="427">
        <f>+D2443</f>
        <v>82.5</v>
      </c>
      <c r="C2443" s="210">
        <f t="shared" si="318"/>
        <v>1</v>
      </c>
      <c r="D2443" s="1">
        <f t="shared" si="319"/>
        <v>82.5</v>
      </c>
      <c r="E2443" s="395" t="s">
        <v>18</v>
      </c>
      <c r="F2443">
        <v>9604</v>
      </c>
      <c r="G2443" s="139">
        <v>2011</v>
      </c>
      <c r="H2443" s="429" t="s">
        <v>144</v>
      </c>
      <c r="I2443" s="139">
        <f>VLOOKUP(E2443&amp;H2443,Data2012!$A:$S,14,FALSE)</f>
        <v>82.5</v>
      </c>
    </row>
    <row r="2444" spans="1:9" ht="14.25" customHeight="1">
      <c r="A2444" s="1" t="str">
        <f t="shared" si="312"/>
        <v>ZFBH96042</v>
      </c>
      <c r="B2444" s="427">
        <f>+D2444+B2443</f>
        <v>156.1</v>
      </c>
      <c r="C2444" s="210">
        <f t="shared" si="318"/>
        <v>2</v>
      </c>
      <c r="D2444" s="1">
        <f t="shared" si="319"/>
        <v>73.599999999999994</v>
      </c>
      <c r="E2444" s="395" t="s">
        <v>18</v>
      </c>
      <c r="F2444">
        <v>9604</v>
      </c>
      <c r="G2444" s="139">
        <v>2011</v>
      </c>
      <c r="H2444" s="429" t="s">
        <v>145</v>
      </c>
      <c r="I2444" s="139">
        <f>VLOOKUP(E2444&amp;H2444,Data2012!$A:$S,14,FALSE)</f>
        <v>73.599999999999994</v>
      </c>
    </row>
    <row r="2445" spans="1:9" ht="14.25" customHeight="1">
      <c r="A2445" s="1" t="str">
        <f t="shared" si="312"/>
        <v>ZFBH96043</v>
      </c>
      <c r="B2445" s="427">
        <f>+D2445+B2444</f>
        <v>245.89999999999998</v>
      </c>
      <c r="C2445" s="210">
        <f t="shared" si="318"/>
        <v>3</v>
      </c>
      <c r="D2445" s="1">
        <f t="shared" si="319"/>
        <v>89.8</v>
      </c>
      <c r="E2445" s="395" t="s">
        <v>18</v>
      </c>
      <c r="F2445">
        <v>9604</v>
      </c>
      <c r="G2445" s="139">
        <v>2011</v>
      </c>
      <c r="H2445" s="429" t="s">
        <v>146</v>
      </c>
      <c r="I2445" s="139">
        <f>VLOOKUP(E2445&amp;H2445,Data2012!$A:$S,14,FALSE)</f>
        <v>89.8</v>
      </c>
    </row>
    <row r="2446" spans="1:9" ht="14.25" customHeight="1">
      <c r="A2446" s="1" t="str">
        <f t="shared" si="312"/>
        <v>ZFBH96044</v>
      </c>
      <c r="B2446" s="427">
        <f t="shared" ref="B2446:B2454" si="320">+D2446+B2445</f>
        <v>326.59999999999997</v>
      </c>
      <c r="C2446" s="210">
        <f t="shared" si="318"/>
        <v>4</v>
      </c>
      <c r="D2446" s="1">
        <f t="shared" si="319"/>
        <v>80.7</v>
      </c>
      <c r="E2446" s="395" t="s">
        <v>18</v>
      </c>
      <c r="F2446">
        <v>9604</v>
      </c>
      <c r="G2446" s="139">
        <v>2011</v>
      </c>
      <c r="H2446" s="429" t="s">
        <v>147</v>
      </c>
      <c r="I2446" s="139">
        <f>VLOOKUP(E2446&amp;H2446,Data2012!$A:$S,14,FALSE)</f>
        <v>80.7</v>
      </c>
    </row>
    <row r="2447" spans="1:9" ht="14.25" customHeight="1">
      <c r="A2447" s="1" t="str">
        <f t="shared" ref="A2447:A2510" si="321">TRIM(E2447)&amp;F2447&amp;C2447</f>
        <v>ZFBH96045</v>
      </c>
      <c r="B2447" s="427">
        <f t="shared" si="320"/>
        <v>406.9</v>
      </c>
      <c r="C2447" s="210">
        <f t="shared" si="318"/>
        <v>5</v>
      </c>
      <c r="D2447" s="1">
        <f t="shared" si="319"/>
        <v>80.3</v>
      </c>
      <c r="E2447" s="395" t="s">
        <v>18</v>
      </c>
      <c r="F2447">
        <v>9604</v>
      </c>
      <c r="G2447" s="139">
        <v>2011</v>
      </c>
      <c r="H2447" s="429" t="s">
        <v>148</v>
      </c>
      <c r="I2447" s="139">
        <f>VLOOKUP(E2447&amp;H2447,Data2012!$A:$S,14,FALSE)</f>
        <v>80.3</v>
      </c>
    </row>
    <row r="2448" spans="1:9" ht="14.25" customHeight="1">
      <c r="A2448" s="1" t="str">
        <f t="shared" si="321"/>
        <v>ZFBH96046</v>
      </c>
      <c r="B2448" s="427">
        <f t="shared" si="320"/>
        <v>471.09999999999997</v>
      </c>
      <c r="C2448" s="210">
        <f t="shared" si="318"/>
        <v>6</v>
      </c>
      <c r="D2448" s="1">
        <f t="shared" si="319"/>
        <v>64.2</v>
      </c>
      <c r="E2448" s="395" t="s">
        <v>18</v>
      </c>
      <c r="F2448">
        <v>9604</v>
      </c>
      <c r="G2448" s="139">
        <v>2011</v>
      </c>
      <c r="H2448" s="429" t="s">
        <v>149</v>
      </c>
      <c r="I2448" s="139">
        <f>VLOOKUP(E2448&amp;H2448,Data2012!$A:$S,14,FALSE)</f>
        <v>64.2</v>
      </c>
    </row>
    <row r="2449" spans="1:9" ht="14.25" customHeight="1">
      <c r="A2449" s="1" t="str">
        <f t="shared" si="321"/>
        <v>ZFBH96047</v>
      </c>
      <c r="B2449" s="427">
        <f t="shared" si="320"/>
        <v>545.4</v>
      </c>
      <c r="C2449" s="210">
        <f t="shared" si="318"/>
        <v>7</v>
      </c>
      <c r="D2449" s="1">
        <f t="shared" si="319"/>
        <v>74.3</v>
      </c>
      <c r="E2449" s="395" t="s">
        <v>18</v>
      </c>
      <c r="F2449">
        <v>9604</v>
      </c>
      <c r="G2449" s="139">
        <v>2011</v>
      </c>
      <c r="H2449" s="429" t="s">
        <v>150</v>
      </c>
      <c r="I2449" s="139">
        <f>VLOOKUP(E2449&amp;H2449,Data2012!$A:$S,14,FALSE)</f>
        <v>74.3</v>
      </c>
    </row>
    <row r="2450" spans="1:9" ht="14.25" customHeight="1">
      <c r="A2450" s="1" t="str">
        <f t="shared" si="321"/>
        <v>ZFBH96048</v>
      </c>
      <c r="B2450" s="427">
        <f t="shared" si="320"/>
        <v>625.6</v>
      </c>
      <c r="C2450" s="210">
        <f t="shared" si="318"/>
        <v>8</v>
      </c>
      <c r="D2450" s="1">
        <f t="shared" si="319"/>
        <v>80.2</v>
      </c>
      <c r="E2450" s="395" t="s">
        <v>18</v>
      </c>
      <c r="F2450">
        <v>9604</v>
      </c>
      <c r="G2450" s="139">
        <v>2011</v>
      </c>
      <c r="H2450" s="429" t="s">
        <v>151</v>
      </c>
      <c r="I2450" s="139">
        <f>VLOOKUP(E2450&amp;H2450,Data2012!$A:$S,14,FALSE)</f>
        <v>80.2</v>
      </c>
    </row>
    <row r="2451" spans="1:9" ht="14.25" customHeight="1">
      <c r="A2451" s="1" t="str">
        <f t="shared" si="321"/>
        <v>ZFBH96049</v>
      </c>
      <c r="B2451" s="427">
        <f t="shared" si="320"/>
        <v>697</v>
      </c>
      <c r="C2451" s="210">
        <f t="shared" si="318"/>
        <v>9</v>
      </c>
      <c r="D2451" s="1">
        <f t="shared" si="319"/>
        <v>71.400000000000006</v>
      </c>
      <c r="E2451" s="395" t="s">
        <v>18</v>
      </c>
      <c r="F2451">
        <v>9604</v>
      </c>
      <c r="G2451" s="139">
        <v>2011</v>
      </c>
      <c r="H2451" s="429" t="s">
        <v>152</v>
      </c>
      <c r="I2451" s="139">
        <f>VLOOKUP(E2451&amp;H2451,Data2012!$A:$S,14,FALSE)</f>
        <v>71.400000000000006</v>
      </c>
    </row>
    <row r="2452" spans="1:9" ht="14.25" customHeight="1">
      <c r="A2452" s="1" t="str">
        <f t="shared" si="321"/>
        <v>ZFBH960410</v>
      </c>
      <c r="B2452" s="427">
        <f t="shared" si="320"/>
        <v>763.7</v>
      </c>
      <c r="C2452" s="210">
        <f t="shared" si="318"/>
        <v>10</v>
      </c>
      <c r="D2452" s="1">
        <f t="shared" si="319"/>
        <v>66.7</v>
      </c>
      <c r="E2452" s="395" t="s">
        <v>18</v>
      </c>
      <c r="F2452">
        <v>9604</v>
      </c>
      <c r="G2452" s="139">
        <v>2011</v>
      </c>
      <c r="H2452" s="429" t="s">
        <v>153</v>
      </c>
      <c r="I2452" s="139">
        <f>VLOOKUP(E2452&amp;H2452,Data2012!$A:$S,14,FALSE)</f>
        <v>66.7</v>
      </c>
    </row>
    <row r="2453" spans="1:9" ht="14.25" customHeight="1">
      <c r="A2453" s="1" t="str">
        <f t="shared" si="321"/>
        <v>ZFBH960411</v>
      </c>
      <c r="B2453" s="427">
        <f t="shared" si="320"/>
        <v>825.6</v>
      </c>
      <c r="C2453" s="210">
        <f t="shared" si="318"/>
        <v>11</v>
      </c>
      <c r="D2453" s="1">
        <f t="shared" si="319"/>
        <v>61.9</v>
      </c>
      <c r="E2453" s="395" t="s">
        <v>18</v>
      </c>
      <c r="F2453">
        <v>9604</v>
      </c>
      <c r="G2453" s="139">
        <v>2011</v>
      </c>
      <c r="H2453" s="429" t="s">
        <v>154</v>
      </c>
      <c r="I2453" s="139">
        <f>VLOOKUP(E2453&amp;H2453,Data2012!$A:$S,14,FALSE)</f>
        <v>61.9</v>
      </c>
    </row>
    <row r="2454" spans="1:9" ht="14.25" customHeight="1">
      <c r="A2454" s="1" t="str">
        <f t="shared" si="321"/>
        <v>ZFBH960412</v>
      </c>
      <c r="B2454" s="427">
        <f t="shared" si="320"/>
        <v>887.9</v>
      </c>
      <c r="C2454" s="210">
        <f t="shared" si="318"/>
        <v>12</v>
      </c>
      <c r="D2454" s="1">
        <f t="shared" si="319"/>
        <v>62.3</v>
      </c>
      <c r="E2454" s="395" t="s">
        <v>18</v>
      </c>
      <c r="F2454">
        <v>9604</v>
      </c>
      <c r="G2454" s="139">
        <v>2011</v>
      </c>
      <c r="H2454" s="429" t="s">
        <v>155</v>
      </c>
      <c r="I2454" s="139">
        <f>VLOOKUP(E2454&amp;H2454,Data2012!$A:$S,14,FALSE)</f>
        <v>62.3</v>
      </c>
    </row>
    <row r="2455" spans="1:9" ht="14.25" customHeight="1">
      <c r="A2455" s="1" t="str">
        <f t="shared" si="321"/>
        <v>ZFBH96051</v>
      </c>
      <c r="B2455" s="427">
        <f>+D2455</f>
        <v>336</v>
      </c>
      <c r="C2455" s="210">
        <f t="shared" si="318"/>
        <v>1</v>
      </c>
      <c r="D2455" s="1">
        <f t="shared" si="319"/>
        <v>336</v>
      </c>
      <c r="E2455" s="395" t="s">
        <v>18</v>
      </c>
      <c r="F2455">
        <v>9605</v>
      </c>
      <c r="G2455" s="139">
        <v>2011</v>
      </c>
      <c r="H2455" s="429" t="s">
        <v>144</v>
      </c>
      <c r="I2455" s="139">
        <f>VLOOKUP(E2455&amp;H2455,Data2012!$A:$S,17,FALSE)</f>
        <v>336</v>
      </c>
    </row>
    <row r="2456" spans="1:9" ht="14.25" customHeight="1">
      <c r="A2456" s="1" t="str">
        <f t="shared" si="321"/>
        <v>ZFBH96052</v>
      </c>
      <c r="B2456" s="427">
        <f>+D2456+B2455</f>
        <v>634</v>
      </c>
      <c r="C2456" s="210">
        <f t="shared" si="318"/>
        <v>2</v>
      </c>
      <c r="D2456" s="1">
        <f t="shared" si="319"/>
        <v>298</v>
      </c>
      <c r="E2456" s="395" t="s">
        <v>18</v>
      </c>
      <c r="F2456">
        <v>9605</v>
      </c>
      <c r="G2456" s="139">
        <v>2011</v>
      </c>
      <c r="H2456" s="429" t="s">
        <v>145</v>
      </c>
      <c r="I2456" s="139">
        <f>VLOOKUP(E2456&amp;H2456,Data2012!$A:$S,17,FALSE)</f>
        <v>298</v>
      </c>
    </row>
    <row r="2457" spans="1:9" ht="14.25" customHeight="1">
      <c r="A2457" s="1" t="str">
        <f t="shared" si="321"/>
        <v>ZFBH96053</v>
      </c>
      <c r="B2457" s="427">
        <f>+D2457+B2456</f>
        <v>977</v>
      </c>
      <c r="C2457" s="210">
        <f t="shared" si="318"/>
        <v>3</v>
      </c>
      <c r="D2457" s="1">
        <f t="shared" si="319"/>
        <v>343</v>
      </c>
      <c r="E2457" s="395" t="s">
        <v>18</v>
      </c>
      <c r="F2457">
        <v>9605</v>
      </c>
      <c r="G2457" s="139">
        <v>2011</v>
      </c>
      <c r="H2457" s="429" t="s">
        <v>146</v>
      </c>
      <c r="I2457" s="139">
        <f>VLOOKUP(E2457&amp;H2457,Data2012!$A:$S,17,FALSE)</f>
        <v>343</v>
      </c>
    </row>
    <row r="2458" spans="1:9" ht="14.25" customHeight="1">
      <c r="A2458" s="1" t="str">
        <f t="shared" si="321"/>
        <v>ZFBH96054</v>
      </c>
      <c r="B2458" s="427">
        <f t="shared" ref="B2458:B2466" si="322">+D2458+B2457</f>
        <v>1311</v>
      </c>
      <c r="C2458" s="210">
        <f t="shared" si="318"/>
        <v>4</v>
      </c>
      <c r="D2458" s="1">
        <f t="shared" si="319"/>
        <v>334</v>
      </c>
      <c r="E2458" s="395" t="s">
        <v>18</v>
      </c>
      <c r="F2458">
        <v>9605</v>
      </c>
      <c r="G2458" s="139">
        <v>2011</v>
      </c>
      <c r="H2458" s="429" t="s">
        <v>147</v>
      </c>
      <c r="I2458" s="139">
        <f>VLOOKUP(E2458&amp;H2458,Data2012!$A:$S,17,FALSE)</f>
        <v>334</v>
      </c>
    </row>
    <row r="2459" spans="1:9" ht="14.25" customHeight="1">
      <c r="A2459" s="1" t="str">
        <f t="shared" si="321"/>
        <v>ZFBH96055</v>
      </c>
      <c r="B2459" s="427">
        <f t="shared" si="322"/>
        <v>1635</v>
      </c>
      <c r="C2459" s="210">
        <f t="shared" si="318"/>
        <v>5</v>
      </c>
      <c r="D2459" s="1">
        <f t="shared" si="319"/>
        <v>324</v>
      </c>
      <c r="E2459" s="395" t="s">
        <v>18</v>
      </c>
      <c r="F2459">
        <v>9605</v>
      </c>
      <c r="G2459" s="139">
        <v>2011</v>
      </c>
      <c r="H2459" s="429" t="s">
        <v>148</v>
      </c>
      <c r="I2459" s="139">
        <f>VLOOKUP(E2459&amp;H2459,Data2012!$A:$S,17,FALSE)</f>
        <v>324</v>
      </c>
    </row>
    <row r="2460" spans="1:9" ht="14.25" customHeight="1">
      <c r="A2460" s="1" t="str">
        <f t="shared" si="321"/>
        <v>ZFBH96056</v>
      </c>
      <c r="B2460" s="427">
        <f t="shared" si="322"/>
        <v>1888</v>
      </c>
      <c r="C2460" s="210">
        <f t="shared" si="318"/>
        <v>6</v>
      </c>
      <c r="D2460" s="1">
        <f t="shared" si="319"/>
        <v>253</v>
      </c>
      <c r="E2460" s="395" t="s">
        <v>18</v>
      </c>
      <c r="F2460">
        <v>9605</v>
      </c>
      <c r="G2460" s="139">
        <v>2011</v>
      </c>
      <c r="H2460" s="429" t="s">
        <v>149</v>
      </c>
      <c r="I2460" s="139">
        <f>VLOOKUP(E2460&amp;H2460,Data2012!$A:$S,17,FALSE)</f>
        <v>253</v>
      </c>
    </row>
    <row r="2461" spans="1:9" ht="14.25" customHeight="1">
      <c r="A2461" s="1" t="str">
        <f t="shared" si="321"/>
        <v>ZFBH96057</v>
      </c>
      <c r="B2461" s="427">
        <f t="shared" si="322"/>
        <v>2153</v>
      </c>
      <c r="C2461" s="210">
        <f t="shared" si="318"/>
        <v>7</v>
      </c>
      <c r="D2461" s="1">
        <f t="shared" si="319"/>
        <v>265</v>
      </c>
      <c r="E2461" s="395" t="s">
        <v>18</v>
      </c>
      <c r="F2461">
        <v>9605</v>
      </c>
      <c r="G2461" s="139">
        <v>2011</v>
      </c>
      <c r="H2461" s="429" t="s">
        <v>150</v>
      </c>
      <c r="I2461" s="139">
        <f>VLOOKUP(E2461&amp;H2461,Data2012!$A:$S,17,FALSE)</f>
        <v>265</v>
      </c>
    </row>
    <row r="2462" spans="1:9" ht="14.25" customHeight="1">
      <c r="A2462" s="1" t="str">
        <f t="shared" si="321"/>
        <v>ZFBH96058</v>
      </c>
      <c r="B2462" s="427">
        <f t="shared" si="322"/>
        <v>2409</v>
      </c>
      <c r="C2462" s="210">
        <f t="shared" si="318"/>
        <v>8</v>
      </c>
      <c r="D2462" s="1">
        <f t="shared" si="319"/>
        <v>256</v>
      </c>
      <c r="E2462" s="395" t="s">
        <v>18</v>
      </c>
      <c r="F2462">
        <v>9605</v>
      </c>
      <c r="G2462" s="139">
        <v>2011</v>
      </c>
      <c r="H2462" s="429" t="s">
        <v>151</v>
      </c>
      <c r="I2462" s="139">
        <f>VLOOKUP(E2462&amp;H2462,Data2012!$A:$S,17,FALSE)</f>
        <v>256</v>
      </c>
    </row>
    <row r="2463" spans="1:9" ht="14.25" customHeight="1">
      <c r="A2463" s="1" t="str">
        <f t="shared" si="321"/>
        <v>ZFBH96059</v>
      </c>
      <c r="B2463" s="427">
        <f t="shared" si="322"/>
        <v>2663</v>
      </c>
      <c r="C2463" s="210">
        <f t="shared" si="318"/>
        <v>9</v>
      </c>
      <c r="D2463" s="1">
        <f t="shared" si="319"/>
        <v>254</v>
      </c>
      <c r="E2463" s="395" t="s">
        <v>18</v>
      </c>
      <c r="F2463">
        <v>9605</v>
      </c>
      <c r="G2463" s="139">
        <v>2011</v>
      </c>
      <c r="H2463" s="429" t="s">
        <v>152</v>
      </c>
      <c r="I2463" s="139">
        <f>VLOOKUP(E2463&amp;H2463,Data2012!$A:$S,17,FALSE)</f>
        <v>254</v>
      </c>
    </row>
    <row r="2464" spans="1:9" ht="14.25" customHeight="1">
      <c r="A2464" s="1" t="str">
        <f t="shared" si="321"/>
        <v>ZFBH960510</v>
      </c>
      <c r="B2464" s="427">
        <f t="shared" si="322"/>
        <v>2926</v>
      </c>
      <c r="C2464" s="210">
        <f t="shared" si="318"/>
        <v>10</v>
      </c>
      <c r="D2464" s="1">
        <f t="shared" si="319"/>
        <v>263</v>
      </c>
      <c r="E2464" s="395" t="s">
        <v>18</v>
      </c>
      <c r="F2464">
        <v>9605</v>
      </c>
      <c r="G2464" s="139">
        <v>2011</v>
      </c>
      <c r="H2464" s="429" t="s">
        <v>153</v>
      </c>
      <c r="I2464" s="139">
        <f>VLOOKUP(E2464&amp;H2464,Data2012!$A:$S,17,FALSE)</f>
        <v>263</v>
      </c>
    </row>
    <row r="2465" spans="1:9" ht="14.25" customHeight="1">
      <c r="A2465" s="1" t="str">
        <f t="shared" si="321"/>
        <v>ZFBH960511</v>
      </c>
      <c r="B2465" s="427">
        <f t="shared" si="322"/>
        <v>3176</v>
      </c>
      <c r="C2465" s="210">
        <f t="shared" si="318"/>
        <v>11</v>
      </c>
      <c r="D2465" s="1">
        <f t="shared" si="319"/>
        <v>250</v>
      </c>
      <c r="E2465" s="395" t="s">
        <v>18</v>
      </c>
      <c r="F2465">
        <v>9605</v>
      </c>
      <c r="G2465" s="139">
        <v>2011</v>
      </c>
      <c r="H2465" s="429" t="s">
        <v>154</v>
      </c>
      <c r="I2465" s="139">
        <f>VLOOKUP(E2465&amp;H2465,Data2012!$A:$S,17,FALSE)</f>
        <v>250</v>
      </c>
    </row>
    <row r="2466" spans="1:9" ht="14.25" customHeight="1">
      <c r="A2466" s="1" t="str">
        <f t="shared" si="321"/>
        <v>ZFBH960512</v>
      </c>
      <c r="B2466" s="427">
        <f t="shared" si="322"/>
        <v>3405</v>
      </c>
      <c r="C2466" s="210">
        <f t="shared" si="318"/>
        <v>12</v>
      </c>
      <c r="D2466" s="1">
        <f t="shared" si="319"/>
        <v>229</v>
      </c>
      <c r="E2466" s="395" t="s">
        <v>18</v>
      </c>
      <c r="F2466">
        <v>9605</v>
      </c>
      <c r="G2466" s="139">
        <v>2011</v>
      </c>
      <c r="H2466" s="429" t="s">
        <v>155</v>
      </c>
      <c r="I2466" s="139">
        <f>VLOOKUP(E2466&amp;H2466,Data2012!$A:$S,17,FALSE)</f>
        <v>229</v>
      </c>
    </row>
    <row r="2467" spans="1:9" ht="14.25" customHeight="1">
      <c r="A2467" s="1" t="str">
        <f t="shared" si="321"/>
        <v>ZFBH96061</v>
      </c>
      <c r="B2467" s="427">
        <f>+D2467</f>
        <v>68.400000000000006</v>
      </c>
      <c r="C2467" s="210">
        <f t="shared" si="318"/>
        <v>1</v>
      </c>
      <c r="D2467" s="1">
        <f t="shared" si="319"/>
        <v>68.400000000000006</v>
      </c>
      <c r="E2467" s="395" t="s">
        <v>18</v>
      </c>
      <c r="F2467">
        <v>9606</v>
      </c>
      <c r="G2467" s="139">
        <v>2011</v>
      </c>
      <c r="H2467" s="429" t="s">
        <v>144</v>
      </c>
      <c r="I2467" s="139">
        <f>VLOOKUP(E2467&amp;H2467,Data2012!$A:$U,20,FALSE)</f>
        <v>68.400000000000006</v>
      </c>
    </row>
    <row r="2468" spans="1:9" ht="14.25" customHeight="1">
      <c r="A2468" s="1" t="str">
        <f t="shared" si="321"/>
        <v>ZFBH96062</v>
      </c>
      <c r="B2468" s="427">
        <f>+D2468+B2467</f>
        <v>129.19999999999999</v>
      </c>
      <c r="C2468" s="210">
        <f t="shared" si="318"/>
        <v>2</v>
      </c>
      <c r="D2468" s="1">
        <f t="shared" si="319"/>
        <v>60.8</v>
      </c>
      <c r="E2468" s="395" t="s">
        <v>18</v>
      </c>
      <c r="F2468">
        <v>9606</v>
      </c>
      <c r="G2468" s="139">
        <v>2011</v>
      </c>
      <c r="H2468" s="429" t="s">
        <v>145</v>
      </c>
      <c r="I2468" s="139">
        <f>VLOOKUP(E2468&amp;H2468,Data2012!$A:$U,20,FALSE)</f>
        <v>60.8</v>
      </c>
    </row>
    <row r="2469" spans="1:9" ht="14.25" customHeight="1">
      <c r="A2469" s="1" t="str">
        <f t="shared" si="321"/>
        <v>ZFBH96063</v>
      </c>
      <c r="B2469" s="427">
        <f>+D2469+B2468</f>
        <v>198.89999999999998</v>
      </c>
      <c r="C2469" s="210">
        <f t="shared" si="318"/>
        <v>3</v>
      </c>
      <c r="D2469" s="1">
        <f t="shared" si="319"/>
        <v>69.7</v>
      </c>
      <c r="E2469" s="395" t="s">
        <v>18</v>
      </c>
      <c r="F2469">
        <v>9606</v>
      </c>
      <c r="G2469" s="139">
        <v>2011</v>
      </c>
      <c r="H2469" s="429" t="s">
        <v>146</v>
      </c>
      <c r="I2469" s="139">
        <f>VLOOKUP(E2469&amp;H2469,Data2012!$A:$U,20,FALSE)</f>
        <v>69.7</v>
      </c>
    </row>
    <row r="2470" spans="1:9" ht="14.25" customHeight="1">
      <c r="A2470" s="1" t="str">
        <f t="shared" si="321"/>
        <v>ZFBH96064</v>
      </c>
      <c r="B2470" s="427">
        <f t="shared" ref="B2470:B2478" si="323">+D2470+B2469</f>
        <v>261.5</v>
      </c>
      <c r="C2470" s="210">
        <f t="shared" si="318"/>
        <v>4</v>
      </c>
      <c r="D2470" s="1">
        <f t="shared" si="319"/>
        <v>62.6</v>
      </c>
      <c r="E2470" s="395" t="s">
        <v>18</v>
      </c>
      <c r="F2470">
        <v>9606</v>
      </c>
      <c r="G2470" s="139">
        <v>2011</v>
      </c>
      <c r="H2470" s="429" t="s">
        <v>147</v>
      </c>
      <c r="I2470" s="139">
        <f>VLOOKUP(E2470&amp;H2470,Data2012!$A:$U,20,FALSE)</f>
        <v>62.6</v>
      </c>
    </row>
    <row r="2471" spans="1:9" ht="14.25" customHeight="1">
      <c r="A2471" s="1" t="str">
        <f t="shared" si="321"/>
        <v>ZFBH96065</v>
      </c>
      <c r="B2471" s="427">
        <f t="shared" si="323"/>
        <v>325.5</v>
      </c>
      <c r="C2471" s="210">
        <f t="shared" si="318"/>
        <v>5</v>
      </c>
      <c r="D2471" s="1">
        <f t="shared" si="319"/>
        <v>64</v>
      </c>
      <c r="E2471" s="395" t="s">
        <v>18</v>
      </c>
      <c r="F2471">
        <v>9606</v>
      </c>
      <c r="G2471" s="139">
        <v>2011</v>
      </c>
      <c r="H2471" s="429" t="s">
        <v>148</v>
      </c>
      <c r="I2471" s="139">
        <f>VLOOKUP(E2471&amp;H2471,Data2012!$A:$U,20,FALSE)</f>
        <v>64</v>
      </c>
    </row>
    <row r="2472" spans="1:9" ht="14.25" customHeight="1">
      <c r="A2472" s="1" t="str">
        <f t="shared" si="321"/>
        <v>ZFBH96066</v>
      </c>
      <c r="B2472" s="427">
        <f t="shared" si="323"/>
        <v>375.5</v>
      </c>
      <c r="C2472" s="210">
        <f t="shared" si="318"/>
        <v>6</v>
      </c>
      <c r="D2472" s="1">
        <f t="shared" si="319"/>
        <v>50</v>
      </c>
      <c r="E2472" s="395" t="s">
        <v>18</v>
      </c>
      <c r="F2472">
        <v>9606</v>
      </c>
      <c r="G2472" s="139">
        <v>2011</v>
      </c>
      <c r="H2472" s="429" t="s">
        <v>149</v>
      </c>
      <c r="I2472" s="139">
        <f>VLOOKUP(E2472&amp;H2472,Data2012!$A:$U,20,FALSE)</f>
        <v>50</v>
      </c>
    </row>
    <row r="2473" spans="1:9" ht="14.25" customHeight="1">
      <c r="A2473" s="1" t="str">
        <f t="shared" si="321"/>
        <v>ZFBH96067</v>
      </c>
      <c r="B2473" s="427">
        <f t="shared" si="323"/>
        <v>428.8</v>
      </c>
      <c r="C2473" s="210">
        <f t="shared" si="318"/>
        <v>7</v>
      </c>
      <c r="D2473" s="1">
        <f t="shared" si="319"/>
        <v>53.3</v>
      </c>
      <c r="E2473" s="395" t="s">
        <v>18</v>
      </c>
      <c r="F2473">
        <v>9606</v>
      </c>
      <c r="G2473" s="139">
        <v>2011</v>
      </c>
      <c r="H2473" s="429" t="s">
        <v>150</v>
      </c>
      <c r="I2473" s="139">
        <f>VLOOKUP(E2473&amp;H2473,Data2012!$A:$U,20,FALSE)</f>
        <v>53.3</v>
      </c>
    </row>
    <row r="2474" spans="1:9" ht="14.25" customHeight="1">
      <c r="A2474" s="1" t="str">
        <f t="shared" si="321"/>
        <v>ZFBH96068</v>
      </c>
      <c r="B2474" s="427">
        <f t="shared" si="323"/>
        <v>485.6</v>
      </c>
      <c r="C2474" s="210">
        <f t="shared" si="318"/>
        <v>8</v>
      </c>
      <c r="D2474" s="1">
        <f t="shared" si="319"/>
        <v>56.8</v>
      </c>
      <c r="E2474" s="395" t="s">
        <v>18</v>
      </c>
      <c r="F2474">
        <v>9606</v>
      </c>
      <c r="G2474" s="139">
        <v>2011</v>
      </c>
      <c r="H2474" s="429" t="s">
        <v>151</v>
      </c>
      <c r="I2474" s="139">
        <f>VLOOKUP(E2474&amp;H2474,Data2012!$A:$U,20,FALSE)</f>
        <v>56.8</v>
      </c>
    </row>
    <row r="2475" spans="1:9" ht="14.25" customHeight="1">
      <c r="A2475" s="1" t="str">
        <f t="shared" si="321"/>
        <v>ZFBH96069</v>
      </c>
      <c r="B2475" s="427">
        <f t="shared" si="323"/>
        <v>540.1</v>
      </c>
      <c r="C2475" s="210">
        <f t="shared" si="318"/>
        <v>9</v>
      </c>
      <c r="D2475" s="1">
        <f t="shared" si="319"/>
        <v>54.5</v>
      </c>
      <c r="E2475" s="395" t="s">
        <v>18</v>
      </c>
      <c r="F2475">
        <v>9606</v>
      </c>
      <c r="G2475" s="139">
        <v>2011</v>
      </c>
      <c r="H2475" s="429" t="s">
        <v>152</v>
      </c>
      <c r="I2475" s="139">
        <f>VLOOKUP(E2475&amp;H2475,Data2012!$A:$U,20,FALSE)</f>
        <v>54.5</v>
      </c>
    </row>
    <row r="2476" spans="1:9" ht="14.25" customHeight="1">
      <c r="A2476" s="1" t="str">
        <f t="shared" si="321"/>
        <v>ZFBH960610</v>
      </c>
      <c r="B2476" s="427">
        <f t="shared" si="323"/>
        <v>594.80000000000007</v>
      </c>
      <c r="C2476" s="210">
        <f t="shared" si="318"/>
        <v>10</v>
      </c>
      <c r="D2476" s="1">
        <f t="shared" si="319"/>
        <v>54.7</v>
      </c>
      <c r="E2476" s="395" t="s">
        <v>18</v>
      </c>
      <c r="F2476">
        <v>9606</v>
      </c>
      <c r="G2476" s="139">
        <v>2011</v>
      </c>
      <c r="H2476" s="429" t="s">
        <v>153</v>
      </c>
      <c r="I2476" s="139">
        <f>VLOOKUP(E2476&amp;H2476,Data2012!$A:$U,20,FALSE)</f>
        <v>54.7</v>
      </c>
    </row>
    <row r="2477" spans="1:9" ht="14.25" customHeight="1">
      <c r="A2477" s="1" t="str">
        <f t="shared" si="321"/>
        <v>ZFBH960611</v>
      </c>
      <c r="B2477" s="427">
        <f t="shared" si="323"/>
        <v>646.30000000000007</v>
      </c>
      <c r="C2477" s="210">
        <f t="shared" si="318"/>
        <v>11</v>
      </c>
      <c r="D2477" s="1">
        <f t="shared" si="319"/>
        <v>51.5</v>
      </c>
      <c r="E2477" s="395" t="s">
        <v>18</v>
      </c>
      <c r="F2477">
        <v>9606</v>
      </c>
      <c r="G2477" s="139">
        <v>2011</v>
      </c>
      <c r="H2477" s="429" t="s">
        <v>154</v>
      </c>
      <c r="I2477" s="139">
        <f>VLOOKUP(E2477&amp;H2477,Data2012!$A:$U,20,FALSE)</f>
        <v>51.5</v>
      </c>
    </row>
    <row r="2478" spans="1:9" ht="14.25" customHeight="1">
      <c r="A2478" s="1" t="str">
        <f t="shared" si="321"/>
        <v>ZFBH960612</v>
      </c>
      <c r="B2478" s="427">
        <f t="shared" si="323"/>
        <v>685.80000000000007</v>
      </c>
      <c r="C2478" s="210">
        <f t="shared" si="318"/>
        <v>12</v>
      </c>
      <c r="D2478" s="1">
        <f t="shared" si="319"/>
        <v>39.5</v>
      </c>
      <c r="E2478" s="395" t="s">
        <v>18</v>
      </c>
      <c r="F2478">
        <v>9606</v>
      </c>
      <c r="G2478" s="139">
        <v>2011</v>
      </c>
      <c r="H2478" s="429" t="s">
        <v>155</v>
      </c>
      <c r="I2478" s="139">
        <f>VLOOKUP(E2478&amp;H2478,Data2012!$A:$U,20,FALSE)</f>
        <v>39.5</v>
      </c>
    </row>
    <row r="2479" spans="1:9" ht="14.25" customHeight="1">
      <c r="A2479" s="1" t="str">
        <f t="shared" si="321"/>
        <v>ZRS96011</v>
      </c>
      <c r="B2479" s="427">
        <f>+D2479</f>
        <v>26</v>
      </c>
      <c r="C2479" s="210">
        <f t="shared" si="318"/>
        <v>1</v>
      </c>
      <c r="D2479" s="1">
        <f t="shared" si="319"/>
        <v>26</v>
      </c>
      <c r="E2479" t="s">
        <v>65</v>
      </c>
      <c r="F2479">
        <v>9601</v>
      </c>
      <c r="G2479" s="139">
        <v>2011</v>
      </c>
      <c r="H2479" s="429" t="s">
        <v>144</v>
      </c>
      <c r="I2479">
        <f>VLOOKUP(E2479&amp;H2479,Data2012!$A:$S,3,FALSE)</f>
        <v>26</v>
      </c>
    </row>
    <row r="2480" spans="1:9" ht="14.25" customHeight="1">
      <c r="A2480" s="1" t="str">
        <f t="shared" si="321"/>
        <v>ZRS96012</v>
      </c>
      <c r="B2480" s="427">
        <f>+D2480+B2479</f>
        <v>52</v>
      </c>
      <c r="C2480" s="210">
        <f t="shared" si="318"/>
        <v>2</v>
      </c>
      <c r="D2480" s="1">
        <f t="shared" si="319"/>
        <v>26</v>
      </c>
      <c r="E2480" t="s">
        <v>65</v>
      </c>
      <c r="F2480">
        <v>9601</v>
      </c>
      <c r="G2480" s="139">
        <v>2011</v>
      </c>
      <c r="H2480" s="429" t="s">
        <v>145</v>
      </c>
      <c r="I2480">
        <f>VLOOKUP(E2480&amp;H2480,Data2012!$A:$S,3,FALSE)</f>
        <v>26</v>
      </c>
    </row>
    <row r="2481" spans="1:9" ht="14.25" customHeight="1">
      <c r="A2481" s="1" t="str">
        <f t="shared" si="321"/>
        <v>ZRS96013</v>
      </c>
      <c r="B2481" s="427">
        <f>+D2481+B2480</f>
        <v>82</v>
      </c>
      <c r="C2481" s="210">
        <f t="shared" si="318"/>
        <v>3</v>
      </c>
      <c r="D2481" s="1">
        <f t="shared" si="319"/>
        <v>30</v>
      </c>
      <c r="E2481" t="s">
        <v>65</v>
      </c>
      <c r="F2481">
        <v>9601</v>
      </c>
      <c r="G2481" s="139">
        <v>2011</v>
      </c>
      <c r="H2481" s="429" t="s">
        <v>146</v>
      </c>
      <c r="I2481">
        <f>VLOOKUP(E2481&amp;H2481,Data2012!$A:$S,3,FALSE)</f>
        <v>30</v>
      </c>
    </row>
    <row r="2482" spans="1:9" ht="14.25" customHeight="1">
      <c r="A2482" s="1" t="str">
        <f t="shared" si="321"/>
        <v>ZRS96014</v>
      </c>
      <c r="B2482" s="427">
        <f t="shared" ref="B2482:B2490" si="324">+D2482+B2481</f>
        <v>114</v>
      </c>
      <c r="C2482" s="210">
        <f t="shared" si="318"/>
        <v>4</v>
      </c>
      <c r="D2482" s="1">
        <f t="shared" si="319"/>
        <v>32</v>
      </c>
      <c r="E2482" t="s">
        <v>65</v>
      </c>
      <c r="F2482">
        <v>9601</v>
      </c>
      <c r="G2482" s="139">
        <v>2011</v>
      </c>
      <c r="H2482" s="429" t="s">
        <v>147</v>
      </c>
      <c r="I2482">
        <f>VLOOKUP(E2482&amp;H2482,Data2012!$A:$S,3,FALSE)</f>
        <v>32</v>
      </c>
    </row>
    <row r="2483" spans="1:9" ht="14.25" customHeight="1">
      <c r="A2483" s="1" t="str">
        <f t="shared" si="321"/>
        <v>ZRS96015</v>
      </c>
      <c r="B2483" s="427">
        <f t="shared" si="324"/>
        <v>147</v>
      </c>
      <c r="C2483" s="210">
        <f t="shared" si="318"/>
        <v>5</v>
      </c>
      <c r="D2483" s="1">
        <f t="shared" si="319"/>
        <v>33</v>
      </c>
      <c r="E2483" t="s">
        <v>65</v>
      </c>
      <c r="F2483">
        <v>9601</v>
      </c>
      <c r="G2483" s="139">
        <v>2011</v>
      </c>
      <c r="H2483" s="429" t="s">
        <v>148</v>
      </c>
      <c r="I2483">
        <f>VLOOKUP(E2483&amp;H2483,Data2012!$A:$S,3,FALSE)</f>
        <v>33</v>
      </c>
    </row>
    <row r="2484" spans="1:9" ht="14.25" customHeight="1">
      <c r="A2484" s="1" t="str">
        <f t="shared" si="321"/>
        <v>ZRS96016</v>
      </c>
      <c r="B2484" s="427">
        <f t="shared" si="324"/>
        <v>168</v>
      </c>
      <c r="C2484" s="210">
        <f t="shared" si="318"/>
        <v>6</v>
      </c>
      <c r="D2484" s="1">
        <f t="shared" si="319"/>
        <v>21</v>
      </c>
      <c r="E2484" t="s">
        <v>65</v>
      </c>
      <c r="F2484">
        <v>9601</v>
      </c>
      <c r="G2484" s="139">
        <v>2011</v>
      </c>
      <c r="H2484" s="429" t="s">
        <v>149</v>
      </c>
      <c r="I2484">
        <f>VLOOKUP(E2484&amp;H2484,Data2012!$A:$S,3,FALSE)</f>
        <v>21</v>
      </c>
    </row>
    <row r="2485" spans="1:9" ht="14.25" customHeight="1">
      <c r="A2485" s="1" t="str">
        <f t="shared" si="321"/>
        <v>ZRS96017</v>
      </c>
      <c r="B2485" s="427">
        <f t="shared" si="324"/>
        <v>197</v>
      </c>
      <c r="C2485" s="210">
        <f t="shared" si="318"/>
        <v>7</v>
      </c>
      <c r="D2485" s="1">
        <f t="shared" si="319"/>
        <v>29</v>
      </c>
      <c r="E2485" t="s">
        <v>65</v>
      </c>
      <c r="F2485">
        <v>9601</v>
      </c>
      <c r="G2485" s="139">
        <v>2011</v>
      </c>
      <c r="H2485" s="429" t="s">
        <v>150</v>
      </c>
      <c r="I2485">
        <f>VLOOKUP(E2485&amp;H2485,Data2012!$A:$S,3,FALSE)</f>
        <v>29</v>
      </c>
    </row>
    <row r="2486" spans="1:9" ht="14.25" customHeight="1">
      <c r="A2486" s="1" t="str">
        <f t="shared" si="321"/>
        <v>ZRS96018</v>
      </c>
      <c r="B2486" s="427">
        <f t="shared" si="324"/>
        <v>227</v>
      </c>
      <c r="C2486" s="210">
        <f t="shared" si="318"/>
        <v>8</v>
      </c>
      <c r="D2486" s="1">
        <f t="shared" si="319"/>
        <v>30</v>
      </c>
      <c r="E2486" t="s">
        <v>65</v>
      </c>
      <c r="F2486">
        <v>9601</v>
      </c>
      <c r="G2486" s="139">
        <v>2011</v>
      </c>
      <c r="H2486" s="429" t="s">
        <v>151</v>
      </c>
      <c r="I2486">
        <f>VLOOKUP(E2486&amp;H2486,Data2012!$A:$S,3,FALSE)</f>
        <v>30</v>
      </c>
    </row>
    <row r="2487" spans="1:9" ht="14.25" customHeight="1">
      <c r="A2487" s="1" t="str">
        <f t="shared" si="321"/>
        <v>ZRS96019</v>
      </c>
      <c r="B2487" s="427">
        <f t="shared" si="324"/>
        <v>257</v>
      </c>
      <c r="C2487" s="210">
        <f t="shared" si="318"/>
        <v>9</v>
      </c>
      <c r="D2487" s="1">
        <f t="shared" si="319"/>
        <v>30</v>
      </c>
      <c r="E2487" t="s">
        <v>65</v>
      </c>
      <c r="F2487">
        <v>9601</v>
      </c>
      <c r="G2487" s="139">
        <v>2011</v>
      </c>
      <c r="H2487" s="429" t="s">
        <v>152</v>
      </c>
      <c r="I2487">
        <f>VLOOKUP(E2487&amp;H2487,Data2012!$A:$S,3,FALSE)</f>
        <v>30</v>
      </c>
    </row>
    <row r="2488" spans="1:9" ht="14.25" customHeight="1">
      <c r="A2488" s="1" t="str">
        <f t="shared" si="321"/>
        <v>ZRS960110</v>
      </c>
      <c r="B2488" s="427">
        <f t="shared" si="324"/>
        <v>276</v>
      </c>
      <c r="C2488" s="210">
        <f t="shared" si="318"/>
        <v>10</v>
      </c>
      <c r="D2488" s="1">
        <f t="shared" si="319"/>
        <v>19</v>
      </c>
      <c r="E2488" t="s">
        <v>65</v>
      </c>
      <c r="F2488">
        <v>9601</v>
      </c>
      <c r="G2488" s="139">
        <v>2011</v>
      </c>
      <c r="H2488" s="429" t="s">
        <v>153</v>
      </c>
      <c r="I2488">
        <f>VLOOKUP(E2488&amp;H2488,Data2012!$A:$S,3,FALSE)</f>
        <v>19</v>
      </c>
    </row>
    <row r="2489" spans="1:9" ht="14.25" customHeight="1">
      <c r="A2489" s="1" t="str">
        <f t="shared" si="321"/>
        <v>ZRS960111</v>
      </c>
      <c r="B2489" s="427">
        <f t="shared" si="324"/>
        <v>286</v>
      </c>
      <c r="C2489" s="210">
        <f t="shared" si="318"/>
        <v>11</v>
      </c>
      <c r="D2489" s="1">
        <f t="shared" si="319"/>
        <v>10</v>
      </c>
      <c r="E2489" t="s">
        <v>65</v>
      </c>
      <c r="F2489">
        <v>9601</v>
      </c>
      <c r="G2489" s="139">
        <v>2011</v>
      </c>
      <c r="H2489" s="429" t="s">
        <v>154</v>
      </c>
      <c r="I2489">
        <f>VLOOKUP(E2489&amp;H2489,Data2012!$A:$S,3,FALSE)</f>
        <v>10</v>
      </c>
    </row>
    <row r="2490" spans="1:9" ht="14.25" customHeight="1">
      <c r="A2490" s="1" t="str">
        <f t="shared" si="321"/>
        <v>ZRS960112</v>
      </c>
      <c r="B2490" s="427">
        <f t="shared" si="324"/>
        <v>309</v>
      </c>
      <c r="C2490" s="210">
        <f t="shared" si="318"/>
        <v>12</v>
      </c>
      <c r="D2490" s="1">
        <f t="shared" si="319"/>
        <v>23</v>
      </c>
      <c r="E2490" t="s">
        <v>65</v>
      </c>
      <c r="F2490">
        <v>9601</v>
      </c>
      <c r="G2490" s="139">
        <v>2011</v>
      </c>
      <c r="H2490" s="429" t="s">
        <v>155</v>
      </c>
      <c r="I2490">
        <f>VLOOKUP(E2490&amp;H2490,Data2012!$A:$S,3,FALSE)</f>
        <v>23</v>
      </c>
    </row>
    <row r="2491" spans="1:9" ht="14.25" customHeight="1">
      <c r="A2491" s="1" t="str">
        <f t="shared" si="321"/>
        <v>ZRS96021</v>
      </c>
      <c r="B2491" s="427">
        <f>+D2491</f>
        <v>2</v>
      </c>
      <c r="C2491" s="210">
        <f t="shared" si="318"/>
        <v>1</v>
      </c>
      <c r="D2491" s="1">
        <f t="shared" si="319"/>
        <v>2</v>
      </c>
      <c r="E2491" t="s">
        <v>65</v>
      </c>
      <c r="F2491">
        <v>9602</v>
      </c>
      <c r="G2491" s="139">
        <v>2011</v>
      </c>
      <c r="H2491" s="429" t="s">
        <v>144</v>
      </c>
      <c r="I2491" s="139">
        <f>VLOOKUP(E2491&amp;H2491,Data2012!$A:$S,6,FALSE)</f>
        <v>2</v>
      </c>
    </row>
    <row r="2492" spans="1:9" ht="14.25" customHeight="1">
      <c r="A2492" s="1" t="str">
        <f t="shared" si="321"/>
        <v>ZRS96022</v>
      </c>
      <c r="B2492" s="427">
        <f>+D2492+B2491</f>
        <v>3.5</v>
      </c>
      <c r="C2492" s="210">
        <f t="shared" si="318"/>
        <v>2</v>
      </c>
      <c r="D2492" s="1">
        <f t="shared" si="319"/>
        <v>1.5</v>
      </c>
      <c r="E2492" t="s">
        <v>65</v>
      </c>
      <c r="F2492">
        <v>9602</v>
      </c>
      <c r="G2492" s="139">
        <v>2011</v>
      </c>
      <c r="H2492" s="429" t="s">
        <v>145</v>
      </c>
      <c r="I2492" s="139">
        <f>VLOOKUP(E2492&amp;H2492,Data2012!$A:$S,6,FALSE)</f>
        <v>1.5</v>
      </c>
    </row>
    <row r="2493" spans="1:9" ht="14.25" customHeight="1">
      <c r="A2493" s="1" t="str">
        <f t="shared" si="321"/>
        <v>ZRS96023</v>
      </c>
      <c r="B2493" s="427">
        <f>+D2493+B2492</f>
        <v>5.3</v>
      </c>
      <c r="C2493" s="210">
        <f t="shared" si="318"/>
        <v>3</v>
      </c>
      <c r="D2493" s="1">
        <f t="shared" si="319"/>
        <v>1.8</v>
      </c>
      <c r="E2493" t="s">
        <v>65</v>
      </c>
      <c r="F2493">
        <v>9602</v>
      </c>
      <c r="G2493" s="139">
        <v>2011</v>
      </c>
      <c r="H2493" s="429" t="s">
        <v>146</v>
      </c>
      <c r="I2493" s="139">
        <f>VLOOKUP(E2493&amp;H2493,Data2012!$A:$S,6,FALSE)</f>
        <v>1.8</v>
      </c>
    </row>
    <row r="2494" spans="1:9" ht="14.25" customHeight="1">
      <c r="A2494" s="1" t="str">
        <f t="shared" si="321"/>
        <v>ZRS96024</v>
      </c>
      <c r="B2494" s="427">
        <f t="shared" ref="B2494:B2502" si="325">+D2494+B2493</f>
        <v>7.6999999999999993</v>
      </c>
      <c r="C2494" s="210">
        <f t="shared" si="318"/>
        <v>4</v>
      </c>
      <c r="D2494" s="1">
        <f t="shared" si="319"/>
        <v>2.4</v>
      </c>
      <c r="E2494" t="s">
        <v>65</v>
      </c>
      <c r="F2494">
        <v>9602</v>
      </c>
      <c r="G2494" s="139">
        <v>2011</v>
      </c>
      <c r="H2494" s="429" t="s">
        <v>147</v>
      </c>
      <c r="I2494" s="139">
        <f>VLOOKUP(E2494&amp;H2494,Data2012!$A:$S,6,FALSE)</f>
        <v>2.4</v>
      </c>
    </row>
    <row r="2495" spans="1:9" ht="14.25" customHeight="1">
      <c r="A2495" s="1" t="str">
        <f t="shared" si="321"/>
        <v>ZRS96025</v>
      </c>
      <c r="B2495" s="427">
        <f t="shared" si="325"/>
        <v>9.6999999999999993</v>
      </c>
      <c r="C2495" s="210">
        <f t="shared" si="318"/>
        <v>5</v>
      </c>
      <c r="D2495" s="1">
        <f t="shared" si="319"/>
        <v>2</v>
      </c>
      <c r="E2495" t="s">
        <v>65</v>
      </c>
      <c r="F2495">
        <v>9602</v>
      </c>
      <c r="G2495" s="139">
        <v>2011</v>
      </c>
      <c r="H2495" s="429" t="s">
        <v>148</v>
      </c>
      <c r="I2495" s="139">
        <f>VLOOKUP(E2495&amp;H2495,Data2012!$A:$S,6,FALSE)</f>
        <v>2</v>
      </c>
    </row>
    <row r="2496" spans="1:9" ht="14.25" customHeight="1">
      <c r="A2496" s="1" t="str">
        <f t="shared" si="321"/>
        <v>ZRS96026</v>
      </c>
      <c r="B2496" s="427">
        <f t="shared" si="325"/>
        <v>11.299999999999999</v>
      </c>
      <c r="C2496" s="210">
        <f t="shared" si="318"/>
        <v>6</v>
      </c>
      <c r="D2496" s="1">
        <f t="shared" si="319"/>
        <v>1.6</v>
      </c>
      <c r="E2496" t="s">
        <v>65</v>
      </c>
      <c r="F2496">
        <v>9602</v>
      </c>
      <c r="G2496" s="139">
        <v>2011</v>
      </c>
      <c r="H2496" s="429" t="s">
        <v>149</v>
      </c>
      <c r="I2496" s="139">
        <f>VLOOKUP(E2496&amp;H2496,Data2012!$A:$S,6,FALSE)</f>
        <v>1.6</v>
      </c>
    </row>
    <row r="2497" spans="1:9" ht="14.25" customHeight="1">
      <c r="A2497" s="1" t="str">
        <f t="shared" si="321"/>
        <v>ZRS96027</v>
      </c>
      <c r="B2497" s="427">
        <f t="shared" si="325"/>
        <v>13.5</v>
      </c>
      <c r="C2497" s="210">
        <f t="shared" si="318"/>
        <v>7</v>
      </c>
      <c r="D2497" s="1">
        <f t="shared" si="319"/>
        <v>2.2000000000000002</v>
      </c>
      <c r="E2497" t="s">
        <v>65</v>
      </c>
      <c r="F2497">
        <v>9602</v>
      </c>
      <c r="G2497" s="139">
        <v>2011</v>
      </c>
      <c r="H2497" s="429" t="s">
        <v>150</v>
      </c>
      <c r="I2497" s="139">
        <f>VLOOKUP(E2497&amp;H2497,Data2012!$A:$S,6,FALSE)</f>
        <v>2.2000000000000002</v>
      </c>
    </row>
    <row r="2498" spans="1:9" ht="14.25" customHeight="1">
      <c r="A2498" s="1" t="str">
        <f t="shared" si="321"/>
        <v>ZRS96028</v>
      </c>
      <c r="B2498" s="427">
        <f t="shared" si="325"/>
        <v>15.6</v>
      </c>
      <c r="C2498" s="210">
        <f t="shared" si="318"/>
        <v>8</v>
      </c>
      <c r="D2498" s="1">
        <f t="shared" si="319"/>
        <v>2.1</v>
      </c>
      <c r="E2498" t="s">
        <v>65</v>
      </c>
      <c r="F2498">
        <v>9602</v>
      </c>
      <c r="G2498" s="139">
        <v>2011</v>
      </c>
      <c r="H2498" s="429" t="s">
        <v>151</v>
      </c>
      <c r="I2498" s="139">
        <f>VLOOKUP(E2498&amp;H2498,Data2012!$A:$S,6,FALSE)</f>
        <v>2.1</v>
      </c>
    </row>
    <row r="2499" spans="1:9" ht="14.25" customHeight="1">
      <c r="A2499" s="1" t="str">
        <f t="shared" si="321"/>
        <v>ZRS96029</v>
      </c>
      <c r="B2499" s="427">
        <f t="shared" si="325"/>
        <v>17.5</v>
      </c>
      <c r="C2499" s="210">
        <f t="shared" si="318"/>
        <v>9</v>
      </c>
      <c r="D2499" s="1">
        <f t="shared" si="319"/>
        <v>1.9</v>
      </c>
      <c r="E2499" t="s">
        <v>65</v>
      </c>
      <c r="F2499">
        <v>9602</v>
      </c>
      <c r="G2499" s="139">
        <v>2011</v>
      </c>
      <c r="H2499" s="429" t="s">
        <v>152</v>
      </c>
      <c r="I2499" s="139">
        <f>VLOOKUP(E2499&amp;H2499,Data2012!$A:$S,6,FALSE)</f>
        <v>1.9</v>
      </c>
    </row>
    <row r="2500" spans="1:9" ht="14.25" customHeight="1">
      <c r="A2500" s="1" t="str">
        <f t="shared" si="321"/>
        <v>ZRS960210</v>
      </c>
      <c r="B2500" s="427">
        <f t="shared" si="325"/>
        <v>18.7</v>
      </c>
      <c r="C2500" s="210">
        <f t="shared" si="318"/>
        <v>10</v>
      </c>
      <c r="D2500" s="1">
        <f t="shared" si="319"/>
        <v>1.2</v>
      </c>
      <c r="E2500" t="s">
        <v>65</v>
      </c>
      <c r="F2500">
        <v>9602</v>
      </c>
      <c r="G2500" s="139">
        <v>2011</v>
      </c>
      <c r="H2500" s="429" t="s">
        <v>153</v>
      </c>
      <c r="I2500" s="139">
        <f>VLOOKUP(E2500&amp;H2500,Data2012!$A:$S,6,FALSE)</f>
        <v>1.2</v>
      </c>
    </row>
    <row r="2501" spans="1:9" ht="14.25" customHeight="1">
      <c r="A2501" s="1" t="str">
        <f t="shared" si="321"/>
        <v>ZRS960211</v>
      </c>
      <c r="B2501" s="427">
        <f t="shared" si="325"/>
        <v>19.5</v>
      </c>
      <c r="C2501" s="210">
        <f t="shared" si="318"/>
        <v>11</v>
      </c>
      <c r="D2501" s="1">
        <f t="shared" si="319"/>
        <v>0.8</v>
      </c>
      <c r="E2501" t="s">
        <v>65</v>
      </c>
      <c r="F2501">
        <v>9602</v>
      </c>
      <c r="G2501" s="139">
        <v>2011</v>
      </c>
      <c r="H2501" s="429" t="s">
        <v>154</v>
      </c>
      <c r="I2501" s="139">
        <f>VLOOKUP(E2501&amp;H2501,Data2012!$A:$S,6,FALSE)</f>
        <v>0.8</v>
      </c>
    </row>
    <row r="2502" spans="1:9" ht="14.25" customHeight="1">
      <c r="A2502" s="1" t="str">
        <f t="shared" si="321"/>
        <v>ZRS960212</v>
      </c>
      <c r="B2502" s="427">
        <f t="shared" si="325"/>
        <v>21.3</v>
      </c>
      <c r="C2502" s="210">
        <f t="shared" si="318"/>
        <v>12</v>
      </c>
      <c r="D2502" s="1">
        <f t="shared" si="319"/>
        <v>1.8</v>
      </c>
      <c r="E2502" t="s">
        <v>65</v>
      </c>
      <c r="F2502">
        <v>9602</v>
      </c>
      <c r="G2502" s="139">
        <v>2011</v>
      </c>
      <c r="H2502" s="429" t="s">
        <v>155</v>
      </c>
      <c r="I2502" s="139">
        <f>VLOOKUP(E2502&amp;H2502,Data2012!$A:$S,6,FALSE)</f>
        <v>1.8</v>
      </c>
    </row>
    <row r="2503" spans="1:9" ht="14.25" customHeight="1">
      <c r="A2503" s="1" t="str">
        <f t="shared" si="321"/>
        <v>ZRS96031</v>
      </c>
      <c r="B2503" s="427">
        <f>+D2503</f>
        <v>384</v>
      </c>
      <c r="C2503" s="210">
        <f t="shared" si="318"/>
        <v>1</v>
      </c>
      <c r="D2503" s="1">
        <f t="shared" si="319"/>
        <v>384</v>
      </c>
      <c r="E2503" t="s">
        <v>65</v>
      </c>
      <c r="F2503">
        <v>9603</v>
      </c>
      <c r="G2503" s="139">
        <v>2011</v>
      </c>
      <c r="H2503" s="429" t="s">
        <v>144</v>
      </c>
      <c r="I2503" s="139">
        <f>VLOOKUP(E2503&amp;H2503,Data2012!$A:$S,11,FALSE)</f>
        <v>384</v>
      </c>
    </row>
    <row r="2504" spans="1:9" ht="14.25" customHeight="1">
      <c r="A2504" s="1" t="str">
        <f t="shared" si="321"/>
        <v>ZRS96032</v>
      </c>
      <c r="B2504" s="427">
        <f>+D2504+B2503</f>
        <v>748</v>
      </c>
      <c r="C2504" s="210">
        <f t="shared" ref="C2504:C2567" si="326">IF(D2504="na"," ",VALUE(RIGHT(TRIM(H2504),2)))</f>
        <v>2</v>
      </c>
      <c r="D2504" s="1">
        <f t="shared" ref="D2504:D2567" si="327">IF(I2504&lt;0,"na",I2504)</f>
        <v>364</v>
      </c>
      <c r="E2504" t="s">
        <v>65</v>
      </c>
      <c r="F2504">
        <v>9603</v>
      </c>
      <c r="G2504" s="139">
        <v>2011</v>
      </c>
      <c r="H2504" s="429" t="s">
        <v>145</v>
      </c>
      <c r="I2504" s="139">
        <f>VLOOKUP(E2504&amp;H2504,Data2012!$A:$S,11,FALSE)</f>
        <v>364</v>
      </c>
    </row>
    <row r="2505" spans="1:9" ht="14.25" customHeight="1">
      <c r="A2505" s="1" t="str">
        <f t="shared" si="321"/>
        <v>ZRS96033</v>
      </c>
      <c r="B2505" s="427">
        <f>+D2505+B2504</f>
        <v>1244</v>
      </c>
      <c r="C2505" s="210">
        <f t="shared" si="326"/>
        <v>3</v>
      </c>
      <c r="D2505" s="1">
        <f t="shared" si="327"/>
        <v>496</v>
      </c>
      <c r="E2505" t="s">
        <v>65</v>
      </c>
      <c r="F2505">
        <v>9603</v>
      </c>
      <c r="G2505" s="139">
        <v>2011</v>
      </c>
      <c r="H2505" s="429" t="s">
        <v>146</v>
      </c>
      <c r="I2505" s="139">
        <f>VLOOKUP(E2505&amp;H2505,Data2012!$A:$S,11,FALSE)</f>
        <v>496</v>
      </c>
    </row>
    <row r="2506" spans="1:9" ht="14.25" customHeight="1">
      <c r="A2506" s="1" t="str">
        <f t="shared" si="321"/>
        <v>ZRS96034</v>
      </c>
      <c r="B2506" s="427">
        <f t="shared" ref="B2506:B2514" si="328">+D2506+B2505</f>
        <v>1716</v>
      </c>
      <c r="C2506" s="210">
        <f t="shared" si="326"/>
        <v>4</v>
      </c>
      <c r="D2506" s="1">
        <f t="shared" si="327"/>
        <v>472</v>
      </c>
      <c r="E2506" t="s">
        <v>65</v>
      </c>
      <c r="F2506">
        <v>9603</v>
      </c>
      <c r="G2506" s="139">
        <v>2011</v>
      </c>
      <c r="H2506" s="429" t="s">
        <v>147</v>
      </c>
      <c r="I2506" s="139">
        <f>VLOOKUP(E2506&amp;H2506,Data2012!$A:$S,11,FALSE)</f>
        <v>472</v>
      </c>
    </row>
    <row r="2507" spans="1:9" ht="14.25" customHeight="1">
      <c r="A2507" s="1" t="str">
        <f t="shared" si="321"/>
        <v>ZRS96035</v>
      </c>
      <c r="B2507" s="427">
        <f t="shared" si="328"/>
        <v>2167</v>
      </c>
      <c r="C2507" s="210">
        <f t="shared" si="326"/>
        <v>5</v>
      </c>
      <c r="D2507" s="1">
        <f t="shared" si="327"/>
        <v>451</v>
      </c>
      <c r="E2507" t="s">
        <v>65</v>
      </c>
      <c r="F2507">
        <v>9603</v>
      </c>
      <c r="G2507" s="139">
        <v>2011</v>
      </c>
      <c r="H2507" s="429" t="s">
        <v>148</v>
      </c>
      <c r="I2507" s="139">
        <f>VLOOKUP(E2507&amp;H2507,Data2012!$A:$S,11,FALSE)</f>
        <v>451</v>
      </c>
    </row>
    <row r="2508" spans="1:9" ht="14.25" customHeight="1">
      <c r="A2508" s="1" t="str">
        <f t="shared" si="321"/>
        <v>ZRS96036</v>
      </c>
      <c r="B2508" s="427">
        <f t="shared" si="328"/>
        <v>2486</v>
      </c>
      <c r="C2508" s="210">
        <f t="shared" si="326"/>
        <v>6</v>
      </c>
      <c r="D2508" s="1">
        <f t="shared" si="327"/>
        <v>319</v>
      </c>
      <c r="E2508" t="s">
        <v>65</v>
      </c>
      <c r="F2508">
        <v>9603</v>
      </c>
      <c r="G2508" s="139">
        <v>2011</v>
      </c>
      <c r="H2508" s="429" t="s">
        <v>149</v>
      </c>
      <c r="I2508" s="139">
        <f>VLOOKUP(E2508&amp;H2508,Data2012!$A:$S,11,FALSE)</f>
        <v>319</v>
      </c>
    </row>
    <row r="2509" spans="1:9" ht="14.25" customHeight="1">
      <c r="A2509" s="1" t="str">
        <f t="shared" si="321"/>
        <v>ZRS96037</v>
      </c>
      <c r="B2509" s="427">
        <f t="shared" si="328"/>
        <v>2955</v>
      </c>
      <c r="C2509" s="210">
        <f t="shared" si="326"/>
        <v>7</v>
      </c>
      <c r="D2509" s="1">
        <f t="shared" si="327"/>
        <v>469</v>
      </c>
      <c r="E2509" t="s">
        <v>65</v>
      </c>
      <c r="F2509">
        <v>9603</v>
      </c>
      <c r="G2509" s="139">
        <v>2011</v>
      </c>
      <c r="H2509" s="429" t="s">
        <v>150</v>
      </c>
      <c r="I2509" s="139">
        <f>VLOOKUP(E2509&amp;H2509,Data2012!$A:$S,11,FALSE)</f>
        <v>469</v>
      </c>
    </row>
    <row r="2510" spans="1:9" ht="14.25" customHeight="1">
      <c r="A2510" s="1" t="str">
        <f t="shared" si="321"/>
        <v>ZRS96038</v>
      </c>
      <c r="B2510" s="427">
        <f t="shared" si="328"/>
        <v>3514</v>
      </c>
      <c r="C2510" s="210">
        <f t="shared" si="326"/>
        <v>8</v>
      </c>
      <c r="D2510" s="1">
        <f t="shared" si="327"/>
        <v>559</v>
      </c>
      <c r="E2510" t="s">
        <v>65</v>
      </c>
      <c r="F2510">
        <v>9603</v>
      </c>
      <c r="G2510" s="139">
        <v>2011</v>
      </c>
      <c r="H2510" s="429" t="s">
        <v>151</v>
      </c>
      <c r="I2510" s="139">
        <f>VLOOKUP(E2510&amp;H2510,Data2012!$A:$S,11,FALSE)</f>
        <v>559</v>
      </c>
    </row>
    <row r="2511" spans="1:9" ht="14.25" customHeight="1">
      <c r="A2511" s="1" t="str">
        <f t="shared" ref="A2511:A2574" si="329">TRIM(E2511)&amp;F2511&amp;C2511</f>
        <v>ZRS96039</v>
      </c>
      <c r="B2511" s="427">
        <f t="shared" si="328"/>
        <v>3973</v>
      </c>
      <c r="C2511" s="210">
        <f t="shared" si="326"/>
        <v>9</v>
      </c>
      <c r="D2511" s="1">
        <f t="shared" si="327"/>
        <v>459</v>
      </c>
      <c r="E2511" t="s">
        <v>65</v>
      </c>
      <c r="F2511">
        <v>9603</v>
      </c>
      <c r="G2511" s="139">
        <v>2011</v>
      </c>
      <c r="H2511" s="429" t="s">
        <v>152</v>
      </c>
      <c r="I2511" s="139">
        <f>VLOOKUP(E2511&amp;H2511,Data2012!$A:$S,11,FALSE)</f>
        <v>459</v>
      </c>
    </row>
    <row r="2512" spans="1:9" ht="14.25" customHeight="1">
      <c r="A2512" s="1" t="str">
        <f t="shared" si="329"/>
        <v>ZRS960310</v>
      </c>
      <c r="B2512" s="427">
        <f t="shared" si="328"/>
        <v>4312</v>
      </c>
      <c r="C2512" s="210">
        <f t="shared" si="326"/>
        <v>10</v>
      </c>
      <c r="D2512" s="1">
        <f t="shared" si="327"/>
        <v>339</v>
      </c>
      <c r="E2512" t="s">
        <v>65</v>
      </c>
      <c r="F2512">
        <v>9603</v>
      </c>
      <c r="G2512" s="139">
        <v>2011</v>
      </c>
      <c r="H2512" s="429" t="s">
        <v>153</v>
      </c>
      <c r="I2512" s="139">
        <f>VLOOKUP(E2512&amp;H2512,Data2012!$A:$S,11,FALSE)</f>
        <v>339</v>
      </c>
    </row>
    <row r="2513" spans="1:9" ht="14.25" customHeight="1">
      <c r="A2513" s="1" t="str">
        <f t="shared" si="329"/>
        <v>ZRS960311</v>
      </c>
      <c r="B2513" s="427">
        <f t="shared" si="328"/>
        <v>4663</v>
      </c>
      <c r="C2513" s="210">
        <f t="shared" si="326"/>
        <v>11</v>
      </c>
      <c r="D2513" s="1">
        <f t="shared" si="327"/>
        <v>351</v>
      </c>
      <c r="E2513" t="s">
        <v>65</v>
      </c>
      <c r="F2513">
        <v>9603</v>
      </c>
      <c r="G2513" s="139">
        <v>2011</v>
      </c>
      <c r="H2513" s="429" t="s">
        <v>154</v>
      </c>
      <c r="I2513" s="139">
        <f>VLOOKUP(E2513&amp;H2513,Data2012!$A:$S,11,FALSE)</f>
        <v>351</v>
      </c>
    </row>
    <row r="2514" spans="1:9" ht="14.25" customHeight="1">
      <c r="A2514" s="1" t="str">
        <f t="shared" si="329"/>
        <v>ZRS960312</v>
      </c>
      <c r="B2514" s="427">
        <f t="shared" si="328"/>
        <v>5106</v>
      </c>
      <c r="C2514" s="210">
        <f t="shared" si="326"/>
        <v>12</v>
      </c>
      <c r="D2514" s="1">
        <f t="shared" si="327"/>
        <v>443</v>
      </c>
      <c r="E2514" t="s">
        <v>65</v>
      </c>
      <c r="F2514">
        <v>9603</v>
      </c>
      <c r="G2514" s="139">
        <v>2011</v>
      </c>
      <c r="H2514" s="429" t="s">
        <v>155</v>
      </c>
      <c r="I2514" s="139">
        <f>VLOOKUP(E2514&amp;H2514,Data2012!$A:$S,11,FALSE)</f>
        <v>443</v>
      </c>
    </row>
    <row r="2515" spans="1:9" ht="14.25" customHeight="1">
      <c r="A2515" s="1" t="str">
        <f t="shared" si="329"/>
        <v>ZRS96041</v>
      </c>
      <c r="B2515" s="427">
        <f>+D2515</f>
        <v>31.911999999999999</v>
      </c>
      <c r="C2515" s="210">
        <f t="shared" si="326"/>
        <v>1</v>
      </c>
      <c r="D2515" s="1">
        <f t="shared" si="327"/>
        <v>31.911999999999999</v>
      </c>
      <c r="E2515" t="s">
        <v>65</v>
      </c>
      <c r="F2515">
        <v>9604</v>
      </c>
      <c r="G2515" s="139">
        <v>2011</v>
      </c>
      <c r="H2515" s="429" t="s">
        <v>144</v>
      </c>
      <c r="I2515" s="139">
        <f>VLOOKUP(E2515&amp;H2515,Data2012!$A:$S,14,FALSE)</f>
        <v>31.911999999999999</v>
      </c>
    </row>
    <row r="2516" spans="1:9" ht="14.25" customHeight="1">
      <c r="A2516" s="1" t="str">
        <f t="shared" si="329"/>
        <v>ZRS96042</v>
      </c>
      <c r="B2516" s="427">
        <f>+D2516+B2515</f>
        <v>61.491</v>
      </c>
      <c r="C2516" s="210">
        <f t="shared" si="326"/>
        <v>2</v>
      </c>
      <c r="D2516" s="1">
        <f t="shared" si="327"/>
        <v>29.579000000000001</v>
      </c>
      <c r="E2516" t="s">
        <v>65</v>
      </c>
      <c r="F2516">
        <v>9604</v>
      </c>
      <c r="G2516" s="139">
        <v>2011</v>
      </c>
      <c r="H2516" s="429" t="s">
        <v>145</v>
      </c>
      <c r="I2516" s="139">
        <f>VLOOKUP(E2516&amp;H2516,Data2012!$A:$S,14,FALSE)</f>
        <v>29.579000000000001</v>
      </c>
    </row>
    <row r="2517" spans="1:9" ht="14.25" customHeight="1">
      <c r="A2517" s="1" t="str">
        <f t="shared" si="329"/>
        <v>ZRS96043</v>
      </c>
      <c r="B2517" s="427">
        <f>+D2517+B2516</f>
        <v>102.392</v>
      </c>
      <c r="C2517" s="210">
        <f t="shared" si="326"/>
        <v>3</v>
      </c>
      <c r="D2517" s="1">
        <f t="shared" si="327"/>
        <v>40.901000000000003</v>
      </c>
      <c r="E2517" t="s">
        <v>65</v>
      </c>
      <c r="F2517">
        <v>9604</v>
      </c>
      <c r="G2517" s="139">
        <v>2011</v>
      </c>
      <c r="H2517" s="429" t="s">
        <v>146</v>
      </c>
      <c r="I2517" s="139">
        <f>VLOOKUP(E2517&amp;H2517,Data2012!$A:$S,14,FALSE)</f>
        <v>40.901000000000003</v>
      </c>
    </row>
    <row r="2518" spans="1:9" ht="14.25" customHeight="1">
      <c r="A2518" s="1" t="str">
        <f t="shared" si="329"/>
        <v>ZRS96044</v>
      </c>
      <c r="B2518" s="427">
        <f t="shared" ref="B2518:B2526" si="330">+D2518+B2517</f>
        <v>140.31200000000001</v>
      </c>
      <c r="C2518" s="210">
        <f t="shared" si="326"/>
        <v>4</v>
      </c>
      <c r="D2518" s="1">
        <f t="shared" si="327"/>
        <v>37.92</v>
      </c>
      <c r="E2518" t="s">
        <v>65</v>
      </c>
      <c r="F2518">
        <v>9604</v>
      </c>
      <c r="G2518" s="139">
        <v>2011</v>
      </c>
      <c r="H2518" s="429" t="s">
        <v>147</v>
      </c>
      <c r="I2518" s="139">
        <f>VLOOKUP(E2518&amp;H2518,Data2012!$A:$S,14,FALSE)</f>
        <v>37.92</v>
      </c>
    </row>
    <row r="2519" spans="1:9" ht="14.25" customHeight="1">
      <c r="A2519" s="1" t="str">
        <f t="shared" si="329"/>
        <v>ZRS96045</v>
      </c>
      <c r="B2519" s="427">
        <f t="shared" si="330"/>
        <v>176.80700000000002</v>
      </c>
      <c r="C2519" s="210">
        <f t="shared" si="326"/>
        <v>5</v>
      </c>
      <c r="D2519" s="1">
        <f t="shared" si="327"/>
        <v>36.494999999999997</v>
      </c>
      <c r="E2519" t="s">
        <v>65</v>
      </c>
      <c r="F2519">
        <v>9604</v>
      </c>
      <c r="G2519" s="139">
        <v>2011</v>
      </c>
      <c r="H2519" s="429" t="s">
        <v>148</v>
      </c>
      <c r="I2519" s="139">
        <f>VLOOKUP(E2519&amp;H2519,Data2012!$A:$S,14,FALSE)</f>
        <v>36.494999999999997</v>
      </c>
    </row>
    <row r="2520" spans="1:9" ht="14.25" customHeight="1">
      <c r="A2520" s="1" t="str">
        <f t="shared" si="329"/>
        <v>ZRS96046</v>
      </c>
      <c r="B2520" s="427">
        <f t="shared" si="330"/>
        <v>202.25300000000001</v>
      </c>
      <c r="C2520" s="210">
        <f t="shared" si="326"/>
        <v>6</v>
      </c>
      <c r="D2520" s="1">
        <f t="shared" si="327"/>
        <v>25.446000000000002</v>
      </c>
      <c r="E2520" t="s">
        <v>65</v>
      </c>
      <c r="F2520">
        <v>9604</v>
      </c>
      <c r="G2520" s="139">
        <v>2011</v>
      </c>
      <c r="H2520" s="429" t="s">
        <v>149</v>
      </c>
      <c r="I2520" s="139">
        <f>VLOOKUP(E2520&amp;H2520,Data2012!$A:$S,14,FALSE)</f>
        <v>25.446000000000002</v>
      </c>
    </row>
    <row r="2521" spans="1:9" ht="14.25" customHeight="1">
      <c r="A2521" s="1" t="str">
        <f t="shared" si="329"/>
        <v>ZRS96047</v>
      </c>
      <c r="B2521" s="427">
        <f t="shared" si="330"/>
        <v>242.67500000000001</v>
      </c>
      <c r="C2521" s="210">
        <f t="shared" si="326"/>
        <v>7</v>
      </c>
      <c r="D2521" s="1">
        <f t="shared" si="327"/>
        <v>40.421999999999997</v>
      </c>
      <c r="E2521" t="s">
        <v>65</v>
      </c>
      <c r="F2521">
        <v>9604</v>
      </c>
      <c r="G2521" s="139">
        <v>2011</v>
      </c>
      <c r="H2521" s="429" t="s">
        <v>150</v>
      </c>
      <c r="I2521" s="139">
        <f>VLOOKUP(E2521&amp;H2521,Data2012!$A:$S,14,FALSE)</f>
        <v>40.421999999999997</v>
      </c>
    </row>
    <row r="2522" spans="1:9" ht="14.25" customHeight="1">
      <c r="A2522" s="1" t="str">
        <f t="shared" si="329"/>
        <v>ZRS96048</v>
      </c>
      <c r="B2522" s="427">
        <f t="shared" si="330"/>
        <v>288.59800000000001</v>
      </c>
      <c r="C2522" s="210">
        <f t="shared" si="326"/>
        <v>8</v>
      </c>
      <c r="D2522" s="1">
        <f t="shared" si="327"/>
        <v>45.923000000000002</v>
      </c>
      <c r="E2522" t="s">
        <v>65</v>
      </c>
      <c r="F2522">
        <v>9604</v>
      </c>
      <c r="G2522" s="139">
        <v>2011</v>
      </c>
      <c r="H2522" s="429" t="s">
        <v>151</v>
      </c>
      <c r="I2522" s="139">
        <f>VLOOKUP(E2522&amp;H2522,Data2012!$A:$S,14,FALSE)</f>
        <v>45.923000000000002</v>
      </c>
    </row>
    <row r="2523" spans="1:9" ht="14.25" customHeight="1">
      <c r="A2523" s="1" t="str">
        <f t="shared" si="329"/>
        <v>ZRS96049</v>
      </c>
      <c r="B2523" s="427">
        <f t="shared" si="330"/>
        <v>328.97500000000002</v>
      </c>
      <c r="C2523" s="210">
        <f t="shared" si="326"/>
        <v>9</v>
      </c>
      <c r="D2523" s="1">
        <f t="shared" si="327"/>
        <v>40.377000000000002</v>
      </c>
      <c r="E2523" t="s">
        <v>65</v>
      </c>
      <c r="F2523">
        <v>9604</v>
      </c>
      <c r="G2523" s="139">
        <v>2011</v>
      </c>
      <c r="H2523" s="429" t="s">
        <v>152</v>
      </c>
      <c r="I2523" s="139">
        <f>VLOOKUP(E2523&amp;H2523,Data2012!$A:$S,14,FALSE)</f>
        <v>40.377000000000002</v>
      </c>
    </row>
    <row r="2524" spans="1:9" ht="14.25" customHeight="1">
      <c r="A2524" s="1" t="str">
        <f t="shared" si="329"/>
        <v>ZRS960410</v>
      </c>
      <c r="B2524" s="427">
        <f t="shared" si="330"/>
        <v>352.82000000000005</v>
      </c>
      <c r="C2524" s="210">
        <f t="shared" si="326"/>
        <v>10</v>
      </c>
      <c r="D2524" s="1">
        <f t="shared" si="327"/>
        <v>23.844999999999999</v>
      </c>
      <c r="E2524" t="s">
        <v>65</v>
      </c>
      <c r="F2524">
        <v>9604</v>
      </c>
      <c r="G2524" s="139">
        <v>2011</v>
      </c>
      <c r="H2524" s="429" t="s">
        <v>153</v>
      </c>
      <c r="I2524" s="139">
        <f>VLOOKUP(E2524&amp;H2524,Data2012!$A:$S,14,FALSE)</f>
        <v>23.844999999999999</v>
      </c>
    </row>
    <row r="2525" spans="1:9" ht="14.25" customHeight="1">
      <c r="A2525" s="1" t="str">
        <f t="shared" si="329"/>
        <v>ZRS960411</v>
      </c>
      <c r="B2525" s="427">
        <f t="shared" si="330"/>
        <v>378.71200000000005</v>
      </c>
      <c r="C2525" s="210">
        <f t="shared" si="326"/>
        <v>11</v>
      </c>
      <c r="D2525" s="1">
        <f t="shared" si="327"/>
        <v>25.891999999999999</v>
      </c>
      <c r="E2525" t="s">
        <v>65</v>
      </c>
      <c r="F2525">
        <v>9604</v>
      </c>
      <c r="G2525" s="139">
        <v>2011</v>
      </c>
      <c r="H2525" s="429" t="s">
        <v>154</v>
      </c>
      <c r="I2525" s="139">
        <f>VLOOKUP(E2525&amp;H2525,Data2012!$A:$S,14,FALSE)</f>
        <v>25.891999999999999</v>
      </c>
    </row>
    <row r="2526" spans="1:9" ht="14.25" customHeight="1">
      <c r="A2526" s="1" t="str">
        <f t="shared" si="329"/>
        <v>ZRS960412</v>
      </c>
      <c r="B2526" s="427">
        <f t="shared" si="330"/>
        <v>420.61200000000002</v>
      </c>
      <c r="C2526" s="210">
        <f t="shared" si="326"/>
        <v>12</v>
      </c>
      <c r="D2526" s="1">
        <f t="shared" si="327"/>
        <v>41.9</v>
      </c>
      <c r="E2526" t="s">
        <v>65</v>
      </c>
      <c r="F2526">
        <v>9604</v>
      </c>
      <c r="G2526" s="139">
        <v>2011</v>
      </c>
      <c r="H2526" s="429" t="s">
        <v>155</v>
      </c>
      <c r="I2526" s="139">
        <f>VLOOKUP(E2526&amp;H2526,Data2012!$A:$S,14,FALSE)</f>
        <v>41.9</v>
      </c>
    </row>
    <row r="2527" spans="1:9" ht="14.25" customHeight="1">
      <c r="A2527" s="1" t="str">
        <f t="shared" si="329"/>
        <v>ZRS96051</v>
      </c>
      <c r="B2527" s="427">
        <f>+D2527</f>
        <v>252</v>
      </c>
      <c r="C2527" s="210">
        <f t="shared" si="326"/>
        <v>1</v>
      </c>
      <c r="D2527" s="1">
        <f t="shared" si="327"/>
        <v>252</v>
      </c>
      <c r="E2527" t="s">
        <v>65</v>
      </c>
      <c r="F2527">
        <v>9605</v>
      </c>
      <c r="G2527" s="139">
        <v>2011</v>
      </c>
      <c r="H2527" s="429" t="s">
        <v>144</v>
      </c>
      <c r="I2527" s="139">
        <f>VLOOKUP(E2527&amp;H2527,Data2012!$A:$S,17,FALSE)</f>
        <v>252</v>
      </c>
    </row>
    <row r="2528" spans="1:9" ht="14.25" customHeight="1">
      <c r="A2528" s="1" t="str">
        <f t="shared" si="329"/>
        <v>ZRS96052</v>
      </c>
      <c r="B2528" s="427">
        <f>+D2528+B2527</f>
        <v>497</v>
      </c>
      <c r="C2528" s="210">
        <f t="shared" si="326"/>
        <v>2</v>
      </c>
      <c r="D2528" s="1">
        <f t="shared" si="327"/>
        <v>245</v>
      </c>
      <c r="E2528" t="s">
        <v>65</v>
      </c>
      <c r="F2528">
        <v>9605</v>
      </c>
      <c r="G2528" s="139">
        <v>2011</v>
      </c>
      <c r="H2528" s="429" t="s">
        <v>145</v>
      </c>
      <c r="I2528" s="139">
        <f>VLOOKUP(E2528&amp;H2528,Data2012!$A:$S,17,FALSE)</f>
        <v>245</v>
      </c>
    </row>
    <row r="2529" spans="1:9" ht="14.25" customHeight="1">
      <c r="A2529" s="1" t="str">
        <f t="shared" si="329"/>
        <v>ZRS96053</v>
      </c>
      <c r="B2529" s="427">
        <f>+D2529+B2528</f>
        <v>834</v>
      </c>
      <c r="C2529" s="210">
        <f t="shared" si="326"/>
        <v>3</v>
      </c>
      <c r="D2529" s="1">
        <f t="shared" si="327"/>
        <v>337</v>
      </c>
      <c r="E2529" t="s">
        <v>65</v>
      </c>
      <c r="F2529">
        <v>9605</v>
      </c>
      <c r="G2529" s="139">
        <v>2011</v>
      </c>
      <c r="H2529" s="429" t="s">
        <v>146</v>
      </c>
      <c r="I2529" s="139">
        <f>VLOOKUP(E2529&amp;H2529,Data2012!$A:$S,17,FALSE)</f>
        <v>337</v>
      </c>
    </row>
    <row r="2530" spans="1:9" ht="14.25" customHeight="1">
      <c r="A2530" s="1" t="str">
        <f t="shared" si="329"/>
        <v>ZRS96054</v>
      </c>
      <c r="B2530" s="427">
        <f t="shared" ref="B2530:B2538" si="331">+D2530+B2529</f>
        <v>1144</v>
      </c>
      <c r="C2530" s="210">
        <f t="shared" si="326"/>
        <v>4</v>
      </c>
      <c r="D2530" s="1">
        <f t="shared" si="327"/>
        <v>310</v>
      </c>
      <c r="E2530" t="s">
        <v>65</v>
      </c>
      <c r="F2530">
        <v>9605</v>
      </c>
      <c r="G2530" s="139">
        <v>2011</v>
      </c>
      <c r="H2530" s="429" t="s">
        <v>147</v>
      </c>
      <c r="I2530" s="139">
        <f>VLOOKUP(E2530&amp;H2530,Data2012!$A:$S,17,FALSE)</f>
        <v>310</v>
      </c>
    </row>
    <row r="2531" spans="1:9" ht="14.25" customHeight="1">
      <c r="A2531" s="1" t="str">
        <f t="shared" si="329"/>
        <v>ZRS96055</v>
      </c>
      <c r="B2531" s="427">
        <f t="shared" si="331"/>
        <v>1444</v>
      </c>
      <c r="C2531" s="210">
        <f t="shared" si="326"/>
        <v>5</v>
      </c>
      <c r="D2531" s="1">
        <f t="shared" si="327"/>
        <v>300</v>
      </c>
      <c r="E2531" t="s">
        <v>65</v>
      </c>
      <c r="F2531">
        <v>9605</v>
      </c>
      <c r="G2531" s="139">
        <v>2011</v>
      </c>
      <c r="H2531" s="429" t="s">
        <v>148</v>
      </c>
      <c r="I2531" s="139">
        <f>VLOOKUP(E2531&amp;H2531,Data2012!$A:$S,17,FALSE)</f>
        <v>300</v>
      </c>
    </row>
    <row r="2532" spans="1:9" ht="14.25" customHeight="1">
      <c r="A2532" s="1" t="str">
        <f t="shared" si="329"/>
        <v>ZRS96056</v>
      </c>
      <c r="B2532" s="427">
        <f t="shared" si="331"/>
        <v>1645</v>
      </c>
      <c r="C2532" s="210">
        <f t="shared" si="326"/>
        <v>6</v>
      </c>
      <c r="D2532" s="1">
        <f t="shared" si="327"/>
        <v>201</v>
      </c>
      <c r="E2532" t="s">
        <v>65</v>
      </c>
      <c r="F2532">
        <v>9605</v>
      </c>
      <c r="G2532" s="139">
        <v>2011</v>
      </c>
      <c r="H2532" s="429" t="s">
        <v>149</v>
      </c>
      <c r="I2532" s="139">
        <f>VLOOKUP(E2532&amp;H2532,Data2012!$A:$S,17,FALSE)</f>
        <v>201</v>
      </c>
    </row>
    <row r="2533" spans="1:9" ht="14.25" customHeight="1">
      <c r="A2533" s="1" t="str">
        <f t="shared" si="329"/>
        <v>ZRS96057</v>
      </c>
      <c r="B2533" s="427">
        <f t="shared" si="331"/>
        <v>1921</v>
      </c>
      <c r="C2533" s="210">
        <f t="shared" si="326"/>
        <v>7</v>
      </c>
      <c r="D2533" s="1">
        <f t="shared" si="327"/>
        <v>276</v>
      </c>
      <c r="E2533" t="s">
        <v>65</v>
      </c>
      <c r="F2533">
        <v>9605</v>
      </c>
      <c r="G2533" s="139">
        <v>2011</v>
      </c>
      <c r="H2533" s="429" t="s">
        <v>150</v>
      </c>
      <c r="I2533" s="139">
        <f>VLOOKUP(E2533&amp;H2533,Data2012!$A:$S,17,FALSE)</f>
        <v>276</v>
      </c>
    </row>
    <row r="2534" spans="1:9" ht="14.25" customHeight="1">
      <c r="A2534" s="1" t="str">
        <f t="shared" si="329"/>
        <v>ZRS96058</v>
      </c>
      <c r="B2534" s="427">
        <f t="shared" si="331"/>
        <v>2279</v>
      </c>
      <c r="C2534" s="210">
        <f t="shared" si="326"/>
        <v>8</v>
      </c>
      <c r="D2534" s="1">
        <f t="shared" si="327"/>
        <v>358</v>
      </c>
      <c r="E2534" t="s">
        <v>65</v>
      </c>
      <c r="F2534">
        <v>9605</v>
      </c>
      <c r="G2534" s="139">
        <v>2011</v>
      </c>
      <c r="H2534" s="429" t="s">
        <v>151</v>
      </c>
      <c r="I2534" s="139">
        <f>VLOOKUP(E2534&amp;H2534,Data2012!$A:$S,17,FALSE)</f>
        <v>358</v>
      </c>
    </row>
    <row r="2535" spans="1:9" ht="14.25" customHeight="1">
      <c r="A2535" s="1" t="str">
        <f t="shared" si="329"/>
        <v>ZRS96059</v>
      </c>
      <c r="B2535" s="427">
        <f t="shared" si="331"/>
        <v>2558</v>
      </c>
      <c r="C2535" s="210">
        <f t="shared" si="326"/>
        <v>9</v>
      </c>
      <c r="D2535" s="1">
        <f t="shared" si="327"/>
        <v>279</v>
      </c>
      <c r="E2535" t="s">
        <v>65</v>
      </c>
      <c r="F2535">
        <v>9605</v>
      </c>
      <c r="G2535" s="139">
        <v>2011</v>
      </c>
      <c r="H2535" s="429" t="s">
        <v>152</v>
      </c>
      <c r="I2535" s="139">
        <f>VLOOKUP(E2535&amp;H2535,Data2012!$A:$S,17,FALSE)</f>
        <v>279</v>
      </c>
    </row>
    <row r="2536" spans="1:9" ht="14.25" customHeight="1">
      <c r="A2536" s="1" t="str">
        <f t="shared" si="329"/>
        <v>ZRS960510</v>
      </c>
      <c r="B2536" s="427">
        <f t="shared" si="331"/>
        <v>2791</v>
      </c>
      <c r="C2536" s="210">
        <f t="shared" si="326"/>
        <v>10</v>
      </c>
      <c r="D2536" s="1">
        <f t="shared" si="327"/>
        <v>233</v>
      </c>
      <c r="E2536" t="s">
        <v>65</v>
      </c>
      <c r="F2536">
        <v>9605</v>
      </c>
      <c r="G2536" s="139">
        <v>2011</v>
      </c>
      <c r="H2536" s="429" t="s">
        <v>153</v>
      </c>
      <c r="I2536" s="139">
        <f>VLOOKUP(E2536&amp;H2536,Data2012!$A:$S,17,FALSE)</f>
        <v>233</v>
      </c>
    </row>
    <row r="2537" spans="1:9" ht="14.25" customHeight="1">
      <c r="A2537" s="1" t="str">
        <f t="shared" si="329"/>
        <v>ZRS960511</v>
      </c>
      <c r="B2537" s="427">
        <f t="shared" si="331"/>
        <v>3010</v>
      </c>
      <c r="C2537" s="210">
        <f t="shared" si="326"/>
        <v>11</v>
      </c>
      <c r="D2537" s="1">
        <f t="shared" si="327"/>
        <v>219</v>
      </c>
      <c r="E2537" t="s">
        <v>65</v>
      </c>
      <c r="F2537">
        <v>9605</v>
      </c>
      <c r="G2537" s="139">
        <v>2011</v>
      </c>
      <c r="H2537" s="429" t="s">
        <v>154</v>
      </c>
      <c r="I2537" s="139">
        <f>VLOOKUP(E2537&amp;H2537,Data2012!$A:$S,17,FALSE)</f>
        <v>219</v>
      </c>
    </row>
    <row r="2538" spans="1:9" ht="14.25" customHeight="1">
      <c r="A2538" s="1" t="str">
        <f t="shared" si="329"/>
        <v>ZRS960512</v>
      </c>
      <c r="B2538" s="427">
        <f t="shared" si="331"/>
        <v>3239</v>
      </c>
      <c r="C2538" s="210">
        <f t="shared" si="326"/>
        <v>12</v>
      </c>
      <c r="D2538" s="1">
        <f t="shared" si="327"/>
        <v>229</v>
      </c>
      <c r="E2538" t="s">
        <v>65</v>
      </c>
      <c r="F2538">
        <v>9605</v>
      </c>
      <c r="G2538" s="139">
        <v>2011</v>
      </c>
      <c r="H2538" s="429" t="s">
        <v>155</v>
      </c>
      <c r="I2538" s="139">
        <f>VLOOKUP(E2538&amp;H2538,Data2012!$A:$S,17,FALSE)</f>
        <v>229</v>
      </c>
    </row>
    <row r="2539" spans="1:9" ht="14.25" customHeight="1">
      <c r="A2539" s="1" t="str">
        <f t="shared" si="329"/>
        <v>ZRS96061</v>
      </c>
      <c r="B2539" s="427">
        <f>+D2539</f>
        <v>14.760999999999999</v>
      </c>
      <c r="C2539" s="210">
        <f t="shared" si="326"/>
        <v>1</v>
      </c>
      <c r="D2539" s="1">
        <f t="shared" si="327"/>
        <v>14.760999999999999</v>
      </c>
      <c r="E2539" t="s">
        <v>65</v>
      </c>
      <c r="F2539">
        <v>9606</v>
      </c>
      <c r="G2539" s="139">
        <v>2011</v>
      </c>
      <c r="H2539" s="429" t="s">
        <v>144</v>
      </c>
      <c r="I2539" s="139">
        <f>VLOOKUP(E2539&amp;H2539,Data2012!$A:$U,20,FALSE)</f>
        <v>14.760999999999999</v>
      </c>
    </row>
    <row r="2540" spans="1:9" ht="14.25" customHeight="1">
      <c r="A2540" s="1" t="str">
        <f t="shared" si="329"/>
        <v>ZRS96062</v>
      </c>
      <c r="B2540" s="427">
        <f>+D2540+B2539</f>
        <v>28.921999999999997</v>
      </c>
      <c r="C2540" s="210">
        <f t="shared" si="326"/>
        <v>2</v>
      </c>
      <c r="D2540" s="1">
        <f t="shared" si="327"/>
        <v>14.161</v>
      </c>
      <c r="E2540" t="s">
        <v>65</v>
      </c>
      <c r="F2540">
        <v>9606</v>
      </c>
      <c r="G2540" s="139">
        <v>2011</v>
      </c>
      <c r="H2540" s="429" t="s">
        <v>145</v>
      </c>
      <c r="I2540" s="139">
        <f>VLOOKUP(E2540&amp;H2540,Data2012!$A:$U,20,FALSE)</f>
        <v>14.161</v>
      </c>
    </row>
    <row r="2541" spans="1:9" ht="14.25" customHeight="1">
      <c r="A2541" s="1" t="str">
        <f t="shared" si="329"/>
        <v>ZRS96063</v>
      </c>
      <c r="B2541" s="427">
        <f>+D2541+B2540</f>
        <v>49.244999999999997</v>
      </c>
      <c r="C2541" s="210">
        <f t="shared" si="326"/>
        <v>3</v>
      </c>
      <c r="D2541" s="1">
        <f t="shared" si="327"/>
        <v>20.323</v>
      </c>
      <c r="E2541" t="s">
        <v>65</v>
      </c>
      <c r="F2541">
        <v>9606</v>
      </c>
      <c r="G2541" s="139">
        <v>2011</v>
      </c>
      <c r="H2541" s="429" t="s">
        <v>146</v>
      </c>
      <c r="I2541" s="139">
        <f>VLOOKUP(E2541&amp;H2541,Data2012!$A:$U,20,FALSE)</f>
        <v>20.323</v>
      </c>
    </row>
    <row r="2542" spans="1:9" ht="14.25" customHeight="1">
      <c r="A2542" s="1" t="str">
        <f t="shared" si="329"/>
        <v>ZRS96064</v>
      </c>
      <c r="B2542" s="427">
        <f t="shared" ref="B2542:B2550" si="332">+D2542+B2541</f>
        <v>66.989000000000004</v>
      </c>
      <c r="C2542" s="210">
        <f t="shared" si="326"/>
        <v>4</v>
      </c>
      <c r="D2542" s="1">
        <f t="shared" si="327"/>
        <v>17.744</v>
      </c>
      <c r="E2542" t="s">
        <v>65</v>
      </c>
      <c r="F2542">
        <v>9606</v>
      </c>
      <c r="G2542" s="139">
        <v>2011</v>
      </c>
      <c r="H2542" s="429" t="s">
        <v>147</v>
      </c>
      <c r="I2542" s="139">
        <f>VLOOKUP(E2542&amp;H2542,Data2012!$A:$U,20,FALSE)</f>
        <v>17.744</v>
      </c>
    </row>
    <row r="2543" spans="1:9" ht="14.25" customHeight="1">
      <c r="A2543" s="1" t="str">
        <f t="shared" si="329"/>
        <v>ZRS96065</v>
      </c>
      <c r="B2543" s="427">
        <f t="shared" si="332"/>
        <v>84.927000000000007</v>
      </c>
      <c r="C2543" s="210">
        <f t="shared" si="326"/>
        <v>5</v>
      </c>
      <c r="D2543" s="1">
        <f t="shared" si="327"/>
        <v>17.937999999999999</v>
      </c>
      <c r="E2543" t="s">
        <v>65</v>
      </c>
      <c r="F2543">
        <v>9606</v>
      </c>
      <c r="G2543" s="139">
        <v>2011</v>
      </c>
      <c r="H2543" s="429" t="s">
        <v>148</v>
      </c>
      <c r="I2543" s="139">
        <f>VLOOKUP(E2543&amp;H2543,Data2012!$A:$U,20,FALSE)</f>
        <v>17.937999999999999</v>
      </c>
    </row>
    <row r="2544" spans="1:9" ht="14.25" customHeight="1">
      <c r="A2544" s="1" t="str">
        <f t="shared" si="329"/>
        <v>ZRS96066</v>
      </c>
      <c r="B2544" s="427">
        <f t="shared" si="332"/>
        <v>96.174000000000007</v>
      </c>
      <c r="C2544" s="210">
        <f t="shared" si="326"/>
        <v>6</v>
      </c>
      <c r="D2544" s="1">
        <f t="shared" si="327"/>
        <v>11.247</v>
      </c>
      <c r="E2544" t="s">
        <v>65</v>
      </c>
      <c r="F2544">
        <v>9606</v>
      </c>
      <c r="G2544" s="139">
        <v>2011</v>
      </c>
      <c r="H2544" s="429" t="s">
        <v>149</v>
      </c>
      <c r="I2544" s="139">
        <f>VLOOKUP(E2544&amp;H2544,Data2012!$A:$U,20,FALSE)</f>
        <v>11.247</v>
      </c>
    </row>
    <row r="2545" spans="1:9" ht="14.25" customHeight="1">
      <c r="A2545" s="1" t="str">
        <f t="shared" si="329"/>
        <v>ZRS96067</v>
      </c>
      <c r="B2545" s="427">
        <f t="shared" si="332"/>
        <v>112.07900000000001</v>
      </c>
      <c r="C2545" s="210">
        <f t="shared" si="326"/>
        <v>7</v>
      </c>
      <c r="D2545" s="1">
        <f t="shared" si="327"/>
        <v>15.904999999999999</v>
      </c>
      <c r="E2545" t="s">
        <v>65</v>
      </c>
      <c r="F2545">
        <v>9606</v>
      </c>
      <c r="G2545" s="139">
        <v>2011</v>
      </c>
      <c r="H2545" s="429" t="s">
        <v>150</v>
      </c>
      <c r="I2545" s="139">
        <f>VLOOKUP(E2545&amp;H2545,Data2012!$A:$U,20,FALSE)</f>
        <v>15.904999999999999</v>
      </c>
    </row>
    <row r="2546" spans="1:9" ht="14.25" customHeight="1">
      <c r="A2546" s="1" t="str">
        <f t="shared" si="329"/>
        <v>ZRS96068</v>
      </c>
      <c r="B2546" s="427">
        <f t="shared" si="332"/>
        <v>132.654</v>
      </c>
      <c r="C2546" s="210">
        <f t="shared" si="326"/>
        <v>8</v>
      </c>
      <c r="D2546" s="1">
        <f t="shared" si="327"/>
        <v>20.574999999999999</v>
      </c>
      <c r="E2546" t="s">
        <v>65</v>
      </c>
      <c r="F2546">
        <v>9606</v>
      </c>
      <c r="G2546" s="139">
        <v>2011</v>
      </c>
      <c r="H2546" s="429" t="s">
        <v>151</v>
      </c>
      <c r="I2546" s="139">
        <f>VLOOKUP(E2546&amp;H2546,Data2012!$A:$U,20,FALSE)</f>
        <v>20.574999999999999</v>
      </c>
    </row>
    <row r="2547" spans="1:9" ht="14.25" customHeight="1">
      <c r="A2547" s="1" t="str">
        <f t="shared" si="329"/>
        <v>ZRS96069</v>
      </c>
      <c r="B2547" s="427">
        <f t="shared" si="332"/>
        <v>149.82</v>
      </c>
      <c r="C2547" s="210">
        <f t="shared" si="326"/>
        <v>9</v>
      </c>
      <c r="D2547" s="1">
        <f t="shared" si="327"/>
        <v>17.166</v>
      </c>
      <c r="E2547" t="s">
        <v>65</v>
      </c>
      <c r="F2547">
        <v>9606</v>
      </c>
      <c r="G2547" s="139">
        <v>2011</v>
      </c>
      <c r="H2547" s="429" t="s">
        <v>152</v>
      </c>
      <c r="I2547" s="139">
        <f>VLOOKUP(E2547&amp;H2547,Data2012!$A:$U,20,FALSE)</f>
        <v>17.166</v>
      </c>
    </row>
    <row r="2548" spans="1:9" ht="14.25" customHeight="1">
      <c r="A2548" s="1" t="str">
        <f t="shared" si="329"/>
        <v>ZRS960610</v>
      </c>
      <c r="B2548" s="427">
        <f t="shared" si="332"/>
        <v>160.31899999999999</v>
      </c>
      <c r="C2548" s="210">
        <f t="shared" si="326"/>
        <v>10</v>
      </c>
      <c r="D2548" s="1">
        <f t="shared" si="327"/>
        <v>10.499000000000001</v>
      </c>
      <c r="E2548" t="s">
        <v>65</v>
      </c>
      <c r="F2548">
        <v>9606</v>
      </c>
      <c r="G2548" s="139">
        <v>2011</v>
      </c>
      <c r="H2548" s="429" t="s">
        <v>153</v>
      </c>
      <c r="I2548" s="139">
        <f>VLOOKUP(E2548&amp;H2548,Data2012!$A:$U,20,FALSE)</f>
        <v>10.499000000000001</v>
      </c>
    </row>
    <row r="2549" spans="1:9" ht="14.25" customHeight="1">
      <c r="A2549" s="1" t="str">
        <f t="shared" si="329"/>
        <v>ZRS960611</v>
      </c>
      <c r="B2549" s="427">
        <f t="shared" si="332"/>
        <v>170.911</v>
      </c>
      <c r="C2549" s="210">
        <f t="shared" si="326"/>
        <v>11</v>
      </c>
      <c r="D2549" s="1">
        <f t="shared" si="327"/>
        <v>10.592000000000001</v>
      </c>
      <c r="E2549" t="s">
        <v>65</v>
      </c>
      <c r="F2549">
        <v>9606</v>
      </c>
      <c r="G2549" s="139">
        <v>2011</v>
      </c>
      <c r="H2549" s="429" t="s">
        <v>154</v>
      </c>
      <c r="I2549" s="139">
        <f>VLOOKUP(E2549&amp;H2549,Data2012!$A:$U,20,FALSE)</f>
        <v>10.592000000000001</v>
      </c>
    </row>
    <row r="2550" spans="1:9" ht="14.25" customHeight="1">
      <c r="A2550" s="1" t="str">
        <f t="shared" si="329"/>
        <v>ZRS960612</v>
      </c>
      <c r="B2550" s="427">
        <f t="shared" si="332"/>
        <v>185.65</v>
      </c>
      <c r="C2550" s="210">
        <f t="shared" si="326"/>
        <v>12</v>
      </c>
      <c r="D2550" s="1">
        <f t="shared" si="327"/>
        <v>14.739000000000001</v>
      </c>
      <c r="E2550" t="s">
        <v>65</v>
      </c>
      <c r="F2550">
        <v>9606</v>
      </c>
      <c r="G2550" s="139">
        <v>2011</v>
      </c>
      <c r="H2550" s="429" t="s">
        <v>155</v>
      </c>
      <c r="I2550" s="139">
        <f>VLOOKUP(E2550&amp;H2550,Data2012!$A:$U,20,FALSE)</f>
        <v>14.739000000000001</v>
      </c>
    </row>
    <row r="2551" spans="1:9" ht="14.25" customHeight="1">
      <c r="A2551" s="1" t="str">
        <f t="shared" si="329"/>
        <v xml:space="preserve">ZS9601 </v>
      </c>
      <c r="B2551" s="427" t="str">
        <f>+D2551</f>
        <v>na</v>
      </c>
      <c r="C2551" s="210" t="str">
        <f t="shared" si="326"/>
        <v xml:space="preserve"> </v>
      </c>
      <c r="D2551" s="1" t="str">
        <f t="shared" si="327"/>
        <v>na</v>
      </c>
      <c r="E2551" t="s">
        <v>27</v>
      </c>
      <c r="F2551">
        <v>9601</v>
      </c>
      <c r="G2551" s="139">
        <v>2011</v>
      </c>
      <c r="H2551" s="429" t="s">
        <v>144</v>
      </c>
      <c r="I2551">
        <f>VLOOKUP(E2551&amp;H2551,Data2012!$A:$S,3,FALSE)</f>
        <v>-1</v>
      </c>
    </row>
    <row r="2552" spans="1:9" ht="14.25" customHeight="1">
      <c r="A2552" s="1" t="str">
        <f t="shared" si="329"/>
        <v xml:space="preserve">ZS9601 </v>
      </c>
      <c r="B2552" s="427" t="e">
        <f>+D2552+B2551</f>
        <v>#VALUE!</v>
      </c>
      <c r="C2552" s="210" t="str">
        <f t="shared" si="326"/>
        <v xml:space="preserve"> </v>
      </c>
      <c r="D2552" s="1" t="str">
        <f t="shared" si="327"/>
        <v>na</v>
      </c>
      <c r="E2552" t="s">
        <v>27</v>
      </c>
      <c r="F2552">
        <v>9601</v>
      </c>
      <c r="G2552" s="139">
        <v>2011</v>
      </c>
      <c r="H2552" s="429" t="s">
        <v>145</v>
      </c>
      <c r="I2552">
        <f>VLOOKUP(E2552&amp;H2552,Data2012!$A:$S,3,FALSE)</f>
        <v>-1</v>
      </c>
    </row>
    <row r="2553" spans="1:9" ht="14.25" customHeight="1">
      <c r="A2553" s="1" t="str">
        <f t="shared" si="329"/>
        <v xml:space="preserve">ZS9601 </v>
      </c>
      <c r="B2553" s="427" t="e">
        <f>+D2553+B2552</f>
        <v>#VALUE!</v>
      </c>
      <c r="C2553" s="210" t="str">
        <f t="shared" si="326"/>
        <v xml:space="preserve"> </v>
      </c>
      <c r="D2553" s="1" t="str">
        <f t="shared" si="327"/>
        <v>na</v>
      </c>
      <c r="E2553" t="s">
        <v>27</v>
      </c>
      <c r="F2553">
        <v>9601</v>
      </c>
      <c r="G2553" s="139">
        <v>2011</v>
      </c>
      <c r="H2553" s="429" t="s">
        <v>146</v>
      </c>
      <c r="I2553">
        <f>VLOOKUP(E2553&amp;H2553,Data2012!$A:$S,3,FALSE)</f>
        <v>-1</v>
      </c>
    </row>
    <row r="2554" spans="1:9" ht="14.25" customHeight="1">
      <c r="A2554" s="1" t="str">
        <f t="shared" si="329"/>
        <v xml:space="preserve">ZS9601 </v>
      </c>
      <c r="B2554" s="427" t="e">
        <f t="shared" ref="B2554:B2562" si="333">+D2554+B2553</f>
        <v>#VALUE!</v>
      </c>
      <c r="C2554" s="210" t="str">
        <f t="shared" si="326"/>
        <v xml:space="preserve"> </v>
      </c>
      <c r="D2554" s="1" t="str">
        <f t="shared" si="327"/>
        <v>na</v>
      </c>
      <c r="E2554" t="s">
        <v>27</v>
      </c>
      <c r="F2554">
        <v>9601</v>
      </c>
      <c r="G2554" s="139">
        <v>2011</v>
      </c>
      <c r="H2554" s="429" t="s">
        <v>147</v>
      </c>
      <c r="I2554">
        <f>VLOOKUP(E2554&amp;H2554,Data2012!$A:$S,3,FALSE)</f>
        <v>-1</v>
      </c>
    </row>
    <row r="2555" spans="1:9" ht="14.25" customHeight="1">
      <c r="A2555" s="1" t="str">
        <f t="shared" si="329"/>
        <v xml:space="preserve">ZS9601 </v>
      </c>
      <c r="B2555" s="427" t="e">
        <f t="shared" si="333"/>
        <v>#VALUE!</v>
      </c>
      <c r="C2555" s="210" t="str">
        <f t="shared" si="326"/>
        <v xml:space="preserve"> </v>
      </c>
      <c r="D2555" s="1" t="str">
        <f t="shared" si="327"/>
        <v>na</v>
      </c>
      <c r="E2555" t="s">
        <v>27</v>
      </c>
      <c r="F2555">
        <v>9601</v>
      </c>
      <c r="G2555" s="139">
        <v>2011</v>
      </c>
      <c r="H2555" s="429" t="s">
        <v>148</v>
      </c>
      <c r="I2555">
        <f>VLOOKUP(E2555&amp;H2555,Data2012!$A:$S,3,FALSE)</f>
        <v>-1</v>
      </c>
    </row>
    <row r="2556" spans="1:9" ht="14.25" customHeight="1">
      <c r="A2556" s="1" t="str">
        <f t="shared" si="329"/>
        <v xml:space="preserve">ZS9601 </v>
      </c>
      <c r="B2556" s="427" t="e">
        <f t="shared" si="333"/>
        <v>#VALUE!</v>
      </c>
      <c r="C2556" s="210" t="str">
        <f t="shared" si="326"/>
        <v xml:space="preserve"> </v>
      </c>
      <c r="D2556" s="1" t="str">
        <f t="shared" si="327"/>
        <v>na</v>
      </c>
      <c r="E2556" t="s">
        <v>27</v>
      </c>
      <c r="F2556">
        <v>9601</v>
      </c>
      <c r="G2556" s="139">
        <v>2011</v>
      </c>
      <c r="H2556" s="429" t="s">
        <v>149</v>
      </c>
      <c r="I2556">
        <f>VLOOKUP(E2556&amp;H2556,Data2012!$A:$S,3,FALSE)</f>
        <v>-1</v>
      </c>
    </row>
    <row r="2557" spans="1:9" ht="14.25" customHeight="1">
      <c r="A2557" s="1" t="str">
        <f t="shared" si="329"/>
        <v xml:space="preserve">ZS9601 </v>
      </c>
      <c r="B2557" s="427" t="e">
        <f t="shared" si="333"/>
        <v>#VALUE!</v>
      </c>
      <c r="C2557" s="210" t="str">
        <f t="shared" si="326"/>
        <v xml:space="preserve"> </v>
      </c>
      <c r="D2557" s="1" t="str">
        <f t="shared" si="327"/>
        <v>na</v>
      </c>
      <c r="E2557" t="s">
        <v>27</v>
      </c>
      <c r="F2557">
        <v>9601</v>
      </c>
      <c r="G2557" s="139">
        <v>2011</v>
      </c>
      <c r="H2557" s="429" t="s">
        <v>150</v>
      </c>
      <c r="I2557">
        <f>VLOOKUP(E2557&amp;H2557,Data2012!$A:$S,3,FALSE)</f>
        <v>-1</v>
      </c>
    </row>
    <row r="2558" spans="1:9" ht="14.25" customHeight="1">
      <c r="A2558" s="1" t="str">
        <f t="shared" si="329"/>
        <v xml:space="preserve">ZS9601 </v>
      </c>
      <c r="B2558" s="427" t="e">
        <f t="shared" si="333"/>
        <v>#VALUE!</v>
      </c>
      <c r="C2558" s="210" t="str">
        <f t="shared" si="326"/>
        <v xml:space="preserve"> </v>
      </c>
      <c r="D2558" s="1" t="str">
        <f t="shared" si="327"/>
        <v>na</v>
      </c>
      <c r="E2558" t="s">
        <v>27</v>
      </c>
      <c r="F2558">
        <v>9601</v>
      </c>
      <c r="G2558" s="139">
        <v>2011</v>
      </c>
      <c r="H2558" s="429" t="s">
        <v>151</v>
      </c>
      <c r="I2558">
        <f>VLOOKUP(E2558&amp;H2558,Data2012!$A:$S,3,FALSE)</f>
        <v>-1</v>
      </c>
    </row>
    <row r="2559" spans="1:9" ht="14.25" customHeight="1">
      <c r="A2559" s="1" t="str">
        <f t="shared" si="329"/>
        <v xml:space="preserve">ZS9601 </v>
      </c>
      <c r="B2559" s="427" t="e">
        <f t="shared" si="333"/>
        <v>#VALUE!</v>
      </c>
      <c r="C2559" s="210" t="str">
        <f t="shared" si="326"/>
        <v xml:space="preserve"> </v>
      </c>
      <c r="D2559" s="1" t="str">
        <f t="shared" si="327"/>
        <v>na</v>
      </c>
      <c r="E2559" t="s">
        <v>27</v>
      </c>
      <c r="F2559">
        <v>9601</v>
      </c>
      <c r="G2559" s="139">
        <v>2011</v>
      </c>
      <c r="H2559" s="429" t="s">
        <v>152</v>
      </c>
      <c r="I2559">
        <f>VLOOKUP(E2559&amp;H2559,Data2012!$A:$S,3,FALSE)</f>
        <v>-1</v>
      </c>
    </row>
    <row r="2560" spans="1:9" ht="14.25" customHeight="1">
      <c r="A2560" s="1" t="str">
        <f t="shared" si="329"/>
        <v xml:space="preserve">ZS9601 </v>
      </c>
      <c r="B2560" s="427" t="e">
        <f t="shared" si="333"/>
        <v>#VALUE!</v>
      </c>
      <c r="C2560" s="210" t="str">
        <f t="shared" si="326"/>
        <v xml:space="preserve"> </v>
      </c>
      <c r="D2560" s="1" t="str">
        <f t="shared" si="327"/>
        <v>na</v>
      </c>
      <c r="E2560" t="s">
        <v>27</v>
      </c>
      <c r="F2560">
        <v>9601</v>
      </c>
      <c r="G2560" s="139">
        <v>2011</v>
      </c>
      <c r="H2560" s="429" t="s">
        <v>153</v>
      </c>
      <c r="I2560">
        <f>VLOOKUP(E2560&amp;H2560,Data2012!$A:$S,3,FALSE)</f>
        <v>-1</v>
      </c>
    </row>
    <row r="2561" spans="1:9" ht="14.25" customHeight="1">
      <c r="A2561" s="1" t="str">
        <f t="shared" si="329"/>
        <v xml:space="preserve">ZS9601 </v>
      </c>
      <c r="B2561" s="427" t="e">
        <f t="shared" si="333"/>
        <v>#VALUE!</v>
      </c>
      <c r="C2561" s="210" t="str">
        <f t="shared" si="326"/>
        <v xml:space="preserve"> </v>
      </c>
      <c r="D2561" s="1" t="str">
        <f t="shared" si="327"/>
        <v>na</v>
      </c>
      <c r="E2561" t="s">
        <v>27</v>
      </c>
      <c r="F2561">
        <v>9601</v>
      </c>
      <c r="G2561" s="139">
        <v>2011</v>
      </c>
      <c r="H2561" s="429" t="s">
        <v>154</v>
      </c>
      <c r="I2561">
        <f>VLOOKUP(E2561&amp;H2561,Data2012!$A:$S,3,FALSE)</f>
        <v>-1</v>
      </c>
    </row>
    <row r="2562" spans="1:9" ht="14.25" customHeight="1">
      <c r="A2562" s="1" t="str">
        <f t="shared" si="329"/>
        <v xml:space="preserve">ZS9601 </v>
      </c>
      <c r="B2562" s="427" t="e">
        <f t="shared" si="333"/>
        <v>#VALUE!</v>
      </c>
      <c r="C2562" s="210" t="str">
        <f t="shared" si="326"/>
        <v xml:space="preserve"> </v>
      </c>
      <c r="D2562" s="1" t="str">
        <f t="shared" si="327"/>
        <v>na</v>
      </c>
      <c r="E2562" t="s">
        <v>27</v>
      </c>
      <c r="F2562">
        <v>9601</v>
      </c>
      <c r="G2562" s="139">
        <v>2011</v>
      </c>
      <c r="H2562" s="429" t="s">
        <v>155</v>
      </c>
      <c r="I2562">
        <f>VLOOKUP(E2562&amp;H2562,Data2012!$A:$S,3,FALSE)</f>
        <v>-1</v>
      </c>
    </row>
    <row r="2563" spans="1:9" ht="14.25" customHeight="1">
      <c r="A2563" s="1" t="str">
        <f t="shared" si="329"/>
        <v xml:space="preserve">ZS9602 </v>
      </c>
      <c r="B2563" s="427" t="str">
        <f>+D2563</f>
        <v>na</v>
      </c>
      <c r="C2563" s="210" t="str">
        <f t="shared" si="326"/>
        <v xml:space="preserve"> </v>
      </c>
      <c r="D2563" s="1" t="str">
        <f t="shared" si="327"/>
        <v>na</v>
      </c>
      <c r="E2563" t="s">
        <v>27</v>
      </c>
      <c r="F2563">
        <v>9602</v>
      </c>
      <c r="G2563" s="139">
        <v>2011</v>
      </c>
      <c r="H2563" s="429" t="s">
        <v>144</v>
      </c>
      <c r="I2563" s="139">
        <f>VLOOKUP(E2563&amp;H2563,Data2012!$A:$S,6,FALSE)</f>
        <v>-1</v>
      </c>
    </row>
    <row r="2564" spans="1:9" ht="14.25" customHeight="1">
      <c r="A2564" s="1" t="str">
        <f t="shared" si="329"/>
        <v xml:space="preserve">ZS9602 </v>
      </c>
      <c r="B2564" s="427" t="e">
        <f>+D2564+B2563</f>
        <v>#VALUE!</v>
      </c>
      <c r="C2564" s="210" t="str">
        <f t="shared" si="326"/>
        <v xml:space="preserve"> </v>
      </c>
      <c r="D2564" s="1" t="str">
        <f t="shared" si="327"/>
        <v>na</v>
      </c>
      <c r="E2564" t="s">
        <v>27</v>
      </c>
      <c r="F2564">
        <v>9602</v>
      </c>
      <c r="G2564" s="139">
        <v>2011</v>
      </c>
      <c r="H2564" s="429" t="s">
        <v>145</v>
      </c>
      <c r="I2564" s="139">
        <f>VLOOKUP(E2564&amp;H2564,Data2012!$A:$S,6,FALSE)</f>
        <v>-1</v>
      </c>
    </row>
    <row r="2565" spans="1:9" ht="14.25" customHeight="1">
      <c r="A2565" s="1" t="str">
        <f t="shared" si="329"/>
        <v xml:space="preserve">ZS9602 </v>
      </c>
      <c r="B2565" s="427" t="e">
        <f>+D2565+B2564</f>
        <v>#VALUE!</v>
      </c>
      <c r="C2565" s="210" t="str">
        <f t="shared" si="326"/>
        <v xml:space="preserve"> </v>
      </c>
      <c r="D2565" s="1" t="str">
        <f t="shared" si="327"/>
        <v>na</v>
      </c>
      <c r="E2565" t="s">
        <v>27</v>
      </c>
      <c r="F2565">
        <v>9602</v>
      </c>
      <c r="G2565" s="139">
        <v>2011</v>
      </c>
      <c r="H2565" s="429" t="s">
        <v>146</v>
      </c>
      <c r="I2565" s="139">
        <f>VLOOKUP(E2565&amp;H2565,Data2012!$A:$S,6,FALSE)</f>
        <v>-1</v>
      </c>
    </row>
    <row r="2566" spans="1:9" ht="14.25" customHeight="1">
      <c r="A2566" s="1" t="str">
        <f t="shared" si="329"/>
        <v xml:space="preserve">ZS9602 </v>
      </c>
      <c r="B2566" s="427" t="e">
        <f t="shared" ref="B2566:B2574" si="334">+D2566+B2565</f>
        <v>#VALUE!</v>
      </c>
      <c r="C2566" s="210" t="str">
        <f t="shared" si="326"/>
        <v xml:space="preserve"> </v>
      </c>
      <c r="D2566" s="1" t="str">
        <f t="shared" si="327"/>
        <v>na</v>
      </c>
      <c r="E2566" t="s">
        <v>27</v>
      </c>
      <c r="F2566">
        <v>9602</v>
      </c>
      <c r="G2566" s="139">
        <v>2011</v>
      </c>
      <c r="H2566" s="429" t="s">
        <v>147</v>
      </c>
      <c r="I2566" s="139">
        <f>VLOOKUP(E2566&amp;H2566,Data2012!$A:$S,6,FALSE)</f>
        <v>-1</v>
      </c>
    </row>
    <row r="2567" spans="1:9" ht="14.25" customHeight="1">
      <c r="A2567" s="1" t="str">
        <f t="shared" si="329"/>
        <v xml:space="preserve">ZS9602 </v>
      </c>
      <c r="B2567" s="427" t="e">
        <f t="shared" si="334"/>
        <v>#VALUE!</v>
      </c>
      <c r="C2567" s="210" t="str">
        <f t="shared" si="326"/>
        <v xml:space="preserve"> </v>
      </c>
      <c r="D2567" s="1" t="str">
        <f t="shared" si="327"/>
        <v>na</v>
      </c>
      <c r="E2567" t="s">
        <v>27</v>
      </c>
      <c r="F2567">
        <v>9602</v>
      </c>
      <c r="G2567" s="139">
        <v>2011</v>
      </c>
      <c r="H2567" s="429" t="s">
        <v>148</v>
      </c>
      <c r="I2567" s="139">
        <f>VLOOKUP(E2567&amp;H2567,Data2012!$A:$S,6,FALSE)</f>
        <v>-1</v>
      </c>
    </row>
    <row r="2568" spans="1:9" ht="14.25" customHeight="1">
      <c r="A2568" s="1" t="str">
        <f t="shared" si="329"/>
        <v xml:space="preserve">ZS9602 </v>
      </c>
      <c r="B2568" s="427" t="e">
        <f t="shared" si="334"/>
        <v>#VALUE!</v>
      </c>
      <c r="C2568" s="210" t="str">
        <f t="shared" ref="C2568:C2631" si="335">IF(D2568="na"," ",VALUE(RIGHT(TRIM(H2568),2)))</f>
        <v xml:space="preserve"> </v>
      </c>
      <c r="D2568" s="1" t="str">
        <f t="shared" ref="D2568:D2631" si="336">IF(I2568&lt;0,"na",I2568)</f>
        <v>na</v>
      </c>
      <c r="E2568" t="s">
        <v>27</v>
      </c>
      <c r="F2568">
        <v>9602</v>
      </c>
      <c r="G2568" s="139">
        <v>2011</v>
      </c>
      <c r="H2568" s="429" t="s">
        <v>149</v>
      </c>
      <c r="I2568" s="139">
        <f>VLOOKUP(E2568&amp;H2568,Data2012!$A:$S,6,FALSE)</f>
        <v>-1</v>
      </c>
    </row>
    <row r="2569" spans="1:9" ht="14.25" customHeight="1">
      <c r="A2569" s="1" t="str">
        <f t="shared" si="329"/>
        <v xml:space="preserve">ZS9602 </v>
      </c>
      <c r="B2569" s="427" t="e">
        <f t="shared" si="334"/>
        <v>#VALUE!</v>
      </c>
      <c r="C2569" s="210" t="str">
        <f t="shared" si="335"/>
        <v xml:space="preserve"> </v>
      </c>
      <c r="D2569" s="1" t="str">
        <f t="shared" si="336"/>
        <v>na</v>
      </c>
      <c r="E2569" t="s">
        <v>27</v>
      </c>
      <c r="F2569">
        <v>9602</v>
      </c>
      <c r="G2569" s="139">
        <v>2011</v>
      </c>
      <c r="H2569" s="429" t="s">
        <v>150</v>
      </c>
      <c r="I2569" s="139">
        <f>VLOOKUP(E2569&amp;H2569,Data2012!$A:$S,6,FALSE)</f>
        <v>-1</v>
      </c>
    </row>
    <row r="2570" spans="1:9" ht="14.25" customHeight="1">
      <c r="A2570" s="1" t="str">
        <f t="shared" si="329"/>
        <v xml:space="preserve">ZS9602 </v>
      </c>
      <c r="B2570" s="427" t="e">
        <f t="shared" si="334"/>
        <v>#VALUE!</v>
      </c>
      <c r="C2570" s="210" t="str">
        <f t="shared" si="335"/>
        <v xml:space="preserve"> </v>
      </c>
      <c r="D2570" s="1" t="str">
        <f t="shared" si="336"/>
        <v>na</v>
      </c>
      <c r="E2570" t="s">
        <v>27</v>
      </c>
      <c r="F2570">
        <v>9602</v>
      </c>
      <c r="G2570" s="139">
        <v>2011</v>
      </c>
      <c r="H2570" s="429" t="s">
        <v>151</v>
      </c>
      <c r="I2570" s="139">
        <f>VLOOKUP(E2570&amp;H2570,Data2012!$A:$S,6,FALSE)</f>
        <v>-1</v>
      </c>
    </row>
    <row r="2571" spans="1:9" ht="14.25" customHeight="1">
      <c r="A2571" s="1" t="str">
        <f t="shared" si="329"/>
        <v xml:space="preserve">ZS9602 </v>
      </c>
      <c r="B2571" s="427" t="e">
        <f t="shared" si="334"/>
        <v>#VALUE!</v>
      </c>
      <c r="C2571" s="210" t="str">
        <f t="shared" si="335"/>
        <v xml:space="preserve"> </v>
      </c>
      <c r="D2571" s="1" t="str">
        <f t="shared" si="336"/>
        <v>na</v>
      </c>
      <c r="E2571" t="s">
        <v>27</v>
      </c>
      <c r="F2571">
        <v>9602</v>
      </c>
      <c r="G2571" s="139">
        <v>2011</v>
      </c>
      <c r="H2571" s="429" t="s">
        <v>152</v>
      </c>
      <c r="I2571" s="139">
        <f>VLOOKUP(E2571&amp;H2571,Data2012!$A:$S,6,FALSE)</f>
        <v>-1</v>
      </c>
    </row>
    <row r="2572" spans="1:9" ht="14.25" customHeight="1">
      <c r="A2572" s="1" t="str">
        <f t="shared" si="329"/>
        <v xml:space="preserve">ZS9602 </v>
      </c>
      <c r="B2572" s="427" t="e">
        <f t="shared" si="334"/>
        <v>#VALUE!</v>
      </c>
      <c r="C2572" s="210" t="str">
        <f t="shared" si="335"/>
        <v xml:space="preserve"> </v>
      </c>
      <c r="D2572" s="1" t="str">
        <f t="shared" si="336"/>
        <v>na</v>
      </c>
      <c r="E2572" t="s">
        <v>27</v>
      </c>
      <c r="F2572">
        <v>9602</v>
      </c>
      <c r="G2572" s="139">
        <v>2011</v>
      </c>
      <c r="H2572" s="429" t="s">
        <v>153</v>
      </c>
      <c r="I2572" s="139">
        <f>VLOOKUP(E2572&amp;H2572,Data2012!$A:$S,6,FALSE)</f>
        <v>-1</v>
      </c>
    </row>
    <row r="2573" spans="1:9" ht="14.25" customHeight="1">
      <c r="A2573" s="1" t="str">
        <f t="shared" si="329"/>
        <v xml:space="preserve">ZS9602 </v>
      </c>
      <c r="B2573" s="427" t="e">
        <f t="shared" si="334"/>
        <v>#VALUE!</v>
      </c>
      <c r="C2573" s="210" t="str">
        <f t="shared" si="335"/>
        <v xml:space="preserve"> </v>
      </c>
      <c r="D2573" s="1" t="str">
        <f t="shared" si="336"/>
        <v>na</v>
      </c>
      <c r="E2573" t="s">
        <v>27</v>
      </c>
      <c r="F2573">
        <v>9602</v>
      </c>
      <c r="G2573" s="139">
        <v>2011</v>
      </c>
      <c r="H2573" s="429" t="s">
        <v>154</v>
      </c>
      <c r="I2573" s="139">
        <f>VLOOKUP(E2573&amp;H2573,Data2012!$A:$S,6,FALSE)</f>
        <v>-1</v>
      </c>
    </row>
    <row r="2574" spans="1:9" ht="14.25" customHeight="1">
      <c r="A2574" s="1" t="str">
        <f t="shared" si="329"/>
        <v xml:space="preserve">ZS9602 </v>
      </c>
      <c r="B2574" s="427" t="e">
        <f t="shared" si="334"/>
        <v>#VALUE!</v>
      </c>
      <c r="C2574" s="210" t="str">
        <f t="shared" si="335"/>
        <v xml:space="preserve"> </v>
      </c>
      <c r="D2574" s="1" t="str">
        <f t="shared" si="336"/>
        <v>na</v>
      </c>
      <c r="E2574" t="s">
        <v>27</v>
      </c>
      <c r="F2574">
        <v>9602</v>
      </c>
      <c r="G2574" s="139">
        <v>2011</v>
      </c>
      <c r="H2574" s="429" t="s">
        <v>155</v>
      </c>
      <c r="I2574" s="139">
        <f>VLOOKUP(E2574&amp;H2574,Data2012!$A:$S,6,FALSE)</f>
        <v>-1</v>
      </c>
    </row>
    <row r="2575" spans="1:9" ht="14.25" customHeight="1">
      <c r="A2575" s="1" t="str">
        <f t="shared" ref="A2575:A2638" si="337">TRIM(E2575)&amp;F2575&amp;C2575</f>
        <v xml:space="preserve">ZS9603 </v>
      </c>
      <c r="B2575" s="427" t="str">
        <f>+D2575</f>
        <v>na</v>
      </c>
      <c r="C2575" s="210" t="str">
        <f t="shared" si="335"/>
        <v xml:space="preserve"> </v>
      </c>
      <c r="D2575" s="1" t="str">
        <f t="shared" si="336"/>
        <v>na</v>
      </c>
      <c r="E2575" t="s">
        <v>27</v>
      </c>
      <c r="F2575">
        <v>9603</v>
      </c>
      <c r="G2575" s="139">
        <v>2011</v>
      </c>
      <c r="H2575" s="429" t="s">
        <v>144</v>
      </c>
      <c r="I2575" s="139">
        <f>VLOOKUP(E2575&amp;H2575,Data2012!$A:$S,11,FALSE)</f>
        <v>-1</v>
      </c>
    </row>
    <row r="2576" spans="1:9" ht="14.25" customHeight="1">
      <c r="A2576" s="1" t="str">
        <f t="shared" si="337"/>
        <v xml:space="preserve">ZS9603 </v>
      </c>
      <c r="B2576" s="427" t="e">
        <f>+D2576+B2575</f>
        <v>#VALUE!</v>
      </c>
      <c r="C2576" s="210" t="str">
        <f t="shared" si="335"/>
        <v xml:space="preserve"> </v>
      </c>
      <c r="D2576" s="1" t="str">
        <f t="shared" si="336"/>
        <v>na</v>
      </c>
      <c r="E2576" t="s">
        <v>27</v>
      </c>
      <c r="F2576">
        <v>9603</v>
      </c>
      <c r="G2576" s="139">
        <v>2011</v>
      </c>
      <c r="H2576" s="429" t="s">
        <v>145</v>
      </c>
      <c r="I2576" s="139">
        <f>VLOOKUP(E2576&amp;H2576,Data2012!$A:$S,11,FALSE)</f>
        <v>-1</v>
      </c>
    </row>
    <row r="2577" spans="1:9" ht="14.25" customHeight="1">
      <c r="A2577" s="1" t="str">
        <f t="shared" si="337"/>
        <v xml:space="preserve">ZS9603 </v>
      </c>
      <c r="B2577" s="427" t="e">
        <f>+D2577+B2576</f>
        <v>#VALUE!</v>
      </c>
      <c r="C2577" s="210" t="str">
        <f t="shared" si="335"/>
        <v xml:space="preserve"> </v>
      </c>
      <c r="D2577" s="1" t="str">
        <f t="shared" si="336"/>
        <v>na</v>
      </c>
      <c r="E2577" t="s">
        <v>27</v>
      </c>
      <c r="F2577">
        <v>9603</v>
      </c>
      <c r="G2577" s="139">
        <v>2011</v>
      </c>
      <c r="H2577" s="429" t="s">
        <v>146</v>
      </c>
      <c r="I2577" s="139">
        <f>VLOOKUP(E2577&amp;H2577,Data2012!$A:$S,11,FALSE)</f>
        <v>-1</v>
      </c>
    </row>
    <row r="2578" spans="1:9" ht="14.25" customHeight="1">
      <c r="A2578" s="1" t="str">
        <f t="shared" si="337"/>
        <v xml:space="preserve">ZS9603 </v>
      </c>
      <c r="B2578" s="427" t="e">
        <f t="shared" ref="B2578:B2586" si="338">+D2578+B2577</f>
        <v>#VALUE!</v>
      </c>
      <c r="C2578" s="210" t="str">
        <f t="shared" si="335"/>
        <v xml:space="preserve"> </v>
      </c>
      <c r="D2578" s="1" t="str">
        <f t="shared" si="336"/>
        <v>na</v>
      </c>
      <c r="E2578" t="s">
        <v>27</v>
      </c>
      <c r="F2578">
        <v>9603</v>
      </c>
      <c r="G2578" s="139">
        <v>2011</v>
      </c>
      <c r="H2578" s="429" t="s">
        <v>147</v>
      </c>
      <c r="I2578" s="139">
        <f>VLOOKUP(E2578&amp;H2578,Data2012!$A:$S,11,FALSE)</f>
        <v>-1</v>
      </c>
    </row>
    <row r="2579" spans="1:9" ht="14.25" customHeight="1">
      <c r="A2579" s="1" t="str">
        <f t="shared" si="337"/>
        <v xml:space="preserve">ZS9603 </v>
      </c>
      <c r="B2579" s="427" t="e">
        <f t="shared" si="338"/>
        <v>#VALUE!</v>
      </c>
      <c r="C2579" s="210" t="str">
        <f t="shared" si="335"/>
        <v xml:space="preserve"> </v>
      </c>
      <c r="D2579" s="1" t="str">
        <f t="shared" si="336"/>
        <v>na</v>
      </c>
      <c r="E2579" t="s">
        <v>27</v>
      </c>
      <c r="F2579">
        <v>9603</v>
      </c>
      <c r="G2579" s="139">
        <v>2011</v>
      </c>
      <c r="H2579" s="429" t="s">
        <v>148</v>
      </c>
      <c r="I2579" s="139">
        <f>VLOOKUP(E2579&amp;H2579,Data2012!$A:$S,11,FALSE)</f>
        <v>-1</v>
      </c>
    </row>
    <row r="2580" spans="1:9" ht="14.25" customHeight="1">
      <c r="A2580" s="1" t="str">
        <f t="shared" si="337"/>
        <v xml:space="preserve">ZS9603 </v>
      </c>
      <c r="B2580" s="427" t="e">
        <f t="shared" si="338"/>
        <v>#VALUE!</v>
      </c>
      <c r="C2580" s="210" t="str">
        <f t="shared" si="335"/>
        <v xml:space="preserve"> </v>
      </c>
      <c r="D2580" s="1" t="str">
        <f t="shared" si="336"/>
        <v>na</v>
      </c>
      <c r="E2580" t="s">
        <v>27</v>
      </c>
      <c r="F2580">
        <v>9603</v>
      </c>
      <c r="G2580" s="139">
        <v>2011</v>
      </c>
      <c r="H2580" s="429" t="s">
        <v>149</v>
      </c>
      <c r="I2580" s="139">
        <f>VLOOKUP(E2580&amp;H2580,Data2012!$A:$S,11,FALSE)</f>
        <v>-1</v>
      </c>
    </row>
    <row r="2581" spans="1:9" ht="14.25" customHeight="1">
      <c r="A2581" s="1" t="str">
        <f t="shared" si="337"/>
        <v xml:space="preserve">ZS9603 </v>
      </c>
      <c r="B2581" s="427" t="e">
        <f t="shared" si="338"/>
        <v>#VALUE!</v>
      </c>
      <c r="C2581" s="210" t="str">
        <f t="shared" si="335"/>
        <v xml:space="preserve"> </v>
      </c>
      <c r="D2581" s="1" t="str">
        <f t="shared" si="336"/>
        <v>na</v>
      </c>
      <c r="E2581" t="s">
        <v>27</v>
      </c>
      <c r="F2581">
        <v>9603</v>
      </c>
      <c r="G2581" s="139">
        <v>2011</v>
      </c>
      <c r="H2581" s="429" t="s">
        <v>150</v>
      </c>
      <c r="I2581" s="139">
        <f>VLOOKUP(E2581&amp;H2581,Data2012!$A:$S,11,FALSE)</f>
        <v>-1</v>
      </c>
    </row>
    <row r="2582" spans="1:9" ht="14.25" customHeight="1">
      <c r="A2582" s="1" t="str">
        <f t="shared" si="337"/>
        <v xml:space="preserve">ZS9603 </v>
      </c>
      <c r="B2582" s="427" t="e">
        <f t="shared" si="338"/>
        <v>#VALUE!</v>
      </c>
      <c r="C2582" s="210" t="str">
        <f t="shared" si="335"/>
        <v xml:space="preserve"> </v>
      </c>
      <c r="D2582" s="1" t="str">
        <f t="shared" si="336"/>
        <v>na</v>
      </c>
      <c r="E2582" t="s">
        <v>27</v>
      </c>
      <c r="F2582">
        <v>9603</v>
      </c>
      <c r="G2582" s="139">
        <v>2011</v>
      </c>
      <c r="H2582" s="429" t="s">
        <v>151</v>
      </c>
      <c r="I2582" s="139">
        <f>VLOOKUP(E2582&amp;H2582,Data2012!$A:$S,11,FALSE)</f>
        <v>-1</v>
      </c>
    </row>
    <row r="2583" spans="1:9" ht="14.25" customHeight="1">
      <c r="A2583" s="1" t="str">
        <f t="shared" si="337"/>
        <v xml:space="preserve">ZS9603 </v>
      </c>
      <c r="B2583" s="427" t="e">
        <f t="shared" si="338"/>
        <v>#VALUE!</v>
      </c>
      <c r="C2583" s="210" t="str">
        <f t="shared" si="335"/>
        <v xml:space="preserve"> </v>
      </c>
      <c r="D2583" s="1" t="str">
        <f t="shared" si="336"/>
        <v>na</v>
      </c>
      <c r="E2583" t="s">
        <v>27</v>
      </c>
      <c r="F2583">
        <v>9603</v>
      </c>
      <c r="G2583" s="139">
        <v>2011</v>
      </c>
      <c r="H2583" s="429" t="s">
        <v>152</v>
      </c>
      <c r="I2583" s="139">
        <f>VLOOKUP(E2583&amp;H2583,Data2012!$A:$S,11,FALSE)</f>
        <v>-1</v>
      </c>
    </row>
    <row r="2584" spans="1:9" ht="14.25" customHeight="1">
      <c r="A2584" s="1" t="str">
        <f t="shared" si="337"/>
        <v xml:space="preserve">ZS9603 </v>
      </c>
      <c r="B2584" s="427" t="e">
        <f t="shared" si="338"/>
        <v>#VALUE!</v>
      </c>
      <c r="C2584" s="210" t="str">
        <f t="shared" si="335"/>
        <v xml:space="preserve"> </v>
      </c>
      <c r="D2584" s="1" t="str">
        <f t="shared" si="336"/>
        <v>na</v>
      </c>
      <c r="E2584" t="s">
        <v>27</v>
      </c>
      <c r="F2584">
        <v>9603</v>
      </c>
      <c r="G2584" s="139">
        <v>2011</v>
      </c>
      <c r="H2584" s="429" t="s">
        <v>153</v>
      </c>
      <c r="I2584" s="139">
        <f>VLOOKUP(E2584&amp;H2584,Data2012!$A:$S,11,FALSE)</f>
        <v>-1</v>
      </c>
    </row>
    <row r="2585" spans="1:9" ht="14.25" customHeight="1">
      <c r="A2585" s="1" t="str">
        <f t="shared" si="337"/>
        <v xml:space="preserve">ZS9603 </v>
      </c>
      <c r="B2585" s="427" t="e">
        <f t="shared" si="338"/>
        <v>#VALUE!</v>
      </c>
      <c r="C2585" s="210" t="str">
        <f t="shared" si="335"/>
        <v xml:space="preserve"> </v>
      </c>
      <c r="D2585" s="1" t="str">
        <f t="shared" si="336"/>
        <v>na</v>
      </c>
      <c r="E2585" t="s">
        <v>27</v>
      </c>
      <c r="F2585">
        <v>9603</v>
      </c>
      <c r="G2585" s="139">
        <v>2011</v>
      </c>
      <c r="H2585" s="429" t="s">
        <v>154</v>
      </c>
      <c r="I2585" s="139">
        <f>VLOOKUP(E2585&amp;H2585,Data2012!$A:$S,11,FALSE)</f>
        <v>-1</v>
      </c>
    </row>
    <row r="2586" spans="1:9" ht="14.25" customHeight="1">
      <c r="A2586" s="1" t="str">
        <f t="shared" si="337"/>
        <v xml:space="preserve">ZS9603 </v>
      </c>
      <c r="B2586" s="427" t="e">
        <f t="shared" si="338"/>
        <v>#VALUE!</v>
      </c>
      <c r="C2586" s="210" t="str">
        <f t="shared" si="335"/>
        <v xml:space="preserve"> </v>
      </c>
      <c r="D2586" s="1" t="str">
        <f t="shared" si="336"/>
        <v>na</v>
      </c>
      <c r="E2586" t="s">
        <v>27</v>
      </c>
      <c r="F2586">
        <v>9603</v>
      </c>
      <c r="G2586" s="139">
        <v>2011</v>
      </c>
      <c r="H2586" s="429" t="s">
        <v>155</v>
      </c>
      <c r="I2586" s="139">
        <f>VLOOKUP(E2586&amp;H2586,Data2012!$A:$S,11,FALSE)</f>
        <v>-1</v>
      </c>
    </row>
    <row r="2587" spans="1:9" ht="14.25" customHeight="1">
      <c r="A2587" s="1" t="str">
        <f t="shared" si="337"/>
        <v xml:space="preserve">ZS9604 </v>
      </c>
      <c r="B2587" s="427" t="str">
        <f>+D2587</f>
        <v>na</v>
      </c>
      <c r="C2587" s="210" t="str">
        <f t="shared" si="335"/>
        <v xml:space="preserve"> </v>
      </c>
      <c r="D2587" s="1" t="str">
        <f t="shared" si="336"/>
        <v>na</v>
      </c>
      <c r="E2587" t="s">
        <v>27</v>
      </c>
      <c r="F2587">
        <v>9604</v>
      </c>
      <c r="G2587" s="139">
        <v>2011</v>
      </c>
      <c r="H2587" s="429" t="s">
        <v>144</v>
      </c>
      <c r="I2587" s="139">
        <f>VLOOKUP(E2587&amp;H2587,Data2012!$A:$S,14,FALSE)</f>
        <v>-1</v>
      </c>
    </row>
    <row r="2588" spans="1:9" ht="14.25" customHeight="1">
      <c r="A2588" s="1" t="str">
        <f t="shared" si="337"/>
        <v xml:space="preserve">ZS9604 </v>
      </c>
      <c r="B2588" s="427" t="e">
        <f>+D2588+B2587</f>
        <v>#VALUE!</v>
      </c>
      <c r="C2588" s="210" t="str">
        <f t="shared" si="335"/>
        <v xml:space="preserve"> </v>
      </c>
      <c r="D2588" s="1" t="str">
        <f t="shared" si="336"/>
        <v>na</v>
      </c>
      <c r="E2588" t="s">
        <v>27</v>
      </c>
      <c r="F2588">
        <v>9604</v>
      </c>
      <c r="G2588" s="139">
        <v>2011</v>
      </c>
      <c r="H2588" s="429" t="s">
        <v>145</v>
      </c>
      <c r="I2588" s="139">
        <f>VLOOKUP(E2588&amp;H2588,Data2012!$A:$S,14,FALSE)</f>
        <v>-1</v>
      </c>
    </row>
    <row r="2589" spans="1:9" ht="14.25" customHeight="1">
      <c r="A2589" s="1" t="str">
        <f t="shared" si="337"/>
        <v xml:space="preserve">ZS9604 </v>
      </c>
      <c r="B2589" s="427" t="e">
        <f>+D2589+B2588</f>
        <v>#VALUE!</v>
      </c>
      <c r="C2589" s="210" t="str">
        <f t="shared" si="335"/>
        <v xml:space="preserve"> </v>
      </c>
      <c r="D2589" s="1" t="str">
        <f t="shared" si="336"/>
        <v>na</v>
      </c>
      <c r="E2589" t="s">
        <v>27</v>
      </c>
      <c r="F2589">
        <v>9604</v>
      </c>
      <c r="G2589" s="139">
        <v>2011</v>
      </c>
      <c r="H2589" s="429" t="s">
        <v>146</v>
      </c>
      <c r="I2589" s="139">
        <f>VLOOKUP(E2589&amp;H2589,Data2012!$A:$S,14,FALSE)</f>
        <v>-1</v>
      </c>
    </row>
    <row r="2590" spans="1:9" ht="14.25" customHeight="1">
      <c r="A2590" s="1" t="str">
        <f t="shared" si="337"/>
        <v xml:space="preserve">ZS9604 </v>
      </c>
      <c r="B2590" s="427" t="e">
        <f t="shared" ref="B2590:B2598" si="339">+D2590+B2589</f>
        <v>#VALUE!</v>
      </c>
      <c r="C2590" s="210" t="str">
        <f t="shared" si="335"/>
        <v xml:space="preserve"> </v>
      </c>
      <c r="D2590" s="1" t="str">
        <f t="shared" si="336"/>
        <v>na</v>
      </c>
      <c r="E2590" t="s">
        <v>27</v>
      </c>
      <c r="F2590">
        <v>9604</v>
      </c>
      <c r="G2590" s="139">
        <v>2011</v>
      </c>
      <c r="H2590" s="429" t="s">
        <v>147</v>
      </c>
      <c r="I2590" s="139">
        <f>VLOOKUP(E2590&amp;H2590,Data2012!$A:$S,14,FALSE)</f>
        <v>-1</v>
      </c>
    </row>
    <row r="2591" spans="1:9" ht="14.25" customHeight="1">
      <c r="A2591" s="1" t="str">
        <f t="shared" si="337"/>
        <v xml:space="preserve">ZS9604 </v>
      </c>
      <c r="B2591" s="427" t="e">
        <f t="shared" si="339"/>
        <v>#VALUE!</v>
      </c>
      <c r="C2591" s="210" t="str">
        <f t="shared" si="335"/>
        <v xml:space="preserve"> </v>
      </c>
      <c r="D2591" s="1" t="str">
        <f t="shared" si="336"/>
        <v>na</v>
      </c>
      <c r="E2591" t="s">
        <v>27</v>
      </c>
      <c r="F2591">
        <v>9604</v>
      </c>
      <c r="G2591" s="139">
        <v>2011</v>
      </c>
      <c r="H2591" s="429" t="s">
        <v>148</v>
      </c>
      <c r="I2591" s="139">
        <f>VLOOKUP(E2591&amp;H2591,Data2012!$A:$S,14,FALSE)</f>
        <v>-1</v>
      </c>
    </row>
    <row r="2592" spans="1:9" ht="14.25" customHeight="1">
      <c r="A2592" s="1" t="str">
        <f t="shared" si="337"/>
        <v xml:space="preserve">ZS9604 </v>
      </c>
      <c r="B2592" s="427" t="e">
        <f t="shared" si="339"/>
        <v>#VALUE!</v>
      </c>
      <c r="C2592" s="210" t="str">
        <f t="shared" si="335"/>
        <v xml:space="preserve"> </v>
      </c>
      <c r="D2592" s="1" t="str">
        <f t="shared" si="336"/>
        <v>na</v>
      </c>
      <c r="E2592" t="s">
        <v>27</v>
      </c>
      <c r="F2592">
        <v>9604</v>
      </c>
      <c r="G2592" s="139">
        <v>2011</v>
      </c>
      <c r="H2592" s="429" t="s">
        <v>149</v>
      </c>
      <c r="I2592" s="139">
        <f>VLOOKUP(E2592&amp;H2592,Data2012!$A:$S,14,FALSE)</f>
        <v>-1</v>
      </c>
    </row>
    <row r="2593" spans="1:9" ht="14.25" customHeight="1">
      <c r="A2593" s="1" t="str">
        <f t="shared" si="337"/>
        <v xml:space="preserve">ZS9604 </v>
      </c>
      <c r="B2593" s="427" t="e">
        <f t="shared" si="339"/>
        <v>#VALUE!</v>
      </c>
      <c r="C2593" s="210" t="str">
        <f t="shared" si="335"/>
        <v xml:space="preserve"> </v>
      </c>
      <c r="D2593" s="1" t="str">
        <f t="shared" si="336"/>
        <v>na</v>
      </c>
      <c r="E2593" t="s">
        <v>27</v>
      </c>
      <c r="F2593">
        <v>9604</v>
      </c>
      <c r="G2593" s="139">
        <v>2011</v>
      </c>
      <c r="H2593" s="429" t="s">
        <v>150</v>
      </c>
      <c r="I2593" s="139">
        <f>VLOOKUP(E2593&amp;H2593,Data2012!$A:$S,14,FALSE)</f>
        <v>-1</v>
      </c>
    </row>
    <row r="2594" spans="1:9" ht="14.25" customHeight="1">
      <c r="A2594" s="1" t="str">
        <f t="shared" si="337"/>
        <v xml:space="preserve">ZS9604 </v>
      </c>
      <c r="B2594" s="427" t="e">
        <f t="shared" si="339"/>
        <v>#VALUE!</v>
      </c>
      <c r="C2594" s="210" t="str">
        <f t="shared" si="335"/>
        <v xml:space="preserve"> </v>
      </c>
      <c r="D2594" s="1" t="str">
        <f t="shared" si="336"/>
        <v>na</v>
      </c>
      <c r="E2594" t="s">
        <v>27</v>
      </c>
      <c r="F2594">
        <v>9604</v>
      </c>
      <c r="G2594" s="139">
        <v>2011</v>
      </c>
      <c r="H2594" s="429" t="s">
        <v>151</v>
      </c>
      <c r="I2594" s="139">
        <f>VLOOKUP(E2594&amp;H2594,Data2012!$A:$S,14,FALSE)</f>
        <v>-1</v>
      </c>
    </row>
    <row r="2595" spans="1:9" ht="14.25" customHeight="1">
      <c r="A2595" s="1" t="str">
        <f t="shared" si="337"/>
        <v xml:space="preserve">ZS9604 </v>
      </c>
      <c r="B2595" s="427" t="e">
        <f t="shared" si="339"/>
        <v>#VALUE!</v>
      </c>
      <c r="C2595" s="210" t="str">
        <f t="shared" si="335"/>
        <v xml:space="preserve"> </v>
      </c>
      <c r="D2595" s="1" t="str">
        <f t="shared" si="336"/>
        <v>na</v>
      </c>
      <c r="E2595" t="s">
        <v>27</v>
      </c>
      <c r="F2595">
        <v>9604</v>
      </c>
      <c r="G2595" s="139">
        <v>2011</v>
      </c>
      <c r="H2595" s="429" t="s">
        <v>152</v>
      </c>
      <c r="I2595" s="139">
        <f>VLOOKUP(E2595&amp;H2595,Data2012!$A:$S,14,FALSE)</f>
        <v>-1</v>
      </c>
    </row>
    <row r="2596" spans="1:9" ht="14.25" customHeight="1">
      <c r="A2596" s="1" t="str">
        <f t="shared" si="337"/>
        <v xml:space="preserve">ZS9604 </v>
      </c>
      <c r="B2596" s="427" t="e">
        <f t="shared" si="339"/>
        <v>#VALUE!</v>
      </c>
      <c r="C2596" s="210" t="str">
        <f t="shared" si="335"/>
        <v xml:space="preserve"> </v>
      </c>
      <c r="D2596" s="1" t="str">
        <f t="shared" si="336"/>
        <v>na</v>
      </c>
      <c r="E2596" t="s">
        <v>27</v>
      </c>
      <c r="F2596">
        <v>9604</v>
      </c>
      <c r="G2596" s="139">
        <v>2011</v>
      </c>
      <c r="H2596" s="429" t="s">
        <v>153</v>
      </c>
      <c r="I2596" s="139">
        <f>VLOOKUP(E2596&amp;H2596,Data2012!$A:$S,14,FALSE)</f>
        <v>-1</v>
      </c>
    </row>
    <row r="2597" spans="1:9" ht="14.25" customHeight="1">
      <c r="A2597" s="1" t="str">
        <f t="shared" si="337"/>
        <v xml:space="preserve">ZS9604 </v>
      </c>
      <c r="B2597" s="427" t="e">
        <f t="shared" si="339"/>
        <v>#VALUE!</v>
      </c>
      <c r="C2597" s="210" t="str">
        <f t="shared" si="335"/>
        <v xml:space="preserve"> </v>
      </c>
      <c r="D2597" s="1" t="str">
        <f t="shared" si="336"/>
        <v>na</v>
      </c>
      <c r="E2597" t="s">
        <v>27</v>
      </c>
      <c r="F2597">
        <v>9604</v>
      </c>
      <c r="G2597" s="139">
        <v>2011</v>
      </c>
      <c r="H2597" s="429" t="s">
        <v>154</v>
      </c>
      <c r="I2597" s="139">
        <f>VLOOKUP(E2597&amp;H2597,Data2012!$A:$S,14,FALSE)</f>
        <v>-1</v>
      </c>
    </row>
    <row r="2598" spans="1:9" ht="14.25" customHeight="1">
      <c r="A2598" s="1" t="str">
        <f t="shared" si="337"/>
        <v xml:space="preserve">ZS9604 </v>
      </c>
      <c r="B2598" s="427" t="e">
        <f t="shared" si="339"/>
        <v>#VALUE!</v>
      </c>
      <c r="C2598" s="210" t="str">
        <f t="shared" si="335"/>
        <v xml:space="preserve"> </v>
      </c>
      <c r="D2598" s="1" t="str">
        <f t="shared" si="336"/>
        <v>na</v>
      </c>
      <c r="E2598" t="s">
        <v>27</v>
      </c>
      <c r="F2598">
        <v>9604</v>
      </c>
      <c r="G2598" s="139">
        <v>2011</v>
      </c>
      <c r="H2598" s="429" t="s">
        <v>155</v>
      </c>
      <c r="I2598" s="139">
        <f>VLOOKUP(E2598&amp;H2598,Data2012!$A:$S,14,FALSE)</f>
        <v>-1</v>
      </c>
    </row>
    <row r="2599" spans="1:9" ht="14.25" customHeight="1">
      <c r="A2599" s="1" t="str">
        <f t="shared" si="337"/>
        <v xml:space="preserve">ZS9605 </v>
      </c>
      <c r="B2599" s="427" t="str">
        <f>+D2599</f>
        <v>na</v>
      </c>
      <c r="C2599" s="210" t="str">
        <f t="shared" si="335"/>
        <v xml:space="preserve"> </v>
      </c>
      <c r="D2599" s="1" t="str">
        <f t="shared" si="336"/>
        <v>na</v>
      </c>
      <c r="E2599" t="s">
        <v>27</v>
      </c>
      <c r="F2599">
        <v>9605</v>
      </c>
      <c r="G2599" s="139">
        <v>2011</v>
      </c>
      <c r="H2599" s="429" t="s">
        <v>144</v>
      </c>
      <c r="I2599" s="139">
        <f>VLOOKUP(E2599&amp;H2599,Data2012!$A:$S,17,FALSE)</f>
        <v>-1</v>
      </c>
    </row>
    <row r="2600" spans="1:9" ht="14.25" customHeight="1">
      <c r="A2600" s="1" t="str">
        <f t="shared" si="337"/>
        <v xml:space="preserve">ZS9605 </v>
      </c>
      <c r="B2600" s="427" t="e">
        <f>+D2600+B2599</f>
        <v>#VALUE!</v>
      </c>
      <c r="C2600" s="210" t="str">
        <f t="shared" si="335"/>
        <v xml:space="preserve"> </v>
      </c>
      <c r="D2600" s="1" t="str">
        <f t="shared" si="336"/>
        <v>na</v>
      </c>
      <c r="E2600" t="s">
        <v>27</v>
      </c>
      <c r="F2600">
        <v>9605</v>
      </c>
      <c r="G2600" s="139">
        <v>2011</v>
      </c>
      <c r="H2600" s="429" t="s">
        <v>145</v>
      </c>
      <c r="I2600" s="139">
        <f>VLOOKUP(E2600&amp;H2600,Data2012!$A:$S,17,FALSE)</f>
        <v>-1</v>
      </c>
    </row>
    <row r="2601" spans="1:9" ht="14.25" customHeight="1">
      <c r="A2601" s="1" t="str">
        <f t="shared" si="337"/>
        <v xml:space="preserve">ZS9605 </v>
      </c>
      <c r="B2601" s="427" t="e">
        <f>+D2601+B2600</f>
        <v>#VALUE!</v>
      </c>
      <c r="C2601" s="210" t="str">
        <f t="shared" si="335"/>
        <v xml:space="preserve"> </v>
      </c>
      <c r="D2601" s="1" t="str">
        <f t="shared" si="336"/>
        <v>na</v>
      </c>
      <c r="E2601" t="s">
        <v>27</v>
      </c>
      <c r="F2601">
        <v>9605</v>
      </c>
      <c r="G2601" s="139">
        <v>2011</v>
      </c>
      <c r="H2601" s="429" t="s">
        <v>146</v>
      </c>
      <c r="I2601" s="139">
        <f>VLOOKUP(E2601&amp;H2601,Data2012!$A:$S,17,FALSE)</f>
        <v>-1</v>
      </c>
    </row>
    <row r="2602" spans="1:9" ht="14.25" customHeight="1">
      <c r="A2602" s="1" t="str">
        <f t="shared" si="337"/>
        <v xml:space="preserve">ZS9605 </v>
      </c>
      <c r="B2602" s="427" t="e">
        <f t="shared" ref="B2602:B2610" si="340">+D2602+B2601</f>
        <v>#VALUE!</v>
      </c>
      <c r="C2602" s="210" t="str">
        <f t="shared" si="335"/>
        <v xml:space="preserve"> </v>
      </c>
      <c r="D2602" s="1" t="str">
        <f t="shared" si="336"/>
        <v>na</v>
      </c>
      <c r="E2602" t="s">
        <v>27</v>
      </c>
      <c r="F2602">
        <v>9605</v>
      </c>
      <c r="G2602" s="139">
        <v>2011</v>
      </c>
      <c r="H2602" s="429" t="s">
        <v>147</v>
      </c>
      <c r="I2602" s="139">
        <f>VLOOKUP(E2602&amp;H2602,Data2012!$A:$S,17,FALSE)</f>
        <v>-1</v>
      </c>
    </row>
    <row r="2603" spans="1:9" ht="14.25" customHeight="1">
      <c r="A2603" s="1" t="str">
        <f t="shared" si="337"/>
        <v xml:space="preserve">ZS9605 </v>
      </c>
      <c r="B2603" s="427" t="e">
        <f t="shared" si="340"/>
        <v>#VALUE!</v>
      </c>
      <c r="C2603" s="210" t="str">
        <f t="shared" si="335"/>
        <v xml:space="preserve"> </v>
      </c>
      <c r="D2603" s="1" t="str">
        <f t="shared" si="336"/>
        <v>na</v>
      </c>
      <c r="E2603" t="s">
        <v>27</v>
      </c>
      <c r="F2603">
        <v>9605</v>
      </c>
      <c r="G2603" s="139">
        <v>2011</v>
      </c>
      <c r="H2603" s="429" t="s">
        <v>148</v>
      </c>
      <c r="I2603" s="139">
        <f>VLOOKUP(E2603&amp;H2603,Data2012!$A:$S,17,FALSE)</f>
        <v>-1</v>
      </c>
    </row>
    <row r="2604" spans="1:9" ht="14.25" customHeight="1">
      <c r="A2604" s="1" t="str">
        <f t="shared" si="337"/>
        <v xml:space="preserve">ZS9605 </v>
      </c>
      <c r="B2604" s="427" t="e">
        <f t="shared" si="340"/>
        <v>#VALUE!</v>
      </c>
      <c r="C2604" s="210" t="str">
        <f t="shared" si="335"/>
        <v xml:space="preserve"> </v>
      </c>
      <c r="D2604" s="1" t="str">
        <f t="shared" si="336"/>
        <v>na</v>
      </c>
      <c r="E2604" t="s">
        <v>27</v>
      </c>
      <c r="F2604">
        <v>9605</v>
      </c>
      <c r="G2604" s="139">
        <v>2011</v>
      </c>
      <c r="H2604" s="429" t="s">
        <v>149</v>
      </c>
      <c r="I2604" s="139">
        <f>VLOOKUP(E2604&amp;H2604,Data2012!$A:$S,17,FALSE)</f>
        <v>-1</v>
      </c>
    </row>
    <row r="2605" spans="1:9" ht="14.25" customHeight="1">
      <c r="A2605" s="1" t="str">
        <f t="shared" si="337"/>
        <v xml:space="preserve">ZS9605 </v>
      </c>
      <c r="B2605" s="427" t="e">
        <f t="shared" si="340"/>
        <v>#VALUE!</v>
      </c>
      <c r="C2605" s="210" t="str">
        <f t="shared" si="335"/>
        <v xml:space="preserve"> </v>
      </c>
      <c r="D2605" s="1" t="str">
        <f t="shared" si="336"/>
        <v>na</v>
      </c>
      <c r="E2605" t="s">
        <v>27</v>
      </c>
      <c r="F2605">
        <v>9605</v>
      </c>
      <c r="G2605" s="139">
        <v>2011</v>
      </c>
      <c r="H2605" s="429" t="s">
        <v>150</v>
      </c>
      <c r="I2605" s="139">
        <f>VLOOKUP(E2605&amp;H2605,Data2012!$A:$S,17,FALSE)</f>
        <v>-1</v>
      </c>
    </row>
    <row r="2606" spans="1:9" ht="14.25" customHeight="1">
      <c r="A2606" s="1" t="str">
        <f t="shared" si="337"/>
        <v xml:space="preserve">ZS9605 </v>
      </c>
      <c r="B2606" s="427" t="e">
        <f t="shared" si="340"/>
        <v>#VALUE!</v>
      </c>
      <c r="C2606" s="210" t="str">
        <f t="shared" si="335"/>
        <v xml:space="preserve"> </v>
      </c>
      <c r="D2606" s="1" t="str">
        <f t="shared" si="336"/>
        <v>na</v>
      </c>
      <c r="E2606" t="s">
        <v>27</v>
      </c>
      <c r="F2606">
        <v>9605</v>
      </c>
      <c r="G2606" s="139">
        <v>2011</v>
      </c>
      <c r="H2606" s="429" t="s">
        <v>151</v>
      </c>
      <c r="I2606" s="139">
        <f>VLOOKUP(E2606&amp;H2606,Data2012!$A:$S,17,FALSE)</f>
        <v>-1</v>
      </c>
    </row>
    <row r="2607" spans="1:9" ht="14.25" customHeight="1">
      <c r="A2607" s="1" t="str">
        <f t="shared" si="337"/>
        <v xml:space="preserve">ZS9605 </v>
      </c>
      <c r="B2607" s="427" t="e">
        <f t="shared" si="340"/>
        <v>#VALUE!</v>
      </c>
      <c r="C2607" s="210" t="str">
        <f t="shared" si="335"/>
        <v xml:space="preserve"> </v>
      </c>
      <c r="D2607" s="1" t="str">
        <f t="shared" si="336"/>
        <v>na</v>
      </c>
      <c r="E2607" t="s">
        <v>27</v>
      </c>
      <c r="F2607">
        <v>9605</v>
      </c>
      <c r="G2607" s="139">
        <v>2011</v>
      </c>
      <c r="H2607" s="429" t="s">
        <v>152</v>
      </c>
      <c r="I2607" s="139">
        <f>VLOOKUP(E2607&amp;H2607,Data2012!$A:$S,17,FALSE)</f>
        <v>-1</v>
      </c>
    </row>
    <row r="2608" spans="1:9" ht="14.25" customHeight="1">
      <c r="A2608" s="1" t="str">
        <f t="shared" si="337"/>
        <v xml:space="preserve">ZS9605 </v>
      </c>
      <c r="B2608" s="427" t="e">
        <f t="shared" si="340"/>
        <v>#VALUE!</v>
      </c>
      <c r="C2608" s="210" t="str">
        <f t="shared" si="335"/>
        <v xml:space="preserve"> </v>
      </c>
      <c r="D2608" s="1" t="str">
        <f t="shared" si="336"/>
        <v>na</v>
      </c>
      <c r="E2608" t="s">
        <v>27</v>
      </c>
      <c r="F2608">
        <v>9605</v>
      </c>
      <c r="G2608" s="139">
        <v>2011</v>
      </c>
      <c r="H2608" s="429" t="s">
        <v>153</v>
      </c>
      <c r="I2608" s="139">
        <f>VLOOKUP(E2608&amp;H2608,Data2012!$A:$S,17,FALSE)</f>
        <v>-1</v>
      </c>
    </row>
    <row r="2609" spans="1:9" ht="14.25" customHeight="1">
      <c r="A2609" s="1" t="str">
        <f t="shared" si="337"/>
        <v xml:space="preserve">ZS9605 </v>
      </c>
      <c r="B2609" s="427" t="e">
        <f t="shared" si="340"/>
        <v>#VALUE!</v>
      </c>
      <c r="C2609" s="210" t="str">
        <f t="shared" si="335"/>
        <v xml:space="preserve"> </v>
      </c>
      <c r="D2609" s="1" t="str">
        <f t="shared" si="336"/>
        <v>na</v>
      </c>
      <c r="E2609" t="s">
        <v>27</v>
      </c>
      <c r="F2609">
        <v>9605</v>
      </c>
      <c r="G2609" s="139">
        <v>2011</v>
      </c>
      <c r="H2609" s="429" t="s">
        <v>154</v>
      </c>
      <c r="I2609" s="139">
        <f>VLOOKUP(E2609&amp;H2609,Data2012!$A:$S,17,FALSE)</f>
        <v>-1</v>
      </c>
    </row>
    <row r="2610" spans="1:9" ht="14.25" customHeight="1">
      <c r="A2610" s="1" t="str">
        <f t="shared" si="337"/>
        <v xml:space="preserve">ZS9605 </v>
      </c>
      <c r="B2610" s="427" t="e">
        <f t="shared" si="340"/>
        <v>#VALUE!</v>
      </c>
      <c r="C2610" s="210" t="str">
        <f t="shared" si="335"/>
        <v xml:space="preserve"> </v>
      </c>
      <c r="D2610" s="1" t="str">
        <f t="shared" si="336"/>
        <v>na</v>
      </c>
      <c r="E2610" t="s">
        <v>27</v>
      </c>
      <c r="F2610">
        <v>9605</v>
      </c>
      <c r="G2610" s="139">
        <v>2011</v>
      </c>
      <c r="H2610" s="429" t="s">
        <v>155</v>
      </c>
      <c r="I2610" s="139">
        <f>VLOOKUP(E2610&amp;H2610,Data2012!$A:$S,17,FALSE)</f>
        <v>-1</v>
      </c>
    </row>
    <row r="2611" spans="1:9" ht="14.25" customHeight="1">
      <c r="A2611" s="1" t="str">
        <f t="shared" si="337"/>
        <v xml:space="preserve">ZS9606 </v>
      </c>
      <c r="B2611" s="427" t="str">
        <f>+D2611</f>
        <v>na</v>
      </c>
      <c r="C2611" s="210" t="str">
        <f t="shared" si="335"/>
        <v xml:space="preserve"> </v>
      </c>
      <c r="D2611" s="1" t="str">
        <f t="shared" si="336"/>
        <v>na</v>
      </c>
      <c r="E2611" t="s">
        <v>27</v>
      </c>
      <c r="F2611">
        <v>9606</v>
      </c>
      <c r="G2611" s="139">
        <v>2011</v>
      </c>
      <c r="H2611" s="429" t="s">
        <v>144</v>
      </c>
      <c r="I2611" s="139">
        <f>VLOOKUP(E2611&amp;H2611,Data2012!$A:$U,20,FALSE)</f>
        <v>-1</v>
      </c>
    </row>
    <row r="2612" spans="1:9" ht="14.25" customHeight="1">
      <c r="A2612" s="1" t="str">
        <f t="shared" si="337"/>
        <v xml:space="preserve">ZS9606 </v>
      </c>
      <c r="B2612" s="427" t="e">
        <f>+D2612+B2611</f>
        <v>#VALUE!</v>
      </c>
      <c r="C2612" s="210" t="str">
        <f t="shared" si="335"/>
        <v xml:space="preserve"> </v>
      </c>
      <c r="D2612" s="1" t="str">
        <f t="shared" si="336"/>
        <v>na</v>
      </c>
      <c r="E2612" t="s">
        <v>27</v>
      </c>
      <c r="F2612">
        <v>9606</v>
      </c>
      <c r="G2612" s="139">
        <v>2011</v>
      </c>
      <c r="H2612" s="429" t="s">
        <v>145</v>
      </c>
      <c r="I2612" s="139">
        <f>VLOOKUP(E2612&amp;H2612,Data2012!$A:$U,20,FALSE)</f>
        <v>-1</v>
      </c>
    </row>
    <row r="2613" spans="1:9" ht="14.25" customHeight="1">
      <c r="A2613" s="1" t="str">
        <f t="shared" si="337"/>
        <v xml:space="preserve">ZS9606 </v>
      </c>
      <c r="B2613" s="427" t="e">
        <f>+D2613+B2612</f>
        <v>#VALUE!</v>
      </c>
      <c r="C2613" s="210" t="str">
        <f t="shared" si="335"/>
        <v xml:space="preserve"> </v>
      </c>
      <c r="D2613" s="1" t="str">
        <f t="shared" si="336"/>
        <v>na</v>
      </c>
      <c r="E2613" t="s">
        <v>27</v>
      </c>
      <c r="F2613">
        <v>9606</v>
      </c>
      <c r="G2613" s="139">
        <v>2011</v>
      </c>
      <c r="H2613" s="429" t="s">
        <v>146</v>
      </c>
      <c r="I2613" s="139">
        <f>VLOOKUP(E2613&amp;H2613,Data2012!$A:$U,20,FALSE)</f>
        <v>-1</v>
      </c>
    </row>
    <row r="2614" spans="1:9" ht="14.25" customHeight="1">
      <c r="A2614" s="1" t="str">
        <f t="shared" si="337"/>
        <v xml:space="preserve">ZS9606 </v>
      </c>
      <c r="B2614" s="427" t="e">
        <f t="shared" ref="B2614:B2622" si="341">+D2614+B2613</f>
        <v>#VALUE!</v>
      </c>
      <c r="C2614" s="210" t="str">
        <f t="shared" si="335"/>
        <v xml:space="preserve"> </v>
      </c>
      <c r="D2614" s="1" t="str">
        <f t="shared" si="336"/>
        <v>na</v>
      </c>
      <c r="E2614" t="s">
        <v>27</v>
      </c>
      <c r="F2614">
        <v>9606</v>
      </c>
      <c r="G2614" s="139">
        <v>2011</v>
      </c>
      <c r="H2614" s="429" t="s">
        <v>147</v>
      </c>
      <c r="I2614" s="139">
        <f>VLOOKUP(E2614&amp;H2614,Data2012!$A:$U,20,FALSE)</f>
        <v>-1</v>
      </c>
    </row>
    <row r="2615" spans="1:9" ht="14.25" customHeight="1">
      <c r="A2615" s="1" t="str">
        <f t="shared" si="337"/>
        <v xml:space="preserve">ZS9606 </v>
      </c>
      <c r="B2615" s="427" t="e">
        <f t="shared" si="341"/>
        <v>#VALUE!</v>
      </c>
      <c r="C2615" s="210" t="str">
        <f t="shared" si="335"/>
        <v xml:space="preserve"> </v>
      </c>
      <c r="D2615" s="1" t="str">
        <f t="shared" si="336"/>
        <v>na</v>
      </c>
      <c r="E2615" t="s">
        <v>27</v>
      </c>
      <c r="F2615">
        <v>9606</v>
      </c>
      <c r="G2615" s="139">
        <v>2011</v>
      </c>
      <c r="H2615" s="429" t="s">
        <v>148</v>
      </c>
      <c r="I2615" s="139">
        <f>VLOOKUP(E2615&amp;H2615,Data2012!$A:$U,20,FALSE)</f>
        <v>-1</v>
      </c>
    </row>
    <row r="2616" spans="1:9" ht="14.25" customHeight="1">
      <c r="A2616" s="1" t="str">
        <f t="shared" si="337"/>
        <v xml:space="preserve">ZS9606 </v>
      </c>
      <c r="B2616" s="427" t="e">
        <f t="shared" si="341"/>
        <v>#VALUE!</v>
      </c>
      <c r="C2616" s="210" t="str">
        <f t="shared" si="335"/>
        <v xml:space="preserve"> </v>
      </c>
      <c r="D2616" s="1" t="str">
        <f t="shared" si="336"/>
        <v>na</v>
      </c>
      <c r="E2616" t="s">
        <v>27</v>
      </c>
      <c r="F2616">
        <v>9606</v>
      </c>
      <c r="G2616" s="139">
        <v>2011</v>
      </c>
      <c r="H2616" s="429" t="s">
        <v>149</v>
      </c>
      <c r="I2616" s="139">
        <f>VLOOKUP(E2616&amp;H2616,Data2012!$A:$U,20,FALSE)</f>
        <v>-1</v>
      </c>
    </row>
    <row r="2617" spans="1:9" ht="14.25" customHeight="1">
      <c r="A2617" s="1" t="str">
        <f t="shared" si="337"/>
        <v xml:space="preserve">ZS9606 </v>
      </c>
      <c r="B2617" s="427" t="e">
        <f t="shared" si="341"/>
        <v>#VALUE!</v>
      </c>
      <c r="C2617" s="210" t="str">
        <f t="shared" si="335"/>
        <v xml:space="preserve"> </v>
      </c>
      <c r="D2617" s="1" t="str">
        <f t="shared" si="336"/>
        <v>na</v>
      </c>
      <c r="E2617" t="s">
        <v>27</v>
      </c>
      <c r="F2617">
        <v>9606</v>
      </c>
      <c r="G2617" s="139">
        <v>2011</v>
      </c>
      <c r="H2617" s="429" t="s">
        <v>150</v>
      </c>
      <c r="I2617" s="139">
        <f>VLOOKUP(E2617&amp;H2617,Data2012!$A:$U,20,FALSE)</f>
        <v>-1</v>
      </c>
    </row>
    <row r="2618" spans="1:9" ht="14.25" customHeight="1">
      <c r="A2618" s="1" t="str">
        <f t="shared" si="337"/>
        <v xml:space="preserve">ZS9606 </v>
      </c>
      <c r="B2618" s="427" t="e">
        <f t="shared" si="341"/>
        <v>#VALUE!</v>
      </c>
      <c r="C2618" s="210" t="str">
        <f t="shared" si="335"/>
        <v xml:space="preserve"> </v>
      </c>
      <c r="D2618" s="1" t="str">
        <f t="shared" si="336"/>
        <v>na</v>
      </c>
      <c r="E2618" t="s">
        <v>27</v>
      </c>
      <c r="F2618">
        <v>9606</v>
      </c>
      <c r="G2618" s="139">
        <v>2011</v>
      </c>
      <c r="H2618" s="429" t="s">
        <v>151</v>
      </c>
      <c r="I2618" s="139">
        <f>VLOOKUP(E2618&amp;H2618,Data2012!$A:$U,20,FALSE)</f>
        <v>-1</v>
      </c>
    </row>
    <row r="2619" spans="1:9" ht="14.25" customHeight="1">
      <c r="A2619" s="1" t="str">
        <f t="shared" si="337"/>
        <v xml:space="preserve">ZS9606 </v>
      </c>
      <c r="B2619" s="427" t="e">
        <f t="shared" si="341"/>
        <v>#VALUE!</v>
      </c>
      <c r="C2619" s="210" t="str">
        <f t="shared" si="335"/>
        <v xml:space="preserve"> </v>
      </c>
      <c r="D2619" s="1" t="str">
        <f t="shared" si="336"/>
        <v>na</v>
      </c>
      <c r="E2619" t="s">
        <v>27</v>
      </c>
      <c r="F2619">
        <v>9606</v>
      </c>
      <c r="G2619" s="139">
        <v>2011</v>
      </c>
      <c r="H2619" s="429" t="s">
        <v>152</v>
      </c>
      <c r="I2619" s="139">
        <f>VLOOKUP(E2619&amp;H2619,Data2012!$A:$U,20,FALSE)</f>
        <v>-1</v>
      </c>
    </row>
    <row r="2620" spans="1:9" ht="14.25" customHeight="1">
      <c r="A2620" s="1" t="str">
        <f t="shared" si="337"/>
        <v xml:space="preserve">ZS9606 </v>
      </c>
      <c r="B2620" s="427" t="e">
        <f t="shared" si="341"/>
        <v>#VALUE!</v>
      </c>
      <c r="C2620" s="210" t="str">
        <f t="shared" si="335"/>
        <v xml:space="preserve"> </v>
      </c>
      <c r="D2620" s="1" t="str">
        <f t="shared" si="336"/>
        <v>na</v>
      </c>
      <c r="E2620" t="s">
        <v>27</v>
      </c>
      <c r="F2620">
        <v>9606</v>
      </c>
      <c r="G2620" s="139">
        <v>2011</v>
      </c>
      <c r="H2620" s="429" t="s">
        <v>153</v>
      </c>
      <c r="I2620" s="139">
        <f>VLOOKUP(E2620&amp;H2620,Data2012!$A:$U,20,FALSE)</f>
        <v>-1</v>
      </c>
    </row>
    <row r="2621" spans="1:9" ht="14.25" customHeight="1">
      <c r="A2621" s="1" t="str">
        <f t="shared" si="337"/>
        <v xml:space="preserve">ZS9606 </v>
      </c>
      <c r="B2621" s="427" t="e">
        <f t="shared" si="341"/>
        <v>#VALUE!</v>
      </c>
      <c r="C2621" s="210" t="str">
        <f t="shared" si="335"/>
        <v xml:space="preserve"> </v>
      </c>
      <c r="D2621" s="1" t="str">
        <f t="shared" si="336"/>
        <v>na</v>
      </c>
      <c r="E2621" t="s">
        <v>27</v>
      </c>
      <c r="F2621">
        <v>9606</v>
      </c>
      <c r="G2621" s="139">
        <v>2011</v>
      </c>
      <c r="H2621" s="429" t="s">
        <v>154</v>
      </c>
      <c r="I2621" s="139">
        <f>VLOOKUP(E2621&amp;H2621,Data2012!$A:$U,20,FALSE)</f>
        <v>-1</v>
      </c>
    </row>
    <row r="2622" spans="1:9" ht="14.25" customHeight="1">
      <c r="A2622" s="1" t="str">
        <f t="shared" si="337"/>
        <v xml:space="preserve">ZS9606 </v>
      </c>
      <c r="B2622" s="427" t="e">
        <f t="shared" si="341"/>
        <v>#VALUE!</v>
      </c>
      <c r="C2622" s="210" t="str">
        <f t="shared" si="335"/>
        <v xml:space="preserve"> </v>
      </c>
      <c r="D2622" s="1" t="str">
        <f t="shared" si="336"/>
        <v>na</v>
      </c>
      <c r="E2622" t="s">
        <v>27</v>
      </c>
      <c r="F2622">
        <v>9606</v>
      </c>
      <c r="G2622" s="139">
        <v>2011</v>
      </c>
      <c r="H2622" s="429" t="s">
        <v>155</v>
      </c>
      <c r="I2622" s="139">
        <f>VLOOKUP(E2622&amp;H2622,Data2012!$A:$U,20,FALSE)</f>
        <v>-1</v>
      </c>
    </row>
    <row r="2623" spans="1:9" ht="14.25" customHeight="1">
      <c r="A2623" s="1" t="str">
        <f t="shared" si="337"/>
        <v>ATOC96011</v>
      </c>
      <c r="B2623" s="427">
        <f>+D2623</f>
        <v>110253.6725592857</v>
      </c>
      <c r="C2623" s="210">
        <f t="shared" si="335"/>
        <v>1</v>
      </c>
      <c r="D2623" s="1">
        <f t="shared" si="336"/>
        <v>110253.6725592857</v>
      </c>
      <c r="E2623" t="s">
        <v>40</v>
      </c>
      <c r="F2623" s="393">
        <v>9601</v>
      </c>
      <c r="G2623" s="139">
        <v>2011</v>
      </c>
      <c r="H2623" s="429" t="s">
        <v>144</v>
      </c>
      <c r="I2623">
        <f>VLOOKUP(E2623&amp;H2623,Data2012!$A:$S,3,FALSE)</f>
        <v>110253.6725592857</v>
      </c>
    </row>
    <row r="2624" spans="1:9" ht="14.25" customHeight="1">
      <c r="A2624" s="1" t="str">
        <f t="shared" si="337"/>
        <v>ATOC96012</v>
      </c>
      <c r="B2624" s="427">
        <f>+D2624+B2623</f>
        <v>217687.59111392853</v>
      </c>
      <c r="C2624" s="210">
        <f t="shared" si="335"/>
        <v>2</v>
      </c>
      <c r="D2624" s="1">
        <f t="shared" si="336"/>
        <v>107433.91855464285</v>
      </c>
      <c r="E2624" t="s">
        <v>40</v>
      </c>
      <c r="F2624">
        <v>9601</v>
      </c>
      <c r="G2624" s="139">
        <v>2011</v>
      </c>
      <c r="H2624" s="429" t="s">
        <v>145</v>
      </c>
      <c r="I2624">
        <f>VLOOKUP(E2624&amp;H2624,Data2012!$A:$S,3,FALSE)</f>
        <v>107433.91855464285</v>
      </c>
    </row>
    <row r="2625" spans="1:9" ht="14.25" customHeight="1">
      <c r="A2625" s="1" t="str">
        <f t="shared" si="337"/>
        <v>ATOC96013</v>
      </c>
      <c r="B2625" s="427">
        <f>+D2625+B2624</f>
        <v>341833.40475857141</v>
      </c>
      <c r="C2625" s="210">
        <f t="shared" si="335"/>
        <v>3</v>
      </c>
      <c r="D2625" s="1">
        <f t="shared" si="336"/>
        <v>124145.81364464285</v>
      </c>
      <c r="E2625" t="s">
        <v>40</v>
      </c>
      <c r="F2625">
        <v>9601</v>
      </c>
      <c r="G2625" s="139">
        <v>2011</v>
      </c>
      <c r="H2625" s="429" t="s">
        <v>146</v>
      </c>
      <c r="I2625">
        <f>VLOOKUP(E2625&amp;H2625,Data2012!$A:$S,3,FALSE)</f>
        <v>124145.81364464285</v>
      </c>
    </row>
    <row r="2626" spans="1:9" ht="14.25" customHeight="1">
      <c r="A2626" s="1" t="str">
        <f t="shared" si="337"/>
        <v>ATOC96014</v>
      </c>
      <c r="B2626" s="427">
        <f t="shared" ref="B2626:B2634" si="342">+D2626+B2625</f>
        <v>447756.54460857139</v>
      </c>
      <c r="C2626" s="210">
        <f t="shared" si="335"/>
        <v>4</v>
      </c>
      <c r="D2626" s="1">
        <f t="shared" si="336"/>
        <v>105923.13984999999</v>
      </c>
      <c r="E2626" t="s">
        <v>40</v>
      </c>
      <c r="F2626">
        <v>9601</v>
      </c>
      <c r="G2626" s="139">
        <v>2011</v>
      </c>
      <c r="H2626" s="429" t="s">
        <v>147</v>
      </c>
      <c r="I2626">
        <f>VLOOKUP(E2626&amp;H2626,Data2012!$A:$S,3,FALSE)</f>
        <v>105923.13984999999</v>
      </c>
    </row>
    <row r="2627" spans="1:9" ht="14.25" customHeight="1">
      <c r="A2627" s="1" t="str">
        <f t="shared" si="337"/>
        <v>ATOC96015</v>
      </c>
      <c r="B2627" s="427">
        <f t="shared" si="342"/>
        <v>564437.19353821431</v>
      </c>
      <c r="C2627" s="210">
        <f t="shared" si="335"/>
        <v>5</v>
      </c>
      <c r="D2627" s="1">
        <f t="shared" si="336"/>
        <v>116680.64892964286</v>
      </c>
      <c r="E2627" t="s">
        <v>40</v>
      </c>
      <c r="F2627">
        <v>9601</v>
      </c>
      <c r="G2627" s="139">
        <v>2011</v>
      </c>
      <c r="H2627" s="429" t="s">
        <v>148</v>
      </c>
      <c r="I2627">
        <f>VLOOKUP(E2627&amp;H2627,Data2012!$A:$S,3,FALSE)</f>
        <v>116680.64892964286</v>
      </c>
    </row>
    <row r="2628" spans="1:9" ht="14.25" customHeight="1">
      <c r="A2628" s="1" t="str">
        <f t="shared" si="337"/>
        <v>ATOC96016</v>
      </c>
      <c r="B2628" s="427">
        <f t="shared" si="342"/>
        <v>681193.28261678573</v>
      </c>
      <c r="C2628" s="210">
        <f t="shared" si="335"/>
        <v>6</v>
      </c>
      <c r="D2628" s="1">
        <f t="shared" si="336"/>
        <v>116756.08907857144</v>
      </c>
      <c r="E2628" t="s">
        <v>40</v>
      </c>
      <c r="F2628">
        <v>9601</v>
      </c>
      <c r="G2628" s="139">
        <v>2011</v>
      </c>
      <c r="H2628" s="429" t="s">
        <v>149</v>
      </c>
      <c r="I2628">
        <f>VLOOKUP(E2628&amp;H2628,Data2012!$A:$S,3,FALSE)</f>
        <v>116756.08907857144</v>
      </c>
    </row>
    <row r="2629" spans="1:9" ht="14.25" customHeight="1">
      <c r="A2629" s="1" t="str">
        <f t="shared" si="337"/>
        <v>ATOC96017</v>
      </c>
      <c r="B2629" s="427">
        <f t="shared" si="342"/>
        <v>798866.94544428575</v>
      </c>
      <c r="C2629" s="210">
        <f t="shared" si="335"/>
        <v>7</v>
      </c>
      <c r="D2629" s="1">
        <f t="shared" si="336"/>
        <v>117673.6628275</v>
      </c>
      <c r="E2629" t="s">
        <v>40</v>
      </c>
      <c r="F2629">
        <v>9601</v>
      </c>
      <c r="G2629" s="139">
        <v>2011</v>
      </c>
      <c r="H2629" s="429" t="s">
        <v>150</v>
      </c>
      <c r="I2629">
        <f>VLOOKUP(E2629&amp;H2629,Data2012!$A:$S,3,FALSE)</f>
        <v>117673.6628275</v>
      </c>
    </row>
    <row r="2630" spans="1:9" ht="14.25" customHeight="1">
      <c r="A2630" s="1" t="str">
        <f t="shared" si="337"/>
        <v>ATOC96018</v>
      </c>
      <c r="B2630" s="427">
        <f t="shared" si="342"/>
        <v>912834.73311178572</v>
      </c>
      <c r="C2630" s="210">
        <f t="shared" si="335"/>
        <v>8</v>
      </c>
      <c r="D2630" s="1">
        <f t="shared" si="336"/>
        <v>113967.78766749999</v>
      </c>
      <c r="E2630" t="s">
        <v>40</v>
      </c>
      <c r="F2630">
        <v>9601</v>
      </c>
      <c r="G2630" s="139">
        <v>2011</v>
      </c>
      <c r="H2630" s="429" t="s">
        <v>151</v>
      </c>
      <c r="I2630">
        <f>VLOOKUP(E2630&amp;H2630,Data2012!$A:$S,3,FALSE)</f>
        <v>113967.78766749999</v>
      </c>
    </row>
    <row r="2631" spans="1:9" ht="14.25" customHeight="1">
      <c r="A2631" s="1" t="str">
        <f t="shared" si="337"/>
        <v>ATOC96019</v>
      </c>
      <c r="B2631" s="427">
        <f t="shared" si="342"/>
        <v>1023470.5319625</v>
      </c>
      <c r="C2631" s="210">
        <f t="shared" si="335"/>
        <v>9</v>
      </c>
      <c r="D2631" s="1">
        <f t="shared" si="336"/>
        <v>110635.79885071429</v>
      </c>
      <c r="E2631" t="s">
        <v>40</v>
      </c>
      <c r="F2631">
        <v>9601</v>
      </c>
      <c r="G2631" s="139">
        <v>2011</v>
      </c>
      <c r="H2631" s="429" t="s">
        <v>152</v>
      </c>
      <c r="I2631">
        <f>VLOOKUP(E2631&amp;H2631,Data2012!$A:$S,3,FALSE)</f>
        <v>110635.79885071429</v>
      </c>
    </row>
    <row r="2632" spans="1:9" ht="14.25" customHeight="1">
      <c r="A2632" s="1" t="str">
        <f t="shared" si="337"/>
        <v>ATOC960110</v>
      </c>
      <c r="B2632" s="427">
        <f t="shared" si="342"/>
        <v>1145260.9748814285</v>
      </c>
      <c r="C2632" s="210">
        <f t="shared" ref="C2632:C2695" si="343">IF(D2632="na"," ",VALUE(RIGHT(TRIM(H2632),2)))</f>
        <v>10</v>
      </c>
      <c r="D2632" s="1">
        <f t="shared" ref="D2632:D2695" si="344">IF(I2632&lt;0,"na",I2632)</f>
        <v>121790.44291892857</v>
      </c>
      <c r="E2632" t="s">
        <v>40</v>
      </c>
      <c r="F2632">
        <v>9601</v>
      </c>
      <c r="G2632" s="139">
        <v>2011</v>
      </c>
      <c r="H2632" s="429" t="s">
        <v>153</v>
      </c>
      <c r="I2632">
        <f>VLOOKUP(E2632&amp;H2632,Data2012!$A:$S,3,FALSE)</f>
        <v>121790.44291892857</v>
      </c>
    </row>
    <row r="2633" spans="1:9" ht="14.25" customHeight="1">
      <c r="A2633" s="1" t="str">
        <f t="shared" si="337"/>
        <v>ATOC960111</v>
      </c>
      <c r="B2633" s="427">
        <f t="shared" si="342"/>
        <v>1270351.3222914285</v>
      </c>
      <c r="C2633" s="210">
        <f t="shared" si="343"/>
        <v>11</v>
      </c>
      <c r="D2633" s="1">
        <f t="shared" si="344"/>
        <v>125090.34740999999</v>
      </c>
      <c r="E2633" t="s">
        <v>40</v>
      </c>
      <c r="F2633">
        <v>9601</v>
      </c>
      <c r="G2633" s="139">
        <v>2011</v>
      </c>
      <c r="H2633" s="429" t="s">
        <v>154</v>
      </c>
      <c r="I2633">
        <f>VLOOKUP(E2633&amp;H2633,Data2012!$A:$S,3,FALSE)</f>
        <v>125090.34740999999</v>
      </c>
    </row>
    <row r="2634" spans="1:9" ht="14.25" customHeight="1">
      <c r="A2634" s="1" t="str">
        <f t="shared" si="337"/>
        <v>ATOC960112</v>
      </c>
      <c r="B2634" s="427">
        <f t="shared" si="342"/>
        <v>1387120.0004232142</v>
      </c>
      <c r="C2634" s="210">
        <f t="shared" si="343"/>
        <v>12</v>
      </c>
      <c r="D2634" s="1">
        <f t="shared" si="344"/>
        <v>116768.67813178574</v>
      </c>
      <c r="E2634" t="s">
        <v>40</v>
      </c>
      <c r="F2634">
        <v>9601</v>
      </c>
      <c r="G2634" s="139">
        <v>2011</v>
      </c>
      <c r="H2634" s="429" t="s">
        <v>155</v>
      </c>
      <c r="I2634">
        <f>VLOOKUP(E2634&amp;H2634,Data2012!$A:$S,3,FALSE)</f>
        <v>116768.67813178574</v>
      </c>
    </row>
    <row r="2635" spans="1:9" ht="14.25" customHeight="1">
      <c r="A2635" s="1" t="str">
        <f t="shared" si="337"/>
        <v>ATOC96021</v>
      </c>
      <c r="B2635" s="427">
        <f>+D2635</f>
        <v>4372.9386347345617</v>
      </c>
      <c r="C2635" s="210">
        <f t="shared" si="343"/>
        <v>1</v>
      </c>
      <c r="D2635" s="1">
        <f t="shared" si="344"/>
        <v>4372.9386347345617</v>
      </c>
      <c r="E2635" t="s">
        <v>40</v>
      </c>
      <c r="F2635" s="393">
        <v>9602</v>
      </c>
      <c r="G2635" s="139">
        <v>2011</v>
      </c>
      <c r="H2635" s="429" t="s">
        <v>144</v>
      </c>
      <c r="I2635" s="139">
        <f>VLOOKUP(E2635&amp;H2635,Data2012!$A:$S,6,FALSE)</f>
        <v>4372.9386347345617</v>
      </c>
    </row>
    <row r="2636" spans="1:9" ht="14.25" customHeight="1">
      <c r="A2636" s="1" t="str">
        <f t="shared" si="337"/>
        <v>ATOC96022</v>
      </c>
      <c r="B2636" s="427">
        <f>+D2636+B2635</f>
        <v>8719.3985237109373</v>
      </c>
      <c r="C2636" s="210">
        <f t="shared" si="343"/>
        <v>2</v>
      </c>
      <c r="D2636" s="1">
        <f t="shared" si="344"/>
        <v>4346.4598889763747</v>
      </c>
      <c r="E2636" t="s">
        <v>40</v>
      </c>
      <c r="F2636">
        <v>9602</v>
      </c>
      <c r="G2636" s="139">
        <v>2011</v>
      </c>
      <c r="H2636" s="429" t="s">
        <v>145</v>
      </c>
      <c r="I2636" s="139">
        <f>VLOOKUP(E2636&amp;H2636,Data2012!$A:$S,6,FALSE)</f>
        <v>4346.4598889763747</v>
      </c>
    </row>
    <row r="2637" spans="1:9" ht="14.25" customHeight="1">
      <c r="A2637" s="1" t="str">
        <f t="shared" si="337"/>
        <v>ATOC96023</v>
      </c>
      <c r="B2637" s="427">
        <f>+D2637+B2636</f>
        <v>13649.808479930547</v>
      </c>
      <c r="C2637" s="210">
        <f t="shared" si="343"/>
        <v>3</v>
      </c>
      <c r="D2637" s="1">
        <f t="shared" si="344"/>
        <v>4930.4099562196088</v>
      </c>
      <c r="E2637" t="s">
        <v>40</v>
      </c>
      <c r="F2637">
        <v>9602</v>
      </c>
      <c r="G2637" s="139">
        <v>2011</v>
      </c>
      <c r="H2637" s="429" t="s">
        <v>146</v>
      </c>
      <c r="I2637" s="139">
        <f>VLOOKUP(E2637&amp;H2637,Data2012!$A:$S,6,FALSE)</f>
        <v>4930.4099562196088</v>
      </c>
    </row>
    <row r="2638" spans="1:9" ht="14.25" customHeight="1">
      <c r="A2638" s="1" t="str">
        <f t="shared" si="337"/>
        <v>ATOC96024</v>
      </c>
      <c r="B2638" s="427">
        <f t="shared" ref="B2638:B2646" si="345">+D2638+B2637</f>
        <v>17988.495866294415</v>
      </c>
      <c r="C2638" s="210">
        <f t="shared" si="343"/>
        <v>4</v>
      </c>
      <c r="D2638" s="1">
        <f t="shared" si="344"/>
        <v>4338.6873863638693</v>
      </c>
      <c r="E2638" t="s">
        <v>40</v>
      </c>
      <c r="F2638">
        <v>9602</v>
      </c>
      <c r="G2638" s="139">
        <v>2011</v>
      </c>
      <c r="H2638" s="429" t="s">
        <v>147</v>
      </c>
      <c r="I2638" s="139">
        <f>VLOOKUP(E2638&amp;H2638,Data2012!$A:$S,6,FALSE)</f>
        <v>4338.6873863638693</v>
      </c>
    </row>
    <row r="2639" spans="1:9" ht="14.25" customHeight="1">
      <c r="A2639" s="1" t="str">
        <f t="shared" ref="A2639:A2702" si="346">TRIM(E2639)&amp;F2639&amp;C2639</f>
        <v>ATOC96025</v>
      </c>
      <c r="B2639" s="427">
        <f t="shared" si="345"/>
        <v>22798.576683141982</v>
      </c>
      <c r="C2639" s="210">
        <f t="shared" si="343"/>
        <v>5</v>
      </c>
      <c r="D2639" s="1">
        <f t="shared" si="344"/>
        <v>4810.0808168475651</v>
      </c>
      <c r="E2639" t="s">
        <v>40</v>
      </c>
      <c r="F2639">
        <v>9602</v>
      </c>
      <c r="G2639" s="139">
        <v>2011</v>
      </c>
      <c r="H2639" s="429" t="s">
        <v>148</v>
      </c>
      <c r="I2639" s="139">
        <f>VLOOKUP(E2639&amp;H2639,Data2012!$A:$S,6,FALSE)</f>
        <v>4810.0808168475651</v>
      </c>
    </row>
    <row r="2640" spans="1:9" ht="14.25" customHeight="1">
      <c r="A2640" s="1" t="str">
        <f t="shared" si="346"/>
        <v>ATOC96026</v>
      </c>
      <c r="B2640" s="427">
        <f t="shared" si="345"/>
        <v>27581.665129352124</v>
      </c>
      <c r="C2640" s="210">
        <f t="shared" si="343"/>
        <v>6</v>
      </c>
      <c r="D2640" s="1">
        <f t="shared" si="344"/>
        <v>4783.088446210143</v>
      </c>
      <c r="E2640" t="s">
        <v>40</v>
      </c>
      <c r="F2640">
        <v>9602</v>
      </c>
      <c r="G2640" s="139">
        <v>2011</v>
      </c>
      <c r="H2640" s="429" t="s">
        <v>149</v>
      </c>
      <c r="I2640" s="139">
        <f>VLOOKUP(E2640&amp;H2640,Data2012!$A:$S,6,FALSE)</f>
        <v>4783.088446210143</v>
      </c>
    </row>
    <row r="2641" spans="1:9" ht="14.25" customHeight="1">
      <c r="A2641" s="1" t="str">
        <f t="shared" si="346"/>
        <v>ATOC96027</v>
      </c>
      <c r="B2641" s="427">
        <f t="shared" si="345"/>
        <v>32497.599374453992</v>
      </c>
      <c r="C2641" s="210">
        <f t="shared" si="343"/>
        <v>7</v>
      </c>
      <c r="D2641" s="1">
        <f t="shared" si="344"/>
        <v>4915.9342451018674</v>
      </c>
      <c r="E2641" t="s">
        <v>40</v>
      </c>
      <c r="F2641">
        <v>9602</v>
      </c>
      <c r="G2641" s="139">
        <v>2011</v>
      </c>
      <c r="H2641" s="429" t="s">
        <v>150</v>
      </c>
      <c r="I2641" s="139">
        <f>VLOOKUP(E2641&amp;H2641,Data2012!$A:$S,6,FALSE)</f>
        <v>4915.9342451018674</v>
      </c>
    </row>
    <row r="2642" spans="1:9" ht="14.25" customHeight="1">
      <c r="A2642" s="1" t="str">
        <f t="shared" si="346"/>
        <v>ATOC96028</v>
      </c>
      <c r="B2642" s="427">
        <f t="shared" si="345"/>
        <v>37205.953974328244</v>
      </c>
      <c r="C2642" s="210">
        <f t="shared" si="343"/>
        <v>8</v>
      </c>
      <c r="D2642" s="1">
        <f t="shared" si="344"/>
        <v>4708.3545998742529</v>
      </c>
      <c r="E2642" t="s">
        <v>40</v>
      </c>
      <c r="F2642">
        <v>9602</v>
      </c>
      <c r="G2642" s="139">
        <v>2011</v>
      </c>
      <c r="H2642" s="429" t="s">
        <v>151</v>
      </c>
      <c r="I2642" s="139">
        <f>VLOOKUP(E2642&amp;H2642,Data2012!$A:$S,6,FALSE)</f>
        <v>4708.3545998742529</v>
      </c>
    </row>
    <row r="2643" spans="1:9" ht="14.25" customHeight="1">
      <c r="A2643" s="1" t="str">
        <f t="shared" si="346"/>
        <v>ATOC96029</v>
      </c>
      <c r="B2643" s="427">
        <f t="shared" si="345"/>
        <v>41929.452716283617</v>
      </c>
      <c r="C2643" s="210">
        <f t="shared" si="343"/>
        <v>9</v>
      </c>
      <c r="D2643" s="1">
        <f t="shared" si="344"/>
        <v>4723.4987419553736</v>
      </c>
      <c r="E2643" t="s">
        <v>40</v>
      </c>
      <c r="F2643">
        <v>9602</v>
      </c>
      <c r="G2643" s="139">
        <v>2011</v>
      </c>
      <c r="H2643" s="429" t="s">
        <v>152</v>
      </c>
      <c r="I2643" s="139">
        <f>VLOOKUP(E2643&amp;H2643,Data2012!$A:$S,6,FALSE)</f>
        <v>4723.4987419553736</v>
      </c>
    </row>
    <row r="2644" spans="1:9" ht="14.25" customHeight="1">
      <c r="A2644" s="1" t="str">
        <f t="shared" si="346"/>
        <v>ATOC960210</v>
      </c>
      <c r="B2644" s="427">
        <f t="shared" si="345"/>
        <v>47382.017438083538</v>
      </c>
      <c r="C2644" s="210">
        <f t="shared" si="343"/>
        <v>10</v>
      </c>
      <c r="D2644" s="1">
        <f t="shared" si="344"/>
        <v>5452.5647217999203</v>
      </c>
      <c r="E2644" t="s">
        <v>40</v>
      </c>
      <c r="F2644">
        <v>9602</v>
      </c>
      <c r="G2644" s="139">
        <v>2011</v>
      </c>
      <c r="H2644" s="429" t="s">
        <v>153</v>
      </c>
      <c r="I2644" s="139">
        <f>VLOOKUP(E2644&amp;H2644,Data2012!$A:$S,6,FALSE)</f>
        <v>5452.5647217999203</v>
      </c>
    </row>
    <row r="2645" spans="1:9" ht="14.25" customHeight="1">
      <c r="A2645" s="1" t="str">
        <f t="shared" si="346"/>
        <v>ATOC960211</v>
      </c>
      <c r="B2645" s="427">
        <f t="shared" si="345"/>
        <v>52346.569258056639</v>
      </c>
      <c r="C2645" s="210">
        <f t="shared" si="343"/>
        <v>11</v>
      </c>
      <c r="D2645" s="1">
        <f t="shared" si="344"/>
        <v>4964.551819973105</v>
      </c>
      <c r="E2645" t="s">
        <v>40</v>
      </c>
      <c r="F2645">
        <v>9602</v>
      </c>
      <c r="G2645" s="139">
        <v>2011</v>
      </c>
      <c r="H2645" s="429" t="s">
        <v>154</v>
      </c>
      <c r="I2645" s="139">
        <f>VLOOKUP(E2645&amp;H2645,Data2012!$A:$S,6,FALSE)</f>
        <v>4964.551819973105</v>
      </c>
    </row>
    <row r="2646" spans="1:9" ht="14.25" customHeight="1">
      <c r="A2646" s="1" t="str">
        <f t="shared" si="346"/>
        <v>ATOC960212</v>
      </c>
      <c r="B2646" s="427">
        <f t="shared" si="345"/>
        <v>56754.633353152363</v>
      </c>
      <c r="C2646" s="210">
        <f t="shared" si="343"/>
        <v>12</v>
      </c>
      <c r="D2646" s="1">
        <f t="shared" si="344"/>
        <v>4408.064095095724</v>
      </c>
      <c r="E2646" t="s">
        <v>40</v>
      </c>
      <c r="F2646">
        <v>9602</v>
      </c>
      <c r="G2646" s="139">
        <v>2011</v>
      </c>
      <c r="H2646" s="429" t="s">
        <v>155</v>
      </c>
      <c r="I2646" s="139">
        <f>VLOOKUP(E2646&amp;H2646,Data2012!$A:$S,6,FALSE)</f>
        <v>4408.064095095724</v>
      </c>
    </row>
    <row r="2647" spans="1:9" ht="14.25" customHeight="1">
      <c r="A2647" s="1" t="str">
        <f t="shared" si="346"/>
        <v xml:space="preserve">NS9601 </v>
      </c>
      <c r="B2647" s="427" t="str">
        <f>+D2647</f>
        <v>na</v>
      </c>
      <c r="C2647" s="210" t="str">
        <f t="shared" si="343"/>
        <v xml:space="preserve"> </v>
      </c>
      <c r="D2647" s="1" t="str">
        <f t="shared" si="344"/>
        <v>na</v>
      </c>
      <c r="E2647" t="s">
        <v>52</v>
      </c>
      <c r="F2647" s="393">
        <v>9601</v>
      </c>
      <c r="G2647" s="139">
        <v>2011</v>
      </c>
      <c r="H2647" s="429" t="s">
        <v>144</v>
      </c>
      <c r="I2647">
        <f>VLOOKUP(E2647&amp;H2647,Data2012!$A:$S,3,FALSE)</f>
        <v>-1</v>
      </c>
    </row>
    <row r="2648" spans="1:9" ht="14.25" customHeight="1">
      <c r="A2648" s="1" t="str">
        <f t="shared" si="346"/>
        <v xml:space="preserve">NS9601 </v>
      </c>
      <c r="B2648" s="427" t="e">
        <f>+D2648+B2647</f>
        <v>#VALUE!</v>
      </c>
      <c r="C2648" s="210" t="str">
        <f t="shared" si="343"/>
        <v xml:space="preserve"> </v>
      </c>
      <c r="D2648" s="1" t="str">
        <f t="shared" si="344"/>
        <v>na</v>
      </c>
      <c r="E2648" t="s">
        <v>52</v>
      </c>
      <c r="F2648">
        <v>9601</v>
      </c>
      <c r="G2648" s="139">
        <v>2011</v>
      </c>
      <c r="H2648" s="429" t="s">
        <v>145</v>
      </c>
      <c r="I2648">
        <f>VLOOKUP(E2648&amp;H2648,Data2012!$A:$S,3,FALSE)</f>
        <v>-1</v>
      </c>
    </row>
    <row r="2649" spans="1:9" ht="14.25" customHeight="1">
      <c r="A2649" s="1" t="str">
        <f t="shared" si="346"/>
        <v xml:space="preserve">NS9601 </v>
      </c>
      <c r="B2649" s="427" t="e">
        <f>+D2649+B2648</f>
        <v>#VALUE!</v>
      </c>
      <c r="C2649" s="210" t="str">
        <f t="shared" si="343"/>
        <v xml:space="preserve"> </v>
      </c>
      <c r="D2649" s="1" t="str">
        <f t="shared" si="344"/>
        <v>na</v>
      </c>
      <c r="E2649" t="s">
        <v>52</v>
      </c>
      <c r="F2649">
        <v>9601</v>
      </c>
      <c r="G2649" s="139">
        <v>2011</v>
      </c>
      <c r="H2649" s="429" t="s">
        <v>146</v>
      </c>
      <c r="I2649">
        <f>VLOOKUP(E2649&amp;H2649,Data2012!$A:$S,3,FALSE)</f>
        <v>-1</v>
      </c>
    </row>
    <row r="2650" spans="1:9" ht="14.25" customHeight="1">
      <c r="A2650" s="1" t="str">
        <f t="shared" si="346"/>
        <v xml:space="preserve">NS9601 </v>
      </c>
      <c r="B2650" s="427" t="e">
        <f t="shared" ref="B2650:B2658" si="347">+D2650+B2649</f>
        <v>#VALUE!</v>
      </c>
      <c r="C2650" s="210" t="str">
        <f t="shared" si="343"/>
        <v xml:space="preserve"> </v>
      </c>
      <c r="D2650" s="1" t="str">
        <f t="shared" si="344"/>
        <v>na</v>
      </c>
      <c r="E2650" t="s">
        <v>52</v>
      </c>
      <c r="F2650">
        <v>9601</v>
      </c>
      <c r="G2650" s="139">
        <v>2011</v>
      </c>
      <c r="H2650" s="429" t="s">
        <v>147</v>
      </c>
      <c r="I2650">
        <f>VLOOKUP(E2650&amp;H2650,Data2012!$A:$S,3,FALSE)</f>
        <v>-1</v>
      </c>
    </row>
    <row r="2651" spans="1:9" ht="14.25" customHeight="1">
      <c r="A2651" s="1" t="str">
        <f t="shared" si="346"/>
        <v xml:space="preserve">NS9601 </v>
      </c>
      <c r="B2651" s="427" t="e">
        <f t="shared" si="347"/>
        <v>#VALUE!</v>
      </c>
      <c r="C2651" s="210" t="str">
        <f t="shared" si="343"/>
        <v xml:space="preserve"> </v>
      </c>
      <c r="D2651" s="1" t="str">
        <f t="shared" si="344"/>
        <v>na</v>
      </c>
      <c r="E2651" t="s">
        <v>52</v>
      </c>
      <c r="F2651">
        <v>9601</v>
      </c>
      <c r="G2651" s="139">
        <v>2011</v>
      </c>
      <c r="H2651" s="429" t="s">
        <v>148</v>
      </c>
      <c r="I2651">
        <f>VLOOKUP(E2651&amp;H2651,Data2012!$A:$S,3,FALSE)</f>
        <v>-1</v>
      </c>
    </row>
    <row r="2652" spans="1:9" ht="14.25" customHeight="1">
      <c r="A2652" s="1" t="str">
        <f t="shared" si="346"/>
        <v xml:space="preserve">NS9601 </v>
      </c>
      <c r="B2652" s="427" t="e">
        <f t="shared" si="347"/>
        <v>#VALUE!</v>
      </c>
      <c r="C2652" s="210" t="str">
        <f t="shared" si="343"/>
        <v xml:space="preserve"> </v>
      </c>
      <c r="D2652" s="1" t="str">
        <f t="shared" si="344"/>
        <v>na</v>
      </c>
      <c r="E2652" t="s">
        <v>52</v>
      </c>
      <c r="F2652">
        <v>9601</v>
      </c>
      <c r="G2652" s="139">
        <v>2011</v>
      </c>
      <c r="H2652" s="429" t="s">
        <v>149</v>
      </c>
      <c r="I2652">
        <f>VLOOKUP(E2652&amp;H2652,Data2012!$A:$S,3,FALSE)</f>
        <v>-1</v>
      </c>
    </row>
    <row r="2653" spans="1:9" ht="14.25" customHeight="1">
      <c r="A2653" s="1" t="str">
        <f t="shared" si="346"/>
        <v xml:space="preserve">NS9601 </v>
      </c>
      <c r="B2653" s="427" t="e">
        <f t="shared" si="347"/>
        <v>#VALUE!</v>
      </c>
      <c r="C2653" s="210" t="str">
        <f t="shared" si="343"/>
        <v xml:space="preserve"> </v>
      </c>
      <c r="D2653" s="1" t="str">
        <f t="shared" si="344"/>
        <v>na</v>
      </c>
      <c r="E2653" t="s">
        <v>52</v>
      </c>
      <c r="F2653">
        <v>9601</v>
      </c>
      <c r="G2653" s="139">
        <v>2011</v>
      </c>
      <c r="H2653" s="429" t="s">
        <v>150</v>
      </c>
      <c r="I2653">
        <f>VLOOKUP(E2653&amp;H2653,Data2012!$A:$S,3,FALSE)</f>
        <v>-1</v>
      </c>
    </row>
    <row r="2654" spans="1:9" ht="14.25" customHeight="1">
      <c r="A2654" s="1" t="str">
        <f t="shared" si="346"/>
        <v xml:space="preserve">NS9601 </v>
      </c>
      <c r="B2654" s="427" t="e">
        <f t="shared" si="347"/>
        <v>#VALUE!</v>
      </c>
      <c r="C2654" s="210" t="str">
        <f t="shared" si="343"/>
        <v xml:space="preserve"> </v>
      </c>
      <c r="D2654" s="1" t="str">
        <f t="shared" si="344"/>
        <v>na</v>
      </c>
      <c r="E2654" t="s">
        <v>52</v>
      </c>
      <c r="F2654">
        <v>9601</v>
      </c>
      <c r="G2654" s="139">
        <v>2011</v>
      </c>
      <c r="H2654" s="429" t="s">
        <v>151</v>
      </c>
      <c r="I2654">
        <f>VLOOKUP(E2654&amp;H2654,Data2012!$A:$S,3,FALSE)</f>
        <v>-1</v>
      </c>
    </row>
    <row r="2655" spans="1:9" ht="14.25" customHeight="1">
      <c r="A2655" s="1" t="str">
        <f t="shared" si="346"/>
        <v xml:space="preserve">NS9601 </v>
      </c>
      <c r="B2655" s="427" t="e">
        <f t="shared" si="347"/>
        <v>#VALUE!</v>
      </c>
      <c r="C2655" s="210" t="str">
        <f t="shared" si="343"/>
        <v xml:space="preserve"> </v>
      </c>
      <c r="D2655" s="1" t="str">
        <f t="shared" si="344"/>
        <v>na</v>
      </c>
      <c r="E2655" t="s">
        <v>52</v>
      </c>
      <c r="F2655">
        <v>9601</v>
      </c>
      <c r="G2655" s="139">
        <v>2011</v>
      </c>
      <c r="H2655" s="429" t="s">
        <v>152</v>
      </c>
      <c r="I2655">
        <f>VLOOKUP(E2655&amp;H2655,Data2012!$A:$S,3,FALSE)</f>
        <v>-1</v>
      </c>
    </row>
    <row r="2656" spans="1:9" ht="14.25" customHeight="1">
      <c r="A2656" s="1" t="str">
        <f t="shared" si="346"/>
        <v xml:space="preserve">NS9601 </v>
      </c>
      <c r="B2656" s="427" t="e">
        <f t="shared" si="347"/>
        <v>#VALUE!</v>
      </c>
      <c r="C2656" s="210" t="str">
        <f t="shared" si="343"/>
        <v xml:space="preserve"> </v>
      </c>
      <c r="D2656" s="1" t="str">
        <f t="shared" si="344"/>
        <v>na</v>
      </c>
      <c r="E2656" t="s">
        <v>52</v>
      </c>
      <c r="F2656">
        <v>9601</v>
      </c>
      <c r="G2656" s="139">
        <v>2011</v>
      </c>
      <c r="H2656" s="429" t="s">
        <v>153</v>
      </c>
      <c r="I2656">
        <f>VLOOKUP(E2656&amp;H2656,Data2012!$A:$S,3,FALSE)</f>
        <v>-1</v>
      </c>
    </row>
    <row r="2657" spans="1:9" ht="14.25" customHeight="1">
      <c r="A2657" s="1" t="str">
        <f t="shared" si="346"/>
        <v xml:space="preserve">NS9601 </v>
      </c>
      <c r="B2657" s="427" t="e">
        <f t="shared" si="347"/>
        <v>#VALUE!</v>
      </c>
      <c r="C2657" s="210" t="str">
        <f t="shared" si="343"/>
        <v xml:space="preserve"> </v>
      </c>
      <c r="D2657" s="1" t="str">
        <f t="shared" si="344"/>
        <v>na</v>
      </c>
      <c r="E2657" t="s">
        <v>52</v>
      </c>
      <c r="F2657">
        <v>9601</v>
      </c>
      <c r="G2657" s="139">
        <v>2011</v>
      </c>
      <c r="H2657" s="429" t="s">
        <v>154</v>
      </c>
      <c r="I2657">
        <f>VLOOKUP(E2657&amp;H2657,Data2012!$A:$S,3,FALSE)</f>
        <v>-1</v>
      </c>
    </row>
    <row r="2658" spans="1:9" ht="14.25" customHeight="1">
      <c r="A2658" s="1" t="str">
        <f t="shared" si="346"/>
        <v xml:space="preserve">NS9601 </v>
      </c>
      <c r="B2658" s="427" t="e">
        <f t="shared" si="347"/>
        <v>#VALUE!</v>
      </c>
      <c r="C2658" s="210" t="str">
        <f t="shared" si="343"/>
        <v xml:space="preserve"> </v>
      </c>
      <c r="D2658" s="1" t="str">
        <f t="shared" si="344"/>
        <v>na</v>
      </c>
      <c r="E2658" t="s">
        <v>52</v>
      </c>
      <c r="F2658">
        <v>9601</v>
      </c>
      <c r="G2658" s="139">
        <v>2011</v>
      </c>
      <c r="H2658" s="429" t="s">
        <v>155</v>
      </c>
      <c r="I2658">
        <f>VLOOKUP(E2658&amp;H2658,Data2012!$A:$S,3,FALSE)</f>
        <v>-1</v>
      </c>
    </row>
    <row r="2659" spans="1:9" ht="14.25" customHeight="1">
      <c r="A2659" s="1" t="str">
        <f t="shared" si="346"/>
        <v xml:space="preserve">NS9602 </v>
      </c>
      <c r="B2659" s="427" t="str">
        <f>+D2659</f>
        <v>na</v>
      </c>
      <c r="C2659" s="210" t="str">
        <f t="shared" si="343"/>
        <v xml:space="preserve"> </v>
      </c>
      <c r="D2659" s="1" t="str">
        <f t="shared" si="344"/>
        <v>na</v>
      </c>
      <c r="E2659" t="s">
        <v>52</v>
      </c>
      <c r="F2659" s="393">
        <v>9602</v>
      </c>
      <c r="G2659" s="139">
        <v>2011</v>
      </c>
      <c r="H2659" s="429" t="s">
        <v>144</v>
      </c>
      <c r="I2659" s="139">
        <f>VLOOKUP(E2659&amp;H2659,Data2012!$A:$S,6,FALSE)</f>
        <v>-1</v>
      </c>
    </row>
    <row r="2660" spans="1:9" ht="14.25" customHeight="1">
      <c r="A2660" s="1" t="str">
        <f t="shared" si="346"/>
        <v xml:space="preserve">NS9602 </v>
      </c>
      <c r="B2660" s="427" t="e">
        <f>+D2660+B2659</f>
        <v>#VALUE!</v>
      </c>
      <c r="C2660" s="210" t="str">
        <f t="shared" si="343"/>
        <v xml:space="preserve"> </v>
      </c>
      <c r="D2660" s="1" t="str">
        <f t="shared" si="344"/>
        <v>na</v>
      </c>
      <c r="E2660" t="s">
        <v>52</v>
      </c>
      <c r="F2660">
        <v>9602</v>
      </c>
      <c r="G2660" s="139">
        <v>2011</v>
      </c>
      <c r="H2660" s="429" t="s">
        <v>145</v>
      </c>
      <c r="I2660" s="139">
        <f>VLOOKUP(E2660&amp;H2660,Data2012!$A:$S,6,FALSE)</f>
        <v>-1</v>
      </c>
    </row>
    <row r="2661" spans="1:9" ht="14.25" customHeight="1">
      <c r="A2661" s="1" t="str">
        <f t="shared" si="346"/>
        <v xml:space="preserve">NS9602 </v>
      </c>
      <c r="B2661" s="427" t="e">
        <f>+D2661+B2660</f>
        <v>#VALUE!</v>
      </c>
      <c r="C2661" s="210" t="str">
        <f t="shared" si="343"/>
        <v xml:space="preserve"> </v>
      </c>
      <c r="D2661" s="1" t="str">
        <f t="shared" si="344"/>
        <v>na</v>
      </c>
      <c r="E2661" t="s">
        <v>52</v>
      </c>
      <c r="F2661">
        <v>9602</v>
      </c>
      <c r="G2661" s="139">
        <v>2011</v>
      </c>
      <c r="H2661" s="429" t="s">
        <v>146</v>
      </c>
      <c r="I2661" s="139">
        <f>VLOOKUP(E2661&amp;H2661,Data2012!$A:$S,6,FALSE)</f>
        <v>-1</v>
      </c>
    </row>
    <row r="2662" spans="1:9" ht="14.25" customHeight="1">
      <c r="A2662" s="1" t="str">
        <f t="shared" si="346"/>
        <v xml:space="preserve">NS9602 </v>
      </c>
      <c r="B2662" s="427" t="e">
        <f t="shared" ref="B2662:B2670" si="348">+D2662+B2661</f>
        <v>#VALUE!</v>
      </c>
      <c r="C2662" s="210" t="str">
        <f t="shared" si="343"/>
        <v xml:space="preserve"> </v>
      </c>
      <c r="D2662" s="1" t="str">
        <f t="shared" si="344"/>
        <v>na</v>
      </c>
      <c r="E2662" t="s">
        <v>52</v>
      </c>
      <c r="F2662">
        <v>9602</v>
      </c>
      <c r="G2662" s="139">
        <v>2011</v>
      </c>
      <c r="H2662" s="429" t="s">
        <v>147</v>
      </c>
      <c r="I2662" s="139">
        <f>VLOOKUP(E2662&amp;H2662,Data2012!$A:$S,6,FALSE)</f>
        <v>-1</v>
      </c>
    </row>
    <row r="2663" spans="1:9" ht="14.25" customHeight="1">
      <c r="A2663" s="1" t="str">
        <f t="shared" si="346"/>
        <v xml:space="preserve">NS9602 </v>
      </c>
      <c r="B2663" s="427" t="e">
        <f t="shared" si="348"/>
        <v>#VALUE!</v>
      </c>
      <c r="C2663" s="210" t="str">
        <f t="shared" si="343"/>
        <v xml:space="preserve"> </v>
      </c>
      <c r="D2663" s="1" t="str">
        <f t="shared" si="344"/>
        <v>na</v>
      </c>
      <c r="E2663" t="s">
        <v>52</v>
      </c>
      <c r="F2663">
        <v>9602</v>
      </c>
      <c r="G2663" s="139">
        <v>2011</v>
      </c>
      <c r="H2663" s="429" t="s">
        <v>148</v>
      </c>
      <c r="I2663" s="139">
        <f>VLOOKUP(E2663&amp;H2663,Data2012!$A:$S,6,FALSE)</f>
        <v>-1</v>
      </c>
    </row>
    <row r="2664" spans="1:9" ht="14.25" customHeight="1">
      <c r="A2664" s="1" t="str">
        <f t="shared" si="346"/>
        <v xml:space="preserve">NS9602 </v>
      </c>
      <c r="B2664" s="427" t="e">
        <f t="shared" si="348"/>
        <v>#VALUE!</v>
      </c>
      <c r="C2664" s="210" t="str">
        <f t="shared" si="343"/>
        <v xml:space="preserve"> </v>
      </c>
      <c r="D2664" s="1" t="str">
        <f t="shared" si="344"/>
        <v>na</v>
      </c>
      <c r="E2664" t="s">
        <v>52</v>
      </c>
      <c r="F2664">
        <v>9602</v>
      </c>
      <c r="G2664" s="139">
        <v>2011</v>
      </c>
      <c r="H2664" s="429" t="s">
        <v>149</v>
      </c>
      <c r="I2664" s="139">
        <f>VLOOKUP(E2664&amp;H2664,Data2012!$A:$S,6,FALSE)</f>
        <v>-1</v>
      </c>
    </row>
    <row r="2665" spans="1:9" ht="14.25" customHeight="1">
      <c r="A2665" s="1" t="str">
        <f t="shared" si="346"/>
        <v xml:space="preserve">NS9602 </v>
      </c>
      <c r="B2665" s="427" t="e">
        <f t="shared" si="348"/>
        <v>#VALUE!</v>
      </c>
      <c r="C2665" s="210" t="str">
        <f t="shared" si="343"/>
        <v xml:space="preserve"> </v>
      </c>
      <c r="D2665" s="1" t="str">
        <f t="shared" si="344"/>
        <v>na</v>
      </c>
      <c r="E2665" t="s">
        <v>52</v>
      </c>
      <c r="F2665">
        <v>9602</v>
      </c>
      <c r="G2665" s="139">
        <v>2011</v>
      </c>
      <c r="H2665" s="429" t="s">
        <v>150</v>
      </c>
      <c r="I2665" s="139">
        <f>VLOOKUP(E2665&amp;H2665,Data2012!$A:$S,6,FALSE)</f>
        <v>-1</v>
      </c>
    </row>
    <row r="2666" spans="1:9" ht="14.25" customHeight="1">
      <c r="A2666" s="1" t="str">
        <f t="shared" si="346"/>
        <v xml:space="preserve">NS9602 </v>
      </c>
      <c r="B2666" s="427" t="e">
        <f t="shared" si="348"/>
        <v>#VALUE!</v>
      </c>
      <c r="C2666" s="210" t="str">
        <f t="shared" si="343"/>
        <v xml:space="preserve"> </v>
      </c>
      <c r="D2666" s="1" t="str">
        <f t="shared" si="344"/>
        <v>na</v>
      </c>
      <c r="E2666" t="s">
        <v>52</v>
      </c>
      <c r="F2666">
        <v>9602</v>
      </c>
      <c r="G2666" s="139">
        <v>2011</v>
      </c>
      <c r="H2666" s="429" t="s">
        <v>151</v>
      </c>
      <c r="I2666" s="139">
        <f>VLOOKUP(E2666&amp;H2666,Data2012!$A:$S,6,FALSE)</f>
        <v>-1</v>
      </c>
    </row>
    <row r="2667" spans="1:9" ht="14.25" customHeight="1">
      <c r="A2667" s="1" t="str">
        <f t="shared" si="346"/>
        <v xml:space="preserve">NS9602 </v>
      </c>
      <c r="B2667" s="427" t="e">
        <f t="shared" si="348"/>
        <v>#VALUE!</v>
      </c>
      <c r="C2667" s="210" t="str">
        <f t="shared" si="343"/>
        <v xml:space="preserve"> </v>
      </c>
      <c r="D2667" s="1" t="str">
        <f t="shared" si="344"/>
        <v>na</v>
      </c>
      <c r="E2667" t="s">
        <v>52</v>
      </c>
      <c r="F2667">
        <v>9602</v>
      </c>
      <c r="G2667" s="139">
        <v>2011</v>
      </c>
      <c r="H2667" s="429" t="s">
        <v>152</v>
      </c>
      <c r="I2667" s="139">
        <f>VLOOKUP(E2667&amp;H2667,Data2012!$A:$S,6,FALSE)</f>
        <v>-1</v>
      </c>
    </row>
    <row r="2668" spans="1:9" ht="14.25" customHeight="1">
      <c r="A2668" s="1" t="str">
        <f t="shared" si="346"/>
        <v xml:space="preserve">NS9602 </v>
      </c>
      <c r="B2668" s="427" t="e">
        <f t="shared" si="348"/>
        <v>#VALUE!</v>
      </c>
      <c r="C2668" s="210" t="str">
        <f t="shared" si="343"/>
        <v xml:space="preserve"> </v>
      </c>
      <c r="D2668" s="1" t="str">
        <f t="shared" si="344"/>
        <v>na</v>
      </c>
      <c r="E2668" t="s">
        <v>52</v>
      </c>
      <c r="F2668">
        <v>9602</v>
      </c>
      <c r="G2668" s="139">
        <v>2011</v>
      </c>
      <c r="H2668" s="429" t="s">
        <v>153</v>
      </c>
      <c r="I2668" s="139">
        <f>VLOOKUP(E2668&amp;H2668,Data2012!$A:$S,6,FALSE)</f>
        <v>-1</v>
      </c>
    </row>
    <row r="2669" spans="1:9" ht="14.25" customHeight="1">
      <c r="A2669" s="1" t="str">
        <f t="shared" si="346"/>
        <v xml:space="preserve">NS9602 </v>
      </c>
      <c r="B2669" s="427" t="e">
        <f t="shared" si="348"/>
        <v>#VALUE!</v>
      </c>
      <c r="C2669" s="210" t="str">
        <f t="shared" si="343"/>
        <v xml:space="preserve"> </v>
      </c>
      <c r="D2669" s="1" t="str">
        <f t="shared" si="344"/>
        <v>na</v>
      </c>
      <c r="E2669" t="s">
        <v>52</v>
      </c>
      <c r="F2669">
        <v>9602</v>
      </c>
      <c r="G2669" s="139">
        <v>2011</v>
      </c>
      <c r="H2669" s="429" t="s">
        <v>154</v>
      </c>
      <c r="I2669" s="139">
        <f>VLOOKUP(E2669&amp;H2669,Data2012!$A:$S,6,FALSE)</f>
        <v>-1</v>
      </c>
    </row>
    <row r="2670" spans="1:9" ht="14.25" customHeight="1">
      <c r="A2670" s="1" t="str">
        <f t="shared" si="346"/>
        <v xml:space="preserve">NS9602 </v>
      </c>
      <c r="B2670" s="427" t="e">
        <f t="shared" si="348"/>
        <v>#VALUE!</v>
      </c>
      <c r="C2670" s="210" t="str">
        <f t="shared" si="343"/>
        <v xml:space="preserve"> </v>
      </c>
      <c r="D2670" s="1" t="str">
        <f t="shared" si="344"/>
        <v>na</v>
      </c>
      <c r="E2670" t="s">
        <v>52</v>
      </c>
      <c r="F2670">
        <v>9602</v>
      </c>
      <c r="G2670" s="139">
        <v>2011</v>
      </c>
      <c r="H2670" s="429" t="s">
        <v>155</v>
      </c>
      <c r="I2670" s="139">
        <f>VLOOKUP(E2670&amp;H2670,Data2012!$A:$S,6,FALSE)</f>
        <v>-1</v>
      </c>
    </row>
    <row r="2671" spans="1:9" ht="14.25" customHeight="1">
      <c r="A2671" s="1" t="str">
        <f t="shared" si="346"/>
        <v xml:space="preserve">NSB9601 </v>
      </c>
      <c r="B2671" s="427" t="str">
        <f>+D2671</f>
        <v>na</v>
      </c>
      <c r="C2671" s="210" t="str">
        <f t="shared" si="343"/>
        <v xml:space="preserve"> </v>
      </c>
      <c r="D2671" s="1" t="str">
        <f t="shared" si="344"/>
        <v>na</v>
      </c>
      <c r="E2671" t="s">
        <v>60</v>
      </c>
      <c r="F2671" s="393">
        <v>9601</v>
      </c>
      <c r="G2671" s="139">
        <v>2011</v>
      </c>
      <c r="H2671" s="429" t="s">
        <v>144</v>
      </c>
      <c r="I2671">
        <f>VLOOKUP(E2671&amp;H2671,Data2012!$A:$S,3,FALSE)</f>
        <v>-1</v>
      </c>
    </row>
    <row r="2672" spans="1:9" ht="14.25" customHeight="1">
      <c r="A2672" s="1" t="str">
        <f t="shared" si="346"/>
        <v xml:space="preserve">NSB9601 </v>
      </c>
      <c r="B2672" s="427" t="e">
        <f>+D2672+B2671</f>
        <v>#VALUE!</v>
      </c>
      <c r="C2672" s="210" t="str">
        <f t="shared" si="343"/>
        <v xml:space="preserve"> </v>
      </c>
      <c r="D2672" s="1" t="str">
        <f t="shared" si="344"/>
        <v>na</v>
      </c>
      <c r="E2672" t="s">
        <v>60</v>
      </c>
      <c r="F2672">
        <v>9601</v>
      </c>
      <c r="G2672" s="139">
        <v>2011</v>
      </c>
      <c r="H2672" s="429" t="s">
        <v>145</v>
      </c>
      <c r="I2672">
        <f>VLOOKUP(E2672&amp;H2672,Data2012!$A:$S,3,FALSE)</f>
        <v>-1</v>
      </c>
    </row>
    <row r="2673" spans="1:9" ht="14.25" customHeight="1">
      <c r="A2673" s="1" t="str">
        <f t="shared" si="346"/>
        <v xml:space="preserve">NSB9601 </v>
      </c>
      <c r="B2673" s="427" t="e">
        <f>+D2673+B2672</f>
        <v>#VALUE!</v>
      </c>
      <c r="C2673" s="210" t="str">
        <f t="shared" si="343"/>
        <v xml:space="preserve"> </v>
      </c>
      <c r="D2673" s="1" t="str">
        <f t="shared" si="344"/>
        <v>na</v>
      </c>
      <c r="E2673" t="s">
        <v>60</v>
      </c>
      <c r="F2673">
        <v>9601</v>
      </c>
      <c r="G2673" s="139">
        <v>2011</v>
      </c>
      <c r="H2673" s="429" t="s">
        <v>146</v>
      </c>
      <c r="I2673">
        <f>VLOOKUP(E2673&amp;H2673,Data2012!$A:$S,3,FALSE)</f>
        <v>-1</v>
      </c>
    </row>
    <row r="2674" spans="1:9" ht="14.25" customHeight="1">
      <c r="A2674" s="1" t="str">
        <f t="shared" si="346"/>
        <v xml:space="preserve">NSB9601 </v>
      </c>
      <c r="B2674" s="427" t="e">
        <f t="shared" ref="B2674:B2682" si="349">+D2674+B2673</f>
        <v>#VALUE!</v>
      </c>
      <c r="C2674" s="210" t="str">
        <f t="shared" si="343"/>
        <v xml:space="preserve"> </v>
      </c>
      <c r="D2674" s="1" t="str">
        <f t="shared" si="344"/>
        <v>na</v>
      </c>
      <c r="E2674" t="s">
        <v>60</v>
      </c>
      <c r="F2674">
        <v>9601</v>
      </c>
      <c r="G2674" s="139">
        <v>2011</v>
      </c>
      <c r="H2674" s="429" t="s">
        <v>147</v>
      </c>
      <c r="I2674">
        <f>VLOOKUP(E2674&amp;H2674,Data2012!$A:$S,3,FALSE)</f>
        <v>-1</v>
      </c>
    </row>
    <row r="2675" spans="1:9" ht="14.25" customHeight="1">
      <c r="A2675" s="1" t="str">
        <f t="shared" si="346"/>
        <v xml:space="preserve">NSB9601 </v>
      </c>
      <c r="B2675" s="427" t="e">
        <f t="shared" si="349"/>
        <v>#VALUE!</v>
      </c>
      <c r="C2675" s="210" t="str">
        <f t="shared" si="343"/>
        <v xml:space="preserve"> </v>
      </c>
      <c r="D2675" s="1" t="str">
        <f t="shared" si="344"/>
        <v>na</v>
      </c>
      <c r="E2675" t="s">
        <v>60</v>
      </c>
      <c r="F2675">
        <v>9601</v>
      </c>
      <c r="G2675" s="139">
        <v>2011</v>
      </c>
      <c r="H2675" s="429" t="s">
        <v>148</v>
      </c>
      <c r="I2675">
        <f>VLOOKUP(E2675&amp;H2675,Data2012!$A:$S,3,FALSE)</f>
        <v>-1</v>
      </c>
    </row>
    <row r="2676" spans="1:9" ht="14.25" customHeight="1">
      <c r="A2676" s="1" t="str">
        <f t="shared" si="346"/>
        <v xml:space="preserve">NSB9601 </v>
      </c>
      <c r="B2676" s="427" t="e">
        <f t="shared" si="349"/>
        <v>#VALUE!</v>
      </c>
      <c r="C2676" s="210" t="str">
        <f t="shared" si="343"/>
        <v xml:space="preserve"> </v>
      </c>
      <c r="D2676" s="1" t="str">
        <f t="shared" si="344"/>
        <v>na</v>
      </c>
      <c r="E2676" t="s">
        <v>60</v>
      </c>
      <c r="F2676">
        <v>9601</v>
      </c>
      <c r="G2676" s="139">
        <v>2011</v>
      </c>
      <c r="H2676" s="429" t="s">
        <v>149</v>
      </c>
      <c r="I2676">
        <f>VLOOKUP(E2676&amp;H2676,Data2012!$A:$S,3,FALSE)</f>
        <v>-1</v>
      </c>
    </row>
    <row r="2677" spans="1:9" ht="14.25" customHeight="1">
      <c r="A2677" s="1" t="str">
        <f t="shared" si="346"/>
        <v xml:space="preserve">NSB9601 </v>
      </c>
      <c r="B2677" s="427" t="e">
        <f t="shared" si="349"/>
        <v>#VALUE!</v>
      </c>
      <c r="C2677" s="210" t="str">
        <f t="shared" si="343"/>
        <v xml:space="preserve"> </v>
      </c>
      <c r="D2677" s="1" t="str">
        <f t="shared" si="344"/>
        <v>na</v>
      </c>
      <c r="E2677" t="s">
        <v>60</v>
      </c>
      <c r="F2677">
        <v>9601</v>
      </c>
      <c r="G2677" s="139">
        <v>2011</v>
      </c>
      <c r="H2677" s="429" t="s">
        <v>150</v>
      </c>
      <c r="I2677">
        <f>VLOOKUP(E2677&amp;H2677,Data2012!$A:$S,3,FALSE)</f>
        <v>-1</v>
      </c>
    </row>
    <row r="2678" spans="1:9" ht="14.25" customHeight="1">
      <c r="A2678" s="1" t="str">
        <f t="shared" si="346"/>
        <v xml:space="preserve">NSB9601 </v>
      </c>
      <c r="B2678" s="427" t="e">
        <f t="shared" si="349"/>
        <v>#VALUE!</v>
      </c>
      <c r="C2678" s="210" t="str">
        <f t="shared" si="343"/>
        <v xml:space="preserve"> </v>
      </c>
      <c r="D2678" s="1" t="str">
        <f t="shared" si="344"/>
        <v>na</v>
      </c>
      <c r="E2678" t="s">
        <v>60</v>
      </c>
      <c r="F2678">
        <v>9601</v>
      </c>
      <c r="G2678" s="139">
        <v>2011</v>
      </c>
      <c r="H2678" s="429" t="s">
        <v>151</v>
      </c>
      <c r="I2678">
        <f>VLOOKUP(E2678&amp;H2678,Data2012!$A:$S,3,FALSE)</f>
        <v>-1</v>
      </c>
    </row>
    <row r="2679" spans="1:9" ht="14.25" customHeight="1">
      <c r="A2679" s="1" t="str">
        <f t="shared" si="346"/>
        <v xml:space="preserve">NSB9601 </v>
      </c>
      <c r="B2679" s="427" t="e">
        <f t="shared" si="349"/>
        <v>#VALUE!</v>
      </c>
      <c r="C2679" s="210" t="str">
        <f t="shared" si="343"/>
        <v xml:space="preserve"> </v>
      </c>
      <c r="D2679" s="1" t="str">
        <f t="shared" si="344"/>
        <v>na</v>
      </c>
      <c r="E2679" t="s">
        <v>60</v>
      </c>
      <c r="F2679">
        <v>9601</v>
      </c>
      <c r="G2679" s="139">
        <v>2011</v>
      </c>
      <c r="H2679" s="429" t="s">
        <v>152</v>
      </c>
      <c r="I2679">
        <f>VLOOKUP(E2679&amp;H2679,Data2012!$A:$S,3,FALSE)</f>
        <v>-1</v>
      </c>
    </row>
    <row r="2680" spans="1:9" ht="14.25" customHeight="1">
      <c r="A2680" s="1" t="str">
        <f t="shared" si="346"/>
        <v xml:space="preserve">NSB9601 </v>
      </c>
      <c r="B2680" s="427" t="e">
        <f t="shared" si="349"/>
        <v>#VALUE!</v>
      </c>
      <c r="C2680" s="210" t="str">
        <f t="shared" si="343"/>
        <v xml:space="preserve"> </v>
      </c>
      <c r="D2680" s="1" t="str">
        <f t="shared" si="344"/>
        <v>na</v>
      </c>
      <c r="E2680" t="s">
        <v>60</v>
      </c>
      <c r="F2680">
        <v>9601</v>
      </c>
      <c r="G2680" s="139">
        <v>2011</v>
      </c>
      <c r="H2680" s="429" t="s">
        <v>153</v>
      </c>
      <c r="I2680">
        <f>VLOOKUP(E2680&amp;H2680,Data2012!$A:$S,3,FALSE)</f>
        <v>-1</v>
      </c>
    </row>
    <row r="2681" spans="1:9" ht="14.25" customHeight="1">
      <c r="A2681" s="1" t="str">
        <f t="shared" si="346"/>
        <v xml:space="preserve">NSB9601 </v>
      </c>
      <c r="B2681" s="427" t="e">
        <f t="shared" si="349"/>
        <v>#VALUE!</v>
      </c>
      <c r="C2681" s="210" t="str">
        <f t="shared" si="343"/>
        <v xml:space="preserve"> </v>
      </c>
      <c r="D2681" s="1" t="str">
        <f t="shared" si="344"/>
        <v>na</v>
      </c>
      <c r="E2681" t="s">
        <v>60</v>
      </c>
      <c r="F2681">
        <v>9601</v>
      </c>
      <c r="G2681" s="139">
        <v>2011</v>
      </c>
      <c r="H2681" s="429" t="s">
        <v>154</v>
      </c>
      <c r="I2681">
        <f>VLOOKUP(E2681&amp;H2681,Data2012!$A:$S,3,FALSE)</f>
        <v>-1</v>
      </c>
    </row>
    <row r="2682" spans="1:9" ht="14.25" customHeight="1">
      <c r="A2682" s="1" t="str">
        <f t="shared" si="346"/>
        <v xml:space="preserve">NSB9601 </v>
      </c>
      <c r="B2682" s="427" t="e">
        <f t="shared" si="349"/>
        <v>#VALUE!</v>
      </c>
      <c r="C2682" s="210" t="str">
        <f t="shared" si="343"/>
        <v xml:space="preserve"> </v>
      </c>
      <c r="D2682" s="1" t="str">
        <f t="shared" si="344"/>
        <v>na</v>
      </c>
      <c r="E2682" t="s">
        <v>60</v>
      </c>
      <c r="F2682">
        <v>9601</v>
      </c>
      <c r="G2682" s="139">
        <v>2011</v>
      </c>
      <c r="H2682" s="429" t="s">
        <v>155</v>
      </c>
      <c r="I2682">
        <f>VLOOKUP(E2682&amp;H2682,Data2012!$A:$S,3,FALSE)</f>
        <v>-1</v>
      </c>
    </row>
    <row r="2683" spans="1:9" ht="14.25" customHeight="1">
      <c r="A2683" s="1" t="str">
        <f t="shared" si="346"/>
        <v xml:space="preserve">NSB9602 </v>
      </c>
      <c r="B2683" s="427" t="str">
        <f>+D2683</f>
        <v>na</v>
      </c>
      <c r="C2683" s="210" t="str">
        <f t="shared" si="343"/>
        <v xml:space="preserve"> </v>
      </c>
      <c r="D2683" s="1" t="str">
        <f t="shared" si="344"/>
        <v>na</v>
      </c>
      <c r="E2683" t="s">
        <v>60</v>
      </c>
      <c r="F2683" s="393">
        <v>9602</v>
      </c>
      <c r="G2683" s="139">
        <v>2011</v>
      </c>
      <c r="H2683" s="429" t="s">
        <v>144</v>
      </c>
      <c r="I2683" s="139">
        <f>VLOOKUP(E2683&amp;H2683,Data2012!$A:$S,6,FALSE)</f>
        <v>-1</v>
      </c>
    </row>
    <row r="2684" spans="1:9" ht="14.25" customHeight="1">
      <c r="A2684" s="1" t="str">
        <f t="shared" si="346"/>
        <v xml:space="preserve">NSB9602 </v>
      </c>
      <c r="B2684" s="427" t="e">
        <f>+D2684+B2683</f>
        <v>#VALUE!</v>
      </c>
      <c r="C2684" s="210" t="str">
        <f t="shared" si="343"/>
        <v xml:space="preserve"> </v>
      </c>
      <c r="D2684" s="1" t="str">
        <f t="shared" si="344"/>
        <v>na</v>
      </c>
      <c r="E2684" t="s">
        <v>60</v>
      </c>
      <c r="F2684">
        <v>9602</v>
      </c>
      <c r="G2684" s="139">
        <v>2011</v>
      </c>
      <c r="H2684" s="429" t="s">
        <v>145</v>
      </c>
      <c r="I2684" s="139">
        <f>VLOOKUP(E2684&amp;H2684,Data2012!$A:$S,6,FALSE)</f>
        <v>-1</v>
      </c>
    </row>
    <row r="2685" spans="1:9" ht="14.25" customHeight="1">
      <c r="A2685" s="1" t="str">
        <f t="shared" si="346"/>
        <v xml:space="preserve">NSB9602 </v>
      </c>
      <c r="B2685" s="427" t="e">
        <f>+D2685+B2684</f>
        <v>#VALUE!</v>
      </c>
      <c r="C2685" s="210" t="str">
        <f t="shared" si="343"/>
        <v xml:space="preserve"> </v>
      </c>
      <c r="D2685" s="1" t="str">
        <f t="shared" si="344"/>
        <v>na</v>
      </c>
      <c r="E2685" t="s">
        <v>60</v>
      </c>
      <c r="F2685">
        <v>9602</v>
      </c>
      <c r="G2685" s="139">
        <v>2011</v>
      </c>
      <c r="H2685" s="429" t="s">
        <v>146</v>
      </c>
      <c r="I2685" s="139">
        <f>VLOOKUP(E2685&amp;H2685,Data2012!$A:$S,6,FALSE)</f>
        <v>-1</v>
      </c>
    </row>
    <row r="2686" spans="1:9" ht="14.25" customHeight="1">
      <c r="A2686" s="1" t="str">
        <f t="shared" si="346"/>
        <v xml:space="preserve">NSB9602 </v>
      </c>
      <c r="B2686" s="427" t="e">
        <f t="shared" ref="B2686:B2694" si="350">+D2686+B2685</f>
        <v>#VALUE!</v>
      </c>
      <c r="C2686" s="210" t="str">
        <f t="shared" si="343"/>
        <v xml:space="preserve"> </v>
      </c>
      <c r="D2686" s="1" t="str">
        <f t="shared" si="344"/>
        <v>na</v>
      </c>
      <c r="E2686" t="s">
        <v>60</v>
      </c>
      <c r="F2686">
        <v>9602</v>
      </c>
      <c r="G2686" s="139">
        <v>2011</v>
      </c>
      <c r="H2686" s="429" t="s">
        <v>147</v>
      </c>
      <c r="I2686" s="139">
        <f>VLOOKUP(E2686&amp;H2686,Data2012!$A:$S,6,FALSE)</f>
        <v>-1</v>
      </c>
    </row>
    <row r="2687" spans="1:9" ht="14.25" customHeight="1">
      <c r="A2687" s="1" t="str">
        <f t="shared" si="346"/>
        <v xml:space="preserve">NSB9602 </v>
      </c>
      <c r="B2687" s="427" t="e">
        <f t="shared" si="350"/>
        <v>#VALUE!</v>
      </c>
      <c r="C2687" s="210" t="str">
        <f t="shared" si="343"/>
        <v xml:space="preserve"> </v>
      </c>
      <c r="D2687" s="1" t="str">
        <f t="shared" si="344"/>
        <v>na</v>
      </c>
      <c r="E2687" t="s">
        <v>60</v>
      </c>
      <c r="F2687">
        <v>9602</v>
      </c>
      <c r="G2687" s="139">
        <v>2011</v>
      </c>
      <c r="H2687" s="429" t="s">
        <v>148</v>
      </c>
      <c r="I2687" s="139">
        <f>VLOOKUP(E2687&amp;H2687,Data2012!$A:$S,6,FALSE)</f>
        <v>-1</v>
      </c>
    </row>
    <row r="2688" spans="1:9" ht="14.25" customHeight="1">
      <c r="A2688" s="1" t="str">
        <f t="shared" si="346"/>
        <v xml:space="preserve">NSB9602 </v>
      </c>
      <c r="B2688" s="427" t="e">
        <f t="shared" si="350"/>
        <v>#VALUE!</v>
      </c>
      <c r="C2688" s="210" t="str">
        <f t="shared" si="343"/>
        <v xml:space="preserve"> </v>
      </c>
      <c r="D2688" s="1" t="str">
        <f t="shared" si="344"/>
        <v>na</v>
      </c>
      <c r="E2688" t="s">
        <v>60</v>
      </c>
      <c r="F2688">
        <v>9602</v>
      </c>
      <c r="G2688" s="139">
        <v>2011</v>
      </c>
      <c r="H2688" s="429" t="s">
        <v>149</v>
      </c>
      <c r="I2688" s="139">
        <f>VLOOKUP(E2688&amp;H2688,Data2012!$A:$S,6,FALSE)</f>
        <v>-1</v>
      </c>
    </row>
    <row r="2689" spans="1:9" ht="14.25" customHeight="1">
      <c r="A2689" s="1" t="str">
        <f t="shared" si="346"/>
        <v xml:space="preserve">NSB9602 </v>
      </c>
      <c r="B2689" s="427" t="e">
        <f t="shared" si="350"/>
        <v>#VALUE!</v>
      </c>
      <c r="C2689" s="210" t="str">
        <f t="shared" si="343"/>
        <v xml:space="preserve"> </v>
      </c>
      <c r="D2689" s="1" t="str">
        <f t="shared" si="344"/>
        <v>na</v>
      </c>
      <c r="E2689" t="s">
        <v>60</v>
      </c>
      <c r="F2689">
        <v>9602</v>
      </c>
      <c r="G2689" s="139">
        <v>2011</v>
      </c>
      <c r="H2689" s="429" t="s">
        <v>150</v>
      </c>
      <c r="I2689" s="139">
        <f>VLOOKUP(E2689&amp;H2689,Data2012!$A:$S,6,FALSE)</f>
        <v>-1</v>
      </c>
    </row>
    <row r="2690" spans="1:9" ht="14.25" customHeight="1">
      <c r="A2690" s="1" t="str">
        <f t="shared" si="346"/>
        <v xml:space="preserve">NSB9602 </v>
      </c>
      <c r="B2690" s="427" t="e">
        <f t="shared" si="350"/>
        <v>#VALUE!</v>
      </c>
      <c r="C2690" s="210" t="str">
        <f t="shared" si="343"/>
        <v xml:space="preserve"> </v>
      </c>
      <c r="D2690" s="1" t="str">
        <f t="shared" si="344"/>
        <v>na</v>
      </c>
      <c r="E2690" t="s">
        <v>60</v>
      </c>
      <c r="F2690">
        <v>9602</v>
      </c>
      <c r="G2690" s="139">
        <v>2011</v>
      </c>
      <c r="H2690" s="429" t="s">
        <v>151</v>
      </c>
      <c r="I2690" s="139">
        <f>VLOOKUP(E2690&amp;H2690,Data2012!$A:$S,6,FALSE)</f>
        <v>-1</v>
      </c>
    </row>
    <row r="2691" spans="1:9" ht="14.25" customHeight="1">
      <c r="A2691" s="1" t="str">
        <f t="shared" si="346"/>
        <v xml:space="preserve">NSB9602 </v>
      </c>
      <c r="B2691" s="427" t="e">
        <f t="shared" si="350"/>
        <v>#VALUE!</v>
      </c>
      <c r="C2691" s="210" t="str">
        <f t="shared" si="343"/>
        <v xml:space="preserve"> </v>
      </c>
      <c r="D2691" s="1" t="str">
        <f t="shared" si="344"/>
        <v>na</v>
      </c>
      <c r="E2691" t="s">
        <v>60</v>
      </c>
      <c r="F2691">
        <v>9602</v>
      </c>
      <c r="G2691" s="139">
        <v>2011</v>
      </c>
      <c r="H2691" s="429" t="s">
        <v>152</v>
      </c>
      <c r="I2691" s="139">
        <f>VLOOKUP(E2691&amp;H2691,Data2012!$A:$S,6,FALSE)</f>
        <v>-1</v>
      </c>
    </row>
    <row r="2692" spans="1:9" ht="14.25" customHeight="1">
      <c r="A2692" s="1" t="str">
        <f t="shared" si="346"/>
        <v xml:space="preserve">NSB9602 </v>
      </c>
      <c r="B2692" s="427" t="e">
        <f t="shared" si="350"/>
        <v>#VALUE!</v>
      </c>
      <c r="C2692" s="210" t="str">
        <f t="shared" si="343"/>
        <v xml:space="preserve"> </v>
      </c>
      <c r="D2692" s="1" t="str">
        <f t="shared" si="344"/>
        <v>na</v>
      </c>
      <c r="E2692" t="s">
        <v>60</v>
      </c>
      <c r="F2692">
        <v>9602</v>
      </c>
      <c r="G2692" s="139">
        <v>2011</v>
      </c>
      <c r="H2692" s="429" t="s">
        <v>153</v>
      </c>
      <c r="I2692" s="139">
        <f>VLOOKUP(E2692&amp;H2692,Data2012!$A:$S,6,FALSE)</f>
        <v>-1</v>
      </c>
    </row>
    <row r="2693" spans="1:9" ht="14.25" customHeight="1">
      <c r="A2693" s="1" t="str">
        <f t="shared" si="346"/>
        <v xml:space="preserve">NSB9602 </v>
      </c>
      <c r="B2693" s="427" t="e">
        <f t="shared" si="350"/>
        <v>#VALUE!</v>
      </c>
      <c r="C2693" s="210" t="str">
        <f t="shared" si="343"/>
        <v xml:space="preserve"> </v>
      </c>
      <c r="D2693" s="1" t="str">
        <f t="shared" si="344"/>
        <v>na</v>
      </c>
      <c r="E2693" t="s">
        <v>60</v>
      </c>
      <c r="F2693">
        <v>9602</v>
      </c>
      <c r="G2693" s="139">
        <v>2011</v>
      </c>
      <c r="H2693" s="429" t="s">
        <v>154</v>
      </c>
      <c r="I2693" s="139">
        <f>VLOOKUP(E2693&amp;H2693,Data2012!$A:$S,6,FALSE)</f>
        <v>-1</v>
      </c>
    </row>
    <row r="2694" spans="1:9" ht="14.25" customHeight="1">
      <c r="A2694" s="1" t="str">
        <f t="shared" si="346"/>
        <v xml:space="preserve">NSB9602 </v>
      </c>
      <c r="B2694" s="427" t="e">
        <f t="shared" si="350"/>
        <v>#VALUE!</v>
      </c>
      <c r="C2694" s="210" t="str">
        <f t="shared" si="343"/>
        <v xml:space="preserve"> </v>
      </c>
      <c r="D2694" s="1" t="str">
        <f t="shared" si="344"/>
        <v>na</v>
      </c>
      <c r="E2694" t="s">
        <v>60</v>
      </c>
      <c r="F2694">
        <v>9602</v>
      </c>
      <c r="G2694" s="139">
        <v>2011</v>
      </c>
      <c r="H2694" s="429" t="s">
        <v>155</v>
      </c>
      <c r="I2694" s="139">
        <f>VLOOKUP(E2694&amp;H2694,Data2012!$A:$S,6,FALSE)</f>
        <v>-1</v>
      </c>
    </row>
    <row r="2695" spans="1:9" ht="14.25" customHeight="1">
      <c r="A2695" s="1" t="str">
        <f t="shared" si="346"/>
        <v>MAV START96011</v>
      </c>
      <c r="B2695" s="427">
        <f>+D2695</f>
        <v>8653</v>
      </c>
      <c r="C2695" s="210">
        <f t="shared" si="343"/>
        <v>1</v>
      </c>
      <c r="D2695" s="1">
        <f t="shared" si="344"/>
        <v>8653</v>
      </c>
      <c r="E2695" t="s">
        <v>254</v>
      </c>
      <c r="F2695" s="393">
        <v>9601</v>
      </c>
      <c r="G2695" s="139">
        <v>2011</v>
      </c>
      <c r="H2695" s="429" t="s">
        <v>144</v>
      </c>
      <c r="I2695">
        <f>VLOOKUP(E2695&amp;H2695,Data2012!$A:$S,3,FALSE)</f>
        <v>8653</v>
      </c>
    </row>
    <row r="2696" spans="1:9" ht="14.25" customHeight="1">
      <c r="A2696" s="1" t="str">
        <f t="shared" si="346"/>
        <v>MAV START96012</v>
      </c>
      <c r="B2696" s="427">
        <f>+D2696+B2695</f>
        <v>17394</v>
      </c>
      <c r="C2696" s="210">
        <f t="shared" ref="C2696:C2759" si="351">IF(D2696="na"," ",VALUE(RIGHT(TRIM(H2696),2)))</f>
        <v>2</v>
      </c>
      <c r="D2696" s="1">
        <f t="shared" ref="D2696:D2759" si="352">IF(I2696&lt;0,"na",I2696)</f>
        <v>8741</v>
      </c>
      <c r="E2696" t="s">
        <v>254</v>
      </c>
      <c r="F2696">
        <v>9601</v>
      </c>
      <c r="G2696" s="139">
        <v>2011</v>
      </c>
      <c r="H2696" s="429" t="s">
        <v>145</v>
      </c>
      <c r="I2696">
        <f>VLOOKUP(E2696&amp;H2696,Data2012!$A:$S,3,FALSE)</f>
        <v>8741</v>
      </c>
    </row>
    <row r="2697" spans="1:9" ht="14.25" customHeight="1">
      <c r="A2697" s="1" t="str">
        <f t="shared" si="346"/>
        <v>MAV START96013</v>
      </c>
      <c r="B2697" s="427">
        <f>+D2697+B2696</f>
        <v>26960</v>
      </c>
      <c r="C2697" s="210">
        <f t="shared" si="351"/>
        <v>3</v>
      </c>
      <c r="D2697" s="1">
        <f t="shared" si="352"/>
        <v>9566</v>
      </c>
      <c r="E2697" t="s">
        <v>254</v>
      </c>
      <c r="F2697">
        <v>9601</v>
      </c>
      <c r="G2697" s="139">
        <v>2011</v>
      </c>
      <c r="H2697" s="429" t="s">
        <v>146</v>
      </c>
      <c r="I2697">
        <f>VLOOKUP(E2697&amp;H2697,Data2012!$A:$S,3,FALSE)</f>
        <v>9566</v>
      </c>
    </row>
    <row r="2698" spans="1:9" ht="14.25" customHeight="1">
      <c r="A2698" s="1" t="str">
        <f t="shared" si="346"/>
        <v>MAV START96014</v>
      </c>
      <c r="B2698" s="427">
        <f t="shared" ref="B2698:B2706" si="353">+D2698+B2697</f>
        <v>36263</v>
      </c>
      <c r="C2698" s="210">
        <f t="shared" si="351"/>
        <v>4</v>
      </c>
      <c r="D2698" s="1">
        <f t="shared" si="352"/>
        <v>9303</v>
      </c>
      <c r="E2698" t="s">
        <v>254</v>
      </c>
      <c r="F2698">
        <v>9601</v>
      </c>
      <c r="G2698" s="139">
        <v>2011</v>
      </c>
      <c r="H2698" s="429" t="s">
        <v>147</v>
      </c>
      <c r="I2698">
        <f>VLOOKUP(E2698&amp;H2698,Data2012!$A:$S,3,FALSE)</f>
        <v>9303</v>
      </c>
    </row>
    <row r="2699" spans="1:9" ht="14.25" customHeight="1">
      <c r="A2699" s="1" t="str">
        <f t="shared" si="346"/>
        <v>MAV START96015</v>
      </c>
      <c r="B2699" s="427">
        <f t="shared" si="353"/>
        <v>45947</v>
      </c>
      <c r="C2699" s="210">
        <f t="shared" si="351"/>
        <v>5</v>
      </c>
      <c r="D2699" s="1">
        <f t="shared" si="352"/>
        <v>9684</v>
      </c>
      <c r="E2699" t="s">
        <v>254</v>
      </c>
      <c r="F2699">
        <v>9601</v>
      </c>
      <c r="G2699" s="139">
        <v>2011</v>
      </c>
      <c r="H2699" s="429" t="s">
        <v>148</v>
      </c>
      <c r="I2699">
        <f>VLOOKUP(E2699&amp;H2699,Data2012!$A:$S,3,FALSE)</f>
        <v>9684</v>
      </c>
    </row>
    <row r="2700" spans="1:9" ht="14.25" customHeight="1">
      <c r="A2700" s="1" t="str">
        <f t="shared" si="346"/>
        <v>MAV START96016</v>
      </c>
      <c r="B2700" s="427">
        <f t="shared" si="353"/>
        <v>54895</v>
      </c>
      <c r="C2700" s="210">
        <f t="shared" si="351"/>
        <v>6</v>
      </c>
      <c r="D2700" s="1">
        <f t="shared" si="352"/>
        <v>8948</v>
      </c>
      <c r="E2700" t="s">
        <v>254</v>
      </c>
      <c r="F2700">
        <v>9601</v>
      </c>
      <c r="G2700" s="139">
        <v>2011</v>
      </c>
      <c r="H2700" s="429" t="s">
        <v>149</v>
      </c>
      <c r="I2700">
        <f>VLOOKUP(E2700&amp;H2700,Data2012!$A:$S,3,FALSE)</f>
        <v>8948</v>
      </c>
    </row>
    <row r="2701" spans="1:9" ht="14.25" customHeight="1">
      <c r="A2701" s="1" t="str">
        <f t="shared" si="346"/>
        <v>MAV START96017</v>
      </c>
      <c r="B2701" s="427">
        <f t="shared" si="353"/>
        <v>62670</v>
      </c>
      <c r="C2701" s="210">
        <f t="shared" si="351"/>
        <v>7</v>
      </c>
      <c r="D2701" s="1">
        <f t="shared" si="352"/>
        <v>7775</v>
      </c>
      <c r="E2701" t="s">
        <v>254</v>
      </c>
      <c r="F2701">
        <v>9601</v>
      </c>
      <c r="G2701" s="139">
        <v>2011</v>
      </c>
      <c r="H2701" s="429" t="s">
        <v>150</v>
      </c>
      <c r="I2701">
        <f>VLOOKUP(E2701&amp;H2701,Data2012!$A:$S,3,FALSE)</f>
        <v>7775</v>
      </c>
    </row>
    <row r="2702" spans="1:9" ht="14.25" customHeight="1">
      <c r="A2702" s="1" t="str">
        <f t="shared" si="346"/>
        <v>MAV START96018</v>
      </c>
      <c r="B2702" s="427">
        <f t="shared" si="353"/>
        <v>71342</v>
      </c>
      <c r="C2702" s="210">
        <f t="shared" si="351"/>
        <v>8</v>
      </c>
      <c r="D2702" s="1">
        <f t="shared" si="352"/>
        <v>8672</v>
      </c>
      <c r="E2702" t="s">
        <v>254</v>
      </c>
      <c r="F2702">
        <v>9601</v>
      </c>
      <c r="G2702" s="139">
        <v>2011</v>
      </c>
      <c r="H2702" s="429" t="s">
        <v>151</v>
      </c>
      <c r="I2702">
        <f>VLOOKUP(E2702&amp;H2702,Data2012!$A:$S,3,FALSE)</f>
        <v>8672</v>
      </c>
    </row>
    <row r="2703" spans="1:9" ht="14.25" customHeight="1">
      <c r="A2703" s="1" t="str">
        <f t="shared" ref="A2703:A2766" si="354">TRIM(E2703)&amp;F2703&amp;C2703</f>
        <v>MAV START96019</v>
      </c>
      <c r="B2703" s="427">
        <f t="shared" si="353"/>
        <v>81437</v>
      </c>
      <c r="C2703" s="210">
        <f t="shared" si="351"/>
        <v>9</v>
      </c>
      <c r="D2703" s="1">
        <f t="shared" si="352"/>
        <v>10095</v>
      </c>
      <c r="E2703" t="s">
        <v>254</v>
      </c>
      <c r="F2703">
        <v>9601</v>
      </c>
      <c r="G2703" s="139">
        <v>2011</v>
      </c>
      <c r="H2703" s="429" t="s">
        <v>152</v>
      </c>
      <c r="I2703">
        <f>VLOOKUP(E2703&amp;H2703,Data2012!$A:$S,3,FALSE)</f>
        <v>10095</v>
      </c>
    </row>
    <row r="2704" spans="1:9" ht="14.25" customHeight="1">
      <c r="A2704" s="1" t="str">
        <f t="shared" si="354"/>
        <v>MAV START960110</v>
      </c>
      <c r="B2704" s="427">
        <f t="shared" si="353"/>
        <v>91256</v>
      </c>
      <c r="C2704" s="210">
        <f t="shared" si="351"/>
        <v>10</v>
      </c>
      <c r="D2704" s="1">
        <f t="shared" si="352"/>
        <v>9819</v>
      </c>
      <c r="E2704" t="s">
        <v>254</v>
      </c>
      <c r="F2704">
        <v>9601</v>
      </c>
      <c r="G2704" s="139">
        <v>2011</v>
      </c>
      <c r="H2704" s="429" t="s">
        <v>153</v>
      </c>
      <c r="I2704">
        <f>VLOOKUP(E2704&amp;H2704,Data2012!$A:$S,3,FALSE)</f>
        <v>9819</v>
      </c>
    </row>
    <row r="2705" spans="1:9" ht="14.25" customHeight="1">
      <c r="A2705" s="1" t="str">
        <f t="shared" si="354"/>
        <v>MAV START960111</v>
      </c>
      <c r="B2705" s="427">
        <f t="shared" si="353"/>
        <v>101581</v>
      </c>
      <c r="C2705" s="210">
        <f t="shared" si="351"/>
        <v>11</v>
      </c>
      <c r="D2705" s="1">
        <f t="shared" si="352"/>
        <v>10325</v>
      </c>
      <c r="E2705" t="s">
        <v>254</v>
      </c>
      <c r="F2705">
        <v>9601</v>
      </c>
      <c r="G2705" s="139">
        <v>2011</v>
      </c>
      <c r="H2705" s="429" t="s">
        <v>154</v>
      </c>
      <c r="I2705">
        <f>VLOOKUP(E2705&amp;H2705,Data2012!$A:$S,3,FALSE)</f>
        <v>10325</v>
      </c>
    </row>
    <row r="2706" spans="1:9" ht="14.25" customHeight="1">
      <c r="A2706" s="1" t="str">
        <f t="shared" si="354"/>
        <v>MAV START960112</v>
      </c>
      <c r="B2706" s="427">
        <f t="shared" si="353"/>
        <v>110487</v>
      </c>
      <c r="C2706" s="210">
        <f t="shared" si="351"/>
        <v>12</v>
      </c>
      <c r="D2706" s="1">
        <f t="shared" si="352"/>
        <v>8906</v>
      </c>
      <c r="E2706" t="s">
        <v>254</v>
      </c>
      <c r="F2706">
        <v>9601</v>
      </c>
      <c r="G2706" s="139">
        <v>2011</v>
      </c>
      <c r="H2706" s="429" t="s">
        <v>155</v>
      </c>
      <c r="I2706">
        <f>VLOOKUP(E2706&amp;H2706,Data2012!$A:$S,3,FALSE)</f>
        <v>8906</v>
      </c>
    </row>
    <row r="2707" spans="1:9" ht="14.25" customHeight="1">
      <c r="A2707" s="1" t="str">
        <f t="shared" si="354"/>
        <v>MAV START96021</v>
      </c>
      <c r="B2707" s="427">
        <f>+D2707</f>
        <v>383</v>
      </c>
      <c r="C2707" s="210">
        <f t="shared" si="351"/>
        <v>1</v>
      </c>
      <c r="D2707" s="1">
        <f t="shared" si="352"/>
        <v>383</v>
      </c>
      <c r="E2707" t="s">
        <v>254</v>
      </c>
      <c r="F2707" s="393">
        <v>9602</v>
      </c>
      <c r="G2707" s="139">
        <v>2011</v>
      </c>
      <c r="H2707" s="429" t="s">
        <v>144</v>
      </c>
      <c r="I2707" s="139">
        <f>VLOOKUP(E2707&amp;H2707,Data2012!$A:$S,6,FALSE)</f>
        <v>383</v>
      </c>
    </row>
    <row r="2708" spans="1:9" ht="14.25" customHeight="1">
      <c r="A2708" s="1" t="str">
        <f t="shared" si="354"/>
        <v>MAV START96022</v>
      </c>
      <c r="B2708" s="427">
        <f>+D2708+B2707</f>
        <v>776</v>
      </c>
      <c r="C2708" s="210">
        <f t="shared" si="351"/>
        <v>2</v>
      </c>
      <c r="D2708" s="1">
        <f t="shared" si="352"/>
        <v>393</v>
      </c>
      <c r="E2708" t="s">
        <v>254</v>
      </c>
      <c r="F2708">
        <v>9602</v>
      </c>
      <c r="G2708" s="139">
        <v>2011</v>
      </c>
      <c r="H2708" s="429" t="s">
        <v>145</v>
      </c>
      <c r="I2708" s="139">
        <f>VLOOKUP(E2708&amp;H2708,Data2012!$A:$S,6,FALSE)</f>
        <v>393</v>
      </c>
    </row>
    <row r="2709" spans="1:9" ht="14.25" customHeight="1">
      <c r="A2709" s="1" t="str">
        <f t="shared" si="354"/>
        <v>MAV START96023</v>
      </c>
      <c r="B2709" s="427">
        <f>+D2709+B2708</f>
        <v>1240</v>
      </c>
      <c r="C2709" s="210">
        <f t="shared" si="351"/>
        <v>3</v>
      </c>
      <c r="D2709" s="1">
        <f t="shared" si="352"/>
        <v>464</v>
      </c>
      <c r="E2709" t="s">
        <v>254</v>
      </c>
      <c r="F2709">
        <v>9602</v>
      </c>
      <c r="G2709" s="139">
        <v>2011</v>
      </c>
      <c r="H2709" s="429" t="s">
        <v>146</v>
      </c>
      <c r="I2709" s="139">
        <f>VLOOKUP(E2709&amp;H2709,Data2012!$A:$S,6,FALSE)</f>
        <v>464</v>
      </c>
    </row>
    <row r="2710" spans="1:9" ht="14.25" customHeight="1">
      <c r="A2710" s="1" t="str">
        <f t="shared" si="354"/>
        <v>MAV START96024</v>
      </c>
      <c r="B2710" s="427">
        <f t="shared" ref="B2710:B2718" si="355">+D2710+B2709</f>
        <v>1694</v>
      </c>
      <c r="C2710" s="210">
        <f t="shared" si="351"/>
        <v>4</v>
      </c>
      <c r="D2710" s="1">
        <f t="shared" si="352"/>
        <v>454</v>
      </c>
      <c r="E2710" t="s">
        <v>254</v>
      </c>
      <c r="F2710">
        <v>9602</v>
      </c>
      <c r="G2710" s="139">
        <v>2011</v>
      </c>
      <c r="H2710" s="429" t="s">
        <v>147</v>
      </c>
      <c r="I2710" s="139">
        <f>VLOOKUP(E2710&amp;H2710,Data2012!$A:$S,6,FALSE)</f>
        <v>454</v>
      </c>
    </row>
    <row r="2711" spans="1:9" ht="14.25" customHeight="1">
      <c r="A2711" s="1" t="str">
        <f t="shared" si="354"/>
        <v>MAV START96025</v>
      </c>
      <c r="B2711" s="427">
        <f t="shared" si="355"/>
        <v>2178</v>
      </c>
      <c r="C2711" s="210">
        <f t="shared" si="351"/>
        <v>5</v>
      </c>
      <c r="D2711" s="1">
        <f t="shared" si="352"/>
        <v>484</v>
      </c>
      <c r="E2711" t="s">
        <v>254</v>
      </c>
      <c r="F2711">
        <v>9602</v>
      </c>
      <c r="G2711" s="139">
        <v>2011</v>
      </c>
      <c r="H2711" s="429" t="s">
        <v>148</v>
      </c>
      <c r="I2711" s="139">
        <f>VLOOKUP(E2711&amp;H2711,Data2012!$A:$S,6,FALSE)</f>
        <v>484</v>
      </c>
    </row>
    <row r="2712" spans="1:9" ht="14.25" customHeight="1">
      <c r="A2712" s="1" t="str">
        <f t="shared" si="354"/>
        <v>MAV START96026</v>
      </c>
      <c r="B2712" s="427">
        <f t="shared" si="355"/>
        <v>2657</v>
      </c>
      <c r="C2712" s="210">
        <f t="shared" si="351"/>
        <v>6</v>
      </c>
      <c r="D2712" s="1">
        <f t="shared" si="352"/>
        <v>479</v>
      </c>
      <c r="E2712" t="s">
        <v>254</v>
      </c>
      <c r="F2712">
        <v>9602</v>
      </c>
      <c r="G2712" s="139">
        <v>2011</v>
      </c>
      <c r="H2712" s="429" t="s">
        <v>149</v>
      </c>
      <c r="I2712" s="139">
        <f>VLOOKUP(E2712&amp;H2712,Data2012!$A:$S,6,FALSE)</f>
        <v>479</v>
      </c>
    </row>
    <row r="2713" spans="1:9" ht="14.25" customHeight="1">
      <c r="A2713" s="1" t="str">
        <f t="shared" si="354"/>
        <v>MAV START96027</v>
      </c>
      <c r="B2713" s="427">
        <f t="shared" si="355"/>
        <v>3103</v>
      </c>
      <c r="C2713" s="210">
        <f t="shared" si="351"/>
        <v>7</v>
      </c>
      <c r="D2713" s="1">
        <f t="shared" si="352"/>
        <v>446</v>
      </c>
      <c r="E2713" t="s">
        <v>254</v>
      </c>
      <c r="F2713">
        <v>9602</v>
      </c>
      <c r="G2713" s="139">
        <v>2011</v>
      </c>
      <c r="H2713" s="429" t="s">
        <v>150</v>
      </c>
      <c r="I2713" s="139">
        <f>VLOOKUP(E2713&amp;H2713,Data2012!$A:$S,6,FALSE)</f>
        <v>446</v>
      </c>
    </row>
    <row r="2714" spans="1:9" ht="14.25" customHeight="1">
      <c r="A2714" s="1" t="str">
        <f t="shared" si="354"/>
        <v>MAV START96028</v>
      </c>
      <c r="B2714" s="427">
        <f t="shared" si="355"/>
        <v>3614</v>
      </c>
      <c r="C2714" s="210">
        <f t="shared" si="351"/>
        <v>8</v>
      </c>
      <c r="D2714" s="1">
        <f t="shared" si="352"/>
        <v>511</v>
      </c>
      <c r="E2714" t="s">
        <v>254</v>
      </c>
      <c r="F2714">
        <v>9602</v>
      </c>
      <c r="G2714" s="139">
        <v>2011</v>
      </c>
      <c r="H2714" s="429" t="s">
        <v>151</v>
      </c>
      <c r="I2714" s="139">
        <f>VLOOKUP(E2714&amp;H2714,Data2012!$A:$S,6,FALSE)</f>
        <v>511</v>
      </c>
    </row>
    <row r="2715" spans="1:9" ht="14.25" customHeight="1">
      <c r="A2715" s="1" t="str">
        <f t="shared" si="354"/>
        <v>MAV START96029</v>
      </c>
      <c r="B2715" s="427">
        <f t="shared" si="355"/>
        <v>4107</v>
      </c>
      <c r="C2715" s="210">
        <f t="shared" si="351"/>
        <v>9</v>
      </c>
      <c r="D2715" s="1">
        <f t="shared" si="352"/>
        <v>493</v>
      </c>
      <c r="E2715" t="s">
        <v>254</v>
      </c>
      <c r="F2715">
        <v>9602</v>
      </c>
      <c r="G2715" s="139">
        <v>2011</v>
      </c>
      <c r="H2715" s="429" t="s">
        <v>152</v>
      </c>
      <c r="I2715" s="139">
        <f>VLOOKUP(E2715&amp;H2715,Data2012!$A:$S,6,FALSE)</f>
        <v>493</v>
      </c>
    </row>
    <row r="2716" spans="1:9" ht="14.25" customHeight="1">
      <c r="A2716" s="1" t="str">
        <f t="shared" si="354"/>
        <v>MAV START960210</v>
      </c>
      <c r="B2716" s="427">
        <f t="shared" si="355"/>
        <v>4579</v>
      </c>
      <c r="C2716" s="210">
        <f t="shared" si="351"/>
        <v>10</v>
      </c>
      <c r="D2716" s="1">
        <f t="shared" si="352"/>
        <v>472</v>
      </c>
      <c r="E2716" t="s">
        <v>254</v>
      </c>
      <c r="F2716">
        <v>9602</v>
      </c>
      <c r="G2716" s="139">
        <v>2011</v>
      </c>
      <c r="H2716" s="429" t="s">
        <v>153</v>
      </c>
      <c r="I2716" s="139">
        <f>VLOOKUP(E2716&amp;H2716,Data2012!$A:$S,6,FALSE)</f>
        <v>472</v>
      </c>
    </row>
    <row r="2717" spans="1:9" ht="14.25" customHeight="1">
      <c r="A2717" s="1" t="str">
        <f t="shared" si="354"/>
        <v>MAV START960211</v>
      </c>
      <c r="B2717" s="427">
        <f t="shared" si="355"/>
        <v>5093</v>
      </c>
      <c r="C2717" s="210">
        <f t="shared" si="351"/>
        <v>11</v>
      </c>
      <c r="D2717" s="1">
        <f t="shared" si="352"/>
        <v>514</v>
      </c>
      <c r="E2717" t="s">
        <v>254</v>
      </c>
      <c r="F2717">
        <v>9602</v>
      </c>
      <c r="G2717" s="139">
        <v>2011</v>
      </c>
      <c r="H2717" s="429" t="s">
        <v>154</v>
      </c>
      <c r="I2717" s="139">
        <f>VLOOKUP(E2717&amp;H2717,Data2012!$A:$S,6,FALSE)</f>
        <v>514</v>
      </c>
    </row>
    <row r="2718" spans="1:9" ht="14.25" customHeight="1">
      <c r="A2718" s="1" t="str">
        <f t="shared" si="354"/>
        <v>MAV START960212</v>
      </c>
      <c r="B2718" s="427">
        <f t="shared" si="355"/>
        <v>5559</v>
      </c>
      <c r="C2718" s="210">
        <f t="shared" si="351"/>
        <v>12</v>
      </c>
      <c r="D2718" s="1">
        <f t="shared" si="352"/>
        <v>466</v>
      </c>
      <c r="E2718" t="s">
        <v>254</v>
      </c>
      <c r="F2718">
        <v>9602</v>
      </c>
      <c r="G2718" s="139">
        <v>2011</v>
      </c>
      <c r="H2718" s="429" t="s">
        <v>155</v>
      </c>
      <c r="I2718" s="139">
        <f>VLOOKUP(E2718&amp;H2718,Data2012!$A:$S,6,FALSE)</f>
        <v>466</v>
      </c>
    </row>
    <row r="2719" spans="1:9" ht="14.25" customHeight="1">
      <c r="A2719" s="1" t="str">
        <f t="shared" si="354"/>
        <v>ZSSK96011</v>
      </c>
      <c r="B2719" s="427">
        <f>+D2719</f>
        <v>3650.741</v>
      </c>
      <c r="C2719" s="210">
        <f t="shared" si="351"/>
        <v>1</v>
      </c>
      <c r="D2719" s="1">
        <f t="shared" si="352"/>
        <v>3650.741</v>
      </c>
      <c r="E2719" t="s">
        <v>59</v>
      </c>
      <c r="F2719" s="393">
        <v>9601</v>
      </c>
      <c r="G2719" s="139">
        <v>2011</v>
      </c>
      <c r="H2719" s="429" t="s">
        <v>144</v>
      </c>
      <c r="I2719">
        <f>VLOOKUP(E2719&amp;H2719,Data2012!$A:$S,3,FALSE)</f>
        <v>3650.741</v>
      </c>
    </row>
    <row r="2720" spans="1:9" ht="14.25" customHeight="1">
      <c r="A2720" s="1" t="str">
        <f t="shared" si="354"/>
        <v>ZSSK96012</v>
      </c>
      <c r="B2720" s="427">
        <f>+D2720+B2719</f>
        <v>7210.9130000000005</v>
      </c>
      <c r="C2720" s="210">
        <f t="shared" si="351"/>
        <v>2</v>
      </c>
      <c r="D2720" s="1">
        <f t="shared" si="352"/>
        <v>3560.172</v>
      </c>
      <c r="E2720" t="s">
        <v>59</v>
      </c>
      <c r="F2720">
        <v>9601</v>
      </c>
      <c r="G2720" s="139">
        <v>2011</v>
      </c>
      <c r="H2720" s="429" t="s">
        <v>145</v>
      </c>
      <c r="I2720">
        <f>VLOOKUP(E2720&amp;H2720,Data2012!$A:$S,3,FALSE)</f>
        <v>3560.172</v>
      </c>
    </row>
    <row r="2721" spans="1:9" ht="14.25" customHeight="1">
      <c r="A2721" s="1" t="str">
        <f t="shared" si="354"/>
        <v>ZSSK96013</v>
      </c>
      <c r="B2721" s="427">
        <f>+D2721+B2720</f>
        <v>11287.311000000002</v>
      </c>
      <c r="C2721" s="210">
        <f t="shared" si="351"/>
        <v>3</v>
      </c>
      <c r="D2721" s="1">
        <f t="shared" si="352"/>
        <v>4076.3980000000001</v>
      </c>
      <c r="E2721" t="s">
        <v>59</v>
      </c>
      <c r="F2721">
        <v>9601</v>
      </c>
      <c r="G2721" s="139">
        <v>2011</v>
      </c>
      <c r="H2721" s="429" t="s">
        <v>146</v>
      </c>
      <c r="I2721">
        <f>VLOOKUP(E2721&amp;H2721,Data2012!$A:$S,3,FALSE)</f>
        <v>4076.3980000000001</v>
      </c>
    </row>
    <row r="2722" spans="1:9" ht="14.25" customHeight="1">
      <c r="A2722" s="1" t="str">
        <f t="shared" si="354"/>
        <v>ZSSK96014</v>
      </c>
      <c r="B2722" s="427">
        <f t="shared" ref="B2722:B2730" si="356">+D2722+B2721</f>
        <v>15070.935000000001</v>
      </c>
      <c r="C2722" s="210">
        <f t="shared" si="351"/>
        <v>4</v>
      </c>
      <c r="D2722" s="1">
        <f t="shared" si="352"/>
        <v>3783.6239999999998</v>
      </c>
      <c r="E2722" t="s">
        <v>59</v>
      </c>
      <c r="F2722">
        <v>9601</v>
      </c>
      <c r="G2722" s="139">
        <v>2011</v>
      </c>
      <c r="H2722" s="429" t="s">
        <v>147</v>
      </c>
      <c r="I2722">
        <f>VLOOKUP(E2722&amp;H2722,Data2012!$A:$S,3,FALSE)</f>
        <v>3783.6239999999998</v>
      </c>
    </row>
    <row r="2723" spans="1:9" ht="14.25" customHeight="1">
      <c r="A2723" s="1" t="str">
        <f t="shared" si="354"/>
        <v>ZSSK96015</v>
      </c>
      <c r="B2723" s="427">
        <f t="shared" si="356"/>
        <v>19123.132000000001</v>
      </c>
      <c r="C2723" s="210">
        <f t="shared" si="351"/>
        <v>5</v>
      </c>
      <c r="D2723" s="1">
        <f t="shared" si="352"/>
        <v>4052.1970000000001</v>
      </c>
      <c r="E2723" t="s">
        <v>59</v>
      </c>
      <c r="F2723">
        <v>9601</v>
      </c>
      <c r="G2723" s="139">
        <v>2011</v>
      </c>
      <c r="H2723" s="429" t="s">
        <v>148</v>
      </c>
      <c r="I2723">
        <f>VLOOKUP(E2723&amp;H2723,Data2012!$A:$S,3,FALSE)</f>
        <v>4052.1970000000001</v>
      </c>
    </row>
    <row r="2724" spans="1:9" ht="14.25" customHeight="1">
      <c r="A2724" s="1" t="str">
        <f t="shared" si="354"/>
        <v>ZSSK96016</v>
      </c>
      <c r="B2724" s="427">
        <f t="shared" si="356"/>
        <v>22997.844000000001</v>
      </c>
      <c r="C2724" s="210">
        <f t="shared" si="351"/>
        <v>6</v>
      </c>
      <c r="D2724" s="1">
        <f t="shared" si="352"/>
        <v>3874.712</v>
      </c>
      <c r="E2724" t="s">
        <v>59</v>
      </c>
      <c r="F2724">
        <v>9601</v>
      </c>
      <c r="G2724" s="139">
        <v>2011</v>
      </c>
      <c r="H2724" s="429" t="s">
        <v>149</v>
      </c>
      <c r="I2724">
        <f>VLOOKUP(E2724&amp;H2724,Data2012!$A:$S,3,FALSE)</f>
        <v>3874.712</v>
      </c>
    </row>
    <row r="2725" spans="1:9" ht="14.25" customHeight="1">
      <c r="A2725" s="1" t="str">
        <f t="shared" si="354"/>
        <v>ZSSK96017</v>
      </c>
      <c r="B2725" s="427">
        <f t="shared" si="356"/>
        <v>26405.050000000003</v>
      </c>
      <c r="C2725" s="210">
        <f t="shared" si="351"/>
        <v>7</v>
      </c>
      <c r="D2725" s="1">
        <f t="shared" si="352"/>
        <v>3407.2060000000001</v>
      </c>
      <c r="E2725" t="s">
        <v>59</v>
      </c>
      <c r="F2725">
        <v>9601</v>
      </c>
      <c r="G2725" s="139">
        <v>2011</v>
      </c>
      <c r="H2725" s="429" t="s">
        <v>150</v>
      </c>
      <c r="I2725">
        <f>VLOOKUP(E2725&amp;H2725,Data2012!$A:$S,3,FALSE)</f>
        <v>3407.2060000000001</v>
      </c>
    </row>
    <row r="2726" spans="1:9" ht="14.25" customHeight="1">
      <c r="A2726" s="1" t="str">
        <f t="shared" si="354"/>
        <v>ZSSK96018</v>
      </c>
      <c r="B2726" s="427">
        <f t="shared" si="356"/>
        <v>30082.691000000003</v>
      </c>
      <c r="C2726" s="210">
        <f t="shared" si="351"/>
        <v>8</v>
      </c>
      <c r="D2726" s="1">
        <f t="shared" si="352"/>
        <v>3677.6410000000001</v>
      </c>
      <c r="E2726" t="s">
        <v>59</v>
      </c>
      <c r="F2726">
        <v>9601</v>
      </c>
      <c r="G2726" s="139">
        <v>2011</v>
      </c>
      <c r="H2726" s="429" t="s">
        <v>151</v>
      </c>
      <c r="I2726">
        <f>VLOOKUP(E2726&amp;H2726,Data2012!$A:$S,3,FALSE)</f>
        <v>3677.6410000000001</v>
      </c>
    </row>
    <row r="2727" spans="1:9" ht="14.25" customHeight="1">
      <c r="A2727" s="1" t="str">
        <f t="shared" si="354"/>
        <v>ZSSK96019</v>
      </c>
      <c r="B2727" s="427">
        <f t="shared" si="356"/>
        <v>34284.332000000002</v>
      </c>
      <c r="C2727" s="210">
        <f t="shared" si="351"/>
        <v>9</v>
      </c>
      <c r="D2727" s="1">
        <f t="shared" si="352"/>
        <v>4201.6409999999996</v>
      </c>
      <c r="E2727" t="s">
        <v>59</v>
      </c>
      <c r="F2727">
        <v>9601</v>
      </c>
      <c r="G2727" s="139">
        <v>2011</v>
      </c>
      <c r="H2727" s="429" t="s">
        <v>152</v>
      </c>
      <c r="I2727">
        <f>VLOOKUP(E2727&amp;H2727,Data2012!$A:$S,3,FALSE)</f>
        <v>4201.6409999999996</v>
      </c>
    </row>
    <row r="2728" spans="1:9" ht="14.25" customHeight="1">
      <c r="A2728" s="1" t="str">
        <f t="shared" si="354"/>
        <v>ZSSK960110</v>
      </c>
      <c r="B2728" s="427">
        <f t="shared" si="356"/>
        <v>38766.695</v>
      </c>
      <c r="C2728" s="210">
        <f t="shared" si="351"/>
        <v>10</v>
      </c>
      <c r="D2728" s="1">
        <f t="shared" si="352"/>
        <v>4482.3630000000003</v>
      </c>
      <c r="E2728" t="s">
        <v>59</v>
      </c>
      <c r="F2728">
        <v>9601</v>
      </c>
      <c r="G2728" s="139">
        <v>2011</v>
      </c>
      <c r="H2728" s="429" t="s">
        <v>153</v>
      </c>
      <c r="I2728">
        <f>VLOOKUP(E2728&amp;H2728,Data2012!$A:$S,3,FALSE)</f>
        <v>4482.3630000000003</v>
      </c>
    </row>
    <row r="2729" spans="1:9" ht="14.25" customHeight="1">
      <c r="A2729" s="1" t="str">
        <f t="shared" si="354"/>
        <v>ZSSK960111</v>
      </c>
      <c r="B2729" s="427">
        <f t="shared" si="356"/>
        <v>42550.396999999997</v>
      </c>
      <c r="C2729" s="210">
        <f t="shared" si="351"/>
        <v>11</v>
      </c>
      <c r="D2729" s="1">
        <f t="shared" si="352"/>
        <v>3783.7020000000002</v>
      </c>
      <c r="E2729" t="s">
        <v>59</v>
      </c>
      <c r="F2729">
        <v>9601</v>
      </c>
      <c r="G2729" s="139">
        <v>2011</v>
      </c>
      <c r="H2729" s="429" t="s">
        <v>154</v>
      </c>
      <c r="I2729">
        <f>VLOOKUP(E2729&amp;H2729,Data2012!$A:$S,3,FALSE)</f>
        <v>3783.7020000000002</v>
      </c>
    </row>
    <row r="2730" spans="1:9" ht="14.25" customHeight="1">
      <c r="A2730" s="1" t="str">
        <f t="shared" si="354"/>
        <v>ZSSK960112</v>
      </c>
      <c r="B2730" s="427">
        <f t="shared" si="356"/>
        <v>45903.163999999997</v>
      </c>
      <c r="C2730" s="210">
        <f t="shared" si="351"/>
        <v>12</v>
      </c>
      <c r="D2730" s="1">
        <f t="shared" si="352"/>
        <v>3352.7669999999998</v>
      </c>
      <c r="E2730" t="s">
        <v>59</v>
      </c>
      <c r="F2730">
        <v>9601</v>
      </c>
      <c r="G2730" s="139">
        <v>2011</v>
      </c>
      <c r="H2730" s="429" t="s">
        <v>155</v>
      </c>
      <c r="I2730">
        <f>VLOOKUP(E2730&amp;H2730,Data2012!$A:$S,3,FALSE)</f>
        <v>3352.7669999999998</v>
      </c>
    </row>
    <row r="2731" spans="1:9" ht="14.25" customHeight="1">
      <c r="A2731" s="1" t="str">
        <f t="shared" si="354"/>
        <v>ZSSK96021</v>
      </c>
      <c r="B2731" s="427">
        <f>+D2731</f>
        <v>181.17567099999999</v>
      </c>
      <c r="C2731" s="210">
        <f t="shared" si="351"/>
        <v>1</v>
      </c>
      <c r="D2731" s="1">
        <f t="shared" si="352"/>
        <v>181.17567099999999</v>
      </c>
      <c r="E2731" t="s">
        <v>59</v>
      </c>
      <c r="F2731" s="393">
        <v>9602</v>
      </c>
      <c r="G2731" s="139">
        <v>2011</v>
      </c>
      <c r="H2731" s="429" t="s">
        <v>144</v>
      </c>
      <c r="I2731" s="139">
        <f>VLOOKUP(E2731&amp;H2731,Data2012!$A:$S,6,FALSE)</f>
        <v>181.17567099999999</v>
      </c>
    </row>
    <row r="2732" spans="1:9" ht="14.25" customHeight="1">
      <c r="A2732" s="1" t="str">
        <f t="shared" si="354"/>
        <v>ZSSK96022</v>
      </c>
      <c r="B2732" s="427">
        <f>+D2732+B2731</f>
        <v>360.67125099999998</v>
      </c>
      <c r="C2732" s="210">
        <f t="shared" si="351"/>
        <v>2</v>
      </c>
      <c r="D2732" s="1">
        <f t="shared" si="352"/>
        <v>179.49557999999999</v>
      </c>
      <c r="E2732" t="s">
        <v>59</v>
      </c>
      <c r="F2732">
        <v>9602</v>
      </c>
      <c r="G2732" s="139">
        <v>2011</v>
      </c>
      <c r="H2732" s="429" t="s">
        <v>145</v>
      </c>
      <c r="I2732" s="139">
        <f>VLOOKUP(E2732&amp;H2732,Data2012!$A:$S,6,FALSE)</f>
        <v>179.49557999999999</v>
      </c>
    </row>
    <row r="2733" spans="1:9" ht="14.25" customHeight="1">
      <c r="A2733" s="1" t="str">
        <f t="shared" si="354"/>
        <v>ZSSK96023</v>
      </c>
      <c r="B2733" s="427">
        <f>+D2733+B2732</f>
        <v>562.51431300000002</v>
      </c>
      <c r="C2733" s="210">
        <f t="shared" si="351"/>
        <v>3</v>
      </c>
      <c r="D2733" s="1">
        <f t="shared" si="352"/>
        <v>201.843062</v>
      </c>
      <c r="E2733" t="s">
        <v>59</v>
      </c>
      <c r="F2733">
        <v>9602</v>
      </c>
      <c r="G2733" s="139">
        <v>2011</v>
      </c>
      <c r="H2733" s="429" t="s">
        <v>146</v>
      </c>
      <c r="I2733" s="139">
        <f>VLOOKUP(E2733&amp;H2733,Data2012!$A:$S,6,FALSE)</f>
        <v>201.843062</v>
      </c>
    </row>
    <row r="2734" spans="1:9" ht="14.25" customHeight="1">
      <c r="A2734" s="1" t="str">
        <f t="shared" si="354"/>
        <v>ZSSK96024</v>
      </c>
      <c r="B2734" s="427">
        <f t="shared" ref="B2734:B2742" si="357">+D2734+B2733</f>
        <v>758.07953700000007</v>
      </c>
      <c r="C2734" s="210">
        <f t="shared" si="351"/>
        <v>4</v>
      </c>
      <c r="D2734" s="1">
        <f t="shared" si="352"/>
        <v>195.565224</v>
      </c>
      <c r="E2734" t="s">
        <v>59</v>
      </c>
      <c r="F2734">
        <v>9602</v>
      </c>
      <c r="G2734" s="139">
        <v>2011</v>
      </c>
      <c r="H2734" s="429" t="s">
        <v>147</v>
      </c>
      <c r="I2734" s="139">
        <f>VLOOKUP(E2734&amp;H2734,Data2012!$A:$S,6,FALSE)</f>
        <v>195.565224</v>
      </c>
    </row>
    <row r="2735" spans="1:9" ht="14.25" customHeight="1">
      <c r="A2735" s="1" t="str">
        <f t="shared" si="354"/>
        <v>ZSSK96025</v>
      </c>
      <c r="B2735" s="427">
        <f t="shared" si="357"/>
        <v>964.58566300000007</v>
      </c>
      <c r="C2735" s="210">
        <f t="shared" si="351"/>
        <v>5</v>
      </c>
      <c r="D2735" s="1">
        <f t="shared" si="352"/>
        <v>206.50612599999999</v>
      </c>
      <c r="E2735" t="s">
        <v>59</v>
      </c>
      <c r="F2735">
        <v>9602</v>
      </c>
      <c r="G2735" s="139">
        <v>2011</v>
      </c>
      <c r="H2735" s="429" t="s">
        <v>148</v>
      </c>
      <c r="I2735" s="139">
        <f>VLOOKUP(E2735&amp;H2735,Data2012!$A:$S,6,FALSE)</f>
        <v>206.50612599999999</v>
      </c>
    </row>
    <row r="2736" spans="1:9" ht="14.25" customHeight="1">
      <c r="A2736" s="1" t="str">
        <f t="shared" si="354"/>
        <v>ZSSK96026</v>
      </c>
      <c r="B2736" s="427">
        <f t="shared" si="357"/>
        <v>1173.8440860000001</v>
      </c>
      <c r="C2736" s="210">
        <f t="shared" si="351"/>
        <v>6</v>
      </c>
      <c r="D2736" s="1">
        <f t="shared" si="352"/>
        <v>209.25842299999999</v>
      </c>
      <c r="E2736" t="s">
        <v>59</v>
      </c>
      <c r="F2736">
        <v>9602</v>
      </c>
      <c r="G2736" s="139">
        <v>2011</v>
      </c>
      <c r="H2736" s="429" t="s">
        <v>149</v>
      </c>
      <c r="I2736" s="139">
        <f>VLOOKUP(E2736&amp;H2736,Data2012!$A:$S,6,FALSE)</f>
        <v>209.25842299999999</v>
      </c>
    </row>
    <row r="2737" spans="1:9" ht="14.25" customHeight="1">
      <c r="A2737" s="1" t="str">
        <f t="shared" si="354"/>
        <v>ZSSK96027</v>
      </c>
      <c r="B2737" s="427">
        <f t="shared" si="357"/>
        <v>1367.9857010000001</v>
      </c>
      <c r="C2737" s="210">
        <f t="shared" si="351"/>
        <v>7</v>
      </c>
      <c r="D2737" s="1">
        <f t="shared" si="352"/>
        <v>194.141615</v>
      </c>
      <c r="E2737" t="s">
        <v>59</v>
      </c>
      <c r="F2737">
        <v>9602</v>
      </c>
      <c r="G2737" s="139">
        <v>2011</v>
      </c>
      <c r="H2737" s="429" t="s">
        <v>150</v>
      </c>
      <c r="I2737" s="139">
        <f>VLOOKUP(E2737&amp;H2737,Data2012!$A:$S,6,FALSE)</f>
        <v>194.141615</v>
      </c>
    </row>
    <row r="2738" spans="1:9" ht="14.25" customHeight="1">
      <c r="A2738" s="1" t="str">
        <f t="shared" si="354"/>
        <v>ZSSK96028</v>
      </c>
      <c r="B2738" s="427">
        <f t="shared" si="357"/>
        <v>1570.860825</v>
      </c>
      <c r="C2738" s="210">
        <f t="shared" si="351"/>
        <v>8</v>
      </c>
      <c r="D2738" s="1">
        <f t="shared" si="352"/>
        <v>202.875124</v>
      </c>
      <c r="E2738" t="s">
        <v>59</v>
      </c>
      <c r="F2738">
        <v>9602</v>
      </c>
      <c r="G2738" s="139">
        <v>2011</v>
      </c>
      <c r="H2738" s="429" t="s">
        <v>151</v>
      </c>
      <c r="I2738" s="139">
        <f>VLOOKUP(E2738&amp;H2738,Data2012!$A:$S,6,FALSE)</f>
        <v>202.875124</v>
      </c>
    </row>
    <row r="2739" spans="1:9" ht="14.25" customHeight="1">
      <c r="A2739" s="1" t="str">
        <f t="shared" si="354"/>
        <v>ZSSK96029</v>
      </c>
      <c r="B2739" s="427">
        <f t="shared" si="357"/>
        <v>1787.0545030000001</v>
      </c>
      <c r="C2739" s="210">
        <f t="shared" si="351"/>
        <v>9</v>
      </c>
      <c r="D2739" s="1">
        <f t="shared" si="352"/>
        <v>216.19367800000001</v>
      </c>
      <c r="E2739" t="s">
        <v>59</v>
      </c>
      <c r="F2739">
        <v>9602</v>
      </c>
      <c r="G2739" s="139">
        <v>2011</v>
      </c>
      <c r="H2739" s="429" t="s">
        <v>152</v>
      </c>
      <c r="I2739" s="139">
        <f>VLOOKUP(E2739&amp;H2739,Data2012!$A:$S,6,FALSE)</f>
        <v>216.19367800000001</v>
      </c>
    </row>
    <row r="2740" spans="1:9" ht="14.25" customHeight="1">
      <c r="A2740" s="1" t="str">
        <f t="shared" si="354"/>
        <v>ZSSK960210</v>
      </c>
      <c r="B2740" s="427">
        <f t="shared" si="357"/>
        <v>2022.585223</v>
      </c>
      <c r="C2740" s="210">
        <f t="shared" si="351"/>
        <v>10</v>
      </c>
      <c r="D2740" s="1">
        <f t="shared" si="352"/>
        <v>235.53072</v>
      </c>
      <c r="E2740" t="s">
        <v>59</v>
      </c>
      <c r="F2740">
        <v>9602</v>
      </c>
      <c r="G2740" s="139">
        <v>2011</v>
      </c>
      <c r="H2740" s="429" t="s">
        <v>153</v>
      </c>
      <c r="I2740" s="139">
        <f>VLOOKUP(E2740&amp;H2740,Data2012!$A:$S,6,FALSE)</f>
        <v>235.53072</v>
      </c>
    </row>
    <row r="2741" spans="1:9" ht="14.25" customHeight="1">
      <c r="A2741" s="1" t="str">
        <f t="shared" si="354"/>
        <v>ZSSK960211</v>
      </c>
      <c r="B2741" s="427">
        <f t="shared" si="357"/>
        <v>2225.3840540000001</v>
      </c>
      <c r="C2741" s="210">
        <f t="shared" si="351"/>
        <v>11</v>
      </c>
      <c r="D2741" s="1">
        <f t="shared" si="352"/>
        <v>202.79883100000001</v>
      </c>
      <c r="E2741" t="s">
        <v>59</v>
      </c>
      <c r="F2741">
        <v>9602</v>
      </c>
      <c r="G2741" s="139">
        <v>2011</v>
      </c>
      <c r="H2741" s="429" t="s">
        <v>154</v>
      </c>
      <c r="I2741" s="139">
        <f>VLOOKUP(E2741&amp;H2741,Data2012!$A:$S,6,FALSE)</f>
        <v>202.79883100000001</v>
      </c>
    </row>
    <row r="2742" spans="1:9" ht="14.25" customHeight="1">
      <c r="A2742" s="1" t="str">
        <f t="shared" si="354"/>
        <v>ZSSK960212</v>
      </c>
      <c r="B2742" s="427">
        <f t="shared" si="357"/>
        <v>2412.8868900000002</v>
      </c>
      <c r="C2742" s="210">
        <f t="shared" si="351"/>
        <v>12</v>
      </c>
      <c r="D2742" s="1">
        <f t="shared" si="352"/>
        <v>187.502836</v>
      </c>
      <c r="E2742" t="s">
        <v>59</v>
      </c>
      <c r="F2742">
        <v>9602</v>
      </c>
      <c r="G2742" s="139">
        <v>2011</v>
      </c>
      <c r="H2742" s="429" t="s">
        <v>155</v>
      </c>
      <c r="I2742" s="139">
        <f>VLOOKUP(E2742&amp;H2742,Data2012!$A:$S,6,FALSE)</f>
        <v>187.502836</v>
      </c>
    </row>
    <row r="2743" spans="1:9" ht="14.25" customHeight="1">
      <c r="A2743" s="1" t="str">
        <f t="shared" si="354"/>
        <v>CFR Calatori96011</v>
      </c>
      <c r="B2743" s="427">
        <f>+D2743</f>
        <v>4528</v>
      </c>
      <c r="C2743" s="210">
        <f t="shared" si="351"/>
        <v>1</v>
      </c>
      <c r="D2743" s="1">
        <f t="shared" si="352"/>
        <v>4528</v>
      </c>
      <c r="E2743" t="s">
        <v>23</v>
      </c>
      <c r="F2743" s="393">
        <v>9601</v>
      </c>
      <c r="G2743" s="139">
        <v>2011</v>
      </c>
      <c r="H2743" s="429" t="s">
        <v>144</v>
      </c>
      <c r="I2743">
        <f>VLOOKUP(E2743&amp;H2743,Data2012!$A:$S,3,FALSE)</f>
        <v>4528</v>
      </c>
    </row>
    <row r="2744" spans="1:9" ht="14.25" customHeight="1">
      <c r="A2744" s="1" t="str">
        <f t="shared" si="354"/>
        <v>CFR Calatori96012</v>
      </c>
      <c r="B2744" s="427">
        <f>+D2744+B2743</f>
        <v>8942</v>
      </c>
      <c r="C2744" s="210">
        <f t="shared" si="351"/>
        <v>2</v>
      </c>
      <c r="D2744" s="1">
        <f t="shared" si="352"/>
        <v>4414</v>
      </c>
      <c r="E2744" t="s">
        <v>23</v>
      </c>
      <c r="F2744">
        <v>9601</v>
      </c>
      <c r="G2744" s="139">
        <v>2011</v>
      </c>
      <c r="H2744" s="429" t="s">
        <v>145</v>
      </c>
      <c r="I2744">
        <f>VLOOKUP(E2744&amp;H2744,Data2012!$A:$S,3,FALSE)</f>
        <v>4414</v>
      </c>
    </row>
    <row r="2745" spans="1:9" ht="14.25" customHeight="1">
      <c r="A2745" s="1" t="str">
        <f t="shared" si="354"/>
        <v>CFR Calatori96013</v>
      </c>
      <c r="B2745" s="427">
        <f>+D2745+B2744</f>
        <v>13718</v>
      </c>
      <c r="C2745" s="210">
        <f t="shared" si="351"/>
        <v>3</v>
      </c>
      <c r="D2745" s="1">
        <f t="shared" si="352"/>
        <v>4776</v>
      </c>
      <c r="E2745" t="s">
        <v>23</v>
      </c>
      <c r="F2745">
        <v>9601</v>
      </c>
      <c r="G2745" s="139">
        <v>2011</v>
      </c>
      <c r="H2745" s="429" t="s">
        <v>146</v>
      </c>
      <c r="I2745">
        <f>VLOOKUP(E2745&amp;H2745,Data2012!$A:$S,3,FALSE)</f>
        <v>4776</v>
      </c>
    </row>
    <row r="2746" spans="1:9" ht="14.25" customHeight="1">
      <c r="A2746" s="1" t="str">
        <f t="shared" si="354"/>
        <v>CFR Calatori96014</v>
      </c>
      <c r="B2746" s="427">
        <f t="shared" ref="B2746:B2754" si="358">+D2746+B2745</f>
        <v>18363</v>
      </c>
      <c r="C2746" s="210">
        <f t="shared" si="351"/>
        <v>4</v>
      </c>
      <c r="D2746" s="1">
        <f t="shared" si="352"/>
        <v>4645</v>
      </c>
      <c r="E2746" t="s">
        <v>23</v>
      </c>
      <c r="F2746">
        <v>9601</v>
      </c>
      <c r="G2746" s="139">
        <v>2011</v>
      </c>
      <c r="H2746" s="429" t="s">
        <v>147</v>
      </c>
      <c r="I2746">
        <f>VLOOKUP(E2746&amp;H2746,Data2012!$A:$S,3,FALSE)</f>
        <v>4645</v>
      </c>
    </row>
    <row r="2747" spans="1:9" ht="14.25" customHeight="1">
      <c r="A2747" s="1" t="str">
        <f t="shared" si="354"/>
        <v>CFR Calatori96015</v>
      </c>
      <c r="B2747" s="427">
        <f t="shared" si="358"/>
        <v>23232</v>
      </c>
      <c r="C2747" s="210">
        <f t="shared" si="351"/>
        <v>5</v>
      </c>
      <c r="D2747" s="1">
        <f t="shared" si="352"/>
        <v>4869</v>
      </c>
      <c r="E2747" t="s">
        <v>23</v>
      </c>
      <c r="F2747">
        <v>9601</v>
      </c>
      <c r="G2747" s="139">
        <v>2011</v>
      </c>
      <c r="H2747" s="429" t="s">
        <v>148</v>
      </c>
      <c r="I2747">
        <f>VLOOKUP(E2747&amp;H2747,Data2012!$A:$S,3,FALSE)</f>
        <v>4869</v>
      </c>
    </row>
    <row r="2748" spans="1:9" ht="14.25" customHeight="1">
      <c r="A2748" s="1" t="str">
        <f t="shared" si="354"/>
        <v>CFR Calatori96016</v>
      </c>
      <c r="B2748" s="427">
        <f t="shared" si="358"/>
        <v>27834</v>
      </c>
      <c r="C2748" s="210">
        <f t="shared" si="351"/>
        <v>6</v>
      </c>
      <c r="D2748" s="1">
        <f t="shared" si="352"/>
        <v>4602</v>
      </c>
      <c r="E2748" t="s">
        <v>23</v>
      </c>
      <c r="F2748">
        <v>9601</v>
      </c>
      <c r="G2748" s="139">
        <v>2011</v>
      </c>
      <c r="H2748" s="429" t="s">
        <v>149</v>
      </c>
      <c r="I2748">
        <f>VLOOKUP(E2748&amp;H2748,Data2012!$A:$S,3,FALSE)</f>
        <v>4602</v>
      </c>
    </row>
    <row r="2749" spans="1:9" ht="14.25" customHeight="1">
      <c r="A2749" s="1" t="str">
        <f t="shared" si="354"/>
        <v>CFR Calatori96017</v>
      </c>
      <c r="B2749" s="427">
        <f t="shared" si="358"/>
        <v>32322</v>
      </c>
      <c r="C2749" s="210">
        <f t="shared" si="351"/>
        <v>7</v>
      </c>
      <c r="D2749" s="1">
        <f t="shared" si="352"/>
        <v>4488</v>
      </c>
      <c r="E2749" t="s">
        <v>23</v>
      </c>
      <c r="F2749">
        <v>9601</v>
      </c>
      <c r="G2749" s="139">
        <v>2011</v>
      </c>
      <c r="H2749" s="429" t="s">
        <v>150</v>
      </c>
      <c r="I2749">
        <f>VLOOKUP(E2749&amp;H2749,Data2012!$A:$S,3,FALSE)</f>
        <v>4488</v>
      </c>
    </row>
    <row r="2750" spans="1:9" ht="14.25" customHeight="1">
      <c r="A2750" s="1" t="str">
        <f t="shared" si="354"/>
        <v>CFR Calatori96018</v>
      </c>
      <c r="B2750" s="427">
        <f t="shared" si="358"/>
        <v>36843</v>
      </c>
      <c r="C2750" s="210">
        <f t="shared" si="351"/>
        <v>8</v>
      </c>
      <c r="D2750" s="1">
        <f t="shared" si="352"/>
        <v>4521</v>
      </c>
      <c r="E2750" t="s">
        <v>23</v>
      </c>
      <c r="F2750">
        <v>9601</v>
      </c>
      <c r="G2750" s="139">
        <v>2011</v>
      </c>
      <c r="H2750" s="429" t="s">
        <v>151</v>
      </c>
      <c r="I2750">
        <f>VLOOKUP(E2750&amp;H2750,Data2012!$A:$S,3,FALSE)</f>
        <v>4521</v>
      </c>
    </row>
    <row r="2751" spans="1:9" ht="14.25" customHeight="1">
      <c r="A2751" s="1" t="str">
        <f t="shared" si="354"/>
        <v>CFR Calatori96019</v>
      </c>
      <c r="B2751" s="427">
        <f t="shared" si="358"/>
        <v>41300</v>
      </c>
      <c r="C2751" s="210">
        <f t="shared" si="351"/>
        <v>9</v>
      </c>
      <c r="D2751" s="1">
        <f t="shared" si="352"/>
        <v>4457</v>
      </c>
      <c r="E2751" t="s">
        <v>23</v>
      </c>
      <c r="F2751">
        <v>9601</v>
      </c>
      <c r="G2751" s="139">
        <v>2011</v>
      </c>
      <c r="H2751" s="429" t="s">
        <v>152</v>
      </c>
      <c r="I2751">
        <f>VLOOKUP(E2751&amp;H2751,Data2012!$A:$S,3,FALSE)</f>
        <v>4457</v>
      </c>
    </row>
    <row r="2752" spans="1:9" ht="14.25" customHeight="1">
      <c r="A2752" s="1" t="str">
        <f t="shared" si="354"/>
        <v>CFR Calatori960110</v>
      </c>
      <c r="B2752" s="427">
        <f t="shared" si="358"/>
        <v>45662</v>
      </c>
      <c r="C2752" s="210">
        <f t="shared" si="351"/>
        <v>10</v>
      </c>
      <c r="D2752" s="1">
        <f t="shared" si="352"/>
        <v>4362</v>
      </c>
      <c r="E2752" t="s">
        <v>23</v>
      </c>
      <c r="F2752">
        <v>9601</v>
      </c>
      <c r="G2752" s="139">
        <v>2011</v>
      </c>
      <c r="H2752" s="429" t="s">
        <v>153</v>
      </c>
      <c r="I2752">
        <f>VLOOKUP(E2752&amp;H2752,Data2012!$A:$S,3,FALSE)</f>
        <v>4362</v>
      </c>
    </row>
    <row r="2753" spans="1:9" ht="14.25" customHeight="1">
      <c r="A2753" s="1" t="str">
        <f t="shared" si="354"/>
        <v>CFR Calatori960111</v>
      </c>
      <c r="B2753" s="427">
        <f t="shared" si="358"/>
        <v>49794</v>
      </c>
      <c r="C2753" s="210">
        <f t="shared" si="351"/>
        <v>11</v>
      </c>
      <c r="D2753" s="1">
        <f t="shared" si="352"/>
        <v>4132</v>
      </c>
      <c r="E2753" t="s">
        <v>23</v>
      </c>
      <c r="F2753">
        <v>9601</v>
      </c>
      <c r="G2753" s="139">
        <v>2011</v>
      </c>
      <c r="H2753" s="429" t="s">
        <v>154</v>
      </c>
      <c r="I2753">
        <f>VLOOKUP(E2753&amp;H2753,Data2012!$A:$S,3,FALSE)</f>
        <v>4132</v>
      </c>
    </row>
    <row r="2754" spans="1:9" ht="14.25" customHeight="1">
      <c r="A2754" s="1" t="str">
        <f t="shared" si="354"/>
        <v>CFR Calatori960112</v>
      </c>
      <c r="B2754" s="427">
        <f t="shared" si="358"/>
        <v>53452</v>
      </c>
      <c r="C2754" s="210">
        <f t="shared" si="351"/>
        <v>12</v>
      </c>
      <c r="D2754" s="1">
        <f t="shared" si="352"/>
        <v>3658</v>
      </c>
      <c r="E2754" t="s">
        <v>23</v>
      </c>
      <c r="F2754">
        <v>9601</v>
      </c>
      <c r="G2754" s="139">
        <v>2011</v>
      </c>
      <c r="H2754" s="429" t="s">
        <v>155</v>
      </c>
      <c r="I2754">
        <f>VLOOKUP(E2754&amp;H2754,Data2012!$A:$S,3,FALSE)</f>
        <v>3658</v>
      </c>
    </row>
    <row r="2755" spans="1:9" ht="14.25" customHeight="1">
      <c r="A2755" s="1" t="str">
        <f t="shared" si="354"/>
        <v>CFR Calatori96021</v>
      </c>
      <c r="B2755" s="427">
        <f>+D2755</f>
        <v>351</v>
      </c>
      <c r="C2755" s="210">
        <f t="shared" si="351"/>
        <v>1</v>
      </c>
      <c r="D2755" s="1">
        <f t="shared" si="352"/>
        <v>351</v>
      </c>
      <c r="E2755" t="s">
        <v>23</v>
      </c>
      <c r="F2755" s="393">
        <v>9602</v>
      </c>
      <c r="G2755" s="139">
        <v>2011</v>
      </c>
      <c r="H2755" s="429" t="s">
        <v>144</v>
      </c>
      <c r="I2755" s="139">
        <f>VLOOKUP(E2755&amp;H2755,Data2012!$A:$S,6,FALSE)</f>
        <v>351</v>
      </c>
    </row>
    <row r="2756" spans="1:9" ht="14.25" customHeight="1">
      <c r="A2756" s="1" t="str">
        <f t="shared" si="354"/>
        <v>CFR Calatori96022</v>
      </c>
      <c r="B2756" s="427">
        <f>+D2756+B2755</f>
        <v>684</v>
      </c>
      <c r="C2756" s="210">
        <f t="shared" si="351"/>
        <v>2</v>
      </c>
      <c r="D2756" s="1">
        <f t="shared" si="352"/>
        <v>333</v>
      </c>
      <c r="E2756" t="s">
        <v>23</v>
      </c>
      <c r="F2756">
        <v>9602</v>
      </c>
      <c r="G2756" s="139">
        <v>2011</v>
      </c>
      <c r="H2756" s="429" t="s">
        <v>145</v>
      </c>
      <c r="I2756" s="139">
        <f>VLOOKUP(E2756&amp;H2756,Data2012!$A:$S,6,FALSE)</f>
        <v>333</v>
      </c>
    </row>
    <row r="2757" spans="1:9" ht="14.25" customHeight="1">
      <c r="A2757" s="1" t="str">
        <f t="shared" si="354"/>
        <v>CFR Calatori96023</v>
      </c>
      <c r="B2757" s="427">
        <f>+D2757+B2756</f>
        <v>1037</v>
      </c>
      <c r="C2757" s="210">
        <f t="shared" si="351"/>
        <v>3</v>
      </c>
      <c r="D2757" s="1">
        <f t="shared" si="352"/>
        <v>353</v>
      </c>
      <c r="E2757" t="s">
        <v>23</v>
      </c>
      <c r="F2757">
        <v>9602</v>
      </c>
      <c r="G2757" s="139">
        <v>2011</v>
      </c>
      <c r="H2757" s="429" t="s">
        <v>146</v>
      </c>
      <c r="I2757" s="139">
        <f>VLOOKUP(E2757&amp;H2757,Data2012!$A:$S,6,FALSE)</f>
        <v>353</v>
      </c>
    </row>
    <row r="2758" spans="1:9" ht="14.25" customHeight="1">
      <c r="A2758" s="1" t="str">
        <f t="shared" si="354"/>
        <v>CFR Calatori96024</v>
      </c>
      <c r="B2758" s="427">
        <f t="shared" ref="B2758:B2766" si="359">+D2758+B2757</f>
        <v>1439</v>
      </c>
      <c r="C2758" s="210">
        <f t="shared" si="351"/>
        <v>4</v>
      </c>
      <c r="D2758" s="1">
        <f t="shared" si="352"/>
        <v>402</v>
      </c>
      <c r="E2758" t="s">
        <v>23</v>
      </c>
      <c r="F2758">
        <v>9602</v>
      </c>
      <c r="G2758" s="139">
        <v>2011</v>
      </c>
      <c r="H2758" s="429" t="s">
        <v>147</v>
      </c>
      <c r="I2758" s="139">
        <f>VLOOKUP(E2758&amp;H2758,Data2012!$A:$S,6,FALSE)</f>
        <v>402</v>
      </c>
    </row>
    <row r="2759" spans="1:9" ht="14.25" customHeight="1">
      <c r="A2759" s="1" t="str">
        <f t="shared" si="354"/>
        <v>CFR Calatori96025</v>
      </c>
      <c r="B2759" s="427">
        <f t="shared" si="359"/>
        <v>1834</v>
      </c>
      <c r="C2759" s="210">
        <f t="shared" si="351"/>
        <v>5</v>
      </c>
      <c r="D2759" s="1">
        <f t="shared" si="352"/>
        <v>395</v>
      </c>
      <c r="E2759" t="s">
        <v>23</v>
      </c>
      <c r="F2759">
        <v>9602</v>
      </c>
      <c r="G2759" s="139">
        <v>2011</v>
      </c>
      <c r="H2759" s="429" t="s">
        <v>148</v>
      </c>
      <c r="I2759" s="139">
        <f>VLOOKUP(E2759&amp;H2759,Data2012!$A:$S,6,FALSE)</f>
        <v>395</v>
      </c>
    </row>
    <row r="2760" spans="1:9" ht="14.25" customHeight="1">
      <c r="A2760" s="1" t="str">
        <f t="shared" si="354"/>
        <v>CFR Calatori96026</v>
      </c>
      <c r="B2760" s="427">
        <f t="shared" si="359"/>
        <v>2269</v>
      </c>
      <c r="C2760" s="210">
        <f t="shared" ref="C2760:C2823" si="360">IF(D2760="na"," ",VALUE(RIGHT(TRIM(H2760),2)))</f>
        <v>6</v>
      </c>
      <c r="D2760" s="1">
        <f t="shared" ref="D2760:D2823" si="361">IF(I2760&lt;0,"na",I2760)</f>
        <v>435</v>
      </c>
      <c r="E2760" t="s">
        <v>23</v>
      </c>
      <c r="F2760">
        <v>9602</v>
      </c>
      <c r="G2760" s="139">
        <v>2011</v>
      </c>
      <c r="H2760" s="429" t="s">
        <v>149</v>
      </c>
      <c r="I2760" s="139">
        <f>VLOOKUP(E2760&amp;H2760,Data2012!$A:$S,6,FALSE)</f>
        <v>435</v>
      </c>
    </row>
    <row r="2761" spans="1:9" ht="14.25" customHeight="1">
      <c r="A2761" s="1" t="str">
        <f t="shared" si="354"/>
        <v>CFR Calatori96027</v>
      </c>
      <c r="B2761" s="427">
        <f t="shared" si="359"/>
        <v>2817</v>
      </c>
      <c r="C2761" s="210">
        <f t="shared" si="360"/>
        <v>7</v>
      </c>
      <c r="D2761" s="1">
        <f t="shared" si="361"/>
        <v>548</v>
      </c>
      <c r="E2761" t="s">
        <v>23</v>
      </c>
      <c r="F2761">
        <v>9602</v>
      </c>
      <c r="G2761" s="139">
        <v>2011</v>
      </c>
      <c r="H2761" s="429" t="s">
        <v>150</v>
      </c>
      <c r="I2761" s="139">
        <f>VLOOKUP(E2761&amp;H2761,Data2012!$A:$S,6,FALSE)</f>
        <v>548</v>
      </c>
    </row>
    <row r="2762" spans="1:9" ht="14.25" customHeight="1">
      <c r="A2762" s="1" t="str">
        <f t="shared" si="354"/>
        <v>CFR Calatori96028</v>
      </c>
      <c r="B2762" s="427">
        <f t="shared" si="359"/>
        <v>3371</v>
      </c>
      <c r="C2762" s="210">
        <f t="shared" si="360"/>
        <v>8</v>
      </c>
      <c r="D2762" s="1">
        <f t="shared" si="361"/>
        <v>554</v>
      </c>
      <c r="E2762" t="s">
        <v>23</v>
      </c>
      <c r="F2762">
        <v>9602</v>
      </c>
      <c r="G2762" s="139">
        <v>2011</v>
      </c>
      <c r="H2762" s="429" t="s">
        <v>151</v>
      </c>
      <c r="I2762" s="139">
        <f>VLOOKUP(E2762&amp;H2762,Data2012!$A:$S,6,FALSE)</f>
        <v>554</v>
      </c>
    </row>
    <row r="2763" spans="1:9" ht="14.25" customHeight="1">
      <c r="A2763" s="1" t="str">
        <f t="shared" si="354"/>
        <v>CFR Calatori96029</v>
      </c>
      <c r="B2763" s="427">
        <f t="shared" si="359"/>
        <v>3765</v>
      </c>
      <c r="C2763" s="210">
        <f t="shared" si="360"/>
        <v>9</v>
      </c>
      <c r="D2763" s="1">
        <f t="shared" si="361"/>
        <v>394</v>
      </c>
      <c r="E2763" t="s">
        <v>23</v>
      </c>
      <c r="F2763">
        <v>9602</v>
      </c>
      <c r="G2763" s="139">
        <v>2011</v>
      </c>
      <c r="H2763" s="429" t="s">
        <v>152</v>
      </c>
      <c r="I2763" s="139">
        <f>VLOOKUP(E2763&amp;H2763,Data2012!$A:$S,6,FALSE)</f>
        <v>394</v>
      </c>
    </row>
    <row r="2764" spans="1:9" ht="14.25" customHeight="1">
      <c r="A2764" s="1" t="str">
        <f t="shared" si="354"/>
        <v>CFR Calatori960210</v>
      </c>
      <c r="B2764" s="427">
        <f t="shared" si="359"/>
        <v>4133</v>
      </c>
      <c r="C2764" s="210">
        <f t="shared" si="360"/>
        <v>10</v>
      </c>
      <c r="D2764" s="1">
        <f t="shared" si="361"/>
        <v>368</v>
      </c>
      <c r="E2764" t="s">
        <v>23</v>
      </c>
      <c r="F2764">
        <v>9602</v>
      </c>
      <c r="G2764" s="139">
        <v>2011</v>
      </c>
      <c r="H2764" s="429" t="s">
        <v>153</v>
      </c>
      <c r="I2764" s="139">
        <f>VLOOKUP(E2764&amp;H2764,Data2012!$A:$S,6,FALSE)</f>
        <v>368</v>
      </c>
    </row>
    <row r="2765" spans="1:9" ht="14.25" customHeight="1">
      <c r="A2765" s="1" t="str">
        <f t="shared" si="354"/>
        <v>CFR Calatori960211</v>
      </c>
      <c r="B2765" s="427">
        <f t="shared" si="359"/>
        <v>4463</v>
      </c>
      <c r="C2765" s="210">
        <f t="shared" si="360"/>
        <v>11</v>
      </c>
      <c r="D2765" s="1">
        <f t="shared" si="361"/>
        <v>330</v>
      </c>
      <c r="E2765" t="s">
        <v>23</v>
      </c>
      <c r="F2765">
        <v>9602</v>
      </c>
      <c r="G2765" s="139">
        <v>2011</v>
      </c>
      <c r="H2765" s="429" t="s">
        <v>154</v>
      </c>
      <c r="I2765" s="139">
        <f>VLOOKUP(E2765&amp;H2765,Data2012!$A:$S,6,FALSE)</f>
        <v>330</v>
      </c>
    </row>
    <row r="2766" spans="1:9" ht="14.25" customHeight="1">
      <c r="A2766" s="1" t="str">
        <f t="shared" si="354"/>
        <v>CFR Calatori960212</v>
      </c>
      <c r="B2766" s="427">
        <f t="shared" si="359"/>
        <v>4814</v>
      </c>
      <c r="C2766" s="210">
        <f t="shared" si="360"/>
        <v>12</v>
      </c>
      <c r="D2766" s="1">
        <f t="shared" si="361"/>
        <v>351</v>
      </c>
      <c r="E2766" t="s">
        <v>23</v>
      </c>
      <c r="F2766">
        <v>9602</v>
      </c>
      <c r="G2766" s="139">
        <v>2011</v>
      </c>
      <c r="H2766" s="429" t="s">
        <v>155</v>
      </c>
      <c r="I2766" s="139">
        <f>VLOOKUP(E2766&amp;H2766,Data2012!$A:$S,6,FALSE)</f>
        <v>351</v>
      </c>
    </row>
    <row r="2767" spans="1:9" ht="14.25" customHeight="1">
      <c r="A2767" s="1" t="str">
        <f t="shared" ref="A2767:A2830" si="362">TRIM(E2767)&amp;F2767&amp;C2767</f>
        <v xml:space="preserve">SJ9601 </v>
      </c>
      <c r="B2767" s="427" t="str">
        <f>+D2767</f>
        <v>na</v>
      </c>
      <c r="C2767" s="210" t="str">
        <f t="shared" si="360"/>
        <v xml:space="preserve"> </v>
      </c>
      <c r="D2767" s="1" t="str">
        <f t="shared" si="361"/>
        <v>na</v>
      </c>
      <c r="E2767" t="s">
        <v>25</v>
      </c>
      <c r="F2767" s="396">
        <v>9601</v>
      </c>
      <c r="G2767" s="139">
        <v>2011</v>
      </c>
      <c r="H2767" s="429" t="s">
        <v>144</v>
      </c>
      <c r="I2767">
        <f>VLOOKUP(E2767&amp;H2767,Data2012!$A:$S,3,FALSE)</f>
        <v>-1</v>
      </c>
    </row>
    <row r="2768" spans="1:9" ht="14.25" customHeight="1">
      <c r="A2768" s="1" t="str">
        <f t="shared" si="362"/>
        <v xml:space="preserve">SJ9601 </v>
      </c>
      <c r="B2768" s="427" t="e">
        <f>+D2768+B2767</f>
        <v>#VALUE!</v>
      </c>
      <c r="C2768" s="210" t="str">
        <f t="shared" si="360"/>
        <v xml:space="preserve"> </v>
      </c>
      <c r="D2768" s="1" t="str">
        <f t="shared" si="361"/>
        <v>na</v>
      </c>
      <c r="E2768" t="s">
        <v>25</v>
      </c>
      <c r="F2768">
        <v>9601</v>
      </c>
      <c r="G2768" s="139">
        <v>2011</v>
      </c>
      <c r="H2768" s="429" t="s">
        <v>145</v>
      </c>
      <c r="I2768">
        <f>VLOOKUP(E2768&amp;H2768,Data2012!$A:$S,3,FALSE)</f>
        <v>-1</v>
      </c>
    </row>
    <row r="2769" spans="1:9" ht="14.25" customHeight="1">
      <c r="A2769" s="1" t="str">
        <f t="shared" si="362"/>
        <v xml:space="preserve">SJ9601 </v>
      </c>
      <c r="B2769" s="427" t="e">
        <f>+D2769+B2768</f>
        <v>#VALUE!</v>
      </c>
      <c r="C2769" s="210" t="str">
        <f t="shared" si="360"/>
        <v xml:space="preserve"> </v>
      </c>
      <c r="D2769" s="1" t="str">
        <f t="shared" si="361"/>
        <v>na</v>
      </c>
      <c r="E2769" t="s">
        <v>25</v>
      </c>
      <c r="F2769">
        <v>9601</v>
      </c>
      <c r="G2769" s="139">
        <v>2011</v>
      </c>
      <c r="H2769" s="429" t="s">
        <v>146</v>
      </c>
      <c r="I2769">
        <f>VLOOKUP(E2769&amp;H2769,Data2012!$A:$S,3,FALSE)</f>
        <v>-1</v>
      </c>
    </row>
    <row r="2770" spans="1:9" ht="14.25" customHeight="1">
      <c r="A2770" s="1" t="str">
        <f t="shared" si="362"/>
        <v xml:space="preserve">SJ9601 </v>
      </c>
      <c r="B2770" s="427" t="e">
        <f t="shared" ref="B2770:B2778" si="363">+D2770+B2769</f>
        <v>#VALUE!</v>
      </c>
      <c r="C2770" s="210" t="str">
        <f t="shared" si="360"/>
        <v xml:space="preserve"> </v>
      </c>
      <c r="D2770" s="1" t="str">
        <f t="shared" si="361"/>
        <v>na</v>
      </c>
      <c r="E2770" t="s">
        <v>25</v>
      </c>
      <c r="F2770">
        <v>9601</v>
      </c>
      <c r="G2770" s="139">
        <v>2011</v>
      </c>
      <c r="H2770" s="429" t="s">
        <v>147</v>
      </c>
      <c r="I2770">
        <f>VLOOKUP(E2770&amp;H2770,Data2012!$A:$S,3,FALSE)</f>
        <v>-1</v>
      </c>
    </row>
    <row r="2771" spans="1:9" ht="14.25" customHeight="1">
      <c r="A2771" s="1" t="str">
        <f t="shared" si="362"/>
        <v xml:space="preserve">SJ9601 </v>
      </c>
      <c r="B2771" s="427" t="e">
        <f t="shared" si="363"/>
        <v>#VALUE!</v>
      </c>
      <c r="C2771" s="210" t="str">
        <f t="shared" si="360"/>
        <v xml:space="preserve"> </v>
      </c>
      <c r="D2771" s="1" t="str">
        <f t="shared" si="361"/>
        <v>na</v>
      </c>
      <c r="E2771" t="s">
        <v>25</v>
      </c>
      <c r="F2771">
        <v>9601</v>
      </c>
      <c r="G2771" s="139">
        <v>2011</v>
      </c>
      <c r="H2771" s="429" t="s">
        <v>148</v>
      </c>
      <c r="I2771">
        <f>VLOOKUP(E2771&amp;H2771,Data2012!$A:$S,3,FALSE)</f>
        <v>-1</v>
      </c>
    </row>
    <row r="2772" spans="1:9" ht="14.25" customHeight="1">
      <c r="A2772" s="1" t="str">
        <f t="shared" si="362"/>
        <v xml:space="preserve">SJ9601 </v>
      </c>
      <c r="B2772" s="427" t="e">
        <f t="shared" si="363"/>
        <v>#VALUE!</v>
      </c>
      <c r="C2772" s="210" t="str">
        <f t="shared" si="360"/>
        <v xml:space="preserve"> </v>
      </c>
      <c r="D2772" s="1" t="str">
        <f t="shared" si="361"/>
        <v>na</v>
      </c>
      <c r="E2772" t="s">
        <v>25</v>
      </c>
      <c r="F2772">
        <v>9601</v>
      </c>
      <c r="G2772" s="139">
        <v>2011</v>
      </c>
      <c r="H2772" s="429" t="s">
        <v>149</v>
      </c>
      <c r="I2772">
        <f>VLOOKUP(E2772&amp;H2772,Data2012!$A:$S,3,FALSE)</f>
        <v>-1</v>
      </c>
    </row>
    <row r="2773" spans="1:9" ht="14.25" customHeight="1">
      <c r="A2773" s="1" t="str">
        <f t="shared" si="362"/>
        <v xml:space="preserve">SJ9601 </v>
      </c>
      <c r="B2773" s="427" t="e">
        <f t="shared" si="363"/>
        <v>#VALUE!</v>
      </c>
      <c r="C2773" s="210" t="str">
        <f t="shared" si="360"/>
        <v xml:space="preserve"> </v>
      </c>
      <c r="D2773" s="1" t="str">
        <f t="shared" si="361"/>
        <v>na</v>
      </c>
      <c r="E2773" t="s">
        <v>25</v>
      </c>
      <c r="F2773">
        <v>9601</v>
      </c>
      <c r="G2773" s="139">
        <v>2011</v>
      </c>
      <c r="H2773" s="429" t="s">
        <v>150</v>
      </c>
      <c r="I2773">
        <f>VLOOKUP(E2773&amp;H2773,Data2012!$A:$S,3,FALSE)</f>
        <v>-1</v>
      </c>
    </row>
    <row r="2774" spans="1:9" ht="14.25" customHeight="1">
      <c r="A2774" s="1" t="str">
        <f t="shared" si="362"/>
        <v xml:space="preserve">SJ9601 </v>
      </c>
      <c r="B2774" s="427" t="e">
        <f t="shared" si="363"/>
        <v>#VALUE!</v>
      </c>
      <c r="C2774" s="210" t="str">
        <f t="shared" si="360"/>
        <v xml:space="preserve"> </v>
      </c>
      <c r="D2774" s="1" t="str">
        <f t="shared" si="361"/>
        <v>na</v>
      </c>
      <c r="E2774" t="s">
        <v>25</v>
      </c>
      <c r="F2774">
        <v>9601</v>
      </c>
      <c r="G2774" s="139">
        <v>2011</v>
      </c>
      <c r="H2774" s="429" t="s">
        <v>151</v>
      </c>
      <c r="I2774">
        <f>VLOOKUP(E2774&amp;H2774,Data2012!$A:$S,3,FALSE)</f>
        <v>-1</v>
      </c>
    </row>
    <row r="2775" spans="1:9" ht="14.25" customHeight="1">
      <c r="A2775" s="1" t="str">
        <f t="shared" si="362"/>
        <v xml:space="preserve">SJ9601 </v>
      </c>
      <c r="B2775" s="427" t="e">
        <f t="shared" si="363"/>
        <v>#VALUE!</v>
      </c>
      <c r="C2775" s="210" t="str">
        <f t="shared" si="360"/>
        <v xml:space="preserve"> </v>
      </c>
      <c r="D2775" s="1" t="str">
        <f t="shared" si="361"/>
        <v>na</v>
      </c>
      <c r="E2775" t="s">
        <v>25</v>
      </c>
      <c r="F2775">
        <v>9601</v>
      </c>
      <c r="G2775" s="139">
        <v>2011</v>
      </c>
      <c r="H2775" s="429" t="s">
        <v>152</v>
      </c>
      <c r="I2775">
        <f>VLOOKUP(E2775&amp;H2775,Data2012!$A:$S,3,FALSE)</f>
        <v>-1</v>
      </c>
    </row>
    <row r="2776" spans="1:9" ht="14.25" customHeight="1">
      <c r="A2776" s="1" t="str">
        <f t="shared" si="362"/>
        <v xml:space="preserve">SJ9601 </v>
      </c>
      <c r="B2776" s="427" t="e">
        <f t="shared" si="363"/>
        <v>#VALUE!</v>
      </c>
      <c r="C2776" s="210" t="str">
        <f t="shared" si="360"/>
        <v xml:space="preserve"> </v>
      </c>
      <c r="D2776" s="1" t="str">
        <f t="shared" si="361"/>
        <v>na</v>
      </c>
      <c r="E2776" t="s">
        <v>25</v>
      </c>
      <c r="F2776">
        <v>9601</v>
      </c>
      <c r="G2776" s="139">
        <v>2011</v>
      </c>
      <c r="H2776" s="429" t="s">
        <v>153</v>
      </c>
      <c r="I2776">
        <f>VLOOKUP(E2776&amp;H2776,Data2012!$A:$S,3,FALSE)</f>
        <v>-1</v>
      </c>
    </row>
    <row r="2777" spans="1:9" ht="14.25" customHeight="1">
      <c r="A2777" s="1" t="str">
        <f t="shared" si="362"/>
        <v xml:space="preserve">SJ9601 </v>
      </c>
      <c r="B2777" s="427" t="e">
        <f t="shared" si="363"/>
        <v>#VALUE!</v>
      </c>
      <c r="C2777" s="210" t="str">
        <f t="shared" si="360"/>
        <v xml:space="preserve"> </v>
      </c>
      <c r="D2777" s="1" t="str">
        <f t="shared" si="361"/>
        <v>na</v>
      </c>
      <c r="E2777" t="s">
        <v>25</v>
      </c>
      <c r="F2777">
        <v>9601</v>
      </c>
      <c r="G2777" s="139">
        <v>2011</v>
      </c>
      <c r="H2777" s="429" t="s">
        <v>154</v>
      </c>
      <c r="I2777">
        <f>VLOOKUP(E2777&amp;H2777,Data2012!$A:$S,3,FALSE)</f>
        <v>-1</v>
      </c>
    </row>
    <row r="2778" spans="1:9" ht="14.25" customHeight="1">
      <c r="A2778" s="1" t="str">
        <f t="shared" si="362"/>
        <v xml:space="preserve">SJ9601 </v>
      </c>
      <c r="B2778" s="427" t="e">
        <f t="shared" si="363"/>
        <v>#VALUE!</v>
      </c>
      <c r="C2778" s="210" t="str">
        <f t="shared" si="360"/>
        <v xml:space="preserve"> </v>
      </c>
      <c r="D2778" s="1" t="str">
        <f t="shared" si="361"/>
        <v>na</v>
      </c>
      <c r="E2778" t="s">
        <v>25</v>
      </c>
      <c r="F2778">
        <v>9601</v>
      </c>
      <c r="G2778" s="139">
        <v>2011</v>
      </c>
      <c r="H2778" s="429" t="s">
        <v>155</v>
      </c>
      <c r="I2778">
        <f>VLOOKUP(E2778&amp;H2778,Data2012!$A:$S,3,FALSE)</f>
        <v>-1</v>
      </c>
    </row>
    <row r="2779" spans="1:9" ht="14.25" customHeight="1">
      <c r="A2779" s="1" t="str">
        <f t="shared" si="362"/>
        <v xml:space="preserve">SJ9602 </v>
      </c>
      <c r="B2779" s="427" t="str">
        <f>+D2779</f>
        <v>na</v>
      </c>
      <c r="C2779" s="210" t="str">
        <f t="shared" si="360"/>
        <v xml:space="preserve"> </v>
      </c>
      <c r="D2779" s="1" t="str">
        <f t="shared" si="361"/>
        <v>na</v>
      </c>
      <c r="E2779" t="s">
        <v>25</v>
      </c>
      <c r="F2779" s="396">
        <v>9602</v>
      </c>
      <c r="G2779" s="139">
        <v>2011</v>
      </c>
      <c r="H2779" s="429" t="s">
        <v>144</v>
      </c>
      <c r="I2779" s="139">
        <f>VLOOKUP(E2779&amp;H2779,Data2012!$A:$S,6,FALSE)</f>
        <v>-1</v>
      </c>
    </row>
    <row r="2780" spans="1:9" ht="14.25" customHeight="1">
      <c r="A2780" s="1" t="str">
        <f t="shared" si="362"/>
        <v xml:space="preserve">SJ9602 </v>
      </c>
      <c r="B2780" s="427" t="e">
        <f>+D2780+B2779</f>
        <v>#VALUE!</v>
      </c>
      <c r="C2780" s="210" t="str">
        <f t="shared" si="360"/>
        <v xml:space="preserve"> </v>
      </c>
      <c r="D2780" s="1" t="str">
        <f t="shared" si="361"/>
        <v>na</v>
      </c>
      <c r="E2780" t="s">
        <v>25</v>
      </c>
      <c r="F2780">
        <v>9602</v>
      </c>
      <c r="G2780" s="139">
        <v>2011</v>
      </c>
      <c r="H2780" s="429" t="s">
        <v>145</v>
      </c>
      <c r="I2780" s="139">
        <f>VLOOKUP(E2780&amp;H2780,Data2012!$A:$S,6,FALSE)</f>
        <v>-1</v>
      </c>
    </row>
    <row r="2781" spans="1:9" ht="14.25" customHeight="1">
      <c r="A2781" s="1" t="str">
        <f t="shared" si="362"/>
        <v xml:space="preserve">SJ9602 </v>
      </c>
      <c r="B2781" s="427" t="e">
        <f>+D2781+B2780</f>
        <v>#VALUE!</v>
      </c>
      <c r="C2781" s="210" t="str">
        <f t="shared" si="360"/>
        <v xml:space="preserve"> </v>
      </c>
      <c r="D2781" s="1" t="str">
        <f t="shared" si="361"/>
        <v>na</v>
      </c>
      <c r="E2781" t="s">
        <v>25</v>
      </c>
      <c r="F2781">
        <v>9602</v>
      </c>
      <c r="G2781" s="139">
        <v>2011</v>
      </c>
      <c r="H2781" s="429" t="s">
        <v>146</v>
      </c>
      <c r="I2781" s="139">
        <f>VLOOKUP(E2781&amp;H2781,Data2012!$A:$S,6,FALSE)</f>
        <v>-1</v>
      </c>
    </row>
    <row r="2782" spans="1:9" ht="14.25" customHeight="1">
      <c r="A2782" s="1" t="str">
        <f t="shared" si="362"/>
        <v xml:space="preserve">SJ9602 </v>
      </c>
      <c r="B2782" s="427" t="e">
        <f t="shared" ref="B2782:B2790" si="364">+D2782+B2781</f>
        <v>#VALUE!</v>
      </c>
      <c r="C2782" s="210" t="str">
        <f t="shared" si="360"/>
        <v xml:space="preserve"> </v>
      </c>
      <c r="D2782" s="1" t="str">
        <f t="shared" si="361"/>
        <v>na</v>
      </c>
      <c r="E2782" t="s">
        <v>25</v>
      </c>
      <c r="F2782">
        <v>9602</v>
      </c>
      <c r="G2782" s="139">
        <v>2011</v>
      </c>
      <c r="H2782" s="429" t="s">
        <v>147</v>
      </c>
      <c r="I2782" s="139">
        <f>VLOOKUP(E2782&amp;H2782,Data2012!$A:$S,6,FALSE)</f>
        <v>-1</v>
      </c>
    </row>
    <row r="2783" spans="1:9" ht="14.25" customHeight="1">
      <c r="A2783" s="1" t="str">
        <f t="shared" si="362"/>
        <v xml:space="preserve">SJ9602 </v>
      </c>
      <c r="B2783" s="427" t="e">
        <f t="shared" si="364"/>
        <v>#VALUE!</v>
      </c>
      <c r="C2783" s="210" t="str">
        <f t="shared" si="360"/>
        <v xml:space="preserve"> </v>
      </c>
      <c r="D2783" s="1" t="str">
        <f t="shared" si="361"/>
        <v>na</v>
      </c>
      <c r="E2783" t="s">
        <v>25</v>
      </c>
      <c r="F2783">
        <v>9602</v>
      </c>
      <c r="G2783" s="139">
        <v>2011</v>
      </c>
      <c r="H2783" s="429" t="s">
        <v>148</v>
      </c>
      <c r="I2783" s="139">
        <f>VLOOKUP(E2783&amp;H2783,Data2012!$A:$S,6,FALSE)</f>
        <v>-1</v>
      </c>
    </row>
    <row r="2784" spans="1:9" ht="14.25" customHeight="1">
      <c r="A2784" s="1" t="str">
        <f t="shared" si="362"/>
        <v xml:space="preserve">SJ9602 </v>
      </c>
      <c r="B2784" s="427" t="e">
        <f t="shared" si="364"/>
        <v>#VALUE!</v>
      </c>
      <c r="C2784" s="210" t="str">
        <f t="shared" si="360"/>
        <v xml:space="preserve"> </v>
      </c>
      <c r="D2784" s="1" t="str">
        <f t="shared" si="361"/>
        <v>na</v>
      </c>
      <c r="E2784" t="s">
        <v>25</v>
      </c>
      <c r="F2784">
        <v>9602</v>
      </c>
      <c r="G2784" s="139">
        <v>2011</v>
      </c>
      <c r="H2784" s="429" t="s">
        <v>149</v>
      </c>
      <c r="I2784" s="139">
        <f>VLOOKUP(E2784&amp;H2784,Data2012!$A:$S,6,FALSE)</f>
        <v>-1</v>
      </c>
    </row>
    <row r="2785" spans="1:9" ht="14.25" customHeight="1">
      <c r="A2785" s="1" t="str">
        <f t="shared" si="362"/>
        <v xml:space="preserve">SJ9602 </v>
      </c>
      <c r="B2785" s="427" t="e">
        <f t="shared" si="364"/>
        <v>#VALUE!</v>
      </c>
      <c r="C2785" s="210" t="str">
        <f t="shared" si="360"/>
        <v xml:space="preserve"> </v>
      </c>
      <c r="D2785" s="1" t="str">
        <f t="shared" si="361"/>
        <v>na</v>
      </c>
      <c r="E2785" t="s">
        <v>25</v>
      </c>
      <c r="F2785">
        <v>9602</v>
      </c>
      <c r="G2785" s="139">
        <v>2011</v>
      </c>
      <c r="H2785" s="429" t="s">
        <v>150</v>
      </c>
      <c r="I2785" s="139">
        <f>VLOOKUP(E2785&amp;H2785,Data2012!$A:$S,6,FALSE)</f>
        <v>-1</v>
      </c>
    </row>
    <row r="2786" spans="1:9" ht="14.25" customHeight="1">
      <c r="A2786" s="1" t="str">
        <f t="shared" si="362"/>
        <v xml:space="preserve">SJ9602 </v>
      </c>
      <c r="B2786" s="427" t="e">
        <f t="shared" si="364"/>
        <v>#VALUE!</v>
      </c>
      <c r="C2786" s="210" t="str">
        <f t="shared" si="360"/>
        <v xml:space="preserve"> </v>
      </c>
      <c r="D2786" s="1" t="str">
        <f t="shared" si="361"/>
        <v>na</v>
      </c>
      <c r="E2786" t="s">
        <v>25</v>
      </c>
      <c r="F2786">
        <v>9602</v>
      </c>
      <c r="G2786" s="139">
        <v>2011</v>
      </c>
      <c r="H2786" s="429" t="s">
        <v>151</v>
      </c>
      <c r="I2786" s="139">
        <f>VLOOKUP(E2786&amp;H2786,Data2012!$A:$S,6,FALSE)</f>
        <v>-1</v>
      </c>
    </row>
    <row r="2787" spans="1:9" ht="14.25" customHeight="1">
      <c r="A2787" s="1" t="str">
        <f t="shared" si="362"/>
        <v xml:space="preserve">SJ9602 </v>
      </c>
      <c r="B2787" s="427" t="e">
        <f t="shared" si="364"/>
        <v>#VALUE!</v>
      </c>
      <c r="C2787" s="210" t="str">
        <f t="shared" si="360"/>
        <v xml:space="preserve"> </v>
      </c>
      <c r="D2787" s="1" t="str">
        <f t="shared" si="361"/>
        <v>na</v>
      </c>
      <c r="E2787" t="s">
        <v>25</v>
      </c>
      <c r="F2787">
        <v>9602</v>
      </c>
      <c r="G2787" s="139">
        <v>2011</v>
      </c>
      <c r="H2787" s="429" t="s">
        <v>152</v>
      </c>
      <c r="I2787" s="139">
        <f>VLOOKUP(E2787&amp;H2787,Data2012!$A:$S,6,FALSE)</f>
        <v>-1</v>
      </c>
    </row>
    <row r="2788" spans="1:9" ht="14.25" customHeight="1">
      <c r="A2788" s="1" t="str">
        <f t="shared" si="362"/>
        <v xml:space="preserve">SJ9602 </v>
      </c>
      <c r="B2788" s="427" t="e">
        <f t="shared" si="364"/>
        <v>#VALUE!</v>
      </c>
      <c r="C2788" s="210" t="str">
        <f t="shared" si="360"/>
        <v xml:space="preserve"> </v>
      </c>
      <c r="D2788" s="1" t="str">
        <f t="shared" si="361"/>
        <v>na</v>
      </c>
      <c r="E2788" t="s">
        <v>25</v>
      </c>
      <c r="F2788">
        <v>9602</v>
      </c>
      <c r="G2788" s="139">
        <v>2011</v>
      </c>
      <c r="H2788" s="429" t="s">
        <v>153</v>
      </c>
      <c r="I2788" s="139">
        <f>VLOOKUP(E2788&amp;H2788,Data2012!$A:$S,6,FALSE)</f>
        <v>-1</v>
      </c>
    </row>
    <row r="2789" spans="1:9" ht="14.25" customHeight="1">
      <c r="A2789" s="1" t="str">
        <f t="shared" si="362"/>
        <v xml:space="preserve">SJ9602 </v>
      </c>
      <c r="B2789" s="427" t="e">
        <f t="shared" si="364"/>
        <v>#VALUE!</v>
      </c>
      <c r="C2789" s="210" t="str">
        <f t="shared" si="360"/>
        <v xml:space="preserve"> </v>
      </c>
      <c r="D2789" s="1" t="str">
        <f t="shared" si="361"/>
        <v>na</v>
      </c>
      <c r="E2789" t="s">
        <v>25</v>
      </c>
      <c r="F2789">
        <v>9602</v>
      </c>
      <c r="G2789" s="139">
        <v>2011</v>
      </c>
      <c r="H2789" s="429" t="s">
        <v>154</v>
      </c>
      <c r="I2789" s="139">
        <f>VLOOKUP(E2789&amp;H2789,Data2012!$A:$S,6,FALSE)</f>
        <v>-1</v>
      </c>
    </row>
    <row r="2790" spans="1:9" ht="14.25" customHeight="1">
      <c r="A2790" s="1" t="str">
        <f t="shared" si="362"/>
        <v xml:space="preserve">SJ9602 </v>
      </c>
      <c r="B2790" s="427" t="e">
        <f t="shared" si="364"/>
        <v>#VALUE!</v>
      </c>
      <c r="C2790" s="210" t="str">
        <f t="shared" si="360"/>
        <v xml:space="preserve"> </v>
      </c>
      <c r="D2790" s="1" t="str">
        <f t="shared" si="361"/>
        <v>na</v>
      </c>
      <c r="E2790" t="s">
        <v>25</v>
      </c>
      <c r="F2790">
        <v>9602</v>
      </c>
      <c r="G2790" s="139">
        <v>2011</v>
      </c>
      <c r="H2790" s="429" t="s">
        <v>155</v>
      </c>
      <c r="I2790" s="139">
        <f>VLOOKUP(E2790&amp;H2790,Data2012!$A:$S,6,FALSE)</f>
        <v>-1</v>
      </c>
    </row>
    <row r="2791" spans="1:9" ht="14.25" customHeight="1">
      <c r="A2791" s="1" t="str">
        <f t="shared" si="362"/>
        <v>DSB96011</v>
      </c>
      <c r="B2791" s="427">
        <f>+D2791</f>
        <v>16721.415471045722</v>
      </c>
      <c r="C2791" s="210">
        <f t="shared" si="360"/>
        <v>1</v>
      </c>
      <c r="D2791" s="1">
        <f t="shared" si="361"/>
        <v>16721.415471045722</v>
      </c>
      <c r="E2791" t="s">
        <v>46</v>
      </c>
      <c r="F2791" s="391">
        <v>9601</v>
      </c>
      <c r="G2791" s="139">
        <v>2011</v>
      </c>
      <c r="H2791" s="429" t="s">
        <v>144</v>
      </c>
      <c r="I2791">
        <f>VLOOKUP(E2791&amp;H2791,Data2012!$A:$S,3,FALSE)</f>
        <v>16721.415471045722</v>
      </c>
    </row>
    <row r="2792" spans="1:9" ht="14.25" customHeight="1">
      <c r="A2792" s="1" t="str">
        <f t="shared" si="362"/>
        <v>DSB96012</v>
      </c>
      <c r="B2792" s="427">
        <f>+D2792+B2791</f>
        <v>32674.839862250967</v>
      </c>
      <c r="C2792" s="210">
        <f t="shared" si="360"/>
        <v>2</v>
      </c>
      <c r="D2792" s="1">
        <f t="shared" si="361"/>
        <v>15953.424391205244</v>
      </c>
      <c r="E2792" t="s">
        <v>46</v>
      </c>
      <c r="F2792">
        <v>9601</v>
      </c>
      <c r="G2792" s="139">
        <v>2011</v>
      </c>
      <c r="H2792" s="429" t="s">
        <v>145</v>
      </c>
      <c r="I2792">
        <f>VLOOKUP(E2792&amp;H2792,Data2012!$A:$S,3,FALSE)</f>
        <v>15953.424391205244</v>
      </c>
    </row>
    <row r="2793" spans="1:9" ht="14.25" customHeight="1">
      <c r="A2793" s="1" t="str">
        <f t="shared" si="362"/>
        <v>DSB96013</v>
      </c>
      <c r="B2793" s="427">
        <f>+D2793+B2792</f>
        <v>50815.150542448697</v>
      </c>
      <c r="C2793" s="210">
        <f t="shared" si="360"/>
        <v>3</v>
      </c>
      <c r="D2793" s="1">
        <f t="shared" si="361"/>
        <v>18140.310680197726</v>
      </c>
      <c r="E2793" t="s">
        <v>46</v>
      </c>
      <c r="F2793">
        <v>9601</v>
      </c>
      <c r="G2793" s="139">
        <v>2011</v>
      </c>
      <c r="H2793" s="429" t="s">
        <v>146</v>
      </c>
      <c r="I2793">
        <f>VLOOKUP(E2793&amp;H2793,Data2012!$A:$S,3,FALSE)</f>
        <v>18140.310680197726</v>
      </c>
    </row>
    <row r="2794" spans="1:9" ht="14.25" customHeight="1">
      <c r="A2794" s="1" t="str">
        <f t="shared" si="362"/>
        <v>DSB96014</v>
      </c>
      <c r="B2794" s="427">
        <f t="shared" ref="B2794:B2802" si="365">+D2794+B2793</f>
        <v>67779.324338816543</v>
      </c>
      <c r="C2794" s="210">
        <f t="shared" si="360"/>
        <v>4</v>
      </c>
      <c r="D2794" s="1">
        <f t="shared" si="361"/>
        <v>16964.173796367842</v>
      </c>
      <c r="E2794" t="s">
        <v>46</v>
      </c>
      <c r="F2794">
        <v>9601</v>
      </c>
      <c r="G2794" s="139">
        <v>2011</v>
      </c>
      <c r="H2794" s="429" t="s">
        <v>147</v>
      </c>
      <c r="I2794">
        <f>VLOOKUP(E2794&amp;H2794,Data2012!$A:$S,3,FALSE)</f>
        <v>16964.173796367842</v>
      </c>
    </row>
    <row r="2795" spans="1:9" ht="14.25" customHeight="1">
      <c r="A2795" s="1" t="str">
        <f t="shared" si="362"/>
        <v>DSB96015</v>
      </c>
      <c r="B2795" s="427">
        <f t="shared" si="365"/>
        <v>86284.009586750151</v>
      </c>
      <c r="C2795" s="210">
        <f t="shared" si="360"/>
        <v>5</v>
      </c>
      <c r="D2795" s="1">
        <f t="shared" si="361"/>
        <v>18504.685247933612</v>
      </c>
      <c r="E2795" t="s">
        <v>46</v>
      </c>
      <c r="F2795">
        <v>9601</v>
      </c>
      <c r="G2795" s="139">
        <v>2011</v>
      </c>
      <c r="H2795" s="429" t="s">
        <v>148</v>
      </c>
      <c r="I2795">
        <f>VLOOKUP(E2795&amp;H2795,Data2012!$A:$S,3,FALSE)</f>
        <v>18504.685247933612</v>
      </c>
    </row>
    <row r="2796" spans="1:9" ht="14.25" customHeight="1">
      <c r="A2796" s="1" t="str">
        <f t="shared" si="362"/>
        <v>DSB96016</v>
      </c>
      <c r="B2796" s="427">
        <f t="shared" si="365"/>
        <v>103876.63663230177</v>
      </c>
      <c r="C2796" s="210">
        <f t="shared" si="360"/>
        <v>6</v>
      </c>
      <c r="D2796" s="1">
        <f t="shared" si="361"/>
        <v>17592.627045551617</v>
      </c>
      <c r="E2796" t="s">
        <v>46</v>
      </c>
      <c r="F2796">
        <v>9601</v>
      </c>
      <c r="G2796" s="139">
        <v>2011</v>
      </c>
      <c r="H2796" s="429" t="s">
        <v>149</v>
      </c>
      <c r="I2796">
        <f>VLOOKUP(E2796&amp;H2796,Data2012!$A:$S,3,FALSE)</f>
        <v>17592.627045551617</v>
      </c>
    </row>
    <row r="2797" spans="1:9" ht="14.25" customHeight="1">
      <c r="A2797" s="1" t="str">
        <f t="shared" si="362"/>
        <v>DSB96017</v>
      </c>
      <c r="B2797" s="427">
        <f t="shared" si="365"/>
        <v>119114.63928851219</v>
      </c>
      <c r="C2797" s="210">
        <f t="shared" si="360"/>
        <v>7</v>
      </c>
      <c r="D2797" s="1">
        <f t="shared" si="361"/>
        <v>15238.002656210423</v>
      </c>
      <c r="E2797" t="s">
        <v>46</v>
      </c>
      <c r="F2797">
        <v>9601</v>
      </c>
      <c r="G2797" s="139">
        <v>2011</v>
      </c>
      <c r="H2797" s="429" t="s">
        <v>150</v>
      </c>
      <c r="I2797">
        <f>VLOOKUP(E2797&amp;H2797,Data2012!$A:$S,3,FALSE)</f>
        <v>15238.002656210423</v>
      </c>
    </row>
    <row r="2798" spans="1:9" ht="14.25" customHeight="1">
      <c r="A2798" s="1" t="str">
        <f t="shared" si="362"/>
        <v>DSB96018</v>
      </c>
      <c r="B2798" s="427">
        <f t="shared" si="365"/>
        <v>136809.71561022761</v>
      </c>
      <c r="C2798" s="210">
        <f t="shared" si="360"/>
        <v>8</v>
      </c>
      <c r="D2798" s="1">
        <f t="shared" si="361"/>
        <v>17695.076321715402</v>
      </c>
      <c r="E2798" t="s">
        <v>46</v>
      </c>
      <c r="F2798">
        <v>9601</v>
      </c>
      <c r="G2798" s="139">
        <v>2011</v>
      </c>
      <c r="H2798" s="429" t="s">
        <v>151</v>
      </c>
      <c r="I2798">
        <f>VLOOKUP(E2798&amp;H2798,Data2012!$A:$S,3,FALSE)</f>
        <v>17695.076321715402</v>
      </c>
    </row>
    <row r="2799" spans="1:9" ht="14.25" customHeight="1">
      <c r="A2799" s="1" t="str">
        <f t="shared" si="362"/>
        <v>DSB96019</v>
      </c>
      <c r="B2799" s="427">
        <f t="shared" si="365"/>
        <v>156293.01052484001</v>
      </c>
      <c r="C2799" s="210">
        <f t="shared" si="360"/>
        <v>9</v>
      </c>
      <c r="D2799" s="1">
        <f t="shared" si="361"/>
        <v>19483.294914612401</v>
      </c>
      <c r="E2799" t="s">
        <v>46</v>
      </c>
      <c r="F2799">
        <v>9601</v>
      </c>
      <c r="G2799" s="139">
        <v>2011</v>
      </c>
      <c r="H2799" s="429" t="s">
        <v>152</v>
      </c>
      <c r="I2799">
        <f>VLOOKUP(E2799&amp;H2799,Data2012!$A:$S,3,FALSE)</f>
        <v>19483.294914612401</v>
      </c>
    </row>
    <row r="2800" spans="1:9" ht="14.25" customHeight="1">
      <c r="A2800" s="1" t="str">
        <f t="shared" si="362"/>
        <v>DSB960110</v>
      </c>
      <c r="B2800" s="427">
        <f t="shared" si="365"/>
        <v>174364.2786068834</v>
      </c>
      <c r="C2800" s="210">
        <f t="shared" si="360"/>
        <v>10</v>
      </c>
      <c r="D2800" s="1">
        <f t="shared" si="361"/>
        <v>18071.268082043396</v>
      </c>
      <c r="E2800" t="s">
        <v>46</v>
      </c>
      <c r="F2800">
        <v>9601</v>
      </c>
      <c r="G2800" s="139">
        <v>2011</v>
      </c>
      <c r="H2800" s="429" t="s">
        <v>153</v>
      </c>
      <c r="I2800">
        <f>VLOOKUP(E2800&amp;H2800,Data2012!$A:$S,3,FALSE)</f>
        <v>18071.268082043396</v>
      </c>
    </row>
    <row r="2801" spans="1:9" ht="14.25" customHeight="1">
      <c r="A2801" s="1" t="str">
        <f t="shared" si="362"/>
        <v>DSB960111</v>
      </c>
      <c r="B2801" s="427">
        <f t="shared" si="365"/>
        <v>192847.98971698206</v>
      </c>
      <c r="C2801" s="210">
        <f t="shared" si="360"/>
        <v>11</v>
      </c>
      <c r="D2801" s="1">
        <f t="shared" si="361"/>
        <v>18483.711110098677</v>
      </c>
      <c r="E2801" t="s">
        <v>46</v>
      </c>
      <c r="F2801">
        <v>9601</v>
      </c>
      <c r="G2801" s="139">
        <v>2011</v>
      </c>
      <c r="H2801" s="429" t="s">
        <v>154</v>
      </c>
      <c r="I2801">
        <f>VLOOKUP(E2801&amp;H2801,Data2012!$A:$S,3,FALSE)</f>
        <v>18483.711110098677</v>
      </c>
    </row>
    <row r="2802" spans="1:9" ht="14.25" customHeight="1">
      <c r="A2802" s="1" t="str">
        <f t="shared" si="362"/>
        <v>DSB960112</v>
      </c>
      <c r="B2802" s="427">
        <f t="shared" si="365"/>
        <v>209546.36595121879</v>
      </c>
      <c r="C2802" s="210">
        <f t="shared" si="360"/>
        <v>12</v>
      </c>
      <c r="D2802" s="1">
        <f t="shared" si="361"/>
        <v>16698.376234236726</v>
      </c>
      <c r="E2802" t="s">
        <v>46</v>
      </c>
      <c r="F2802">
        <v>9601</v>
      </c>
      <c r="G2802" s="139">
        <v>2011</v>
      </c>
      <c r="H2802" s="429" t="s">
        <v>155</v>
      </c>
      <c r="I2802">
        <f>VLOOKUP(E2802&amp;H2802,Data2012!$A:$S,3,FALSE)</f>
        <v>16698.376234236726</v>
      </c>
    </row>
    <row r="2803" spans="1:9" ht="14.25" customHeight="1">
      <c r="A2803" s="1" t="str">
        <f t="shared" si="362"/>
        <v>DSB96021</v>
      </c>
      <c r="B2803" s="427">
        <f>+D2803</f>
        <v>589.96773569444622</v>
      </c>
      <c r="C2803" s="210">
        <f t="shared" si="360"/>
        <v>1</v>
      </c>
      <c r="D2803" s="1">
        <f t="shared" si="361"/>
        <v>589.96773569444622</v>
      </c>
      <c r="E2803" t="s">
        <v>46</v>
      </c>
      <c r="F2803">
        <v>9602</v>
      </c>
      <c r="G2803" s="139">
        <v>2011</v>
      </c>
      <c r="H2803" s="429" t="s">
        <v>144</v>
      </c>
      <c r="I2803" s="139">
        <f>VLOOKUP(E2803&amp;H2803,Data2012!$A:$S,6,FALSE)</f>
        <v>589.96773569444622</v>
      </c>
    </row>
    <row r="2804" spans="1:9" ht="14.25" customHeight="1">
      <c r="A2804" s="1" t="str">
        <f t="shared" si="362"/>
        <v>DSB96022</v>
      </c>
      <c r="B2804" s="427">
        <f>+D2804+B2803</f>
        <v>1141.9720144996265</v>
      </c>
      <c r="C2804" s="210">
        <f t="shared" si="360"/>
        <v>2</v>
      </c>
      <c r="D2804" s="1">
        <f t="shared" si="361"/>
        <v>552.00427880518032</v>
      </c>
      <c r="E2804" t="s">
        <v>46</v>
      </c>
      <c r="F2804">
        <v>9602</v>
      </c>
      <c r="G2804" s="139">
        <v>2011</v>
      </c>
      <c r="H2804" s="429" t="s">
        <v>145</v>
      </c>
      <c r="I2804" s="139">
        <f>VLOOKUP(E2804&amp;H2804,Data2012!$A:$S,6,FALSE)</f>
        <v>552.00427880518032</v>
      </c>
    </row>
    <row r="2805" spans="1:9" ht="14.25" customHeight="1">
      <c r="A2805" s="1" t="str">
        <f t="shared" si="362"/>
        <v>DSB96023</v>
      </c>
      <c r="B2805" s="427">
        <f>+D2805+B2804</f>
        <v>1762.682114698564</v>
      </c>
      <c r="C2805" s="210">
        <f t="shared" si="360"/>
        <v>3</v>
      </c>
      <c r="D2805" s="1">
        <f t="shared" si="361"/>
        <v>620.71010019893743</v>
      </c>
      <c r="E2805" t="s">
        <v>46</v>
      </c>
      <c r="F2805">
        <v>9602</v>
      </c>
      <c r="G2805" s="139">
        <v>2011</v>
      </c>
      <c r="H2805" s="429" t="s">
        <v>146</v>
      </c>
      <c r="I2805" s="139">
        <f>VLOOKUP(E2805&amp;H2805,Data2012!$A:$S,6,FALSE)</f>
        <v>620.71010019893743</v>
      </c>
    </row>
    <row r="2806" spans="1:9" ht="14.25" customHeight="1">
      <c r="A2806" s="1" t="str">
        <f t="shared" si="362"/>
        <v>DSB96024</v>
      </c>
      <c r="B2806" s="427">
        <f t="shared" ref="B2806:B2814" si="366">+D2806+B2805</f>
        <v>2377.6990398424473</v>
      </c>
      <c r="C2806" s="210">
        <f t="shared" si="360"/>
        <v>4</v>
      </c>
      <c r="D2806" s="1">
        <f t="shared" si="361"/>
        <v>615.01692514388344</v>
      </c>
      <c r="E2806" t="s">
        <v>46</v>
      </c>
      <c r="F2806" s="391">
        <v>9602</v>
      </c>
      <c r="G2806" s="139">
        <v>2011</v>
      </c>
      <c r="H2806" s="429" t="s">
        <v>147</v>
      </c>
      <c r="I2806" s="139">
        <f>VLOOKUP(E2806&amp;H2806,Data2012!$A:$S,6,FALSE)</f>
        <v>615.01692514388344</v>
      </c>
    </row>
    <row r="2807" spans="1:9" ht="14.25" customHeight="1">
      <c r="A2807" s="1" t="str">
        <f t="shared" si="362"/>
        <v>DSB96025</v>
      </c>
      <c r="B2807" s="427">
        <f t="shared" si="366"/>
        <v>3020.2134380831803</v>
      </c>
      <c r="C2807" s="210">
        <f t="shared" si="360"/>
        <v>5</v>
      </c>
      <c r="D2807" s="1">
        <f t="shared" si="361"/>
        <v>642.51439824073304</v>
      </c>
      <c r="E2807" t="s">
        <v>46</v>
      </c>
      <c r="F2807">
        <v>9602</v>
      </c>
      <c r="G2807" s="139">
        <v>2011</v>
      </c>
      <c r="H2807" s="429" t="s">
        <v>148</v>
      </c>
      <c r="I2807" s="139">
        <f>VLOOKUP(E2807&amp;H2807,Data2012!$A:$S,6,FALSE)</f>
        <v>642.51439824073304</v>
      </c>
    </row>
    <row r="2808" spans="1:9" ht="14.25" customHeight="1">
      <c r="A2808" s="1" t="str">
        <f t="shared" si="362"/>
        <v>DSB96026</v>
      </c>
      <c r="B2808" s="427">
        <f t="shared" si="366"/>
        <v>3627.1716534259831</v>
      </c>
      <c r="C2808" s="210">
        <f t="shared" si="360"/>
        <v>6</v>
      </c>
      <c r="D2808" s="1">
        <f t="shared" si="361"/>
        <v>606.95821534280265</v>
      </c>
      <c r="E2808" t="s">
        <v>46</v>
      </c>
      <c r="F2808">
        <v>9602</v>
      </c>
      <c r="G2808" s="139">
        <v>2011</v>
      </c>
      <c r="H2808" s="429" t="s">
        <v>149</v>
      </c>
      <c r="I2808" s="139">
        <f>VLOOKUP(E2808&amp;H2808,Data2012!$A:$S,6,FALSE)</f>
        <v>606.95821534280265</v>
      </c>
    </row>
    <row r="2809" spans="1:9" ht="14.25" customHeight="1">
      <c r="A2809" s="1" t="str">
        <f t="shared" si="362"/>
        <v xml:space="preserve">DSB9602 </v>
      </c>
      <c r="B2809" s="427" t="e">
        <f t="shared" si="366"/>
        <v>#VALUE!</v>
      </c>
      <c r="C2809" s="210" t="str">
        <f t="shared" si="360"/>
        <v xml:space="preserve"> </v>
      </c>
      <c r="D2809" s="1" t="str">
        <f t="shared" si="361"/>
        <v>na</v>
      </c>
      <c r="E2809" t="s">
        <v>46</v>
      </c>
      <c r="F2809">
        <v>9602</v>
      </c>
      <c r="G2809" s="139">
        <v>2011</v>
      </c>
      <c r="H2809" s="429" t="s">
        <v>150</v>
      </c>
      <c r="I2809" s="139">
        <f>VLOOKUP(E2809&amp;H2809,Data2012!$A:$S,6,FALSE)</f>
        <v>-1</v>
      </c>
    </row>
    <row r="2810" spans="1:9" ht="14.25" customHeight="1">
      <c r="A2810" s="1" t="str">
        <f t="shared" si="362"/>
        <v>DSB96028</v>
      </c>
      <c r="B2810" s="427" t="e">
        <f t="shared" si="366"/>
        <v>#VALUE!</v>
      </c>
      <c r="C2810" s="210">
        <f t="shared" si="360"/>
        <v>8</v>
      </c>
      <c r="D2810" s="1">
        <f t="shared" si="361"/>
        <v>664.40583053493413</v>
      </c>
      <c r="E2810" t="s">
        <v>46</v>
      </c>
      <c r="F2810">
        <v>9602</v>
      </c>
      <c r="G2810" s="139">
        <v>2011</v>
      </c>
      <c r="H2810" s="429" t="s">
        <v>151</v>
      </c>
      <c r="I2810" s="139">
        <f>VLOOKUP(E2810&amp;H2810,Data2012!$A:$S,6,FALSE)</f>
        <v>664.40583053493413</v>
      </c>
    </row>
    <row r="2811" spans="1:9" ht="14.25" customHeight="1">
      <c r="A2811" s="1" t="str">
        <f t="shared" si="362"/>
        <v>DSB96029</v>
      </c>
      <c r="B2811" s="427" t="e">
        <f t="shared" si="366"/>
        <v>#VALUE!</v>
      </c>
      <c r="C2811" s="210">
        <f t="shared" si="360"/>
        <v>9</v>
      </c>
      <c r="D2811" s="1">
        <f t="shared" si="361"/>
        <v>693.15723936627228</v>
      </c>
      <c r="E2811" t="s">
        <v>46</v>
      </c>
      <c r="F2811">
        <v>9602</v>
      </c>
      <c r="G2811" s="139">
        <v>2011</v>
      </c>
      <c r="H2811" s="429" t="s">
        <v>152</v>
      </c>
      <c r="I2811" s="139">
        <f>VLOOKUP(E2811&amp;H2811,Data2012!$A:$S,6,FALSE)</f>
        <v>693.15723936627228</v>
      </c>
    </row>
    <row r="2812" spans="1:9" ht="14.25" customHeight="1">
      <c r="A2812" s="1" t="str">
        <f t="shared" si="362"/>
        <v>DSB960210</v>
      </c>
      <c r="B2812" s="427" t="e">
        <f t="shared" si="366"/>
        <v>#VALUE!</v>
      </c>
      <c r="C2812" s="210">
        <f t="shared" si="360"/>
        <v>10</v>
      </c>
      <c r="D2812" s="1">
        <f t="shared" si="361"/>
        <v>652.10984554474601</v>
      </c>
      <c r="E2812" t="s">
        <v>46</v>
      </c>
      <c r="F2812">
        <v>9602</v>
      </c>
      <c r="G2812" s="139">
        <v>2011</v>
      </c>
      <c r="H2812" s="429" t="s">
        <v>153</v>
      </c>
      <c r="I2812" s="139">
        <f>VLOOKUP(E2812&amp;H2812,Data2012!$A:$S,6,FALSE)</f>
        <v>652.10984554474601</v>
      </c>
    </row>
    <row r="2813" spans="1:9" ht="14.25" customHeight="1">
      <c r="A2813" s="1" t="str">
        <f t="shared" si="362"/>
        <v>DSB960211</v>
      </c>
      <c r="B2813" s="427" t="e">
        <f t="shared" si="366"/>
        <v>#VALUE!</v>
      </c>
      <c r="C2813" s="210">
        <f t="shared" si="360"/>
        <v>11</v>
      </c>
      <c r="D2813" s="1">
        <f t="shared" si="361"/>
        <v>622.02164568193609</v>
      </c>
      <c r="E2813" t="s">
        <v>46</v>
      </c>
      <c r="F2813">
        <v>9602</v>
      </c>
      <c r="G2813" s="139">
        <v>2011</v>
      </c>
      <c r="H2813" s="429" t="s">
        <v>154</v>
      </c>
      <c r="I2813" s="139">
        <f>VLOOKUP(E2813&amp;H2813,Data2012!$A:$S,6,FALSE)</f>
        <v>622.02164568193609</v>
      </c>
    </row>
    <row r="2814" spans="1:9" ht="14.25" customHeight="1">
      <c r="A2814" s="1" t="str">
        <f t="shared" si="362"/>
        <v>DSB960212</v>
      </c>
      <c r="B2814" s="427" t="e">
        <f t="shared" si="366"/>
        <v>#VALUE!</v>
      </c>
      <c r="C2814" s="210">
        <f t="shared" si="360"/>
        <v>12</v>
      </c>
      <c r="D2814" s="1">
        <f t="shared" si="361"/>
        <v>532.07938865194183</v>
      </c>
      <c r="E2814" t="s">
        <v>46</v>
      </c>
      <c r="F2814">
        <v>9602</v>
      </c>
      <c r="G2814" s="139">
        <v>2011</v>
      </c>
      <c r="H2814" s="429" t="s">
        <v>155</v>
      </c>
      <c r="I2814" s="139">
        <f>VLOOKUP(E2814&amp;H2814,Data2012!$A:$S,6,FALSE)</f>
        <v>532.07938865194183</v>
      </c>
    </row>
    <row r="2815" spans="1:9" ht="14.25" customHeight="1">
      <c r="A2815" s="1" t="str">
        <f t="shared" si="362"/>
        <v xml:space="preserve">AAR9603 </v>
      </c>
      <c r="B2815" s="427" t="str">
        <f>+D2815</f>
        <v>na</v>
      </c>
      <c r="C2815" s="210" t="str">
        <f t="shared" si="360"/>
        <v xml:space="preserve"> </v>
      </c>
      <c r="D2815" s="1" t="str">
        <f t="shared" si="361"/>
        <v>na</v>
      </c>
      <c r="E2815" t="s">
        <v>267</v>
      </c>
      <c r="F2815">
        <v>9603</v>
      </c>
      <c r="G2815" s="139">
        <v>2011</v>
      </c>
      <c r="H2815" s="429" t="s">
        <v>144</v>
      </c>
      <c r="I2815" s="139">
        <f>VLOOKUP(E2815&amp;H2815,Data2012!$A:$S,11,FALSE)</f>
        <v>-1</v>
      </c>
    </row>
    <row r="2816" spans="1:9" ht="14.25" customHeight="1">
      <c r="A2816" s="1" t="str">
        <f t="shared" si="362"/>
        <v xml:space="preserve">AAR9603 </v>
      </c>
      <c r="B2816" s="427" t="e">
        <f>+D2816+B2815</f>
        <v>#VALUE!</v>
      </c>
      <c r="C2816" s="210" t="str">
        <f t="shared" si="360"/>
        <v xml:space="preserve"> </v>
      </c>
      <c r="D2816" s="1" t="str">
        <f t="shared" si="361"/>
        <v>na</v>
      </c>
      <c r="E2816" t="s">
        <v>267</v>
      </c>
      <c r="F2816">
        <v>9603</v>
      </c>
      <c r="G2816" s="139">
        <v>2011</v>
      </c>
      <c r="H2816" s="429" t="s">
        <v>145</v>
      </c>
      <c r="I2816" s="139">
        <f>VLOOKUP(E2816&amp;H2816,Data2012!$A:$S,11,FALSE)</f>
        <v>-1</v>
      </c>
    </row>
    <row r="2817" spans="1:9" ht="14.25" customHeight="1">
      <c r="A2817" s="1" t="str">
        <f t="shared" si="362"/>
        <v xml:space="preserve">AAR9603 </v>
      </c>
      <c r="B2817" s="427" t="e">
        <f>+D2817+B2816</f>
        <v>#VALUE!</v>
      </c>
      <c r="C2817" s="210" t="str">
        <f t="shared" si="360"/>
        <v xml:space="preserve"> </v>
      </c>
      <c r="D2817" s="1" t="str">
        <f t="shared" si="361"/>
        <v>na</v>
      </c>
      <c r="E2817" t="s">
        <v>267</v>
      </c>
      <c r="F2817">
        <v>9603</v>
      </c>
      <c r="G2817" s="139">
        <v>2011</v>
      </c>
      <c r="H2817" s="429" t="s">
        <v>146</v>
      </c>
      <c r="I2817" s="139">
        <f>VLOOKUP(E2817&amp;H2817,Data2012!$A:$S,11,FALSE)</f>
        <v>-1</v>
      </c>
    </row>
    <row r="2818" spans="1:9" ht="14.25" customHeight="1">
      <c r="A2818" s="1" t="str">
        <f t="shared" si="362"/>
        <v xml:space="preserve">AAR9603 </v>
      </c>
      <c r="B2818" s="427" t="e">
        <f t="shared" ref="B2818:B2826" si="367">+D2818+B2817</f>
        <v>#VALUE!</v>
      </c>
      <c r="C2818" s="210" t="str">
        <f t="shared" si="360"/>
        <v xml:space="preserve"> </v>
      </c>
      <c r="D2818" s="1" t="str">
        <f t="shared" si="361"/>
        <v>na</v>
      </c>
      <c r="E2818" t="s">
        <v>267</v>
      </c>
      <c r="F2818">
        <v>9603</v>
      </c>
      <c r="G2818" s="139">
        <v>2011</v>
      </c>
      <c r="H2818" s="429" t="s">
        <v>147</v>
      </c>
      <c r="I2818" s="139">
        <f>VLOOKUP(E2818&amp;H2818,Data2012!$A:$S,11,FALSE)</f>
        <v>-1</v>
      </c>
    </row>
    <row r="2819" spans="1:9" ht="14.25" customHeight="1">
      <c r="A2819" s="1" t="str">
        <f t="shared" si="362"/>
        <v xml:space="preserve">AAR9603 </v>
      </c>
      <c r="B2819" s="427" t="e">
        <f t="shared" si="367"/>
        <v>#VALUE!</v>
      </c>
      <c r="C2819" s="210" t="str">
        <f t="shared" si="360"/>
        <v xml:space="preserve"> </v>
      </c>
      <c r="D2819" s="1" t="str">
        <f t="shared" si="361"/>
        <v>na</v>
      </c>
      <c r="E2819" t="s">
        <v>267</v>
      </c>
      <c r="F2819">
        <v>9603</v>
      </c>
      <c r="G2819" s="139">
        <v>2011</v>
      </c>
      <c r="H2819" s="429" t="s">
        <v>148</v>
      </c>
      <c r="I2819" s="139">
        <f>VLOOKUP(E2819&amp;H2819,Data2012!$A:$S,11,FALSE)</f>
        <v>-1</v>
      </c>
    </row>
    <row r="2820" spans="1:9" ht="14.25" customHeight="1">
      <c r="A2820" s="1" t="str">
        <f t="shared" si="362"/>
        <v xml:space="preserve">AAR9603 </v>
      </c>
      <c r="B2820" s="427" t="e">
        <f t="shared" si="367"/>
        <v>#VALUE!</v>
      </c>
      <c r="C2820" s="210" t="str">
        <f t="shared" si="360"/>
        <v xml:space="preserve"> </v>
      </c>
      <c r="D2820" s="1" t="str">
        <f t="shared" si="361"/>
        <v>na</v>
      </c>
      <c r="E2820" t="s">
        <v>267</v>
      </c>
      <c r="F2820">
        <v>9603</v>
      </c>
      <c r="G2820" s="139">
        <v>2011</v>
      </c>
      <c r="H2820" s="429" t="s">
        <v>149</v>
      </c>
      <c r="I2820" s="139">
        <f>VLOOKUP(E2820&amp;H2820,Data2012!$A:$S,11,FALSE)</f>
        <v>-1</v>
      </c>
    </row>
    <row r="2821" spans="1:9" ht="14.25" customHeight="1">
      <c r="A2821" s="1" t="str">
        <f t="shared" si="362"/>
        <v xml:space="preserve">AAR9603 </v>
      </c>
      <c r="B2821" s="427" t="e">
        <f t="shared" si="367"/>
        <v>#VALUE!</v>
      </c>
      <c r="C2821" s="210" t="str">
        <f t="shared" si="360"/>
        <v xml:space="preserve"> </v>
      </c>
      <c r="D2821" s="1" t="str">
        <f t="shared" si="361"/>
        <v>na</v>
      </c>
      <c r="E2821" t="s">
        <v>267</v>
      </c>
      <c r="F2821">
        <v>9603</v>
      </c>
      <c r="G2821" s="139">
        <v>2011</v>
      </c>
      <c r="H2821" s="429" t="s">
        <v>150</v>
      </c>
      <c r="I2821" s="139">
        <f>VLOOKUP(E2821&amp;H2821,Data2012!$A:$S,11,FALSE)</f>
        <v>-1</v>
      </c>
    </row>
    <row r="2822" spans="1:9" ht="14.25" customHeight="1">
      <c r="A2822" s="1" t="str">
        <f t="shared" si="362"/>
        <v xml:space="preserve">AAR9603 </v>
      </c>
      <c r="B2822" s="427" t="e">
        <f t="shared" si="367"/>
        <v>#VALUE!</v>
      </c>
      <c r="C2822" s="210" t="str">
        <f t="shared" si="360"/>
        <v xml:space="preserve"> </v>
      </c>
      <c r="D2822" s="1" t="str">
        <f t="shared" si="361"/>
        <v>na</v>
      </c>
      <c r="E2822" t="s">
        <v>267</v>
      </c>
      <c r="F2822">
        <v>9603</v>
      </c>
      <c r="G2822" s="139">
        <v>2011</v>
      </c>
      <c r="H2822" s="429" t="s">
        <v>151</v>
      </c>
      <c r="I2822" s="139">
        <f>VLOOKUP(E2822&amp;H2822,Data2012!$A:$S,11,FALSE)</f>
        <v>-1</v>
      </c>
    </row>
    <row r="2823" spans="1:9" ht="14.25" customHeight="1">
      <c r="A2823" s="1" t="str">
        <f t="shared" si="362"/>
        <v xml:space="preserve">AAR9603 </v>
      </c>
      <c r="B2823" s="427" t="e">
        <f t="shared" si="367"/>
        <v>#VALUE!</v>
      </c>
      <c r="C2823" s="210" t="str">
        <f t="shared" si="360"/>
        <v xml:space="preserve"> </v>
      </c>
      <c r="D2823" s="1" t="str">
        <f t="shared" si="361"/>
        <v>na</v>
      </c>
      <c r="E2823" t="s">
        <v>267</v>
      </c>
      <c r="F2823">
        <v>9603</v>
      </c>
      <c r="G2823" s="139">
        <v>2011</v>
      </c>
      <c r="H2823" s="429" t="s">
        <v>152</v>
      </c>
      <c r="I2823" s="139">
        <f>VLOOKUP(E2823&amp;H2823,Data2012!$A:$S,11,FALSE)</f>
        <v>-1</v>
      </c>
    </row>
    <row r="2824" spans="1:9" ht="14.25" customHeight="1">
      <c r="A2824" s="1" t="str">
        <f t="shared" si="362"/>
        <v xml:space="preserve">AAR9603 </v>
      </c>
      <c r="B2824" s="427" t="e">
        <f t="shared" si="367"/>
        <v>#VALUE!</v>
      </c>
      <c r="C2824" s="210" t="str">
        <f t="shared" ref="C2824:C2887" si="368">IF(D2824="na"," ",VALUE(RIGHT(TRIM(H2824),2)))</f>
        <v xml:space="preserve"> </v>
      </c>
      <c r="D2824" s="1" t="str">
        <f>IF(I2824&lt;0,"na",I2824)</f>
        <v>na</v>
      </c>
      <c r="E2824" t="s">
        <v>267</v>
      </c>
      <c r="F2824">
        <v>9603</v>
      </c>
      <c r="G2824" s="139">
        <v>2011</v>
      </c>
      <c r="H2824" s="429" t="s">
        <v>153</v>
      </c>
      <c r="I2824" s="139">
        <f>VLOOKUP(E2824&amp;H2824,Data2012!$A:$S,11,FALSE)</f>
        <v>-1</v>
      </c>
    </row>
    <row r="2825" spans="1:9" ht="14.25" customHeight="1">
      <c r="A2825" s="1" t="str">
        <f t="shared" si="362"/>
        <v xml:space="preserve">AAR9603 </v>
      </c>
      <c r="B2825" s="427" t="e">
        <f t="shared" si="367"/>
        <v>#VALUE!</v>
      </c>
      <c r="C2825" s="210" t="str">
        <f t="shared" si="368"/>
        <v xml:space="preserve"> </v>
      </c>
      <c r="D2825" s="1" t="str">
        <f>IF(I2825&lt;0,"na",I2825)</f>
        <v>na</v>
      </c>
      <c r="E2825" t="s">
        <v>267</v>
      </c>
      <c r="F2825">
        <v>9603</v>
      </c>
      <c r="G2825" s="139">
        <v>2011</v>
      </c>
      <c r="H2825" s="429" t="s">
        <v>154</v>
      </c>
      <c r="I2825" s="139">
        <f>VLOOKUP(E2825&amp;H2825,Data2012!$A:$S,11,FALSE)</f>
        <v>-1</v>
      </c>
    </row>
    <row r="2826" spans="1:9" ht="14.25" customHeight="1">
      <c r="A2826" s="1" t="str">
        <f t="shared" si="362"/>
        <v xml:space="preserve">AAR9603 </v>
      </c>
      <c r="B2826" s="427" t="e">
        <f t="shared" si="367"/>
        <v>#VALUE!</v>
      </c>
      <c r="C2826" s="210" t="str">
        <f t="shared" si="368"/>
        <v xml:space="preserve"> </v>
      </c>
      <c r="D2826" s="1" t="str">
        <f>IF(I2826&lt;0,"na",I2826)</f>
        <v>na</v>
      </c>
      <c r="E2826" t="s">
        <v>267</v>
      </c>
      <c r="F2826">
        <v>9603</v>
      </c>
      <c r="G2826" s="139">
        <v>2011</v>
      </c>
      <c r="H2826" s="429" t="s">
        <v>155</v>
      </c>
      <c r="I2826" s="139">
        <f>VLOOKUP(E2826&amp;H2826,Data2012!$A:$S,11,FALSE)</f>
        <v>-1</v>
      </c>
    </row>
    <row r="2827" spans="1:9" ht="14.25" customHeight="1">
      <c r="A2827" s="1" t="str">
        <f t="shared" si="362"/>
        <v>CFR Marfa96031</v>
      </c>
      <c r="B2827" s="427">
        <f>+D2827</f>
        <v>2366</v>
      </c>
      <c r="C2827" s="210">
        <f t="shared" si="368"/>
        <v>1</v>
      </c>
      <c r="D2827" s="1">
        <f t="shared" ref="D2827:D2871" si="369">IF(I2827&lt;0,"na",I2827)</f>
        <v>2366</v>
      </c>
      <c r="E2827" s="882" t="s">
        <v>24</v>
      </c>
      <c r="F2827" s="882">
        <v>9603</v>
      </c>
      <c r="G2827" s="883">
        <v>2011</v>
      </c>
      <c r="H2827" s="884" t="s">
        <v>144</v>
      </c>
      <c r="I2827" s="139">
        <f>VLOOKUP(E2827&amp;H2827,Data2012!$A:$S,11,FALSE)</f>
        <v>2366</v>
      </c>
    </row>
    <row r="2828" spans="1:9" ht="14.25" customHeight="1">
      <c r="A2828" s="1" t="str">
        <f t="shared" si="362"/>
        <v>CFR Marfa96032</v>
      </c>
      <c r="B2828" s="427">
        <f>+D2828+B2827</f>
        <v>4840</v>
      </c>
      <c r="C2828" s="210">
        <f t="shared" si="368"/>
        <v>2</v>
      </c>
      <c r="D2828" s="1">
        <f t="shared" si="369"/>
        <v>2474</v>
      </c>
      <c r="E2828" t="s">
        <v>24</v>
      </c>
      <c r="F2828">
        <v>9603</v>
      </c>
      <c r="G2828" s="139">
        <v>2011</v>
      </c>
      <c r="H2828" s="429" t="s">
        <v>145</v>
      </c>
      <c r="I2828" s="139">
        <f>VLOOKUP(E2828&amp;H2828,Data2012!$A:$S,11,FALSE)</f>
        <v>2474</v>
      </c>
    </row>
    <row r="2829" spans="1:9" ht="14.25" customHeight="1">
      <c r="A2829" s="1" t="str">
        <f t="shared" si="362"/>
        <v>CFR Marfa96033</v>
      </c>
      <c r="B2829" s="427">
        <f>+D2829+B2828</f>
        <v>8118</v>
      </c>
      <c r="C2829" s="210">
        <f t="shared" si="368"/>
        <v>3</v>
      </c>
      <c r="D2829" s="1">
        <f t="shared" si="369"/>
        <v>3278</v>
      </c>
      <c r="E2829" t="s">
        <v>24</v>
      </c>
      <c r="F2829">
        <v>9603</v>
      </c>
      <c r="G2829" s="139">
        <v>2011</v>
      </c>
      <c r="H2829" s="429" t="s">
        <v>146</v>
      </c>
      <c r="I2829" s="139">
        <f>VLOOKUP(E2829&amp;H2829,Data2012!$A:$S,11,FALSE)</f>
        <v>3278</v>
      </c>
    </row>
    <row r="2830" spans="1:9" ht="14.25" customHeight="1">
      <c r="A2830" s="1" t="str">
        <f t="shared" si="362"/>
        <v>CFR Marfa96034</v>
      </c>
      <c r="B2830" s="427">
        <f t="shared" ref="B2830:B2838" si="370">+D2830+B2829</f>
        <v>10973</v>
      </c>
      <c r="C2830" s="210">
        <f t="shared" si="368"/>
        <v>4</v>
      </c>
      <c r="D2830" s="1">
        <f t="shared" si="369"/>
        <v>2855</v>
      </c>
      <c r="E2830" t="s">
        <v>24</v>
      </c>
      <c r="F2830">
        <v>9603</v>
      </c>
      <c r="G2830" s="139">
        <v>2011</v>
      </c>
      <c r="H2830" s="429" t="s">
        <v>147</v>
      </c>
      <c r="I2830" s="139">
        <f>VLOOKUP(E2830&amp;H2830,Data2012!$A:$S,11,FALSE)</f>
        <v>2855</v>
      </c>
    </row>
    <row r="2831" spans="1:9" ht="14.25" customHeight="1">
      <c r="A2831" s="1" t="str">
        <f t="shared" ref="A2831:A2894" si="371">TRIM(E2831)&amp;F2831&amp;C2831</f>
        <v>CFR Marfa96035</v>
      </c>
      <c r="B2831" s="427">
        <f t="shared" si="370"/>
        <v>14340</v>
      </c>
      <c r="C2831" s="210">
        <f t="shared" si="368"/>
        <v>5</v>
      </c>
      <c r="D2831" s="1">
        <f t="shared" si="369"/>
        <v>3367</v>
      </c>
      <c r="E2831" t="s">
        <v>24</v>
      </c>
      <c r="F2831">
        <v>9603</v>
      </c>
      <c r="G2831" s="139">
        <v>2011</v>
      </c>
      <c r="H2831" s="429" t="s">
        <v>148</v>
      </c>
      <c r="I2831" s="139">
        <f>VLOOKUP(E2831&amp;H2831,Data2012!$A:$S,11,FALSE)</f>
        <v>3367</v>
      </c>
    </row>
    <row r="2832" spans="1:9" ht="14.25" customHeight="1">
      <c r="A2832" s="1" t="str">
        <f t="shared" si="371"/>
        <v>CFR Marfa96036</v>
      </c>
      <c r="B2832" s="427">
        <f t="shared" si="370"/>
        <v>17575.54</v>
      </c>
      <c r="C2832" s="210">
        <f t="shared" si="368"/>
        <v>6</v>
      </c>
      <c r="D2832" s="1">
        <f t="shared" si="369"/>
        <v>3235.54</v>
      </c>
      <c r="E2832" t="s">
        <v>24</v>
      </c>
      <c r="F2832">
        <v>9603</v>
      </c>
      <c r="G2832" s="139">
        <v>2011</v>
      </c>
      <c r="H2832" s="429" t="s">
        <v>149</v>
      </c>
      <c r="I2832" s="139">
        <f>VLOOKUP(E2832&amp;H2832,Data2012!$A:$S,11,FALSE)</f>
        <v>3235.54</v>
      </c>
    </row>
    <row r="2833" spans="1:9" ht="14.25" customHeight="1">
      <c r="A2833" s="1" t="str">
        <f t="shared" si="371"/>
        <v>CFR Marfa96037</v>
      </c>
      <c r="B2833" s="427">
        <f t="shared" si="370"/>
        <v>20685.409</v>
      </c>
      <c r="C2833" s="210">
        <f t="shared" si="368"/>
        <v>7</v>
      </c>
      <c r="D2833" s="1">
        <f t="shared" si="369"/>
        <v>3109.8690000000001</v>
      </c>
      <c r="E2833" t="s">
        <v>24</v>
      </c>
      <c r="F2833">
        <v>9603</v>
      </c>
      <c r="G2833" s="139">
        <v>2011</v>
      </c>
      <c r="H2833" s="429" t="s">
        <v>150</v>
      </c>
      <c r="I2833" s="139">
        <f>VLOOKUP(E2833&amp;H2833,Data2012!$A:$S,11,FALSE)</f>
        <v>3109.8690000000001</v>
      </c>
    </row>
    <row r="2834" spans="1:9" ht="14.25" customHeight="1">
      <c r="A2834" s="1" t="str">
        <f t="shared" si="371"/>
        <v>CFR Marfa96038</v>
      </c>
      <c r="B2834" s="427">
        <f t="shared" si="370"/>
        <v>23963.856</v>
      </c>
      <c r="C2834" s="210">
        <f t="shared" si="368"/>
        <v>8</v>
      </c>
      <c r="D2834" s="1">
        <f t="shared" si="369"/>
        <v>3278.4470000000001</v>
      </c>
      <c r="E2834" t="s">
        <v>24</v>
      </c>
      <c r="F2834">
        <v>9603</v>
      </c>
      <c r="G2834" s="139">
        <v>2011</v>
      </c>
      <c r="H2834" s="429" t="s">
        <v>151</v>
      </c>
      <c r="I2834" s="139">
        <f>VLOOKUP(E2834&amp;H2834,Data2012!$A:$S,11,FALSE)</f>
        <v>3278.4470000000001</v>
      </c>
    </row>
    <row r="2835" spans="1:9" ht="14.25" customHeight="1">
      <c r="A2835" s="1" t="str">
        <f t="shared" si="371"/>
        <v>CFR Marfa96039</v>
      </c>
      <c r="B2835" s="427">
        <f t="shared" si="370"/>
        <v>27252.856</v>
      </c>
      <c r="C2835" s="210">
        <f t="shared" si="368"/>
        <v>9</v>
      </c>
      <c r="D2835" s="1">
        <f t="shared" si="369"/>
        <v>3289</v>
      </c>
      <c r="E2835" t="s">
        <v>24</v>
      </c>
      <c r="F2835">
        <v>9603</v>
      </c>
      <c r="G2835" s="139">
        <v>2011</v>
      </c>
      <c r="H2835" s="429" t="s">
        <v>152</v>
      </c>
      <c r="I2835" s="139">
        <f>VLOOKUP(E2835&amp;H2835,Data2012!$A:$S,11,FALSE)</f>
        <v>3289</v>
      </c>
    </row>
    <row r="2836" spans="1:9" ht="14.25" customHeight="1">
      <c r="A2836" s="1" t="str">
        <f t="shared" si="371"/>
        <v>CFR Marfa960310</v>
      </c>
      <c r="B2836" s="427">
        <f t="shared" si="370"/>
        <v>30407.856</v>
      </c>
      <c r="C2836" s="210">
        <f t="shared" si="368"/>
        <v>10</v>
      </c>
      <c r="D2836" s="1">
        <f t="shared" si="369"/>
        <v>3155</v>
      </c>
      <c r="E2836" t="s">
        <v>24</v>
      </c>
      <c r="F2836">
        <v>9603</v>
      </c>
      <c r="G2836" s="139">
        <v>2011</v>
      </c>
      <c r="H2836" s="429" t="s">
        <v>153</v>
      </c>
      <c r="I2836" s="139">
        <f>VLOOKUP(E2836&amp;H2836,Data2012!$A:$S,11,FALSE)</f>
        <v>3155</v>
      </c>
    </row>
    <row r="2837" spans="1:9" ht="14.25" customHeight="1">
      <c r="A2837" s="1" t="str">
        <f t="shared" si="371"/>
        <v>CFR Marfa960311</v>
      </c>
      <c r="B2837" s="427">
        <f t="shared" si="370"/>
        <v>33775.856</v>
      </c>
      <c r="C2837" s="210">
        <f t="shared" si="368"/>
        <v>11</v>
      </c>
      <c r="D2837" s="1">
        <f t="shared" si="369"/>
        <v>3368</v>
      </c>
      <c r="E2837" t="s">
        <v>24</v>
      </c>
      <c r="F2837">
        <v>9603</v>
      </c>
      <c r="G2837" s="139">
        <v>2011</v>
      </c>
      <c r="H2837" s="429" t="s">
        <v>154</v>
      </c>
      <c r="I2837" s="139">
        <f>VLOOKUP(E2837&amp;H2837,Data2012!$A:$S,11,FALSE)</f>
        <v>3368</v>
      </c>
    </row>
    <row r="2838" spans="1:9" ht="14.25" customHeight="1">
      <c r="A2838" s="1" t="str">
        <f t="shared" si="371"/>
        <v>CFR Marfa960312</v>
      </c>
      <c r="B2838" s="427">
        <f t="shared" si="370"/>
        <v>36734.856</v>
      </c>
      <c r="C2838" s="210">
        <f t="shared" si="368"/>
        <v>12</v>
      </c>
      <c r="D2838" s="1">
        <f t="shared" si="369"/>
        <v>2959</v>
      </c>
      <c r="E2838" t="s">
        <v>24</v>
      </c>
      <c r="F2838">
        <v>9603</v>
      </c>
      <c r="G2838" s="139">
        <v>2011</v>
      </c>
      <c r="H2838" s="429" t="s">
        <v>155</v>
      </c>
      <c r="I2838" s="139">
        <f>VLOOKUP(E2838&amp;H2838,Data2012!$A:$S,11,FALSE)</f>
        <v>2959</v>
      </c>
    </row>
    <row r="2839" spans="1:9" ht="14.25" customHeight="1">
      <c r="A2839" s="1" t="str">
        <f t="shared" si="371"/>
        <v>CFR Marfa96041</v>
      </c>
      <c r="B2839" s="427">
        <f>+D2839</f>
        <v>447</v>
      </c>
      <c r="C2839" s="210">
        <f t="shared" si="368"/>
        <v>1</v>
      </c>
      <c r="D2839" s="1">
        <f t="shared" si="369"/>
        <v>447</v>
      </c>
      <c r="E2839" t="s">
        <v>24</v>
      </c>
      <c r="F2839">
        <v>9604</v>
      </c>
      <c r="G2839" s="139">
        <v>2011</v>
      </c>
      <c r="H2839" s="429" t="s">
        <v>144</v>
      </c>
      <c r="I2839" s="139">
        <f>VLOOKUP(E2839&amp;H2839,Data2012!$A:$S,14,FALSE)</f>
        <v>447</v>
      </c>
    </row>
    <row r="2840" spans="1:9" ht="14.25" customHeight="1">
      <c r="A2840" s="1" t="str">
        <f t="shared" si="371"/>
        <v>CFR Marfa96042</v>
      </c>
      <c r="B2840" s="427">
        <f>+D2840+B2839</f>
        <v>891</v>
      </c>
      <c r="C2840" s="210">
        <f t="shared" si="368"/>
        <v>2</v>
      </c>
      <c r="D2840" s="1">
        <f t="shared" si="369"/>
        <v>444</v>
      </c>
      <c r="E2840" t="s">
        <v>24</v>
      </c>
      <c r="F2840">
        <v>9604</v>
      </c>
      <c r="G2840" s="139">
        <v>2011</v>
      </c>
      <c r="H2840" s="429" t="s">
        <v>145</v>
      </c>
      <c r="I2840" s="139">
        <f>VLOOKUP(E2840&amp;H2840,Data2012!$A:$S,14,FALSE)</f>
        <v>444</v>
      </c>
    </row>
    <row r="2841" spans="1:9" ht="14.25" customHeight="1">
      <c r="A2841" s="1" t="str">
        <f t="shared" si="371"/>
        <v>CFR Marfa96043</v>
      </c>
      <c r="B2841" s="427">
        <f>+D2841+B2840</f>
        <v>1438</v>
      </c>
      <c r="C2841" s="210">
        <f t="shared" si="368"/>
        <v>3</v>
      </c>
      <c r="D2841" s="1">
        <f t="shared" si="369"/>
        <v>547</v>
      </c>
      <c r="E2841" t="s">
        <v>24</v>
      </c>
      <c r="F2841">
        <v>9604</v>
      </c>
      <c r="G2841" s="139">
        <v>2011</v>
      </c>
      <c r="H2841" s="429" t="s">
        <v>146</v>
      </c>
      <c r="I2841" s="139">
        <f>VLOOKUP(E2841&amp;H2841,Data2012!$A:$S,14,FALSE)</f>
        <v>547</v>
      </c>
    </row>
    <row r="2842" spans="1:9" ht="14.25" customHeight="1">
      <c r="A2842" s="1" t="str">
        <f t="shared" si="371"/>
        <v>CFR Marfa96044</v>
      </c>
      <c r="B2842" s="427">
        <f t="shared" ref="B2842:B2850" si="372">+D2842+B2841</f>
        <v>1962</v>
      </c>
      <c r="C2842" s="210">
        <f t="shared" si="368"/>
        <v>4</v>
      </c>
      <c r="D2842" s="1">
        <f t="shared" si="369"/>
        <v>524</v>
      </c>
      <c r="E2842" t="s">
        <v>24</v>
      </c>
      <c r="F2842">
        <v>9604</v>
      </c>
      <c r="G2842" s="139">
        <v>2011</v>
      </c>
      <c r="H2842" s="429" t="s">
        <v>147</v>
      </c>
      <c r="I2842" s="139">
        <f>VLOOKUP(E2842&amp;H2842,Data2012!$A:$S,14,FALSE)</f>
        <v>524</v>
      </c>
    </row>
    <row r="2843" spans="1:9" ht="14.25" customHeight="1">
      <c r="A2843" s="1" t="str">
        <f t="shared" si="371"/>
        <v>CFR Marfa96045</v>
      </c>
      <c r="B2843" s="427">
        <f t="shared" si="372"/>
        <v>2575</v>
      </c>
      <c r="C2843" s="210">
        <f t="shared" si="368"/>
        <v>5</v>
      </c>
      <c r="D2843" s="1">
        <f t="shared" si="369"/>
        <v>613</v>
      </c>
      <c r="E2843" t="s">
        <v>24</v>
      </c>
      <c r="F2843">
        <v>9604</v>
      </c>
      <c r="G2843" s="139">
        <v>2011</v>
      </c>
      <c r="H2843" s="429" t="s">
        <v>148</v>
      </c>
      <c r="I2843" s="139">
        <f>VLOOKUP(E2843&amp;H2843,Data2012!$A:$S,14,FALSE)</f>
        <v>613</v>
      </c>
    </row>
    <row r="2844" spans="1:9" ht="14.25" customHeight="1">
      <c r="A2844" s="1" t="str">
        <f t="shared" si="371"/>
        <v>CFR Marfa96046</v>
      </c>
      <c r="B2844" s="427">
        <f t="shared" si="372"/>
        <v>3178</v>
      </c>
      <c r="C2844" s="210">
        <f t="shared" si="368"/>
        <v>6</v>
      </c>
      <c r="D2844" s="1">
        <f t="shared" si="369"/>
        <v>603</v>
      </c>
      <c r="E2844" t="s">
        <v>24</v>
      </c>
      <c r="F2844">
        <v>9604</v>
      </c>
      <c r="G2844" s="139">
        <v>2011</v>
      </c>
      <c r="H2844" s="429" t="s">
        <v>149</v>
      </c>
      <c r="I2844" s="139">
        <f>VLOOKUP(E2844&amp;H2844,Data2012!$A:$S,14,FALSE)</f>
        <v>603</v>
      </c>
    </row>
    <row r="2845" spans="1:9" ht="14.25" customHeight="1">
      <c r="A2845" s="1" t="str">
        <f t="shared" si="371"/>
        <v>CFR Marfa96047</v>
      </c>
      <c r="B2845" s="427">
        <f t="shared" si="372"/>
        <v>3755</v>
      </c>
      <c r="C2845" s="210">
        <f t="shared" si="368"/>
        <v>7</v>
      </c>
      <c r="D2845" s="1">
        <f t="shared" si="369"/>
        <v>577</v>
      </c>
      <c r="E2845" t="s">
        <v>24</v>
      </c>
      <c r="F2845">
        <v>9604</v>
      </c>
      <c r="G2845" s="139">
        <v>2011</v>
      </c>
      <c r="H2845" s="429" t="s">
        <v>150</v>
      </c>
      <c r="I2845" s="139">
        <f>VLOOKUP(E2845&amp;H2845,Data2012!$A:$S,14,FALSE)</f>
        <v>577</v>
      </c>
    </row>
    <row r="2846" spans="1:9" ht="14.25" customHeight="1">
      <c r="A2846" s="1" t="str">
        <f t="shared" si="371"/>
        <v>CFR Marfa96048</v>
      </c>
      <c r="B2846" s="427">
        <f t="shared" si="372"/>
        <v>4345</v>
      </c>
      <c r="C2846" s="210">
        <f t="shared" si="368"/>
        <v>8</v>
      </c>
      <c r="D2846" s="1">
        <f t="shared" si="369"/>
        <v>590</v>
      </c>
      <c r="E2846" t="s">
        <v>24</v>
      </c>
      <c r="F2846">
        <v>9604</v>
      </c>
      <c r="G2846" s="139">
        <v>2011</v>
      </c>
      <c r="H2846" s="429" t="s">
        <v>151</v>
      </c>
      <c r="I2846" s="139">
        <f>VLOOKUP(E2846&amp;H2846,Data2012!$A:$S,14,FALSE)</f>
        <v>590</v>
      </c>
    </row>
    <row r="2847" spans="1:9" ht="14.25" customHeight="1">
      <c r="A2847" s="1" t="str">
        <f t="shared" si="371"/>
        <v>CFR Marfa96049</v>
      </c>
      <c r="B2847" s="427">
        <f t="shared" si="372"/>
        <v>4930</v>
      </c>
      <c r="C2847" s="210">
        <f t="shared" si="368"/>
        <v>9</v>
      </c>
      <c r="D2847" s="1">
        <f t="shared" si="369"/>
        <v>585</v>
      </c>
      <c r="E2847" t="s">
        <v>24</v>
      </c>
      <c r="F2847">
        <v>9604</v>
      </c>
      <c r="G2847" s="139">
        <v>2011</v>
      </c>
      <c r="H2847" s="429" t="s">
        <v>152</v>
      </c>
      <c r="I2847" s="139">
        <f>VLOOKUP(E2847&amp;H2847,Data2012!$A:$S,14,FALSE)</f>
        <v>585</v>
      </c>
    </row>
    <row r="2848" spans="1:9" ht="14.25" customHeight="1">
      <c r="A2848" s="1" t="str">
        <f t="shared" si="371"/>
        <v>CFR Marfa960410</v>
      </c>
      <c r="B2848" s="427">
        <f t="shared" si="372"/>
        <v>5531</v>
      </c>
      <c r="C2848" s="210">
        <f t="shared" si="368"/>
        <v>10</v>
      </c>
      <c r="D2848" s="1">
        <f t="shared" si="369"/>
        <v>601</v>
      </c>
      <c r="E2848" t="s">
        <v>24</v>
      </c>
      <c r="F2848">
        <v>9604</v>
      </c>
      <c r="G2848" s="139">
        <v>2011</v>
      </c>
      <c r="H2848" s="429" t="s">
        <v>153</v>
      </c>
      <c r="I2848" s="139">
        <f>VLOOKUP(E2848&amp;H2848,Data2012!$A:$S,14,FALSE)</f>
        <v>601</v>
      </c>
    </row>
    <row r="2849" spans="1:9" ht="14.25" customHeight="1">
      <c r="A2849" s="1" t="str">
        <f t="shared" si="371"/>
        <v>CFR Marfa960411</v>
      </c>
      <c r="B2849" s="427">
        <f t="shared" si="372"/>
        <v>6134</v>
      </c>
      <c r="C2849" s="210">
        <f t="shared" si="368"/>
        <v>11</v>
      </c>
      <c r="D2849" s="1">
        <f t="shared" si="369"/>
        <v>603</v>
      </c>
      <c r="E2849" t="s">
        <v>24</v>
      </c>
      <c r="F2849">
        <v>9604</v>
      </c>
      <c r="G2849" s="139">
        <v>2011</v>
      </c>
      <c r="H2849" s="429" t="s">
        <v>154</v>
      </c>
      <c r="I2849" s="139">
        <f>VLOOKUP(E2849&amp;H2849,Data2012!$A:$S,14,FALSE)</f>
        <v>603</v>
      </c>
    </row>
    <row r="2850" spans="1:9" ht="14.25" customHeight="1">
      <c r="A2850" s="1" t="str">
        <f t="shared" si="371"/>
        <v>CFR Marfa960412</v>
      </c>
      <c r="B2850" s="427">
        <f t="shared" si="372"/>
        <v>6658</v>
      </c>
      <c r="C2850" s="210">
        <f t="shared" si="368"/>
        <v>12</v>
      </c>
      <c r="D2850" s="1">
        <f t="shared" si="369"/>
        <v>524</v>
      </c>
      <c r="E2850" t="s">
        <v>24</v>
      </c>
      <c r="F2850">
        <v>9604</v>
      </c>
      <c r="G2850" s="139">
        <v>2011</v>
      </c>
      <c r="H2850" s="429" t="s">
        <v>155</v>
      </c>
      <c r="I2850" s="139">
        <f>VLOOKUP(E2850&amp;H2850,Data2012!$A:$S,14,FALSE)</f>
        <v>524</v>
      </c>
    </row>
    <row r="2851" spans="1:9" ht="14.25" customHeight="1">
      <c r="A2851" s="1" t="str">
        <f t="shared" si="371"/>
        <v>CFR Marfa96051</v>
      </c>
      <c r="B2851" s="427">
        <f>+D2851</f>
        <v>341</v>
      </c>
      <c r="C2851" s="210">
        <f t="shared" si="368"/>
        <v>1</v>
      </c>
      <c r="D2851" s="1">
        <f t="shared" si="369"/>
        <v>341</v>
      </c>
      <c r="E2851" t="s">
        <v>24</v>
      </c>
      <c r="F2851">
        <v>9605</v>
      </c>
      <c r="G2851" s="139">
        <v>2011</v>
      </c>
      <c r="H2851" s="429" t="s">
        <v>144</v>
      </c>
      <c r="I2851" s="139">
        <f>VLOOKUP(E2851&amp;H2851,Data2012!$A:$S,17,FALSE)</f>
        <v>341</v>
      </c>
    </row>
    <row r="2852" spans="1:9" ht="14.25" customHeight="1">
      <c r="A2852" s="1" t="str">
        <f t="shared" si="371"/>
        <v>CFR Marfa96052</v>
      </c>
      <c r="B2852" s="427">
        <f>+D2852+B2851</f>
        <v>731</v>
      </c>
      <c r="C2852" s="210">
        <f t="shared" si="368"/>
        <v>2</v>
      </c>
      <c r="D2852" s="1">
        <f t="shared" si="369"/>
        <v>390</v>
      </c>
      <c r="E2852" t="s">
        <v>24</v>
      </c>
      <c r="F2852">
        <v>9605</v>
      </c>
      <c r="G2852" s="139">
        <v>2011</v>
      </c>
      <c r="H2852" s="429" t="s">
        <v>145</v>
      </c>
      <c r="I2852" s="139">
        <f>VLOOKUP(E2852&amp;H2852,Data2012!$A:$S,17,FALSE)</f>
        <v>390</v>
      </c>
    </row>
    <row r="2853" spans="1:9" ht="14.25" customHeight="1">
      <c r="A2853" s="1" t="str">
        <f t="shared" si="371"/>
        <v>CFR Marfa96053</v>
      </c>
      <c r="B2853" s="427">
        <f>+D2853+B2852</f>
        <v>1221</v>
      </c>
      <c r="C2853" s="210">
        <f t="shared" si="368"/>
        <v>3</v>
      </c>
      <c r="D2853" s="1">
        <f t="shared" si="369"/>
        <v>490</v>
      </c>
      <c r="E2853" t="s">
        <v>24</v>
      </c>
      <c r="F2853">
        <v>9605</v>
      </c>
      <c r="G2853" s="139">
        <v>2011</v>
      </c>
      <c r="H2853" s="429" t="s">
        <v>146</v>
      </c>
      <c r="I2853" s="139">
        <f>VLOOKUP(E2853&amp;H2853,Data2012!$A:$S,17,FALSE)</f>
        <v>490</v>
      </c>
    </row>
    <row r="2854" spans="1:9" ht="14.25" customHeight="1">
      <c r="A2854" s="1" t="str">
        <f t="shared" si="371"/>
        <v>CFR Marfa96054</v>
      </c>
      <c r="B2854" s="427">
        <f t="shared" ref="B2854:B2862" si="373">+D2854+B2853</f>
        <v>1544</v>
      </c>
      <c r="C2854" s="210">
        <f t="shared" si="368"/>
        <v>4</v>
      </c>
      <c r="D2854" s="1">
        <f t="shared" si="369"/>
        <v>323</v>
      </c>
      <c r="E2854" t="s">
        <v>24</v>
      </c>
      <c r="F2854">
        <v>9605</v>
      </c>
      <c r="G2854" s="139">
        <v>2011</v>
      </c>
      <c r="H2854" s="429" t="s">
        <v>147</v>
      </c>
      <c r="I2854" s="139">
        <f>VLOOKUP(E2854&amp;H2854,Data2012!$A:$S,17,FALSE)</f>
        <v>323</v>
      </c>
    </row>
    <row r="2855" spans="1:9" ht="14.25" customHeight="1">
      <c r="A2855" s="1" t="str">
        <f t="shared" si="371"/>
        <v>CFR Marfa96055</v>
      </c>
      <c r="B2855" s="427">
        <f t="shared" si="373"/>
        <v>1879</v>
      </c>
      <c r="C2855" s="210">
        <f t="shared" si="368"/>
        <v>5</v>
      </c>
      <c r="D2855" s="1">
        <f t="shared" si="369"/>
        <v>335</v>
      </c>
      <c r="E2855" t="s">
        <v>24</v>
      </c>
      <c r="F2855">
        <v>9605</v>
      </c>
      <c r="G2855" s="139">
        <v>2011</v>
      </c>
      <c r="H2855" s="429" t="s">
        <v>148</v>
      </c>
      <c r="I2855" s="139">
        <f>VLOOKUP(E2855&amp;H2855,Data2012!$A:$S,17,FALSE)</f>
        <v>335</v>
      </c>
    </row>
    <row r="2856" spans="1:9" ht="14.25" customHeight="1">
      <c r="A2856" s="1" t="str">
        <f t="shared" si="371"/>
        <v>CFR Marfa96056</v>
      </c>
      <c r="B2856" s="427">
        <f t="shared" si="373"/>
        <v>2189</v>
      </c>
      <c r="C2856" s="210">
        <f t="shared" si="368"/>
        <v>6</v>
      </c>
      <c r="D2856" s="1">
        <f t="shared" si="369"/>
        <v>310</v>
      </c>
      <c r="E2856" t="s">
        <v>24</v>
      </c>
      <c r="F2856">
        <v>9605</v>
      </c>
      <c r="G2856" s="139">
        <v>2011</v>
      </c>
      <c r="H2856" s="429" t="s">
        <v>149</v>
      </c>
      <c r="I2856" s="139">
        <f>VLOOKUP(E2856&amp;H2856,Data2012!$A:$S,17,FALSE)</f>
        <v>310</v>
      </c>
    </row>
    <row r="2857" spans="1:9" ht="14.25" customHeight="1">
      <c r="A2857" s="1" t="str">
        <f t="shared" si="371"/>
        <v>CFR Marfa96057</v>
      </c>
      <c r="B2857" s="427">
        <f t="shared" si="373"/>
        <v>2542</v>
      </c>
      <c r="C2857" s="210">
        <f t="shared" si="368"/>
        <v>7</v>
      </c>
      <c r="D2857" s="1">
        <f t="shared" si="369"/>
        <v>353</v>
      </c>
      <c r="E2857" t="s">
        <v>24</v>
      </c>
      <c r="F2857">
        <v>9605</v>
      </c>
      <c r="G2857" s="139">
        <v>2011</v>
      </c>
      <c r="H2857" s="429" t="s">
        <v>150</v>
      </c>
      <c r="I2857" s="139">
        <f>VLOOKUP(E2857&amp;H2857,Data2012!$A:$S,17,FALSE)</f>
        <v>353</v>
      </c>
    </row>
    <row r="2858" spans="1:9" ht="14.25" customHeight="1">
      <c r="A2858" s="1" t="str">
        <f t="shared" si="371"/>
        <v>CFR Marfa96058</v>
      </c>
      <c r="B2858" s="427">
        <f t="shared" si="373"/>
        <v>2969</v>
      </c>
      <c r="C2858" s="210">
        <f t="shared" si="368"/>
        <v>8</v>
      </c>
      <c r="D2858" s="1">
        <f t="shared" si="369"/>
        <v>427</v>
      </c>
      <c r="E2858" t="s">
        <v>24</v>
      </c>
      <c r="F2858">
        <v>9605</v>
      </c>
      <c r="G2858" s="139">
        <v>2011</v>
      </c>
      <c r="H2858" s="429" t="s">
        <v>151</v>
      </c>
      <c r="I2858" s="139">
        <f>VLOOKUP(E2858&amp;H2858,Data2012!$A:$S,17,FALSE)</f>
        <v>427</v>
      </c>
    </row>
    <row r="2859" spans="1:9" ht="14.25" customHeight="1">
      <c r="A2859" s="1" t="str">
        <f t="shared" si="371"/>
        <v>CFR Marfa96059</v>
      </c>
      <c r="B2859" s="427">
        <f t="shared" si="373"/>
        <v>3378</v>
      </c>
      <c r="C2859" s="210">
        <f t="shared" si="368"/>
        <v>9</v>
      </c>
      <c r="D2859" s="1">
        <f t="shared" si="369"/>
        <v>409</v>
      </c>
      <c r="E2859" t="s">
        <v>24</v>
      </c>
      <c r="F2859">
        <v>9605</v>
      </c>
      <c r="G2859" s="139">
        <v>2011</v>
      </c>
      <c r="H2859" s="429" t="s">
        <v>152</v>
      </c>
      <c r="I2859" s="139">
        <f>VLOOKUP(E2859&amp;H2859,Data2012!$A:$S,17,FALSE)</f>
        <v>409</v>
      </c>
    </row>
    <row r="2860" spans="1:9" ht="14.25" customHeight="1">
      <c r="A2860" s="1" t="str">
        <f t="shared" si="371"/>
        <v>CFR Marfa960510</v>
      </c>
      <c r="B2860" s="427">
        <f t="shared" si="373"/>
        <v>3769</v>
      </c>
      <c r="C2860" s="210">
        <f t="shared" si="368"/>
        <v>10</v>
      </c>
      <c r="D2860" s="1">
        <f t="shared" si="369"/>
        <v>391</v>
      </c>
      <c r="E2860" t="s">
        <v>24</v>
      </c>
      <c r="F2860">
        <v>9605</v>
      </c>
      <c r="G2860" s="139">
        <v>2011</v>
      </c>
      <c r="H2860" s="429" t="s">
        <v>153</v>
      </c>
      <c r="I2860" s="139">
        <f>VLOOKUP(E2860&amp;H2860,Data2012!$A:$S,17,FALSE)</f>
        <v>391</v>
      </c>
    </row>
    <row r="2861" spans="1:9" ht="14.25" customHeight="1">
      <c r="A2861" s="1" t="str">
        <f t="shared" si="371"/>
        <v>CFR Marfa960511</v>
      </c>
      <c r="B2861" s="427">
        <f t="shared" si="373"/>
        <v>4187</v>
      </c>
      <c r="C2861" s="210">
        <f t="shared" si="368"/>
        <v>11</v>
      </c>
      <c r="D2861" s="1">
        <f t="shared" si="369"/>
        <v>418</v>
      </c>
      <c r="E2861" t="s">
        <v>24</v>
      </c>
      <c r="F2861">
        <v>9605</v>
      </c>
      <c r="G2861" s="139">
        <v>2011</v>
      </c>
      <c r="H2861" s="429" t="s">
        <v>154</v>
      </c>
      <c r="I2861" s="139">
        <f>VLOOKUP(E2861&amp;H2861,Data2012!$A:$S,17,FALSE)</f>
        <v>418</v>
      </c>
    </row>
    <row r="2862" spans="1:9" ht="14.25" customHeight="1">
      <c r="A2862" s="1" t="str">
        <f t="shared" si="371"/>
        <v>CFR Marfa960512</v>
      </c>
      <c r="B2862" s="427">
        <f t="shared" si="373"/>
        <v>4533</v>
      </c>
      <c r="C2862" s="210">
        <f t="shared" si="368"/>
        <v>12</v>
      </c>
      <c r="D2862" s="1">
        <f t="shared" si="369"/>
        <v>346</v>
      </c>
      <c r="E2862" t="s">
        <v>24</v>
      </c>
      <c r="F2862" s="878">
        <v>9605</v>
      </c>
      <c r="G2862" s="139">
        <v>2011</v>
      </c>
      <c r="H2862" s="429" t="s">
        <v>155</v>
      </c>
      <c r="I2862" s="139">
        <f>VLOOKUP(E2862&amp;H2862,Data2012!$A:$S,17,FALSE)</f>
        <v>346</v>
      </c>
    </row>
    <row r="2863" spans="1:9" ht="14.25" customHeight="1">
      <c r="A2863" s="1" t="str">
        <f t="shared" si="371"/>
        <v>CFR Marfa96061</v>
      </c>
      <c r="B2863" s="427">
        <f>+D2863</f>
        <v>98</v>
      </c>
      <c r="C2863" s="210">
        <f t="shared" si="368"/>
        <v>1</v>
      </c>
      <c r="D2863" s="1">
        <f t="shared" si="369"/>
        <v>98</v>
      </c>
      <c r="E2863" t="s">
        <v>24</v>
      </c>
      <c r="F2863">
        <v>9606</v>
      </c>
      <c r="G2863" s="139">
        <v>2011</v>
      </c>
      <c r="H2863" s="429" t="s">
        <v>144</v>
      </c>
      <c r="I2863" s="139">
        <f>VLOOKUP(E2863&amp;H2863,Data2012!$A:$U,20,FALSE)</f>
        <v>98</v>
      </c>
    </row>
    <row r="2864" spans="1:9" ht="14.25" customHeight="1">
      <c r="A2864" s="1" t="str">
        <f t="shared" si="371"/>
        <v>CFR Marfa96062</v>
      </c>
      <c r="B2864" s="427">
        <f>+D2864+B2863</f>
        <v>189</v>
      </c>
      <c r="C2864" s="210">
        <f t="shared" si="368"/>
        <v>2</v>
      </c>
      <c r="D2864" s="1">
        <f t="shared" si="369"/>
        <v>91</v>
      </c>
      <c r="E2864" t="s">
        <v>24</v>
      </c>
      <c r="F2864">
        <v>9606</v>
      </c>
      <c r="G2864" s="139">
        <v>2011</v>
      </c>
      <c r="H2864" s="429" t="s">
        <v>145</v>
      </c>
      <c r="I2864" s="139">
        <f>VLOOKUP(E2864&amp;H2864,Data2012!$A:$U,20,FALSE)</f>
        <v>91</v>
      </c>
    </row>
    <row r="2865" spans="1:9" ht="14.25" customHeight="1">
      <c r="A2865" s="1" t="str">
        <f t="shared" si="371"/>
        <v>CFR Marfa96063</v>
      </c>
      <c r="B2865" s="427">
        <f>+D2865+B2864</f>
        <v>288</v>
      </c>
      <c r="C2865" s="210">
        <f t="shared" si="368"/>
        <v>3</v>
      </c>
      <c r="D2865" s="1">
        <f t="shared" si="369"/>
        <v>99</v>
      </c>
      <c r="E2865" t="s">
        <v>24</v>
      </c>
      <c r="F2865">
        <v>9606</v>
      </c>
      <c r="G2865" s="139">
        <v>2011</v>
      </c>
      <c r="H2865" s="429" t="s">
        <v>146</v>
      </c>
      <c r="I2865" s="139">
        <f>VLOOKUP(E2865&amp;H2865,Data2012!$A:$U,20,FALSE)</f>
        <v>99</v>
      </c>
    </row>
    <row r="2866" spans="1:9" ht="14.25" customHeight="1">
      <c r="A2866" s="1" t="str">
        <f t="shared" si="371"/>
        <v>CFR Marfa96064</v>
      </c>
      <c r="B2866" s="427">
        <f t="shared" ref="B2866:B2874" si="374">+D2866+B2865</f>
        <v>374</v>
      </c>
      <c r="C2866" s="210">
        <f t="shared" si="368"/>
        <v>4</v>
      </c>
      <c r="D2866" s="1">
        <f t="shared" si="369"/>
        <v>86</v>
      </c>
      <c r="E2866" t="s">
        <v>24</v>
      </c>
      <c r="F2866">
        <v>9606</v>
      </c>
      <c r="G2866" s="139">
        <v>2011</v>
      </c>
      <c r="H2866" s="429" t="s">
        <v>147</v>
      </c>
      <c r="I2866" s="139">
        <f>VLOOKUP(E2866&amp;H2866,Data2012!$A:$U,20,FALSE)</f>
        <v>86</v>
      </c>
    </row>
    <row r="2867" spans="1:9" ht="14.25" customHeight="1">
      <c r="A2867" s="1" t="str">
        <f t="shared" si="371"/>
        <v>CFR Marfa96065</v>
      </c>
      <c r="B2867" s="427">
        <f t="shared" si="374"/>
        <v>467</v>
      </c>
      <c r="C2867" s="210">
        <f t="shared" si="368"/>
        <v>5</v>
      </c>
      <c r="D2867" s="1">
        <f t="shared" si="369"/>
        <v>93</v>
      </c>
      <c r="E2867" t="s">
        <v>24</v>
      </c>
      <c r="F2867">
        <v>9606</v>
      </c>
      <c r="G2867" s="139">
        <v>2011</v>
      </c>
      <c r="H2867" s="429" t="s">
        <v>148</v>
      </c>
      <c r="I2867" s="139">
        <f>VLOOKUP(E2867&amp;H2867,Data2012!$A:$U,20,FALSE)</f>
        <v>93</v>
      </c>
    </row>
    <row r="2868" spans="1:9" ht="14.25" customHeight="1">
      <c r="A2868" s="1" t="str">
        <f t="shared" si="371"/>
        <v>CFR Marfa96066</v>
      </c>
      <c r="B2868" s="427">
        <f t="shared" si="374"/>
        <v>551</v>
      </c>
      <c r="C2868" s="210">
        <f t="shared" si="368"/>
        <v>6</v>
      </c>
      <c r="D2868" s="1">
        <f t="shared" si="369"/>
        <v>84</v>
      </c>
      <c r="E2868" t="s">
        <v>24</v>
      </c>
      <c r="F2868">
        <v>9606</v>
      </c>
      <c r="G2868" s="139">
        <v>2011</v>
      </c>
      <c r="H2868" s="429" t="s">
        <v>149</v>
      </c>
      <c r="I2868" s="139">
        <f>VLOOKUP(E2868&amp;H2868,Data2012!$A:$U,20,FALSE)</f>
        <v>84</v>
      </c>
    </row>
    <row r="2869" spans="1:9" ht="14.25" customHeight="1">
      <c r="A2869" s="1" t="str">
        <f t="shared" si="371"/>
        <v>CFR Marfa96067</v>
      </c>
      <c r="B2869" s="427">
        <f t="shared" si="374"/>
        <v>637</v>
      </c>
      <c r="C2869" s="210">
        <f t="shared" si="368"/>
        <v>7</v>
      </c>
      <c r="D2869" s="1">
        <f t="shared" si="369"/>
        <v>86</v>
      </c>
      <c r="E2869" t="s">
        <v>24</v>
      </c>
      <c r="F2869">
        <v>9606</v>
      </c>
      <c r="G2869" s="139">
        <v>2011</v>
      </c>
      <c r="H2869" s="429" t="s">
        <v>150</v>
      </c>
      <c r="I2869" s="139">
        <f>VLOOKUP(E2869&amp;H2869,Data2012!$A:$U,20,FALSE)</f>
        <v>86</v>
      </c>
    </row>
    <row r="2870" spans="1:9" ht="14.25" customHeight="1">
      <c r="A2870" s="1" t="str">
        <f t="shared" si="371"/>
        <v>CFR Marfa96068</v>
      </c>
      <c r="B2870" s="427">
        <f t="shared" si="374"/>
        <v>737</v>
      </c>
      <c r="C2870" s="210">
        <f t="shared" si="368"/>
        <v>8</v>
      </c>
      <c r="D2870" s="1">
        <f t="shared" si="369"/>
        <v>100</v>
      </c>
      <c r="E2870" t="s">
        <v>24</v>
      </c>
      <c r="F2870">
        <v>9606</v>
      </c>
      <c r="G2870" s="139">
        <v>2011</v>
      </c>
      <c r="H2870" s="429" t="s">
        <v>151</v>
      </c>
      <c r="I2870" s="139">
        <f>VLOOKUP(E2870&amp;H2870,Data2012!$A:$U,20,FALSE)</f>
        <v>100</v>
      </c>
    </row>
    <row r="2871" spans="1:9" ht="14.25" customHeight="1">
      <c r="A2871" s="1" t="str">
        <f t="shared" si="371"/>
        <v>CFR Marfa96069</v>
      </c>
      <c r="B2871" s="427">
        <f t="shared" si="374"/>
        <v>837</v>
      </c>
      <c r="C2871" s="210">
        <f t="shared" si="368"/>
        <v>9</v>
      </c>
      <c r="D2871" s="1">
        <f t="shared" si="369"/>
        <v>100</v>
      </c>
      <c r="E2871" t="s">
        <v>24</v>
      </c>
      <c r="F2871">
        <v>9606</v>
      </c>
      <c r="G2871" s="139">
        <v>2011</v>
      </c>
      <c r="H2871" s="429" t="s">
        <v>152</v>
      </c>
      <c r="I2871" s="139">
        <f>VLOOKUP(E2871&amp;H2871,Data2012!$A:$U,20,FALSE)</f>
        <v>100</v>
      </c>
    </row>
    <row r="2872" spans="1:9" ht="14.25" customHeight="1">
      <c r="A2872" s="1" t="str">
        <f t="shared" si="371"/>
        <v>CFR Marfa960610</v>
      </c>
      <c r="B2872" s="427">
        <f t="shared" si="374"/>
        <v>939</v>
      </c>
      <c r="C2872" s="210">
        <f t="shared" si="368"/>
        <v>10</v>
      </c>
      <c r="D2872" s="1">
        <f>IF(I2872&lt;0,"na",I2872)</f>
        <v>102</v>
      </c>
      <c r="E2872" t="s">
        <v>24</v>
      </c>
      <c r="F2872">
        <v>9606</v>
      </c>
      <c r="G2872" s="139">
        <v>2011</v>
      </c>
      <c r="H2872" s="429" t="s">
        <v>153</v>
      </c>
      <c r="I2872" s="139">
        <f>VLOOKUP(E2872&amp;H2872,Data2012!$A:$U,20,FALSE)</f>
        <v>102</v>
      </c>
    </row>
    <row r="2873" spans="1:9" ht="14.25" customHeight="1">
      <c r="A2873" s="1" t="str">
        <f t="shared" si="371"/>
        <v>CFR Marfa960611</v>
      </c>
      <c r="B2873" s="427">
        <f t="shared" si="374"/>
        <v>1031</v>
      </c>
      <c r="C2873" s="210">
        <f t="shared" si="368"/>
        <v>11</v>
      </c>
      <c r="D2873" s="1">
        <f>IF(I2873&lt;0,"na",I2873)</f>
        <v>92</v>
      </c>
      <c r="E2873" t="s">
        <v>24</v>
      </c>
      <c r="F2873">
        <v>9606</v>
      </c>
      <c r="G2873" s="139">
        <v>2011</v>
      </c>
      <c r="H2873" s="429" t="s">
        <v>154</v>
      </c>
      <c r="I2873" s="139">
        <f>VLOOKUP(E2873&amp;H2873,Data2012!$A:$U,20,FALSE)</f>
        <v>92</v>
      </c>
    </row>
    <row r="2874" spans="1:9" ht="14.25" customHeight="1">
      <c r="A2874" s="1" t="str">
        <f t="shared" si="371"/>
        <v>CFR Marfa960612</v>
      </c>
      <c r="B2874" s="427">
        <f t="shared" si="374"/>
        <v>1114</v>
      </c>
      <c r="C2874" s="210">
        <f t="shared" si="368"/>
        <v>12</v>
      </c>
      <c r="D2874" s="1">
        <f>IF(I2874&lt;0,"na",I2874)</f>
        <v>83</v>
      </c>
      <c r="E2874" t="s">
        <v>24</v>
      </c>
      <c r="F2874">
        <v>9606</v>
      </c>
      <c r="G2874" s="139">
        <v>2011</v>
      </c>
      <c r="H2874" s="429" t="s">
        <v>155</v>
      </c>
      <c r="I2874" s="139">
        <f>VLOOKUP(E2874&amp;H2874,Data2012!$A:$U,20,FALSE)</f>
        <v>83</v>
      </c>
    </row>
    <row r="2875" spans="1:9" ht="14.25" customHeight="1">
      <c r="A2875" s="1" t="str">
        <f t="shared" si="371"/>
        <v>FGC96011</v>
      </c>
      <c r="B2875" s="427">
        <f>+D2875</f>
        <v>6593</v>
      </c>
      <c r="C2875" s="210">
        <f t="shared" si="368"/>
        <v>1</v>
      </c>
      <c r="D2875" s="1">
        <f t="shared" ref="D2875:D2938" si="375">IF(I2875&lt;0,"na",I2875)</f>
        <v>6593</v>
      </c>
      <c r="E2875" t="s">
        <v>28</v>
      </c>
      <c r="F2875" s="394">
        <v>9601</v>
      </c>
      <c r="G2875" s="139">
        <v>2011</v>
      </c>
      <c r="H2875" s="429" t="s">
        <v>144</v>
      </c>
      <c r="I2875">
        <f>VLOOKUP(E2875&amp;H2875,Data2012!$A:$S,3,FALSE)</f>
        <v>6593</v>
      </c>
    </row>
    <row r="2876" spans="1:9" ht="14.25" customHeight="1">
      <c r="A2876" s="1" t="str">
        <f t="shared" si="371"/>
        <v>FGC96012</v>
      </c>
      <c r="B2876" s="427">
        <f>+D2876+B2875</f>
        <v>13442</v>
      </c>
      <c r="C2876" s="210">
        <f t="shared" si="368"/>
        <v>2</v>
      </c>
      <c r="D2876" s="1">
        <f t="shared" si="375"/>
        <v>6849</v>
      </c>
      <c r="E2876" t="s">
        <v>28</v>
      </c>
      <c r="F2876">
        <v>9601</v>
      </c>
      <c r="G2876" s="139">
        <v>2011</v>
      </c>
      <c r="H2876" s="429" t="s">
        <v>145</v>
      </c>
      <c r="I2876">
        <f>VLOOKUP(E2876&amp;H2876,Data2012!$A:$S,3,FALSE)</f>
        <v>6849</v>
      </c>
    </row>
    <row r="2877" spans="1:9" ht="14.25" customHeight="1">
      <c r="A2877" s="1" t="str">
        <f t="shared" si="371"/>
        <v>FGC96013</v>
      </c>
      <c r="B2877" s="427">
        <f>+D2877+B2876</f>
        <v>21020</v>
      </c>
      <c r="C2877" s="210">
        <f t="shared" si="368"/>
        <v>3</v>
      </c>
      <c r="D2877" s="1">
        <f t="shared" si="375"/>
        <v>7578</v>
      </c>
      <c r="E2877" t="s">
        <v>28</v>
      </c>
      <c r="F2877">
        <v>9601</v>
      </c>
      <c r="G2877" s="139">
        <v>2011</v>
      </c>
      <c r="H2877" s="429" t="s">
        <v>146</v>
      </c>
      <c r="I2877">
        <f>VLOOKUP(E2877&amp;H2877,Data2012!$A:$S,3,FALSE)</f>
        <v>7578</v>
      </c>
    </row>
    <row r="2878" spans="1:9" ht="14.25" customHeight="1">
      <c r="A2878" s="1" t="str">
        <f t="shared" si="371"/>
        <v>FGC96014</v>
      </c>
      <c r="B2878" s="427">
        <f t="shared" ref="B2878:B2886" si="376">+D2878+B2877</f>
        <v>27630</v>
      </c>
      <c r="C2878" s="210">
        <f t="shared" si="368"/>
        <v>4</v>
      </c>
      <c r="D2878" s="1">
        <f t="shared" si="375"/>
        <v>6610</v>
      </c>
      <c r="E2878" t="s">
        <v>28</v>
      </c>
      <c r="F2878">
        <v>9601</v>
      </c>
      <c r="G2878" s="139">
        <v>2011</v>
      </c>
      <c r="H2878" s="429" t="s">
        <v>147</v>
      </c>
      <c r="I2878">
        <f>VLOOKUP(E2878&amp;H2878,Data2012!$A:$S,3,FALSE)</f>
        <v>6610</v>
      </c>
    </row>
    <row r="2879" spans="1:9" ht="14.25" customHeight="1">
      <c r="A2879" s="1" t="str">
        <f t="shared" si="371"/>
        <v>FGC96015</v>
      </c>
      <c r="B2879" s="427">
        <f t="shared" si="376"/>
        <v>35254</v>
      </c>
      <c r="C2879" s="210">
        <f t="shared" si="368"/>
        <v>5</v>
      </c>
      <c r="D2879" s="1">
        <f t="shared" si="375"/>
        <v>7624</v>
      </c>
      <c r="E2879" t="s">
        <v>28</v>
      </c>
      <c r="F2879">
        <v>9601</v>
      </c>
      <c r="G2879" s="139">
        <v>2011</v>
      </c>
      <c r="H2879" s="429" t="s">
        <v>148</v>
      </c>
      <c r="I2879">
        <f>VLOOKUP(E2879&amp;H2879,Data2012!$A:$S,3,FALSE)</f>
        <v>7624</v>
      </c>
    </row>
    <row r="2880" spans="1:9" ht="14.25" customHeight="1">
      <c r="A2880" s="1" t="str">
        <f t="shared" si="371"/>
        <v>FGC96016</v>
      </c>
      <c r="B2880" s="427">
        <f t="shared" si="376"/>
        <v>41909</v>
      </c>
      <c r="C2880" s="210">
        <f t="shared" si="368"/>
        <v>6</v>
      </c>
      <c r="D2880" s="1">
        <f t="shared" si="375"/>
        <v>6655</v>
      </c>
      <c r="E2880" t="s">
        <v>28</v>
      </c>
      <c r="F2880">
        <v>9601</v>
      </c>
      <c r="G2880" s="139">
        <v>2011</v>
      </c>
      <c r="H2880" s="429" t="s">
        <v>149</v>
      </c>
      <c r="I2880">
        <f>VLOOKUP(E2880&amp;H2880,Data2012!$A:$S,3,FALSE)</f>
        <v>6655</v>
      </c>
    </row>
    <row r="2881" spans="1:9" ht="14.25" customHeight="1">
      <c r="A2881" s="1" t="str">
        <f t="shared" si="371"/>
        <v>FGC96017</v>
      </c>
      <c r="B2881" s="427">
        <f t="shared" si="376"/>
        <v>48049</v>
      </c>
      <c r="C2881" s="210">
        <f t="shared" si="368"/>
        <v>7</v>
      </c>
      <c r="D2881" s="1">
        <f t="shared" si="375"/>
        <v>6140</v>
      </c>
      <c r="E2881" t="s">
        <v>28</v>
      </c>
      <c r="F2881">
        <v>9601</v>
      </c>
      <c r="G2881" s="139">
        <v>2011</v>
      </c>
      <c r="H2881" s="429" t="s">
        <v>150</v>
      </c>
      <c r="I2881">
        <f>VLOOKUP(E2881&amp;H2881,Data2012!$A:$S,3,FALSE)</f>
        <v>6140</v>
      </c>
    </row>
    <row r="2882" spans="1:9" ht="14.25" customHeight="1">
      <c r="A2882" s="1" t="str">
        <f t="shared" si="371"/>
        <v>FGC96018</v>
      </c>
      <c r="B2882" s="427">
        <f t="shared" si="376"/>
        <v>52289</v>
      </c>
      <c r="C2882" s="210">
        <f t="shared" si="368"/>
        <v>8</v>
      </c>
      <c r="D2882" s="1">
        <f t="shared" si="375"/>
        <v>4240</v>
      </c>
      <c r="E2882" t="s">
        <v>28</v>
      </c>
      <c r="F2882">
        <v>9601</v>
      </c>
      <c r="G2882" s="139">
        <v>2011</v>
      </c>
      <c r="H2882" s="429" t="s">
        <v>151</v>
      </c>
      <c r="I2882">
        <f>VLOOKUP(E2882&amp;H2882,Data2012!$A:$S,3,FALSE)</f>
        <v>4240</v>
      </c>
    </row>
    <row r="2883" spans="1:9" ht="14.25" customHeight="1">
      <c r="A2883" s="1" t="str">
        <f t="shared" si="371"/>
        <v>FGC96019</v>
      </c>
      <c r="B2883" s="427">
        <f t="shared" si="376"/>
        <v>59297</v>
      </c>
      <c r="C2883" s="210">
        <f t="shared" si="368"/>
        <v>9</v>
      </c>
      <c r="D2883" s="1">
        <f t="shared" si="375"/>
        <v>7008</v>
      </c>
      <c r="E2883" t="s">
        <v>28</v>
      </c>
      <c r="F2883">
        <v>9601</v>
      </c>
      <c r="G2883" s="139">
        <v>2011</v>
      </c>
      <c r="H2883" s="429" t="s">
        <v>152</v>
      </c>
      <c r="I2883">
        <f>VLOOKUP(E2883&amp;H2883,Data2012!$A:$S,3,FALSE)</f>
        <v>7008</v>
      </c>
    </row>
    <row r="2884" spans="1:9" ht="14.25" customHeight="1">
      <c r="A2884" s="1" t="str">
        <f t="shared" si="371"/>
        <v>FGC960110</v>
      </c>
      <c r="B2884" s="427">
        <f t="shared" si="376"/>
        <v>66603</v>
      </c>
      <c r="C2884" s="210">
        <f t="shared" si="368"/>
        <v>10</v>
      </c>
      <c r="D2884" s="1">
        <f t="shared" si="375"/>
        <v>7306</v>
      </c>
      <c r="E2884" t="s">
        <v>28</v>
      </c>
      <c r="F2884">
        <v>9601</v>
      </c>
      <c r="G2884" s="139">
        <v>2011</v>
      </c>
      <c r="H2884" s="429" t="s">
        <v>153</v>
      </c>
      <c r="I2884">
        <f>VLOOKUP(E2884&amp;H2884,Data2012!$A:$S,3,FALSE)</f>
        <v>7306</v>
      </c>
    </row>
    <row r="2885" spans="1:9" ht="14.25" customHeight="1">
      <c r="A2885" s="1" t="str">
        <f t="shared" si="371"/>
        <v>FGC960111</v>
      </c>
      <c r="B2885" s="427">
        <f t="shared" si="376"/>
        <v>74033</v>
      </c>
      <c r="C2885" s="210">
        <f t="shared" si="368"/>
        <v>11</v>
      </c>
      <c r="D2885" s="1">
        <f t="shared" si="375"/>
        <v>7430</v>
      </c>
      <c r="E2885" t="s">
        <v>28</v>
      </c>
      <c r="F2885">
        <v>9601</v>
      </c>
      <c r="G2885" s="139">
        <v>2011</v>
      </c>
      <c r="H2885" s="429" t="s">
        <v>154</v>
      </c>
      <c r="I2885">
        <f>VLOOKUP(E2885&amp;H2885,Data2012!$A:$S,3,FALSE)</f>
        <v>7430</v>
      </c>
    </row>
    <row r="2886" spans="1:9" ht="14.25" customHeight="1">
      <c r="A2886" s="1" t="str">
        <f t="shared" si="371"/>
        <v>FGC960112</v>
      </c>
      <c r="B2886" s="427">
        <f t="shared" si="376"/>
        <v>80464</v>
      </c>
      <c r="C2886" s="210">
        <f t="shared" si="368"/>
        <v>12</v>
      </c>
      <c r="D2886" s="1">
        <f t="shared" si="375"/>
        <v>6431</v>
      </c>
      <c r="E2886" t="s">
        <v>28</v>
      </c>
      <c r="F2886">
        <v>9601</v>
      </c>
      <c r="G2886" s="139">
        <v>2011</v>
      </c>
      <c r="H2886" s="429" t="s">
        <v>155</v>
      </c>
      <c r="I2886">
        <f>VLOOKUP(E2886&amp;H2886,Data2012!$A:$S,3,FALSE)</f>
        <v>6431</v>
      </c>
    </row>
    <row r="2887" spans="1:9" ht="14.25" customHeight="1">
      <c r="A2887" s="1" t="str">
        <f t="shared" si="371"/>
        <v>FGC96021</v>
      </c>
      <c r="B2887" s="427">
        <f>+D2887</f>
        <v>65.430000000000007</v>
      </c>
      <c r="C2887" s="210">
        <f t="shared" si="368"/>
        <v>1</v>
      </c>
      <c r="D2887" s="1">
        <f t="shared" si="375"/>
        <v>65.430000000000007</v>
      </c>
      <c r="E2887" t="s">
        <v>28</v>
      </c>
      <c r="F2887" s="394">
        <v>9602</v>
      </c>
      <c r="G2887" s="139">
        <v>2011</v>
      </c>
      <c r="H2887" s="429" t="s">
        <v>144</v>
      </c>
      <c r="I2887" s="139">
        <f>VLOOKUP(E2887&amp;H2887,Data2012!$A:$S,6,FALSE)</f>
        <v>65.430000000000007</v>
      </c>
    </row>
    <row r="2888" spans="1:9" ht="14.25" customHeight="1">
      <c r="A2888" s="1" t="str">
        <f t="shared" si="371"/>
        <v>FGC96022</v>
      </c>
      <c r="B2888" s="427">
        <f>+D2888+B2887</f>
        <v>134.16000000000003</v>
      </c>
      <c r="C2888" s="210">
        <f t="shared" ref="C2888:C2951" si="377">IF(D2888="na"," ",VALUE(RIGHT(TRIM(H2888),2)))</f>
        <v>2</v>
      </c>
      <c r="D2888" s="1">
        <f t="shared" si="375"/>
        <v>68.73</v>
      </c>
      <c r="E2888" t="s">
        <v>28</v>
      </c>
      <c r="F2888">
        <v>9602</v>
      </c>
      <c r="G2888" s="139">
        <v>2011</v>
      </c>
      <c r="H2888" s="429" t="s">
        <v>145</v>
      </c>
      <c r="I2888" s="139">
        <f>VLOOKUP(E2888&amp;H2888,Data2012!$A:$S,6,FALSE)</f>
        <v>68.73</v>
      </c>
    </row>
    <row r="2889" spans="1:9" ht="14.25" customHeight="1">
      <c r="A2889" s="1" t="str">
        <f t="shared" si="371"/>
        <v>FGC96023</v>
      </c>
      <c r="B2889" s="427">
        <f>+D2889+B2888</f>
        <v>210.63000000000002</v>
      </c>
      <c r="C2889" s="210">
        <f t="shared" si="377"/>
        <v>3</v>
      </c>
      <c r="D2889" s="1">
        <f t="shared" si="375"/>
        <v>76.47</v>
      </c>
      <c r="E2889" t="s">
        <v>28</v>
      </c>
      <c r="F2889">
        <v>9602</v>
      </c>
      <c r="G2889" s="139">
        <v>2011</v>
      </c>
      <c r="H2889" s="429" t="s">
        <v>146</v>
      </c>
      <c r="I2889" s="139">
        <f>VLOOKUP(E2889&amp;H2889,Data2012!$A:$S,6,FALSE)</f>
        <v>76.47</v>
      </c>
    </row>
    <row r="2890" spans="1:9" ht="14.25" customHeight="1">
      <c r="A2890" s="1" t="str">
        <f t="shared" si="371"/>
        <v>FGC96024</v>
      </c>
      <c r="B2890" s="427">
        <f t="shared" ref="B2890:B2898" si="378">+D2890+B2889</f>
        <v>277.47000000000003</v>
      </c>
      <c r="C2890" s="210">
        <f t="shared" si="377"/>
        <v>4</v>
      </c>
      <c r="D2890" s="1">
        <f t="shared" si="375"/>
        <v>66.84</v>
      </c>
      <c r="E2890" t="s">
        <v>28</v>
      </c>
      <c r="F2890">
        <v>9602</v>
      </c>
      <c r="G2890" s="139">
        <v>2011</v>
      </c>
      <c r="H2890" s="429" t="s">
        <v>147</v>
      </c>
      <c r="I2890" s="139">
        <f>VLOOKUP(E2890&amp;H2890,Data2012!$A:$S,6,FALSE)</f>
        <v>66.84</v>
      </c>
    </row>
    <row r="2891" spans="1:9" ht="14.25" customHeight="1">
      <c r="A2891" s="1" t="str">
        <f t="shared" si="371"/>
        <v>FGC96025</v>
      </c>
      <c r="B2891" s="427">
        <f t="shared" si="378"/>
        <v>354.58000000000004</v>
      </c>
      <c r="C2891" s="210">
        <f t="shared" si="377"/>
        <v>5</v>
      </c>
      <c r="D2891" s="1">
        <f t="shared" si="375"/>
        <v>77.11</v>
      </c>
      <c r="E2891" t="s">
        <v>28</v>
      </c>
      <c r="F2891">
        <v>9602</v>
      </c>
      <c r="G2891" s="139">
        <v>2011</v>
      </c>
      <c r="H2891" s="429" t="s">
        <v>148</v>
      </c>
      <c r="I2891" s="139">
        <f>VLOOKUP(E2891&amp;H2891,Data2012!$A:$S,6,FALSE)</f>
        <v>77.11</v>
      </c>
    </row>
    <row r="2892" spans="1:9" ht="14.25" customHeight="1">
      <c r="A2892" s="1" t="str">
        <f t="shared" si="371"/>
        <v>FGC96026</v>
      </c>
      <c r="B2892" s="427">
        <f t="shared" si="378"/>
        <v>421.03000000000003</v>
      </c>
      <c r="C2892" s="210">
        <f t="shared" si="377"/>
        <v>6</v>
      </c>
      <c r="D2892" s="1">
        <f t="shared" si="375"/>
        <v>66.45</v>
      </c>
      <c r="E2892" t="s">
        <v>28</v>
      </c>
      <c r="F2892">
        <v>9602</v>
      </c>
      <c r="G2892" s="139">
        <v>2011</v>
      </c>
      <c r="H2892" s="429" t="s">
        <v>149</v>
      </c>
      <c r="I2892" s="139">
        <f>VLOOKUP(E2892&amp;H2892,Data2012!$A:$S,6,FALSE)</f>
        <v>66.45</v>
      </c>
    </row>
    <row r="2893" spans="1:9" ht="14.25" customHeight="1">
      <c r="A2893" s="1" t="str">
        <f t="shared" si="371"/>
        <v>FGC96027</v>
      </c>
      <c r="B2893" s="427">
        <f t="shared" si="378"/>
        <v>482.57000000000005</v>
      </c>
      <c r="C2893" s="210">
        <f t="shared" si="377"/>
        <v>7</v>
      </c>
      <c r="D2893" s="1">
        <f t="shared" si="375"/>
        <v>61.54</v>
      </c>
      <c r="E2893" t="s">
        <v>28</v>
      </c>
      <c r="F2893">
        <v>9602</v>
      </c>
      <c r="G2893" s="139">
        <v>2011</v>
      </c>
      <c r="H2893" s="429" t="s">
        <v>150</v>
      </c>
      <c r="I2893" s="139">
        <f>VLOOKUP(E2893&amp;H2893,Data2012!$A:$S,6,FALSE)</f>
        <v>61.54</v>
      </c>
    </row>
    <row r="2894" spans="1:9" ht="14.25" customHeight="1">
      <c r="A2894" s="1" t="str">
        <f t="shared" si="371"/>
        <v>FGC96028</v>
      </c>
      <c r="B2894" s="427">
        <f t="shared" si="378"/>
        <v>525.61</v>
      </c>
      <c r="C2894" s="210">
        <f t="shared" si="377"/>
        <v>8</v>
      </c>
      <c r="D2894" s="1">
        <f t="shared" si="375"/>
        <v>43.04</v>
      </c>
      <c r="E2894" t="s">
        <v>28</v>
      </c>
      <c r="F2894">
        <v>9602</v>
      </c>
      <c r="G2894" s="139">
        <v>2011</v>
      </c>
      <c r="H2894" s="429" t="s">
        <v>151</v>
      </c>
      <c r="I2894" s="139">
        <f>VLOOKUP(E2894&amp;H2894,Data2012!$A:$S,6,FALSE)</f>
        <v>43.04</v>
      </c>
    </row>
    <row r="2895" spans="1:9" ht="14.25" customHeight="1">
      <c r="A2895" s="1" t="str">
        <f t="shared" ref="A2895:A2958" si="379">TRIM(E2895)&amp;F2895&amp;C2895</f>
        <v>FGC96029</v>
      </c>
      <c r="B2895" s="427">
        <f t="shared" si="378"/>
        <v>596.53</v>
      </c>
      <c r="C2895" s="210">
        <f t="shared" si="377"/>
        <v>9</v>
      </c>
      <c r="D2895" s="1">
        <f t="shared" si="375"/>
        <v>70.92</v>
      </c>
      <c r="E2895" t="s">
        <v>28</v>
      </c>
      <c r="F2895">
        <v>9602</v>
      </c>
      <c r="G2895" s="139">
        <v>2011</v>
      </c>
      <c r="H2895" s="429" t="s">
        <v>152</v>
      </c>
      <c r="I2895" s="139">
        <f>VLOOKUP(E2895&amp;H2895,Data2012!$A:$S,6,FALSE)</f>
        <v>70.92</v>
      </c>
    </row>
    <row r="2896" spans="1:9" ht="14.25" customHeight="1">
      <c r="A2896" s="1" t="str">
        <f t="shared" si="379"/>
        <v>FGC960210</v>
      </c>
      <c r="B2896" s="427">
        <f t="shared" si="378"/>
        <v>672.17</v>
      </c>
      <c r="C2896" s="210">
        <f t="shared" si="377"/>
        <v>10</v>
      </c>
      <c r="D2896" s="1">
        <f t="shared" si="375"/>
        <v>75.64</v>
      </c>
      <c r="E2896" t="s">
        <v>28</v>
      </c>
      <c r="F2896">
        <v>9602</v>
      </c>
      <c r="G2896" s="139">
        <v>2011</v>
      </c>
      <c r="H2896" s="429" t="s">
        <v>153</v>
      </c>
      <c r="I2896" s="139">
        <f>VLOOKUP(E2896&amp;H2896,Data2012!$A:$S,6,FALSE)</f>
        <v>75.64</v>
      </c>
    </row>
    <row r="2897" spans="1:9" ht="14.25" customHeight="1">
      <c r="A2897" s="1" t="str">
        <f t="shared" si="379"/>
        <v>FGC960211</v>
      </c>
      <c r="B2897" s="427">
        <f t="shared" si="378"/>
        <v>748.19999999999993</v>
      </c>
      <c r="C2897" s="210">
        <f t="shared" si="377"/>
        <v>11</v>
      </c>
      <c r="D2897" s="1">
        <f t="shared" si="375"/>
        <v>76.03</v>
      </c>
      <c r="E2897" t="s">
        <v>28</v>
      </c>
      <c r="F2897">
        <v>9602</v>
      </c>
      <c r="G2897" s="139">
        <v>2011</v>
      </c>
      <c r="H2897" s="429" t="s">
        <v>154</v>
      </c>
      <c r="I2897" s="139">
        <f>VLOOKUP(E2897&amp;H2897,Data2012!$A:$S,6,FALSE)</f>
        <v>76.03</v>
      </c>
    </row>
    <row r="2898" spans="1:9" ht="14.25" customHeight="1">
      <c r="A2898" s="1" t="str">
        <f t="shared" si="379"/>
        <v>FGC960212</v>
      </c>
      <c r="B2898" s="427">
        <f t="shared" si="378"/>
        <v>812.63999999999987</v>
      </c>
      <c r="C2898" s="210">
        <f t="shared" si="377"/>
        <v>12</v>
      </c>
      <c r="D2898" s="1">
        <f t="shared" si="375"/>
        <v>64.44</v>
      </c>
      <c r="E2898" t="s">
        <v>28</v>
      </c>
      <c r="F2898">
        <v>9602</v>
      </c>
      <c r="G2898" s="139">
        <v>2011</v>
      </c>
      <c r="H2898" s="429" t="s">
        <v>155</v>
      </c>
      <c r="I2898" s="139">
        <f>VLOOKUP(E2898&amp;H2898,Data2012!$A:$S,6,FALSE)</f>
        <v>64.44</v>
      </c>
    </row>
    <row r="2899" spans="1:9" ht="14.25" customHeight="1">
      <c r="A2899" s="1" t="str">
        <f t="shared" si="379"/>
        <v>FGC96031</v>
      </c>
      <c r="B2899" s="427">
        <f>+D2899</f>
        <v>56.99</v>
      </c>
      <c r="C2899" s="210">
        <f t="shared" si="377"/>
        <v>1</v>
      </c>
      <c r="D2899" s="1">
        <f t="shared" si="375"/>
        <v>56.99</v>
      </c>
      <c r="E2899" t="s">
        <v>28</v>
      </c>
      <c r="F2899" s="394">
        <v>9603</v>
      </c>
      <c r="G2899" s="139">
        <v>2011</v>
      </c>
      <c r="H2899" s="429" t="s">
        <v>144</v>
      </c>
      <c r="I2899" s="139">
        <f>VLOOKUP(E2899&amp;H2899,Data2012!$A:$S,11,FALSE)</f>
        <v>56.99</v>
      </c>
    </row>
    <row r="2900" spans="1:9" ht="14.25" customHeight="1">
      <c r="A2900" s="1" t="str">
        <f t="shared" si="379"/>
        <v>FGC96032</v>
      </c>
      <c r="B2900" s="427">
        <f>+D2900+B2899</f>
        <v>112.6</v>
      </c>
      <c r="C2900" s="210">
        <f t="shared" si="377"/>
        <v>2</v>
      </c>
      <c r="D2900" s="1">
        <f t="shared" si="375"/>
        <v>55.61</v>
      </c>
      <c r="E2900" t="s">
        <v>28</v>
      </c>
      <c r="F2900">
        <v>9603</v>
      </c>
      <c r="G2900" s="139">
        <v>2011</v>
      </c>
      <c r="H2900" s="429" t="s">
        <v>145</v>
      </c>
      <c r="I2900" s="139">
        <f>VLOOKUP(E2900&amp;H2900,Data2012!$A:$S,11,FALSE)</f>
        <v>55.61</v>
      </c>
    </row>
    <row r="2901" spans="1:9" ht="14.25" customHeight="1">
      <c r="A2901" s="1" t="str">
        <f t="shared" si="379"/>
        <v>FGC96033</v>
      </c>
      <c r="B2901" s="427">
        <f>+D2901+B2900</f>
        <v>191.25</v>
      </c>
      <c r="C2901" s="210">
        <f t="shared" si="377"/>
        <v>3</v>
      </c>
      <c r="D2901" s="1">
        <f t="shared" si="375"/>
        <v>78.650000000000006</v>
      </c>
      <c r="E2901" t="s">
        <v>28</v>
      </c>
      <c r="F2901">
        <v>9603</v>
      </c>
      <c r="G2901" s="139">
        <v>2011</v>
      </c>
      <c r="H2901" s="429" t="s">
        <v>146</v>
      </c>
      <c r="I2901" s="139">
        <f>VLOOKUP(E2901&amp;H2901,Data2012!$A:$S,11,FALSE)</f>
        <v>78.650000000000006</v>
      </c>
    </row>
    <row r="2902" spans="1:9" ht="14.25" customHeight="1">
      <c r="A2902" s="1" t="str">
        <f t="shared" si="379"/>
        <v>FGC96034</v>
      </c>
      <c r="B2902" s="427">
        <f t="shared" ref="B2902:B2910" si="380">+D2902+B2901</f>
        <v>252.12</v>
      </c>
      <c r="C2902" s="210">
        <f t="shared" si="377"/>
        <v>4</v>
      </c>
      <c r="D2902" s="1">
        <f t="shared" si="375"/>
        <v>60.87</v>
      </c>
      <c r="E2902" t="s">
        <v>28</v>
      </c>
      <c r="F2902">
        <v>9603</v>
      </c>
      <c r="G2902" s="139">
        <v>2011</v>
      </c>
      <c r="H2902" s="429" t="s">
        <v>147</v>
      </c>
      <c r="I2902" s="139">
        <f>VLOOKUP(E2902&amp;H2902,Data2012!$A:$S,11,FALSE)</f>
        <v>60.87</v>
      </c>
    </row>
    <row r="2903" spans="1:9" ht="14.25" customHeight="1">
      <c r="A2903" s="1" t="str">
        <f t="shared" si="379"/>
        <v>FGC96035</v>
      </c>
      <c r="B2903" s="427">
        <f t="shared" si="380"/>
        <v>319.46000000000004</v>
      </c>
      <c r="C2903" s="210">
        <f t="shared" si="377"/>
        <v>5</v>
      </c>
      <c r="D2903" s="1">
        <f t="shared" si="375"/>
        <v>67.34</v>
      </c>
      <c r="E2903" t="s">
        <v>28</v>
      </c>
      <c r="F2903">
        <v>9603</v>
      </c>
      <c r="G2903" s="139">
        <v>2011</v>
      </c>
      <c r="H2903" s="429" t="s">
        <v>148</v>
      </c>
      <c r="I2903" s="139">
        <f>VLOOKUP(E2903&amp;H2903,Data2012!$A:$S,11,FALSE)</f>
        <v>67.34</v>
      </c>
    </row>
    <row r="2904" spans="1:9" ht="14.25" customHeight="1">
      <c r="A2904" s="1" t="str">
        <f t="shared" si="379"/>
        <v>FGC96036</v>
      </c>
      <c r="B2904" s="427">
        <f t="shared" si="380"/>
        <v>391.14000000000004</v>
      </c>
      <c r="C2904" s="210">
        <f t="shared" si="377"/>
        <v>6</v>
      </c>
      <c r="D2904" s="1">
        <f t="shared" si="375"/>
        <v>71.680000000000007</v>
      </c>
      <c r="E2904" t="s">
        <v>28</v>
      </c>
      <c r="F2904">
        <v>9603</v>
      </c>
      <c r="G2904" s="139">
        <v>2011</v>
      </c>
      <c r="H2904" s="429" t="s">
        <v>149</v>
      </c>
      <c r="I2904" s="139">
        <f>VLOOKUP(E2904&amp;H2904,Data2012!$A:$S,11,FALSE)</f>
        <v>71.680000000000007</v>
      </c>
    </row>
    <row r="2905" spans="1:9" ht="14.25" customHeight="1">
      <c r="A2905" s="1" t="str">
        <f t="shared" si="379"/>
        <v>FGC96037</v>
      </c>
      <c r="B2905" s="427">
        <f t="shared" si="380"/>
        <v>463.54000000000008</v>
      </c>
      <c r="C2905" s="210">
        <f t="shared" si="377"/>
        <v>7</v>
      </c>
      <c r="D2905" s="1">
        <f t="shared" si="375"/>
        <v>72.400000000000006</v>
      </c>
      <c r="E2905" t="s">
        <v>28</v>
      </c>
      <c r="F2905">
        <v>9603</v>
      </c>
      <c r="G2905" s="139">
        <v>2011</v>
      </c>
      <c r="H2905" s="429" t="s">
        <v>150</v>
      </c>
      <c r="I2905" s="139">
        <f>VLOOKUP(E2905&amp;H2905,Data2012!$A:$S,11,FALSE)</f>
        <v>72.400000000000006</v>
      </c>
    </row>
    <row r="2906" spans="1:9" ht="14.25" customHeight="1">
      <c r="A2906" s="1" t="str">
        <f t="shared" si="379"/>
        <v>FGC96038</v>
      </c>
      <c r="B2906" s="427">
        <f t="shared" si="380"/>
        <v>533.55000000000007</v>
      </c>
      <c r="C2906" s="210">
        <f t="shared" si="377"/>
        <v>8</v>
      </c>
      <c r="D2906" s="1">
        <f t="shared" si="375"/>
        <v>70.010000000000005</v>
      </c>
      <c r="E2906" t="s">
        <v>28</v>
      </c>
      <c r="F2906">
        <v>9603</v>
      </c>
      <c r="G2906" s="139">
        <v>2011</v>
      </c>
      <c r="H2906" s="429" t="s">
        <v>151</v>
      </c>
      <c r="I2906" s="139">
        <f>VLOOKUP(E2906&amp;H2906,Data2012!$A:$S,11,FALSE)</f>
        <v>70.010000000000005</v>
      </c>
    </row>
    <row r="2907" spans="1:9" ht="14.25" customHeight="1">
      <c r="A2907" s="1" t="str">
        <f t="shared" si="379"/>
        <v>FGC96039</v>
      </c>
      <c r="B2907" s="427">
        <f t="shared" si="380"/>
        <v>614.07000000000005</v>
      </c>
      <c r="C2907" s="210">
        <f t="shared" si="377"/>
        <v>9</v>
      </c>
      <c r="D2907" s="1">
        <f t="shared" si="375"/>
        <v>80.52</v>
      </c>
      <c r="E2907" t="s">
        <v>28</v>
      </c>
      <c r="F2907">
        <v>9603</v>
      </c>
      <c r="G2907" s="139">
        <v>2011</v>
      </c>
      <c r="H2907" s="429" t="s">
        <v>152</v>
      </c>
      <c r="I2907" s="139">
        <f>VLOOKUP(E2907&amp;H2907,Data2012!$A:$S,11,FALSE)</f>
        <v>80.52</v>
      </c>
    </row>
    <row r="2908" spans="1:9" ht="14.25" customHeight="1">
      <c r="A2908" s="1" t="str">
        <f t="shared" si="379"/>
        <v>FGC960310</v>
      </c>
      <c r="B2908" s="427">
        <f t="shared" si="380"/>
        <v>676.35</v>
      </c>
      <c r="C2908" s="210">
        <f t="shared" si="377"/>
        <v>10</v>
      </c>
      <c r="D2908" s="1">
        <f t="shared" si="375"/>
        <v>62.28</v>
      </c>
      <c r="E2908" t="s">
        <v>28</v>
      </c>
      <c r="F2908">
        <v>9603</v>
      </c>
      <c r="G2908" s="139">
        <v>2011</v>
      </c>
      <c r="H2908" s="429" t="s">
        <v>153</v>
      </c>
      <c r="I2908" s="139">
        <f>VLOOKUP(E2908&amp;H2908,Data2012!$A:$S,11,FALSE)</f>
        <v>62.28</v>
      </c>
    </row>
    <row r="2909" spans="1:9" ht="14.25" customHeight="1">
      <c r="A2909" s="1" t="str">
        <f t="shared" si="379"/>
        <v>FGC960311</v>
      </c>
      <c r="B2909" s="427">
        <f t="shared" si="380"/>
        <v>728</v>
      </c>
      <c r="C2909" s="210">
        <f t="shared" si="377"/>
        <v>11</v>
      </c>
      <c r="D2909" s="1">
        <f t="shared" si="375"/>
        <v>51.65</v>
      </c>
      <c r="E2909" t="s">
        <v>28</v>
      </c>
      <c r="F2909">
        <v>9603</v>
      </c>
      <c r="G2909" s="139">
        <v>2011</v>
      </c>
      <c r="H2909" s="429" t="s">
        <v>154</v>
      </c>
      <c r="I2909" s="139">
        <f>VLOOKUP(E2909&amp;H2909,Data2012!$A:$S,11,FALSE)</f>
        <v>51.65</v>
      </c>
    </row>
    <row r="2910" spans="1:9" ht="14.25" customHeight="1">
      <c r="A2910" s="1" t="str">
        <f t="shared" si="379"/>
        <v>FGC960312</v>
      </c>
      <c r="B2910" s="427">
        <f t="shared" si="380"/>
        <v>784.24</v>
      </c>
      <c r="C2910" s="210">
        <f t="shared" si="377"/>
        <v>12</v>
      </c>
      <c r="D2910" s="1">
        <f t="shared" si="375"/>
        <v>56.24</v>
      </c>
      <c r="E2910" t="s">
        <v>28</v>
      </c>
      <c r="F2910">
        <v>9603</v>
      </c>
      <c r="G2910" s="139">
        <v>2011</v>
      </c>
      <c r="H2910" s="429" t="s">
        <v>155</v>
      </c>
      <c r="I2910" s="139">
        <f>VLOOKUP(E2910&amp;H2910,Data2012!$A:$S,11,FALSE)</f>
        <v>56.24</v>
      </c>
    </row>
    <row r="2911" spans="1:9" ht="14.25" customHeight="1">
      <c r="A2911" s="1" t="str">
        <f t="shared" si="379"/>
        <v>FGC96041</v>
      </c>
      <c r="B2911" s="427">
        <f>+D2911</f>
        <v>3.47</v>
      </c>
      <c r="C2911" s="210">
        <f t="shared" si="377"/>
        <v>1</v>
      </c>
      <c r="D2911" s="1">
        <f t="shared" si="375"/>
        <v>3.47</v>
      </c>
      <c r="E2911" t="s">
        <v>28</v>
      </c>
      <c r="F2911" s="394">
        <v>9604</v>
      </c>
      <c r="G2911" s="139">
        <v>2011</v>
      </c>
      <c r="H2911" s="429" t="s">
        <v>144</v>
      </c>
      <c r="I2911" s="139">
        <f>VLOOKUP(E2911&amp;H2911,Data2012!$A:$S,14,FALSE)</f>
        <v>3.47</v>
      </c>
    </row>
    <row r="2912" spans="1:9" ht="14.25" customHeight="1">
      <c r="A2912" s="1" t="str">
        <f t="shared" si="379"/>
        <v>FGC96042</v>
      </c>
      <c r="B2912" s="427">
        <f>+D2912+B2911</f>
        <v>6.86</v>
      </c>
      <c r="C2912" s="210">
        <f t="shared" si="377"/>
        <v>2</v>
      </c>
      <c r="D2912" s="1">
        <f t="shared" si="375"/>
        <v>3.39</v>
      </c>
      <c r="E2912" t="s">
        <v>28</v>
      </c>
      <c r="F2912">
        <v>9604</v>
      </c>
      <c r="G2912" s="139">
        <v>2011</v>
      </c>
      <c r="H2912" s="429" t="s">
        <v>145</v>
      </c>
      <c r="I2912" s="139">
        <f>VLOOKUP(E2912&amp;H2912,Data2012!$A:$S,14,FALSE)</f>
        <v>3.39</v>
      </c>
    </row>
    <row r="2913" spans="1:9" ht="14.25" customHeight="1">
      <c r="A2913" s="1" t="str">
        <f t="shared" si="379"/>
        <v>FGC96043</v>
      </c>
      <c r="B2913" s="427">
        <f>+D2913+B2912</f>
        <v>11.600000000000001</v>
      </c>
      <c r="C2913" s="210">
        <f t="shared" si="377"/>
        <v>3</v>
      </c>
      <c r="D2913" s="1">
        <f t="shared" si="375"/>
        <v>4.74</v>
      </c>
      <c r="E2913" t="s">
        <v>28</v>
      </c>
      <c r="F2913">
        <v>9604</v>
      </c>
      <c r="G2913" s="139">
        <v>2011</v>
      </c>
      <c r="H2913" s="429" t="s">
        <v>146</v>
      </c>
      <c r="I2913" s="139">
        <f>VLOOKUP(E2913&amp;H2913,Data2012!$A:$S,14,FALSE)</f>
        <v>4.74</v>
      </c>
    </row>
    <row r="2914" spans="1:9" ht="14.25" customHeight="1">
      <c r="A2914" s="1" t="str">
        <f t="shared" si="379"/>
        <v>FGC96044</v>
      </c>
      <c r="B2914" s="427">
        <f t="shared" ref="B2914:B2922" si="381">+D2914+B2913</f>
        <v>15.240000000000002</v>
      </c>
      <c r="C2914" s="210">
        <f t="shared" si="377"/>
        <v>4</v>
      </c>
      <c r="D2914" s="1">
        <f t="shared" si="375"/>
        <v>3.64</v>
      </c>
      <c r="E2914" t="s">
        <v>28</v>
      </c>
      <c r="F2914">
        <v>9604</v>
      </c>
      <c r="G2914" s="139">
        <v>2011</v>
      </c>
      <c r="H2914" s="429" t="s">
        <v>147</v>
      </c>
      <c r="I2914" s="139">
        <f>VLOOKUP(E2914&amp;H2914,Data2012!$A:$S,14,FALSE)</f>
        <v>3.64</v>
      </c>
    </row>
    <row r="2915" spans="1:9" ht="14.25" customHeight="1">
      <c r="A2915" s="1" t="str">
        <f t="shared" si="379"/>
        <v>FGC96045</v>
      </c>
      <c r="B2915" s="427">
        <f t="shared" si="381"/>
        <v>19.5</v>
      </c>
      <c r="C2915" s="210">
        <f t="shared" si="377"/>
        <v>5</v>
      </c>
      <c r="D2915" s="1">
        <f t="shared" si="375"/>
        <v>4.26</v>
      </c>
      <c r="E2915" t="s">
        <v>28</v>
      </c>
      <c r="F2915">
        <v>9604</v>
      </c>
      <c r="G2915" s="139">
        <v>2011</v>
      </c>
      <c r="H2915" s="429" t="s">
        <v>148</v>
      </c>
      <c r="I2915" s="139">
        <f>VLOOKUP(E2915&amp;H2915,Data2012!$A:$S,14,FALSE)</f>
        <v>4.26</v>
      </c>
    </row>
    <row r="2916" spans="1:9" ht="14.25" customHeight="1">
      <c r="A2916" s="1" t="str">
        <f t="shared" si="379"/>
        <v>FGC96046</v>
      </c>
      <c r="B2916" s="427">
        <f t="shared" si="381"/>
        <v>24.009999999999998</v>
      </c>
      <c r="C2916" s="210">
        <f t="shared" si="377"/>
        <v>6</v>
      </c>
      <c r="D2916" s="1">
        <f t="shared" si="375"/>
        <v>4.51</v>
      </c>
      <c r="E2916" t="s">
        <v>28</v>
      </c>
      <c r="F2916">
        <v>9604</v>
      </c>
      <c r="G2916" s="139">
        <v>2011</v>
      </c>
      <c r="H2916" s="429" t="s">
        <v>149</v>
      </c>
      <c r="I2916" s="139">
        <f>VLOOKUP(E2916&amp;H2916,Data2012!$A:$S,14,FALSE)</f>
        <v>4.51</v>
      </c>
    </row>
    <row r="2917" spans="1:9" ht="14.25" customHeight="1">
      <c r="A2917" s="1" t="str">
        <f t="shared" si="379"/>
        <v>FGC96047</v>
      </c>
      <c r="B2917" s="427">
        <f t="shared" si="381"/>
        <v>28.54</v>
      </c>
      <c r="C2917" s="210">
        <f t="shared" si="377"/>
        <v>7</v>
      </c>
      <c r="D2917" s="1">
        <f t="shared" si="375"/>
        <v>4.53</v>
      </c>
      <c r="E2917" t="s">
        <v>28</v>
      </c>
      <c r="F2917">
        <v>9604</v>
      </c>
      <c r="G2917" s="139">
        <v>2011</v>
      </c>
      <c r="H2917" s="429" t="s">
        <v>150</v>
      </c>
      <c r="I2917" s="139">
        <f>VLOOKUP(E2917&amp;H2917,Data2012!$A:$S,14,FALSE)</f>
        <v>4.53</v>
      </c>
    </row>
    <row r="2918" spans="1:9" ht="14.25" customHeight="1">
      <c r="A2918" s="1" t="str">
        <f t="shared" si="379"/>
        <v>FGC96048</v>
      </c>
      <c r="B2918" s="427">
        <f t="shared" si="381"/>
        <v>33.29</v>
      </c>
      <c r="C2918" s="210">
        <f t="shared" si="377"/>
        <v>8</v>
      </c>
      <c r="D2918" s="1">
        <f t="shared" si="375"/>
        <v>4.75</v>
      </c>
      <c r="E2918" t="s">
        <v>28</v>
      </c>
      <c r="F2918">
        <v>9604</v>
      </c>
      <c r="G2918" s="139">
        <v>2011</v>
      </c>
      <c r="H2918" s="429" t="s">
        <v>151</v>
      </c>
      <c r="I2918" s="139">
        <f>VLOOKUP(E2918&amp;H2918,Data2012!$A:$S,14,FALSE)</f>
        <v>4.75</v>
      </c>
    </row>
    <row r="2919" spans="1:9" ht="14.25" customHeight="1">
      <c r="A2919" s="1" t="str">
        <f t="shared" si="379"/>
        <v>FGC96049</v>
      </c>
      <c r="B2919" s="427">
        <f t="shared" si="381"/>
        <v>38.35</v>
      </c>
      <c r="C2919" s="210">
        <f t="shared" si="377"/>
        <v>9</v>
      </c>
      <c r="D2919" s="1">
        <f t="shared" si="375"/>
        <v>5.0599999999999996</v>
      </c>
      <c r="E2919" t="s">
        <v>28</v>
      </c>
      <c r="F2919">
        <v>9604</v>
      </c>
      <c r="G2919" s="139">
        <v>2011</v>
      </c>
      <c r="H2919" s="429" t="s">
        <v>152</v>
      </c>
      <c r="I2919" s="139">
        <f>VLOOKUP(E2919&amp;H2919,Data2012!$A:$S,14,FALSE)</f>
        <v>5.0599999999999996</v>
      </c>
    </row>
    <row r="2920" spans="1:9" ht="14.25" customHeight="1">
      <c r="A2920" s="1" t="str">
        <f t="shared" si="379"/>
        <v>FGC960410</v>
      </c>
      <c r="B2920" s="427">
        <f t="shared" si="381"/>
        <v>42.02</v>
      </c>
      <c r="C2920" s="210">
        <f t="shared" si="377"/>
        <v>10</v>
      </c>
      <c r="D2920" s="1">
        <f t="shared" si="375"/>
        <v>3.67</v>
      </c>
      <c r="E2920" t="s">
        <v>28</v>
      </c>
      <c r="F2920">
        <v>9604</v>
      </c>
      <c r="G2920" s="139">
        <v>2011</v>
      </c>
      <c r="H2920" s="429" t="s">
        <v>153</v>
      </c>
      <c r="I2920" s="139">
        <f>VLOOKUP(E2920&amp;H2920,Data2012!$A:$S,14,FALSE)</f>
        <v>3.67</v>
      </c>
    </row>
    <row r="2921" spans="1:9" ht="14.25" customHeight="1">
      <c r="A2921" s="1" t="str">
        <f t="shared" si="379"/>
        <v>FGC960411</v>
      </c>
      <c r="B2921" s="427">
        <f t="shared" si="381"/>
        <v>45.27</v>
      </c>
      <c r="C2921" s="210">
        <f t="shared" si="377"/>
        <v>11</v>
      </c>
      <c r="D2921" s="1">
        <f t="shared" si="375"/>
        <v>3.25</v>
      </c>
      <c r="E2921" t="s">
        <v>28</v>
      </c>
      <c r="F2921">
        <v>9604</v>
      </c>
      <c r="G2921" s="139">
        <v>2011</v>
      </c>
      <c r="H2921" s="429" t="s">
        <v>154</v>
      </c>
      <c r="I2921" s="139">
        <f>VLOOKUP(E2921&amp;H2921,Data2012!$A:$S,14,FALSE)</f>
        <v>3.25</v>
      </c>
    </row>
    <row r="2922" spans="1:9" ht="14.25" customHeight="1">
      <c r="A2922" s="1" t="str">
        <f t="shared" si="379"/>
        <v>FGC960412</v>
      </c>
      <c r="B2922" s="427">
        <f t="shared" si="381"/>
        <v>48.77</v>
      </c>
      <c r="C2922" s="210">
        <f t="shared" si="377"/>
        <v>12</v>
      </c>
      <c r="D2922" s="1">
        <f t="shared" si="375"/>
        <v>3.5</v>
      </c>
      <c r="E2922" t="s">
        <v>28</v>
      </c>
      <c r="F2922">
        <v>9604</v>
      </c>
      <c r="G2922" s="139">
        <v>2011</v>
      </c>
      <c r="H2922" s="429" t="s">
        <v>155</v>
      </c>
      <c r="I2922" s="139">
        <f>VLOOKUP(E2922&amp;H2922,Data2012!$A:$S,14,FALSE)</f>
        <v>3.5</v>
      </c>
    </row>
    <row r="2923" spans="1:9" ht="14.25" customHeight="1">
      <c r="A2923" s="1" t="str">
        <f t="shared" si="379"/>
        <v>GFR96031</v>
      </c>
      <c r="B2923" s="427">
        <f>+D2923</f>
        <v>803.8</v>
      </c>
      <c r="C2923" s="210">
        <f t="shared" si="377"/>
        <v>1</v>
      </c>
      <c r="D2923" s="1">
        <f t="shared" si="375"/>
        <v>803.8</v>
      </c>
      <c r="E2923" t="s">
        <v>136</v>
      </c>
      <c r="F2923" s="393">
        <v>9603</v>
      </c>
      <c r="G2923" s="139">
        <v>2011</v>
      </c>
      <c r="H2923" s="429" t="s">
        <v>144</v>
      </c>
      <c r="I2923" s="139">
        <f>VLOOKUP(E2923&amp;H2923,Data2012!$A:$S,11,FALSE)</f>
        <v>803.8</v>
      </c>
    </row>
    <row r="2924" spans="1:9" ht="14.25" customHeight="1">
      <c r="A2924" s="1" t="str">
        <f t="shared" si="379"/>
        <v>GFR96032</v>
      </c>
      <c r="B2924" s="427">
        <f>+D2924+B2923</f>
        <v>1606.6</v>
      </c>
      <c r="C2924" s="210">
        <f t="shared" si="377"/>
        <v>2</v>
      </c>
      <c r="D2924" s="1">
        <f t="shared" si="375"/>
        <v>802.8</v>
      </c>
      <c r="E2924" t="s">
        <v>136</v>
      </c>
      <c r="F2924">
        <v>9603</v>
      </c>
      <c r="G2924" s="139">
        <v>2011</v>
      </c>
      <c r="H2924" s="429" t="s">
        <v>145</v>
      </c>
      <c r="I2924" s="139">
        <f>VLOOKUP(E2924&amp;H2924,Data2012!$A:$S,11,FALSE)</f>
        <v>802.8</v>
      </c>
    </row>
    <row r="2925" spans="1:9" ht="14.25" customHeight="1">
      <c r="A2925" s="1" t="str">
        <f t="shared" si="379"/>
        <v>GFR96033</v>
      </c>
      <c r="B2925" s="427">
        <f>+D2925+B2924</f>
        <v>2610.6999999999998</v>
      </c>
      <c r="C2925" s="210">
        <f t="shared" si="377"/>
        <v>3</v>
      </c>
      <c r="D2925" s="1">
        <f t="shared" si="375"/>
        <v>1004.1</v>
      </c>
      <c r="E2925" t="s">
        <v>136</v>
      </c>
      <c r="F2925">
        <v>9603</v>
      </c>
      <c r="G2925" s="139">
        <v>2011</v>
      </c>
      <c r="H2925" s="429" t="s">
        <v>146</v>
      </c>
      <c r="I2925" s="139">
        <f>VLOOKUP(E2925&amp;H2925,Data2012!$A:$S,11,FALSE)</f>
        <v>1004.1</v>
      </c>
    </row>
    <row r="2926" spans="1:9" ht="14.25" customHeight="1">
      <c r="A2926" s="1" t="str">
        <f t="shared" si="379"/>
        <v>GFR96034</v>
      </c>
      <c r="B2926" s="427">
        <f t="shared" ref="B2926:B2934" si="382">+D2926+B2925</f>
        <v>3589.7999999999997</v>
      </c>
      <c r="C2926" s="210">
        <f t="shared" si="377"/>
        <v>4</v>
      </c>
      <c r="D2926" s="1">
        <f t="shared" si="375"/>
        <v>979.1</v>
      </c>
      <c r="E2926" t="s">
        <v>136</v>
      </c>
      <c r="F2926">
        <v>9603</v>
      </c>
      <c r="G2926" s="139">
        <v>2011</v>
      </c>
      <c r="H2926" s="429" t="s">
        <v>147</v>
      </c>
      <c r="I2926" s="139">
        <f>VLOOKUP(E2926&amp;H2926,Data2012!$A:$S,11,FALSE)</f>
        <v>979.1</v>
      </c>
    </row>
    <row r="2927" spans="1:9" ht="14.25" customHeight="1">
      <c r="A2927" s="1" t="str">
        <f t="shared" si="379"/>
        <v>GFR96035</v>
      </c>
      <c r="B2927" s="427">
        <f t="shared" si="382"/>
        <v>4696.0999999999995</v>
      </c>
      <c r="C2927" s="210">
        <f t="shared" si="377"/>
        <v>5</v>
      </c>
      <c r="D2927" s="1">
        <f t="shared" si="375"/>
        <v>1106.3</v>
      </c>
      <c r="E2927" t="s">
        <v>136</v>
      </c>
      <c r="F2927">
        <v>9603</v>
      </c>
      <c r="G2927" s="139">
        <v>2011</v>
      </c>
      <c r="H2927" s="429" t="s">
        <v>148</v>
      </c>
      <c r="I2927" s="139">
        <f>VLOOKUP(E2927&amp;H2927,Data2012!$A:$S,11,FALSE)</f>
        <v>1106.3</v>
      </c>
    </row>
    <row r="2928" spans="1:9" ht="14.25" customHeight="1">
      <c r="A2928" s="1" t="str">
        <f t="shared" si="379"/>
        <v>GFR96036</v>
      </c>
      <c r="B2928" s="427">
        <f t="shared" si="382"/>
        <v>5808</v>
      </c>
      <c r="C2928" s="210">
        <f t="shared" si="377"/>
        <v>6</v>
      </c>
      <c r="D2928" s="1">
        <f t="shared" si="375"/>
        <v>1111.9000000000001</v>
      </c>
      <c r="E2928" t="s">
        <v>136</v>
      </c>
      <c r="F2928">
        <v>9603</v>
      </c>
      <c r="G2928" s="139">
        <v>2011</v>
      </c>
      <c r="H2928" s="429" t="s">
        <v>149</v>
      </c>
      <c r="I2928" s="139">
        <f>VLOOKUP(E2928&amp;H2928,Data2012!$A:$S,11,FALSE)</f>
        <v>1111.9000000000001</v>
      </c>
    </row>
    <row r="2929" spans="1:9" ht="14.25" customHeight="1">
      <c r="A2929" s="1" t="str">
        <f t="shared" si="379"/>
        <v xml:space="preserve">GFR9603 </v>
      </c>
      <c r="B2929" s="427" t="e">
        <f t="shared" si="382"/>
        <v>#VALUE!</v>
      </c>
      <c r="C2929" s="210" t="str">
        <f t="shared" si="377"/>
        <v xml:space="preserve"> </v>
      </c>
      <c r="D2929" s="1" t="str">
        <f t="shared" si="375"/>
        <v>na</v>
      </c>
      <c r="E2929" t="s">
        <v>136</v>
      </c>
      <c r="F2929">
        <v>9603</v>
      </c>
      <c r="G2929" s="139">
        <v>2011</v>
      </c>
      <c r="H2929" s="429" t="s">
        <v>150</v>
      </c>
      <c r="I2929" s="139">
        <f>VLOOKUP(E2929&amp;H2929,Data2012!$A:$S,11,FALSE)</f>
        <v>-1</v>
      </c>
    </row>
    <row r="2930" spans="1:9" ht="14.25" customHeight="1">
      <c r="A2930" s="1" t="str">
        <f t="shared" si="379"/>
        <v xml:space="preserve">GFR9603 </v>
      </c>
      <c r="B2930" s="427" t="e">
        <f t="shared" si="382"/>
        <v>#VALUE!</v>
      </c>
      <c r="C2930" s="210" t="str">
        <f t="shared" si="377"/>
        <v xml:space="preserve"> </v>
      </c>
      <c r="D2930" s="1" t="str">
        <f t="shared" si="375"/>
        <v>na</v>
      </c>
      <c r="E2930" t="s">
        <v>136</v>
      </c>
      <c r="F2930">
        <v>9603</v>
      </c>
      <c r="G2930" s="139">
        <v>2011</v>
      </c>
      <c r="H2930" s="429" t="s">
        <v>151</v>
      </c>
      <c r="I2930" s="139">
        <f>VLOOKUP(E2930&amp;H2930,Data2012!$A:$S,11,FALSE)</f>
        <v>-1</v>
      </c>
    </row>
    <row r="2931" spans="1:9" ht="14.25" customHeight="1">
      <c r="A2931" s="1" t="str">
        <f t="shared" si="379"/>
        <v xml:space="preserve">GFR9603 </v>
      </c>
      <c r="B2931" s="427" t="e">
        <f t="shared" si="382"/>
        <v>#VALUE!</v>
      </c>
      <c r="C2931" s="210" t="str">
        <f t="shared" si="377"/>
        <v xml:space="preserve"> </v>
      </c>
      <c r="D2931" s="1" t="str">
        <f t="shared" si="375"/>
        <v>na</v>
      </c>
      <c r="E2931" t="s">
        <v>136</v>
      </c>
      <c r="F2931">
        <v>9603</v>
      </c>
      <c r="G2931" s="139">
        <v>2011</v>
      </c>
      <c r="H2931" s="429" t="s">
        <v>152</v>
      </c>
      <c r="I2931" s="139">
        <f>VLOOKUP(E2931&amp;H2931,Data2012!$A:$S,11,FALSE)</f>
        <v>-1</v>
      </c>
    </row>
    <row r="2932" spans="1:9" ht="14.25" customHeight="1">
      <c r="A2932" s="1" t="str">
        <f t="shared" si="379"/>
        <v xml:space="preserve">GFR9603 </v>
      </c>
      <c r="B2932" s="427" t="e">
        <f t="shared" si="382"/>
        <v>#VALUE!</v>
      </c>
      <c r="C2932" s="210" t="str">
        <f t="shared" si="377"/>
        <v xml:space="preserve"> </v>
      </c>
      <c r="D2932" s="1" t="str">
        <f t="shared" si="375"/>
        <v>na</v>
      </c>
      <c r="E2932" t="s">
        <v>136</v>
      </c>
      <c r="F2932">
        <v>9603</v>
      </c>
      <c r="G2932" s="139">
        <v>2011</v>
      </c>
      <c r="H2932" s="429" t="s">
        <v>153</v>
      </c>
      <c r="I2932" s="139">
        <f>VLOOKUP(E2932&amp;H2932,Data2012!$A:$S,11,FALSE)</f>
        <v>-1</v>
      </c>
    </row>
    <row r="2933" spans="1:9" ht="14.25" customHeight="1">
      <c r="A2933" s="1" t="str">
        <f t="shared" si="379"/>
        <v xml:space="preserve">GFR9603 </v>
      </c>
      <c r="B2933" s="427" t="e">
        <f t="shared" si="382"/>
        <v>#VALUE!</v>
      </c>
      <c r="C2933" s="210" t="str">
        <f t="shared" si="377"/>
        <v xml:space="preserve"> </v>
      </c>
      <c r="D2933" s="1" t="str">
        <f t="shared" si="375"/>
        <v>na</v>
      </c>
      <c r="E2933" t="s">
        <v>136</v>
      </c>
      <c r="F2933">
        <v>9603</v>
      </c>
      <c r="G2933" s="139">
        <v>2011</v>
      </c>
      <c r="H2933" s="429" t="s">
        <v>154</v>
      </c>
      <c r="I2933" s="139">
        <f>VLOOKUP(E2933&amp;H2933,Data2012!$A:$S,11,FALSE)</f>
        <v>-1</v>
      </c>
    </row>
    <row r="2934" spans="1:9" ht="14.25" customHeight="1">
      <c r="A2934" s="1" t="str">
        <f t="shared" si="379"/>
        <v xml:space="preserve">GFR9603 </v>
      </c>
      <c r="B2934" s="427" t="e">
        <f t="shared" si="382"/>
        <v>#VALUE!</v>
      </c>
      <c r="C2934" s="210" t="str">
        <f t="shared" si="377"/>
        <v xml:space="preserve"> </v>
      </c>
      <c r="D2934" s="1" t="str">
        <f t="shared" si="375"/>
        <v>na</v>
      </c>
      <c r="E2934" t="s">
        <v>136</v>
      </c>
      <c r="F2934">
        <v>9603</v>
      </c>
      <c r="G2934" s="139">
        <v>2011</v>
      </c>
      <c r="H2934" s="429" t="s">
        <v>155</v>
      </c>
      <c r="I2934" s="139">
        <f>VLOOKUP(E2934&amp;H2934,Data2012!$A:$S,11,FALSE)</f>
        <v>-1</v>
      </c>
    </row>
    <row r="2935" spans="1:9" ht="14.25" customHeight="1">
      <c r="A2935" s="1" t="str">
        <f t="shared" si="379"/>
        <v>GFR96041</v>
      </c>
      <c r="B2935" s="427">
        <f>+D2935</f>
        <v>250.2</v>
      </c>
      <c r="C2935" s="210">
        <f t="shared" si="377"/>
        <v>1</v>
      </c>
      <c r="D2935" s="1">
        <f t="shared" si="375"/>
        <v>250.2</v>
      </c>
      <c r="E2935" t="s">
        <v>136</v>
      </c>
      <c r="F2935" s="393">
        <v>9604</v>
      </c>
      <c r="G2935" s="139">
        <v>2011</v>
      </c>
      <c r="H2935" s="429" t="s">
        <v>144</v>
      </c>
      <c r="I2935" s="139">
        <f>VLOOKUP(E2935&amp;H2935,Data2012!$A:$S,14,FALSE)</f>
        <v>250.2</v>
      </c>
    </row>
    <row r="2936" spans="1:9" ht="14.25" customHeight="1">
      <c r="A2936" s="1" t="str">
        <f t="shared" si="379"/>
        <v>GFR96042</v>
      </c>
      <c r="B2936" s="427">
        <f>+D2936+B2935</f>
        <v>511.4</v>
      </c>
      <c r="C2936" s="210">
        <f t="shared" si="377"/>
        <v>2</v>
      </c>
      <c r="D2936" s="1">
        <f t="shared" si="375"/>
        <v>261.2</v>
      </c>
      <c r="E2936" t="s">
        <v>136</v>
      </c>
      <c r="F2936">
        <v>9604</v>
      </c>
      <c r="G2936" s="139">
        <v>2011</v>
      </c>
      <c r="H2936" s="429" t="s">
        <v>145</v>
      </c>
      <c r="I2936" s="139">
        <f>VLOOKUP(E2936&amp;H2936,Data2012!$A:$S,14,FALSE)</f>
        <v>261.2</v>
      </c>
    </row>
    <row r="2937" spans="1:9" ht="14.25" customHeight="1">
      <c r="A2937" s="1" t="str">
        <f t="shared" si="379"/>
        <v>GFR96043</v>
      </c>
      <c r="B2937" s="427">
        <f>+D2937+B2936</f>
        <v>840.2</v>
      </c>
      <c r="C2937" s="210">
        <f t="shared" si="377"/>
        <v>3</v>
      </c>
      <c r="D2937" s="1">
        <f t="shared" si="375"/>
        <v>328.8</v>
      </c>
      <c r="E2937" t="s">
        <v>136</v>
      </c>
      <c r="F2937">
        <v>9604</v>
      </c>
      <c r="G2937" s="139">
        <v>2011</v>
      </c>
      <c r="H2937" s="429" t="s">
        <v>146</v>
      </c>
      <c r="I2937" s="139">
        <f>VLOOKUP(E2937&amp;H2937,Data2012!$A:$S,14,FALSE)</f>
        <v>328.8</v>
      </c>
    </row>
    <row r="2938" spans="1:9" ht="14.25" customHeight="1">
      <c r="A2938" s="1" t="str">
        <f t="shared" si="379"/>
        <v>GFR96044</v>
      </c>
      <c r="B2938" s="427">
        <f t="shared" ref="B2938:B2946" si="383">+D2938+B2937</f>
        <v>1165.5</v>
      </c>
      <c r="C2938" s="210">
        <f t="shared" si="377"/>
        <v>4</v>
      </c>
      <c r="D2938" s="1">
        <f t="shared" si="375"/>
        <v>325.3</v>
      </c>
      <c r="E2938" t="s">
        <v>136</v>
      </c>
      <c r="F2938">
        <v>9604</v>
      </c>
      <c r="G2938" s="139">
        <v>2011</v>
      </c>
      <c r="H2938" s="429" t="s">
        <v>147</v>
      </c>
      <c r="I2938" s="139">
        <f>VLOOKUP(E2938&amp;H2938,Data2012!$A:$S,14,FALSE)</f>
        <v>325.3</v>
      </c>
    </row>
    <row r="2939" spans="1:9" ht="14.25" customHeight="1">
      <c r="A2939" s="1" t="str">
        <f t="shared" si="379"/>
        <v>GFR96045</v>
      </c>
      <c r="B2939" s="427">
        <f t="shared" si="383"/>
        <v>1520.4</v>
      </c>
      <c r="C2939" s="210">
        <f t="shared" si="377"/>
        <v>5</v>
      </c>
      <c r="D2939" s="1">
        <f t="shared" ref="D2939:D2967" si="384">IF(I2939&lt;0,"na",I2939)</f>
        <v>354.9</v>
      </c>
      <c r="E2939" t="s">
        <v>136</v>
      </c>
      <c r="F2939">
        <v>9604</v>
      </c>
      <c r="G2939" s="139">
        <v>2011</v>
      </c>
      <c r="H2939" s="429" t="s">
        <v>148</v>
      </c>
      <c r="I2939" s="139">
        <f>VLOOKUP(E2939&amp;H2939,Data2012!$A:$S,14,FALSE)</f>
        <v>354.9</v>
      </c>
    </row>
    <row r="2940" spans="1:9" ht="14.25" customHeight="1">
      <c r="A2940" s="1" t="str">
        <f t="shared" si="379"/>
        <v>GFR96046</v>
      </c>
      <c r="B2940" s="427">
        <f t="shared" si="383"/>
        <v>1878.8000000000002</v>
      </c>
      <c r="C2940" s="210">
        <f t="shared" si="377"/>
        <v>6</v>
      </c>
      <c r="D2940" s="1">
        <f t="shared" si="384"/>
        <v>358.4</v>
      </c>
      <c r="E2940" t="s">
        <v>136</v>
      </c>
      <c r="F2940">
        <v>9604</v>
      </c>
      <c r="G2940" s="139">
        <v>2011</v>
      </c>
      <c r="H2940" s="429" t="s">
        <v>149</v>
      </c>
      <c r="I2940" s="139">
        <f>VLOOKUP(E2940&amp;H2940,Data2012!$A:$S,14,FALSE)</f>
        <v>358.4</v>
      </c>
    </row>
    <row r="2941" spans="1:9" ht="14.25" customHeight="1">
      <c r="A2941" s="1" t="str">
        <f t="shared" si="379"/>
        <v xml:space="preserve">GFR9604 </v>
      </c>
      <c r="B2941" s="427" t="e">
        <f t="shared" si="383"/>
        <v>#VALUE!</v>
      </c>
      <c r="C2941" s="210" t="str">
        <f t="shared" si="377"/>
        <v xml:space="preserve"> </v>
      </c>
      <c r="D2941" s="1" t="str">
        <f t="shared" si="384"/>
        <v>na</v>
      </c>
      <c r="E2941" t="s">
        <v>136</v>
      </c>
      <c r="F2941">
        <v>9604</v>
      </c>
      <c r="G2941" s="139">
        <v>2011</v>
      </c>
      <c r="H2941" s="429" t="s">
        <v>150</v>
      </c>
      <c r="I2941" s="139">
        <f>VLOOKUP(E2941&amp;H2941,Data2012!$A:$S,14,FALSE)</f>
        <v>-1</v>
      </c>
    </row>
    <row r="2942" spans="1:9" ht="14.25" customHeight="1">
      <c r="A2942" s="1" t="str">
        <f t="shared" si="379"/>
        <v xml:space="preserve">GFR9604 </v>
      </c>
      <c r="B2942" s="427" t="e">
        <f t="shared" si="383"/>
        <v>#VALUE!</v>
      </c>
      <c r="C2942" s="210" t="str">
        <f t="shared" si="377"/>
        <v xml:space="preserve"> </v>
      </c>
      <c r="D2942" s="1" t="str">
        <f t="shared" si="384"/>
        <v>na</v>
      </c>
      <c r="E2942" t="s">
        <v>136</v>
      </c>
      <c r="F2942">
        <v>9604</v>
      </c>
      <c r="G2942" s="139">
        <v>2011</v>
      </c>
      <c r="H2942" s="429" t="s">
        <v>151</v>
      </c>
      <c r="I2942" s="139">
        <f>VLOOKUP(E2942&amp;H2942,Data2012!$A:$S,14,FALSE)</f>
        <v>-1</v>
      </c>
    </row>
    <row r="2943" spans="1:9" ht="14.25" customHeight="1">
      <c r="A2943" s="1" t="str">
        <f t="shared" si="379"/>
        <v xml:space="preserve">GFR9604 </v>
      </c>
      <c r="B2943" s="427" t="e">
        <f t="shared" si="383"/>
        <v>#VALUE!</v>
      </c>
      <c r="C2943" s="210" t="str">
        <f t="shared" si="377"/>
        <v xml:space="preserve"> </v>
      </c>
      <c r="D2943" s="1" t="str">
        <f t="shared" si="384"/>
        <v>na</v>
      </c>
      <c r="E2943" t="s">
        <v>136</v>
      </c>
      <c r="F2943">
        <v>9604</v>
      </c>
      <c r="G2943" s="139">
        <v>2011</v>
      </c>
      <c r="H2943" s="429" t="s">
        <v>152</v>
      </c>
      <c r="I2943" s="139">
        <f>VLOOKUP(E2943&amp;H2943,Data2012!$A:$S,14,FALSE)</f>
        <v>-1</v>
      </c>
    </row>
    <row r="2944" spans="1:9" ht="14.25" customHeight="1">
      <c r="A2944" s="1" t="str">
        <f t="shared" si="379"/>
        <v xml:space="preserve">GFR9604 </v>
      </c>
      <c r="B2944" s="427" t="e">
        <f t="shared" si="383"/>
        <v>#VALUE!</v>
      </c>
      <c r="C2944" s="210" t="str">
        <f t="shared" si="377"/>
        <v xml:space="preserve"> </v>
      </c>
      <c r="D2944" s="1" t="str">
        <f t="shared" si="384"/>
        <v>na</v>
      </c>
      <c r="E2944" t="s">
        <v>136</v>
      </c>
      <c r="F2944">
        <v>9604</v>
      </c>
      <c r="G2944" s="139">
        <v>2011</v>
      </c>
      <c r="H2944" s="429" t="s">
        <v>153</v>
      </c>
      <c r="I2944" s="139">
        <f>VLOOKUP(E2944&amp;H2944,Data2012!$A:$S,14,FALSE)</f>
        <v>-1</v>
      </c>
    </row>
    <row r="2945" spans="1:9" ht="14.25" customHeight="1">
      <c r="A2945" s="1" t="str">
        <f t="shared" si="379"/>
        <v xml:space="preserve">GFR9604 </v>
      </c>
      <c r="B2945" s="427" t="e">
        <f t="shared" si="383"/>
        <v>#VALUE!</v>
      </c>
      <c r="C2945" s="210" t="str">
        <f t="shared" si="377"/>
        <v xml:space="preserve"> </v>
      </c>
      <c r="D2945" s="1" t="str">
        <f t="shared" si="384"/>
        <v>na</v>
      </c>
      <c r="E2945" t="s">
        <v>136</v>
      </c>
      <c r="F2945">
        <v>9604</v>
      </c>
      <c r="G2945" s="139">
        <v>2011</v>
      </c>
      <c r="H2945" s="429" t="s">
        <v>154</v>
      </c>
      <c r="I2945" s="139">
        <f>VLOOKUP(E2945&amp;H2945,Data2012!$A:$S,14,FALSE)</f>
        <v>-1</v>
      </c>
    </row>
    <row r="2946" spans="1:9" ht="14.25" customHeight="1">
      <c r="A2946" s="1" t="str">
        <f t="shared" si="379"/>
        <v xml:space="preserve">GFR9604 </v>
      </c>
      <c r="B2946" s="427" t="e">
        <f t="shared" si="383"/>
        <v>#VALUE!</v>
      </c>
      <c r="C2946" s="210" t="str">
        <f t="shared" si="377"/>
        <v xml:space="preserve"> </v>
      </c>
      <c r="D2946" s="1" t="str">
        <f t="shared" si="384"/>
        <v>na</v>
      </c>
      <c r="E2946" t="s">
        <v>136</v>
      </c>
      <c r="F2946">
        <v>9604</v>
      </c>
      <c r="G2946" s="139">
        <v>2011</v>
      </c>
      <c r="H2946" s="429" t="s">
        <v>155</v>
      </c>
      <c r="I2946" s="139">
        <f>VLOOKUP(E2946&amp;H2946,Data2012!$A:$S,14,FALSE)</f>
        <v>-1</v>
      </c>
    </row>
    <row r="2947" spans="1:9" ht="14.25" customHeight="1">
      <c r="A2947" s="1" t="str">
        <f t="shared" si="379"/>
        <v>GFR96051</v>
      </c>
      <c r="B2947" s="427">
        <f>+D2947</f>
        <v>0</v>
      </c>
      <c r="C2947" s="210">
        <f t="shared" si="377"/>
        <v>1</v>
      </c>
      <c r="D2947" s="1">
        <f t="shared" si="384"/>
        <v>0</v>
      </c>
      <c r="E2947" t="s">
        <v>136</v>
      </c>
      <c r="F2947" s="393">
        <v>9605</v>
      </c>
      <c r="G2947" s="139">
        <v>2011</v>
      </c>
      <c r="H2947" s="429" t="s">
        <v>144</v>
      </c>
      <c r="I2947" s="139">
        <f>VLOOKUP(E2947&amp;H2947,Data2012!$A:$S,6,FALSE)</f>
        <v>0</v>
      </c>
    </row>
    <row r="2948" spans="1:9" ht="14.25" customHeight="1">
      <c r="A2948" s="1" t="str">
        <f t="shared" si="379"/>
        <v>GFR96052</v>
      </c>
      <c r="B2948" s="427">
        <f>+D2948+B2947</f>
        <v>0</v>
      </c>
      <c r="C2948" s="210">
        <f t="shared" si="377"/>
        <v>2</v>
      </c>
      <c r="D2948" s="1">
        <f t="shared" si="384"/>
        <v>0</v>
      </c>
      <c r="E2948" t="s">
        <v>136</v>
      </c>
      <c r="F2948">
        <v>9605</v>
      </c>
      <c r="G2948" s="139">
        <v>2011</v>
      </c>
      <c r="H2948" s="429" t="s">
        <v>145</v>
      </c>
      <c r="I2948" s="139">
        <f>VLOOKUP(E2948&amp;H2948,Data2012!$A:$S,6,FALSE)</f>
        <v>0</v>
      </c>
    </row>
    <row r="2949" spans="1:9" ht="14.25" customHeight="1">
      <c r="A2949" s="1" t="str">
        <f t="shared" si="379"/>
        <v>GFR96053</v>
      </c>
      <c r="B2949" s="427">
        <f>+D2949+B2948</f>
        <v>0</v>
      </c>
      <c r="C2949" s="210">
        <f t="shared" si="377"/>
        <v>3</v>
      </c>
      <c r="D2949" s="1">
        <f t="shared" si="384"/>
        <v>0</v>
      </c>
      <c r="E2949" t="s">
        <v>136</v>
      </c>
      <c r="F2949">
        <v>9605</v>
      </c>
      <c r="G2949" s="139">
        <v>2011</v>
      </c>
      <c r="H2949" s="429" t="s">
        <v>146</v>
      </c>
      <c r="I2949" s="139">
        <f>VLOOKUP(E2949&amp;H2949,Data2012!$A:$S,6,FALSE)</f>
        <v>0</v>
      </c>
    </row>
    <row r="2950" spans="1:9" ht="14.25" customHeight="1">
      <c r="A2950" s="1" t="str">
        <f t="shared" si="379"/>
        <v>GFR96054</v>
      </c>
      <c r="B2950" s="427">
        <f t="shared" ref="B2950:B2958" si="385">+D2950+B2949</f>
        <v>0</v>
      </c>
      <c r="C2950" s="210">
        <f t="shared" si="377"/>
        <v>4</v>
      </c>
      <c r="D2950" s="1">
        <f t="shared" si="384"/>
        <v>0</v>
      </c>
      <c r="E2950" t="s">
        <v>136</v>
      </c>
      <c r="F2950">
        <v>9605</v>
      </c>
      <c r="G2950" s="139">
        <v>2011</v>
      </c>
      <c r="H2950" s="429" t="s">
        <v>147</v>
      </c>
      <c r="I2950" s="139">
        <f>VLOOKUP(E2950&amp;H2950,Data2012!$A:$S,6,FALSE)</f>
        <v>0</v>
      </c>
    </row>
    <row r="2951" spans="1:9" ht="14.25" customHeight="1">
      <c r="A2951" s="1" t="str">
        <f t="shared" si="379"/>
        <v>GFR96055</v>
      </c>
      <c r="B2951" s="427">
        <f t="shared" si="385"/>
        <v>0</v>
      </c>
      <c r="C2951" s="210">
        <f t="shared" si="377"/>
        <v>5</v>
      </c>
      <c r="D2951" s="1">
        <f t="shared" si="384"/>
        <v>0</v>
      </c>
      <c r="E2951" t="s">
        <v>136</v>
      </c>
      <c r="F2951">
        <v>9605</v>
      </c>
      <c r="G2951" s="139">
        <v>2011</v>
      </c>
      <c r="H2951" s="429" t="s">
        <v>148</v>
      </c>
      <c r="I2951" s="139">
        <f>VLOOKUP(E2951&amp;H2951,Data2012!$A:$S,6,FALSE)</f>
        <v>0</v>
      </c>
    </row>
    <row r="2952" spans="1:9" ht="14.25" customHeight="1">
      <c r="A2952" s="1" t="str">
        <f t="shared" si="379"/>
        <v>GFR96056</v>
      </c>
      <c r="B2952" s="427">
        <f t="shared" si="385"/>
        <v>0</v>
      </c>
      <c r="C2952" s="210">
        <f t="shared" ref="C2952:C3015" si="386">IF(D2952="na"," ",VALUE(RIGHT(TRIM(H2952),2)))</f>
        <v>6</v>
      </c>
      <c r="D2952" s="1">
        <f t="shared" si="384"/>
        <v>0</v>
      </c>
      <c r="E2952" t="s">
        <v>136</v>
      </c>
      <c r="F2952">
        <v>9605</v>
      </c>
      <c r="G2952" s="139">
        <v>2011</v>
      </c>
      <c r="H2952" s="429" t="s">
        <v>149</v>
      </c>
      <c r="I2952" s="139">
        <f>VLOOKUP(E2952&amp;H2952,Data2012!$A:$S,6,FALSE)</f>
        <v>0</v>
      </c>
    </row>
    <row r="2953" spans="1:9" ht="14.25" customHeight="1">
      <c r="A2953" s="1" t="str">
        <f t="shared" si="379"/>
        <v>GFR96057</v>
      </c>
      <c r="B2953" s="427">
        <f t="shared" si="385"/>
        <v>0</v>
      </c>
      <c r="C2953" s="210">
        <f t="shared" si="386"/>
        <v>7</v>
      </c>
      <c r="D2953" s="1">
        <f t="shared" si="384"/>
        <v>0</v>
      </c>
      <c r="E2953" t="s">
        <v>136</v>
      </c>
      <c r="F2953">
        <v>9605</v>
      </c>
      <c r="G2953" s="139">
        <v>2011</v>
      </c>
      <c r="H2953" s="429" t="s">
        <v>150</v>
      </c>
      <c r="I2953" s="139">
        <f>VLOOKUP(E2953&amp;H2953,Data2012!$A:$S,6,FALSE)</f>
        <v>0</v>
      </c>
    </row>
    <row r="2954" spans="1:9" ht="14.25" customHeight="1">
      <c r="A2954" s="1" t="str">
        <f t="shared" si="379"/>
        <v>GFR96058</v>
      </c>
      <c r="B2954" s="427">
        <f t="shared" si="385"/>
        <v>0</v>
      </c>
      <c r="C2954" s="210">
        <f t="shared" si="386"/>
        <v>8</v>
      </c>
      <c r="D2954" s="1">
        <f t="shared" si="384"/>
        <v>0</v>
      </c>
      <c r="E2954" t="s">
        <v>136</v>
      </c>
      <c r="F2954">
        <v>9605</v>
      </c>
      <c r="G2954" s="139">
        <v>2011</v>
      </c>
      <c r="H2954" s="429" t="s">
        <v>151</v>
      </c>
      <c r="I2954" s="139">
        <f>VLOOKUP(E2954&amp;H2954,Data2012!$A:$S,6,FALSE)</f>
        <v>0</v>
      </c>
    </row>
    <row r="2955" spans="1:9" ht="14.25" customHeight="1">
      <c r="A2955" s="1" t="str">
        <f t="shared" si="379"/>
        <v>GFR96059</v>
      </c>
      <c r="B2955" s="427">
        <f t="shared" si="385"/>
        <v>0</v>
      </c>
      <c r="C2955" s="210">
        <f t="shared" si="386"/>
        <v>9</v>
      </c>
      <c r="D2955" s="1">
        <f t="shared" si="384"/>
        <v>0</v>
      </c>
      <c r="E2955" t="s">
        <v>136</v>
      </c>
      <c r="F2955">
        <v>9605</v>
      </c>
      <c r="G2955" s="139">
        <v>2011</v>
      </c>
      <c r="H2955" s="429" t="s">
        <v>152</v>
      </c>
      <c r="I2955" s="139">
        <f>VLOOKUP(E2955&amp;H2955,Data2012!$A:$S,6,FALSE)</f>
        <v>0</v>
      </c>
    </row>
    <row r="2956" spans="1:9" ht="14.25" customHeight="1">
      <c r="A2956" s="1" t="str">
        <f t="shared" si="379"/>
        <v>GFR960510</v>
      </c>
      <c r="B2956" s="427">
        <f t="shared" si="385"/>
        <v>0</v>
      </c>
      <c r="C2956" s="210">
        <f t="shared" si="386"/>
        <v>10</v>
      </c>
      <c r="D2956" s="1">
        <f t="shared" si="384"/>
        <v>0</v>
      </c>
      <c r="E2956" t="s">
        <v>136</v>
      </c>
      <c r="F2956">
        <v>9605</v>
      </c>
      <c r="G2956" s="139">
        <v>2011</v>
      </c>
      <c r="H2956" s="429" t="s">
        <v>153</v>
      </c>
      <c r="I2956" s="139">
        <f>VLOOKUP(E2956&amp;H2956,Data2012!$A:$S,6,FALSE)</f>
        <v>0</v>
      </c>
    </row>
    <row r="2957" spans="1:9" ht="14.25" customHeight="1">
      <c r="A2957" s="1" t="str">
        <f t="shared" si="379"/>
        <v>GFR960511</v>
      </c>
      <c r="B2957" s="427">
        <f t="shared" si="385"/>
        <v>0</v>
      </c>
      <c r="C2957" s="210">
        <f t="shared" si="386"/>
        <v>11</v>
      </c>
      <c r="D2957" s="1">
        <f t="shared" si="384"/>
        <v>0</v>
      </c>
      <c r="E2957" t="s">
        <v>136</v>
      </c>
      <c r="F2957">
        <v>9605</v>
      </c>
      <c r="G2957" s="139">
        <v>2011</v>
      </c>
      <c r="H2957" s="429" t="s">
        <v>154</v>
      </c>
      <c r="I2957" s="139">
        <f>VLOOKUP(E2957&amp;H2957,Data2012!$A:$S,6,FALSE)</f>
        <v>0</v>
      </c>
    </row>
    <row r="2958" spans="1:9" ht="14.25" customHeight="1">
      <c r="A2958" s="1" t="str">
        <f t="shared" si="379"/>
        <v>GFR960512</v>
      </c>
      <c r="B2958" s="427">
        <f t="shared" si="385"/>
        <v>0</v>
      </c>
      <c r="C2958" s="210">
        <f t="shared" si="386"/>
        <v>12</v>
      </c>
      <c r="D2958" s="1">
        <f t="shared" si="384"/>
        <v>0</v>
      </c>
      <c r="E2958" t="s">
        <v>136</v>
      </c>
      <c r="F2958">
        <v>9605</v>
      </c>
      <c r="G2958" s="139">
        <v>2011</v>
      </c>
      <c r="H2958" s="429" t="s">
        <v>155</v>
      </c>
      <c r="I2958" s="139">
        <f>VLOOKUP(E2958&amp;H2958,Data2012!$A:$S,6,FALSE)</f>
        <v>0</v>
      </c>
    </row>
    <row r="2959" spans="1:9" ht="14.25" customHeight="1">
      <c r="A2959" s="1" t="str">
        <f t="shared" ref="A2959:A3022" si="387">TRIM(E2959)&amp;F2959&amp;C2959</f>
        <v>GFR96061</v>
      </c>
      <c r="B2959" s="427">
        <f>+D2959</f>
        <v>26.1</v>
      </c>
      <c r="C2959" s="210">
        <f t="shared" si="386"/>
        <v>1</v>
      </c>
      <c r="D2959" s="1">
        <f t="shared" si="384"/>
        <v>26.1</v>
      </c>
      <c r="E2959" t="s">
        <v>136</v>
      </c>
      <c r="F2959" s="393">
        <v>9606</v>
      </c>
      <c r="G2959" s="139">
        <v>2011</v>
      </c>
      <c r="H2959" s="429" t="s">
        <v>144</v>
      </c>
      <c r="I2959" s="139">
        <f>VLOOKUP(E2959&amp;H2959,Data2012!$A:$U,20,FALSE)</f>
        <v>26.1</v>
      </c>
    </row>
    <row r="2960" spans="1:9" ht="14.25" customHeight="1">
      <c r="A2960" s="1" t="str">
        <f t="shared" si="387"/>
        <v>GFR96062</v>
      </c>
      <c r="B2960" s="427">
        <f>+D2960+B2959</f>
        <v>47.400000000000006</v>
      </c>
      <c r="C2960" s="210">
        <f t="shared" si="386"/>
        <v>2</v>
      </c>
      <c r="D2960" s="1">
        <f t="shared" si="384"/>
        <v>21.3</v>
      </c>
      <c r="E2960" t="s">
        <v>136</v>
      </c>
      <c r="F2960">
        <v>9606</v>
      </c>
      <c r="G2960" s="139">
        <v>2011</v>
      </c>
      <c r="H2960" s="429" t="s">
        <v>145</v>
      </c>
      <c r="I2960" s="139">
        <f>VLOOKUP(E2960&amp;H2960,Data2012!$A:$U,20,FALSE)</f>
        <v>21.3</v>
      </c>
    </row>
    <row r="2961" spans="1:9" ht="14.25" customHeight="1">
      <c r="A2961" s="1" t="str">
        <f t="shared" si="387"/>
        <v>GFR96063</v>
      </c>
      <c r="B2961" s="427">
        <f>+D2961+B2960</f>
        <v>77.7</v>
      </c>
      <c r="C2961" s="210">
        <f t="shared" si="386"/>
        <v>3</v>
      </c>
      <c r="D2961" s="1">
        <f t="shared" si="384"/>
        <v>30.3</v>
      </c>
      <c r="E2961" t="s">
        <v>136</v>
      </c>
      <c r="F2961">
        <v>9606</v>
      </c>
      <c r="G2961" s="139">
        <v>2011</v>
      </c>
      <c r="H2961" s="429" t="s">
        <v>146</v>
      </c>
      <c r="I2961" s="139">
        <f>VLOOKUP(E2961&amp;H2961,Data2012!$A:$U,20,FALSE)</f>
        <v>30.3</v>
      </c>
    </row>
    <row r="2962" spans="1:9" ht="14.25" customHeight="1">
      <c r="A2962" s="1" t="str">
        <f t="shared" si="387"/>
        <v>GFR96064</v>
      </c>
      <c r="B2962" s="427">
        <f t="shared" ref="B2962:B2970" si="388">+D2962+B2961</f>
        <v>119.1</v>
      </c>
      <c r="C2962" s="210">
        <f t="shared" si="386"/>
        <v>4</v>
      </c>
      <c r="D2962" s="1">
        <f t="shared" si="384"/>
        <v>41.4</v>
      </c>
      <c r="E2962" t="s">
        <v>136</v>
      </c>
      <c r="F2962">
        <v>9606</v>
      </c>
      <c r="G2962" s="139">
        <v>2011</v>
      </c>
      <c r="H2962" s="429" t="s">
        <v>147</v>
      </c>
      <c r="I2962" s="139">
        <f>VLOOKUP(E2962&amp;H2962,Data2012!$A:$U,20,FALSE)</f>
        <v>41.4</v>
      </c>
    </row>
    <row r="2963" spans="1:9" ht="14.25" customHeight="1">
      <c r="A2963" s="1" t="str">
        <f t="shared" si="387"/>
        <v>GFR96065</v>
      </c>
      <c r="B2963" s="427">
        <f t="shared" si="388"/>
        <v>152.6</v>
      </c>
      <c r="C2963" s="210">
        <f t="shared" si="386"/>
        <v>5</v>
      </c>
      <c r="D2963" s="1">
        <f t="shared" si="384"/>
        <v>33.5</v>
      </c>
      <c r="E2963" t="s">
        <v>136</v>
      </c>
      <c r="F2963">
        <v>9606</v>
      </c>
      <c r="G2963" s="139">
        <v>2011</v>
      </c>
      <c r="H2963" s="429" t="s">
        <v>148</v>
      </c>
      <c r="I2963" s="139">
        <f>VLOOKUP(E2963&amp;H2963,Data2012!$A:$U,20,FALSE)</f>
        <v>33.5</v>
      </c>
    </row>
    <row r="2964" spans="1:9" ht="14.25" customHeight="1">
      <c r="A2964" s="1" t="str">
        <f t="shared" si="387"/>
        <v>GFR96066</v>
      </c>
      <c r="B2964" s="427">
        <f t="shared" si="388"/>
        <v>199.5</v>
      </c>
      <c r="C2964" s="210">
        <f t="shared" si="386"/>
        <v>6</v>
      </c>
      <c r="D2964" s="1">
        <f t="shared" si="384"/>
        <v>46.9</v>
      </c>
      <c r="E2964" t="s">
        <v>136</v>
      </c>
      <c r="F2964">
        <v>9606</v>
      </c>
      <c r="G2964" s="139">
        <v>2011</v>
      </c>
      <c r="H2964" s="429" t="s">
        <v>149</v>
      </c>
      <c r="I2964" s="139">
        <f>VLOOKUP(E2964&amp;H2964,Data2012!$A:$U,20,FALSE)</f>
        <v>46.9</v>
      </c>
    </row>
    <row r="2965" spans="1:9" ht="14.25" customHeight="1">
      <c r="A2965" s="1" t="str">
        <f t="shared" si="387"/>
        <v xml:space="preserve">GFR9606 </v>
      </c>
      <c r="B2965" s="427" t="e">
        <f t="shared" si="388"/>
        <v>#VALUE!</v>
      </c>
      <c r="C2965" s="210" t="str">
        <f t="shared" si="386"/>
        <v xml:space="preserve"> </v>
      </c>
      <c r="D2965" s="1" t="str">
        <f t="shared" si="384"/>
        <v>na</v>
      </c>
      <c r="E2965" t="s">
        <v>136</v>
      </c>
      <c r="F2965">
        <v>9606</v>
      </c>
      <c r="G2965" s="139">
        <v>2011</v>
      </c>
      <c r="H2965" s="429" t="s">
        <v>150</v>
      </c>
      <c r="I2965" s="139">
        <f>VLOOKUP(E2965&amp;H2965,Data2012!$A:$U,20,FALSE)</f>
        <v>-1</v>
      </c>
    </row>
    <row r="2966" spans="1:9" ht="14.25" customHeight="1">
      <c r="A2966" s="1" t="str">
        <f t="shared" si="387"/>
        <v xml:space="preserve">GFR9606 </v>
      </c>
      <c r="B2966" s="427" t="e">
        <f t="shared" si="388"/>
        <v>#VALUE!</v>
      </c>
      <c r="C2966" s="210" t="str">
        <f t="shared" si="386"/>
        <v xml:space="preserve"> </v>
      </c>
      <c r="D2966" s="1" t="str">
        <f t="shared" si="384"/>
        <v>na</v>
      </c>
      <c r="E2966" t="s">
        <v>136</v>
      </c>
      <c r="F2966">
        <v>9606</v>
      </c>
      <c r="G2966" s="139">
        <v>2011</v>
      </c>
      <c r="H2966" s="429" t="s">
        <v>151</v>
      </c>
      <c r="I2966" s="139">
        <f>VLOOKUP(E2966&amp;H2966,Data2012!$A:$U,20,FALSE)</f>
        <v>-1</v>
      </c>
    </row>
    <row r="2967" spans="1:9" ht="14.25" customHeight="1">
      <c r="A2967" s="1" t="str">
        <f t="shared" si="387"/>
        <v xml:space="preserve">GFR9606 </v>
      </c>
      <c r="B2967" s="427" t="e">
        <f t="shared" si="388"/>
        <v>#VALUE!</v>
      </c>
      <c r="C2967" s="210" t="str">
        <f t="shared" si="386"/>
        <v xml:space="preserve"> </v>
      </c>
      <c r="D2967" s="1" t="str">
        <f t="shared" si="384"/>
        <v>na</v>
      </c>
      <c r="E2967" t="s">
        <v>136</v>
      </c>
      <c r="F2967">
        <v>9606</v>
      </c>
      <c r="G2967" s="139">
        <v>2011</v>
      </c>
      <c r="H2967" s="429" t="s">
        <v>152</v>
      </c>
      <c r="I2967" s="139">
        <f>VLOOKUP(E2967&amp;H2967,Data2012!$A:$U,20,FALSE)</f>
        <v>-1</v>
      </c>
    </row>
    <row r="2968" spans="1:9" ht="14.25" customHeight="1">
      <c r="A2968" s="1" t="str">
        <f t="shared" si="387"/>
        <v xml:space="preserve">GFR9606 </v>
      </c>
      <c r="B2968" s="427" t="e">
        <f t="shared" si="388"/>
        <v>#VALUE!</v>
      </c>
      <c r="C2968" s="210" t="str">
        <f t="shared" si="386"/>
        <v xml:space="preserve"> </v>
      </c>
      <c r="D2968" s="1" t="str">
        <f>IF(I2968&lt;0,"na",I2968)</f>
        <v>na</v>
      </c>
      <c r="E2968" t="s">
        <v>136</v>
      </c>
      <c r="F2968">
        <v>9606</v>
      </c>
      <c r="G2968" s="139">
        <v>2011</v>
      </c>
      <c r="H2968" s="429" t="s">
        <v>153</v>
      </c>
      <c r="I2968" s="139">
        <f>VLOOKUP(E2968&amp;H2968,Data2012!$A:$U,20,FALSE)</f>
        <v>-1</v>
      </c>
    </row>
    <row r="2969" spans="1:9" ht="14.25" customHeight="1">
      <c r="A2969" s="1" t="str">
        <f t="shared" si="387"/>
        <v xml:space="preserve">GFR9606 </v>
      </c>
      <c r="B2969" s="427" t="e">
        <f t="shared" si="388"/>
        <v>#VALUE!</v>
      </c>
      <c r="C2969" s="210" t="str">
        <f t="shared" si="386"/>
        <v xml:space="preserve"> </v>
      </c>
      <c r="D2969" s="1" t="str">
        <f>IF(I2969&lt;0,"na",I2969)</f>
        <v>na</v>
      </c>
      <c r="E2969" t="s">
        <v>136</v>
      </c>
      <c r="F2969">
        <v>9606</v>
      </c>
      <c r="G2969" s="139">
        <v>2011</v>
      </c>
      <c r="H2969" s="429" t="s">
        <v>154</v>
      </c>
      <c r="I2969" s="139">
        <f>VLOOKUP(E2969&amp;H2969,Data2012!$A:$U,20,FALSE)</f>
        <v>-1</v>
      </c>
    </row>
    <row r="2970" spans="1:9" ht="14.25" customHeight="1">
      <c r="A2970" s="1" t="str">
        <f t="shared" si="387"/>
        <v xml:space="preserve">GFR9606 </v>
      </c>
      <c r="B2970" s="427" t="e">
        <f t="shared" si="388"/>
        <v>#VALUE!</v>
      </c>
      <c r="C2970" s="210" t="str">
        <f t="shared" si="386"/>
        <v xml:space="preserve"> </v>
      </c>
      <c r="D2970" s="1" t="str">
        <f>IF(I2970&lt;0,"na",I2970)</f>
        <v>na</v>
      </c>
      <c r="E2970" t="s">
        <v>136</v>
      </c>
      <c r="F2970">
        <v>9606</v>
      </c>
      <c r="G2970" s="139">
        <v>2011</v>
      </c>
      <c r="H2970" s="429" t="s">
        <v>155</v>
      </c>
      <c r="I2970" s="139">
        <f>VLOOKUP(E2970&amp;H2970,Data2012!$A:$U,20,FALSE)</f>
        <v>-1</v>
      </c>
    </row>
    <row r="2971" spans="1:9" ht="14.25" customHeight="1">
      <c r="A2971" s="1" t="str">
        <f t="shared" si="387"/>
        <v>SERVTRANS96031</v>
      </c>
      <c r="B2971" s="427">
        <f>+D2971</f>
        <v>241.37200000000001</v>
      </c>
      <c r="C2971" s="210">
        <f t="shared" si="386"/>
        <v>1</v>
      </c>
      <c r="D2971" s="1">
        <f t="shared" ref="D2971:D3034" si="389">IF(I2971&lt;0,"na",I2971)</f>
        <v>241.37200000000001</v>
      </c>
      <c r="E2971" t="s">
        <v>134</v>
      </c>
      <c r="F2971" s="392">
        <v>9603</v>
      </c>
      <c r="G2971" s="139">
        <v>2011</v>
      </c>
      <c r="H2971" s="429" t="s">
        <v>144</v>
      </c>
      <c r="I2971" s="139">
        <f>VLOOKUP(E2971&amp;H2971,Data2012!$A:$S,11,FALSE)</f>
        <v>241.37200000000001</v>
      </c>
    </row>
    <row r="2972" spans="1:9" ht="14.25" customHeight="1">
      <c r="A2972" s="1" t="str">
        <f t="shared" si="387"/>
        <v>SERVTRANS96032</v>
      </c>
      <c r="B2972" s="427">
        <f>+D2972+B2971</f>
        <v>562.75199999999995</v>
      </c>
      <c r="C2972" s="210">
        <f t="shared" si="386"/>
        <v>2</v>
      </c>
      <c r="D2972" s="1">
        <f t="shared" si="389"/>
        <v>321.38</v>
      </c>
      <c r="E2972" t="s">
        <v>134</v>
      </c>
      <c r="F2972">
        <v>9603</v>
      </c>
      <c r="G2972" s="139">
        <v>2011</v>
      </c>
      <c r="H2972" s="429" t="s">
        <v>145</v>
      </c>
      <c r="I2972" s="139">
        <f>VLOOKUP(E2972&amp;H2972,Data2012!$A:$S,11,FALSE)</f>
        <v>321.38</v>
      </c>
    </row>
    <row r="2973" spans="1:9" ht="14.25" customHeight="1">
      <c r="A2973" s="1" t="str">
        <f t="shared" si="387"/>
        <v>SERVTRANS96033</v>
      </c>
      <c r="B2973" s="427">
        <f>+D2973+B2972</f>
        <v>897.02699999999993</v>
      </c>
      <c r="C2973" s="210">
        <f t="shared" si="386"/>
        <v>3</v>
      </c>
      <c r="D2973" s="1">
        <f t="shared" si="389"/>
        <v>334.27499999999998</v>
      </c>
      <c r="E2973" t="s">
        <v>134</v>
      </c>
      <c r="F2973">
        <v>9603</v>
      </c>
      <c r="G2973" s="139">
        <v>2011</v>
      </c>
      <c r="H2973" s="429" t="s">
        <v>146</v>
      </c>
      <c r="I2973" s="139">
        <f>VLOOKUP(E2973&amp;H2973,Data2012!$A:$S,11,FALSE)</f>
        <v>334.27499999999998</v>
      </c>
    </row>
    <row r="2974" spans="1:9" ht="14.25" customHeight="1">
      <c r="A2974" s="1" t="str">
        <f t="shared" si="387"/>
        <v>SERVTRANS96034</v>
      </c>
      <c r="B2974" s="427">
        <f t="shared" ref="B2974:B2982" si="390">+D2974+B2973</f>
        <v>1254.2939999999999</v>
      </c>
      <c r="C2974" s="210">
        <f t="shared" si="386"/>
        <v>4</v>
      </c>
      <c r="D2974" s="1">
        <f t="shared" si="389"/>
        <v>357.267</v>
      </c>
      <c r="E2974" t="s">
        <v>134</v>
      </c>
      <c r="F2974">
        <v>9603</v>
      </c>
      <c r="G2974" s="139">
        <v>2011</v>
      </c>
      <c r="H2974" s="429" t="s">
        <v>147</v>
      </c>
      <c r="I2974" s="139">
        <f>VLOOKUP(E2974&amp;H2974,Data2012!$A:$S,11,FALSE)</f>
        <v>357.267</v>
      </c>
    </row>
    <row r="2975" spans="1:9" ht="14.25" customHeight="1">
      <c r="A2975" s="1" t="str">
        <f t="shared" si="387"/>
        <v>SERVTRANS96035</v>
      </c>
      <c r="B2975" s="427">
        <f t="shared" si="390"/>
        <v>1610.0239999999999</v>
      </c>
      <c r="C2975" s="210">
        <f t="shared" si="386"/>
        <v>5</v>
      </c>
      <c r="D2975" s="1">
        <f t="shared" si="389"/>
        <v>355.73</v>
      </c>
      <c r="E2975" t="s">
        <v>134</v>
      </c>
      <c r="F2975">
        <v>9603</v>
      </c>
      <c r="G2975" s="139">
        <v>2011</v>
      </c>
      <c r="H2975" s="429" t="s">
        <v>148</v>
      </c>
      <c r="I2975" s="139">
        <f>VLOOKUP(E2975&amp;H2975,Data2012!$A:$S,11,FALSE)</f>
        <v>355.73</v>
      </c>
    </row>
    <row r="2976" spans="1:9" ht="14.25" customHeight="1">
      <c r="A2976" s="1" t="str">
        <f t="shared" si="387"/>
        <v>SERVTRANS96036</v>
      </c>
      <c r="B2976" s="427">
        <f t="shared" si="390"/>
        <v>1886.6029999999998</v>
      </c>
      <c r="C2976" s="210">
        <f t="shared" si="386"/>
        <v>6</v>
      </c>
      <c r="D2976" s="1">
        <f t="shared" si="389"/>
        <v>276.57900000000001</v>
      </c>
      <c r="E2976" t="s">
        <v>134</v>
      </c>
      <c r="F2976">
        <v>9603</v>
      </c>
      <c r="G2976" s="139">
        <v>2011</v>
      </c>
      <c r="H2976" s="429" t="s">
        <v>149</v>
      </c>
      <c r="I2976" s="139">
        <f>VLOOKUP(E2976&amp;H2976,Data2012!$A:$S,11,FALSE)</f>
        <v>276.57900000000001</v>
      </c>
    </row>
    <row r="2977" spans="1:9" ht="14.25" customHeight="1">
      <c r="A2977" s="1" t="str">
        <f t="shared" si="387"/>
        <v>SERVTRANS96037</v>
      </c>
      <c r="B2977" s="427">
        <f t="shared" si="390"/>
        <v>2256.0749999999998</v>
      </c>
      <c r="C2977" s="210">
        <f t="shared" si="386"/>
        <v>7</v>
      </c>
      <c r="D2977" s="1">
        <f t="shared" si="389"/>
        <v>369.47199999999998</v>
      </c>
      <c r="E2977" t="s">
        <v>134</v>
      </c>
      <c r="F2977">
        <v>9603</v>
      </c>
      <c r="G2977" s="139">
        <v>2011</v>
      </c>
      <c r="H2977" s="429" t="s">
        <v>150</v>
      </c>
      <c r="I2977" s="139">
        <f>VLOOKUP(E2977&amp;H2977,Data2012!$A:$S,11,FALSE)</f>
        <v>369.47199999999998</v>
      </c>
    </row>
    <row r="2978" spans="1:9" ht="14.25" customHeight="1">
      <c r="A2978" s="1" t="str">
        <f t="shared" si="387"/>
        <v>SERVTRANS96038</v>
      </c>
      <c r="B2978" s="427">
        <f t="shared" si="390"/>
        <v>2555.232</v>
      </c>
      <c r="C2978" s="210">
        <f t="shared" si="386"/>
        <v>8</v>
      </c>
      <c r="D2978" s="1">
        <f t="shared" si="389"/>
        <v>299.15699999999998</v>
      </c>
      <c r="E2978" t="s">
        <v>134</v>
      </c>
      <c r="F2978">
        <v>9603</v>
      </c>
      <c r="G2978" s="139">
        <v>2011</v>
      </c>
      <c r="H2978" s="429" t="s">
        <v>151</v>
      </c>
      <c r="I2978" s="139">
        <f>VLOOKUP(E2978&amp;H2978,Data2012!$A:$S,11,FALSE)</f>
        <v>299.15699999999998</v>
      </c>
    </row>
    <row r="2979" spans="1:9" ht="14.25" customHeight="1">
      <c r="A2979" s="1" t="str">
        <f t="shared" si="387"/>
        <v>SERVTRANS96039</v>
      </c>
      <c r="B2979" s="427">
        <f t="shared" si="390"/>
        <v>2888.1210000000001</v>
      </c>
      <c r="C2979" s="210">
        <f t="shared" si="386"/>
        <v>9</v>
      </c>
      <c r="D2979" s="1">
        <f t="shared" si="389"/>
        <v>332.88900000000001</v>
      </c>
      <c r="E2979" t="s">
        <v>134</v>
      </c>
      <c r="F2979">
        <v>9603</v>
      </c>
      <c r="G2979" s="139">
        <v>2011</v>
      </c>
      <c r="H2979" s="429" t="s">
        <v>152</v>
      </c>
      <c r="I2979" s="139">
        <f>VLOOKUP(E2979&amp;H2979,Data2012!$A:$S,11,FALSE)</f>
        <v>332.88900000000001</v>
      </c>
    </row>
    <row r="2980" spans="1:9" ht="14.25" customHeight="1">
      <c r="A2980" s="1" t="str">
        <f t="shared" si="387"/>
        <v>SERVTRANS960310</v>
      </c>
      <c r="B2980" s="427">
        <f t="shared" si="390"/>
        <v>3184.6950000000002</v>
      </c>
      <c r="C2980" s="210">
        <f t="shared" si="386"/>
        <v>10</v>
      </c>
      <c r="D2980" s="1">
        <f t="shared" si="389"/>
        <v>296.57400000000001</v>
      </c>
      <c r="E2980" t="s">
        <v>134</v>
      </c>
      <c r="F2980">
        <v>9603</v>
      </c>
      <c r="G2980" s="139">
        <v>2011</v>
      </c>
      <c r="H2980" s="429" t="s">
        <v>153</v>
      </c>
      <c r="I2980" s="139">
        <f>VLOOKUP(E2980&amp;H2980,Data2012!$A:$S,11,FALSE)</f>
        <v>296.57400000000001</v>
      </c>
    </row>
    <row r="2981" spans="1:9" ht="14.25" customHeight="1">
      <c r="A2981" s="1" t="str">
        <f t="shared" si="387"/>
        <v>SERVTRANS960311</v>
      </c>
      <c r="B2981" s="427">
        <f t="shared" si="390"/>
        <v>3503.511</v>
      </c>
      <c r="C2981" s="210">
        <f t="shared" si="386"/>
        <v>11</v>
      </c>
      <c r="D2981" s="1">
        <f t="shared" si="389"/>
        <v>318.81599999999997</v>
      </c>
      <c r="E2981" t="s">
        <v>134</v>
      </c>
      <c r="F2981">
        <v>9603</v>
      </c>
      <c r="G2981" s="139">
        <v>2011</v>
      </c>
      <c r="H2981" s="429" t="s">
        <v>154</v>
      </c>
      <c r="I2981" s="139">
        <f>VLOOKUP(E2981&amp;H2981,Data2012!$A:$S,11,FALSE)</f>
        <v>318.81599999999997</v>
      </c>
    </row>
    <row r="2982" spans="1:9" ht="14.25" customHeight="1">
      <c r="A2982" s="1" t="str">
        <f t="shared" si="387"/>
        <v>SERVTRANS960312</v>
      </c>
      <c r="B2982" s="427">
        <f t="shared" si="390"/>
        <v>3765.61</v>
      </c>
      <c r="C2982" s="210">
        <f t="shared" si="386"/>
        <v>12</v>
      </c>
      <c r="D2982" s="1">
        <f t="shared" si="389"/>
        <v>262.09899999999999</v>
      </c>
      <c r="E2982" t="s">
        <v>134</v>
      </c>
      <c r="F2982">
        <v>9603</v>
      </c>
      <c r="G2982" s="139">
        <v>2011</v>
      </c>
      <c r="H2982" s="429" t="s">
        <v>155</v>
      </c>
      <c r="I2982" s="139">
        <f>VLOOKUP(E2982&amp;H2982,Data2012!$A:$S,11,FALSE)</f>
        <v>262.09899999999999</v>
      </c>
    </row>
    <row r="2983" spans="1:9" ht="14.25" customHeight="1">
      <c r="A2983" s="1" t="str">
        <f t="shared" si="387"/>
        <v>SERVTRANS96041</v>
      </c>
      <c r="B2983" s="427">
        <f>+D2983</f>
        <v>51.31</v>
      </c>
      <c r="C2983" s="210">
        <f t="shared" si="386"/>
        <v>1</v>
      </c>
      <c r="D2983" s="1">
        <f t="shared" si="389"/>
        <v>51.31</v>
      </c>
      <c r="E2983" t="s">
        <v>134</v>
      </c>
      <c r="F2983" s="392">
        <v>9604</v>
      </c>
      <c r="G2983" s="139">
        <v>2011</v>
      </c>
      <c r="H2983" s="429" t="s">
        <v>144</v>
      </c>
      <c r="I2983" s="139">
        <f>VLOOKUP(E2983&amp;H2983,Data2012!$A:$S,14,FALSE)</f>
        <v>51.31</v>
      </c>
    </row>
    <row r="2984" spans="1:9" ht="14.25" customHeight="1">
      <c r="A2984" s="1" t="str">
        <f t="shared" si="387"/>
        <v>SERVTRANS96042</v>
      </c>
      <c r="B2984" s="427">
        <f>+D2984+B2983</f>
        <v>115.88800000000001</v>
      </c>
      <c r="C2984" s="210">
        <f t="shared" si="386"/>
        <v>2</v>
      </c>
      <c r="D2984" s="1">
        <f t="shared" si="389"/>
        <v>64.578000000000003</v>
      </c>
      <c r="E2984" t="s">
        <v>134</v>
      </c>
      <c r="F2984">
        <v>9604</v>
      </c>
      <c r="G2984" s="139">
        <v>2011</v>
      </c>
      <c r="H2984" s="429" t="s">
        <v>145</v>
      </c>
      <c r="I2984" s="139">
        <f>VLOOKUP(E2984&amp;H2984,Data2012!$A:$S,14,FALSE)</f>
        <v>64.578000000000003</v>
      </c>
    </row>
    <row r="2985" spans="1:9" ht="14.25" customHeight="1">
      <c r="A2985" s="1" t="str">
        <f t="shared" si="387"/>
        <v>SERVTRANS96043</v>
      </c>
      <c r="B2985" s="427">
        <f>+D2985+B2984</f>
        <v>198.23599999999999</v>
      </c>
      <c r="C2985" s="210">
        <f t="shared" si="386"/>
        <v>3</v>
      </c>
      <c r="D2985" s="1">
        <f t="shared" si="389"/>
        <v>82.347999999999999</v>
      </c>
      <c r="E2985" t="s">
        <v>134</v>
      </c>
      <c r="F2985">
        <v>9604</v>
      </c>
      <c r="G2985" s="139">
        <v>2011</v>
      </c>
      <c r="H2985" s="429" t="s">
        <v>146</v>
      </c>
      <c r="I2985" s="139">
        <f>VLOOKUP(E2985&amp;H2985,Data2012!$A:$S,14,FALSE)</f>
        <v>82.347999999999999</v>
      </c>
    </row>
    <row r="2986" spans="1:9" ht="14.25" customHeight="1">
      <c r="A2986" s="1" t="str">
        <f t="shared" si="387"/>
        <v>SERVTRANS96044</v>
      </c>
      <c r="B2986" s="427">
        <f t="shared" ref="B2986:B2994" si="391">+D2986+B2985</f>
        <v>297.73564599999997</v>
      </c>
      <c r="C2986" s="210">
        <f t="shared" si="386"/>
        <v>4</v>
      </c>
      <c r="D2986" s="1">
        <f t="shared" si="389"/>
        <v>99.499645999999998</v>
      </c>
      <c r="E2986" t="s">
        <v>134</v>
      </c>
      <c r="F2986">
        <v>9604</v>
      </c>
      <c r="G2986" s="139">
        <v>2011</v>
      </c>
      <c r="H2986" s="429" t="s">
        <v>147</v>
      </c>
      <c r="I2986" s="139">
        <f>VLOOKUP(E2986&amp;H2986,Data2012!$A:$S,14,FALSE)</f>
        <v>99.499645999999998</v>
      </c>
    </row>
    <row r="2987" spans="1:9" ht="14.25" customHeight="1">
      <c r="A2987" s="1" t="str">
        <f t="shared" si="387"/>
        <v>SERVTRANS96045</v>
      </c>
      <c r="B2987" s="427">
        <f t="shared" si="391"/>
        <v>391.19335000000001</v>
      </c>
      <c r="C2987" s="210">
        <f t="shared" si="386"/>
        <v>5</v>
      </c>
      <c r="D2987" s="1">
        <f t="shared" si="389"/>
        <v>93.457704000000007</v>
      </c>
      <c r="E2987" t="s">
        <v>134</v>
      </c>
      <c r="F2987">
        <v>9604</v>
      </c>
      <c r="G2987" s="139">
        <v>2011</v>
      </c>
      <c r="H2987" s="429" t="s">
        <v>148</v>
      </c>
      <c r="I2987" s="139">
        <f>VLOOKUP(E2987&amp;H2987,Data2012!$A:$S,14,FALSE)</f>
        <v>93.457704000000007</v>
      </c>
    </row>
    <row r="2988" spans="1:9" ht="14.25" customHeight="1">
      <c r="A2988" s="1" t="str">
        <f t="shared" si="387"/>
        <v>SERVTRANS96046</v>
      </c>
      <c r="B2988" s="427">
        <f t="shared" si="391"/>
        <v>450.82882699999999</v>
      </c>
      <c r="C2988" s="210">
        <f t="shared" si="386"/>
        <v>6</v>
      </c>
      <c r="D2988" s="1">
        <f t="shared" si="389"/>
        <v>59.635477000000002</v>
      </c>
      <c r="E2988" t="s">
        <v>134</v>
      </c>
      <c r="F2988">
        <v>9604</v>
      </c>
      <c r="G2988" s="139">
        <v>2011</v>
      </c>
      <c r="H2988" s="429" t="s">
        <v>149</v>
      </c>
      <c r="I2988" s="139">
        <f>VLOOKUP(E2988&amp;H2988,Data2012!$A:$S,14,FALSE)</f>
        <v>59.635477000000002</v>
      </c>
    </row>
    <row r="2989" spans="1:9" ht="14.25" customHeight="1">
      <c r="A2989" s="1" t="str">
        <f t="shared" si="387"/>
        <v>SERVTRANS96047</v>
      </c>
      <c r="B2989" s="427">
        <f t="shared" si="391"/>
        <v>530.75196700000004</v>
      </c>
      <c r="C2989" s="210">
        <f t="shared" si="386"/>
        <v>7</v>
      </c>
      <c r="D2989" s="1">
        <f t="shared" si="389"/>
        <v>79.923140000000004</v>
      </c>
      <c r="E2989" t="s">
        <v>134</v>
      </c>
      <c r="F2989">
        <v>9604</v>
      </c>
      <c r="G2989" s="139">
        <v>2011</v>
      </c>
      <c r="H2989" s="429" t="s">
        <v>150</v>
      </c>
      <c r="I2989" s="139">
        <f>VLOOKUP(E2989&amp;H2989,Data2012!$A:$S,14,FALSE)</f>
        <v>79.923140000000004</v>
      </c>
    </row>
    <row r="2990" spans="1:9" ht="14.25" customHeight="1">
      <c r="A2990" s="1" t="str">
        <f t="shared" si="387"/>
        <v>SERVTRANS96048</v>
      </c>
      <c r="B2990" s="427">
        <f t="shared" si="391"/>
        <v>583.67523600000004</v>
      </c>
      <c r="C2990" s="210">
        <f t="shared" si="386"/>
        <v>8</v>
      </c>
      <c r="D2990" s="1">
        <f t="shared" si="389"/>
        <v>52.923268999999998</v>
      </c>
      <c r="E2990" t="s">
        <v>134</v>
      </c>
      <c r="F2990">
        <v>9604</v>
      </c>
      <c r="G2990" s="139">
        <v>2011</v>
      </c>
      <c r="H2990" s="429" t="s">
        <v>151</v>
      </c>
      <c r="I2990" s="139">
        <f>VLOOKUP(E2990&amp;H2990,Data2012!$A:$S,14,FALSE)</f>
        <v>52.923268999999998</v>
      </c>
    </row>
    <row r="2991" spans="1:9" ht="14.25" customHeight="1">
      <c r="A2991" s="1" t="str">
        <f t="shared" si="387"/>
        <v>SERVTRANS96049</v>
      </c>
      <c r="B2991" s="427">
        <f t="shared" si="391"/>
        <v>633.14389700000004</v>
      </c>
      <c r="C2991" s="210">
        <f t="shared" si="386"/>
        <v>9</v>
      </c>
      <c r="D2991" s="1">
        <f t="shared" si="389"/>
        <v>49.468660999999997</v>
      </c>
      <c r="E2991" t="s">
        <v>134</v>
      </c>
      <c r="F2991">
        <v>9604</v>
      </c>
      <c r="G2991" s="139">
        <v>2011</v>
      </c>
      <c r="H2991" s="429" t="s">
        <v>152</v>
      </c>
      <c r="I2991" s="139">
        <f>VLOOKUP(E2991&amp;H2991,Data2012!$A:$S,14,FALSE)</f>
        <v>49.468660999999997</v>
      </c>
    </row>
    <row r="2992" spans="1:9" ht="14.25" customHeight="1">
      <c r="A2992" s="1" t="str">
        <f t="shared" si="387"/>
        <v>SERVTRANS960410</v>
      </c>
      <c r="B2992" s="427">
        <f t="shared" si="391"/>
        <v>688.40390500000001</v>
      </c>
      <c r="C2992" s="210">
        <f t="shared" si="386"/>
        <v>10</v>
      </c>
      <c r="D2992" s="1">
        <f t="shared" si="389"/>
        <v>55.260007999999999</v>
      </c>
      <c r="E2992" t="s">
        <v>134</v>
      </c>
      <c r="F2992">
        <v>9604</v>
      </c>
      <c r="G2992" s="139">
        <v>2011</v>
      </c>
      <c r="H2992" s="429" t="s">
        <v>153</v>
      </c>
      <c r="I2992" s="139">
        <f>VLOOKUP(E2992&amp;H2992,Data2012!$A:$S,14,FALSE)</f>
        <v>55.260007999999999</v>
      </c>
    </row>
    <row r="2993" spans="1:9" ht="14.25" customHeight="1">
      <c r="A2993" s="1" t="str">
        <f t="shared" si="387"/>
        <v>SERVTRANS960411</v>
      </c>
      <c r="B2993" s="427">
        <f t="shared" si="391"/>
        <v>744.064165</v>
      </c>
      <c r="C2993" s="210">
        <f t="shared" si="386"/>
        <v>11</v>
      </c>
      <c r="D2993" s="1">
        <f t="shared" si="389"/>
        <v>55.660260000000001</v>
      </c>
      <c r="E2993" t="s">
        <v>134</v>
      </c>
      <c r="F2993">
        <v>9604</v>
      </c>
      <c r="G2993" s="139">
        <v>2011</v>
      </c>
      <c r="H2993" s="429" t="s">
        <v>154</v>
      </c>
      <c r="I2993" s="139">
        <f>VLOOKUP(E2993&amp;H2993,Data2012!$A:$S,14,FALSE)</f>
        <v>55.660260000000001</v>
      </c>
    </row>
    <row r="2994" spans="1:9" ht="14.25" customHeight="1">
      <c r="A2994" s="1" t="str">
        <f t="shared" si="387"/>
        <v>SERVTRANS960412</v>
      </c>
      <c r="B2994" s="427">
        <f t="shared" si="391"/>
        <v>781.34916499999997</v>
      </c>
      <c r="C2994" s="210">
        <f t="shared" si="386"/>
        <v>12</v>
      </c>
      <c r="D2994" s="1">
        <f t="shared" si="389"/>
        <v>37.284999999999997</v>
      </c>
      <c r="E2994" t="s">
        <v>134</v>
      </c>
      <c r="F2994">
        <v>9604</v>
      </c>
      <c r="G2994" s="139">
        <v>2011</v>
      </c>
      <c r="H2994" s="429" t="s">
        <v>155</v>
      </c>
      <c r="I2994" s="139">
        <f>VLOOKUP(E2994&amp;H2994,Data2012!$A:$S,14,FALSE)</f>
        <v>37.284999999999997</v>
      </c>
    </row>
    <row r="2995" spans="1:9" ht="14.25" customHeight="1">
      <c r="A2995" s="1" t="str">
        <f t="shared" si="387"/>
        <v>SERVTRANS96051</v>
      </c>
      <c r="B2995" s="427">
        <f>+D2995</f>
        <v>0</v>
      </c>
      <c r="C2995" s="210">
        <f t="shared" si="386"/>
        <v>1</v>
      </c>
      <c r="D2995" s="1">
        <f t="shared" si="389"/>
        <v>0</v>
      </c>
      <c r="E2995" t="s">
        <v>134</v>
      </c>
      <c r="F2995" s="392">
        <v>9605</v>
      </c>
      <c r="G2995" s="139">
        <v>2011</v>
      </c>
      <c r="H2995" s="429" t="s">
        <v>144</v>
      </c>
      <c r="I2995" s="139">
        <f>VLOOKUP(E2995&amp;H2995,Data2012!$A:$S,6,FALSE)</f>
        <v>0</v>
      </c>
    </row>
    <row r="2996" spans="1:9" ht="14.25" customHeight="1">
      <c r="A2996" s="1" t="str">
        <f t="shared" si="387"/>
        <v>SERVTRANS96052</v>
      </c>
      <c r="B2996" s="427">
        <f>+D2996+B2995</f>
        <v>0</v>
      </c>
      <c r="C2996" s="210">
        <f t="shared" si="386"/>
        <v>2</v>
      </c>
      <c r="D2996" s="1">
        <f t="shared" si="389"/>
        <v>0</v>
      </c>
      <c r="E2996" t="s">
        <v>134</v>
      </c>
      <c r="F2996">
        <v>9605</v>
      </c>
      <c r="G2996" s="139">
        <v>2011</v>
      </c>
      <c r="H2996" s="429" t="s">
        <v>145</v>
      </c>
      <c r="I2996" s="139">
        <f>VLOOKUP(E2996&amp;H2996,Data2012!$A:$S,6,FALSE)</f>
        <v>0</v>
      </c>
    </row>
    <row r="2997" spans="1:9" ht="14.25" customHeight="1">
      <c r="A2997" s="1" t="str">
        <f t="shared" si="387"/>
        <v>SERVTRANS96053</v>
      </c>
      <c r="B2997" s="427">
        <f>+D2997+B2996</f>
        <v>0</v>
      </c>
      <c r="C2997" s="210">
        <f t="shared" si="386"/>
        <v>3</v>
      </c>
      <c r="D2997" s="1">
        <f t="shared" si="389"/>
        <v>0</v>
      </c>
      <c r="E2997" t="s">
        <v>134</v>
      </c>
      <c r="F2997">
        <v>9605</v>
      </c>
      <c r="G2997" s="139">
        <v>2011</v>
      </c>
      <c r="H2997" s="429" t="s">
        <v>146</v>
      </c>
      <c r="I2997" s="139">
        <f>VLOOKUP(E2997&amp;H2997,Data2012!$A:$S,6,FALSE)</f>
        <v>0</v>
      </c>
    </row>
    <row r="2998" spans="1:9" ht="14.25" customHeight="1">
      <c r="A2998" s="1" t="str">
        <f t="shared" si="387"/>
        <v>SERVTRANS96054</v>
      </c>
      <c r="B2998" s="427">
        <f t="shared" ref="B2998:B3006" si="392">+D2998+B2997</f>
        <v>0</v>
      </c>
      <c r="C2998" s="210">
        <f t="shared" si="386"/>
        <v>4</v>
      </c>
      <c r="D2998" s="1">
        <f t="shared" si="389"/>
        <v>0</v>
      </c>
      <c r="E2998" t="s">
        <v>134</v>
      </c>
      <c r="F2998">
        <v>9605</v>
      </c>
      <c r="G2998" s="139">
        <v>2011</v>
      </c>
      <c r="H2998" s="429" t="s">
        <v>147</v>
      </c>
      <c r="I2998" s="139">
        <f>VLOOKUP(E2998&amp;H2998,Data2012!$A:$S,6,FALSE)</f>
        <v>0</v>
      </c>
    </row>
    <row r="2999" spans="1:9" ht="14.25" customHeight="1">
      <c r="A2999" s="1" t="str">
        <f t="shared" si="387"/>
        <v>SERVTRANS96055</v>
      </c>
      <c r="B2999" s="427">
        <f t="shared" si="392"/>
        <v>0</v>
      </c>
      <c r="C2999" s="210">
        <f t="shared" si="386"/>
        <v>5</v>
      </c>
      <c r="D2999" s="1">
        <f t="shared" si="389"/>
        <v>0</v>
      </c>
      <c r="E2999" t="s">
        <v>134</v>
      </c>
      <c r="F2999">
        <v>9605</v>
      </c>
      <c r="G2999" s="139">
        <v>2011</v>
      </c>
      <c r="H2999" s="429" t="s">
        <v>148</v>
      </c>
      <c r="I2999" s="139">
        <f>VLOOKUP(E2999&amp;H2999,Data2012!$A:$S,6,FALSE)</f>
        <v>0</v>
      </c>
    </row>
    <row r="3000" spans="1:9" ht="14.25" customHeight="1">
      <c r="A3000" s="1" t="str">
        <f t="shared" si="387"/>
        <v>SERVTRANS96056</v>
      </c>
      <c r="B3000" s="427">
        <f t="shared" si="392"/>
        <v>0</v>
      </c>
      <c r="C3000" s="210">
        <f t="shared" si="386"/>
        <v>6</v>
      </c>
      <c r="D3000" s="1">
        <f t="shared" si="389"/>
        <v>0</v>
      </c>
      <c r="E3000" t="s">
        <v>134</v>
      </c>
      <c r="F3000">
        <v>9605</v>
      </c>
      <c r="G3000" s="139">
        <v>2011</v>
      </c>
      <c r="H3000" s="429" t="s">
        <v>149</v>
      </c>
      <c r="I3000" s="139">
        <f>VLOOKUP(E3000&amp;H3000,Data2012!$A:$S,6,FALSE)</f>
        <v>0</v>
      </c>
    </row>
    <row r="3001" spans="1:9" ht="14.25" customHeight="1">
      <c r="A3001" s="1" t="str">
        <f t="shared" si="387"/>
        <v>SERVTRANS96057</v>
      </c>
      <c r="B3001" s="427">
        <f t="shared" si="392"/>
        <v>0</v>
      </c>
      <c r="C3001" s="210">
        <f t="shared" si="386"/>
        <v>7</v>
      </c>
      <c r="D3001" s="1">
        <f t="shared" si="389"/>
        <v>0</v>
      </c>
      <c r="E3001" t="s">
        <v>134</v>
      </c>
      <c r="F3001">
        <v>9605</v>
      </c>
      <c r="G3001" s="139">
        <v>2011</v>
      </c>
      <c r="H3001" s="429" t="s">
        <v>150</v>
      </c>
      <c r="I3001" s="139">
        <f>VLOOKUP(E3001&amp;H3001,Data2012!$A:$S,6,FALSE)</f>
        <v>0</v>
      </c>
    </row>
    <row r="3002" spans="1:9" ht="14.25" customHeight="1">
      <c r="A3002" s="1" t="str">
        <f t="shared" si="387"/>
        <v>SERVTRANS96058</v>
      </c>
      <c r="B3002" s="427">
        <f t="shared" si="392"/>
        <v>0</v>
      </c>
      <c r="C3002" s="210">
        <f t="shared" si="386"/>
        <v>8</v>
      </c>
      <c r="D3002" s="1">
        <f t="shared" si="389"/>
        <v>0</v>
      </c>
      <c r="E3002" t="s">
        <v>134</v>
      </c>
      <c r="F3002">
        <v>9605</v>
      </c>
      <c r="G3002" s="139">
        <v>2011</v>
      </c>
      <c r="H3002" s="429" t="s">
        <v>151</v>
      </c>
      <c r="I3002" s="139">
        <f>VLOOKUP(E3002&amp;H3002,Data2012!$A:$S,6,FALSE)</f>
        <v>0</v>
      </c>
    </row>
    <row r="3003" spans="1:9" ht="14.25" customHeight="1">
      <c r="A3003" s="1" t="str">
        <f t="shared" si="387"/>
        <v>SERVTRANS96059</v>
      </c>
      <c r="B3003" s="427">
        <f t="shared" si="392"/>
        <v>0</v>
      </c>
      <c r="C3003" s="210">
        <f t="shared" si="386"/>
        <v>9</v>
      </c>
      <c r="D3003" s="1">
        <f t="shared" si="389"/>
        <v>0</v>
      </c>
      <c r="E3003" t="s">
        <v>134</v>
      </c>
      <c r="F3003">
        <v>9605</v>
      </c>
      <c r="G3003" s="139">
        <v>2011</v>
      </c>
      <c r="H3003" s="429" t="s">
        <v>152</v>
      </c>
      <c r="I3003" s="139">
        <f>VLOOKUP(E3003&amp;H3003,Data2012!$A:$S,6,FALSE)</f>
        <v>0</v>
      </c>
    </row>
    <row r="3004" spans="1:9" ht="14.25" customHeight="1">
      <c r="A3004" s="1" t="str">
        <f t="shared" si="387"/>
        <v>SERVTRANS960510</v>
      </c>
      <c r="B3004" s="427">
        <f t="shared" si="392"/>
        <v>0</v>
      </c>
      <c r="C3004" s="210">
        <f t="shared" si="386"/>
        <v>10</v>
      </c>
      <c r="D3004" s="1">
        <f t="shared" si="389"/>
        <v>0</v>
      </c>
      <c r="E3004" t="s">
        <v>134</v>
      </c>
      <c r="F3004">
        <v>9605</v>
      </c>
      <c r="G3004" s="139">
        <v>2011</v>
      </c>
      <c r="H3004" s="429" t="s">
        <v>153</v>
      </c>
      <c r="I3004" s="139">
        <f>VLOOKUP(E3004&amp;H3004,Data2012!$A:$S,6,FALSE)</f>
        <v>0</v>
      </c>
    </row>
    <row r="3005" spans="1:9" ht="14.25" customHeight="1">
      <c r="A3005" s="1" t="str">
        <f t="shared" si="387"/>
        <v>SERVTRANS960511</v>
      </c>
      <c r="B3005" s="427">
        <f t="shared" si="392"/>
        <v>0</v>
      </c>
      <c r="C3005" s="210">
        <f t="shared" si="386"/>
        <v>11</v>
      </c>
      <c r="D3005" s="1">
        <f t="shared" si="389"/>
        <v>0</v>
      </c>
      <c r="E3005" t="s">
        <v>134</v>
      </c>
      <c r="F3005">
        <v>9605</v>
      </c>
      <c r="G3005" s="139">
        <v>2011</v>
      </c>
      <c r="H3005" s="429" t="s">
        <v>154</v>
      </c>
      <c r="I3005" s="139">
        <f>VLOOKUP(E3005&amp;H3005,Data2012!$A:$S,6,FALSE)</f>
        <v>0</v>
      </c>
    </row>
    <row r="3006" spans="1:9" ht="14.25" customHeight="1">
      <c r="A3006" s="1" t="str">
        <f t="shared" si="387"/>
        <v>SERVTRANS960512</v>
      </c>
      <c r="B3006" s="427">
        <f t="shared" si="392"/>
        <v>0</v>
      </c>
      <c r="C3006" s="210">
        <f t="shared" si="386"/>
        <v>12</v>
      </c>
      <c r="D3006" s="1">
        <f t="shared" si="389"/>
        <v>0</v>
      </c>
      <c r="E3006" t="s">
        <v>134</v>
      </c>
      <c r="F3006">
        <v>9605</v>
      </c>
      <c r="G3006" s="139">
        <v>2011</v>
      </c>
      <c r="H3006" s="429" t="s">
        <v>155</v>
      </c>
      <c r="I3006" s="139">
        <f>VLOOKUP(E3006&amp;H3006,Data2012!$A:$S,6,FALSE)</f>
        <v>0</v>
      </c>
    </row>
    <row r="3007" spans="1:9" ht="14.25" customHeight="1">
      <c r="A3007" s="1" t="str">
        <f t="shared" si="387"/>
        <v>SERVTRANS96061</v>
      </c>
      <c r="B3007" s="427">
        <f>+D3007</f>
        <v>23.614000000000001</v>
      </c>
      <c r="C3007" s="210">
        <f t="shared" si="386"/>
        <v>1</v>
      </c>
      <c r="D3007" s="1">
        <f t="shared" si="389"/>
        <v>23.614000000000001</v>
      </c>
      <c r="E3007" t="s">
        <v>134</v>
      </c>
      <c r="F3007" s="392">
        <v>9606</v>
      </c>
      <c r="G3007" s="139">
        <v>2011</v>
      </c>
      <c r="H3007" s="429" t="s">
        <v>144</v>
      </c>
      <c r="I3007" s="139">
        <f>VLOOKUP(E3007&amp;H3007,Data2012!$A:$U,20,FALSE)</f>
        <v>23.614000000000001</v>
      </c>
    </row>
    <row r="3008" spans="1:9" ht="14.25" customHeight="1">
      <c r="A3008" s="1" t="str">
        <f t="shared" si="387"/>
        <v>SERVTRANS96062</v>
      </c>
      <c r="B3008" s="427">
        <f>+D3008+B3007</f>
        <v>42.778000000000006</v>
      </c>
      <c r="C3008" s="210">
        <f t="shared" si="386"/>
        <v>2</v>
      </c>
      <c r="D3008" s="1">
        <f t="shared" si="389"/>
        <v>19.164000000000001</v>
      </c>
      <c r="E3008" t="s">
        <v>134</v>
      </c>
      <c r="F3008">
        <v>9606</v>
      </c>
      <c r="G3008" s="139">
        <v>2011</v>
      </c>
      <c r="H3008" s="429" t="s">
        <v>145</v>
      </c>
      <c r="I3008" s="139">
        <f>VLOOKUP(E3008&amp;H3008,Data2012!$A:$U,20,FALSE)</f>
        <v>19.164000000000001</v>
      </c>
    </row>
    <row r="3009" spans="1:9" ht="14.25" customHeight="1">
      <c r="A3009" s="1" t="str">
        <f t="shared" si="387"/>
        <v>SERVTRANS96063</v>
      </c>
      <c r="B3009" s="427">
        <f>+D3009+B3008</f>
        <v>69.216000000000008</v>
      </c>
      <c r="C3009" s="210">
        <f t="shared" si="386"/>
        <v>3</v>
      </c>
      <c r="D3009" s="1">
        <f t="shared" si="389"/>
        <v>26.437999999999999</v>
      </c>
      <c r="E3009" t="s">
        <v>134</v>
      </c>
      <c r="F3009">
        <v>9606</v>
      </c>
      <c r="G3009" s="139">
        <v>2011</v>
      </c>
      <c r="H3009" s="429" t="s">
        <v>146</v>
      </c>
      <c r="I3009" s="139">
        <f>VLOOKUP(E3009&amp;H3009,Data2012!$A:$U,20,FALSE)</f>
        <v>26.437999999999999</v>
      </c>
    </row>
    <row r="3010" spans="1:9" ht="14.25" customHeight="1">
      <c r="A3010" s="1" t="str">
        <f t="shared" si="387"/>
        <v>SERVTRANS96064</v>
      </c>
      <c r="B3010" s="427">
        <f t="shared" ref="B3010:B3018" si="393">+D3010+B3009</f>
        <v>95.680059999999997</v>
      </c>
      <c r="C3010" s="210">
        <f t="shared" si="386"/>
        <v>4</v>
      </c>
      <c r="D3010" s="1">
        <f t="shared" si="389"/>
        <v>26.464059999999996</v>
      </c>
      <c r="E3010" t="s">
        <v>134</v>
      </c>
      <c r="F3010">
        <v>9606</v>
      </c>
      <c r="G3010" s="139">
        <v>2011</v>
      </c>
      <c r="H3010" s="429" t="s">
        <v>147</v>
      </c>
      <c r="I3010" s="139">
        <f>VLOOKUP(E3010&amp;H3010,Data2012!$A:$U,20,FALSE)</f>
        <v>26.464059999999996</v>
      </c>
    </row>
    <row r="3011" spans="1:9" ht="14.25" customHeight="1">
      <c r="A3011" s="1" t="str">
        <f t="shared" si="387"/>
        <v>SERVTRANS96065</v>
      </c>
      <c r="B3011" s="427">
        <f t="shared" si="393"/>
        <v>125.20847000000001</v>
      </c>
      <c r="C3011" s="210">
        <f t="shared" si="386"/>
        <v>5</v>
      </c>
      <c r="D3011" s="1">
        <f t="shared" si="389"/>
        <v>29.528410000000001</v>
      </c>
      <c r="E3011" t="s">
        <v>134</v>
      </c>
      <c r="F3011">
        <v>9606</v>
      </c>
      <c r="G3011" s="139">
        <v>2011</v>
      </c>
      <c r="H3011" s="429" t="s">
        <v>148</v>
      </c>
      <c r="I3011" s="139">
        <f>VLOOKUP(E3011&amp;H3011,Data2012!$A:$U,20,FALSE)</f>
        <v>29.528410000000001</v>
      </c>
    </row>
    <row r="3012" spans="1:9" ht="14.25" customHeight="1">
      <c r="A3012" s="1" t="str">
        <f t="shared" si="387"/>
        <v>SERVTRANS96066</v>
      </c>
      <c r="B3012" s="427">
        <f t="shared" si="393"/>
        <v>134.57225</v>
      </c>
      <c r="C3012" s="210">
        <f t="shared" si="386"/>
        <v>6</v>
      </c>
      <c r="D3012" s="1">
        <f t="shared" si="389"/>
        <v>9.3637800000000002</v>
      </c>
      <c r="E3012" t="s">
        <v>134</v>
      </c>
      <c r="F3012">
        <v>9606</v>
      </c>
      <c r="G3012" s="139">
        <v>2011</v>
      </c>
      <c r="H3012" s="429" t="s">
        <v>149</v>
      </c>
      <c r="I3012" s="139">
        <f>VLOOKUP(E3012&amp;H3012,Data2012!$A:$U,20,FALSE)</f>
        <v>9.3637800000000002</v>
      </c>
    </row>
    <row r="3013" spans="1:9" ht="14.25" customHeight="1">
      <c r="A3013" s="1" t="str">
        <f t="shared" si="387"/>
        <v>SERVTRANS96067</v>
      </c>
      <c r="B3013" s="427">
        <f t="shared" si="393"/>
        <v>160.59521999999998</v>
      </c>
      <c r="C3013" s="210">
        <f t="shared" si="386"/>
        <v>7</v>
      </c>
      <c r="D3013" s="1">
        <f t="shared" si="389"/>
        <v>26.022970000000001</v>
      </c>
      <c r="E3013" t="s">
        <v>134</v>
      </c>
      <c r="F3013">
        <v>9606</v>
      </c>
      <c r="G3013" s="139">
        <v>2011</v>
      </c>
      <c r="H3013" s="429" t="s">
        <v>150</v>
      </c>
      <c r="I3013" s="139">
        <f>VLOOKUP(E3013&amp;H3013,Data2012!$A:$U,20,FALSE)</f>
        <v>26.022970000000001</v>
      </c>
    </row>
    <row r="3014" spans="1:9" ht="14.25" customHeight="1">
      <c r="A3014" s="1" t="str">
        <f t="shared" si="387"/>
        <v>SERVTRANS96068</v>
      </c>
      <c r="B3014" s="427">
        <f t="shared" si="393"/>
        <v>171.26673</v>
      </c>
      <c r="C3014" s="210">
        <f t="shared" si="386"/>
        <v>8</v>
      </c>
      <c r="D3014" s="1">
        <f t="shared" si="389"/>
        <v>10.671509999999998</v>
      </c>
      <c r="E3014" t="s">
        <v>134</v>
      </c>
      <c r="F3014">
        <v>9606</v>
      </c>
      <c r="G3014" s="139">
        <v>2011</v>
      </c>
      <c r="H3014" s="429" t="s">
        <v>151</v>
      </c>
      <c r="I3014" s="139">
        <f>VLOOKUP(E3014&amp;H3014,Data2012!$A:$U,20,FALSE)</f>
        <v>10.671509999999998</v>
      </c>
    </row>
    <row r="3015" spans="1:9" ht="14.25" customHeight="1">
      <c r="A3015" s="1" t="str">
        <f t="shared" si="387"/>
        <v>SERVTRANS96069</v>
      </c>
      <c r="B3015" s="427">
        <f t="shared" si="393"/>
        <v>176.06030999999999</v>
      </c>
      <c r="C3015" s="210">
        <f t="shared" si="386"/>
        <v>9</v>
      </c>
      <c r="D3015" s="1">
        <f t="shared" si="389"/>
        <v>4.7935800000000004</v>
      </c>
      <c r="E3015" t="s">
        <v>134</v>
      </c>
      <c r="F3015">
        <v>9606</v>
      </c>
      <c r="G3015" s="139">
        <v>2011</v>
      </c>
      <c r="H3015" s="429" t="s">
        <v>152</v>
      </c>
      <c r="I3015" s="139">
        <f>VLOOKUP(E3015&amp;H3015,Data2012!$A:$U,20,FALSE)</f>
        <v>4.7935800000000004</v>
      </c>
    </row>
    <row r="3016" spans="1:9" ht="14.25" customHeight="1">
      <c r="A3016" s="1" t="str">
        <f t="shared" si="387"/>
        <v>SERVTRANS960610</v>
      </c>
      <c r="B3016" s="427">
        <f t="shared" si="393"/>
        <v>184.73130999999998</v>
      </c>
      <c r="C3016" s="210">
        <f t="shared" ref="C3016:C3079" si="394">IF(D3016="na"," ",VALUE(RIGHT(TRIM(H3016),2)))</f>
        <v>10</v>
      </c>
      <c r="D3016" s="1">
        <f t="shared" si="389"/>
        <v>8.6709999999999994</v>
      </c>
      <c r="E3016" t="s">
        <v>134</v>
      </c>
      <c r="F3016">
        <v>9606</v>
      </c>
      <c r="G3016" s="139">
        <v>2011</v>
      </c>
      <c r="H3016" s="429" t="s">
        <v>153</v>
      </c>
      <c r="I3016" s="139">
        <f>VLOOKUP(E3016&amp;H3016,Data2012!$A:$U,20,FALSE)</f>
        <v>8.6709999999999994</v>
      </c>
    </row>
    <row r="3017" spans="1:9" ht="14.25" customHeight="1">
      <c r="A3017" s="1" t="str">
        <f t="shared" si="387"/>
        <v>SERVTRANS960611</v>
      </c>
      <c r="B3017" s="427">
        <f t="shared" si="393"/>
        <v>193.40246999999999</v>
      </c>
      <c r="C3017" s="210">
        <f t="shared" si="394"/>
        <v>11</v>
      </c>
      <c r="D3017" s="1">
        <f t="shared" si="389"/>
        <v>8.6711600000000004</v>
      </c>
      <c r="E3017" t="s">
        <v>134</v>
      </c>
      <c r="F3017">
        <v>9606</v>
      </c>
      <c r="G3017" s="139">
        <v>2011</v>
      </c>
      <c r="H3017" s="429" t="s">
        <v>154</v>
      </c>
      <c r="I3017" s="139">
        <f>VLOOKUP(E3017&amp;H3017,Data2012!$A:$U,20,FALSE)</f>
        <v>8.6711600000000004</v>
      </c>
    </row>
    <row r="3018" spans="1:9" ht="14.25" customHeight="1">
      <c r="A3018" s="1" t="str">
        <f t="shared" si="387"/>
        <v>SERVTRANS960612</v>
      </c>
      <c r="B3018" s="427">
        <f t="shared" si="393"/>
        <v>199.58553000000001</v>
      </c>
      <c r="C3018" s="210">
        <f t="shared" si="394"/>
        <v>12</v>
      </c>
      <c r="D3018" s="1">
        <f t="shared" si="389"/>
        <v>6.1830600000000002</v>
      </c>
      <c r="E3018" t="s">
        <v>134</v>
      </c>
      <c r="F3018">
        <v>9606</v>
      </c>
      <c r="G3018" s="139">
        <v>2011</v>
      </c>
      <c r="H3018" s="429" t="s">
        <v>155</v>
      </c>
      <c r="I3018" s="139">
        <f>VLOOKUP(E3018&amp;H3018,Data2012!$A:$U,20,FALSE)</f>
        <v>6.1830600000000002</v>
      </c>
    </row>
    <row r="3019" spans="1:9" ht="14.25" customHeight="1">
      <c r="A3019" s="1" t="str">
        <f t="shared" si="387"/>
        <v>UNIFERTRANS96031</v>
      </c>
      <c r="B3019" s="427">
        <f>+D3019</f>
        <v>115</v>
      </c>
      <c r="C3019" s="210">
        <f t="shared" si="394"/>
        <v>1</v>
      </c>
      <c r="D3019" s="1">
        <f t="shared" si="389"/>
        <v>115</v>
      </c>
      <c r="E3019" t="s">
        <v>137</v>
      </c>
      <c r="F3019" s="389">
        <v>9603</v>
      </c>
      <c r="G3019" s="139">
        <v>2011</v>
      </c>
      <c r="H3019" s="429" t="s">
        <v>144</v>
      </c>
      <c r="I3019" s="139">
        <f>VLOOKUP(E3019&amp;H3019,Data2012!$A:$S,11,FALSE)</f>
        <v>115</v>
      </c>
    </row>
    <row r="3020" spans="1:9" ht="14.25" customHeight="1">
      <c r="A3020" s="1" t="str">
        <f t="shared" si="387"/>
        <v>UNIFERTRANS96032</v>
      </c>
      <c r="B3020" s="427">
        <f>+D3020+B3019</f>
        <v>220</v>
      </c>
      <c r="C3020" s="210">
        <f t="shared" si="394"/>
        <v>2</v>
      </c>
      <c r="D3020" s="1">
        <f t="shared" si="389"/>
        <v>105</v>
      </c>
      <c r="E3020" t="s">
        <v>137</v>
      </c>
      <c r="F3020">
        <v>9603</v>
      </c>
      <c r="G3020" s="139">
        <v>2011</v>
      </c>
      <c r="H3020" s="429" t="s">
        <v>145</v>
      </c>
      <c r="I3020" s="139">
        <f>VLOOKUP(E3020&amp;H3020,Data2012!$A:$S,11,FALSE)</f>
        <v>105</v>
      </c>
    </row>
    <row r="3021" spans="1:9" ht="14.25" customHeight="1">
      <c r="A3021" s="1" t="str">
        <f t="shared" si="387"/>
        <v>UNIFERTRANS96033</v>
      </c>
      <c r="B3021" s="427">
        <f>+D3021+B3020</f>
        <v>313</v>
      </c>
      <c r="C3021" s="210">
        <f t="shared" si="394"/>
        <v>3</v>
      </c>
      <c r="D3021" s="1">
        <f t="shared" si="389"/>
        <v>93</v>
      </c>
      <c r="E3021" t="s">
        <v>137</v>
      </c>
      <c r="F3021">
        <v>9603</v>
      </c>
      <c r="G3021" s="139">
        <v>2011</v>
      </c>
      <c r="H3021" s="429" t="s">
        <v>146</v>
      </c>
      <c r="I3021" s="139">
        <f>VLOOKUP(E3021&amp;H3021,Data2012!$A:$S,11,FALSE)</f>
        <v>93</v>
      </c>
    </row>
    <row r="3022" spans="1:9" ht="14.25" customHeight="1">
      <c r="A3022" s="1" t="str">
        <f t="shared" si="387"/>
        <v>UNIFERTRANS96034</v>
      </c>
      <c r="B3022" s="427">
        <f t="shared" ref="B3022:B3030" si="395">+D3022+B3021</f>
        <v>417</v>
      </c>
      <c r="C3022" s="210">
        <f t="shared" si="394"/>
        <v>4</v>
      </c>
      <c r="D3022" s="1">
        <f t="shared" si="389"/>
        <v>104</v>
      </c>
      <c r="E3022" t="s">
        <v>137</v>
      </c>
      <c r="F3022">
        <v>9603</v>
      </c>
      <c r="G3022" s="139">
        <v>2011</v>
      </c>
      <c r="H3022" s="429" t="s">
        <v>147</v>
      </c>
      <c r="I3022" s="139">
        <f>VLOOKUP(E3022&amp;H3022,Data2012!$A:$S,11,FALSE)</f>
        <v>104</v>
      </c>
    </row>
    <row r="3023" spans="1:9" ht="14.25" customHeight="1">
      <c r="A3023" s="1" t="str">
        <f t="shared" ref="A3023:A3086" si="396">TRIM(E3023)&amp;F3023&amp;C3023</f>
        <v>UNIFERTRANS96035</v>
      </c>
      <c r="B3023" s="427">
        <f t="shared" si="395"/>
        <v>493</v>
      </c>
      <c r="C3023" s="210">
        <f t="shared" si="394"/>
        <v>5</v>
      </c>
      <c r="D3023" s="1">
        <f t="shared" si="389"/>
        <v>76</v>
      </c>
      <c r="E3023" t="s">
        <v>137</v>
      </c>
      <c r="F3023">
        <v>9603</v>
      </c>
      <c r="G3023" s="139">
        <v>2011</v>
      </c>
      <c r="H3023" s="429" t="s">
        <v>148</v>
      </c>
      <c r="I3023" s="139">
        <f>VLOOKUP(E3023&amp;H3023,Data2012!$A:$S,11,FALSE)</f>
        <v>76</v>
      </c>
    </row>
    <row r="3024" spans="1:9" ht="14.25" customHeight="1">
      <c r="A3024" s="1" t="str">
        <f t="shared" si="396"/>
        <v>UNIFERTRANS96036</v>
      </c>
      <c r="B3024" s="427">
        <f t="shared" si="395"/>
        <v>596</v>
      </c>
      <c r="C3024" s="210">
        <f t="shared" si="394"/>
        <v>6</v>
      </c>
      <c r="D3024" s="1">
        <f t="shared" si="389"/>
        <v>103</v>
      </c>
      <c r="E3024" t="s">
        <v>137</v>
      </c>
      <c r="F3024">
        <v>9603</v>
      </c>
      <c r="G3024" s="139">
        <v>2011</v>
      </c>
      <c r="H3024" s="429" t="s">
        <v>149</v>
      </c>
      <c r="I3024" s="139">
        <f>VLOOKUP(E3024&amp;H3024,Data2012!$A:$S,11,FALSE)</f>
        <v>103</v>
      </c>
    </row>
    <row r="3025" spans="1:9" ht="14.25" customHeight="1">
      <c r="A3025" s="1" t="str">
        <f t="shared" si="396"/>
        <v>UNIFERTRANS96037</v>
      </c>
      <c r="B3025" s="427">
        <f t="shared" si="395"/>
        <v>692</v>
      </c>
      <c r="C3025" s="210">
        <f t="shared" si="394"/>
        <v>7</v>
      </c>
      <c r="D3025" s="1">
        <f t="shared" si="389"/>
        <v>96</v>
      </c>
      <c r="E3025" t="s">
        <v>137</v>
      </c>
      <c r="F3025">
        <v>9603</v>
      </c>
      <c r="G3025" s="139">
        <v>2011</v>
      </c>
      <c r="H3025" s="429" t="s">
        <v>150</v>
      </c>
      <c r="I3025" s="139">
        <f>VLOOKUP(E3025&amp;H3025,Data2012!$A:$S,11,FALSE)</f>
        <v>96</v>
      </c>
    </row>
    <row r="3026" spans="1:9" ht="14.25" customHeight="1">
      <c r="A3026" s="1" t="str">
        <f t="shared" si="396"/>
        <v xml:space="preserve">UNIFERTRANS9603 </v>
      </c>
      <c r="B3026" s="427" t="e">
        <f t="shared" si="395"/>
        <v>#VALUE!</v>
      </c>
      <c r="C3026" s="210" t="str">
        <f t="shared" si="394"/>
        <v xml:space="preserve"> </v>
      </c>
      <c r="D3026" s="1" t="str">
        <f t="shared" si="389"/>
        <v>na</v>
      </c>
      <c r="E3026" t="s">
        <v>137</v>
      </c>
      <c r="F3026">
        <v>9603</v>
      </c>
      <c r="G3026" s="139">
        <v>2011</v>
      </c>
      <c r="H3026" s="429" t="s">
        <v>151</v>
      </c>
      <c r="I3026" s="139">
        <f>VLOOKUP(E3026&amp;H3026,Data2012!$A:$S,11,FALSE)</f>
        <v>-1</v>
      </c>
    </row>
    <row r="3027" spans="1:9" ht="14.25" customHeight="1">
      <c r="A3027" s="1" t="str">
        <f t="shared" si="396"/>
        <v xml:space="preserve">UNIFERTRANS9603 </v>
      </c>
      <c r="B3027" s="427" t="e">
        <f t="shared" si="395"/>
        <v>#VALUE!</v>
      </c>
      <c r="C3027" s="210" t="str">
        <f t="shared" si="394"/>
        <v xml:space="preserve"> </v>
      </c>
      <c r="D3027" s="1" t="str">
        <f t="shared" si="389"/>
        <v>na</v>
      </c>
      <c r="E3027" t="s">
        <v>137</v>
      </c>
      <c r="F3027">
        <v>9603</v>
      </c>
      <c r="G3027" s="139">
        <v>2011</v>
      </c>
      <c r="H3027" s="429" t="s">
        <v>152</v>
      </c>
      <c r="I3027" s="139">
        <f>VLOOKUP(E3027&amp;H3027,Data2012!$A:$S,11,FALSE)</f>
        <v>-1</v>
      </c>
    </row>
    <row r="3028" spans="1:9" ht="14.25" customHeight="1">
      <c r="A3028" s="1" t="str">
        <f t="shared" si="396"/>
        <v xml:space="preserve">UNIFERTRANS9603 </v>
      </c>
      <c r="B3028" s="427" t="e">
        <f t="shared" si="395"/>
        <v>#VALUE!</v>
      </c>
      <c r="C3028" s="210" t="str">
        <f t="shared" si="394"/>
        <v xml:space="preserve"> </v>
      </c>
      <c r="D3028" s="1" t="str">
        <f t="shared" si="389"/>
        <v>na</v>
      </c>
      <c r="E3028" t="s">
        <v>137</v>
      </c>
      <c r="F3028">
        <v>9603</v>
      </c>
      <c r="G3028" s="139">
        <v>2011</v>
      </c>
      <c r="H3028" s="429" t="s">
        <v>153</v>
      </c>
      <c r="I3028" s="139">
        <f>VLOOKUP(E3028&amp;H3028,Data2012!$A:$S,11,FALSE)</f>
        <v>-1</v>
      </c>
    </row>
    <row r="3029" spans="1:9" ht="14.25" customHeight="1">
      <c r="A3029" s="1" t="str">
        <f t="shared" si="396"/>
        <v xml:space="preserve">UNIFERTRANS9603 </v>
      </c>
      <c r="B3029" s="427" t="e">
        <f t="shared" si="395"/>
        <v>#VALUE!</v>
      </c>
      <c r="C3029" s="210" t="str">
        <f t="shared" si="394"/>
        <v xml:space="preserve"> </v>
      </c>
      <c r="D3029" s="1" t="str">
        <f t="shared" si="389"/>
        <v>na</v>
      </c>
      <c r="E3029" t="s">
        <v>137</v>
      </c>
      <c r="F3029">
        <v>9603</v>
      </c>
      <c r="G3029" s="139">
        <v>2011</v>
      </c>
      <c r="H3029" s="429" t="s">
        <v>154</v>
      </c>
      <c r="I3029" s="139">
        <f>VLOOKUP(E3029&amp;H3029,Data2012!$A:$S,11,FALSE)</f>
        <v>-1</v>
      </c>
    </row>
    <row r="3030" spans="1:9" ht="14.25" customHeight="1">
      <c r="A3030" s="1" t="str">
        <f t="shared" si="396"/>
        <v xml:space="preserve">UNIFERTRANS9603 </v>
      </c>
      <c r="B3030" s="427" t="e">
        <f t="shared" si="395"/>
        <v>#VALUE!</v>
      </c>
      <c r="C3030" s="210" t="str">
        <f t="shared" si="394"/>
        <v xml:space="preserve"> </v>
      </c>
      <c r="D3030" s="1" t="str">
        <f t="shared" si="389"/>
        <v>na</v>
      </c>
      <c r="E3030" t="s">
        <v>137</v>
      </c>
      <c r="F3030">
        <v>9603</v>
      </c>
      <c r="G3030" s="139">
        <v>2011</v>
      </c>
      <c r="H3030" s="429" t="s">
        <v>155</v>
      </c>
      <c r="I3030" s="139">
        <f>VLOOKUP(E3030&amp;H3030,Data2012!$A:$S,11,FALSE)</f>
        <v>-1</v>
      </c>
    </row>
    <row r="3031" spans="1:9" ht="14.25" customHeight="1">
      <c r="A3031" s="1" t="str">
        <f t="shared" si="396"/>
        <v>UNIFERTRANS96041</v>
      </c>
      <c r="B3031" s="427">
        <f>+D3031</f>
        <v>58</v>
      </c>
      <c r="C3031" s="210">
        <f t="shared" si="394"/>
        <v>1</v>
      </c>
      <c r="D3031" s="1">
        <f t="shared" si="389"/>
        <v>58</v>
      </c>
      <c r="E3031" t="s">
        <v>137</v>
      </c>
      <c r="F3031" s="389">
        <v>9604</v>
      </c>
      <c r="G3031" s="139">
        <v>2011</v>
      </c>
      <c r="H3031" s="429" t="s">
        <v>144</v>
      </c>
      <c r="I3031" s="139">
        <f>VLOOKUP(E3031&amp;H3031,Data2012!$A:$S,14,FALSE)</f>
        <v>58</v>
      </c>
    </row>
    <row r="3032" spans="1:9" ht="14.25" customHeight="1">
      <c r="A3032" s="1" t="str">
        <f t="shared" si="396"/>
        <v>UNIFERTRANS96042</v>
      </c>
      <c r="B3032" s="427">
        <f>+D3032+B3031</f>
        <v>111</v>
      </c>
      <c r="C3032" s="210">
        <f t="shared" si="394"/>
        <v>2</v>
      </c>
      <c r="D3032" s="1">
        <f t="shared" si="389"/>
        <v>53</v>
      </c>
      <c r="E3032" t="s">
        <v>137</v>
      </c>
      <c r="F3032">
        <v>9604</v>
      </c>
      <c r="G3032" s="139">
        <v>2011</v>
      </c>
      <c r="H3032" s="429" t="s">
        <v>145</v>
      </c>
      <c r="I3032" s="139">
        <f>VLOOKUP(E3032&amp;H3032,Data2012!$A:$S,14,FALSE)</f>
        <v>53</v>
      </c>
    </row>
    <row r="3033" spans="1:9" ht="14.25" customHeight="1">
      <c r="A3033" s="1" t="str">
        <f t="shared" si="396"/>
        <v>UNIFERTRANS96043</v>
      </c>
      <c r="B3033" s="427">
        <f>+D3033+B3032</f>
        <v>158</v>
      </c>
      <c r="C3033" s="210">
        <f t="shared" si="394"/>
        <v>3</v>
      </c>
      <c r="D3033" s="1">
        <f t="shared" si="389"/>
        <v>47</v>
      </c>
      <c r="E3033" t="s">
        <v>137</v>
      </c>
      <c r="F3033">
        <v>9604</v>
      </c>
      <c r="G3033" s="139">
        <v>2011</v>
      </c>
      <c r="H3033" s="429" t="s">
        <v>146</v>
      </c>
      <c r="I3033" s="139">
        <f>VLOOKUP(E3033&amp;H3033,Data2012!$A:$S,14,FALSE)</f>
        <v>47</v>
      </c>
    </row>
    <row r="3034" spans="1:9" ht="14.25" customHeight="1">
      <c r="A3034" s="1" t="str">
        <f t="shared" si="396"/>
        <v>UNIFERTRANS96044</v>
      </c>
      <c r="B3034" s="427">
        <f t="shared" ref="B3034:B3042" si="397">+D3034+B3033</f>
        <v>210</v>
      </c>
      <c r="C3034" s="210">
        <f t="shared" si="394"/>
        <v>4</v>
      </c>
      <c r="D3034" s="1">
        <f t="shared" si="389"/>
        <v>52</v>
      </c>
      <c r="E3034" t="s">
        <v>137</v>
      </c>
      <c r="F3034">
        <v>9604</v>
      </c>
      <c r="G3034" s="139">
        <v>2011</v>
      </c>
      <c r="H3034" s="429" t="s">
        <v>147</v>
      </c>
      <c r="I3034" s="139">
        <f>VLOOKUP(E3034&amp;H3034,Data2012!$A:$S,14,FALSE)</f>
        <v>52</v>
      </c>
    </row>
    <row r="3035" spans="1:9" ht="14.25" customHeight="1">
      <c r="A3035" s="1" t="str">
        <f t="shared" si="396"/>
        <v>UNIFERTRANS96045</v>
      </c>
      <c r="B3035" s="427">
        <f t="shared" si="397"/>
        <v>246</v>
      </c>
      <c r="C3035" s="210">
        <f t="shared" si="394"/>
        <v>5</v>
      </c>
      <c r="D3035" s="1">
        <f t="shared" ref="D3035:D3098" si="398">IF(I3035&lt;0,"na",I3035)</f>
        <v>36</v>
      </c>
      <c r="E3035" t="s">
        <v>137</v>
      </c>
      <c r="F3035">
        <v>9604</v>
      </c>
      <c r="G3035" s="139">
        <v>2011</v>
      </c>
      <c r="H3035" s="429" t="s">
        <v>148</v>
      </c>
      <c r="I3035" s="139">
        <f>VLOOKUP(E3035&amp;H3035,Data2012!$A:$S,14,FALSE)</f>
        <v>36</v>
      </c>
    </row>
    <row r="3036" spans="1:9" ht="14.25" customHeight="1">
      <c r="A3036" s="1" t="str">
        <f t="shared" si="396"/>
        <v>UNIFERTRANS96046</v>
      </c>
      <c r="B3036" s="427">
        <f t="shared" si="397"/>
        <v>298</v>
      </c>
      <c r="C3036" s="210">
        <f t="shared" si="394"/>
        <v>6</v>
      </c>
      <c r="D3036" s="1">
        <f t="shared" si="398"/>
        <v>52</v>
      </c>
      <c r="E3036" t="s">
        <v>137</v>
      </c>
      <c r="F3036">
        <v>9604</v>
      </c>
      <c r="G3036" s="139">
        <v>2011</v>
      </c>
      <c r="H3036" s="429" t="s">
        <v>149</v>
      </c>
      <c r="I3036" s="139">
        <f>VLOOKUP(E3036&amp;H3036,Data2012!$A:$S,14,FALSE)</f>
        <v>52</v>
      </c>
    </row>
    <row r="3037" spans="1:9" ht="14.25" customHeight="1">
      <c r="A3037" s="1" t="str">
        <f t="shared" si="396"/>
        <v>UNIFERTRANS96047</v>
      </c>
      <c r="B3037" s="427">
        <f t="shared" si="397"/>
        <v>345</v>
      </c>
      <c r="C3037" s="210">
        <f t="shared" si="394"/>
        <v>7</v>
      </c>
      <c r="D3037" s="1">
        <f t="shared" si="398"/>
        <v>47</v>
      </c>
      <c r="E3037" t="s">
        <v>137</v>
      </c>
      <c r="F3037">
        <v>9604</v>
      </c>
      <c r="G3037" s="139">
        <v>2011</v>
      </c>
      <c r="H3037" s="429" t="s">
        <v>150</v>
      </c>
      <c r="I3037" s="139">
        <f>VLOOKUP(E3037&amp;H3037,Data2012!$A:$S,14,FALSE)</f>
        <v>47</v>
      </c>
    </row>
    <row r="3038" spans="1:9" ht="14.25" customHeight="1">
      <c r="A3038" s="1" t="str">
        <f t="shared" si="396"/>
        <v xml:space="preserve">UNIFERTRANS9604 </v>
      </c>
      <c r="B3038" s="427" t="e">
        <f t="shared" si="397"/>
        <v>#VALUE!</v>
      </c>
      <c r="C3038" s="210" t="str">
        <f t="shared" si="394"/>
        <v xml:space="preserve"> </v>
      </c>
      <c r="D3038" s="1" t="str">
        <f t="shared" si="398"/>
        <v>na</v>
      </c>
      <c r="E3038" t="s">
        <v>137</v>
      </c>
      <c r="F3038">
        <v>9604</v>
      </c>
      <c r="G3038" s="139">
        <v>2011</v>
      </c>
      <c r="H3038" s="429" t="s">
        <v>151</v>
      </c>
      <c r="I3038" s="139">
        <f>VLOOKUP(E3038&amp;H3038,Data2012!$A:$S,14,FALSE)</f>
        <v>-1</v>
      </c>
    </row>
    <row r="3039" spans="1:9" ht="14.25" customHeight="1">
      <c r="A3039" s="1" t="str">
        <f t="shared" si="396"/>
        <v xml:space="preserve">UNIFERTRANS9604 </v>
      </c>
      <c r="B3039" s="427" t="e">
        <f t="shared" si="397"/>
        <v>#VALUE!</v>
      </c>
      <c r="C3039" s="210" t="str">
        <f t="shared" si="394"/>
        <v xml:space="preserve"> </v>
      </c>
      <c r="D3039" s="1" t="str">
        <f t="shared" si="398"/>
        <v>na</v>
      </c>
      <c r="E3039" t="s">
        <v>137</v>
      </c>
      <c r="F3039">
        <v>9604</v>
      </c>
      <c r="G3039" s="139">
        <v>2011</v>
      </c>
      <c r="H3039" s="429" t="s">
        <v>152</v>
      </c>
      <c r="I3039" s="139">
        <f>VLOOKUP(E3039&amp;H3039,Data2012!$A:$S,14,FALSE)</f>
        <v>-1</v>
      </c>
    </row>
    <row r="3040" spans="1:9" ht="14.25" customHeight="1">
      <c r="A3040" s="1" t="str">
        <f t="shared" si="396"/>
        <v xml:space="preserve">UNIFERTRANS9604 </v>
      </c>
      <c r="B3040" s="427" t="e">
        <f t="shared" si="397"/>
        <v>#VALUE!</v>
      </c>
      <c r="C3040" s="210" t="str">
        <f t="shared" si="394"/>
        <v xml:space="preserve"> </v>
      </c>
      <c r="D3040" s="1" t="str">
        <f t="shared" si="398"/>
        <v>na</v>
      </c>
      <c r="E3040" t="s">
        <v>137</v>
      </c>
      <c r="F3040">
        <v>9604</v>
      </c>
      <c r="G3040" s="139">
        <v>2011</v>
      </c>
      <c r="H3040" s="429" t="s">
        <v>153</v>
      </c>
      <c r="I3040" s="139">
        <f>VLOOKUP(E3040&amp;H3040,Data2012!$A:$S,14,FALSE)</f>
        <v>-1</v>
      </c>
    </row>
    <row r="3041" spans="1:9" ht="14.25" customHeight="1">
      <c r="A3041" s="1" t="str">
        <f t="shared" si="396"/>
        <v xml:space="preserve">UNIFERTRANS9604 </v>
      </c>
      <c r="B3041" s="427" t="e">
        <f t="shared" si="397"/>
        <v>#VALUE!</v>
      </c>
      <c r="C3041" s="210" t="str">
        <f t="shared" si="394"/>
        <v xml:space="preserve"> </v>
      </c>
      <c r="D3041" s="1" t="str">
        <f t="shared" si="398"/>
        <v>na</v>
      </c>
      <c r="E3041" t="s">
        <v>137</v>
      </c>
      <c r="F3041">
        <v>9604</v>
      </c>
      <c r="G3041" s="139">
        <v>2011</v>
      </c>
      <c r="H3041" s="429" t="s">
        <v>154</v>
      </c>
      <c r="I3041" s="139">
        <f>VLOOKUP(E3041&amp;H3041,Data2012!$A:$S,14,FALSE)</f>
        <v>-1</v>
      </c>
    </row>
    <row r="3042" spans="1:9" ht="14.25" customHeight="1">
      <c r="A3042" s="1" t="str">
        <f t="shared" si="396"/>
        <v xml:space="preserve">UNIFERTRANS9604 </v>
      </c>
      <c r="B3042" s="427" t="e">
        <f t="shared" si="397"/>
        <v>#VALUE!</v>
      </c>
      <c r="C3042" s="210" t="str">
        <f t="shared" si="394"/>
        <v xml:space="preserve"> </v>
      </c>
      <c r="D3042" s="1" t="str">
        <f t="shared" si="398"/>
        <v>na</v>
      </c>
      <c r="E3042" t="s">
        <v>137</v>
      </c>
      <c r="F3042">
        <v>9604</v>
      </c>
      <c r="G3042" s="139">
        <v>2011</v>
      </c>
      <c r="H3042" s="429" t="s">
        <v>155</v>
      </c>
      <c r="I3042" s="139">
        <f>VLOOKUP(E3042&amp;H3042,Data2012!$A:$S,14,FALSE)</f>
        <v>-1</v>
      </c>
    </row>
    <row r="3043" spans="1:9" ht="14.25" customHeight="1">
      <c r="A3043" s="1" t="str">
        <f t="shared" si="396"/>
        <v>UNIFERTRANS96051</v>
      </c>
      <c r="B3043" s="427">
        <f>+D3043</f>
        <v>0</v>
      </c>
      <c r="C3043" s="210">
        <f t="shared" si="394"/>
        <v>1</v>
      </c>
      <c r="D3043" s="1">
        <f t="shared" si="398"/>
        <v>0</v>
      </c>
      <c r="E3043" t="s">
        <v>137</v>
      </c>
      <c r="F3043" s="389">
        <v>9605</v>
      </c>
      <c r="G3043" s="139">
        <v>2011</v>
      </c>
      <c r="H3043" s="429" t="s">
        <v>144</v>
      </c>
      <c r="I3043" s="139">
        <f>VLOOKUP(E3043&amp;H3043,Data2012!$A:$S,6,FALSE)</f>
        <v>0</v>
      </c>
    </row>
    <row r="3044" spans="1:9" ht="14.25" customHeight="1">
      <c r="A3044" s="1" t="str">
        <f t="shared" si="396"/>
        <v>UNIFERTRANS96052</v>
      </c>
      <c r="B3044" s="427">
        <f>+D3044+B3043</f>
        <v>0</v>
      </c>
      <c r="C3044" s="210">
        <f t="shared" si="394"/>
        <v>2</v>
      </c>
      <c r="D3044" s="1">
        <f t="shared" si="398"/>
        <v>0</v>
      </c>
      <c r="E3044" t="s">
        <v>137</v>
      </c>
      <c r="F3044">
        <v>9605</v>
      </c>
      <c r="G3044" s="139">
        <v>2011</v>
      </c>
      <c r="H3044" s="429" t="s">
        <v>145</v>
      </c>
      <c r="I3044" s="139">
        <f>VLOOKUP(E3044&amp;H3044,Data2012!$A:$S,6,FALSE)</f>
        <v>0</v>
      </c>
    </row>
    <row r="3045" spans="1:9" ht="14.25" customHeight="1">
      <c r="A3045" s="1" t="str">
        <f t="shared" si="396"/>
        <v>UNIFERTRANS96053</v>
      </c>
      <c r="B3045" s="427">
        <f>+D3045+B3044</f>
        <v>0</v>
      </c>
      <c r="C3045" s="210">
        <f t="shared" si="394"/>
        <v>3</v>
      </c>
      <c r="D3045" s="1">
        <f t="shared" si="398"/>
        <v>0</v>
      </c>
      <c r="E3045" t="s">
        <v>137</v>
      </c>
      <c r="F3045">
        <v>9605</v>
      </c>
      <c r="G3045" s="139">
        <v>2011</v>
      </c>
      <c r="H3045" s="429" t="s">
        <v>146</v>
      </c>
      <c r="I3045" s="139">
        <f>VLOOKUP(E3045&amp;H3045,Data2012!$A:$S,6,FALSE)</f>
        <v>0</v>
      </c>
    </row>
    <row r="3046" spans="1:9" ht="14.25" customHeight="1">
      <c r="A3046" s="1" t="str">
        <f t="shared" si="396"/>
        <v>UNIFERTRANS96054</v>
      </c>
      <c r="B3046" s="427">
        <f t="shared" ref="B3046:B3054" si="399">+D3046+B3045</f>
        <v>0</v>
      </c>
      <c r="C3046" s="210">
        <f t="shared" si="394"/>
        <v>4</v>
      </c>
      <c r="D3046" s="1">
        <f t="shared" si="398"/>
        <v>0</v>
      </c>
      <c r="E3046" t="s">
        <v>137</v>
      </c>
      <c r="F3046">
        <v>9605</v>
      </c>
      <c r="G3046" s="139">
        <v>2011</v>
      </c>
      <c r="H3046" s="429" t="s">
        <v>147</v>
      </c>
      <c r="I3046" s="139">
        <f>VLOOKUP(E3046&amp;H3046,Data2012!$A:$S,6,FALSE)</f>
        <v>0</v>
      </c>
    </row>
    <row r="3047" spans="1:9" ht="14.25" customHeight="1">
      <c r="A3047" s="1" t="str">
        <f t="shared" si="396"/>
        <v>UNIFERTRANS96055</v>
      </c>
      <c r="B3047" s="427">
        <f t="shared" si="399"/>
        <v>0</v>
      </c>
      <c r="C3047" s="210">
        <f t="shared" si="394"/>
        <v>5</v>
      </c>
      <c r="D3047" s="1">
        <f t="shared" si="398"/>
        <v>0</v>
      </c>
      <c r="E3047" t="s">
        <v>137</v>
      </c>
      <c r="F3047">
        <v>9605</v>
      </c>
      <c r="G3047" s="139">
        <v>2011</v>
      </c>
      <c r="H3047" s="429" t="s">
        <v>148</v>
      </c>
      <c r="I3047" s="139">
        <f>VLOOKUP(E3047&amp;H3047,Data2012!$A:$S,6,FALSE)</f>
        <v>0</v>
      </c>
    </row>
    <row r="3048" spans="1:9" ht="14.25" customHeight="1">
      <c r="A3048" s="1" t="str">
        <f t="shared" si="396"/>
        <v>UNIFERTRANS96056</v>
      </c>
      <c r="B3048" s="427">
        <f t="shared" si="399"/>
        <v>0</v>
      </c>
      <c r="C3048" s="210">
        <f t="shared" si="394"/>
        <v>6</v>
      </c>
      <c r="D3048" s="1">
        <f t="shared" si="398"/>
        <v>0</v>
      </c>
      <c r="E3048" t="s">
        <v>137</v>
      </c>
      <c r="F3048">
        <v>9605</v>
      </c>
      <c r="G3048" s="139">
        <v>2011</v>
      </c>
      <c r="H3048" s="429" t="s">
        <v>149</v>
      </c>
      <c r="I3048" s="139">
        <f>VLOOKUP(E3048&amp;H3048,Data2012!$A:$S,6,FALSE)</f>
        <v>0</v>
      </c>
    </row>
    <row r="3049" spans="1:9" ht="14.25" customHeight="1">
      <c r="A3049" s="1" t="str">
        <f t="shared" si="396"/>
        <v>UNIFERTRANS96057</v>
      </c>
      <c r="B3049" s="427">
        <f t="shared" si="399"/>
        <v>0</v>
      </c>
      <c r="C3049" s="210">
        <f t="shared" si="394"/>
        <v>7</v>
      </c>
      <c r="D3049" s="1">
        <f t="shared" si="398"/>
        <v>0</v>
      </c>
      <c r="E3049" t="s">
        <v>137</v>
      </c>
      <c r="F3049">
        <v>9605</v>
      </c>
      <c r="G3049" s="139">
        <v>2011</v>
      </c>
      <c r="H3049" s="429" t="s">
        <v>150</v>
      </c>
      <c r="I3049" s="139">
        <f>VLOOKUP(E3049&amp;H3049,Data2012!$A:$S,6,FALSE)</f>
        <v>0</v>
      </c>
    </row>
    <row r="3050" spans="1:9" ht="14.25" customHeight="1">
      <c r="A3050" s="1" t="str">
        <f t="shared" si="396"/>
        <v>UNIFERTRANS96058</v>
      </c>
      <c r="B3050" s="427">
        <f t="shared" si="399"/>
        <v>0</v>
      </c>
      <c r="C3050" s="210">
        <f t="shared" si="394"/>
        <v>8</v>
      </c>
      <c r="D3050" s="1">
        <f t="shared" si="398"/>
        <v>0</v>
      </c>
      <c r="E3050" t="s">
        <v>137</v>
      </c>
      <c r="F3050">
        <v>9605</v>
      </c>
      <c r="G3050" s="139">
        <v>2011</v>
      </c>
      <c r="H3050" s="429" t="s">
        <v>151</v>
      </c>
      <c r="I3050" s="139">
        <f>VLOOKUP(E3050&amp;H3050,Data2012!$A:$S,6,FALSE)</f>
        <v>0</v>
      </c>
    </row>
    <row r="3051" spans="1:9" ht="14.25" customHeight="1">
      <c r="A3051" s="1" t="str">
        <f t="shared" si="396"/>
        <v>UNIFERTRANS96059</v>
      </c>
      <c r="B3051" s="427">
        <f t="shared" si="399"/>
        <v>0</v>
      </c>
      <c r="C3051" s="210">
        <f t="shared" si="394"/>
        <v>9</v>
      </c>
      <c r="D3051" s="1">
        <f t="shared" si="398"/>
        <v>0</v>
      </c>
      <c r="E3051" t="s">
        <v>137</v>
      </c>
      <c r="F3051">
        <v>9605</v>
      </c>
      <c r="G3051" s="139">
        <v>2011</v>
      </c>
      <c r="H3051" s="429" t="s">
        <v>152</v>
      </c>
      <c r="I3051" s="139">
        <f>VLOOKUP(E3051&amp;H3051,Data2012!$A:$S,6,FALSE)</f>
        <v>0</v>
      </c>
    </row>
    <row r="3052" spans="1:9" ht="14.25" customHeight="1">
      <c r="A3052" s="1" t="str">
        <f t="shared" si="396"/>
        <v>UNIFERTRANS960510</v>
      </c>
      <c r="B3052" s="427">
        <f t="shared" si="399"/>
        <v>0</v>
      </c>
      <c r="C3052" s="210">
        <f t="shared" si="394"/>
        <v>10</v>
      </c>
      <c r="D3052" s="1">
        <f t="shared" si="398"/>
        <v>0</v>
      </c>
      <c r="E3052" t="s">
        <v>137</v>
      </c>
      <c r="F3052">
        <v>9605</v>
      </c>
      <c r="G3052" s="139">
        <v>2011</v>
      </c>
      <c r="H3052" s="429" t="s">
        <v>153</v>
      </c>
      <c r="I3052" s="139">
        <f>VLOOKUP(E3052&amp;H3052,Data2012!$A:$S,6,FALSE)</f>
        <v>0</v>
      </c>
    </row>
    <row r="3053" spans="1:9" ht="14.25" customHeight="1">
      <c r="A3053" s="1" t="str">
        <f t="shared" si="396"/>
        <v>UNIFERTRANS960511</v>
      </c>
      <c r="B3053" s="427">
        <f t="shared" si="399"/>
        <v>0</v>
      </c>
      <c r="C3053" s="210">
        <f t="shared" si="394"/>
        <v>11</v>
      </c>
      <c r="D3053" s="1">
        <f t="shared" si="398"/>
        <v>0</v>
      </c>
      <c r="E3053" t="s">
        <v>137</v>
      </c>
      <c r="F3053">
        <v>9605</v>
      </c>
      <c r="G3053" s="139">
        <v>2011</v>
      </c>
      <c r="H3053" s="429" t="s">
        <v>154</v>
      </c>
      <c r="I3053" s="139">
        <f>VLOOKUP(E3053&amp;H3053,Data2012!$A:$S,6,FALSE)</f>
        <v>0</v>
      </c>
    </row>
    <row r="3054" spans="1:9" ht="14.25" customHeight="1">
      <c r="A3054" s="1" t="str">
        <f t="shared" si="396"/>
        <v>UNIFERTRANS960512</v>
      </c>
      <c r="B3054" s="427">
        <f t="shared" si="399"/>
        <v>0</v>
      </c>
      <c r="C3054" s="210">
        <f t="shared" si="394"/>
        <v>12</v>
      </c>
      <c r="D3054" s="1">
        <f t="shared" si="398"/>
        <v>0</v>
      </c>
      <c r="E3054" t="s">
        <v>137</v>
      </c>
      <c r="F3054">
        <v>9605</v>
      </c>
      <c r="G3054" s="139">
        <v>2011</v>
      </c>
      <c r="H3054" s="429" t="s">
        <v>155</v>
      </c>
      <c r="I3054" s="139">
        <f>VLOOKUP(E3054&amp;H3054,Data2012!$A:$S,6,FALSE)</f>
        <v>0</v>
      </c>
    </row>
    <row r="3055" spans="1:9" ht="14.25" customHeight="1">
      <c r="A3055" s="1" t="str">
        <f t="shared" si="396"/>
        <v xml:space="preserve">UNIFERTRANS9606 </v>
      </c>
      <c r="B3055" s="427" t="str">
        <f>+D3055</f>
        <v>na</v>
      </c>
      <c r="C3055" s="210" t="str">
        <f t="shared" si="394"/>
        <v xml:space="preserve"> </v>
      </c>
      <c r="D3055" s="1" t="str">
        <f t="shared" si="398"/>
        <v>na</v>
      </c>
      <c r="E3055" t="s">
        <v>137</v>
      </c>
      <c r="F3055" s="389">
        <v>9606</v>
      </c>
      <c r="G3055" s="139">
        <v>2011</v>
      </c>
      <c r="H3055" s="429" t="s">
        <v>144</v>
      </c>
      <c r="I3055" s="139">
        <f>VLOOKUP(E3055&amp;H3055,Data2012!$A:$U,20,FALSE)</f>
        <v>-1</v>
      </c>
    </row>
    <row r="3056" spans="1:9" ht="14.25" customHeight="1">
      <c r="A3056" s="1" t="str">
        <f t="shared" si="396"/>
        <v xml:space="preserve">UNIFERTRANS9606 </v>
      </c>
      <c r="B3056" s="427" t="e">
        <f>+D3056+B3055</f>
        <v>#VALUE!</v>
      </c>
      <c r="C3056" s="210" t="str">
        <f t="shared" si="394"/>
        <v xml:space="preserve"> </v>
      </c>
      <c r="D3056" s="1" t="str">
        <f t="shared" si="398"/>
        <v>na</v>
      </c>
      <c r="E3056" t="s">
        <v>137</v>
      </c>
      <c r="F3056">
        <v>9606</v>
      </c>
      <c r="G3056" s="139">
        <v>2011</v>
      </c>
      <c r="H3056" s="429" t="s">
        <v>145</v>
      </c>
      <c r="I3056" s="139">
        <f>VLOOKUP(E3056&amp;H3056,Data2012!$A:$U,20,FALSE)</f>
        <v>-1</v>
      </c>
    </row>
    <row r="3057" spans="1:9" ht="14.25" customHeight="1">
      <c r="A3057" s="1" t="str">
        <f t="shared" si="396"/>
        <v xml:space="preserve">UNIFERTRANS9606 </v>
      </c>
      <c r="B3057" s="427" t="e">
        <f>+D3057+B3056</f>
        <v>#VALUE!</v>
      </c>
      <c r="C3057" s="210" t="str">
        <f t="shared" si="394"/>
        <v xml:space="preserve"> </v>
      </c>
      <c r="D3057" s="1" t="str">
        <f t="shared" si="398"/>
        <v>na</v>
      </c>
      <c r="E3057" t="s">
        <v>137</v>
      </c>
      <c r="F3057">
        <v>9606</v>
      </c>
      <c r="G3057" s="139">
        <v>2011</v>
      </c>
      <c r="H3057" s="429" t="s">
        <v>146</v>
      </c>
      <c r="I3057" s="139">
        <f>VLOOKUP(E3057&amp;H3057,Data2012!$A:$U,20,FALSE)</f>
        <v>-1</v>
      </c>
    </row>
    <row r="3058" spans="1:9" ht="14.25" customHeight="1">
      <c r="A3058" s="1" t="str">
        <f t="shared" si="396"/>
        <v xml:space="preserve">UNIFERTRANS9606 </v>
      </c>
      <c r="B3058" s="427" t="e">
        <f t="shared" ref="B3058:B3066" si="400">+D3058+B3057</f>
        <v>#VALUE!</v>
      </c>
      <c r="C3058" s="210" t="str">
        <f t="shared" si="394"/>
        <v xml:space="preserve"> </v>
      </c>
      <c r="D3058" s="1" t="str">
        <f t="shared" si="398"/>
        <v>na</v>
      </c>
      <c r="E3058" t="s">
        <v>137</v>
      </c>
      <c r="F3058">
        <v>9606</v>
      </c>
      <c r="G3058" s="139">
        <v>2011</v>
      </c>
      <c r="H3058" s="429" t="s">
        <v>147</v>
      </c>
      <c r="I3058" s="139">
        <f>VLOOKUP(E3058&amp;H3058,Data2012!$A:$U,20,FALSE)</f>
        <v>-1</v>
      </c>
    </row>
    <row r="3059" spans="1:9" ht="14.25" customHeight="1">
      <c r="A3059" s="1" t="str">
        <f t="shared" si="396"/>
        <v xml:space="preserve">UNIFERTRANS9606 </v>
      </c>
      <c r="B3059" s="427" t="e">
        <f t="shared" si="400"/>
        <v>#VALUE!</v>
      </c>
      <c r="C3059" s="210" t="str">
        <f t="shared" si="394"/>
        <v xml:space="preserve"> </v>
      </c>
      <c r="D3059" s="1" t="str">
        <f t="shared" si="398"/>
        <v>na</v>
      </c>
      <c r="E3059" t="s">
        <v>137</v>
      </c>
      <c r="F3059">
        <v>9606</v>
      </c>
      <c r="G3059" s="139">
        <v>2011</v>
      </c>
      <c r="H3059" s="429" t="s">
        <v>148</v>
      </c>
      <c r="I3059" s="139">
        <f>VLOOKUP(E3059&amp;H3059,Data2012!$A:$U,20,FALSE)</f>
        <v>-1</v>
      </c>
    </row>
    <row r="3060" spans="1:9" ht="14.25" customHeight="1">
      <c r="A3060" s="1" t="str">
        <f t="shared" si="396"/>
        <v xml:space="preserve">UNIFERTRANS9606 </v>
      </c>
      <c r="B3060" s="427" t="e">
        <f t="shared" si="400"/>
        <v>#VALUE!</v>
      </c>
      <c r="C3060" s="210" t="str">
        <f t="shared" si="394"/>
        <v xml:space="preserve"> </v>
      </c>
      <c r="D3060" s="1" t="str">
        <f t="shared" si="398"/>
        <v>na</v>
      </c>
      <c r="E3060" t="s">
        <v>137</v>
      </c>
      <c r="F3060">
        <v>9606</v>
      </c>
      <c r="G3060" s="139">
        <v>2011</v>
      </c>
      <c r="H3060" s="429" t="s">
        <v>149</v>
      </c>
      <c r="I3060" s="139">
        <f>VLOOKUP(E3060&amp;H3060,Data2012!$A:$U,20,FALSE)</f>
        <v>-1</v>
      </c>
    </row>
    <row r="3061" spans="1:9" ht="14.25" customHeight="1">
      <c r="A3061" s="1" t="str">
        <f t="shared" si="396"/>
        <v xml:space="preserve">UNIFERTRANS9606 </v>
      </c>
      <c r="B3061" s="427" t="e">
        <f t="shared" si="400"/>
        <v>#VALUE!</v>
      </c>
      <c r="C3061" s="210" t="str">
        <f t="shared" si="394"/>
        <v xml:space="preserve"> </v>
      </c>
      <c r="D3061" s="1" t="str">
        <f t="shared" si="398"/>
        <v>na</v>
      </c>
      <c r="E3061" t="s">
        <v>137</v>
      </c>
      <c r="F3061">
        <v>9606</v>
      </c>
      <c r="G3061" s="139">
        <v>2011</v>
      </c>
      <c r="H3061" s="429" t="s">
        <v>150</v>
      </c>
      <c r="I3061" s="139">
        <f>VLOOKUP(E3061&amp;H3061,Data2012!$A:$U,20,FALSE)</f>
        <v>-1</v>
      </c>
    </row>
    <row r="3062" spans="1:9" ht="14.25" customHeight="1">
      <c r="A3062" s="1" t="str">
        <f t="shared" si="396"/>
        <v xml:space="preserve">UNIFERTRANS9606 </v>
      </c>
      <c r="B3062" s="427" t="e">
        <f t="shared" si="400"/>
        <v>#VALUE!</v>
      </c>
      <c r="C3062" s="210" t="str">
        <f t="shared" si="394"/>
        <v xml:space="preserve"> </v>
      </c>
      <c r="D3062" s="1" t="str">
        <f t="shared" si="398"/>
        <v>na</v>
      </c>
      <c r="E3062" t="s">
        <v>137</v>
      </c>
      <c r="F3062">
        <v>9606</v>
      </c>
      <c r="G3062" s="139">
        <v>2011</v>
      </c>
      <c r="H3062" s="429" t="s">
        <v>151</v>
      </c>
      <c r="I3062" s="139">
        <f>VLOOKUP(E3062&amp;H3062,Data2012!$A:$U,20,FALSE)</f>
        <v>-1</v>
      </c>
    </row>
    <row r="3063" spans="1:9" ht="14.25" customHeight="1">
      <c r="A3063" s="1" t="str">
        <f t="shared" si="396"/>
        <v xml:space="preserve">UNIFERTRANS9606 </v>
      </c>
      <c r="B3063" s="427" t="e">
        <f t="shared" si="400"/>
        <v>#VALUE!</v>
      </c>
      <c r="C3063" s="210" t="str">
        <f t="shared" si="394"/>
        <v xml:space="preserve"> </v>
      </c>
      <c r="D3063" s="1" t="str">
        <f t="shared" si="398"/>
        <v>na</v>
      </c>
      <c r="E3063" t="s">
        <v>137</v>
      </c>
      <c r="F3063">
        <v>9606</v>
      </c>
      <c r="G3063" s="139">
        <v>2011</v>
      </c>
      <c r="H3063" s="429" t="s">
        <v>152</v>
      </c>
      <c r="I3063" s="139">
        <f>VLOOKUP(E3063&amp;H3063,Data2012!$A:$U,20,FALSE)</f>
        <v>-1</v>
      </c>
    </row>
    <row r="3064" spans="1:9" ht="14.25" customHeight="1">
      <c r="A3064" s="1" t="str">
        <f t="shared" si="396"/>
        <v xml:space="preserve">UNIFERTRANS9606 </v>
      </c>
      <c r="B3064" s="427" t="e">
        <f t="shared" si="400"/>
        <v>#VALUE!</v>
      </c>
      <c r="C3064" s="210" t="str">
        <f t="shared" si="394"/>
        <v xml:space="preserve"> </v>
      </c>
      <c r="D3064" s="1" t="str">
        <f t="shared" si="398"/>
        <v>na</v>
      </c>
      <c r="E3064" t="s">
        <v>137</v>
      </c>
      <c r="F3064">
        <v>9606</v>
      </c>
      <c r="G3064" s="139">
        <v>2011</v>
      </c>
      <c r="H3064" s="429" t="s">
        <v>153</v>
      </c>
      <c r="I3064" s="139">
        <f>VLOOKUP(E3064&amp;H3064,Data2012!$A:$U,20,FALSE)</f>
        <v>-1</v>
      </c>
    </row>
    <row r="3065" spans="1:9" ht="14.25" customHeight="1">
      <c r="A3065" s="1" t="str">
        <f t="shared" si="396"/>
        <v xml:space="preserve">UNIFERTRANS9606 </v>
      </c>
      <c r="B3065" s="427" t="e">
        <f t="shared" si="400"/>
        <v>#VALUE!</v>
      </c>
      <c r="C3065" s="210" t="str">
        <f t="shared" si="394"/>
        <v xml:space="preserve"> </v>
      </c>
      <c r="D3065" s="1" t="str">
        <f t="shared" si="398"/>
        <v>na</v>
      </c>
      <c r="E3065" t="s">
        <v>137</v>
      </c>
      <c r="F3065">
        <v>9606</v>
      </c>
      <c r="G3065" s="139">
        <v>2011</v>
      </c>
      <c r="H3065" s="429" t="s">
        <v>154</v>
      </c>
      <c r="I3065" s="139">
        <f>VLOOKUP(E3065&amp;H3065,Data2012!$A:$U,20,FALSE)</f>
        <v>-1</v>
      </c>
    </row>
    <row r="3066" spans="1:9" ht="14.25" customHeight="1">
      <c r="A3066" s="1" t="str">
        <f t="shared" si="396"/>
        <v xml:space="preserve">UNIFERTRANS9606 </v>
      </c>
      <c r="B3066" s="427" t="e">
        <f t="shared" si="400"/>
        <v>#VALUE!</v>
      </c>
      <c r="C3066" s="210" t="str">
        <f t="shared" si="394"/>
        <v xml:space="preserve"> </v>
      </c>
      <c r="D3066" s="1" t="str">
        <f t="shared" si="398"/>
        <v>na</v>
      </c>
      <c r="E3066" t="s">
        <v>137</v>
      </c>
      <c r="F3066">
        <v>9606</v>
      </c>
      <c r="G3066" s="139">
        <v>2011</v>
      </c>
      <c r="H3066" s="429" t="s">
        <v>155</v>
      </c>
      <c r="I3066" s="139">
        <f>VLOOKUP(E3066&amp;H3066,Data2012!$A:$U,20,FALSE)</f>
        <v>-1</v>
      </c>
    </row>
    <row r="3067" spans="1:9" ht="14.25" customHeight="1">
      <c r="A3067" s="1" t="str">
        <f t="shared" si="396"/>
        <v>ZSSK Cargo96031</v>
      </c>
      <c r="B3067" s="427">
        <f>+D3067</f>
        <v>3013</v>
      </c>
      <c r="C3067" s="210">
        <f t="shared" si="394"/>
        <v>1</v>
      </c>
      <c r="D3067" s="1">
        <f t="shared" si="398"/>
        <v>3013</v>
      </c>
      <c r="E3067" t="s">
        <v>133</v>
      </c>
      <c r="F3067" s="391">
        <v>9603</v>
      </c>
      <c r="G3067" s="139">
        <v>2011</v>
      </c>
      <c r="H3067" s="429" t="s">
        <v>144</v>
      </c>
      <c r="I3067" s="139">
        <f>VLOOKUP(E3067&amp;H3067,Data2012!$A:$S,11,FALSE)</f>
        <v>3013</v>
      </c>
    </row>
    <row r="3068" spans="1:9" ht="14.25" customHeight="1">
      <c r="A3068" s="1" t="str">
        <f t="shared" si="396"/>
        <v>ZSSK Cargo96032</v>
      </c>
      <c r="B3068" s="427">
        <f>+D3068+B3067</f>
        <v>6021</v>
      </c>
      <c r="C3068" s="210">
        <f t="shared" si="394"/>
        <v>2</v>
      </c>
      <c r="D3068" s="1">
        <f t="shared" si="398"/>
        <v>3008</v>
      </c>
      <c r="E3068" t="s">
        <v>133</v>
      </c>
      <c r="F3068">
        <v>9603</v>
      </c>
      <c r="G3068" s="139">
        <v>2011</v>
      </c>
      <c r="H3068" s="429" t="s">
        <v>145</v>
      </c>
      <c r="I3068" s="139">
        <f>VLOOKUP(E3068&amp;H3068,Data2012!$A:$S,11,FALSE)</f>
        <v>3008</v>
      </c>
    </row>
    <row r="3069" spans="1:9" ht="14.25" customHeight="1">
      <c r="A3069" s="1" t="str">
        <f t="shared" si="396"/>
        <v>ZSSK Cargo96033</v>
      </c>
      <c r="B3069" s="427">
        <f>+D3069+B3068</f>
        <v>9466</v>
      </c>
      <c r="C3069" s="210">
        <f t="shared" si="394"/>
        <v>3</v>
      </c>
      <c r="D3069" s="1">
        <f t="shared" si="398"/>
        <v>3445</v>
      </c>
      <c r="E3069" t="s">
        <v>133</v>
      </c>
      <c r="F3069">
        <v>9603</v>
      </c>
      <c r="G3069" s="139">
        <v>2011</v>
      </c>
      <c r="H3069" s="429" t="s">
        <v>146</v>
      </c>
      <c r="I3069" s="139">
        <f>VLOOKUP(E3069&amp;H3069,Data2012!$A:$S,11,FALSE)</f>
        <v>3445</v>
      </c>
    </row>
    <row r="3070" spans="1:9" ht="14.25" customHeight="1">
      <c r="A3070" s="1" t="str">
        <f t="shared" si="396"/>
        <v>ZSSK Cargo96034</v>
      </c>
      <c r="B3070" s="427">
        <f t="shared" ref="B3070:B3078" si="401">+D3070+B3069</f>
        <v>12653</v>
      </c>
      <c r="C3070" s="210">
        <f t="shared" si="394"/>
        <v>4</v>
      </c>
      <c r="D3070" s="1">
        <f t="shared" si="398"/>
        <v>3187</v>
      </c>
      <c r="E3070" t="s">
        <v>133</v>
      </c>
      <c r="F3070">
        <v>9603</v>
      </c>
      <c r="G3070" s="139">
        <v>2011</v>
      </c>
      <c r="H3070" s="429" t="s">
        <v>147</v>
      </c>
      <c r="I3070" s="139">
        <f>VLOOKUP(E3070&amp;H3070,Data2012!$A:$S,11,FALSE)</f>
        <v>3187</v>
      </c>
    </row>
    <row r="3071" spans="1:9" ht="14.25" customHeight="1">
      <c r="A3071" s="1" t="str">
        <f t="shared" si="396"/>
        <v>ZSSK Cargo96035</v>
      </c>
      <c r="B3071" s="427">
        <f t="shared" si="401"/>
        <v>15988</v>
      </c>
      <c r="C3071" s="210">
        <f t="shared" si="394"/>
        <v>5</v>
      </c>
      <c r="D3071" s="1">
        <f t="shared" si="398"/>
        <v>3335</v>
      </c>
      <c r="E3071" t="s">
        <v>133</v>
      </c>
      <c r="F3071">
        <v>9603</v>
      </c>
      <c r="G3071" s="139">
        <v>2011</v>
      </c>
      <c r="H3071" s="429" t="s">
        <v>148</v>
      </c>
      <c r="I3071" s="139">
        <f>VLOOKUP(E3071&amp;H3071,Data2012!$A:$S,11,FALSE)</f>
        <v>3335</v>
      </c>
    </row>
    <row r="3072" spans="1:9" ht="14.25" customHeight="1">
      <c r="A3072" s="1" t="str">
        <f t="shared" si="396"/>
        <v>ZSSK Cargo96036</v>
      </c>
      <c r="B3072" s="427">
        <f t="shared" si="401"/>
        <v>19105</v>
      </c>
      <c r="C3072" s="210">
        <f t="shared" si="394"/>
        <v>6</v>
      </c>
      <c r="D3072" s="1">
        <f t="shared" si="398"/>
        <v>3117</v>
      </c>
      <c r="E3072" t="s">
        <v>133</v>
      </c>
      <c r="F3072">
        <v>9603</v>
      </c>
      <c r="G3072" s="139">
        <v>2011</v>
      </c>
      <c r="H3072" s="429" t="s">
        <v>149</v>
      </c>
      <c r="I3072" s="139">
        <f>VLOOKUP(E3072&amp;H3072,Data2012!$A:$S,11,FALSE)</f>
        <v>3117</v>
      </c>
    </row>
    <row r="3073" spans="1:9" ht="14.25" customHeight="1">
      <c r="A3073" s="1" t="str">
        <f t="shared" si="396"/>
        <v>ZSSK Cargo96037</v>
      </c>
      <c r="B3073" s="427">
        <f t="shared" si="401"/>
        <v>22139</v>
      </c>
      <c r="C3073" s="210">
        <f t="shared" si="394"/>
        <v>7</v>
      </c>
      <c r="D3073" s="1">
        <f t="shared" si="398"/>
        <v>3034</v>
      </c>
      <c r="E3073" t="s">
        <v>133</v>
      </c>
      <c r="F3073">
        <v>9603</v>
      </c>
      <c r="G3073" s="139">
        <v>2011</v>
      </c>
      <c r="H3073" s="429" t="s">
        <v>150</v>
      </c>
      <c r="I3073" s="139">
        <f>VLOOKUP(E3073&amp;H3073,Data2012!$A:$S,11,FALSE)</f>
        <v>3034</v>
      </c>
    </row>
    <row r="3074" spans="1:9" ht="14.25" customHeight="1">
      <c r="A3074" s="1" t="str">
        <f t="shared" si="396"/>
        <v>ZSSK Cargo96038</v>
      </c>
      <c r="B3074" s="427">
        <f t="shared" si="401"/>
        <v>25294</v>
      </c>
      <c r="C3074" s="210">
        <f t="shared" si="394"/>
        <v>8</v>
      </c>
      <c r="D3074" s="1">
        <f t="shared" si="398"/>
        <v>3155</v>
      </c>
      <c r="E3074" t="s">
        <v>133</v>
      </c>
      <c r="F3074">
        <v>9603</v>
      </c>
      <c r="G3074" s="139">
        <v>2011</v>
      </c>
      <c r="H3074" s="429" t="s">
        <v>151</v>
      </c>
      <c r="I3074" s="139">
        <f>VLOOKUP(E3074&amp;H3074,Data2012!$A:$S,11,FALSE)</f>
        <v>3155</v>
      </c>
    </row>
    <row r="3075" spans="1:9" ht="14.25" customHeight="1">
      <c r="A3075" s="1" t="str">
        <f t="shared" si="396"/>
        <v>ZSSK Cargo96039</v>
      </c>
      <c r="B3075" s="427">
        <f t="shared" si="401"/>
        <v>28378</v>
      </c>
      <c r="C3075" s="210">
        <f t="shared" si="394"/>
        <v>9</v>
      </c>
      <c r="D3075" s="1">
        <f t="shared" si="398"/>
        <v>3084</v>
      </c>
      <c r="E3075" t="s">
        <v>133</v>
      </c>
      <c r="F3075">
        <v>9603</v>
      </c>
      <c r="G3075" s="139">
        <v>2011</v>
      </c>
      <c r="H3075" s="429" t="s">
        <v>152</v>
      </c>
      <c r="I3075" s="139">
        <f>VLOOKUP(E3075&amp;H3075,Data2012!$A:$S,11,FALSE)</f>
        <v>3084</v>
      </c>
    </row>
    <row r="3076" spans="1:9" ht="14.25" customHeight="1">
      <c r="A3076" s="1" t="str">
        <f t="shared" si="396"/>
        <v>ZSSK Cargo960310</v>
      </c>
      <c r="B3076" s="427">
        <f t="shared" si="401"/>
        <v>31640</v>
      </c>
      <c r="C3076" s="210">
        <f t="shared" si="394"/>
        <v>10</v>
      </c>
      <c r="D3076" s="1">
        <f t="shared" si="398"/>
        <v>3262</v>
      </c>
      <c r="E3076" t="s">
        <v>133</v>
      </c>
      <c r="F3076">
        <v>9603</v>
      </c>
      <c r="G3076" s="139">
        <v>2011</v>
      </c>
      <c r="H3076" s="429" t="s">
        <v>153</v>
      </c>
      <c r="I3076" s="139">
        <f>VLOOKUP(E3076&amp;H3076,Data2012!$A:$S,11,FALSE)</f>
        <v>3262</v>
      </c>
    </row>
    <row r="3077" spans="1:9" ht="14.25" customHeight="1">
      <c r="A3077" s="1" t="str">
        <f t="shared" si="396"/>
        <v>ZSSK Cargo960311</v>
      </c>
      <c r="B3077" s="427">
        <f t="shared" si="401"/>
        <v>34598</v>
      </c>
      <c r="C3077" s="210">
        <f t="shared" si="394"/>
        <v>11</v>
      </c>
      <c r="D3077" s="1">
        <f t="shared" si="398"/>
        <v>2958</v>
      </c>
      <c r="E3077" t="s">
        <v>133</v>
      </c>
      <c r="F3077">
        <v>9603</v>
      </c>
      <c r="G3077" s="139">
        <v>2011</v>
      </c>
      <c r="H3077" s="429" t="s">
        <v>154</v>
      </c>
      <c r="I3077" s="139">
        <f>VLOOKUP(E3077&amp;H3077,Data2012!$A:$S,11,FALSE)</f>
        <v>2958</v>
      </c>
    </row>
    <row r="3078" spans="1:9" ht="14.25" customHeight="1">
      <c r="A3078" s="1" t="str">
        <f t="shared" si="396"/>
        <v>ZSSK Cargo960312</v>
      </c>
      <c r="B3078" s="427">
        <f t="shared" si="401"/>
        <v>37483</v>
      </c>
      <c r="C3078" s="210">
        <f t="shared" si="394"/>
        <v>12</v>
      </c>
      <c r="D3078" s="1">
        <f t="shared" si="398"/>
        <v>2885</v>
      </c>
      <c r="E3078" t="s">
        <v>133</v>
      </c>
      <c r="F3078">
        <v>9603</v>
      </c>
      <c r="G3078" s="139">
        <v>2011</v>
      </c>
      <c r="H3078" s="429" t="s">
        <v>155</v>
      </c>
      <c r="I3078" s="139">
        <f>VLOOKUP(E3078&amp;H3078,Data2012!$A:$S,11,FALSE)</f>
        <v>2885</v>
      </c>
    </row>
    <row r="3079" spans="1:9" ht="14.25" customHeight="1">
      <c r="A3079" s="1" t="str">
        <f t="shared" si="396"/>
        <v>ZSSK Cargo96041</v>
      </c>
      <c r="B3079" s="427">
        <f>+D3079</f>
        <v>611</v>
      </c>
      <c r="C3079" s="210">
        <f t="shared" si="394"/>
        <v>1</v>
      </c>
      <c r="D3079" s="1">
        <f t="shared" si="398"/>
        <v>611</v>
      </c>
      <c r="E3079" t="s">
        <v>133</v>
      </c>
      <c r="F3079" s="391">
        <v>9604</v>
      </c>
      <c r="G3079" s="139">
        <v>2011</v>
      </c>
      <c r="H3079" s="429" t="s">
        <v>144</v>
      </c>
      <c r="I3079" s="139">
        <f>VLOOKUP(E3079&amp;H3079,Data2012!$A:$S,14,FALSE)</f>
        <v>611</v>
      </c>
    </row>
    <row r="3080" spans="1:9" ht="14.25" customHeight="1">
      <c r="A3080" s="1" t="str">
        <f t="shared" si="396"/>
        <v>ZSSK Cargo96042</v>
      </c>
      <c r="B3080" s="427">
        <f>+D3080+B3079</f>
        <v>1211</v>
      </c>
      <c r="C3080" s="210">
        <f t="shared" ref="C3080:C3143" si="402">IF(D3080="na"," ",VALUE(RIGHT(TRIM(H3080),2)))</f>
        <v>2</v>
      </c>
      <c r="D3080" s="1">
        <f t="shared" si="398"/>
        <v>600</v>
      </c>
      <c r="E3080" t="s">
        <v>133</v>
      </c>
      <c r="F3080">
        <v>9604</v>
      </c>
      <c r="G3080" s="139">
        <v>2011</v>
      </c>
      <c r="H3080" s="429" t="s">
        <v>145</v>
      </c>
      <c r="I3080" s="139">
        <f>VLOOKUP(E3080&amp;H3080,Data2012!$A:$S,14,FALSE)</f>
        <v>600</v>
      </c>
    </row>
    <row r="3081" spans="1:9" ht="14.25" customHeight="1">
      <c r="A3081" s="1" t="str">
        <f t="shared" si="396"/>
        <v>ZSSK Cargo96043</v>
      </c>
      <c r="B3081" s="427">
        <f>+D3081+B3080</f>
        <v>1860</v>
      </c>
      <c r="C3081" s="210">
        <f t="shared" si="402"/>
        <v>3</v>
      </c>
      <c r="D3081" s="1">
        <f t="shared" si="398"/>
        <v>649</v>
      </c>
      <c r="E3081" t="s">
        <v>133</v>
      </c>
      <c r="F3081">
        <v>9604</v>
      </c>
      <c r="G3081" s="139">
        <v>2011</v>
      </c>
      <c r="H3081" s="429" t="s">
        <v>146</v>
      </c>
      <c r="I3081" s="139">
        <f>VLOOKUP(E3081&amp;H3081,Data2012!$A:$S,14,FALSE)</f>
        <v>649</v>
      </c>
    </row>
    <row r="3082" spans="1:9" ht="14.25" customHeight="1">
      <c r="A3082" s="1" t="str">
        <f t="shared" si="396"/>
        <v>ZSSK Cargo96044</v>
      </c>
      <c r="B3082" s="427">
        <f t="shared" ref="B3082:B3090" si="403">+D3082+B3081</f>
        <v>2456</v>
      </c>
      <c r="C3082" s="210">
        <f t="shared" si="402"/>
        <v>4</v>
      </c>
      <c r="D3082" s="1">
        <f t="shared" si="398"/>
        <v>596</v>
      </c>
      <c r="E3082" t="s">
        <v>133</v>
      </c>
      <c r="F3082">
        <v>9604</v>
      </c>
      <c r="G3082" s="139">
        <v>2011</v>
      </c>
      <c r="H3082" s="429" t="s">
        <v>147</v>
      </c>
      <c r="I3082" s="139">
        <f>VLOOKUP(E3082&amp;H3082,Data2012!$A:$S,14,FALSE)</f>
        <v>596</v>
      </c>
    </row>
    <row r="3083" spans="1:9" ht="14.25" customHeight="1">
      <c r="A3083" s="1" t="str">
        <f t="shared" si="396"/>
        <v>ZSSK Cargo96045</v>
      </c>
      <c r="B3083" s="427">
        <f t="shared" si="403"/>
        <v>3087</v>
      </c>
      <c r="C3083" s="210">
        <f t="shared" si="402"/>
        <v>5</v>
      </c>
      <c r="D3083" s="1">
        <f t="shared" si="398"/>
        <v>631</v>
      </c>
      <c r="E3083" t="s">
        <v>133</v>
      </c>
      <c r="F3083">
        <v>9604</v>
      </c>
      <c r="G3083" s="139">
        <v>2011</v>
      </c>
      <c r="H3083" s="429" t="s">
        <v>148</v>
      </c>
      <c r="I3083" s="139">
        <f>VLOOKUP(E3083&amp;H3083,Data2012!$A:$S,14,FALSE)</f>
        <v>631</v>
      </c>
    </row>
    <row r="3084" spans="1:9" ht="14.25" customHeight="1">
      <c r="A3084" s="1" t="str">
        <f t="shared" si="396"/>
        <v>ZSSK Cargo96046</v>
      </c>
      <c r="B3084" s="427">
        <f t="shared" si="403"/>
        <v>3701</v>
      </c>
      <c r="C3084" s="210">
        <f t="shared" si="402"/>
        <v>6</v>
      </c>
      <c r="D3084" s="1">
        <f t="shared" si="398"/>
        <v>614</v>
      </c>
      <c r="E3084" t="s">
        <v>133</v>
      </c>
      <c r="F3084">
        <v>9604</v>
      </c>
      <c r="G3084" s="139">
        <v>2011</v>
      </c>
      <c r="H3084" s="429" t="s">
        <v>149</v>
      </c>
      <c r="I3084" s="139">
        <f>VLOOKUP(E3084&amp;H3084,Data2012!$A:$S,14,FALSE)</f>
        <v>614</v>
      </c>
    </row>
    <row r="3085" spans="1:9" ht="14.25" customHeight="1">
      <c r="A3085" s="1" t="str">
        <f t="shared" si="396"/>
        <v xml:space="preserve">ZSSK Cargo9604 </v>
      </c>
      <c r="B3085" s="427" t="e">
        <f t="shared" si="403"/>
        <v>#VALUE!</v>
      </c>
      <c r="C3085" s="210" t="str">
        <f t="shared" si="402"/>
        <v xml:space="preserve"> </v>
      </c>
      <c r="D3085" s="1" t="str">
        <f t="shared" si="398"/>
        <v>na</v>
      </c>
      <c r="E3085" t="s">
        <v>133</v>
      </c>
      <c r="F3085">
        <v>9604</v>
      </c>
      <c r="G3085" s="139">
        <v>2011</v>
      </c>
      <c r="H3085" s="429" t="s">
        <v>150</v>
      </c>
      <c r="I3085" s="139">
        <f>VLOOKUP(E3085&amp;H3085,Data2012!$A:$S,14,FALSE)</f>
        <v>-1</v>
      </c>
    </row>
    <row r="3086" spans="1:9" ht="14.25" customHeight="1">
      <c r="A3086" s="1" t="str">
        <f t="shared" si="396"/>
        <v>ZSSK Cargo96048</v>
      </c>
      <c r="B3086" s="427" t="e">
        <f t="shared" si="403"/>
        <v>#VALUE!</v>
      </c>
      <c r="C3086" s="210">
        <f t="shared" si="402"/>
        <v>8</v>
      </c>
      <c r="D3086" s="1">
        <f t="shared" si="398"/>
        <v>619</v>
      </c>
      <c r="E3086" t="s">
        <v>133</v>
      </c>
      <c r="F3086">
        <v>9604</v>
      </c>
      <c r="G3086" s="139">
        <v>2011</v>
      </c>
      <c r="H3086" s="429" t="s">
        <v>151</v>
      </c>
      <c r="I3086" s="139">
        <f>VLOOKUP(E3086&amp;H3086,Data2012!$A:$S,14,FALSE)</f>
        <v>619</v>
      </c>
    </row>
    <row r="3087" spans="1:9" ht="14.25" customHeight="1">
      <c r="A3087" s="1" t="str">
        <f t="shared" ref="A3087:A3150" si="404">TRIM(E3087)&amp;F3087&amp;C3087</f>
        <v>ZSSK Cargo96049</v>
      </c>
      <c r="B3087" s="427" t="e">
        <f t="shared" si="403"/>
        <v>#VALUE!</v>
      </c>
      <c r="C3087" s="210">
        <f t="shared" si="402"/>
        <v>9</v>
      </c>
      <c r="D3087" s="1">
        <f t="shared" si="398"/>
        <v>601</v>
      </c>
      <c r="E3087" t="s">
        <v>133</v>
      </c>
      <c r="F3087">
        <v>9604</v>
      </c>
      <c r="G3087" s="139">
        <v>2011</v>
      </c>
      <c r="H3087" s="429" t="s">
        <v>152</v>
      </c>
      <c r="I3087" s="139">
        <f>VLOOKUP(E3087&amp;H3087,Data2012!$A:$S,14,FALSE)</f>
        <v>601</v>
      </c>
    </row>
    <row r="3088" spans="1:9" ht="14.25" customHeight="1">
      <c r="A3088" s="1" t="str">
        <f t="shared" si="404"/>
        <v>ZSSK Cargo960410</v>
      </c>
      <c r="B3088" s="427" t="e">
        <f t="shared" si="403"/>
        <v>#VALUE!</v>
      </c>
      <c r="C3088" s="210">
        <f t="shared" si="402"/>
        <v>10</v>
      </c>
      <c r="D3088" s="1">
        <f t="shared" si="398"/>
        <v>623</v>
      </c>
      <c r="E3088" t="s">
        <v>133</v>
      </c>
      <c r="F3088">
        <v>9604</v>
      </c>
      <c r="G3088" s="139">
        <v>2011</v>
      </c>
      <c r="H3088" s="429" t="s">
        <v>153</v>
      </c>
      <c r="I3088" s="139">
        <f>VLOOKUP(E3088&amp;H3088,Data2012!$A:$S,14,FALSE)</f>
        <v>623</v>
      </c>
    </row>
    <row r="3089" spans="1:9" ht="14.25" customHeight="1">
      <c r="A3089" s="1" t="str">
        <f t="shared" si="404"/>
        <v>ZSSK Cargo960411</v>
      </c>
      <c r="B3089" s="427" t="e">
        <f t="shared" si="403"/>
        <v>#VALUE!</v>
      </c>
      <c r="C3089" s="210">
        <f t="shared" si="402"/>
        <v>11</v>
      </c>
      <c r="D3089" s="1">
        <f t="shared" si="398"/>
        <v>554</v>
      </c>
      <c r="E3089" t="s">
        <v>133</v>
      </c>
      <c r="F3089">
        <v>9604</v>
      </c>
      <c r="G3089" s="139">
        <v>2011</v>
      </c>
      <c r="H3089" s="429" t="s">
        <v>154</v>
      </c>
      <c r="I3089" s="139">
        <f>VLOOKUP(E3089&amp;H3089,Data2012!$A:$S,14,FALSE)</f>
        <v>554</v>
      </c>
    </row>
    <row r="3090" spans="1:9" ht="14.25" customHeight="1">
      <c r="A3090" s="1" t="str">
        <f t="shared" si="404"/>
        <v>ZSSK Cargo960412</v>
      </c>
      <c r="B3090" s="427" t="e">
        <f t="shared" si="403"/>
        <v>#VALUE!</v>
      </c>
      <c r="C3090" s="210">
        <f t="shared" si="402"/>
        <v>12</v>
      </c>
      <c r="D3090" s="1">
        <f t="shared" si="398"/>
        <v>587</v>
      </c>
      <c r="E3090" t="s">
        <v>133</v>
      </c>
      <c r="F3090">
        <v>9604</v>
      </c>
      <c r="G3090" s="139">
        <v>2011</v>
      </c>
      <c r="H3090" s="429" t="s">
        <v>155</v>
      </c>
      <c r="I3090" s="139">
        <f>VLOOKUP(E3090&amp;H3090,Data2012!$A:$S,14,FALSE)</f>
        <v>587</v>
      </c>
    </row>
    <row r="3091" spans="1:9" ht="14.25" customHeight="1">
      <c r="A3091" s="1" t="str">
        <f t="shared" si="404"/>
        <v>ZSSK Cargo96051</v>
      </c>
      <c r="B3091" s="427">
        <f>+D3091</f>
        <v>0</v>
      </c>
      <c r="C3091" s="210">
        <f t="shared" si="402"/>
        <v>1</v>
      </c>
      <c r="D3091" s="1">
        <f t="shared" si="398"/>
        <v>0</v>
      </c>
      <c r="E3091" t="s">
        <v>133</v>
      </c>
      <c r="F3091" s="391">
        <v>9605</v>
      </c>
      <c r="G3091" s="139">
        <v>2011</v>
      </c>
      <c r="H3091" s="429" t="s">
        <v>144</v>
      </c>
      <c r="I3091" s="139">
        <f>VLOOKUP(E3091&amp;H3091,Data2012!$A:$S,6,FALSE)</f>
        <v>0</v>
      </c>
    </row>
    <row r="3092" spans="1:9" ht="14.25" customHeight="1">
      <c r="A3092" s="1" t="str">
        <f t="shared" si="404"/>
        <v>ZSSK Cargo96052</v>
      </c>
      <c r="B3092" s="427">
        <f>+D3092+B3091</f>
        <v>0</v>
      </c>
      <c r="C3092" s="210">
        <f t="shared" si="402"/>
        <v>2</v>
      </c>
      <c r="D3092" s="1">
        <f t="shared" si="398"/>
        <v>0</v>
      </c>
      <c r="E3092" t="s">
        <v>133</v>
      </c>
      <c r="F3092">
        <v>9605</v>
      </c>
      <c r="G3092" s="139">
        <v>2011</v>
      </c>
      <c r="H3092" s="429" t="s">
        <v>145</v>
      </c>
      <c r="I3092" s="139">
        <f>VLOOKUP(E3092&amp;H3092,Data2012!$A:$S,6,FALSE)</f>
        <v>0</v>
      </c>
    </row>
    <row r="3093" spans="1:9" ht="14.25" customHeight="1">
      <c r="A3093" s="1" t="str">
        <f t="shared" si="404"/>
        <v>ZSSK Cargo96053</v>
      </c>
      <c r="B3093" s="427">
        <f>+D3093+B3092</f>
        <v>0</v>
      </c>
      <c r="C3093" s="210">
        <f t="shared" si="402"/>
        <v>3</v>
      </c>
      <c r="D3093" s="1">
        <f t="shared" si="398"/>
        <v>0</v>
      </c>
      <c r="E3093" t="s">
        <v>133</v>
      </c>
      <c r="F3093">
        <v>9605</v>
      </c>
      <c r="G3093" s="139">
        <v>2011</v>
      </c>
      <c r="H3093" s="429" t="s">
        <v>146</v>
      </c>
      <c r="I3093" s="139">
        <f>VLOOKUP(E3093&amp;H3093,Data2012!$A:$S,6,FALSE)</f>
        <v>0</v>
      </c>
    </row>
    <row r="3094" spans="1:9" ht="14.25" customHeight="1">
      <c r="A3094" s="1" t="str">
        <f t="shared" si="404"/>
        <v>ZSSK Cargo96054</v>
      </c>
      <c r="B3094" s="427">
        <f t="shared" ref="B3094:B3102" si="405">+D3094+B3093</f>
        <v>0</v>
      </c>
      <c r="C3094" s="210">
        <f t="shared" si="402"/>
        <v>4</v>
      </c>
      <c r="D3094" s="1">
        <f t="shared" si="398"/>
        <v>0</v>
      </c>
      <c r="E3094" t="s">
        <v>133</v>
      </c>
      <c r="F3094">
        <v>9605</v>
      </c>
      <c r="G3094" s="139">
        <v>2011</v>
      </c>
      <c r="H3094" s="429" t="s">
        <v>147</v>
      </c>
      <c r="I3094" s="139">
        <f>VLOOKUP(E3094&amp;H3094,Data2012!$A:$S,6,FALSE)</f>
        <v>0</v>
      </c>
    </row>
    <row r="3095" spans="1:9" ht="14.25" customHeight="1">
      <c r="A3095" s="1" t="str">
        <f t="shared" si="404"/>
        <v>ZSSK Cargo96055</v>
      </c>
      <c r="B3095" s="427">
        <f t="shared" si="405"/>
        <v>0</v>
      </c>
      <c r="C3095" s="210">
        <f t="shared" si="402"/>
        <v>5</v>
      </c>
      <c r="D3095" s="1">
        <f t="shared" si="398"/>
        <v>0</v>
      </c>
      <c r="E3095" t="s">
        <v>133</v>
      </c>
      <c r="F3095">
        <v>9605</v>
      </c>
      <c r="G3095" s="139">
        <v>2011</v>
      </c>
      <c r="H3095" s="429" t="s">
        <v>148</v>
      </c>
      <c r="I3095" s="139">
        <f>VLOOKUP(E3095&amp;H3095,Data2012!$A:$S,6,FALSE)</f>
        <v>0</v>
      </c>
    </row>
    <row r="3096" spans="1:9" ht="14.25" customHeight="1">
      <c r="A3096" s="1" t="str">
        <f t="shared" si="404"/>
        <v>ZSSK Cargo96056</v>
      </c>
      <c r="B3096" s="427">
        <f t="shared" si="405"/>
        <v>0</v>
      </c>
      <c r="C3096" s="210">
        <f t="shared" si="402"/>
        <v>6</v>
      </c>
      <c r="D3096" s="1">
        <f t="shared" si="398"/>
        <v>0</v>
      </c>
      <c r="E3096" t="s">
        <v>133</v>
      </c>
      <c r="F3096">
        <v>9605</v>
      </c>
      <c r="G3096" s="139">
        <v>2011</v>
      </c>
      <c r="H3096" s="429" t="s">
        <v>149</v>
      </c>
      <c r="I3096" s="139">
        <f>VLOOKUP(E3096&amp;H3096,Data2012!$A:$S,6,FALSE)</f>
        <v>0</v>
      </c>
    </row>
    <row r="3097" spans="1:9" ht="14.25" customHeight="1">
      <c r="A3097" s="1" t="str">
        <f t="shared" si="404"/>
        <v>ZSSK Cargo96057</v>
      </c>
      <c r="B3097" s="427">
        <f t="shared" si="405"/>
        <v>0</v>
      </c>
      <c r="C3097" s="210">
        <f t="shared" si="402"/>
        <v>7</v>
      </c>
      <c r="D3097" s="1">
        <f t="shared" si="398"/>
        <v>0</v>
      </c>
      <c r="E3097" t="s">
        <v>133</v>
      </c>
      <c r="F3097">
        <v>9605</v>
      </c>
      <c r="G3097" s="139">
        <v>2011</v>
      </c>
      <c r="H3097" s="429" t="s">
        <v>150</v>
      </c>
      <c r="I3097" s="139">
        <f>VLOOKUP(E3097&amp;H3097,Data2012!$A:$S,6,FALSE)</f>
        <v>0</v>
      </c>
    </row>
    <row r="3098" spans="1:9" ht="14.25" customHeight="1">
      <c r="A3098" s="1" t="str">
        <f t="shared" si="404"/>
        <v>ZSSK Cargo96058</v>
      </c>
      <c r="B3098" s="427">
        <f t="shared" si="405"/>
        <v>0</v>
      </c>
      <c r="C3098" s="210">
        <f t="shared" si="402"/>
        <v>8</v>
      </c>
      <c r="D3098" s="1">
        <f t="shared" si="398"/>
        <v>0</v>
      </c>
      <c r="E3098" t="s">
        <v>133</v>
      </c>
      <c r="F3098">
        <v>9605</v>
      </c>
      <c r="G3098" s="139">
        <v>2011</v>
      </c>
      <c r="H3098" s="429" t="s">
        <v>151</v>
      </c>
      <c r="I3098" s="139">
        <f>VLOOKUP(E3098&amp;H3098,Data2012!$A:$S,6,FALSE)</f>
        <v>0</v>
      </c>
    </row>
    <row r="3099" spans="1:9" ht="14.25" customHeight="1">
      <c r="A3099" s="1" t="str">
        <f t="shared" si="404"/>
        <v>ZSSK Cargo96059</v>
      </c>
      <c r="B3099" s="427">
        <f t="shared" si="405"/>
        <v>0</v>
      </c>
      <c r="C3099" s="210">
        <f t="shared" si="402"/>
        <v>9</v>
      </c>
      <c r="D3099" s="1">
        <f t="shared" ref="D3099:D3162" si="406">IF(I3099&lt;0,"na",I3099)</f>
        <v>0</v>
      </c>
      <c r="E3099" t="s">
        <v>133</v>
      </c>
      <c r="F3099">
        <v>9605</v>
      </c>
      <c r="G3099" s="139">
        <v>2011</v>
      </c>
      <c r="H3099" s="429" t="s">
        <v>152</v>
      </c>
      <c r="I3099" s="139">
        <f>VLOOKUP(E3099&amp;H3099,Data2012!$A:$S,6,FALSE)</f>
        <v>0</v>
      </c>
    </row>
    <row r="3100" spans="1:9" ht="14.25" customHeight="1">
      <c r="A3100" s="1" t="str">
        <f t="shared" si="404"/>
        <v>ZSSK Cargo960510</v>
      </c>
      <c r="B3100" s="427">
        <f t="shared" si="405"/>
        <v>0</v>
      </c>
      <c r="C3100" s="210">
        <f t="shared" si="402"/>
        <v>10</v>
      </c>
      <c r="D3100" s="1">
        <f t="shared" si="406"/>
        <v>0</v>
      </c>
      <c r="E3100" t="s">
        <v>133</v>
      </c>
      <c r="F3100">
        <v>9605</v>
      </c>
      <c r="G3100" s="139">
        <v>2011</v>
      </c>
      <c r="H3100" s="429" t="s">
        <v>153</v>
      </c>
      <c r="I3100" s="139">
        <f>VLOOKUP(E3100&amp;H3100,Data2012!$A:$S,6,FALSE)</f>
        <v>0</v>
      </c>
    </row>
    <row r="3101" spans="1:9" ht="14.25" customHeight="1">
      <c r="A3101" s="1" t="str">
        <f t="shared" si="404"/>
        <v>ZSSK Cargo960511</v>
      </c>
      <c r="B3101" s="427">
        <f t="shared" si="405"/>
        <v>0</v>
      </c>
      <c r="C3101" s="210">
        <f t="shared" si="402"/>
        <v>11</v>
      </c>
      <c r="D3101" s="1">
        <f t="shared" si="406"/>
        <v>0</v>
      </c>
      <c r="E3101" t="s">
        <v>133</v>
      </c>
      <c r="F3101">
        <v>9605</v>
      </c>
      <c r="G3101" s="139">
        <v>2011</v>
      </c>
      <c r="H3101" s="429" t="s">
        <v>154</v>
      </c>
      <c r="I3101" s="139">
        <f>VLOOKUP(E3101&amp;H3101,Data2012!$A:$S,6,FALSE)</f>
        <v>0</v>
      </c>
    </row>
    <row r="3102" spans="1:9" ht="14.25" customHeight="1">
      <c r="A3102" s="1" t="str">
        <f t="shared" si="404"/>
        <v>ZSSK Cargo960512</v>
      </c>
      <c r="B3102" s="427">
        <f t="shared" si="405"/>
        <v>0</v>
      </c>
      <c r="C3102" s="210">
        <f t="shared" si="402"/>
        <v>12</v>
      </c>
      <c r="D3102" s="1">
        <f t="shared" si="406"/>
        <v>0</v>
      </c>
      <c r="E3102" t="s">
        <v>133</v>
      </c>
      <c r="F3102">
        <v>9605</v>
      </c>
      <c r="G3102" s="139">
        <v>2011</v>
      </c>
      <c r="H3102" s="429" t="s">
        <v>155</v>
      </c>
      <c r="I3102" s="139">
        <f>VLOOKUP(E3102&amp;H3102,Data2012!$A:$S,6,FALSE)</f>
        <v>0</v>
      </c>
    </row>
    <row r="3103" spans="1:9" ht="14.25" customHeight="1">
      <c r="A3103" s="1" t="str">
        <f t="shared" si="404"/>
        <v>ZSSK Cargo96061</v>
      </c>
      <c r="B3103" s="427">
        <f>+D3103</f>
        <v>558</v>
      </c>
      <c r="C3103" s="210">
        <f t="shared" si="402"/>
        <v>1</v>
      </c>
      <c r="D3103" s="1">
        <f t="shared" si="406"/>
        <v>558</v>
      </c>
      <c r="E3103" t="s">
        <v>133</v>
      </c>
      <c r="F3103" s="391">
        <v>9606</v>
      </c>
      <c r="G3103" s="139">
        <v>2011</v>
      </c>
      <c r="H3103" s="429" t="s">
        <v>144</v>
      </c>
      <c r="I3103" s="139">
        <f>VLOOKUP(E3103&amp;H3103,Data2012!$A:$U,20,FALSE)</f>
        <v>558</v>
      </c>
    </row>
    <row r="3104" spans="1:9" ht="14.25" customHeight="1">
      <c r="A3104" s="1" t="str">
        <f t="shared" si="404"/>
        <v>ZSSK Cargo96062</v>
      </c>
      <c r="B3104" s="427">
        <f>+D3104+B3103</f>
        <v>1099</v>
      </c>
      <c r="C3104" s="210">
        <f t="shared" si="402"/>
        <v>2</v>
      </c>
      <c r="D3104" s="1">
        <f t="shared" si="406"/>
        <v>541</v>
      </c>
      <c r="E3104" t="s">
        <v>133</v>
      </c>
      <c r="F3104">
        <v>9606</v>
      </c>
      <c r="G3104" s="139">
        <v>2011</v>
      </c>
      <c r="H3104" s="429" t="s">
        <v>145</v>
      </c>
      <c r="I3104" s="139">
        <f>VLOOKUP(E3104&amp;H3104,Data2012!$A:$U,20,FALSE)</f>
        <v>541</v>
      </c>
    </row>
    <row r="3105" spans="1:9" ht="14.25" customHeight="1">
      <c r="A3105" s="1" t="str">
        <f t="shared" si="404"/>
        <v>ZSSK Cargo96063</v>
      </c>
      <c r="B3105" s="427">
        <f>+D3105+B3104</f>
        <v>1679</v>
      </c>
      <c r="C3105" s="210">
        <f t="shared" si="402"/>
        <v>3</v>
      </c>
      <c r="D3105" s="1">
        <f t="shared" si="406"/>
        <v>580</v>
      </c>
      <c r="E3105" t="s">
        <v>133</v>
      </c>
      <c r="F3105">
        <v>9606</v>
      </c>
      <c r="G3105" s="139">
        <v>2011</v>
      </c>
      <c r="H3105" s="429" t="s">
        <v>146</v>
      </c>
      <c r="I3105" s="139">
        <f>VLOOKUP(E3105&amp;H3105,Data2012!$A:$U,20,FALSE)</f>
        <v>580</v>
      </c>
    </row>
    <row r="3106" spans="1:9" ht="14.25" customHeight="1">
      <c r="A3106" s="1" t="str">
        <f t="shared" si="404"/>
        <v>ZSSK Cargo96064</v>
      </c>
      <c r="B3106" s="427">
        <f t="shared" ref="B3106:B3114" si="407">+D3106+B3105</f>
        <v>2210</v>
      </c>
      <c r="C3106" s="210">
        <f t="shared" si="402"/>
        <v>4</v>
      </c>
      <c r="D3106" s="1">
        <f t="shared" si="406"/>
        <v>531</v>
      </c>
      <c r="E3106" t="s">
        <v>133</v>
      </c>
      <c r="F3106">
        <v>9606</v>
      </c>
      <c r="G3106" s="139">
        <v>2011</v>
      </c>
      <c r="H3106" s="429" t="s">
        <v>147</v>
      </c>
      <c r="I3106" s="139">
        <f>VLOOKUP(E3106&amp;H3106,Data2012!$A:$U,20,FALSE)</f>
        <v>531</v>
      </c>
    </row>
    <row r="3107" spans="1:9" ht="14.25" customHeight="1">
      <c r="A3107" s="1" t="str">
        <f t="shared" si="404"/>
        <v>ZSSK Cargo96065</v>
      </c>
      <c r="B3107" s="427">
        <f t="shared" si="407"/>
        <v>2779</v>
      </c>
      <c r="C3107" s="210">
        <f t="shared" si="402"/>
        <v>5</v>
      </c>
      <c r="D3107" s="1">
        <f t="shared" si="406"/>
        <v>569</v>
      </c>
      <c r="E3107" t="s">
        <v>133</v>
      </c>
      <c r="F3107">
        <v>9606</v>
      </c>
      <c r="G3107" s="139">
        <v>2011</v>
      </c>
      <c r="H3107" s="429" t="s">
        <v>148</v>
      </c>
      <c r="I3107" s="139">
        <f>VLOOKUP(E3107&amp;H3107,Data2012!$A:$U,20,FALSE)</f>
        <v>569</v>
      </c>
    </row>
    <row r="3108" spans="1:9" ht="14.25" customHeight="1">
      <c r="A3108" s="1" t="str">
        <f t="shared" si="404"/>
        <v>ZSSK Cargo96066</v>
      </c>
      <c r="B3108" s="427">
        <f t="shared" si="407"/>
        <v>3329</v>
      </c>
      <c r="C3108" s="210">
        <f t="shared" si="402"/>
        <v>6</v>
      </c>
      <c r="D3108" s="1">
        <f t="shared" si="406"/>
        <v>550</v>
      </c>
      <c r="E3108" t="s">
        <v>133</v>
      </c>
      <c r="F3108">
        <v>9606</v>
      </c>
      <c r="G3108" s="139">
        <v>2011</v>
      </c>
      <c r="H3108" s="429" t="s">
        <v>149</v>
      </c>
      <c r="I3108" s="139">
        <f>VLOOKUP(E3108&amp;H3108,Data2012!$A:$U,20,FALSE)</f>
        <v>550</v>
      </c>
    </row>
    <row r="3109" spans="1:9" ht="14.25" customHeight="1">
      <c r="A3109" s="1" t="str">
        <f t="shared" si="404"/>
        <v xml:space="preserve">ZSSK Cargo9606 </v>
      </c>
      <c r="B3109" s="427" t="e">
        <f t="shared" si="407"/>
        <v>#VALUE!</v>
      </c>
      <c r="C3109" s="210" t="str">
        <f t="shared" si="402"/>
        <v xml:space="preserve"> </v>
      </c>
      <c r="D3109" s="1" t="str">
        <f t="shared" si="406"/>
        <v>na</v>
      </c>
      <c r="E3109" t="s">
        <v>133</v>
      </c>
      <c r="F3109">
        <v>9606</v>
      </c>
      <c r="G3109" s="139">
        <v>2011</v>
      </c>
      <c r="H3109" s="429" t="s">
        <v>150</v>
      </c>
      <c r="I3109" s="139">
        <f>VLOOKUP(E3109&amp;H3109,Data2012!$A:$U,20,FALSE)</f>
        <v>-1</v>
      </c>
    </row>
    <row r="3110" spans="1:9" ht="14.25" customHeight="1">
      <c r="A3110" s="1" t="str">
        <f t="shared" si="404"/>
        <v>ZSSK Cargo96068</v>
      </c>
      <c r="B3110" s="427" t="e">
        <f t="shared" si="407"/>
        <v>#VALUE!</v>
      </c>
      <c r="C3110" s="210">
        <f t="shared" si="402"/>
        <v>8</v>
      </c>
      <c r="D3110" s="1">
        <f t="shared" si="406"/>
        <v>563</v>
      </c>
      <c r="E3110" t="s">
        <v>133</v>
      </c>
      <c r="F3110">
        <v>9606</v>
      </c>
      <c r="G3110" s="139">
        <v>2011</v>
      </c>
      <c r="H3110" s="429" t="s">
        <v>151</v>
      </c>
      <c r="I3110" s="139">
        <f>VLOOKUP(E3110&amp;H3110,Data2012!$A:$U,20,FALSE)</f>
        <v>563</v>
      </c>
    </row>
    <row r="3111" spans="1:9" ht="14.25" customHeight="1">
      <c r="A3111" s="1" t="str">
        <f t="shared" si="404"/>
        <v>ZSSK Cargo96069</v>
      </c>
      <c r="B3111" s="427" t="e">
        <f t="shared" si="407"/>
        <v>#VALUE!</v>
      </c>
      <c r="C3111" s="210">
        <f t="shared" si="402"/>
        <v>9</v>
      </c>
      <c r="D3111" s="1">
        <f t="shared" si="406"/>
        <v>544</v>
      </c>
      <c r="E3111" t="s">
        <v>133</v>
      </c>
      <c r="F3111">
        <v>9606</v>
      </c>
      <c r="G3111" s="139">
        <v>2011</v>
      </c>
      <c r="H3111" s="429" t="s">
        <v>152</v>
      </c>
      <c r="I3111" s="139">
        <f>VLOOKUP(E3111&amp;H3111,Data2012!$A:$U,20,FALSE)</f>
        <v>544</v>
      </c>
    </row>
    <row r="3112" spans="1:9" ht="14.25" customHeight="1">
      <c r="A3112" s="1" t="str">
        <f t="shared" si="404"/>
        <v>ZSSK Cargo960610</v>
      </c>
      <c r="B3112" s="427" t="e">
        <f t="shared" si="407"/>
        <v>#VALUE!</v>
      </c>
      <c r="C3112" s="210">
        <f t="shared" si="402"/>
        <v>10</v>
      </c>
      <c r="D3112" s="1">
        <f t="shared" si="406"/>
        <v>557</v>
      </c>
      <c r="E3112" t="s">
        <v>133</v>
      </c>
      <c r="F3112">
        <v>9606</v>
      </c>
      <c r="G3112" s="139">
        <v>2011</v>
      </c>
      <c r="H3112" s="429" t="s">
        <v>153</v>
      </c>
      <c r="I3112" s="139">
        <f>VLOOKUP(E3112&amp;H3112,Data2012!$A:$U,20,FALSE)</f>
        <v>557</v>
      </c>
    </row>
    <row r="3113" spans="1:9" ht="14.25" customHeight="1">
      <c r="A3113" s="1" t="str">
        <f t="shared" si="404"/>
        <v>ZSSK Cargo960611</v>
      </c>
      <c r="B3113" s="427" t="e">
        <f t="shared" si="407"/>
        <v>#VALUE!</v>
      </c>
      <c r="C3113" s="210">
        <f t="shared" si="402"/>
        <v>11</v>
      </c>
      <c r="D3113" s="1">
        <f t="shared" si="406"/>
        <v>492</v>
      </c>
      <c r="E3113" t="s">
        <v>133</v>
      </c>
      <c r="F3113">
        <v>9606</v>
      </c>
      <c r="G3113" s="139">
        <v>2011</v>
      </c>
      <c r="H3113" s="429" t="s">
        <v>154</v>
      </c>
      <c r="I3113" s="139">
        <f>VLOOKUP(E3113&amp;H3113,Data2012!$A:$U,20,FALSE)</f>
        <v>492</v>
      </c>
    </row>
    <row r="3114" spans="1:9" ht="14.25" customHeight="1">
      <c r="A3114" s="1" t="str">
        <f t="shared" si="404"/>
        <v>ZSSK Cargo960612</v>
      </c>
      <c r="B3114" s="427" t="e">
        <f t="shared" si="407"/>
        <v>#VALUE!</v>
      </c>
      <c r="C3114" s="210">
        <f t="shared" si="402"/>
        <v>12</v>
      </c>
      <c r="D3114" s="1">
        <f t="shared" si="406"/>
        <v>541</v>
      </c>
      <c r="E3114" t="s">
        <v>133</v>
      </c>
      <c r="F3114">
        <v>9606</v>
      </c>
      <c r="G3114" s="139">
        <v>2011</v>
      </c>
      <c r="H3114" s="429" t="s">
        <v>155</v>
      </c>
      <c r="I3114" s="139">
        <f>VLOOKUP(E3114&amp;H3114,Data2012!$A:$U,20,FALSE)</f>
        <v>541</v>
      </c>
    </row>
    <row r="3115" spans="1:9" ht="14.25" customHeight="1">
      <c r="A3115" s="1" t="str">
        <f t="shared" si="404"/>
        <v>GKB96011</v>
      </c>
      <c r="B3115" s="427">
        <f>+D3115</f>
        <v>376</v>
      </c>
      <c r="C3115" s="210">
        <f t="shared" si="402"/>
        <v>1</v>
      </c>
      <c r="D3115" s="1">
        <f t="shared" si="406"/>
        <v>376</v>
      </c>
      <c r="E3115" t="s">
        <v>250</v>
      </c>
      <c r="F3115" s="878">
        <v>9601</v>
      </c>
      <c r="G3115" s="139">
        <v>2011</v>
      </c>
      <c r="H3115" s="429" t="s">
        <v>144</v>
      </c>
      <c r="I3115">
        <f>VLOOKUP(E3115&amp;H3115,Data2012!$A:$S,3,FALSE)</f>
        <v>376</v>
      </c>
    </row>
    <row r="3116" spans="1:9" ht="14.25" customHeight="1">
      <c r="A3116" s="1" t="str">
        <f t="shared" si="404"/>
        <v>GKB96012</v>
      </c>
      <c r="B3116" s="427">
        <f>+D3116+B3115</f>
        <v>741</v>
      </c>
      <c r="C3116" s="210">
        <f t="shared" si="402"/>
        <v>2</v>
      </c>
      <c r="D3116" s="1">
        <f t="shared" si="406"/>
        <v>365</v>
      </c>
      <c r="E3116" t="s">
        <v>250</v>
      </c>
      <c r="F3116">
        <v>9601</v>
      </c>
      <c r="G3116" s="139">
        <v>2011</v>
      </c>
      <c r="H3116" s="429" t="s">
        <v>145</v>
      </c>
      <c r="I3116">
        <f>VLOOKUP(E3116&amp;H3116,Data2012!$A:$S,3,FALSE)</f>
        <v>365</v>
      </c>
    </row>
    <row r="3117" spans="1:9" ht="14.25" customHeight="1">
      <c r="A3117" s="1" t="str">
        <f t="shared" si="404"/>
        <v>GKB96013</v>
      </c>
      <c r="B3117" s="427">
        <f>+D3117+B3116</f>
        <v>1160</v>
      </c>
      <c r="C3117" s="210">
        <f t="shared" si="402"/>
        <v>3</v>
      </c>
      <c r="D3117" s="1">
        <f t="shared" si="406"/>
        <v>419</v>
      </c>
      <c r="E3117" t="s">
        <v>250</v>
      </c>
      <c r="F3117">
        <v>9601</v>
      </c>
      <c r="G3117" s="139">
        <v>2011</v>
      </c>
      <c r="H3117" s="429" t="s">
        <v>146</v>
      </c>
      <c r="I3117">
        <f>VLOOKUP(E3117&amp;H3117,Data2012!$A:$S,3,FALSE)</f>
        <v>419</v>
      </c>
    </row>
    <row r="3118" spans="1:9" ht="14.25" customHeight="1">
      <c r="A3118" s="1" t="str">
        <f t="shared" si="404"/>
        <v>GKB96014</v>
      </c>
      <c r="B3118" s="427">
        <f t="shared" ref="B3118:B3126" si="408">+D3118+B3117</f>
        <v>1535</v>
      </c>
      <c r="C3118" s="210">
        <f t="shared" si="402"/>
        <v>4</v>
      </c>
      <c r="D3118" s="1">
        <f t="shared" si="406"/>
        <v>375</v>
      </c>
      <c r="E3118" t="s">
        <v>250</v>
      </c>
      <c r="F3118">
        <v>9601</v>
      </c>
      <c r="G3118" s="139">
        <v>2011</v>
      </c>
      <c r="H3118" s="429" t="s">
        <v>147</v>
      </c>
      <c r="I3118">
        <f>VLOOKUP(E3118&amp;H3118,Data2012!$A:$S,3,FALSE)</f>
        <v>375</v>
      </c>
    </row>
    <row r="3119" spans="1:9" ht="14.25" customHeight="1">
      <c r="A3119" s="1" t="str">
        <f t="shared" si="404"/>
        <v>GKB96015</v>
      </c>
      <c r="B3119" s="427">
        <f t="shared" si="408"/>
        <v>1941</v>
      </c>
      <c r="C3119" s="210">
        <f t="shared" si="402"/>
        <v>5</v>
      </c>
      <c r="D3119" s="1">
        <f t="shared" si="406"/>
        <v>406</v>
      </c>
      <c r="E3119" t="s">
        <v>250</v>
      </c>
      <c r="F3119">
        <v>9601</v>
      </c>
      <c r="G3119" s="139">
        <v>2011</v>
      </c>
      <c r="H3119" s="429" t="s">
        <v>148</v>
      </c>
      <c r="I3119">
        <f>VLOOKUP(E3119&amp;H3119,Data2012!$A:$S,3,FALSE)</f>
        <v>406</v>
      </c>
    </row>
    <row r="3120" spans="1:9" ht="14.25" customHeight="1">
      <c r="A3120" s="1" t="str">
        <f t="shared" si="404"/>
        <v>GKB96016</v>
      </c>
      <c r="B3120" s="427">
        <f t="shared" si="408"/>
        <v>2311</v>
      </c>
      <c r="C3120" s="210">
        <f t="shared" si="402"/>
        <v>6</v>
      </c>
      <c r="D3120" s="1">
        <f t="shared" si="406"/>
        <v>370</v>
      </c>
      <c r="E3120" t="s">
        <v>250</v>
      </c>
      <c r="F3120">
        <v>9601</v>
      </c>
      <c r="G3120" s="139">
        <v>2011</v>
      </c>
      <c r="H3120" s="429" t="s">
        <v>149</v>
      </c>
      <c r="I3120">
        <f>VLOOKUP(E3120&amp;H3120,Data2012!$A:$S,3,FALSE)</f>
        <v>370</v>
      </c>
    </row>
    <row r="3121" spans="1:9" ht="14.25" customHeight="1">
      <c r="A3121" s="1" t="str">
        <f t="shared" si="404"/>
        <v>GKB96017</v>
      </c>
      <c r="B3121" s="427">
        <f t="shared" si="408"/>
        <v>2718</v>
      </c>
      <c r="C3121" s="210">
        <f t="shared" si="402"/>
        <v>7</v>
      </c>
      <c r="D3121" s="1">
        <f t="shared" si="406"/>
        <v>407</v>
      </c>
      <c r="E3121" t="s">
        <v>250</v>
      </c>
      <c r="F3121">
        <v>9601</v>
      </c>
      <c r="G3121" s="139">
        <v>2011</v>
      </c>
      <c r="H3121" s="429" t="s">
        <v>150</v>
      </c>
      <c r="I3121">
        <f>VLOOKUP(E3121&amp;H3121,Data2012!$A:$S,3,FALSE)</f>
        <v>407</v>
      </c>
    </row>
    <row r="3122" spans="1:9" ht="14.25" customHeight="1">
      <c r="A3122" s="1" t="str">
        <f t="shared" si="404"/>
        <v>GKB96018</v>
      </c>
      <c r="B3122" s="427">
        <f t="shared" si="408"/>
        <v>3134</v>
      </c>
      <c r="C3122" s="210">
        <f t="shared" si="402"/>
        <v>8</v>
      </c>
      <c r="D3122" s="1">
        <f t="shared" si="406"/>
        <v>416</v>
      </c>
      <c r="E3122" t="s">
        <v>250</v>
      </c>
      <c r="F3122">
        <v>9601</v>
      </c>
      <c r="G3122" s="139">
        <v>2011</v>
      </c>
      <c r="H3122" s="429" t="s">
        <v>151</v>
      </c>
      <c r="I3122">
        <f>VLOOKUP(E3122&amp;H3122,Data2012!$A:$S,3,FALSE)</f>
        <v>416</v>
      </c>
    </row>
    <row r="3123" spans="1:9" ht="14.25" customHeight="1">
      <c r="A3123" s="1" t="str">
        <f t="shared" si="404"/>
        <v>GKB96019</v>
      </c>
      <c r="B3123" s="427">
        <f t="shared" si="408"/>
        <v>3616</v>
      </c>
      <c r="C3123" s="210">
        <f t="shared" si="402"/>
        <v>9</v>
      </c>
      <c r="D3123" s="1">
        <f t="shared" si="406"/>
        <v>482</v>
      </c>
      <c r="E3123" t="s">
        <v>250</v>
      </c>
      <c r="F3123">
        <v>9601</v>
      </c>
      <c r="G3123" s="139">
        <v>2011</v>
      </c>
      <c r="H3123" s="429" t="s">
        <v>152</v>
      </c>
      <c r="I3123">
        <f>VLOOKUP(E3123&amp;H3123,Data2012!$A:$S,3,FALSE)</f>
        <v>482</v>
      </c>
    </row>
    <row r="3124" spans="1:9" ht="14.25" customHeight="1">
      <c r="A3124" s="1" t="str">
        <f t="shared" si="404"/>
        <v>GKB960110</v>
      </c>
      <c r="B3124" s="427">
        <f t="shared" si="408"/>
        <v>4064</v>
      </c>
      <c r="C3124" s="210">
        <f t="shared" si="402"/>
        <v>10</v>
      </c>
      <c r="D3124" s="1">
        <f t="shared" si="406"/>
        <v>448</v>
      </c>
      <c r="E3124" t="s">
        <v>250</v>
      </c>
      <c r="F3124">
        <v>9601</v>
      </c>
      <c r="G3124" s="139">
        <v>2011</v>
      </c>
      <c r="H3124" s="429" t="s">
        <v>153</v>
      </c>
      <c r="I3124">
        <f>VLOOKUP(E3124&amp;H3124,Data2012!$A:$S,3,FALSE)</f>
        <v>448</v>
      </c>
    </row>
    <row r="3125" spans="1:9" ht="14.25" customHeight="1">
      <c r="A3125" s="1" t="str">
        <f t="shared" si="404"/>
        <v>GKB960111</v>
      </c>
      <c r="B3125" s="427">
        <f t="shared" si="408"/>
        <v>4480</v>
      </c>
      <c r="C3125" s="210">
        <f t="shared" si="402"/>
        <v>11</v>
      </c>
      <c r="D3125" s="1">
        <f t="shared" si="406"/>
        <v>416</v>
      </c>
      <c r="E3125" t="s">
        <v>250</v>
      </c>
      <c r="F3125">
        <v>9601</v>
      </c>
      <c r="G3125" s="139">
        <v>2011</v>
      </c>
      <c r="H3125" s="429" t="s">
        <v>154</v>
      </c>
      <c r="I3125">
        <f>VLOOKUP(E3125&amp;H3125,Data2012!$A:$S,3,FALSE)</f>
        <v>416</v>
      </c>
    </row>
    <row r="3126" spans="1:9" ht="14.25" customHeight="1">
      <c r="A3126" s="1" t="str">
        <f t="shared" si="404"/>
        <v>GKB960112</v>
      </c>
      <c r="B3126" s="427">
        <f t="shared" si="408"/>
        <v>4868</v>
      </c>
      <c r="C3126" s="210">
        <f t="shared" si="402"/>
        <v>12</v>
      </c>
      <c r="D3126" s="1">
        <f t="shared" si="406"/>
        <v>388</v>
      </c>
      <c r="E3126" t="s">
        <v>250</v>
      </c>
      <c r="F3126">
        <v>9601</v>
      </c>
      <c r="G3126" s="139">
        <v>2011</v>
      </c>
      <c r="H3126" s="429" t="s">
        <v>155</v>
      </c>
      <c r="I3126">
        <f>VLOOKUP(E3126&amp;H3126,Data2012!$A:$S,3,FALSE)</f>
        <v>388</v>
      </c>
    </row>
    <row r="3127" spans="1:9" ht="14.25" customHeight="1">
      <c r="A3127" s="1" t="str">
        <f t="shared" si="404"/>
        <v>GKB96021</v>
      </c>
      <c r="B3127" s="427">
        <f>+D3127</f>
        <v>10</v>
      </c>
      <c r="C3127" s="210">
        <f t="shared" si="402"/>
        <v>1</v>
      </c>
      <c r="D3127" s="1">
        <f t="shared" si="406"/>
        <v>10</v>
      </c>
      <c r="E3127" t="s">
        <v>250</v>
      </c>
      <c r="F3127" s="393">
        <v>9602</v>
      </c>
      <c r="G3127" s="139">
        <v>2011</v>
      </c>
      <c r="H3127" s="429" t="s">
        <v>144</v>
      </c>
      <c r="I3127" s="139">
        <f>VLOOKUP(E3127&amp;H3127,Data2012!$A:$S,6,FALSE)</f>
        <v>10</v>
      </c>
    </row>
    <row r="3128" spans="1:9" ht="14.25" customHeight="1">
      <c r="A3128" s="1" t="str">
        <f t="shared" si="404"/>
        <v>GKB96022</v>
      </c>
      <c r="B3128" s="427">
        <f>+D3128+B3127</f>
        <v>19</v>
      </c>
      <c r="C3128" s="210">
        <f t="shared" si="402"/>
        <v>2</v>
      </c>
      <c r="D3128" s="1">
        <f t="shared" si="406"/>
        <v>9</v>
      </c>
      <c r="E3128" t="s">
        <v>250</v>
      </c>
      <c r="F3128">
        <v>9602</v>
      </c>
      <c r="G3128" s="139">
        <v>2011</v>
      </c>
      <c r="H3128" s="429" t="s">
        <v>145</v>
      </c>
      <c r="I3128" s="139">
        <f>VLOOKUP(E3128&amp;H3128,Data2012!$A:$S,6,FALSE)</f>
        <v>9</v>
      </c>
    </row>
    <row r="3129" spans="1:9" ht="14.25" customHeight="1">
      <c r="A3129" s="1" t="str">
        <f t="shared" si="404"/>
        <v>GKB96023</v>
      </c>
      <c r="B3129" s="427">
        <f>+D3129+B3128</f>
        <v>30</v>
      </c>
      <c r="C3129" s="210">
        <f t="shared" si="402"/>
        <v>3</v>
      </c>
      <c r="D3129" s="1">
        <f t="shared" si="406"/>
        <v>11</v>
      </c>
      <c r="E3129" t="s">
        <v>250</v>
      </c>
      <c r="F3129">
        <v>9602</v>
      </c>
      <c r="G3129" s="139">
        <v>2011</v>
      </c>
      <c r="H3129" s="429" t="s">
        <v>146</v>
      </c>
      <c r="I3129" s="139">
        <f>VLOOKUP(E3129&amp;H3129,Data2012!$A:$S,6,FALSE)</f>
        <v>11</v>
      </c>
    </row>
    <row r="3130" spans="1:9" ht="14.25" customHeight="1">
      <c r="A3130" s="1" t="str">
        <f t="shared" si="404"/>
        <v>GKB96024</v>
      </c>
      <c r="B3130" s="427">
        <f t="shared" ref="B3130:B3138" si="409">+D3130+B3129</f>
        <v>40</v>
      </c>
      <c r="C3130" s="210">
        <f t="shared" si="402"/>
        <v>4</v>
      </c>
      <c r="D3130" s="1">
        <f t="shared" si="406"/>
        <v>10</v>
      </c>
      <c r="E3130" t="s">
        <v>250</v>
      </c>
      <c r="F3130">
        <v>9602</v>
      </c>
      <c r="G3130" s="139">
        <v>2011</v>
      </c>
      <c r="H3130" s="429" t="s">
        <v>147</v>
      </c>
      <c r="I3130" s="139">
        <f>VLOOKUP(E3130&amp;H3130,Data2012!$A:$S,6,FALSE)</f>
        <v>10</v>
      </c>
    </row>
    <row r="3131" spans="1:9" ht="14.25" customHeight="1">
      <c r="A3131" s="1" t="str">
        <f t="shared" si="404"/>
        <v>GKB96025</v>
      </c>
      <c r="B3131" s="427">
        <f t="shared" si="409"/>
        <v>51</v>
      </c>
      <c r="C3131" s="210">
        <f t="shared" si="402"/>
        <v>5</v>
      </c>
      <c r="D3131" s="1">
        <f t="shared" si="406"/>
        <v>11</v>
      </c>
      <c r="E3131" t="s">
        <v>250</v>
      </c>
      <c r="F3131">
        <v>9602</v>
      </c>
      <c r="G3131" s="139">
        <v>2011</v>
      </c>
      <c r="H3131" s="429" t="s">
        <v>148</v>
      </c>
      <c r="I3131" s="139">
        <f>VLOOKUP(E3131&amp;H3131,Data2012!$A:$S,6,FALSE)</f>
        <v>11</v>
      </c>
    </row>
    <row r="3132" spans="1:9" ht="14.25" customHeight="1">
      <c r="A3132" s="1" t="str">
        <f t="shared" si="404"/>
        <v>GKB96026</v>
      </c>
      <c r="B3132" s="427">
        <f t="shared" si="409"/>
        <v>61</v>
      </c>
      <c r="C3132" s="210">
        <f t="shared" si="402"/>
        <v>6</v>
      </c>
      <c r="D3132" s="1">
        <f t="shared" si="406"/>
        <v>10</v>
      </c>
      <c r="E3132" t="s">
        <v>250</v>
      </c>
      <c r="F3132">
        <v>9602</v>
      </c>
      <c r="G3132" s="139">
        <v>2011</v>
      </c>
      <c r="H3132" s="429" t="s">
        <v>149</v>
      </c>
      <c r="I3132" s="139">
        <f>VLOOKUP(E3132&amp;H3132,Data2012!$A:$S,6,FALSE)</f>
        <v>10</v>
      </c>
    </row>
    <row r="3133" spans="1:9" ht="14.25" customHeight="1">
      <c r="A3133" s="1" t="str">
        <f t="shared" si="404"/>
        <v>GKB96027</v>
      </c>
      <c r="B3133" s="427">
        <f t="shared" si="409"/>
        <v>72</v>
      </c>
      <c r="C3133" s="210">
        <f t="shared" si="402"/>
        <v>7</v>
      </c>
      <c r="D3133" s="1">
        <f t="shared" si="406"/>
        <v>11</v>
      </c>
      <c r="E3133" t="s">
        <v>250</v>
      </c>
      <c r="F3133">
        <v>9602</v>
      </c>
      <c r="G3133" s="139">
        <v>2011</v>
      </c>
      <c r="H3133" s="429" t="s">
        <v>150</v>
      </c>
      <c r="I3133" s="139">
        <f>VLOOKUP(E3133&amp;H3133,Data2012!$A:$S,6,FALSE)</f>
        <v>11</v>
      </c>
    </row>
    <row r="3134" spans="1:9" ht="14.25" customHeight="1">
      <c r="A3134" s="1" t="str">
        <f t="shared" si="404"/>
        <v>GKB96028</v>
      </c>
      <c r="B3134" s="427">
        <f t="shared" si="409"/>
        <v>83</v>
      </c>
      <c r="C3134" s="210">
        <f t="shared" si="402"/>
        <v>8</v>
      </c>
      <c r="D3134" s="1">
        <f t="shared" si="406"/>
        <v>11</v>
      </c>
      <c r="E3134" t="s">
        <v>250</v>
      </c>
      <c r="F3134">
        <v>9602</v>
      </c>
      <c r="G3134" s="139">
        <v>2011</v>
      </c>
      <c r="H3134" s="429" t="s">
        <v>151</v>
      </c>
      <c r="I3134" s="139">
        <f>VLOOKUP(E3134&amp;H3134,Data2012!$A:$S,6,FALSE)</f>
        <v>11</v>
      </c>
    </row>
    <row r="3135" spans="1:9" ht="14.25" customHeight="1">
      <c r="A3135" s="1" t="str">
        <f t="shared" si="404"/>
        <v>GKB96029</v>
      </c>
      <c r="B3135" s="427">
        <f t="shared" si="409"/>
        <v>95</v>
      </c>
      <c r="C3135" s="210">
        <f t="shared" si="402"/>
        <v>9</v>
      </c>
      <c r="D3135" s="1">
        <f t="shared" si="406"/>
        <v>12</v>
      </c>
      <c r="E3135" t="s">
        <v>250</v>
      </c>
      <c r="F3135">
        <v>9602</v>
      </c>
      <c r="G3135" s="139">
        <v>2011</v>
      </c>
      <c r="H3135" s="429" t="s">
        <v>152</v>
      </c>
      <c r="I3135" s="139">
        <f>VLOOKUP(E3135&amp;H3135,Data2012!$A:$S,6,FALSE)</f>
        <v>12</v>
      </c>
    </row>
    <row r="3136" spans="1:9" ht="14.25" customHeight="1">
      <c r="A3136" s="1" t="str">
        <f t="shared" si="404"/>
        <v>GKB960210</v>
      </c>
      <c r="B3136" s="427">
        <f t="shared" si="409"/>
        <v>107</v>
      </c>
      <c r="C3136" s="210">
        <f t="shared" si="402"/>
        <v>10</v>
      </c>
      <c r="D3136" s="1">
        <f t="shared" si="406"/>
        <v>12</v>
      </c>
      <c r="E3136" t="s">
        <v>250</v>
      </c>
      <c r="F3136">
        <v>9602</v>
      </c>
      <c r="G3136" s="139">
        <v>2011</v>
      </c>
      <c r="H3136" s="429" t="s">
        <v>153</v>
      </c>
      <c r="I3136" s="139">
        <f>VLOOKUP(E3136&amp;H3136,Data2012!$A:$S,6,FALSE)</f>
        <v>12</v>
      </c>
    </row>
    <row r="3137" spans="1:9" ht="14.25" customHeight="1">
      <c r="A3137" s="1" t="str">
        <f t="shared" si="404"/>
        <v>GKB960211</v>
      </c>
      <c r="B3137" s="427">
        <f t="shared" si="409"/>
        <v>118</v>
      </c>
      <c r="C3137" s="210">
        <f t="shared" si="402"/>
        <v>11</v>
      </c>
      <c r="D3137" s="1">
        <f t="shared" si="406"/>
        <v>11</v>
      </c>
      <c r="E3137" t="s">
        <v>250</v>
      </c>
      <c r="F3137">
        <v>9602</v>
      </c>
      <c r="G3137" s="139">
        <v>2011</v>
      </c>
      <c r="H3137" s="429" t="s">
        <v>154</v>
      </c>
      <c r="I3137" s="139">
        <f>VLOOKUP(E3137&amp;H3137,Data2012!$A:$S,6,FALSE)</f>
        <v>11</v>
      </c>
    </row>
    <row r="3138" spans="1:9" ht="14.25" customHeight="1">
      <c r="A3138" s="1" t="str">
        <f t="shared" si="404"/>
        <v>GKB960212</v>
      </c>
      <c r="B3138" s="427">
        <f t="shared" si="409"/>
        <v>128</v>
      </c>
      <c r="C3138" s="210">
        <f t="shared" si="402"/>
        <v>12</v>
      </c>
      <c r="D3138" s="1">
        <f t="shared" si="406"/>
        <v>10</v>
      </c>
      <c r="E3138" t="s">
        <v>250</v>
      </c>
      <c r="F3138">
        <v>9602</v>
      </c>
      <c r="G3138" s="139">
        <v>2011</v>
      </c>
      <c r="H3138" s="429" t="s">
        <v>155</v>
      </c>
      <c r="I3138" s="139">
        <f>VLOOKUP(E3138&amp;H3138,Data2012!$A:$S,6,FALSE)</f>
        <v>10</v>
      </c>
    </row>
    <row r="3139" spans="1:9" ht="14.25" customHeight="1">
      <c r="A3139" s="1" t="str">
        <f t="shared" si="404"/>
        <v>GKB96031</v>
      </c>
      <c r="B3139" s="427">
        <f>+D3139</f>
        <v>31</v>
      </c>
      <c r="C3139" s="210">
        <f t="shared" si="402"/>
        <v>1</v>
      </c>
      <c r="D3139" s="1">
        <f t="shared" si="406"/>
        <v>31</v>
      </c>
      <c r="E3139" t="s">
        <v>250</v>
      </c>
      <c r="F3139" s="885">
        <v>9603</v>
      </c>
      <c r="G3139" s="139">
        <v>2011</v>
      </c>
      <c r="H3139" s="429" t="s">
        <v>144</v>
      </c>
      <c r="I3139" s="139">
        <f>VLOOKUP(E3139&amp;H3139,Data2012!$A:$S,11,FALSE)</f>
        <v>31</v>
      </c>
    </row>
    <row r="3140" spans="1:9" ht="14.25" customHeight="1">
      <c r="A3140" s="1" t="str">
        <f t="shared" si="404"/>
        <v>GKB96032</v>
      </c>
      <c r="B3140" s="427">
        <f>+D3140+B3139</f>
        <v>69</v>
      </c>
      <c r="C3140" s="210">
        <f t="shared" si="402"/>
        <v>2</v>
      </c>
      <c r="D3140" s="1">
        <f t="shared" si="406"/>
        <v>38</v>
      </c>
      <c r="E3140" t="s">
        <v>250</v>
      </c>
      <c r="F3140">
        <v>9603</v>
      </c>
      <c r="G3140" s="139">
        <v>2011</v>
      </c>
      <c r="H3140" s="429" t="s">
        <v>145</v>
      </c>
      <c r="I3140" s="139">
        <f>VLOOKUP(E3140&amp;H3140,Data2012!$A:$S,11,FALSE)</f>
        <v>38</v>
      </c>
    </row>
    <row r="3141" spans="1:9" ht="14.25" customHeight="1">
      <c r="A3141" s="1" t="str">
        <f t="shared" si="404"/>
        <v>GKB96033</v>
      </c>
      <c r="B3141" s="427">
        <f>+D3141+B3140</f>
        <v>110</v>
      </c>
      <c r="C3141" s="210">
        <f t="shared" si="402"/>
        <v>3</v>
      </c>
      <c r="D3141" s="1">
        <f t="shared" si="406"/>
        <v>41</v>
      </c>
      <c r="E3141" t="s">
        <v>250</v>
      </c>
      <c r="F3141">
        <v>9603</v>
      </c>
      <c r="G3141" s="139">
        <v>2011</v>
      </c>
      <c r="H3141" s="429" t="s">
        <v>146</v>
      </c>
      <c r="I3141" s="139">
        <f>VLOOKUP(E3141&amp;H3141,Data2012!$A:$S,11,FALSE)</f>
        <v>41</v>
      </c>
    </row>
    <row r="3142" spans="1:9" ht="14.25" customHeight="1">
      <c r="A3142" s="1" t="str">
        <f t="shared" si="404"/>
        <v>GKB96034</v>
      </c>
      <c r="B3142" s="427">
        <f t="shared" ref="B3142:B3150" si="410">+D3142+B3141</f>
        <v>151</v>
      </c>
      <c r="C3142" s="210">
        <f t="shared" si="402"/>
        <v>4</v>
      </c>
      <c r="D3142" s="1">
        <f t="shared" si="406"/>
        <v>41</v>
      </c>
      <c r="E3142" t="s">
        <v>250</v>
      </c>
      <c r="F3142">
        <v>9603</v>
      </c>
      <c r="G3142" s="139">
        <v>2011</v>
      </c>
      <c r="H3142" s="429" t="s">
        <v>147</v>
      </c>
      <c r="I3142" s="139">
        <f>VLOOKUP(E3142&amp;H3142,Data2012!$A:$S,11,FALSE)</f>
        <v>41</v>
      </c>
    </row>
    <row r="3143" spans="1:9" ht="14.25" customHeight="1">
      <c r="A3143" s="1" t="str">
        <f t="shared" si="404"/>
        <v>GKB96035</v>
      </c>
      <c r="B3143" s="427">
        <f t="shared" si="410"/>
        <v>197</v>
      </c>
      <c r="C3143" s="210">
        <f t="shared" si="402"/>
        <v>5</v>
      </c>
      <c r="D3143" s="1">
        <f t="shared" si="406"/>
        <v>46</v>
      </c>
      <c r="E3143" t="s">
        <v>250</v>
      </c>
      <c r="F3143">
        <v>9603</v>
      </c>
      <c r="G3143" s="139">
        <v>2011</v>
      </c>
      <c r="H3143" s="429" t="s">
        <v>148</v>
      </c>
      <c r="I3143" s="139">
        <f>VLOOKUP(E3143&amp;H3143,Data2012!$A:$S,11,FALSE)</f>
        <v>46</v>
      </c>
    </row>
    <row r="3144" spans="1:9" ht="14.25" customHeight="1">
      <c r="A3144" s="1" t="str">
        <f t="shared" si="404"/>
        <v>GKB96036</v>
      </c>
      <c r="B3144" s="427">
        <f t="shared" si="410"/>
        <v>242</v>
      </c>
      <c r="C3144" s="210">
        <f t="shared" ref="C3144:C3207" si="411">IF(D3144="na"," ",VALUE(RIGHT(TRIM(H3144),2)))</f>
        <v>6</v>
      </c>
      <c r="D3144" s="1">
        <f t="shared" si="406"/>
        <v>45</v>
      </c>
      <c r="E3144" t="s">
        <v>250</v>
      </c>
      <c r="F3144">
        <v>9603</v>
      </c>
      <c r="G3144" s="139">
        <v>2011</v>
      </c>
      <c r="H3144" s="429" t="s">
        <v>149</v>
      </c>
      <c r="I3144" s="139">
        <f>VLOOKUP(E3144&amp;H3144,Data2012!$A:$S,11,FALSE)</f>
        <v>45</v>
      </c>
    </row>
    <row r="3145" spans="1:9" ht="14.25" customHeight="1">
      <c r="A3145" s="1" t="str">
        <f t="shared" si="404"/>
        <v>GKB96037</v>
      </c>
      <c r="B3145" s="427">
        <f t="shared" si="410"/>
        <v>282</v>
      </c>
      <c r="C3145" s="210">
        <f t="shared" si="411"/>
        <v>7</v>
      </c>
      <c r="D3145" s="1">
        <f t="shared" si="406"/>
        <v>40</v>
      </c>
      <c r="E3145" t="s">
        <v>250</v>
      </c>
      <c r="F3145">
        <v>9603</v>
      </c>
      <c r="G3145" s="139">
        <v>2011</v>
      </c>
      <c r="H3145" s="429" t="s">
        <v>150</v>
      </c>
      <c r="I3145" s="139">
        <f>VLOOKUP(E3145&amp;H3145,Data2012!$A:$S,11,FALSE)</f>
        <v>40</v>
      </c>
    </row>
    <row r="3146" spans="1:9" ht="14.25" customHeight="1">
      <c r="A3146" s="1" t="str">
        <f t="shared" si="404"/>
        <v>GKB96038</v>
      </c>
      <c r="B3146" s="427">
        <f t="shared" si="410"/>
        <v>324</v>
      </c>
      <c r="C3146" s="210">
        <f t="shared" si="411"/>
        <v>8</v>
      </c>
      <c r="D3146" s="1">
        <f t="shared" si="406"/>
        <v>42</v>
      </c>
      <c r="E3146" t="s">
        <v>250</v>
      </c>
      <c r="F3146">
        <v>9603</v>
      </c>
      <c r="G3146" s="139">
        <v>2011</v>
      </c>
      <c r="H3146" s="429" t="s">
        <v>151</v>
      </c>
      <c r="I3146" s="139">
        <f>VLOOKUP(E3146&amp;H3146,Data2012!$A:$S,11,FALSE)</f>
        <v>42</v>
      </c>
    </row>
    <row r="3147" spans="1:9" ht="14.25" customHeight="1">
      <c r="A3147" s="1" t="str">
        <f t="shared" si="404"/>
        <v>GKB96039</v>
      </c>
      <c r="B3147" s="427">
        <f t="shared" si="410"/>
        <v>360</v>
      </c>
      <c r="C3147" s="210">
        <f t="shared" si="411"/>
        <v>9</v>
      </c>
      <c r="D3147" s="1">
        <f t="shared" si="406"/>
        <v>36</v>
      </c>
      <c r="E3147" t="s">
        <v>250</v>
      </c>
      <c r="F3147">
        <v>9603</v>
      </c>
      <c r="G3147" s="139">
        <v>2011</v>
      </c>
      <c r="H3147" s="429" t="s">
        <v>152</v>
      </c>
      <c r="I3147" s="139">
        <f>VLOOKUP(E3147&amp;H3147,Data2012!$A:$S,11,FALSE)</f>
        <v>36</v>
      </c>
    </row>
    <row r="3148" spans="1:9" ht="14.25" customHeight="1">
      <c r="A3148" s="1" t="str">
        <f t="shared" si="404"/>
        <v>GKB960310</v>
      </c>
      <c r="B3148" s="427">
        <f t="shared" si="410"/>
        <v>389</v>
      </c>
      <c r="C3148" s="210">
        <f t="shared" si="411"/>
        <v>10</v>
      </c>
      <c r="D3148" s="1">
        <f t="shared" si="406"/>
        <v>29</v>
      </c>
      <c r="E3148" t="s">
        <v>250</v>
      </c>
      <c r="F3148">
        <v>9603</v>
      </c>
      <c r="G3148" s="139">
        <v>2011</v>
      </c>
      <c r="H3148" s="429" t="s">
        <v>153</v>
      </c>
      <c r="I3148" s="139">
        <f>VLOOKUP(E3148&amp;H3148,Data2012!$A:$S,11,FALSE)</f>
        <v>29</v>
      </c>
    </row>
    <row r="3149" spans="1:9" ht="14.25" customHeight="1">
      <c r="A3149" s="1" t="str">
        <f t="shared" si="404"/>
        <v>GKB960311</v>
      </c>
      <c r="B3149" s="427">
        <f t="shared" si="410"/>
        <v>428</v>
      </c>
      <c r="C3149" s="210">
        <f t="shared" si="411"/>
        <v>11</v>
      </c>
      <c r="D3149" s="1">
        <f t="shared" si="406"/>
        <v>39</v>
      </c>
      <c r="E3149" t="s">
        <v>250</v>
      </c>
      <c r="F3149">
        <v>9603</v>
      </c>
      <c r="G3149" s="139">
        <v>2011</v>
      </c>
      <c r="H3149" s="429" t="s">
        <v>154</v>
      </c>
      <c r="I3149" s="139">
        <f>VLOOKUP(E3149&amp;H3149,Data2012!$A:$S,11,FALSE)</f>
        <v>39</v>
      </c>
    </row>
    <row r="3150" spans="1:9" ht="14.25" customHeight="1">
      <c r="A3150" s="1" t="str">
        <f t="shared" si="404"/>
        <v>GKB960312</v>
      </c>
      <c r="B3150" s="427">
        <f t="shared" si="410"/>
        <v>467</v>
      </c>
      <c r="C3150" s="210">
        <f t="shared" si="411"/>
        <v>12</v>
      </c>
      <c r="D3150" s="1">
        <f t="shared" si="406"/>
        <v>39</v>
      </c>
      <c r="E3150" t="s">
        <v>250</v>
      </c>
      <c r="F3150">
        <v>9603</v>
      </c>
      <c r="G3150" s="139">
        <v>2011</v>
      </c>
      <c r="H3150" s="429" t="s">
        <v>155</v>
      </c>
      <c r="I3150" s="139">
        <f>VLOOKUP(E3150&amp;H3150,Data2012!$A:$S,11,FALSE)</f>
        <v>39</v>
      </c>
    </row>
    <row r="3151" spans="1:9" ht="14.25" customHeight="1">
      <c r="A3151" s="1" t="str">
        <f t="shared" ref="A3151:A3214" si="412">TRIM(E3151)&amp;F3151&amp;C3151</f>
        <v>GKB96041</v>
      </c>
      <c r="B3151" s="427">
        <f>+D3151</f>
        <v>0.68</v>
      </c>
      <c r="C3151" s="210">
        <f t="shared" si="411"/>
        <v>1</v>
      </c>
      <c r="D3151" s="1">
        <f t="shared" si="406"/>
        <v>0.68</v>
      </c>
      <c r="E3151" t="s">
        <v>250</v>
      </c>
      <c r="F3151" s="886">
        <v>9604</v>
      </c>
      <c r="G3151" s="139">
        <v>2011</v>
      </c>
      <c r="H3151" s="429" t="s">
        <v>144</v>
      </c>
      <c r="I3151" s="139">
        <f>VLOOKUP(E3151&amp;H3151,Data2012!$A:$S,14,FALSE)</f>
        <v>0.68</v>
      </c>
    </row>
    <row r="3152" spans="1:9" ht="14.25" customHeight="1">
      <c r="A3152" s="1" t="str">
        <f t="shared" si="412"/>
        <v>GKB96042</v>
      </c>
      <c r="B3152" s="427">
        <f>+D3152+B3151</f>
        <v>1.42</v>
      </c>
      <c r="C3152" s="210">
        <f t="shared" si="411"/>
        <v>2</v>
      </c>
      <c r="D3152" s="1">
        <f t="shared" si="406"/>
        <v>0.74</v>
      </c>
      <c r="E3152" t="s">
        <v>250</v>
      </c>
      <c r="F3152">
        <v>9604</v>
      </c>
      <c r="G3152" s="139">
        <v>2011</v>
      </c>
      <c r="H3152" s="429" t="s">
        <v>145</v>
      </c>
      <c r="I3152" s="139">
        <f>VLOOKUP(E3152&amp;H3152,Data2012!$A:$S,14,FALSE)</f>
        <v>0.74</v>
      </c>
    </row>
    <row r="3153" spans="1:9" ht="14.25" customHeight="1">
      <c r="A3153" s="1" t="str">
        <f t="shared" si="412"/>
        <v>GKB96043</v>
      </c>
      <c r="B3153" s="427">
        <f>+D3153+B3152</f>
        <v>2.35</v>
      </c>
      <c r="C3153" s="210">
        <f t="shared" si="411"/>
        <v>3</v>
      </c>
      <c r="D3153" s="1">
        <f t="shared" si="406"/>
        <v>0.93</v>
      </c>
      <c r="E3153" t="s">
        <v>250</v>
      </c>
      <c r="F3153">
        <v>9604</v>
      </c>
      <c r="G3153" s="139">
        <v>2011</v>
      </c>
      <c r="H3153" s="429" t="s">
        <v>146</v>
      </c>
      <c r="I3153" s="139">
        <f>VLOOKUP(E3153&amp;H3153,Data2012!$A:$S,14,FALSE)</f>
        <v>0.93</v>
      </c>
    </row>
    <row r="3154" spans="1:9" ht="14.25" customHeight="1">
      <c r="A3154" s="1" t="str">
        <f t="shared" si="412"/>
        <v>GKB96044</v>
      </c>
      <c r="B3154" s="427">
        <f t="shared" ref="B3154:B3162" si="413">+D3154+B3153</f>
        <v>2.88</v>
      </c>
      <c r="C3154" s="210">
        <f t="shared" si="411"/>
        <v>4</v>
      </c>
      <c r="D3154" s="1">
        <f t="shared" si="406"/>
        <v>0.53</v>
      </c>
      <c r="E3154" t="s">
        <v>250</v>
      </c>
      <c r="F3154">
        <v>9604</v>
      </c>
      <c r="G3154" s="139">
        <v>2011</v>
      </c>
      <c r="H3154" s="429" t="s">
        <v>147</v>
      </c>
      <c r="I3154" s="139">
        <f>VLOOKUP(E3154&amp;H3154,Data2012!$A:$S,14,FALSE)</f>
        <v>0.53</v>
      </c>
    </row>
    <row r="3155" spans="1:9" ht="14.25" customHeight="1">
      <c r="A3155" s="1" t="str">
        <f t="shared" si="412"/>
        <v>GKB96045</v>
      </c>
      <c r="B3155" s="427">
        <f t="shared" si="413"/>
        <v>3.83</v>
      </c>
      <c r="C3155" s="210">
        <f t="shared" si="411"/>
        <v>5</v>
      </c>
      <c r="D3155" s="1">
        <f t="shared" si="406"/>
        <v>0.95</v>
      </c>
      <c r="E3155" t="s">
        <v>250</v>
      </c>
      <c r="F3155">
        <v>9604</v>
      </c>
      <c r="G3155" s="139">
        <v>2011</v>
      </c>
      <c r="H3155" s="429" t="s">
        <v>148</v>
      </c>
      <c r="I3155" s="139">
        <f>VLOOKUP(E3155&amp;H3155,Data2012!$A:$S,14,FALSE)</f>
        <v>0.95</v>
      </c>
    </row>
    <row r="3156" spans="1:9" ht="14.25" customHeight="1">
      <c r="A3156" s="1" t="str">
        <f t="shared" si="412"/>
        <v>GKB96046</v>
      </c>
      <c r="B3156" s="427">
        <f t="shared" si="413"/>
        <v>4.5999999999999996</v>
      </c>
      <c r="C3156" s="210">
        <f t="shared" si="411"/>
        <v>6</v>
      </c>
      <c r="D3156" s="1">
        <f t="shared" si="406"/>
        <v>0.77</v>
      </c>
      <c r="E3156" t="s">
        <v>250</v>
      </c>
      <c r="F3156">
        <v>9604</v>
      </c>
      <c r="G3156" s="139">
        <v>2011</v>
      </c>
      <c r="H3156" s="429" t="s">
        <v>149</v>
      </c>
      <c r="I3156" s="139">
        <f>VLOOKUP(E3156&amp;H3156,Data2012!$A:$S,14,FALSE)</f>
        <v>0.77</v>
      </c>
    </row>
    <row r="3157" spans="1:9" ht="14.25" customHeight="1">
      <c r="A3157" s="1" t="str">
        <f t="shared" si="412"/>
        <v>GKB96047</v>
      </c>
      <c r="B3157" s="427">
        <f t="shared" si="413"/>
        <v>5.33</v>
      </c>
      <c r="C3157" s="210">
        <f t="shared" si="411"/>
        <v>7</v>
      </c>
      <c r="D3157" s="1">
        <f t="shared" si="406"/>
        <v>0.73</v>
      </c>
      <c r="E3157" t="s">
        <v>250</v>
      </c>
      <c r="F3157">
        <v>9604</v>
      </c>
      <c r="G3157" s="139">
        <v>2011</v>
      </c>
      <c r="H3157" s="429" t="s">
        <v>150</v>
      </c>
      <c r="I3157" s="139">
        <f>VLOOKUP(E3157&amp;H3157,Data2012!$A:$S,14,FALSE)</f>
        <v>0.73</v>
      </c>
    </row>
    <row r="3158" spans="1:9" ht="14.25" customHeight="1">
      <c r="A3158" s="1" t="str">
        <f t="shared" si="412"/>
        <v>GKB96048</v>
      </c>
      <c r="B3158" s="427">
        <f t="shared" si="413"/>
        <v>5.7700000000000005</v>
      </c>
      <c r="C3158" s="210">
        <f t="shared" si="411"/>
        <v>8</v>
      </c>
      <c r="D3158" s="1">
        <f t="shared" si="406"/>
        <v>0.44</v>
      </c>
      <c r="E3158" t="s">
        <v>250</v>
      </c>
      <c r="F3158">
        <v>9604</v>
      </c>
      <c r="G3158" s="139">
        <v>2011</v>
      </c>
      <c r="H3158" s="429" t="s">
        <v>151</v>
      </c>
      <c r="I3158" s="139">
        <f>VLOOKUP(E3158&amp;H3158,Data2012!$A:$S,14,FALSE)</f>
        <v>0.44</v>
      </c>
    </row>
    <row r="3159" spans="1:9" ht="14.25" customHeight="1">
      <c r="A3159" s="1" t="str">
        <f t="shared" si="412"/>
        <v>GKB96049</v>
      </c>
      <c r="B3159" s="427">
        <f t="shared" si="413"/>
        <v>6.2900000000000009</v>
      </c>
      <c r="C3159" s="210">
        <f t="shared" si="411"/>
        <v>9</v>
      </c>
      <c r="D3159" s="1">
        <f t="shared" si="406"/>
        <v>0.52</v>
      </c>
      <c r="E3159" t="s">
        <v>250</v>
      </c>
      <c r="F3159">
        <v>9604</v>
      </c>
      <c r="G3159" s="139">
        <v>2011</v>
      </c>
      <c r="H3159" s="429" t="s">
        <v>152</v>
      </c>
      <c r="I3159" s="139">
        <f>VLOOKUP(E3159&amp;H3159,Data2012!$A:$S,14,FALSE)</f>
        <v>0.52</v>
      </c>
    </row>
    <row r="3160" spans="1:9" ht="14.25" customHeight="1">
      <c r="A3160" s="1" t="str">
        <f t="shared" si="412"/>
        <v>GKB960410</v>
      </c>
      <c r="B3160" s="427">
        <f t="shared" si="413"/>
        <v>6.7200000000000006</v>
      </c>
      <c r="C3160" s="210">
        <f t="shared" si="411"/>
        <v>10</v>
      </c>
      <c r="D3160" s="1">
        <f t="shared" si="406"/>
        <v>0.43</v>
      </c>
      <c r="E3160" t="s">
        <v>250</v>
      </c>
      <c r="F3160">
        <v>9604</v>
      </c>
      <c r="G3160" s="139">
        <v>2011</v>
      </c>
      <c r="H3160" s="429" t="s">
        <v>153</v>
      </c>
      <c r="I3160" s="139">
        <f>VLOOKUP(E3160&amp;H3160,Data2012!$A:$S,14,FALSE)</f>
        <v>0.43</v>
      </c>
    </row>
    <row r="3161" spans="1:9" ht="14.25" customHeight="1">
      <c r="A3161" s="1" t="str">
        <f t="shared" si="412"/>
        <v>GKB960411</v>
      </c>
      <c r="B3161" s="427">
        <f t="shared" si="413"/>
        <v>7.5100000000000007</v>
      </c>
      <c r="C3161" s="210">
        <f t="shared" si="411"/>
        <v>11</v>
      </c>
      <c r="D3161" s="1">
        <f t="shared" si="406"/>
        <v>0.79</v>
      </c>
      <c r="E3161" t="s">
        <v>250</v>
      </c>
      <c r="F3161">
        <v>9604</v>
      </c>
      <c r="G3161" s="139">
        <v>2011</v>
      </c>
      <c r="H3161" s="429" t="s">
        <v>154</v>
      </c>
      <c r="I3161" s="139">
        <f>VLOOKUP(E3161&amp;H3161,Data2012!$A:$S,14,FALSE)</f>
        <v>0.79</v>
      </c>
    </row>
    <row r="3162" spans="1:9" ht="14.25" customHeight="1">
      <c r="A3162" s="1" t="str">
        <f t="shared" si="412"/>
        <v>GKB960412</v>
      </c>
      <c r="B3162" s="427">
        <f t="shared" si="413"/>
        <v>8.5</v>
      </c>
      <c r="C3162" s="210">
        <f t="shared" si="411"/>
        <v>12</v>
      </c>
      <c r="D3162" s="1">
        <f t="shared" si="406"/>
        <v>0.99</v>
      </c>
      <c r="E3162" t="s">
        <v>250</v>
      </c>
      <c r="F3162">
        <v>9604</v>
      </c>
      <c r="G3162" s="139">
        <v>2011</v>
      </c>
      <c r="H3162" s="429" t="s">
        <v>155</v>
      </c>
      <c r="I3162" s="139">
        <f>VLOOKUP(E3162&amp;H3162,Data2012!$A:$S,14,FALSE)</f>
        <v>0.99</v>
      </c>
    </row>
    <row r="3163" spans="1:9" ht="14.25" customHeight="1">
      <c r="A3163" s="1" t="str">
        <f t="shared" si="412"/>
        <v>GKB96051</v>
      </c>
      <c r="B3163" s="427">
        <f>+D3163</f>
        <v>29</v>
      </c>
      <c r="C3163" s="210">
        <f t="shared" si="411"/>
        <v>1</v>
      </c>
      <c r="D3163" s="1">
        <f t="shared" ref="D3163:D3226" si="414">IF(I3163&lt;0,"na",I3163)</f>
        <v>29</v>
      </c>
      <c r="E3163" t="s">
        <v>250</v>
      </c>
      <c r="F3163" s="887">
        <v>9605</v>
      </c>
      <c r="G3163" s="139">
        <v>2011</v>
      </c>
      <c r="H3163" s="429" t="s">
        <v>144</v>
      </c>
      <c r="I3163" s="139">
        <f>VLOOKUP(E3163&amp;H3163,Data2012!$A:$S,17,FALSE)</f>
        <v>29</v>
      </c>
    </row>
    <row r="3164" spans="1:9" ht="14.25" customHeight="1">
      <c r="A3164" s="1" t="str">
        <f t="shared" si="412"/>
        <v>GKB96052</v>
      </c>
      <c r="B3164" s="427">
        <f>+D3164+B3163</f>
        <v>44</v>
      </c>
      <c r="C3164" s="210">
        <f t="shared" si="411"/>
        <v>2</v>
      </c>
      <c r="D3164" s="1">
        <f t="shared" si="414"/>
        <v>15</v>
      </c>
      <c r="E3164" t="s">
        <v>250</v>
      </c>
      <c r="F3164">
        <v>9605</v>
      </c>
      <c r="G3164" s="139">
        <v>2011</v>
      </c>
      <c r="H3164" s="429" t="s">
        <v>145</v>
      </c>
      <c r="I3164" s="139">
        <f>VLOOKUP(E3164&amp;H3164,Data2012!$A:$S,17,FALSE)</f>
        <v>15</v>
      </c>
    </row>
    <row r="3165" spans="1:9" ht="14.25" customHeight="1">
      <c r="A3165" s="1" t="str">
        <f t="shared" si="412"/>
        <v>GKB96053</v>
      </c>
      <c r="B3165" s="427">
        <f>+D3165+B3164</f>
        <v>64</v>
      </c>
      <c r="C3165" s="210">
        <f t="shared" si="411"/>
        <v>3</v>
      </c>
      <c r="D3165" s="1">
        <f t="shared" si="414"/>
        <v>20</v>
      </c>
      <c r="E3165" t="s">
        <v>250</v>
      </c>
      <c r="F3165">
        <v>9605</v>
      </c>
      <c r="G3165" s="139">
        <v>2011</v>
      </c>
      <c r="H3165" s="429" t="s">
        <v>146</v>
      </c>
      <c r="I3165" s="139">
        <f>VLOOKUP(E3165&amp;H3165,Data2012!$A:$S,17,FALSE)</f>
        <v>20</v>
      </c>
    </row>
    <row r="3166" spans="1:9" ht="14.25" customHeight="1">
      <c r="A3166" s="1" t="str">
        <f t="shared" si="412"/>
        <v>GKB96054</v>
      </c>
      <c r="B3166" s="427">
        <f t="shared" ref="B3166:B3174" si="415">+D3166+B3165</f>
        <v>79</v>
      </c>
      <c r="C3166" s="210">
        <f t="shared" si="411"/>
        <v>4</v>
      </c>
      <c r="D3166" s="1">
        <f t="shared" si="414"/>
        <v>15</v>
      </c>
      <c r="E3166" t="s">
        <v>250</v>
      </c>
      <c r="F3166">
        <v>9605</v>
      </c>
      <c r="G3166" s="139">
        <v>2011</v>
      </c>
      <c r="H3166" s="429" t="s">
        <v>147</v>
      </c>
      <c r="I3166" s="139">
        <f>VLOOKUP(E3166&amp;H3166,Data2012!$A:$S,17,FALSE)</f>
        <v>15</v>
      </c>
    </row>
    <row r="3167" spans="1:9" ht="14.25" customHeight="1">
      <c r="A3167" s="1" t="str">
        <f t="shared" si="412"/>
        <v>GKB96055</v>
      </c>
      <c r="B3167" s="427">
        <f t="shared" si="415"/>
        <v>95</v>
      </c>
      <c r="C3167" s="210">
        <f t="shared" si="411"/>
        <v>5</v>
      </c>
      <c r="D3167" s="1">
        <f t="shared" si="414"/>
        <v>16</v>
      </c>
      <c r="E3167" t="s">
        <v>250</v>
      </c>
      <c r="F3167">
        <v>9605</v>
      </c>
      <c r="G3167" s="139">
        <v>2011</v>
      </c>
      <c r="H3167" s="429" t="s">
        <v>148</v>
      </c>
      <c r="I3167" s="139">
        <f>VLOOKUP(E3167&amp;H3167,Data2012!$A:$S,17,FALSE)</f>
        <v>16</v>
      </c>
    </row>
    <row r="3168" spans="1:9" ht="14.25" customHeight="1">
      <c r="A3168" s="1" t="str">
        <f t="shared" si="412"/>
        <v>GKB96056</v>
      </c>
      <c r="B3168" s="427">
        <f t="shared" si="415"/>
        <v>112</v>
      </c>
      <c r="C3168" s="210">
        <f t="shared" si="411"/>
        <v>6</v>
      </c>
      <c r="D3168" s="1">
        <f t="shared" si="414"/>
        <v>17</v>
      </c>
      <c r="E3168" t="s">
        <v>250</v>
      </c>
      <c r="F3168">
        <v>9605</v>
      </c>
      <c r="G3168" s="139">
        <v>2011</v>
      </c>
      <c r="H3168" s="429" t="s">
        <v>149</v>
      </c>
      <c r="I3168" s="139">
        <f>VLOOKUP(E3168&amp;H3168,Data2012!$A:$S,17,FALSE)</f>
        <v>17</v>
      </c>
    </row>
    <row r="3169" spans="1:9" ht="14.25" customHeight="1">
      <c r="A3169" s="1" t="str">
        <f t="shared" si="412"/>
        <v>GKB96057</v>
      </c>
      <c r="B3169" s="427">
        <f t="shared" si="415"/>
        <v>129</v>
      </c>
      <c r="C3169" s="210">
        <f t="shared" si="411"/>
        <v>7</v>
      </c>
      <c r="D3169" s="1">
        <f t="shared" si="414"/>
        <v>17</v>
      </c>
      <c r="E3169" t="s">
        <v>250</v>
      </c>
      <c r="F3169">
        <v>9605</v>
      </c>
      <c r="G3169" s="139">
        <v>2011</v>
      </c>
      <c r="H3169" s="429" t="s">
        <v>150</v>
      </c>
      <c r="I3169" s="139">
        <f>VLOOKUP(E3169&amp;H3169,Data2012!$A:$S,17,FALSE)</f>
        <v>17</v>
      </c>
    </row>
    <row r="3170" spans="1:9" ht="14.25" customHeight="1">
      <c r="A3170" s="1" t="str">
        <f t="shared" si="412"/>
        <v>GKB96058</v>
      </c>
      <c r="B3170" s="427">
        <f t="shared" si="415"/>
        <v>143</v>
      </c>
      <c r="C3170" s="210">
        <f t="shared" si="411"/>
        <v>8</v>
      </c>
      <c r="D3170" s="1">
        <f t="shared" si="414"/>
        <v>14</v>
      </c>
      <c r="E3170" t="s">
        <v>250</v>
      </c>
      <c r="F3170">
        <v>9605</v>
      </c>
      <c r="G3170" s="139">
        <v>2011</v>
      </c>
      <c r="H3170" s="429" t="s">
        <v>151</v>
      </c>
      <c r="I3170" s="139">
        <f>VLOOKUP(E3170&amp;H3170,Data2012!$A:$S,17,FALSE)</f>
        <v>14</v>
      </c>
    </row>
    <row r="3171" spans="1:9" ht="14.25" customHeight="1">
      <c r="A3171" s="1" t="str">
        <f t="shared" si="412"/>
        <v>GKB96059</v>
      </c>
      <c r="B3171" s="427">
        <f t="shared" si="415"/>
        <v>159</v>
      </c>
      <c r="C3171" s="210">
        <f t="shared" si="411"/>
        <v>9</v>
      </c>
      <c r="D3171" s="1">
        <f t="shared" si="414"/>
        <v>16</v>
      </c>
      <c r="E3171" t="s">
        <v>250</v>
      </c>
      <c r="F3171">
        <v>9605</v>
      </c>
      <c r="G3171" s="139">
        <v>2011</v>
      </c>
      <c r="H3171" s="429" t="s">
        <v>152</v>
      </c>
      <c r="I3171" s="139">
        <f>VLOOKUP(E3171&amp;H3171,Data2012!$A:$S,17,FALSE)</f>
        <v>16</v>
      </c>
    </row>
    <row r="3172" spans="1:9" ht="14.25" customHeight="1">
      <c r="A3172" s="1" t="str">
        <f t="shared" si="412"/>
        <v>GKB960510</v>
      </c>
      <c r="B3172" s="427">
        <f t="shared" si="415"/>
        <v>173</v>
      </c>
      <c r="C3172" s="210">
        <f t="shared" si="411"/>
        <v>10</v>
      </c>
      <c r="D3172" s="1">
        <f t="shared" si="414"/>
        <v>14</v>
      </c>
      <c r="E3172" t="s">
        <v>250</v>
      </c>
      <c r="F3172">
        <v>9605</v>
      </c>
      <c r="G3172" s="139">
        <v>2011</v>
      </c>
      <c r="H3172" s="429" t="s">
        <v>153</v>
      </c>
      <c r="I3172" s="139">
        <f>VLOOKUP(E3172&amp;H3172,Data2012!$A:$S,17,FALSE)</f>
        <v>14</v>
      </c>
    </row>
    <row r="3173" spans="1:9" ht="14.25" customHeight="1">
      <c r="A3173" s="1" t="str">
        <f t="shared" si="412"/>
        <v>GKB960511</v>
      </c>
      <c r="B3173" s="427">
        <f t="shared" si="415"/>
        <v>188</v>
      </c>
      <c r="C3173" s="210">
        <f t="shared" si="411"/>
        <v>11</v>
      </c>
      <c r="D3173" s="1">
        <f t="shared" si="414"/>
        <v>15</v>
      </c>
      <c r="E3173" t="s">
        <v>250</v>
      </c>
      <c r="F3173">
        <v>9605</v>
      </c>
      <c r="G3173" s="139">
        <v>2011</v>
      </c>
      <c r="H3173" s="429" t="s">
        <v>154</v>
      </c>
      <c r="I3173" s="139">
        <f>VLOOKUP(E3173&amp;H3173,Data2012!$A:$S,17,FALSE)</f>
        <v>15</v>
      </c>
    </row>
    <row r="3174" spans="1:9" ht="14.25" customHeight="1">
      <c r="A3174" s="1" t="str">
        <f t="shared" si="412"/>
        <v>GKB960512</v>
      </c>
      <c r="B3174" s="427">
        <f t="shared" si="415"/>
        <v>205</v>
      </c>
      <c r="C3174" s="210">
        <f t="shared" si="411"/>
        <v>12</v>
      </c>
      <c r="D3174" s="1">
        <f t="shared" si="414"/>
        <v>17</v>
      </c>
      <c r="E3174" t="s">
        <v>250</v>
      </c>
      <c r="F3174">
        <v>9605</v>
      </c>
      <c r="G3174" s="139">
        <v>2011</v>
      </c>
      <c r="H3174" s="429" t="s">
        <v>155</v>
      </c>
      <c r="I3174" s="139">
        <f>VLOOKUP(E3174&amp;H3174,Data2012!$A:$S,17,FALSE)</f>
        <v>17</v>
      </c>
    </row>
    <row r="3175" spans="1:9" ht="14.25" customHeight="1">
      <c r="A3175" s="1" t="str">
        <f t="shared" si="412"/>
        <v>GKB96061</v>
      </c>
      <c r="B3175" s="427">
        <f>+D3175</f>
        <v>0.12</v>
      </c>
      <c r="C3175" s="210">
        <f t="shared" si="411"/>
        <v>1</v>
      </c>
      <c r="D3175" s="1">
        <f t="shared" si="414"/>
        <v>0.12</v>
      </c>
      <c r="E3175" t="s">
        <v>250</v>
      </c>
      <c r="F3175" s="886">
        <v>9606</v>
      </c>
      <c r="G3175" s="139">
        <v>2011</v>
      </c>
      <c r="H3175" s="429" t="s">
        <v>144</v>
      </c>
      <c r="I3175" s="139">
        <f>VLOOKUP(E3175&amp;H3175,Data2012!$A:$U,20,FALSE)</f>
        <v>0.12</v>
      </c>
    </row>
    <row r="3176" spans="1:9" ht="14.25" customHeight="1">
      <c r="A3176" s="1" t="str">
        <f t="shared" si="412"/>
        <v>GKB96062</v>
      </c>
      <c r="B3176" s="427">
        <f>+D3176+B3175</f>
        <v>0.21</v>
      </c>
      <c r="C3176" s="210">
        <f t="shared" si="411"/>
        <v>2</v>
      </c>
      <c r="D3176" s="1">
        <f t="shared" si="414"/>
        <v>0.09</v>
      </c>
      <c r="E3176" t="s">
        <v>250</v>
      </c>
      <c r="F3176">
        <v>9606</v>
      </c>
      <c r="G3176" s="139">
        <v>2011</v>
      </c>
      <c r="H3176" s="429" t="s">
        <v>145</v>
      </c>
      <c r="I3176" s="139">
        <f>VLOOKUP(E3176&amp;H3176,Data2012!$A:$U,20,FALSE)</f>
        <v>0.09</v>
      </c>
    </row>
    <row r="3177" spans="1:9" ht="14.25" customHeight="1">
      <c r="A3177" s="1" t="str">
        <f t="shared" si="412"/>
        <v>GKB96063</v>
      </c>
      <c r="B3177" s="427">
        <f>+D3177+B3176</f>
        <v>0.4</v>
      </c>
      <c r="C3177" s="210">
        <f t="shared" si="411"/>
        <v>3</v>
      </c>
      <c r="D3177" s="1">
        <f t="shared" si="414"/>
        <v>0.19</v>
      </c>
      <c r="E3177" t="s">
        <v>250</v>
      </c>
      <c r="F3177">
        <v>9606</v>
      </c>
      <c r="G3177" s="139">
        <v>2011</v>
      </c>
      <c r="H3177" s="429" t="s">
        <v>146</v>
      </c>
      <c r="I3177" s="139">
        <f>VLOOKUP(E3177&amp;H3177,Data2012!$A:$U,20,FALSE)</f>
        <v>0.19</v>
      </c>
    </row>
    <row r="3178" spans="1:9" ht="14.25" customHeight="1">
      <c r="A3178" s="1" t="str">
        <f t="shared" si="412"/>
        <v>GKB96064</v>
      </c>
      <c r="B3178" s="427">
        <f t="shared" ref="B3178:B3186" si="416">+D3178+B3177</f>
        <v>0.5</v>
      </c>
      <c r="C3178" s="210">
        <f t="shared" si="411"/>
        <v>4</v>
      </c>
      <c r="D3178" s="1">
        <f t="shared" si="414"/>
        <v>0.1</v>
      </c>
      <c r="E3178" t="s">
        <v>250</v>
      </c>
      <c r="F3178">
        <v>9606</v>
      </c>
      <c r="G3178" s="139">
        <v>2011</v>
      </c>
      <c r="H3178" s="429" t="s">
        <v>147</v>
      </c>
      <c r="I3178" s="139">
        <f>VLOOKUP(E3178&amp;H3178,Data2012!$A:$U,20,FALSE)</f>
        <v>0.1</v>
      </c>
    </row>
    <row r="3179" spans="1:9" ht="14.25" customHeight="1">
      <c r="A3179" s="1" t="str">
        <f t="shared" si="412"/>
        <v>GKB96065</v>
      </c>
      <c r="B3179" s="427">
        <f t="shared" si="416"/>
        <v>0.63</v>
      </c>
      <c r="C3179" s="210">
        <f t="shared" si="411"/>
        <v>5</v>
      </c>
      <c r="D3179" s="1">
        <f t="shared" si="414"/>
        <v>0.13</v>
      </c>
      <c r="E3179" t="s">
        <v>250</v>
      </c>
      <c r="F3179">
        <v>9606</v>
      </c>
      <c r="G3179" s="139">
        <v>2011</v>
      </c>
      <c r="H3179" s="429" t="s">
        <v>148</v>
      </c>
      <c r="I3179" s="139">
        <f>VLOOKUP(E3179&amp;H3179,Data2012!$A:$U,20,FALSE)</f>
        <v>0.13</v>
      </c>
    </row>
    <row r="3180" spans="1:9" ht="14.25" customHeight="1">
      <c r="A3180" s="1" t="str">
        <f t="shared" si="412"/>
        <v>GKB96066</v>
      </c>
      <c r="B3180" s="427">
        <f t="shared" si="416"/>
        <v>0.71</v>
      </c>
      <c r="C3180" s="210">
        <f t="shared" si="411"/>
        <v>6</v>
      </c>
      <c r="D3180" s="1">
        <f t="shared" si="414"/>
        <v>0.08</v>
      </c>
      <c r="E3180" t="s">
        <v>250</v>
      </c>
      <c r="F3180">
        <v>9606</v>
      </c>
      <c r="G3180" s="139">
        <v>2011</v>
      </c>
      <c r="H3180" s="429" t="s">
        <v>149</v>
      </c>
      <c r="I3180" s="139">
        <f>VLOOKUP(E3180&amp;H3180,Data2012!$A:$U,20,FALSE)</f>
        <v>0.08</v>
      </c>
    </row>
    <row r="3181" spans="1:9" ht="14.25" customHeight="1">
      <c r="A3181" s="1" t="str">
        <f t="shared" si="412"/>
        <v>GKB96067</v>
      </c>
      <c r="B3181" s="427">
        <f t="shared" si="416"/>
        <v>0.76</v>
      </c>
      <c r="C3181" s="210">
        <f t="shared" si="411"/>
        <v>7</v>
      </c>
      <c r="D3181" s="1">
        <f t="shared" si="414"/>
        <v>0.05</v>
      </c>
      <c r="E3181" t="s">
        <v>250</v>
      </c>
      <c r="F3181">
        <v>9606</v>
      </c>
      <c r="G3181" s="139">
        <v>2011</v>
      </c>
      <c r="H3181" s="429" t="s">
        <v>150</v>
      </c>
      <c r="I3181" s="139">
        <f>VLOOKUP(E3181&amp;H3181,Data2012!$A:$U,20,FALSE)</f>
        <v>0.05</v>
      </c>
    </row>
    <row r="3182" spans="1:9" ht="14.25" customHeight="1">
      <c r="A3182" s="1" t="str">
        <f t="shared" si="412"/>
        <v>GKB96068</v>
      </c>
      <c r="B3182" s="427">
        <f t="shared" si="416"/>
        <v>0.8</v>
      </c>
      <c r="C3182" s="210">
        <f t="shared" si="411"/>
        <v>8</v>
      </c>
      <c r="D3182" s="1">
        <f t="shared" si="414"/>
        <v>0.04</v>
      </c>
      <c r="E3182" t="s">
        <v>250</v>
      </c>
      <c r="F3182">
        <v>9606</v>
      </c>
      <c r="G3182" s="139">
        <v>2011</v>
      </c>
      <c r="H3182" s="429" t="s">
        <v>151</v>
      </c>
      <c r="I3182" s="139">
        <f>VLOOKUP(E3182&amp;H3182,Data2012!$A:$U,20,FALSE)</f>
        <v>0.04</v>
      </c>
    </row>
    <row r="3183" spans="1:9" ht="14.25" customHeight="1">
      <c r="A3183" s="1" t="str">
        <f t="shared" si="412"/>
        <v>GKB96069</v>
      </c>
      <c r="B3183" s="427">
        <f t="shared" si="416"/>
        <v>0.85000000000000009</v>
      </c>
      <c r="C3183" s="210">
        <f t="shared" si="411"/>
        <v>9</v>
      </c>
      <c r="D3183" s="1">
        <f t="shared" si="414"/>
        <v>0.05</v>
      </c>
      <c r="E3183" t="s">
        <v>250</v>
      </c>
      <c r="F3183">
        <v>9606</v>
      </c>
      <c r="G3183" s="139">
        <v>2011</v>
      </c>
      <c r="H3183" s="429" t="s">
        <v>152</v>
      </c>
      <c r="I3183" s="139">
        <f>VLOOKUP(E3183&amp;H3183,Data2012!$A:$U,20,FALSE)</f>
        <v>0.05</v>
      </c>
    </row>
    <row r="3184" spans="1:9" ht="14.25" customHeight="1">
      <c r="A3184" s="1" t="str">
        <f t="shared" si="412"/>
        <v>GKB960610</v>
      </c>
      <c r="B3184" s="427">
        <f t="shared" si="416"/>
        <v>0.90000000000000013</v>
      </c>
      <c r="C3184" s="210">
        <f t="shared" si="411"/>
        <v>10</v>
      </c>
      <c r="D3184" s="1">
        <f t="shared" si="414"/>
        <v>0.05</v>
      </c>
      <c r="E3184" t="s">
        <v>250</v>
      </c>
      <c r="F3184">
        <v>9606</v>
      </c>
      <c r="G3184" s="139">
        <v>2011</v>
      </c>
      <c r="H3184" s="429" t="s">
        <v>153</v>
      </c>
      <c r="I3184" s="139">
        <f>VLOOKUP(E3184&amp;H3184,Data2012!$A:$U,20,FALSE)</f>
        <v>0.05</v>
      </c>
    </row>
    <row r="3185" spans="1:9" ht="14.25" customHeight="1">
      <c r="A3185" s="1" t="str">
        <f t="shared" si="412"/>
        <v>GKB960611</v>
      </c>
      <c r="B3185" s="427">
        <f t="shared" si="416"/>
        <v>0.9900000000000001</v>
      </c>
      <c r="C3185" s="210">
        <f t="shared" si="411"/>
        <v>11</v>
      </c>
      <c r="D3185" s="1">
        <f t="shared" si="414"/>
        <v>0.09</v>
      </c>
      <c r="E3185" t="s">
        <v>250</v>
      </c>
      <c r="F3185">
        <v>9606</v>
      </c>
      <c r="G3185" s="139">
        <v>2011</v>
      </c>
      <c r="H3185" s="429" t="s">
        <v>154</v>
      </c>
      <c r="I3185" s="139">
        <f>VLOOKUP(E3185&amp;H3185,Data2012!$A:$U,20,FALSE)</f>
        <v>0.09</v>
      </c>
    </row>
    <row r="3186" spans="1:9" ht="14.25" customHeight="1">
      <c r="A3186" s="1" t="str">
        <f t="shared" si="412"/>
        <v>GKB960612</v>
      </c>
      <c r="B3186" s="427">
        <f t="shared" si="416"/>
        <v>1.1200000000000001</v>
      </c>
      <c r="C3186" s="210">
        <f t="shared" si="411"/>
        <v>12</v>
      </c>
      <c r="D3186" s="1">
        <f t="shared" si="414"/>
        <v>0.13</v>
      </c>
      <c r="E3186" t="s">
        <v>250</v>
      </c>
      <c r="F3186">
        <v>9606</v>
      </c>
      <c r="G3186" s="139">
        <v>2011</v>
      </c>
      <c r="H3186" s="429" t="s">
        <v>155</v>
      </c>
      <c r="I3186" s="139">
        <f>VLOOKUP(E3186&amp;H3186,Data2012!$A:$U,20,FALSE)</f>
        <v>0.13</v>
      </c>
    </row>
    <row r="3187" spans="1:9" ht="14.25" customHeight="1">
      <c r="A3187" s="1" t="str">
        <f t="shared" si="412"/>
        <v>Total Chile96011</v>
      </c>
      <c r="B3187" s="427">
        <f>+D3187</f>
        <v>2140.7579999999998</v>
      </c>
      <c r="C3187" s="210">
        <f t="shared" si="411"/>
        <v>1</v>
      </c>
      <c r="D3187" s="1">
        <f t="shared" si="414"/>
        <v>2140.7579999999998</v>
      </c>
      <c r="E3187" t="s">
        <v>251</v>
      </c>
      <c r="F3187" s="393">
        <v>9601</v>
      </c>
      <c r="G3187" s="139">
        <v>2011</v>
      </c>
      <c r="H3187" s="429" t="s">
        <v>144</v>
      </c>
      <c r="I3187">
        <f>VLOOKUP(E3187&amp;H3187,Data2012!$A:$S,3,FALSE)</f>
        <v>2140.7579999999998</v>
      </c>
    </row>
    <row r="3188" spans="1:9" ht="14.25" customHeight="1">
      <c r="A3188" s="1" t="str">
        <f t="shared" si="412"/>
        <v>Total Chile96012</v>
      </c>
      <c r="B3188" s="427">
        <f>+D3188+B3187</f>
        <v>4024.0259999999998</v>
      </c>
      <c r="C3188" s="210">
        <f t="shared" si="411"/>
        <v>2</v>
      </c>
      <c r="D3188" s="1">
        <f t="shared" si="414"/>
        <v>1883.268</v>
      </c>
      <c r="E3188" t="s">
        <v>251</v>
      </c>
      <c r="F3188">
        <v>9601</v>
      </c>
      <c r="G3188" s="139">
        <v>2011</v>
      </c>
      <c r="H3188" s="429" t="s">
        <v>145</v>
      </c>
      <c r="I3188">
        <f>VLOOKUP(E3188&amp;H3188,Data2012!$A:$S,3,FALSE)</f>
        <v>1883.268</v>
      </c>
    </row>
    <row r="3189" spans="1:9" ht="14.25" customHeight="1">
      <c r="A3189" s="1" t="str">
        <f t="shared" si="412"/>
        <v>Total Chile96013</v>
      </c>
      <c r="B3189" s="427">
        <f>+D3189+B3188</f>
        <v>6301.7659999999996</v>
      </c>
      <c r="C3189" s="210">
        <f t="shared" si="411"/>
        <v>3</v>
      </c>
      <c r="D3189" s="1">
        <f t="shared" si="414"/>
        <v>2277.7399999999998</v>
      </c>
      <c r="E3189" t="s">
        <v>251</v>
      </c>
      <c r="F3189">
        <v>9601</v>
      </c>
      <c r="G3189" s="139">
        <v>2011</v>
      </c>
      <c r="H3189" s="429" t="s">
        <v>146</v>
      </c>
      <c r="I3189">
        <f>VLOOKUP(E3189&amp;H3189,Data2012!$A:$S,3,FALSE)</f>
        <v>2277.7399999999998</v>
      </c>
    </row>
    <row r="3190" spans="1:9" ht="14.25" customHeight="1">
      <c r="A3190" s="1" t="str">
        <f t="shared" si="412"/>
        <v>Total Chile96014</v>
      </c>
      <c r="B3190" s="427">
        <f t="shared" ref="B3190:B3198" si="417">+D3190+B3189</f>
        <v>8582.2890000000007</v>
      </c>
      <c r="C3190" s="210">
        <f t="shared" si="411"/>
        <v>4</v>
      </c>
      <c r="D3190" s="1">
        <f t="shared" si="414"/>
        <v>2280.5230000000001</v>
      </c>
      <c r="E3190" t="s">
        <v>251</v>
      </c>
      <c r="F3190">
        <v>9601</v>
      </c>
      <c r="G3190" s="139">
        <v>2011</v>
      </c>
      <c r="H3190" s="429" t="s">
        <v>147</v>
      </c>
      <c r="I3190">
        <f>VLOOKUP(E3190&amp;H3190,Data2012!$A:$S,3,FALSE)</f>
        <v>2280.5230000000001</v>
      </c>
    </row>
    <row r="3191" spans="1:9" ht="14.25" customHeight="1">
      <c r="A3191" s="1" t="str">
        <f t="shared" si="412"/>
        <v>Total Chile96015</v>
      </c>
      <c r="B3191" s="427">
        <f t="shared" si="417"/>
        <v>10991.679</v>
      </c>
      <c r="C3191" s="210">
        <f t="shared" si="411"/>
        <v>5</v>
      </c>
      <c r="D3191" s="1">
        <f t="shared" si="414"/>
        <v>2409.39</v>
      </c>
      <c r="E3191" t="s">
        <v>251</v>
      </c>
      <c r="F3191">
        <v>9601</v>
      </c>
      <c r="G3191" s="139">
        <v>2011</v>
      </c>
      <c r="H3191" s="429" t="s">
        <v>148</v>
      </c>
      <c r="I3191">
        <f>VLOOKUP(E3191&amp;H3191,Data2012!$A:$S,3,FALSE)</f>
        <v>2409.39</v>
      </c>
    </row>
    <row r="3192" spans="1:9" ht="14.25" customHeight="1">
      <c r="A3192" s="1" t="str">
        <f t="shared" si="412"/>
        <v>Total Chile96016</v>
      </c>
      <c r="B3192" s="427">
        <f t="shared" si="417"/>
        <v>13127.959000000001</v>
      </c>
      <c r="C3192" s="210">
        <f t="shared" si="411"/>
        <v>6</v>
      </c>
      <c r="D3192" s="1">
        <f t="shared" si="414"/>
        <v>2136.2800000000002</v>
      </c>
      <c r="E3192" t="s">
        <v>251</v>
      </c>
      <c r="F3192">
        <v>9601</v>
      </c>
      <c r="G3192" s="139">
        <v>2011</v>
      </c>
      <c r="H3192" s="429" t="s">
        <v>149</v>
      </c>
      <c r="I3192">
        <f>VLOOKUP(E3192&amp;H3192,Data2012!$A:$S,3,FALSE)</f>
        <v>2136.2800000000002</v>
      </c>
    </row>
    <row r="3193" spans="1:9" ht="14.25" customHeight="1">
      <c r="A3193" s="1" t="str">
        <f t="shared" si="412"/>
        <v>Total Chile96017</v>
      </c>
      <c r="B3193" s="427">
        <f t="shared" si="417"/>
        <v>15281.763000000001</v>
      </c>
      <c r="C3193" s="210">
        <f t="shared" si="411"/>
        <v>7</v>
      </c>
      <c r="D3193" s="1">
        <f t="shared" si="414"/>
        <v>2153.8040000000001</v>
      </c>
      <c r="E3193" t="s">
        <v>251</v>
      </c>
      <c r="F3193">
        <v>9601</v>
      </c>
      <c r="G3193" s="139">
        <v>2011</v>
      </c>
      <c r="H3193" s="429" t="s">
        <v>150</v>
      </c>
      <c r="I3193">
        <f>VLOOKUP(E3193&amp;H3193,Data2012!$A:$S,3,FALSE)</f>
        <v>2153.8040000000001</v>
      </c>
    </row>
    <row r="3194" spans="1:9" ht="14.25" customHeight="1">
      <c r="A3194" s="1" t="str">
        <f t="shared" si="412"/>
        <v>Total Chile96018</v>
      </c>
      <c r="B3194" s="427">
        <f t="shared" si="417"/>
        <v>17474.449000000001</v>
      </c>
      <c r="C3194" s="210">
        <f t="shared" si="411"/>
        <v>8</v>
      </c>
      <c r="D3194" s="1">
        <f t="shared" si="414"/>
        <v>2192.6860000000001</v>
      </c>
      <c r="E3194" t="s">
        <v>251</v>
      </c>
      <c r="F3194">
        <v>9601</v>
      </c>
      <c r="G3194" s="139">
        <v>2011</v>
      </c>
      <c r="H3194" s="429" t="s">
        <v>151</v>
      </c>
      <c r="I3194">
        <f>VLOOKUP(E3194&amp;H3194,Data2012!$A:$S,3,FALSE)</f>
        <v>2192.6860000000001</v>
      </c>
    </row>
    <row r="3195" spans="1:9" ht="14.25" customHeight="1">
      <c r="A3195" s="1" t="str">
        <f t="shared" si="412"/>
        <v>Total Chile96019</v>
      </c>
      <c r="B3195" s="427">
        <f t="shared" si="417"/>
        <v>19730.882000000001</v>
      </c>
      <c r="C3195" s="210">
        <f t="shared" si="411"/>
        <v>9</v>
      </c>
      <c r="D3195" s="1">
        <f t="shared" si="414"/>
        <v>2256.433</v>
      </c>
      <c r="E3195" t="s">
        <v>251</v>
      </c>
      <c r="F3195">
        <v>9601</v>
      </c>
      <c r="G3195" s="139">
        <v>2011</v>
      </c>
      <c r="H3195" s="429" t="s">
        <v>152</v>
      </c>
      <c r="I3195">
        <f>VLOOKUP(E3195&amp;H3195,Data2012!$A:$S,3,FALSE)</f>
        <v>2256.433</v>
      </c>
    </row>
    <row r="3196" spans="1:9" ht="14.25" customHeight="1">
      <c r="A3196" s="1" t="str">
        <f t="shared" si="412"/>
        <v>Total Chile960110</v>
      </c>
      <c r="B3196" s="427">
        <f t="shared" si="417"/>
        <v>22042.892</v>
      </c>
      <c r="C3196" s="210">
        <f t="shared" si="411"/>
        <v>10</v>
      </c>
      <c r="D3196" s="1">
        <f t="shared" si="414"/>
        <v>2312.0100000000002</v>
      </c>
      <c r="E3196" t="s">
        <v>251</v>
      </c>
      <c r="F3196">
        <v>9601</v>
      </c>
      <c r="G3196" s="139">
        <v>2011</v>
      </c>
      <c r="H3196" s="429" t="s">
        <v>153</v>
      </c>
      <c r="I3196">
        <f>VLOOKUP(E3196&amp;H3196,Data2012!$A:$S,3,FALSE)</f>
        <v>2312.0100000000002</v>
      </c>
    </row>
    <row r="3197" spans="1:9" ht="14.25" customHeight="1">
      <c r="A3197" s="1" t="str">
        <f t="shared" si="412"/>
        <v>Total Chile960111</v>
      </c>
      <c r="B3197" s="427">
        <f t="shared" si="417"/>
        <v>24402.720000000001</v>
      </c>
      <c r="C3197" s="210">
        <f t="shared" si="411"/>
        <v>11</v>
      </c>
      <c r="D3197" s="1">
        <f t="shared" si="414"/>
        <v>2359.828</v>
      </c>
      <c r="E3197" t="s">
        <v>251</v>
      </c>
      <c r="F3197">
        <v>9601</v>
      </c>
      <c r="G3197" s="139">
        <v>2011</v>
      </c>
      <c r="H3197" s="429" t="s">
        <v>154</v>
      </c>
      <c r="I3197">
        <f>VLOOKUP(E3197&amp;H3197,Data2012!$A:$S,3,FALSE)</f>
        <v>2359.828</v>
      </c>
    </row>
    <row r="3198" spans="1:9" ht="14.25" customHeight="1">
      <c r="A3198" s="1" t="str">
        <f t="shared" si="412"/>
        <v>Total Chile960112</v>
      </c>
      <c r="B3198" s="427">
        <f t="shared" si="417"/>
        <v>26859.064000000002</v>
      </c>
      <c r="C3198" s="210">
        <f t="shared" si="411"/>
        <v>12</v>
      </c>
      <c r="D3198" s="1">
        <f t="shared" si="414"/>
        <v>2456.3440000000001</v>
      </c>
      <c r="E3198" t="s">
        <v>251</v>
      </c>
      <c r="F3198">
        <v>9601</v>
      </c>
      <c r="G3198" s="139">
        <v>2011</v>
      </c>
      <c r="H3198" s="429" t="s">
        <v>155</v>
      </c>
      <c r="I3198">
        <f>VLOOKUP(E3198&amp;H3198,Data2012!$A:$S,3,FALSE)</f>
        <v>2456.3440000000001</v>
      </c>
    </row>
    <row r="3199" spans="1:9" ht="14.25" customHeight="1">
      <c r="A3199" s="1" t="str">
        <f t="shared" si="412"/>
        <v>Total Chile96021</v>
      </c>
      <c r="B3199" s="427">
        <f>+D3199</f>
        <v>70.216999999999999</v>
      </c>
      <c r="C3199" s="210">
        <f t="shared" si="411"/>
        <v>1</v>
      </c>
      <c r="D3199" s="1">
        <f t="shared" si="414"/>
        <v>70.216999999999999</v>
      </c>
      <c r="E3199" t="s">
        <v>251</v>
      </c>
      <c r="F3199" s="393">
        <v>9602</v>
      </c>
      <c r="G3199" s="139">
        <v>2011</v>
      </c>
      <c r="H3199" s="429" t="s">
        <v>144</v>
      </c>
      <c r="I3199" s="139">
        <f>VLOOKUP(E3199&amp;H3199,Data2012!$A:$S,6,FALSE)</f>
        <v>70.216999999999999</v>
      </c>
    </row>
    <row r="3200" spans="1:9" ht="14.25" customHeight="1">
      <c r="A3200" s="1" t="str">
        <f t="shared" si="412"/>
        <v>Total Chile96022</v>
      </c>
      <c r="B3200" s="427">
        <f>+D3200+B3199</f>
        <v>132.31700000000001</v>
      </c>
      <c r="C3200" s="210">
        <f t="shared" si="411"/>
        <v>2</v>
      </c>
      <c r="D3200" s="1">
        <f t="shared" si="414"/>
        <v>62.1</v>
      </c>
      <c r="E3200" t="s">
        <v>251</v>
      </c>
      <c r="F3200">
        <v>9602</v>
      </c>
      <c r="G3200" s="139">
        <v>2011</v>
      </c>
      <c r="H3200" s="429" t="s">
        <v>145</v>
      </c>
      <c r="I3200" s="139">
        <f>VLOOKUP(E3200&amp;H3200,Data2012!$A:$S,6,FALSE)</f>
        <v>62.1</v>
      </c>
    </row>
    <row r="3201" spans="1:9" ht="14.25" customHeight="1">
      <c r="A3201" s="1" t="str">
        <f t="shared" si="412"/>
        <v>Total Chile96023</v>
      </c>
      <c r="B3201" s="427">
        <f>+D3201+B3200</f>
        <v>198.01600000000002</v>
      </c>
      <c r="C3201" s="210">
        <f t="shared" si="411"/>
        <v>3</v>
      </c>
      <c r="D3201" s="1">
        <f t="shared" si="414"/>
        <v>65.698999999999998</v>
      </c>
      <c r="E3201" t="s">
        <v>251</v>
      </c>
      <c r="F3201">
        <v>9602</v>
      </c>
      <c r="G3201" s="139">
        <v>2011</v>
      </c>
      <c r="H3201" s="429" t="s">
        <v>146</v>
      </c>
      <c r="I3201" s="139">
        <f>VLOOKUP(E3201&amp;H3201,Data2012!$A:$S,6,FALSE)</f>
        <v>65.698999999999998</v>
      </c>
    </row>
    <row r="3202" spans="1:9" ht="14.25" customHeight="1">
      <c r="A3202" s="1" t="str">
        <f t="shared" si="412"/>
        <v>Total Chile96024</v>
      </c>
      <c r="B3202" s="427">
        <f t="shared" ref="B3202:B3210" si="418">+D3202+B3201</f>
        <v>271.08000000000004</v>
      </c>
      <c r="C3202" s="210">
        <f t="shared" si="411"/>
        <v>4</v>
      </c>
      <c r="D3202" s="1">
        <f t="shared" si="414"/>
        <v>73.063999999999993</v>
      </c>
      <c r="E3202" t="s">
        <v>251</v>
      </c>
      <c r="F3202">
        <v>9602</v>
      </c>
      <c r="G3202" s="139">
        <v>2011</v>
      </c>
      <c r="H3202" s="429" t="s">
        <v>147</v>
      </c>
      <c r="I3202" s="139">
        <f>VLOOKUP(E3202&amp;H3202,Data2012!$A:$S,6,FALSE)</f>
        <v>73.063999999999993</v>
      </c>
    </row>
    <row r="3203" spans="1:9" ht="14.25" customHeight="1">
      <c r="A3203" s="1" t="str">
        <f t="shared" si="412"/>
        <v>Total Chile96025</v>
      </c>
      <c r="B3203" s="427">
        <f t="shared" si="418"/>
        <v>346.17800000000005</v>
      </c>
      <c r="C3203" s="210">
        <f t="shared" si="411"/>
        <v>5</v>
      </c>
      <c r="D3203" s="1">
        <f t="shared" si="414"/>
        <v>75.097999999999999</v>
      </c>
      <c r="E3203" t="s">
        <v>251</v>
      </c>
      <c r="F3203">
        <v>9602</v>
      </c>
      <c r="G3203" s="139">
        <v>2011</v>
      </c>
      <c r="H3203" s="429" t="s">
        <v>148</v>
      </c>
      <c r="I3203" s="139">
        <f>VLOOKUP(E3203&amp;H3203,Data2012!$A:$S,6,FALSE)</f>
        <v>75.097999999999999</v>
      </c>
    </row>
    <row r="3204" spans="1:9" ht="14.25" customHeight="1">
      <c r="A3204" s="1" t="str">
        <f t="shared" si="412"/>
        <v>Total Chile96026</v>
      </c>
      <c r="B3204" s="427">
        <f t="shared" si="418"/>
        <v>412.55800000000005</v>
      </c>
      <c r="C3204" s="210">
        <f t="shared" si="411"/>
        <v>6</v>
      </c>
      <c r="D3204" s="1">
        <f t="shared" si="414"/>
        <v>66.38</v>
      </c>
      <c r="E3204" t="s">
        <v>251</v>
      </c>
      <c r="F3204">
        <v>9602</v>
      </c>
      <c r="G3204" s="139">
        <v>2011</v>
      </c>
      <c r="H3204" s="429" t="s">
        <v>149</v>
      </c>
      <c r="I3204" s="139">
        <f>VLOOKUP(E3204&amp;H3204,Data2012!$A:$S,6,FALSE)</f>
        <v>66.38</v>
      </c>
    </row>
    <row r="3205" spans="1:9" ht="14.25" customHeight="1">
      <c r="A3205" s="1" t="str">
        <f t="shared" si="412"/>
        <v>Total Chile96027</v>
      </c>
      <c r="B3205" s="427">
        <f t="shared" si="418"/>
        <v>484.82000000000005</v>
      </c>
      <c r="C3205" s="210">
        <f t="shared" si="411"/>
        <v>7</v>
      </c>
      <c r="D3205" s="1">
        <f t="shared" si="414"/>
        <v>72.262</v>
      </c>
      <c r="E3205" t="s">
        <v>251</v>
      </c>
      <c r="F3205">
        <v>9602</v>
      </c>
      <c r="G3205" s="139">
        <v>2011</v>
      </c>
      <c r="H3205" s="429" t="s">
        <v>150</v>
      </c>
      <c r="I3205" s="139">
        <f>VLOOKUP(E3205&amp;H3205,Data2012!$A:$S,6,FALSE)</f>
        <v>72.262</v>
      </c>
    </row>
    <row r="3206" spans="1:9" ht="14.25" customHeight="1">
      <c r="A3206" s="1" t="str">
        <f t="shared" si="412"/>
        <v>Total Chile96028</v>
      </c>
      <c r="B3206" s="427">
        <f t="shared" si="418"/>
        <v>552.26200000000006</v>
      </c>
      <c r="C3206" s="210">
        <f t="shared" si="411"/>
        <v>8</v>
      </c>
      <c r="D3206" s="1">
        <f t="shared" si="414"/>
        <v>67.441999999999993</v>
      </c>
      <c r="E3206" t="s">
        <v>251</v>
      </c>
      <c r="F3206">
        <v>9602</v>
      </c>
      <c r="G3206" s="139">
        <v>2011</v>
      </c>
      <c r="H3206" s="429" t="s">
        <v>151</v>
      </c>
      <c r="I3206" s="139">
        <f>VLOOKUP(E3206&amp;H3206,Data2012!$A:$S,6,FALSE)</f>
        <v>67.441999999999993</v>
      </c>
    </row>
    <row r="3207" spans="1:9" ht="14.25" customHeight="1">
      <c r="A3207" s="1" t="str">
        <f t="shared" si="412"/>
        <v>Total Chile96029</v>
      </c>
      <c r="B3207" s="427">
        <f t="shared" si="418"/>
        <v>623.60900000000004</v>
      </c>
      <c r="C3207" s="210">
        <f t="shared" si="411"/>
        <v>9</v>
      </c>
      <c r="D3207" s="1">
        <f t="shared" si="414"/>
        <v>71.346999999999994</v>
      </c>
      <c r="E3207" t="s">
        <v>251</v>
      </c>
      <c r="F3207">
        <v>9602</v>
      </c>
      <c r="G3207" s="139">
        <v>2011</v>
      </c>
      <c r="H3207" s="429" t="s">
        <v>152</v>
      </c>
      <c r="I3207" s="139">
        <f>VLOOKUP(E3207&amp;H3207,Data2012!$A:$S,6,FALSE)</f>
        <v>71.346999999999994</v>
      </c>
    </row>
    <row r="3208" spans="1:9" ht="14.25" customHeight="1">
      <c r="A3208" s="1" t="str">
        <f t="shared" si="412"/>
        <v>Total Chile960210</v>
      </c>
      <c r="B3208" s="427">
        <f t="shared" si="418"/>
        <v>698.11300000000006</v>
      </c>
      <c r="C3208" s="210">
        <f t="shared" ref="C3208:C3271" si="419">IF(D3208="na"," ",VALUE(RIGHT(TRIM(H3208),2)))</f>
        <v>10</v>
      </c>
      <c r="D3208" s="1">
        <f t="shared" si="414"/>
        <v>74.504000000000005</v>
      </c>
      <c r="E3208" t="s">
        <v>251</v>
      </c>
      <c r="F3208">
        <v>9602</v>
      </c>
      <c r="G3208" s="139">
        <v>2011</v>
      </c>
      <c r="H3208" s="429" t="s">
        <v>153</v>
      </c>
      <c r="I3208" s="139">
        <f>VLOOKUP(E3208&amp;H3208,Data2012!$A:$S,6,FALSE)</f>
        <v>74.504000000000005</v>
      </c>
    </row>
    <row r="3209" spans="1:9" ht="14.25" customHeight="1">
      <c r="A3209" s="1" t="str">
        <f t="shared" si="412"/>
        <v>Total Chile960211</v>
      </c>
      <c r="B3209" s="427">
        <f t="shared" si="418"/>
        <v>772.10599999999999</v>
      </c>
      <c r="C3209" s="210">
        <f t="shared" si="419"/>
        <v>11</v>
      </c>
      <c r="D3209" s="1">
        <f t="shared" si="414"/>
        <v>73.992999999999995</v>
      </c>
      <c r="E3209" t="s">
        <v>251</v>
      </c>
      <c r="F3209">
        <v>9602</v>
      </c>
      <c r="G3209" s="139">
        <v>2011</v>
      </c>
      <c r="H3209" s="429" t="s">
        <v>154</v>
      </c>
      <c r="I3209" s="139">
        <f>VLOOKUP(E3209&amp;H3209,Data2012!$A:$S,6,FALSE)</f>
        <v>73.992999999999995</v>
      </c>
    </row>
    <row r="3210" spans="1:9" ht="14.25" customHeight="1">
      <c r="A3210" s="1" t="str">
        <f t="shared" si="412"/>
        <v>Total Chile960212</v>
      </c>
      <c r="B3210" s="427">
        <f t="shared" si="418"/>
        <v>851.58199999999999</v>
      </c>
      <c r="C3210" s="210">
        <f t="shared" si="419"/>
        <v>12</v>
      </c>
      <c r="D3210" s="1">
        <f t="shared" si="414"/>
        <v>79.475999999999999</v>
      </c>
      <c r="E3210" t="s">
        <v>251</v>
      </c>
      <c r="F3210">
        <v>9602</v>
      </c>
      <c r="G3210" s="139">
        <v>2011</v>
      </c>
      <c r="H3210" s="429" t="s">
        <v>155</v>
      </c>
      <c r="I3210" s="139">
        <f>VLOOKUP(E3210&amp;H3210,Data2012!$A:$S,6,FALSE)</f>
        <v>79.475999999999999</v>
      </c>
    </row>
    <row r="3211" spans="1:9" ht="14.25" customHeight="1">
      <c r="A3211" s="1" t="str">
        <f t="shared" si="412"/>
        <v>Total Chile96031</v>
      </c>
      <c r="B3211" s="427">
        <f>+D3211</f>
        <v>2376.3330000000001</v>
      </c>
      <c r="C3211" s="210">
        <f t="shared" si="419"/>
        <v>1</v>
      </c>
      <c r="D3211" s="1">
        <f t="shared" si="414"/>
        <v>2376.3330000000001</v>
      </c>
      <c r="E3211" t="s">
        <v>251</v>
      </c>
      <c r="F3211" s="393">
        <v>9603</v>
      </c>
      <c r="G3211" s="139">
        <v>2011</v>
      </c>
      <c r="H3211" s="429" t="s">
        <v>144</v>
      </c>
      <c r="I3211" s="139">
        <f>VLOOKUP(E3211&amp;H3211,Data2012!$A:$S,11,FALSE)</f>
        <v>2376.3330000000001</v>
      </c>
    </row>
    <row r="3212" spans="1:9" ht="14.25" customHeight="1">
      <c r="A3212" s="1" t="str">
        <f t="shared" si="412"/>
        <v>Total Chile96032</v>
      </c>
      <c r="B3212" s="427">
        <f>+D3212+B3211</f>
        <v>4382.1469999999999</v>
      </c>
      <c r="C3212" s="210">
        <f t="shared" si="419"/>
        <v>2</v>
      </c>
      <c r="D3212" s="1">
        <f t="shared" si="414"/>
        <v>2005.8140000000001</v>
      </c>
      <c r="E3212" t="s">
        <v>251</v>
      </c>
      <c r="F3212">
        <v>9603</v>
      </c>
      <c r="G3212" s="139">
        <v>2011</v>
      </c>
      <c r="H3212" s="429" t="s">
        <v>145</v>
      </c>
      <c r="I3212" s="139">
        <f>VLOOKUP(E3212&amp;H3212,Data2012!$A:$S,11,FALSE)</f>
        <v>2005.8140000000001</v>
      </c>
    </row>
    <row r="3213" spans="1:9" ht="14.25" customHeight="1">
      <c r="A3213" s="1" t="str">
        <f t="shared" si="412"/>
        <v>Total Chile96033</v>
      </c>
      <c r="B3213" s="427">
        <f>+D3213+B3212</f>
        <v>6712.2129999999997</v>
      </c>
      <c r="C3213" s="210">
        <f t="shared" si="419"/>
        <v>3</v>
      </c>
      <c r="D3213" s="1">
        <f t="shared" si="414"/>
        <v>2330.0659999999998</v>
      </c>
      <c r="E3213" t="s">
        <v>251</v>
      </c>
      <c r="F3213">
        <v>9603</v>
      </c>
      <c r="G3213" s="139">
        <v>2011</v>
      </c>
      <c r="H3213" s="429" t="s">
        <v>146</v>
      </c>
      <c r="I3213" s="139">
        <f>VLOOKUP(E3213&amp;H3213,Data2012!$A:$S,11,FALSE)</f>
        <v>2330.0659999999998</v>
      </c>
    </row>
    <row r="3214" spans="1:9" ht="14.25" customHeight="1">
      <c r="A3214" s="1" t="str">
        <f t="shared" si="412"/>
        <v>Total Chile96034</v>
      </c>
      <c r="B3214" s="427">
        <f t="shared" ref="B3214:B3222" si="420">+D3214+B3213</f>
        <v>9011.8739999999998</v>
      </c>
      <c r="C3214" s="210">
        <f t="shared" si="419"/>
        <v>4</v>
      </c>
      <c r="D3214" s="1">
        <f t="shared" si="414"/>
        <v>2299.6610000000001</v>
      </c>
      <c r="E3214" t="s">
        <v>251</v>
      </c>
      <c r="F3214">
        <v>9603</v>
      </c>
      <c r="G3214" s="139">
        <v>2011</v>
      </c>
      <c r="H3214" s="429" t="s">
        <v>147</v>
      </c>
      <c r="I3214" s="139">
        <f>VLOOKUP(E3214&amp;H3214,Data2012!$A:$S,11,FALSE)</f>
        <v>2299.6610000000001</v>
      </c>
    </row>
    <row r="3215" spans="1:9" ht="14.25" customHeight="1">
      <c r="A3215" s="1" t="str">
        <f t="shared" ref="A3215:A3278" si="421">TRIM(E3215)&amp;F3215&amp;C3215</f>
        <v>Total Chile96035</v>
      </c>
      <c r="B3215" s="427">
        <f t="shared" si="420"/>
        <v>11312.218000000001</v>
      </c>
      <c r="C3215" s="210">
        <f t="shared" si="419"/>
        <v>5</v>
      </c>
      <c r="D3215" s="1">
        <f t="shared" si="414"/>
        <v>2300.3440000000001</v>
      </c>
      <c r="E3215" t="s">
        <v>251</v>
      </c>
      <c r="F3215">
        <v>9603</v>
      </c>
      <c r="G3215" s="139">
        <v>2011</v>
      </c>
      <c r="H3215" s="429" t="s">
        <v>148</v>
      </c>
      <c r="I3215" s="139">
        <f>VLOOKUP(E3215&amp;H3215,Data2012!$A:$S,11,FALSE)</f>
        <v>2300.3440000000001</v>
      </c>
    </row>
    <row r="3216" spans="1:9" ht="14.25" customHeight="1">
      <c r="A3216" s="1" t="str">
        <f t="shared" si="421"/>
        <v>Total Chile96036</v>
      </c>
      <c r="B3216" s="427">
        <f t="shared" si="420"/>
        <v>13555.941000000001</v>
      </c>
      <c r="C3216" s="210">
        <f t="shared" si="419"/>
        <v>6</v>
      </c>
      <c r="D3216" s="1">
        <f t="shared" si="414"/>
        <v>2243.723</v>
      </c>
      <c r="E3216" t="s">
        <v>251</v>
      </c>
      <c r="F3216">
        <v>9603</v>
      </c>
      <c r="G3216" s="139">
        <v>2011</v>
      </c>
      <c r="H3216" s="429" t="s">
        <v>149</v>
      </c>
      <c r="I3216" s="139">
        <f>VLOOKUP(E3216&amp;H3216,Data2012!$A:$S,11,FALSE)</f>
        <v>2243.723</v>
      </c>
    </row>
    <row r="3217" spans="1:9" ht="14.25" customHeight="1">
      <c r="A3217" s="1" t="str">
        <f t="shared" si="421"/>
        <v>Total Chile96037</v>
      </c>
      <c r="B3217" s="427">
        <f t="shared" si="420"/>
        <v>15765.269</v>
      </c>
      <c r="C3217" s="210">
        <f t="shared" si="419"/>
        <v>7</v>
      </c>
      <c r="D3217" s="1">
        <f t="shared" si="414"/>
        <v>2209.328</v>
      </c>
      <c r="E3217" t="s">
        <v>251</v>
      </c>
      <c r="F3217">
        <v>9603</v>
      </c>
      <c r="G3217" s="139">
        <v>2011</v>
      </c>
      <c r="H3217" s="429" t="s">
        <v>150</v>
      </c>
      <c r="I3217" s="139">
        <f>VLOOKUP(E3217&amp;H3217,Data2012!$A:$S,11,FALSE)</f>
        <v>2209.328</v>
      </c>
    </row>
    <row r="3218" spans="1:9" ht="14.25" customHeight="1">
      <c r="A3218" s="1" t="str">
        <f t="shared" si="421"/>
        <v>Total Chile96038</v>
      </c>
      <c r="B3218" s="427">
        <f t="shared" si="420"/>
        <v>18050.945</v>
      </c>
      <c r="C3218" s="210">
        <f t="shared" si="419"/>
        <v>8</v>
      </c>
      <c r="D3218" s="1">
        <f t="shared" si="414"/>
        <v>2285.6759999999999</v>
      </c>
      <c r="E3218" t="s">
        <v>251</v>
      </c>
      <c r="F3218">
        <v>9603</v>
      </c>
      <c r="G3218" s="139">
        <v>2011</v>
      </c>
      <c r="H3218" s="429" t="s">
        <v>151</v>
      </c>
      <c r="I3218" s="139">
        <f>VLOOKUP(E3218&amp;H3218,Data2012!$A:$S,11,FALSE)</f>
        <v>2285.6759999999999</v>
      </c>
    </row>
    <row r="3219" spans="1:9" ht="14.25" customHeight="1">
      <c r="A3219" s="1" t="str">
        <f t="shared" si="421"/>
        <v>Total Chile96039</v>
      </c>
      <c r="B3219" s="427">
        <f t="shared" si="420"/>
        <v>20309.64</v>
      </c>
      <c r="C3219" s="210">
        <f t="shared" si="419"/>
        <v>9</v>
      </c>
      <c r="D3219" s="1">
        <f t="shared" si="414"/>
        <v>2258.6950000000002</v>
      </c>
      <c r="E3219" t="s">
        <v>251</v>
      </c>
      <c r="F3219">
        <v>9603</v>
      </c>
      <c r="G3219" s="139">
        <v>2011</v>
      </c>
      <c r="H3219" s="429" t="s">
        <v>152</v>
      </c>
      <c r="I3219" s="139">
        <f>VLOOKUP(E3219&amp;H3219,Data2012!$A:$S,11,FALSE)</f>
        <v>2258.6950000000002</v>
      </c>
    </row>
    <row r="3220" spans="1:9" ht="14.25" customHeight="1">
      <c r="A3220" s="1" t="str">
        <f t="shared" si="421"/>
        <v>Total Chile960310</v>
      </c>
      <c r="B3220" s="427">
        <f t="shared" si="420"/>
        <v>22703.064999999999</v>
      </c>
      <c r="C3220" s="210">
        <f t="shared" si="419"/>
        <v>10</v>
      </c>
      <c r="D3220" s="1">
        <f t="shared" si="414"/>
        <v>2393.4250000000002</v>
      </c>
      <c r="E3220" t="s">
        <v>251</v>
      </c>
      <c r="F3220">
        <v>9603</v>
      </c>
      <c r="G3220" s="139">
        <v>2011</v>
      </c>
      <c r="H3220" s="429" t="s">
        <v>153</v>
      </c>
      <c r="I3220" s="139">
        <f>VLOOKUP(E3220&amp;H3220,Data2012!$A:$S,11,FALSE)</f>
        <v>2393.4250000000002</v>
      </c>
    </row>
    <row r="3221" spans="1:9" ht="14.25" customHeight="1">
      <c r="A3221" s="1" t="str">
        <f t="shared" si="421"/>
        <v>Total Chile960311</v>
      </c>
      <c r="B3221" s="427">
        <f t="shared" si="420"/>
        <v>25042.742999999999</v>
      </c>
      <c r="C3221" s="210">
        <f t="shared" si="419"/>
        <v>11</v>
      </c>
      <c r="D3221" s="1">
        <f t="shared" si="414"/>
        <v>2339.6779999999999</v>
      </c>
      <c r="E3221" t="s">
        <v>251</v>
      </c>
      <c r="F3221">
        <v>9603</v>
      </c>
      <c r="G3221" s="139">
        <v>2011</v>
      </c>
      <c r="H3221" s="429" t="s">
        <v>154</v>
      </c>
      <c r="I3221" s="139">
        <f>VLOOKUP(E3221&amp;H3221,Data2012!$A:$S,11,FALSE)</f>
        <v>2339.6779999999999</v>
      </c>
    </row>
    <row r="3222" spans="1:9" ht="14.25" customHeight="1">
      <c r="A3222" s="1" t="str">
        <f t="shared" si="421"/>
        <v>Total Chile960312</v>
      </c>
      <c r="B3222" s="427">
        <f t="shared" si="420"/>
        <v>27374.928</v>
      </c>
      <c r="C3222" s="210">
        <f t="shared" si="419"/>
        <v>12</v>
      </c>
      <c r="D3222" s="1">
        <f t="shared" si="414"/>
        <v>2332.1849999999999</v>
      </c>
      <c r="E3222" t="s">
        <v>251</v>
      </c>
      <c r="F3222">
        <v>9603</v>
      </c>
      <c r="G3222" s="139">
        <v>2011</v>
      </c>
      <c r="H3222" s="429" t="s">
        <v>155</v>
      </c>
      <c r="I3222" s="139">
        <f>VLOOKUP(E3222&amp;H3222,Data2012!$A:$S,11,FALSE)</f>
        <v>2332.1849999999999</v>
      </c>
    </row>
    <row r="3223" spans="1:9" ht="14.25" customHeight="1">
      <c r="A3223" s="1" t="str">
        <f t="shared" si="421"/>
        <v>Total Chile96041</v>
      </c>
      <c r="B3223" s="427">
        <f>+D3223</f>
        <v>365.173</v>
      </c>
      <c r="C3223" s="210">
        <f t="shared" si="419"/>
        <v>1</v>
      </c>
      <c r="D3223" s="1">
        <f t="shared" si="414"/>
        <v>365.173</v>
      </c>
      <c r="E3223" t="s">
        <v>251</v>
      </c>
      <c r="F3223" s="393">
        <v>9604</v>
      </c>
      <c r="G3223" s="139">
        <v>2011</v>
      </c>
      <c r="H3223" s="429" t="s">
        <v>144</v>
      </c>
      <c r="I3223" s="139">
        <f>VLOOKUP(E3223&amp;H3223,Data2012!$A:$S,14,FALSE)</f>
        <v>365.173</v>
      </c>
    </row>
    <row r="3224" spans="1:9" ht="14.25" customHeight="1">
      <c r="A3224" s="1" t="str">
        <f t="shared" si="421"/>
        <v>Total Chile96042</v>
      </c>
      <c r="B3224" s="427">
        <f>+D3224+B3223</f>
        <v>678.24099999999999</v>
      </c>
      <c r="C3224" s="210">
        <f t="shared" si="419"/>
        <v>2</v>
      </c>
      <c r="D3224" s="1">
        <f t="shared" si="414"/>
        <v>313.06799999999998</v>
      </c>
      <c r="E3224" t="s">
        <v>251</v>
      </c>
      <c r="F3224">
        <v>9604</v>
      </c>
      <c r="G3224" s="139">
        <v>2011</v>
      </c>
      <c r="H3224" s="429" t="s">
        <v>145</v>
      </c>
      <c r="I3224" s="139">
        <f>VLOOKUP(E3224&amp;H3224,Data2012!$A:$S,14,FALSE)</f>
        <v>313.06799999999998</v>
      </c>
    </row>
    <row r="3225" spans="1:9" ht="14.25" customHeight="1">
      <c r="A3225" s="1" t="str">
        <f t="shared" si="421"/>
        <v>Total Chile96043</v>
      </c>
      <c r="B3225" s="427">
        <f>+D3225+B3224</f>
        <v>1023.389</v>
      </c>
      <c r="C3225" s="210">
        <f t="shared" si="419"/>
        <v>3</v>
      </c>
      <c r="D3225" s="1">
        <f t="shared" si="414"/>
        <v>345.14800000000002</v>
      </c>
      <c r="E3225" t="s">
        <v>251</v>
      </c>
      <c r="F3225">
        <v>9604</v>
      </c>
      <c r="G3225" s="139">
        <v>2011</v>
      </c>
      <c r="H3225" s="429" t="s">
        <v>146</v>
      </c>
      <c r="I3225" s="139">
        <f>VLOOKUP(E3225&amp;H3225,Data2012!$A:$S,14,FALSE)</f>
        <v>345.14800000000002</v>
      </c>
    </row>
    <row r="3226" spans="1:9" ht="14.25" customHeight="1">
      <c r="A3226" s="1" t="str">
        <f t="shared" si="421"/>
        <v>Total Chile96044</v>
      </c>
      <c r="B3226" s="427">
        <f t="shared" ref="B3226:B3234" si="422">+D3226+B3225</f>
        <v>1368.547</v>
      </c>
      <c r="C3226" s="210">
        <f t="shared" si="419"/>
        <v>4</v>
      </c>
      <c r="D3226" s="1">
        <f t="shared" si="414"/>
        <v>345.15800000000002</v>
      </c>
      <c r="E3226" t="s">
        <v>251</v>
      </c>
      <c r="F3226">
        <v>9604</v>
      </c>
      <c r="G3226" s="139">
        <v>2011</v>
      </c>
      <c r="H3226" s="429" t="s">
        <v>147</v>
      </c>
      <c r="I3226" s="139">
        <f>VLOOKUP(E3226&amp;H3226,Data2012!$A:$S,14,FALSE)</f>
        <v>345.15800000000002</v>
      </c>
    </row>
    <row r="3227" spans="1:9" ht="14.25" customHeight="1">
      <c r="A3227" s="1" t="str">
        <f t="shared" si="421"/>
        <v>Total Chile96045</v>
      </c>
      <c r="B3227" s="427">
        <f t="shared" si="422"/>
        <v>1717.0930000000001</v>
      </c>
      <c r="C3227" s="210">
        <f t="shared" si="419"/>
        <v>5</v>
      </c>
      <c r="D3227" s="1">
        <f t="shared" ref="D3227:D3290" si="423">IF(I3227&lt;0,"na",I3227)</f>
        <v>348.54599999999999</v>
      </c>
      <c r="E3227" t="s">
        <v>251</v>
      </c>
      <c r="F3227">
        <v>9604</v>
      </c>
      <c r="G3227" s="139">
        <v>2011</v>
      </c>
      <c r="H3227" s="429" t="s">
        <v>148</v>
      </c>
      <c r="I3227" s="139">
        <f>VLOOKUP(E3227&amp;H3227,Data2012!$A:$S,14,FALSE)</f>
        <v>348.54599999999999</v>
      </c>
    </row>
    <row r="3228" spans="1:9" ht="14.25" customHeight="1">
      <c r="A3228" s="1" t="str">
        <f t="shared" si="421"/>
        <v>Total Chile96046</v>
      </c>
      <c r="B3228" s="427">
        <f t="shared" si="422"/>
        <v>2045.7650000000001</v>
      </c>
      <c r="C3228" s="210">
        <f t="shared" si="419"/>
        <v>6</v>
      </c>
      <c r="D3228" s="1">
        <f t="shared" si="423"/>
        <v>328.67200000000003</v>
      </c>
      <c r="E3228" t="s">
        <v>251</v>
      </c>
      <c r="F3228">
        <v>9604</v>
      </c>
      <c r="G3228" s="139">
        <v>2011</v>
      </c>
      <c r="H3228" s="429" t="s">
        <v>149</v>
      </c>
      <c r="I3228" s="139">
        <f>VLOOKUP(E3228&amp;H3228,Data2012!$A:$S,14,FALSE)</f>
        <v>328.67200000000003</v>
      </c>
    </row>
    <row r="3229" spans="1:9" ht="14.25" customHeight="1">
      <c r="A3229" s="1" t="str">
        <f t="shared" si="421"/>
        <v>Total Chile96047</v>
      </c>
      <c r="B3229" s="427">
        <f t="shared" si="422"/>
        <v>2381.761</v>
      </c>
      <c r="C3229" s="210">
        <f t="shared" si="419"/>
        <v>7</v>
      </c>
      <c r="D3229" s="1">
        <f t="shared" si="423"/>
        <v>335.99599999999998</v>
      </c>
      <c r="E3229" t="s">
        <v>251</v>
      </c>
      <c r="F3229">
        <v>9604</v>
      </c>
      <c r="G3229" s="139">
        <v>2011</v>
      </c>
      <c r="H3229" s="429" t="s">
        <v>150</v>
      </c>
      <c r="I3229" s="139">
        <f>VLOOKUP(E3229&amp;H3229,Data2012!$A:$S,14,FALSE)</f>
        <v>335.99599999999998</v>
      </c>
    </row>
    <row r="3230" spans="1:9" ht="14.25" customHeight="1">
      <c r="A3230" s="1" t="str">
        <f t="shared" si="421"/>
        <v>Total Chile96048</v>
      </c>
      <c r="B3230" s="427">
        <f t="shared" si="422"/>
        <v>2721.8020000000001</v>
      </c>
      <c r="C3230" s="210">
        <f t="shared" si="419"/>
        <v>8</v>
      </c>
      <c r="D3230" s="1">
        <f t="shared" si="423"/>
        <v>340.041</v>
      </c>
      <c r="E3230" t="s">
        <v>251</v>
      </c>
      <c r="F3230">
        <v>9604</v>
      </c>
      <c r="G3230" s="139">
        <v>2011</v>
      </c>
      <c r="H3230" s="429" t="s">
        <v>151</v>
      </c>
      <c r="I3230" s="139">
        <f>VLOOKUP(E3230&amp;H3230,Data2012!$A:$S,14,FALSE)</f>
        <v>340.041</v>
      </c>
    </row>
    <row r="3231" spans="1:9" ht="14.25" customHeight="1">
      <c r="A3231" s="1" t="str">
        <f t="shared" si="421"/>
        <v>Total Chile96049</v>
      </c>
      <c r="B3231" s="427">
        <f t="shared" si="422"/>
        <v>3063.779</v>
      </c>
      <c r="C3231" s="210">
        <f t="shared" si="419"/>
        <v>9</v>
      </c>
      <c r="D3231" s="1">
        <f t="shared" si="423"/>
        <v>341.97699999999998</v>
      </c>
      <c r="E3231" t="s">
        <v>251</v>
      </c>
      <c r="F3231">
        <v>9604</v>
      </c>
      <c r="G3231" s="139">
        <v>2011</v>
      </c>
      <c r="H3231" s="429" t="s">
        <v>152</v>
      </c>
      <c r="I3231" s="139">
        <f>VLOOKUP(E3231&amp;H3231,Data2012!$A:$S,14,FALSE)</f>
        <v>341.97699999999998</v>
      </c>
    </row>
    <row r="3232" spans="1:9" ht="14.25" customHeight="1">
      <c r="A3232" s="1" t="str">
        <f t="shared" si="421"/>
        <v>Total Chile960410</v>
      </c>
      <c r="B3232" s="427">
        <f t="shared" si="422"/>
        <v>3420.0169999999998</v>
      </c>
      <c r="C3232" s="210">
        <f t="shared" si="419"/>
        <v>10</v>
      </c>
      <c r="D3232" s="1">
        <f t="shared" si="423"/>
        <v>356.238</v>
      </c>
      <c r="E3232" t="s">
        <v>251</v>
      </c>
      <c r="F3232">
        <v>9604</v>
      </c>
      <c r="G3232" s="139">
        <v>2011</v>
      </c>
      <c r="H3232" s="429" t="s">
        <v>153</v>
      </c>
      <c r="I3232" s="139">
        <f>VLOOKUP(E3232&amp;H3232,Data2012!$A:$S,14,FALSE)</f>
        <v>356.238</v>
      </c>
    </row>
    <row r="3233" spans="1:9" ht="14.25" customHeight="1">
      <c r="A3233" s="1" t="str">
        <f t="shared" si="421"/>
        <v>Total Chile960411</v>
      </c>
      <c r="B3233" s="427">
        <f t="shared" si="422"/>
        <v>3770.4139999999998</v>
      </c>
      <c r="C3233" s="210">
        <f t="shared" si="419"/>
        <v>11</v>
      </c>
      <c r="D3233" s="1">
        <f t="shared" si="423"/>
        <v>350.39699999999999</v>
      </c>
      <c r="E3233" t="s">
        <v>251</v>
      </c>
      <c r="F3233">
        <v>9604</v>
      </c>
      <c r="G3233" s="139">
        <v>2011</v>
      </c>
      <c r="H3233" s="429" t="s">
        <v>154</v>
      </c>
      <c r="I3233" s="139">
        <f>VLOOKUP(E3233&amp;H3233,Data2012!$A:$S,14,FALSE)</f>
        <v>350.39699999999999</v>
      </c>
    </row>
    <row r="3234" spans="1:9" ht="14.25" customHeight="1">
      <c r="A3234" s="1" t="str">
        <f t="shared" si="421"/>
        <v>Total Chile960412</v>
      </c>
      <c r="B3234" s="427">
        <f t="shared" si="422"/>
        <v>4123.21</v>
      </c>
      <c r="C3234" s="210">
        <f t="shared" si="419"/>
        <v>12</v>
      </c>
      <c r="D3234" s="1">
        <f t="shared" si="423"/>
        <v>352.79599999999999</v>
      </c>
      <c r="E3234" t="s">
        <v>251</v>
      </c>
      <c r="F3234">
        <v>9604</v>
      </c>
      <c r="G3234" s="139">
        <v>2011</v>
      </c>
      <c r="H3234" s="429" t="s">
        <v>155</v>
      </c>
      <c r="I3234" s="139">
        <f>VLOOKUP(E3234&amp;H3234,Data2012!$A:$S,14,FALSE)</f>
        <v>352.79599999999999</v>
      </c>
    </row>
    <row r="3235" spans="1:9" ht="14.25" customHeight="1">
      <c r="A3235" s="1" t="str">
        <f t="shared" si="421"/>
        <v xml:space="preserve">Total Chile9605 </v>
      </c>
      <c r="B3235" s="427" t="str">
        <f>+D3235</f>
        <v>na</v>
      </c>
      <c r="C3235" s="210" t="str">
        <f t="shared" si="419"/>
        <v xml:space="preserve"> </v>
      </c>
      <c r="D3235" s="1" t="str">
        <f t="shared" si="423"/>
        <v>na</v>
      </c>
      <c r="E3235" t="s">
        <v>251</v>
      </c>
      <c r="F3235" s="393">
        <v>9605</v>
      </c>
      <c r="G3235" s="139">
        <v>2011</v>
      </c>
      <c r="H3235" s="429" t="s">
        <v>144</v>
      </c>
      <c r="I3235" s="139">
        <f>VLOOKUP(E3235&amp;H3235,Data2012!$A:$S,17,FALSE)</f>
        <v>-1</v>
      </c>
    </row>
    <row r="3236" spans="1:9" ht="14.25" customHeight="1">
      <c r="A3236" s="1" t="str">
        <f t="shared" si="421"/>
        <v xml:space="preserve">Total Chile9605 </v>
      </c>
      <c r="B3236" s="427" t="e">
        <f>+D3236+B3235</f>
        <v>#VALUE!</v>
      </c>
      <c r="C3236" s="210" t="str">
        <f t="shared" si="419"/>
        <v xml:space="preserve"> </v>
      </c>
      <c r="D3236" s="1" t="str">
        <f t="shared" si="423"/>
        <v>na</v>
      </c>
      <c r="E3236" t="s">
        <v>251</v>
      </c>
      <c r="F3236">
        <v>9605</v>
      </c>
      <c r="G3236" s="139">
        <v>2011</v>
      </c>
      <c r="H3236" s="429" t="s">
        <v>145</v>
      </c>
      <c r="I3236" s="139">
        <f>VLOOKUP(E3236&amp;H3236,Data2012!$A:$S,17,FALSE)</f>
        <v>-1</v>
      </c>
    </row>
    <row r="3237" spans="1:9" ht="14.25" customHeight="1">
      <c r="A3237" s="1" t="str">
        <f t="shared" si="421"/>
        <v xml:space="preserve">Total Chile9605 </v>
      </c>
      <c r="B3237" s="427" t="e">
        <f>+D3237+B3236</f>
        <v>#VALUE!</v>
      </c>
      <c r="C3237" s="210" t="str">
        <f t="shared" si="419"/>
        <v xml:space="preserve"> </v>
      </c>
      <c r="D3237" s="1" t="str">
        <f t="shared" si="423"/>
        <v>na</v>
      </c>
      <c r="E3237" t="s">
        <v>251</v>
      </c>
      <c r="F3237">
        <v>9605</v>
      </c>
      <c r="G3237" s="139">
        <v>2011</v>
      </c>
      <c r="H3237" s="429" t="s">
        <v>146</v>
      </c>
      <c r="I3237" s="139">
        <f>VLOOKUP(E3237&amp;H3237,Data2012!$A:$S,17,FALSE)</f>
        <v>-1</v>
      </c>
    </row>
    <row r="3238" spans="1:9" ht="14.25" customHeight="1">
      <c r="A3238" s="1" t="str">
        <f t="shared" si="421"/>
        <v xml:space="preserve">Total Chile9605 </v>
      </c>
      <c r="B3238" s="427" t="e">
        <f t="shared" ref="B3238:B3246" si="424">+D3238+B3237</f>
        <v>#VALUE!</v>
      </c>
      <c r="C3238" s="210" t="str">
        <f t="shared" si="419"/>
        <v xml:space="preserve"> </v>
      </c>
      <c r="D3238" s="1" t="str">
        <f t="shared" si="423"/>
        <v>na</v>
      </c>
      <c r="E3238" t="s">
        <v>251</v>
      </c>
      <c r="F3238">
        <v>9605</v>
      </c>
      <c r="G3238" s="139">
        <v>2011</v>
      </c>
      <c r="H3238" s="429" t="s">
        <v>147</v>
      </c>
      <c r="I3238" s="139">
        <f>VLOOKUP(E3238&amp;H3238,Data2012!$A:$S,17,FALSE)</f>
        <v>-1</v>
      </c>
    </row>
    <row r="3239" spans="1:9" ht="14.25" customHeight="1">
      <c r="A3239" s="1" t="str">
        <f t="shared" si="421"/>
        <v xml:space="preserve">Total Chile9605 </v>
      </c>
      <c r="B3239" s="427" t="e">
        <f t="shared" si="424"/>
        <v>#VALUE!</v>
      </c>
      <c r="C3239" s="210" t="str">
        <f t="shared" si="419"/>
        <v xml:space="preserve"> </v>
      </c>
      <c r="D3239" s="1" t="str">
        <f t="shared" si="423"/>
        <v>na</v>
      </c>
      <c r="E3239" t="s">
        <v>251</v>
      </c>
      <c r="F3239">
        <v>9605</v>
      </c>
      <c r="G3239" s="139">
        <v>2011</v>
      </c>
      <c r="H3239" s="429" t="s">
        <v>148</v>
      </c>
      <c r="I3239" s="139">
        <f>VLOOKUP(E3239&amp;H3239,Data2012!$A:$S,17,FALSE)</f>
        <v>-1</v>
      </c>
    </row>
    <row r="3240" spans="1:9" ht="14.25" customHeight="1">
      <c r="A3240" s="1" t="str">
        <f t="shared" si="421"/>
        <v xml:space="preserve">Total Chile9605 </v>
      </c>
      <c r="B3240" s="427" t="e">
        <f t="shared" si="424"/>
        <v>#VALUE!</v>
      </c>
      <c r="C3240" s="210" t="str">
        <f t="shared" si="419"/>
        <v xml:space="preserve"> </v>
      </c>
      <c r="D3240" s="1" t="str">
        <f t="shared" si="423"/>
        <v>na</v>
      </c>
      <c r="E3240" t="s">
        <v>251</v>
      </c>
      <c r="F3240">
        <v>9605</v>
      </c>
      <c r="G3240" s="139">
        <v>2011</v>
      </c>
      <c r="H3240" s="429" t="s">
        <v>149</v>
      </c>
      <c r="I3240" s="139">
        <f>VLOOKUP(E3240&amp;H3240,Data2012!$A:$S,17,FALSE)</f>
        <v>-1</v>
      </c>
    </row>
    <row r="3241" spans="1:9" ht="14.25" customHeight="1">
      <c r="A3241" s="1" t="str">
        <f t="shared" si="421"/>
        <v xml:space="preserve">Total Chile9605 </v>
      </c>
      <c r="B3241" s="427" t="e">
        <f t="shared" si="424"/>
        <v>#VALUE!</v>
      </c>
      <c r="C3241" s="210" t="str">
        <f t="shared" si="419"/>
        <v xml:space="preserve"> </v>
      </c>
      <c r="D3241" s="1" t="str">
        <f t="shared" si="423"/>
        <v>na</v>
      </c>
      <c r="E3241" t="s">
        <v>251</v>
      </c>
      <c r="F3241">
        <v>9605</v>
      </c>
      <c r="G3241" s="139">
        <v>2011</v>
      </c>
      <c r="H3241" s="429" t="s">
        <v>150</v>
      </c>
      <c r="I3241" s="139">
        <f>VLOOKUP(E3241&amp;H3241,Data2012!$A:$S,17,FALSE)</f>
        <v>-1</v>
      </c>
    </row>
    <row r="3242" spans="1:9" ht="14.25" customHeight="1">
      <c r="A3242" s="1" t="str">
        <f t="shared" si="421"/>
        <v xml:space="preserve">Total Chile9605 </v>
      </c>
      <c r="B3242" s="427" t="e">
        <f t="shared" si="424"/>
        <v>#VALUE!</v>
      </c>
      <c r="C3242" s="210" t="str">
        <f t="shared" si="419"/>
        <v xml:space="preserve"> </v>
      </c>
      <c r="D3242" s="1" t="str">
        <f t="shared" si="423"/>
        <v>na</v>
      </c>
      <c r="E3242" t="s">
        <v>251</v>
      </c>
      <c r="F3242">
        <v>9605</v>
      </c>
      <c r="G3242" s="139">
        <v>2011</v>
      </c>
      <c r="H3242" s="429" t="s">
        <v>151</v>
      </c>
      <c r="I3242" s="139">
        <f>VLOOKUP(E3242&amp;H3242,Data2012!$A:$S,17,FALSE)</f>
        <v>-1</v>
      </c>
    </row>
    <row r="3243" spans="1:9" ht="14.25" customHeight="1">
      <c r="A3243" s="1" t="str">
        <f t="shared" si="421"/>
        <v xml:space="preserve">Total Chile9605 </v>
      </c>
      <c r="B3243" s="427" t="e">
        <f t="shared" si="424"/>
        <v>#VALUE!</v>
      </c>
      <c r="C3243" s="210" t="str">
        <f t="shared" si="419"/>
        <v xml:space="preserve"> </v>
      </c>
      <c r="D3243" s="1" t="str">
        <f t="shared" si="423"/>
        <v>na</v>
      </c>
      <c r="E3243" t="s">
        <v>251</v>
      </c>
      <c r="F3243">
        <v>9605</v>
      </c>
      <c r="G3243" s="139">
        <v>2011</v>
      </c>
      <c r="H3243" s="429" t="s">
        <v>152</v>
      </c>
      <c r="I3243" s="139">
        <f>VLOOKUP(E3243&amp;H3243,Data2012!$A:$S,17,FALSE)</f>
        <v>-1</v>
      </c>
    </row>
    <row r="3244" spans="1:9" ht="14.25" customHeight="1">
      <c r="A3244" s="1" t="str">
        <f t="shared" si="421"/>
        <v xml:space="preserve">Total Chile9605 </v>
      </c>
      <c r="B3244" s="427" t="e">
        <f t="shared" si="424"/>
        <v>#VALUE!</v>
      </c>
      <c r="C3244" s="210" t="str">
        <f t="shared" si="419"/>
        <v xml:space="preserve"> </v>
      </c>
      <c r="D3244" s="1" t="str">
        <f t="shared" si="423"/>
        <v>na</v>
      </c>
      <c r="E3244" t="s">
        <v>251</v>
      </c>
      <c r="F3244">
        <v>9605</v>
      </c>
      <c r="G3244" s="139">
        <v>2011</v>
      </c>
      <c r="H3244" s="429" t="s">
        <v>153</v>
      </c>
      <c r="I3244" s="139">
        <f>VLOOKUP(E3244&amp;H3244,Data2012!$A:$S,17,FALSE)</f>
        <v>-1</v>
      </c>
    </row>
    <row r="3245" spans="1:9" ht="14.25" customHeight="1">
      <c r="A3245" s="1" t="str">
        <f t="shared" si="421"/>
        <v xml:space="preserve">Total Chile9605 </v>
      </c>
      <c r="B3245" s="427" t="e">
        <f t="shared" si="424"/>
        <v>#VALUE!</v>
      </c>
      <c r="C3245" s="210" t="str">
        <f t="shared" si="419"/>
        <v xml:space="preserve"> </v>
      </c>
      <c r="D3245" s="1" t="str">
        <f t="shared" si="423"/>
        <v>na</v>
      </c>
      <c r="E3245" t="s">
        <v>251</v>
      </c>
      <c r="F3245">
        <v>9605</v>
      </c>
      <c r="G3245" s="139">
        <v>2011</v>
      </c>
      <c r="H3245" s="429" t="s">
        <v>154</v>
      </c>
      <c r="I3245" s="139">
        <f>VLOOKUP(E3245&amp;H3245,Data2012!$A:$S,17,FALSE)</f>
        <v>-1</v>
      </c>
    </row>
    <row r="3246" spans="1:9" ht="14.25" customHeight="1">
      <c r="A3246" s="1" t="str">
        <f t="shared" si="421"/>
        <v xml:space="preserve">Total Chile9605 </v>
      </c>
      <c r="B3246" s="427" t="e">
        <f t="shared" si="424"/>
        <v>#VALUE!</v>
      </c>
      <c r="C3246" s="210" t="str">
        <f t="shared" si="419"/>
        <v xml:space="preserve"> </v>
      </c>
      <c r="D3246" s="1" t="str">
        <f t="shared" si="423"/>
        <v>na</v>
      </c>
      <c r="E3246" t="s">
        <v>251</v>
      </c>
      <c r="F3246">
        <v>9605</v>
      </c>
      <c r="G3246" s="139">
        <v>2011</v>
      </c>
      <c r="H3246" s="429" t="s">
        <v>155</v>
      </c>
      <c r="I3246" s="139">
        <f>VLOOKUP(E3246&amp;H3246,Data2012!$A:$S,17,FALSE)</f>
        <v>-1</v>
      </c>
    </row>
    <row r="3247" spans="1:9" ht="14.25" customHeight="1">
      <c r="A3247" s="1" t="str">
        <f t="shared" si="421"/>
        <v xml:space="preserve">Total Chile9606 </v>
      </c>
      <c r="B3247" s="427" t="str">
        <f>+D3247</f>
        <v>na</v>
      </c>
      <c r="C3247" s="210" t="str">
        <f t="shared" si="419"/>
        <v xml:space="preserve"> </v>
      </c>
      <c r="D3247" s="1" t="str">
        <f t="shared" si="423"/>
        <v>na</v>
      </c>
      <c r="E3247" t="s">
        <v>251</v>
      </c>
      <c r="F3247">
        <v>9606</v>
      </c>
      <c r="G3247" s="139">
        <v>2011</v>
      </c>
      <c r="H3247" s="429" t="s">
        <v>144</v>
      </c>
      <c r="I3247" s="139">
        <f>VLOOKUP(E3247&amp;H3247,Data2012!$A:$U,20,FALSE)</f>
        <v>-1</v>
      </c>
    </row>
    <row r="3248" spans="1:9" ht="14.25" customHeight="1">
      <c r="A3248" s="1" t="str">
        <f t="shared" si="421"/>
        <v xml:space="preserve">Total Chile9606 </v>
      </c>
      <c r="B3248" s="427" t="e">
        <f>+D3248+B3247</f>
        <v>#VALUE!</v>
      </c>
      <c r="C3248" s="210" t="str">
        <f t="shared" si="419"/>
        <v xml:space="preserve"> </v>
      </c>
      <c r="D3248" s="1" t="str">
        <f t="shared" si="423"/>
        <v>na</v>
      </c>
      <c r="E3248" t="s">
        <v>251</v>
      </c>
      <c r="F3248">
        <v>9606</v>
      </c>
      <c r="G3248" s="139">
        <v>2011</v>
      </c>
      <c r="H3248" s="429" t="s">
        <v>145</v>
      </c>
      <c r="I3248" s="139">
        <f>VLOOKUP(E3248&amp;H3248,Data2012!$A:$U,20,FALSE)</f>
        <v>-1</v>
      </c>
    </row>
    <row r="3249" spans="1:9" ht="14.25" customHeight="1">
      <c r="A3249" s="1" t="str">
        <f t="shared" si="421"/>
        <v xml:space="preserve">Total Chile9606 </v>
      </c>
      <c r="B3249" s="427" t="e">
        <f>+D3249+B3248</f>
        <v>#VALUE!</v>
      </c>
      <c r="C3249" s="210" t="str">
        <f t="shared" si="419"/>
        <v xml:space="preserve"> </v>
      </c>
      <c r="D3249" s="1" t="str">
        <f t="shared" si="423"/>
        <v>na</v>
      </c>
      <c r="E3249" t="s">
        <v>251</v>
      </c>
      <c r="F3249">
        <v>9606</v>
      </c>
      <c r="G3249" s="139">
        <v>2011</v>
      </c>
      <c r="H3249" s="429" t="s">
        <v>146</v>
      </c>
      <c r="I3249" s="139">
        <f>VLOOKUP(E3249&amp;H3249,Data2012!$A:$U,20,FALSE)</f>
        <v>-1</v>
      </c>
    </row>
    <row r="3250" spans="1:9" ht="14.25" customHeight="1">
      <c r="A3250" s="1" t="str">
        <f t="shared" si="421"/>
        <v xml:space="preserve">Total Chile9606 </v>
      </c>
      <c r="B3250" s="427" t="e">
        <f t="shared" ref="B3250:B3258" si="425">+D3250+B3249</f>
        <v>#VALUE!</v>
      </c>
      <c r="C3250" s="210" t="str">
        <f t="shared" si="419"/>
        <v xml:space="preserve"> </v>
      </c>
      <c r="D3250" s="1" t="str">
        <f t="shared" si="423"/>
        <v>na</v>
      </c>
      <c r="E3250" t="s">
        <v>251</v>
      </c>
      <c r="F3250">
        <v>9606</v>
      </c>
      <c r="G3250" s="139">
        <v>2011</v>
      </c>
      <c r="H3250" s="429" t="s">
        <v>147</v>
      </c>
      <c r="I3250" s="139">
        <f>VLOOKUP(E3250&amp;H3250,Data2012!$A:$U,20,FALSE)</f>
        <v>-1</v>
      </c>
    </row>
    <row r="3251" spans="1:9" ht="14.25" customHeight="1">
      <c r="A3251" s="1" t="str">
        <f t="shared" si="421"/>
        <v xml:space="preserve">Total Chile9606 </v>
      </c>
      <c r="B3251" s="427" t="e">
        <f t="shared" si="425"/>
        <v>#VALUE!</v>
      </c>
      <c r="C3251" s="210" t="str">
        <f t="shared" si="419"/>
        <v xml:space="preserve"> </v>
      </c>
      <c r="D3251" s="1" t="str">
        <f t="shared" si="423"/>
        <v>na</v>
      </c>
      <c r="E3251" t="s">
        <v>251</v>
      </c>
      <c r="F3251">
        <v>9606</v>
      </c>
      <c r="G3251" s="139">
        <v>2011</v>
      </c>
      <c r="H3251" s="429" t="s">
        <v>148</v>
      </c>
      <c r="I3251" s="139">
        <f>VLOOKUP(E3251&amp;H3251,Data2012!$A:$U,20,FALSE)</f>
        <v>-1</v>
      </c>
    </row>
    <row r="3252" spans="1:9" ht="14.25" customHeight="1">
      <c r="A3252" s="1" t="str">
        <f t="shared" si="421"/>
        <v xml:space="preserve">Total Chile9606 </v>
      </c>
      <c r="B3252" s="427" t="e">
        <f t="shared" si="425"/>
        <v>#VALUE!</v>
      </c>
      <c r="C3252" s="210" t="str">
        <f t="shared" si="419"/>
        <v xml:space="preserve"> </v>
      </c>
      <c r="D3252" s="1" t="str">
        <f t="shared" si="423"/>
        <v>na</v>
      </c>
      <c r="E3252" t="s">
        <v>251</v>
      </c>
      <c r="F3252">
        <v>9606</v>
      </c>
      <c r="G3252" s="139">
        <v>2011</v>
      </c>
      <c r="H3252" s="429" t="s">
        <v>149</v>
      </c>
      <c r="I3252" s="139">
        <f>VLOOKUP(E3252&amp;H3252,Data2012!$A:$U,20,FALSE)</f>
        <v>-1</v>
      </c>
    </row>
    <row r="3253" spans="1:9" ht="14.25" customHeight="1">
      <c r="A3253" s="1" t="str">
        <f t="shared" si="421"/>
        <v xml:space="preserve">Total Chile9606 </v>
      </c>
      <c r="B3253" s="427" t="e">
        <f t="shared" si="425"/>
        <v>#VALUE!</v>
      </c>
      <c r="C3253" s="210" t="str">
        <f t="shared" si="419"/>
        <v xml:space="preserve"> </v>
      </c>
      <c r="D3253" s="1" t="str">
        <f t="shared" si="423"/>
        <v>na</v>
      </c>
      <c r="E3253" t="s">
        <v>251</v>
      </c>
      <c r="F3253">
        <v>9606</v>
      </c>
      <c r="G3253" s="139">
        <v>2011</v>
      </c>
      <c r="H3253" s="429" t="s">
        <v>150</v>
      </c>
      <c r="I3253" s="139">
        <f>VLOOKUP(E3253&amp;H3253,Data2012!$A:$U,20,FALSE)</f>
        <v>-1</v>
      </c>
    </row>
    <row r="3254" spans="1:9" ht="14.25" customHeight="1">
      <c r="A3254" s="1" t="str">
        <f t="shared" si="421"/>
        <v xml:space="preserve">Total Chile9606 </v>
      </c>
      <c r="B3254" s="427" t="e">
        <f t="shared" si="425"/>
        <v>#VALUE!</v>
      </c>
      <c r="C3254" s="210" t="str">
        <f t="shared" si="419"/>
        <v xml:space="preserve"> </v>
      </c>
      <c r="D3254" s="1" t="str">
        <f t="shared" si="423"/>
        <v>na</v>
      </c>
      <c r="E3254" t="s">
        <v>251</v>
      </c>
      <c r="F3254">
        <v>9606</v>
      </c>
      <c r="G3254" s="139">
        <v>2011</v>
      </c>
      <c r="H3254" s="429" t="s">
        <v>151</v>
      </c>
      <c r="I3254" s="139">
        <f>VLOOKUP(E3254&amp;H3254,Data2012!$A:$U,20,FALSE)</f>
        <v>-1</v>
      </c>
    </row>
    <row r="3255" spans="1:9" ht="14.25" customHeight="1">
      <c r="A3255" s="1" t="str">
        <f t="shared" si="421"/>
        <v xml:space="preserve">Total Chile9606 </v>
      </c>
      <c r="B3255" s="427" t="e">
        <f t="shared" si="425"/>
        <v>#VALUE!</v>
      </c>
      <c r="C3255" s="210" t="str">
        <f t="shared" si="419"/>
        <v xml:space="preserve"> </v>
      </c>
      <c r="D3255" s="1" t="str">
        <f t="shared" si="423"/>
        <v>na</v>
      </c>
      <c r="E3255" t="s">
        <v>251</v>
      </c>
      <c r="F3255">
        <v>9606</v>
      </c>
      <c r="G3255" s="139">
        <v>2011</v>
      </c>
      <c r="H3255" s="429" t="s">
        <v>152</v>
      </c>
      <c r="I3255" s="139">
        <f>VLOOKUP(E3255&amp;H3255,Data2012!$A:$U,20,FALSE)</f>
        <v>-1</v>
      </c>
    </row>
    <row r="3256" spans="1:9" ht="14.25" customHeight="1">
      <c r="A3256" s="1" t="str">
        <f t="shared" si="421"/>
        <v xml:space="preserve">Total Chile9606 </v>
      </c>
      <c r="B3256" s="427" t="e">
        <f t="shared" si="425"/>
        <v>#VALUE!</v>
      </c>
      <c r="C3256" s="210" t="str">
        <f t="shared" si="419"/>
        <v xml:space="preserve"> </v>
      </c>
      <c r="D3256" s="1" t="str">
        <f t="shared" si="423"/>
        <v>na</v>
      </c>
      <c r="E3256" t="s">
        <v>251</v>
      </c>
      <c r="F3256">
        <v>9606</v>
      </c>
      <c r="G3256" s="139">
        <v>2011</v>
      </c>
      <c r="H3256" s="429" t="s">
        <v>153</v>
      </c>
      <c r="I3256" s="139">
        <f>VLOOKUP(E3256&amp;H3256,Data2012!$A:$U,20,FALSE)</f>
        <v>-1</v>
      </c>
    </row>
    <row r="3257" spans="1:9" ht="14.25" customHeight="1">
      <c r="A3257" s="1" t="str">
        <f t="shared" si="421"/>
        <v xml:space="preserve">Total Chile9606 </v>
      </c>
      <c r="B3257" s="427" t="e">
        <f t="shared" si="425"/>
        <v>#VALUE!</v>
      </c>
      <c r="C3257" s="210" t="str">
        <f t="shared" si="419"/>
        <v xml:space="preserve"> </v>
      </c>
      <c r="D3257" s="1" t="str">
        <f t="shared" si="423"/>
        <v>na</v>
      </c>
      <c r="E3257" t="s">
        <v>251</v>
      </c>
      <c r="F3257">
        <v>9606</v>
      </c>
      <c r="G3257" s="139">
        <v>2011</v>
      </c>
      <c r="H3257" s="429" t="s">
        <v>154</v>
      </c>
      <c r="I3257" s="139">
        <f>VLOOKUP(E3257&amp;H3257,Data2012!$A:$U,20,FALSE)</f>
        <v>-1</v>
      </c>
    </row>
    <row r="3258" spans="1:9" ht="14.25" customHeight="1">
      <c r="A3258" s="1" t="str">
        <f t="shared" si="421"/>
        <v xml:space="preserve">Total Chile9606 </v>
      </c>
      <c r="B3258" s="427" t="e">
        <f t="shared" si="425"/>
        <v>#VALUE!</v>
      </c>
      <c r="C3258" s="210" t="str">
        <f t="shared" si="419"/>
        <v xml:space="preserve"> </v>
      </c>
      <c r="D3258" s="1" t="str">
        <f t="shared" si="423"/>
        <v>na</v>
      </c>
      <c r="E3258" t="s">
        <v>251</v>
      </c>
      <c r="F3258">
        <v>9606</v>
      </c>
      <c r="G3258" s="139">
        <v>2011</v>
      </c>
      <c r="H3258" s="429" t="s">
        <v>155</v>
      </c>
      <c r="I3258" s="139">
        <f>VLOOKUP(E3258&amp;H3258,Data2012!$A:$U,20,FALSE)</f>
        <v>-1</v>
      </c>
    </row>
    <row r="3259" spans="1:9" ht="14.25" customHeight="1">
      <c r="A3259" s="1" t="str">
        <f t="shared" si="421"/>
        <v xml:space="preserve">AMTRAK9601 </v>
      </c>
      <c r="B3259" s="427" t="str">
        <f>+D3259</f>
        <v>na</v>
      </c>
      <c r="C3259" s="210" t="str">
        <f t="shared" si="419"/>
        <v xml:space="preserve"> </v>
      </c>
      <c r="D3259" s="1" t="str">
        <f t="shared" si="423"/>
        <v>na</v>
      </c>
      <c r="E3259" t="s">
        <v>256</v>
      </c>
      <c r="F3259" s="393">
        <v>9601</v>
      </c>
      <c r="G3259" s="139">
        <v>2011</v>
      </c>
      <c r="H3259" s="429" t="s">
        <v>144</v>
      </c>
      <c r="I3259">
        <f>VLOOKUP(E3259&amp;H3259,Data2012!$A:$S,3,FALSE)</f>
        <v>-1</v>
      </c>
    </row>
    <row r="3260" spans="1:9" ht="14.25" customHeight="1">
      <c r="A3260" s="1" t="str">
        <f t="shared" si="421"/>
        <v xml:space="preserve">AMTRAK9601 </v>
      </c>
      <c r="B3260" s="427" t="e">
        <f>+D3260+B3259</f>
        <v>#VALUE!</v>
      </c>
      <c r="C3260" s="210" t="str">
        <f t="shared" si="419"/>
        <v xml:space="preserve"> </v>
      </c>
      <c r="D3260" s="1" t="str">
        <f t="shared" si="423"/>
        <v>na</v>
      </c>
      <c r="E3260" t="s">
        <v>256</v>
      </c>
      <c r="F3260">
        <v>9601</v>
      </c>
      <c r="G3260" s="139">
        <v>2011</v>
      </c>
      <c r="H3260" s="429" t="s">
        <v>145</v>
      </c>
      <c r="I3260">
        <f>VLOOKUP(E3260&amp;H3260,Data2012!$A:$S,3,FALSE)</f>
        <v>-1</v>
      </c>
    </row>
    <row r="3261" spans="1:9" ht="14.25" customHeight="1">
      <c r="A3261" s="1" t="str">
        <f t="shared" si="421"/>
        <v xml:space="preserve">AMTRAK9601 </v>
      </c>
      <c r="B3261" s="427" t="e">
        <f>+D3261+B3260</f>
        <v>#VALUE!</v>
      </c>
      <c r="C3261" s="210" t="str">
        <f t="shared" si="419"/>
        <v xml:space="preserve"> </v>
      </c>
      <c r="D3261" s="1" t="str">
        <f t="shared" si="423"/>
        <v>na</v>
      </c>
      <c r="E3261" t="s">
        <v>256</v>
      </c>
      <c r="F3261">
        <v>9601</v>
      </c>
      <c r="G3261" s="139">
        <v>2011</v>
      </c>
      <c r="H3261" s="429" t="s">
        <v>146</v>
      </c>
      <c r="I3261">
        <f>VLOOKUP(E3261&amp;H3261,Data2012!$A:$S,3,FALSE)</f>
        <v>-1</v>
      </c>
    </row>
    <row r="3262" spans="1:9" ht="14.25" customHeight="1">
      <c r="A3262" s="1" t="str">
        <f t="shared" si="421"/>
        <v xml:space="preserve">AMTRAK9601 </v>
      </c>
      <c r="B3262" s="427" t="e">
        <f t="shared" ref="B3262:B3270" si="426">+D3262+B3261</f>
        <v>#VALUE!</v>
      </c>
      <c r="C3262" s="210" t="str">
        <f t="shared" si="419"/>
        <v xml:space="preserve"> </v>
      </c>
      <c r="D3262" s="1" t="str">
        <f t="shared" si="423"/>
        <v>na</v>
      </c>
      <c r="E3262" t="s">
        <v>256</v>
      </c>
      <c r="F3262">
        <v>9601</v>
      </c>
      <c r="G3262" s="139">
        <v>2011</v>
      </c>
      <c r="H3262" s="429" t="s">
        <v>147</v>
      </c>
      <c r="I3262">
        <f>VLOOKUP(E3262&amp;H3262,Data2012!$A:$S,3,FALSE)</f>
        <v>-1</v>
      </c>
    </row>
    <row r="3263" spans="1:9" ht="14.25" customHeight="1">
      <c r="A3263" s="1" t="str">
        <f t="shared" si="421"/>
        <v xml:space="preserve">AMTRAK9601 </v>
      </c>
      <c r="B3263" s="427" t="e">
        <f t="shared" si="426"/>
        <v>#VALUE!</v>
      </c>
      <c r="C3263" s="210" t="str">
        <f t="shared" si="419"/>
        <v xml:space="preserve"> </v>
      </c>
      <c r="D3263" s="1" t="str">
        <f t="shared" si="423"/>
        <v>na</v>
      </c>
      <c r="E3263" t="s">
        <v>256</v>
      </c>
      <c r="F3263">
        <v>9601</v>
      </c>
      <c r="G3263" s="139">
        <v>2011</v>
      </c>
      <c r="H3263" s="429" t="s">
        <v>148</v>
      </c>
      <c r="I3263">
        <f>VLOOKUP(E3263&amp;H3263,Data2012!$A:$S,3,FALSE)</f>
        <v>-1</v>
      </c>
    </row>
    <row r="3264" spans="1:9" ht="14.25" customHeight="1">
      <c r="A3264" s="1" t="str">
        <f t="shared" si="421"/>
        <v xml:space="preserve">AMTRAK9601 </v>
      </c>
      <c r="B3264" s="427" t="e">
        <f t="shared" si="426"/>
        <v>#VALUE!</v>
      </c>
      <c r="C3264" s="210" t="str">
        <f t="shared" si="419"/>
        <v xml:space="preserve"> </v>
      </c>
      <c r="D3264" s="1" t="str">
        <f t="shared" si="423"/>
        <v>na</v>
      </c>
      <c r="E3264" t="s">
        <v>256</v>
      </c>
      <c r="F3264">
        <v>9601</v>
      </c>
      <c r="G3264" s="139">
        <v>2011</v>
      </c>
      <c r="H3264" s="429" t="s">
        <v>149</v>
      </c>
      <c r="I3264">
        <f>VLOOKUP(E3264&amp;H3264,Data2012!$A:$S,3,FALSE)</f>
        <v>-1</v>
      </c>
    </row>
    <row r="3265" spans="1:9" ht="14.25" customHeight="1">
      <c r="A3265" s="1" t="str">
        <f t="shared" si="421"/>
        <v xml:space="preserve">AMTRAK9601 </v>
      </c>
      <c r="B3265" s="427" t="e">
        <f t="shared" si="426"/>
        <v>#VALUE!</v>
      </c>
      <c r="C3265" s="210" t="str">
        <f t="shared" si="419"/>
        <v xml:space="preserve"> </v>
      </c>
      <c r="D3265" s="1" t="str">
        <f t="shared" si="423"/>
        <v>na</v>
      </c>
      <c r="E3265" t="s">
        <v>256</v>
      </c>
      <c r="F3265">
        <v>9601</v>
      </c>
      <c r="G3265" s="139">
        <v>2011</v>
      </c>
      <c r="H3265" s="429" t="s">
        <v>150</v>
      </c>
      <c r="I3265">
        <f>VLOOKUP(E3265&amp;H3265,Data2012!$A:$S,3,FALSE)</f>
        <v>-1</v>
      </c>
    </row>
    <row r="3266" spans="1:9" ht="14.25" customHeight="1">
      <c r="A3266" s="1" t="str">
        <f t="shared" si="421"/>
        <v xml:space="preserve">AMTRAK9601 </v>
      </c>
      <c r="B3266" s="427" t="e">
        <f t="shared" si="426"/>
        <v>#VALUE!</v>
      </c>
      <c r="C3266" s="210" t="str">
        <f t="shared" si="419"/>
        <v xml:space="preserve"> </v>
      </c>
      <c r="D3266" s="1" t="str">
        <f t="shared" si="423"/>
        <v>na</v>
      </c>
      <c r="E3266" t="s">
        <v>256</v>
      </c>
      <c r="F3266">
        <v>9601</v>
      </c>
      <c r="G3266" s="139">
        <v>2011</v>
      </c>
      <c r="H3266" s="429" t="s">
        <v>151</v>
      </c>
      <c r="I3266">
        <f>VLOOKUP(E3266&amp;H3266,Data2012!$A:$S,3,FALSE)</f>
        <v>-1</v>
      </c>
    </row>
    <row r="3267" spans="1:9" ht="14.25" customHeight="1">
      <c r="A3267" s="1" t="str">
        <f t="shared" si="421"/>
        <v xml:space="preserve">AMTRAK9601 </v>
      </c>
      <c r="B3267" s="427" t="e">
        <f t="shared" si="426"/>
        <v>#VALUE!</v>
      </c>
      <c r="C3267" s="210" t="str">
        <f t="shared" si="419"/>
        <v xml:space="preserve"> </v>
      </c>
      <c r="D3267" s="1" t="str">
        <f t="shared" si="423"/>
        <v>na</v>
      </c>
      <c r="E3267" t="s">
        <v>256</v>
      </c>
      <c r="F3267">
        <v>9601</v>
      </c>
      <c r="G3267" s="139">
        <v>2011</v>
      </c>
      <c r="H3267" s="429" t="s">
        <v>152</v>
      </c>
      <c r="I3267">
        <f>VLOOKUP(E3267&amp;H3267,Data2012!$A:$S,3,FALSE)</f>
        <v>-1</v>
      </c>
    </row>
    <row r="3268" spans="1:9" ht="14.25" customHeight="1">
      <c r="A3268" s="1" t="str">
        <f t="shared" si="421"/>
        <v xml:space="preserve">AMTRAK9601 </v>
      </c>
      <c r="B3268" s="427" t="e">
        <f t="shared" si="426"/>
        <v>#VALUE!</v>
      </c>
      <c r="C3268" s="210" t="str">
        <f t="shared" si="419"/>
        <v xml:space="preserve"> </v>
      </c>
      <c r="D3268" s="1" t="str">
        <f t="shared" si="423"/>
        <v>na</v>
      </c>
      <c r="E3268" t="s">
        <v>256</v>
      </c>
      <c r="F3268">
        <v>9601</v>
      </c>
      <c r="G3268" s="139">
        <v>2011</v>
      </c>
      <c r="H3268" s="429" t="s">
        <v>153</v>
      </c>
      <c r="I3268">
        <f>VLOOKUP(E3268&amp;H3268,Data2012!$A:$S,3,FALSE)</f>
        <v>-1</v>
      </c>
    </row>
    <row r="3269" spans="1:9" ht="14.25" customHeight="1">
      <c r="A3269" s="1" t="str">
        <f t="shared" si="421"/>
        <v xml:space="preserve">AMTRAK9601 </v>
      </c>
      <c r="B3269" s="427" t="e">
        <f t="shared" si="426"/>
        <v>#VALUE!</v>
      </c>
      <c r="C3269" s="210" t="str">
        <f t="shared" si="419"/>
        <v xml:space="preserve"> </v>
      </c>
      <c r="D3269" s="1" t="str">
        <f t="shared" si="423"/>
        <v>na</v>
      </c>
      <c r="E3269" t="s">
        <v>256</v>
      </c>
      <c r="F3269">
        <v>9601</v>
      </c>
      <c r="G3269" s="139">
        <v>2011</v>
      </c>
      <c r="H3269" s="429" t="s">
        <v>154</v>
      </c>
      <c r="I3269">
        <f>VLOOKUP(E3269&amp;H3269,Data2012!$A:$S,3,FALSE)</f>
        <v>-1</v>
      </c>
    </row>
    <row r="3270" spans="1:9" ht="14.25" customHeight="1">
      <c r="A3270" s="1" t="str">
        <f t="shared" si="421"/>
        <v xml:space="preserve">AMTRAK9601 </v>
      </c>
      <c r="B3270" s="427" t="e">
        <f t="shared" si="426"/>
        <v>#VALUE!</v>
      </c>
      <c r="C3270" s="210" t="str">
        <f t="shared" si="419"/>
        <v xml:space="preserve"> </v>
      </c>
      <c r="D3270" s="1" t="str">
        <f t="shared" si="423"/>
        <v>na</v>
      </c>
      <c r="E3270" t="s">
        <v>256</v>
      </c>
      <c r="F3270">
        <v>9601</v>
      </c>
      <c r="G3270" s="139">
        <v>2011</v>
      </c>
      <c r="H3270" s="429" t="s">
        <v>155</v>
      </c>
      <c r="I3270">
        <f>VLOOKUP(E3270&amp;H3270,Data2012!$A:$S,3,FALSE)</f>
        <v>-1</v>
      </c>
    </row>
    <row r="3271" spans="1:9" ht="14.25" customHeight="1">
      <c r="A3271" s="1" t="str">
        <f t="shared" si="421"/>
        <v xml:space="preserve">AMTRAK9602 </v>
      </c>
      <c r="B3271" s="427" t="str">
        <f>+D3271</f>
        <v>na</v>
      </c>
      <c r="C3271" s="210" t="str">
        <f t="shared" si="419"/>
        <v xml:space="preserve"> </v>
      </c>
      <c r="D3271" s="1" t="str">
        <f t="shared" si="423"/>
        <v>na</v>
      </c>
      <c r="E3271" t="s">
        <v>256</v>
      </c>
      <c r="F3271" s="393">
        <v>9602</v>
      </c>
      <c r="G3271" s="139">
        <v>2011</v>
      </c>
      <c r="H3271" s="429" t="s">
        <v>144</v>
      </c>
      <c r="I3271" s="139">
        <f>VLOOKUP(E3271&amp;H3271,Data2012!$A:$S,6,FALSE)</f>
        <v>-1</v>
      </c>
    </row>
    <row r="3272" spans="1:9" ht="14.25" customHeight="1">
      <c r="A3272" s="1" t="str">
        <f t="shared" si="421"/>
        <v xml:space="preserve">AMTRAK9602 </v>
      </c>
      <c r="B3272" s="427" t="e">
        <f>+D3272+B3271</f>
        <v>#VALUE!</v>
      </c>
      <c r="C3272" s="210" t="str">
        <f t="shared" ref="C3272:C3335" si="427">IF(D3272="na"," ",VALUE(RIGHT(TRIM(H3272),2)))</f>
        <v xml:space="preserve"> </v>
      </c>
      <c r="D3272" s="1" t="str">
        <f t="shared" si="423"/>
        <v>na</v>
      </c>
      <c r="E3272" t="s">
        <v>256</v>
      </c>
      <c r="F3272">
        <v>9602</v>
      </c>
      <c r="G3272" s="139">
        <v>2011</v>
      </c>
      <c r="H3272" s="429" t="s">
        <v>145</v>
      </c>
      <c r="I3272" s="139">
        <f>VLOOKUP(E3272&amp;H3272,Data2012!$A:$S,6,FALSE)</f>
        <v>-1</v>
      </c>
    </row>
    <row r="3273" spans="1:9" ht="14.25" customHeight="1">
      <c r="A3273" s="1" t="str">
        <f t="shared" si="421"/>
        <v xml:space="preserve">AMTRAK9602 </v>
      </c>
      <c r="B3273" s="427" t="e">
        <f>+D3273+B3272</f>
        <v>#VALUE!</v>
      </c>
      <c r="C3273" s="210" t="str">
        <f t="shared" si="427"/>
        <v xml:space="preserve"> </v>
      </c>
      <c r="D3273" s="1" t="str">
        <f t="shared" si="423"/>
        <v>na</v>
      </c>
      <c r="E3273" t="s">
        <v>256</v>
      </c>
      <c r="F3273">
        <v>9602</v>
      </c>
      <c r="G3273" s="139">
        <v>2011</v>
      </c>
      <c r="H3273" s="429" t="s">
        <v>146</v>
      </c>
      <c r="I3273" s="139">
        <f>VLOOKUP(E3273&amp;H3273,Data2012!$A:$S,6,FALSE)</f>
        <v>-1</v>
      </c>
    </row>
    <row r="3274" spans="1:9" ht="14.25" customHeight="1">
      <c r="A3274" s="1" t="str">
        <f t="shared" si="421"/>
        <v xml:space="preserve">AMTRAK9602 </v>
      </c>
      <c r="B3274" s="427" t="e">
        <f t="shared" ref="B3274:B3282" si="428">+D3274+B3273</f>
        <v>#VALUE!</v>
      </c>
      <c r="C3274" s="210" t="str">
        <f t="shared" si="427"/>
        <v xml:space="preserve"> </v>
      </c>
      <c r="D3274" s="1" t="str">
        <f t="shared" si="423"/>
        <v>na</v>
      </c>
      <c r="E3274" t="s">
        <v>256</v>
      </c>
      <c r="F3274">
        <v>9602</v>
      </c>
      <c r="G3274" s="139">
        <v>2011</v>
      </c>
      <c r="H3274" s="429" t="s">
        <v>147</v>
      </c>
      <c r="I3274" s="139">
        <f>VLOOKUP(E3274&amp;H3274,Data2012!$A:$S,6,FALSE)</f>
        <v>-1</v>
      </c>
    </row>
    <row r="3275" spans="1:9" ht="14.25" customHeight="1">
      <c r="A3275" s="1" t="str">
        <f t="shared" si="421"/>
        <v xml:space="preserve">AMTRAK9602 </v>
      </c>
      <c r="B3275" s="427" t="e">
        <f t="shared" si="428"/>
        <v>#VALUE!</v>
      </c>
      <c r="C3275" s="210" t="str">
        <f t="shared" si="427"/>
        <v xml:space="preserve"> </v>
      </c>
      <c r="D3275" s="1" t="str">
        <f t="shared" si="423"/>
        <v>na</v>
      </c>
      <c r="E3275" t="s">
        <v>256</v>
      </c>
      <c r="F3275">
        <v>9602</v>
      </c>
      <c r="G3275" s="139">
        <v>2011</v>
      </c>
      <c r="H3275" s="429" t="s">
        <v>148</v>
      </c>
      <c r="I3275" s="139">
        <f>VLOOKUP(E3275&amp;H3275,Data2012!$A:$S,6,FALSE)</f>
        <v>-1</v>
      </c>
    </row>
    <row r="3276" spans="1:9" ht="14.25" customHeight="1">
      <c r="A3276" s="1" t="str">
        <f t="shared" si="421"/>
        <v xml:space="preserve">AMTRAK9602 </v>
      </c>
      <c r="B3276" s="427" t="e">
        <f t="shared" si="428"/>
        <v>#VALUE!</v>
      </c>
      <c r="C3276" s="210" t="str">
        <f t="shared" si="427"/>
        <v xml:space="preserve"> </v>
      </c>
      <c r="D3276" s="1" t="str">
        <f t="shared" si="423"/>
        <v>na</v>
      </c>
      <c r="E3276" t="s">
        <v>256</v>
      </c>
      <c r="F3276">
        <v>9602</v>
      </c>
      <c r="G3276" s="139">
        <v>2011</v>
      </c>
      <c r="H3276" s="429" t="s">
        <v>149</v>
      </c>
      <c r="I3276" s="139">
        <f>VLOOKUP(E3276&amp;H3276,Data2012!$A:$S,6,FALSE)</f>
        <v>-1</v>
      </c>
    </row>
    <row r="3277" spans="1:9" ht="14.25" customHeight="1">
      <c r="A3277" s="1" t="str">
        <f t="shared" si="421"/>
        <v xml:space="preserve">AMTRAK9602 </v>
      </c>
      <c r="B3277" s="427" t="e">
        <f t="shared" si="428"/>
        <v>#VALUE!</v>
      </c>
      <c r="C3277" s="210" t="str">
        <f t="shared" si="427"/>
        <v xml:space="preserve"> </v>
      </c>
      <c r="D3277" s="1" t="str">
        <f t="shared" si="423"/>
        <v>na</v>
      </c>
      <c r="E3277" t="s">
        <v>256</v>
      </c>
      <c r="F3277">
        <v>9602</v>
      </c>
      <c r="G3277" s="139">
        <v>2011</v>
      </c>
      <c r="H3277" s="429" t="s">
        <v>150</v>
      </c>
      <c r="I3277" s="139">
        <f>VLOOKUP(E3277&amp;H3277,Data2012!$A:$S,6,FALSE)</f>
        <v>-1</v>
      </c>
    </row>
    <row r="3278" spans="1:9" ht="14.25" customHeight="1">
      <c r="A3278" s="1" t="str">
        <f t="shared" si="421"/>
        <v xml:space="preserve">AMTRAK9602 </v>
      </c>
      <c r="B3278" s="427" t="e">
        <f t="shared" si="428"/>
        <v>#VALUE!</v>
      </c>
      <c r="C3278" s="210" t="str">
        <f t="shared" si="427"/>
        <v xml:space="preserve"> </v>
      </c>
      <c r="D3278" s="1" t="str">
        <f t="shared" si="423"/>
        <v>na</v>
      </c>
      <c r="E3278" t="s">
        <v>256</v>
      </c>
      <c r="F3278">
        <v>9602</v>
      </c>
      <c r="G3278" s="139">
        <v>2011</v>
      </c>
      <c r="H3278" s="429" t="s">
        <v>151</v>
      </c>
      <c r="I3278" s="139">
        <f>VLOOKUP(E3278&amp;H3278,Data2012!$A:$S,6,FALSE)</f>
        <v>-1</v>
      </c>
    </row>
    <row r="3279" spans="1:9" ht="14.25" customHeight="1">
      <c r="A3279" s="1" t="str">
        <f t="shared" ref="A3279:A3342" si="429">TRIM(E3279)&amp;F3279&amp;C3279</f>
        <v xml:space="preserve">AMTRAK9602 </v>
      </c>
      <c r="B3279" s="427" t="e">
        <f t="shared" si="428"/>
        <v>#VALUE!</v>
      </c>
      <c r="C3279" s="210" t="str">
        <f t="shared" si="427"/>
        <v xml:space="preserve"> </v>
      </c>
      <c r="D3279" s="1" t="str">
        <f t="shared" si="423"/>
        <v>na</v>
      </c>
      <c r="E3279" t="s">
        <v>256</v>
      </c>
      <c r="F3279">
        <v>9602</v>
      </c>
      <c r="G3279" s="139">
        <v>2011</v>
      </c>
      <c r="H3279" s="429" t="s">
        <v>152</v>
      </c>
      <c r="I3279" s="139">
        <f>VLOOKUP(E3279&amp;H3279,Data2012!$A:$S,6,FALSE)</f>
        <v>-1</v>
      </c>
    </row>
    <row r="3280" spans="1:9" ht="14.25" customHeight="1">
      <c r="A3280" s="1" t="str">
        <f t="shared" si="429"/>
        <v xml:space="preserve">AMTRAK9602 </v>
      </c>
      <c r="B3280" s="427" t="e">
        <f t="shared" si="428"/>
        <v>#VALUE!</v>
      </c>
      <c r="C3280" s="210" t="str">
        <f t="shared" si="427"/>
        <v xml:space="preserve"> </v>
      </c>
      <c r="D3280" s="1" t="str">
        <f t="shared" si="423"/>
        <v>na</v>
      </c>
      <c r="E3280" t="s">
        <v>256</v>
      </c>
      <c r="F3280">
        <v>9602</v>
      </c>
      <c r="G3280" s="139">
        <v>2011</v>
      </c>
      <c r="H3280" s="429" t="s">
        <v>153</v>
      </c>
      <c r="I3280" s="139">
        <f>VLOOKUP(E3280&amp;H3280,Data2012!$A:$S,6,FALSE)</f>
        <v>-1</v>
      </c>
    </row>
    <row r="3281" spans="1:9" ht="14.25" customHeight="1">
      <c r="A3281" s="1" t="str">
        <f t="shared" si="429"/>
        <v xml:space="preserve">AMTRAK9602 </v>
      </c>
      <c r="B3281" s="427" t="e">
        <f t="shared" si="428"/>
        <v>#VALUE!</v>
      </c>
      <c r="C3281" s="210" t="str">
        <f t="shared" si="427"/>
        <v xml:space="preserve"> </v>
      </c>
      <c r="D3281" s="1" t="str">
        <f t="shared" si="423"/>
        <v>na</v>
      </c>
      <c r="E3281" t="s">
        <v>256</v>
      </c>
      <c r="F3281">
        <v>9602</v>
      </c>
      <c r="G3281" s="139">
        <v>2011</v>
      </c>
      <c r="H3281" s="429" t="s">
        <v>154</v>
      </c>
      <c r="I3281" s="139">
        <f>VLOOKUP(E3281&amp;H3281,Data2012!$A:$S,6,FALSE)</f>
        <v>-1</v>
      </c>
    </row>
    <row r="3282" spans="1:9" ht="14.25" customHeight="1">
      <c r="A3282" s="1" t="str">
        <f t="shared" si="429"/>
        <v xml:space="preserve">AMTRAK9602 </v>
      </c>
      <c r="B3282" s="427" t="e">
        <f t="shared" si="428"/>
        <v>#VALUE!</v>
      </c>
      <c r="C3282" s="210" t="str">
        <f t="shared" si="427"/>
        <v xml:space="preserve"> </v>
      </c>
      <c r="D3282" s="1" t="str">
        <f t="shared" si="423"/>
        <v>na</v>
      </c>
      <c r="E3282" t="s">
        <v>256</v>
      </c>
      <c r="F3282">
        <v>9602</v>
      </c>
      <c r="G3282" s="139">
        <v>2011</v>
      </c>
      <c r="H3282" s="429" t="s">
        <v>155</v>
      </c>
      <c r="I3282" s="139">
        <f>VLOOKUP(E3282&amp;H3282,Data2012!$A:$S,6,FALSE)</f>
        <v>-1</v>
      </c>
    </row>
    <row r="3283" spans="1:9" ht="14.25" customHeight="1">
      <c r="A3283" s="1" t="str">
        <f t="shared" si="429"/>
        <v xml:space="preserve">THSRC9601 </v>
      </c>
      <c r="B3283" s="427" t="str">
        <f>+D3283</f>
        <v>na</v>
      </c>
      <c r="C3283" s="210" t="str">
        <f t="shared" si="427"/>
        <v xml:space="preserve"> </v>
      </c>
      <c r="D3283" s="1" t="str">
        <f t="shared" si="423"/>
        <v>na</v>
      </c>
      <c r="E3283" t="s">
        <v>265</v>
      </c>
      <c r="F3283" s="393">
        <v>9601</v>
      </c>
      <c r="G3283" s="139">
        <v>2011</v>
      </c>
      <c r="H3283" s="429" t="s">
        <v>144</v>
      </c>
      <c r="I3283">
        <f>VLOOKUP(E3283&amp;H3283,Data2012!$A:$S,3,FALSE)</f>
        <v>-1</v>
      </c>
    </row>
    <row r="3284" spans="1:9" ht="14.25" customHeight="1">
      <c r="A3284" s="1" t="str">
        <f t="shared" si="429"/>
        <v xml:space="preserve">THSRC9601 </v>
      </c>
      <c r="B3284" s="427" t="e">
        <f>+D3284+B3283</f>
        <v>#VALUE!</v>
      </c>
      <c r="C3284" s="210" t="str">
        <f t="shared" si="427"/>
        <v xml:space="preserve"> </v>
      </c>
      <c r="D3284" s="1" t="str">
        <f t="shared" si="423"/>
        <v>na</v>
      </c>
      <c r="E3284" t="s">
        <v>265</v>
      </c>
      <c r="F3284">
        <v>9601</v>
      </c>
      <c r="G3284" s="139">
        <v>2011</v>
      </c>
      <c r="H3284" s="429" t="s">
        <v>145</v>
      </c>
      <c r="I3284">
        <f>VLOOKUP(E3284&amp;H3284,Data2012!$A:$S,3,FALSE)</f>
        <v>-1</v>
      </c>
    </row>
    <row r="3285" spans="1:9" ht="14.25" customHeight="1">
      <c r="A3285" s="1" t="str">
        <f t="shared" si="429"/>
        <v xml:space="preserve">THSRC9601 </v>
      </c>
      <c r="B3285" s="427" t="e">
        <f>+D3285+B3284</f>
        <v>#VALUE!</v>
      </c>
      <c r="C3285" s="210" t="str">
        <f t="shared" si="427"/>
        <v xml:space="preserve"> </v>
      </c>
      <c r="D3285" s="1" t="str">
        <f t="shared" si="423"/>
        <v>na</v>
      </c>
      <c r="E3285" t="s">
        <v>265</v>
      </c>
      <c r="F3285">
        <v>9601</v>
      </c>
      <c r="G3285" s="139">
        <v>2011</v>
      </c>
      <c r="H3285" s="429" t="s">
        <v>146</v>
      </c>
      <c r="I3285">
        <f>VLOOKUP(E3285&amp;H3285,Data2012!$A:$S,3,FALSE)</f>
        <v>-1</v>
      </c>
    </row>
    <row r="3286" spans="1:9" ht="14.25" customHeight="1">
      <c r="A3286" s="1" t="str">
        <f t="shared" si="429"/>
        <v xml:space="preserve">THSRC9601 </v>
      </c>
      <c r="B3286" s="427" t="e">
        <f t="shared" ref="B3286:B3294" si="430">+D3286+B3285</f>
        <v>#VALUE!</v>
      </c>
      <c r="C3286" s="210" t="str">
        <f t="shared" si="427"/>
        <v xml:space="preserve"> </v>
      </c>
      <c r="D3286" s="1" t="str">
        <f t="shared" si="423"/>
        <v>na</v>
      </c>
      <c r="E3286" t="s">
        <v>265</v>
      </c>
      <c r="F3286">
        <v>9601</v>
      </c>
      <c r="G3286" s="139">
        <v>2011</v>
      </c>
      <c r="H3286" s="429" t="s">
        <v>147</v>
      </c>
      <c r="I3286">
        <f>VLOOKUP(E3286&amp;H3286,Data2012!$A:$S,3,FALSE)</f>
        <v>-1</v>
      </c>
    </row>
    <row r="3287" spans="1:9" ht="14.25" customHeight="1">
      <c r="A3287" s="1" t="str">
        <f t="shared" si="429"/>
        <v xml:space="preserve">THSRC9601 </v>
      </c>
      <c r="B3287" s="427" t="e">
        <f t="shared" si="430"/>
        <v>#VALUE!</v>
      </c>
      <c r="C3287" s="210" t="str">
        <f t="shared" si="427"/>
        <v xml:space="preserve"> </v>
      </c>
      <c r="D3287" s="1" t="str">
        <f t="shared" si="423"/>
        <v>na</v>
      </c>
      <c r="E3287" t="s">
        <v>265</v>
      </c>
      <c r="F3287">
        <v>9601</v>
      </c>
      <c r="G3287" s="139">
        <v>2011</v>
      </c>
      <c r="H3287" s="429" t="s">
        <v>148</v>
      </c>
      <c r="I3287">
        <f>VLOOKUP(E3287&amp;H3287,Data2012!$A:$S,3,FALSE)</f>
        <v>-1</v>
      </c>
    </row>
    <row r="3288" spans="1:9" ht="14.25" customHeight="1">
      <c r="A3288" s="1" t="str">
        <f t="shared" si="429"/>
        <v xml:space="preserve">THSRC9601 </v>
      </c>
      <c r="B3288" s="427" t="e">
        <f t="shared" si="430"/>
        <v>#VALUE!</v>
      </c>
      <c r="C3288" s="210" t="str">
        <f t="shared" si="427"/>
        <v xml:space="preserve"> </v>
      </c>
      <c r="D3288" s="1" t="str">
        <f t="shared" si="423"/>
        <v>na</v>
      </c>
      <c r="E3288" t="s">
        <v>265</v>
      </c>
      <c r="F3288">
        <v>9601</v>
      </c>
      <c r="G3288" s="139">
        <v>2011</v>
      </c>
      <c r="H3288" s="429" t="s">
        <v>149</v>
      </c>
      <c r="I3288">
        <f>VLOOKUP(E3288&amp;H3288,Data2012!$A:$S,3,FALSE)</f>
        <v>-1</v>
      </c>
    </row>
    <row r="3289" spans="1:9" ht="14.25" customHeight="1">
      <c r="A3289" s="1" t="str">
        <f t="shared" si="429"/>
        <v xml:space="preserve">THSRC9601 </v>
      </c>
      <c r="B3289" s="427" t="e">
        <f t="shared" si="430"/>
        <v>#VALUE!</v>
      </c>
      <c r="C3289" s="210" t="str">
        <f t="shared" si="427"/>
        <v xml:space="preserve"> </v>
      </c>
      <c r="D3289" s="1" t="str">
        <f t="shared" si="423"/>
        <v>na</v>
      </c>
      <c r="E3289" t="s">
        <v>265</v>
      </c>
      <c r="F3289">
        <v>9601</v>
      </c>
      <c r="G3289" s="139">
        <v>2011</v>
      </c>
      <c r="H3289" s="429" t="s">
        <v>150</v>
      </c>
      <c r="I3289">
        <f>VLOOKUP(E3289&amp;H3289,Data2012!$A:$S,3,FALSE)</f>
        <v>-1</v>
      </c>
    </row>
    <row r="3290" spans="1:9" ht="14.25" customHeight="1">
      <c r="A3290" s="1" t="str">
        <f t="shared" si="429"/>
        <v xml:space="preserve">THSRC9601 </v>
      </c>
      <c r="B3290" s="427" t="e">
        <f t="shared" si="430"/>
        <v>#VALUE!</v>
      </c>
      <c r="C3290" s="210" t="str">
        <f t="shared" si="427"/>
        <v xml:space="preserve"> </v>
      </c>
      <c r="D3290" s="1" t="str">
        <f t="shared" si="423"/>
        <v>na</v>
      </c>
      <c r="E3290" t="s">
        <v>265</v>
      </c>
      <c r="F3290">
        <v>9601</v>
      </c>
      <c r="G3290" s="139">
        <v>2011</v>
      </c>
      <c r="H3290" s="429" t="s">
        <v>151</v>
      </c>
      <c r="I3290">
        <f>VLOOKUP(E3290&amp;H3290,Data2012!$A:$S,3,FALSE)</f>
        <v>-1</v>
      </c>
    </row>
    <row r="3291" spans="1:9" ht="14.25" customHeight="1">
      <c r="A3291" s="1" t="str">
        <f t="shared" si="429"/>
        <v xml:space="preserve">THSRC9601 </v>
      </c>
      <c r="B3291" s="427" t="e">
        <f t="shared" si="430"/>
        <v>#VALUE!</v>
      </c>
      <c r="C3291" s="210" t="str">
        <f t="shared" si="427"/>
        <v xml:space="preserve"> </v>
      </c>
      <c r="D3291" s="1" t="str">
        <f t="shared" ref="D3291:D3354" si="431">IF(I3291&lt;0,"na",I3291)</f>
        <v>na</v>
      </c>
      <c r="E3291" t="s">
        <v>265</v>
      </c>
      <c r="F3291">
        <v>9601</v>
      </c>
      <c r="G3291" s="139">
        <v>2011</v>
      </c>
      <c r="H3291" s="429" t="s">
        <v>152</v>
      </c>
      <c r="I3291">
        <f>VLOOKUP(E3291&amp;H3291,Data2012!$A:$S,3,FALSE)</f>
        <v>-1</v>
      </c>
    </row>
    <row r="3292" spans="1:9" ht="14.25" customHeight="1">
      <c r="A3292" s="1" t="str">
        <f t="shared" si="429"/>
        <v xml:space="preserve">THSRC9601 </v>
      </c>
      <c r="B3292" s="427" t="e">
        <f t="shared" si="430"/>
        <v>#VALUE!</v>
      </c>
      <c r="C3292" s="210" t="str">
        <f t="shared" si="427"/>
        <v xml:space="preserve"> </v>
      </c>
      <c r="D3292" s="1" t="str">
        <f t="shared" si="431"/>
        <v>na</v>
      </c>
      <c r="E3292" t="s">
        <v>265</v>
      </c>
      <c r="F3292">
        <v>9601</v>
      </c>
      <c r="G3292" s="139">
        <v>2011</v>
      </c>
      <c r="H3292" s="429" t="s">
        <v>153</v>
      </c>
      <c r="I3292">
        <f>VLOOKUP(E3292&amp;H3292,Data2012!$A:$S,3,FALSE)</f>
        <v>-1</v>
      </c>
    </row>
    <row r="3293" spans="1:9" ht="14.25" customHeight="1">
      <c r="A3293" s="1" t="str">
        <f t="shared" si="429"/>
        <v xml:space="preserve">THSRC9601 </v>
      </c>
      <c r="B3293" s="427" t="e">
        <f t="shared" si="430"/>
        <v>#VALUE!</v>
      </c>
      <c r="C3293" s="210" t="str">
        <f t="shared" si="427"/>
        <v xml:space="preserve"> </v>
      </c>
      <c r="D3293" s="1" t="str">
        <f t="shared" si="431"/>
        <v>na</v>
      </c>
      <c r="E3293" t="s">
        <v>265</v>
      </c>
      <c r="F3293">
        <v>9601</v>
      </c>
      <c r="G3293" s="139">
        <v>2011</v>
      </c>
      <c r="H3293" s="429" t="s">
        <v>154</v>
      </c>
      <c r="I3293">
        <f>VLOOKUP(E3293&amp;H3293,Data2012!$A:$S,3,FALSE)</f>
        <v>-1</v>
      </c>
    </row>
    <row r="3294" spans="1:9" ht="14.25" customHeight="1">
      <c r="A3294" s="1" t="str">
        <f t="shared" si="429"/>
        <v xml:space="preserve">THSRC9601 </v>
      </c>
      <c r="B3294" s="427" t="e">
        <f t="shared" si="430"/>
        <v>#VALUE!</v>
      </c>
      <c r="C3294" s="210" t="str">
        <f t="shared" si="427"/>
        <v xml:space="preserve"> </v>
      </c>
      <c r="D3294" s="1" t="str">
        <f t="shared" si="431"/>
        <v>na</v>
      </c>
      <c r="E3294" t="s">
        <v>265</v>
      </c>
      <c r="F3294">
        <v>9601</v>
      </c>
      <c r="G3294" s="139">
        <v>2011</v>
      </c>
      <c r="H3294" s="429" t="s">
        <v>155</v>
      </c>
      <c r="I3294">
        <f>VLOOKUP(E3294&amp;H3294,Data2012!$A:$S,3,FALSE)</f>
        <v>-1</v>
      </c>
    </row>
    <row r="3295" spans="1:9" ht="14.25" customHeight="1">
      <c r="A3295" s="1" t="str">
        <f t="shared" si="429"/>
        <v xml:space="preserve">THSRC9602 </v>
      </c>
      <c r="B3295" s="427" t="str">
        <f>+D3295</f>
        <v>na</v>
      </c>
      <c r="C3295" s="210" t="str">
        <f t="shared" si="427"/>
        <v xml:space="preserve"> </v>
      </c>
      <c r="D3295" s="1" t="str">
        <f t="shared" si="431"/>
        <v>na</v>
      </c>
      <c r="E3295" t="s">
        <v>265</v>
      </c>
      <c r="F3295" s="393">
        <v>9602</v>
      </c>
      <c r="G3295" s="139">
        <v>2011</v>
      </c>
      <c r="H3295" s="429" t="s">
        <v>144</v>
      </c>
      <c r="I3295" s="139">
        <f>VLOOKUP(E3295&amp;H3295,Data2012!$A:$S,6,FALSE)</f>
        <v>-1</v>
      </c>
    </row>
    <row r="3296" spans="1:9" ht="14.25" customHeight="1">
      <c r="A3296" s="1" t="str">
        <f t="shared" si="429"/>
        <v xml:space="preserve">THSRC9602 </v>
      </c>
      <c r="B3296" s="427" t="e">
        <f>+D3296+B3295</f>
        <v>#VALUE!</v>
      </c>
      <c r="C3296" s="210" t="str">
        <f t="shared" si="427"/>
        <v xml:space="preserve"> </v>
      </c>
      <c r="D3296" s="1" t="str">
        <f t="shared" si="431"/>
        <v>na</v>
      </c>
      <c r="E3296" t="s">
        <v>265</v>
      </c>
      <c r="F3296">
        <v>9602</v>
      </c>
      <c r="G3296" s="139">
        <v>2011</v>
      </c>
      <c r="H3296" s="429" t="s">
        <v>145</v>
      </c>
      <c r="I3296" s="139">
        <f>VLOOKUP(E3296&amp;H3296,Data2012!$A:$S,6,FALSE)</f>
        <v>-1</v>
      </c>
    </row>
    <row r="3297" spans="1:9" ht="14.25" customHeight="1">
      <c r="A3297" s="1" t="str">
        <f t="shared" si="429"/>
        <v xml:space="preserve">THSRC9602 </v>
      </c>
      <c r="B3297" s="427" t="e">
        <f>+D3297+B3296</f>
        <v>#VALUE!</v>
      </c>
      <c r="C3297" s="210" t="str">
        <f t="shared" si="427"/>
        <v xml:space="preserve"> </v>
      </c>
      <c r="D3297" s="1" t="str">
        <f t="shared" si="431"/>
        <v>na</v>
      </c>
      <c r="E3297" t="s">
        <v>265</v>
      </c>
      <c r="F3297">
        <v>9602</v>
      </c>
      <c r="G3297" s="139">
        <v>2011</v>
      </c>
      <c r="H3297" s="429" t="s">
        <v>146</v>
      </c>
      <c r="I3297" s="139">
        <f>VLOOKUP(E3297&amp;H3297,Data2012!$A:$S,6,FALSE)</f>
        <v>-1</v>
      </c>
    </row>
    <row r="3298" spans="1:9" ht="14.25" customHeight="1">
      <c r="A3298" s="1" t="str">
        <f t="shared" si="429"/>
        <v xml:space="preserve">THSRC9602 </v>
      </c>
      <c r="B3298" s="427" t="e">
        <f t="shared" ref="B3298:B3306" si="432">+D3298+B3297</f>
        <v>#VALUE!</v>
      </c>
      <c r="C3298" s="210" t="str">
        <f t="shared" si="427"/>
        <v xml:space="preserve"> </v>
      </c>
      <c r="D3298" s="1" t="str">
        <f t="shared" si="431"/>
        <v>na</v>
      </c>
      <c r="E3298" t="s">
        <v>265</v>
      </c>
      <c r="F3298">
        <v>9602</v>
      </c>
      <c r="G3298" s="139">
        <v>2011</v>
      </c>
      <c r="H3298" s="429" t="s">
        <v>147</v>
      </c>
      <c r="I3298" s="139">
        <f>VLOOKUP(E3298&amp;H3298,Data2012!$A:$S,6,FALSE)</f>
        <v>-1</v>
      </c>
    </row>
    <row r="3299" spans="1:9" ht="14.25" customHeight="1">
      <c r="A3299" s="1" t="str">
        <f t="shared" si="429"/>
        <v xml:space="preserve">THSRC9602 </v>
      </c>
      <c r="B3299" s="427" t="e">
        <f t="shared" si="432"/>
        <v>#VALUE!</v>
      </c>
      <c r="C3299" s="210" t="str">
        <f t="shared" si="427"/>
        <v xml:space="preserve"> </v>
      </c>
      <c r="D3299" s="1" t="str">
        <f t="shared" si="431"/>
        <v>na</v>
      </c>
      <c r="E3299" t="s">
        <v>265</v>
      </c>
      <c r="F3299">
        <v>9602</v>
      </c>
      <c r="G3299" s="139">
        <v>2011</v>
      </c>
      <c r="H3299" s="429" t="s">
        <v>148</v>
      </c>
      <c r="I3299" s="139">
        <f>VLOOKUP(E3299&amp;H3299,Data2012!$A:$S,6,FALSE)</f>
        <v>-1</v>
      </c>
    </row>
    <row r="3300" spans="1:9" ht="14.25" customHeight="1">
      <c r="A3300" s="1" t="str">
        <f t="shared" si="429"/>
        <v xml:space="preserve">THSRC9602 </v>
      </c>
      <c r="B3300" s="427" t="e">
        <f t="shared" si="432"/>
        <v>#VALUE!</v>
      </c>
      <c r="C3300" s="210" t="str">
        <f t="shared" si="427"/>
        <v xml:space="preserve"> </v>
      </c>
      <c r="D3300" s="1" t="str">
        <f t="shared" si="431"/>
        <v>na</v>
      </c>
      <c r="E3300" t="s">
        <v>265</v>
      </c>
      <c r="F3300">
        <v>9602</v>
      </c>
      <c r="G3300" s="139">
        <v>2011</v>
      </c>
      <c r="H3300" s="429" t="s">
        <v>149</v>
      </c>
      <c r="I3300" s="139">
        <f>VLOOKUP(E3300&amp;H3300,Data2012!$A:$S,6,FALSE)</f>
        <v>-1</v>
      </c>
    </row>
    <row r="3301" spans="1:9" ht="14.25" customHeight="1">
      <c r="A3301" s="1" t="str">
        <f t="shared" si="429"/>
        <v xml:space="preserve">THSRC9602 </v>
      </c>
      <c r="B3301" s="427" t="e">
        <f t="shared" si="432"/>
        <v>#VALUE!</v>
      </c>
      <c r="C3301" s="210" t="str">
        <f t="shared" si="427"/>
        <v xml:space="preserve"> </v>
      </c>
      <c r="D3301" s="1" t="str">
        <f t="shared" si="431"/>
        <v>na</v>
      </c>
      <c r="E3301" t="s">
        <v>265</v>
      </c>
      <c r="F3301">
        <v>9602</v>
      </c>
      <c r="G3301" s="139">
        <v>2011</v>
      </c>
      <c r="H3301" s="429" t="s">
        <v>150</v>
      </c>
      <c r="I3301" s="139">
        <f>VLOOKUP(E3301&amp;H3301,Data2012!$A:$S,6,FALSE)</f>
        <v>-1</v>
      </c>
    </row>
    <row r="3302" spans="1:9" ht="14.25" customHeight="1">
      <c r="A3302" s="1" t="str">
        <f t="shared" si="429"/>
        <v xml:space="preserve">THSRC9602 </v>
      </c>
      <c r="B3302" s="427" t="e">
        <f t="shared" si="432"/>
        <v>#VALUE!</v>
      </c>
      <c r="C3302" s="210" t="str">
        <f t="shared" si="427"/>
        <v xml:space="preserve"> </v>
      </c>
      <c r="D3302" s="1" t="str">
        <f t="shared" si="431"/>
        <v>na</v>
      </c>
      <c r="E3302" t="s">
        <v>265</v>
      </c>
      <c r="F3302">
        <v>9602</v>
      </c>
      <c r="G3302" s="139">
        <v>2011</v>
      </c>
      <c r="H3302" s="429" t="s">
        <v>151</v>
      </c>
      <c r="I3302" s="139">
        <f>VLOOKUP(E3302&amp;H3302,Data2012!$A:$S,6,FALSE)</f>
        <v>-1</v>
      </c>
    </row>
    <row r="3303" spans="1:9" ht="14.25" customHeight="1">
      <c r="A3303" s="1" t="str">
        <f t="shared" si="429"/>
        <v xml:space="preserve">THSRC9602 </v>
      </c>
      <c r="B3303" s="427" t="e">
        <f t="shared" si="432"/>
        <v>#VALUE!</v>
      </c>
      <c r="C3303" s="210" t="str">
        <f t="shared" si="427"/>
        <v xml:space="preserve"> </v>
      </c>
      <c r="D3303" s="1" t="str">
        <f t="shared" si="431"/>
        <v>na</v>
      </c>
      <c r="E3303" t="s">
        <v>265</v>
      </c>
      <c r="F3303">
        <v>9602</v>
      </c>
      <c r="G3303" s="139">
        <v>2011</v>
      </c>
      <c r="H3303" s="429" t="s">
        <v>152</v>
      </c>
      <c r="I3303" s="139">
        <f>VLOOKUP(E3303&amp;H3303,Data2012!$A:$S,6,FALSE)</f>
        <v>-1</v>
      </c>
    </row>
    <row r="3304" spans="1:9" ht="14.25" customHeight="1">
      <c r="A3304" s="1" t="str">
        <f t="shared" si="429"/>
        <v xml:space="preserve">THSRC9602 </v>
      </c>
      <c r="B3304" s="427" t="e">
        <f t="shared" si="432"/>
        <v>#VALUE!</v>
      </c>
      <c r="C3304" s="210" t="str">
        <f t="shared" si="427"/>
        <v xml:space="preserve"> </v>
      </c>
      <c r="D3304" s="1" t="str">
        <f t="shared" si="431"/>
        <v>na</v>
      </c>
      <c r="E3304" t="s">
        <v>265</v>
      </c>
      <c r="F3304">
        <v>9602</v>
      </c>
      <c r="G3304" s="139">
        <v>2011</v>
      </c>
      <c r="H3304" s="429" t="s">
        <v>153</v>
      </c>
      <c r="I3304" s="139">
        <f>VLOOKUP(E3304&amp;H3304,Data2012!$A:$S,6,FALSE)</f>
        <v>-1</v>
      </c>
    </row>
    <row r="3305" spans="1:9" ht="14.25" customHeight="1">
      <c r="A3305" s="1" t="str">
        <f t="shared" si="429"/>
        <v xml:space="preserve">THSRC9602 </v>
      </c>
      <c r="B3305" s="427" t="e">
        <f t="shared" si="432"/>
        <v>#VALUE!</v>
      </c>
      <c r="C3305" s="210" t="str">
        <f t="shared" si="427"/>
        <v xml:space="preserve"> </v>
      </c>
      <c r="D3305" s="1" t="str">
        <f t="shared" si="431"/>
        <v>na</v>
      </c>
      <c r="E3305" t="s">
        <v>265</v>
      </c>
      <c r="F3305">
        <v>9602</v>
      </c>
      <c r="G3305" s="139">
        <v>2011</v>
      </c>
      <c r="H3305" s="429" t="s">
        <v>154</v>
      </c>
      <c r="I3305" s="139">
        <f>VLOOKUP(E3305&amp;H3305,Data2012!$A:$S,6,FALSE)</f>
        <v>-1</v>
      </c>
    </row>
    <row r="3306" spans="1:9" ht="14.25" customHeight="1">
      <c r="A3306" s="1" t="str">
        <f t="shared" si="429"/>
        <v xml:space="preserve">THSRC9602 </v>
      </c>
      <c r="B3306" s="427" t="e">
        <f t="shared" si="432"/>
        <v>#VALUE!</v>
      </c>
      <c r="C3306" s="210" t="str">
        <f t="shared" si="427"/>
        <v xml:space="preserve"> </v>
      </c>
      <c r="D3306" s="1" t="str">
        <f t="shared" si="431"/>
        <v>na</v>
      </c>
      <c r="E3306" t="s">
        <v>265</v>
      </c>
      <c r="F3306">
        <v>9602</v>
      </c>
      <c r="G3306" s="139">
        <v>2011</v>
      </c>
      <c r="H3306" s="429" t="s">
        <v>155</v>
      </c>
      <c r="I3306" s="139">
        <f>VLOOKUP(E3306&amp;H3306,Data2012!$A:$S,6,FALSE)</f>
        <v>-1</v>
      </c>
    </row>
    <row r="3307" spans="1:9" ht="14.25" customHeight="1">
      <c r="A3307" s="1" t="str">
        <f t="shared" si="429"/>
        <v xml:space="preserve">MONTECARGO9603 </v>
      </c>
      <c r="B3307" s="427" t="str">
        <f>+D3307</f>
        <v>na</v>
      </c>
      <c r="C3307" s="210" t="str">
        <f t="shared" si="427"/>
        <v xml:space="preserve"> </v>
      </c>
      <c r="D3307" s="1" t="str">
        <f t="shared" si="431"/>
        <v>na</v>
      </c>
      <c r="E3307" t="s">
        <v>327</v>
      </c>
      <c r="F3307" s="393">
        <v>9603</v>
      </c>
      <c r="G3307" s="139">
        <v>2011</v>
      </c>
      <c r="H3307" s="429" t="s">
        <v>144</v>
      </c>
      <c r="I3307" s="139">
        <f>VLOOKUP(E3307&amp;H3307,Data2012!$A:$S,11,FALSE)</f>
        <v>-1</v>
      </c>
    </row>
    <row r="3308" spans="1:9" ht="14.25" customHeight="1">
      <c r="A3308" s="1" t="str">
        <f t="shared" si="429"/>
        <v xml:space="preserve">MONTECARGO9603 </v>
      </c>
      <c r="B3308" s="427" t="e">
        <f>+D3308+B3307</f>
        <v>#VALUE!</v>
      </c>
      <c r="C3308" s="210" t="str">
        <f t="shared" si="427"/>
        <v xml:space="preserve"> </v>
      </c>
      <c r="D3308" s="1" t="str">
        <f t="shared" si="431"/>
        <v>na</v>
      </c>
      <c r="E3308" t="s">
        <v>327</v>
      </c>
      <c r="F3308">
        <v>9603</v>
      </c>
      <c r="G3308" s="139">
        <v>2011</v>
      </c>
      <c r="H3308" s="429" t="s">
        <v>145</v>
      </c>
      <c r="I3308" s="139">
        <f>VLOOKUP(E3308&amp;H3308,Data2012!$A:$S,11,FALSE)</f>
        <v>-1</v>
      </c>
    </row>
    <row r="3309" spans="1:9" ht="14.25" customHeight="1">
      <c r="A3309" s="1" t="str">
        <f t="shared" si="429"/>
        <v xml:space="preserve">MONTECARGO9603 </v>
      </c>
      <c r="B3309" s="427" t="e">
        <f>+D3309+B3308</f>
        <v>#VALUE!</v>
      </c>
      <c r="C3309" s="210" t="str">
        <f t="shared" si="427"/>
        <v xml:space="preserve"> </v>
      </c>
      <c r="D3309" s="1" t="str">
        <f t="shared" si="431"/>
        <v>na</v>
      </c>
      <c r="E3309" t="s">
        <v>327</v>
      </c>
      <c r="F3309">
        <v>9603</v>
      </c>
      <c r="G3309" s="139">
        <v>2011</v>
      </c>
      <c r="H3309" s="429" t="s">
        <v>146</v>
      </c>
      <c r="I3309" s="139">
        <f>VLOOKUP(E3309&amp;H3309,Data2012!$A:$S,11,FALSE)</f>
        <v>-1</v>
      </c>
    </row>
    <row r="3310" spans="1:9" ht="14.25" customHeight="1">
      <c r="A3310" s="1" t="str">
        <f t="shared" si="429"/>
        <v xml:space="preserve">MONTECARGO9603 </v>
      </c>
      <c r="B3310" s="427" t="e">
        <f t="shared" ref="B3310:B3318" si="433">+D3310+B3309</f>
        <v>#VALUE!</v>
      </c>
      <c r="C3310" s="210" t="str">
        <f t="shared" si="427"/>
        <v xml:space="preserve"> </v>
      </c>
      <c r="D3310" s="1" t="str">
        <f t="shared" si="431"/>
        <v>na</v>
      </c>
      <c r="E3310" t="s">
        <v>327</v>
      </c>
      <c r="F3310">
        <v>9603</v>
      </c>
      <c r="G3310" s="139">
        <v>2011</v>
      </c>
      <c r="H3310" s="429" t="s">
        <v>147</v>
      </c>
      <c r="I3310" s="139">
        <f>VLOOKUP(E3310&amp;H3310,Data2012!$A:$S,11,FALSE)</f>
        <v>-1</v>
      </c>
    </row>
    <row r="3311" spans="1:9" ht="14.25" customHeight="1">
      <c r="A3311" s="1" t="str">
        <f t="shared" si="429"/>
        <v xml:space="preserve">MONTECARGO9603 </v>
      </c>
      <c r="B3311" s="427" t="e">
        <f t="shared" si="433"/>
        <v>#VALUE!</v>
      </c>
      <c r="C3311" s="210" t="str">
        <f t="shared" si="427"/>
        <v xml:space="preserve"> </v>
      </c>
      <c r="D3311" s="1" t="str">
        <f t="shared" si="431"/>
        <v>na</v>
      </c>
      <c r="E3311" t="s">
        <v>327</v>
      </c>
      <c r="F3311">
        <v>9603</v>
      </c>
      <c r="G3311" s="139">
        <v>2011</v>
      </c>
      <c r="H3311" s="429" t="s">
        <v>148</v>
      </c>
      <c r="I3311" s="139">
        <f>VLOOKUP(E3311&amp;H3311,Data2012!$A:$S,11,FALSE)</f>
        <v>-1</v>
      </c>
    </row>
    <row r="3312" spans="1:9" ht="14.25" customHeight="1">
      <c r="A3312" s="1" t="str">
        <f t="shared" si="429"/>
        <v xml:space="preserve">MONTECARGO9603 </v>
      </c>
      <c r="B3312" s="427" t="e">
        <f t="shared" si="433"/>
        <v>#VALUE!</v>
      </c>
      <c r="C3312" s="210" t="str">
        <f t="shared" si="427"/>
        <v xml:space="preserve"> </v>
      </c>
      <c r="D3312" s="1" t="str">
        <f t="shared" si="431"/>
        <v>na</v>
      </c>
      <c r="E3312" t="s">
        <v>327</v>
      </c>
      <c r="F3312">
        <v>9603</v>
      </c>
      <c r="G3312" s="139">
        <v>2011</v>
      </c>
      <c r="H3312" s="429" t="s">
        <v>149</v>
      </c>
      <c r="I3312" s="139">
        <f>VLOOKUP(E3312&amp;H3312,Data2012!$A:$S,11,FALSE)</f>
        <v>-1</v>
      </c>
    </row>
    <row r="3313" spans="1:9" ht="14.25" customHeight="1">
      <c r="A3313" s="1" t="str">
        <f t="shared" si="429"/>
        <v xml:space="preserve">MONTECARGO9603 </v>
      </c>
      <c r="B3313" s="427" t="e">
        <f t="shared" si="433"/>
        <v>#VALUE!</v>
      </c>
      <c r="C3313" s="210" t="str">
        <f t="shared" si="427"/>
        <v xml:space="preserve"> </v>
      </c>
      <c r="D3313" s="1" t="str">
        <f t="shared" si="431"/>
        <v>na</v>
      </c>
      <c r="E3313" t="s">
        <v>327</v>
      </c>
      <c r="F3313">
        <v>9603</v>
      </c>
      <c r="G3313" s="139">
        <v>2011</v>
      </c>
      <c r="H3313" s="429" t="s">
        <v>150</v>
      </c>
      <c r="I3313" s="139">
        <f>VLOOKUP(E3313&amp;H3313,Data2012!$A:$S,11,FALSE)</f>
        <v>-1</v>
      </c>
    </row>
    <row r="3314" spans="1:9" ht="14.25" customHeight="1">
      <c r="A3314" s="1" t="str">
        <f t="shared" si="429"/>
        <v xml:space="preserve">MONTECARGO9603 </v>
      </c>
      <c r="B3314" s="427" t="e">
        <f t="shared" si="433"/>
        <v>#VALUE!</v>
      </c>
      <c r="C3314" s="210" t="str">
        <f t="shared" si="427"/>
        <v xml:space="preserve"> </v>
      </c>
      <c r="D3314" s="1" t="str">
        <f t="shared" si="431"/>
        <v>na</v>
      </c>
      <c r="E3314" t="s">
        <v>327</v>
      </c>
      <c r="F3314">
        <v>9603</v>
      </c>
      <c r="G3314" s="139">
        <v>2011</v>
      </c>
      <c r="H3314" s="429" t="s">
        <v>151</v>
      </c>
      <c r="I3314" s="139">
        <f>VLOOKUP(E3314&amp;H3314,Data2012!$A:$S,11,FALSE)</f>
        <v>-1</v>
      </c>
    </row>
    <row r="3315" spans="1:9" ht="14.25" customHeight="1">
      <c r="A3315" s="1" t="str">
        <f t="shared" si="429"/>
        <v xml:space="preserve">MONTECARGO9603 </v>
      </c>
      <c r="B3315" s="427" t="e">
        <f t="shared" si="433"/>
        <v>#VALUE!</v>
      </c>
      <c r="C3315" s="210" t="str">
        <f t="shared" si="427"/>
        <v xml:space="preserve"> </v>
      </c>
      <c r="D3315" s="1" t="str">
        <f t="shared" si="431"/>
        <v>na</v>
      </c>
      <c r="E3315" t="s">
        <v>327</v>
      </c>
      <c r="F3315">
        <v>9603</v>
      </c>
      <c r="G3315" s="139">
        <v>2011</v>
      </c>
      <c r="H3315" s="429" t="s">
        <v>152</v>
      </c>
      <c r="I3315" s="139">
        <f>VLOOKUP(E3315&amp;H3315,Data2012!$A:$S,11,FALSE)</f>
        <v>-1</v>
      </c>
    </row>
    <row r="3316" spans="1:9" ht="14.25" customHeight="1">
      <c r="A3316" s="1" t="str">
        <f t="shared" si="429"/>
        <v xml:space="preserve">MONTECARGO9603 </v>
      </c>
      <c r="B3316" s="427" t="e">
        <f t="shared" si="433"/>
        <v>#VALUE!</v>
      </c>
      <c r="C3316" s="210" t="str">
        <f t="shared" si="427"/>
        <v xml:space="preserve"> </v>
      </c>
      <c r="D3316" s="1" t="str">
        <f t="shared" si="431"/>
        <v>na</v>
      </c>
      <c r="E3316" t="s">
        <v>327</v>
      </c>
      <c r="F3316">
        <v>9603</v>
      </c>
      <c r="G3316" s="139">
        <v>2011</v>
      </c>
      <c r="H3316" s="429" t="s">
        <v>153</v>
      </c>
      <c r="I3316" s="139">
        <f>VLOOKUP(E3316&amp;H3316,Data2012!$A:$S,11,FALSE)</f>
        <v>-1</v>
      </c>
    </row>
    <row r="3317" spans="1:9" ht="14.25" customHeight="1">
      <c r="A3317" s="1" t="str">
        <f t="shared" si="429"/>
        <v xml:space="preserve">MONTECARGO9603 </v>
      </c>
      <c r="B3317" s="427" t="e">
        <f t="shared" si="433"/>
        <v>#VALUE!</v>
      </c>
      <c r="C3317" s="210" t="str">
        <f t="shared" si="427"/>
        <v xml:space="preserve"> </v>
      </c>
      <c r="D3317" s="1" t="str">
        <f t="shared" si="431"/>
        <v>na</v>
      </c>
      <c r="E3317" t="s">
        <v>327</v>
      </c>
      <c r="F3317">
        <v>9603</v>
      </c>
      <c r="G3317" s="139">
        <v>2011</v>
      </c>
      <c r="H3317" s="429" t="s">
        <v>154</v>
      </c>
      <c r="I3317" s="139">
        <f>VLOOKUP(E3317&amp;H3317,Data2012!$A:$S,11,FALSE)</f>
        <v>-1</v>
      </c>
    </row>
    <row r="3318" spans="1:9" ht="14.25" customHeight="1">
      <c r="A3318" s="1" t="str">
        <f t="shared" si="429"/>
        <v xml:space="preserve">MONTECARGO9603 </v>
      </c>
      <c r="B3318" s="427" t="e">
        <f t="shared" si="433"/>
        <v>#VALUE!</v>
      </c>
      <c r="C3318" s="210" t="str">
        <f t="shared" si="427"/>
        <v xml:space="preserve"> </v>
      </c>
      <c r="D3318" s="1" t="str">
        <f t="shared" si="431"/>
        <v>na</v>
      </c>
      <c r="E3318" t="s">
        <v>327</v>
      </c>
      <c r="F3318">
        <v>9603</v>
      </c>
      <c r="G3318" s="139">
        <v>2011</v>
      </c>
      <c r="H3318" s="429" t="s">
        <v>155</v>
      </c>
      <c r="I3318" s="139">
        <f>VLOOKUP(E3318&amp;H3318,Data2012!$A:$S,11,FALSE)</f>
        <v>-1</v>
      </c>
    </row>
    <row r="3319" spans="1:9" ht="14.25" customHeight="1">
      <c r="A3319" s="1" t="str">
        <f t="shared" si="429"/>
        <v xml:space="preserve">MONTECARGO9604 </v>
      </c>
      <c r="B3319" s="427" t="str">
        <f>+D3319</f>
        <v>na</v>
      </c>
      <c r="C3319" s="210" t="str">
        <f t="shared" si="427"/>
        <v xml:space="preserve"> </v>
      </c>
      <c r="D3319" s="1" t="str">
        <f t="shared" si="431"/>
        <v>na</v>
      </c>
      <c r="E3319" t="s">
        <v>327</v>
      </c>
      <c r="F3319">
        <v>9604</v>
      </c>
      <c r="G3319" s="139">
        <v>2011</v>
      </c>
      <c r="H3319" s="429" t="s">
        <v>144</v>
      </c>
      <c r="I3319" s="139">
        <f>VLOOKUP(E3319&amp;H3319,Data2012!$A:$S,14,FALSE)</f>
        <v>-1</v>
      </c>
    </row>
    <row r="3320" spans="1:9" ht="14.25" customHeight="1">
      <c r="A3320" s="1" t="str">
        <f t="shared" si="429"/>
        <v xml:space="preserve">MONTECARGO9604 </v>
      </c>
      <c r="B3320" s="427" t="e">
        <f>+D3320+B3319</f>
        <v>#VALUE!</v>
      </c>
      <c r="C3320" s="210" t="str">
        <f t="shared" si="427"/>
        <v xml:space="preserve"> </v>
      </c>
      <c r="D3320" s="1" t="str">
        <f t="shared" si="431"/>
        <v>na</v>
      </c>
      <c r="E3320" t="s">
        <v>327</v>
      </c>
      <c r="F3320">
        <v>9604</v>
      </c>
      <c r="G3320" s="139">
        <v>2011</v>
      </c>
      <c r="H3320" s="429" t="s">
        <v>145</v>
      </c>
      <c r="I3320" s="139">
        <f>VLOOKUP(E3320&amp;H3320,Data2012!$A:$S,14,FALSE)</f>
        <v>-1</v>
      </c>
    </row>
    <row r="3321" spans="1:9" ht="14.25" customHeight="1">
      <c r="A3321" s="1" t="str">
        <f t="shared" si="429"/>
        <v xml:space="preserve">MONTECARGO9604 </v>
      </c>
      <c r="B3321" s="427" t="e">
        <f>+D3321+B3320</f>
        <v>#VALUE!</v>
      </c>
      <c r="C3321" s="210" t="str">
        <f t="shared" si="427"/>
        <v xml:space="preserve"> </v>
      </c>
      <c r="D3321" s="1" t="str">
        <f t="shared" si="431"/>
        <v>na</v>
      </c>
      <c r="E3321" t="s">
        <v>327</v>
      </c>
      <c r="F3321">
        <v>9604</v>
      </c>
      <c r="G3321" s="139">
        <v>2011</v>
      </c>
      <c r="H3321" s="429" t="s">
        <v>146</v>
      </c>
      <c r="I3321" s="139">
        <f>VLOOKUP(E3321&amp;H3321,Data2012!$A:$S,14,FALSE)</f>
        <v>-1</v>
      </c>
    </row>
    <row r="3322" spans="1:9" ht="14.25" customHeight="1">
      <c r="A3322" s="1" t="str">
        <f t="shared" si="429"/>
        <v xml:space="preserve">MONTECARGO9604 </v>
      </c>
      <c r="B3322" s="427" t="e">
        <f t="shared" ref="B3322:B3330" si="434">+D3322+B3321</f>
        <v>#VALUE!</v>
      </c>
      <c r="C3322" s="210" t="str">
        <f t="shared" si="427"/>
        <v xml:space="preserve"> </v>
      </c>
      <c r="D3322" s="1" t="str">
        <f t="shared" si="431"/>
        <v>na</v>
      </c>
      <c r="E3322" t="s">
        <v>327</v>
      </c>
      <c r="F3322">
        <v>9604</v>
      </c>
      <c r="G3322" s="139">
        <v>2011</v>
      </c>
      <c r="H3322" s="429" t="s">
        <v>147</v>
      </c>
      <c r="I3322" s="139">
        <f>VLOOKUP(E3322&amp;H3322,Data2012!$A:$S,14,FALSE)</f>
        <v>-1</v>
      </c>
    </row>
    <row r="3323" spans="1:9" ht="14.25" customHeight="1">
      <c r="A3323" s="1" t="str">
        <f t="shared" si="429"/>
        <v xml:space="preserve">MONTECARGO9604 </v>
      </c>
      <c r="B3323" s="427" t="e">
        <f t="shared" si="434"/>
        <v>#VALUE!</v>
      </c>
      <c r="C3323" s="210" t="str">
        <f t="shared" si="427"/>
        <v xml:space="preserve"> </v>
      </c>
      <c r="D3323" s="1" t="str">
        <f t="shared" si="431"/>
        <v>na</v>
      </c>
      <c r="E3323" t="s">
        <v>327</v>
      </c>
      <c r="F3323">
        <v>9604</v>
      </c>
      <c r="G3323" s="139">
        <v>2011</v>
      </c>
      <c r="H3323" s="429" t="s">
        <v>148</v>
      </c>
      <c r="I3323" s="139">
        <f>VLOOKUP(E3323&amp;H3323,Data2012!$A:$S,14,FALSE)</f>
        <v>-1</v>
      </c>
    </row>
    <row r="3324" spans="1:9" ht="14.25" customHeight="1">
      <c r="A3324" s="1" t="str">
        <f t="shared" si="429"/>
        <v xml:space="preserve">MONTECARGO9604 </v>
      </c>
      <c r="B3324" s="427" t="e">
        <f t="shared" si="434"/>
        <v>#VALUE!</v>
      </c>
      <c r="C3324" s="210" t="str">
        <f t="shared" si="427"/>
        <v xml:space="preserve"> </v>
      </c>
      <c r="D3324" s="1" t="str">
        <f t="shared" si="431"/>
        <v>na</v>
      </c>
      <c r="E3324" t="s">
        <v>327</v>
      </c>
      <c r="F3324">
        <v>9604</v>
      </c>
      <c r="G3324" s="139">
        <v>2011</v>
      </c>
      <c r="H3324" s="429" t="s">
        <v>149</v>
      </c>
      <c r="I3324" s="139">
        <f>VLOOKUP(E3324&amp;H3324,Data2012!$A:$S,14,FALSE)</f>
        <v>-1</v>
      </c>
    </row>
    <row r="3325" spans="1:9" ht="14.25" customHeight="1">
      <c r="A3325" s="1" t="str">
        <f t="shared" si="429"/>
        <v xml:space="preserve">MONTECARGO9604 </v>
      </c>
      <c r="B3325" s="427" t="e">
        <f t="shared" si="434"/>
        <v>#VALUE!</v>
      </c>
      <c r="C3325" s="210" t="str">
        <f t="shared" si="427"/>
        <v xml:space="preserve"> </v>
      </c>
      <c r="D3325" s="1" t="str">
        <f t="shared" si="431"/>
        <v>na</v>
      </c>
      <c r="E3325" t="s">
        <v>327</v>
      </c>
      <c r="F3325">
        <v>9604</v>
      </c>
      <c r="G3325" s="139">
        <v>2011</v>
      </c>
      <c r="H3325" s="429" t="s">
        <v>150</v>
      </c>
      <c r="I3325" s="139">
        <f>VLOOKUP(E3325&amp;H3325,Data2012!$A:$S,14,FALSE)</f>
        <v>-1</v>
      </c>
    </row>
    <row r="3326" spans="1:9" ht="14.25" customHeight="1">
      <c r="A3326" s="1" t="str">
        <f t="shared" si="429"/>
        <v xml:space="preserve">MONTECARGO9604 </v>
      </c>
      <c r="B3326" s="427" t="e">
        <f t="shared" si="434"/>
        <v>#VALUE!</v>
      </c>
      <c r="C3326" s="210" t="str">
        <f t="shared" si="427"/>
        <v xml:space="preserve"> </v>
      </c>
      <c r="D3326" s="1" t="str">
        <f t="shared" si="431"/>
        <v>na</v>
      </c>
      <c r="E3326" t="s">
        <v>327</v>
      </c>
      <c r="F3326">
        <v>9604</v>
      </c>
      <c r="G3326" s="139">
        <v>2011</v>
      </c>
      <c r="H3326" s="429" t="s">
        <v>151</v>
      </c>
      <c r="I3326" s="139">
        <f>VLOOKUP(E3326&amp;H3326,Data2012!$A:$S,14,FALSE)</f>
        <v>-1</v>
      </c>
    </row>
    <row r="3327" spans="1:9" ht="14.25" customHeight="1">
      <c r="A3327" s="1" t="str">
        <f t="shared" si="429"/>
        <v xml:space="preserve">MONTECARGO9604 </v>
      </c>
      <c r="B3327" s="427" t="e">
        <f t="shared" si="434"/>
        <v>#VALUE!</v>
      </c>
      <c r="C3327" s="210" t="str">
        <f t="shared" si="427"/>
        <v xml:space="preserve"> </v>
      </c>
      <c r="D3327" s="1" t="str">
        <f t="shared" si="431"/>
        <v>na</v>
      </c>
      <c r="E3327" t="s">
        <v>327</v>
      </c>
      <c r="F3327">
        <v>9604</v>
      </c>
      <c r="G3327" s="139">
        <v>2011</v>
      </c>
      <c r="H3327" s="429" t="s">
        <v>152</v>
      </c>
      <c r="I3327" s="139">
        <f>VLOOKUP(E3327&amp;H3327,Data2012!$A:$S,14,FALSE)</f>
        <v>-1</v>
      </c>
    </row>
    <row r="3328" spans="1:9" ht="14.25" customHeight="1">
      <c r="A3328" s="1" t="str">
        <f t="shared" si="429"/>
        <v xml:space="preserve">MONTECARGO9604 </v>
      </c>
      <c r="B3328" s="427" t="e">
        <f t="shared" si="434"/>
        <v>#VALUE!</v>
      </c>
      <c r="C3328" s="210" t="str">
        <f t="shared" si="427"/>
        <v xml:space="preserve"> </v>
      </c>
      <c r="D3328" s="1" t="str">
        <f t="shared" si="431"/>
        <v>na</v>
      </c>
      <c r="E3328" t="s">
        <v>327</v>
      </c>
      <c r="F3328">
        <v>9604</v>
      </c>
      <c r="G3328" s="139">
        <v>2011</v>
      </c>
      <c r="H3328" s="429" t="s">
        <v>153</v>
      </c>
      <c r="I3328" s="139">
        <f>VLOOKUP(E3328&amp;H3328,Data2012!$A:$S,14,FALSE)</f>
        <v>-1</v>
      </c>
    </row>
    <row r="3329" spans="1:9" ht="14.25" customHeight="1">
      <c r="A3329" s="1" t="str">
        <f t="shared" si="429"/>
        <v xml:space="preserve">MONTECARGO9604 </v>
      </c>
      <c r="B3329" s="427" t="e">
        <f t="shared" si="434"/>
        <v>#VALUE!</v>
      </c>
      <c r="C3329" s="210" t="str">
        <f t="shared" si="427"/>
        <v xml:space="preserve"> </v>
      </c>
      <c r="D3329" s="1" t="str">
        <f t="shared" si="431"/>
        <v>na</v>
      </c>
      <c r="E3329" t="s">
        <v>327</v>
      </c>
      <c r="F3329">
        <v>9604</v>
      </c>
      <c r="G3329" s="139">
        <v>2011</v>
      </c>
      <c r="H3329" s="429" t="s">
        <v>154</v>
      </c>
      <c r="I3329" s="139">
        <f>VLOOKUP(E3329&amp;H3329,Data2012!$A:$S,14,FALSE)</f>
        <v>-1</v>
      </c>
    </row>
    <row r="3330" spans="1:9" ht="14.25" customHeight="1">
      <c r="A3330" s="1" t="str">
        <f t="shared" si="429"/>
        <v xml:space="preserve">MONTECARGO9604 </v>
      </c>
      <c r="B3330" s="427" t="e">
        <f t="shared" si="434"/>
        <v>#VALUE!</v>
      </c>
      <c r="C3330" s="210" t="str">
        <f t="shared" si="427"/>
        <v xml:space="preserve"> </v>
      </c>
      <c r="D3330" s="1" t="str">
        <f t="shared" si="431"/>
        <v>na</v>
      </c>
      <c r="E3330" t="s">
        <v>327</v>
      </c>
      <c r="F3330">
        <v>9604</v>
      </c>
      <c r="G3330" s="139">
        <v>2011</v>
      </c>
      <c r="H3330" s="429" t="s">
        <v>155</v>
      </c>
      <c r="I3330" s="139">
        <f>VLOOKUP(E3330&amp;H3330,Data2012!$A:$S,14,FALSE)</f>
        <v>-1</v>
      </c>
    </row>
    <row r="3331" spans="1:9" ht="14.25" customHeight="1">
      <c r="A3331" s="1" t="str">
        <f t="shared" si="429"/>
        <v xml:space="preserve">MONTECARGO9605 </v>
      </c>
      <c r="B3331" s="427" t="str">
        <f>+D3331</f>
        <v>na</v>
      </c>
      <c r="C3331" s="210" t="str">
        <f t="shared" si="427"/>
        <v xml:space="preserve"> </v>
      </c>
      <c r="D3331" s="1" t="str">
        <f t="shared" si="431"/>
        <v>na</v>
      </c>
      <c r="E3331" t="s">
        <v>327</v>
      </c>
      <c r="F3331">
        <v>9605</v>
      </c>
      <c r="G3331" s="139">
        <v>2011</v>
      </c>
      <c r="H3331" s="429" t="s">
        <v>144</v>
      </c>
      <c r="I3331" s="139">
        <f>VLOOKUP(E3331&amp;H3331,Data2012!$A:$S,17,FALSE)</f>
        <v>-1</v>
      </c>
    </row>
    <row r="3332" spans="1:9" ht="14.25" customHeight="1">
      <c r="A3332" s="1" t="str">
        <f t="shared" si="429"/>
        <v xml:space="preserve">MONTECARGO9605 </v>
      </c>
      <c r="B3332" s="427" t="e">
        <f>+D3332+B3331</f>
        <v>#VALUE!</v>
      </c>
      <c r="C3332" s="210" t="str">
        <f t="shared" si="427"/>
        <v xml:space="preserve"> </v>
      </c>
      <c r="D3332" s="1" t="str">
        <f t="shared" si="431"/>
        <v>na</v>
      </c>
      <c r="E3332" t="s">
        <v>327</v>
      </c>
      <c r="F3332">
        <v>9605</v>
      </c>
      <c r="G3332" s="139">
        <v>2011</v>
      </c>
      <c r="H3332" s="429" t="s">
        <v>145</v>
      </c>
      <c r="I3332" s="139">
        <f>VLOOKUP(E3332&amp;H3332,Data2012!$A:$S,17,FALSE)</f>
        <v>-1</v>
      </c>
    </row>
    <row r="3333" spans="1:9" ht="14.25" customHeight="1">
      <c r="A3333" s="1" t="str">
        <f t="shared" si="429"/>
        <v xml:space="preserve">MONTECARGO9605 </v>
      </c>
      <c r="B3333" s="427" t="e">
        <f>+D3333+B3332</f>
        <v>#VALUE!</v>
      </c>
      <c r="C3333" s="210" t="str">
        <f t="shared" si="427"/>
        <v xml:space="preserve"> </v>
      </c>
      <c r="D3333" s="1" t="str">
        <f t="shared" si="431"/>
        <v>na</v>
      </c>
      <c r="E3333" t="s">
        <v>327</v>
      </c>
      <c r="F3333">
        <v>9605</v>
      </c>
      <c r="G3333" s="139">
        <v>2011</v>
      </c>
      <c r="H3333" s="429" t="s">
        <v>146</v>
      </c>
      <c r="I3333" s="139">
        <f>VLOOKUP(E3333&amp;H3333,Data2012!$A:$S,17,FALSE)</f>
        <v>-1</v>
      </c>
    </row>
    <row r="3334" spans="1:9" ht="14.25" customHeight="1">
      <c r="A3334" s="1" t="str">
        <f t="shared" si="429"/>
        <v xml:space="preserve">MONTECARGO9605 </v>
      </c>
      <c r="B3334" s="427" t="e">
        <f t="shared" ref="B3334:B3342" si="435">+D3334+B3333</f>
        <v>#VALUE!</v>
      </c>
      <c r="C3334" s="210" t="str">
        <f t="shared" si="427"/>
        <v xml:space="preserve"> </v>
      </c>
      <c r="D3334" s="1" t="str">
        <f t="shared" si="431"/>
        <v>na</v>
      </c>
      <c r="E3334" t="s">
        <v>327</v>
      </c>
      <c r="F3334">
        <v>9605</v>
      </c>
      <c r="G3334" s="139">
        <v>2011</v>
      </c>
      <c r="H3334" s="429" t="s">
        <v>147</v>
      </c>
      <c r="I3334" s="139">
        <f>VLOOKUP(E3334&amp;H3334,Data2012!$A:$S,17,FALSE)</f>
        <v>-1</v>
      </c>
    </row>
    <row r="3335" spans="1:9" ht="14.25" customHeight="1">
      <c r="A3335" s="1" t="str">
        <f t="shared" si="429"/>
        <v xml:space="preserve">MONTECARGO9605 </v>
      </c>
      <c r="B3335" s="427" t="e">
        <f t="shared" si="435"/>
        <v>#VALUE!</v>
      </c>
      <c r="C3335" s="210" t="str">
        <f t="shared" si="427"/>
        <v xml:space="preserve"> </v>
      </c>
      <c r="D3335" s="1" t="str">
        <f t="shared" si="431"/>
        <v>na</v>
      </c>
      <c r="E3335" t="s">
        <v>327</v>
      </c>
      <c r="F3335">
        <v>9605</v>
      </c>
      <c r="G3335" s="139">
        <v>2011</v>
      </c>
      <c r="H3335" s="429" t="s">
        <v>148</v>
      </c>
      <c r="I3335" s="139">
        <f>VLOOKUP(E3335&amp;H3335,Data2012!$A:$S,17,FALSE)</f>
        <v>-1</v>
      </c>
    </row>
    <row r="3336" spans="1:9" ht="14.25" customHeight="1">
      <c r="A3336" s="1" t="str">
        <f t="shared" si="429"/>
        <v xml:space="preserve">MONTECARGO9605 </v>
      </c>
      <c r="B3336" s="427" t="e">
        <f t="shared" si="435"/>
        <v>#VALUE!</v>
      </c>
      <c r="C3336" s="210" t="str">
        <f t="shared" ref="C3336:C3399" si="436">IF(D3336="na"," ",VALUE(RIGHT(TRIM(H3336),2)))</f>
        <v xml:space="preserve"> </v>
      </c>
      <c r="D3336" s="1" t="str">
        <f t="shared" si="431"/>
        <v>na</v>
      </c>
      <c r="E3336" t="s">
        <v>327</v>
      </c>
      <c r="F3336">
        <v>9605</v>
      </c>
      <c r="G3336" s="139">
        <v>2011</v>
      </c>
      <c r="H3336" s="429" t="s">
        <v>149</v>
      </c>
      <c r="I3336" s="139">
        <f>VLOOKUP(E3336&amp;H3336,Data2012!$A:$S,17,FALSE)</f>
        <v>-1</v>
      </c>
    </row>
    <row r="3337" spans="1:9" ht="14.25" customHeight="1">
      <c r="A3337" s="1" t="str">
        <f t="shared" si="429"/>
        <v xml:space="preserve">MONTECARGO9605 </v>
      </c>
      <c r="B3337" s="427" t="e">
        <f t="shared" si="435"/>
        <v>#VALUE!</v>
      </c>
      <c r="C3337" s="210" t="str">
        <f t="shared" si="436"/>
        <v xml:space="preserve"> </v>
      </c>
      <c r="D3337" s="1" t="str">
        <f t="shared" si="431"/>
        <v>na</v>
      </c>
      <c r="E3337" t="s">
        <v>327</v>
      </c>
      <c r="F3337">
        <v>9605</v>
      </c>
      <c r="G3337" s="139">
        <v>2011</v>
      </c>
      <c r="H3337" s="429" t="s">
        <v>150</v>
      </c>
      <c r="I3337" s="139">
        <f>VLOOKUP(E3337&amp;H3337,Data2012!$A:$S,17,FALSE)</f>
        <v>-1</v>
      </c>
    </row>
    <row r="3338" spans="1:9" ht="14.25" customHeight="1">
      <c r="A3338" s="1" t="str">
        <f t="shared" si="429"/>
        <v xml:space="preserve">MONTECARGO9605 </v>
      </c>
      <c r="B3338" s="427" t="e">
        <f t="shared" si="435"/>
        <v>#VALUE!</v>
      </c>
      <c r="C3338" s="210" t="str">
        <f t="shared" si="436"/>
        <v xml:space="preserve"> </v>
      </c>
      <c r="D3338" s="1" t="str">
        <f t="shared" si="431"/>
        <v>na</v>
      </c>
      <c r="E3338" t="s">
        <v>327</v>
      </c>
      <c r="F3338">
        <v>9605</v>
      </c>
      <c r="G3338" s="139">
        <v>2011</v>
      </c>
      <c r="H3338" s="429" t="s">
        <v>151</v>
      </c>
      <c r="I3338" s="139">
        <f>VLOOKUP(E3338&amp;H3338,Data2012!$A:$S,17,FALSE)</f>
        <v>-1</v>
      </c>
    </row>
    <row r="3339" spans="1:9" ht="14.25" customHeight="1">
      <c r="A3339" s="1" t="str">
        <f t="shared" si="429"/>
        <v xml:space="preserve">MONTECARGO9605 </v>
      </c>
      <c r="B3339" s="427" t="e">
        <f t="shared" si="435"/>
        <v>#VALUE!</v>
      </c>
      <c r="C3339" s="210" t="str">
        <f t="shared" si="436"/>
        <v xml:space="preserve"> </v>
      </c>
      <c r="D3339" s="1" t="str">
        <f t="shared" si="431"/>
        <v>na</v>
      </c>
      <c r="E3339" t="s">
        <v>327</v>
      </c>
      <c r="F3339">
        <v>9605</v>
      </c>
      <c r="G3339" s="139">
        <v>2011</v>
      </c>
      <c r="H3339" s="429" t="s">
        <v>152</v>
      </c>
      <c r="I3339" s="139">
        <f>VLOOKUP(E3339&amp;H3339,Data2012!$A:$S,17,FALSE)</f>
        <v>-1</v>
      </c>
    </row>
    <row r="3340" spans="1:9" ht="14.25" customHeight="1">
      <c r="A3340" s="1" t="str">
        <f t="shared" si="429"/>
        <v xml:space="preserve">MONTECARGO9605 </v>
      </c>
      <c r="B3340" s="427" t="e">
        <f t="shared" si="435"/>
        <v>#VALUE!</v>
      </c>
      <c r="C3340" s="210" t="str">
        <f t="shared" si="436"/>
        <v xml:space="preserve"> </v>
      </c>
      <c r="D3340" s="1" t="str">
        <f t="shared" si="431"/>
        <v>na</v>
      </c>
      <c r="E3340" t="s">
        <v>327</v>
      </c>
      <c r="F3340">
        <v>9605</v>
      </c>
      <c r="G3340" s="139">
        <v>2011</v>
      </c>
      <c r="H3340" s="429" t="s">
        <v>153</v>
      </c>
      <c r="I3340" s="139">
        <f>VLOOKUP(E3340&amp;H3340,Data2012!$A:$S,17,FALSE)</f>
        <v>-1</v>
      </c>
    </row>
    <row r="3341" spans="1:9" ht="14.25" customHeight="1">
      <c r="A3341" s="1" t="str">
        <f t="shared" si="429"/>
        <v xml:space="preserve">MONTECARGO9605 </v>
      </c>
      <c r="B3341" s="427" t="e">
        <f t="shared" si="435"/>
        <v>#VALUE!</v>
      </c>
      <c r="C3341" s="210" t="str">
        <f t="shared" si="436"/>
        <v xml:space="preserve"> </v>
      </c>
      <c r="D3341" s="1" t="str">
        <f t="shared" si="431"/>
        <v>na</v>
      </c>
      <c r="E3341" t="s">
        <v>327</v>
      </c>
      <c r="F3341">
        <v>9605</v>
      </c>
      <c r="G3341" s="139">
        <v>2011</v>
      </c>
      <c r="H3341" s="429" t="s">
        <v>154</v>
      </c>
      <c r="I3341" s="139">
        <f>VLOOKUP(E3341&amp;H3341,Data2012!$A:$S,17,FALSE)</f>
        <v>-1</v>
      </c>
    </row>
    <row r="3342" spans="1:9" ht="14.25" customHeight="1">
      <c r="A3342" s="1" t="str">
        <f t="shared" si="429"/>
        <v xml:space="preserve">MONTECARGO9605 </v>
      </c>
      <c r="B3342" s="427" t="e">
        <f t="shared" si="435"/>
        <v>#VALUE!</v>
      </c>
      <c r="C3342" s="210" t="str">
        <f t="shared" si="436"/>
        <v xml:space="preserve"> </v>
      </c>
      <c r="D3342" s="1" t="str">
        <f t="shared" si="431"/>
        <v>na</v>
      </c>
      <c r="E3342" t="s">
        <v>327</v>
      </c>
      <c r="F3342">
        <v>9605</v>
      </c>
      <c r="G3342" s="139">
        <v>2011</v>
      </c>
      <c r="H3342" s="429" t="s">
        <v>155</v>
      </c>
      <c r="I3342" s="139">
        <f>VLOOKUP(E3342&amp;H3342,Data2012!$A:$S,17,FALSE)</f>
        <v>-1</v>
      </c>
    </row>
    <row r="3343" spans="1:9" ht="14.25" customHeight="1">
      <c r="A3343" s="1" t="str">
        <f t="shared" ref="A3343:A3406" si="437">TRIM(E3343)&amp;F3343&amp;C3343</f>
        <v xml:space="preserve">MONTECARGO9606 </v>
      </c>
      <c r="B3343" s="427" t="str">
        <f>+D3343</f>
        <v>na</v>
      </c>
      <c r="C3343" s="210" t="str">
        <f t="shared" si="436"/>
        <v xml:space="preserve"> </v>
      </c>
      <c r="D3343" s="1" t="str">
        <f t="shared" si="431"/>
        <v>na</v>
      </c>
      <c r="E3343" t="s">
        <v>327</v>
      </c>
      <c r="F3343">
        <v>9606</v>
      </c>
      <c r="G3343" s="139">
        <v>2011</v>
      </c>
      <c r="H3343" s="429" t="s">
        <v>144</v>
      </c>
      <c r="I3343" s="139">
        <f>VLOOKUP(E3343&amp;H3343,Data2012!$A:$U,20,FALSE)</f>
        <v>-1</v>
      </c>
    </row>
    <row r="3344" spans="1:9" ht="14.25" customHeight="1">
      <c r="A3344" s="1" t="str">
        <f t="shared" si="437"/>
        <v xml:space="preserve">MONTECARGO9606 </v>
      </c>
      <c r="B3344" s="427" t="e">
        <f>+D3344+B3343</f>
        <v>#VALUE!</v>
      </c>
      <c r="C3344" s="210" t="str">
        <f t="shared" si="436"/>
        <v xml:space="preserve"> </v>
      </c>
      <c r="D3344" s="1" t="str">
        <f t="shared" si="431"/>
        <v>na</v>
      </c>
      <c r="E3344" t="s">
        <v>327</v>
      </c>
      <c r="F3344">
        <v>9606</v>
      </c>
      <c r="G3344" s="139">
        <v>2011</v>
      </c>
      <c r="H3344" s="429" t="s">
        <v>145</v>
      </c>
      <c r="I3344" s="139">
        <f>VLOOKUP(E3344&amp;H3344,Data2012!$A:$U,20,FALSE)</f>
        <v>-1</v>
      </c>
    </row>
    <row r="3345" spans="1:9" ht="14.25" customHeight="1">
      <c r="A3345" s="1" t="str">
        <f t="shared" si="437"/>
        <v xml:space="preserve">MONTECARGO9606 </v>
      </c>
      <c r="B3345" s="427" t="e">
        <f>+D3345+B3344</f>
        <v>#VALUE!</v>
      </c>
      <c r="C3345" s="210" t="str">
        <f t="shared" si="436"/>
        <v xml:space="preserve"> </v>
      </c>
      <c r="D3345" s="1" t="str">
        <f t="shared" si="431"/>
        <v>na</v>
      </c>
      <c r="E3345" t="s">
        <v>327</v>
      </c>
      <c r="F3345">
        <v>9606</v>
      </c>
      <c r="G3345" s="139">
        <v>2011</v>
      </c>
      <c r="H3345" s="429" t="s">
        <v>146</v>
      </c>
      <c r="I3345" s="139">
        <f>VLOOKUP(E3345&amp;H3345,Data2012!$A:$U,20,FALSE)</f>
        <v>-1</v>
      </c>
    </row>
    <row r="3346" spans="1:9" ht="14.25" customHeight="1">
      <c r="A3346" s="1" t="str">
        <f t="shared" si="437"/>
        <v xml:space="preserve">MONTECARGO9606 </v>
      </c>
      <c r="B3346" s="427" t="e">
        <f t="shared" ref="B3346:B3354" si="438">+D3346+B3345</f>
        <v>#VALUE!</v>
      </c>
      <c r="C3346" s="210" t="str">
        <f t="shared" si="436"/>
        <v xml:space="preserve"> </v>
      </c>
      <c r="D3346" s="1" t="str">
        <f t="shared" si="431"/>
        <v>na</v>
      </c>
      <c r="E3346" t="s">
        <v>327</v>
      </c>
      <c r="F3346">
        <v>9606</v>
      </c>
      <c r="G3346" s="139">
        <v>2011</v>
      </c>
      <c r="H3346" s="429" t="s">
        <v>147</v>
      </c>
      <c r="I3346" s="139">
        <f>VLOOKUP(E3346&amp;H3346,Data2012!$A:$U,20,FALSE)</f>
        <v>-1</v>
      </c>
    </row>
    <row r="3347" spans="1:9" ht="14.25" customHeight="1">
      <c r="A3347" s="1" t="str">
        <f t="shared" si="437"/>
        <v xml:space="preserve">MONTECARGO9606 </v>
      </c>
      <c r="B3347" s="427" t="e">
        <f t="shared" si="438"/>
        <v>#VALUE!</v>
      </c>
      <c r="C3347" s="210" t="str">
        <f t="shared" si="436"/>
        <v xml:space="preserve"> </v>
      </c>
      <c r="D3347" s="1" t="str">
        <f t="shared" si="431"/>
        <v>na</v>
      </c>
      <c r="E3347" t="s">
        <v>327</v>
      </c>
      <c r="F3347">
        <v>9606</v>
      </c>
      <c r="G3347" s="139">
        <v>2011</v>
      </c>
      <c r="H3347" s="429" t="s">
        <v>148</v>
      </c>
      <c r="I3347" s="139">
        <f>VLOOKUP(E3347&amp;H3347,Data2012!$A:$U,20,FALSE)</f>
        <v>-1</v>
      </c>
    </row>
    <row r="3348" spans="1:9" ht="14.25" customHeight="1">
      <c r="A3348" s="1" t="str">
        <f t="shared" si="437"/>
        <v xml:space="preserve">MONTECARGO9606 </v>
      </c>
      <c r="B3348" s="427" t="e">
        <f t="shared" si="438"/>
        <v>#VALUE!</v>
      </c>
      <c r="C3348" s="210" t="str">
        <f t="shared" si="436"/>
        <v xml:space="preserve"> </v>
      </c>
      <c r="D3348" s="1" t="str">
        <f t="shared" si="431"/>
        <v>na</v>
      </c>
      <c r="E3348" t="s">
        <v>327</v>
      </c>
      <c r="F3348">
        <v>9606</v>
      </c>
      <c r="G3348" s="139">
        <v>2011</v>
      </c>
      <c r="H3348" s="429" t="s">
        <v>149</v>
      </c>
      <c r="I3348" s="139">
        <f>VLOOKUP(E3348&amp;H3348,Data2012!$A:$U,20,FALSE)</f>
        <v>-1</v>
      </c>
    </row>
    <row r="3349" spans="1:9" ht="14.25" customHeight="1">
      <c r="A3349" s="1" t="str">
        <f t="shared" si="437"/>
        <v xml:space="preserve">MONTECARGO9606 </v>
      </c>
      <c r="B3349" s="427" t="e">
        <f t="shared" si="438"/>
        <v>#VALUE!</v>
      </c>
      <c r="C3349" s="210" t="str">
        <f t="shared" si="436"/>
        <v xml:space="preserve"> </v>
      </c>
      <c r="D3349" s="1" t="str">
        <f t="shared" si="431"/>
        <v>na</v>
      </c>
      <c r="E3349" t="s">
        <v>327</v>
      </c>
      <c r="F3349">
        <v>9606</v>
      </c>
      <c r="G3349" s="139">
        <v>2011</v>
      </c>
      <c r="H3349" s="429" t="s">
        <v>150</v>
      </c>
      <c r="I3349" s="139">
        <f>VLOOKUP(E3349&amp;H3349,Data2012!$A:$U,20,FALSE)</f>
        <v>-1</v>
      </c>
    </row>
    <row r="3350" spans="1:9" ht="14.25" customHeight="1">
      <c r="A3350" s="1" t="str">
        <f t="shared" si="437"/>
        <v xml:space="preserve">MONTECARGO9606 </v>
      </c>
      <c r="B3350" s="427" t="e">
        <f t="shared" si="438"/>
        <v>#VALUE!</v>
      </c>
      <c r="C3350" s="210" t="str">
        <f t="shared" si="436"/>
        <v xml:space="preserve"> </v>
      </c>
      <c r="D3350" s="1" t="str">
        <f t="shared" si="431"/>
        <v>na</v>
      </c>
      <c r="E3350" t="s">
        <v>327</v>
      </c>
      <c r="F3350">
        <v>9606</v>
      </c>
      <c r="G3350" s="139">
        <v>2011</v>
      </c>
      <c r="H3350" s="429" t="s">
        <v>151</v>
      </c>
      <c r="I3350" s="139">
        <f>VLOOKUP(E3350&amp;H3350,Data2012!$A:$U,20,FALSE)</f>
        <v>-1</v>
      </c>
    </row>
    <row r="3351" spans="1:9" ht="14.25" customHeight="1">
      <c r="A3351" s="1" t="str">
        <f t="shared" si="437"/>
        <v xml:space="preserve">MONTECARGO9606 </v>
      </c>
      <c r="B3351" s="427" t="e">
        <f t="shared" si="438"/>
        <v>#VALUE!</v>
      </c>
      <c r="C3351" s="210" t="str">
        <f t="shared" si="436"/>
        <v xml:space="preserve"> </v>
      </c>
      <c r="D3351" s="1" t="str">
        <f t="shared" si="431"/>
        <v>na</v>
      </c>
      <c r="E3351" t="s">
        <v>327</v>
      </c>
      <c r="F3351">
        <v>9606</v>
      </c>
      <c r="G3351" s="139">
        <v>2011</v>
      </c>
      <c r="H3351" s="429" t="s">
        <v>152</v>
      </c>
      <c r="I3351" s="139">
        <f>VLOOKUP(E3351&amp;H3351,Data2012!$A:$U,20,FALSE)</f>
        <v>-1</v>
      </c>
    </row>
    <row r="3352" spans="1:9" ht="14.25" customHeight="1">
      <c r="A3352" s="1" t="str">
        <f t="shared" si="437"/>
        <v xml:space="preserve">MONTECARGO9606 </v>
      </c>
      <c r="B3352" s="427" t="e">
        <f t="shared" si="438"/>
        <v>#VALUE!</v>
      </c>
      <c r="C3352" s="210" t="str">
        <f t="shared" si="436"/>
        <v xml:space="preserve"> </v>
      </c>
      <c r="D3352" s="1" t="str">
        <f t="shared" si="431"/>
        <v>na</v>
      </c>
      <c r="E3352" t="s">
        <v>327</v>
      </c>
      <c r="F3352">
        <v>9606</v>
      </c>
      <c r="G3352" s="139">
        <v>2011</v>
      </c>
      <c r="H3352" s="429" t="s">
        <v>153</v>
      </c>
      <c r="I3352" s="139">
        <f>VLOOKUP(E3352&amp;H3352,Data2012!$A:$U,20,FALSE)</f>
        <v>-1</v>
      </c>
    </row>
    <row r="3353" spans="1:9" ht="14.25" customHeight="1">
      <c r="A3353" s="1" t="str">
        <f t="shared" si="437"/>
        <v xml:space="preserve">MONTECARGO9606 </v>
      </c>
      <c r="B3353" s="427" t="e">
        <f t="shared" si="438"/>
        <v>#VALUE!</v>
      </c>
      <c r="C3353" s="210" t="str">
        <f t="shared" si="436"/>
        <v xml:space="preserve"> </v>
      </c>
      <c r="D3353" s="1" t="str">
        <f t="shared" si="431"/>
        <v>na</v>
      </c>
      <c r="E3353" t="s">
        <v>327</v>
      </c>
      <c r="F3353">
        <v>9606</v>
      </c>
      <c r="G3353" s="139">
        <v>2011</v>
      </c>
      <c r="H3353" s="429" t="s">
        <v>154</v>
      </c>
      <c r="I3353" s="139">
        <f>VLOOKUP(E3353&amp;H3353,Data2012!$A:$U,20,FALSE)</f>
        <v>-1</v>
      </c>
    </row>
    <row r="3354" spans="1:9" ht="14.25" customHeight="1">
      <c r="A3354" s="1" t="str">
        <f t="shared" si="437"/>
        <v xml:space="preserve">MONTECARGO9606 </v>
      </c>
      <c r="B3354" s="427" t="e">
        <f t="shared" si="438"/>
        <v>#VALUE!</v>
      </c>
      <c r="C3354" s="210" t="str">
        <f t="shared" si="436"/>
        <v xml:space="preserve"> </v>
      </c>
      <c r="D3354" s="1" t="str">
        <f t="shared" si="431"/>
        <v>na</v>
      </c>
      <c r="E3354" t="s">
        <v>327</v>
      </c>
      <c r="F3354">
        <v>9606</v>
      </c>
      <c r="G3354" s="139">
        <v>2011</v>
      </c>
      <c r="H3354" s="429" t="s">
        <v>155</v>
      </c>
      <c r="I3354" s="139">
        <f>VLOOKUP(E3354&amp;H3354,Data2012!$A:$U,20,FALSE)</f>
        <v>-1</v>
      </c>
    </row>
    <row r="3355" spans="1:9" ht="14.25" customHeight="1">
      <c r="A3355" s="1" t="str">
        <f t="shared" si="437"/>
        <v>DSVN96011</v>
      </c>
      <c r="B3355" s="427" t="str">
        <f>+D3355</f>
        <v>-1</v>
      </c>
      <c r="C3355" s="210">
        <f t="shared" si="436"/>
        <v>1</v>
      </c>
      <c r="D3355" s="1" t="str">
        <f t="shared" ref="D3355:D3418" si="439">IF(I3355&lt;0,"-1",I3355)</f>
        <v>-1</v>
      </c>
      <c r="E3355" t="s">
        <v>167</v>
      </c>
      <c r="F3355" s="287">
        <v>9601</v>
      </c>
      <c r="G3355" s="139">
        <v>2011</v>
      </c>
      <c r="H3355" s="429" t="s">
        <v>144</v>
      </c>
      <c r="I3355">
        <f>VLOOKUP(E3355&amp;H3355,Data2012!$A:$S,3,FALSE)</f>
        <v>-1</v>
      </c>
    </row>
    <row r="3356" spans="1:9" ht="14.25" customHeight="1">
      <c r="A3356" s="1" t="str">
        <f t="shared" si="437"/>
        <v>DSVN96012</v>
      </c>
      <c r="B3356" s="427">
        <f>+D3356+B3355</f>
        <v>-2</v>
      </c>
      <c r="C3356" s="210">
        <f t="shared" si="436"/>
        <v>2</v>
      </c>
      <c r="D3356" s="1" t="str">
        <f t="shared" si="439"/>
        <v>-1</v>
      </c>
      <c r="E3356" t="s">
        <v>167</v>
      </c>
      <c r="F3356">
        <v>9601</v>
      </c>
      <c r="G3356" s="139">
        <v>2011</v>
      </c>
      <c r="H3356" s="429" t="s">
        <v>145</v>
      </c>
      <c r="I3356">
        <f>VLOOKUP(E3356&amp;H3356,Data2012!$A:$S,3,FALSE)</f>
        <v>-1</v>
      </c>
    </row>
    <row r="3357" spans="1:9" ht="14.25" customHeight="1">
      <c r="A3357" s="1" t="str">
        <f t="shared" si="437"/>
        <v>DSVN96013</v>
      </c>
      <c r="B3357" s="427">
        <f>+D3357+B3356</f>
        <v>-3</v>
      </c>
      <c r="C3357" s="210">
        <f t="shared" si="436"/>
        <v>3</v>
      </c>
      <c r="D3357" s="1" t="str">
        <f t="shared" si="439"/>
        <v>-1</v>
      </c>
      <c r="E3357" t="s">
        <v>167</v>
      </c>
      <c r="F3357">
        <v>9601</v>
      </c>
      <c r="G3357" s="139">
        <v>2011</v>
      </c>
      <c r="H3357" s="429" t="s">
        <v>146</v>
      </c>
      <c r="I3357">
        <f>VLOOKUP(E3357&amp;H3357,Data2012!$A:$S,3,FALSE)</f>
        <v>-1</v>
      </c>
    </row>
    <row r="3358" spans="1:9" ht="14.25" customHeight="1">
      <c r="A3358" s="1" t="str">
        <f t="shared" si="437"/>
        <v>DSVN96014</v>
      </c>
      <c r="B3358" s="427">
        <f t="shared" ref="B3358:B3366" si="440">+D3358+B3357</f>
        <v>-4</v>
      </c>
      <c r="C3358" s="210">
        <f t="shared" si="436"/>
        <v>4</v>
      </c>
      <c r="D3358" s="1" t="str">
        <f t="shared" si="439"/>
        <v>-1</v>
      </c>
      <c r="E3358" t="s">
        <v>167</v>
      </c>
      <c r="F3358">
        <v>9601</v>
      </c>
      <c r="G3358" s="139">
        <v>2011</v>
      </c>
      <c r="H3358" s="429" t="s">
        <v>147</v>
      </c>
      <c r="I3358">
        <f>VLOOKUP(E3358&amp;H3358,Data2012!$A:$S,3,FALSE)</f>
        <v>-1</v>
      </c>
    </row>
    <row r="3359" spans="1:9" ht="14.25" customHeight="1">
      <c r="A3359" s="1" t="str">
        <f t="shared" si="437"/>
        <v>DSVN96015</v>
      </c>
      <c r="B3359" s="427">
        <f t="shared" si="440"/>
        <v>-5</v>
      </c>
      <c r="C3359" s="210">
        <f t="shared" si="436"/>
        <v>5</v>
      </c>
      <c r="D3359" s="1" t="str">
        <f t="shared" si="439"/>
        <v>-1</v>
      </c>
      <c r="E3359" t="s">
        <v>167</v>
      </c>
      <c r="F3359">
        <v>9601</v>
      </c>
      <c r="G3359" s="139">
        <v>2011</v>
      </c>
      <c r="H3359" s="429" t="s">
        <v>148</v>
      </c>
      <c r="I3359">
        <f>VLOOKUP(E3359&amp;H3359,Data2012!$A:$S,3,FALSE)</f>
        <v>-1</v>
      </c>
    </row>
    <row r="3360" spans="1:9" ht="14.25" customHeight="1">
      <c r="A3360" s="1" t="str">
        <f t="shared" si="437"/>
        <v>DSVN96016</v>
      </c>
      <c r="B3360" s="427">
        <f t="shared" si="440"/>
        <v>-6</v>
      </c>
      <c r="C3360" s="210">
        <f t="shared" si="436"/>
        <v>6</v>
      </c>
      <c r="D3360" s="1" t="str">
        <f t="shared" si="439"/>
        <v>-1</v>
      </c>
      <c r="E3360" t="s">
        <v>167</v>
      </c>
      <c r="F3360">
        <v>9601</v>
      </c>
      <c r="G3360" s="139">
        <v>2011</v>
      </c>
      <c r="H3360" s="429" t="s">
        <v>149</v>
      </c>
      <c r="I3360">
        <f>VLOOKUP(E3360&amp;H3360,Data2012!$A:$S,3,FALSE)</f>
        <v>-1</v>
      </c>
    </row>
    <row r="3361" spans="1:9" ht="14.25" customHeight="1">
      <c r="A3361" s="1" t="str">
        <f t="shared" si="437"/>
        <v>DSVN96017</v>
      </c>
      <c r="B3361" s="427">
        <f t="shared" si="440"/>
        <v>-7</v>
      </c>
      <c r="C3361" s="210">
        <f t="shared" si="436"/>
        <v>7</v>
      </c>
      <c r="D3361" s="1" t="str">
        <f t="shared" si="439"/>
        <v>-1</v>
      </c>
      <c r="E3361" t="s">
        <v>167</v>
      </c>
      <c r="F3361">
        <v>9601</v>
      </c>
      <c r="G3361" s="139">
        <v>2011</v>
      </c>
      <c r="H3361" s="429" t="s">
        <v>150</v>
      </c>
      <c r="I3361">
        <f>VLOOKUP(E3361&amp;H3361,Data2012!$A:$S,3,FALSE)</f>
        <v>-1</v>
      </c>
    </row>
    <row r="3362" spans="1:9" ht="14.25" customHeight="1">
      <c r="A3362" s="1" t="str">
        <f t="shared" si="437"/>
        <v>DSVN96018</v>
      </c>
      <c r="B3362" s="427">
        <f t="shared" si="440"/>
        <v>-8</v>
      </c>
      <c r="C3362" s="210">
        <f t="shared" si="436"/>
        <v>8</v>
      </c>
      <c r="D3362" s="1" t="str">
        <f t="shared" si="439"/>
        <v>-1</v>
      </c>
      <c r="E3362" t="s">
        <v>167</v>
      </c>
      <c r="F3362">
        <v>9601</v>
      </c>
      <c r="G3362" s="139">
        <v>2011</v>
      </c>
      <c r="H3362" s="429" t="s">
        <v>151</v>
      </c>
      <c r="I3362">
        <f>VLOOKUP(E3362&amp;H3362,Data2012!$A:$S,3,FALSE)</f>
        <v>-1</v>
      </c>
    </row>
    <row r="3363" spans="1:9" ht="14.25" customHeight="1">
      <c r="A3363" s="1" t="str">
        <f t="shared" si="437"/>
        <v>DSVN96019</v>
      </c>
      <c r="B3363" s="427">
        <f t="shared" si="440"/>
        <v>-9</v>
      </c>
      <c r="C3363" s="210">
        <f t="shared" si="436"/>
        <v>9</v>
      </c>
      <c r="D3363" s="1" t="str">
        <f t="shared" si="439"/>
        <v>-1</v>
      </c>
      <c r="E3363" t="s">
        <v>167</v>
      </c>
      <c r="F3363">
        <v>9601</v>
      </c>
      <c r="G3363" s="139">
        <v>2011</v>
      </c>
      <c r="H3363" s="429" t="s">
        <v>152</v>
      </c>
      <c r="I3363">
        <f>VLOOKUP(E3363&amp;H3363,Data2012!$A:$S,3,FALSE)</f>
        <v>-1</v>
      </c>
    </row>
    <row r="3364" spans="1:9" ht="14.25" customHeight="1">
      <c r="A3364" s="1" t="str">
        <f t="shared" si="437"/>
        <v>DSVN960110</v>
      </c>
      <c r="B3364" s="427">
        <f t="shared" si="440"/>
        <v>-10</v>
      </c>
      <c r="C3364" s="210">
        <f t="shared" si="436"/>
        <v>10</v>
      </c>
      <c r="D3364" s="1" t="str">
        <f t="shared" si="439"/>
        <v>-1</v>
      </c>
      <c r="E3364" t="s">
        <v>167</v>
      </c>
      <c r="F3364">
        <v>9601</v>
      </c>
      <c r="G3364" s="139">
        <v>2011</v>
      </c>
      <c r="H3364" s="429" t="s">
        <v>153</v>
      </c>
      <c r="I3364">
        <f>VLOOKUP(E3364&amp;H3364,Data2012!$A:$S,3,FALSE)</f>
        <v>-1</v>
      </c>
    </row>
    <row r="3365" spans="1:9" ht="14.25" customHeight="1">
      <c r="A3365" s="1" t="str">
        <f t="shared" si="437"/>
        <v>DSVN960111</v>
      </c>
      <c r="B3365" s="427">
        <f t="shared" si="440"/>
        <v>-11</v>
      </c>
      <c r="C3365" s="210">
        <f t="shared" si="436"/>
        <v>11</v>
      </c>
      <c r="D3365" s="1" t="str">
        <f t="shared" si="439"/>
        <v>-1</v>
      </c>
      <c r="E3365" t="s">
        <v>167</v>
      </c>
      <c r="F3365">
        <v>9601</v>
      </c>
      <c r="G3365" s="139">
        <v>2011</v>
      </c>
      <c r="H3365" s="429" t="s">
        <v>154</v>
      </c>
      <c r="I3365">
        <f>VLOOKUP(E3365&amp;H3365,Data2012!$A:$S,3,FALSE)</f>
        <v>-1</v>
      </c>
    </row>
    <row r="3366" spans="1:9" ht="14.25" customHeight="1">
      <c r="A3366" s="1" t="str">
        <f t="shared" si="437"/>
        <v>DSVN960112</v>
      </c>
      <c r="B3366" s="427">
        <f t="shared" si="440"/>
        <v>-12</v>
      </c>
      <c r="C3366" s="210">
        <f t="shared" si="436"/>
        <v>12</v>
      </c>
      <c r="D3366" s="1" t="str">
        <f t="shared" si="439"/>
        <v>-1</v>
      </c>
      <c r="E3366" t="s">
        <v>167</v>
      </c>
      <c r="F3366">
        <v>9601</v>
      </c>
      <c r="G3366" s="139">
        <v>2011</v>
      </c>
      <c r="H3366" s="429" t="s">
        <v>155</v>
      </c>
      <c r="I3366">
        <f>VLOOKUP(E3366&amp;H3366,Data2012!$A:$S,3,FALSE)</f>
        <v>-1</v>
      </c>
    </row>
    <row r="3367" spans="1:9" ht="14.25" customHeight="1">
      <c r="A3367" s="1" t="str">
        <f t="shared" si="437"/>
        <v>DSVN96021</v>
      </c>
      <c r="B3367" s="427" t="str">
        <f>+D3367</f>
        <v>-1</v>
      </c>
      <c r="C3367" s="210">
        <f t="shared" si="436"/>
        <v>1</v>
      </c>
      <c r="D3367" s="1" t="str">
        <f t="shared" si="439"/>
        <v>-1</v>
      </c>
      <c r="E3367" t="s">
        <v>167</v>
      </c>
      <c r="F3367" s="287">
        <v>9602</v>
      </c>
      <c r="G3367" s="139">
        <v>2011</v>
      </c>
      <c r="H3367" s="429" t="s">
        <v>144</v>
      </c>
      <c r="I3367" s="139">
        <f>VLOOKUP(E3367&amp;H3367,Data2012!$A:$S,6,FALSE)</f>
        <v>-1</v>
      </c>
    </row>
    <row r="3368" spans="1:9" ht="14.25" customHeight="1">
      <c r="A3368" s="1" t="str">
        <f t="shared" si="437"/>
        <v>DSVN96022</v>
      </c>
      <c r="B3368" s="427">
        <f>+D3368+B3367</f>
        <v>-2</v>
      </c>
      <c r="C3368" s="210">
        <f t="shared" si="436"/>
        <v>2</v>
      </c>
      <c r="D3368" s="1" t="str">
        <f t="shared" si="439"/>
        <v>-1</v>
      </c>
      <c r="E3368" t="s">
        <v>167</v>
      </c>
      <c r="F3368">
        <v>9602</v>
      </c>
      <c r="G3368" s="139">
        <v>2011</v>
      </c>
      <c r="H3368" s="429" t="s">
        <v>145</v>
      </c>
      <c r="I3368" s="139">
        <f>VLOOKUP(E3368&amp;H3368,Data2012!$A:$S,6,FALSE)</f>
        <v>-1</v>
      </c>
    </row>
    <row r="3369" spans="1:9" ht="14.25" customHeight="1">
      <c r="A3369" s="1" t="str">
        <f t="shared" si="437"/>
        <v>DSVN96023</v>
      </c>
      <c r="B3369" s="427">
        <f>+D3369+B3368</f>
        <v>-3</v>
      </c>
      <c r="C3369" s="210">
        <f t="shared" si="436"/>
        <v>3</v>
      </c>
      <c r="D3369" s="1" t="str">
        <f t="shared" si="439"/>
        <v>-1</v>
      </c>
      <c r="E3369" t="s">
        <v>167</v>
      </c>
      <c r="F3369">
        <v>9602</v>
      </c>
      <c r="G3369" s="139">
        <v>2011</v>
      </c>
      <c r="H3369" s="429" t="s">
        <v>146</v>
      </c>
      <c r="I3369" s="139">
        <f>VLOOKUP(E3369&amp;H3369,Data2012!$A:$S,6,FALSE)</f>
        <v>-1</v>
      </c>
    </row>
    <row r="3370" spans="1:9" ht="14.25" customHeight="1">
      <c r="A3370" s="1" t="str">
        <f t="shared" si="437"/>
        <v>DSVN96024</v>
      </c>
      <c r="B3370" s="427">
        <f t="shared" ref="B3370:B3378" si="441">+D3370+B3369</f>
        <v>-4</v>
      </c>
      <c r="C3370" s="210">
        <f t="shared" si="436"/>
        <v>4</v>
      </c>
      <c r="D3370" s="1" t="str">
        <f t="shared" si="439"/>
        <v>-1</v>
      </c>
      <c r="E3370" t="s">
        <v>167</v>
      </c>
      <c r="F3370">
        <v>9602</v>
      </c>
      <c r="G3370" s="139">
        <v>2011</v>
      </c>
      <c r="H3370" s="429" t="s">
        <v>147</v>
      </c>
      <c r="I3370" s="139">
        <f>VLOOKUP(E3370&amp;H3370,Data2012!$A:$S,6,FALSE)</f>
        <v>-1</v>
      </c>
    </row>
    <row r="3371" spans="1:9" ht="14.25" customHeight="1">
      <c r="A3371" s="1" t="str">
        <f t="shared" si="437"/>
        <v>DSVN96025</v>
      </c>
      <c r="B3371" s="427">
        <f t="shared" si="441"/>
        <v>-5</v>
      </c>
      <c r="C3371" s="210">
        <f t="shared" si="436"/>
        <v>5</v>
      </c>
      <c r="D3371" s="1" t="str">
        <f t="shared" si="439"/>
        <v>-1</v>
      </c>
      <c r="E3371" t="s">
        <v>167</v>
      </c>
      <c r="F3371">
        <v>9602</v>
      </c>
      <c r="G3371" s="139">
        <v>2011</v>
      </c>
      <c r="H3371" s="429" t="s">
        <v>148</v>
      </c>
      <c r="I3371" s="139">
        <f>VLOOKUP(E3371&amp;H3371,Data2012!$A:$S,6,FALSE)</f>
        <v>-1</v>
      </c>
    </row>
    <row r="3372" spans="1:9" ht="14.25" customHeight="1">
      <c r="A3372" s="1" t="str">
        <f t="shared" si="437"/>
        <v>DSVN96026</v>
      </c>
      <c r="B3372" s="427">
        <f t="shared" si="441"/>
        <v>-6</v>
      </c>
      <c r="C3372" s="210">
        <f t="shared" si="436"/>
        <v>6</v>
      </c>
      <c r="D3372" s="1" t="str">
        <f t="shared" si="439"/>
        <v>-1</v>
      </c>
      <c r="E3372" t="s">
        <v>167</v>
      </c>
      <c r="F3372">
        <v>9602</v>
      </c>
      <c r="G3372" s="139">
        <v>2011</v>
      </c>
      <c r="H3372" s="429" t="s">
        <v>149</v>
      </c>
      <c r="I3372" s="139">
        <f>VLOOKUP(E3372&amp;H3372,Data2012!$A:$S,6,FALSE)</f>
        <v>-1</v>
      </c>
    </row>
    <row r="3373" spans="1:9" ht="14.25" customHeight="1">
      <c r="A3373" s="1" t="str">
        <f t="shared" si="437"/>
        <v>DSVN96027</v>
      </c>
      <c r="B3373" s="427">
        <f t="shared" si="441"/>
        <v>-7</v>
      </c>
      <c r="C3373" s="210">
        <f t="shared" si="436"/>
        <v>7</v>
      </c>
      <c r="D3373" s="1" t="str">
        <f t="shared" si="439"/>
        <v>-1</v>
      </c>
      <c r="E3373" t="s">
        <v>167</v>
      </c>
      <c r="F3373">
        <v>9602</v>
      </c>
      <c r="G3373" s="139">
        <v>2011</v>
      </c>
      <c r="H3373" s="429" t="s">
        <v>150</v>
      </c>
      <c r="I3373" s="139">
        <f>VLOOKUP(E3373&amp;H3373,Data2012!$A:$S,6,FALSE)</f>
        <v>-1</v>
      </c>
    </row>
    <row r="3374" spans="1:9" ht="14.25" customHeight="1">
      <c r="A3374" s="1" t="str">
        <f t="shared" si="437"/>
        <v>DSVN96028</v>
      </c>
      <c r="B3374" s="427">
        <f t="shared" si="441"/>
        <v>-8</v>
      </c>
      <c r="C3374" s="210">
        <f t="shared" si="436"/>
        <v>8</v>
      </c>
      <c r="D3374" s="1" t="str">
        <f t="shared" si="439"/>
        <v>-1</v>
      </c>
      <c r="E3374" t="s">
        <v>167</v>
      </c>
      <c r="F3374">
        <v>9602</v>
      </c>
      <c r="G3374" s="139">
        <v>2011</v>
      </c>
      <c r="H3374" s="429" t="s">
        <v>151</v>
      </c>
      <c r="I3374" s="139">
        <f>VLOOKUP(E3374&amp;H3374,Data2012!$A:$S,6,FALSE)</f>
        <v>-1</v>
      </c>
    </row>
    <row r="3375" spans="1:9" ht="14.25" customHeight="1">
      <c r="A3375" s="1" t="str">
        <f t="shared" si="437"/>
        <v>DSVN96029</v>
      </c>
      <c r="B3375" s="427">
        <f t="shared" si="441"/>
        <v>-9</v>
      </c>
      <c r="C3375" s="210">
        <f t="shared" si="436"/>
        <v>9</v>
      </c>
      <c r="D3375" s="1" t="str">
        <f t="shared" si="439"/>
        <v>-1</v>
      </c>
      <c r="E3375" t="s">
        <v>167</v>
      </c>
      <c r="F3375">
        <v>9602</v>
      </c>
      <c r="G3375" s="139">
        <v>2011</v>
      </c>
      <c r="H3375" s="429" t="s">
        <v>152</v>
      </c>
      <c r="I3375" s="139">
        <f>VLOOKUP(E3375&amp;H3375,Data2012!$A:$S,6,FALSE)</f>
        <v>-1</v>
      </c>
    </row>
    <row r="3376" spans="1:9" ht="14.25" customHeight="1">
      <c r="A3376" s="1" t="str">
        <f t="shared" si="437"/>
        <v>DSVN960210</v>
      </c>
      <c r="B3376" s="427">
        <f t="shared" si="441"/>
        <v>-10</v>
      </c>
      <c r="C3376" s="210">
        <f t="shared" si="436"/>
        <v>10</v>
      </c>
      <c r="D3376" s="1" t="str">
        <f t="shared" si="439"/>
        <v>-1</v>
      </c>
      <c r="E3376" t="s">
        <v>167</v>
      </c>
      <c r="F3376">
        <v>9602</v>
      </c>
      <c r="G3376" s="139">
        <v>2011</v>
      </c>
      <c r="H3376" s="429" t="s">
        <v>153</v>
      </c>
      <c r="I3376" s="139">
        <f>VLOOKUP(E3376&amp;H3376,Data2012!$A:$S,6,FALSE)</f>
        <v>-1</v>
      </c>
    </row>
    <row r="3377" spans="1:9" ht="14.25" customHeight="1">
      <c r="A3377" s="1" t="str">
        <f t="shared" si="437"/>
        <v>DSVN960211</v>
      </c>
      <c r="B3377" s="427">
        <f t="shared" si="441"/>
        <v>-11</v>
      </c>
      <c r="C3377" s="210">
        <f t="shared" si="436"/>
        <v>11</v>
      </c>
      <c r="D3377" s="1" t="str">
        <f t="shared" si="439"/>
        <v>-1</v>
      </c>
      <c r="E3377" t="s">
        <v>167</v>
      </c>
      <c r="F3377">
        <v>9602</v>
      </c>
      <c r="G3377" s="139">
        <v>2011</v>
      </c>
      <c r="H3377" s="429" t="s">
        <v>154</v>
      </c>
      <c r="I3377" s="139">
        <f>VLOOKUP(E3377&amp;H3377,Data2012!$A:$S,6,FALSE)</f>
        <v>-1</v>
      </c>
    </row>
    <row r="3378" spans="1:9" ht="14.25" customHeight="1">
      <c r="A3378" s="1" t="str">
        <f t="shared" si="437"/>
        <v>DSVN960212</v>
      </c>
      <c r="B3378" s="427">
        <f t="shared" si="441"/>
        <v>-12</v>
      </c>
      <c r="C3378" s="210">
        <f t="shared" si="436"/>
        <v>12</v>
      </c>
      <c r="D3378" s="1" t="str">
        <f t="shared" si="439"/>
        <v>-1</v>
      </c>
      <c r="E3378" t="s">
        <v>167</v>
      </c>
      <c r="F3378">
        <v>9602</v>
      </c>
      <c r="G3378" s="139">
        <v>2011</v>
      </c>
      <c r="H3378" s="429" t="s">
        <v>155</v>
      </c>
      <c r="I3378" s="139">
        <f>VLOOKUP(E3378&amp;H3378,Data2012!$A:$S,6,FALSE)</f>
        <v>-1</v>
      </c>
    </row>
    <row r="3379" spans="1:9" ht="14.25" customHeight="1">
      <c r="A3379" s="1" t="str">
        <f t="shared" si="437"/>
        <v>DSVN96031</v>
      </c>
      <c r="B3379" s="427" t="str">
        <f>+D3379</f>
        <v>-1</v>
      </c>
      <c r="C3379" s="210">
        <f t="shared" si="436"/>
        <v>1</v>
      </c>
      <c r="D3379" s="1" t="str">
        <f t="shared" si="439"/>
        <v>-1</v>
      </c>
      <c r="E3379" t="s">
        <v>167</v>
      </c>
      <c r="F3379" s="287">
        <v>9603</v>
      </c>
      <c r="G3379" s="139">
        <v>2011</v>
      </c>
      <c r="H3379" s="429" t="s">
        <v>144</v>
      </c>
      <c r="I3379" s="139">
        <f>VLOOKUP(E3379&amp;H3379,Data2012!$A:$S,11,FALSE)</f>
        <v>-1</v>
      </c>
    </row>
    <row r="3380" spans="1:9" ht="14.25" customHeight="1">
      <c r="A3380" s="1" t="str">
        <f t="shared" si="437"/>
        <v>DSVN96032</v>
      </c>
      <c r="B3380" s="427">
        <f>+D3380+B3379</f>
        <v>-2</v>
      </c>
      <c r="C3380" s="210">
        <f t="shared" si="436"/>
        <v>2</v>
      </c>
      <c r="D3380" s="1" t="str">
        <f t="shared" si="439"/>
        <v>-1</v>
      </c>
      <c r="E3380" t="s">
        <v>167</v>
      </c>
      <c r="F3380">
        <v>9603</v>
      </c>
      <c r="G3380" s="139">
        <v>2011</v>
      </c>
      <c r="H3380" s="429" t="s">
        <v>145</v>
      </c>
      <c r="I3380" s="139">
        <f>VLOOKUP(E3380&amp;H3380,Data2012!$A:$S,11,FALSE)</f>
        <v>-1</v>
      </c>
    </row>
    <row r="3381" spans="1:9" ht="14.25" customHeight="1">
      <c r="A3381" s="1" t="str">
        <f t="shared" si="437"/>
        <v>DSVN96033</v>
      </c>
      <c r="B3381" s="427">
        <f>+D3381+B3380</f>
        <v>-3</v>
      </c>
      <c r="C3381" s="210">
        <f t="shared" si="436"/>
        <v>3</v>
      </c>
      <c r="D3381" s="1" t="str">
        <f t="shared" si="439"/>
        <v>-1</v>
      </c>
      <c r="E3381" t="s">
        <v>167</v>
      </c>
      <c r="F3381">
        <v>9603</v>
      </c>
      <c r="G3381" s="139">
        <v>2011</v>
      </c>
      <c r="H3381" s="429" t="s">
        <v>146</v>
      </c>
      <c r="I3381" s="139">
        <f>VLOOKUP(E3381&amp;H3381,Data2012!$A:$S,11,FALSE)</f>
        <v>-1</v>
      </c>
    </row>
    <row r="3382" spans="1:9" ht="14.25" customHeight="1">
      <c r="A3382" s="1" t="str">
        <f t="shared" si="437"/>
        <v>DSVN96034</v>
      </c>
      <c r="B3382" s="427">
        <f t="shared" ref="B3382:B3390" si="442">+D3382+B3381</f>
        <v>-4</v>
      </c>
      <c r="C3382" s="210">
        <f t="shared" si="436"/>
        <v>4</v>
      </c>
      <c r="D3382" s="1" t="str">
        <f t="shared" si="439"/>
        <v>-1</v>
      </c>
      <c r="E3382" t="s">
        <v>167</v>
      </c>
      <c r="F3382">
        <v>9603</v>
      </c>
      <c r="G3382" s="139">
        <v>2011</v>
      </c>
      <c r="H3382" s="429" t="s">
        <v>147</v>
      </c>
      <c r="I3382" s="139">
        <f>VLOOKUP(E3382&amp;H3382,Data2012!$A:$S,11,FALSE)</f>
        <v>-1</v>
      </c>
    </row>
    <row r="3383" spans="1:9" ht="14.25" customHeight="1">
      <c r="A3383" s="1" t="str">
        <f t="shared" si="437"/>
        <v>DSVN96035</v>
      </c>
      <c r="B3383" s="427">
        <f t="shared" si="442"/>
        <v>-5</v>
      </c>
      <c r="C3383" s="210">
        <f t="shared" si="436"/>
        <v>5</v>
      </c>
      <c r="D3383" s="1" t="str">
        <f t="shared" si="439"/>
        <v>-1</v>
      </c>
      <c r="E3383" t="s">
        <v>167</v>
      </c>
      <c r="F3383">
        <v>9603</v>
      </c>
      <c r="G3383" s="139">
        <v>2011</v>
      </c>
      <c r="H3383" s="429" t="s">
        <v>148</v>
      </c>
      <c r="I3383" s="139">
        <f>VLOOKUP(E3383&amp;H3383,Data2012!$A:$S,11,FALSE)</f>
        <v>-1</v>
      </c>
    </row>
    <row r="3384" spans="1:9" ht="14.25" customHeight="1">
      <c r="A3384" s="1" t="str">
        <f t="shared" si="437"/>
        <v>DSVN96036</v>
      </c>
      <c r="B3384" s="427">
        <f t="shared" si="442"/>
        <v>-6</v>
      </c>
      <c r="C3384" s="210">
        <f t="shared" si="436"/>
        <v>6</v>
      </c>
      <c r="D3384" s="1" t="str">
        <f t="shared" si="439"/>
        <v>-1</v>
      </c>
      <c r="E3384" t="s">
        <v>167</v>
      </c>
      <c r="F3384">
        <v>9603</v>
      </c>
      <c r="G3384" s="139">
        <v>2011</v>
      </c>
      <c r="H3384" s="429" t="s">
        <v>149</v>
      </c>
      <c r="I3384" s="139">
        <f>VLOOKUP(E3384&amp;H3384,Data2012!$A:$S,11,FALSE)</f>
        <v>-1</v>
      </c>
    </row>
    <row r="3385" spans="1:9" ht="14.25" customHeight="1">
      <c r="A3385" s="1" t="str">
        <f t="shared" si="437"/>
        <v>DSVN96037</v>
      </c>
      <c r="B3385" s="427">
        <f t="shared" si="442"/>
        <v>-7</v>
      </c>
      <c r="C3385" s="210">
        <f t="shared" si="436"/>
        <v>7</v>
      </c>
      <c r="D3385" s="1" t="str">
        <f t="shared" si="439"/>
        <v>-1</v>
      </c>
      <c r="E3385" t="s">
        <v>167</v>
      </c>
      <c r="F3385">
        <v>9603</v>
      </c>
      <c r="G3385" s="139">
        <v>2011</v>
      </c>
      <c r="H3385" s="429" t="s">
        <v>150</v>
      </c>
      <c r="I3385" s="139">
        <f>VLOOKUP(E3385&amp;H3385,Data2012!$A:$S,11,FALSE)</f>
        <v>-1</v>
      </c>
    </row>
    <row r="3386" spans="1:9" ht="14.25" customHeight="1">
      <c r="A3386" s="1" t="str">
        <f t="shared" si="437"/>
        <v>DSVN96038</v>
      </c>
      <c r="B3386" s="427">
        <f t="shared" si="442"/>
        <v>-8</v>
      </c>
      <c r="C3386" s="210">
        <f t="shared" si="436"/>
        <v>8</v>
      </c>
      <c r="D3386" s="1" t="str">
        <f t="shared" si="439"/>
        <v>-1</v>
      </c>
      <c r="E3386" t="s">
        <v>167</v>
      </c>
      <c r="F3386">
        <v>9603</v>
      </c>
      <c r="G3386" s="139">
        <v>2011</v>
      </c>
      <c r="H3386" s="429" t="s">
        <v>151</v>
      </c>
      <c r="I3386" s="139">
        <f>VLOOKUP(E3386&amp;H3386,Data2012!$A:$S,11,FALSE)</f>
        <v>-1</v>
      </c>
    </row>
    <row r="3387" spans="1:9" ht="14.25" customHeight="1">
      <c r="A3387" s="1" t="str">
        <f t="shared" si="437"/>
        <v>DSVN96039</v>
      </c>
      <c r="B3387" s="427">
        <f t="shared" si="442"/>
        <v>-9</v>
      </c>
      <c r="C3387" s="210">
        <f t="shared" si="436"/>
        <v>9</v>
      </c>
      <c r="D3387" s="1" t="str">
        <f t="shared" si="439"/>
        <v>-1</v>
      </c>
      <c r="E3387" t="s">
        <v>167</v>
      </c>
      <c r="F3387">
        <v>9603</v>
      </c>
      <c r="G3387" s="139">
        <v>2011</v>
      </c>
      <c r="H3387" s="429" t="s">
        <v>152</v>
      </c>
      <c r="I3387" s="139">
        <f>VLOOKUP(E3387&amp;H3387,Data2012!$A:$S,11,FALSE)</f>
        <v>-1</v>
      </c>
    </row>
    <row r="3388" spans="1:9" ht="14.25" customHeight="1">
      <c r="A3388" s="1" t="str">
        <f t="shared" si="437"/>
        <v>DSVN960310</v>
      </c>
      <c r="B3388" s="427">
        <f t="shared" si="442"/>
        <v>-10</v>
      </c>
      <c r="C3388" s="210">
        <f t="shared" si="436"/>
        <v>10</v>
      </c>
      <c r="D3388" s="1" t="str">
        <f t="shared" si="439"/>
        <v>-1</v>
      </c>
      <c r="E3388" t="s">
        <v>167</v>
      </c>
      <c r="F3388">
        <v>9603</v>
      </c>
      <c r="G3388" s="139">
        <v>2011</v>
      </c>
      <c r="H3388" s="429" t="s">
        <v>153</v>
      </c>
      <c r="I3388" s="139">
        <f>VLOOKUP(E3388&amp;H3388,Data2012!$A:$S,11,FALSE)</f>
        <v>-1</v>
      </c>
    </row>
    <row r="3389" spans="1:9" ht="14.25" customHeight="1">
      <c r="A3389" s="1" t="str">
        <f t="shared" si="437"/>
        <v>DSVN960311</v>
      </c>
      <c r="B3389" s="427">
        <f t="shared" si="442"/>
        <v>-11</v>
      </c>
      <c r="C3389" s="210">
        <f t="shared" si="436"/>
        <v>11</v>
      </c>
      <c r="D3389" s="1" t="str">
        <f t="shared" si="439"/>
        <v>-1</v>
      </c>
      <c r="E3389" t="s">
        <v>167</v>
      </c>
      <c r="F3389">
        <v>9603</v>
      </c>
      <c r="G3389" s="139">
        <v>2011</v>
      </c>
      <c r="H3389" s="429" t="s">
        <v>154</v>
      </c>
      <c r="I3389" s="139">
        <f>VLOOKUP(E3389&amp;H3389,Data2012!$A:$S,11,FALSE)</f>
        <v>-1</v>
      </c>
    </row>
    <row r="3390" spans="1:9" ht="14.25" customHeight="1">
      <c r="A3390" s="1" t="str">
        <f t="shared" si="437"/>
        <v>DSVN960312</v>
      </c>
      <c r="B3390" s="427">
        <f t="shared" si="442"/>
        <v>-12</v>
      </c>
      <c r="C3390" s="210">
        <f t="shared" si="436"/>
        <v>12</v>
      </c>
      <c r="D3390" s="1" t="str">
        <f t="shared" si="439"/>
        <v>-1</v>
      </c>
      <c r="E3390" t="s">
        <v>167</v>
      </c>
      <c r="F3390">
        <v>9603</v>
      </c>
      <c r="G3390" s="139">
        <v>2011</v>
      </c>
      <c r="H3390" s="429" t="s">
        <v>155</v>
      </c>
      <c r="I3390" s="139">
        <f>VLOOKUP(E3390&amp;H3390,Data2012!$A:$S,11,FALSE)</f>
        <v>-1</v>
      </c>
    </row>
    <row r="3391" spans="1:9" ht="14.25" customHeight="1">
      <c r="A3391" s="1" t="str">
        <f t="shared" si="437"/>
        <v>DSVN96041</v>
      </c>
      <c r="B3391" s="427" t="str">
        <f>+D3391</f>
        <v>-1</v>
      </c>
      <c r="C3391" s="210">
        <f t="shared" si="436"/>
        <v>1</v>
      </c>
      <c r="D3391" s="1" t="str">
        <f t="shared" si="439"/>
        <v>-1</v>
      </c>
      <c r="E3391" t="s">
        <v>167</v>
      </c>
      <c r="F3391" s="287">
        <v>9604</v>
      </c>
      <c r="G3391" s="139">
        <v>2011</v>
      </c>
      <c r="H3391" s="429" t="s">
        <v>144</v>
      </c>
      <c r="I3391" s="139">
        <f>VLOOKUP(E3391&amp;H3391,Data2012!$A:$S,14,FALSE)</f>
        <v>-1</v>
      </c>
    </row>
    <row r="3392" spans="1:9" ht="14.25" customHeight="1">
      <c r="A3392" s="1" t="str">
        <f t="shared" si="437"/>
        <v>DSVN96042</v>
      </c>
      <c r="B3392" s="427">
        <f>+D3392+B3391</f>
        <v>-2</v>
      </c>
      <c r="C3392" s="210">
        <f t="shared" si="436"/>
        <v>2</v>
      </c>
      <c r="D3392" s="1" t="str">
        <f t="shared" si="439"/>
        <v>-1</v>
      </c>
      <c r="E3392" t="s">
        <v>167</v>
      </c>
      <c r="F3392">
        <v>9604</v>
      </c>
      <c r="G3392" s="139">
        <v>2011</v>
      </c>
      <c r="H3392" s="429" t="s">
        <v>145</v>
      </c>
      <c r="I3392" s="139">
        <f>VLOOKUP(E3392&amp;H3392,Data2012!$A:$S,14,FALSE)</f>
        <v>-1</v>
      </c>
    </row>
    <row r="3393" spans="1:9" ht="14.25" customHeight="1">
      <c r="A3393" s="1" t="str">
        <f t="shared" si="437"/>
        <v>DSVN96043</v>
      </c>
      <c r="B3393" s="427">
        <f>+D3393+B3392</f>
        <v>-3</v>
      </c>
      <c r="C3393" s="210">
        <f t="shared" si="436"/>
        <v>3</v>
      </c>
      <c r="D3393" s="1" t="str">
        <f t="shared" si="439"/>
        <v>-1</v>
      </c>
      <c r="E3393" t="s">
        <v>167</v>
      </c>
      <c r="F3393">
        <v>9604</v>
      </c>
      <c r="G3393" s="139">
        <v>2011</v>
      </c>
      <c r="H3393" s="429" t="s">
        <v>146</v>
      </c>
      <c r="I3393" s="139">
        <f>VLOOKUP(E3393&amp;H3393,Data2012!$A:$S,14,FALSE)</f>
        <v>-1</v>
      </c>
    </row>
    <row r="3394" spans="1:9" ht="14.25" customHeight="1">
      <c r="A3394" s="1" t="str">
        <f t="shared" si="437"/>
        <v>DSVN96044</v>
      </c>
      <c r="B3394" s="427">
        <f t="shared" ref="B3394:B3402" si="443">+D3394+B3393</f>
        <v>-4</v>
      </c>
      <c r="C3394" s="210">
        <f t="shared" si="436"/>
        <v>4</v>
      </c>
      <c r="D3394" s="1" t="str">
        <f t="shared" si="439"/>
        <v>-1</v>
      </c>
      <c r="E3394" t="s">
        <v>167</v>
      </c>
      <c r="F3394">
        <v>9604</v>
      </c>
      <c r="G3394" s="139">
        <v>2011</v>
      </c>
      <c r="H3394" s="429" t="s">
        <v>147</v>
      </c>
      <c r="I3394" s="139">
        <f>VLOOKUP(E3394&amp;H3394,Data2012!$A:$S,14,FALSE)</f>
        <v>-1</v>
      </c>
    </row>
    <row r="3395" spans="1:9" ht="14.25" customHeight="1">
      <c r="A3395" s="1" t="str">
        <f t="shared" si="437"/>
        <v>DSVN96045</v>
      </c>
      <c r="B3395" s="427">
        <f t="shared" si="443"/>
        <v>-5</v>
      </c>
      <c r="C3395" s="210">
        <f t="shared" si="436"/>
        <v>5</v>
      </c>
      <c r="D3395" s="1" t="str">
        <f t="shared" si="439"/>
        <v>-1</v>
      </c>
      <c r="E3395" t="s">
        <v>167</v>
      </c>
      <c r="F3395">
        <v>9604</v>
      </c>
      <c r="G3395" s="139">
        <v>2011</v>
      </c>
      <c r="H3395" s="429" t="s">
        <v>148</v>
      </c>
      <c r="I3395" s="139">
        <f>VLOOKUP(E3395&amp;H3395,Data2012!$A:$S,14,FALSE)</f>
        <v>-1</v>
      </c>
    </row>
    <row r="3396" spans="1:9" ht="14.25" customHeight="1">
      <c r="A3396" s="1" t="str">
        <f t="shared" si="437"/>
        <v>DSVN96046</v>
      </c>
      <c r="B3396" s="427">
        <f t="shared" si="443"/>
        <v>-6</v>
      </c>
      <c r="C3396" s="210">
        <f t="shared" si="436"/>
        <v>6</v>
      </c>
      <c r="D3396" s="1" t="str">
        <f t="shared" si="439"/>
        <v>-1</v>
      </c>
      <c r="E3396" t="s">
        <v>167</v>
      </c>
      <c r="F3396">
        <v>9604</v>
      </c>
      <c r="G3396" s="139">
        <v>2011</v>
      </c>
      <c r="H3396" s="429" t="s">
        <v>149</v>
      </c>
      <c r="I3396" s="139">
        <f>VLOOKUP(E3396&amp;H3396,Data2012!$A:$S,14,FALSE)</f>
        <v>-1</v>
      </c>
    </row>
    <row r="3397" spans="1:9" ht="14.25" customHeight="1">
      <c r="A3397" s="1" t="str">
        <f t="shared" si="437"/>
        <v>DSVN96047</v>
      </c>
      <c r="B3397" s="427">
        <f t="shared" si="443"/>
        <v>-7</v>
      </c>
      <c r="C3397" s="210">
        <f t="shared" si="436"/>
        <v>7</v>
      </c>
      <c r="D3397" s="1" t="str">
        <f t="shared" si="439"/>
        <v>-1</v>
      </c>
      <c r="E3397" t="s">
        <v>167</v>
      </c>
      <c r="F3397">
        <v>9604</v>
      </c>
      <c r="G3397" s="139">
        <v>2011</v>
      </c>
      <c r="H3397" s="429" t="s">
        <v>150</v>
      </c>
      <c r="I3397" s="139">
        <f>VLOOKUP(E3397&amp;H3397,Data2012!$A:$S,14,FALSE)</f>
        <v>-1</v>
      </c>
    </row>
    <row r="3398" spans="1:9" ht="14.25" customHeight="1">
      <c r="A3398" s="1" t="str">
        <f t="shared" si="437"/>
        <v>DSVN96048</v>
      </c>
      <c r="B3398" s="427">
        <f t="shared" si="443"/>
        <v>-8</v>
      </c>
      <c r="C3398" s="210">
        <f t="shared" si="436"/>
        <v>8</v>
      </c>
      <c r="D3398" s="1" t="str">
        <f t="shared" si="439"/>
        <v>-1</v>
      </c>
      <c r="E3398" t="s">
        <v>167</v>
      </c>
      <c r="F3398">
        <v>9604</v>
      </c>
      <c r="G3398" s="139">
        <v>2011</v>
      </c>
      <c r="H3398" s="429" t="s">
        <v>151</v>
      </c>
      <c r="I3398" s="139">
        <f>VLOOKUP(E3398&amp;H3398,Data2012!$A:$S,14,FALSE)</f>
        <v>-1</v>
      </c>
    </row>
    <row r="3399" spans="1:9" ht="14.25" customHeight="1">
      <c r="A3399" s="1" t="str">
        <f t="shared" si="437"/>
        <v>DSVN96049</v>
      </c>
      <c r="B3399" s="427">
        <f t="shared" si="443"/>
        <v>-9</v>
      </c>
      <c r="C3399" s="210">
        <f t="shared" si="436"/>
        <v>9</v>
      </c>
      <c r="D3399" s="1" t="str">
        <f t="shared" si="439"/>
        <v>-1</v>
      </c>
      <c r="E3399" t="s">
        <v>167</v>
      </c>
      <c r="F3399">
        <v>9604</v>
      </c>
      <c r="G3399" s="139">
        <v>2011</v>
      </c>
      <c r="H3399" s="429" t="s">
        <v>152</v>
      </c>
      <c r="I3399" s="139">
        <f>VLOOKUP(E3399&amp;H3399,Data2012!$A:$S,14,FALSE)</f>
        <v>-1</v>
      </c>
    </row>
    <row r="3400" spans="1:9" ht="14.25" customHeight="1">
      <c r="A3400" s="1" t="str">
        <f t="shared" si="437"/>
        <v>DSVN960410</v>
      </c>
      <c r="B3400" s="427">
        <f t="shared" si="443"/>
        <v>-10</v>
      </c>
      <c r="C3400" s="210">
        <f t="shared" ref="C3400:C3463" si="444">IF(D3400="na"," ",VALUE(RIGHT(TRIM(H3400),2)))</f>
        <v>10</v>
      </c>
      <c r="D3400" s="1" t="str">
        <f t="shared" si="439"/>
        <v>-1</v>
      </c>
      <c r="E3400" t="s">
        <v>167</v>
      </c>
      <c r="F3400">
        <v>9604</v>
      </c>
      <c r="G3400" s="139">
        <v>2011</v>
      </c>
      <c r="H3400" s="429" t="s">
        <v>153</v>
      </c>
      <c r="I3400" s="139">
        <f>VLOOKUP(E3400&amp;H3400,Data2012!$A:$S,14,FALSE)</f>
        <v>-1</v>
      </c>
    </row>
    <row r="3401" spans="1:9" ht="14.25" customHeight="1">
      <c r="A3401" s="1" t="str">
        <f t="shared" si="437"/>
        <v>DSVN960411</v>
      </c>
      <c r="B3401" s="427">
        <f t="shared" si="443"/>
        <v>-11</v>
      </c>
      <c r="C3401" s="210">
        <f t="shared" si="444"/>
        <v>11</v>
      </c>
      <c r="D3401" s="1" t="str">
        <f t="shared" si="439"/>
        <v>-1</v>
      </c>
      <c r="E3401" t="s">
        <v>167</v>
      </c>
      <c r="F3401">
        <v>9604</v>
      </c>
      <c r="G3401" s="139">
        <v>2011</v>
      </c>
      <c r="H3401" s="429" t="s">
        <v>154</v>
      </c>
      <c r="I3401" s="139">
        <f>VLOOKUP(E3401&amp;H3401,Data2012!$A:$S,14,FALSE)</f>
        <v>-1</v>
      </c>
    </row>
    <row r="3402" spans="1:9" ht="14.25" customHeight="1">
      <c r="A3402" s="1" t="str">
        <f t="shared" si="437"/>
        <v>DSVN960412</v>
      </c>
      <c r="B3402" s="427">
        <f t="shared" si="443"/>
        <v>-12</v>
      </c>
      <c r="C3402" s="210">
        <f t="shared" si="444"/>
        <v>12</v>
      </c>
      <c r="D3402" s="1" t="str">
        <f t="shared" si="439"/>
        <v>-1</v>
      </c>
      <c r="E3402" t="s">
        <v>167</v>
      </c>
      <c r="F3402">
        <v>9604</v>
      </c>
      <c r="G3402" s="139">
        <v>2011</v>
      </c>
      <c r="H3402" s="429" t="s">
        <v>155</v>
      </c>
      <c r="I3402" s="139">
        <f>VLOOKUP(E3402&amp;H3402,Data2012!$A:$S,14,FALSE)</f>
        <v>-1</v>
      </c>
    </row>
    <row r="3403" spans="1:9" ht="14.25" customHeight="1">
      <c r="A3403" s="1" t="str">
        <f t="shared" si="437"/>
        <v>DSVN96051</v>
      </c>
      <c r="B3403" s="427" t="str">
        <f>+D3403</f>
        <v>-1</v>
      </c>
      <c r="C3403" s="210">
        <f t="shared" si="444"/>
        <v>1</v>
      </c>
      <c r="D3403" s="1" t="str">
        <f t="shared" si="439"/>
        <v>-1</v>
      </c>
      <c r="E3403" t="s">
        <v>167</v>
      </c>
      <c r="F3403" s="287">
        <v>9605</v>
      </c>
      <c r="G3403" s="139">
        <v>2011</v>
      </c>
      <c r="H3403" s="429" t="s">
        <v>144</v>
      </c>
      <c r="I3403" s="139">
        <f>VLOOKUP(E3403&amp;H3403,Data2012!$A:$S,17,FALSE)</f>
        <v>-1</v>
      </c>
    </row>
    <row r="3404" spans="1:9" ht="14.25" customHeight="1">
      <c r="A3404" s="1" t="str">
        <f t="shared" si="437"/>
        <v>DSVN96052</v>
      </c>
      <c r="B3404" s="427">
        <f>+D3404+B3403</f>
        <v>-2</v>
      </c>
      <c r="C3404" s="210">
        <f t="shared" si="444"/>
        <v>2</v>
      </c>
      <c r="D3404" s="1" t="str">
        <f t="shared" si="439"/>
        <v>-1</v>
      </c>
      <c r="E3404" t="s">
        <v>167</v>
      </c>
      <c r="F3404">
        <v>9605</v>
      </c>
      <c r="G3404" s="139">
        <v>2011</v>
      </c>
      <c r="H3404" s="429" t="s">
        <v>145</v>
      </c>
      <c r="I3404" s="139">
        <f>VLOOKUP(E3404&amp;H3404,Data2012!$A:$S,17,FALSE)</f>
        <v>-1</v>
      </c>
    </row>
    <row r="3405" spans="1:9" ht="14.25" customHeight="1">
      <c r="A3405" s="1" t="str">
        <f t="shared" si="437"/>
        <v>DSVN96053</v>
      </c>
      <c r="B3405" s="427">
        <f>+D3405+B3404</f>
        <v>-3</v>
      </c>
      <c r="C3405" s="210">
        <f t="shared" si="444"/>
        <v>3</v>
      </c>
      <c r="D3405" s="1" t="str">
        <f t="shared" si="439"/>
        <v>-1</v>
      </c>
      <c r="E3405" t="s">
        <v>167</v>
      </c>
      <c r="F3405">
        <v>9605</v>
      </c>
      <c r="G3405" s="139">
        <v>2011</v>
      </c>
      <c r="H3405" s="429" t="s">
        <v>146</v>
      </c>
      <c r="I3405" s="139">
        <f>VLOOKUP(E3405&amp;H3405,Data2012!$A:$S,17,FALSE)</f>
        <v>-1</v>
      </c>
    </row>
    <row r="3406" spans="1:9" ht="14.25" customHeight="1">
      <c r="A3406" s="1" t="str">
        <f t="shared" si="437"/>
        <v>DSVN96054</v>
      </c>
      <c r="B3406" s="427">
        <f t="shared" ref="B3406:B3414" si="445">+D3406+B3405</f>
        <v>-4</v>
      </c>
      <c r="C3406" s="210">
        <f t="shared" si="444"/>
        <v>4</v>
      </c>
      <c r="D3406" s="1" t="str">
        <f t="shared" si="439"/>
        <v>-1</v>
      </c>
      <c r="E3406" t="s">
        <v>167</v>
      </c>
      <c r="F3406">
        <v>9605</v>
      </c>
      <c r="G3406" s="139">
        <v>2011</v>
      </c>
      <c r="H3406" s="429" t="s">
        <v>147</v>
      </c>
      <c r="I3406" s="139">
        <f>VLOOKUP(E3406&amp;H3406,Data2012!$A:$S,17,FALSE)</f>
        <v>-1</v>
      </c>
    </row>
    <row r="3407" spans="1:9" ht="14.25" customHeight="1">
      <c r="A3407" s="1" t="str">
        <f t="shared" ref="A3407:A3470" si="446">TRIM(E3407)&amp;F3407&amp;C3407</f>
        <v>DSVN96055</v>
      </c>
      <c r="B3407" s="427">
        <f t="shared" si="445"/>
        <v>-5</v>
      </c>
      <c r="C3407" s="210">
        <f t="shared" si="444"/>
        <v>5</v>
      </c>
      <c r="D3407" s="1" t="str">
        <f t="shared" si="439"/>
        <v>-1</v>
      </c>
      <c r="E3407" t="s">
        <v>167</v>
      </c>
      <c r="F3407">
        <v>9605</v>
      </c>
      <c r="G3407" s="139">
        <v>2011</v>
      </c>
      <c r="H3407" s="429" t="s">
        <v>148</v>
      </c>
      <c r="I3407" s="139">
        <f>VLOOKUP(E3407&amp;H3407,Data2012!$A:$S,17,FALSE)</f>
        <v>-1</v>
      </c>
    </row>
    <row r="3408" spans="1:9" ht="14.25" customHeight="1">
      <c r="A3408" s="1" t="str">
        <f t="shared" si="446"/>
        <v>DSVN96056</v>
      </c>
      <c r="B3408" s="427">
        <f t="shared" si="445"/>
        <v>-6</v>
      </c>
      <c r="C3408" s="210">
        <f t="shared" si="444"/>
        <v>6</v>
      </c>
      <c r="D3408" s="1" t="str">
        <f t="shared" si="439"/>
        <v>-1</v>
      </c>
      <c r="E3408" t="s">
        <v>167</v>
      </c>
      <c r="F3408">
        <v>9605</v>
      </c>
      <c r="G3408" s="139">
        <v>2011</v>
      </c>
      <c r="H3408" s="429" t="s">
        <v>149</v>
      </c>
      <c r="I3408" s="139">
        <f>VLOOKUP(E3408&amp;H3408,Data2012!$A:$S,17,FALSE)</f>
        <v>-1</v>
      </c>
    </row>
    <row r="3409" spans="1:9" ht="14.25" customHeight="1">
      <c r="A3409" s="1" t="str">
        <f t="shared" si="446"/>
        <v>DSVN96057</v>
      </c>
      <c r="B3409" s="427">
        <f t="shared" si="445"/>
        <v>-7</v>
      </c>
      <c r="C3409" s="210">
        <f t="shared" si="444"/>
        <v>7</v>
      </c>
      <c r="D3409" s="1" t="str">
        <f t="shared" si="439"/>
        <v>-1</v>
      </c>
      <c r="E3409" t="s">
        <v>167</v>
      </c>
      <c r="F3409">
        <v>9605</v>
      </c>
      <c r="G3409" s="139">
        <v>2011</v>
      </c>
      <c r="H3409" s="429" t="s">
        <v>150</v>
      </c>
      <c r="I3409" s="139">
        <f>VLOOKUP(E3409&amp;H3409,Data2012!$A:$S,17,FALSE)</f>
        <v>-1</v>
      </c>
    </row>
    <row r="3410" spans="1:9" ht="14.25" customHeight="1">
      <c r="A3410" s="1" t="str">
        <f t="shared" si="446"/>
        <v>DSVN96058</v>
      </c>
      <c r="B3410" s="427">
        <f t="shared" si="445"/>
        <v>-8</v>
      </c>
      <c r="C3410" s="210">
        <f t="shared" si="444"/>
        <v>8</v>
      </c>
      <c r="D3410" s="1" t="str">
        <f t="shared" si="439"/>
        <v>-1</v>
      </c>
      <c r="E3410" t="s">
        <v>167</v>
      </c>
      <c r="F3410">
        <v>9605</v>
      </c>
      <c r="G3410" s="139">
        <v>2011</v>
      </c>
      <c r="H3410" s="429" t="s">
        <v>151</v>
      </c>
      <c r="I3410" s="139">
        <f>VLOOKUP(E3410&amp;H3410,Data2012!$A:$S,17,FALSE)</f>
        <v>-1</v>
      </c>
    </row>
    <row r="3411" spans="1:9" ht="14.25" customHeight="1">
      <c r="A3411" s="1" t="str">
        <f t="shared" si="446"/>
        <v>DSVN96059</v>
      </c>
      <c r="B3411" s="427">
        <f t="shared" si="445"/>
        <v>-9</v>
      </c>
      <c r="C3411" s="210">
        <f t="shared" si="444"/>
        <v>9</v>
      </c>
      <c r="D3411" s="1" t="str">
        <f t="shared" si="439"/>
        <v>-1</v>
      </c>
      <c r="E3411" t="s">
        <v>167</v>
      </c>
      <c r="F3411">
        <v>9605</v>
      </c>
      <c r="G3411" s="139">
        <v>2011</v>
      </c>
      <c r="H3411" s="429" t="s">
        <v>152</v>
      </c>
      <c r="I3411" s="139">
        <f>VLOOKUP(E3411&amp;H3411,Data2012!$A:$S,17,FALSE)</f>
        <v>-1</v>
      </c>
    </row>
    <row r="3412" spans="1:9" ht="14.25" customHeight="1">
      <c r="A3412" s="1" t="str">
        <f t="shared" si="446"/>
        <v>DSVN960510</v>
      </c>
      <c r="B3412" s="427">
        <f t="shared" si="445"/>
        <v>-10</v>
      </c>
      <c r="C3412" s="210">
        <f t="shared" si="444"/>
        <v>10</v>
      </c>
      <c r="D3412" s="1" t="str">
        <f t="shared" si="439"/>
        <v>-1</v>
      </c>
      <c r="E3412" t="s">
        <v>167</v>
      </c>
      <c r="F3412">
        <v>9605</v>
      </c>
      <c r="G3412" s="139">
        <v>2011</v>
      </c>
      <c r="H3412" s="429" t="s">
        <v>153</v>
      </c>
      <c r="I3412" s="139">
        <f>VLOOKUP(E3412&amp;H3412,Data2012!$A:$S,17,FALSE)</f>
        <v>-1</v>
      </c>
    </row>
    <row r="3413" spans="1:9" ht="14.25" customHeight="1">
      <c r="A3413" s="1" t="str">
        <f t="shared" si="446"/>
        <v>DSVN960511</v>
      </c>
      <c r="B3413" s="427">
        <f t="shared" si="445"/>
        <v>-11</v>
      </c>
      <c r="C3413" s="210">
        <f t="shared" si="444"/>
        <v>11</v>
      </c>
      <c r="D3413" s="1" t="str">
        <f t="shared" si="439"/>
        <v>-1</v>
      </c>
      <c r="E3413" t="s">
        <v>167</v>
      </c>
      <c r="F3413">
        <v>9605</v>
      </c>
      <c r="G3413" s="139">
        <v>2011</v>
      </c>
      <c r="H3413" s="429" t="s">
        <v>154</v>
      </c>
      <c r="I3413" s="139">
        <f>VLOOKUP(E3413&amp;H3413,Data2012!$A:$S,17,FALSE)</f>
        <v>-1</v>
      </c>
    </row>
    <row r="3414" spans="1:9" ht="14.25" customHeight="1">
      <c r="A3414" s="1" t="str">
        <f t="shared" si="446"/>
        <v>DSVN960512</v>
      </c>
      <c r="B3414" s="427">
        <f t="shared" si="445"/>
        <v>-12</v>
      </c>
      <c r="C3414" s="210">
        <f t="shared" si="444"/>
        <v>12</v>
      </c>
      <c r="D3414" s="1" t="str">
        <f t="shared" si="439"/>
        <v>-1</v>
      </c>
      <c r="E3414" t="s">
        <v>167</v>
      </c>
      <c r="F3414">
        <v>9605</v>
      </c>
      <c r="G3414" s="139">
        <v>2011</v>
      </c>
      <c r="H3414" s="429" t="s">
        <v>155</v>
      </c>
      <c r="I3414" s="139">
        <f>VLOOKUP(E3414&amp;H3414,Data2012!$A:$S,17,FALSE)</f>
        <v>-1</v>
      </c>
    </row>
    <row r="3415" spans="1:9" ht="14.25" customHeight="1">
      <c r="A3415" s="1" t="str">
        <f t="shared" si="446"/>
        <v>DSVN96061</v>
      </c>
      <c r="B3415" s="427" t="str">
        <f>+D3415</f>
        <v>-1</v>
      </c>
      <c r="C3415" s="210">
        <f t="shared" si="444"/>
        <v>1</v>
      </c>
      <c r="D3415" s="1" t="str">
        <f t="shared" si="439"/>
        <v>-1</v>
      </c>
      <c r="E3415" t="s">
        <v>167</v>
      </c>
      <c r="F3415" s="287">
        <v>9606</v>
      </c>
      <c r="G3415" s="139">
        <v>2011</v>
      </c>
      <c r="H3415" s="429" t="s">
        <v>144</v>
      </c>
      <c r="I3415" s="139">
        <f>VLOOKUP(E3415&amp;H3415,Data2012!$A:$U,20,FALSE)</f>
        <v>-1</v>
      </c>
    </row>
    <row r="3416" spans="1:9" ht="14.25" customHeight="1">
      <c r="A3416" s="1" t="str">
        <f t="shared" si="446"/>
        <v>DSVN96062</v>
      </c>
      <c r="B3416" s="427">
        <f>+D3416+B3415</f>
        <v>-2</v>
      </c>
      <c r="C3416" s="210">
        <f t="shared" si="444"/>
        <v>2</v>
      </c>
      <c r="D3416" s="1" t="str">
        <f t="shared" si="439"/>
        <v>-1</v>
      </c>
      <c r="E3416" t="s">
        <v>167</v>
      </c>
      <c r="F3416">
        <v>9606</v>
      </c>
      <c r="G3416" s="139">
        <v>2011</v>
      </c>
      <c r="H3416" s="429" t="s">
        <v>145</v>
      </c>
      <c r="I3416" s="139">
        <f>VLOOKUP(E3416&amp;H3416,Data2012!$A:$U,20,FALSE)</f>
        <v>-1</v>
      </c>
    </row>
    <row r="3417" spans="1:9" ht="14.25" customHeight="1">
      <c r="A3417" s="1" t="str">
        <f t="shared" si="446"/>
        <v>DSVN96063</v>
      </c>
      <c r="B3417" s="427">
        <f>+D3417+B3416</f>
        <v>-3</v>
      </c>
      <c r="C3417" s="210">
        <f t="shared" si="444"/>
        <v>3</v>
      </c>
      <c r="D3417" s="1" t="str">
        <f t="shared" si="439"/>
        <v>-1</v>
      </c>
      <c r="E3417" t="s">
        <v>167</v>
      </c>
      <c r="F3417">
        <v>9606</v>
      </c>
      <c r="G3417" s="139">
        <v>2011</v>
      </c>
      <c r="H3417" s="429" t="s">
        <v>146</v>
      </c>
      <c r="I3417" s="139">
        <f>VLOOKUP(E3417&amp;H3417,Data2012!$A:$U,20,FALSE)</f>
        <v>-1</v>
      </c>
    </row>
    <row r="3418" spans="1:9" ht="14.25" customHeight="1">
      <c r="A3418" s="1" t="str">
        <f t="shared" si="446"/>
        <v>DSVN96064</v>
      </c>
      <c r="B3418" s="427">
        <f t="shared" ref="B3418:B3426" si="447">+D3418+B3417</f>
        <v>-4</v>
      </c>
      <c r="C3418" s="210">
        <f t="shared" si="444"/>
        <v>4</v>
      </c>
      <c r="D3418" s="1" t="str">
        <f t="shared" si="439"/>
        <v>-1</v>
      </c>
      <c r="E3418" t="s">
        <v>167</v>
      </c>
      <c r="F3418">
        <v>9606</v>
      </c>
      <c r="G3418" s="139">
        <v>2011</v>
      </c>
      <c r="H3418" s="429" t="s">
        <v>147</v>
      </c>
      <c r="I3418" s="139">
        <f>VLOOKUP(E3418&amp;H3418,Data2012!$A:$U,20,FALSE)</f>
        <v>-1</v>
      </c>
    </row>
    <row r="3419" spans="1:9" ht="14.25" customHeight="1">
      <c r="A3419" s="1" t="str">
        <f t="shared" si="446"/>
        <v>DSVN96065</v>
      </c>
      <c r="B3419" s="427">
        <f t="shared" si="447"/>
        <v>-5</v>
      </c>
      <c r="C3419" s="210">
        <f t="shared" si="444"/>
        <v>5</v>
      </c>
      <c r="D3419" s="1" t="str">
        <f t="shared" ref="D3419:D3474" si="448">IF(I3419&lt;0,"-1",I3419)</f>
        <v>-1</v>
      </c>
      <c r="E3419" t="s">
        <v>167</v>
      </c>
      <c r="F3419">
        <v>9606</v>
      </c>
      <c r="G3419" s="139">
        <v>2011</v>
      </c>
      <c r="H3419" s="429" t="s">
        <v>148</v>
      </c>
      <c r="I3419" s="139">
        <f>VLOOKUP(E3419&amp;H3419,Data2012!$A:$U,20,FALSE)</f>
        <v>-1</v>
      </c>
    </row>
    <row r="3420" spans="1:9" ht="14.25" customHeight="1">
      <c r="A3420" s="1" t="str">
        <f t="shared" si="446"/>
        <v>DSVN96066</v>
      </c>
      <c r="B3420" s="427">
        <f t="shared" si="447"/>
        <v>-6</v>
      </c>
      <c r="C3420" s="210">
        <f t="shared" si="444"/>
        <v>6</v>
      </c>
      <c r="D3420" s="1" t="str">
        <f t="shared" si="448"/>
        <v>-1</v>
      </c>
      <c r="E3420" t="s">
        <v>167</v>
      </c>
      <c r="F3420">
        <v>9606</v>
      </c>
      <c r="G3420" s="139">
        <v>2011</v>
      </c>
      <c r="H3420" s="429" t="s">
        <v>149</v>
      </c>
      <c r="I3420" s="139">
        <f>VLOOKUP(E3420&amp;H3420,Data2012!$A:$U,20,FALSE)</f>
        <v>-1</v>
      </c>
    </row>
    <row r="3421" spans="1:9" ht="14.25" customHeight="1">
      <c r="A3421" s="1" t="str">
        <f t="shared" si="446"/>
        <v>DSVN96067</v>
      </c>
      <c r="B3421" s="427">
        <f t="shared" si="447"/>
        <v>-7</v>
      </c>
      <c r="C3421" s="210">
        <f t="shared" si="444"/>
        <v>7</v>
      </c>
      <c r="D3421" s="1" t="str">
        <f t="shared" si="448"/>
        <v>-1</v>
      </c>
      <c r="E3421" t="s">
        <v>167</v>
      </c>
      <c r="F3421">
        <v>9606</v>
      </c>
      <c r="G3421" s="139">
        <v>2011</v>
      </c>
      <c r="H3421" s="429" t="s">
        <v>150</v>
      </c>
      <c r="I3421" s="139">
        <f>VLOOKUP(E3421&amp;H3421,Data2012!$A:$U,20,FALSE)</f>
        <v>-1</v>
      </c>
    </row>
    <row r="3422" spans="1:9" ht="14.25" customHeight="1">
      <c r="A3422" s="1" t="str">
        <f t="shared" si="446"/>
        <v>DSVN96068</v>
      </c>
      <c r="B3422" s="427">
        <f t="shared" si="447"/>
        <v>-8</v>
      </c>
      <c r="C3422" s="210">
        <f t="shared" si="444"/>
        <v>8</v>
      </c>
      <c r="D3422" s="1" t="str">
        <f t="shared" si="448"/>
        <v>-1</v>
      </c>
      <c r="E3422" t="s">
        <v>167</v>
      </c>
      <c r="F3422">
        <v>9606</v>
      </c>
      <c r="G3422" s="139">
        <v>2011</v>
      </c>
      <c r="H3422" s="429" t="s">
        <v>151</v>
      </c>
      <c r="I3422" s="139">
        <f>VLOOKUP(E3422&amp;H3422,Data2012!$A:$U,20,FALSE)</f>
        <v>-1</v>
      </c>
    </row>
    <row r="3423" spans="1:9" ht="14.25" customHeight="1">
      <c r="A3423" s="1" t="str">
        <f t="shared" si="446"/>
        <v>DSVN96069</v>
      </c>
      <c r="B3423" s="427">
        <f t="shared" si="447"/>
        <v>-9</v>
      </c>
      <c r="C3423" s="210">
        <f t="shared" si="444"/>
        <v>9</v>
      </c>
      <c r="D3423" s="1" t="str">
        <f t="shared" si="448"/>
        <v>-1</v>
      </c>
      <c r="E3423" t="s">
        <v>167</v>
      </c>
      <c r="F3423">
        <v>9606</v>
      </c>
      <c r="G3423" s="139">
        <v>2011</v>
      </c>
      <c r="H3423" s="429" t="s">
        <v>152</v>
      </c>
      <c r="I3423" s="139">
        <f>VLOOKUP(E3423&amp;H3423,Data2012!$A:$U,20,FALSE)</f>
        <v>-1</v>
      </c>
    </row>
    <row r="3424" spans="1:9" ht="14.25" customHeight="1">
      <c r="A3424" s="1" t="str">
        <f t="shared" si="446"/>
        <v>DSVN960610</v>
      </c>
      <c r="B3424" s="427">
        <f t="shared" si="447"/>
        <v>-10</v>
      </c>
      <c r="C3424" s="210">
        <f t="shared" si="444"/>
        <v>10</v>
      </c>
      <c r="D3424" s="1" t="str">
        <f t="shared" si="448"/>
        <v>-1</v>
      </c>
      <c r="E3424" t="s">
        <v>167</v>
      </c>
      <c r="F3424">
        <v>9606</v>
      </c>
      <c r="G3424" s="139">
        <v>2011</v>
      </c>
      <c r="H3424" s="429" t="s">
        <v>153</v>
      </c>
      <c r="I3424" s="139">
        <f>VLOOKUP(E3424&amp;H3424,Data2012!$A:$U,20,FALSE)</f>
        <v>-1</v>
      </c>
    </row>
    <row r="3425" spans="1:9" ht="14.25" customHeight="1">
      <c r="A3425" s="1" t="str">
        <f t="shared" si="446"/>
        <v>DSVN960611</v>
      </c>
      <c r="B3425" s="427">
        <f t="shared" si="447"/>
        <v>-11</v>
      </c>
      <c r="C3425" s="210">
        <f t="shared" si="444"/>
        <v>11</v>
      </c>
      <c r="D3425" s="1" t="str">
        <f t="shared" si="448"/>
        <v>-1</v>
      </c>
      <c r="E3425" t="s">
        <v>167</v>
      </c>
      <c r="F3425">
        <v>9606</v>
      </c>
      <c r="G3425" s="139">
        <v>2011</v>
      </c>
      <c r="H3425" s="429" t="s">
        <v>154</v>
      </c>
      <c r="I3425" s="139">
        <f>VLOOKUP(E3425&amp;H3425,Data2012!$A:$U,20,FALSE)</f>
        <v>-1</v>
      </c>
    </row>
    <row r="3426" spans="1:9" ht="14.25" customHeight="1">
      <c r="A3426" s="1" t="str">
        <f t="shared" si="446"/>
        <v>DSVN960612</v>
      </c>
      <c r="B3426" s="427">
        <f t="shared" si="447"/>
        <v>-12</v>
      </c>
      <c r="C3426" s="210">
        <f t="shared" si="444"/>
        <v>12</v>
      </c>
      <c r="D3426" s="1" t="str">
        <f t="shared" si="448"/>
        <v>-1</v>
      </c>
      <c r="E3426" t="s">
        <v>167</v>
      </c>
      <c r="F3426">
        <v>9606</v>
      </c>
      <c r="G3426" s="139">
        <v>2011</v>
      </c>
      <c r="H3426" s="429" t="s">
        <v>155</v>
      </c>
      <c r="I3426" s="139">
        <f>VLOOKUP(E3426&amp;H3426,Data2012!$A:$U,20,FALSE)</f>
        <v>-1</v>
      </c>
    </row>
    <row r="3427" spans="1:9" ht="14.25" customHeight="1">
      <c r="A3427" s="1" t="str">
        <f t="shared" si="446"/>
        <v>BRC96031</v>
      </c>
      <c r="B3427" s="427">
        <f>+D3427</f>
        <v>129</v>
      </c>
      <c r="C3427" s="210">
        <f t="shared" si="444"/>
        <v>1</v>
      </c>
      <c r="D3427" s="1">
        <f t="shared" si="448"/>
        <v>129</v>
      </c>
      <c r="E3427" t="s">
        <v>169</v>
      </c>
      <c r="F3427" s="288">
        <v>9603</v>
      </c>
      <c r="G3427" s="139">
        <v>2011</v>
      </c>
      <c r="H3427" s="429" t="s">
        <v>144</v>
      </c>
      <c r="I3427" s="139">
        <f>VLOOKUP(E3427&amp;H3427,Data2012!$A:$S,11,FALSE)</f>
        <v>129</v>
      </c>
    </row>
    <row r="3428" spans="1:9" ht="14.25" customHeight="1">
      <c r="A3428" s="1" t="str">
        <f t="shared" si="446"/>
        <v>BRC96032</v>
      </c>
      <c r="B3428" s="427">
        <f>+D3428+B3427</f>
        <v>262</v>
      </c>
      <c r="C3428" s="210">
        <f t="shared" si="444"/>
        <v>2</v>
      </c>
      <c r="D3428" s="1">
        <f t="shared" si="448"/>
        <v>133</v>
      </c>
      <c r="E3428" t="s">
        <v>169</v>
      </c>
      <c r="F3428">
        <v>9603</v>
      </c>
      <c r="G3428" s="139">
        <v>2011</v>
      </c>
      <c r="H3428" s="429" t="s">
        <v>145</v>
      </c>
      <c r="I3428" s="139">
        <f>VLOOKUP(E3428&amp;H3428,Data2012!$A:$S,11,FALSE)</f>
        <v>133</v>
      </c>
    </row>
    <row r="3429" spans="1:9" ht="14.25" customHeight="1">
      <c r="A3429" s="1" t="str">
        <f t="shared" si="446"/>
        <v>BRC96033</v>
      </c>
      <c r="B3429" s="427">
        <f>+D3429+B3428</f>
        <v>427</v>
      </c>
      <c r="C3429" s="210">
        <f t="shared" si="444"/>
        <v>3</v>
      </c>
      <c r="D3429" s="1">
        <f t="shared" si="448"/>
        <v>165</v>
      </c>
      <c r="E3429" t="s">
        <v>169</v>
      </c>
      <c r="F3429">
        <v>9603</v>
      </c>
      <c r="G3429" s="139">
        <v>2011</v>
      </c>
      <c r="H3429" s="429" t="s">
        <v>146</v>
      </c>
      <c r="I3429" s="139">
        <f>VLOOKUP(E3429&amp;H3429,Data2012!$A:$S,11,FALSE)</f>
        <v>165</v>
      </c>
    </row>
    <row r="3430" spans="1:9" ht="14.25" customHeight="1">
      <c r="A3430" s="1" t="str">
        <f t="shared" si="446"/>
        <v>BRC96034</v>
      </c>
      <c r="B3430" s="427">
        <f t="shared" ref="B3430:B3438" si="449">+D3430+B3429</f>
        <v>602</v>
      </c>
      <c r="C3430" s="210">
        <f t="shared" si="444"/>
        <v>4</v>
      </c>
      <c r="D3430" s="1">
        <f t="shared" si="448"/>
        <v>175</v>
      </c>
      <c r="E3430" t="s">
        <v>169</v>
      </c>
      <c r="F3430">
        <v>9603</v>
      </c>
      <c r="G3430" s="139">
        <v>2011</v>
      </c>
      <c r="H3430" s="429" t="s">
        <v>147</v>
      </c>
      <c r="I3430" s="139">
        <f>VLOOKUP(E3430&amp;H3430,Data2012!$A:$S,11,FALSE)</f>
        <v>175</v>
      </c>
    </row>
    <row r="3431" spans="1:9" ht="14.25" customHeight="1">
      <c r="A3431" s="1" t="str">
        <f t="shared" si="446"/>
        <v>BRC96035</v>
      </c>
      <c r="B3431" s="427">
        <f t="shared" si="449"/>
        <v>795</v>
      </c>
      <c r="C3431" s="210">
        <f t="shared" si="444"/>
        <v>5</v>
      </c>
      <c r="D3431" s="1">
        <f t="shared" si="448"/>
        <v>193</v>
      </c>
      <c r="E3431" t="s">
        <v>169</v>
      </c>
      <c r="F3431">
        <v>9603</v>
      </c>
      <c r="G3431" s="139">
        <v>2011</v>
      </c>
      <c r="H3431" s="429" t="s">
        <v>148</v>
      </c>
      <c r="I3431" s="139">
        <f>VLOOKUP(E3431&amp;H3431,Data2012!$A:$S,11,FALSE)</f>
        <v>193</v>
      </c>
    </row>
    <row r="3432" spans="1:9" ht="14.25" customHeight="1">
      <c r="A3432" s="1" t="str">
        <f t="shared" si="446"/>
        <v>BRC96036</v>
      </c>
      <c r="B3432" s="427">
        <f t="shared" si="449"/>
        <v>987</v>
      </c>
      <c r="C3432" s="210">
        <f t="shared" si="444"/>
        <v>6</v>
      </c>
      <c r="D3432" s="1">
        <f t="shared" si="448"/>
        <v>192</v>
      </c>
      <c r="E3432" t="s">
        <v>169</v>
      </c>
      <c r="F3432">
        <v>9603</v>
      </c>
      <c r="G3432" s="139">
        <v>2011</v>
      </c>
      <c r="H3432" s="429" t="s">
        <v>149</v>
      </c>
      <c r="I3432" s="139">
        <f>VLOOKUP(E3432&amp;H3432,Data2012!$A:$S,11,FALSE)</f>
        <v>192</v>
      </c>
    </row>
    <row r="3433" spans="1:9" ht="14.25" customHeight="1">
      <c r="A3433" s="1" t="str">
        <f t="shared" si="446"/>
        <v>BRC96037</v>
      </c>
      <c r="B3433" s="427">
        <f t="shared" si="449"/>
        <v>1181</v>
      </c>
      <c r="C3433" s="210">
        <f t="shared" si="444"/>
        <v>7</v>
      </c>
      <c r="D3433" s="1">
        <f t="shared" si="448"/>
        <v>194</v>
      </c>
      <c r="E3433" t="s">
        <v>169</v>
      </c>
      <c r="F3433">
        <v>9603</v>
      </c>
      <c r="G3433" s="139">
        <v>2011</v>
      </c>
      <c r="H3433" s="429" t="s">
        <v>150</v>
      </c>
      <c r="I3433" s="139">
        <f>VLOOKUP(E3433&amp;H3433,Data2012!$A:$S,11,FALSE)</f>
        <v>194</v>
      </c>
    </row>
    <row r="3434" spans="1:9" ht="14.25" customHeight="1">
      <c r="A3434" s="1" t="str">
        <f t="shared" si="446"/>
        <v>BRC96038</v>
      </c>
      <c r="B3434" s="427">
        <f t="shared" si="449"/>
        <v>1382</v>
      </c>
      <c r="C3434" s="210">
        <f t="shared" si="444"/>
        <v>8</v>
      </c>
      <c r="D3434" s="1">
        <f t="shared" si="448"/>
        <v>201</v>
      </c>
      <c r="E3434" t="s">
        <v>169</v>
      </c>
      <c r="F3434">
        <v>9603</v>
      </c>
      <c r="G3434" s="139">
        <v>2011</v>
      </c>
      <c r="H3434" s="429" t="s">
        <v>151</v>
      </c>
      <c r="I3434" s="139">
        <f>VLOOKUP(E3434&amp;H3434,Data2012!$A:$S,11,FALSE)</f>
        <v>201</v>
      </c>
    </row>
    <row r="3435" spans="1:9" ht="14.25" customHeight="1">
      <c r="A3435" s="1" t="str">
        <f t="shared" si="446"/>
        <v>BRC96039</v>
      </c>
      <c r="B3435" s="427">
        <f t="shared" si="449"/>
        <v>1565</v>
      </c>
      <c r="C3435" s="210">
        <f t="shared" si="444"/>
        <v>9</v>
      </c>
      <c r="D3435" s="1">
        <f t="shared" si="448"/>
        <v>183</v>
      </c>
      <c r="E3435" t="s">
        <v>169</v>
      </c>
      <c r="F3435">
        <v>9603</v>
      </c>
      <c r="G3435" s="139">
        <v>2011</v>
      </c>
      <c r="H3435" s="429" t="s">
        <v>152</v>
      </c>
      <c r="I3435" s="139">
        <f>VLOOKUP(E3435&amp;H3435,Data2012!$A:$S,11,FALSE)</f>
        <v>183</v>
      </c>
    </row>
    <row r="3436" spans="1:9" ht="14.25" customHeight="1">
      <c r="A3436" s="1" t="str">
        <f t="shared" si="446"/>
        <v>BRC960310</v>
      </c>
      <c r="B3436" s="427">
        <f t="shared" si="449"/>
        <v>1747</v>
      </c>
      <c r="C3436" s="210">
        <f t="shared" si="444"/>
        <v>10</v>
      </c>
      <c r="D3436" s="1">
        <f t="shared" si="448"/>
        <v>182</v>
      </c>
      <c r="E3436" t="s">
        <v>169</v>
      </c>
      <c r="F3436">
        <v>9603</v>
      </c>
      <c r="G3436" s="139">
        <v>2011</v>
      </c>
      <c r="H3436" s="429" t="s">
        <v>153</v>
      </c>
      <c r="I3436" s="139">
        <f>VLOOKUP(E3436&amp;H3436,Data2012!$A:$S,11,FALSE)</f>
        <v>182</v>
      </c>
    </row>
    <row r="3437" spans="1:9" ht="14.25" customHeight="1">
      <c r="A3437" s="1" t="str">
        <f t="shared" si="446"/>
        <v>BRC960311</v>
      </c>
      <c r="B3437" s="427">
        <f t="shared" si="449"/>
        <v>1913</v>
      </c>
      <c r="C3437" s="210">
        <f t="shared" si="444"/>
        <v>11</v>
      </c>
      <c r="D3437" s="1">
        <f t="shared" si="448"/>
        <v>166</v>
      </c>
      <c r="E3437" t="s">
        <v>169</v>
      </c>
      <c r="F3437">
        <v>9603</v>
      </c>
      <c r="G3437" s="139">
        <v>2011</v>
      </c>
      <c r="H3437" s="429" t="s">
        <v>154</v>
      </c>
      <c r="I3437" s="139">
        <f>VLOOKUP(E3437&amp;H3437,Data2012!$A:$S,11,FALSE)</f>
        <v>166</v>
      </c>
    </row>
    <row r="3438" spans="1:9" ht="14.25" customHeight="1">
      <c r="A3438" s="1" t="str">
        <f t="shared" si="446"/>
        <v>BRC960312</v>
      </c>
      <c r="B3438" s="427">
        <f t="shared" si="449"/>
        <v>2069</v>
      </c>
      <c r="C3438" s="210">
        <f t="shared" si="444"/>
        <v>12</v>
      </c>
      <c r="D3438" s="1">
        <f t="shared" si="448"/>
        <v>156</v>
      </c>
      <c r="E3438" t="s">
        <v>169</v>
      </c>
      <c r="F3438">
        <v>9603</v>
      </c>
      <c r="G3438" s="139">
        <v>2011</v>
      </c>
      <c r="H3438" s="429" t="s">
        <v>155</v>
      </c>
      <c r="I3438" s="139">
        <f>VLOOKUP(E3438&amp;H3438,Data2012!$A:$S,11,FALSE)</f>
        <v>156</v>
      </c>
    </row>
    <row r="3439" spans="1:9" ht="14.25" customHeight="1">
      <c r="A3439" s="1" t="str">
        <f t="shared" si="446"/>
        <v>BRC96041</v>
      </c>
      <c r="B3439" s="427">
        <f>+D3439</f>
        <v>45.6</v>
      </c>
      <c r="C3439" s="210">
        <f t="shared" si="444"/>
        <v>1</v>
      </c>
      <c r="D3439" s="1">
        <f t="shared" si="448"/>
        <v>45.6</v>
      </c>
      <c r="E3439" t="s">
        <v>169</v>
      </c>
      <c r="F3439" s="288">
        <v>9604</v>
      </c>
      <c r="G3439" s="139">
        <v>2011</v>
      </c>
      <c r="H3439" s="429" t="s">
        <v>144</v>
      </c>
      <c r="I3439" s="139">
        <f>VLOOKUP(E3439&amp;H3439,Data2012!$A:$S,14,FALSE)</f>
        <v>45.6</v>
      </c>
    </row>
    <row r="3440" spans="1:9" ht="14.25" customHeight="1">
      <c r="A3440" s="1" t="str">
        <f t="shared" si="446"/>
        <v>BRC96042</v>
      </c>
      <c r="B3440" s="427">
        <f>+D3440+B3439</f>
        <v>90.6</v>
      </c>
      <c r="C3440" s="210">
        <f t="shared" si="444"/>
        <v>2</v>
      </c>
      <c r="D3440" s="1">
        <f t="shared" si="448"/>
        <v>45</v>
      </c>
      <c r="E3440" t="s">
        <v>169</v>
      </c>
      <c r="F3440">
        <v>9604</v>
      </c>
      <c r="G3440" s="139">
        <v>2011</v>
      </c>
      <c r="H3440" s="429" t="s">
        <v>145</v>
      </c>
      <c r="I3440" s="139">
        <f>VLOOKUP(E3440&amp;H3440,Data2012!$A:$S,14,FALSE)</f>
        <v>45</v>
      </c>
    </row>
    <row r="3441" spans="1:9" ht="14.25" customHeight="1">
      <c r="A3441" s="1" t="str">
        <f t="shared" si="446"/>
        <v>BRC96043</v>
      </c>
      <c r="B3441" s="427">
        <f>+D3441+B3440</f>
        <v>148.69999999999999</v>
      </c>
      <c r="C3441" s="210">
        <f t="shared" si="444"/>
        <v>3</v>
      </c>
      <c r="D3441" s="1">
        <f t="shared" si="448"/>
        <v>58.1</v>
      </c>
      <c r="E3441" t="s">
        <v>169</v>
      </c>
      <c r="F3441">
        <v>9604</v>
      </c>
      <c r="G3441" s="139">
        <v>2011</v>
      </c>
      <c r="H3441" s="429" t="s">
        <v>146</v>
      </c>
      <c r="I3441" s="139">
        <f>VLOOKUP(E3441&amp;H3441,Data2012!$A:$S,14,FALSE)</f>
        <v>58.1</v>
      </c>
    </row>
    <row r="3442" spans="1:9" ht="14.25" customHeight="1">
      <c r="A3442" s="1" t="str">
        <f t="shared" si="446"/>
        <v>BRC96044</v>
      </c>
      <c r="B3442" s="427">
        <f t="shared" ref="B3442:B3450" si="450">+D3442+B3441</f>
        <v>207.7</v>
      </c>
      <c r="C3442" s="210">
        <f t="shared" si="444"/>
        <v>4</v>
      </c>
      <c r="D3442" s="1">
        <f t="shared" si="448"/>
        <v>59</v>
      </c>
      <c r="E3442" t="s">
        <v>169</v>
      </c>
      <c r="F3442">
        <v>9604</v>
      </c>
      <c r="G3442" s="139">
        <v>2011</v>
      </c>
      <c r="H3442" s="429" t="s">
        <v>147</v>
      </c>
      <c r="I3442" s="139">
        <f>VLOOKUP(E3442&amp;H3442,Data2012!$A:$S,14,FALSE)</f>
        <v>59</v>
      </c>
    </row>
    <row r="3443" spans="1:9" ht="14.25" customHeight="1">
      <c r="A3443" s="1" t="str">
        <f t="shared" si="446"/>
        <v>BRC96045</v>
      </c>
      <c r="B3443" s="427">
        <f t="shared" si="450"/>
        <v>269.3</v>
      </c>
      <c r="C3443" s="210">
        <f t="shared" si="444"/>
        <v>5</v>
      </c>
      <c r="D3443" s="1">
        <f t="shared" si="448"/>
        <v>61.6</v>
      </c>
      <c r="E3443" t="s">
        <v>169</v>
      </c>
      <c r="F3443">
        <v>9604</v>
      </c>
      <c r="G3443" s="139">
        <v>2011</v>
      </c>
      <c r="H3443" s="429" t="s">
        <v>148</v>
      </c>
      <c r="I3443" s="139">
        <f>VLOOKUP(E3443&amp;H3443,Data2012!$A:$S,14,FALSE)</f>
        <v>61.6</v>
      </c>
    </row>
    <row r="3444" spans="1:9" ht="14.25" customHeight="1">
      <c r="A3444" s="1" t="str">
        <f t="shared" si="446"/>
        <v>BRC96046</v>
      </c>
      <c r="B3444" s="427">
        <f t="shared" si="450"/>
        <v>327.5</v>
      </c>
      <c r="C3444" s="210">
        <f t="shared" si="444"/>
        <v>6</v>
      </c>
      <c r="D3444" s="1">
        <f t="shared" si="448"/>
        <v>58.2</v>
      </c>
      <c r="E3444" t="s">
        <v>169</v>
      </c>
      <c r="F3444">
        <v>9604</v>
      </c>
      <c r="G3444" s="139">
        <v>2011</v>
      </c>
      <c r="H3444" s="429" t="s">
        <v>149</v>
      </c>
      <c r="I3444" s="139">
        <f>VLOOKUP(E3444&amp;H3444,Data2012!$A:$S,14,FALSE)</f>
        <v>58.2</v>
      </c>
    </row>
    <row r="3445" spans="1:9" ht="14.25" customHeight="1">
      <c r="A3445" s="1" t="str">
        <f t="shared" si="446"/>
        <v>BRC96047</v>
      </c>
      <c r="B3445" s="427">
        <f t="shared" si="450"/>
        <v>386.8</v>
      </c>
      <c r="C3445" s="210">
        <f t="shared" si="444"/>
        <v>7</v>
      </c>
      <c r="D3445" s="1">
        <f t="shared" si="448"/>
        <v>59.3</v>
      </c>
      <c r="E3445" t="s">
        <v>169</v>
      </c>
      <c r="F3445">
        <v>9604</v>
      </c>
      <c r="G3445" s="139">
        <v>2011</v>
      </c>
      <c r="H3445" s="429" t="s">
        <v>150</v>
      </c>
      <c r="I3445" s="139">
        <f>VLOOKUP(E3445&amp;H3445,Data2012!$A:$S,14,FALSE)</f>
        <v>59.3</v>
      </c>
    </row>
    <row r="3446" spans="1:9" ht="14.25" customHeight="1">
      <c r="A3446" s="1" t="str">
        <f t="shared" si="446"/>
        <v>BRC96048</v>
      </c>
      <c r="B3446" s="427">
        <f t="shared" si="450"/>
        <v>449.40000000000003</v>
      </c>
      <c r="C3446" s="210">
        <f t="shared" si="444"/>
        <v>8</v>
      </c>
      <c r="D3446" s="1">
        <f t="shared" si="448"/>
        <v>62.6</v>
      </c>
      <c r="E3446" t="s">
        <v>169</v>
      </c>
      <c r="F3446">
        <v>9604</v>
      </c>
      <c r="G3446" s="139">
        <v>2011</v>
      </c>
      <c r="H3446" s="429" t="s">
        <v>151</v>
      </c>
      <c r="I3446" s="139">
        <f>VLOOKUP(E3446&amp;H3446,Data2012!$A:$S,14,FALSE)</f>
        <v>62.6</v>
      </c>
    </row>
    <row r="3447" spans="1:9" ht="14.25" customHeight="1">
      <c r="A3447" s="1" t="str">
        <f t="shared" si="446"/>
        <v>BRC96049</v>
      </c>
      <c r="B3447" s="427">
        <f t="shared" si="450"/>
        <v>505.50000000000006</v>
      </c>
      <c r="C3447" s="210">
        <f t="shared" si="444"/>
        <v>9</v>
      </c>
      <c r="D3447" s="1">
        <f t="shared" si="448"/>
        <v>56.1</v>
      </c>
      <c r="E3447" t="s">
        <v>169</v>
      </c>
      <c r="F3447">
        <v>9604</v>
      </c>
      <c r="G3447" s="139">
        <v>2011</v>
      </c>
      <c r="H3447" s="429" t="s">
        <v>152</v>
      </c>
      <c r="I3447" s="139">
        <f>VLOOKUP(E3447&amp;H3447,Data2012!$A:$S,14,FALSE)</f>
        <v>56.1</v>
      </c>
    </row>
    <row r="3448" spans="1:9" ht="14.25" customHeight="1">
      <c r="A3448" s="1" t="str">
        <f t="shared" si="446"/>
        <v>BRC960410</v>
      </c>
      <c r="B3448" s="427">
        <f t="shared" si="450"/>
        <v>561.90000000000009</v>
      </c>
      <c r="C3448" s="210">
        <f t="shared" si="444"/>
        <v>10</v>
      </c>
      <c r="D3448" s="1">
        <f t="shared" si="448"/>
        <v>56.4</v>
      </c>
      <c r="E3448" t="s">
        <v>169</v>
      </c>
      <c r="F3448">
        <v>9604</v>
      </c>
      <c r="G3448" s="139">
        <v>2011</v>
      </c>
      <c r="H3448" s="429" t="s">
        <v>153</v>
      </c>
      <c r="I3448" s="139">
        <f>VLOOKUP(E3448&amp;H3448,Data2012!$A:$S,14,FALSE)</f>
        <v>56.4</v>
      </c>
    </row>
    <row r="3449" spans="1:9" ht="14.25" customHeight="1">
      <c r="A3449" s="1" t="str">
        <f t="shared" si="446"/>
        <v>BRC960411</v>
      </c>
      <c r="B3449" s="427">
        <f t="shared" si="450"/>
        <v>618.00000000000011</v>
      </c>
      <c r="C3449" s="210">
        <f t="shared" si="444"/>
        <v>11</v>
      </c>
      <c r="D3449" s="1">
        <f t="shared" si="448"/>
        <v>56.1</v>
      </c>
      <c r="E3449" t="s">
        <v>169</v>
      </c>
      <c r="F3449">
        <v>9604</v>
      </c>
      <c r="G3449" s="139">
        <v>2011</v>
      </c>
      <c r="H3449" s="429" t="s">
        <v>154</v>
      </c>
      <c r="I3449" s="139">
        <f>VLOOKUP(E3449&amp;H3449,Data2012!$A:$S,14,FALSE)</f>
        <v>56.1</v>
      </c>
    </row>
    <row r="3450" spans="1:9" ht="14.25" customHeight="1">
      <c r="A3450" s="1" t="str">
        <f t="shared" si="446"/>
        <v>BRC960412</v>
      </c>
      <c r="B3450" s="427">
        <f t="shared" si="450"/>
        <v>670.70000000000016</v>
      </c>
      <c r="C3450" s="210">
        <f t="shared" si="444"/>
        <v>12</v>
      </c>
      <c r="D3450" s="1">
        <f t="shared" si="448"/>
        <v>52.7</v>
      </c>
      <c r="E3450" t="s">
        <v>169</v>
      </c>
      <c r="F3450">
        <v>9604</v>
      </c>
      <c r="G3450" s="139">
        <v>2011</v>
      </c>
      <c r="H3450" s="429" t="s">
        <v>155</v>
      </c>
      <c r="I3450" s="139">
        <f>VLOOKUP(E3450&amp;H3450,Data2012!$A:$S,14,FALSE)</f>
        <v>52.7</v>
      </c>
    </row>
    <row r="3451" spans="1:9" ht="14.25" customHeight="1">
      <c r="A3451" s="1" t="str">
        <f t="shared" si="446"/>
        <v>BRC96051</v>
      </c>
      <c r="B3451" s="427">
        <f>+D3451</f>
        <v>12</v>
      </c>
      <c r="C3451" s="210">
        <f t="shared" si="444"/>
        <v>1</v>
      </c>
      <c r="D3451" s="1">
        <f t="shared" si="448"/>
        <v>12</v>
      </c>
      <c r="E3451" t="s">
        <v>169</v>
      </c>
      <c r="F3451" s="288">
        <v>9605</v>
      </c>
      <c r="G3451" s="139">
        <v>2011</v>
      </c>
      <c r="H3451" s="429" t="s">
        <v>144</v>
      </c>
      <c r="I3451" s="139">
        <f>VLOOKUP(E3451&amp;H3451,Data2012!$A:$S,17,FALSE)</f>
        <v>12</v>
      </c>
    </row>
    <row r="3452" spans="1:9" ht="14.25" customHeight="1">
      <c r="A3452" s="1" t="str">
        <f t="shared" si="446"/>
        <v>BRC96052</v>
      </c>
      <c r="B3452" s="427">
        <f>+D3452+B3451</f>
        <v>31.5</v>
      </c>
      <c r="C3452" s="210">
        <f t="shared" si="444"/>
        <v>2</v>
      </c>
      <c r="D3452" s="1">
        <f t="shared" si="448"/>
        <v>19.5</v>
      </c>
      <c r="E3452" t="s">
        <v>169</v>
      </c>
      <c r="F3452">
        <v>9605</v>
      </c>
      <c r="G3452" s="139">
        <v>2011</v>
      </c>
      <c r="H3452" s="429" t="s">
        <v>145</v>
      </c>
      <c r="I3452" s="139">
        <f>VLOOKUP(E3452&amp;H3452,Data2012!$A:$S,17,FALSE)</f>
        <v>19.5</v>
      </c>
    </row>
    <row r="3453" spans="1:9" ht="14.25" customHeight="1">
      <c r="A3453" s="1" t="str">
        <f t="shared" si="446"/>
        <v>BRC96053</v>
      </c>
      <c r="B3453" s="427">
        <f>+D3453+B3452</f>
        <v>57</v>
      </c>
      <c r="C3453" s="210">
        <f t="shared" si="444"/>
        <v>3</v>
      </c>
      <c r="D3453" s="1">
        <f t="shared" si="448"/>
        <v>25.5</v>
      </c>
      <c r="E3453" t="s">
        <v>169</v>
      </c>
      <c r="F3453">
        <v>9605</v>
      </c>
      <c r="G3453" s="139">
        <v>2011</v>
      </c>
      <c r="H3453" s="429" t="s">
        <v>146</v>
      </c>
      <c r="I3453" s="139">
        <f>VLOOKUP(E3453&amp;H3453,Data2012!$A:$S,17,FALSE)</f>
        <v>25.5</v>
      </c>
    </row>
    <row r="3454" spans="1:9" ht="14.25" customHeight="1">
      <c r="A3454" s="1" t="str">
        <f t="shared" si="446"/>
        <v>BRC96054</v>
      </c>
      <c r="B3454" s="427">
        <f t="shared" ref="B3454:B3462" si="451">+D3454+B3453</f>
        <v>100</v>
      </c>
      <c r="C3454" s="210">
        <f t="shared" si="444"/>
        <v>4</v>
      </c>
      <c r="D3454" s="1">
        <f t="shared" si="448"/>
        <v>43</v>
      </c>
      <c r="E3454" t="s">
        <v>169</v>
      </c>
      <c r="F3454">
        <v>9605</v>
      </c>
      <c r="G3454" s="139">
        <v>2011</v>
      </c>
      <c r="H3454" s="429" t="s">
        <v>147</v>
      </c>
      <c r="I3454" s="139">
        <f>VLOOKUP(E3454&amp;H3454,Data2012!$A:$S,17,FALSE)</f>
        <v>43</v>
      </c>
    </row>
    <row r="3455" spans="1:9" ht="14.25" customHeight="1">
      <c r="A3455" s="1" t="str">
        <f t="shared" si="446"/>
        <v>BRC96055</v>
      </c>
      <c r="B3455" s="427">
        <f t="shared" si="451"/>
        <v>146.5</v>
      </c>
      <c r="C3455" s="210">
        <f t="shared" si="444"/>
        <v>5</v>
      </c>
      <c r="D3455" s="1">
        <f t="shared" si="448"/>
        <v>46.5</v>
      </c>
      <c r="E3455" t="s">
        <v>169</v>
      </c>
      <c r="F3455">
        <v>9605</v>
      </c>
      <c r="G3455" s="139">
        <v>2011</v>
      </c>
      <c r="H3455" s="429" t="s">
        <v>148</v>
      </c>
      <c r="I3455" s="139">
        <f>VLOOKUP(E3455&amp;H3455,Data2012!$A:$S,17,FALSE)</f>
        <v>46.5</v>
      </c>
    </row>
    <row r="3456" spans="1:9" ht="14.25" customHeight="1">
      <c r="A3456" s="1" t="str">
        <f t="shared" si="446"/>
        <v>BRC96056</v>
      </c>
      <c r="B3456" s="427">
        <f t="shared" si="451"/>
        <v>198.9</v>
      </c>
      <c r="C3456" s="210">
        <f t="shared" si="444"/>
        <v>6</v>
      </c>
      <c r="D3456" s="1">
        <f t="shared" si="448"/>
        <v>52.4</v>
      </c>
      <c r="E3456" t="s">
        <v>169</v>
      </c>
      <c r="F3456">
        <v>9605</v>
      </c>
      <c r="G3456" s="139">
        <v>2011</v>
      </c>
      <c r="H3456" s="429" t="s">
        <v>149</v>
      </c>
      <c r="I3456" s="139">
        <f>VLOOKUP(E3456&amp;H3456,Data2012!$A:$S,17,FALSE)</f>
        <v>52.4</v>
      </c>
    </row>
    <row r="3457" spans="1:9" ht="14.25" customHeight="1">
      <c r="A3457" s="1" t="str">
        <f t="shared" si="446"/>
        <v>BRC96057</v>
      </c>
      <c r="B3457" s="427">
        <f t="shared" si="451"/>
        <v>249.8</v>
      </c>
      <c r="C3457" s="210">
        <f t="shared" si="444"/>
        <v>7</v>
      </c>
      <c r="D3457" s="1">
        <f t="shared" si="448"/>
        <v>50.9</v>
      </c>
      <c r="E3457" t="s">
        <v>169</v>
      </c>
      <c r="F3457">
        <v>9605</v>
      </c>
      <c r="G3457" s="139">
        <v>2011</v>
      </c>
      <c r="H3457" s="429" t="s">
        <v>150</v>
      </c>
      <c r="I3457" s="139">
        <f>VLOOKUP(E3457&amp;H3457,Data2012!$A:$S,17,FALSE)</f>
        <v>50.9</v>
      </c>
    </row>
    <row r="3458" spans="1:9" ht="14.25" customHeight="1">
      <c r="A3458" s="1" t="str">
        <f t="shared" si="446"/>
        <v>BRC96058</v>
      </c>
      <c r="B3458" s="427">
        <f t="shared" si="451"/>
        <v>303</v>
      </c>
      <c r="C3458" s="210">
        <f t="shared" si="444"/>
        <v>8</v>
      </c>
      <c r="D3458" s="1">
        <f t="shared" si="448"/>
        <v>53.2</v>
      </c>
      <c r="E3458" t="s">
        <v>169</v>
      </c>
      <c r="F3458">
        <v>9605</v>
      </c>
      <c r="G3458" s="139">
        <v>2011</v>
      </c>
      <c r="H3458" s="429" t="s">
        <v>151</v>
      </c>
      <c r="I3458" s="139">
        <f>VLOOKUP(E3458&amp;H3458,Data2012!$A:$S,17,FALSE)</f>
        <v>53.2</v>
      </c>
    </row>
    <row r="3459" spans="1:9" ht="14.25" customHeight="1">
      <c r="A3459" s="1" t="str">
        <f t="shared" si="446"/>
        <v>BRC96059</v>
      </c>
      <c r="B3459" s="427">
        <f t="shared" si="451"/>
        <v>358.9</v>
      </c>
      <c r="C3459" s="210">
        <f t="shared" si="444"/>
        <v>9</v>
      </c>
      <c r="D3459" s="1">
        <f t="shared" si="448"/>
        <v>55.9</v>
      </c>
      <c r="E3459" t="s">
        <v>169</v>
      </c>
      <c r="F3459">
        <v>9605</v>
      </c>
      <c r="G3459" s="139">
        <v>2011</v>
      </c>
      <c r="H3459" s="429" t="s">
        <v>152</v>
      </c>
      <c r="I3459" s="139">
        <f>VLOOKUP(E3459&amp;H3459,Data2012!$A:$S,17,FALSE)</f>
        <v>55.9</v>
      </c>
    </row>
    <row r="3460" spans="1:9" ht="14.25" customHeight="1">
      <c r="A3460" s="1" t="str">
        <f t="shared" si="446"/>
        <v>BRC960510</v>
      </c>
      <c r="B3460" s="427">
        <f t="shared" si="451"/>
        <v>414.5</v>
      </c>
      <c r="C3460" s="210">
        <f t="shared" si="444"/>
        <v>10</v>
      </c>
      <c r="D3460" s="1">
        <f t="shared" si="448"/>
        <v>55.6</v>
      </c>
      <c r="E3460" t="s">
        <v>169</v>
      </c>
      <c r="F3460">
        <v>9605</v>
      </c>
      <c r="G3460" s="139">
        <v>2011</v>
      </c>
      <c r="H3460" s="429" t="s">
        <v>153</v>
      </c>
      <c r="I3460" s="139">
        <f>VLOOKUP(E3460&amp;H3460,Data2012!$A:$S,17,FALSE)</f>
        <v>55.6</v>
      </c>
    </row>
    <row r="3461" spans="1:9" ht="14.25" customHeight="1">
      <c r="A3461" s="1" t="str">
        <f t="shared" si="446"/>
        <v>BRC960511</v>
      </c>
      <c r="B3461" s="427">
        <f t="shared" si="451"/>
        <v>447.1</v>
      </c>
      <c r="C3461" s="210">
        <f t="shared" si="444"/>
        <v>11</v>
      </c>
      <c r="D3461" s="1">
        <f t="shared" si="448"/>
        <v>32.6</v>
      </c>
      <c r="E3461" t="s">
        <v>169</v>
      </c>
      <c r="F3461">
        <v>9605</v>
      </c>
      <c r="G3461" s="139">
        <v>2011</v>
      </c>
      <c r="H3461" s="429" t="s">
        <v>154</v>
      </c>
      <c r="I3461" s="139">
        <f>VLOOKUP(E3461&amp;H3461,Data2012!$A:$S,17,FALSE)</f>
        <v>32.6</v>
      </c>
    </row>
    <row r="3462" spans="1:9" ht="14.25" customHeight="1">
      <c r="A3462" s="1" t="str">
        <f t="shared" si="446"/>
        <v>BRC960512</v>
      </c>
      <c r="B3462" s="427">
        <f t="shared" si="451"/>
        <v>483.40000000000003</v>
      </c>
      <c r="C3462" s="210">
        <f t="shared" si="444"/>
        <v>12</v>
      </c>
      <c r="D3462" s="1">
        <f t="shared" si="448"/>
        <v>36.299999999999997</v>
      </c>
      <c r="E3462" t="s">
        <v>169</v>
      </c>
      <c r="F3462">
        <v>9605</v>
      </c>
      <c r="G3462" s="139">
        <v>2011</v>
      </c>
      <c r="H3462" s="429" t="s">
        <v>155</v>
      </c>
      <c r="I3462" s="139">
        <f>VLOOKUP(E3462&amp;H3462,Data2012!$A:$S,17,FALSE)</f>
        <v>36.299999999999997</v>
      </c>
    </row>
    <row r="3463" spans="1:9" ht="14.25" customHeight="1">
      <c r="A3463" s="1" t="str">
        <f t="shared" si="446"/>
        <v>BRC96061</v>
      </c>
      <c r="B3463" s="427">
        <f>+D3463</f>
        <v>3.9</v>
      </c>
      <c r="C3463" s="210">
        <f t="shared" si="444"/>
        <v>1</v>
      </c>
      <c r="D3463" s="1">
        <f t="shared" si="448"/>
        <v>3.9</v>
      </c>
      <c r="E3463" t="s">
        <v>169</v>
      </c>
      <c r="F3463" s="288">
        <v>9606</v>
      </c>
      <c r="G3463" s="139">
        <v>2011</v>
      </c>
      <c r="H3463" s="429" t="s">
        <v>144</v>
      </c>
      <c r="I3463" s="139">
        <f>VLOOKUP(E3463&amp;H3463,Data2012!$A:$U,20,FALSE)</f>
        <v>3.9</v>
      </c>
    </row>
    <row r="3464" spans="1:9" ht="14.25" customHeight="1">
      <c r="A3464" s="1" t="str">
        <f t="shared" si="446"/>
        <v>BRC96062</v>
      </c>
      <c r="B3464" s="427">
        <f>+D3464+B3463</f>
        <v>10.4</v>
      </c>
      <c r="C3464" s="210">
        <f t="shared" ref="C3464:C3474" si="452">IF(D3464="na"," ",VALUE(RIGHT(TRIM(H3464),2)))</f>
        <v>2</v>
      </c>
      <c r="D3464" s="1">
        <f t="shared" si="448"/>
        <v>6.5</v>
      </c>
      <c r="E3464" t="s">
        <v>169</v>
      </c>
      <c r="F3464">
        <v>9606</v>
      </c>
      <c r="G3464" s="139">
        <v>2011</v>
      </c>
      <c r="H3464" s="429" t="s">
        <v>145</v>
      </c>
      <c r="I3464" s="139">
        <f>VLOOKUP(E3464&amp;H3464,Data2012!$A:$U,20,FALSE)</f>
        <v>6.5</v>
      </c>
    </row>
    <row r="3465" spans="1:9" ht="14.25" customHeight="1">
      <c r="A3465" s="1" t="str">
        <f t="shared" si="446"/>
        <v>BRC96063</v>
      </c>
      <c r="B3465" s="427">
        <f>+D3465+B3464</f>
        <v>17.2</v>
      </c>
      <c r="C3465" s="210">
        <f t="shared" si="452"/>
        <v>3</v>
      </c>
      <c r="D3465" s="1">
        <f t="shared" si="448"/>
        <v>6.8</v>
      </c>
      <c r="E3465" t="s">
        <v>169</v>
      </c>
      <c r="F3465">
        <v>9606</v>
      </c>
      <c r="G3465" s="139">
        <v>2011</v>
      </c>
      <c r="H3465" s="429" t="s">
        <v>146</v>
      </c>
      <c r="I3465" s="139">
        <f>VLOOKUP(E3465&amp;H3465,Data2012!$A:$U,20,FALSE)</f>
        <v>6.8</v>
      </c>
    </row>
    <row r="3466" spans="1:9" ht="14.25" customHeight="1">
      <c r="A3466" s="1" t="str">
        <f t="shared" si="446"/>
        <v>BRC96064</v>
      </c>
      <c r="B3466" s="427">
        <f t="shared" ref="B3466:B3474" si="453">+D3466+B3465</f>
        <v>27.4</v>
      </c>
      <c r="C3466" s="210">
        <f t="shared" si="452"/>
        <v>4</v>
      </c>
      <c r="D3466" s="1">
        <f t="shared" si="448"/>
        <v>10.199999999999999</v>
      </c>
      <c r="E3466" t="s">
        <v>169</v>
      </c>
      <c r="F3466">
        <v>9606</v>
      </c>
      <c r="G3466" s="139">
        <v>2011</v>
      </c>
      <c r="H3466" s="429" t="s">
        <v>147</v>
      </c>
      <c r="I3466" s="139">
        <f>VLOOKUP(E3466&amp;H3466,Data2012!$A:$U,20,FALSE)</f>
        <v>10.199999999999999</v>
      </c>
    </row>
    <row r="3467" spans="1:9" ht="14.25" customHeight="1">
      <c r="A3467" s="1" t="str">
        <f t="shared" si="446"/>
        <v>BRC96065</v>
      </c>
      <c r="B3467" s="427">
        <f t="shared" si="453"/>
        <v>36.299999999999997</v>
      </c>
      <c r="C3467" s="210">
        <f t="shared" si="452"/>
        <v>5</v>
      </c>
      <c r="D3467" s="1">
        <f t="shared" si="448"/>
        <v>8.9</v>
      </c>
      <c r="E3467" t="s">
        <v>169</v>
      </c>
      <c r="F3467">
        <v>9606</v>
      </c>
      <c r="G3467" s="139">
        <v>2011</v>
      </c>
      <c r="H3467" s="429" t="s">
        <v>148</v>
      </c>
      <c r="I3467" s="139">
        <f>VLOOKUP(E3467&amp;H3467,Data2012!$A:$U,20,FALSE)</f>
        <v>8.9</v>
      </c>
    </row>
    <row r="3468" spans="1:9" ht="14.25" customHeight="1">
      <c r="A3468" s="1" t="str">
        <f t="shared" si="446"/>
        <v>BRC96066</v>
      </c>
      <c r="B3468" s="427">
        <f t="shared" si="453"/>
        <v>43.599999999999994</v>
      </c>
      <c r="C3468" s="210">
        <f t="shared" si="452"/>
        <v>6</v>
      </c>
      <c r="D3468" s="1">
        <f t="shared" si="448"/>
        <v>7.3</v>
      </c>
      <c r="E3468" t="s">
        <v>169</v>
      </c>
      <c r="F3468">
        <v>9606</v>
      </c>
      <c r="G3468" s="139">
        <v>2011</v>
      </c>
      <c r="H3468" s="429" t="s">
        <v>149</v>
      </c>
      <c r="I3468" s="139">
        <f>VLOOKUP(E3468&amp;H3468,Data2012!$A:$U,20,FALSE)</f>
        <v>7.3</v>
      </c>
    </row>
    <row r="3469" spans="1:9" ht="14.25" customHeight="1">
      <c r="A3469" s="1" t="str">
        <f t="shared" si="446"/>
        <v>BRC96067</v>
      </c>
      <c r="B3469" s="427">
        <f t="shared" si="453"/>
        <v>52.499999999999993</v>
      </c>
      <c r="C3469" s="210">
        <f t="shared" si="452"/>
        <v>7</v>
      </c>
      <c r="D3469" s="1">
        <f t="shared" si="448"/>
        <v>8.9</v>
      </c>
      <c r="E3469" t="s">
        <v>169</v>
      </c>
      <c r="F3469">
        <v>9606</v>
      </c>
      <c r="G3469" s="139">
        <v>2011</v>
      </c>
      <c r="H3469" s="429" t="s">
        <v>150</v>
      </c>
      <c r="I3469" s="139">
        <f>VLOOKUP(E3469&amp;H3469,Data2012!$A:$U,20,FALSE)</f>
        <v>8.9</v>
      </c>
    </row>
    <row r="3470" spans="1:9" ht="14.25" customHeight="1">
      <c r="A3470" s="1" t="str">
        <f t="shared" si="446"/>
        <v>BRC96068</v>
      </c>
      <c r="B3470" s="427">
        <f t="shared" si="453"/>
        <v>62.399999999999991</v>
      </c>
      <c r="C3470" s="210">
        <f t="shared" si="452"/>
        <v>8</v>
      </c>
      <c r="D3470" s="1">
        <f t="shared" si="448"/>
        <v>9.9</v>
      </c>
      <c r="E3470" t="s">
        <v>169</v>
      </c>
      <c r="F3470">
        <v>9606</v>
      </c>
      <c r="G3470" s="139">
        <v>2011</v>
      </c>
      <c r="H3470" s="429" t="s">
        <v>151</v>
      </c>
      <c r="I3470" s="139">
        <f>VLOOKUP(E3470&amp;H3470,Data2012!$A:$U,20,FALSE)</f>
        <v>9.9</v>
      </c>
    </row>
    <row r="3471" spans="1:9" ht="14.25" customHeight="1">
      <c r="A3471" s="1" t="str">
        <f>TRIM(E3471)&amp;F3471&amp;C3471</f>
        <v>BRC96069</v>
      </c>
      <c r="B3471" s="427">
        <f t="shared" si="453"/>
        <v>73.499999999999986</v>
      </c>
      <c r="C3471" s="210">
        <f t="shared" si="452"/>
        <v>9</v>
      </c>
      <c r="D3471" s="1">
        <f t="shared" si="448"/>
        <v>11.1</v>
      </c>
      <c r="E3471" t="s">
        <v>169</v>
      </c>
      <c r="F3471">
        <v>9606</v>
      </c>
      <c r="G3471" s="139">
        <v>2011</v>
      </c>
      <c r="H3471" s="429" t="s">
        <v>152</v>
      </c>
      <c r="I3471" s="139">
        <f>VLOOKUP(E3471&amp;H3471,Data2012!$A:$U,20,FALSE)</f>
        <v>11.1</v>
      </c>
    </row>
    <row r="3472" spans="1:9" ht="14.25" customHeight="1">
      <c r="A3472" s="1" t="str">
        <f>TRIM(E3472)&amp;F3472&amp;C3472</f>
        <v>BRC960610</v>
      </c>
      <c r="B3472" s="427">
        <f t="shared" si="453"/>
        <v>85.09999999999998</v>
      </c>
      <c r="C3472" s="210">
        <f t="shared" si="452"/>
        <v>10</v>
      </c>
      <c r="D3472" s="1">
        <f t="shared" si="448"/>
        <v>11.6</v>
      </c>
      <c r="E3472" t="s">
        <v>169</v>
      </c>
      <c r="F3472">
        <v>9606</v>
      </c>
      <c r="G3472" s="139">
        <v>2011</v>
      </c>
      <c r="H3472" s="429" t="s">
        <v>153</v>
      </c>
      <c r="I3472" s="139">
        <f>VLOOKUP(E3472&amp;H3472,Data2012!$A:$U,20,FALSE)</f>
        <v>11.6</v>
      </c>
    </row>
    <row r="3473" spans="1:9" ht="14.25" customHeight="1">
      <c r="A3473" s="1" t="str">
        <f>TRIM(E3473)&amp;F3473&amp;C3473</f>
        <v>BRC960611</v>
      </c>
      <c r="B3473" s="427">
        <f t="shared" si="453"/>
        <v>91.09999999999998</v>
      </c>
      <c r="C3473" s="210">
        <f t="shared" si="452"/>
        <v>11</v>
      </c>
      <c r="D3473" s="1">
        <f t="shared" si="448"/>
        <v>6</v>
      </c>
      <c r="E3473" t="s">
        <v>169</v>
      </c>
      <c r="F3473">
        <v>9606</v>
      </c>
      <c r="G3473" s="139">
        <v>2011</v>
      </c>
      <c r="H3473" s="429" t="s">
        <v>154</v>
      </c>
      <c r="I3473" s="139">
        <f>VLOOKUP(E3473&amp;H3473,Data2012!$A:$U,20,FALSE)</f>
        <v>6</v>
      </c>
    </row>
    <row r="3474" spans="1:9" ht="14.25" customHeight="1">
      <c r="A3474" s="1" t="str">
        <f>TRIM(E3474)&amp;F3474&amp;C3474</f>
        <v>BRC960612</v>
      </c>
      <c r="B3474" s="427">
        <f t="shared" si="453"/>
        <v>100.79999999999998</v>
      </c>
      <c r="C3474" s="210">
        <f t="shared" si="452"/>
        <v>12</v>
      </c>
      <c r="D3474" s="1">
        <f t="shared" si="448"/>
        <v>9.6999999999999993</v>
      </c>
      <c r="E3474" t="s">
        <v>169</v>
      </c>
      <c r="F3474">
        <v>9606</v>
      </c>
      <c r="G3474" s="139">
        <v>2011</v>
      </c>
      <c r="H3474" s="429" t="s">
        <v>155</v>
      </c>
      <c r="I3474" s="139">
        <f>VLOOKUP(E3474&amp;H3474,Data2012!$A:$U,20,FALSE)</f>
        <v>9.6999999999999993</v>
      </c>
    </row>
    <row r="3475" spans="1:9" ht="14.25" customHeight="1">
      <c r="A3475" s="1" t="str">
        <f t="shared" ref="A3475:A3498" si="454">TRIM(E3475)&amp;F3475&amp;C3475</f>
        <v>BLS CARGO96031</v>
      </c>
      <c r="B3475" s="923">
        <f t="shared" ref="B3475:B3498" si="455">+D3475+B3474</f>
        <v>415.79999999999995</v>
      </c>
      <c r="C3475" s="210">
        <f t="shared" ref="C3475:C3498" si="456">IF(D3475="na"," ",VALUE(RIGHT(TRIM(H3475),2)))</f>
        <v>1</v>
      </c>
      <c r="D3475" s="1">
        <f t="shared" ref="D3475:D3498" si="457">IF(I3475&lt;0,"-1",I3475)</f>
        <v>315</v>
      </c>
      <c r="E3475" s="395" t="s">
        <v>375</v>
      </c>
      <c r="F3475" s="287">
        <v>9603</v>
      </c>
      <c r="G3475" s="139">
        <v>2011</v>
      </c>
      <c r="H3475" s="536" t="s">
        <v>144</v>
      </c>
      <c r="I3475">
        <f>VLOOKUP(E3475&amp;H3475,Data2012!$A:$S,11,FALSE)</f>
        <v>315</v>
      </c>
    </row>
    <row r="3476" spans="1:9" ht="14.25" customHeight="1">
      <c r="A3476" s="1" t="str">
        <f t="shared" si="454"/>
        <v>BLS CARGO96032</v>
      </c>
      <c r="B3476" s="923">
        <f t="shared" si="455"/>
        <v>758.8</v>
      </c>
      <c r="C3476" s="210">
        <f t="shared" si="456"/>
        <v>2</v>
      </c>
      <c r="D3476" s="1">
        <f t="shared" si="457"/>
        <v>343</v>
      </c>
      <c r="E3476" t="s">
        <v>375</v>
      </c>
      <c r="F3476" s="691">
        <v>9603</v>
      </c>
      <c r="G3476" s="139">
        <v>2011</v>
      </c>
      <c r="H3476" s="536" t="s">
        <v>145</v>
      </c>
      <c r="I3476">
        <f>VLOOKUP(E3476&amp;H3476,Data2012!$A:$S,11,FALSE)</f>
        <v>343</v>
      </c>
    </row>
    <row r="3477" spans="1:9" ht="14.25" customHeight="1">
      <c r="A3477" s="1" t="str">
        <f t="shared" si="454"/>
        <v>BLS CARGO96033</v>
      </c>
      <c r="B3477" s="923">
        <f t="shared" si="455"/>
        <v>1162.8</v>
      </c>
      <c r="C3477" s="210">
        <f t="shared" si="456"/>
        <v>3</v>
      </c>
      <c r="D3477" s="1">
        <f t="shared" si="457"/>
        <v>404</v>
      </c>
      <c r="E3477" t="s">
        <v>375</v>
      </c>
      <c r="F3477" s="691">
        <v>9603</v>
      </c>
      <c r="G3477" s="139">
        <v>2011</v>
      </c>
      <c r="H3477" s="536" t="s">
        <v>146</v>
      </c>
      <c r="I3477">
        <f>VLOOKUP(E3477&amp;H3477,Data2012!$A:$S,11,FALSE)</f>
        <v>404</v>
      </c>
    </row>
    <row r="3478" spans="1:9" ht="14.25" customHeight="1">
      <c r="A3478" s="1" t="str">
        <f t="shared" si="454"/>
        <v>BLS CARGO96034</v>
      </c>
      <c r="B3478" s="923">
        <f t="shared" si="455"/>
        <v>1511.8</v>
      </c>
      <c r="C3478" s="210">
        <f t="shared" si="456"/>
        <v>4</v>
      </c>
      <c r="D3478" s="1">
        <f t="shared" si="457"/>
        <v>349</v>
      </c>
      <c r="E3478" t="s">
        <v>375</v>
      </c>
      <c r="F3478" s="691">
        <v>9603</v>
      </c>
      <c r="G3478" s="139">
        <v>2011</v>
      </c>
      <c r="H3478" s="536" t="s">
        <v>147</v>
      </c>
      <c r="I3478">
        <f>VLOOKUP(E3478&amp;H3478,Data2012!$A:$S,11,FALSE)</f>
        <v>349</v>
      </c>
    </row>
    <row r="3479" spans="1:9" ht="14.25" customHeight="1">
      <c r="A3479" s="1" t="str">
        <f t="shared" si="454"/>
        <v>BLS CARGO96035</v>
      </c>
      <c r="B3479" s="923">
        <f t="shared" si="455"/>
        <v>1926.8</v>
      </c>
      <c r="C3479" s="210">
        <f t="shared" si="456"/>
        <v>5</v>
      </c>
      <c r="D3479" s="1">
        <f t="shared" si="457"/>
        <v>415</v>
      </c>
      <c r="E3479" t="s">
        <v>375</v>
      </c>
      <c r="F3479" s="691">
        <v>9603</v>
      </c>
      <c r="G3479" s="139">
        <v>2011</v>
      </c>
      <c r="H3479" s="536" t="s">
        <v>148</v>
      </c>
      <c r="I3479">
        <f>VLOOKUP(E3479&amp;H3479,Data2012!$A:$S,11,FALSE)</f>
        <v>415</v>
      </c>
    </row>
    <row r="3480" spans="1:9" ht="14.25" customHeight="1">
      <c r="A3480" s="1" t="str">
        <f t="shared" si="454"/>
        <v>BLS CARGO96036</v>
      </c>
      <c r="B3480" s="923">
        <f t="shared" si="455"/>
        <v>2299.8000000000002</v>
      </c>
      <c r="C3480" s="210">
        <f t="shared" si="456"/>
        <v>6</v>
      </c>
      <c r="D3480" s="1">
        <f t="shared" si="457"/>
        <v>373</v>
      </c>
      <c r="E3480" t="s">
        <v>375</v>
      </c>
      <c r="F3480" s="691">
        <v>9603</v>
      </c>
      <c r="G3480" s="139">
        <v>2011</v>
      </c>
      <c r="H3480" s="536" t="s">
        <v>149</v>
      </c>
      <c r="I3480">
        <f>VLOOKUP(E3480&amp;H3480,Data2012!$A:$S,11,FALSE)</f>
        <v>373</v>
      </c>
    </row>
    <row r="3481" spans="1:9" ht="14.25" customHeight="1">
      <c r="A3481" s="1" t="str">
        <f t="shared" si="454"/>
        <v>BLS CARGO96037</v>
      </c>
      <c r="B3481" s="923">
        <f t="shared" si="455"/>
        <v>2866.8</v>
      </c>
      <c r="C3481" s="210">
        <f t="shared" si="456"/>
        <v>7</v>
      </c>
      <c r="D3481" s="1">
        <f t="shared" si="457"/>
        <v>567</v>
      </c>
      <c r="E3481" t="s">
        <v>375</v>
      </c>
      <c r="F3481" s="691">
        <v>9603</v>
      </c>
      <c r="G3481" s="139">
        <v>2011</v>
      </c>
      <c r="H3481" s="536" t="s">
        <v>150</v>
      </c>
      <c r="I3481">
        <f>VLOOKUP(E3481&amp;H3481,Data2012!$A:$S,11,FALSE)</f>
        <v>567</v>
      </c>
    </row>
    <row r="3482" spans="1:9" ht="14.25" customHeight="1">
      <c r="A3482" s="1" t="str">
        <f t="shared" si="454"/>
        <v>BLS CARGO96038</v>
      </c>
      <c r="B3482" s="923">
        <f t="shared" si="455"/>
        <v>3123.8</v>
      </c>
      <c r="C3482" s="210">
        <f t="shared" si="456"/>
        <v>8</v>
      </c>
      <c r="D3482" s="1">
        <f t="shared" si="457"/>
        <v>257</v>
      </c>
      <c r="E3482" t="s">
        <v>375</v>
      </c>
      <c r="F3482" s="691">
        <v>9603</v>
      </c>
      <c r="G3482" s="139">
        <v>2011</v>
      </c>
      <c r="H3482" s="536" t="s">
        <v>151</v>
      </c>
      <c r="I3482">
        <f>VLOOKUP(E3482&amp;H3482,Data2012!$A:$S,11,FALSE)</f>
        <v>257</v>
      </c>
    </row>
    <row r="3483" spans="1:9" ht="14.25" customHeight="1">
      <c r="A3483" s="1" t="str">
        <f t="shared" si="454"/>
        <v>BLS CARGO96039</v>
      </c>
      <c r="B3483" s="923">
        <f t="shared" si="455"/>
        <v>3522.8</v>
      </c>
      <c r="C3483" s="210">
        <f t="shared" si="456"/>
        <v>9</v>
      </c>
      <c r="D3483" s="1">
        <f t="shared" si="457"/>
        <v>399</v>
      </c>
      <c r="E3483" t="s">
        <v>375</v>
      </c>
      <c r="F3483" s="691">
        <v>9603</v>
      </c>
      <c r="G3483" s="139">
        <v>2011</v>
      </c>
      <c r="H3483" s="536" t="s">
        <v>152</v>
      </c>
      <c r="I3483">
        <f>VLOOKUP(E3483&amp;H3483,Data2012!$A:$S,11,FALSE)</f>
        <v>399</v>
      </c>
    </row>
    <row r="3484" spans="1:9" ht="14.25" customHeight="1">
      <c r="A3484" s="1" t="str">
        <f t="shared" si="454"/>
        <v>BLS CARGO960310</v>
      </c>
      <c r="B3484" s="923">
        <f t="shared" si="455"/>
        <v>4102.8</v>
      </c>
      <c r="C3484" s="210">
        <f t="shared" si="456"/>
        <v>10</v>
      </c>
      <c r="D3484" s="1">
        <f t="shared" si="457"/>
        <v>580</v>
      </c>
      <c r="E3484" t="s">
        <v>375</v>
      </c>
      <c r="F3484" s="691">
        <v>9603</v>
      </c>
      <c r="G3484" s="139">
        <v>2011</v>
      </c>
      <c r="H3484" s="536" t="s">
        <v>153</v>
      </c>
      <c r="I3484">
        <f>VLOOKUP(E3484&amp;H3484,Data2012!$A:$S,11,FALSE)</f>
        <v>580</v>
      </c>
    </row>
    <row r="3485" spans="1:9" ht="14.25" customHeight="1">
      <c r="A3485" s="1" t="str">
        <f t="shared" si="454"/>
        <v>BLS CARGO960311</v>
      </c>
      <c r="B3485" s="923">
        <f t="shared" si="455"/>
        <v>4482.8</v>
      </c>
      <c r="C3485" s="210">
        <f t="shared" si="456"/>
        <v>11</v>
      </c>
      <c r="D3485" s="1">
        <f t="shared" si="457"/>
        <v>380</v>
      </c>
      <c r="E3485" t="s">
        <v>375</v>
      </c>
      <c r="F3485" s="691">
        <v>9603</v>
      </c>
      <c r="G3485" s="139">
        <v>2011</v>
      </c>
      <c r="H3485" s="536" t="s">
        <v>154</v>
      </c>
      <c r="I3485">
        <f>VLOOKUP(E3485&amp;H3485,Data2012!$A:$S,11,FALSE)</f>
        <v>380</v>
      </c>
    </row>
    <row r="3486" spans="1:9" ht="14.25" customHeight="1">
      <c r="A3486" s="1" t="str">
        <f t="shared" si="454"/>
        <v>BLS CARGO960312</v>
      </c>
      <c r="B3486" s="923">
        <f t="shared" si="455"/>
        <v>4755.8</v>
      </c>
      <c r="C3486" s="210">
        <f t="shared" si="456"/>
        <v>12</v>
      </c>
      <c r="D3486" s="1">
        <f t="shared" si="457"/>
        <v>273</v>
      </c>
      <c r="E3486" t="s">
        <v>375</v>
      </c>
      <c r="F3486" s="691">
        <v>9603</v>
      </c>
      <c r="G3486" s="139">
        <v>2011</v>
      </c>
      <c r="H3486" s="536" t="s">
        <v>155</v>
      </c>
      <c r="I3486">
        <f>VLOOKUP(E3486&amp;H3486,Data2012!$A:$S,11,FALSE)</f>
        <v>273</v>
      </c>
    </row>
    <row r="3487" spans="1:9" ht="14.25" customHeight="1">
      <c r="A3487" s="1" t="str">
        <f t="shared" si="454"/>
        <v>BLS CARGO96041</v>
      </c>
      <c r="B3487" s="923">
        <f t="shared" si="455"/>
        <v>4836.8</v>
      </c>
      <c r="C3487" s="210">
        <f t="shared" si="456"/>
        <v>1</v>
      </c>
      <c r="D3487" s="1">
        <f t="shared" si="457"/>
        <v>81</v>
      </c>
      <c r="E3487" t="s">
        <v>375</v>
      </c>
      <c r="F3487" s="878">
        <v>9604</v>
      </c>
      <c r="G3487" s="139">
        <v>2011</v>
      </c>
      <c r="H3487" s="536" t="s">
        <v>144</v>
      </c>
      <c r="I3487">
        <f>VLOOKUP(E3487&amp;H3487,Data2012!$A:$S,14,FALSE)</f>
        <v>81</v>
      </c>
    </row>
    <row r="3488" spans="1:9" ht="14.25" customHeight="1">
      <c r="A3488" s="1" t="str">
        <f t="shared" si="454"/>
        <v>BLS CARGO96042</v>
      </c>
      <c r="B3488" s="923">
        <f t="shared" si="455"/>
        <v>4925.8</v>
      </c>
      <c r="C3488" s="210">
        <f t="shared" si="456"/>
        <v>2</v>
      </c>
      <c r="D3488" s="1">
        <f t="shared" si="457"/>
        <v>89</v>
      </c>
      <c r="E3488" t="s">
        <v>375</v>
      </c>
      <c r="F3488" s="691">
        <v>9604</v>
      </c>
      <c r="G3488" s="139">
        <v>2011</v>
      </c>
      <c r="H3488" s="536" t="s">
        <v>145</v>
      </c>
      <c r="I3488">
        <f>VLOOKUP(E3488&amp;H3488,Data2012!$A:$S,14,FALSE)</f>
        <v>89</v>
      </c>
    </row>
    <row r="3489" spans="1:9" ht="14.25" customHeight="1">
      <c r="A3489" s="1" t="str">
        <f t="shared" si="454"/>
        <v>BLS CARGO96043</v>
      </c>
      <c r="B3489" s="923">
        <f t="shared" si="455"/>
        <v>5032.8</v>
      </c>
      <c r="C3489" s="210">
        <f t="shared" si="456"/>
        <v>3</v>
      </c>
      <c r="D3489" s="1">
        <f t="shared" si="457"/>
        <v>107</v>
      </c>
      <c r="E3489" t="s">
        <v>375</v>
      </c>
      <c r="F3489" s="691">
        <v>9604</v>
      </c>
      <c r="G3489" s="139">
        <v>2011</v>
      </c>
      <c r="H3489" s="536" t="s">
        <v>146</v>
      </c>
      <c r="I3489">
        <f>VLOOKUP(E3489&amp;H3489,Data2012!$A:$S,14,FALSE)</f>
        <v>107</v>
      </c>
    </row>
    <row r="3490" spans="1:9" ht="14.25" customHeight="1">
      <c r="A3490" s="1" t="str">
        <f t="shared" si="454"/>
        <v>BLS CARGO96044</v>
      </c>
      <c r="B3490" s="923">
        <f t="shared" si="455"/>
        <v>5125.8</v>
      </c>
      <c r="C3490" s="210">
        <f t="shared" si="456"/>
        <v>4</v>
      </c>
      <c r="D3490" s="1">
        <f t="shared" si="457"/>
        <v>93</v>
      </c>
      <c r="E3490" t="s">
        <v>375</v>
      </c>
      <c r="F3490" s="691">
        <v>9604</v>
      </c>
      <c r="G3490" s="139">
        <v>2011</v>
      </c>
      <c r="H3490" s="536" t="s">
        <v>147</v>
      </c>
      <c r="I3490">
        <f>VLOOKUP(E3490&amp;H3490,Data2012!$A:$S,14,FALSE)</f>
        <v>93</v>
      </c>
    </row>
    <row r="3491" spans="1:9" ht="14.25" customHeight="1">
      <c r="A3491" s="1" t="str">
        <f t="shared" si="454"/>
        <v>BLS CARGO96045</v>
      </c>
      <c r="B3491" s="923">
        <f t="shared" si="455"/>
        <v>5233.8</v>
      </c>
      <c r="C3491" s="210">
        <f t="shared" si="456"/>
        <v>5</v>
      </c>
      <c r="D3491" s="1">
        <f t="shared" si="457"/>
        <v>108</v>
      </c>
      <c r="E3491" t="s">
        <v>375</v>
      </c>
      <c r="F3491" s="691">
        <v>9604</v>
      </c>
      <c r="G3491" s="139">
        <v>2011</v>
      </c>
      <c r="H3491" s="536" t="s">
        <v>148</v>
      </c>
      <c r="I3491">
        <f>VLOOKUP(E3491&amp;H3491,Data2012!$A:$S,14,FALSE)</f>
        <v>108</v>
      </c>
    </row>
    <row r="3492" spans="1:9" ht="14.25" customHeight="1">
      <c r="A3492" s="1" t="str">
        <f t="shared" si="454"/>
        <v>BLS CARGO96046</v>
      </c>
      <c r="B3492" s="923">
        <f t="shared" si="455"/>
        <v>5329.8</v>
      </c>
      <c r="C3492" s="210">
        <f t="shared" si="456"/>
        <v>6</v>
      </c>
      <c r="D3492" s="1">
        <f t="shared" si="457"/>
        <v>96</v>
      </c>
      <c r="E3492" t="s">
        <v>375</v>
      </c>
      <c r="F3492" s="691">
        <v>9604</v>
      </c>
      <c r="G3492" s="139">
        <v>2011</v>
      </c>
      <c r="H3492" s="536" t="s">
        <v>149</v>
      </c>
      <c r="I3492">
        <f>VLOOKUP(E3492&amp;H3492,Data2012!$A:$S,14,FALSE)</f>
        <v>96</v>
      </c>
    </row>
    <row r="3493" spans="1:9" ht="14.25" customHeight="1">
      <c r="A3493" s="1" t="str">
        <f t="shared" si="454"/>
        <v>BLS CARGO96047</v>
      </c>
      <c r="B3493" s="923">
        <f t="shared" si="455"/>
        <v>5425.8</v>
      </c>
      <c r="C3493" s="210">
        <f t="shared" si="456"/>
        <v>7</v>
      </c>
      <c r="D3493" s="1">
        <f t="shared" si="457"/>
        <v>96</v>
      </c>
      <c r="E3493" t="s">
        <v>375</v>
      </c>
      <c r="F3493" s="691">
        <v>9604</v>
      </c>
      <c r="G3493" s="139">
        <v>2011</v>
      </c>
      <c r="H3493" s="536" t="s">
        <v>150</v>
      </c>
      <c r="I3493">
        <f>VLOOKUP(E3493&amp;H3493,Data2012!$A:$S,14,FALSE)</f>
        <v>96</v>
      </c>
    </row>
    <row r="3494" spans="1:9" ht="14.25" customHeight="1">
      <c r="A3494" s="1" t="str">
        <f t="shared" si="454"/>
        <v>BLS CARGO96048</v>
      </c>
      <c r="B3494" s="923">
        <f t="shared" si="455"/>
        <v>5521.8</v>
      </c>
      <c r="C3494" s="210">
        <f t="shared" si="456"/>
        <v>8</v>
      </c>
      <c r="D3494" s="1">
        <f t="shared" si="457"/>
        <v>96</v>
      </c>
      <c r="E3494" t="s">
        <v>375</v>
      </c>
      <c r="F3494" s="691">
        <v>9604</v>
      </c>
      <c r="G3494" s="139">
        <v>2011</v>
      </c>
      <c r="H3494" s="536" t="s">
        <v>151</v>
      </c>
      <c r="I3494">
        <f>VLOOKUP(E3494&amp;H3494,Data2012!$A:$S,14,FALSE)</f>
        <v>96</v>
      </c>
    </row>
    <row r="3495" spans="1:9" ht="14.25" customHeight="1">
      <c r="A3495" s="1" t="str">
        <f t="shared" si="454"/>
        <v>BLS CARGO96049</v>
      </c>
      <c r="B3495" s="923">
        <f t="shared" si="455"/>
        <v>5624.8</v>
      </c>
      <c r="C3495" s="210">
        <f t="shared" si="456"/>
        <v>9</v>
      </c>
      <c r="D3495" s="1">
        <f t="shared" si="457"/>
        <v>103</v>
      </c>
      <c r="E3495" t="s">
        <v>375</v>
      </c>
      <c r="F3495" s="691">
        <v>9604</v>
      </c>
      <c r="G3495" s="139">
        <v>2011</v>
      </c>
      <c r="H3495" s="536" t="s">
        <v>152</v>
      </c>
      <c r="I3495">
        <f>VLOOKUP(E3495&amp;H3495,Data2012!$A:$S,14,FALSE)</f>
        <v>103</v>
      </c>
    </row>
    <row r="3496" spans="1:9" ht="14.25" customHeight="1">
      <c r="A3496" s="1" t="str">
        <f t="shared" si="454"/>
        <v>BLS CARGO960410</v>
      </c>
      <c r="B3496" s="923">
        <f t="shared" si="455"/>
        <v>5720.8</v>
      </c>
      <c r="C3496" s="210">
        <f t="shared" si="456"/>
        <v>10</v>
      </c>
      <c r="D3496" s="1">
        <f t="shared" si="457"/>
        <v>96</v>
      </c>
      <c r="E3496" t="s">
        <v>375</v>
      </c>
      <c r="F3496" s="691">
        <v>9604</v>
      </c>
      <c r="G3496" s="139">
        <v>2011</v>
      </c>
      <c r="H3496" s="536" t="s">
        <v>153</v>
      </c>
      <c r="I3496">
        <f>VLOOKUP(E3496&amp;H3496,Data2012!$A:$S,14,FALSE)</f>
        <v>96</v>
      </c>
    </row>
    <row r="3497" spans="1:9" ht="14.25" customHeight="1">
      <c r="A3497" s="1" t="str">
        <f t="shared" si="454"/>
        <v>BLS CARGO960411</v>
      </c>
      <c r="B3497" s="923">
        <f t="shared" si="455"/>
        <v>5819.8</v>
      </c>
      <c r="C3497" s="210">
        <f t="shared" si="456"/>
        <v>11</v>
      </c>
      <c r="D3497" s="1">
        <f t="shared" si="457"/>
        <v>99</v>
      </c>
      <c r="E3497" t="s">
        <v>375</v>
      </c>
      <c r="F3497" s="691">
        <v>9604</v>
      </c>
      <c r="G3497" s="139">
        <v>2011</v>
      </c>
      <c r="H3497" s="536" t="s">
        <v>154</v>
      </c>
      <c r="I3497">
        <f>VLOOKUP(E3497&amp;H3497,Data2012!$A:$S,14,FALSE)</f>
        <v>99</v>
      </c>
    </row>
    <row r="3498" spans="1:9" ht="14.25" customHeight="1">
      <c r="A3498" s="1" t="str">
        <f t="shared" si="454"/>
        <v>BLS CARGO960412</v>
      </c>
      <c r="B3498" s="923">
        <f t="shared" si="455"/>
        <v>5888.8</v>
      </c>
      <c r="C3498" s="210">
        <f t="shared" si="456"/>
        <v>12</v>
      </c>
      <c r="D3498" s="1">
        <f t="shared" si="457"/>
        <v>69</v>
      </c>
      <c r="E3498" t="s">
        <v>375</v>
      </c>
      <c r="F3498" s="691">
        <v>9604</v>
      </c>
      <c r="G3498" s="139">
        <v>2011</v>
      </c>
      <c r="H3498" s="536" t="s">
        <v>155</v>
      </c>
      <c r="I3498">
        <f>VLOOKUP(E3498&amp;H3498,Data2012!$A:$S,14,FALSE)</f>
        <v>69</v>
      </c>
    </row>
    <row r="3499" spans="1:9" ht="14.25" customHeight="1">
      <c r="B3499" s="211"/>
    </row>
    <row r="3500" spans="1:9" ht="14.25" customHeight="1">
      <c r="B3500" s="211"/>
    </row>
    <row r="3501" spans="1:9" ht="14.25" customHeight="1">
      <c r="B3501" s="211"/>
    </row>
    <row r="3502" spans="1:9" ht="14.25" customHeight="1">
      <c r="B3502" s="211"/>
    </row>
    <row r="3503" spans="1:9" ht="14.25" customHeight="1">
      <c r="B3503" s="211"/>
    </row>
    <row r="3504" spans="1:9" ht="14.25" customHeight="1">
      <c r="B3504" s="211"/>
    </row>
    <row r="3505" spans="2:2" ht="14.25" customHeight="1">
      <c r="B3505" s="211"/>
    </row>
    <row r="3506" spans="2:2" ht="14.25" customHeight="1">
      <c r="B3506" s="211"/>
    </row>
    <row r="3507" spans="2:2" ht="14.25" customHeight="1">
      <c r="B3507" s="211"/>
    </row>
    <row r="3508" spans="2:2" ht="14.25" customHeight="1">
      <c r="B3508" s="211"/>
    </row>
    <row r="3509" spans="2:2" ht="14.25" customHeight="1">
      <c r="B3509" s="211"/>
    </row>
    <row r="3510" spans="2:2" ht="14.25" customHeight="1">
      <c r="B3510" s="211"/>
    </row>
    <row r="3511" spans="2:2" ht="14.25" customHeight="1">
      <c r="B3511" s="211"/>
    </row>
    <row r="3512" spans="2:2" ht="14.25" customHeight="1">
      <c r="B3512" s="211"/>
    </row>
    <row r="3513" spans="2:2" ht="14.25" customHeight="1">
      <c r="B3513" s="211"/>
    </row>
    <row r="3514" spans="2:2" ht="14.25" customHeight="1">
      <c r="B3514" s="211"/>
    </row>
    <row r="3515" spans="2:2" ht="14.25" customHeight="1">
      <c r="B3515" s="211"/>
    </row>
    <row r="3516" spans="2:2" ht="14.25" customHeight="1">
      <c r="B3516" s="211"/>
    </row>
    <row r="3517" spans="2:2" ht="14.25" customHeight="1">
      <c r="B3517" s="211"/>
    </row>
    <row r="3518" spans="2:2" ht="14.25" customHeight="1">
      <c r="B3518" s="211"/>
    </row>
    <row r="3519" spans="2:2" ht="14.25" customHeight="1">
      <c r="B3519" s="211"/>
    </row>
    <row r="3520" spans="2:2" ht="14.25" customHeight="1">
      <c r="B3520" s="211"/>
    </row>
    <row r="3521" spans="2:2" ht="14.25" customHeight="1">
      <c r="B3521" s="211"/>
    </row>
    <row r="3522" spans="2:2" ht="14.25" customHeight="1">
      <c r="B3522" s="211"/>
    </row>
    <row r="3523" spans="2:2" ht="14.25" customHeight="1">
      <c r="B3523" s="211"/>
    </row>
    <row r="3524" spans="2:2" ht="14.25" customHeight="1">
      <c r="B3524" s="211"/>
    </row>
    <row r="3525" spans="2:2" ht="14.25" customHeight="1">
      <c r="B3525" s="211"/>
    </row>
    <row r="3526" spans="2:2" ht="14.25" customHeight="1">
      <c r="B3526" s="211"/>
    </row>
    <row r="3527" spans="2:2" ht="14.25" customHeight="1">
      <c r="B3527" s="211"/>
    </row>
    <row r="3528" spans="2:2" ht="14.25" customHeight="1">
      <c r="B3528" s="211"/>
    </row>
    <row r="3529" spans="2:2" ht="14.25" customHeight="1">
      <c r="B3529" s="211"/>
    </row>
    <row r="3530" spans="2:2" ht="14.25" customHeight="1">
      <c r="B3530" s="211"/>
    </row>
    <row r="3531" spans="2:2" ht="14.25" customHeight="1">
      <c r="B3531" s="211"/>
    </row>
    <row r="3532" spans="2:2" ht="14.25" customHeight="1">
      <c r="B3532" s="211"/>
    </row>
    <row r="3533" spans="2:2" ht="14.25" customHeight="1">
      <c r="B3533" s="211"/>
    </row>
    <row r="3534" spans="2:2" ht="14.25" customHeight="1">
      <c r="B3534" s="211"/>
    </row>
    <row r="3535" spans="2:2" ht="14.25" customHeight="1">
      <c r="B3535" s="211"/>
    </row>
    <row r="3536" spans="2:2" ht="14.25" customHeight="1">
      <c r="B3536" s="211"/>
    </row>
    <row r="3537" spans="2:2" ht="14.25" customHeight="1">
      <c r="B3537" s="211"/>
    </row>
    <row r="3538" spans="2:2" ht="14.25" customHeight="1">
      <c r="B3538" s="211"/>
    </row>
    <row r="3539" spans="2:2" ht="14.25" customHeight="1">
      <c r="B3539" s="211"/>
    </row>
    <row r="3540" spans="2:2" ht="14.25" customHeight="1">
      <c r="B3540" s="211"/>
    </row>
    <row r="3541" spans="2:2" ht="14.25" customHeight="1">
      <c r="B3541" s="211"/>
    </row>
    <row r="3542" spans="2:2" ht="14.25" customHeight="1">
      <c r="B3542" s="211"/>
    </row>
    <row r="3543" spans="2:2" ht="14.25" customHeight="1">
      <c r="B3543" s="211"/>
    </row>
    <row r="3544" spans="2:2" ht="14.25" customHeight="1">
      <c r="B3544" s="211"/>
    </row>
    <row r="3545" spans="2:2" ht="14.25" customHeight="1">
      <c r="B3545" s="211"/>
    </row>
    <row r="3546" spans="2:2" ht="14.25" customHeight="1">
      <c r="B3546" s="211"/>
    </row>
    <row r="3547" spans="2:2" ht="14.25" customHeight="1">
      <c r="B3547" s="211"/>
    </row>
    <row r="3548" spans="2:2" ht="14.25" customHeight="1">
      <c r="B3548" s="211"/>
    </row>
    <row r="3549" spans="2:2" ht="14.25" customHeight="1">
      <c r="B3549" s="211"/>
    </row>
    <row r="3550" spans="2:2" ht="14.25" customHeight="1">
      <c r="B3550" s="211"/>
    </row>
    <row r="3551" spans="2:2" ht="14.25" customHeight="1">
      <c r="B3551" s="211"/>
    </row>
    <row r="3552" spans="2:2" ht="14.25" customHeight="1">
      <c r="B3552" s="211"/>
    </row>
    <row r="3553" spans="2:2" ht="14.25" customHeight="1">
      <c r="B3553" s="211"/>
    </row>
    <row r="3554" spans="2:2" ht="14.25" customHeight="1">
      <c r="B3554" s="211"/>
    </row>
    <row r="3555" spans="2:2" ht="14.25" customHeight="1">
      <c r="B3555" s="211"/>
    </row>
    <row r="3556" spans="2:2" ht="14.25" customHeight="1">
      <c r="B3556" s="211"/>
    </row>
    <row r="3557" spans="2:2" ht="14.25" customHeight="1">
      <c r="B3557" s="211"/>
    </row>
    <row r="3558" spans="2:2" ht="14.25" customHeight="1">
      <c r="B3558" s="211"/>
    </row>
    <row r="3559" spans="2:2" ht="14.25" customHeight="1">
      <c r="B3559" s="211"/>
    </row>
    <row r="3560" spans="2:2" ht="14.25" customHeight="1">
      <c r="B3560" s="211"/>
    </row>
    <row r="3561" spans="2:2" ht="14.25" customHeight="1">
      <c r="B3561" s="211"/>
    </row>
    <row r="3562" spans="2:2" ht="14.25" customHeight="1">
      <c r="B3562" s="211"/>
    </row>
    <row r="3563" spans="2:2" ht="14.25" customHeight="1">
      <c r="B3563" s="211"/>
    </row>
    <row r="3564" spans="2:2" ht="14.25" customHeight="1">
      <c r="B3564" s="211"/>
    </row>
    <row r="3565" spans="2:2" ht="14.25" customHeight="1">
      <c r="B3565" s="211"/>
    </row>
    <row r="3566" spans="2:2" ht="14.25" customHeight="1">
      <c r="B3566" s="211"/>
    </row>
    <row r="3567" spans="2:2" ht="14.25" customHeight="1">
      <c r="B3567" s="211"/>
    </row>
    <row r="3568" spans="2:2" ht="14.25" customHeight="1">
      <c r="B3568" s="211"/>
    </row>
    <row r="3569" spans="2:2" ht="14.25" customHeight="1">
      <c r="B3569" s="211"/>
    </row>
    <row r="3570" spans="2:2" ht="14.25" customHeight="1">
      <c r="B3570" s="211"/>
    </row>
    <row r="3571" spans="2:2" ht="14.25" customHeight="1">
      <c r="B3571" s="211"/>
    </row>
    <row r="3572" spans="2:2" ht="14.25" customHeight="1">
      <c r="B3572" s="211"/>
    </row>
    <row r="3573" spans="2:2" ht="14.25" customHeight="1">
      <c r="B3573" s="211"/>
    </row>
    <row r="3574" spans="2:2" ht="14.25" customHeight="1">
      <c r="B3574" s="211"/>
    </row>
    <row r="3575" spans="2:2" ht="14.25" customHeight="1">
      <c r="B3575" s="211"/>
    </row>
    <row r="3576" spans="2:2" ht="14.25" customHeight="1">
      <c r="B3576" s="211"/>
    </row>
    <row r="3577" spans="2:2" ht="14.25" customHeight="1">
      <c r="B3577" s="211"/>
    </row>
    <row r="3578" spans="2:2" ht="14.25" customHeight="1">
      <c r="B3578" s="211"/>
    </row>
    <row r="3579" spans="2:2" ht="14.25" customHeight="1">
      <c r="B3579" s="211"/>
    </row>
    <row r="3580" spans="2:2" ht="14.25" customHeight="1">
      <c r="B3580" s="211"/>
    </row>
    <row r="3581" spans="2:2" ht="14.25" customHeight="1">
      <c r="B3581" s="211"/>
    </row>
    <row r="3582" spans="2:2" ht="14.25" customHeight="1">
      <c r="B3582" s="211"/>
    </row>
    <row r="3583" spans="2:2" ht="14.25" customHeight="1">
      <c r="B3583" s="211"/>
    </row>
    <row r="3584" spans="2:2" ht="14.25" customHeight="1">
      <c r="B3584" s="211"/>
    </row>
    <row r="3585" spans="2:2" ht="14.25" customHeight="1">
      <c r="B3585" s="211"/>
    </row>
    <row r="3586" spans="2:2" ht="14.25" customHeight="1">
      <c r="B3586" s="211"/>
    </row>
    <row r="3587" spans="2:2" ht="14.25" customHeight="1">
      <c r="B3587" s="211"/>
    </row>
    <row r="3588" spans="2:2" ht="14.25" customHeight="1">
      <c r="B3588" s="211"/>
    </row>
    <row r="3589" spans="2:2" ht="14.25" customHeight="1">
      <c r="B3589" s="211"/>
    </row>
    <row r="3590" spans="2:2" ht="14.25" customHeight="1">
      <c r="B3590" s="211"/>
    </row>
    <row r="3591" spans="2:2" ht="14.25" customHeight="1">
      <c r="B3591" s="211"/>
    </row>
    <row r="3592" spans="2:2" ht="14.25" customHeight="1">
      <c r="B3592" s="211"/>
    </row>
    <row r="3593" spans="2:2" ht="14.25" customHeight="1">
      <c r="B3593" s="211"/>
    </row>
    <row r="3594" spans="2:2" ht="14.25" customHeight="1">
      <c r="B3594" s="211"/>
    </row>
    <row r="3595" spans="2:2" ht="14.25" customHeight="1">
      <c r="B3595" s="211"/>
    </row>
    <row r="3596" spans="2:2" ht="14.25" customHeight="1">
      <c r="B3596" s="211"/>
    </row>
    <row r="3597" spans="2:2" ht="14.25" customHeight="1">
      <c r="B3597" s="211"/>
    </row>
    <row r="3598" spans="2:2" ht="14.25" customHeight="1">
      <c r="B3598" s="211"/>
    </row>
    <row r="3599" spans="2:2" ht="14.25" customHeight="1">
      <c r="B3599" s="211"/>
    </row>
    <row r="3600" spans="2:2" ht="14.25" customHeight="1">
      <c r="B3600" s="211"/>
    </row>
    <row r="3601" spans="2:2" ht="14.25" customHeight="1">
      <c r="B3601" s="211"/>
    </row>
    <row r="3602" spans="2:2" ht="14.25" customHeight="1">
      <c r="B3602" s="211"/>
    </row>
    <row r="3603" spans="2:2" ht="14.25" customHeight="1">
      <c r="B3603" s="211"/>
    </row>
    <row r="3604" spans="2:2" ht="14.25" customHeight="1">
      <c r="B3604" s="211"/>
    </row>
    <row r="3605" spans="2:2" ht="14.25" customHeight="1">
      <c r="B3605" s="211"/>
    </row>
    <row r="3606" spans="2:2" ht="14.25" customHeight="1">
      <c r="B3606" s="211"/>
    </row>
    <row r="3607" spans="2:2" ht="14.25" customHeight="1">
      <c r="B3607" s="211"/>
    </row>
    <row r="3608" spans="2:2" ht="14.25" customHeight="1">
      <c r="B3608" s="211"/>
    </row>
    <row r="3609" spans="2:2" ht="14.25" customHeight="1">
      <c r="B3609" s="211"/>
    </row>
    <row r="3610" spans="2:2" ht="14.25" customHeight="1">
      <c r="B3610" s="211"/>
    </row>
    <row r="3611" spans="2:2" ht="14.25" customHeight="1">
      <c r="B3611" s="211"/>
    </row>
    <row r="3612" spans="2:2" ht="14.25" customHeight="1">
      <c r="B3612" s="211"/>
    </row>
    <row r="3613" spans="2:2" ht="14.25" customHeight="1">
      <c r="B3613" s="211"/>
    </row>
    <row r="3614" spans="2:2" ht="14.25" customHeight="1">
      <c r="B3614" s="211"/>
    </row>
    <row r="3615" spans="2:2" ht="14.25" customHeight="1">
      <c r="B3615" s="211"/>
    </row>
    <row r="3616" spans="2:2" ht="14.25" customHeight="1">
      <c r="B3616" s="211"/>
    </row>
    <row r="3617" spans="2:2" ht="14.25" customHeight="1">
      <c r="B3617" s="211"/>
    </row>
    <row r="3618" spans="2:2" ht="14.25" customHeight="1">
      <c r="B3618" s="211"/>
    </row>
    <row r="3619" spans="2:2" ht="14.25" customHeight="1">
      <c r="B3619" s="211"/>
    </row>
    <row r="3620" spans="2:2" ht="14.25" customHeight="1">
      <c r="B3620" s="211"/>
    </row>
    <row r="3621" spans="2:2" ht="14.25" customHeight="1">
      <c r="B3621" s="211"/>
    </row>
    <row r="3622" spans="2:2" ht="14.25" customHeight="1">
      <c r="B3622" s="211"/>
    </row>
    <row r="3623" spans="2:2" ht="14.25" customHeight="1">
      <c r="B3623" s="211"/>
    </row>
    <row r="3624" spans="2:2" ht="14.25" customHeight="1">
      <c r="B3624" s="211"/>
    </row>
    <row r="3625" spans="2:2" ht="14.25" customHeight="1">
      <c r="B3625" s="211"/>
    </row>
    <row r="3626" spans="2:2" ht="14.25" customHeight="1">
      <c r="B3626" s="211"/>
    </row>
    <row r="3627" spans="2:2" ht="14.25" customHeight="1">
      <c r="B3627" s="211"/>
    </row>
    <row r="3628" spans="2:2" ht="14.25" customHeight="1">
      <c r="B3628" s="211"/>
    </row>
    <row r="3629" spans="2:2" ht="14.25" customHeight="1">
      <c r="B3629" s="211"/>
    </row>
    <row r="3630" spans="2:2" ht="14.25" customHeight="1">
      <c r="B3630" s="211"/>
    </row>
    <row r="3631" spans="2:2" ht="14.25" customHeight="1">
      <c r="B3631" s="211"/>
    </row>
    <row r="3632" spans="2:2" ht="14.25" customHeight="1">
      <c r="B3632" s="211"/>
    </row>
    <row r="3633" spans="2:2" ht="14.25" customHeight="1">
      <c r="B3633" s="211"/>
    </row>
    <row r="3634" spans="2:2" ht="14.25" customHeight="1">
      <c r="B3634" s="211"/>
    </row>
    <row r="3635" spans="2:2" ht="14.25" customHeight="1">
      <c r="B3635" s="211"/>
    </row>
    <row r="3636" spans="2:2" ht="14.25" customHeight="1">
      <c r="B3636" s="211"/>
    </row>
    <row r="3637" spans="2:2" ht="14.25" customHeight="1">
      <c r="B3637" s="211"/>
    </row>
    <row r="3638" spans="2:2" ht="14.25" customHeight="1">
      <c r="B3638" s="211"/>
    </row>
    <row r="3639" spans="2:2" ht="14.25" customHeight="1">
      <c r="B3639" s="211"/>
    </row>
    <row r="3640" spans="2:2" ht="14.25" customHeight="1">
      <c r="B3640" s="211"/>
    </row>
    <row r="3641" spans="2:2" ht="14.25" customHeight="1">
      <c r="B3641" s="211"/>
    </row>
    <row r="3642" spans="2:2" ht="14.25" customHeight="1">
      <c r="B3642" s="211"/>
    </row>
    <row r="3643" spans="2:2" ht="14.25" customHeight="1">
      <c r="B3643" s="211"/>
    </row>
    <row r="3644" spans="2:2" ht="14.25" customHeight="1">
      <c r="B3644" s="211"/>
    </row>
    <row r="3645" spans="2:2" ht="14.25" customHeight="1">
      <c r="B3645" s="211"/>
    </row>
  </sheetData>
  <autoFilter ref="E6:I3498">
    <filterColumn colId="0"/>
  </autoFilter>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sheetPr codeName="Feuil3" filterMode="1"/>
  <dimension ref="A1:L3558"/>
  <sheetViews>
    <sheetView zoomScale="70" zoomScaleNormal="70" workbookViewId="0">
      <selection activeCell="F2815" sqref="F2815"/>
    </sheetView>
  </sheetViews>
  <sheetFormatPr baseColWidth="10" defaultRowHeight="14.25" customHeight="1"/>
  <cols>
    <col min="1" max="1" width="25.33203125" style="1" customWidth="1"/>
    <col min="2" max="2" width="8.88671875" style="2" customWidth="1"/>
    <col min="3" max="3" width="9.33203125" style="211" customWidth="1"/>
    <col min="4" max="4" width="10.88671875" style="2" customWidth="1"/>
    <col min="5" max="5" width="21.109375" customWidth="1"/>
  </cols>
  <sheetData>
    <row r="1" spans="1:9" ht="14.25" customHeight="1">
      <c r="A1" s="1" t="s">
        <v>69</v>
      </c>
      <c r="B1" s="6">
        <v>2012</v>
      </c>
      <c r="D1" s="5"/>
    </row>
    <row r="2" spans="1:9" ht="14.25" customHeight="1">
      <c r="A2" s="2"/>
    </row>
    <row r="4" spans="1:9" ht="14.25" customHeight="1">
      <c r="B4" s="397"/>
    </row>
    <row r="6" spans="1:9" ht="14.25" customHeight="1">
      <c r="A6" s="4" t="s">
        <v>72</v>
      </c>
      <c r="B6" s="3" t="s">
        <v>70</v>
      </c>
      <c r="C6" s="209" t="s">
        <v>125</v>
      </c>
      <c r="D6" s="3" t="s">
        <v>71</v>
      </c>
      <c r="E6" s="102" t="s">
        <v>33</v>
      </c>
      <c r="F6" s="102" t="s">
        <v>34</v>
      </c>
      <c r="G6" s="102" t="s">
        <v>35</v>
      </c>
      <c r="H6" s="102" t="s">
        <v>36</v>
      </c>
      <c r="I6" s="102" t="s">
        <v>37</v>
      </c>
    </row>
    <row r="7" spans="1:9" ht="14.25" hidden="1" customHeight="1">
      <c r="A7" s="1" t="str">
        <f t="shared" ref="A7:A70" si="0">TRIM(E7)&amp;VALUE(G7)&amp;F7</f>
        <v>BC20129601</v>
      </c>
      <c r="B7" s="1">
        <f t="shared" ref="B7:B17" si="1">IF(D7="na",B8,SUMIF(A:A,A7,D:D))</f>
        <v>47899.5</v>
      </c>
      <c r="C7" s="210">
        <f t="shared" ref="C7:C17" si="2">IF(D7="na",C8,VALUE(RIGHT(TRIM(H7),2)))</f>
        <v>6</v>
      </c>
      <c r="D7" s="1" t="str">
        <f>IF(I7&lt;0,"na",I7)</f>
        <v>na</v>
      </c>
      <c r="E7" t="s">
        <v>66</v>
      </c>
      <c r="F7">
        <v>9601</v>
      </c>
      <c r="G7" s="139">
        <v>2012</v>
      </c>
      <c r="H7" t="s">
        <v>155</v>
      </c>
      <c r="I7">
        <f>VLOOKUP(E7&amp;H7,Data2012!$A:$S,4,FALSE)</f>
        <v>-1</v>
      </c>
    </row>
    <row r="8" spans="1:9" ht="14.25" hidden="1" customHeight="1">
      <c r="A8" s="1" t="str">
        <f t="shared" si="0"/>
        <v>BC20129601</v>
      </c>
      <c r="B8" s="1">
        <f t="shared" si="1"/>
        <v>47899.5</v>
      </c>
      <c r="C8" s="210">
        <f t="shared" si="2"/>
        <v>6</v>
      </c>
      <c r="D8" s="1" t="str">
        <f t="shared" ref="D8:D18" si="3">IF(I8&lt;0,"na",I8)</f>
        <v>na</v>
      </c>
      <c r="E8" t="s">
        <v>66</v>
      </c>
      <c r="F8">
        <v>9601</v>
      </c>
      <c r="G8" s="139">
        <v>2012</v>
      </c>
      <c r="H8" t="s">
        <v>154</v>
      </c>
      <c r="I8">
        <f>VLOOKUP(E8&amp;H8,Data2012!$A:$S,4,FALSE)</f>
        <v>-1</v>
      </c>
    </row>
    <row r="9" spans="1:9" ht="14.25" hidden="1" customHeight="1">
      <c r="A9" s="1" t="str">
        <f t="shared" si="0"/>
        <v>BC20129601</v>
      </c>
      <c r="B9" s="1">
        <f t="shared" si="1"/>
        <v>47899.5</v>
      </c>
      <c r="C9" s="210">
        <f t="shared" si="2"/>
        <v>6</v>
      </c>
      <c r="D9" s="1" t="str">
        <f t="shared" si="3"/>
        <v>na</v>
      </c>
      <c r="E9" t="s">
        <v>66</v>
      </c>
      <c r="F9">
        <v>9601</v>
      </c>
      <c r="G9" s="139">
        <v>2012</v>
      </c>
      <c r="H9" t="s">
        <v>153</v>
      </c>
      <c r="I9">
        <f>VLOOKUP(E9&amp;H9,Data2012!$A:$S,4,FALSE)</f>
        <v>-1</v>
      </c>
    </row>
    <row r="10" spans="1:9" ht="14.25" hidden="1" customHeight="1">
      <c r="A10" s="1" t="str">
        <f t="shared" si="0"/>
        <v>BC20129601</v>
      </c>
      <c r="B10" s="1">
        <f t="shared" si="1"/>
        <v>47899.5</v>
      </c>
      <c r="C10" s="210">
        <f t="shared" si="2"/>
        <v>6</v>
      </c>
      <c r="D10" s="1" t="str">
        <f t="shared" si="3"/>
        <v>na</v>
      </c>
      <c r="E10" t="s">
        <v>66</v>
      </c>
      <c r="F10">
        <v>9601</v>
      </c>
      <c r="G10" s="139">
        <v>2012</v>
      </c>
      <c r="H10" t="s">
        <v>152</v>
      </c>
      <c r="I10">
        <f>VLOOKUP(E10&amp;H10,Data2012!$A:$S,4,FALSE)</f>
        <v>-1</v>
      </c>
    </row>
    <row r="11" spans="1:9" ht="14.25" hidden="1" customHeight="1">
      <c r="A11" s="1" t="str">
        <f t="shared" si="0"/>
        <v>BC20129601</v>
      </c>
      <c r="B11" s="1">
        <f t="shared" si="1"/>
        <v>47899.5</v>
      </c>
      <c r="C11" s="210">
        <f t="shared" si="2"/>
        <v>6</v>
      </c>
      <c r="D11" s="1" t="str">
        <f t="shared" si="3"/>
        <v>na</v>
      </c>
      <c r="E11" t="s">
        <v>66</v>
      </c>
      <c r="F11">
        <v>9601</v>
      </c>
      <c r="G11" s="139">
        <v>2012</v>
      </c>
      <c r="H11" t="s">
        <v>151</v>
      </c>
      <c r="I11">
        <f>VLOOKUP(E11&amp;H11,Data2012!$A:$S,4,FALSE)</f>
        <v>-1</v>
      </c>
    </row>
    <row r="12" spans="1:9" ht="14.25" hidden="1" customHeight="1">
      <c r="A12" s="1" t="str">
        <f t="shared" si="0"/>
        <v>BC20129601</v>
      </c>
      <c r="B12" s="1">
        <f t="shared" si="1"/>
        <v>47899.5</v>
      </c>
      <c r="C12" s="210">
        <f t="shared" si="2"/>
        <v>6</v>
      </c>
      <c r="D12" s="1" t="str">
        <f t="shared" si="3"/>
        <v>na</v>
      </c>
      <c r="E12" t="s">
        <v>66</v>
      </c>
      <c r="F12">
        <v>9601</v>
      </c>
      <c r="G12" s="139">
        <v>2012</v>
      </c>
      <c r="H12" t="s">
        <v>150</v>
      </c>
      <c r="I12">
        <f>VLOOKUP(E12&amp;H12,Data2012!$A:$S,4,FALSE)</f>
        <v>-1</v>
      </c>
    </row>
    <row r="13" spans="1:9" ht="14.25" hidden="1" customHeight="1">
      <c r="A13" s="1" t="str">
        <f t="shared" si="0"/>
        <v>BC20129601</v>
      </c>
      <c r="B13" s="1">
        <f t="shared" si="1"/>
        <v>47899.5</v>
      </c>
      <c r="C13" s="210">
        <f t="shared" si="2"/>
        <v>6</v>
      </c>
      <c r="D13" s="1">
        <f t="shared" si="3"/>
        <v>10055</v>
      </c>
      <c r="E13" t="s">
        <v>66</v>
      </c>
      <c r="F13">
        <v>9601</v>
      </c>
      <c r="G13" s="139">
        <v>2012</v>
      </c>
      <c r="H13" t="s">
        <v>149</v>
      </c>
      <c r="I13">
        <f>VLOOKUP(E13&amp;H13,Data2012!$A:$S,4,FALSE)</f>
        <v>10055</v>
      </c>
    </row>
    <row r="14" spans="1:9" ht="14.25" hidden="1" customHeight="1">
      <c r="A14" s="1" t="str">
        <f t="shared" si="0"/>
        <v>BC20129601</v>
      </c>
      <c r="B14" s="1">
        <f t="shared" si="1"/>
        <v>47899.5</v>
      </c>
      <c r="C14" s="210">
        <f t="shared" si="2"/>
        <v>5</v>
      </c>
      <c r="D14" s="1">
        <f t="shared" si="3"/>
        <v>9761</v>
      </c>
      <c r="E14" t="s">
        <v>66</v>
      </c>
      <c r="F14">
        <v>9601</v>
      </c>
      <c r="G14" s="139">
        <v>2012</v>
      </c>
      <c r="H14" t="s">
        <v>148</v>
      </c>
      <c r="I14">
        <f>VLOOKUP(E14&amp;H14,Data2012!$A:$S,4,FALSE)</f>
        <v>9761</v>
      </c>
    </row>
    <row r="15" spans="1:9" ht="14.25" hidden="1" customHeight="1">
      <c r="A15" s="1" t="str">
        <f t="shared" si="0"/>
        <v>BC20129601</v>
      </c>
      <c r="B15" s="1">
        <f t="shared" si="1"/>
        <v>47899.5</v>
      </c>
      <c r="C15" s="210">
        <f t="shared" si="2"/>
        <v>4</v>
      </c>
      <c r="D15" s="1">
        <f t="shared" si="3"/>
        <v>8057</v>
      </c>
      <c r="E15" t="s">
        <v>66</v>
      </c>
      <c r="F15">
        <v>9601</v>
      </c>
      <c r="G15" s="139">
        <v>2012</v>
      </c>
      <c r="H15" t="s">
        <v>147</v>
      </c>
      <c r="I15">
        <f>VLOOKUP(E15&amp;H15,Data2012!$A:$S,4,FALSE)</f>
        <v>8057</v>
      </c>
    </row>
    <row r="16" spans="1:9" ht="14.25" hidden="1" customHeight="1">
      <c r="A16" s="1" t="str">
        <f t="shared" si="0"/>
        <v>BC20129601</v>
      </c>
      <c r="B16" s="1">
        <f t="shared" si="1"/>
        <v>47899.5</v>
      </c>
      <c r="C16" s="210">
        <f t="shared" si="2"/>
        <v>3</v>
      </c>
      <c r="D16" s="1">
        <f t="shared" si="3"/>
        <v>7342</v>
      </c>
      <c r="E16" t="s">
        <v>66</v>
      </c>
      <c r="F16">
        <v>9601</v>
      </c>
      <c r="G16" s="139">
        <v>2012</v>
      </c>
      <c r="H16" t="s">
        <v>146</v>
      </c>
      <c r="I16">
        <f>VLOOKUP(E16&amp;H16,Data2012!$A:$S,4,FALSE)</f>
        <v>7342</v>
      </c>
    </row>
    <row r="17" spans="1:9" ht="14.25" hidden="1" customHeight="1">
      <c r="A17" s="1" t="str">
        <f t="shared" si="0"/>
        <v>BC20129601</v>
      </c>
      <c r="B17" s="1">
        <f t="shared" si="1"/>
        <v>47899.5</v>
      </c>
      <c r="C17" s="210">
        <f t="shared" si="2"/>
        <v>2</v>
      </c>
      <c r="D17" s="1">
        <f t="shared" si="3"/>
        <v>6143.5</v>
      </c>
      <c r="E17" t="s">
        <v>66</v>
      </c>
      <c r="F17">
        <v>9601</v>
      </c>
      <c r="G17" s="139">
        <v>2012</v>
      </c>
      <c r="H17" t="s">
        <v>145</v>
      </c>
      <c r="I17">
        <f>VLOOKUP(E17&amp;H17,Data2012!$A:$S,4,FALSE)</f>
        <v>6143.5</v>
      </c>
    </row>
    <row r="18" spans="1:9" s="691" customFormat="1" ht="14.25" hidden="1" customHeight="1">
      <c r="A18" s="1" t="str">
        <f t="shared" si="0"/>
        <v>BC20129601</v>
      </c>
      <c r="B18" s="1">
        <f>IF(D18="na"," ",SUMIF(A:A,A18,D:D))</f>
        <v>47899.5</v>
      </c>
      <c r="C18" s="210">
        <f>IF(D18="na"," ",VALUE(RIGHT(TRIM(H18),2)))</f>
        <v>1</v>
      </c>
      <c r="D18" s="1">
        <f t="shared" si="3"/>
        <v>6541</v>
      </c>
      <c r="E18" s="691" t="s">
        <v>66</v>
      </c>
      <c r="F18" s="691">
        <v>9601</v>
      </c>
      <c r="G18" s="888">
        <v>2012</v>
      </c>
      <c r="H18" s="691" t="s">
        <v>144</v>
      </c>
      <c r="I18" s="691">
        <f>VLOOKUP(E18&amp;H18,Data2012!$A:$S,4,FALSE)</f>
        <v>6541</v>
      </c>
    </row>
    <row r="19" spans="1:9" ht="14.25" hidden="1" customHeight="1">
      <c r="A19" s="1" t="str">
        <f t="shared" si="0"/>
        <v>BC20129602</v>
      </c>
      <c r="B19" s="1">
        <f t="shared" ref="B19:B29" si="4">IF(D19="na",B20,SUMIF(A:A,A19,D:D))</f>
        <v>4338.5</v>
      </c>
      <c r="C19" s="210">
        <f t="shared" ref="C19:C29" si="5">IF(D19="na",C20,VALUE(RIGHT(TRIM(H19),2)))</f>
        <v>6</v>
      </c>
      <c r="D19" s="1" t="str">
        <f>IF(I19&lt;0,"na",I19)</f>
        <v>na</v>
      </c>
      <c r="E19" t="s">
        <v>66</v>
      </c>
      <c r="F19" s="880">
        <v>9602</v>
      </c>
      <c r="G19" s="139">
        <v>2012</v>
      </c>
      <c r="H19" t="s">
        <v>155</v>
      </c>
      <c r="I19" s="691">
        <f>VLOOKUP(E19&amp;H19,Data2012!$A:$S,7,FALSE)</f>
        <v>-1</v>
      </c>
    </row>
    <row r="20" spans="1:9" ht="14.25" hidden="1" customHeight="1">
      <c r="A20" s="1" t="str">
        <f t="shared" si="0"/>
        <v>BC20129602</v>
      </c>
      <c r="B20" s="1">
        <f t="shared" si="4"/>
        <v>4338.5</v>
      </c>
      <c r="C20" s="210">
        <f t="shared" si="5"/>
        <v>6</v>
      </c>
      <c r="D20" s="1" t="str">
        <f t="shared" ref="D20:D30" si="6">IF(I20&lt;0,"na",I20)</f>
        <v>na</v>
      </c>
      <c r="E20" t="s">
        <v>66</v>
      </c>
      <c r="F20">
        <v>9602</v>
      </c>
      <c r="G20" s="139">
        <v>2012</v>
      </c>
      <c r="H20" t="s">
        <v>154</v>
      </c>
      <c r="I20" s="691">
        <f>VLOOKUP(E20&amp;H20,Data2012!$A:$S,7,FALSE)</f>
        <v>-1</v>
      </c>
    </row>
    <row r="21" spans="1:9" ht="14.25" hidden="1" customHeight="1">
      <c r="A21" s="1" t="str">
        <f t="shared" si="0"/>
        <v>BC20129602</v>
      </c>
      <c r="B21" s="1">
        <f t="shared" si="4"/>
        <v>4338.5</v>
      </c>
      <c r="C21" s="210">
        <f t="shared" si="5"/>
        <v>6</v>
      </c>
      <c r="D21" s="1" t="str">
        <f t="shared" si="6"/>
        <v>na</v>
      </c>
      <c r="E21" t="s">
        <v>66</v>
      </c>
      <c r="F21">
        <v>9602</v>
      </c>
      <c r="G21" s="139">
        <v>2012</v>
      </c>
      <c r="H21" t="s">
        <v>153</v>
      </c>
      <c r="I21" s="691">
        <f>VLOOKUP(E21&amp;H21,Data2012!$A:$S,7,FALSE)</f>
        <v>-1</v>
      </c>
    </row>
    <row r="22" spans="1:9" ht="14.25" hidden="1" customHeight="1">
      <c r="A22" s="1" t="str">
        <f t="shared" si="0"/>
        <v>BC20129602</v>
      </c>
      <c r="B22" s="1">
        <f t="shared" si="4"/>
        <v>4338.5</v>
      </c>
      <c r="C22" s="210">
        <f t="shared" si="5"/>
        <v>6</v>
      </c>
      <c r="D22" s="1" t="str">
        <f t="shared" si="6"/>
        <v>na</v>
      </c>
      <c r="E22" t="s">
        <v>66</v>
      </c>
      <c r="F22">
        <v>9602</v>
      </c>
      <c r="G22" s="139">
        <v>2012</v>
      </c>
      <c r="H22" t="s">
        <v>152</v>
      </c>
      <c r="I22" s="691">
        <f>VLOOKUP(E22&amp;H22,Data2012!$A:$S,7,FALSE)</f>
        <v>-1</v>
      </c>
    </row>
    <row r="23" spans="1:9" ht="14.25" hidden="1" customHeight="1">
      <c r="A23" s="1" t="str">
        <f t="shared" si="0"/>
        <v>BC20129602</v>
      </c>
      <c r="B23" s="1">
        <f t="shared" si="4"/>
        <v>4338.5</v>
      </c>
      <c r="C23" s="210">
        <f t="shared" si="5"/>
        <v>6</v>
      </c>
      <c r="D23" s="1" t="str">
        <f t="shared" si="6"/>
        <v>na</v>
      </c>
      <c r="E23" t="s">
        <v>66</v>
      </c>
      <c r="F23">
        <v>9602</v>
      </c>
      <c r="G23" s="139">
        <v>2012</v>
      </c>
      <c r="H23" t="s">
        <v>151</v>
      </c>
      <c r="I23" s="691">
        <f>VLOOKUP(E23&amp;H23,Data2012!$A:$S,7,FALSE)</f>
        <v>-1</v>
      </c>
    </row>
    <row r="24" spans="1:9" ht="14.25" hidden="1" customHeight="1">
      <c r="A24" s="1" t="str">
        <f t="shared" si="0"/>
        <v>BC20129602</v>
      </c>
      <c r="B24" s="1">
        <f t="shared" si="4"/>
        <v>4338.5</v>
      </c>
      <c r="C24" s="210">
        <f t="shared" si="5"/>
        <v>6</v>
      </c>
      <c r="D24" s="1" t="str">
        <f t="shared" si="6"/>
        <v>na</v>
      </c>
      <c r="E24" t="s">
        <v>66</v>
      </c>
      <c r="F24">
        <v>9602</v>
      </c>
      <c r="G24" s="139">
        <v>2012</v>
      </c>
      <c r="H24" t="s">
        <v>150</v>
      </c>
      <c r="I24" s="691">
        <f>VLOOKUP(E24&amp;H24,Data2012!$A:$S,7,FALSE)</f>
        <v>-1</v>
      </c>
    </row>
    <row r="25" spans="1:9" ht="14.25" hidden="1" customHeight="1">
      <c r="A25" s="1" t="str">
        <f t="shared" si="0"/>
        <v>BC20129602</v>
      </c>
      <c r="B25" s="1">
        <f t="shared" si="4"/>
        <v>4338.5</v>
      </c>
      <c r="C25" s="210">
        <f t="shared" si="5"/>
        <v>6</v>
      </c>
      <c r="D25" s="1">
        <f t="shared" si="6"/>
        <v>948</v>
      </c>
      <c r="E25" t="s">
        <v>66</v>
      </c>
      <c r="F25">
        <v>9602</v>
      </c>
      <c r="G25" s="139">
        <v>2012</v>
      </c>
      <c r="H25" t="s">
        <v>149</v>
      </c>
      <c r="I25" s="691">
        <f>VLOOKUP(E25&amp;H25,Data2012!$A:$S,7,FALSE)</f>
        <v>948</v>
      </c>
    </row>
    <row r="26" spans="1:9" ht="14.25" hidden="1" customHeight="1">
      <c r="A26" s="1" t="str">
        <f t="shared" si="0"/>
        <v>BC20129602</v>
      </c>
      <c r="B26" s="1">
        <f t="shared" si="4"/>
        <v>4338.5</v>
      </c>
      <c r="C26" s="210">
        <f t="shared" si="5"/>
        <v>5</v>
      </c>
      <c r="D26" s="1">
        <f t="shared" si="6"/>
        <v>837</v>
      </c>
      <c r="E26" t="s">
        <v>66</v>
      </c>
      <c r="F26">
        <v>9602</v>
      </c>
      <c r="G26" s="139">
        <v>2012</v>
      </c>
      <c r="H26" t="s">
        <v>148</v>
      </c>
      <c r="I26" s="691">
        <f>VLOOKUP(E26&amp;H26,Data2012!$A:$S,7,FALSE)</f>
        <v>837</v>
      </c>
    </row>
    <row r="27" spans="1:9" ht="14.25" hidden="1" customHeight="1">
      <c r="A27" s="1" t="str">
        <f t="shared" si="0"/>
        <v>BC20129602</v>
      </c>
      <c r="B27" s="1">
        <f t="shared" si="4"/>
        <v>4338.5</v>
      </c>
      <c r="C27" s="210">
        <f t="shared" si="5"/>
        <v>4</v>
      </c>
      <c r="D27" s="1">
        <f t="shared" si="6"/>
        <v>720</v>
      </c>
      <c r="E27" t="s">
        <v>66</v>
      </c>
      <c r="F27">
        <v>9602</v>
      </c>
      <c r="G27" s="139">
        <v>2012</v>
      </c>
      <c r="H27" t="s">
        <v>147</v>
      </c>
      <c r="I27" s="691">
        <f>VLOOKUP(E27&amp;H27,Data2012!$A:$S,7,FALSE)</f>
        <v>720</v>
      </c>
    </row>
    <row r="28" spans="1:9" ht="14.25" hidden="1" customHeight="1">
      <c r="A28" s="1" t="str">
        <f t="shared" si="0"/>
        <v>BC20129602</v>
      </c>
      <c r="B28" s="1">
        <f t="shared" si="4"/>
        <v>4338.5</v>
      </c>
      <c r="C28" s="210">
        <f t="shared" si="5"/>
        <v>3</v>
      </c>
      <c r="D28" s="1">
        <f t="shared" si="6"/>
        <v>687</v>
      </c>
      <c r="E28" t="s">
        <v>66</v>
      </c>
      <c r="F28">
        <v>9602</v>
      </c>
      <c r="G28" s="139">
        <v>2012</v>
      </c>
      <c r="H28" t="s">
        <v>146</v>
      </c>
      <c r="I28" s="691">
        <f>VLOOKUP(E28&amp;H28,Data2012!$A:$S,7,FALSE)</f>
        <v>687</v>
      </c>
    </row>
    <row r="29" spans="1:9" ht="14.25" hidden="1" customHeight="1">
      <c r="A29" s="1" t="str">
        <f t="shared" si="0"/>
        <v>BC20129602</v>
      </c>
      <c r="B29" s="1">
        <f t="shared" si="4"/>
        <v>4338.5</v>
      </c>
      <c r="C29" s="210">
        <f t="shared" si="5"/>
        <v>2</v>
      </c>
      <c r="D29" s="1">
        <f t="shared" si="6"/>
        <v>562</v>
      </c>
      <c r="E29" t="s">
        <v>66</v>
      </c>
      <c r="F29">
        <v>9602</v>
      </c>
      <c r="G29" s="139">
        <v>2012</v>
      </c>
      <c r="H29" t="s">
        <v>145</v>
      </c>
      <c r="I29" s="691">
        <f>VLOOKUP(E29&amp;H29,Data2012!$A:$S,7,FALSE)</f>
        <v>562</v>
      </c>
    </row>
    <row r="30" spans="1:9" ht="14.25" hidden="1" customHeight="1">
      <c r="A30" s="1" t="str">
        <f t="shared" si="0"/>
        <v>BC20129602</v>
      </c>
      <c r="B30" s="1">
        <f>IF(D30="na"," ",SUMIF(A:A,A30,D:D))</f>
        <v>4338.5</v>
      </c>
      <c r="C30" s="210">
        <f>IF(D30="na"," ",VALUE(RIGHT(TRIM(H30),2)))</f>
        <v>1</v>
      </c>
      <c r="D30" s="1">
        <f t="shared" si="6"/>
        <v>584.5</v>
      </c>
      <c r="E30" t="s">
        <v>66</v>
      </c>
      <c r="F30">
        <v>9602</v>
      </c>
      <c r="G30" s="139">
        <v>2012</v>
      </c>
      <c r="H30" t="s">
        <v>144</v>
      </c>
      <c r="I30" s="691">
        <f>VLOOKUP(E30&amp;H30,Data2012!$A:$S,7,FALSE)</f>
        <v>584.5</v>
      </c>
    </row>
    <row r="31" spans="1:9" ht="14.25" hidden="1" customHeight="1">
      <c r="A31" s="1" t="str">
        <f t="shared" si="0"/>
        <v>BC20129603</v>
      </c>
      <c r="B31" s="1">
        <f t="shared" ref="B31:B41" si="7">IF(D31="na",B32,SUMIF(A:A,A31,D:D))</f>
        <v>78800</v>
      </c>
      <c r="C31" s="210">
        <f t="shared" ref="C31:C41" si="8">IF(D31="na",C32,VALUE(RIGHT(TRIM(H31),2)))</f>
        <v>6</v>
      </c>
      <c r="D31" s="1" t="str">
        <f>IF(I31&lt;0,"na",I31)</f>
        <v>na</v>
      </c>
      <c r="E31" t="s">
        <v>66</v>
      </c>
      <c r="F31" s="880">
        <v>9603</v>
      </c>
      <c r="G31" s="139">
        <v>2012</v>
      </c>
      <c r="H31" t="s">
        <v>155</v>
      </c>
      <c r="I31" s="691">
        <f>VLOOKUP(E31&amp;H31,Data2012!$A:$S,12,FALSE)</f>
        <v>-1</v>
      </c>
    </row>
    <row r="32" spans="1:9" ht="14.25" hidden="1" customHeight="1">
      <c r="A32" s="1" t="str">
        <f t="shared" si="0"/>
        <v>BC20129603</v>
      </c>
      <c r="B32" s="1">
        <f t="shared" si="7"/>
        <v>78800</v>
      </c>
      <c r="C32" s="210">
        <f t="shared" si="8"/>
        <v>6</v>
      </c>
      <c r="D32" s="1" t="str">
        <f t="shared" ref="D32:D42" si="9">IF(I32&lt;0,"na",I32)</f>
        <v>na</v>
      </c>
      <c r="E32" t="s">
        <v>66</v>
      </c>
      <c r="F32">
        <v>9603</v>
      </c>
      <c r="G32" s="139">
        <v>2012</v>
      </c>
      <c r="H32" t="s">
        <v>154</v>
      </c>
      <c r="I32" s="691">
        <f>VLOOKUP(E32&amp;H32,Data2012!$A:$S,12,FALSE)</f>
        <v>-1</v>
      </c>
    </row>
    <row r="33" spans="1:9" ht="14.25" hidden="1" customHeight="1">
      <c r="A33" s="1" t="str">
        <f t="shared" si="0"/>
        <v>BC20129603</v>
      </c>
      <c r="B33" s="1">
        <f t="shared" si="7"/>
        <v>78800</v>
      </c>
      <c r="C33" s="210">
        <f t="shared" si="8"/>
        <v>6</v>
      </c>
      <c r="D33" s="1" t="str">
        <f t="shared" si="9"/>
        <v>na</v>
      </c>
      <c r="E33" t="s">
        <v>66</v>
      </c>
      <c r="F33">
        <v>9603</v>
      </c>
      <c r="G33" s="139">
        <v>2012</v>
      </c>
      <c r="H33" t="s">
        <v>153</v>
      </c>
      <c r="I33" s="691">
        <f>VLOOKUP(E33&amp;H33,Data2012!$A:$S,12,FALSE)</f>
        <v>-1</v>
      </c>
    </row>
    <row r="34" spans="1:9" ht="14.25" hidden="1" customHeight="1">
      <c r="A34" s="1" t="str">
        <f t="shared" si="0"/>
        <v>BC20129603</v>
      </c>
      <c r="B34" s="1">
        <f t="shared" si="7"/>
        <v>78800</v>
      </c>
      <c r="C34" s="210">
        <f t="shared" si="8"/>
        <v>6</v>
      </c>
      <c r="D34" s="1" t="str">
        <f t="shared" si="9"/>
        <v>na</v>
      </c>
      <c r="E34" t="s">
        <v>66</v>
      </c>
      <c r="F34">
        <v>9603</v>
      </c>
      <c r="G34" s="139">
        <v>2012</v>
      </c>
      <c r="H34" t="s">
        <v>152</v>
      </c>
      <c r="I34" s="691">
        <f>VLOOKUP(E34&amp;H34,Data2012!$A:$S,12,FALSE)</f>
        <v>-1</v>
      </c>
    </row>
    <row r="35" spans="1:9" ht="14.25" hidden="1" customHeight="1">
      <c r="A35" s="1" t="str">
        <f t="shared" si="0"/>
        <v>BC20129603</v>
      </c>
      <c r="B35" s="1">
        <f t="shared" si="7"/>
        <v>78800</v>
      </c>
      <c r="C35" s="210">
        <f t="shared" si="8"/>
        <v>6</v>
      </c>
      <c r="D35" s="1" t="str">
        <f t="shared" si="9"/>
        <v>na</v>
      </c>
      <c r="E35" t="s">
        <v>66</v>
      </c>
      <c r="F35">
        <v>9603</v>
      </c>
      <c r="G35" s="139">
        <v>2012</v>
      </c>
      <c r="H35" t="s">
        <v>151</v>
      </c>
      <c r="I35" s="691">
        <f>VLOOKUP(E35&amp;H35,Data2012!$A:$S,12,FALSE)</f>
        <v>-1</v>
      </c>
    </row>
    <row r="36" spans="1:9" ht="14.25" hidden="1" customHeight="1">
      <c r="A36" s="1" t="str">
        <f t="shared" si="0"/>
        <v>BC20129603</v>
      </c>
      <c r="B36" s="1">
        <f t="shared" si="7"/>
        <v>78800</v>
      </c>
      <c r="C36" s="210">
        <f t="shared" si="8"/>
        <v>6</v>
      </c>
      <c r="D36" s="1" t="str">
        <f t="shared" si="9"/>
        <v>na</v>
      </c>
      <c r="E36" t="s">
        <v>66</v>
      </c>
      <c r="F36">
        <v>9603</v>
      </c>
      <c r="G36" s="139">
        <v>2012</v>
      </c>
      <c r="H36" t="s">
        <v>150</v>
      </c>
      <c r="I36" s="691">
        <f>VLOOKUP(E36&amp;H36,Data2012!$A:$S,12,FALSE)</f>
        <v>-1</v>
      </c>
    </row>
    <row r="37" spans="1:9" ht="14.25" hidden="1" customHeight="1">
      <c r="A37" s="1" t="str">
        <f t="shared" si="0"/>
        <v>BC20129603</v>
      </c>
      <c r="B37" s="1">
        <f t="shared" si="7"/>
        <v>78800</v>
      </c>
      <c r="C37" s="210">
        <f t="shared" si="8"/>
        <v>6</v>
      </c>
      <c r="D37" s="1">
        <f t="shared" si="9"/>
        <v>13401</v>
      </c>
      <c r="E37" t="s">
        <v>66</v>
      </c>
      <c r="F37">
        <v>9603</v>
      </c>
      <c r="G37" s="139">
        <v>2012</v>
      </c>
      <c r="H37" t="s">
        <v>149</v>
      </c>
      <c r="I37" s="691">
        <f>VLOOKUP(E37&amp;H37,Data2012!$A:$S,12,FALSE)</f>
        <v>13401</v>
      </c>
    </row>
    <row r="38" spans="1:9" ht="14.25" hidden="1" customHeight="1">
      <c r="A38" s="1" t="str">
        <f t="shared" si="0"/>
        <v>BC20129603</v>
      </c>
      <c r="B38" s="1">
        <f t="shared" si="7"/>
        <v>78800</v>
      </c>
      <c r="C38" s="210">
        <f t="shared" si="8"/>
        <v>5</v>
      </c>
      <c r="D38" s="1">
        <f t="shared" si="9"/>
        <v>13845</v>
      </c>
      <c r="E38" t="s">
        <v>66</v>
      </c>
      <c r="F38">
        <v>9603</v>
      </c>
      <c r="G38" s="139">
        <v>2012</v>
      </c>
      <c r="H38" t="s">
        <v>148</v>
      </c>
      <c r="I38" s="691">
        <f>VLOOKUP(E38&amp;H38,Data2012!$A:$S,12,FALSE)</f>
        <v>13845</v>
      </c>
    </row>
    <row r="39" spans="1:9" ht="14.25" hidden="1" customHeight="1">
      <c r="A39" s="1" t="str">
        <f t="shared" si="0"/>
        <v>BC20129603</v>
      </c>
      <c r="B39" s="1">
        <f t="shared" si="7"/>
        <v>78800</v>
      </c>
      <c r="C39" s="210">
        <f t="shared" si="8"/>
        <v>4</v>
      </c>
      <c r="D39" s="1">
        <f t="shared" si="9"/>
        <v>13338</v>
      </c>
      <c r="E39" t="s">
        <v>66</v>
      </c>
      <c r="F39">
        <v>9603</v>
      </c>
      <c r="G39" s="139">
        <v>2012</v>
      </c>
      <c r="H39" t="s">
        <v>147</v>
      </c>
      <c r="I39" s="691">
        <f>VLOOKUP(E39&amp;H39,Data2012!$A:$S,12,FALSE)</f>
        <v>13338</v>
      </c>
    </row>
    <row r="40" spans="1:9" ht="14.25" hidden="1" customHeight="1">
      <c r="A40" s="1" t="str">
        <f t="shared" si="0"/>
        <v>BC20129603</v>
      </c>
      <c r="B40" s="1">
        <f t="shared" si="7"/>
        <v>78800</v>
      </c>
      <c r="C40" s="210">
        <f t="shared" si="8"/>
        <v>3</v>
      </c>
      <c r="D40" s="1">
        <f t="shared" si="9"/>
        <v>13519</v>
      </c>
      <c r="E40" t="s">
        <v>66</v>
      </c>
      <c r="F40">
        <v>9603</v>
      </c>
      <c r="G40" s="139">
        <v>2012</v>
      </c>
      <c r="H40" t="s">
        <v>146</v>
      </c>
      <c r="I40" s="691">
        <f>VLOOKUP(E40&amp;H40,Data2012!$A:$S,12,FALSE)</f>
        <v>13519</v>
      </c>
    </row>
    <row r="41" spans="1:9" ht="14.25" hidden="1" customHeight="1">
      <c r="A41" s="1" t="str">
        <f t="shared" si="0"/>
        <v>BC20129603</v>
      </c>
      <c r="B41" s="1">
        <f t="shared" si="7"/>
        <v>78800</v>
      </c>
      <c r="C41" s="210">
        <f t="shared" si="8"/>
        <v>2</v>
      </c>
      <c r="D41" s="1">
        <f t="shared" si="9"/>
        <v>12184</v>
      </c>
      <c r="E41" t="s">
        <v>66</v>
      </c>
      <c r="F41">
        <v>9603</v>
      </c>
      <c r="G41" s="139">
        <v>2012</v>
      </c>
      <c r="H41" t="s">
        <v>145</v>
      </c>
      <c r="I41" s="691">
        <f>VLOOKUP(E41&amp;H41,Data2012!$A:$S,12,FALSE)</f>
        <v>12184</v>
      </c>
    </row>
    <row r="42" spans="1:9" ht="14.25" hidden="1" customHeight="1">
      <c r="A42" s="1" t="str">
        <f t="shared" si="0"/>
        <v>BC20129603</v>
      </c>
      <c r="B42" s="1">
        <f>IF(D42="na"," ",SUMIF(A:A,A42,D:D))</f>
        <v>78800</v>
      </c>
      <c r="C42" s="210">
        <f>IF(D42="na"," ",VALUE(RIGHT(TRIM(H42),2)))</f>
        <v>1</v>
      </c>
      <c r="D42" s="1">
        <f t="shared" si="9"/>
        <v>12513</v>
      </c>
      <c r="E42" t="s">
        <v>66</v>
      </c>
      <c r="F42">
        <v>9603</v>
      </c>
      <c r="G42" s="139">
        <v>2012</v>
      </c>
      <c r="H42" t="s">
        <v>144</v>
      </c>
      <c r="I42" s="691">
        <f>VLOOKUP(E42&amp;H42,Data2012!$A:$S,12,FALSE)</f>
        <v>12513</v>
      </c>
    </row>
    <row r="43" spans="1:9" ht="14.25" hidden="1" customHeight="1">
      <c r="A43" s="1" t="str">
        <f t="shared" si="0"/>
        <v>BC20129604</v>
      </c>
      <c r="B43" s="1">
        <f t="shared" ref="B43:B53" si="10">IF(D43="na",B44,SUMIF(A:A,A43,D:D))</f>
        <v>24774.9</v>
      </c>
      <c r="C43" s="210">
        <f t="shared" ref="C43:C53" si="11">IF(D43="na",C44,VALUE(RIGHT(TRIM(H43),2)))</f>
        <v>6</v>
      </c>
      <c r="D43" s="1" t="str">
        <f>IF(I43&lt;0,"na",I43)</f>
        <v>na</v>
      </c>
      <c r="E43" t="s">
        <v>66</v>
      </c>
      <c r="F43" s="880">
        <v>9604</v>
      </c>
      <c r="G43" s="139">
        <v>2012</v>
      </c>
      <c r="H43" t="s">
        <v>155</v>
      </c>
      <c r="I43" s="691">
        <f>VLOOKUP(E43&amp;H43,Data2012!$A:$S,15,FALSE)</f>
        <v>-1</v>
      </c>
    </row>
    <row r="44" spans="1:9" ht="14.25" hidden="1" customHeight="1">
      <c r="A44" s="1" t="str">
        <f t="shared" si="0"/>
        <v>BC20129604</v>
      </c>
      <c r="B44" s="1">
        <f t="shared" si="10"/>
        <v>24774.9</v>
      </c>
      <c r="C44" s="210">
        <f t="shared" si="11"/>
        <v>6</v>
      </c>
      <c r="D44" s="1" t="str">
        <f t="shared" ref="D44:D54" si="12">IF(I44&lt;0,"na",I44)</f>
        <v>na</v>
      </c>
      <c r="E44" t="s">
        <v>66</v>
      </c>
      <c r="F44">
        <v>9604</v>
      </c>
      <c r="G44" s="139">
        <v>2012</v>
      </c>
      <c r="H44" t="s">
        <v>154</v>
      </c>
      <c r="I44" s="691">
        <f>VLOOKUP(E44&amp;H44,Data2012!$A:$S,15,FALSE)</f>
        <v>-1</v>
      </c>
    </row>
    <row r="45" spans="1:9" ht="14.25" hidden="1" customHeight="1">
      <c r="A45" s="1" t="str">
        <f t="shared" si="0"/>
        <v>BC20129604</v>
      </c>
      <c r="B45" s="1">
        <f t="shared" si="10"/>
        <v>24774.9</v>
      </c>
      <c r="C45" s="210">
        <f t="shared" si="11"/>
        <v>6</v>
      </c>
      <c r="D45" s="1" t="str">
        <f t="shared" si="12"/>
        <v>na</v>
      </c>
      <c r="E45" t="s">
        <v>66</v>
      </c>
      <c r="F45">
        <v>9604</v>
      </c>
      <c r="G45" s="139">
        <v>2012</v>
      </c>
      <c r="H45" t="s">
        <v>153</v>
      </c>
      <c r="I45" s="691">
        <f>VLOOKUP(E45&amp;H45,Data2012!$A:$S,15,FALSE)</f>
        <v>-1</v>
      </c>
    </row>
    <row r="46" spans="1:9" ht="14.25" hidden="1" customHeight="1">
      <c r="A46" s="1" t="str">
        <f t="shared" si="0"/>
        <v>BC20129604</v>
      </c>
      <c r="B46" s="1">
        <f t="shared" si="10"/>
        <v>24774.9</v>
      </c>
      <c r="C46" s="210">
        <f t="shared" si="11"/>
        <v>6</v>
      </c>
      <c r="D46" s="1" t="str">
        <f t="shared" si="12"/>
        <v>na</v>
      </c>
      <c r="E46" t="s">
        <v>66</v>
      </c>
      <c r="F46">
        <v>9604</v>
      </c>
      <c r="G46" s="139">
        <v>2012</v>
      </c>
      <c r="H46" t="s">
        <v>152</v>
      </c>
      <c r="I46" s="691">
        <f>VLOOKUP(E46&amp;H46,Data2012!$A:$S,15,FALSE)</f>
        <v>-1</v>
      </c>
    </row>
    <row r="47" spans="1:9" ht="14.25" hidden="1" customHeight="1">
      <c r="A47" s="1" t="str">
        <f t="shared" si="0"/>
        <v>BC20129604</v>
      </c>
      <c r="B47" s="1">
        <f t="shared" si="10"/>
        <v>24774.9</v>
      </c>
      <c r="C47" s="210">
        <f t="shared" si="11"/>
        <v>6</v>
      </c>
      <c r="D47" s="1" t="str">
        <f t="shared" si="12"/>
        <v>na</v>
      </c>
      <c r="E47" t="s">
        <v>66</v>
      </c>
      <c r="F47">
        <v>9604</v>
      </c>
      <c r="G47" s="139">
        <v>2012</v>
      </c>
      <c r="H47" t="s">
        <v>151</v>
      </c>
      <c r="I47" s="691">
        <f>VLOOKUP(E47&amp;H47,Data2012!$A:$S,15,FALSE)</f>
        <v>-1</v>
      </c>
    </row>
    <row r="48" spans="1:9" ht="14.25" hidden="1" customHeight="1">
      <c r="A48" s="1" t="str">
        <f t="shared" si="0"/>
        <v>BC20129604</v>
      </c>
      <c r="B48" s="1">
        <f t="shared" si="10"/>
        <v>24774.9</v>
      </c>
      <c r="C48" s="210">
        <f t="shared" si="11"/>
        <v>6</v>
      </c>
      <c r="D48" s="1" t="str">
        <f t="shared" si="12"/>
        <v>na</v>
      </c>
      <c r="E48" t="s">
        <v>66</v>
      </c>
      <c r="F48">
        <v>9604</v>
      </c>
      <c r="G48" s="139">
        <v>2012</v>
      </c>
      <c r="H48" t="s">
        <v>150</v>
      </c>
      <c r="I48" s="691">
        <f>VLOOKUP(E48&amp;H48,Data2012!$A:$S,15,FALSE)</f>
        <v>-1</v>
      </c>
    </row>
    <row r="49" spans="1:9" ht="14.25" hidden="1" customHeight="1">
      <c r="A49" s="1" t="str">
        <f t="shared" si="0"/>
        <v>BC20129604</v>
      </c>
      <c r="B49" s="1">
        <f t="shared" si="10"/>
        <v>24774.9</v>
      </c>
      <c r="C49" s="210">
        <f t="shared" si="11"/>
        <v>6</v>
      </c>
      <c r="D49" s="1">
        <f t="shared" si="12"/>
        <v>4191</v>
      </c>
      <c r="E49" t="s">
        <v>66</v>
      </c>
      <c r="F49">
        <v>9604</v>
      </c>
      <c r="G49" s="139">
        <v>2012</v>
      </c>
      <c r="H49" t="s">
        <v>149</v>
      </c>
      <c r="I49" s="691">
        <f>VLOOKUP(E49&amp;H49,Data2012!$A:$S,15,FALSE)</f>
        <v>4191</v>
      </c>
    </row>
    <row r="50" spans="1:9" ht="14.25" hidden="1" customHeight="1">
      <c r="A50" s="1" t="str">
        <f t="shared" si="0"/>
        <v>BC20129604</v>
      </c>
      <c r="B50" s="1">
        <f t="shared" si="10"/>
        <v>24774.9</v>
      </c>
      <c r="C50" s="210">
        <f t="shared" si="11"/>
        <v>5</v>
      </c>
      <c r="D50" s="1">
        <f t="shared" si="12"/>
        <v>4322</v>
      </c>
      <c r="E50" t="s">
        <v>66</v>
      </c>
      <c r="F50">
        <v>9604</v>
      </c>
      <c r="G50" s="139">
        <v>2012</v>
      </c>
      <c r="H50" t="s">
        <v>148</v>
      </c>
      <c r="I50" s="691">
        <f>VLOOKUP(E50&amp;H50,Data2012!$A:$S,15,FALSE)</f>
        <v>4322</v>
      </c>
    </row>
    <row r="51" spans="1:9" ht="14.25" hidden="1" customHeight="1">
      <c r="A51" s="1" t="str">
        <f t="shared" si="0"/>
        <v>BC20129604</v>
      </c>
      <c r="B51" s="1">
        <f t="shared" si="10"/>
        <v>24774.9</v>
      </c>
      <c r="C51" s="210">
        <f t="shared" si="11"/>
        <v>4</v>
      </c>
      <c r="D51" s="1">
        <f t="shared" si="12"/>
        <v>4153</v>
      </c>
      <c r="E51" t="s">
        <v>66</v>
      </c>
      <c r="F51">
        <v>9604</v>
      </c>
      <c r="G51" s="139">
        <v>2012</v>
      </c>
      <c r="H51" t="s">
        <v>147</v>
      </c>
      <c r="I51" s="691">
        <f>VLOOKUP(E51&amp;H51,Data2012!$A:$S,15,FALSE)</f>
        <v>4153</v>
      </c>
    </row>
    <row r="52" spans="1:9" ht="14.25" hidden="1" customHeight="1">
      <c r="A52" s="1" t="str">
        <f t="shared" si="0"/>
        <v>BC20129604</v>
      </c>
      <c r="B52" s="1">
        <f t="shared" si="10"/>
        <v>24774.9</v>
      </c>
      <c r="C52" s="210">
        <f t="shared" si="11"/>
        <v>3</v>
      </c>
      <c r="D52" s="1">
        <f t="shared" si="12"/>
        <v>4227</v>
      </c>
      <c r="E52" t="s">
        <v>66</v>
      </c>
      <c r="F52">
        <v>9604</v>
      </c>
      <c r="G52" s="139">
        <v>2012</v>
      </c>
      <c r="H52" t="s">
        <v>146</v>
      </c>
      <c r="I52" s="691">
        <f>VLOOKUP(E52&amp;H52,Data2012!$A:$S,15,FALSE)</f>
        <v>4227</v>
      </c>
    </row>
    <row r="53" spans="1:9" ht="14.25" hidden="1" customHeight="1">
      <c r="A53" s="1" t="str">
        <f t="shared" si="0"/>
        <v>BC20129604</v>
      </c>
      <c r="B53" s="1">
        <f t="shared" si="10"/>
        <v>24774.9</v>
      </c>
      <c r="C53" s="210">
        <f t="shared" si="11"/>
        <v>2</v>
      </c>
      <c r="D53" s="1">
        <f t="shared" si="12"/>
        <v>3880</v>
      </c>
      <c r="E53" t="s">
        <v>66</v>
      </c>
      <c r="F53">
        <v>9604</v>
      </c>
      <c r="G53" s="139">
        <v>2012</v>
      </c>
      <c r="H53" t="s">
        <v>145</v>
      </c>
      <c r="I53" s="691">
        <f>VLOOKUP(E53&amp;H53,Data2012!$A:$S,15,FALSE)</f>
        <v>3880</v>
      </c>
    </row>
    <row r="54" spans="1:9" ht="14.25" hidden="1" customHeight="1">
      <c r="A54" s="1" t="str">
        <f t="shared" si="0"/>
        <v>BC20129604</v>
      </c>
      <c r="B54" s="1">
        <f>IF(D54="na"," ",SUMIF(A:A,A54,D:D))</f>
        <v>24774.9</v>
      </c>
      <c r="C54" s="210">
        <f>IF(D54="na"," ",VALUE(RIGHT(TRIM(H54),2)))</f>
        <v>1</v>
      </c>
      <c r="D54" s="1">
        <f t="shared" si="12"/>
        <v>4001.9</v>
      </c>
      <c r="E54" t="s">
        <v>66</v>
      </c>
      <c r="F54">
        <v>9604</v>
      </c>
      <c r="G54" s="139">
        <v>2012</v>
      </c>
      <c r="H54" t="s">
        <v>144</v>
      </c>
      <c r="I54" s="691">
        <f>VLOOKUP(E54&amp;H54,Data2012!$A:$S,15,FALSE)</f>
        <v>4001.9</v>
      </c>
    </row>
    <row r="55" spans="1:9" ht="14.25" hidden="1" customHeight="1">
      <c r="A55" s="1" t="str">
        <f t="shared" si="0"/>
        <v>BC20129605</v>
      </c>
      <c r="B55" s="1">
        <f t="shared" ref="B55:B65" si="13">IF(D55="na",B56,SUMIF(A:A,A55,D:D))</f>
        <v>58304</v>
      </c>
      <c r="C55" s="210">
        <f t="shared" ref="C55:C65" si="14">IF(D55="na",C56,VALUE(RIGHT(TRIM(H55),2)))</f>
        <v>6</v>
      </c>
      <c r="D55" s="1" t="str">
        <f>IF(I55&lt;0,"na",I55)</f>
        <v>na</v>
      </c>
      <c r="E55" t="s">
        <v>66</v>
      </c>
      <c r="F55" s="880">
        <v>9605</v>
      </c>
      <c r="G55" s="139">
        <v>2012</v>
      </c>
      <c r="H55" t="s">
        <v>155</v>
      </c>
      <c r="I55" s="691">
        <f>VLOOKUP(E55&amp;H55,Data2012!$A:$S,18,FALSE)</f>
        <v>-1</v>
      </c>
    </row>
    <row r="56" spans="1:9" ht="14.25" hidden="1" customHeight="1">
      <c r="A56" s="1" t="str">
        <f t="shared" si="0"/>
        <v>BC20129605</v>
      </c>
      <c r="B56" s="1">
        <f t="shared" si="13"/>
        <v>58304</v>
      </c>
      <c r="C56" s="210">
        <f t="shared" si="14"/>
        <v>6</v>
      </c>
      <c r="D56" s="1" t="str">
        <f t="shared" ref="D56:D66" si="15">IF(I56&lt;0,"na",I56)</f>
        <v>na</v>
      </c>
      <c r="E56" t="s">
        <v>66</v>
      </c>
      <c r="F56">
        <v>9605</v>
      </c>
      <c r="G56" s="139">
        <v>2012</v>
      </c>
      <c r="H56" t="s">
        <v>154</v>
      </c>
      <c r="I56" s="691">
        <f>VLOOKUP(E56&amp;H56,Data2012!$A:$S,18,FALSE)</f>
        <v>-1</v>
      </c>
    </row>
    <row r="57" spans="1:9" ht="14.25" hidden="1" customHeight="1">
      <c r="A57" s="1" t="str">
        <f t="shared" si="0"/>
        <v>BC20129605</v>
      </c>
      <c r="B57" s="1">
        <f t="shared" si="13"/>
        <v>58304</v>
      </c>
      <c r="C57" s="210">
        <f t="shared" si="14"/>
        <v>6</v>
      </c>
      <c r="D57" s="1" t="str">
        <f t="shared" si="15"/>
        <v>na</v>
      </c>
      <c r="E57" t="s">
        <v>66</v>
      </c>
      <c r="F57">
        <v>9605</v>
      </c>
      <c r="G57" s="139">
        <v>2012</v>
      </c>
      <c r="H57" t="s">
        <v>153</v>
      </c>
      <c r="I57" s="691">
        <f>VLOOKUP(E57&amp;H57,Data2012!$A:$S,18,FALSE)</f>
        <v>-1</v>
      </c>
    </row>
    <row r="58" spans="1:9" ht="14.25" hidden="1" customHeight="1">
      <c r="A58" s="1" t="str">
        <f t="shared" si="0"/>
        <v>BC20129605</v>
      </c>
      <c r="B58" s="1">
        <f t="shared" si="13"/>
        <v>58304</v>
      </c>
      <c r="C58" s="210">
        <f t="shared" si="14"/>
        <v>6</v>
      </c>
      <c r="D58" s="1" t="str">
        <f t="shared" si="15"/>
        <v>na</v>
      </c>
      <c r="E58" t="s">
        <v>66</v>
      </c>
      <c r="F58">
        <v>9605</v>
      </c>
      <c r="G58" s="139">
        <v>2012</v>
      </c>
      <c r="H58" t="s">
        <v>152</v>
      </c>
      <c r="I58" s="691">
        <f>VLOOKUP(E58&amp;H58,Data2012!$A:$S,18,FALSE)</f>
        <v>-1</v>
      </c>
    </row>
    <row r="59" spans="1:9" ht="14.25" hidden="1" customHeight="1">
      <c r="A59" s="1" t="str">
        <f t="shared" si="0"/>
        <v>BC20129605</v>
      </c>
      <c r="B59" s="1">
        <f t="shared" si="13"/>
        <v>58304</v>
      </c>
      <c r="C59" s="210">
        <f t="shared" si="14"/>
        <v>6</v>
      </c>
      <c r="D59" s="1" t="str">
        <f t="shared" si="15"/>
        <v>na</v>
      </c>
      <c r="E59" t="s">
        <v>66</v>
      </c>
      <c r="F59">
        <v>9605</v>
      </c>
      <c r="G59" s="139">
        <v>2012</v>
      </c>
      <c r="H59" t="s">
        <v>151</v>
      </c>
      <c r="I59" s="691">
        <f>VLOOKUP(E59&amp;H59,Data2012!$A:$S,18,FALSE)</f>
        <v>-1</v>
      </c>
    </row>
    <row r="60" spans="1:9" ht="14.25" hidden="1" customHeight="1">
      <c r="A60" s="1" t="str">
        <f t="shared" si="0"/>
        <v>BC20129605</v>
      </c>
      <c r="B60" s="1">
        <f t="shared" si="13"/>
        <v>58304</v>
      </c>
      <c r="C60" s="210">
        <f t="shared" si="14"/>
        <v>6</v>
      </c>
      <c r="D60" s="1" t="str">
        <f t="shared" si="15"/>
        <v>na</v>
      </c>
      <c r="E60" t="s">
        <v>66</v>
      </c>
      <c r="F60">
        <v>9605</v>
      </c>
      <c r="G60" s="139">
        <v>2012</v>
      </c>
      <c r="H60" t="s">
        <v>150</v>
      </c>
      <c r="I60" s="691">
        <f>VLOOKUP(E60&amp;H60,Data2012!$A:$S,18,FALSE)</f>
        <v>-1</v>
      </c>
    </row>
    <row r="61" spans="1:9" ht="14.25" hidden="1" customHeight="1">
      <c r="A61" s="1" t="str">
        <f t="shared" si="0"/>
        <v>BC20129605</v>
      </c>
      <c r="B61" s="1">
        <f t="shared" si="13"/>
        <v>58304</v>
      </c>
      <c r="C61" s="210">
        <f t="shared" si="14"/>
        <v>6</v>
      </c>
      <c r="D61" s="1">
        <f t="shared" si="15"/>
        <v>9821</v>
      </c>
      <c r="E61" t="s">
        <v>66</v>
      </c>
      <c r="F61">
        <v>9605</v>
      </c>
      <c r="G61" s="139">
        <v>2012</v>
      </c>
      <c r="H61" t="s">
        <v>149</v>
      </c>
      <c r="I61" s="691">
        <f>VLOOKUP(E61&amp;H61,Data2012!$A:$S,18,FALSE)</f>
        <v>9821</v>
      </c>
    </row>
    <row r="62" spans="1:9" ht="14.25" hidden="1" customHeight="1">
      <c r="A62" s="1" t="str">
        <f t="shared" si="0"/>
        <v>BC20129605</v>
      </c>
      <c r="B62" s="1">
        <f t="shared" si="13"/>
        <v>58304</v>
      </c>
      <c r="C62" s="210">
        <f t="shared" si="14"/>
        <v>5</v>
      </c>
      <c r="D62" s="1">
        <f t="shared" si="15"/>
        <v>10231</v>
      </c>
      <c r="E62" t="s">
        <v>66</v>
      </c>
      <c r="F62">
        <v>9605</v>
      </c>
      <c r="G62" s="139">
        <v>2012</v>
      </c>
      <c r="H62" t="s">
        <v>148</v>
      </c>
      <c r="I62" s="691">
        <f>VLOOKUP(E62&amp;H62,Data2012!$A:$S,18,FALSE)</f>
        <v>10231</v>
      </c>
    </row>
    <row r="63" spans="1:9" ht="14.25" hidden="1" customHeight="1">
      <c r="A63" s="1" t="str">
        <f t="shared" si="0"/>
        <v>BC20129605</v>
      </c>
      <c r="B63" s="1">
        <f t="shared" si="13"/>
        <v>58304</v>
      </c>
      <c r="C63" s="210">
        <f t="shared" si="14"/>
        <v>4</v>
      </c>
      <c r="D63" s="1">
        <f t="shared" si="15"/>
        <v>9882</v>
      </c>
      <c r="E63" t="s">
        <v>66</v>
      </c>
      <c r="F63">
        <v>9605</v>
      </c>
      <c r="G63" s="139">
        <v>2012</v>
      </c>
      <c r="H63" t="s">
        <v>147</v>
      </c>
      <c r="I63" s="691">
        <f>VLOOKUP(E63&amp;H63,Data2012!$A:$S,18,FALSE)</f>
        <v>9882</v>
      </c>
    </row>
    <row r="64" spans="1:9" ht="14.25" hidden="1" customHeight="1">
      <c r="A64" s="1" t="str">
        <f t="shared" si="0"/>
        <v>BC20129605</v>
      </c>
      <c r="B64" s="1">
        <f t="shared" si="13"/>
        <v>58304</v>
      </c>
      <c r="C64" s="210">
        <f t="shared" si="14"/>
        <v>3</v>
      </c>
      <c r="D64" s="1">
        <f t="shared" si="15"/>
        <v>9972</v>
      </c>
      <c r="E64" t="s">
        <v>66</v>
      </c>
      <c r="F64">
        <v>9605</v>
      </c>
      <c r="G64" s="139">
        <v>2012</v>
      </c>
      <c r="H64" t="s">
        <v>146</v>
      </c>
      <c r="I64" s="691">
        <f>VLOOKUP(E64&amp;H64,Data2012!$A:$S,18,FALSE)</f>
        <v>9972</v>
      </c>
    </row>
    <row r="65" spans="1:9" ht="14.25" hidden="1" customHeight="1">
      <c r="A65" s="1" t="str">
        <f t="shared" si="0"/>
        <v>BC20129605</v>
      </c>
      <c r="B65" s="1">
        <f t="shared" si="13"/>
        <v>58304</v>
      </c>
      <c r="C65" s="210">
        <f t="shared" si="14"/>
        <v>2</v>
      </c>
      <c r="D65" s="1">
        <f t="shared" si="15"/>
        <v>9082</v>
      </c>
      <c r="E65" t="s">
        <v>66</v>
      </c>
      <c r="F65">
        <v>9605</v>
      </c>
      <c r="G65" s="139">
        <v>2012</v>
      </c>
      <c r="H65" t="s">
        <v>145</v>
      </c>
      <c r="I65" s="691">
        <f>VLOOKUP(E65&amp;H65,Data2012!$A:$S,18,FALSE)</f>
        <v>9082</v>
      </c>
    </row>
    <row r="66" spans="1:9" ht="14.25" hidden="1" customHeight="1">
      <c r="A66" s="1" t="str">
        <f t="shared" si="0"/>
        <v>BC20129605</v>
      </c>
      <c r="B66" s="1">
        <f>IF(D66="na"," ",SUMIF(A:A,A66,D:D))</f>
        <v>58304</v>
      </c>
      <c r="C66" s="210">
        <f>IF(D66="na"," ",VALUE(RIGHT(TRIM(H66),2)))</f>
        <v>1</v>
      </c>
      <c r="D66" s="1">
        <f t="shared" si="15"/>
        <v>9316</v>
      </c>
      <c r="E66" t="s">
        <v>66</v>
      </c>
      <c r="F66">
        <v>9605</v>
      </c>
      <c r="G66" s="139">
        <v>2012</v>
      </c>
      <c r="H66" t="s">
        <v>144</v>
      </c>
      <c r="I66" s="691">
        <f>VLOOKUP(E66&amp;H66,Data2012!$A:$S,18,FALSE)</f>
        <v>9316</v>
      </c>
    </row>
    <row r="67" spans="1:9" ht="14.25" hidden="1" customHeight="1">
      <c r="A67" s="993" t="str">
        <f t="shared" si="0"/>
        <v>BC20129606</v>
      </c>
      <c r="B67" s="993">
        <f t="shared" ref="B67:B77" si="16">IF(D67="na",B68,SUMIF(A:A,A67,D:D))</f>
        <v>18363</v>
      </c>
      <c r="C67" s="994">
        <f t="shared" ref="C67:C77" si="17">IF(D67="na",C68,VALUE(RIGHT(TRIM(H67),2)))</f>
        <v>6</v>
      </c>
      <c r="D67" s="993" t="str">
        <f>IF(I67&lt;0,"na",I67)</f>
        <v>na</v>
      </c>
      <c r="E67" s="995" t="s">
        <v>66</v>
      </c>
      <c r="F67" s="995">
        <v>9606</v>
      </c>
      <c r="G67" s="996">
        <v>2012</v>
      </c>
      <c r="H67" s="995" t="s">
        <v>155</v>
      </c>
      <c r="I67" s="995">
        <f>VLOOKUP(E67&amp;H67,Data2012!$A:$U,21,FALSE)</f>
        <v>-1</v>
      </c>
    </row>
    <row r="68" spans="1:9" ht="14.25" hidden="1" customHeight="1">
      <c r="A68" s="993" t="str">
        <f t="shared" si="0"/>
        <v>BC20129606</v>
      </c>
      <c r="B68" s="993">
        <f t="shared" si="16"/>
        <v>18363</v>
      </c>
      <c r="C68" s="994">
        <f t="shared" si="17"/>
        <v>6</v>
      </c>
      <c r="D68" s="993" t="str">
        <f t="shared" ref="D68:D78" si="18">IF(I68&lt;0,"na",I68)</f>
        <v>na</v>
      </c>
      <c r="E68" s="995" t="s">
        <v>66</v>
      </c>
      <c r="F68" s="995">
        <v>9606</v>
      </c>
      <c r="G68" s="996">
        <v>2012</v>
      </c>
      <c r="H68" s="995" t="s">
        <v>154</v>
      </c>
      <c r="I68" s="995">
        <f>VLOOKUP(E68&amp;H68,Data2012!$A:$U,21,FALSE)</f>
        <v>-1</v>
      </c>
    </row>
    <row r="69" spans="1:9" ht="14.25" hidden="1" customHeight="1">
      <c r="A69" s="993" t="str">
        <f t="shared" si="0"/>
        <v>BC20129606</v>
      </c>
      <c r="B69" s="993">
        <f t="shared" si="16"/>
        <v>18363</v>
      </c>
      <c r="C69" s="994">
        <f t="shared" si="17"/>
        <v>6</v>
      </c>
      <c r="D69" s="993" t="str">
        <f t="shared" si="18"/>
        <v>na</v>
      </c>
      <c r="E69" s="995" t="s">
        <v>66</v>
      </c>
      <c r="F69" s="995">
        <v>9606</v>
      </c>
      <c r="G69" s="996">
        <v>2012</v>
      </c>
      <c r="H69" s="995" t="s">
        <v>153</v>
      </c>
      <c r="I69" s="995">
        <f>VLOOKUP(E69&amp;H69,Data2012!$A:$U,21,FALSE)</f>
        <v>-1</v>
      </c>
    </row>
    <row r="70" spans="1:9" ht="14.25" hidden="1" customHeight="1">
      <c r="A70" s="993" t="str">
        <f t="shared" si="0"/>
        <v>BC20129606</v>
      </c>
      <c r="B70" s="993">
        <f t="shared" si="16"/>
        <v>18363</v>
      </c>
      <c r="C70" s="994">
        <f t="shared" si="17"/>
        <v>6</v>
      </c>
      <c r="D70" s="993" t="str">
        <f t="shared" si="18"/>
        <v>na</v>
      </c>
      <c r="E70" s="995" t="s">
        <v>66</v>
      </c>
      <c r="F70" s="995">
        <v>9606</v>
      </c>
      <c r="G70" s="996">
        <v>2012</v>
      </c>
      <c r="H70" s="995" t="s">
        <v>152</v>
      </c>
      <c r="I70" s="995">
        <f>VLOOKUP(E70&amp;H70,Data2012!$A:$U,21,FALSE)</f>
        <v>-1</v>
      </c>
    </row>
    <row r="71" spans="1:9" ht="14.25" hidden="1" customHeight="1">
      <c r="A71" s="993" t="str">
        <f t="shared" ref="A71:A134" si="19">TRIM(E71)&amp;VALUE(G71)&amp;F71</f>
        <v>BC20129606</v>
      </c>
      <c r="B71" s="993">
        <f t="shared" si="16"/>
        <v>18363</v>
      </c>
      <c r="C71" s="994">
        <f t="shared" si="17"/>
        <v>6</v>
      </c>
      <c r="D71" s="993" t="str">
        <f t="shared" si="18"/>
        <v>na</v>
      </c>
      <c r="E71" s="995" t="s">
        <v>66</v>
      </c>
      <c r="F71" s="995">
        <v>9606</v>
      </c>
      <c r="G71" s="996">
        <v>2012</v>
      </c>
      <c r="H71" s="995" t="s">
        <v>151</v>
      </c>
      <c r="I71" s="995">
        <f>VLOOKUP(E71&amp;H71,Data2012!$A:$U,21,FALSE)</f>
        <v>-1</v>
      </c>
    </row>
    <row r="72" spans="1:9" ht="14.25" hidden="1" customHeight="1">
      <c r="A72" s="993" t="str">
        <f t="shared" si="19"/>
        <v>BC20129606</v>
      </c>
      <c r="B72" s="993">
        <f t="shared" si="16"/>
        <v>18363</v>
      </c>
      <c r="C72" s="994">
        <f t="shared" si="17"/>
        <v>6</v>
      </c>
      <c r="D72" s="993" t="str">
        <f t="shared" si="18"/>
        <v>na</v>
      </c>
      <c r="E72" s="995" t="s">
        <v>66</v>
      </c>
      <c r="F72" s="995">
        <v>9606</v>
      </c>
      <c r="G72" s="996">
        <v>2012</v>
      </c>
      <c r="H72" s="995" t="s">
        <v>150</v>
      </c>
      <c r="I72" s="995">
        <f>VLOOKUP(E72&amp;H72,Data2012!$A:$U,21,FALSE)</f>
        <v>-1</v>
      </c>
    </row>
    <row r="73" spans="1:9" ht="14.25" hidden="1" customHeight="1">
      <c r="A73" s="993" t="str">
        <f t="shared" si="19"/>
        <v>BC20129606</v>
      </c>
      <c r="B73" s="993">
        <f t="shared" si="16"/>
        <v>18363</v>
      </c>
      <c r="C73" s="994">
        <f t="shared" si="17"/>
        <v>6</v>
      </c>
      <c r="D73" s="993">
        <f t="shared" si="18"/>
        <v>3072</v>
      </c>
      <c r="E73" s="995" t="s">
        <v>66</v>
      </c>
      <c r="F73" s="995">
        <v>9606</v>
      </c>
      <c r="G73" s="996">
        <v>2012</v>
      </c>
      <c r="H73" s="995" t="s">
        <v>149</v>
      </c>
      <c r="I73" s="995">
        <f>VLOOKUP(E73&amp;H73,Data2012!$A:$U,21,FALSE)</f>
        <v>3072</v>
      </c>
    </row>
    <row r="74" spans="1:9" ht="14.25" hidden="1" customHeight="1">
      <c r="A74" s="993" t="str">
        <f t="shared" si="19"/>
        <v>BC20129606</v>
      </c>
      <c r="B74" s="993">
        <f t="shared" si="16"/>
        <v>18363</v>
      </c>
      <c r="C74" s="994">
        <f t="shared" si="17"/>
        <v>5</v>
      </c>
      <c r="D74" s="993">
        <f t="shared" si="18"/>
        <v>3208</v>
      </c>
      <c r="E74" s="995" t="s">
        <v>66</v>
      </c>
      <c r="F74" s="995">
        <v>9606</v>
      </c>
      <c r="G74" s="996">
        <v>2012</v>
      </c>
      <c r="H74" s="995" t="s">
        <v>148</v>
      </c>
      <c r="I74" s="995">
        <f>VLOOKUP(E74&amp;H74,Data2012!$A:$U,21,FALSE)</f>
        <v>3208</v>
      </c>
    </row>
    <row r="75" spans="1:9" ht="14.25" hidden="1" customHeight="1">
      <c r="A75" s="993" t="str">
        <f t="shared" si="19"/>
        <v>BC20129606</v>
      </c>
      <c r="B75" s="993">
        <f t="shared" si="16"/>
        <v>18363</v>
      </c>
      <c r="C75" s="994">
        <f t="shared" si="17"/>
        <v>4</v>
      </c>
      <c r="D75" s="993">
        <f t="shared" si="18"/>
        <v>3066</v>
      </c>
      <c r="E75" s="995" t="s">
        <v>66</v>
      </c>
      <c r="F75" s="995">
        <v>9606</v>
      </c>
      <c r="G75" s="996">
        <v>2012</v>
      </c>
      <c r="H75" s="995" t="s">
        <v>147</v>
      </c>
      <c r="I75" s="995">
        <f>VLOOKUP(E75&amp;H75,Data2012!$A:$U,21,FALSE)</f>
        <v>3066</v>
      </c>
    </row>
    <row r="76" spans="1:9" ht="14.25" hidden="1" customHeight="1">
      <c r="A76" s="993" t="str">
        <f t="shared" si="19"/>
        <v>BC20129606</v>
      </c>
      <c r="B76" s="993">
        <f t="shared" si="16"/>
        <v>18363</v>
      </c>
      <c r="C76" s="994">
        <f t="shared" si="17"/>
        <v>3</v>
      </c>
      <c r="D76" s="993">
        <f t="shared" si="18"/>
        <v>3116</v>
      </c>
      <c r="E76" s="995" t="s">
        <v>66</v>
      </c>
      <c r="F76" s="995">
        <v>9606</v>
      </c>
      <c r="G76" s="996">
        <v>2012</v>
      </c>
      <c r="H76" s="995" t="s">
        <v>146</v>
      </c>
      <c r="I76" s="995">
        <f>VLOOKUP(E76&amp;H76,Data2012!$A:$U,21,FALSE)</f>
        <v>3116</v>
      </c>
    </row>
    <row r="77" spans="1:9" ht="14.25" hidden="1" customHeight="1">
      <c r="A77" s="993" t="str">
        <f t="shared" si="19"/>
        <v>BC20129606</v>
      </c>
      <c r="B77" s="993">
        <f t="shared" si="16"/>
        <v>18363</v>
      </c>
      <c r="C77" s="994">
        <f t="shared" si="17"/>
        <v>2</v>
      </c>
      <c r="D77" s="993">
        <f t="shared" si="18"/>
        <v>2880</v>
      </c>
      <c r="E77" s="995" t="s">
        <v>66</v>
      </c>
      <c r="F77" s="995">
        <v>9606</v>
      </c>
      <c r="G77" s="996">
        <v>2012</v>
      </c>
      <c r="H77" s="995" t="s">
        <v>145</v>
      </c>
      <c r="I77" s="995">
        <f>VLOOKUP(E77&amp;H77,Data2012!$A:$U,21,FALSE)</f>
        <v>2880</v>
      </c>
    </row>
    <row r="78" spans="1:9" ht="14.25" hidden="1" customHeight="1">
      <c r="A78" s="993" t="str">
        <f t="shared" si="19"/>
        <v>BC20129606</v>
      </c>
      <c r="B78" s="993">
        <f>IF(D78="na"," ",SUMIF(A:A,A78,D:D))</f>
        <v>18363</v>
      </c>
      <c r="C78" s="994">
        <f>IF(D78="na"," ",VALUE(RIGHT(TRIM(H78),2)))</f>
        <v>1</v>
      </c>
      <c r="D78" s="993">
        <f t="shared" si="18"/>
        <v>3021</v>
      </c>
      <c r="E78" s="995" t="s">
        <v>66</v>
      </c>
      <c r="F78" s="995">
        <v>9606</v>
      </c>
      <c r="G78" s="996">
        <v>2012</v>
      </c>
      <c r="H78" s="995" t="s">
        <v>144</v>
      </c>
      <c r="I78" s="995">
        <f>VLOOKUP(E78&amp;H78,Data2012!$A:$U,21,FALSE)</f>
        <v>3021</v>
      </c>
    </row>
    <row r="79" spans="1:9" ht="14.25" hidden="1" customHeight="1">
      <c r="A79" s="1" t="str">
        <f t="shared" si="19"/>
        <v>BDZ20129601</v>
      </c>
      <c r="B79" s="1">
        <f t="shared" ref="B79:B89" si="20">IF(D79="na",B80,SUMIF(A:A,A79,D:D))</f>
        <v>13115.199999999999</v>
      </c>
      <c r="C79" s="210">
        <f t="shared" ref="C79:C89" si="21">IF(D79="na",C80,VALUE(RIGHT(TRIM(H79),2)))</f>
        <v>6</v>
      </c>
      <c r="D79" s="1" t="str">
        <f>IF(I79&lt;0,"na",I79)</f>
        <v>na</v>
      </c>
      <c r="E79" t="s">
        <v>61</v>
      </c>
      <c r="F79" s="880">
        <v>9601</v>
      </c>
      <c r="G79" s="139">
        <v>2012</v>
      </c>
      <c r="H79" t="s">
        <v>155</v>
      </c>
      <c r="I79">
        <f>VLOOKUP(E79&amp;H79,Data2012!$A:$S,4,FALSE)</f>
        <v>-1</v>
      </c>
    </row>
    <row r="80" spans="1:9" ht="14.25" hidden="1" customHeight="1">
      <c r="A80" s="1" t="str">
        <f t="shared" si="19"/>
        <v>BDZ20129601</v>
      </c>
      <c r="B80" s="1">
        <f t="shared" si="20"/>
        <v>13115.199999999999</v>
      </c>
      <c r="C80" s="210">
        <f t="shared" si="21"/>
        <v>6</v>
      </c>
      <c r="D80" s="1" t="str">
        <f t="shared" ref="D80:D90" si="22">IF(I80&lt;0,"na",I80)</f>
        <v>na</v>
      </c>
      <c r="E80" t="s">
        <v>61</v>
      </c>
      <c r="F80">
        <v>9601</v>
      </c>
      <c r="G80" s="139">
        <v>2012</v>
      </c>
      <c r="H80" t="s">
        <v>154</v>
      </c>
      <c r="I80">
        <f>VLOOKUP(E80&amp;H80,Data2012!$A:$S,4,FALSE)</f>
        <v>-1</v>
      </c>
    </row>
    <row r="81" spans="1:9" ht="14.25" hidden="1" customHeight="1">
      <c r="A81" s="1" t="str">
        <f t="shared" si="19"/>
        <v>BDZ20129601</v>
      </c>
      <c r="B81" s="1">
        <f t="shared" si="20"/>
        <v>13115.199999999999</v>
      </c>
      <c r="C81" s="210">
        <f t="shared" si="21"/>
        <v>6</v>
      </c>
      <c r="D81" s="1" t="str">
        <f t="shared" si="22"/>
        <v>na</v>
      </c>
      <c r="E81" t="s">
        <v>61</v>
      </c>
      <c r="F81">
        <v>9601</v>
      </c>
      <c r="G81" s="139">
        <v>2012</v>
      </c>
      <c r="H81" t="s">
        <v>153</v>
      </c>
      <c r="I81">
        <f>VLOOKUP(E81&amp;H81,Data2012!$A:$S,4,FALSE)</f>
        <v>-1</v>
      </c>
    </row>
    <row r="82" spans="1:9" ht="14.25" hidden="1" customHeight="1">
      <c r="A82" s="1" t="str">
        <f t="shared" si="19"/>
        <v>BDZ20129601</v>
      </c>
      <c r="B82" s="1">
        <f t="shared" si="20"/>
        <v>13115.199999999999</v>
      </c>
      <c r="C82" s="210">
        <f t="shared" si="21"/>
        <v>6</v>
      </c>
      <c r="D82" s="1" t="str">
        <f t="shared" si="22"/>
        <v>na</v>
      </c>
      <c r="E82" t="s">
        <v>61</v>
      </c>
      <c r="F82">
        <v>9601</v>
      </c>
      <c r="G82" s="139">
        <v>2012</v>
      </c>
      <c r="H82" t="s">
        <v>152</v>
      </c>
      <c r="I82">
        <f>VLOOKUP(E82&amp;H82,Data2012!$A:$S,4,FALSE)</f>
        <v>-1</v>
      </c>
    </row>
    <row r="83" spans="1:9" ht="14.25" hidden="1" customHeight="1">
      <c r="A83" s="1" t="str">
        <f t="shared" si="19"/>
        <v>BDZ20129601</v>
      </c>
      <c r="B83" s="1">
        <f t="shared" si="20"/>
        <v>13115.199999999999</v>
      </c>
      <c r="C83" s="210">
        <f t="shared" si="21"/>
        <v>6</v>
      </c>
      <c r="D83" s="1" t="str">
        <f t="shared" si="22"/>
        <v>na</v>
      </c>
      <c r="E83" t="s">
        <v>61</v>
      </c>
      <c r="F83">
        <v>9601</v>
      </c>
      <c r="G83" s="139">
        <v>2012</v>
      </c>
      <c r="H83" t="s">
        <v>151</v>
      </c>
      <c r="I83">
        <f>VLOOKUP(E83&amp;H83,Data2012!$A:$S,4,FALSE)</f>
        <v>-1</v>
      </c>
    </row>
    <row r="84" spans="1:9" ht="14.25" hidden="1" customHeight="1">
      <c r="A84" s="1" t="str">
        <f t="shared" si="19"/>
        <v>BDZ20129601</v>
      </c>
      <c r="B84" s="1">
        <f t="shared" si="20"/>
        <v>13115.199999999999</v>
      </c>
      <c r="C84" s="210">
        <f t="shared" si="21"/>
        <v>6</v>
      </c>
      <c r="D84" s="1" t="str">
        <f t="shared" si="22"/>
        <v>na</v>
      </c>
      <c r="E84" t="s">
        <v>61</v>
      </c>
      <c r="F84">
        <v>9601</v>
      </c>
      <c r="G84" s="139">
        <v>2012</v>
      </c>
      <c r="H84" t="s">
        <v>150</v>
      </c>
      <c r="I84">
        <f>VLOOKUP(E84&amp;H84,Data2012!$A:$S,4,FALSE)</f>
        <v>-1</v>
      </c>
    </row>
    <row r="85" spans="1:9" ht="14.25" hidden="1" customHeight="1">
      <c r="A85" s="1" t="str">
        <f t="shared" si="19"/>
        <v>BDZ20129601</v>
      </c>
      <c r="B85" s="1">
        <f t="shared" si="20"/>
        <v>13115.199999999999</v>
      </c>
      <c r="C85" s="210">
        <f t="shared" si="21"/>
        <v>6</v>
      </c>
      <c r="D85" s="1">
        <f t="shared" si="22"/>
        <v>2271.9</v>
      </c>
      <c r="E85" t="s">
        <v>61</v>
      </c>
      <c r="F85">
        <v>9601</v>
      </c>
      <c r="G85" s="139">
        <v>2012</v>
      </c>
      <c r="H85" t="s">
        <v>149</v>
      </c>
      <c r="I85">
        <f>VLOOKUP(E85&amp;H85,Data2012!$A:$S,4,FALSE)</f>
        <v>2271.9</v>
      </c>
    </row>
    <row r="86" spans="1:9" ht="14.25" hidden="1" customHeight="1">
      <c r="A86" s="1" t="str">
        <f t="shared" si="19"/>
        <v>BDZ20129601</v>
      </c>
      <c r="B86" s="1">
        <f t="shared" si="20"/>
        <v>13115.199999999999</v>
      </c>
      <c r="C86" s="210">
        <f t="shared" si="21"/>
        <v>5</v>
      </c>
      <c r="D86" s="1">
        <f t="shared" si="22"/>
        <v>2289.6</v>
      </c>
      <c r="E86" t="s">
        <v>61</v>
      </c>
      <c r="F86">
        <v>9601</v>
      </c>
      <c r="G86" s="139">
        <v>2012</v>
      </c>
      <c r="H86" t="s">
        <v>148</v>
      </c>
      <c r="I86">
        <f>VLOOKUP(E86&amp;H86,Data2012!$A:$S,4,FALSE)</f>
        <v>2289.6</v>
      </c>
    </row>
    <row r="87" spans="1:9" ht="14.25" hidden="1" customHeight="1">
      <c r="A87" s="1" t="str">
        <f t="shared" si="19"/>
        <v>BDZ20129601</v>
      </c>
      <c r="B87" s="1">
        <f t="shared" si="20"/>
        <v>13115.199999999999</v>
      </c>
      <c r="C87" s="210">
        <f t="shared" si="21"/>
        <v>4</v>
      </c>
      <c r="D87" s="1">
        <f t="shared" si="22"/>
        <v>2341.1</v>
      </c>
      <c r="E87" t="s">
        <v>61</v>
      </c>
      <c r="F87">
        <v>9601</v>
      </c>
      <c r="G87" s="139">
        <v>2012</v>
      </c>
      <c r="H87" t="s">
        <v>147</v>
      </c>
      <c r="I87">
        <f>VLOOKUP(E87&amp;H87,Data2012!$A:$S,4,FALSE)</f>
        <v>2341.1</v>
      </c>
    </row>
    <row r="88" spans="1:9" ht="14.25" hidden="1" customHeight="1">
      <c r="A88" s="1" t="str">
        <f t="shared" si="19"/>
        <v>BDZ20129601</v>
      </c>
      <c r="B88" s="1">
        <f t="shared" si="20"/>
        <v>13115.199999999999</v>
      </c>
      <c r="C88" s="210">
        <f t="shared" si="21"/>
        <v>3</v>
      </c>
      <c r="D88" s="1">
        <f t="shared" si="22"/>
        <v>2190.6999999999998</v>
      </c>
      <c r="E88" t="s">
        <v>61</v>
      </c>
      <c r="F88">
        <v>9601</v>
      </c>
      <c r="G88" s="139">
        <v>2012</v>
      </c>
      <c r="H88" t="s">
        <v>146</v>
      </c>
      <c r="I88">
        <f>VLOOKUP(E88&amp;H88,Data2012!$A:$S,4,FALSE)</f>
        <v>2190.6999999999998</v>
      </c>
    </row>
    <row r="89" spans="1:9" ht="14.25" hidden="1" customHeight="1">
      <c r="A89" s="1" t="str">
        <f t="shared" si="19"/>
        <v>BDZ20129601</v>
      </c>
      <c r="B89" s="1">
        <f t="shared" si="20"/>
        <v>13115.199999999999</v>
      </c>
      <c r="C89" s="210">
        <f t="shared" si="21"/>
        <v>2</v>
      </c>
      <c r="D89" s="1">
        <f t="shared" si="22"/>
        <v>1882</v>
      </c>
      <c r="E89" t="s">
        <v>61</v>
      </c>
      <c r="F89">
        <v>9601</v>
      </c>
      <c r="G89" s="139">
        <v>2012</v>
      </c>
      <c r="H89" t="s">
        <v>145</v>
      </c>
      <c r="I89">
        <f>VLOOKUP(E89&amp;H89,Data2012!$A:$S,4,FALSE)</f>
        <v>1882</v>
      </c>
    </row>
    <row r="90" spans="1:9" ht="14.25" hidden="1" customHeight="1">
      <c r="A90" s="1" t="str">
        <f t="shared" si="19"/>
        <v>BDZ20129601</v>
      </c>
      <c r="B90" s="1">
        <f>IF(D90="na"," ",SUMIF(A:A,A90,D:D))</f>
        <v>13115.199999999999</v>
      </c>
      <c r="C90" s="210">
        <f>IF(D90="na"," ",VALUE(RIGHT(TRIM(H90),2)))</f>
        <v>1</v>
      </c>
      <c r="D90" s="1">
        <f t="shared" si="22"/>
        <v>2139.9</v>
      </c>
      <c r="E90" t="s">
        <v>61</v>
      </c>
      <c r="F90">
        <v>9601</v>
      </c>
      <c r="G90" s="139">
        <v>2012</v>
      </c>
      <c r="H90" t="s">
        <v>144</v>
      </c>
      <c r="I90" s="691">
        <f>VLOOKUP(E90&amp;H90,Data2012!$A:$S,4,FALSE)</f>
        <v>2139.9</v>
      </c>
    </row>
    <row r="91" spans="1:9" ht="14.25" hidden="1" customHeight="1">
      <c r="A91" s="1" t="str">
        <f t="shared" si="19"/>
        <v>BDZ20129602</v>
      </c>
      <c r="B91" s="1">
        <f t="shared" ref="B91:B101" si="23">IF(D91="na",B92,SUMIF(A:A,A91,D:D))</f>
        <v>908.02</v>
      </c>
      <c r="C91" s="210">
        <f t="shared" ref="C91:C101" si="24">IF(D91="na",C92,VALUE(RIGHT(TRIM(H91),2)))</f>
        <v>6</v>
      </c>
      <c r="D91" s="1" t="str">
        <f>IF(I91&lt;0,"na",I91)</f>
        <v>na</v>
      </c>
      <c r="E91" t="s">
        <v>61</v>
      </c>
      <c r="F91" s="880">
        <v>9602</v>
      </c>
      <c r="G91" s="139">
        <v>2012</v>
      </c>
      <c r="H91" t="s">
        <v>155</v>
      </c>
      <c r="I91" s="691">
        <f>VLOOKUP(E91&amp;H91,Data2012!$A:$S,7,FALSE)</f>
        <v>-1</v>
      </c>
    </row>
    <row r="92" spans="1:9" ht="14.25" hidden="1" customHeight="1">
      <c r="A92" s="1" t="str">
        <f t="shared" si="19"/>
        <v>BDZ20129602</v>
      </c>
      <c r="B92" s="1">
        <f t="shared" si="23"/>
        <v>908.02</v>
      </c>
      <c r="C92" s="210">
        <f t="shared" si="24"/>
        <v>6</v>
      </c>
      <c r="D92" s="1" t="str">
        <f t="shared" ref="D92:D102" si="25">IF(I92&lt;0,"na",I92)</f>
        <v>na</v>
      </c>
      <c r="E92" t="s">
        <v>61</v>
      </c>
      <c r="F92">
        <v>9602</v>
      </c>
      <c r="G92" s="139">
        <v>2012</v>
      </c>
      <c r="H92" t="s">
        <v>154</v>
      </c>
      <c r="I92" s="691">
        <f>VLOOKUP(E92&amp;H92,Data2012!$A:$S,7,FALSE)</f>
        <v>-1</v>
      </c>
    </row>
    <row r="93" spans="1:9" ht="14.25" hidden="1" customHeight="1">
      <c r="A93" s="1" t="str">
        <f t="shared" si="19"/>
        <v>BDZ20129602</v>
      </c>
      <c r="B93" s="1">
        <f t="shared" si="23"/>
        <v>908.02</v>
      </c>
      <c r="C93" s="210">
        <f t="shared" si="24"/>
        <v>6</v>
      </c>
      <c r="D93" s="1" t="str">
        <f t="shared" si="25"/>
        <v>na</v>
      </c>
      <c r="E93" t="s">
        <v>61</v>
      </c>
      <c r="F93">
        <v>9602</v>
      </c>
      <c r="G93" s="139">
        <v>2012</v>
      </c>
      <c r="H93" t="s">
        <v>153</v>
      </c>
      <c r="I93" s="691">
        <f>VLOOKUP(E93&amp;H93,Data2012!$A:$S,7,FALSE)</f>
        <v>-1</v>
      </c>
    </row>
    <row r="94" spans="1:9" ht="14.25" hidden="1" customHeight="1">
      <c r="A94" s="1" t="str">
        <f t="shared" si="19"/>
        <v>BDZ20129602</v>
      </c>
      <c r="B94" s="1">
        <f t="shared" si="23"/>
        <v>908.02</v>
      </c>
      <c r="C94" s="210">
        <f t="shared" si="24"/>
        <v>6</v>
      </c>
      <c r="D94" s="1" t="str">
        <f t="shared" si="25"/>
        <v>na</v>
      </c>
      <c r="E94" t="s">
        <v>61</v>
      </c>
      <c r="F94">
        <v>9602</v>
      </c>
      <c r="G94" s="139">
        <v>2012</v>
      </c>
      <c r="H94" t="s">
        <v>152</v>
      </c>
      <c r="I94" s="691">
        <f>VLOOKUP(E94&amp;H94,Data2012!$A:$S,7,FALSE)</f>
        <v>-1</v>
      </c>
    </row>
    <row r="95" spans="1:9" ht="14.25" hidden="1" customHeight="1">
      <c r="A95" s="1" t="str">
        <f t="shared" si="19"/>
        <v>BDZ20129602</v>
      </c>
      <c r="B95" s="1">
        <f t="shared" si="23"/>
        <v>908.02</v>
      </c>
      <c r="C95" s="210">
        <f t="shared" si="24"/>
        <v>6</v>
      </c>
      <c r="D95" s="1" t="str">
        <f t="shared" si="25"/>
        <v>na</v>
      </c>
      <c r="E95" t="s">
        <v>61</v>
      </c>
      <c r="F95">
        <v>9602</v>
      </c>
      <c r="G95" s="139">
        <v>2012</v>
      </c>
      <c r="H95" t="s">
        <v>151</v>
      </c>
      <c r="I95" s="691">
        <f>VLOOKUP(E95&amp;H95,Data2012!$A:$S,7,FALSE)</f>
        <v>-1</v>
      </c>
    </row>
    <row r="96" spans="1:9" ht="14.25" hidden="1" customHeight="1">
      <c r="A96" s="1" t="str">
        <f t="shared" si="19"/>
        <v>BDZ20129602</v>
      </c>
      <c r="B96" s="1">
        <f t="shared" si="23"/>
        <v>908.02</v>
      </c>
      <c r="C96" s="210">
        <f t="shared" si="24"/>
        <v>6</v>
      </c>
      <c r="D96" s="1" t="str">
        <f t="shared" si="25"/>
        <v>na</v>
      </c>
      <c r="E96" t="s">
        <v>61</v>
      </c>
      <c r="F96">
        <v>9602</v>
      </c>
      <c r="G96" s="139">
        <v>2012</v>
      </c>
      <c r="H96" t="s">
        <v>150</v>
      </c>
      <c r="I96" s="691">
        <f>VLOOKUP(E96&amp;H96,Data2012!$A:$S,7,FALSE)</f>
        <v>-1</v>
      </c>
    </row>
    <row r="97" spans="1:9" ht="14.25" hidden="1" customHeight="1">
      <c r="A97" s="1" t="str">
        <f t="shared" si="19"/>
        <v>BDZ20129602</v>
      </c>
      <c r="B97" s="1">
        <f t="shared" si="23"/>
        <v>908.02</v>
      </c>
      <c r="C97" s="210">
        <f t="shared" si="24"/>
        <v>6</v>
      </c>
      <c r="D97" s="1">
        <f t="shared" si="25"/>
        <v>166.62</v>
      </c>
      <c r="E97" t="s">
        <v>61</v>
      </c>
      <c r="F97">
        <v>9602</v>
      </c>
      <c r="G97" s="139">
        <v>2012</v>
      </c>
      <c r="H97" t="s">
        <v>149</v>
      </c>
      <c r="I97" s="691">
        <f>VLOOKUP(E97&amp;H97,Data2012!$A:$S,7,FALSE)</f>
        <v>166.62</v>
      </c>
    </row>
    <row r="98" spans="1:9" ht="14.25" hidden="1" customHeight="1">
      <c r="A98" s="1" t="str">
        <f t="shared" si="19"/>
        <v>BDZ20129602</v>
      </c>
      <c r="B98" s="1">
        <f t="shared" si="23"/>
        <v>908.02</v>
      </c>
      <c r="C98" s="210">
        <f t="shared" si="24"/>
        <v>5</v>
      </c>
      <c r="D98" s="1">
        <f t="shared" si="25"/>
        <v>162.30000000000001</v>
      </c>
      <c r="E98" t="s">
        <v>61</v>
      </c>
      <c r="F98">
        <v>9602</v>
      </c>
      <c r="G98" s="139">
        <v>2012</v>
      </c>
      <c r="H98" t="s">
        <v>148</v>
      </c>
      <c r="I98" s="691">
        <f>VLOOKUP(E98&amp;H98,Data2012!$A:$S,7,FALSE)</f>
        <v>162.30000000000001</v>
      </c>
    </row>
    <row r="99" spans="1:9" ht="14.25" hidden="1" customHeight="1">
      <c r="A99" s="1" t="str">
        <f t="shared" si="19"/>
        <v>BDZ20129602</v>
      </c>
      <c r="B99" s="1">
        <f t="shared" si="23"/>
        <v>908.02</v>
      </c>
      <c r="C99" s="210">
        <f t="shared" si="24"/>
        <v>4</v>
      </c>
      <c r="D99" s="1">
        <f t="shared" si="25"/>
        <v>164.8</v>
      </c>
      <c r="E99" t="s">
        <v>61</v>
      </c>
      <c r="F99">
        <v>9602</v>
      </c>
      <c r="G99" s="139">
        <v>2012</v>
      </c>
      <c r="H99" t="s">
        <v>147</v>
      </c>
      <c r="I99" s="691">
        <f>VLOOKUP(E99&amp;H99,Data2012!$A:$S,7,FALSE)</f>
        <v>164.8</v>
      </c>
    </row>
    <row r="100" spans="1:9" ht="14.25" hidden="1" customHeight="1">
      <c r="A100" s="1" t="str">
        <f t="shared" si="19"/>
        <v>BDZ20129602</v>
      </c>
      <c r="B100" s="1">
        <f t="shared" si="23"/>
        <v>908.02</v>
      </c>
      <c r="C100" s="210">
        <f t="shared" si="24"/>
        <v>3</v>
      </c>
      <c r="D100" s="1">
        <f t="shared" si="25"/>
        <v>146.9</v>
      </c>
      <c r="E100" t="s">
        <v>61</v>
      </c>
      <c r="F100">
        <v>9602</v>
      </c>
      <c r="G100" s="139">
        <v>2012</v>
      </c>
      <c r="H100" t="s">
        <v>146</v>
      </c>
      <c r="I100" s="691">
        <f>VLOOKUP(E100&amp;H100,Data2012!$A:$S,7,FALSE)</f>
        <v>146.9</v>
      </c>
    </row>
    <row r="101" spans="1:9" ht="14.25" hidden="1" customHeight="1">
      <c r="A101" s="1" t="str">
        <f t="shared" si="19"/>
        <v>BDZ20129602</v>
      </c>
      <c r="B101" s="1">
        <f t="shared" si="23"/>
        <v>908.02</v>
      </c>
      <c r="C101" s="210">
        <f t="shared" si="24"/>
        <v>2</v>
      </c>
      <c r="D101" s="1">
        <f t="shared" si="25"/>
        <v>125.6</v>
      </c>
      <c r="E101" t="s">
        <v>61</v>
      </c>
      <c r="F101">
        <v>9602</v>
      </c>
      <c r="G101" s="139">
        <v>2012</v>
      </c>
      <c r="H101" t="s">
        <v>145</v>
      </c>
      <c r="I101" s="691">
        <f>VLOOKUP(E101&amp;H101,Data2012!$A:$S,7,FALSE)</f>
        <v>125.6</v>
      </c>
    </row>
    <row r="102" spans="1:9" ht="14.25" hidden="1" customHeight="1">
      <c r="A102" s="1" t="str">
        <f t="shared" si="19"/>
        <v>BDZ20129602</v>
      </c>
      <c r="B102" s="1">
        <f>IF(D102="na"," ",SUMIF(A:A,A102,D:D))</f>
        <v>908.02</v>
      </c>
      <c r="C102" s="210">
        <f>IF(D102="na"," ",VALUE(RIGHT(TRIM(H102),2)))</f>
        <v>1</v>
      </c>
      <c r="D102" s="1">
        <f t="shared" si="25"/>
        <v>141.80000000000001</v>
      </c>
      <c r="E102" t="s">
        <v>61</v>
      </c>
      <c r="F102">
        <v>9602</v>
      </c>
      <c r="G102" s="139">
        <v>2012</v>
      </c>
      <c r="H102" t="s">
        <v>144</v>
      </c>
      <c r="I102" s="691">
        <f>VLOOKUP(E102&amp;H102,Data2012!$A:$S,7,FALSE)</f>
        <v>141.80000000000001</v>
      </c>
    </row>
    <row r="103" spans="1:9" ht="14.25" hidden="1" customHeight="1">
      <c r="A103" s="1" t="str">
        <f t="shared" si="19"/>
        <v>BDZ20129603</v>
      </c>
      <c r="B103" s="1">
        <f t="shared" ref="B103:B113" si="26">IF(D103="na",B104,SUMIF(A:A,A103,D:D))</f>
        <v>5557.8</v>
      </c>
      <c r="C103" s="210">
        <f t="shared" ref="C103:C113" si="27">IF(D103="na",C104,VALUE(RIGHT(TRIM(H103),2)))</f>
        <v>7</v>
      </c>
      <c r="D103" s="1" t="str">
        <f>IF(I103&lt;0,"na",I103)</f>
        <v>na</v>
      </c>
      <c r="E103" t="s">
        <v>61</v>
      </c>
      <c r="F103" s="880">
        <v>9603</v>
      </c>
      <c r="G103" s="139">
        <v>2012</v>
      </c>
      <c r="H103" t="s">
        <v>155</v>
      </c>
      <c r="I103" s="691">
        <f>VLOOKUP(E103&amp;H103,Data2012!$A:$S,12,FALSE)</f>
        <v>-1</v>
      </c>
    </row>
    <row r="104" spans="1:9" ht="14.25" hidden="1" customHeight="1">
      <c r="A104" s="1" t="str">
        <f t="shared" si="19"/>
        <v>BDZ20129603</v>
      </c>
      <c r="B104" s="1">
        <f t="shared" si="26"/>
        <v>5557.8</v>
      </c>
      <c r="C104" s="210">
        <f t="shared" si="27"/>
        <v>7</v>
      </c>
      <c r="D104" s="1" t="str">
        <f t="shared" ref="D104:D114" si="28">IF(I104&lt;0,"na",I104)</f>
        <v>na</v>
      </c>
      <c r="E104" t="s">
        <v>61</v>
      </c>
      <c r="F104">
        <v>9603</v>
      </c>
      <c r="G104" s="139">
        <v>2012</v>
      </c>
      <c r="H104" t="s">
        <v>154</v>
      </c>
      <c r="I104" s="691">
        <f>VLOOKUP(E104&amp;H104,Data2012!$A:$S,12,FALSE)</f>
        <v>-1</v>
      </c>
    </row>
    <row r="105" spans="1:9" ht="14.25" hidden="1" customHeight="1">
      <c r="A105" s="1" t="str">
        <f t="shared" si="19"/>
        <v>BDZ20129603</v>
      </c>
      <c r="B105" s="1">
        <f t="shared" si="26"/>
        <v>5557.8</v>
      </c>
      <c r="C105" s="210">
        <f t="shared" si="27"/>
        <v>7</v>
      </c>
      <c r="D105" s="1" t="str">
        <f t="shared" si="28"/>
        <v>na</v>
      </c>
      <c r="E105" t="s">
        <v>61</v>
      </c>
      <c r="F105">
        <v>9603</v>
      </c>
      <c r="G105" s="139">
        <v>2012</v>
      </c>
      <c r="H105" t="s">
        <v>153</v>
      </c>
      <c r="I105" s="691">
        <f>VLOOKUP(E105&amp;H105,Data2012!$A:$S,12,FALSE)</f>
        <v>-1</v>
      </c>
    </row>
    <row r="106" spans="1:9" ht="14.25" hidden="1" customHeight="1">
      <c r="A106" s="1" t="str">
        <f t="shared" si="19"/>
        <v>BDZ20129603</v>
      </c>
      <c r="B106" s="1">
        <f t="shared" si="26"/>
        <v>5557.8</v>
      </c>
      <c r="C106" s="210">
        <f t="shared" si="27"/>
        <v>7</v>
      </c>
      <c r="D106" s="1" t="str">
        <f t="shared" si="28"/>
        <v>na</v>
      </c>
      <c r="E106" t="s">
        <v>61</v>
      </c>
      <c r="F106">
        <v>9603</v>
      </c>
      <c r="G106" s="139">
        <v>2012</v>
      </c>
      <c r="H106" t="s">
        <v>152</v>
      </c>
      <c r="I106" s="691">
        <f>VLOOKUP(E106&amp;H106,Data2012!$A:$S,12,FALSE)</f>
        <v>-1</v>
      </c>
    </row>
    <row r="107" spans="1:9" ht="14.25" hidden="1" customHeight="1">
      <c r="A107" s="1" t="str">
        <f t="shared" si="19"/>
        <v>BDZ20129603</v>
      </c>
      <c r="B107" s="1">
        <f t="shared" si="26"/>
        <v>5557.8</v>
      </c>
      <c r="C107" s="210">
        <f t="shared" si="27"/>
        <v>7</v>
      </c>
      <c r="D107" s="1" t="str">
        <f t="shared" si="28"/>
        <v>na</v>
      </c>
      <c r="E107" t="s">
        <v>61</v>
      </c>
      <c r="F107">
        <v>9603</v>
      </c>
      <c r="G107" s="139">
        <v>2012</v>
      </c>
      <c r="H107" t="s">
        <v>151</v>
      </c>
      <c r="I107" s="691">
        <f>VLOOKUP(E107&amp;H107,Data2012!$A:$S,12,FALSE)</f>
        <v>-1</v>
      </c>
    </row>
    <row r="108" spans="1:9" ht="14.25" hidden="1" customHeight="1">
      <c r="A108" s="1" t="str">
        <f t="shared" si="19"/>
        <v>BDZ20129603</v>
      </c>
      <c r="B108" s="1">
        <f t="shared" si="26"/>
        <v>5557.8</v>
      </c>
      <c r="C108" s="210">
        <f t="shared" si="27"/>
        <v>7</v>
      </c>
      <c r="D108" s="1">
        <f t="shared" si="28"/>
        <v>829.2</v>
      </c>
      <c r="E108" t="s">
        <v>61</v>
      </c>
      <c r="F108">
        <v>9603</v>
      </c>
      <c r="G108" s="139">
        <v>2012</v>
      </c>
      <c r="H108" t="s">
        <v>150</v>
      </c>
      <c r="I108" s="691">
        <f>VLOOKUP(E108&amp;H108,Data2012!$A:$S,12,FALSE)</f>
        <v>829.2</v>
      </c>
    </row>
    <row r="109" spans="1:9" ht="14.25" hidden="1" customHeight="1">
      <c r="A109" s="1" t="str">
        <f t="shared" si="19"/>
        <v>BDZ20129603</v>
      </c>
      <c r="B109" s="1">
        <f t="shared" si="26"/>
        <v>5557.8</v>
      </c>
      <c r="C109" s="210">
        <f t="shared" si="27"/>
        <v>6</v>
      </c>
      <c r="D109" s="1">
        <f t="shared" si="28"/>
        <v>775.7</v>
      </c>
      <c r="E109" t="s">
        <v>61</v>
      </c>
      <c r="F109">
        <v>9603</v>
      </c>
      <c r="G109" s="139">
        <v>2012</v>
      </c>
      <c r="H109" t="s">
        <v>149</v>
      </c>
      <c r="I109" s="691">
        <f>VLOOKUP(E109&amp;H109,Data2012!$A:$S,12,FALSE)</f>
        <v>775.7</v>
      </c>
    </row>
    <row r="110" spans="1:9" ht="14.25" hidden="1" customHeight="1">
      <c r="A110" s="1" t="str">
        <f t="shared" si="19"/>
        <v>BDZ20129603</v>
      </c>
      <c r="B110" s="1">
        <f t="shared" si="26"/>
        <v>5557.8</v>
      </c>
      <c r="C110" s="210">
        <f t="shared" si="27"/>
        <v>5</v>
      </c>
      <c r="D110" s="1">
        <f t="shared" si="28"/>
        <v>862.1</v>
      </c>
      <c r="E110" t="s">
        <v>61</v>
      </c>
      <c r="F110">
        <v>9603</v>
      </c>
      <c r="G110" s="139">
        <v>2012</v>
      </c>
      <c r="H110" t="s">
        <v>148</v>
      </c>
      <c r="I110" s="691">
        <f>VLOOKUP(E110&amp;H110,Data2012!$A:$S,12,FALSE)</f>
        <v>862.1</v>
      </c>
    </row>
    <row r="111" spans="1:9" ht="14.25" hidden="1" customHeight="1">
      <c r="A111" s="1" t="str">
        <f t="shared" si="19"/>
        <v>BDZ20129603</v>
      </c>
      <c r="B111" s="1">
        <f t="shared" si="26"/>
        <v>5557.8</v>
      </c>
      <c r="C111" s="210">
        <f t="shared" si="27"/>
        <v>4</v>
      </c>
      <c r="D111" s="1">
        <f t="shared" si="28"/>
        <v>818.4</v>
      </c>
      <c r="E111" t="s">
        <v>61</v>
      </c>
      <c r="F111">
        <v>9603</v>
      </c>
      <c r="G111" s="139">
        <v>2012</v>
      </c>
      <c r="H111" t="s">
        <v>147</v>
      </c>
      <c r="I111" s="691">
        <f>VLOOKUP(E111&amp;H111,Data2012!$A:$S,12,FALSE)</f>
        <v>818.4</v>
      </c>
    </row>
    <row r="112" spans="1:9" ht="14.25" hidden="1" customHeight="1">
      <c r="A112" s="1" t="str">
        <f t="shared" si="19"/>
        <v>BDZ20129603</v>
      </c>
      <c r="B112" s="1">
        <f t="shared" si="26"/>
        <v>5557.8</v>
      </c>
      <c r="C112" s="210">
        <f t="shared" si="27"/>
        <v>3</v>
      </c>
      <c r="D112" s="1">
        <f t="shared" si="28"/>
        <v>870.1</v>
      </c>
      <c r="E112" t="s">
        <v>61</v>
      </c>
      <c r="F112">
        <v>9603</v>
      </c>
      <c r="G112" s="139">
        <v>2012</v>
      </c>
      <c r="H112" t="s">
        <v>146</v>
      </c>
      <c r="I112" s="691">
        <f>VLOOKUP(E112&amp;H112,Data2012!$A:$S,12,FALSE)</f>
        <v>870.1</v>
      </c>
    </row>
    <row r="113" spans="1:9" ht="14.25" hidden="1" customHeight="1">
      <c r="A113" s="1" t="str">
        <f t="shared" si="19"/>
        <v>BDZ20129603</v>
      </c>
      <c r="B113" s="1">
        <f t="shared" si="26"/>
        <v>5557.8</v>
      </c>
      <c r="C113" s="210">
        <f t="shared" si="27"/>
        <v>2</v>
      </c>
      <c r="D113" s="1">
        <f t="shared" si="28"/>
        <v>577.1</v>
      </c>
      <c r="E113" t="s">
        <v>61</v>
      </c>
      <c r="F113">
        <v>9603</v>
      </c>
      <c r="G113" s="139">
        <v>2012</v>
      </c>
      <c r="H113" t="s">
        <v>145</v>
      </c>
      <c r="I113" s="691">
        <f>VLOOKUP(E113&amp;H113,Data2012!$A:$S,12,FALSE)</f>
        <v>577.1</v>
      </c>
    </row>
    <row r="114" spans="1:9" ht="14.25" hidden="1" customHeight="1">
      <c r="A114" s="1" t="str">
        <f t="shared" si="19"/>
        <v>BDZ20129603</v>
      </c>
      <c r="B114" s="403">
        <f>IF(D114="na"," ",SUMIF(A:A,A114,D:D))</f>
        <v>5557.8</v>
      </c>
      <c r="C114" s="404">
        <f>IF(D114="na"," ",VALUE(RIGHT(TRIM(H114),2)))</f>
        <v>1</v>
      </c>
      <c r="D114" s="403">
        <f t="shared" si="28"/>
        <v>825.2</v>
      </c>
      <c r="E114" t="s">
        <v>61</v>
      </c>
      <c r="F114">
        <v>9603</v>
      </c>
      <c r="G114" s="139">
        <v>2012</v>
      </c>
      <c r="H114" t="s">
        <v>144</v>
      </c>
      <c r="I114" s="691">
        <f>VLOOKUP(E114&amp;H114,Data2012!$A:$S,12,FALSE)</f>
        <v>825.2</v>
      </c>
    </row>
    <row r="115" spans="1:9" ht="14.25" hidden="1" customHeight="1">
      <c r="A115" s="1" t="str">
        <f t="shared" si="19"/>
        <v>BDZ20129604</v>
      </c>
      <c r="B115" s="1">
        <f t="shared" ref="B115:B125" si="29">IF(D115="na",B116,SUMIF(A:A,A115,D:D))</f>
        <v>1191.8700000000001</v>
      </c>
      <c r="C115" s="210">
        <f t="shared" ref="C115:C125" si="30">IF(D115="na",C116,VALUE(RIGHT(TRIM(H115),2)))</f>
        <v>7</v>
      </c>
      <c r="D115" s="1" t="str">
        <f>IF(I115&lt;0,"na",I115)</f>
        <v>na</v>
      </c>
      <c r="E115" t="s">
        <v>61</v>
      </c>
      <c r="F115" s="880">
        <v>9604</v>
      </c>
      <c r="G115" s="139">
        <v>2012</v>
      </c>
      <c r="H115" t="s">
        <v>155</v>
      </c>
      <c r="I115" s="691">
        <f>VLOOKUP(E115&amp;H115,Data2012!$A:$S,15,FALSE)</f>
        <v>-1</v>
      </c>
    </row>
    <row r="116" spans="1:9" ht="14.25" hidden="1" customHeight="1">
      <c r="A116" s="1" t="str">
        <f t="shared" si="19"/>
        <v>BDZ20129604</v>
      </c>
      <c r="B116" s="1">
        <f t="shared" si="29"/>
        <v>1191.8700000000001</v>
      </c>
      <c r="C116" s="210">
        <f t="shared" si="30"/>
        <v>7</v>
      </c>
      <c r="D116" s="1" t="str">
        <f t="shared" ref="D116:D126" si="31">IF(I116&lt;0,"na",I116)</f>
        <v>na</v>
      </c>
      <c r="E116" t="s">
        <v>61</v>
      </c>
      <c r="F116">
        <v>9604</v>
      </c>
      <c r="G116" s="139">
        <v>2012</v>
      </c>
      <c r="H116" t="s">
        <v>154</v>
      </c>
      <c r="I116" s="691">
        <f>VLOOKUP(E116&amp;H116,Data2012!$A:$S,15,FALSE)</f>
        <v>-1</v>
      </c>
    </row>
    <row r="117" spans="1:9" ht="14.25" hidden="1" customHeight="1">
      <c r="A117" s="1" t="str">
        <f t="shared" si="19"/>
        <v>BDZ20129604</v>
      </c>
      <c r="B117" s="1">
        <f t="shared" si="29"/>
        <v>1191.8700000000001</v>
      </c>
      <c r="C117" s="210">
        <f t="shared" si="30"/>
        <v>7</v>
      </c>
      <c r="D117" s="1" t="str">
        <f t="shared" si="31"/>
        <v>na</v>
      </c>
      <c r="E117" t="s">
        <v>61</v>
      </c>
      <c r="F117">
        <v>9604</v>
      </c>
      <c r="G117" s="139">
        <v>2012</v>
      </c>
      <c r="H117" t="s">
        <v>153</v>
      </c>
      <c r="I117" s="691">
        <f>VLOOKUP(E117&amp;H117,Data2012!$A:$S,15,FALSE)</f>
        <v>-1</v>
      </c>
    </row>
    <row r="118" spans="1:9" ht="14.25" hidden="1" customHeight="1">
      <c r="A118" s="1" t="str">
        <f t="shared" si="19"/>
        <v>BDZ20129604</v>
      </c>
      <c r="B118" s="1">
        <f t="shared" si="29"/>
        <v>1191.8700000000001</v>
      </c>
      <c r="C118" s="210">
        <f t="shared" si="30"/>
        <v>7</v>
      </c>
      <c r="D118" s="1" t="str">
        <f t="shared" si="31"/>
        <v>na</v>
      </c>
      <c r="E118" t="s">
        <v>61</v>
      </c>
      <c r="F118">
        <v>9604</v>
      </c>
      <c r="G118" s="139">
        <v>2012</v>
      </c>
      <c r="H118" t="s">
        <v>152</v>
      </c>
      <c r="I118" s="691">
        <f>VLOOKUP(E118&amp;H118,Data2012!$A:$S,15,FALSE)</f>
        <v>-1</v>
      </c>
    </row>
    <row r="119" spans="1:9" ht="14.25" hidden="1" customHeight="1">
      <c r="A119" s="1" t="str">
        <f t="shared" si="19"/>
        <v>BDZ20129604</v>
      </c>
      <c r="B119" s="1">
        <f t="shared" si="29"/>
        <v>1191.8700000000001</v>
      </c>
      <c r="C119" s="210">
        <f t="shared" si="30"/>
        <v>7</v>
      </c>
      <c r="D119" s="1" t="str">
        <f t="shared" si="31"/>
        <v>na</v>
      </c>
      <c r="E119" t="s">
        <v>61</v>
      </c>
      <c r="F119">
        <v>9604</v>
      </c>
      <c r="G119" s="139">
        <v>2012</v>
      </c>
      <c r="H119" t="s">
        <v>151</v>
      </c>
      <c r="I119" s="691">
        <f>VLOOKUP(E119&amp;H119,Data2012!$A:$S,15,FALSE)</f>
        <v>-1</v>
      </c>
    </row>
    <row r="120" spans="1:9" ht="14.25" hidden="1" customHeight="1">
      <c r="A120" s="1" t="str">
        <f t="shared" si="19"/>
        <v>BDZ20129604</v>
      </c>
      <c r="B120" s="1">
        <f t="shared" si="29"/>
        <v>1191.8700000000001</v>
      </c>
      <c r="C120" s="210">
        <f t="shared" si="30"/>
        <v>7</v>
      </c>
      <c r="D120" s="1">
        <f t="shared" si="31"/>
        <v>172.4</v>
      </c>
      <c r="E120" t="s">
        <v>61</v>
      </c>
      <c r="F120">
        <v>9604</v>
      </c>
      <c r="G120" s="139">
        <v>2012</v>
      </c>
      <c r="H120" t="s">
        <v>150</v>
      </c>
      <c r="I120" s="691">
        <f>VLOOKUP(E120&amp;H120,Data2012!$A:$S,15,FALSE)</f>
        <v>172.4</v>
      </c>
    </row>
    <row r="121" spans="1:9" ht="14.25" hidden="1" customHeight="1">
      <c r="A121" s="1" t="str">
        <f t="shared" si="19"/>
        <v>BDZ20129604</v>
      </c>
      <c r="B121" s="1">
        <f t="shared" si="29"/>
        <v>1191.8700000000001</v>
      </c>
      <c r="C121" s="210">
        <f t="shared" si="30"/>
        <v>6</v>
      </c>
      <c r="D121" s="1">
        <f t="shared" si="31"/>
        <v>164.57</v>
      </c>
      <c r="E121" t="s">
        <v>61</v>
      </c>
      <c r="F121">
        <v>9604</v>
      </c>
      <c r="G121" s="139">
        <v>2012</v>
      </c>
      <c r="H121" t="s">
        <v>149</v>
      </c>
      <c r="I121" s="691">
        <f>VLOOKUP(E121&amp;H121,Data2012!$A:$S,15,FALSE)</f>
        <v>164.57</v>
      </c>
    </row>
    <row r="122" spans="1:9" ht="14.25" hidden="1" customHeight="1">
      <c r="A122" s="1" t="str">
        <f t="shared" si="19"/>
        <v>BDZ20129604</v>
      </c>
      <c r="B122" s="1">
        <f t="shared" si="29"/>
        <v>1191.8700000000001</v>
      </c>
      <c r="C122" s="210">
        <f t="shared" si="30"/>
        <v>5</v>
      </c>
      <c r="D122" s="1">
        <f t="shared" si="31"/>
        <v>179.2</v>
      </c>
      <c r="E122" t="s">
        <v>61</v>
      </c>
      <c r="F122">
        <v>9604</v>
      </c>
      <c r="G122" s="139">
        <v>2012</v>
      </c>
      <c r="H122" t="s">
        <v>148</v>
      </c>
      <c r="I122" s="691">
        <f>VLOOKUP(E122&amp;H122,Data2012!$A:$S,15,FALSE)</f>
        <v>179.2</v>
      </c>
    </row>
    <row r="123" spans="1:9" ht="14.25" hidden="1" customHeight="1">
      <c r="A123" s="1" t="str">
        <f t="shared" si="19"/>
        <v>BDZ20129604</v>
      </c>
      <c r="B123" s="1">
        <f t="shared" si="29"/>
        <v>1191.8700000000001</v>
      </c>
      <c r="C123" s="210">
        <f t="shared" si="30"/>
        <v>4</v>
      </c>
      <c r="D123" s="1">
        <f t="shared" si="31"/>
        <v>176.6</v>
      </c>
      <c r="E123" t="s">
        <v>61</v>
      </c>
      <c r="F123">
        <v>9604</v>
      </c>
      <c r="G123" s="139">
        <v>2012</v>
      </c>
      <c r="H123" t="s">
        <v>147</v>
      </c>
      <c r="I123" s="691">
        <f>VLOOKUP(E123&amp;H123,Data2012!$A:$S,15,FALSE)</f>
        <v>176.6</v>
      </c>
    </row>
    <row r="124" spans="1:9" ht="14.25" hidden="1" customHeight="1">
      <c r="A124" s="1" t="str">
        <f t="shared" si="19"/>
        <v>BDZ20129604</v>
      </c>
      <c r="B124" s="1">
        <f t="shared" si="29"/>
        <v>1191.8700000000001</v>
      </c>
      <c r="C124" s="210">
        <f t="shared" si="30"/>
        <v>3</v>
      </c>
      <c r="D124" s="1">
        <f t="shared" si="31"/>
        <v>191.8</v>
      </c>
      <c r="E124" t="s">
        <v>61</v>
      </c>
      <c r="F124">
        <v>9604</v>
      </c>
      <c r="G124" s="139">
        <v>2012</v>
      </c>
      <c r="H124" t="s">
        <v>146</v>
      </c>
      <c r="I124" s="691">
        <f>VLOOKUP(E124&amp;H124,Data2012!$A:$S,15,FALSE)</f>
        <v>191.8</v>
      </c>
    </row>
    <row r="125" spans="1:9" ht="14.25" hidden="1" customHeight="1">
      <c r="A125" s="1" t="str">
        <f t="shared" si="19"/>
        <v>BDZ20129604</v>
      </c>
      <c r="B125" s="1">
        <f t="shared" si="29"/>
        <v>1191.8700000000001</v>
      </c>
      <c r="C125" s="210">
        <f t="shared" si="30"/>
        <v>2</v>
      </c>
      <c r="D125" s="1">
        <f t="shared" si="31"/>
        <v>123.4</v>
      </c>
      <c r="E125" t="s">
        <v>61</v>
      </c>
      <c r="F125">
        <v>9604</v>
      </c>
      <c r="G125" s="139">
        <v>2012</v>
      </c>
      <c r="H125" t="s">
        <v>145</v>
      </c>
      <c r="I125" s="691">
        <f>VLOOKUP(E125&amp;H125,Data2012!$A:$S,15,FALSE)</f>
        <v>123.4</v>
      </c>
    </row>
    <row r="126" spans="1:9" ht="14.25" hidden="1" customHeight="1">
      <c r="A126" s="1" t="str">
        <f t="shared" si="19"/>
        <v>BDZ20129604</v>
      </c>
      <c r="B126" s="1">
        <f>IF(D126="na"," ",SUMIF(A:A,A126,D:D))</f>
        <v>1191.8700000000001</v>
      </c>
      <c r="C126" s="210">
        <f>IF(D126="na"," ",VALUE(RIGHT(TRIM(H126),2)))</f>
        <v>1</v>
      </c>
      <c r="D126" s="1">
        <f t="shared" si="31"/>
        <v>183.9</v>
      </c>
      <c r="E126" t="s">
        <v>61</v>
      </c>
      <c r="F126">
        <v>9604</v>
      </c>
      <c r="G126" s="139">
        <v>2012</v>
      </c>
      <c r="H126" t="s">
        <v>144</v>
      </c>
      <c r="I126" s="691">
        <f>VLOOKUP(E126&amp;H126,Data2012!$A:$S,15,FALSE)</f>
        <v>183.9</v>
      </c>
    </row>
    <row r="127" spans="1:9" ht="14.25" hidden="1" customHeight="1">
      <c r="A127" s="1" t="str">
        <f t="shared" si="19"/>
        <v>BDZ20129605</v>
      </c>
      <c r="B127" s="1">
        <f t="shared" ref="B127:B137" si="32">IF(D127="na",B128,SUMIF(A:A,A127,D:D))</f>
        <v>1687.6</v>
      </c>
      <c r="C127" s="210">
        <f t="shared" ref="C127:C137" si="33">IF(D127="na",C128,VALUE(RIGHT(TRIM(H127),2)))</f>
        <v>7</v>
      </c>
      <c r="D127" s="1" t="str">
        <f>IF(I127&lt;0,"na",I127)</f>
        <v>na</v>
      </c>
      <c r="E127" t="s">
        <v>61</v>
      </c>
      <c r="F127" s="880">
        <v>9605</v>
      </c>
      <c r="G127" s="139">
        <v>2012</v>
      </c>
      <c r="H127" t="s">
        <v>155</v>
      </c>
      <c r="I127" s="691">
        <f>VLOOKUP(E127&amp;H127,Data2012!$A:$S,18,FALSE)</f>
        <v>-1</v>
      </c>
    </row>
    <row r="128" spans="1:9" ht="14.25" hidden="1" customHeight="1">
      <c r="A128" s="1" t="str">
        <f t="shared" si="19"/>
        <v>BDZ20129605</v>
      </c>
      <c r="B128" s="1">
        <f t="shared" si="32"/>
        <v>1687.6</v>
      </c>
      <c r="C128" s="210">
        <f t="shared" si="33"/>
        <v>7</v>
      </c>
      <c r="D128" s="1" t="str">
        <f t="shared" ref="D128:D138" si="34">IF(I128&lt;0,"na",I128)</f>
        <v>na</v>
      </c>
      <c r="E128" t="s">
        <v>61</v>
      </c>
      <c r="F128">
        <v>9605</v>
      </c>
      <c r="G128" s="139">
        <v>2012</v>
      </c>
      <c r="H128" t="s">
        <v>154</v>
      </c>
      <c r="I128" s="691">
        <f>VLOOKUP(E128&amp;H128,Data2012!$A:$S,18,FALSE)</f>
        <v>-1</v>
      </c>
    </row>
    <row r="129" spans="1:9" ht="14.25" hidden="1" customHeight="1">
      <c r="A129" s="1" t="str">
        <f t="shared" si="19"/>
        <v>BDZ20129605</v>
      </c>
      <c r="B129" s="1">
        <f t="shared" si="32"/>
        <v>1687.6</v>
      </c>
      <c r="C129" s="210">
        <f t="shared" si="33"/>
        <v>7</v>
      </c>
      <c r="D129" s="1" t="str">
        <f t="shared" si="34"/>
        <v>na</v>
      </c>
      <c r="E129" t="s">
        <v>61</v>
      </c>
      <c r="F129">
        <v>9605</v>
      </c>
      <c r="G129" s="139">
        <v>2012</v>
      </c>
      <c r="H129" t="s">
        <v>153</v>
      </c>
      <c r="I129" s="691">
        <f>VLOOKUP(E129&amp;H129,Data2012!$A:$S,18,FALSE)</f>
        <v>-1</v>
      </c>
    </row>
    <row r="130" spans="1:9" ht="14.25" hidden="1" customHeight="1">
      <c r="A130" s="1" t="str">
        <f t="shared" si="19"/>
        <v>BDZ20129605</v>
      </c>
      <c r="B130" s="1">
        <f t="shared" si="32"/>
        <v>1687.6</v>
      </c>
      <c r="C130" s="210">
        <f t="shared" si="33"/>
        <v>7</v>
      </c>
      <c r="D130" s="1" t="str">
        <f t="shared" si="34"/>
        <v>na</v>
      </c>
      <c r="E130" t="s">
        <v>61</v>
      </c>
      <c r="F130">
        <v>9605</v>
      </c>
      <c r="G130" s="139">
        <v>2012</v>
      </c>
      <c r="H130" t="s">
        <v>152</v>
      </c>
      <c r="I130" s="691">
        <f>VLOOKUP(E130&amp;H130,Data2012!$A:$S,18,FALSE)</f>
        <v>-1</v>
      </c>
    </row>
    <row r="131" spans="1:9" ht="14.25" hidden="1" customHeight="1">
      <c r="A131" s="1" t="str">
        <f t="shared" si="19"/>
        <v>BDZ20129605</v>
      </c>
      <c r="B131" s="1">
        <f t="shared" si="32"/>
        <v>1687.6</v>
      </c>
      <c r="C131" s="210">
        <f t="shared" si="33"/>
        <v>7</v>
      </c>
      <c r="D131" s="1" t="str">
        <f t="shared" si="34"/>
        <v>na</v>
      </c>
      <c r="E131" t="s">
        <v>61</v>
      </c>
      <c r="F131">
        <v>9605</v>
      </c>
      <c r="G131" s="139">
        <v>2012</v>
      </c>
      <c r="H131" t="s">
        <v>151</v>
      </c>
      <c r="I131" s="691">
        <f>VLOOKUP(E131&amp;H131,Data2012!$A:$S,18,FALSE)</f>
        <v>-1</v>
      </c>
    </row>
    <row r="132" spans="1:9" ht="14.25" hidden="1" customHeight="1">
      <c r="A132" s="1" t="str">
        <f t="shared" si="19"/>
        <v>BDZ20129605</v>
      </c>
      <c r="B132" s="1">
        <f t="shared" si="32"/>
        <v>1687.6</v>
      </c>
      <c r="C132" s="210">
        <f t="shared" si="33"/>
        <v>7</v>
      </c>
      <c r="D132" s="1">
        <f t="shared" si="34"/>
        <v>243.8</v>
      </c>
      <c r="E132" t="s">
        <v>61</v>
      </c>
      <c r="F132">
        <v>9605</v>
      </c>
      <c r="G132" s="139">
        <v>2012</v>
      </c>
      <c r="H132" t="s">
        <v>150</v>
      </c>
      <c r="I132" s="691">
        <f>VLOOKUP(E132&amp;H132,Data2012!$A:$S,18,FALSE)</f>
        <v>243.8</v>
      </c>
    </row>
    <row r="133" spans="1:9" ht="14.25" hidden="1" customHeight="1">
      <c r="A133" s="1" t="str">
        <f t="shared" si="19"/>
        <v>BDZ20129605</v>
      </c>
      <c r="B133" s="1">
        <f t="shared" si="32"/>
        <v>1687.6</v>
      </c>
      <c r="C133" s="210">
        <f t="shared" si="33"/>
        <v>6</v>
      </c>
      <c r="D133" s="1">
        <f t="shared" si="34"/>
        <v>226</v>
      </c>
      <c r="E133" t="s">
        <v>61</v>
      </c>
      <c r="F133">
        <v>9605</v>
      </c>
      <c r="G133" s="139">
        <v>2012</v>
      </c>
      <c r="H133" t="s">
        <v>149</v>
      </c>
      <c r="I133" s="691">
        <f>VLOOKUP(E133&amp;H133,Data2012!$A:$S,18,FALSE)</f>
        <v>226</v>
      </c>
    </row>
    <row r="134" spans="1:9" ht="14.25" hidden="1" customHeight="1">
      <c r="A134" s="1" t="str">
        <f t="shared" si="19"/>
        <v>BDZ20129605</v>
      </c>
      <c r="B134" s="1">
        <f t="shared" si="32"/>
        <v>1687.6</v>
      </c>
      <c r="C134" s="210">
        <f t="shared" si="33"/>
        <v>5</v>
      </c>
      <c r="D134" s="1">
        <f t="shared" si="34"/>
        <v>238</v>
      </c>
      <c r="E134" t="s">
        <v>61</v>
      </c>
      <c r="F134">
        <v>9605</v>
      </c>
      <c r="G134" s="139">
        <v>2012</v>
      </c>
      <c r="H134" t="s">
        <v>148</v>
      </c>
      <c r="I134" s="691">
        <f>VLOOKUP(E134&amp;H134,Data2012!$A:$S,18,FALSE)</f>
        <v>238</v>
      </c>
    </row>
    <row r="135" spans="1:9" ht="14.25" hidden="1" customHeight="1">
      <c r="A135" s="1" t="str">
        <f t="shared" ref="A135:A198" si="35">TRIM(E135)&amp;VALUE(G135)&amp;F135</f>
        <v>BDZ20129605</v>
      </c>
      <c r="B135" s="1">
        <f t="shared" si="32"/>
        <v>1687.6</v>
      </c>
      <c r="C135" s="210">
        <f t="shared" si="33"/>
        <v>4</v>
      </c>
      <c r="D135" s="1">
        <f t="shared" si="34"/>
        <v>257.7</v>
      </c>
      <c r="E135" t="s">
        <v>61</v>
      </c>
      <c r="F135">
        <v>9605</v>
      </c>
      <c r="G135" s="139">
        <v>2012</v>
      </c>
      <c r="H135" t="s">
        <v>147</v>
      </c>
      <c r="I135" s="691">
        <f>VLOOKUP(E135&amp;H135,Data2012!$A:$S,18,FALSE)</f>
        <v>257.7</v>
      </c>
    </row>
    <row r="136" spans="1:9" ht="14.25" hidden="1" customHeight="1">
      <c r="A136" s="1" t="str">
        <f t="shared" si="35"/>
        <v>BDZ20129605</v>
      </c>
      <c r="B136" s="1">
        <f t="shared" si="32"/>
        <v>1687.6</v>
      </c>
      <c r="C136" s="210">
        <f t="shared" si="33"/>
        <v>3</v>
      </c>
      <c r="D136" s="1">
        <f t="shared" si="34"/>
        <v>294.7</v>
      </c>
      <c r="E136" t="s">
        <v>61</v>
      </c>
      <c r="F136">
        <v>9605</v>
      </c>
      <c r="G136" s="139">
        <v>2012</v>
      </c>
      <c r="H136" t="s">
        <v>146</v>
      </c>
      <c r="I136" s="691">
        <f>VLOOKUP(E136&amp;H136,Data2012!$A:$S,18,FALSE)</f>
        <v>294.7</v>
      </c>
    </row>
    <row r="137" spans="1:9" ht="14.25" hidden="1" customHeight="1">
      <c r="A137" s="1" t="str">
        <f t="shared" si="35"/>
        <v>BDZ20129605</v>
      </c>
      <c r="B137" s="1">
        <f t="shared" si="32"/>
        <v>1687.6</v>
      </c>
      <c r="C137" s="210">
        <f t="shared" si="33"/>
        <v>2</v>
      </c>
      <c r="D137" s="1">
        <f t="shared" si="34"/>
        <v>168</v>
      </c>
      <c r="E137" t="s">
        <v>61</v>
      </c>
      <c r="F137">
        <v>9605</v>
      </c>
      <c r="G137" s="139">
        <v>2012</v>
      </c>
      <c r="H137" t="s">
        <v>145</v>
      </c>
      <c r="I137" s="691">
        <f>VLOOKUP(E137&amp;H137,Data2012!$A:$S,18,FALSE)</f>
        <v>168</v>
      </c>
    </row>
    <row r="138" spans="1:9" ht="14.25" hidden="1" customHeight="1">
      <c r="A138" s="1" t="str">
        <f t="shared" si="35"/>
        <v>BDZ20129605</v>
      </c>
      <c r="B138" s="1">
        <f>IF(D138="na"," ",SUMIF(A:A,A138,D:D))</f>
        <v>1687.6</v>
      </c>
      <c r="C138" s="210">
        <f>IF(D138="na"," ",VALUE(RIGHT(TRIM(H138),2)))</f>
        <v>1</v>
      </c>
      <c r="D138" s="1">
        <f t="shared" si="34"/>
        <v>259.39999999999998</v>
      </c>
      <c r="E138" t="s">
        <v>61</v>
      </c>
      <c r="F138">
        <v>9605</v>
      </c>
      <c r="G138" s="139">
        <v>2012</v>
      </c>
      <c r="H138" t="s">
        <v>144</v>
      </c>
      <c r="I138" s="691">
        <f>VLOOKUP(E138&amp;H138,Data2012!$A:$S,18,FALSE)</f>
        <v>259.39999999999998</v>
      </c>
    </row>
    <row r="139" spans="1:9" ht="14.25" hidden="1" customHeight="1">
      <c r="A139" s="1" t="str">
        <f t="shared" si="35"/>
        <v>BDZ20129606</v>
      </c>
      <c r="B139" s="1">
        <f t="shared" ref="B139:B149" si="36">IF(D139="na",B140,SUMIF(A:A,A139,D:D))</f>
        <v>439.70000000000005</v>
      </c>
      <c r="C139" s="210">
        <f t="shared" ref="C139:C149" si="37">IF(D139="na",C140,VALUE(RIGHT(TRIM(H139),2)))</f>
        <v>7</v>
      </c>
      <c r="D139" s="1" t="str">
        <f>IF(I139&lt;0,"na",I139)</f>
        <v>na</v>
      </c>
      <c r="E139" t="s">
        <v>61</v>
      </c>
      <c r="F139" s="880">
        <v>9606</v>
      </c>
      <c r="G139" s="139">
        <v>2012</v>
      </c>
      <c r="H139" t="s">
        <v>155</v>
      </c>
      <c r="I139" s="691">
        <f>VLOOKUP(E139&amp;H139,Data2012!$A:$U,21,FALSE)</f>
        <v>-1</v>
      </c>
    </row>
    <row r="140" spans="1:9" ht="14.25" hidden="1" customHeight="1">
      <c r="A140" s="1" t="str">
        <f t="shared" si="35"/>
        <v>BDZ20129606</v>
      </c>
      <c r="B140" s="1">
        <f t="shared" si="36"/>
        <v>439.70000000000005</v>
      </c>
      <c r="C140" s="210">
        <f t="shared" si="37"/>
        <v>7</v>
      </c>
      <c r="D140" s="1" t="str">
        <f t="shared" ref="D140:D150" si="38">IF(I140&lt;0,"na",I140)</f>
        <v>na</v>
      </c>
      <c r="E140" t="s">
        <v>61</v>
      </c>
      <c r="F140">
        <v>9606</v>
      </c>
      <c r="G140" s="139">
        <v>2012</v>
      </c>
      <c r="H140" t="s">
        <v>154</v>
      </c>
      <c r="I140" s="691">
        <f>VLOOKUP(E140&amp;H140,Data2012!$A:$U,21,FALSE)</f>
        <v>-1</v>
      </c>
    </row>
    <row r="141" spans="1:9" ht="14.25" hidden="1" customHeight="1">
      <c r="A141" s="1" t="str">
        <f t="shared" si="35"/>
        <v>BDZ20129606</v>
      </c>
      <c r="B141" s="1">
        <f t="shared" si="36"/>
        <v>439.70000000000005</v>
      </c>
      <c r="C141" s="210">
        <f t="shared" si="37"/>
        <v>7</v>
      </c>
      <c r="D141" s="1" t="str">
        <f t="shared" si="38"/>
        <v>na</v>
      </c>
      <c r="E141" t="s">
        <v>61</v>
      </c>
      <c r="F141">
        <v>9606</v>
      </c>
      <c r="G141" s="139">
        <v>2012</v>
      </c>
      <c r="H141" t="s">
        <v>153</v>
      </c>
      <c r="I141" s="691">
        <f>VLOOKUP(E141&amp;H141,Data2012!$A:$U,21,FALSE)</f>
        <v>-1</v>
      </c>
    </row>
    <row r="142" spans="1:9" ht="14.25" hidden="1" customHeight="1">
      <c r="A142" s="1" t="str">
        <f t="shared" si="35"/>
        <v>BDZ20129606</v>
      </c>
      <c r="B142" s="1">
        <f t="shared" si="36"/>
        <v>439.70000000000005</v>
      </c>
      <c r="C142" s="210">
        <f t="shared" si="37"/>
        <v>7</v>
      </c>
      <c r="D142" s="1" t="str">
        <f t="shared" si="38"/>
        <v>na</v>
      </c>
      <c r="E142" t="s">
        <v>61</v>
      </c>
      <c r="F142">
        <v>9606</v>
      </c>
      <c r="G142" s="139">
        <v>2012</v>
      </c>
      <c r="H142" t="s">
        <v>152</v>
      </c>
      <c r="I142" s="691">
        <f>VLOOKUP(E142&amp;H142,Data2012!$A:$U,21,FALSE)</f>
        <v>-1</v>
      </c>
    </row>
    <row r="143" spans="1:9" ht="14.25" hidden="1" customHeight="1">
      <c r="A143" s="1" t="str">
        <f t="shared" si="35"/>
        <v>BDZ20129606</v>
      </c>
      <c r="B143" s="1">
        <f t="shared" si="36"/>
        <v>439.70000000000005</v>
      </c>
      <c r="C143" s="210">
        <f t="shared" si="37"/>
        <v>7</v>
      </c>
      <c r="D143" s="1" t="str">
        <f t="shared" si="38"/>
        <v>na</v>
      </c>
      <c r="E143" t="s">
        <v>61</v>
      </c>
      <c r="F143">
        <v>9606</v>
      </c>
      <c r="G143" s="139">
        <v>2012</v>
      </c>
      <c r="H143" t="s">
        <v>151</v>
      </c>
      <c r="I143" s="691">
        <f>VLOOKUP(E143&amp;H143,Data2012!$A:$U,21,FALSE)</f>
        <v>-1</v>
      </c>
    </row>
    <row r="144" spans="1:9" ht="14.25" hidden="1" customHeight="1">
      <c r="A144" s="1" t="str">
        <f t="shared" si="35"/>
        <v>BDZ20129606</v>
      </c>
      <c r="B144" s="1">
        <f t="shared" si="36"/>
        <v>439.70000000000005</v>
      </c>
      <c r="C144" s="210">
        <f t="shared" si="37"/>
        <v>7</v>
      </c>
      <c r="D144" s="1">
        <f t="shared" si="38"/>
        <v>67.599999999999994</v>
      </c>
      <c r="E144" t="s">
        <v>61</v>
      </c>
      <c r="F144">
        <v>9606</v>
      </c>
      <c r="G144" s="139">
        <v>2012</v>
      </c>
      <c r="H144" t="s">
        <v>150</v>
      </c>
      <c r="I144" s="691">
        <f>VLOOKUP(E144&amp;H144,Data2012!$A:$U,21,FALSE)</f>
        <v>67.599999999999994</v>
      </c>
    </row>
    <row r="145" spans="1:9" ht="14.25" hidden="1" customHeight="1">
      <c r="A145" s="1" t="str">
        <f t="shared" si="35"/>
        <v>BDZ20129606</v>
      </c>
      <c r="B145" s="1">
        <f t="shared" si="36"/>
        <v>439.70000000000005</v>
      </c>
      <c r="C145" s="210">
        <f t="shared" si="37"/>
        <v>6</v>
      </c>
      <c r="D145" s="1">
        <f t="shared" si="38"/>
        <v>63</v>
      </c>
      <c r="E145" t="s">
        <v>61</v>
      </c>
      <c r="F145">
        <v>9606</v>
      </c>
      <c r="G145" s="139">
        <v>2012</v>
      </c>
      <c r="H145" t="s">
        <v>149</v>
      </c>
      <c r="I145" s="691">
        <f>VLOOKUP(E145&amp;H145,Data2012!$A:$U,21,FALSE)</f>
        <v>63</v>
      </c>
    </row>
    <row r="146" spans="1:9" ht="14.25" hidden="1" customHeight="1">
      <c r="A146" s="1" t="str">
        <f t="shared" si="35"/>
        <v>BDZ20129606</v>
      </c>
      <c r="B146" s="1">
        <f t="shared" si="36"/>
        <v>439.70000000000005</v>
      </c>
      <c r="C146" s="210">
        <f t="shared" si="37"/>
        <v>5</v>
      </c>
      <c r="D146" s="1">
        <f t="shared" si="38"/>
        <v>60.2</v>
      </c>
      <c r="E146" t="s">
        <v>61</v>
      </c>
      <c r="F146">
        <v>9606</v>
      </c>
      <c r="G146" s="139">
        <v>2012</v>
      </c>
      <c r="H146" t="s">
        <v>148</v>
      </c>
      <c r="I146" s="691">
        <f>VLOOKUP(E146&amp;H146,Data2012!$A:$U,21,FALSE)</f>
        <v>60.2</v>
      </c>
    </row>
    <row r="147" spans="1:9" ht="14.25" hidden="1" customHeight="1">
      <c r="A147" s="1" t="str">
        <f t="shared" si="35"/>
        <v>BDZ20129606</v>
      </c>
      <c r="B147" s="1">
        <f t="shared" si="36"/>
        <v>439.70000000000005</v>
      </c>
      <c r="C147" s="210">
        <f t="shared" si="37"/>
        <v>4</v>
      </c>
      <c r="D147" s="1">
        <f t="shared" si="38"/>
        <v>64.900000000000006</v>
      </c>
      <c r="E147" t="s">
        <v>61</v>
      </c>
      <c r="F147">
        <v>9606</v>
      </c>
      <c r="G147" s="139">
        <v>2012</v>
      </c>
      <c r="H147" t="s">
        <v>147</v>
      </c>
      <c r="I147" s="691">
        <f>VLOOKUP(E147&amp;H147,Data2012!$A:$U,21,FALSE)</f>
        <v>64.900000000000006</v>
      </c>
    </row>
    <row r="148" spans="1:9" ht="14.25" hidden="1" customHeight="1">
      <c r="A148" s="1" t="str">
        <f t="shared" si="35"/>
        <v>BDZ20129606</v>
      </c>
      <c r="B148" s="1">
        <f t="shared" si="36"/>
        <v>439.70000000000005</v>
      </c>
      <c r="C148" s="210">
        <f t="shared" si="37"/>
        <v>3</v>
      </c>
      <c r="D148" s="1">
        <f t="shared" si="38"/>
        <v>76.5</v>
      </c>
      <c r="E148" t="s">
        <v>61</v>
      </c>
      <c r="F148">
        <v>9606</v>
      </c>
      <c r="G148" s="139">
        <v>2012</v>
      </c>
      <c r="H148" t="s">
        <v>146</v>
      </c>
      <c r="I148" s="691">
        <f>VLOOKUP(E148&amp;H148,Data2012!$A:$U,21,FALSE)</f>
        <v>76.5</v>
      </c>
    </row>
    <row r="149" spans="1:9" ht="14.25" hidden="1" customHeight="1">
      <c r="A149" s="1" t="str">
        <f t="shared" si="35"/>
        <v>BDZ20129606</v>
      </c>
      <c r="B149" s="1">
        <f t="shared" si="36"/>
        <v>439.70000000000005</v>
      </c>
      <c r="C149" s="210">
        <f t="shared" si="37"/>
        <v>2</v>
      </c>
      <c r="D149" s="1">
        <f t="shared" si="38"/>
        <v>39.6</v>
      </c>
      <c r="E149" t="s">
        <v>61</v>
      </c>
      <c r="F149">
        <v>9606</v>
      </c>
      <c r="G149" s="139">
        <v>2012</v>
      </c>
      <c r="H149" t="s">
        <v>145</v>
      </c>
      <c r="I149" s="691">
        <f>VLOOKUP(E149&amp;H149,Data2012!$A:$U,21,FALSE)</f>
        <v>39.6</v>
      </c>
    </row>
    <row r="150" spans="1:9" ht="14.25" hidden="1" customHeight="1">
      <c r="A150" s="1" t="str">
        <f t="shared" si="35"/>
        <v>BDZ20129606</v>
      </c>
      <c r="B150" s="1">
        <f>IF(D150="na"," ",SUMIF(A:A,A150,D:D))</f>
        <v>439.70000000000005</v>
      </c>
      <c r="C150" s="210">
        <f>IF(D150="na"," ",VALUE(RIGHT(TRIM(H150),2)))</f>
        <v>1</v>
      </c>
      <c r="D150" s="1">
        <f t="shared" si="38"/>
        <v>67.900000000000006</v>
      </c>
      <c r="E150" t="s">
        <v>61</v>
      </c>
      <c r="F150">
        <v>9606</v>
      </c>
      <c r="G150" s="139">
        <v>2012</v>
      </c>
      <c r="H150" t="s">
        <v>144</v>
      </c>
      <c r="I150" s="691">
        <f>VLOOKUP(E150&amp;H150,Data2012!$A:$U,21,FALSE)</f>
        <v>67.900000000000006</v>
      </c>
    </row>
    <row r="151" spans="1:9" ht="14.25" customHeight="1">
      <c r="A151" s="1" t="str">
        <f t="shared" si="35"/>
        <v>CD20129601</v>
      </c>
      <c r="B151" s="1">
        <f t="shared" ref="B151:B161" si="39">IF(D151="na",B152,SUMIF(A:A,A151,D:D))</f>
        <v>85781</v>
      </c>
      <c r="C151" s="210">
        <f t="shared" ref="C151:C161" si="40">IF(D151="na",C152,VALUE(RIGHT(TRIM(H151),2)))</f>
        <v>6</v>
      </c>
      <c r="D151" s="1" t="str">
        <f>IF(I151&lt;0,"na",I151)</f>
        <v>na</v>
      </c>
      <c r="E151" t="s">
        <v>41</v>
      </c>
      <c r="F151" s="880">
        <v>9601</v>
      </c>
      <c r="G151" s="139">
        <v>2012</v>
      </c>
      <c r="H151" t="s">
        <v>155</v>
      </c>
      <c r="I151">
        <f>VLOOKUP(E151&amp;H151,Data2012!$A:$S,4,FALSE)</f>
        <v>-1</v>
      </c>
    </row>
    <row r="152" spans="1:9" ht="14.25" customHeight="1">
      <c r="A152" s="1" t="str">
        <f t="shared" si="35"/>
        <v>CD20129601</v>
      </c>
      <c r="B152" s="1">
        <f t="shared" si="39"/>
        <v>85781</v>
      </c>
      <c r="C152" s="210">
        <f t="shared" si="40"/>
        <v>6</v>
      </c>
      <c r="D152" s="1" t="str">
        <f t="shared" ref="D152:D162" si="41">IF(I152&lt;0,"na",I152)</f>
        <v>na</v>
      </c>
      <c r="E152" t="s">
        <v>41</v>
      </c>
      <c r="F152">
        <v>9601</v>
      </c>
      <c r="G152" s="139">
        <v>2012</v>
      </c>
      <c r="H152" t="s">
        <v>154</v>
      </c>
      <c r="I152">
        <f>VLOOKUP(E152&amp;H152,Data2012!$A:$S,4,FALSE)</f>
        <v>-1</v>
      </c>
    </row>
    <row r="153" spans="1:9" ht="14.25" customHeight="1">
      <c r="A153" s="1" t="str">
        <f t="shared" si="35"/>
        <v>CD20129601</v>
      </c>
      <c r="B153" s="1">
        <f t="shared" si="39"/>
        <v>85781</v>
      </c>
      <c r="C153" s="210">
        <f t="shared" si="40"/>
        <v>6</v>
      </c>
      <c r="D153" s="1" t="str">
        <f t="shared" si="41"/>
        <v>na</v>
      </c>
      <c r="E153" t="s">
        <v>41</v>
      </c>
      <c r="F153">
        <v>9601</v>
      </c>
      <c r="G153" s="139">
        <v>2012</v>
      </c>
      <c r="H153" t="s">
        <v>153</v>
      </c>
      <c r="I153">
        <f>VLOOKUP(E153&amp;H153,Data2012!$A:$S,4,FALSE)</f>
        <v>-1</v>
      </c>
    </row>
    <row r="154" spans="1:9" ht="14.25" customHeight="1">
      <c r="A154" s="1" t="str">
        <f t="shared" si="35"/>
        <v>CD20129601</v>
      </c>
      <c r="B154" s="1">
        <f t="shared" si="39"/>
        <v>85781</v>
      </c>
      <c r="C154" s="210">
        <f t="shared" si="40"/>
        <v>6</v>
      </c>
      <c r="D154" s="1" t="str">
        <f t="shared" si="41"/>
        <v>na</v>
      </c>
      <c r="E154" t="s">
        <v>41</v>
      </c>
      <c r="F154">
        <v>9601</v>
      </c>
      <c r="G154" s="139">
        <v>2012</v>
      </c>
      <c r="H154" t="s">
        <v>152</v>
      </c>
      <c r="I154">
        <f>VLOOKUP(E154&amp;H154,Data2012!$A:$S,4,FALSE)</f>
        <v>-1</v>
      </c>
    </row>
    <row r="155" spans="1:9" ht="14.25" customHeight="1">
      <c r="A155" s="1" t="str">
        <f t="shared" si="35"/>
        <v>CD20129601</v>
      </c>
      <c r="B155" s="1">
        <f t="shared" si="39"/>
        <v>85781</v>
      </c>
      <c r="C155" s="210">
        <f t="shared" si="40"/>
        <v>6</v>
      </c>
      <c r="D155" s="1" t="str">
        <f t="shared" si="41"/>
        <v>na</v>
      </c>
      <c r="E155" t="s">
        <v>41</v>
      </c>
      <c r="F155">
        <v>9601</v>
      </c>
      <c r="G155" s="139">
        <v>2012</v>
      </c>
      <c r="H155" t="s">
        <v>151</v>
      </c>
      <c r="I155">
        <f>VLOOKUP(E155&amp;H155,Data2012!$A:$S,4,FALSE)</f>
        <v>-1</v>
      </c>
    </row>
    <row r="156" spans="1:9" ht="14.25" customHeight="1">
      <c r="A156" s="1" t="str">
        <f t="shared" si="35"/>
        <v>CD20129601</v>
      </c>
      <c r="B156" s="1">
        <f t="shared" si="39"/>
        <v>85781</v>
      </c>
      <c r="C156" s="210">
        <f t="shared" si="40"/>
        <v>6</v>
      </c>
      <c r="D156" s="1" t="str">
        <f t="shared" si="41"/>
        <v>na</v>
      </c>
      <c r="E156" t="s">
        <v>41</v>
      </c>
      <c r="F156">
        <v>9601</v>
      </c>
      <c r="G156" s="139">
        <v>2012</v>
      </c>
      <c r="H156" t="s">
        <v>150</v>
      </c>
      <c r="I156">
        <f>VLOOKUP(E156&amp;H156,Data2012!$A:$S,4,FALSE)</f>
        <v>-1</v>
      </c>
    </row>
    <row r="157" spans="1:9" ht="14.25" customHeight="1">
      <c r="A157" s="1" t="str">
        <f t="shared" si="35"/>
        <v>CD20129601</v>
      </c>
      <c r="B157" s="1">
        <f t="shared" si="39"/>
        <v>85781</v>
      </c>
      <c r="C157" s="210">
        <f t="shared" si="40"/>
        <v>6</v>
      </c>
      <c r="D157" s="1">
        <f t="shared" si="41"/>
        <v>14283</v>
      </c>
      <c r="E157" t="s">
        <v>41</v>
      </c>
      <c r="F157">
        <v>9601</v>
      </c>
      <c r="G157" s="139">
        <v>2012</v>
      </c>
      <c r="H157" t="s">
        <v>149</v>
      </c>
      <c r="I157">
        <f>VLOOKUP(E157&amp;H157,Data2012!$A:$S,4,FALSE)</f>
        <v>14283</v>
      </c>
    </row>
    <row r="158" spans="1:9" ht="14.25" customHeight="1">
      <c r="A158" s="1" t="str">
        <f t="shared" si="35"/>
        <v>CD20129601</v>
      </c>
      <c r="B158" s="1">
        <f t="shared" si="39"/>
        <v>85781</v>
      </c>
      <c r="C158" s="210">
        <f t="shared" si="40"/>
        <v>5</v>
      </c>
      <c r="D158" s="1">
        <f t="shared" si="41"/>
        <v>14736</v>
      </c>
      <c r="E158" t="s">
        <v>41</v>
      </c>
      <c r="F158">
        <v>9601</v>
      </c>
      <c r="G158" s="139">
        <v>2012</v>
      </c>
      <c r="H158" t="s">
        <v>148</v>
      </c>
      <c r="I158">
        <f>VLOOKUP(E158&amp;H158,Data2012!$A:$S,4,FALSE)</f>
        <v>14736</v>
      </c>
    </row>
    <row r="159" spans="1:9" ht="14.25" customHeight="1">
      <c r="A159" s="1" t="str">
        <f t="shared" si="35"/>
        <v>CD20129601</v>
      </c>
      <c r="B159" s="1">
        <f t="shared" si="39"/>
        <v>85781</v>
      </c>
      <c r="C159" s="210">
        <f t="shared" si="40"/>
        <v>4</v>
      </c>
      <c r="D159" s="1">
        <f t="shared" si="41"/>
        <v>14679</v>
      </c>
      <c r="E159" t="s">
        <v>41</v>
      </c>
      <c r="F159">
        <v>9601</v>
      </c>
      <c r="G159" s="139">
        <v>2012</v>
      </c>
      <c r="H159" t="s">
        <v>147</v>
      </c>
      <c r="I159">
        <f>VLOOKUP(E159&amp;H159,Data2012!$A:$S,4,FALSE)</f>
        <v>14679</v>
      </c>
    </row>
    <row r="160" spans="1:9" ht="14.25" customHeight="1">
      <c r="A160" s="1" t="str">
        <f t="shared" si="35"/>
        <v>CD20129601</v>
      </c>
      <c r="B160" s="1">
        <f t="shared" si="39"/>
        <v>85781</v>
      </c>
      <c r="C160" s="210">
        <f t="shared" si="40"/>
        <v>3</v>
      </c>
      <c r="D160" s="1">
        <f t="shared" si="41"/>
        <v>14989</v>
      </c>
      <c r="E160" t="s">
        <v>41</v>
      </c>
      <c r="F160">
        <v>9601</v>
      </c>
      <c r="G160" s="139">
        <v>2012</v>
      </c>
      <c r="H160" t="s">
        <v>146</v>
      </c>
      <c r="I160">
        <f>VLOOKUP(E160&amp;H160,Data2012!$A:$S,4,FALSE)</f>
        <v>14989</v>
      </c>
    </row>
    <row r="161" spans="1:9" ht="14.25" customHeight="1">
      <c r="A161" s="1" t="str">
        <f t="shared" si="35"/>
        <v>CD20129601</v>
      </c>
      <c r="B161" s="1">
        <f t="shared" si="39"/>
        <v>85781</v>
      </c>
      <c r="C161" s="210">
        <f t="shared" si="40"/>
        <v>2</v>
      </c>
      <c r="D161" s="1">
        <f t="shared" si="41"/>
        <v>12847</v>
      </c>
      <c r="E161" t="s">
        <v>41</v>
      </c>
      <c r="F161">
        <v>9601</v>
      </c>
      <c r="G161" s="139">
        <v>2012</v>
      </c>
      <c r="H161" t="s">
        <v>145</v>
      </c>
      <c r="I161">
        <f>VLOOKUP(E161&amp;H161,Data2012!$A:$S,4,FALSE)</f>
        <v>12847</v>
      </c>
    </row>
    <row r="162" spans="1:9" ht="14.25" customHeight="1">
      <c r="A162" s="1" t="str">
        <f t="shared" si="35"/>
        <v>CD20129601</v>
      </c>
      <c r="B162" s="1">
        <f>IF(D162="na"," ",SUMIF(A:A,A162,D:D))</f>
        <v>85781</v>
      </c>
      <c r="C162" s="210">
        <f>IF(D162="na"," ",VALUE(RIGHT(TRIM(H162),2)))</f>
        <v>1</v>
      </c>
      <c r="D162" s="1">
        <f t="shared" si="41"/>
        <v>14247</v>
      </c>
      <c r="E162" t="s">
        <v>41</v>
      </c>
      <c r="F162">
        <v>9601</v>
      </c>
      <c r="G162" s="139">
        <v>2012</v>
      </c>
      <c r="H162" t="s">
        <v>144</v>
      </c>
      <c r="I162" s="691">
        <f>VLOOKUP(E162&amp;H162,Data2012!$A:$S,4,FALSE)</f>
        <v>14247</v>
      </c>
    </row>
    <row r="163" spans="1:9" ht="14.25" customHeight="1">
      <c r="A163" s="1" t="str">
        <f t="shared" si="35"/>
        <v>CD20129602</v>
      </c>
      <c r="B163" s="1">
        <f t="shared" ref="B163:B173" si="42">IF(D163="na",B164,SUMIF(A:A,A163,D:D))</f>
        <v>3386</v>
      </c>
      <c r="C163" s="210">
        <f t="shared" ref="C163:C173" si="43">IF(D163="na",C164,VALUE(RIGHT(TRIM(H163),2)))</f>
        <v>6</v>
      </c>
      <c r="D163" s="1" t="str">
        <f>IF(I163&lt;0,"na",I163)</f>
        <v>na</v>
      </c>
      <c r="E163" t="s">
        <v>41</v>
      </c>
      <c r="F163">
        <v>9602</v>
      </c>
      <c r="G163" s="139">
        <v>2012</v>
      </c>
      <c r="H163" t="s">
        <v>155</v>
      </c>
      <c r="I163" s="691">
        <f>VLOOKUP(E163&amp;H163,Data2012!$A:$S,7,FALSE)</f>
        <v>-1</v>
      </c>
    </row>
    <row r="164" spans="1:9" ht="14.25" customHeight="1">
      <c r="A164" s="1" t="str">
        <f t="shared" si="35"/>
        <v>CD20129602</v>
      </c>
      <c r="B164" s="1">
        <f t="shared" si="42"/>
        <v>3386</v>
      </c>
      <c r="C164" s="210">
        <f t="shared" si="43"/>
        <v>6</v>
      </c>
      <c r="D164" s="1" t="str">
        <f t="shared" ref="D164:D174" si="44">IF(I164&lt;0,"na",I164)</f>
        <v>na</v>
      </c>
      <c r="E164" t="s">
        <v>41</v>
      </c>
      <c r="F164">
        <v>9602</v>
      </c>
      <c r="G164" s="139">
        <v>2012</v>
      </c>
      <c r="H164" t="s">
        <v>154</v>
      </c>
      <c r="I164" s="691">
        <f>VLOOKUP(E164&amp;H164,Data2012!$A:$S,7,FALSE)</f>
        <v>-1</v>
      </c>
    </row>
    <row r="165" spans="1:9" ht="14.25" customHeight="1">
      <c r="A165" s="1" t="str">
        <f t="shared" si="35"/>
        <v>CD20129602</v>
      </c>
      <c r="B165" s="1">
        <f t="shared" si="42"/>
        <v>3386</v>
      </c>
      <c r="C165" s="210">
        <f t="shared" si="43"/>
        <v>6</v>
      </c>
      <c r="D165" s="1" t="str">
        <f t="shared" si="44"/>
        <v>na</v>
      </c>
      <c r="E165" t="s">
        <v>41</v>
      </c>
      <c r="F165">
        <v>9602</v>
      </c>
      <c r="G165" s="139">
        <v>2012</v>
      </c>
      <c r="H165" t="s">
        <v>153</v>
      </c>
      <c r="I165" s="691">
        <f>VLOOKUP(E165&amp;H165,Data2012!$A:$S,7,FALSE)</f>
        <v>-1</v>
      </c>
    </row>
    <row r="166" spans="1:9" ht="14.25" customHeight="1">
      <c r="A166" s="1" t="str">
        <f t="shared" si="35"/>
        <v>CD20129602</v>
      </c>
      <c r="B166" s="1">
        <f t="shared" si="42"/>
        <v>3386</v>
      </c>
      <c r="C166" s="210">
        <f t="shared" si="43"/>
        <v>6</v>
      </c>
      <c r="D166" s="1" t="str">
        <f t="shared" si="44"/>
        <v>na</v>
      </c>
      <c r="E166" t="s">
        <v>41</v>
      </c>
      <c r="F166">
        <v>9602</v>
      </c>
      <c r="G166" s="139">
        <v>2012</v>
      </c>
      <c r="H166" t="s">
        <v>152</v>
      </c>
      <c r="I166" s="691">
        <f>VLOOKUP(E166&amp;H166,Data2012!$A:$S,7,FALSE)</f>
        <v>-1</v>
      </c>
    </row>
    <row r="167" spans="1:9" ht="14.25" customHeight="1">
      <c r="A167" s="1" t="str">
        <f t="shared" si="35"/>
        <v>CD20129602</v>
      </c>
      <c r="B167" s="1">
        <f t="shared" si="42"/>
        <v>3386</v>
      </c>
      <c r="C167" s="210">
        <f t="shared" si="43"/>
        <v>6</v>
      </c>
      <c r="D167" s="1" t="str">
        <f t="shared" si="44"/>
        <v>na</v>
      </c>
      <c r="E167" t="s">
        <v>41</v>
      </c>
      <c r="F167">
        <v>9602</v>
      </c>
      <c r="G167" s="139">
        <v>2012</v>
      </c>
      <c r="H167" t="s">
        <v>151</v>
      </c>
      <c r="I167" s="691">
        <f>VLOOKUP(E167&amp;H167,Data2012!$A:$S,7,FALSE)</f>
        <v>-1</v>
      </c>
    </row>
    <row r="168" spans="1:9" ht="14.25" customHeight="1">
      <c r="A168" s="1" t="str">
        <f t="shared" si="35"/>
        <v>CD20129602</v>
      </c>
      <c r="B168" s="1">
        <f t="shared" si="42"/>
        <v>3386</v>
      </c>
      <c r="C168" s="210">
        <f t="shared" si="43"/>
        <v>6</v>
      </c>
      <c r="D168" s="1" t="str">
        <f t="shared" si="44"/>
        <v>na</v>
      </c>
      <c r="E168" t="s">
        <v>41</v>
      </c>
      <c r="F168">
        <v>9602</v>
      </c>
      <c r="G168" s="139">
        <v>2012</v>
      </c>
      <c r="H168" t="s">
        <v>150</v>
      </c>
      <c r="I168" s="691">
        <f>VLOOKUP(E168&amp;H168,Data2012!$A:$S,7,FALSE)</f>
        <v>-1</v>
      </c>
    </row>
    <row r="169" spans="1:9" ht="14.25" customHeight="1">
      <c r="A169" s="1" t="str">
        <f t="shared" si="35"/>
        <v>CD20129602</v>
      </c>
      <c r="B169" s="1">
        <f t="shared" si="42"/>
        <v>3386</v>
      </c>
      <c r="C169" s="210">
        <f t="shared" si="43"/>
        <v>6</v>
      </c>
      <c r="D169" s="1">
        <f t="shared" si="44"/>
        <v>608</v>
      </c>
      <c r="E169" t="s">
        <v>41</v>
      </c>
      <c r="F169">
        <v>9602</v>
      </c>
      <c r="G169" s="139">
        <v>2012</v>
      </c>
      <c r="H169" t="s">
        <v>149</v>
      </c>
      <c r="I169" s="691">
        <f>VLOOKUP(E169&amp;H169,Data2012!$A:$S,7,FALSE)</f>
        <v>608</v>
      </c>
    </row>
    <row r="170" spans="1:9" ht="14.25" customHeight="1">
      <c r="A170" s="1" t="str">
        <f t="shared" si="35"/>
        <v>CD20129602</v>
      </c>
      <c r="B170" s="1">
        <f t="shared" si="42"/>
        <v>3386</v>
      </c>
      <c r="C170" s="210">
        <f t="shared" si="43"/>
        <v>5</v>
      </c>
      <c r="D170" s="1">
        <f t="shared" si="44"/>
        <v>595</v>
      </c>
      <c r="E170" t="s">
        <v>41</v>
      </c>
      <c r="F170">
        <v>9602</v>
      </c>
      <c r="G170" s="139">
        <v>2012</v>
      </c>
      <c r="H170" t="s">
        <v>148</v>
      </c>
      <c r="I170" s="691">
        <f>VLOOKUP(E170&amp;H170,Data2012!$A:$S,7,FALSE)</f>
        <v>595</v>
      </c>
    </row>
    <row r="171" spans="1:9" ht="14.25" customHeight="1">
      <c r="A171" s="1" t="str">
        <f t="shared" si="35"/>
        <v>CD20129602</v>
      </c>
      <c r="B171" s="1">
        <f t="shared" si="42"/>
        <v>3386</v>
      </c>
      <c r="C171" s="210">
        <f t="shared" si="43"/>
        <v>4</v>
      </c>
      <c r="D171" s="1">
        <f t="shared" si="44"/>
        <v>592</v>
      </c>
      <c r="E171" t="s">
        <v>41</v>
      </c>
      <c r="F171">
        <v>9602</v>
      </c>
      <c r="G171" s="139">
        <v>2012</v>
      </c>
      <c r="H171" t="s">
        <v>147</v>
      </c>
      <c r="I171" s="691">
        <f>VLOOKUP(E171&amp;H171,Data2012!$A:$S,7,FALSE)</f>
        <v>592</v>
      </c>
    </row>
    <row r="172" spans="1:9" ht="14.25" customHeight="1">
      <c r="A172" s="1" t="str">
        <f t="shared" si="35"/>
        <v>CD20129602</v>
      </c>
      <c r="B172" s="1">
        <f t="shared" si="42"/>
        <v>3386</v>
      </c>
      <c r="C172" s="210">
        <f t="shared" si="43"/>
        <v>3</v>
      </c>
      <c r="D172" s="1">
        <f t="shared" si="44"/>
        <v>564</v>
      </c>
      <c r="E172" t="s">
        <v>41</v>
      </c>
      <c r="F172">
        <v>9602</v>
      </c>
      <c r="G172" s="139">
        <v>2012</v>
      </c>
      <c r="H172" t="s">
        <v>146</v>
      </c>
      <c r="I172" s="691">
        <f>VLOOKUP(E172&amp;H172,Data2012!$A:$S,7,FALSE)</f>
        <v>564</v>
      </c>
    </row>
    <row r="173" spans="1:9" ht="14.25" customHeight="1">
      <c r="A173" s="1" t="str">
        <f t="shared" si="35"/>
        <v>CD20129602</v>
      </c>
      <c r="B173" s="1">
        <f t="shared" si="42"/>
        <v>3386</v>
      </c>
      <c r="C173" s="210">
        <f t="shared" si="43"/>
        <v>2</v>
      </c>
      <c r="D173" s="1">
        <f t="shared" si="44"/>
        <v>481</v>
      </c>
      <c r="E173" t="s">
        <v>41</v>
      </c>
      <c r="F173">
        <v>9602</v>
      </c>
      <c r="G173" s="139">
        <v>2012</v>
      </c>
      <c r="H173" t="s">
        <v>145</v>
      </c>
      <c r="I173" s="691">
        <f>VLOOKUP(E173&amp;H173,Data2012!$A:$S,7,FALSE)</f>
        <v>481</v>
      </c>
    </row>
    <row r="174" spans="1:9" ht="14.25" customHeight="1">
      <c r="A174" s="1" t="str">
        <f t="shared" si="35"/>
        <v>CD20129602</v>
      </c>
      <c r="B174" s="1">
        <f>IF(D174="na"," ",SUMIF(A:A,A174,D:D))</f>
        <v>3386</v>
      </c>
      <c r="C174" s="210">
        <f>IF(D174="na"," ",VALUE(RIGHT(TRIM(H174),2)))</f>
        <v>1</v>
      </c>
      <c r="D174" s="1">
        <f t="shared" si="44"/>
        <v>546</v>
      </c>
      <c r="E174" t="s">
        <v>41</v>
      </c>
      <c r="F174">
        <v>9602</v>
      </c>
      <c r="G174" s="139">
        <v>2012</v>
      </c>
      <c r="H174" t="s">
        <v>144</v>
      </c>
      <c r="I174" s="691">
        <f>VLOOKUP(E174&amp;H174,Data2012!$A:$S,7,FALSE)</f>
        <v>546</v>
      </c>
    </row>
    <row r="175" spans="1:9" ht="14.25" customHeight="1">
      <c r="A175" s="1" t="str">
        <f t="shared" si="35"/>
        <v>CD20129603</v>
      </c>
      <c r="B175" s="1">
        <f t="shared" ref="B175:B185" si="45">IF(D175="na",B176,SUMIF(A:A,A175,D:D))</f>
        <v>37053</v>
      </c>
      <c r="C175" s="210">
        <f t="shared" ref="C175:C185" si="46">IF(D175="na",C176,VALUE(RIGHT(TRIM(H175),2)))</f>
        <v>6</v>
      </c>
      <c r="D175" s="1" t="str">
        <f>IF(I175&lt;0,"na",I175)</f>
        <v>na</v>
      </c>
      <c r="E175" t="s">
        <v>41</v>
      </c>
      <c r="F175">
        <v>9603</v>
      </c>
      <c r="G175" s="139">
        <v>2012</v>
      </c>
      <c r="H175" t="s">
        <v>155</v>
      </c>
      <c r="I175" s="691">
        <f>VLOOKUP(E175&amp;H175,Data2012!$A:$S,12,FALSE)</f>
        <v>-1</v>
      </c>
    </row>
    <row r="176" spans="1:9" ht="14.25" customHeight="1">
      <c r="A176" s="1" t="str">
        <f t="shared" si="35"/>
        <v>CD20129603</v>
      </c>
      <c r="B176" s="1">
        <f t="shared" si="45"/>
        <v>37053</v>
      </c>
      <c r="C176" s="210">
        <f t="shared" si="46"/>
        <v>6</v>
      </c>
      <c r="D176" s="1" t="str">
        <f t="shared" ref="D176:D186" si="47">IF(I176&lt;0,"na",I176)</f>
        <v>na</v>
      </c>
      <c r="E176" t="s">
        <v>41</v>
      </c>
      <c r="F176">
        <v>9603</v>
      </c>
      <c r="G176" s="139">
        <v>2012</v>
      </c>
      <c r="H176" t="s">
        <v>154</v>
      </c>
      <c r="I176" s="691">
        <f>VLOOKUP(E176&amp;H176,Data2012!$A:$S,12,FALSE)</f>
        <v>-1</v>
      </c>
    </row>
    <row r="177" spans="1:9" ht="14.25" customHeight="1">
      <c r="A177" s="1" t="str">
        <f t="shared" si="35"/>
        <v>CD20129603</v>
      </c>
      <c r="B177" s="1">
        <f t="shared" si="45"/>
        <v>37053</v>
      </c>
      <c r="C177" s="210">
        <f t="shared" si="46"/>
        <v>6</v>
      </c>
      <c r="D177" s="1" t="str">
        <f t="shared" si="47"/>
        <v>na</v>
      </c>
      <c r="E177" t="s">
        <v>41</v>
      </c>
      <c r="F177">
        <v>9603</v>
      </c>
      <c r="G177" s="139">
        <v>2012</v>
      </c>
      <c r="H177" t="s">
        <v>153</v>
      </c>
      <c r="I177" s="691">
        <f>VLOOKUP(E177&amp;H177,Data2012!$A:$S,12,FALSE)</f>
        <v>-1</v>
      </c>
    </row>
    <row r="178" spans="1:9" ht="14.25" customHeight="1">
      <c r="A178" s="1" t="str">
        <f t="shared" si="35"/>
        <v>CD20129603</v>
      </c>
      <c r="B178" s="1">
        <f t="shared" si="45"/>
        <v>37053</v>
      </c>
      <c r="C178" s="210">
        <f t="shared" si="46"/>
        <v>6</v>
      </c>
      <c r="D178" s="1" t="str">
        <f t="shared" si="47"/>
        <v>na</v>
      </c>
      <c r="E178" t="s">
        <v>41</v>
      </c>
      <c r="F178">
        <v>9603</v>
      </c>
      <c r="G178" s="139">
        <v>2012</v>
      </c>
      <c r="H178" t="s">
        <v>152</v>
      </c>
      <c r="I178" s="691">
        <f>VLOOKUP(E178&amp;H178,Data2012!$A:$S,12,FALSE)</f>
        <v>-1</v>
      </c>
    </row>
    <row r="179" spans="1:9" ht="14.25" customHeight="1">
      <c r="A179" s="1" t="str">
        <f t="shared" si="35"/>
        <v>CD20129603</v>
      </c>
      <c r="B179" s="1">
        <f t="shared" si="45"/>
        <v>37053</v>
      </c>
      <c r="C179" s="210">
        <f t="shared" si="46"/>
        <v>6</v>
      </c>
      <c r="D179" s="1" t="str">
        <f t="shared" si="47"/>
        <v>na</v>
      </c>
      <c r="E179" t="s">
        <v>41</v>
      </c>
      <c r="F179">
        <v>9603</v>
      </c>
      <c r="G179" s="139">
        <v>2012</v>
      </c>
      <c r="H179" t="s">
        <v>151</v>
      </c>
      <c r="I179" s="691">
        <f>VLOOKUP(E179&amp;H179,Data2012!$A:$S,12,FALSE)</f>
        <v>-1</v>
      </c>
    </row>
    <row r="180" spans="1:9" ht="14.25" customHeight="1">
      <c r="A180" s="1" t="str">
        <f t="shared" si="35"/>
        <v>CD20129603</v>
      </c>
      <c r="B180" s="1">
        <f t="shared" si="45"/>
        <v>37053</v>
      </c>
      <c r="C180" s="210">
        <f t="shared" si="46"/>
        <v>6</v>
      </c>
      <c r="D180" s="1" t="str">
        <f t="shared" si="47"/>
        <v>na</v>
      </c>
      <c r="E180" t="s">
        <v>41</v>
      </c>
      <c r="F180">
        <v>9603</v>
      </c>
      <c r="G180" s="139">
        <v>2012</v>
      </c>
      <c r="H180" t="s">
        <v>150</v>
      </c>
      <c r="I180" s="691">
        <f>VLOOKUP(E180&amp;H180,Data2012!$A:$S,12,FALSE)</f>
        <v>-1</v>
      </c>
    </row>
    <row r="181" spans="1:9" ht="14.25" customHeight="1">
      <c r="A181" s="1" t="str">
        <f t="shared" si="35"/>
        <v>CD20129603</v>
      </c>
      <c r="B181" s="1">
        <f t="shared" si="45"/>
        <v>37053</v>
      </c>
      <c r="C181" s="210">
        <f t="shared" si="46"/>
        <v>6</v>
      </c>
      <c r="D181" s="1">
        <f t="shared" si="47"/>
        <v>6423</v>
      </c>
      <c r="E181" t="s">
        <v>41</v>
      </c>
      <c r="F181">
        <v>9603</v>
      </c>
      <c r="G181" s="139">
        <v>2012</v>
      </c>
      <c r="H181" t="s">
        <v>149</v>
      </c>
      <c r="I181" s="691">
        <f>VLOOKUP(E181&amp;H181,Data2012!$A:$S,12,FALSE)</f>
        <v>6423</v>
      </c>
    </row>
    <row r="182" spans="1:9" ht="14.25" customHeight="1">
      <c r="A182" s="1" t="str">
        <f t="shared" si="35"/>
        <v>CD20129603</v>
      </c>
      <c r="B182" s="1">
        <f t="shared" si="45"/>
        <v>37053</v>
      </c>
      <c r="C182" s="210">
        <f t="shared" si="46"/>
        <v>5</v>
      </c>
      <c r="D182" s="1">
        <f t="shared" si="47"/>
        <v>6499</v>
      </c>
      <c r="E182" t="s">
        <v>41</v>
      </c>
      <c r="F182">
        <v>9603</v>
      </c>
      <c r="G182" s="139">
        <v>2012</v>
      </c>
      <c r="H182" t="s">
        <v>148</v>
      </c>
      <c r="I182" s="691">
        <f>VLOOKUP(E182&amp;H182,Data2012!$A:$S,12,FALSE)</f>
        <v>6499</v>
      </c>
    </row>
    <row r="183" spans="1:9" ht="14.25" customHeight="1">
      <c r="A183" s="1" t="str">
        <f t="shared" si="35"/>
        <v>CD20129603</v>
      </c>
      <c r="B183" s="1">
        <f t="shared" si="45"/>
        <v>37053</v>
      </c>
      <c r="C183" s="210">
        <f t="shared" si="46"/>
        <v>4</v>
      </c>
      <c r="D183" s="1">
        <f t="shared" si="47"/>
        <v>6331</v>
      </c>
      <c r="E183" t="s">
        <v>41</v>
      </c>
      <c r="F183">
        <v>9603</v>
      </c>
      <c r="G183" s="139">
        <v>2012</v>
      </c>
      <c r="H183" t="s">
        <v>147</v>
      </c>
      <c r="I183" s="691">
        <f>VLOOKUP(E183&amp;H183,Data2012!$A:$S,12,FALSE)</f>
        <v>6331</v>
      </c>
    </row>
    <row r="184" spans="1:9" ht="14.25" customHeight="1">
      <c r="A184" s="1" t="str">
        <f t="shared" si="35"/>
        <v>CD20129603</v>
      </c>
      <c r="B184" s="1">
        <f t="shared" si="45"/>
        <v>37053</v>
      </c>
      <c r="C184" s="210">
        <f t="shared" si="46"/>
        <v>3</v>
      </c>
      <c r="D184" s="1">
        <f t="shared" si="47"/>
        <v>6713</v>
      </c>
      <c r="E184" t="s">
        <v>41</v>
      </c>
      <c r="F184">
        <v>9603</v>
      </c>
      <c r="G184" s="139">
        <v>2012</v>
      </c>
      <c r="H184" t="s">
        <v>146</v>
      </c>
      <c r="I184" s="691">
        <f>VLOOKUP(E184&amp;H184,Data2012!$A:$S,12,FALSE)</f>
        <v>6713</v>
      </c>
    </row>
    <row r="185" spans="1:9" ht="14.25" customHeight="1">
      <c r="A185" s="1" t="str">
        <f t="shared" si="35"/>
        <v>CD20129603</v>
      </c>
      <c r="B185" s="1">
        <f t="shared" si="45"/>
        <v>37053</v>
      </c>
      <c r="C185" s="210">
        <f t="shared" si="46"/>
        <v>2</v>
      </c>
      <c r="D185" s="1">
        <f t="shared" si="47"/>
        <v>5261</v>
      </c>
      <c r="E185" t="s">
        <v>41</v>
      </c>
      <c r="F185">
        <v>9603</v>
      </c>
      <c r="G185" s="139">
        <v>2012</v>
      </c>
      <c r="H185" t="s">
        <v>145</v>
      </c>
      <c r="I185" s="691">
        <f>VLOOKUP(E185&amp;H185,Data2012!$A:$S,12,FALSE)</f>
        <v>5261</v>
      </c>
    </row>
    <row r="186" spans="1:9" ht="14.25" customHeight="1">
      <c r="A186" s="1" t="str">
        <f t="shared" si="35"/>
        <v>CD20129603</v>
      </c>
      <c r="B186" s="1">
        <f>IF(D186="na"," ",SUMIF(A:A,A186,D:D))</f>
        <v>37053</v>
      </c>
      <c r="C186" s="210">
        <f>IF(D186="na"," ",VALUE(RIGHT(TRIM(H186),2)))</f>
        <v>1</v>
      </c>
      <c r="D186" s="1">
        <f t="shared" si="47"/>
        <v>5826</v>
      </c>
      <c r="E186" t="s">
        <v>41</v>
      </c>
      <c r="F186">
        <v>9603</v>
      </c>
      <c r="G186" s="139">
        <v>2012</v>
      </c>
      <c r="H186" t="s">
        <v>144</v>
      </c>
      <c r="I186" s="691">
        <f>VLOOKUP(E186&amp;H186,Data2012!$A:$S,12,FALSE)</f>
        <v>5826</v>
      </c>
    </row>
    <row r="187" spans="1:9" ht="14.25" customHeight="1">
      <c r="A187" s="1" t="str">
        <f t="shared" si="35"/>
        <v>CD20129604</v>
      </c>
      <c r="B187" s="1">
        <f t="shared" ref="B187:B197" si="48">IF(D187="na",B188,SUMIF(A:A,A187,D:D))</f>
        <v>6666</v>
      </c>
      <c r="C187" s="210">
        <f t="shared" ref="C187:C197" si="49">IF(D187="na",C188,VALUE(RIGHT(TRIM(H187),2)))</f>
        <v>6</v>
      </c>
      <c r="D187" s="1" t="str">
        <f>IF(I187&lt;0,"na",I187)</f>
        <v>na</v>
      </c>
      <c r="E187" t="s">
        <v>41</v>
      </c>
      <c r="F187">
        <v>9604</v>
      </c>
      <c r="G187" s="139">
        <v>2012</v>
      </c>
      <c r="H187" t="s">
        <v>155</v>
      </c>
      <c r="I187" s="691">
        <f>VLOOKUP(E187&amp;H187,Data2012!$A:$S,15,FALSE)</f>
        <v>-1</v>
      </c>
    </row>
    <row r="188" spans="1:9" ht="14.25" customHeight="1">
      <c r="A188" s="1" t="str">
        <f t="shared" si="35"/>
        <v>CD20129604</v>
      </c>
      <c r="B188" s="1">
        <f t="shared" si="48"/>
        <v>6666</v>
      </c>
      <c r="C188" s="210">
        <f t="shared" si="49"/>
        <v>6</v>
      </c>
      <c r="D188" s="1" t="str">
        <f t="shared" ref="D188:D198" si="50">IF(I188&lt;0,"na",I188)</f>
        <v>na</v>
      </c>
      <c r="E188" t="s">
        <v>41</v>
      </c>
      <c r="F188">
        <v>9604</v>
      </c>
      <c r="G188" s="139">
        <v>2012</v>
      </c>
      <c r="H188" t="s">
        <v>154</v>
      </c>
      <c r="I188" s="691">
        <f>VLOOKUP(E188&amp;H188,Data2012!$A:$S,15,FALSE)</f>
        <v>-1</v>
      </c>
    </row>
    <row r="189" spans="1:9" ht="14.25" customHeight="1">
      <c r="A189" s="1" t="str">
        <f t="shared" si="35"/>
        <v>CD20129604</v>
      </c>
      <c r="B189" s="1">
        <f t="shared" si="48"/>
        <v>6666</v>
      </c>
      <c r="C189" s="210">
        <f t="shared" si="49"/>
        <v>6</v>
      </c>
      <c r="D189" s="1" t="str">
        <f t="shared" si="50"/>
        <v>na</v>
      </c>
      <c r="E189" t="s">
        <v>41</v>
      </c>
      <c r="F189">
        <v>9604</v>
      </c>
      <c r="G189" s="139">
        <v>2012</v>
      </c>
      <c r="H189" t="s">
        <v>153</v>
      </c>
      <c r="I189" s="691">
        <f>VLOOKUP(E189&amp;H189,Data2012!$A:$S,15,FALSE)</f>
        <v>-1</v>
      </c>
    </row>
    <row r="190" spans="1:9" ht="14.25" customHeight="1">
      <c r="A190" s="1" t="str">
        <f t="shared" si="35"/>
        <v>CD20129604</v>
      </c>
      <c r="B190" s="1">
        <f t="shared" si="48"/>
        <v>6666</v>
      </c>
      <c r="C190" s="210">
        <f t="shared" si="49"/>
        <v>6</v>
      </c>
      <c r="D190" s="1" t="str">
        <f t="shared" si="50"/>
        <v>na</v>
      </c>
      <c r="E190" t="s">
        <v>41</v>
      </c>
      <c r="F190">
        <v>9604</v>
      </c>
      <c r="G190" s="139">
        <v>2012</v>
      </c>
      <c r="H190" t="s">
        <v>152</v>
      </c>
      <c r="I190" s="691">
        <f>VLOOKUP(E190&amp;H190,Data2012!$A:$S,15,FALSE)</f>
        <v>-1</v>
      </c>
    </row>
    <row r="191" spans="1:9" ht="14.25" customHeight="1">
      <c r="A191" s="1" t="str">
        <f t="shared" si="35"/>
        <v>CD20129604</v>
      </c>
      <c r="B191" s="1">
        <f t="shared" si="48"/>
        <v>6666</v>
      </c>
      <c r="C191" s="210">
        <f t="shared" si="49"/>
        <v>6</v>
      </c>
      <c r="D191" s="1" t="str">
        <f t="shared" si="50"/>
        <v>na</v>
      </c>
      <c r="E191" t="s">
        <v>41</v>
      </c>
      <c r="F191">
        <v>9604</v>
      </c>
      <c r="G191" s="139">
        <v>2012</v>
      </c>
      <c r="H191" t="s">
        <v>151</v>
      </c>
      <c r="I191" s="691">
        <f>VLOOKUP(E191&amp;H191,Data2012!$A:$S,15,FALSE)</f>
        <v>-1</v>
      </c>
    </row>
    <row r="192" spans="1:9" ht="14.25" customHeight="1">
      <c r="A192" s="1" t="str">
        <f t="shared" si="35"/>
        <v>CD20129604</v>
      </c>
      <c r="B192" s="1">
        <f t="shared" si="48"/>
        <v>6666</v>
      </c>
      <c r="C192" s="210">
        <f t="shared" si="49"/>
        <v>6</v>
      </c>
      <c r="D192" s="1" t="str">
        <f t="shared" si="50"/>
        <v>na</v>
      </c>
      <c r="E192" t="s">
        <v>41</v>
      </c>
      <c r="F192">
        <v>9604</v>
      </c>
      <c r="G192" s="139">
        <v>2012</v>
      </c>
      <c r="H192" t="s">
        <v>150</v>
      </c>
      <c r="I192" s="691">
        <f>VLOOKUP(E192&amp;H192,Data2012!$A:$S,15,FALSE)</f>
        <v>-1</v>
      </c>
    </row>
    <row r="193" spans="1:9" ht="14.25" customHeight="1">
      <c r="A193" s="1" t="str">
        <f t="shared" si="35"/>
        <v>CD20129604</v>
      </c>
      <c r="B193" s="1">
        <f t="shared" si="48"/>
        <v>6666</v>
      </c>
      <c r="C193" s="210">
        <f t="shared" si="49"/>
        <v>6</v>
      </c>
      <c r="D193" s="1">
        <f t="shared" si="50"/>
        <v>1139</v>
      </c>
      <c r="E193" t="s">
        <v>41</v>
      </c>
      <c r="F193">
        <v>9604</v>
      </c>
      <c r="G193" s="139">
        <v>2012</v>
      </c>
      <c r="H193" t="s">
        <v>149</v>
      </c>
      <c r="I193" s="691">
        <f>VLOOKUP(E193&amp;H193,Data2012!$A:$S,15,FALSE)</f>
        <v>1139</v>
      </c>
    </row>
    <row r="194" spans="1:9" ht="14.25" customHeight="1">
      <c r="A194" s="1" t="str">
        <f t="shared" si="35"/>
        <v>CD20129604</v>
      </c>
      <c r="B194" s="1">
        <f t="shared" si="48"/>
        <v>6666</v>
      </c>
      <c r="C194" s="210">
        <f t="shared" si="49"/>
        <v>5</v>
      </c>
      <c r="D194" s="1">
        <f t="shared" si="50"/>
        <v>1131</v>
      </c>
      <c r="E194" t="s">
        <v>41</v>
      </c>
      <c r="F194">
        <v>9604</v>
      </c>
      <c r="G194" s="139">
        <v>2012</v>
      </c>
      <c r="H194" t="s">
        <v>148</v>
      </c>
      <c r="I194" s="691">
        <f>VLOOKUP(E194&amp;H194,Data2012!$A:$S,15,FALSE)</f>
        <v>1131</v>
      </c>
    </row>
    <row r="195" spans="1:9" ht="14.25" customHeight="1">
      <c r="A195" s="1" t="str">
        <f t="shared" si="35"/>
        <v>CD20129604</v>
      </c>
      <c r="B195" s="1">
        <f t="shared" si="48"/>
        <v>6666</v>
      </c>
      <c r="C195" s="210">
        <f t="shared" si="49"/>
        <v>4</v>
      </c>
      <c r="D195" s="1">
        <f t="shared" si="50"/>
        <v>1129</v>
      </c>
      <c r="E195" t="s">
        <v>41</v>
      </c>
      <c r="F195">
        <v>9604</v>
      </c>
      <c r="G195" s="139">
        <v>2012</v>
      </c>
      <c r="H195" t="s">
        <v>147</v>
      </c>
      <c r="I195" s="691">
        <f>VLOOKUP(E195&amp;H195,Data2012!$A:$S,15,FALSE)</f>
        <v>1129</v>
      </c>
    </row>
    <row r="196" spans="1:9" ht="14.25" customHeight="1">
      <c r="A196" s="1" t="str">
        <f t="shared" si="35"/>
        <v>CD20129604</v>
      </c>
      <c r="B196" s="1">
        <f t="shared" si="48"/>
        <v>6666</v>
      </c>
      <c r="C196" s="210">
        <f t="shared" si="49"/>
        <v>3</v>
      </c>
      <c r="D196" s="1">
        <f t="shared" si="50"/>
        <v>1226</v>
      </c>
      <c r="E196" t="s">
        <v>41</v>
      </c>
      <c r="F196">
        <v>9604</v>
      </c>
      <c r="G196" s="139">
        <v>2012</v>
      </c>
      <c r="H196" t="s">
        <v>146</v>
      </c>
      <c r="I196" s="691">
        <f>VLOOKUP(E196&amp;H196,Data2012!$A:$S,15,FALSE)</f>
        <v>1226</v>
      </c>
    </row>
    <row r="197" spans="1:9" ht="14.25" customHeight="1">
      <c r="A197" s="1" t="str">
        <f t="shared" si="35"/>
        <v>CD20129604</v>
      </c>
      <c r="B197" s="1">
        <f t="shared" si="48"/>
        <v>6666</v>
      </c>
      <c r="C197" s="210">
        <f t="shared" si="49"/>
        <v>2</v>
      </c>
      <c r="D197" s="1">
        <f t="shared" si="50"/>
        <v>995</v>
      </c>
      <c r="E197" t="s">
        <v>41</v>
      </c>
      <c r="F197">
        <v>9604</v>
      </c>
      <c r="G197" s="139">
        <v>2012</v>
      </c>
      <c r="H197" t="s">
        <v>145</v>
      </c>
      <c r="I197" s="691">
        <f>VLOOKUP(E197&amp;H197,Data2012!$A:$S,15,FALSE)</f>
        <v>995</v>
      </c>
    </row>
    <row r="198" spans="1:9" ht="14.25" customHeight="1">
      <c r="A198" s="1" t="str">
        <f t="shared" si="35"/>
        <v>CD20129604</v>
      </c>
      <c r="B198" s="1">
        <f>IF(D198="na"," ",SUMIF(A:A,A198,D:D))</f>
        <v>6666</v>
      </c>
      <c r="C198" s="210">
        <f>IF(D198="na"," ",VALUE(RIGHT(TRIM(H198),2)))</f>
        <v>1</v>
      </c>
      <c r="D198" s="1">
        <f t="shared" si="50"/>
        <v>1046</v>
      </c>
      <c r="E198" t="s">
        <v>41</v>
      </c>
      <c r="F198">
        <v>9604</v>
      </c>
      <c r="G198" s="139">
        <v>2012</v>
      </c>
      <c r="H198" t="s">
        <v>144</v>
      </c>
      <c r="I198" s="691">
        <f>VLOOKUP(E198&amp;H198,Data2012!$A:$S,15,FALSE)</f>
        <v>1046</v>
      </c>
    </row>
    <row r="199" spans="1:9" ht="14.25" customHeight="1">
      <c r="A199" s="1" t="str">
        <f t="shared" ref="A199:A262" si="51">TRIM(E199)&amp;VALUE(G199)&amp;F199</f>
        <v>CD20129605</v>
      </c>
      <c r="B199" s="1">
        <f t="shared" ref="B199:B209" si="52">IF(D199="na",B200,SUMIF(A:A,A199,D:D))</f>
        <v>23366</v>
      </c>
      <c r="C199" s="210">
        <f t="shared" ref="C199:C209" si="53">IF(D199="na",C200,VALUE(RIGHT(TRIM(H199),2)))</f>
        <v>6</v>
      </c>
      <c r="D199" s="1" t="str">
        <f>IF(I199&lt;0,"na",I199)</f>
        <v>na</v>
      </c>
      <c r="E199" t="s">
        <v>41</v>
      </c>
      <c r="F199">
        <v>9605</v>
      </c>
      <c r="G199" s="139">
        <v>2012</v>
      </c>
      <c r="H199" t="s">
        <v>155</v>
      </c>
      <c r="I199" s="691">
        <f>VLOOKUP(E199&amp;H199,Data2012!$A:$S,18,FALSE)</f>
        <v>-1</v>
      </c>
    </row>
    <row r="200" spans="1:9" ht="14.25" customHeight="1">
      <c r="A200" s="1" t="str">
        <f t="shared" si="51"/>
        <v>CD20129605</v>
      </c>
      <c r="B200" s="1">
        <f t="shared" si="52"/>
        <v>23366</v>
      </c>
      <c r="C200" s="210">
        <f t="shared" si="53"/>
        <v>6</v>
      </c>
      <c r="D200" s="1" t="str">
        <f t="shared" ref="D200:D210" si="54">IF(I200&lt;0,"na",I200)</f>
        <v>na</v>
      </c>
      <c r="E200" t="s">
        <v>41</v>
      </c>
      <c r="F200">
        <v>9605</v>
      </c>
      <c r="G200" s="139">
        <v>2012</v>
      </c>
      <c r="H200" t="s">
        <v>154</v>
      </c>
      <c r="I200" s="691">
        <f>VLOOKUP(E200&amp;H200,Data2012!$A:$S,18,FALSE)</f>
        <v>-1</v>
      </c>
    </row>
    <row r="201" spans="1:9" ht="14.25" customHeight="1">
      <c r="A201" s="1" t="str">
        <f t="shared" si="51"/>
        <v>CD20129605</v>
      </c>
      <c r="B201" s="1">
        <f t="shared" si="52"/>
        <v>23366</v>
      </c>
      <c r="C201" s="210">
        <f t="shared" si="53"/>
        <v>6</v>
      </c>
      <c r="D201" s="1" t="str">
        <f t="shared" si="54"/>
        <v>na</v>
      </c>
      <c r="E201" t="s">
        <v>41</v>
      </c>
      <c r="F201">
        <v>9605</v>
      </c>
      <c r="G201" s="139">
        <v>2012</v>
      </c>
      <c r="H201" t="s">
        <v>153</v>
      </c>
      <c r="I201" s="691">
        <f>VLOOKUP(E201&amp;H201,Data2012!$A:$S,18,FALSE)</f>
        <v>-1</v>
      </c>
    </row>
    <row r="202" spans="1:9" ht="14.25" customHeight="1">
      <c r="A202" s="1" t="str">
        <f t="shared" si="51"/>
        <v>CD20129605</v>
      </c>
      <c r="B202" s="1">
        <f t="shared" si="52"/>
        <v>23366</v>
      </c>
      <c r="C202" s="210">
        <f t="shared" si="53"/>
        <v>6</v>
      </c>
      <c r="D202" s="1" t="str">
        <f t="shared" si="54"/>
        <v>na</v>
      </c>
      <c r="E202" t="s">
        <v>41</v>
      </c>
      <c r="F202">
        <v>9605</v>
      </c>
      <c r="G202" s="139">
        <v>2012</v>
      </c>
      <c r="H202" t="s">
        <v>152</v>
      </c>
      <c r="I202" s="691">
        <f>VLOOKUP(E202&amp;H202,Data2012!$A:$S,18,FALSE)</f>
        <v>-1</v>
      </c>
    </row>
    <row r="203" spans="1:9" ht="14.25" customHeight="1">
      <c r="A203" s="1" t="str">
        <f t="shared" si="51"/>
        <v>CD20129605</v>
      </c>
      <c r="B203" s="1">
        <f t="shared" si="52"/>
        <v>23366</v>
      </c>
      <c r="C203" s="210">
        <f t="shared" si="53"/>
        <v>6</v>
      </c>
      <c r="D203" s="1" t="str">
        <f t="shared" si="54"/>
        <v>na</v>
      </c>
      <c r="E203" t="s">
        <v>41</v>
      </c>
      <c r="F203">
        <v>9605</v>
      </c>
      <c r="G203" s="139">
        <v>2012</v>
      </c>
      <c r="H203" t="s">
        <v>151</v>
      </c>
      <c r="I203" s="691">
        <f>VLOOKUP(E203&amp;H203,Data2012!$A:$S,18,FALSE)</f>
        <v>-1</v>
      </c>
    </row>
    <row r="204" spans="1:9" ht="14.25" customHeight="1">
      <c r="A204" s="1" t="str">
        <f t="shared" si="51"/>
        <v>CD20129605</v>
      </c>
      <c r="B204" s="1">
        <f t="shared" si="52"/>
        <v>23366</v>
      </c>
      <c r="C204" s="210">
        <f t="shared" si="53"/>
        <v>6</v>
      </c>
      <c r="D204" s="1" t="str">
        <f t="shared" si="54"/>
        <v>na</v>
      </c>
      <c r="E204" t="s">
        <v>41</v>
      </c>
      <c r="F204">
        <v>9605</v>
      </c>
      <c r="G204" s="139">
        <v>2012</v>
      </c>
      <c r="H204" t="s">
        <v>150</v>
      </c>
      <c r="I204" s="691">
        <f>VLOOKUP(E204&amp;H204,Data2012!$A:$S,18,FALSE)</f>
        <v>-1</v>
      </c>
    </row>
    <row r="205" spans="1:9" ht="14.25" customHeight="1">
      <c r="A205" s="1" t="str">
        <f t="shared" si="51"/>
        <v>CD20129605</v>
      </c>
      <c r="B205" s="1">
        <f t="shared" si="52"/>
        <v>23366</v>
      </c>
      <c r="C205" s="210">
        <f t="shared" si="53"/>
        <v>6</v>
      </c>
      <c r="D205" s="1">
        <f t="shared" si="54"/>
        <v>4161</v>
      </c>
      <c r="E205" t="s">
        <v>41</v>
      </c>
      <c r="F205">
        <v>9605</v>
      </c>
      <c r="G205" s="139">
        <v>2012</v>
      </c>
      <c r="H205" t="s">
        <v>149</v>
      </c>
      <c r="I205" s="691">
        <f>VLOOKUP(E205&amp;H205,Data2012!$A:$S,18,FALSE)</f>
        <v>4161</v>
      </c>
    </row>
    <row r="206" spans="1:9" ht="14.25" customHeight="1">
      <c r="A206" s="1" t="str">
        <f t="shared" si="51"/>
        <v>CD20129605</v>
      </c>
      <c r="B206" s="1">
        <f t="shared" si="52"/>
        <v>23366</v>
      </c>
      <c r="C206" s="210">
        <f t="shared" si="53"/>
        <v>5</v>
      </c>
      <c r="D206" s="1">
        <f t="shared" si="54"/>
        <v>4051</v>
      </c>
      <c r="E206" t="s">
        <v>41</v>
      </c>
      <c r="F206">
        <v>9605</v>
      </c>
      <c r="G206" s="139">
        <v>2012</v>
      </c>
      <c r="H206" t="s">
        <v>148</v>
      </c>
      <c r="I206" s="691">
        <f>VLOOKUP(E206&amp;H206,Data2012!$A:$S,18,FALSE)</f>
        <v>4051</v>
      </c>
    </row>
    <row r="207" spans="1:9" ht="14.25" customHeight="1">
      <c r="A207" s="1" t="str">
        <f t="shared" si="51"/>
        <v>CD20129605</v>
      </c>
      <c r="B207" s="1">
        <f t="shared" si="52"/>
        <v>23366</v>
      </c>
      <c r="C207" s="210">
        <f t="shared" si="53"/>
        <v>4</v>
      </c>
      <c r="D207" s="1">
        <f t="shared" si="54"/>
        <v>4092</v>
      </c>
      <c r="E207" t="s">
        <v>41</v>
      </c>
      <c r="F207">
        <v>9605</v>
      </c>
      <c r="G207" s="139">
        <v>2012</v>
      </c>
      <c r="H207" t="s">
        <v>147</v>
      </c>
      <c r="I207" s="691">
        <f>VLOOKUP(E207&amp;H207,Data2012!$A:$S,18,FALSE)</f>
        <v>4092</v>
      </c>
    </row>
    <row r="208" spans="1:9" ht="14.25" customHeight="1">
      <c r="A208" s="1" t="str">
        <f t="shared" si="51"/>
        <v>CD20129605</v>
      </c>
      <c r="B208" s="1">
        <f t="shared" si="52"/>
        <v>23366</v>
      </c>
      <c r="C208" s="210">
        <f t="shared" si="53"/>
        <v>3</v>
      </c>
      <c r="D208" s="1">
        <f t="shared" si="54"/>
        <v>4188</v>
      </c>
      <c r="E208" t="s">
        <v>41</v>
      </c>
      <c r="F208">
        <v>9605</v>
      </c>
      <c r="G208" s="139">
        <v>2012</v>
      </c>
      <c r="H208" t="s">
        <v>146</v>
      </c>
      <c r="I208" s="691">
        <f>VLOOKUP(E208&amp;H208,Data2012!$A:$S,18,FALSE)</f>
        <v>4188</v>
      </c>
    </row>
    <row r="209" spans="1:9" ht="14.25" customHeight="1">
      <c r="A209" s="1" t="str">
        <f t="shared" si="51"/>
        <v>CD20129605</v>
      </c>
      <c r="B209" s="1">
        <f t="shared" si="52"/>
        <v>23366</v>
      </c>
      <c r="C209" s="210">
        <f t="shared" si="53"/>
        <v>2</v>
      </c>
      <c r="D209" s="1">
        <f t="shared" si="54"/>
        <v>3303</v>
      </c>
      <c r="E209" t="s">
        <v>41</v>
      </c>
      <c r="F209">
        <v>9605</v>
      </c>
      <c r="G209" s="139">
        <v>2012</v>
      </c>
      <c r="H209" t="s">
        <v>145</v>
      </c>
      <c r="I209" s="691">
        <f>VLOOKUP(E209&amp;H209,Data2012!$A:$S,18,FALSE)</f>
        <v>3303</v>
      </c>
    </row>
    <row r="210" spans="1:9" ht="14.25" customHeight="1">
      <c r="A210" s="1" t="str">
        <f t="shared" si="51"/>
        <v>CD20129605</v>
      </c>
      <c r="B210" s="403">
        <f>IF(D210="na"," ",SUMIF(A:A,A210,D:D))</f>
        <v>23366</v>
      </c>
      <c r="C210" s="404">
        <f>IF(D210="na"," ",VALUE(RIGHT(TRIM(H210),2)))</f>
        <v>1</v>
      </c>
      <c r="D210" s="403">
        <f t="shared" si="54"/>
        <v>3571</v>
      </c>
      <c r="E210" t="s">
        <v>41</v>
      </c>
      <c r="F210">
        <v>9605</v>
      </c>
      <c r="G210" s="139">
        <v>2012</v>
      </c>
      <c r="H210" t="s">
        <v>144</v>
      </c>
      <c r="I210" s="691">
        <f>VLOOKUP(E210&amp;H210,Data2012!$A:$S,18,FALSE)</f>
        <v>3571</v>
      </c>
    </row>
    <row r="211" spans="1:9" ht="14.25" customHeight="1">
      <c r="A211" s="1" t="str">
        <f t="shared" si="51"/>
        <v>CD20129606</v>
      </c>
      <c r="B211" s="1">
        <f t="shared" ref="B211:B221" si="55">IF(D211="na",B212,SUMIF(A:A,A211,D:D))</f>
        <v>4020</v>
      </c>
      <c r="C211" s="210">
        <f t="shared" ref="C211:C221" si="56">IF(D211="na",C212,VALUE(RIGHT(TRIM(H211),2)))</f>
        <v>6</v>
      </c>
      <c r="D211" s="1" t="str">
        <f>IF(I211&lt;0,"na",I211)</f>
        <v>na</v>
      </c>
      <c r="E211" t="s">
        <v>41</v>
      </c>
      <c r="F211">
        <v>9606</v>
      </c>
      <c r="G211" s="139">
        <v>2012</v>
      </c>
      <c r="H211" t="s">
        <v>155</v>
      </c>
      <c r="I211" s="691">
        <f>VLOOKUP(E211&amp;H211,Data2012!$A:$U,21,FALSE)</f>
        <v>-1</v>
      </c>
    </row>
    <row r="212" spans="1:9" ht="14.25" customHeight="1">
      <c r="A212" s="1" t="str">
        <f t="shared" si="51"/>
        <v>CD20129606</v>
      </c>
      <c r="B212" s="1">
        <f t="shared" si="55"/>
        <v>4020</v>
      </c>
      <c r="C212" s="210">
        <f t="shared" si="56"/>
        <v>6</v>
      </c>
      <c r="D212" s="1" t="str">
        <f t="shared" ref="D212:D222" si="57">IF(I212&lt;0,"na",I212)</f>
        <v>na</v>
      </c>
      <c r="E212" t="s">
        <v>41</v>
      </c>
      <c r="F212">
        <v>9606</v>
      </c>
      <c r="G212" s="139">
        <v>2012</v>
      </c>
      <c r="H212" t="s">
        <v>154</v>
      </c>
      <c r="I212" s="691">
        <f>VLOOKUP(E212&amp;H212,Data2012!$A:$U,21,FALSE)</f>
        <v>-1</v>
      </c>
    </row>
    <row r="213" spans="1:9" ht="14.25" customHeight="1">
      <c r="A213" s="1" t="str">
        <f t="shared" si="51"/>
        <v>CD20129606</v>
      </c>
      <c r="B213" s="1">
        <f t="shared" si="55"/>
        <v>4020</v>
      </c>
      <c r="C213" s="210">
        <f t="shared" si="56"/>
        <v>6</v>
      </c>
      <c r="D213" s="1" t="str">
        <f t="shared" si="57"/>
        <v>na</v>
      </c>
      <c r="E213" t="s">
        <v>41</v>
      </c>
      <c r="F213">
        <v>9606</v>
      </c>
      <c r="G213" s="139">
        <v>2012</v>
      </c>
      <c r="H213" t="s">
        <v>153</v>
      </c>
      <c r="I213" s="691">
        <f>VLOOKUP(E213&amp;H213,Data2012!$A:$U,21,FALSE)</f>
        <v>-1</v>
      </c>
    </row>
    <row r="214" spans="1:9" ht="14.25" customHeight="1">
      <c r="A214" s="1" t="str">
        <f t="shared" si="51"/>
        <v>CD20129606</v>
      </c>
      <c r="B214" s="1">
        <f t="shared" si="55"/>
        <v>4020</v>
      </c>
      <c r="C214" s="210">
        <f t="shared" si="56"/>
        <v>6</v>
      </c>
      <c r="D214" s="1" t="str">
        <f t="shared" si="57"/>
        <v>na</v>
      </c>
      <c r="E214" t="s">
        <v>41</v>
      </c>
      <c r="F214">
        <v>9606</v>
      </c>
      <c r="G214" s="139">
        <v>2012</v>
      </c>
      <c r="H214" t="s">
        <v>152</v>
      </c>
      <c r="I214" s="691">
        <f>VLOOKUP(E214&amp;H214,Data2012!$A:$U,21,FALSE)</f>
        <v>-1</v>
      </c>
    </row>
    <row r="215" spans="1:9" ht="14.25" customHeight="1">
      <c r="A215" s="1" t="str">
        <f t="shared" si="51"/>
        <v>CD20129606</v>
      </c>
      <c r="B215" s="1">
        <f t="shared" si="55"/>
        <v>4020</v>
      </c>
      <c r="C215" s="210">
        <f t="shared" si="56"/>
        <v>6</v>
      </c>
      <c r="D215" s="1" t="str">
        <f t="shared" si="57"/>
        <v>na</v>
      </c>
      <c r="E215" t="s">
        <v>41</v>
      </c>
      <c r="F215">
        <v>9606</v>
      </c>
      <c r="G215" s="139">
        <v>2012</v>
      </c>
      <c r="H215" t="s">
        <v>151</v>
      </c>
      <c r="I215" s="691">
        <f>VLOOKUP(E215&amp;H215,Data2012!$A:$U,21,FALSE)</f>
        <v>-1</v>
      </c>
    </row>
    <row r="216" spans="1:9" ht="14.25" customHeight="1">
      <c r="A216" s="1" t="str">
        <f t="shared" si="51"/>
        <v>CD20129606</v>
      </c>
      <c r="B216" s="1">
        <f t="shared" si="55"/>
        <v>4020</v>
      </c>
      <c r="C216" s="210">
        <f t="shared" si="56"/>
        <v>6</v>
      </c>
      <c r="D216" s="1" t="str">
        <f t="shared" si="57"/>
        <v>na</v>
      </c>
      <c r="E216" t="s">
        <v>41</v>
      </c>
      <c r="F216">
        <v>9606</v>
      </c>
      <c r="G216" s="139">
        <v>2012</v>
      </c>
      <c r="H216" t="s">
        <v>150</v>
      </c>
      <c r="I216" s="691">
        <f>VLOOKUP(E216&amp;H216,Data2012!$A:$U,21,FALSE)</f>
        <v>-1</v>
      </c>
    </row>
    <row r="217" spans="1:9" ht="14.25" customHeight="1">
      <c r="A217" s="1" t="str">
        <f t="shared" si="51"/>
        <v>CD20129606</v>
      </c>
      <c r="B217" s="1">
        <f t="shared" si="55"/>
        <v>4020</v>
      </c>
      <c r="C217" s="210">
        <f t="shared" si="56"/>
        <v>6</v>
      </c>
      <c r="D217" s="1">
        <f t="shared" si="57"/>
        <v>706</v>
      </c>
      <c r="E217" t="s">
        <v>41</v>
      </c>
      <c r="F217">
        <v>9606</v>
      </c>
      <c r="G217" s="139">
        <v>2012</v>
      </c>
      <c r="H217" t="s">
        <v>149</v>
      </c>
      <c r="I217" s="691">
        <f>VLOOKUP(E217&amp;H217,Data2012!$A:$U,21,FALSE)</f>
        <v>706</v>
      </c>
    </row>
    <row r="218" spans="1:9" ht="14.25" customHeight="1">
      <c r="A218" s="1" t="str">
        <f t="shared" si="51"/>
        <v>CD20129606</v>
      </c>
      <c r="B218" s="1">
        <f t="shared" si="55"/>
        <v>4020</v>
      </c>
      <c r="C218" s="210">
        <f t="shared" si="56"/>
        <v>5</v>
      </c>
      <c r="D218" s="1">
        <f t="shared" si="57"/>
        <v>666</v>
      </c>
      <c r="E218" t="s">
        <v>41</v>
      </c>
      <c r="F218">
        <v>9606</v>
      </c>
      <c r="G218" s="139">
        <v>2012</v>
      </c>
      <c r="H218" t="s">
        <v>148</v>
      </c>
      <c r="I218" s="691">
        <f>VLOOKUP(E218&amp;H218,Data2012!$A:$U,21,FALSE)</f>
        <v>666</v>
      </c>
    </row>
    <row r="219" spans="1:9" ht="14.25" customHeight="1">
      <c r="A219" s="1" t="str">
        <f t="shared" si="51"/>
        <v>CD20129606</v>
      </c>
      <c r="B219" s="1">
        <f t="shared" si="55"/>
        <v>4020</v>
      </c>
      <c r="C219" s="210">
        <f t="shared" si="56"/>
        <v>4</v>
      </c>
      <c r="D219" s="1">
        <f t="shared" si="57"/>
        <v>693</v>
      </c>
      <c r="E219" t="s">
        <v>41</v>
      </c>
      <c r="F219">
        <v>9606</v>
      </c>
      <c r="G219" s="139">
        <v>2012</v>
      </c>
      <c r="H219" t="s">
        <v>147</v>
      </c>
      <c r="I219" s="691">
        <f>VLOOKUP(E219&amp;H219,Data2012!$A:$U,21,FALSE)</f>
        <v>693</v>
      </c>
    </row>
    <row r="220" spans="1:9" ht="14.25" customHeight="1">
      <c r="A220" s="1" t="str">
        <f t="shared" si="51"/>
        <v>CD20129606</v>
      </c>
      <c r="B220" s="1">
        <f t="shared" si="55"/>
        <v>4020</v>
      </c>
      <c r="C220" s="210">
        <f t="shared" si="56"/>
        <v>3</v>
      </c>
      <c r="D220" s="1">
        <f t="shared" si="57"/>
        <v>733</v>
      </c>
      <c r="E220" t="s">
        <v>41</v>
      </c>
      <c r="F220">
        <v>9606</v>
      </c>
      <c r="G220" s="139">
        <v>2012</v>
      </c>
      <c r="H220" t="s">
        <v>146</v>
      </c>
      <c r="I220" s="691">
        <f>VLOOKUP(E220&amp;H220,Data2012!$A:$U,21,FALSE)</f>
        <v>733</v>
      </c>
    </row>
    <row r="221" spans="1:9" ht="14.25" customHeight="1">
      <c r="A221" s="1" t="str">
        <f t="shared" si="51"/>
        <v>CD20129606</v>
      </c>
      <c r="B221" s="1">
        <f t="shared" si="55"/>
        <v>4020</v>
      </c>
      <c r="C221" s="210">
        <f t="shared" si="56"/>
        <v>2</v>
      </c>
      <c r="D221" s="1">
        <f t="shared" si="57"/>
        <v>614</v>
      </c>
      <c r="E221" t="s">
        <v>41</v>
      </c>
      <c r="F221">
        <v>9606</v>
      </c>
      <c r="G221" s="139">
        <v>2012</v>
      </c>
      <c r="H221" t="s">
        <v>145</v>
      </c>
      <c r="I221" s="691">
        <f>VLOOKUP(E221&amp;H221,Data2012!$A:$U,21,FALSE)</f>
        <v>614</v>
      </c>
    </row>
    <row r="222" spans="1:9" ht="14.25" customHeight="1">
      <c r="A222" s="1" t="str">
        <f t="shared" si="51"/>
        <v>CD20129606</v>
      </c>
      <c r="B222" s="1">
        <f>IF(D222="na"," ",SUMIF(A:A,A222,D:D))</f>
        <v>4020</v>
      </c>
      <c r="C222" s="210">
        <f>IF(D222="na"," ",VALUE(RIGHT(TRIM(H222),2)))</f>
        <v>1</v>
      </c>
      <c r="D222" s="1">
        <f t="shared" si="57"/>
        <v>608</v>
      </c>
      <c r="E222" t="s">
        <v>41</v>
      </c>
      <c r="F222">
        <v>9606</v>
      </c>
      <c r="G222" s="139">
        <v>2012</v>
      </c>
      <c r="H222" t="s">
        <v>144</v>
      </c>
      <c r="I222" s="691">
        <f>VLOOKUP(E222&amp;H222,Data2012!$A:$U,21,FALSE)</f>
        <v>608</v>
      </c>
    </row>
    <row r="223" spans="1:9" ht="14.25" hidden="1" customHeight="1">
      <c r="A223" s="1" t="str">
        <f t="shared" si="51"/>
        <v>MZ-T20129601</v>
      </c>
      <c r="B223" s="1" t="str">
        <f t="shared" ref="B223:B233" si="58">IF(D223="na",B224,SUMIF(A:A,A223,D:D))</f>
        <v xml:space="preserve"> </v>
      </c>
      <c r="C223" s="210" t="str">
        <f t="shared" ref="C223:C233" si="59">IF(D223="na",C224,VALUE(RIGHT(TRIM(H223),2)))</f>
        <v xml:space="preserve"> </v>
      </c>
      <c r="D223" s="1" t="str">
        <f>IF(I223&lt;0,"na",I223)</f>
        <v>na</v>
      </c>
      <c r="E223" t="s">
        <v>329</v>
      </c>
      <c r="F223">
        <v>9601</v>
      </c>
      <c r="G223" s="139">
        <v>2012</v>
      </c>
      <c r="H223" t="s">
        <v>155</v>
      </c>
      <c r="I223">
        <f>VLOOKUP(E223&amp;H223,Data2012!$A:$S,4,FALSE)</f>
        <v>-1</v>
      </c>
    </row>
    <row r="224" spans="1:9" ht="14.25" hidden="1" customHeight="1">
      <c r="A224" s="1" t="str">
        <f t="shared" si="51"/>
        <v>MZ-T20129601</v>
      </c>
      <c r="B224" s="1" t="str">
        <f t="shared" si="58"/>
        <v xml:space="preserve"> </v>
      </c>
      <c r="C224" s="210" t="str">
        <f t="shared" si="59"/>
        <v xml:space="preserve"> </v>
      </c>
      <c r="D224" s="1" t="str">
        <f t="shared" ref="D224:D234" si="60">IF(I224&lt;0,"na",I224)</f>
        <v>na</v>
      </c>
      <c r="E224" t="s">
        <v>329</v>
      </c>
      <c r="F224">
        <v>9601</v>
      </c>
      <c r="G224" s="139">
        <v>2012</v>
      </c>
      <c r="H224" t="s">
        <v>154</v>
      </c>
      <c r="I224">
        <f>VLOOKUP(E224&amp;H224,Data2012!$A:$S,4,FALSE)</f>
        <v>-1</v>
      </c>
    </row>
    <row r="225" spans="1:9" ht="14.25" hidden="1" customHeight="1">
      <c r="A225" s="1" t="str">
        <f t="shared" si="51"/>
        <v>MZ-T20129601</v>
      </c>
      <c r="B225" s="1" t="str">
        <f t="shared" si="58"/>
        <v xml:space="preserve"> </v>
      </c>
      <c r="C225" s="210" t="str">
        <f t="shared" si="59"/>
        <v xml:space="preserve"> </v>
      </c>
      <c r="D225" s="1" t="str">
        <f t="shared" si="60"/>
        <v>na</v>
      </c>
      <c r="E225" t="s">
        <v>329</v>
      </c>
      <c r="F225">
        <v>9601</v>
      </c>
      <c r="G225" s="139">
        <v>2012</v>
      </c>
      <c r="H225" t="s">
        <v>153</v>
      </c>
      <c r="I225">
        <f>VLOOKUP(E225&amp;H225,Data2012!$A:$S,4,FALSE)</f>
        <v>-1</v>
      </c>
    </row>
    <row r="226" spans="1:9" ht="14.25" hidden="1" customHeight="1">
      <c r="A226" s="1" t="str">
        <f t="shared" si="51"/>
        <v>MZ-T20129601</v>
      </c>
      <c r="B226" s="1" t="str">
        <f t="shared" si="58"/>
        <v xml:space="preserve"> </v>
      </c>
      <c r="C226" s="210" t="str">
        <f t="shared" si="59"/>
        <v xml:space="preserve"> </v>
      </c>
      <c r="D226" s="1" t="str">
        <f t="shared" si="60"/>
        <v>na</v>
      </c>
      <c r="E226" t="s">
        <v>329</v>
      </c>
      <c r="F226">
        <v>9601</v>
      </c>
      <c r="G226" s="139">
        <v>2012</v>
      </c>
      <c r="H226" t="s">
        <v>152</v>
      </c>
      <c r="I226">
        <f>VLOOKUP(E226&amp;H226,Data2012!$A:$S,4,FALSE)</f>
        <v>-1</v>
      </c>
    </row>
    <row r="227" spans="1:9" ht="14.25" hidden="1" customHeight="1">
      <c r="A227" s="1" t="str">
        <f t="shared" si="51"/>
        <v>MZ-T20129601</v>
      </c>
      <c r="B227" s="1" t="str">
        <f t="shared" si="58"/>
        <v xml:space="preserve"> </v>
      </c>
      <c r="C227" s="210" t="str">
        <f t="shared" si="59"/>
        <v xml:space="preserve"> </v>
      </c>
      <c r="D227" s="1" t="str">
        <f t="shared" si="60"/>
        <v>na</v>
      </c>
      <c r="E227" t="s">
        <v>329</v>
      </c>
      <c r="F227">
        <v>9601</v>
      </c>
      <c r="G227" s="139">
        <v>2012</v>
      </c>
      <c r="H227" t="s">
        <v>151</v>
      </c>
      <c r="I227">
        <f>VLOOKUP(E227&amp;H227,Data2012!$A:$S,4,FALSE)</f>
        <v>-1</v>
      </c>
    </row>
    <row r="228" spans="1:9" ht="14.25" hidden="1" customHeight="1">
      <c r="A228" s="1" t="str">
        <f t="shared" si="51"/>
        <v>MZ-T20129601</v>
      </c>
      <c r="B228" s="1" t="str">
        <f t="shared" si="58"/>
        <v xml:space="preserve"> </v>
      </c>
      <c r="C228" s="210" t="str">
        <f t="shared" si="59"/>
        <v xml:space="preserve"> </v>
      </c>
      <c r="D228" s="1" t="str">
        <f t="shared" si="60"/>
        <v>na</v>
      </c>
      <c r="E228" t="s">
        <v>329</v>
      </c>
      <c r="F228">
        <v>9601</v>
      </c>
      <c r="G228" s="139">
        <v>2012</v>
      </c>
      <c r="H228" t="s">
        <v>150</v>
      </c>
      <c r="I228">
        <f>VLOOKUP(E228&amp;H228,Data2012!$A:$S,4,FALSE)</f>
        <v>-1</v>
      </c>
    </row>
    <row r="229" spans="1:9" ht="14.25" hidden="1" customHeight="1">
      <c r="A229" s="1" t="str">
        <f t="shared" si="51"/>
        <v>MZ-T20129601</v>
      </c>
      <c r="B229" s="1" t="str">
        <f t="shared" si="58"/>
        <v xml:space="preserve"> </v>
      </c>
      <c r="C229" s="210" t="str">
        <f t="shared" si="59"/>
        <v xml:space="preserve"> </v>
      </c>
      <c r="D229" s="1" t="str">
        <f t="shared" si="60"/>
        <v>na</v>
      </c>
      <c r="E229" t="s">
        <v>329</v>
      </c>
      <c r="F229">
        <v>9601</v>
      </c>
      <c r="G229" s="139">
        <v>2012</v>
      </c>
      <c r="H229" t="s">
        <v>149</v>
      </c>
      <c r="I229">
        <f>VLOOKUP(E229&amp;H229,Data2012!$A:$S,4,FALSE)</f>
        <v>-1</v>
      </c>
    </row>
    <row r="230" spans="1:9" ht="14.25" hidden="1" customHeight="1">
      <c r="A230" s="1" t="str">
        <f t="shared" si="51"/>
        <v>MZ-T20129601</v>
      </c>
      <c r="B230" s="1" t="str">
        <f t="shared" si="58"/>
        <v xml:space="preserve"> </v>
      </c>
      <c r="C230" s="210" t="str">
        <f t="shared" si="59"/>
        <v xml:space="preserve"> </v>
      </c>
      <c r="D230" s="1" t="str">
        <f t="shared" si="60"/>
        <v>na</v>
      </c>
      <c r="E230" t="s">
        <v>329</v>
      </c>
      <c r="F230">
        <v>9601</v>
      </c>
      <c r="G230" s="139">
        <v>2012</v>
      </c>
      <c r="H230" t="s">
        <v>148</v>
      </c>
      <c r="I230">
        <f>VLOOKUP(E230&amp;H230,Data2012!$A:$S,4,FALSE)</f>
        <v>-1</v>
      </c>
    </row>
    <row r="231" spans="1:9" ht="14.25" hidden="1" customHeight="1">
      <c r="A231" s="1" t="str">
        <f t="shared" si="51"/>
        <v>MZ-T20129601</v>
      </c>
      <c r="B231" s="1" t="str">
        <f t="shared" si="58"/>
        <v xml:space="preserve"> </v>
      </c>
      <c r="C231" s="210" t="str">
        <f t="shared" si="59"/>
        <v xml:space="preserve"> </v>
      </c>
      <c r="D231" s="1" t="str">
        <f t="shared" si="60"/>
        <v>na</v>
      </c>
      <c r="E231" t="s">
        <v>329</v>
      </c>
      <c r="F231">
        <v>9601</v>
      </c>
      <c r="G231" s="139">
        <v>2012</v>
      </c>
      <c r="H231" t="s">
        <v>147</v>
      </c>
      <c r="I231">
        <f>VLOOKUP(E231&amp;H231,Data2012!$A:$S,4,FALSE)</f>
        <v>-1</v>
      </c>
    </row>
    <row r="232" spans="1:9" ht="14.25" hidden="1" customHeight="1">
      <c r="A232" s="1" t="str">
        <f t="shared" si="51"/>
        <v>MZ-T20129601</v>
      </c>
      <c r="B232" s="1" t="str">
        <f t="shared" si="58"/>
        <v xml:space="preserve"> </v>
      </c>
      <c r="C232" s="210" t="str">
        <f t="shared" si="59"/>
        <v xml:space="preserve"> </v>
      </c>
      <c r="D232" s="1" t="str">
        <f t="shared" si="60"/>
        <v>na</v>
      </c>
      <c r="E232" t="s">
        <v>329</v>
      </c>
      <c r="F232">
        <v>9601</v>
      </c>
      <c r="G232" s="139">
        <v>2012</v>
      </c>
      <c r="H232" t="s">
        <v>146</v>
      </c>
      <c r="I232">
        <f>VLOOKUP(E232&amp;H232,Data2012!$A:$S,4,FALSE)</f>
        <v>-1</v>
      </c>
    </row>
    <row r="233" spans="1:9" ht="14.25" hidden="1" customHeight="1">
      <c r="A233" s="1" t="str">
        <f t="shared" si="51"/>
        <v>MZ-T20129601</v>
      </c>
      <c r="B233" s="1" t="str">
        <f t="shared" si="58"/>
        <v xml:space="preserve"> </v>
      </c>
      <c r="C233" s="210" t="str">
        <f t="shared" si="59"/>
        <v xml:space="preserve"> </v>
      </c>
      <c r="D233" s="1" t="str">
        <f t="shared" si="60"/>
        <v>na</v>
      </c>
      <c r="E233" t="s">
        <v>329</v>
      </c>
      <c r="F233">
        <v>9601</v>
      </c>
      <c r="G233" s="139">
        <v>2012</v>
      </c>
      <c r="H233" t="s">
        <v>145</v>
      </c>
      <c r="I233">
        <f>VLOOKUP(E233&amp;H233,Data2012!$A:$S,4,FALSE)</f>
        <v>-1</v>
      </c>
    </row>
    <row r="234" spans="1:9" ht="14.25" hidden="1" customHeight="1">
      <c r="A234" s="1" t="str">
        <f t="shared" si="51"/>
        <v>MZ-T20129601</v>
      </c>
      <c r="B234" s="1" t="str">
        <f>IF(D234="na"," ",SUMIF(A:A,A234,D:D))</f>
        <v xml:space="preserve"> </v>
      </c>
      <c r="C234" s="210" t="str">
        <f>IF(D234="na"," ",VALUE(RIGHT(TRIM(H234),2)))</f>
        <v xml:space="preserve"> </v>
      </c>
      <c r="D234" s="1" t="str">
        <f t="shared" si="60"/>
        <v>na</v>
      </c>
      <c r="E234" t="s">
        <v>329</v>
      </c>
      <c r="F234">
        <v>9601</v>
      </c>
      <c r="G234" s="139">
        <v>2012</v>
      </c>
      <c r="H234" t="s">
        <v>144</v>
      </c>
      <c r="I234" s="691">
        <f>VLOOKUP(E234&amp;H234,Data2012!$A:$S,4,FALSE)</f>
        <v>-1</v>
      </c>
    </row>
    <row r="235" spans="1:9" ht="14.25" hidden="1" customHeight="1">
      <c r="A235" s="1" t="str">
        <f t="shared" si="51"/>
        <v>MZ-T20129602</v>
      </c>
      <c r="B235" s="1" t="str">
        <f t="shared" ref="B235:B245" si="61">IF(D235="na",B236,SUMIF(A:A,A235,D:D))</f>
        <v xml:space="preserve"> </v>
      </c>
      <c r="C235" s="210" t="str">
        <f t="shared" ref="C235:C245" si="62">IF(D235="na",C236,VALUE(RIGHT(TRIM(H235),2)))</f>
        <v xml:space="preserve"> </v>
      </c>
      <c r="D235" s="1" t="str">
        <f>IF(I235&lt;0,"na",I235)</f>
        <v>na</v>
      </c>
      <c r="E235" t="s">
        <v>329</v>
      </c>
      <c r="F235">
        <v>9602</v>
      </c>
      <c r="G235" s="139">
        <v>2012</v>
      </c>
      <c r="H235" t="s">
        <v>155</v>
      </c>
      <c r="I235" s="691">
        <f>VLOOKUP(E235&amp;H235,Data2012!$A:$S,7,FALSE)</f>
        <v>-1</v>
      </c>
    </row>
    <row r="236" spans="1:9" ht="14.25" hidden="1" customHeight="1">
      <c r="A236" s="1" t="str">
        <f t="shared" si="51"/>
        <v>MZ-T20129602</v>
      </c>
      <c r="B236" s="1" t="str">
        <f t="shared" si="61"/>
        <v xml:space="preserve"> </v>
      </c>
      <c r="C236" s="210" t="str">
        <f t="shared" si="62"/>
        <v xml:space="preserve"> </v>
      </c>
      <c r="D236" s="1" t="str">
        <f t="shared" ref="D236:D246" si="63">IF(I236&lt;0,"na",I236)</f>
        <v>na</v>
      </c>
      <c r="E236" t="s">
        <v>329</v>
      </c>
      <c r="F236">
        <v>9602</v>
      </c>
      <c r="G236" s="139">
        <v>2012</v>
      </c>
      <c r="H236" t="s">
        <v>154</v>
      </c>
      <c r="I236" s="691">
        <f>VLOOKUP(E236&amp;H236,Data2012!$A:$S,7,FALSE)</f>
        <v>-1</v>
      </c>
    </row>
    <row r="237" spans="1:9" ht="14.25" hidden="1" customHeight="1">
      <c r="A237" s="1" t="str">
        <f t="shared" si="51"/>
        <v>MZ-T20129602</v>
      </c>
      <c r="B237" s="1" t="str">
        <f t="shared" si="61"/>
        <v xml:space="preserve"> </v>
      </c>
      <c r="C237" s="210" t="str">
        <f t="shared" si="62"/>
        <v xml:space="preserve"> </v>
      </c>
      <c r="D237" s="1" t="str">
        <f t="shared" si="63"/>
        <v>na</v>
      </c>
      <c r="E237" t="s">
        <v>329</v>
      </c>
      <c r="F237">
        <v>9602</v>
      </c>
      <c r="G237" s="139">
        <v>2012</v>
      </c>
      <c r="H237" t="s">
        <v>153</v>
      </c>
      <c r="I237" s="691">
        <f>VLOOKUP(E237&amp;H237,Data2012!$A:$S,7,FALSE)</f>
        <v>-1</v>
      </c>
    </row>
    <row r="238" spans="1:9" ht="14.25" hidden="1" customHeight="1">
      <c r="A238" s="1" t="str">
        <f t="shared" si="51"/>
        <v>MZ-T20129602</v>
      </c>
      <c r="B238" s="1" t="str">
        <f t="shared" si="61"/>
        <v xml:space="preserve"> </v>
      </c>
      <c r="C238" s="210" t="str">
        <f t="shared" si="62"/>
        <v xml:space="preserve"> </v>
      </c>
      <c r="D238" s="1" t="str">
        <f t="shared" si="63"/>
        <v>na</v>
      </c>
      <c r="E238" t="s">
        <v>329</v>
      </c>
      <c r="F238">
        <v>9602</v>
      </c>
      <c r="G238" s="139">
        <v>2012</v>
      </c>
      <c r="H238" t="s">
        <v>152</v>
      </c>
      <c r="I238" s="691">
        <f>VLOOKUP(E238&amp;H238,Data2012!$A:$S,7,FALSE)</f>
        <v>-1</v>
      </c>
    </row>
    <row r="239" spans="1:9" ht="14.25" hidden="1" customHeight="1">
      <c r="A239" s="1" t="str">
        <f t="shared" si="51"/>
        <v>MZ-T20129602</v>
      </c>
      <c r="B239" s="1" t="str">
        <f t="shared" si="61"/>
        <v xml:space="preserve"> </v>
      </c>
      <c r="C239" s="210" t="str">
        <f t="shared" si="62"/>
        <v xml:space="preserve"> </v>
      </c>
      <c r="D239" s="1" t="str">
        <f t="shared" si="63"/>
        <v>na</v>
      </c>
      <c r="E239" t="s">
        <v>329</v>
      </c>
      <c r="F239">
        <v>9602</v>
      </c>
      <c r="G239" s="139">
        <v>2012</v>
      </c>
      <c r="H239" t="s">
        <v>151</v>
      </c>
      <c r="I239" s="691">
        <f>VLOOKUP(E239&amp;H239,Data2012!$A:$S,7,FALSE)</f>
        <v>-1</v>
      </c>
    </row>
    <row r="240" spans="1:9" ht="14.25" hidden="1" customHeight="1">
      <c r="A240" s="1" t="str">
        <f t="shared" si="51"/>
        <v>MZ-T20129602</v>
      </c>
      <c r="B240" s="1" t="str">
        <f t="shared" si="61"/>
        <v xml:space="preserve"> </v>
      </c>
      <c r="C240" s="210" t="str">
        <f t="shared" si="62"/>
        <v xml:space="preserve"> </v>
      </c>
      <c r="D240" s="1" t="str">
        <f t="shared" si="63"/>
        <v>na</v>
      </c>
      <c r="E240" t="s">
        <v>329</v>
      </c>
      <c r="F240">
        <v>9602</v>
      </c>
      <c r="G240" s="139">
        <v>2012</v>
      </c>
      <c r="H240" t="s">
        <v>150</v>
      </c>
      <c r="I240" s="691">
        <f>VLOOKUP(E240&amp;H240,Data2012!$A:$S,7,FALSE)</f>
        <v>-1</v>
      </c>
    </row>
    <row r="241" spans="1:9" ht="14.25" hidden="1" customHeight="1">
      <c r="A241" s="1" t="str">
        <f t="shared" si="51"/>
        <v>MZ-T20129602</v>
      </c>
      <c r="B241" s="1" t="str">
        <f t="shared" si="61"/>
        <v xml:space="preserve"> </v>
      </c>
      <c r="C241" s="210" t="str">
        <f t="shared" si="62"/>
        <v xml:space="preserve"> </v>
      </c>
      <c r="D241" s="1" t="str">
        <f t="shared" si="63"/>
        <v>na</v>
      </c>
      <c r="E241" t="s">
        <v>329</v>
      </c>
      <c r="F241">
        <v>9602</v>
      </c>
      <c r="G241" s="139">
        <v>2012</v>
      </c>
      <c r="H241" t="s">
        <v>149</v>
      </c>
      <c r="I241" s="691">
        <f>VLOOKUP(E241&amp;H241,Data2012!$A:$S,7,FALSE)</f>
        <v>-1</v>
      </c>
    </row>
    <row r="242" spans="1:9" ht="14.25" hidden="1" customHeight="1">
      <c r="A242" s="1" t="str">
        <f t="shared" si="51"/>
        <v>MZ-T20129602</v>
      </c>
      <c r="B242" s="1" t="str">
        <f t="shared" si="61"/>
        <v xml:space="preserve"> </v>
      </c>
      <c r="C242" s="210" t="str">
        <f t="shared" si="62"/>
        <v xml:space="preserve"> </v>
      </c>
      <c r="D242" s="1" t="str">
        <f t="shared" si="63"/>
        <v>na</v>
      </c>
      <c r="E242" t="s">
        <v>329</v>
      </c>
      <c r="F242">
        <v>9602</v>
      </c>
      <c r="G242" s="139">
        <v>2012</v>
      </c>
      <c r="H242" t="s">
        <v>148</v>
      </c>
      <c r="I242" s="691">
        <f>VLOOKUP(E242&amp;H242,Data2012!$A:$S,7,FALSE)</f>
        <v>-1</v>
      </c>
    </row>
    <row r="243" spans="1:9" ht="14.25" hidden="1" customHeight="1">
      <c r="A243" s="1" t="str">
        <f t="shared" si="51"/>
        <v>MZ-T20129602</v>
      </c>
      <c r="B243" s="1" t="str">
        <f t="shared" si="61"/>
        <v xml:space="preserve"> </v>
      </c>
      <c r="C243" s="210" t="str">
        <f t="shared" si="62"/>
        <v xml:space="preserve"> </v>
      </c>
      <c r="D243" s="1" t="str">
        <f t="shared" si="63"/>
        <v>na</v>
      </c>
      <c r="E243" t="s">
        <v>329</v>
      </c>
      <c r="F243">
        <v>9602</v>
      </c>
      <c r="G243" s="139">
        <v>2012</v>
      </c>
      <c r="H243" t="s">
        <v>147</v>
      </c>
      <c r="I243" s="691">
        <f>VLOOKUP(E243&amp;H243,Data2012!$A:$S,7,FALSE)</f>
        <v>-1</v>
      </c>
    </row>
    <row r="244" spans="1:9" ht="14.25" hidden="1" customHeight="1">
      <c r="A244" s="1" t="str">
        <f t="shared" si="51"/>
        <v>MZ-T20129602</v>
      </c>
      <c r="B244" s="1" t="str">
        <f t="shared" si="61"/>
        <v xml:space="preserve"> </v>
      </c>
      <c r="C244" s="210" t="str">
        <f t="shared" si="62"/>
        <v xml:space="preserve"> </v>
      </c>
      <c r="D244" s="1" t="str">
        <f t="shared" si="63"/>
        <v>na</v>
      </c>
      <c r="E244" t="s">
        <v>329</v>
      </c>
      <c r="F244">
        <v>9602</v>
      </c>
      <c r="G244" s="139">
        <v>2012</v>
      </c>
      <c r="H244" t="s">
        <v>146</v>
      </c>
      <c r="I244" s="691">
        <f>VLOOKUP(E244&amp;H244,Data2012!$A:$S,7,FALSE)</f>
        <v>-1</v>
      </c>
    </row>
    <row r="245" spans="1:9" ht="14.25" hidden="1" customHeight="1">
      <c r="A245" s="1" t="str">
        <f t="shared" si="51"/>
        <v>MZ-T20129602</v>
      </c>
      <c r="B245" s="1" t="str">
        <f t="shared" si="61"/>
        <v xml:space="preserve"> </v>
      </c>
      <c r="C245" s="210" t="str">
        <f t="shared" si="62"/>
        <v xml:space="preserve"> </v>
      </c>
      <c r="D245" s="1" t="str">
        <f t="shared" si="63"/>
        <v>na</v>
      </c>
      <c r="E245" t="s">
        <v>329</v>
      </c>
      <c r="F245">
        <v>9602</v>
      </c>
      <c r="G245" s="139">
        <v>2012</v>
      </c>
      <c r="H245" t="s">
        <v>145</v>
      </c>
      <c r="I245" s="691">
        <f>VLOOKUP(E245&amp;H245,Data2012!$A:$S,7,FALSE)</f>
        <v>-1</v>
      </c>
    </row>
    <row r="246" spans="1:9" ht="14.25" hidden="1" customHeight="1">
      <c r="A246" s="1" t="str">
        <f t="shared" si="51"/>
        <v>MZ-T20129602</v>
      </c>
      <c r="B246" s="1" t="str">
        <f>IF(D246="na"," ",SUMIF(A:A,A246,D:D))</f>
        <v xml:space="preserve"> </v>
      </c>
      <c r="C246" s="210" t="str">
        <f>IF(D246="na"," ",VALUE(RIGHT(TRIM(H246),2)))</f>
        <v xml:space="preserve"> </v>
      </c>
      <c r="D246" s="1" t="str">
        <f t="shared" si="63"/>
        <v>na</v>
      </c>
      <c r="E246" t="s">
        <v>329</v>
      </c>
      <c r="F246">
        <v>9602</v>
      </c>
      <c r="G246" s="139">
        <v>2012</v>
      </c>
      <c r="H246" t="s">
        <v>144</v>
      </c>
      <c r="I246" s="691">
        <f>VLOOKUP(E246&amp;H246,Data2012!$A:$S,7,FALSE)</f>
        <v>-1</v>
      </c>
    </row>
    <row r="247" spans="1:9" ht="14.25" hidden="1" customHeight="1">
      <c r="A247" s="1" t="str">
        <f t="shared" si="51"/>
        <v>MZ-T20129603</v>
      </c>
      <c r="B247" s="1" t="str">
        <f t="shared" ref="B247:B257" si="64">IF(D247="na",B248,SUMIF(A:A,A247,D:D))</f>
        <v xml:space="preserve"> </v>
      </c>
      <c r="C247" s="210" t="str">
        <f t="shared" ref="C247:C257" si="65">IF(D247="na",C248,VALUE(RIGHT(TRIM(H247),2)))</f>
        <v xml:space="preserve"> </v>
      </c>
      <c r="D247" s="1" t="str">
        <f>IF(I247&lt;0,"na",I247)</f>
        <v>na</v>
      </c>
      <c r="E247" t="s">
        <v>329</v>
      </c>
      <c r="F247">
        <v>9603</v>
      </c>
      <c r="G247" s="139">
        <v>2012</v>
      </c>
      <c r="H247" t="s">
        <v>155</v>
      </c>
      <c r="I247" s="691">
        <f>VLOOKUP(E247&amp;H247,Data2012!$A:$S,12,FALSE)</f>
        <v>-1</v>
      </c>
    </row>
    <row r="248" spans="1:9" ht="14.25" hidden="1" customHeight="1">
      <c r="A248" s="1" t="str">
        <f t="shared" si="51"/>
        <v>MZ-T20129603</v>
      </c>
      <c r="B248" s="1" t="str">
        <f t="shared" si="64"/>
        <v xml:space="preserve"> </v>
      </c>
      <c r="C248" s="210" t="str">
        <f t="shared" si="65"/>
        <v xml:space="preserve"> </v>
      </c>
      <c r="D248" s="1" t="str">
        <f t="shared" ref="D248:D258" si="66">IF(I248&lt;0,"na",I248)</f>
        <v>na</v>
      </c>
      <c r="E248" t="s">
        <v>329</v>
      </c>
      <c r="F248">
        <v>9603</v>
      </c>
      <c r="G248" s="139">
        <v>2012</v>
      </c>
      <c r="H248" t="s">
        <v>154</v>
      </c>
      <c r="I248" s="691">
        <f>VLOOKUP(E248&amp;H248,Data2012!$A:$S,12,FALSE)</f>
        <v>-1</v>
      </c>
    </row>
    <row r="249" spans="1:9" ht="14.25" hidden="1" customHeight="1">
      <c r="A249" s="1" t="str">
        <f t="shared" si="51"/>
        <v>MZ-T20129603</v>
      </c>
      <c r="B249" s="1" t="str">
        <f t="shared" si="64"/>
        <v xml:space="preserve"> </v>
      </c>
      <c r="C249" s="210" t="str">
        <f t="shared" si="65"/>
        <v xml:space="preserve"> </v>
      </c>
      <c r="D249" s="1" t="str">
        <f t="shared" si="66"/>
        <v>na</v>
      </c>
      <c r="E249" t="s">
        <v>329</v>
      </c>
      <c r="F249">
        <v>9603</v>
      </c>
      <c r="G249" s="139">
        <v>2012</v>
      </c>
      <c r="H249" t="s">
        <v>153</v>
      </c>
      <c r="I249" s="691">
        <f>VLOOKUP(E249&amp;H249,Data2012!$A:$S,12,FALSE)</f>
        <v>-1</v>
      </c>
    </row>
    <row r="250" spans="1:9" ht="14.25" hidden="1" customHeight="1">
      <c r="A250" s="1" t="str">
        <f t="shared" si="51"/>
        <v>MZ-T20129603</v>
      </c>
      <c r="B250" s="1" t="str">
        <f t="shared" si="64"/>
        <v xml:space="preserve"> </v>
      </c>
      <c r="C250" s="210" t="str">
        <f t="shared" si="65"/>
        <v xml:space="preserve"> </v>
      </c>
      <c r="D250" s="1" t="str">
        <f t="shared" si="66"/>
        <v>na</v>
      </c>
      <c r="E250" t="s">
        <v>329</v>
      </c>
      <c r="F250">
        <v>9603</v>
      </c>
      <c r="G250" s="139">
        <v>2012</v>
      </c>
      <c r="H250" t="s">
        <v>152</v>
      </c>
      <c r="I250" s="691">
        <f>VLOOKUP(E250&amp;H250,Data2012!$A:$S,12,FALSE)</f>
        <v>-1</v>
      </c>
    </row>
    <row r="251" spans="1:9" ht="14.25" hidden="1" customHeight="1">
      <c r="A251" s="1" t="str">
        <f t="shared" si="51"/>
        <v>MZ-T20129603</v>
      </c>
      <c r="B251" s="1" t="str">
        <f t="shared" si="64"/>
        <v xml:space="preserve"> </v>
      </c>
      <c r="C251" s="210" t="str">
        <f t="shared" si="65"/>
        <v xml:space="preserve"> </v>
      </c>
      <c r="D251" s="1" t="str">
        <f t="shared" si="66"/>
        <v>na</v>
      </c>
      <c r="E251" t="s">
        <v>329</v>
      </c>
      <c r="F251">
        <v>9603</v>
      </c>
      <c r="G251" s="139">
        <v>2012</v>
      </c>
      <c r="H251" t="s">
        <v>151</v>
      </c>
      <c r="I251" s="691">
        <f>VLOOKUP(E251&amp;H251,Data2012!$A:$S,12,FALSE)</f>
        <v>-1</v>
      </c>
    </row>
    <row r="252" spans="1:9" ht="14.25" hidden="1" customHeight="1">
      <c r="A252" s="1" t="str">
        <f t="shared" si="51"/>
        <v>MZ-T20129603</v>
      </c>
      <c r="B252" s="1" t="str">
        <f t="shared" si="64"/>
        <v xml:space="preserve"> </v>
      </c>
      <c r="C252" s="210" t="str">
        <f t="shared" si="65"/>
        <v xml:space="preserve"> </v>
      </c>
      <c r="D252" s="1" t="str">
        <f t="shared" si="66"/>
        <v>na</v>
      </c>
      <c r="E252" t="s">
        <v>329</v>
      </c>
      <c r="F252">
        <v>9603</v>
      </c>
      <c r="G252" s="139">
        <v>2012</v>
      </c>
      <c r="H252" t="s">
        <v>150</v>
      </c>
      <c r="I252" s="691">
        <f>VLOOKUP(E252&amp;H252,Data2012!$A:$S,12,FALSE)</f>
        <v>-1</v>
      </c>
    </row>
    <row r="253" spans="1:9" ht="14.25" hidden="1" customHeight="1">
      <c r="A253" s="1" t="str">
        <f t="shared" si="51"/>
        <v>MZ-T20129603</v>
      </c>
      <c r="B253" s="1" t="str">
        <f t="shared" si="64"/>
        <v xml:space="preserve"> </v>
      </c>
      <c r="C253" s="210" t="str">
        <f t="shared" si="65"/>
        <v xml:space="preserve"> </v>
      </c>
      <c r="D253" s="1" t="str">
        <f t="shared" si="66"/>
        <v>na</v>
      </c>
      <c r="E253" t="s">
        <v>329</v>
      </c>
      <c r="F253">
        <v>9603</v>
      </c>
      <c r="G253" s="139">
        <v>2012</v>
      </c>
      <c r="H253" t="s">
        <v>149</v>
      </c>
      <c r="I253" s="691">
        <f>VLOOKUP(E253&amp;H253,Data2012!$A:$S,12,FALSE)</f>
        <v>-1</v>
      </c>
    </row>
    <row r="254" spans="1:9" ht="14.25" hidden="1" customHeight="1">
      <c r="A254" s="1" t="str">
        <f t="shared" si="51"/>
        <v>MZ-T20129603</v>
      </c>
      <c r="B254" s="1" t="str">
        <f t="shared" si="64"/>
        <v xml:space="preserve"> </v>
      </c>
      <c r="C254" s="210" t="str">
        <f t="shared" si="65"/>
        <v xml:space="preserve"> </v>
      </c>
      <c r="D254" s="1" t="str">
        <f t="shared" si="66"/>
        <v>na</v>
      </c>
      <c r="E254" t="s">
        <v>329</v>
      </c>
      <c r="F254">
        <v>9603</v>
      </c>
      <c r="G254" s="139">
        <v>2012</v>
      </c>
      <c r="H254" t="s">
        <v>148</v>
      </c>
      <c r="I254" s="691">
        <f>VLOOKUP(E254&amp;H254,Data2012!$A:$S,12,FALSE)</f>
        <v>-1</v>
      </c>
    </row>
    <row r="255" spans="1:9" ht="14.25" hidden="1" customHeight="1">
      <c r="A255" s="1" t="str">
        <f t="shared" si="51"/>
        <v>MZ-T20129603</v>
      </c>
      <c r="B255" s="1" t="str">
        <f t="shared" si="64"/>
        <v xml:space="preserve"> </v>
      </c>
      <c r="C255" s="210" t="str">
        <f t="shared" si="65"/>
        <v xml:space="preserve"> </v>
      </c>
      <c r="D255" s="1" t="str">
        <f t="shared" si="66"/>
        <v>na</v>
      </c>
      <c r="E255" t="s">
        <v>329</v>
      </c>
      <c r="F255">
        <v>9603</v>
      </c>
      <c r="G255" s="139">
        <v>2012</v>
      </c>
      <c r="H255" t="s">
        <v>147</v>
      </c>
      <c r="I255" s="691">
        <f>VLOOKUP(E255&amp;H255,Data2012!$A:$S,12,FALSE)</f>
        <v>-1</v>
      </c>
    </row>
    <row r="256" spans="1:9" ht="14.25" hidden="1" customHeight="1">
      <c r="A256" s="1" t="str">
        <f t="shared" si="51"/>
        <v>MZ-T20129603</v>
      </c>
      <c r="B256" s="1" t="str">
        <f t="shared" si="64"/>
        <v xml:space="preserve"> </v>
      </c>
      <c r="C256" s="210" t="str">
        <f t="shared" si="65"/>
        <v xml:space="preserve"> </v>
      </c>
      <c r="D256" s="1" t="str">
        <f t="shared" si="66"/>
        <v>na</v>
      </c>
      <c r="E256" t="s">
        <v>329</v>
      </c>
      <c r="F256">
        <v>9603</v>
      </c>
      <c r="G256" s="139">
        <v>2012</v>
      </c>
      <c r="H256" t="s">
        <v>146</v>
      </c>
      <c r="I256" s="691">
        <f>VLOOKUP(E256&amp;H256,Data2012!$A:$S,12,FALSE)</f>
        <v>-1</v>
      </c>
    </row>
    <row r="257" spans="1:9" ht="14.25" hidden="1" customHeight="1">
      <c r="A257" s="1" t="str">
        <f t="shared" si="51"/>
        <v>MZ-T20129603</v>
      </c>
      <c r="B257" s="1" t="str">
        <f t="shared" si="64"/>
        <v xml:space="preserve"> </v>
      </c>
      <c r="C257" s="210" t="str">
        <f t="shared" si="65"/>
        <v xml:space="preserve"> </v>
      </c>
      <c r="D257" s="1" t="str">
        <f t="shared" si="66"/>
        <v>na</v>
      </c>
      <c r="E257" t="s">
        <v>329</v>
      </c>
      <c r="F257">
        <v>9603</v>
      </c>
      <c r="G257" s="139">
        <v>2012</v>
      </c>
      <c r="H257" t="s">
        <v>145</v>
      </c>
      <c r="I257" s="691">
        <f>VLOOKUP(E257&amp;H257,Data2012!$A:$S,12,FALSE)</f>
        <v>-1</v>
      </c>
    </row>
    <row r="258" spans="1:9" ht="14.25" hidden="1" customHeight="1">
      <c r="A258" s="1" t="str">
        <f t="shared" si="51"/>
        <v>MZ-T20129603</v>
      </c>
      <c r="B258" s="1" t="str">
        <f>IF(D258="na"," ",SUMIF(A:A,A258,D:D))</f>
        <v xml:space="preserve"> </v>
      </c>
      <c r="C258" s="210" t="str">
        <f>IF(D258="na"," ",VALUE(RIGHT(TRIM(H258),2)))</f>
        <v xml:space="preserve"> </v>
      </c>
      <c r="D258" s="1" t="str">
        <f t="shared" si="66"/>
        <v>na</v>
      </c>
      <c r="E258" t="s">
        <v>329</v>
      </c>
      <c r="F258">
        <v>9603</v>
      </c>
      <c r="G258" s="139">
        <v>2012</v>
      </c>
      <c r="H258" t="s">
        <v>144</v>
      </c>
      <c r="I258" s="691">
        <f>VLOOKUP(E258&amp;H258,Data2012!$A:$S,12,FALSE)</f>
        <v>-1</v>
      </c>
    </row>
    <row r="259" spans="1:9" ht="14.25" hidden="1" customHeight="1">
      <c r="A259" s="1" t="str">
        <f t="shared" si="51"/>
        <v>MZ-T20129604</v>
      </c>
      <c r="B259" s="1" t="str">
        <f t="shared" ref="B259:B269" si="67">IF(D259="na",B260,SUMIF(A:A,A259,D:D))</f>
        <v xml:space="preserve"> </v>
      </c>
      <c r="C259" s="210" t="str">
        <f t="shared" ref="C259:C269" si="68">IF(D259="na",C260,VALUE(RIGHT(TRIM(H259),2)))</f>
        <v xml:space="preserve"> </v>
      </c>
      <c r="D259" s="1" t="str">
        <f>IF(I259&lt;0,"na",I259)</f>
        <v>na</v>
      </c>
      <c r="E259" t="s">
        <v>329</v>
      </c>
      <c r="F259">
        <v>9604</v>
      </c>
      <c r="G259" s="139">
        <v>2012</v>
      </c>
      <c r="H259" t="s">
        <v>155</v>
      </c>
      <c r="I259" s="691">
        <f>VLOOKUP(E259&amp;H259,Data2012!$A:$S,15,FALSE)</f>
        <v>-1</v>
      </c>
    </row>
    <row r="260" spans="1:9" ht="14.25" hidden="1" customHeight="1">
      <c r="A260" s="1" t="str">
        <f t="shared" si="51"/>
        <v>MZ-T20129604</v>
      </c>
      <c r="B260" s="1" t="str">
        <f t="shared" si="67"/>
        <v xml:space="preserve"> </v>
      </c>
      <c r="C260" s="210" t="str">
        <f t="shared" si="68"/>
        <v xml:space="preserve"> </v>
      </c>
      <c r="D260" s="1" t="str">
        <f t="shared" ref="D260:D270" si="69">IF(I260&lt;0,"na",I260)</f>
        <v>na</v>
      </c>
      <c r="E260" t="s">
        <v>329</v>
      </c>
      <c r="F260">
        <v>9604</v>
      </c>
      <c r="G260" s="139">
        <v>2012</v>
      </c>
      <c r="H260" t="s">
        <v>154</v>
      </c>
      <c r="I260" s="691">
        <f>VLOOKUP(E260&amp;H260,Data2012!$A:$S,15,FALSE)</f>
        <v>-1</v>
      </c>
    </row>
    <row r="261" spans="1:9" ht="14.25" hidden="1" customHeight="1">
      <c r="A261" s="1" t="str">
        <f t="shared" si="51"/>
        <v>MZ-T20129604</v>
      </c>
      <c r="B261" s="1" t="str">
        <f t="shared" si="67"/>
        <v xml:space="preserve"> </v>
      </c>
      <c r="C261" s="210" t="str">
        <f t="shared" si="68"/>
        <v xml:space="preserve"> </v>
      </c>
      <c r="D261" s="1" t="str">
        <f t="shared" si="69"/>
        <v>na</v>
      </c>
      <c r="E261" t="s">
        <v>329</v>
      </c>
      <c r="F261">
        <v>9604</v>
      </c>
      <c r="G261" s="139">
        <v>2012</v>
      </c>
      <c r="H261" t="s">
        <v>153</v>
      </c>
      <c r="I261" s="691">
        <f>VLOOKUP(E261&amp;H261,Data2012!$A:$S,15,FALSE)</f>
        <v>-1</v>
      </c>
    </row>
    <row r="262" spans="1:9" ht="14.25" hidden="1" customHeight="1">
      <c r="A262" s="1" t="str">
        <f t="shared" si="51"/>
        <v>MZ-T20129604</v>
      </c>
      <c r="B262" s="1" t="str">
        <f t="shared" si="67"/>
        <v xml:space="preserve"> </v>
      </c>
      <c r="C262" s="210" t="str">
        <f t="shared" si="68"/>
        <v xml:space="preserve"> </v>
      </c>
      <c r="D262" s="1" t="str">
        <f t="shared" si="69"/>
        <v>na</v>
      </c>
      <c r="E262" t="s">
        <v>329</v>
      </c>
      <c r="F262">
        <v>9604</v>
      </c>
      <c r="G262" s="139">
        <v>2012</v>
      </c>
      <c r="H262" t="s">
        <v>152</v>
      </c>
      <c r="I262" s="691">
        <f>VLOOKUP(E262&amp;H262,Data2012!$A:$S,15,FALSE)</f>
        <v>-1</v>
      </c>
    </row>
    <row r="263" spans="1:9" ht="14.25" hidden="1" customHeight="1">
      <c r="A263" s="1" t="str">
        <f t="shared" ref="A263:A326" si="70">TRIM(E263)&amp;VALUE(G263)&amp;F263</f>
        <v>MZ-T20129604</v>
      </c>
      <c r="B263" s="1" t="str">
        <f t="shared" si="67"/>
        <v xml:space="preserve"> </v>
      </c>
      <c r="C263" s="210" t="str">
        <f t="shared" si="68"/>
        <v xml:space="preserve"> </v>
      </c>
      <c r="D263" s="1" t="str">
        <f t="shared" si="69"/>
        <v>na</v>
      </c>
      <c r="E263" t="s">
        <v>329</v>
      </c>
      <c r="F263">
        <v>9604</v>
      </c>
      <c r="G263" s="139">
        <v>2012</v>
      </c>
      <c r="H263" t="s">
        <v>151</v>
      </c>
      <c r="I263" s="691">
        <f>VLOOKUP(E263&amp;H263,Data2012!$A:$S,15,FALSE)</f>
        <v>-1</v>
      </c>
    </row>
    <row r="264" spans="1:9" ht="14.25" hidden="1" customHeight="1">
      <c r="A264" s="1" t="str">
        <f t="shared" si="70"/>
        <v>MZ-T20129604</v>
      </c>
      <c r="B264" s="1" t="str">
        <f t="shared" si="67"/>
        <v xml:space="preserve"> </v>
      </c>
      <c r="C264" s="210" t="str">
        <f t="shared" si="68"/>
        <v xml:space="preserve"> </v>
      </c>
      <c r="D264" s="1" t="str">
        <f t="shared" si="69"/>
        <v>na</v>
      </c>
      <c r="E264" t="s">
        <v>329</v>
      </c>
      <c r="F264">
        <v>9604</v>
      </c>
      <c r="G264" s="139">
        <v>2012</v>
      </c>
      <c r="H264" t="s">
        <v>150</v>
      </c>
      <c r="I264" s="691">
        <f>VLOOKUP(E264&amp;H264,Data2012!$A:$S,15,FALSE)</f>
        <v>-1</v>
      </c>
    </row>
    <row r="265" spans="1:9" ht="14.25" hidden="1" customHeight="1">
      <c r="A265" s="1" t="str">
        <f t="shared" si="70"/>
        <v>MZ-T20129604</v>
      </c>
      <c r="B265" s="1" t="str">
        <f t="shared" si="67"/>
        <v xml:space="preserve"> </v>
      </c>
      <c r="C265" s="210" t="str">
        <f t="shared" si="68"/>
        <v xml:space="preserve"> </v>
      </c>
      <c r="D265" s="1" t="str">
        <f t="shared" si="69"/>
        <v>na</v>
      </c>
      <c r="E265" t="s">
        <v>329</v>
      </c>
      <c r="F265">
        <v>9604</v>
      </c>
      <c r="G265" s="139">
        <v>2012</v>
      </c>
      <c r="H265" t="s">
        <v>149</v>
      </c>
      <c r="I265" s="691">
        <f>VLOOKUP(E265&amp;H265,Data2012!$A:$S,15,FALSE)</f>
        <v>-1</v>
      </c>
    </row>
    <row r="266" spans="1:9" ht="14.25" hidden="1" customHeight="1">
      <c r="A266" s="1" t="str">
        <f t="shared" si="70"/>
        <v>MZ-T20129604</v>
      </c>
      <c r="B266" s="1" t="str">
        <f t="shared" si="67"/>
        <v xml:space="preserve"> </v>
      </c>
      <c r="C266" s="210" t="str">
        <f t="shared" si="68"/>
        <v xml:space="preserve"> </v>
      </c>
      <c r="D266" s="1" t="str">
        <f t="shared" si="69"/>
        <v>na</v>
      </c>
      <c r="E266" t="s">
        <v>329</v>
      </c>
      <c r="F266">
        <v>9604</v>
      </c>
      <c r="G266" s="139">
        <v>2012</v>
      </c>
      <c r="H266" t="s">
        <v>148</v>
      </c>
      <c r="I266" s="691">
        <f>VLOOKUP(E266&amp;H266,Data2012!$A:$S,15,FALSE)</f>
        <v>-1</v>
      </c>
    </row>
    <row r="267" spans="1:9" ht="14.25" hidden="1" customHeight="1">
      <c r="A267" s="1" t="str">
        <f t="shared" si="70"/>
        <v>MZ-T20129604</v>
      </c>
      <c r="B267" s="1" t="str">
        <f t="shared" si="67"/>
        <v xml:space="preserve"> </v>
      </c>
      <c r="C267" s="210" t="str">
        <f t="shared" si="68"/>
        <v xml:space="preserve"> </v>
      </c>
      <c r="D267" s="1" t="str">
        <f t="shared" si="69"/>
        <v>na</v>
      </c>
      <c r="E267" t="s">
        <v>329</v>
      </c>
      <c r="F267">
        <v>9604</v>
      </c>
      <c r="G267" s="139">
        <v>2012</v>
      </c>
      <c r="H267" t="s">
        <v>147</v>
      </c>
      <c r="I267" s="691">
        <f>VLOOKUP(E267&amp;H267,Data2012!$A:$S,15,FALSE)</f>
        <v>-1</v>
      </c>
    </row>
    <row r="268" spans="1:9" ht="14.25" hidden="1" customHeight="1">
      <c r="A268" s="1" t="str">
        <f t="shared" si="70"/>
        <v>MZ-T20129604</v>
      </c>
      <c r="B268" s="1" t="str">
        <f t="shared" si="67"/>
        <v xml:space="preserve"> </v>
      </c>
      <c r="C268" s="210" t="str">
        <f t="shared" si="68"/>
        <v xml:space="preserve"> </v>
      </c>
      <c r="D268" s="1" t="str">
        <f t="shared" si="69"/>
        <v>na</v>
      </c>
      <c r="E268" t="s">
        <v>329</v>
      </c>
      <c r="F268">
        <v>9604</v>
      </c>
      <c r="G268" s="139">
        <v>2012</v>
      </c>
      <c r="H268" t="s">
        <v>146</v>
      </c>
      <c r="I268" s="691">
        <f>VLOOKUP(E268&amp;H268,Data2012!$A:$S,15,FALSE)</f>
        <v>-1</v>
      </c>
    </row>
    <row r="269" spans="1:9" ht="14.25" hidden="1" customHeight="1">
      <c r="A269" s="1" t="str">
        <f t="shared" si="70"/>
        <v>MZ-T20129604</v>
      </c>
      <c r="B269" s="1" t="str">
        <f t="shared" si="67"/>
        <v xml:space="preserve"> </v>
      </c>
      <c r="C269" s="210" t="str">
        <f t="shared" si="68"/>
        <v xml:space="preserve"> </v>
      </c>
      <c r="D269" s="1" t="str">
        <f t="shared" si="69"/>
        <v>na</v>
      </c>
      <c r="E269" t="s">
        <v>329</v>
      </c>
      <c r="F269">
        <v>9604</v>
      </c>
      <c r="G269" s="139">
        <v>2012</v>
      </c>
      <c r="H269" t="s">
        <v>145</v>
      </c>
      <c r="I269" s="691">
        <f>VLOOKUP(E269&amp;H269,Data2012!$A:$S,15,FALSE)</f>
        <v>-1</v>
      </c>
    </row>
    <row r="270" spans="1:9" ht="14.25" hidden="1" customHeight="1">
      <c r="A270" s="1" t="str">
        <f t="shared" si="70"/>
        <v>MZ-T20129604</v>
      </c>
      <c r="B270" s="1" t="str">
        <f>IF(D270="na"," ",SUMIF(A:A,A270,D:D))</f>
        <v xml:space="preserve"> </v>
      </c>
      <c r="C270" s="210" t="str">
        <f>IF(D270="na"," ",VALUE(RIGHT(TRIM(H270),2)))</f>
        <v xml:space="preserve"> </v>
      </c>
      <c r="D270" s="1" t="str">
        <f t="shared" si="69"/>
        <v>na</v>
      </c>
      <c r="E270" t="s">
        <v>329</v>
      </c>
      <c r="F270">
        <v>9604</v>
      </c>
      <c r="G270" s="139">
        <v>2012</v>
      </c>
      <c r="H270" t="s">
        <v>144</v>
      </c>
      <c r="I270" s="691">
        <f>VLOOKUP(E270&amp;H270,Data2012!$A:$S,15,FALSE)</f>
        <v>-1</v>
      </c>
    </row>
    <row r="271" spans="1:9" ht="14.25" hidden="1" customHeight="1">
      <c r="A271" s="1" t="str">
        <f t="shared" si="70"/>
        <v>MZ-T20129605</v>
      </c>
      <c r="B271" s="1" t="str">
        <f t="shared" ref="B271:B281" si="71">IF(D271="na",B272,SUMIF(A:A,A271,D:D))</f>
        <v xml:space="preserve"> </v>
      </c>
      <c r="C271" s="210" t="str">
        <f t="shared" ref="C271:C281" si="72">IF(D271="na",C272,VALUE(RIGHT(TRIM(H271),2)))</f>
        <v xml:space="preserve"> </v>
      </c>
      <c r="D271" s="1" t="str">
        <f>IF(I271&lt;0,"na",I271)</f>
        <v>na</v>
      </c>
      <c r="E271" t="s">
        <v>329</v>
      </c>
      <c r="F271">
        <v>9605</v>
      </c>
      <c r="G271" s="139">
        <v>2012</v>
      </c>
      <c r="H271" t="s">
        <v>155</v>
      </c>
      <c r="I271" s="691">
        <f>VLOOKUP(E271&amp;H271,Data2012!$A:$S,18,FALSE)</f>
        <v>-1</v>
      </c>
    </row>
    <row r="272" spans="1:9" ht="14.25" hidden="1" customHeight="1">
      <c r="A272" s="1" t="str">
        <f t="shared" si="70"/>
        <v>MZ-T20129605</v>
      </c>
      <c r="B272" s="1" t="str">
        <f t="shared" si="71"/>
        <v xml:space="preserve"> </v>
      </c>
      <c r="C272" s="210" t="str">
        <f t="shared" si="72"/>
        <v xml:space="preserve"> </v>
      </c>
      <c r="D272" s="1" t="str">
        <f t="shared" ref="D272:D282" si="73">IF(I272&lt;0,"na",I272)</f>
        <v>na</v>
      </c>
      <c r="E272" t="s">
        <v>329</v>
      </c>
      <c r="F272">
        <v>9605</v>
      </c>
      <c r="G272" s="139">
        <v>2012</v>
      </c>
      <c r="H272" t="s">
        <v>154</v>
      </c>
      <c r="I272" s="691">
        <f>VLOOKUP(E272&amp;H272,Data2012!$A:$S,18,FALSE)</f>
        <v>-1</v>
      </c>
    </row>
    <row r="273" spans="1:9" ht="14.25" hidden="1" customHeight="1">
      <c r="A273" s="1" t="str">
        <f t="shared" si="70"/>
        <v>MZ-T20129605</v>
      </c>
      <c r="B273" s="1" t="str">
        <f t="shared" si="71"/>
        <v xml:space="preserve"> </v>
      </c>
      <c r="C273" s="210" t="str">
        <f t="shared" si="72"/>
        <v xml:space="preserve"> </v>
      </c>
      <c r="D273" s="1" t="str">
        <f t="shared" si="73"/>
        <v>na</v>
      </c>
      <c r="E273" t="s">
        <v>329</v>
      </c>
      <c r="F273">
        <v>9605</v>
      </c>
      <c r="G273" s="139">
        <v>2012</v>
      </c>
      <c r="H273" t="s">
        <v>153</v>
      </c>
      <c r="I273" s="691">
        <f>VLOOKUP(E273&amp;H273,Data2012!$A:$S,18,FALSE)</f>
        <v>-1</v>
      </c>
    </row>
    <row r="274" spans="1:9" ht="14.25" hidden="1" customHeight="1">
      <c r="A274" s="1" t="str">
        <f t="shared" si="70"/>
        <v>MZ-T20129605</v>
      </c>
      <c r="B274" s="1" t="str">
        <f t="shared" si="71"/>
        <v xml:space="preserve"> </v>
      </c>
      <c r="C274" s="210" t="str">
        <f t="shared" si="72"/>
        <v xml:space="preserve"> </v>
      </c>
      <c r="D274" s="1" t="str">
        <f t="shared" si="73"/>
        <v>na</v>
      </c>
      <c r="E274" t="s">
        <v>329</v>
      </c>
      <c r="F274">
        <v>9605</v>
      </c>
      <c r="G274" s="139">
        <v>2012</v>
      </c>
      <c r="H274" t="s">
        <v>152</v>
      </c>
      <c r="I274" s="691">
        <f>VLOOKUP(E274&amp;H274,Data2012!$A:$S,18,FALSE)</f>
        <v>-1</v>
      </c>
    </row>
    <row r="275" spans="1:9" ht="14.25" hidden="1" customHeight="1">
      <c r="A275" s="1" t="str">
        <f t="shared" si="70"/>
        <v>MZ-T20129605</v>
      </c>
      <c r="B275" s="1" t="str">
        <f t="shared" si="71"/>
        <v xml:space="preserve"> </v>
      </c>
      <c r="C275" s="210" t="str">
        <f t="shared" si="72"/>
        <v xml:space="preserve"> </v>
      </c>
      <c r="D275" s="1" t="str">
        <f t="shared" si="73"/>
        <v>na</v>
      </c>
      <c r="E275" t="s">
        <v>329</v>
      </c>
      <c r="F275">
        <v>9605</v>
      </c>
      <c r="G275" s="139">
        <v>2012</v>
      </c>
      <c r="H275" t="s">
        <v>151</v>
      </c>
      <c r="I275" s="691">
        <f>VLOOKUP(E275&amp;H275,Data2012!$A:$S,18,FALSE)</f>
        <v>-1</v>
      </c>
    </row>
    <row r="276" spans="1:9" ht="14.25" hidden="1" customHeight="1">
      <c r="A276" s="1" t="str">
        <f t="shared" si="70"/>
        <v>MZ-T20129605</v>
      </c>
      <c r="B276" s="1" t="str">
        <f t="shared" si="71"/>
        <v xml:space="preserve"> </v>
      </c>
      <c r="C276" s="210" t="str">
        <f t="shared" si="72"/>
        <v xml:space="preserve"> </v>
      </c>
      <c r="D276" s="1" t="str">
        <f t="shared" si="73"/>
        <v>na</v>
      </c>
      <c r="E276" t="s">
        <v>329</v>
      </c>
      <c r="F276">
        <v>9605</v>
      </c>
      <c r="G276" s="139">
        <v>2012</v>
      </c>
      <c r="H276" t="s">
        <v>150</v>
      </c>
      <c r="I276" s="691">
        <f>VLOOKUP(E276&amp;H276,Data2012!$A:$S,18,FALSE)</f>
        <v>-1</v>
      </c>
    </row>
    <row r="277" spans="1:9" ht="14.25" hidden="1" customHeight="1">
      <c r="A277" s="1" t="str">
        <f t="shared" si="70"/>
        <v>MZ-T20129605</v>
      </c>
      <c r="B277" s="1" t="str">
        <f t="shared" si="71"/>
        <v xml:space="preserve"> </v>
      </c>
      <c r="C277" s="210" t="str">
        <f t="shared" si="72"/>
        <v xml:space="preserve"> </v>
      </c>
      <c r="D277" s="1" t="str">
        <f t="shared" si="73"/>
        <v>na</v>
      </c>
      <c r="E277" t="s">
        <v>329</v>
      </c>
      <c r="F277">
        <v>9605</v>
      </c>
      <c r="G277" s="139">
        <v>2012</v>
      </c>
      <c r="H277" t="s">
        <v>149</v>
      </c>
      <c r="I277" s="691">
        <f>VLOOKUP(E277&amp;H277,Data2012!$A:$S,18,FALSE)</f>
        <v>-1</v>
      </c>
    </row>
    <row r="278" spans="1:9" ht="14.25" hidden="1" customHeight="1">
      <c r="A278" s="1" t="str">
        <f t="shared" si="70"/>
        <v>MZ-T20129605</v>
      </c>
      <c r="B278" s="1" t="str">
        <f t="shared" si="71"/>
        <v xml:space="preserve"> </v>
      </c>
      <c r="C278" s="210" t="str">
        <f t="shared" si="72"/>
        <v xml:space="preserve"> </v>
      </c>
      <c r="D278" s="1" t="str">
        <f t="shared" si="73"/>
        <v>na</v>
      </c>
      <c r="E278" t="s">
        <v>329</v>
      </c>
      <c r="F278">
        <v>9605</v>
      </c>
      <c r="G278" s="139">
        <v>2012</v>
      </c>
      <c r="H278" t="s">
        <v>148</v>
      </c>
      <c r="I278" s="691">
        <f>VLOOKUP(E278&amp;H278,Data2012!$A:$S,18,FALSE)</f>
        <v>-1</v>
      </c>
    </row>
    <row r="279" spans="1:9" ht="14.25" hidden="1" customHeight="1">
      <c r="A279" s="1" t="str">
        <f t="shared" si="70"/>
        <v>MZ-T20129605</v>
      </c>
      <c r="B279" s="1" t="str">
        <f t="shared" si="71"/>
        <v xml:space="preserve"> </v>
      </c>
      <c r="C279" s="210" t="str">
        <f t="shared" si="72"/>
        <v xml:space="preserve"> </v>
      </c>
      <c r="D279" s="1" t="str">
        <f t="shared" si="73"/>
        <v>na</v>
      </c>
      <c r="E279" t="s">
        <v>329</v>
      </c>
      <c r="F279">
        <v>9605</v>
      </c>
      <c r="G279" s="139">
        <v>2012</v>
      </c>
      <c r="H279" t="s">
        <v>147</v>
      </c>
      <c r="I279" s="691">
        <f>VLOOKUP(E279&amp;H279,Data2012!$A:$S,18,FALSE)</f>
        <v>-1</v>
      </c>
    </row>
    <row r="280" spans="1:9" ht="14.25" hidden="1" customHeight="1">
      <c r="A280" s="1" t="str">
        <f t="shared" si="70"/>
        <v>MZ-T20129605</v>
      </c>
      <c r="B280" s="1" t="str">
        <f t="shared" si="71"/>
        <v xml:space="preserve"> </v>
      </c>
      <c r="C280" s="210" t="str">
        <f t="shared" si="72"/>
        <v xml:space="preserve"> </v>
      </c>
      <c r="D280" s="1" t="str">
        <f t="shared" si="73"/>
        <v>na</v>
      </c>
      <c r="E280" t="s">
        <v>329</v>
      </c>
      <c r="F280">
        <v>9605</v>
      </c>
      <c r="G280" s="139">
        <v>2012</v>
      </c>
      <c r="H280" t="s">
        <v>146</v>
      </c>
      <c r="I280" s="691">
        <f>VLOOKUP(E280&amp;H280,Data2012!$A:$S,18,FALSE)</f>
        <v>-1</v>
      </c>
    </row>
    <row r="281" spans="1:9" ht="14.25" hidden="1" customHeight="1">
      <c r="A281" s="1" t="str">
        <f t="shared" si="70"/>
        <v>MZ-T20129605</v>
      </c>
      <c r="B281" s="1" t="str">
        <f t="shared" si="71"/>
        <v xml:space="preserve"> </v>
      </c>
      <c r="C281" s="210" t="str">
        <f t="shared" si="72"/>
        <v xml:space="preserve"> </v>
      </c>
      <c r="D281" s="1" t="str">
        <f t="shared" si="73"/>
        <v>na</v>
      </c>
      <c r="E281" t="s">
        <v>329</v>
      </c>
      <c r="F281">
        <v>9605</v>
      </c>
      <c r="G281" s="139">
        <v>2012</v>
      </c>
      <c r="H281" t="s">
        <v>145</v>
      </c>
      <c r="I281" s="691">
        <f>VLOOKUP(E281&amp;H281,Data2012!$A:$S,18,FALSE)</f>
        <v>-1</v>
      </c>
    </row>
    <row r="282" spans="1:9" ht="14.25" hidden="1" customHeight="1">
      <c r="A282" s="1" t="str">
        <f t="shared" si="70"/>
        <v>MZ-T20129605</v>
      </c>
      <c r="B282" s="1" t="str">
        <f>IF(D282="na"," ",SUMIF(A:A,A282,D:D))</f>
        <v xml:space="preserve"> </v>
      </c>
      <c r="C282" s="210" t="str">
        <f>IF(D282="na"," ",VALUE(RIGHT(TRIM(H282),2)))</f>
        <v xml:space="preserve"> </v>
      </c>
      <c r="D282" s="1" t="str">
        <f t="shared" si="73"/>
        <v>na</v>
      </c>
      <c r="E282" t="s">
        <v>329</v>
      </c>
      <c r="F282">
        <v>9605</v>
      </c>
      <c r="G282" s="139">
        <v>2012</v>
      </c>
      <c r="H282" t="s">
        <v>144</v>
      </c>
      <c r="I282" s="691">
        <f>VLOOKUP(E282&amp;H282,Data2012!$A:$S,18,FALSE)</f>
        <v>-1</v>
      </c>
    </row>
    <row r="283" spans="1:9" ht="14.25" hidden="1" customHeight="1">
      <c r="A283" s="1" t="str">
        <f t="shared" si="70"/>
        <v>MZ-T20129606</v>
      </c>
      <c r="B283" s="1" t="str">
        <f t="shared" ref="B283:B293" si="74">IF(D283="na",B284,SUMIF(A:A,A283,D:D))</f>
        <v xml:space="preserve"> </v>
      </c>
      <c r="C283" s="210" t="str">
        <f t="shared" ref="C283:C293" si="75">IF(D283="na",C284,VALUE(RIGHT(TRIM(H283),2)))</f>
        <v xml:space="preserve"> </v>
      </c>
      <c r="D283" s="1" t="str">
        <f>IF(I283&lt;0,"na",I283)</f>
        <v>na</v>
      </c>
      <c r="E283" t="s">
        <v>329</v>
      </c>
      <c r="F283">
        <v>9606</v>
      </c>
      <c r="G283" s="139">
        <v>2012</v>
      </c>
      <c r="H283" t="s">
        <v>155</v>
      </c>
      <c r="I283" s="691">
        <f>VLOOKUP(E283&amp;H283,Data2012!$A:$U,21,FALSE)</f>
        <v>-1</v>
      </c>
    </row>
    <row r="284" spans="1:9" ht="14.25" hidden="1" customHeight="1">
      <c r="A284" s="1" t="str">
        <f t="shared" si="70"/>
        <v>MZ-T20129606</v>
      </c>
      <c r="B284" s="1" t="str">
        <f t="shared" si="74"/>
        <v xml:space="preserve"> </v>
      </c>
      <c r="C284" s="210" t="str">
        <f t="shared" si="75"/>
        <v xml:space="preserve"> </v>
      </c>
      <c r="D284" s="1" t="str">
        <f t="shared" ref="D284:D294" si="76">IF(I284&lt;0,"na",I284)</f>
        <v>na</v>
      </c>
      <c r="E284" t="s">
        <v>329</v>
      </c>
      <c r="F284">
        <v>9606</v>
      </c>
      <c r="G284" s="139">
        <v>2012</v>
      </c>
      <c r="H284" t="s">
        <v>154</v>
      </c>
      <c r="I284" s="691">
        <f>VLOOKUP(E284&amp;H284,Data2012!$A:$U,21,FALSE)</f>
        <v>-1</v>
      </c>
    </row>
    <row r="285" spans="1:9" ht="14.25" hidden="1" customHeight="1">
      <c r="A285" s="1" t="str">
        <f t="shared" si="70"/>
        <v>MZ-T20129606</v>
      </c>
      <c r="B285" s="1" t="str">
        <f t="shared" si="74"/>
        <v xml:space="preserve"> </v>
      </c>
      <c r="C285" s="210" t="str">
        <f t="shared" si="75"/>
        <v xml:space="preserve"> </v>
      </c>
      <c r="D285" s="1" t="str">
        <f t="shared" si="76"/>
        <v>na</v>
      </c>
      <c r="E285" t="s">
        <v>329</v>
      </c>
      <c r="F285">
        <v>9606</v>
      </c>
      <c r="G285" s="139">
        <v>2012</v>
      </c>
      <c r="H285" t="s">
        <v>153</v>
      </c>
      <c r="I285" s="691">
        <f>VLOOKUP(E285&amp;H285,Data2012!$A:$U,21,FALSE)</f>
        <v>-1</v>
      </c>
    </row>
    <row r="286" spans="1:9" ht="14.25" hidden="1" customHeight="1">
      <c r="A286" s="1" t="str">
        <f t="shared" si="70"/>
        <v>MZ-T20129606</v>
      </c>
      <c r="B286" s="1" t="str">
        <f t="shared" si="74"/>
        <v xml:space="preserve"> </v>
      </c>
      <c r="C286" s="210" t="str">
        <f t="shared" si="75"/>
        <v xml:space="preserve"> </v>
      </c>
      <c r="D286" s="1" t="str">
        <f t="shared" si="76"/>
        <v>na</v>
      </c>
      <c r="E286" t="s">
        <v>329</v>
      </c>
      <c r="F286">
        <v>9606</v>
      </c>
      <c r="G286" s="139">
        <v>2012</v>
      </c>
      <c r="H286" t="s">
        <v>152</v>
      </c>
      <c r="I286" s="691">
        <f>VLOOKUP(E286&amp;H286,Data2012!$A:$U,21,FALSE)</f>
        <v>-1</v>
      </c>
    </row>
    <row r="287" spans="1:9" ht="14.25" hidden="1" customHeight="1">
      <c r="A287" s="1" t="str">
        <f t="shared" si="70"/>
        <v>MZ-T20129606</v>
      </c>
      <c r="B287" s="1" t="str">
        <f t="shared" si="74"/>
        <v xml:space="preserve"> </v>
      </c>
      <c r="C287" s="210" t="str">
        <f t="shared" si="75"/>
        <v xml:space="preserve"> </v>
      </c>
      <c r="D287" s="1" t="str">
        <f t="shared" si="76"/>
        <v>na</v>
      </c>
      <c r="E287" t="s">
        <v>329</v>
      </c>
      <c r="F287">
        <v>9606</v>
      </c>
      <c r="G287" s="139">
        <v>2012</v>
      </c>
      <c r="H287" t="s">
        <v>151</v>
      </c>
      <c r="I287" s="691">
        <f>VLOOKUP(E287&amp;H287,Data2012!$A:$U,21,FALSE)</f>
        <v>-1</v>
      </c>
    </row>
    <row r="288" spans="1:9" ht="14.25" hidden="1" customHeight="1">
      <c r="A288" s="1" t="str">
        <f t="shared" si="70"/>
        <v>MZ-T20129606</v>
      </c>
      <c r="B288" s="1" t="str">
        <f t="shared" si="74"/>
        <v xml:space="preserve"> </v>
      </c>
      <c r="C288" s="210" t="str">
        <f t="shared" si="75"/>
        <v xml:space="preserve"> </v>
      </c>
      <c r="D288" s="1" t="str">
        <f t="shared" si="76"/>
        <v>na</v>
      </c>
      <c r="E288" t="s">
        <v>329</v>
      </c>
      <c r="F288">
        <v>9606</v>
      </c>
      <c r="G288" s="139">
        <v>2012</v>
      </c>
      <c r="H288" t="s">
        <v>150</v>
      </c>
      <c r="I288" s="691">
        <f>VLOOKUP(E288&amp;H288,Data2012!$A:$U,21,FALSE)</f>
        <v>-1</v>
      </c>
    </row>
    <row r="289" spans="1:9" ht="14.25" hidden="1" customHeight="1">
      <c r="A289" s="1" t="str">
        <f t="shared" si="70"/>
        <v>MZ-T20129606</v>
      </c>
      <c r="B289" s="1" t="str">
        <f t="shared" si="74"/>
        <v xml:space="preserve"> </v>
      </c>
      <c r="C289" s="210" t="str">
        <f t="shared" si="75"/>
        <v xml:space="preserve"> </v>
      </c>
      <c r="D289" s="1" t="str">
        <f t="shared" si="76"/>
        <v>na</v>
      </c>
      <c r="E289" t="s">
        <v>329</v>
      </c>
      <c r="F289">
        <v>9606</v>
      </c>
      <c r="G289" s="139">
        <v>2012</v>
      </c>
      <c r="H289" t="s">
        <v>149</v>
      </c>
      <c r="I289" s="691">
        <f>VLOOKUP(E289&amp;H289,Data2012!$A:$U,21,FALSE)</f>
        <v>-1</v>
      </c>
    </row>
    <row r="290" spans="1:9" ht="14.25" hidden="1" customHeight="1">
      <c r="A290" s="1" t="str">
        <f t="shared" si="70"/>
        <v>MZ-T20129606</v>
      </c>
      <c r="B290" s="1" t="str">
        <f t="shared" si="74"/>
        <v xml:space="preserve"> </v>
      </c>
      <c r="C290" s="210" t="str">
        <f t="shared" si="75"/>
        <v xml:space="preserve"> </v>
      </c>
      <c r="D290" s="1" t="str">
        <f t="shared" si="76"/>
        <v>na</v>
      </c>
      <c r="E290" t="s">
        <v>329</v>
      </c>
      <c r="F290">
        <v>9606</v>
      </c>
      <c r="G290" s="139">
        <v>2012</v>
      </c>
      <c r="H290" t="s">
        <v>148</v>
      </c>
      <c r="I290" s="691">
        <f>VLOOKUP(E290&amp;H290,Data2012!$A:$U,21,FALSE)</f>
        <v>-1</v>
      </c>
    </row>
    <row r="291" spans="1:9" ht="14.25" hidden="1" customHeight="1">
      <c r="A291" s="1" t="str">
        <f t="shared" si="70"/>
        <v>MZ-T20129606</v>
      </c>
      <c r="B291" s="1" t="str">
        <f t="shared" si="74"/>
        <v xml:space="preserve"> </v>
      </c>
      <c r="C291" s="210" t="str">
        <f t="shared" si="75"/>
        <v xml:space="preserve"> </v>
      </c>
      <c r="D291" s="1" t="str">
        <f t="shared" si="76"/>
        <v>na</v>
      </c>
      <c r="E291" t="s">
        <v>329</v>
      </c>
      <c r="F291">
        <v>9606</v>
      </c>
      <c r="G291" s="139">
        <v>2012</v>
      </c>
      <c r="H291" t="s">
        <v>147</v>
      </c>
      <c r="I291" s="691">
        <f>VLOOKUP(E291&amp;H291,Data2012!$A:$U,21,FALSE)</f>
        <v>-1</v>
      </c>
    </row>
    <row r="292" spans="1:9" ht="14.25" hidden="1" customHeight="1">
      <c r="A292" s="1" t="str">
        <f t="shared" si="70"/>
        <v>MZ-T20129606</v>
      </c>
      <c r="B292" s="1" t="str">
        <f t="shared" si="74"/>
        <v xml:space="preserve"> </v>
      </c>
      <c r="C292" s="210" t="str">
        <f t="shared" si="75"/>
        <v xml:space="preserve"> </v>
      </c>
      <c r="D292" s="1" t="str">
        <f t="shared" si="76"/>
        <v>na</v>
      </c>
      <c r="E292" t="s">
        <v>329</v>
      </c>
      <c r="F292">
        <v>9606</v>
      </c>
      <c r="G292" s="139">
        <v>2012</v>
      </c>
      <c r="H292" t="s">
        <v>146</v>
      </c>
      <c r="I292" s="691">
        <f>VLOOKUP(E292&amp;H292,Data2012!$A:$U,21,FALSE)</f>
        <v>-1</v>
      </c>
    </row>
    <row r="293" spans="1:9" ht="14.25" hidden="1" customHeight="1">
      <c r="A293" s="1" t="str">
        <f t="shared" si="70"/>
        <v>MZ-T20129606</v>
      </c>
      <c r="B293" s="1" t="str">
        <f t="shared" si="74"/>
        <v xml:space="preserve"> </v>
      </c>
      <c r="C293" s="210" t="str">
        <f t="shared" si="75"/>
        <v xml:space="preserve"> </v>
      </c>
      <c r="D293" s="1" t="str">
        <f t="shared" si="76"/>
        <v>na</v>
      </c>
      <c r="E293" t="s">
        <v>329</v>
      </c>
      <c r="F293">
        <v>9606</v>
      </c>
      <c r="G293" s="139">
        <v>2012</v>
      </c>
      <c r="H293" t="s">
        <v>145</v>
      </c>
      <c r="I293" s="691">
        <f>VLOOKUP(E293&amp;H293,Data2012!$A:$U,21,FALSE)</f>
        <v>-1</v>
      </c>
    </row>
    <row r="294" spans="1:9" ht="14.25" hidden="1" customHeight="1">
      <c r="A294" s="1" t="str">
        <f t="shared" si="70"/>
        <v>MZ-T20129606</v>
      </c>
      <c r="B294" s="1" t="str">
        <f>IF(D294="na"," ",SUMIF(A:A,A294,D:D))</f>
        <v xml:space="preserve"> </v>
      </c>
      <c r="C294" s="210" t="str">
        <f>IF(D294="na"," ",VALUE(RIGHT(TRIM(H294),2)))</f>
        <v xml:space="preserve"> </v>
      </c>
      <c r="D294" s="1" t="str">
        <f t="shared" si="76"/>
        <v>na</v>
      </c>
      <c r="E294" t="s">
        <v>329</v>
      </c>
      <c r="F294">
        <v>9606</v>
      </c>
      <c r="G294" s="139">
        <v>2012</v>
      </c>
      <c r="H294" t="s">
        <v>144</v>
      </c>
      <c r="I294" s="691">
        <f>VLOOKUP(E294&amp;H294,Data2012!$A:$U,21,FALSE)</f>
        <v>-1</v>
      </c>
    </row>
    <row r="295" spans="1:9" ht="14.25" hidden="1" customHeight="1">
      <c r="A295" s="1" t="str">
        <f t="shared" si="70"/>
        <v>CFL20129601</v>
      </c>
      <c r="B295" s="1">
        <f t="shared" ref="B295:B305" si="77">IF(D295="na",B296,SUMIF(A:A,A295,D:D))</f>
        <v>10045</v>
      </c>
      <c r="C295" s="210">
        <f t="shared" ref="C295:C305" si="78">IF(D295="na",C296,VALUE(RIGHT(TRIM(H295),2)))</f>
        <v>6</v>
      </c>
      <c r="D295" s="1" t="str">
        <f>IF(I295&lt;0,"na",I295)</f>
        <v>na</v>
      </c>
      <c r="E295" t="s">
        <v>42</v>
      </c>
      <c r="F295">
        <v>9601</v>
      </c>
      <c r="G295" s="139">
        <v>2012</v>
      </c>
      <c r="H295" t="s">
        <v>155</v>
      </c>
      <c r="I295">
        <f>VLOOKUP(E295&amp;H295,Data2012!$A:$S,4,FALSE)</f>
        <v>-1</v>
      </c>
    </row>
    <row r="296" spans="1:9" ht="14.25" hidden="1" customHeight="1">
      <c r="A296" s="1" t="str">
        <f t="shared" si="70"/>
        <v>CFL20129601</v>
      </c>
      <c r="B296" s="1">
        <f t="shared" si="77"/>
        <v>10045</v>
      </c>
      <c r="C296" s="210">
        <f t="shared" si="78"/>
        <v>6</v>
      </c>
      <c r="D296" s="1" t="str">
        <f t="shared" ref="D296:D306" si="79">IF(I296&lt;0,"na",I296)</f>
        <v>na</v>
      </c>
      <c r="E296" t="s">
        <v>42</v>
      </c>
      <c r="F296">
        <v>9601</v>
      </c>
      <c r="G296" s="139">
        <v>2012</v>
      </c>
      <c r="H296" t="s">
        <v>154</v>
      </c>
      <c r="I296">
        <f>VLOOKUP(E296&amp;H296,Data2012!$A:$S,4,FALSE)</f>
        <v>-1</v>
      </c>
    </row>
    <row r="297" spans="1:9" ht="14.25" hidden="1" customHeight="1">
      <c r="A297" s="1" t="str">
        <f t="shared" si="70"/>
        <v>CFL20129601</v>
      </c>
      <c r="B297" s="1">
        <f t="shared" si="77"/>
        <v>10045</v>
      </c>
      <c r="C297" s="210">
        <f t="shared" si="78"/>
        <v>6</v>
      </c>
      <c r="D297" s="1" t="str">
        <f t="shared" si="79"/>
        <v>na</v>
      </c>
      <c r="E297" t="s">
        <v>42</v>
      </c>
      <c r="F297">
        <v>9601</v>
      </c>
      <c r="G297" s="139">
        <v>2012</v>
      </c>
      <c r="H297" t="s">
        <v>153</v>
      </c>
      <c r="I297">
        <f>VLOOKUP(E297&amp;H297,Data2012!$A:$S,4,FALSE)</f>
        <v>-1</v>
      </c>
    </row>
    <row r="298" spans="1:9" ht="14.25" hidden="1" customHeight="1">
      <c r="A298" s="1" t="str">
        <f t="shared" si="70"/>
        <v>CFL20129601</v>
      </c>
      <c r="B298" s="1">
        <f t="shared" si="77"/>
        <v>10045</v>
      </c>
      <c r="C298" s="210">
        <f t="shared" si="78"/>
        <v>6</v>
      </c>
      <c r="D298" s="1" t="str">
        <f t="shared" si="79"/>
        <v>na</v>
      </c>
      <c r="E298" t="s">
        <v>42</v>
      </c>
      <c r="F298">
        <v>9601</v>
      </c>
      <c r="G298" s="139">
        <v>2012</v>
      </c>
      <c r="H298" t="s">
        <v>152</v>
      </c>
      <c r="I298">
        <f>VLOOKUP(E298&amp;H298,Data2012!$A:$S,4,FALSE)</f>
        <v>-1</v>
      </c>
    </row>
    <row r="299" spans="1:9" ht="14.25" hidden="1" customHeight="1">
      <c r="A299" s="1" t="str">
        <f t="shared" si="70"/>
        <v>CFL20129601</v>
      </c>
      <c r="B299" s="1">
        <f t="shared" si="77"/>
        <v>10045</v>
      </c>
      <c r="C299" s="210">
        <f t="shared" si="78"/>
        <v>6</v>
      </c>
      <c r="D299" s="1" t="str">
        <f t="shared" si="79"/>
        <v>na</v>
      </c>
      <c r="E299" t="s">
        <v>42</v>
      </c>
      <c r="F299">
        <v>9601</v>
      </c>
      <c r="G299" s="139">
        <v>2012</v>
      </c>
      <c r="H299" t="s">
        <v>151</v>
      </c>
      <c r="I299">
        <f>VLOOKUP(E299&amp;H299,Data2012!$A:$S,4,FALSE)</f>
        <v>-1</v>
      </c>
    </row>
    <row r="300" spans="1:9" ht="14.25" hidden="1" customHeight="1">
      <c r="A300" s="1" t="str">
        <f t="shared" si="70"/>
        <v>CFL20129601</v>
      </c>
      <c r="B300" s="1">
        <f t="shared" si="77"/>
        <v>10045</v>
      </c>
      <c r="C300" s="210">
        <f t="shared" si="78"/>
        <v>6</v>
      </c>
      <c r="D300" s="1" t="str">
        <f t="shared" si="79"/>
        <v>na</v>
      </c>
      <c r="E300" t="s">
        <v>42</v>
      </c>
      <c r="F300">
        <v>9601</v>
      </c>
      <c r="G300" s="139">
        <v>2012</v>
      </c>
      <c r="H300" t="s">
        <v>150</v>
      </c>
      <c r="I300">
        <f>VLOOKUP(E300&amp;H300,Data2012!$A:$S,4,FALSE)</f>
        <v>-1</v>
      </c>
    </row>
    <row r="301" spans="1:9" ht="14.25" hidden="1" customHeight="1">
      <c r="A301" s="1" t="str">
        <f t="shared" si="70"/>
        <v>CFL20129601</v>
      </c>
      <c r="B301" s="1">
        <f t="shared" si="77"/>
        <v>10045</v>
      </c>
      <c r="C301" s="210">
        <f t="shared" si="78"/>
        <v>6</v>
      </c>
      <c r="D301" s="1">
        <f t="shared" si="79"/>
        <v>1696</v>
      </c>
      <c r="E301" t="s">
        <v>42</v>
      </c>
      <c r="F301">
        <v>9601</v>
      </c>
      <c r="G301" s="139">
        <v>2012</v>
      </c>
      <c r="H301" t="s">
        <v>149</v>
      </c>
      <c r="I301">
        <f>VLOOKUP(E301&amp;H301,Data2012!$A:$S,4,FALSE)</f>
        <v>1696</v>
      </c>
    </row>
    <row r="302" spans="1:9" ht="14.25" hidden="1" customHeight="1">
      <c r="A302" s="1" t="str">
        <f t="shared" si="70"/>
        <v>CFL20129601</v>
      </c>
      <c r="B302" s="1">
        <f t="shared" si="77"/>
        <v>10045</v>
      </c>
      <c r="C302" s="210">
        <f t="shared" si="78"/>
        <v>5</v>
      </c>
      <c r="D302" s="1">
        <f t="shared" si="79"/>
        <v>1618</v>
      </c>
      <c r="E302" t="s">
        <v>42</v>
      </c>
      <c r="F302">
        <v>9601</v>
      </c>
      <c r="G302" s="139">
        <v>2012</v>
      </c>
      <c r="H302" t="s">
        <v>148</v>
      </c>
      <c r="I302">
        <f>VLOOKUP(E302&amp;H302,Data2012!$A:$S,4,FALSE)</f>
        <v>1618</v>
      </c>
    </row>
    <row r="303" spans="1:9" ht="14.25" hidden="1" customHeight="1">
      <c r="A303" s="1" t="str">
        <f t="shared" si="70"/>
        <v>CFL20129601</v>
      </c>
      <c r="B303" s="1">
        <f t="shared" si="77"/>
        <v>10045</v>
      </c>
      <c r="C303" s="210">
        <f t="shared" si="78"/>
        <v>4</v>
      </c>
      <c r="D303" s="1">
        <f t="shared" si="79"/>
        <v>1554</v>
      </c>
      <c r="E303" t="s">
        <v>42</v>
      </c>
      <c r="F303">
        <v>9601</v>
      </c>
      <c r="G303" s="139">
        <v>2012</v>
      </c>
      <c r="H303" t="s">
        <v>147</v>
      </c>
      <c r="I303">
        <f>VLOOKUP(E303&amp;H303,Data2012!$A:$S,4,FALSE)</f>
        <v>1554</v>
      </c>
    </row>
    <row r="304" spans="1:9" ht="14.25" hidden="1" customHeight="1">
      <c r="A304" s="1" t="str">
        <f t="shared" si="70"/>
        <v>CFL20129601</v>
      </c>
      <c r="B304" s="1">
        <f t="shared" si="77"/>
        <v>10045</v>
      </c>
      <c r="C304" s="210">
        <f t="shared" si="78"/>
        <v>3</v>
      </c>
      <c r="D304" s="1">
        <f t="shared" si="79"/>
        <v>1817</v>
      </c>
      <c r="E304" t="s">
        <v>42</v>
      </c>
      <c r="F304">
        <v>9601</v>
      </c>
      <c r="G304" s="139">
        <v>2012</v>
      </c>
      <c r="H304" t="s">
        <v>146</v>
      </c>
      <c r="I304">
        <f>VLOOKUP(E304&amp;H304,Data2012!$A:$S,4,FALSE)</f>
        <v>1817</v>
      </c>
    </row>
    <row r="305" spans="1:9" ht="14.25" hidden="1" customHeight="1">
      <c r="A305" s="1" t="str">
        <f t="shared" si="70"/>
        <v>CFL20129601</v>
      </c>
      <c r="B305" s="1">
        <f t="shared" si="77"/>
        <v>10045</v>
      </c>
      <c r="C305" s="210">
        <f t="shared" si="78"/>
        <v>2</v>
      </c>
      <c r="D305" s="1">
        <f t="shared" si="79"/>
        <v>1592</v>
      </c>
      <c r="E305" t="s">
        <v>42</v>
      </c>
      <c r="F305">
        <v>9601</v>
      </c>
      <c r="G305" s="139">
        <v>2012</v>
      </c>
      <c r="H305" t="s">
        <v>145</v>
      </c>
      <c r="I305">
        <f>VLOOKUP(E305&amp;H305,Data2012!$A:$S,4,FALSE)</f>
        <v>1592</v>
      </c>
    </row>
    <row r="306" spans="1:9" ht="14.25" hidden="1" customHeight="1">
      <c r="A306" s="1" t="str">
        <f t="shared" si="70"/>
        <v>CFL20129601</v>
      </c>
      <c r="B306" s="403">
        <f>IF(D306="na"," ",SUMIF(A:A,A306,D:D))</f>
        <v>10045</v>
      </c>
      <c r="C306" s="404">
        <f>IF(D306="na"," ",VALUE(RIGHT(TRIM(H306),2)))</f>
        <v>1</v>
      </c>
      <c r="D306" s="403">
        <f t="shared" si="79"/>
        <v>1768</v>
      </c>
      <c r="E306" t="s">
        <v>42</v>
      </c>
      <c r="F306">
        <v>9601</v>
      </c>
      <c r="G306" s="139">
        <v>2012</v>
      </c>
      <c r="H306" t="s">
        <v>144</v>
      </c>
      <c r="I306" s="691">
        <f>VLOOKUP(E306&amp;H306,Data2012!$A:$S,4,FALSE)</f>
        <v>1768</v>
      </c>
    </row>
    <row r="307" spans="1:9" ht="14.25" hidden="1" customHeight="1">
      <c r="A307" s="1" t="str">
        <f t="shared" si="70"/>
        <v>CFL20129602</v>
      </c>
      <c r="B307" s="1">
        <f t="shared" ref="B307:B317" si="80">IF(D307="na",B308,SUMIF(A:A,A307,D:D))</f>
        <v>190</v>
      </c>
      <c r="C307" s="210">
        <f t="shared" ref="C307:C317" si="81">IF(D307="na",C308,VALUE(RIGHT(TRIM(H307),2)))</f>
        <v>6</v>
      </c>
      <c r="D307" s="1" t="str">
        <f>IF(I307&lt;0,"na",I307)</f>
        <v>na</v>
      </c>
      <c r="E307" t="s">
        <v>42</v>
      </c>
      <c r="F307">
        <v>9602</v>
      </c>
      <c r="G307" s="139">
        <v>2012</v>
      </c>
      <c r="H307" t="s">
        <v>155</v>
      </c>
      <c r="I307" s="691">
        <f>VLOOKUP(E307&amp;H307,Data2012!$A:$S,7,FALSE)</f>
        <v>-1</v>
      </c>
    </row>
    <row r="308" spans="1:9" ht="14.25" hidden="1" customHeight="1">
      <c r="A308" s="1" t="str">
        <f t="shared" si="70"/>
        <v>CFL20129602</v>
      </c>
      <c r="B308" s="1">
        <f t="shared" si="80"/>
        <v>190</v>
      </c>
      <c r="C308" s="210">
        <f t="shared" si="81"/>
        <v>6</v>
      </c>
      <c r="D308" s="1" t="str">
        <f t="shared" ref="D308:D318" si="82">IF(I308&lt;0,"na",I308)</f>
        <v>na</v>
      </c>
      <c r="E308" t="s">
        <v>42</v>
      </c>
      <c r="F308">
        <v>9602</v>
      </c>
      <c r="G308" s="139">
        <v>2012</v>
      </c>
      <c r="H308" t="s">
        <v>154</v>
      </c>
      <c r="I308" s="691">
        <f>VLOOKUP(E308&amp;H308,Data2012!$A:$S,7,FALSE)</f>
        <v>-1</v>
      </c>
    </row>
    <row r="309" spans="1:9" ht="14.25" hidden="1" customHeight="1">
      <c r="A309" s="1" t="str">
        <f t="shared" si="70"/>
        <v>CFL20129602</v>
      </c>
      <c r="B309" s="1">
        <f t="shared" si="80"/>
        <v>190</v>
      </c>
      <c r="C309" s="210">
        <f t="shared" si="81"/>
        <v>6</v>
      </c>
      <c r="D309" s="1" t="str">
        <f t="shared" si="82"/>
        <v>na</v>
      </c>
      <c r="E309" t="s">
        <v>42</v>
      </c>
      <c r="F309">
        <v>9602</v>
      </c>
      <c r="G309" s="139">
        <v>2012</v>
      </c>
      <c r="H309" t="s">
        <v>153</v>
      </c>
      <c r="I309" s="691">
        <f>VLOOKUP(E309&amp;H309,Data2012!$A:$S,7,FALSE)</f>
        <v>-1</v>
      </c>
    </row>
    <row r="310" spans="1:9" ht="14.25" hidden="1" customHeight="1">
      <c r="A310" s="1" t="str">
        <f t="shared" si="70"/>
        <v>CFL20129602</v>
      </c>
      <c r="B310" s="1">
        <f t="shared" si="80"/>
        <v>190</v>
      </c>
      <c r="C310" s="210">
        <f t="shared" si="81"/>
        <v>6</v>
      </c>
      <c r="D310" s="1" t="str">
        <f t="shared" si="82"/>
        <v>na</v>
      </c>
      <c r="E310" t="s">
        <v>42</v>
      </c>
      <c r="F310">
        <v>9602</v>
      </c>
      <c r="G310" s="139">
        <v>2012</v>
      </c>
      <c r="H310" t="s">
        <v>152</v>
      </c>
      <c r="I310" s="691">
        <f>VLOOKUP(E310&amp;H310,Data2012!$A:$S,7,FALSE)</f>
        <v>-1</v>
      </c>
    </row>
    <row r="311" spans="1:9" ht="14.25" hidden="1" customHeight="1">
      <c r="A311" s="1" t="str">
        <f t="shared" si="70"/>
        <v>CFL20129602</v>
      </c>
      <c r="B311" s="1">
        <f t="shared" si="80"/>
        <v>190</v>
      </c>
      <c r="C311" s="210">
        <f t="shared" si="81"/>
        <v>6</v>
      </c>
      <c r="D311" s="1" t="str">
        <f t="shared" si="82"/>
        <v>na</v>
      </c>
      <c r="E311" t="s">
        <v>42</v>
      </c>
      <c r="F311">
        <v>9602</v>
      </c>
      <c r="G311" s="139">
        <v>2012</v>
      </c>
      <c r="H311" t="s">
        <v>151</v>
      </c>
      <c r="I311" s="691">
        <f>VLOOKUP(E311&amp;H311,Data2012!$A:$S,7,FALSE)</f>
        <v>-1</v>
      </c>
    </row>
    <row r="312" spans="1:9" ht="14.25" hidden="1" customHeight="1">
      <c r="A312" s="1" t="str">
        <f t="shared" si="70"/>
        <v>CFL20129602</v>
      </c>
      <c r="B312" s="1">
        <f t="shared" si="80"/>
        <v>190</v>
      </c>
      <c r="C312" s="210">
        <f t="shared" si="81"/>
        <v>6</v>
      </c>
      <c r="D312" s="1" t="str">
        <f t="shared" si="82"/>
        <v>na</v>
      </c>
      <c r="E312" t="s">
        <v>42</v>
      </c>
      <c r="F312">
        <v>9602</v>
      </c>
      <c r="G312" s="139">
        <v>2012</v>
      </c>
      <c r="H312" t="s">
        <v>150</v>
      </c>
      <c r="I312" s="691">
        <f>VLOOKUP(E312&amp;H312,Data2012!$A:$S,7,FALSE)</f>
        <v>-1</v>
      </c>
    </row>
    <row r="313" spans="1:9" ht="14.25" hidden="1" customHeight="1">
      <c r="A313" s="1" t="str">
        <f t="shared" si="70"/>
        <v>CFL20129602</v>
      </c>
      <c r="B313" s="1">
        <f t="shared" si="80"/>
        <v>190</v>
      </c>
      <c r="C313" s="210">
        <f t="shared" si="81"/>
        <v>6</v>
      </c>
      <c r="D313" s="1">
        <f t="shared" si="82"/>
        <v>32</v>
      </c>
      <c r="E313" t="s">
        <v>42</v>
      </c>
      <c r="F313">
        <v>9602</v>
      </c>
      <c r="G313" s="139">
        <v>2012</v>
      </c>
      <c r="H313" t="s">
        <v>149</v>
      </c>
      <c r="I313" s="691">
        <f>VLOOKUP(E313&amp;H313,Data2012!$A:$S,7,FALSE)</f>
        <v>32</v>
      </c>
    </row>
    <row r="314" spans="1:9" ht="14.25" hidden="1" customHeight="1">
      <c r="A314" s="1" t="str">
        <f t="shared" si="70"/>
        <v>CFL20129602</v>
      </c>
      <c r="B314" s="1">
        <f t="shared" si="80"/>
        <v>190</v>
      </c>
      <c r="C314" s="210">
        <f t="shared" si="81"/>
        <v>5</v>
      </c>
      <c r="D314" s="1">
        <f t="shared" si="82"/>
        <v>31</v>
      </c>
      <c r="E314" t="s">
        <v>42</v>
      </c>
      <c r="F314">
        <v>9602</v>
      </c>
      <c r="G314" s="139">
        <v>2012</v>
      </c>
      <c r="H314" t="s">
        <v>148</v>
      </c>
      <c r="I314" s="691">
        <f>VLOOKUP(E314&amp;H314,Data2012!$A:$S,7,FALSE)</f>
        <v>31</v>
      </c>
    </row>
    <row r="315" spans="1:9" ht="14.25" hidden="1" customHeight="1">
      <c r="A315" s="1" t="str">
        <f t="shared" si="70"/>
        <v>CFL20129602</v>
      </c>
      <c r="B315" s="1">
        <f t="shared" si="80"/>
        <v>190</v>
      </c>
      <c r="C315" s="210">
        <f t="shared" si="81"/>
        <v>4</v>
      </c>
      <c r="D315" s="1">
        <f t="shared" si="82"/>
        <v>30</v>
      </c>
      <c r="E315" t="s">
        <v>42</v>
      </c>
      <c r="F315">
        <v>9602</v>
      </c>
      <c r="G315" s="139">
        <v>2012</v>
      </c>
      <c r="H315" t="s">
        <v>147</v>
      </c>
      <c r="I315" s="691">
        <f>VLOOKUP(E315&amp;H315,Data2012!$A:$S,7,FALSE)</f>
        <v>30</v>
      </c>
    </row>
    <row r="316" spans="1:9" ht="14.25" hidden="1" customHeight="1">
      <c r="A316" s="1" t="str">
        <f t="shared" si="70"/>
        <v>CFL20129602</v>
      </c>
      <c r="B316" s="1">
        <f t="shared" si="80"/>
        <v>190</v>
      </c>
      <c r="C316" s="210">
        <f t="shared" si="81"/>
        <v>3</v>
      </c>
      <c r="D316" s="1">
        <f t="shared" si="82"/>
        <v>34</v>
      </c>
      <c r="E316" t="s">
        <v>42</v>
      </c>
      <c r="F316">
        <v>9602</v>
      </c>
      <c r="G316" s="139">
        <v>2012</v>
      </c>
      <c r="H316" t="s">
        <v>146</v>
      </c>
      <c r="I316" s="691">
        <f>VLOOKUP(E316&amp;H316,Data2012!$A:$S,7,FALSE)</f>
        <v>34</v>
      </c>
    </row>
    <row r="317" spans="1:9" ht="14.25" hidden="1" customHeight="1">
      <c r="A317" s="1" t="str">
        <f t="shared" si="70"/>
        <v>CFL20129602</v>
      </c>
      <c r="B317" s="1">
        <f t="shared" si="80"/>
        <v>190</v>
      </c>
      <c r="C317" s="210">
        <f t="shared" si="81"/>
        <v>2</v>
      </c>
      <c r="D317" s="1">
        <f t="shared" si="82"/>
        <v>30</v>
      </c>
      <c r="E317" t="s">
        <v>42</v>
      </c>
      <c r="F317">
        <v>9602</v>
      </c>
      <c r="G317" s="139">
        <v>2012</v>
      </c>
      <c r="H317" t="s">
        <v>145</v>
      </c>
      <c r="I317" s="691">
        <f>VLOOKUP(E317&amp;H317,Data2012!$A:$S,7,FALSE)</f>
        <v>30</v>
      </c>
    </row>
    <row r="318" spans="1:9" ht="14.25" hidden="1" customHeight="1">
      <c r="A318" s="1" t="str">
        <f t="shared" si="70"/>
        <v>CFL20129602</v>
      </c>
      <c r="B318" s="1">
        <f>IF(D318="na"," ",SUMIF(A:A,A318,D:D))</f>
        <v>190</v>
      </c>
      <c r="C318" s="210">
        <f>IF(D318="na"," ",VALUE(RIGHT(TRIM(H318),2)))</f>
        <v>1</v>
      </c>
      <c r="D318" s="1">
        <f t="shared" si="82"/>
        <v>33</v>
      </c>
      <c r="E318" t="s">
        <v>42</v>
      </c>
      <c r="F318">
        <v>9602</v>
      </c>
      <c r="G318" s="139">
        <v>2012</v>
      </c>
      <c r="H318" t="s">
        <v>144</v>
      </c>
      <c r="I318" s="691">
        <f>VLOOKUP(E318&amp;H318,Data2012!$A:$S,7,FALSE)</f>
        <v>33</v>
      </c>
    </row>
    <row r="319" spans="1:9" ht="14.25" hidden="1" customHeight="1">
      <c r="A319" s="1" t="str">
        <f t="shared" si="70"/>
        <v>CFL20129603</v>
      </c>
      <c r="B319" s="1">
        <f t="shared" ref="B319:B329" si="83">IF(D319="na",B320,SUMIF(A:A,A319,D:D))</f>
        <v>0</v>
      </c>
      <c r="C319" s="210">
        <f t="shared" ref="C319:C329" si="84">IF(D319="na",C320,VALUE(RIGHT(TRIM(H319),2)))</f>
        <v>12</v>
      </c>
      <c r="D319" s="1">
        <f>IF(I319&lt;0,"na",I319)</f>
        <v>0</v>
      </c>
      <c r="E319" t="s">
        <v>42</v>
      </c>
      <c r="F319">
        <v>9603</v>
      </c>
      <c r="G319" s="139">
        <v>2012</v>
      </c>
      <c r="H319" t="s">
        <v>155</v>
      </c>
      <c r="I319" s="691">
        <f>VLOOKUP(E319&amp;H319,Data2012!$A:$S,12,FALSE)</f>
        <v>0</v>
      </c>
    </row>
    <row r="320" spans="1:9" ht="14.25" hidden="1" customHeight="1">
      <c r="A320" s="1" t="str">
        <f t="shared" si="70"/>
        <v>CFL20129603</v>
      </c>
      <c r="B320" s="1">
        <f t="shared" si="83"/>
        <v>0</v>
      </c>
      <c r="C320" s="210">
        <f t="shared" si="84"/>
        <v>11</v>
      </c>
      <c r="D320" s="1">
        <f t="shared" ref="D320:D330" si="85">IF(I320&lt;0,"na",I320)</f>
        <v>0</v>
      </c>
      <c r="E320" t="s">
        <v>42</v>
      </c>
      <c r="F320">
        <v>9603</v>
      </c>
      <c r="G320" s="139">
        <v>2012</v>
      </c>
      <c r="H320" t="s">
        <v>154</v>
      </c>
      <c r="I320" s="691">
        <f>VLOOKUP(E320&amp;H320,Data2012!$A:$S,12,FALSE)</f>
        <v>0</v>
      </c>
    </row>
    <row r="321" spans="1:9" ht="14.25" hidden="1" customHeight="1">
      <c r="A321" s="1" t="str">
        <f t="shared" si="70"/>
        <v>CFL20129603</v>
      </c>
      <c r="B321" s="1">
        <f t="shared" si="83"/>
        <v>0</v>
      </c>
      <c r="C321" s="210">
        <f t="shared" si="84"/>
        <v>10</v>
      </c>
      <c r="D321" s="1">
        <f t="shared" si="85"/>
        <v>0</v>
      </c>
      <c r="E321" t="s">
        <v>42</v>
      </c>
      <c r="F321">
        <v>9603</v>
      </c>
      <c r="G321" s="139">
        <v>2012</v>
      </c>
      <c r="H321" t="s">
        <v>153</v>
      </c>
      <c r="I321" s="691">
        <f>VLOOKUP(E321&amp;H321,Data2012!$A:$S,12,FALSE)</f>
        <v>0</v>
      </c>
    </row>
    <row r="322" spans="1:9" ht="14.25" hidden="1" customHeight="1">
      <c r="A322" s="1" t="str">
        <f t="shared" si="70"/>
        <v>CFL20129603</v>
      </c>
      <c r="B322" s="1">
        <f t="shared" si="83"/>
        <v>0</v>
      </c>
      <c r="C322" s="210">
        <f t="shared" si="84"/>
        <v>9</v>
      </c>
      <c r="D322" s="1">
        <f t="shared" si="85"/>
        <v>0</v>
      </c>
      <c r="E322" t="s">
        <v>42</v>
      </c>
      <c r="F322">
        <v>9603</v>
      </c>
      <c r="G322" s="139">
        <v>2012</v>
      </c>
      <c r="H322" t="s">
        <v>152</v>
      </c>
      <c r="I322" s="691">
        <f>VLOOKUP(E322&amp;H322,Data2012!$A:$S,12,FALSE)</f>
        <v>0</v>
      </c>
    </row>
    <row r="323" spans="1:9" ht="14.25" hidden="1" customHeight="1">
      <c r="A323" s="1" t="str">
        <f t="shared" si="70"/>
        <v>CFL20129603</v>
      </c>
      <c r="B323" s="1">
        <f t="shared" si="83"/>
        <v>0</v>
      </c>
      <c r="C323" s="210">
        <f t="shared" si="84"/>
        <v>8</v>
      </c>
      <c r="D323" s="1">
        <f t="shared" si="85"/>
        <v>0</v>
      </c>
      <c r="E323" t="s">
        <v>42</v>
      </c>
      <c r="F323">
        <v>9603</v>
      </c>
      <c r="G323" s="139">
        <v>2012</v>
      </c>
      <c r="H323" t="s">
        <v>151</v>
      </c>
      <c r="I323" s="691">
        <f>VLOOKUP(E323&amp;H323,Data2012!$A:$S,12,FALSE)</f>
        <v>0</v>
      </c>
    </row>
    <row r="324" spans="1:9" ht="14.25" hidden="1" customHeight="1">
      <c r="A324" s="1" t="str">
        <f t="shared" si="70"/>
        <v>CFL20129603</v>
      </c>
      <c r="B324" s="1">
        <f t="shared" si="83"/>
        <v>0</v>
      </c>
      <c r="C324" s="210">
        <f t="shared" si="84"/>
        <v>7</v>
      </c>
      <c r="D324" s="1">
        <f t="shared" si="85"/>
        <v>0</v>
      </c>
      <c r="E324" t="s">
        <v>42</v>
      </c>
      <c r="F324">
        <v>9603</v>
      </c>
      <c r="G324" s="139">
        <v>2012</v>
      </c>
      <c r="H324" t="s">
        <v>150</v>
      </c>
      <c r="I324" s="691">
        <f>VLOOKUP(E324&amp;H324,Data2012!$A:$S,12,FALSE)</f>
        <v>0</v>
      </c>
    </row>
    <row r="325" spans="1:9" ht="14.25" hidden="1" customHeight="1">
      <c r="A325" s="1" t="str">
        <f t="shared" si="70"/>
        <v>CFL20129603</v>
      </c>
      <c r="B325" s="1">
        <f t="shared" si="83"/>
        <v>0</v>
      </c>
      <c r="C325" s="210">
        <f t="shared" si="84"/>
        <v>6</v>
      </c>
      <c r="D325" s="1">
        <f t="shared" si="85"/>
        <v>0</v>
      </c>
      <c r="E325" t="s">
        <v>42</v>
      </c>
      <c r="F325">
        <v>9603</v>
      </c>
      <c r="G325" s="139">
        <v>2012</v>
      </c>
      <c r="H325" t="s">
        <v>149</v>
      </c>
      <c r="I325" s="691">
        <f>VLOOKUP(E325&amp;H325,Data2012!$A:$S,12,FALSE)</f>
        <v>0</v>
      </c>
    </row>
    <row r="326" spans="1:9" ht="14.25" hidden="1" customHeight="1">
      <c r="A326" s="1" t="str">
        <f t="shared" si="70"/>
        <v>CFL20129603</v>
      </c>
      <c r="B326" s="1">
        <f t="shared" si="83"/>
        <v>0</v>
      </c>
      <c r="C326" s="210">
        <f t="shared" si="84"/>
        <v>5</v>
      </c>
      <c r="D326" s="1">
        <f t="shared" si="85"/>
        <v>0</v>
      </c>
      <c r="E326" t="s">
        <v>42</v>
      </c>
      <c r="F326">
        <v>9603</v>
      </c>
      <c r="G326" s="139">
        <v>2012</v>
      </c>
      <c r="H326" t="s">
        <v>148</v>
      </c>
      <c r="I326" s="691">
        <f>VLOOKUP(E326&amp;H326,Data2012!$A:$S,12,FALSE)</f>
        <v>0</v>
      </c>
    </row>
    <row r="327" spans="1:9" ht="14.25" hidden="1" customHeight="1">
      <c r="A327" s="1" t="str">
        <f t="shared" ref="A327:A390" si="86">TRIM(E327)&amp;VALUE(G327)&amp;F327</f>
        <v>CFL20129603</v>
      </c>
      <c r="B327" s="1">
        <f t="shared" si="83"/>
        <v>0</v>
      </c>
      <c r="C327" s="210">
        <f t="shared" si="84"/>
        <v>4</v>
      </c>
      <c r="D327" s="1">
        <f t="shared" si="85"/>
        <v>0</v>
      </c>
      <c r="E327" t="s">
        <v>42</v>
      </c>
      <c r="F327">
        <v>9603</v>
      </c>
      <c r="G327" s="139">
        <v>2012</v>
      </c>
      <c r="H327" t="s">
        <v>147</v>
      </c>
      <c r="I327" s="691">
        <f>VLOOKUP(E327&amp;H327,Data2012!$A:$S,12,FALSE)</f>
        <v>0</v>
      </c>
    </row>
    <row r="328" spans="1:9" ht="14.25" hidden="1" customHeight="1">
      <c r="A328" s="1" t="str">
        <f t="shared" si="86"/>
        <v>CFL20129603</v>
      </c>
      <c r="B328" s="1">
        <f t="shared" si="83"/>
        <v>0</v>
      </c>
      <c r="C328" s="210">
        <f t="shared" si="84"/>
        <v>3</v>
      </c>
      <c r="D328" s="1">
        <f t="shared" si="85"/>
        <v>0</v>
      </c>
      <c r="E328" t="s">
        <v>42</v>
      </c>
      <c r="F328">
        <v>9603</v>
      </c>
      <c r="G328" s="139">
        <v>2012</v>
      </c>
      <c r="H328" t="s">
        <v>146</v>
      </c>
      <c r="I328" s="691">
        <f>VLOOKUP(E328&amp;H328,Data2012!$A:$S,12,FALSE)</f>
        <v>0</v>
      </c>
    </row>
    <row r="329" spans="1:9" ht="14.25" hidden="1" customHeight="1">
      <c r="A329" s="1" t="str">
        <f t="shared" si="86"/>
        <v>CFL20129603</v>
      </c>
      <c r="B329" s="1">
        <f t="shared" si="83"/>
        <v>0</v>
      </c>
      <c r="C329" s="210">
        <f t="shared" si="84"/>
        <v>2</v>
      </c>
      <c r="D329" s="1">
        <f t="shared" si="85"/>
        <v>0</v>
      </c>
      <c r="E329" t="s">
        <v>42</v>
      </c>
      <c r="F329">
        <v>9603</v>
      </c>
      <c r="G329" s="139">
        <v>2012</v>
      </c>
      <c r="H329" t="s">
        <v>145</v>
      </c>
      <c r="I329" s="691">
        <f>VLOOKUP(E329&amp;H329,Data2012!$A:$S,12,FALSE)</f>
        <v>0</v>
      </c>
    </row>
    <row r="330" spans="1:9" ht="14.25" hidden="1" customHeight="1">
      <c r="A330" s="1" t="str">
        <f t="shared" si="86"/>
        <v>CFL20129603</v>
      </c>
      <c r="B330" s="1">
        <f>IF(D330="na"," ",SUMIF(A:A,A330,D:D))</f>
        <v>0</v>
      </c>
      <c r="C330" s="210">
        <f>IF(D330="na"," ",VALUE(RIGHT(TRIM(H330),2)))</f>
        <v>1</v>
      </c>
      <c r="D330" s="1">
        <f t="shared" si="85"/>
        <v>0</v>
      </c>
      <c r="E330" t="s">
        <v>42</v>
      </c>
      <c r="F330">
        <v>9603</v>
      </c>
      <c r="G330" s="139">
        <v>2012</v>
      </c>
      <c r="H330" t="s">
        <v>144</v>
      </c>
      <c r="I330" s="691">
        <f>VLOOKUP(E330&amp;H330,Data2012!$A:$S,12,FALSE)</f>
        <v>0</v>
      </c>
    </row>
    <row r="331" spans="1:9" ht="14.25" hidden="1" customHeight="1">
      <c r="A331" s="1" t="str">
        <f t="shared" si="86"/>
        <v>CFL20129604</v>
      </c>
      <c r="B331" s="1">
        <f t="shared" ref="B331:B341" si="87">IF(D331="na",B332,SUMIF(A:A,A331,D:D))</f>
        <v>0</v>
      </c>
      <c r="C331" s="210">
        <f t="shared" ref="C331:C341" si="88">IF(D331="na",C332,VALUE(RIGHT(TRIM(H331),2)))</f>
        <v>12</v>
      </c>
      <c r="D331" s="1">
        <f>IF(I331&lt;0,"na",I331)</f>
        <v>0</v>
      </c>
      <c r="E331" t="s">
        <v>42</v>
      </c>
      <c r="F331">
        <v>9604</v>
      </c>
      <c r="G331" s="139">
        <v>2012</v>
      </c>
      <c r="H331" t="s">
        <v>155</v>
      </c>
      <c r="I331" s="691">
        <f>VLOOKUP(E331&amp;H331,Data2012!$A:$S,15,FALSE)</f>
        <v>0</v>
      </c>
    </row>
    <row r="332" spans="1:9" ht="14.25" hidden="1" customHeight="1">
      <c r="A332" s="1" t="str">
        <f t="shared" si="86"/>
        <v>CFL20129604</v>
      </c>
      <c r="B332" s="1">
        <f t="shared" si="87"/>
        <v>0</v>
      </c>
      <c r="C332" s="210">
        <f t="shared" si="88"/>
        <v>11</v>
      </c>
      <c r="D332" s="1">
        <f t="shared" ref="D332:D342" si="89">IF(I332&lt;0,"na",I332)</f>
        <v>0</v>
      </c>
      <c r="E332" t="s">
        <v>42</v>
      </c>
      <c r="F332">
        <v>9604</v>
      </c>
      <c r="G332" s="139">
        <v>2012</v>
      </c>
      <c r="H332" t="s">
        <v>154</v>
      </c>
      <c r="I332" s="691">
        <f>VLOOKUP(E332&amp;H332,Data2012!$A:$S,15,FALSE)</f>
        <v>0</v>
      </c>
    </row>
    <row r="333" spans="1:9" ht="14.25" hidden="1" customHeight="1">
      <c r="A333" s="1" t="str">
        <f t="shared" si="86"/>
        <v>CFL20129604</v>
      </c>
      <c r="B333" s="1">
        <f t="shared" si="87"/>
        <v>0</v>
      </c>
      <c r="C333" s="210">
        <f t="shared" si="88"/>
        <v>10</v>
      </c>
      <c r="D333" s="1">
        <f t="shared" si="89"/>
        <v>0</v>
      </c>
      <c r="E333" t="s">
        <v>42</v>
      </c>
      <c r="F333">
        <v>9604</v>
      </c>
      <c r="G333" s="139">
        <v>2012</v>
      </c>
      <c r="H333" t="s">
        <v>153</v>
      </c>
      <c r="I333" s="691">
        <f>VLOOKUP(E333&amp;H333,Data2012!$A:$S,15,FALSE)</f>
        <v>0</v>
      </c>
    </row>
    <row r="334" spans="1:9" ht="14.25" hidden="1" customHeight="1">
      <c r="A334" s="1" t="str">
        <f t="shared" si="86"/>
        <v>CFL20129604</v>
      </c>
      <c r="B334" s="1">
        <f t="shared" si="87"/>
        <v>0</v>
      </c>
      <c r="C334" s="210">
        <f t="shared" si="88"/>
        <v>9</v>
      </c>
      <c r="D334" s="1">
        <f t="shared" si="89"/>
        <v>0</v>
      </c>
      <c r="E334" t="s">
        <v>42</v>
      </c>
      <c r="F334">
        <v>9604</v>
      </c>
      <c r="G334" s="139">
        <v>2012</v>
      </c>
      <c r="H334" t="s">
        <v>152</v>
      </c>
      <c r="I334" s="691">
        <f>VLOOKUP(E334&amp;H334,Data2012!$A:$S,15,FALSE)</f>
        <v>0</v>
      </c>
    </row>
    <row r="335" spans="1:9" ht="14.25" hidden="1" customHeight="1">
      <c r="A335" s="1" t="str">
        <f t="shared" si="86"/>
        <v>CFL20129604</v>
      </c>
      <c r="B335" s="1">
        <f t="shared" si="87"/>
        <v>0</v>
      </c>
      <c r="C335" s="210">
        <f t="shared" si="88"/>
        <v>8</v>
      </c>
      <c r="D335" s="1">
        <f t="shared" si="89"/>
        <v>0</v>
      </c>
      <c r="E335" t="s">
        <v>42</v>
      </c>
      <c r="F335">
        <v>9604</v>
      </c>
      <c r="G335" s="139">
        <v>2012</v>
      </c>
      <c r="H335" t="s">
        <v>151</v>
      </c>
      <c r="I335" s="691">
        <f>VLOOKUP(E335&amp;H335,Data2012!$A:$S,15,FALSE)</f>
        <v>0</v>
      </c>
    </row>
    <row r="336" spans="1:9" ht="14.25" hidden="1" customHeight="1">
      <c r="A336" s="1" t="str">
        <f t="shared" si="86"/>
        <v>CFL20129604</v>
      </c>
      <c r="B336" s="1">
        <f t="shared" si="87"/>
        <v>0</v>
      </c>
      <c r="C336" s="210">
        <f t="shared" si="88"/>
        <v>7</v>
      </c>
      <c r="D336" s="1">
        <f t="shared" si="89"/>
        <v>0</v>
      </c>
      <c r="E336" t="s">
        <v>42</v>
      </c>
      <c r="F336">
        <v>9604</v>
      </c>
      <c r="G336" s="139">
        <v>2012</v>
      </c>
      <c r="H336" t="s">
        <v>150</v>
      </c>
      <c r="I336" s="691">
        <f>VLOOKUP(E336&amp;H336,Data2012!$A:$S,15,FALSE)</f>
        <v>0</v>
      </c>
    </row>
    <row r="337" spans="1:9" ht="14.25" hidden="1" customHeight="1">
      <c r="A337" s="1" t="str">
        <f t="shared" si="86"/>
        <v>CFL20129604</v>
      </c>
      <c r="B337" s="1">
        <f t="shared" si="87"/>
        <v>0</v>
      </c>
      <c r="C337" s="210">
        <f t="shared" si="88"/>
        <v>6</v>
      </c>
      <c r="D337" s="1">
        <f t="shared" si="89"/>
        <v>0</v>
      </c>
      <c r="E337" t="s">
        <v>42</v>
      </c>
      <c r="F337">
        <v>9604</v>
      </c>
      <c r="G337" s="139">
        <v>2012</v>
      </c>
      <c r="H337" t="s">
        <v>149</v>
      </c>
      <c r="I337" s="691">
        <f>VLOOKUP(E337&amp;H337,Data2012!$A:$S,15,FALSE)</f>
        <v>0</v>
      </c>
    </row>
    <row r="338" spans="1:9" ht="14.25" hidden="1" customHeight="1">
      <c r="A338" s="1" t="str">
        <f t="shared" si="86"/>
        <v>CFL20129604</v>
      </c>
      <c r="B338" s="1">
        <f t="shared" si="87"/>
        <v>0</v>
      </c>
      <c r="C338" s="210">
        <f t="shared" si="88"/>
        <v>5</v>
      </c>
      <c r="D338" s="1">
        <f t="shared" si="89"/>
        <v>0</v>
      </c>
      <c r="E338" t="s">
        <v>42</v>
      </c>
      <c r="F338">
        <v>9604</v>
      </c>
      <c r="G338" s="139">
        <v>2012</v>
      </c>
      <c r="H338" t="s">
        <v>148</v>
      </c>
      <c r="I338" s="691">
        <f>VLOOKUP(E338&amp;H338,Data2012!$A:$S,15,FALSE)</f>
        <v>0</v>
      </c>
    </row>
    <row r="339" spans="1:9" ht="14.25" hidden="1" customHeight="1">
      <c r="A339" s="1" t="str">
        <f t="shared" si="86"/>
        <v>CFL20129604</v>
      </c>
      <c r="B339" s="1">
        <f t="shared" si="87"/>
        <v>0</v>
      </c>
      <c r="C339" s="210">
        <f t="shared" si="88"/>
        <v>4</v>
      </c>
      <c r="D339" s="1">
        <f t="shared" si="89"/>
        <v>0</v>
      </c>
      <c r="E339" t="s">
        <v>42</v>
      </c>
      <c r="F339">
        <v>9604</v>
      </c>
      <c r="G339" s="139">
        <v>2012</v>
      </c>
      <c r="H339" t="s">
        <v>147</v>
      </c>
      <c r="I339" s="691">
        <f>VLOOKUP(E339&amp;H339,Data2012!$A:$S,15,FALSE)</f>
        <v>0</v>
      </c>
    </row>
    <row r="340" spans="1:9" ht="14.25" hidden="1" customHeight="1">
      <c r="A340" s="1" t="str">
        <f t="shared" si="86"/>
        <v>CFL20129604</v>
      </c>
      <c r="B340" s="1">
        <f t="shared" si="87"/>
        <v>0</v>
      </c>
      <c r="C340" s="210">
        <f t="shared" si="88"/>
        <v>3</v>
      </c>
      <c r="D340" s="1">
        <f t="shared" si="89"/>
        <v>0</v>
      </c>
      <c r="E340" t="s">
        <v>42</v>
      </c>
      <c r="F340">
        <v>9604</v>
      </c>
      <c r="G340" s="139">
        <v>2012</v>
      </c>
      <c r="H340" t="s">
        <v>146</v>
      </c>
      <c r="I340" s="691">
        <f>VLOOKUP(E340&amp;H340,Data2012!$A:$S,15,FALSE)</f>
        <v>0</v>
      </c>
    </row>
    <row r="341" spans="1:9" ht="14.25" hidden="1" customHeight="1">
      <c r="A341" s="1" t="str">
        <f t="shared" si="86"/>
        <v>CFL20129604</v>
      </c>
      <c r="B341" s="1">
        <f t="shared" si="87"/>
        <v>0</v>
      </c>
      <c r="C341" s="210">
        <f t="shared" si="88"/>
        <v>2</v>
      </c>
      <c r="D341" s="1">
        <f t="shared" si="89"/>
        <v>0</v>
      </c>
      <c r="E341" t="s">
        <v>42</v>
      </c>
      <c r="F341">
        <v>9604</v>
      </c>
      <c r="G341" s="139">
        <v>2012</v>
      </c>
      <c r="H341" t="s">
        <v>145</v>
      </c>
      <c r="I341" s="691">
        <f>VLOOKUP(E341&amp;H341,Data2012!$A:$S,15,FALSE)</f>
        <v>0</v>
      </c>
    </row>
    <row r="342" spans="1:9" ht="14.25" hidden="1" customHeight="1">
      <c r="A342" s="1" t="str">
        <f t="shared" si="86"/>
        <v>CFL20129604</v>
      </c>
      <c r="B342" s="1">
        <f>IF(D342="na"," ",SUMIF(A:A,A342,D:D))</f>
        <v>0</v>
      </c>
      <c r="C342" s="210">
        <f>IF(D342="na"," ",VALUE(RIGHT(TRIM(H342),2)))</f>
        <v>1</v>
      </c>
      <c r="D342" s="1">
        <f t="shared" si="89"/>
        <v>0</v>
      </c>
      <c r="E342" t="s">
        <v>42</v>
      </c>
      <c r="F342">
        <v>9604</v>
      </c>
      <c r="G342" s="139">
        <v>2012</v>
      </c>
      <c r="H342" t="s">
        <v>144</v>
      </c>
      <c r="I342" s="691">
        <f>VLOOKUP(E342&amp;H342,Data2012!$A:$S,15,FALSE)</f>
        <v>0</v>
      </c>
    </row>
    <row r="343" spans="1:9" ht="14.25" hidden="1" customHeight="1">
      <c r="A343" s="1" t="str">
        <f t="shared" si="86"/>
        <v>CFL20129605</v>
      </c>
      <c r="B343" s="1">
        <f t="shared" ref="B343:B353" si="90">IF(D343="na",B344,SUMIF(A:A,A343,D:D))</f>
        <v>0</v>
      </c>
      <c r="C343" s="210">
        <f t="shared" ref="C343:C353" si="91">IF(D343="na",C344,VALUE(RIGHT(TRIM(H343),2)))</f>
        <v>12</v>
      </c>
      <c r="D343" s="1">
        <f>IF(I343&lt;0,"na",I343)</f>
        <v>0</v>
      </c>
      <c r="E343" t="s">
        <v>42</v>
      </c>
      <c r="F343">
        <v>9605</v>
      </c>
      <c r="G343" s="139">
        <v>2012</v>
      </c>
      <c r="H343" t="s">
        <v>155</v>
      </c>
      <c r="I343" s="691">
        <f>VLOOKUP(E343&amp;H343,Data2012!$A:$S,18,FALSE)</f>
        <v>0</v>
      </c>
    </row>
    <row r="344" spans="1:9" ht="14.25" hidden="1" customHeight="1">
      <c r="A344" s="1" t="str">
        <f t="shared" si="86"/>
        <v>CFL20129605</v>
      </c>
      <c r="B344" s="1">
        <f t="shared" si="90"/>
        <v>0</v>
      </c>
      <c r="C344" s="210">
        <f t="shared" si="91"/>
        <v>11</v>
      </c>
      <c r="D344" s="1">
        <f t="shared" ref="D344:D354" si="92">IF(I344&lt;0,"na",I344)</f>
        <v>0</v>
      </c>
      <c r="E344" t="s">
        <v>42</v>
      </c>
      <c r="F344">
        <v>9605</v>
      </c>
      <c r="G344" s="139">
        <v>2012</v>
      </c>
      <c r="H344" t="s">
        <v>154</v>
      </c>
      <c r="I344" s="691">
        <f>VLOOKUP(E344&amp;H344,Data2012!$A:$S,18,FALSE)</f>
        <v>0</v>
      </c>
    </row>
    <row r="345" spans="1:9" ht="14.25" hidden="1" customHeight="1">
      <c r="A345" s="1" t="str">
        <f t="shared" si="86"/>
        <v>CFL20129605</v>
      </c>
      <c r="B345" s="1">
        <f t="shared" si="90"/>
        <v>0</v>
      </c>
      <c r="C345" s="210">
        <f t="shared" si="91"/>
        <v>10</v>
      </c>
      <c r="D345" s="1">
        <f t="shared" si="92"/>
        <v>0</v>
      </c>
      <c r="E345" t="s">
        <v>42</v>
      </c>
      <c r="F345">
        <v>9605</v>
      </c>
      <c r="G345" s="139">
        <v>2012</v>
      </c>
      <c r="H345" t="s">
        <v>153</v>
      </c>
      <c r="I345" s="691">
        <f>VLOOKUP(E345&amp;H345,Data2012!$A:$S,18,FALSE)</f>
        <v>0</v>
      </c>
    </row>
    <row r="346" spans="1:9" ht="14.25" hidden="1" customHeight="1">
      <c r="A346" s="1" t="str">
        <f t="shared" si="86"/>
        <v>CFL20129605</v>
      </c>
      <c r="B346" s="1">
        <f t="shared" si="90"/>
        <v>0</v>
      </c>
      <c r="C346" s="210">
        <f t="shared" si="91"/>
        <v>9</v>
      </c>
      <c r="D346" s="1">
        <f t="shared" si="92"/>
        <v>0</v>
      </c>
      <c r="E346" t="s">
        <v>42</v>
      </c>
      <c r="F346">
        <v>9605</v>
      </c>
      <c r="G346" s="139">
        <v>2012</v>
      </c>
      <c r="H346" t="s">
        <v>152</v>
      </c>
      <c r="I346" s="691">
        <f>VLOOKUP(E346&amp;H346,Data2012!$A:$S,18,FALSE)</f>
        <v>0</v>
      </c>
    </row>
    <row r="347" spans="1:9" ht="14.25" hidden="1" customHeight="1">
      <c r="A347" s="1" t="str">
        <f t="shared" si="86"/>
        <v>CFL20129605</v>
      </c>
      <c r="B347" s="1">
        <f t="shared" si="90"/>
        <v>0</v>
      </c>
      <c r="C347" s="210">
        <f t="shared" si="91"/>
        <v>8</v>
      </c>
      <c r="D347" s="1">
        <f t="shared" si="92"/>
        <v>0</v>
      </c>
      <c r="E347" t="s">
        <v>42</v>
      </c>
      <c r="F347">
        <v>9605</v>
      </c>
      <c r="G347" s="139">
        <v>2012</v>
      </c>
      <c r="H347" t="s">
        <v>151</v>
      </c>
      <c r="I347" s="691">
        <f>VLOOKUP(E347&amp;H347,Data2012!$A:$S,18,FALSE)</f>
        <v>0</v>
      </c>
    </row>
    <row r="348" spans="1:9" ht="14.25" hidden="1" customHeight="1">
      <c r="A348" s="1" t="str">
        <f t="shared" si="86"/>
        <v>CFL20129605</v>
      </c>
      <c r="B348" s="1">
        <f t="shared" si="90"/>
        <v>0</v>
      </c>
      <c r="C348" s="210">
        <f t="shared" si="91"/>
        <v>7</v>
      </c>
      <c r="D348" s="1">
        <f t="shared" si="92"/>
        <v>0</v>
      </c>
      <c r="E348" t="s">
        <v>42</v>
      </c>
      <c r="F348">
        <v>9605</v>
      </c>
      <c r="G348" s="139">
        <v>2012</v>
      </c>
      <c r="H348" t="s">
        <v>150</v>
      </c>
      <c r="I348" s="691">
        <f>VLOOKUP(E348&amp;H348,Data2012!$A:$S,18,FALSE)</f>
        <v>0</v>
      </c>
    </row>
    <row r="349" spans="1:9" ht="14.25" hidden="1" customHeight="1">
      <c r="A349" s="1" t="str">
        <f t="shared" si="86"/>
        <v>CFL20129605</v>
      </c>
      <c r="B349" s="1">
        <f t="shared" si="90"/>
        <v>0</v>
      </c>
      <c r="C349" s="210">
        <f t="shared" si="91"/>
        <v>6</v>
      </c>
      <c r="D349" s="1">
        <f t="shared" si="92"/>
        <v>0</v>
      </c>
      <c r="E349" t="s">
        <v>42</v>
      </c>
      <c r="F349">
        <v>9605</v>
      </c>
      <c r="G349" s="139">
        <v>2012</v>
      </c>
      <c r="H349" t="s">
        <v>149</v>
      </c>
      <c r="I349" s="691">
        <f>VLOOKUP(E349&amp;H349,Data2012!$A:$S,18,FALSE)</f>
        <v>0</v>
      </c>
    </row>
    <row r="350" spans="1:9" ht="14.25" hidden="1" customHeight="1">
      <c r="A350" s="1" t="str">
        <f t="shared" si="86"/>
        <v>CFL20129605</v>
      </c>
      <c r="B350" s="1">
        <f t="shared" si="90"/>
        <v>0</v>
      </c>
      <c r="C350" s="210">
        <f t="shared" si="91"/>
        <v>5</v>
      </c>
      <c r="D350" s="1">
        <f t="shared" si="92"/>
        <v>0</v>
      </c>
      <c r="E350" t="s">
        <v>42</v>
      </c>
      <c r="F350">
        <v>9605</v>
      </c>
      <c r="G350" s="139">
        <v>2012</v>
      </c>
      <c r="H350" t="s">
        <v>148</v>
      </c>
      <c r="I350" s="691">
        <f>VLOOKUP(E350&amp;H350,Data2012!$A:$S,18,FALSE)</f>
        <v>0</v>
      </c>
    </row>
    <row r="351" spans="1:9" ht="14.25" hidden="1" customHeight="1">
      <c r="A351" s="1" t="str">
        <f t="shared" si="86"/>
        <v>CFL20129605</v>
      </c>
      <c r="B351" s="1">
        <f t="shared" si="90"/>
        <v>0</v>
      </c>
      <c r="C351" s="210">
        <f t="shared" si="91"/>
        <v>4</v>
      </c>
      <c r="D351" s="1">
        <f t="shared" si="92"/>
        <v>0</v>
      </c>
      <c r="E351" t="s">
        <v>42</v>
      </c>
      <c r="F351">
        <v>9605</v>
      </c>
      <c r="G351" s="139">
        <v>2012</v>
      </c>
      <c r="H351" t="s">
        <v>147</v>
      </c>
      <c r="I351" s="691">
        <f>VLOOKUP(E351&amp;H351,Data2012!$A:$S,18,FALSE)</f>
        <v>0</v>
      </c>
    </row>
    <row r="352" spans="1:9" ht="14.25" hidden="1" customHeight="1">
      <c r="A352" s="1" t="str">
        <f t="shared" si="86"/>
        <v>CFL20129605</v>
      </c>
      <c r="B352" s="1">
        <f t="shared" si="90"/>
        <v>0</v>
      </c>
      <c r="C352" s="210">
        <f t="shared" si="91"/>
        <v>3</v>
      </c>
      <c r="D352" s="1">
        <f t="shared" si="92"/>
        <v>0</v>
      </c>
      <c r="E352" t="s">
        <v>42</v>
      </c>
      <c r="F352">
        <v>9605</v>
      </c>
      <c r="G352" s="139">
        <v>2012</v>
      </c>
      <c r="H352" t="s">
        <v>146</v>
      </c>
      <c r="I352" s="691">
        <f>VLOOKUP(E352&amp;H352,Data2012!$A:$S,18,FALSE)</f>
        <v>0</v>
      </c>
    </row>
    <row r="353" spans="1:9" ht="14.25" hidden="1" customHeight="1">
      <c r="A353" s="1" t="str">
        <f t="shared" si="86"/>
        <v>CFL20129605</v>
      </c>
      <c r="B353" s="1">
        <f t="shared" si="90"/>
        <v>0</v>
      </c>
      <c r="C353" s="210">
        <f t="shared" si="91"/>
        <v>2</v>
      </c>
      <c r="D353" s="1">
        <f t="shared" si="92"/>
        <v>0</v>
      </c>
      <c r="E353" t="s">
        <v>42</v>
      </c>
      <c r="F353">
        <v>9605</v>
      </c>
      <c r="G353" s="139">
        <v>2012</v>
      </c>
      <c r="H353" t="s">
        <v>145</v>
      </c>
      <c r="I353" s="691">
        <f>VLOOKUP(E353&amp;H353,Data2012!$A:$S,18,FALSE)</f>
        <v>0</v>
      </c>
    </row>
    <row r="354" spans="1:9" ht="14.25" hidden="1" customHeight="1">
      <c r="A354" s="1" t="str">
        <f t="shared" si="86"/>
        <v>CFL20129605</v>
      </c>
      <c r="B354" s="1">
        <f>IF(D354="na"," ",SUMIF(A:A,A354,D:D))</f>
        <v>0</v>
      </c>
      <c r="C354" s="210">
        <f>IF(D354="na"," ",VALUE(RIGHT(TRIM(H354),2)))</f>
        <v>1</v>
      </c>
      <c r="D354" s="1">
        <f t="shared" si="92"/>
        <v>0</v>
      </c>
      <c r="E354" t="s">
        <v>42</v>
      </c>
      <c r="F354">
        <v>9605</v>
      </c>
      <c r="G354" s="139">
        <v>2012</v>
      </c>
      <c r="H354" t="s">
        <v>144</v>
      </c>
      <c r="I354" s="691">
        <f>VLOOKUP(E354&amp;H354,Data2012!$A:$S,18,FALSE)</f>
        <v>0</v>
      </c>
    </row>
    <row r="355" spans="1:9" ht="14.25" hidden="1" customHeight="1">
      <c r="A355" s="1" t="str">
        <f t="shared" si="86"/>
        <v>CFL20129606</v>
      </c>
      <c r="B355" s="1">
        <f t="shared" ref="B355:B365" si="93">IF(D355="na",B356,SUMIF(A:A,A355,D:D))</f>
        <v>0</v>
      </c>
      <c r="C355" s="210">
        <f t="shared" ref="C355:C365" si="94">IF(D355="na",C356,VALUE(RIGHT(TRIM(H355),2)))</f>
        <v>12</v>
      </c>
      <c r="D355" s="1">
        <f>IF(I355&lt;0,"na",I355)</f>
        <v>0</v>
      </c>
      <c r="E355" t="s">
        <v>42</v>
      </c>
      <c r="F355">
        <v>9606</v>
      </c>
      <c r="G355" s="139">
        <v>2012</v>
      </c>
      <c r="H355" t="s">
        <v>155</v>
      </c>
      <c r="I355" s="691">
        <f>VLOOKUP(E355&amp;H355,Data2012!$A:$U,21,FALSE)</f>
        <v>0</v>
      </c>
    </row>
    <row r="356" spans="1:9" ht="14.25" hidden="1" customHeight="1">
      <c r="A356" s="1" t="str">
        <f t="shared" si="86"/>
        <v>CFL20129606</v>
      </c>
      <c r="B356" s="1">
        <f t="shared" si="93"/>
        <v>0</v>
      </c>
      <c r="C356" s="210">
        <f t="shared" si="94"/>
        <v>11</v>
      </c>
      <c r="D356" s="1">
        <f t="shared" ref="D356:D366" si="95">IF(I356&lt;0,"na",I356)</f>
        <v>0</v>
      </c>
      <c r="E356" t="s">
        <v>42</v>
      </c>
      <c r="F356">
        <v>9606</v>
      </c>
      <c r="G356" s="139">
        <v>2012</v>
      </c>
      <c r="H356" t="s">
        <v>154</v>
      </c>
      <c r="I356" s="691">
        <f>VLOOKUP(E356&amp;H356,Data2012!$A:$U,21,FALSE)</f>
        <v>0</v>
      </c>
    </row>
    <row r="357" spans="1:9" ht="14.25" hidden="1" customHeight="1">
      <c r="A357" s="1" t="str">
        <f t="shared" si="86"/>
        <v>CFL20129606</v>
      </c>
      <c r="B357" s="1">
        <f t="shared" si="93"/>
        <v>0</v>
      </c>
      <c r="C357" s="210">
        <f t="shared" si="94"/>
        <v>10</v>
      </c>
      <c r="D357" s="1">
        <f t="shared" si="95"/>
        <v>0</v>
      </c>
      <c r="E357" t="s">
        <v>42</v>
      </c>
      <c r="F357">
        <v>9606</v>
      </c>
      <c r="G357" s="139">
        <v>2012</v>
      </c>
      <c r="H357" t="s">
        <v>153</v>
      </c>
      <c r="I357" s="691">
        <f>VLOOKUP(E357&amp;H357,Data2012!$A:$U,21,FALSE)</f>
        <v>0</v>
      </c>
    </row>
    <row r="358" spans="1:9" ht="14.25" hidden="1" customHeight="1">
      <c r="A358" s="1" t="str">
        <f t="shared" si="86"/>
        <v>CFL20129606</v>
      </c>
      <c r="B358" s="1">
        <f t="shared" si="93"/>
        <v>0</v>
      </c>
      <c r="C358" s="210">
        <f t="shared" si="94"/>
        <v>9</v>
      </c>
      <c r="D358" s="1">
        <f t="shared" si="95"/>
        <v>0</v>
      </c>
      <c r="E358" t="s">
        <v>42</v>
      </c>
      <c r="F358">
        <v>9606</v>
      </c>
      <c r="G358" s="139">
        <v>2012</v>
      </c>
      <c r="H358" t="s">
        <v>152</v>
      </c>
      <c r="I358" s="691">
        <f>VLOOKUP(E358&amp;H358,Data2012!$A:$U,21,FALSE)</f>
        <v>0</v>
      </c>
    </row>
    <row r="359" spans="1:9" ht="14.25" hidden="1" customHeight="1">
      <c r="A359" s="1" t="str">
        <f t="shared" si="86"/>
        <v>CFL20129606</v>
      </c>
      <c r="B359" s="1">
        <f t="shared" si="93"/>
        <v>0</v>
      </c>
      <c r="C359" s="210">
        <f t="shared" si="94"/>
        <v>8</v>
      </c>
      <c r="D359" s="1">
        <f t="shared" si="95"/>
        <v>0</v>
      </c>
      <c r="E359" t="s">
        <v>42</v>
      </c>
      <c r="F359">
        <v>9606</v>
      </c>
      <c r="G359" s="139">
        <v>2012</v>
      </c>
      <c r="H359" t="s">
        <v>151</v>
      </c>
      <c r="I359" s="691">
        <f>VLOOKUP(E359&amp;H359,Data2012!$A:$U,21,FALSE)</f>
        <v>0</v>
      </c>
    </row>
    <row r="360" spans="1:9" ht="14.25" hidden="1" customHeight="1">
      <c r="A360" s="1" t="str">
        <f t="shared" si="86"/>
        <v>CFL20129606</v>
      </c>
      <c r="B360" s="1">
        <f t="shared" si="93"/>
        <v>0</v>
      </c>
      <c r="C360" s="210">
        <f t="shared" si="94"/>
        <v>7</v>
      </c>
      <c r="D360" s="1">
        <f t="shared" si="95"/>
        <v>0</v>
      </c>
      <c r="E360" t="s">
        <v>42</v>
      </c>
      <c r="F360">
        <v>9606</v>
      </c>
      <c r="G360" s="139">
        <v>2012</v>
      </c>
      <c r="H360" t="s">
        <v>150</v>
      </c>
      <c r="I360" s="691">
        <f>VLOOKUP(E360&amp;H360,Data2012!$A:$U,21,FALSE)</f>
        <v>0</v>
      </c>
    </row>
    <row r="361" spans="1:9" ht="14.25" hidden="1" customHeight="1">
      <c r="A361" s="1" t="str">
        <f t="shared" si="86"/>
        <v>CFL20129606</v>
      </c>
      <c r="B361" s="1">
        <f t="shared" si="93"/>
        <v>0</v>
      </c>
      <c r="C361" s="210">
        <f t="shared" si="94"/>
        <v>6</v>
      </c>
      <c r="D361" s="1">
        <f t="shared" si="95"/>
        <v>0</v>
      </c>
      <c r="E361" t="s">
        <v>42</v>
      </c>
      <c r="F361">
        <v>9606</v>
      </c>
      <c r="G361" s="139">
        <v>2012</v>
      </c>
      <c r="H361" t="s">
        <v>149</v>
      </c>
      <c r="I361" s="691">
        <f>VLOOKUP(E361&amp;H361,Data2012!$A:$U,21,FALSE)</f>
        <v>0</v>
      </c>
    </row>
    <row r="362" spans="1:9" ht="14.25" hidden="1" customHeight="1">
      <c r="A362" s="1" t="str">
        <f t="shared" si="86"/>
        <v>CFL20129606</v>
      </c>
      <c r="B362" s="1">
        <f t="shared" si="93"/>
        <v>0</v>
      </c>
      <c r="C362" s="210">
        <f t="shared" si="94"/>
        <v>5</v>
      </c>
      <c r="D362" s="1">
        <f t="shared" si="95"/>
        <v>0</v>
      </c>
      <c r="E362" t="s">
        <v>42</v>
      </c>
      <c r="F362">
        <v>9606</v>
      </c>
      <c r="G362" s="139">
        <v>2012</v>
      </c>
      <c r="H362" t="s">
        <v>148</v>
      </c>
      <c r="I362" s="691">
        <f>VLOOKUP(E362&amp;H362,Data2012!$A:$U,21,FALSE)</f>
        <v>0</v>
      </c>
    </row>
    <row r="363" spans="1:9" ht="14.25" hidden="1" customHeight="1">
      <c r="A363" s="1" t="str">
        <f t="shared" si="86"/>
        <v>CFL20129606</v>
      </c>
      <c r="B363" s="1">
        <f t="shared" si="93"/>
        <v>0</v>
      </c>
      <c r="C363" s="210">
        <f t="shared" si="94"/>
        <v>4</v>
      </c>
      <c r="D363" s="1">
        <f t="shared" si="95"/>
        <v>0</v>
      </c>
      <c r="E363" t="s">
        <v>42</v>
      </c>
      <c r="F363">
        <v>9606</v>
      </c>
      <c r="G363" s="139">
        <v>2012</v>
      </c>
      <c r="H363" t="s">
        <v>147</v>
      </c>
      <c r="I363" s="691">
        <f>VLOOKUP(E363&amp;H363,Data2012!$A:$U,21,FALSE)</f>
        <v>0</v>
      </c>
    </row>
    <row r="364" spans="1:9" ht="14.25" hidden="1" customHeight="1">
      <c r="A364" s="1" t="str">
        <f t="shared" si="86"/>
        <v>CFL20129606</v>
      </c>
      <c r="B364" s="1">
        <f t="shared" si="93"/>
        <v>0</v>
      </c>
      <c r="C364" s="210">
        <f t="shared" si="94"/>
        <v>3</v>
      </c>
      <c r="D364" s="1">
        <f t="shared" si="95"/>
        <v>0</v>
      </c>
      <c r="E364" t="s">
        <v>42</v>
      </c>
      <c r="F364">
        <v>9606</v>
      </c>
      <c r="G364" s="139">
        <v>2012</v>
      </c>
      <c r="H364" t="s">
        <v>146</v>
      </c>
      <c r="I364" s="691">
        <f>VLOOKUP(E364&amp;H364,Data2012!$A:$U,21,FALSE)</f>
        <v>0</v>
      </c>
    </row>
    <row r="365" spans="1:9" ht="14.25" hidden="1" customHeight="1">
      <c r="A365" s="1" t="str">
        <f t="shared" si="86"/>
        <v>CFL20129606</v>
      </c>
      <c r="B365" s="1">
        <f t="shared" si="93"/>
        <v>0</v>
      </c>
      <c r="C365" s="210">
        <f t="shared" si="94"/>
        <v>2</v>
      </c>
      <c r="D365" s="1">
        <f t="shared" si="95"/>
        <v>0</v>
      </c>
      <c r="E365" t="s">
        <v>42</v>
      </c>
      <c r="F365">
        <v>9606</v>
      </c>
      <c r="G365" s="139">
        <v>2012</v>
      </c>
      <c r="H365" t="s">
        <v>145</v>
      </c>
      <c r="I365" s="691">
        <f>VLOOKUP(E365&amp;H365,Data2012!$A:$U,21,FALSE)</f>
        <v>0</v>
      </c>
    </row>
    <row r="366" spans="1:9" ht="14.25" hidden="1" customHeight="1">
      <c r="A366" s="1" t="str">
        <f t="shared" si="86"/>
        <v>CFL20129606</v>
      </c>
      <c r="B366" s="1">
        <f>IF(D366="na"," ",SUMIF(A:A,A366,D:D))</f>
        <v>0</v>
      </c>
      <c r="C366" s="210">
        <f>IF(D366="na"," ",VALUE(RIGHT(TRIM(H366),2)))</f>
        <v>1</v>
      </c>
      <c r="D366" s="1">
        <f t="shared" si="95"/>
        <v>0</v>
      </c>
      <c r="E366" t="s">
        <v>42</v>
      </c>
      <c r="F366">
        <v>9606</v>
      </c>
      <c r="G366" s="139">
        <v>2012</v>
      </c>
      <c r="H366" t="s">
        <v>144</v>
      </c>
      <c r="I366" s="691">
        <f>VLOOKUP(E366&amp;H366,Data2012!$A:$U,21,FALSE)</f>
        <v>0</v>
      </c>
    </row>
    <row r="367" spans="1:9" ht="14.25" hidden="1" customHeight="1">
      <c r="A367" s="1" t="str">
        <f t="shared" si="86"/>
        <v>CFM20129601</v>
      </c>
      <c r="B367" s="1" t="str">
        <f t="shared" ref="B367:B377" si="96">IF(D367="na",B368,SUMIF(A:A,A367,D:D))</f>
        <v xml:space="preserve"> </v>
      </c>
      <c r="C367" s="210" t="str">
        <f t="shared" ref="C367:C377" si="97">IF(D367="na",C368,VALUE(RIGHT(TRIM(H367),2)))</f>
        <v xml:space="preserve"> </v>
      </c>
      <c r="D367" s="1" t="str">
        <f>IF(I367&lt;0,"na",I367)</f>
        <v>na</v>
      </c>
      <c r="E367" t="s">
        <v>22</v>
      </c>
      <c r="F367">
        <v>9601</v>
      </c>
      <c r="G367" s="139">
        <v>2012</v>
      </c>
      <c r="H367" t="s">
        <v>155</v>
      </c>
      <c r="I367">
        <f>VLOOKUP(E367&amp;H367,Data2012!$A:$S,4,FALSE)</f>
        <v>-1</v>
      </c>
    </row>
    <row r="368" spans="1:9" ht="14.25" hidden="1" customHeight="1">
      <c r="A368" s="1" t="str">
        <f t="shared" si="86"/>
        <v>CFM20129601</v>
      </c>
      <c r="B368" s="1" t="str">
        <f t="shared" si="96"/>
        <v xml:space="preserve"> </v>
      </c>
      <c r="C368" s="210" t="str">
        <f t="shared" si="97"/>
        <v xml:space="preserve"> </v>
      </c>
      <c r="D368" s="1" t="str">
        <f t="shared" ref="D368:D378" si="98">IF(I368&lt;0,"na",I368)</f>
        <v>na</v>
      </c>
      <c r="E368" t="s">
        <v>22</v>
      </c>
      <c r="F368">
        <v>9601</v>
      </c>
      <c r="G368" s="139">
        <v>2012</v>
      </c>
      <c r="H368" t="s">
        <v>154</v>
      </c>
      <c r="I368">
        <f>VLOOKUP(E368&amp;H368,Data2012!$A:$S,4,FALSE)</f>
        <v>-1</v>
      </c>
    </row>
    <row r="369" spans="1:9" ht="14.25" hidden="1" customHeight="1">
      <c r="A369" s="1" t="str">
        <f t="shared" si="86"/>
        <v>CFM20129601</v>
      </c>
      <c r="B369" s="1" t="str">
        <f t="shared" si="96"/>
        <v xml:space="preserve"> </v>
      </c>
      <c r="C369" s="210" t="str">
        <f t="shared" si="97"/>
        <v xml:space="preserve"> </v>
      </c>
      <c r="D369" s="1" t="str">
        <f t="shared" si="98"/>
        <v>na</v>
      </c>
      <c r="E369" t="s">
        <v>22</v>
      </c>
      <c r="F369">
        <v>9601</v>
      </c>
      <c r="G369" s="139">
        <v>2012</v>
      </c>
      <c r="H369" t="s">
        <v>153</v>
      </c>
      <c r="I369">
        <f>VLOOKUP(E369&amp;H369,Data2012!$A:$S,4,FALSE)</f>
        <v>-1</v>
      </c>
    </row>
    <row r="370" spans="1:9" ht="14.25" hidden="1" customHeight="1">
      <c r="A370" s="1" t="str">
        <f t="shared" si="86"/>
        <v>CFM20129601</v>
      </c>
      <c r="B370" s="1" t="str">
        <f t="shared" si="96"/>
        <v xml:space="preserve"> </v>
      </c>
      <c r="C370" s="210" t="str">
        <f t="shared" si="97"/>
        <v xml:space="preserve"> </v>
      </c>
      <c r="D370" s="1" t="str">
        <f t="shared" si="98"/>
        <v>na</v>
      </c>
      <c r="E370" t="s">
        <v>22</v>
      </c>
      <c r="F370">
        <v>9601</v>
      </c>
      <c r="G370" s="139">
        <v>2012</v>
      </c>
      <c r="H370" t="s">
        <v>152</v>
      </c>
      <c r="I370">
        <f>VLOOKUP(E370&amp;H370,Data2012!$A:$S,4,FALSE)</f>
        <v>-1</v>
      </c>
    </row>
    <row r="371" spans="1:9" ht="14.25" hidden="1" customHeight="1">
      <c r="A371" s="1" t="str">
        <f t="shared" si="86"/>
        <v>CFM20129601</v>
      </c>
      <c r="B371" s="1" t="str">
        <f t="shared" si="96"/>
        <v xml:space="preserve"> </v>
      </c>
      <c r="C371" s="210" t="str">
        <f t="shared" si="97"/>
        <v xml:space="preserve"> </v>
      </c>
      <c r="D371" s="1" t="str">
        <f t="shared" si="98"/>
        <v>na</v>
      </c>
      <c r="E371" t="s">
        <v>22</v>
      </c>
      <c r="F371">
        <v>9601</v>
      </c>
      <c r="G371" s="139">
        <v>2012</v>
      </c>
      <c r="H371" t="s">
        <v>151</v>
      </c>
      <c r="I371">
        <f>VLOOKUP(E371&amp;H371,Data2012!$A:$S,4,FALSE)</f>
        <v>-1</v>
      </c>
    </row>
    <row r="372" spans="1:9" ht="14.25" hidden="1" customHeight="1">
      <c r="A372" s="1" t="str">
        <f t="shared" si="86"/>
        <v>CFM20129601</v>
      </c>
      <c r="B372" s="1" t="str">
        <f t="shared" si="96"/>
        <v xml:space="preserve"> </v>
      </c>
      <c r="C372" s="210" t="str">
        <f t="shared" si="97"/>
        <v xml:space="preserve"> </v>
      </c>
      <c r="D372" s="1" t="str">
        <f t="shared" si="98"/>
        <v>na</v>
      </c>
      <c r="E372" t="s">
        <v>22</v>
      </c>
      <c r="F372">
        <v>9601</v>
      </c>
      <c r="G372" s="139">
        <v>2012</v>
      </c>
      <c r="H372" t="s">
        <v>150</v>
      </c>
      <c r="I372">
        <f>VLOOKUP(E372&amp;H372,Data2012!$A:$S,4,FALSE)</f>
        <v>-1</v>
      </c>
    </row>
    <row r="373" spans="1:9" ht="14.25" hidden="1" customHeight="1">
      <c r="A373" s="1" t="str">
        <f t="shared" si="86"/>
        <v>CFM20129601</v>
      </c>
      <c r="B373" s="1" t="str">
        <f t="shared" si="96"/>
        <v xml:space="preserve"> </v>
      </c>
      <c r="C373" s="210" t="str">
        <f t="shared" si="97"/>
        <v xml:space="preserve"> </v>
      </c>
      <c r="D373" s="1" t="str">
        <f t="shared" si="98"/>
        <v>na</v>
      </c>
      <c r="E373" t="s">
        <v>22</v>
      </c>
      <c r="F373">
        <v>9601</v>
      </c>
      <c r="G373" s="139">
        <v>2012</v>
      </c>
      <c r="H373" t="s">
        <v>149</v>
      </c>
      <c r="I373">
        <f>VLOOKUP(E373&amp;H373,Data2012!$A:$S,4,FALSE)</f>
        <v>-1</v>
      </c>
    </row>
    <row r="374" spans="1:9" ht="14.25" hidden="1" customHeight="1">
      <c r="A374" s="1" t="str">
        <f t="shared" si="86"/>
        <v>CFM20129601</v>
      </c>
      <c r="B374" s="1" t="str">
        <f t="shared" si="96"/>
        <v xml:space="preserve"> </v>
      </c>
      <c r="C374" s="210" t="str">
        <f t="shared" si="97"/>
        <v xml:space="preserve"> </v>
      </c>
      <c r="D374" s="1" t="str">
        <f t="shared" si="98"/>
        <v>na</v>
      </c>
      <c r="E374" t="s">
        <v>22</v>
      </c>
      <c r="F374">
        <v>9601</v>
      </c>
      <c r="G374" s="139">
        <v>2012</v>
      </c>
      <c r="H374" t="s">
        <v>148</v>
      </c>
      <c r="I374">
        <f>VLOOKUP(E374&amp;H374,Data2012!$A:$S,4,FALSE)</f>
        <v>-1</v>
      </c>
    </row>
    <row r="375" spans="1:9" ht="14.25" hidden="1" customHeight="1">
      <c r="A375" s="1" t="str">
        <f t="shared" si="86"/>
        <v>CFM20129601</v>
      </c>
      <c r="B375" s="1" t="str">
        <f t="shared" si="96"/>
        <v xml:space="preserve"> </v>
      </c>
      <c r="C375" s="210" t="str">
        <f t="shared" si="97"/>
        <v xml:space="preserve"> </v>
      </c>
      <c r="D375" s="1" t="str">
        <f t="shared" si="98"/>
        <v>na</v>
      </c>
      <c r="E375" t="s">
        <v>22</v>
      </c>
      <c r="F375">
        <v>9601</v>
      </c>
      <c r="G375" s="139">
        <v>2012</v>
      </c>
      <c r="H375" t="s">
        <v>147</v>
      </c>
      <c r="I375">
        <f>VLOOKUP(E375&amp;H375,Data2012!$A:$S,4,FALSE)</f>
        <v>-1</v>
      </c>
    </row>
    <row r="376" spans="1:9" ht="14.25" hidden="1" customHeight="1">
      <c r="A376" s="1" t="str">
        <f t="shared" si="86"/>
        <v>CFM20129601</v>
      </c>
      <c r="B376" s="1" t="str">
        <f t="shared" si="96"/>
        <v xml:space="preserve"> </v>
      </c>
      <c r="C376" s="210" t="str">
        <f t="shared" si="97"/>
        <v xml:space="preserve"> </v>
      </c>
      <c r="D376" s="1" t="str">
        <f t="shared" si="98"/>
        <v>na</v>
      </c>
      <c r="E376" t="s">
        <v>22</v>
      </c>
      <c r="F376">
        <v>9601</v>
      </c>
      <c r="G376" s="139">
        <v>2012</v>
      </c>
      <c r="H376" t="s">
        <v>146</v>
      </c>
      <c r="I376">
        <f>VLOOKUP(E376&amp;H376,Data2012!$A:$S,4,FALSE)</f>
        <v>-1</v>
      </c>
    </row>
    <row r="377" spans="1:9" ht="14.25" hidden="1" customHeight="1">
      <c r="A377" s="1" t="str">
        <f t="shared" si="86"/>
        <v>CFM20129601</v>
      </c>
      <c r="B377" s="1" t="str">
        <f t="shared" si="96"/>
        <v xml:space="preserve"> </v>
      </c>
      <c r="C377" s="210" t="str">
        <f t="shared" si="97"/>
        <v xml:space="preserve"> </v>
      </c>
      <c r="D377" s="1" t="str">
        <f t="shared" si="98"/>
        <v>na</v>
      </c>
      <c r="E377" t="s">
        <v>22</v>
      </c>
      <c r="F377">
        <v>9601</v>
      </c>
      <c r="G377" s="139">
        <v>2012</v>
      </c>
      <c r="H377" t="s">
        <v>145</v>
      </c>
      <c r="I377">
        <f>VLOOKUP(E377&amp;H377,Data2012!$A:$S,4,FALSE)</f>
        <v>-1</v>
      </c>
    </row>
    <row r="378" spans="1:9" ht="14.25" hidden="1" customHeight="1">
      <c r="A378" s="1" t="str">
        <f t="shared" si="86"/>
        <v>CFM20129601</v>
      </c>
      <c r="B378" s="1" t="str">
        <f>IF(D378="na"," ",SUMIF(A:A,A378,D:D))</f>
        <v xml:space="preserve"> </v>
      </c>
      <c r="C378" s="210" t="str">
        <f>IF(D378="na"," ",VALUE(RIGHT(TRIM(H378),2)))</f>
        <v xml:space="preserve"> </v>
      </c>
      <c r="D378" s="1" t="str">
        <f t="shared" si="98"/>
        <v>na</v>
      </c>
      <c r="E378" t="s">
        <v>22</v>
      </c>
      <c r="F378">
        <v>9601</v>
      </c>
      <c r="G378" s="139">
        <v>2012</v>
      </c>
      <c r="H378" t="s">
        <v>144</v>
      </c>
      <c r="I378" s="691">
        <f>VLOOKUP(E378&amp;H378,Data2012!$A:$S,4,FALSE)</f>
        <v>-1</v>
      </c>
    </row>
    <row r="379" spans="1:9" ht="14.25" hidden="1" customHeight="1">
      <c r="A379" s="1" t="str">
        <f t="shared" si="86"/>
        <v>CFM20129602</v>
      </c>
      <c r="B379" s="1" t="str">
        <f t="shared" ref="B379:B389" si="99">IF(D379="na",B380,SUMIF(A:A,A379,D:D))</f>
        <v xml:space="preserve"> </v>
      </c>
      <c r="C379" s="210" t="str">
        <f t="shared" ref="C379:C389" si="100">IF(D379="na",C380,VALUE(RIGHT(TRIM(H379),2)))</f>
        <v xml:space="preserve"> </v>
      </c>
      <c r="D379" s="1" t="str">
        <f>IF(I379&lt;0,"na",I379)</f>
        <v>na</v>
      </c>
      <c r="E379" t="s">
        <v>22</v>
      </c>
      <c r="F379">
        <v>9602</v>
      </c>
      <c r="G379" s="139">
        <v>2012</v>
      </c>
      <c r="H379" t="s">
        <v>155</v>
      </c>
      <c r="I379" s="691">
        <f>VLOOKUP(E379&amp;H379,Data2012!$A:$S,7,FALSE)</f>
        <v>-1</v>
      </c>
    </row>
    <row r="380" spans="1:9" ht="14.25" hidden="1" customHeight="1">
      <c r="A380" s="1" t="str">
        <f t="shared" si="86"/>
        <v>CFM20129602</v>
      </c>
      <c r="B380" s="1" t="str">
        <f t="shared" si="99"/>
        <v xml:space="preserve"> </v>
      </c>
      <c r="C380" s="210" t="str">
        <f t="shared" si="100"/>
        <v xml:space="preserve"> </v>
      </c>
      <c r="D380" s="1" t="str">
        <f t="shared" ref="D380:D390" si="101">IF(I380&lt;0,"na",I380)</f>
        <v>na</v>
      </c>
      <c r="E380" t="s">
        <v>22</v>
      </c>
      <c r="F380">
        <v>9602</v>
      </c>
      <c r="G380" s="139">
        <v>2012</v>
      </c>
      <c r="H380" t="s">
        <v>154</v>
      </c>
      <c r="I380" s="691">
        <f>VLOOKUP(E380&amp;H380,Data2012!$A:$S,7,FALSE)</f>
        <v>-1</v>
      </c>
    </row>
    <row r="381" spans="1:9" ht="14.25" hidden="1" customHeight="1">
      <c r="A381" s="1" t="str">
        <f t="shared" si="86"/>
        <v>CFM20129602</v>
      </c>
      <c r="B381" s="1" t="str">
        <f t="shared" si="99"/>
        <v xml:space="preserve"> </v>
      </c>
      <c r="C381" s="210" t="str">
        <f t="shared" si="100"/>
        <v xml:space="preserve"> </v>
      </c>
      <c r="D381" s="1" t="str">
        <f t="shared" si="101"/>
        <v>na</v>
      </c>
      <c r="E381" t="s">
        <v>22</v>
      </c>
      <c r="F381">
        <v>9602</v>
      </c>
      <c r="G381" s="139">
        <v>2012</v>
      </c>
      <c r="H381" t="s">
        <v>153</v>
      </c>
      <c r="I381" s="691">
        <f>VLOOKUP(E381&amp;H381,Data2012!$A:$S,7,FALSE)</f>
        <v>-1</v>
      </c>
    </row>
    <row r="382" spans="1:9" ht="14.25" hidden="1" customHeight="1">
      <c r="A382" s="1" t="str">
        <f t="shared" si="86"/>
        <v>CFM20129602</v>
      </c>
      <c r="B382" s="1" t="str">
        <f t="shared" si="99"/>
        <v xml:space="preserve"> </v>
      </c>
      <c r="C382" s="210" t="str">
        <f t="shared" si="100"/>
        <v xml:space="preserve"> </v>
      </c>
      <c r="D382" s="1" t="str">
        <f t="shared" si="101"/>
        <v>na</v>
      </c>
      <c r="E382" t="s">
        <v>22</v>
      </c>
      <c r="F382">
        <v>9602</v>
      </c>
      <c r="G382" s="139">
        <v>2012</v>
      </c>
      <c r="H382" t="s">
        <v>152</v>
      </c>
      <c r="I382" s="691">
        <f>VLOOKUP(E382&amp;H382,Data2012!$A:$S,7,FALSE)</f>
        <v>-1</v>
      </c>
    </row>
    <row r="383" spans="1:9" ht="14.25" hidden="1" customHeight="1">
      <c r="A383" s="1" t="str">
        <f t="shared" si="86"/>
        <v>CFM20129602</v>
      </c>
      <c r="B383" s="1" t="str">
        <f t="shared" si="99"/>
        <v xml:space="preserve"> </v>
      </c>
      <c r="C383" s="210" t="str">
        <f t="shared" si="100"/>
        <v xml:space="preserve"> </v>
      </c>
      <c r="D383" s="1" t="str">
        <f t="shared" si="101"/>
        <v>na</v>
      </c>
      <c r="E383" t="s">
        <v>22</v>
      </c>
      <c r="F383">
        <v>9602</v>
      </c>
      <c r="G383" s="139">
        <v>2012</v>
      </c>
      <c r="H383" t="s">
        <v>151</v>
      </c>
      <c r="I383" s="691">
        <f>VLOOKUP(E383&amp;H383,Data2012!$A:$S,7,FALSE)</f>
        <v>-1</v>
      </c>
    </row>
    <row r="384" spans="1:9" ht="14.25" hidden="1" customHeight="1">
      <c r="A384" s="1" t="str">
        <f t="shared" si="86"/>
        <v>CFM20129602</v>
      </c>
      <c r="B384" s="1" t="str">
        <f t="shared" si="99"/>
        <v xml:space="preserve"> </v>
      </c>
      <c r="C384" s="210" t="str">
        <f t="shared" si="100"/>
        <v xml:space="preserve"> </v>
      </c>
      <c r="D384" s="1" t="str">
        <f t="shared" si="101"/>
        <v>na</v>
      </c>
      <c r="E384" t="s">
        <v>22</v>
      </c>
      <c r="F384">
        <v>9602</v>
      </c>
      <c r="G384" s="139">
        <v>2012</v>
      </c>
      <c r="H384" t="s">
        <v>150</v>
      </c>
      <c r="I384" s="691">
        <f>VLOOKUP(E384&amp;H384,Data2012!$A:$S,7,FALSE)</f>
        <v>-1</v>
      </c>
    </row>
    <row r="385" spans="1:9" ht="14.25" hidden="1" customHeight="1">
      <c r="A385" s="1" t="str">
        <f t="shared" si="86"/>
        <v>CFM20129602</v>
      </c>
      <c r="B385" s="1" t="str">
        <f t="shared" si="99"/>
        <v xml:space="preserve"> </v>
      </c>
      <c r="C385" s="210" t="str">
        <f t="shared" si="100"/>
        <v xml:space="preserve"> </v>
      </c>
      <c r="D385" s="1" t="str">
        <f t="shared" si="101"/>
        <v>na</v>
      </c>
      <c r="E385" t="s">
        <v>22</v>
      </c>
      <c r="F385">
        <v>9602</v>
      </c>
      <c r="G385" s="139">
        <v>2012</v>
      </c>
      <c r="H385" t="s">
        <v>149</v>
      </c>
      <c r="I385" s="691">
        <f>VLOOKUP(E385&amp;H385,Data2012!$A:$S,7,FALSE)</f>
        <v>-1</v>
      </c>
    </row>
    <row r="386" spans="1:9" ht="14.25" hidden="1" customHeight="1">
      <c r="A386" s="1" t="str">
        <f t="shared" si="86"/>
        <v>CFM20129602</v>
      </c>
      <c r="B386" s="1" t="str">
        <f t="shared" si="99"/>
        <v xml:space="preserve"> </v>
      </c>
      <c r="C386" s="210" t="str">
        <f t="shared" si="100"/>
        <v xml:space="preserve"> </v>
      </c>
      <c r="D386" s="1" t="str">
        <f t="shared" si="101"/>
        <v>na</v>
      </c>
      <c r="E386" t="s">
        <v>22</v>
      </c>
      <c r="F386">
        <v>9602</v>
      </c>
      <c r="G386" s="139">
        <v>2012</v>
      </c>
      <c r="H386" t="s">
        <v>148</v>
      </c>
      <c r="I386" s="691">
        <f>VLOOKUP(E386&amp;H386,Data2012!$A:$S,7,FALSE)</f>
        <v>-1</v>
      </c>
    </row>
    <row r="387" spans="1:9" ht="14.25" hidden="1" customHeight="1">
      <c r="A387" s="1" t="str">
        <f t="shared" si="86"/>
        <v>CFM20129602</v>
      </c>
      <c r="B387" s="1" t="str">
        <f t="shared" si="99"/>
        <v xml:space="preserve"> </v>
      </c>
      <c r="C387" s="210" t="str">
        <f t="shared" si="100"/>
        <v xml:space="preserve"> </v>
      </c>
      <c r="D387" s="1" t="str">
        <f t="shared" si="101"/>
        <v>na</v>
      </c>
      <c r="E387" t="s">
        <v>22</v>
      </c>
      <c r="F387">
        <v>9602</v>
      </c>
      <c r="G387" s="139">
        <v>2012</v>
      </c>
      <c r="H387" t="s">
        <v>147</v>
      </c>
      <c r="I387" s="691">
        <f>VLOOKUP(E387&amp;H387,Data2012!$A:$S,7,FALSE)</f>
        <v>-1</v>
      </c>
    </row>
    <row r="388" spans="1:9" ht="14.25" hidden="1" customHeight="1">
      <c r="A388" s="1" t="str">
        <f t="shared" si="86"/>
        <v>CFM20129602</v>
      </c>
      <c r="B388" s="1" t="str">
        <f t="shared" si="99"/>
        <v xml:space="preserve"> </v>
      </c>
      <c r="C388" s="210" t="str">
        <f t="shared" si="100"/>
        <v xml:space="preserve"> </v>
      </c>
      <c r="D388" s="1" t="str">
        <f t="shared" si="101"/>
        <v>na</v>
      </c>
      <c r="E388" t="s">
        <v>22</v>
      </c>
      <c r="F388">
        <v>9602</v>
      </c>
      <c r="G388" s="139">
        <v>2012</v>
      </c>
      <c r="H388" t="s">
        <v>146</v>
      </c>
      <c r="I388" s="691">
        <f>VLOOKUP(E388&amp;H388,Data2012!$A:$S,7,FALSE)</f>
        <v>-1</v>
      </c>
    </row>
    <row r="389" spans="1:9" ht="14.25" hidden="1" customHeight="1">
      <c r="A389" s="1" t="str">
        <f t="shared" si="86"/>
        <v>CFM20129602</v>
      </c>
      <c r="B389" s="1" t="str">
        <f t="shared" si="99"/>
        <v xml:space="preserve"> </v>
      </c>
      <c r="C389" s="210" t="str">
        <f t="shared" si="100"/>
        <v xml:space="preserve"> </v>
      </c>
      <c r="D389" s="1" t="str">
        <f t="shared" si="101"/>
        <v>na</v>
      </c>
      <c r="E389" t="s">
        <v>22</v>
      </c>
      <c r="F389">
        <v>9602</v>
      </c>
      <c r="G389" s="139">
        <v>2012</v>
      </c>
      <c r="H389" t="s">
        <v>145</v>
      </c>
      <c r="I389" s="691">
        <f>VLOOKUP(E389&amp;H389,Data2012!$A:$S,7,FALSE)</f>
        <v>-1</v>
      </c>
    </row>
    <row r="390" spans="1:9" ht="14.25" hidden="1" customHeight="1">
      <c r="A390" s="1" t="str">
        <f t="shared" si="86"/>
        <v>CFM20129602</v>
      </c>
      <c r="B390" s="1" t="str">
        <f>IF(D390="na"," ",SUMIF(A:A,A390,D:D))</f>
        <v xml:space="preserve"> </v>
      </c>
      <c r="C390" s="210" t="str">
        <f>IF(D390="na"," ",VALUE(RIGHT(TRIM(H390),2)))</f>
        <v xml:space="preserve"> </v>
      </c>
      <c r="D390" s="1" t="str">
        <f t="shared" si="101"/>
        <v>na</v>
      </c>
      <c r="E390" t="s">
        <v>22</v>
      </c>
      <c r="F390">
        <v>9602</v>
      </c>
      <c r="G390" s="139">
        <v>2012</v>
      </c>
      <c r="H390" t="s">
        <v>144</v>
      </c>
      <c r="I390" s="691">
        <f>VLOOKUP(E390&amp;H390,Data2012!$A:$S,7,FALSE)</f>
        <v>-1</v>
      </c>
    </row>
    <row r="391" spans="1:9" ht="14.25" hidden="1" customHeight="1">
      <c r="A391" s="1" t="str">
        <f t="shared" ref="A391:A454" si="102">TRIM(E391)&amp;VALUE(G391)&amp;F391</f>
        <v>CFM20129603</v>
      </c>
      <c r="B391" s="1" t="str">
        <f t="shared" ref="B391:B401" si="103">IF(D391="na",B392,SUMIF(A:A,A391,D:D))</f>
        <v xml:space="preserve"> </v>
      </c>
      <c r="C391" s="210" t="str">
        <f t="shared" ref="C391:C401" si="104">IF(D391="na",C392,VALUE(RIGHT(TRIM(H391),2)))</f>
        <v xml:space="preserve"> </v>
      </c>
      <c r="D391" s="1" t="str">
        <f>IF(I391&lt;0,"na",I391)</f>
        <v>na</v>
      </c>
      <c r="E391" t="s">
        <v>22</v>
      </c>
      <c r="F391">
        <v>9603</v>
      </c>
      <c r="G391" s="139">
        <v>2012</v>
      </c>
      <c r="H391" t="s">
        <v>155</v>
      </c>
      <c r="I391" s="691">
        <f>VLOOKUP(E391&amp;H391,Data2012!$A:$S,12,FALSE)</f>
        <v>-1</v>
      </c>
    </row>
    <row r="392" spans="1:9" ht="14.25" hidden="1" customHeight="1">
      <c r="A392" s="1" t="str">
        <f t="shared" si="102"/>
        <v>CFM20129603</v>
      </c>
      <c r="B392" s="1" t="str">
        <f t="shared" si="103"/>
        <v xml:space="preserve"> </v>
      </c>
      <c r="C392" s="210" t="str">
        <f t="shared" si="104"/>
        <v xml:space="preserve"> </v>
      </c>
      <c r="D392" s="1" t="str">
        <f t="shared" ref="D392:D402" si="105">IF(I392&lt;0,"na",I392)</f>
        <v>na</v>
      </c>
      <c r="E392" t="s">
        <v>22</v>
      </c>
      <c r="F392">
        <v>9603</v>
      </c>
      <c r="G392" s="139">
        <v>2012</v>
      </c>
      <c r="H392" t="s">
        <v>154</v>
      </c>
      <c r="I392" s="691">
        <f>VLOOKUP(E392&amp;H392,Data2012!$A:$S,12,FALSE)</f>
        <v>-1</v>
      </c>
    </row>
    <row r="393" spans="1:9" ht="14.25" hidden="1" customHeight="1">
      <c r="A393" s="1" t="str">
        <f t="shared" si="102"/>
        <v>CFM20129603</v>
      </c>
      <c r="B393" s="1" t="str">
        <f t="shared" si="103"/>
        <v xml:space="preserve"> </v>
      </c>
      <c r="C393" s="210" t="str">
        <f t="shared" si="104"/>
        <v xml:space="preserve"> </v>
      </c>
      <c r="D393" s="1" t="str">
        <f t="shared" si="105"/>
        <v>na</v>
      </c>
      <c r="E393" t="s">
        <v>22</v>
      </c>
      <c r="F393">
        <v>9603</v>
      </c>
      <c r="G393" s="139">
        <v>2012</v>
      </c>
      <c r="H393" t="s">
        <v>153</v>
      </c>
      <c r="I393" s="691">
        <f>VLOOKUP(E393&amp;H393,Data2012!$A:$S,12,FALSE)</f>
        <v>-1</v>
      </c>
    </row>
    <row r="394" spans="1:9" ht="14.25" hidden="1" customHeight="1">
      <c r="A394" s="1" t="str">
        <f t="shared" si="102"/>
        <v>CFM20129603</v>
      </c>
      <c r="B394" s="1" t="str">
        <f t="shared" si="103"/>
        <v xml:space="preserve"> </v>
      </c>
      <c r="C394" s="210" t="str">
        <f t="shared" si="104"/>
        <v xml:space="preserve"> </v>
      </c>
      <c r="D394" s="1" t="str">
        <f t="shared" si="105"/>
        <v>na</v>
      </c>
      <c r="E394" t="s">
        <v>22</v>
      </c>
      <c r="F394">
        <v>9603</v>
      </c>
      <c r="G394" s="139">
        <v>2012</v>
      </c>
      <c r="H394" t="s">
        <v>152</v>
      </c>
      <c r="I394" s="691">
        <f>VLOOKUP(E394&amp;H394,Data2012!$A:$S,12,FALSE)</f>
        <v>-1</v>
      </c>
    </row>
    <row r="395" spans="1:9" ht="14.25" hidden="1" customHeight="1">
      <c r="A395" s="1" t="str">
        <f t="shared" si="102"/>
        <v>CFM20129603</v>
      </c>
      <c r="B395" s="1" t="str">
        <f t="shared" si="103"/>
        <v xml:space="preserve"> </v>
      </c>
      <c r="C395" s="210" t="str">
        <f t="shared" si="104"/>
        <v xml:space="preserve"> </v>
      </c>
      <c r="D395" s="1" t="str">
        <f t="shared" si="105"/>
        <v>na</v>
      </c>
      <c r="E395" t="s">
        <v>22</v>
      </c>
      <c r="F395">
        <v>9603</v>
      </c>
      <c r="G395" s="139">
        <v>2012</v>
      </c>
      <c r="H395" t="s">
        <v>151</v>
      </c>
      <c r="I395" s="691">
        <f>VLOOKUP(E395&amp;H395,Data2012!$A:$S,12,FALSE)</f>
        <v>-1</v>
      </c>
    </row>
    <row r="396" spans="1:9" ht="14.25" hidden="1" customHeight="1">
      <c r="A396" s="1" t="str">
        <f t="shared" si="102"/>
        <v>CFM20129603</v>
      </c>
      <c r="B396" s="1" t="str">
        <f t="shared" si="103"/>
        <v xml:space="preserve"> </v>
      </c>
      <c r="C396" s="210" t="str">
        <f t="shared" si="104"/>
        <v xml:space="preserve"> </v>
      </c>
      <c r="D396" s="1" t="str">
        <f t="shared" si="105"/>
        <v>na</v>
      </c>
      <c r="E396" t="s">
        <v>22</v>
      </c>
      <c r="F396">
        <v>9603</v>
      </c>
      <c r="G396" s="139">
        <v>2012</v>
      </c>
      <c r="H396" t="s">
        <v>150</v>
      </c>
      <c r="I396" s="691">
        <f>VLOOKUP(E396&amp;H396,Data2012!$A:$S,12,FALSE)</f>
        <v>-1</v>
      </c>
    </row>
    <row r="397" spans="1:9" ht="14.25" hidden="1" customHeight="1">
      <c r="A397" s="1" t="str">
        <f t="shared" si="102"/>
        <v>CFM20129603</v>
      </c>
      <c r="B397" s="1" t="str">
        <f t="shared" si="103"/>
        <v xml:space="preserve"> </v>
      </c>
      <c r="C397" s="210" t="str">
        <f t="shared" si="104"/>
        <v xml:space="preserve"> </v>
      </c>
      <c r="D397" s="1" t="str">
        <f t="shared" si="105"/>
        <v>na</v>
      </c>
      <c r="E397" t="s">
        <v>22</v>
      </c>
      <c r="F397">
        <v>9603</v>
      </c>
      <c r="G397" s="139">
        <v>2012</v>
      </c>
      <c r="H397" t="s">
        <v>149</v>
      </c>
      <c r="I397" s="691">
        <f>VLOOKUP(E397&amp;H397,Data2012!$A:$S,12,FALSE)</f>
        <v>-1</v>
      </c>
    </row>
    <row r="398" spans="1:9" ht="14.25" hidden="1" customHeight="1">
      <c r="A398" s="1" t="str">
        <f t="shared" si="102"/>
        <v>CFM20129603</v>
      </c>
      <c r="B398" s="1" t="str">
        <f t="shared" si="103"/>
        <v xml:space="preserve"> </v>
      </c>
      <c r="C398" s="210" t="str">
        <f t="shared" si="104"/>
        <v xml:space="preserve"> </v>
      </c>
      <c r="D398" s="1" t="str">
        <f t="shared" si="105"/>
        <v>na</v>
      </c>
      <c r="E398" t="s">
        <v>22</v>
      </c>
      <c r="F398">
        <v>9603</v>
      </c>
      <c r="G398" s="139">
        <v>2012</v>
      </c>
      <c r="H398" t="s">
        <v>148</v>
      </c>
      <c r="I398" s="691">
        <f>VLOOKUP(E398&amp;H398,Data2012!$A:$S,12,FALSE)</f>
        <v>-1</v>
      </c>
    </row>
    <row r="399" spans="1:9" ht="14.25" hidden="1" customHeight="1">
      <c r="A399" s="1" t="str">
        <f t="shared" si="102"/>
        <v>CFM20129603</v>
      </c>
      <c r="B399" s="1" t="str">
        <f t="shared" si="103"/>
        <v xml:space="preserve"> </v>
      </c>
      <c r="C399" s="210" t="str">
        <f t="shared" si="104"/>
        <v xml:space="preserve"> </v>
      </c>
      <c r="D399" s="1" t="str">
        <f t="shared" si="105"/>
        <v>na</v>
      </c>
      <c r="E399" t="s">
        <v>22</v>
      </c>
      <c r="F399">
        <v>9603</v>
      </c>
      <c r="G399" s="139">
        <v>2012</v>
      </c>
      <c r="H399" t="s">
        <v>147</v>
      </c>
      <c r="I399" s="691">
        <f>VLOOKUP(E399&amp;H399,Data2012!$A:$S,12,FALSE)</f>
        <v>-1</v>
      </c>
    </row>
    <row r="400" spans="1:9" ht="14.25" hidden="1" customHeight="1">
      <c r="A400" s="1" t="str">
        <f t="shared" si="102"/>
        <v>CFM20129603</v>
      </c>
      <c r="B400" s="1" t="str">
        <f t="shared" si="103"/>
        <v xml:space="preserve"> </v>
      </c>
      <c r="C400" s="210" t="str">
        <f t="shared" si="104"/>
        <v xml:space="preserve"> </v>
      </c>
      <c r="D400" s="1" t="str">
        <f t="shared" si="105"/>
        <v>na</v>
      </c>
      <c r="E400" t="s">
        <v>22</v>
      </c>
      <c r="F400">
        <v>9603</v>
      </c>
      <c r="G400" s="139">
        <v>2012</v>
      </c>
      <c r="H400" t="s">
        <v>146</v>
      </c>
      <c r="I400" s="691">
        <f>VLOOKUP(E400&amp;H400,Data2012!$A:$S,12,FALSE)</f>
        <v>-1</v>
      </c>
    </row>
    <row r="401" spans="1:9" ht="14.25" hidden="1" customHeight="1">
      <c r="A401" s="1" t="str">
        <f t="shared" si="102"/>
        <v>CFM20129603</v>
      </c>
      <c r="B401" s="1" t="str">
        <f t="shared" si="103"/>
        <v xml:space="preserve"> </v>
      </c>
      <c r="C401" s="210" t="str">
        <f t="shared" si="104"/>
        <v xml:space="preserve"> </v>
      </c>
      <c r="D401" s="1" t="str">
        <f t="shared" si="105"/>
        <v>na</v>
      </c>
      <c r="E401" t="s">
        <v>22</v>
      </c>
      <c r="F401">
        <v>9603</v>
      </c>
      <c r="G401" s="139">
        <v>2012</v>
      </c>
      <c r="H401" t="s">
        <v>145</v>
      </c>
      <c r="I401" s="691">
        <f>VLOOKUP(E401&amp;H401,Data2012!$A:$S,12,FALSE)</f>
        <v>-1</v>
      </c>
    </row>
    <row r="402" spans="1:9" ht="14.25" hidden="1" customHeight="1">
      <c r="A402" s="1" t="str">
        <f t="shared" si="102"/>
        <v>CFM20129603</v>
      </c>
      <c r="B402" s="403" t="str">
        <f>IF(D402="na"," ",SUMIF(A:A,A402,D:D))</f>
        <v xml:space="preserve"> </v>
      </c>
      <c r="C402" s="404" t="str">
        <f>IF(D402="na"," ",VALUE(RIGHT(TRIM(H402),2)))</f>
        <v xml:space="preserve"> </v>
      </c>
      <c r="D402" s="403" t="str">
        <f t="shared" si="105"/>
        <v>na</v>
      </c>
      <c r="E402" t="s">
        <v>22</v>
      </c>
      <c r="F402">
        <v>9603</v>
      </c>
      <c r="G402" s="139">
        <v>2012</v>
      </c>
      <c r="H402" t="s">
        <v>144</v>
      </c>
      <c r="I402" s="691">
        <f>VLOOKUP(E402&amp;H402,Data2012!$A:$S,12,FALSE)</f>
        <v>-1</v>
      </c>
    </row>
    <row r="403" spans="1:9" ht="14.25" hidden="1" customHeight="1">
      <c r="A403" s="1" t="str">
        <f t="shared" si="102"/>
        <v>CFM20129604</v>
      </c>
      <c r="B403" s="1" t="str">
        <f t="shared" ref="B403:B413" si="106">IF(D403="na",B404,SUMIF(A:A,A403,D:D))</f>
        <v xml:space="preserve"> </v>
      </c>
      <c r="C403" s="210" t="str">
        <f t="shared" ref="C403:C413" si="107">IF(D403="na",C404,VALUE(RIGHT(TRIM(H403),2)))</f>
        <v xml:space="preserve"> </v>
      </c>
      <c r="D403" s="1" t="str">
        <f>IF(I403&lt;0,"na",I403)</f>
        <v>na</v>
      </c>
      <c r="E403" t="s">
        <v>22</v>
      </c>
      <c r="F403">
        <v>9604</v>
      </c>
      <c r="G403" s="139">
        <v>2012</v>
      </c>
      <c r="H403" t="s">
        <v>155</v>
      </c>
      <c r="I403" s="691">
        <f>VLOOKUP(E403&amp;H403,Data2012!$A:$S,15,FALSE)</f>
        <v>-1</v>
      </c>
    </row>
    <row r="404" spans="1:9" ht="14.25" hidden="1" customHeight="1">
      <c r="A404" s="1" t="str">
        <f t="shared" si="102"/>
        <v>CFM20129604</v>
      </c>
      <c r="B404" s="1" t="str">
        <f t="shared" si="106"/>
        <v xml:space="preserve"> </v>
      </c>
      <c r="C404" s="210" t="str">
        <f t="shared" si="107"/>
        <v xml:space="preserve"> </v>
      </c>
      <c r="D404" s="1" t="str">
        <f t="shared" ref="D404:D414" si="108">IF(I404&lt;0,"na",I404)</f>
        <v>na</v>
      </c>
      <c r="E404" t="s">
        <v>22</v>
      </c>
      <c r="F404">
        <v>9604</v>
      </c>
      <c r="G404" s="139">
        <v>2012</v>
      </c>
      <c r="H404" t="s">
        <v>154</v>
      </c>
      <c r="I404" s="691">
        <f>VLOOKUP(E404&amp;H404,Data2012!$A:$S,15,FALSE)</f>
        <v>-1</v>
      </c>
    </row>
    <row r="405" spans="1:9" ht="14.25" hidden="1" customHeight="1">
      <c r="A405" s="1" t="str">
        <f t="shared" si="102"/>
        <v>CFM20129604</v>
      </c>
      <c r="B405" s="1" t="str">
        <f t="shared" si="106"/>
        <v xml:space="preserve"> </v>
      </c>
      <c r="C405" s="210" t="str">
        <f t="shared" si="107"/>
        <v xml:space="preserve"> </v>
      </c>
      <c r="D405" s="1" t="str">
        <f t="shared" si="108"/>
        <v>na</v>
      </c>
      <c r="E405" t="s">
        <v>22</v>
      </c>
      <c r="F405">
        <v>9604</v>
      </c>
      <c r="G405" s="139">
        <v>2012</v>
      </c>
      <c r="H405" t="s">
        <v>153</v>
      </c>
      <c r="I405" s="691">
        <f>VLOOKUP(E405&amp;H405,Data2012!$A:$S,15,FALSE)</f>
        <v>-1</v>
      </c>
    </row>
    <row r="406" spans="1:9" ht="14.25" hidden="1" customHeight="1">
      <c r="A406" s="1" t="str">
        <f t="shared" si="102"/>
        <v>CFM20129604</v>
      </c>
      <c r="B406" s="1" t="str">
        <f t="shared" si="106"/>
        <v xml:space="preserve"> </v>
      </c>
      <c r="C406" s="210" t="str">
        <f t="shared" si="107"/>
        <v xml:space="preserve"> </v>
      </c>
      <c r="D406" s="1" t="str">
        <f t="shared" si="108"/>
        <v>na</v>
      </c>
      <c r="E406" t="s">
        <v>22</v>
      </c>
      <c r="F406">
        <v>9604</v>
      </c>
      <c r="G406" s="139">
        <v>2012</v>
      </c>
      <c r="H406" t="s">
        <v>152</v>
      </c>
      <c r="I406" s="691">
        <f>VLOOKUP(E406&amp;H406,Data2012!$A:$S,15,FALSE)</f>
        <v>-1</v>
      </c>
    </row>
    <row r="407" spans="1:9" ht="14.25" hidden="1" customHeight="1">
      <c r="A407" s="1" t="str">
        <f t="shared" si="102"/>
        <v>CFM20129604</v>
      </c>
      <c r="B407" s="1" t="str">
        <f t="shared" si="106"/>
        <v xml:space="preserve"> </v>
      </c>
      <c r="C407" s="210" t="str">
        <f t="shared" si="107"/>
        <v xml:space="preserve"> </v>
      </c>
      <c r="D407" s="1" t="str">
        <f t="shared" si="108"/>
        <v>na</v>
      </c>
      <c r="E407" t="s">
        <v>22</v>
      </c>
      <c r="F407">
        <v>9604</v>
      </c>
      <c r="G407" s="139">
        <v>2012</v>
      </c>
      <c r="H407" t="s">
        <v>151</v>
      </c>
      <c r="I407" s="691">
        <f>VLOOKUP(E407&amp;H407,Data2012!$A:$S,15,FALSE)</f>
        <v>-1</v>
      </c>
    </row>
    <row r="408" spans="1:9" ht="14.25" hidden="1" customHeight="1">
      <c r="A408" s="1" t="str">
        <f t="shared" si="102"/>
        <v>CFM20129604</v>
      </c>
      <c r="B408" s="1" t="str">
        <f t="shared" si="106"/>
        <v xml:space="preserve"> </v>
      </c>
      <c r="C408" s="210" t="str">
        <f t="shared" si="107"/>
        <v xml:space="preserve"> </v>
      </c>
      <c r="D408" s="1" t="str">
        <f t="shared" si="108"/>
        <v>na</v>
      </c>
      <c r="E408" t="s">
        <v>22</v>
      </c>
      <c r="F408">
        <v>9604</v>
      </c>
      <c r="G408" s="139">
        <v>2012</v>
      </c>
      <c r="H408" t="s">
        <v>150</v>
      </c>
      <c r="I408" s="691">
        <f>VLOOKUP(E408&amp;H408,Data2012!$A:$S,15,FALSE)</f>
        <v>-1</v>
      </c>
    </row>
    <row r="409" spans="1:9" ht="14.25" hidden="1" customHeight="1">
      <c r="A409" s="1" t="str">
        <f t="shared" si="102"/>
        <v>CFM20129604</v>
      </c>
      <c r="B409" s="1" t="str">
        <f t="shared" si="106"/>
        <v xml:space="preserve"> </v>
      </c>
      <c r="C409" s="210" t="str">
        <f t="shared" si="107"/>
        <v xml:space="preserve"> </v>
      </c>
      <c r="D409" s="1" t="str">
        <f t="shared" si="108"/>
        <v>na</v>
      </c>
      <c r="E409" t="s">
        <v>22</v>
      </c>
      <c r="F409">
        <v>9604</v>
      </c>
      <c r="G409" s="139">
        <v>2012</v>
      </c>
      <c r="H409" t="s">
        <v>149</v>
      </c>
      <c r="I409" s="691">
        <f>VLOOKUP(E409&amp;H409,Data2012!$A:$S,15,FALSE)</f>
        <v>-1</v>
      </c>
    </row>
    <row r="410" spans="1:9" ht="14.25" hidden="1" customHeight="1">
      <c r="A410" s="1" t="str">
        <f t="shared" si="102"/>
        <v>CFM20129604</v>
      </c>
      <c r="B410" s="1" t="str">
        <f t="shared" si="106"/>
        <v xml:space="preserve"> </v>
      </c>
      <c r="C410" s="210" t="str">
        <f t="shared" si="107"/>
        <v xml:space="preserve"> </v>
      </c>
      <c r="D410" s="1" t="str">
        <f t="shared" si="108"/>
        <v>na</v>
      </c>
      <c r="E410" t="s">
        <v>22</v>
      </c>
      <c r="F410">
        <v>9604</v>
      </c>
      <c r="G410" s="139">
        <v>2012</v>
      </c>
      <c r="H410" t="s">
        <v>148</v>
      </c>
      <c r="I410" s="691">
        <f>VLOOKUP(E410&amp;H410,Data2012!$A:$S,15,FALSE)</f>
        <v>-1</v>
      </c>
    </row>
    <row r="411" spans="1:9" ht="14.25" hidden="1" customHeight="1">
      <c r="A411" s="1" t="str">
        <f t="shared" si="102"/>
        <v>CFM20129604</v>
      </c>
      <c r="B411" s="1" t="str">
        <f t="shared" si="106"/>
        <v xml:space="preserve"> </v>
      </c>
      <c r="C411" s="210" t="str">
        <f t="shared" si="107"/>
        <v xml:space="preserve"> </v>
      </c>
      <c r="D411" s="1" t="str">
        <f t="shared" si="108"/>
        <v>na</v>
      </c>
      <c r="E411" t="s">
        <v>22</v>
      </c>
      <c r="F411">
        <v>9604</v>
      </c>
      <c r="G411" s="139">
        <v>2012</v>
      </c>
      <c r="H411" t="s">
        <v>147</v>
      </c>
      <c r="I411" s="691">
        <f>VLOOKUP(E411&amp;H411,Data2012!$A:$S,15,FALSE)</f>
        <v>-1</v>
      </c>
    </row>
    <row r="412" spans="1:9" ht="14.25" hidden="1" customHeight="1">
      <c r="A412" s="1" t="str">
        <f t="shared" si="102"/>
        <v>CFM20129604</v>
      </c>
      <c r="B412" s="1" t="str">
        <f t="shared" si="106"/>
        <v xml:space="preserve"> </v>
      </c>
      <c r="C412" s="210" t="str">
        <f t="shared" si="107"/>
        <v xml:space="preserve"> </v>
      </c>
      <c r="D412" s="1" t="str">
        <f t="shared" si="108"/>
        <v>na</v>
      </c>
      <c r="E412" t="s">
        <v>22</v>
      </c>
      <c r="F412">
        <v>9604</v>
      </c>
      <c r="G412" s="139">
        <v>2012</v>
      </c>
      <c r="H412" t="s">
        <v>146</v>
      </c>
      <c r="I412" s="691">
        <f>VLOOKUP(E412&amp;H412,Data2012!$A:$S,15,FALSE)</f>
        <v>-1</v>
      </c>
    </row>
    <row r="413" spans="1:9" ht="14.25" hidden="1" customHeight="1">
      <c r="A413" s="1" t="str">
        <f t="shared" si="102"/>
        <v>CFM20129604</v>
      </c>
      <c r="B413" s="1" t="str">
        <f t="shared" si="106"/>
        <v xml:space="preserve"> </v>
      </c>
      <c r="C413" s="210" t="str">
        <f t="shared" si="107"/>
        <v xml:space="preserve"> </v>
      </c>
      <c r="D413" s="1" t="str">
        <f t="shared" si="108"/>
        <v>na</v>
      </c>
      <c r="E413" t="s">
        <v>22</v>
      </c>
      <c r="F413">
        <v>9604</v>
      </c>
      <c r="G413" s="139">
        <v>2012</v>
      </c>
      <c r="H413" t="s">
        <v>145</v>
      </c>
      <c r="I413" s="691">
        <f>VLOOKUP(E413&amp;H413,Data2012!$A:$S,15,FALSE)</f>
        <v>-1</v>
      </c>
    </row>
    <row r="414" spans="1:9" ht="14.25" hidden="1" customHeight="1">
      <c r="A414" s="1" t="str">
        <f t="shared" si="102"/>
        <v>CFM20129604</v>
      </c>
      <c r="B414" s="1" t="str">
        <f>IF(D414="na"," ",SUMIF(A:A,A414,D:D))</f>
        <v xml:space="preserve"> </v>
      </c>
      <c r="C414" s="210" t="str">
        <f>IF(D414="na"," ",VALUE(RIGHT(TRIM(H414),2)))</f>
        <v xml:space="preserve"> </v>
      </c>
      <c r="D414" s="1" t="str">
        <f t="shared" si="108"/>
        <v>na</v>
      </c>
      <c r="E414" t="s">
        <v>22</v>
      </c>
      <c r="F414">
        <v>9604</v>
      </c>
      <c r="G414" s="139">
        <v>2012</v>
      </c>
      <c r="H414" t="s">
        <v>144</v>
      </c>
      <c r="I414" s="691">
        <f>VLOOKUP(E414&amp;H414,Data2012!$A:$S,15,FALSE)</f>
        <v>-1</v>
      </c>
    </row>
    <row r="415" spans="1:9" ht="14.25" hidden="1" customHeight="1">
      <c r="A415" s="1" t="str">
        <f t="shared" si="102"/>
        <v>CFM20129605</v>
      </c>
      <c r="B415" s="1" t="str">
        <f t="shared" ref="B415:B425" si="109">IF(D415="na",B416,SUMIF(A:A,A415,D:D))</f>
        <v xml:space="preserve"> </v>
      </c>
      <c r="C415" s="210" t="str">
        <f t="shared" ref="C415:C425" si="110">IF(D415="na",C416,VALUE(RIGHT(TRIM(H415),2)))</f>
        <v xml:space="preserve"> </v>
      </c>
      <c r="D415" s="1" t="str">
        <f>IF(I415&lt;0,"na",I415)</f>
        <v>na</v>
      </c>
      <c r="E415" t="s">
        <v>22</v>
      </c>
      <c r="F415">
        <v>9605</v>
      </c>
      <c r="G415" s="139">
        <v>2012</v>
      </c>
      <c r="H415" t="s">
        <v>155</v>
      </c>
      <c r="I415" s="691">
        <f>VLOOKUP(E415&amp;H415,Data2012!$A:$S,18,FALSE)</f>
        <v>-1</v>
      </c>
    </row>
    <row r="416" spans="1:9" ht="14.25" hidden="1" customHeight="1">
      <c r="A416" s="1" t="str">
        <f t="shared" si="102"/>
        <v>CFM20129605</v>
      </c>
      <c r="B416" s="1" t="str">
        <f t="shared" si="109"/>
        <v xml:space="preserve"> </v>
      </c>
      <c r="C416" s="210" t="str">
        <f t="shared" si="110"/>
        <v xml:space="preserve"> </v>
      </c>
      <c r="D416" s="1" t="str">
        <f t="shared" ref="D416:D426" si="111">IF(I416&lt;0,"na",I416)</f>
        <v>na</v>
      </c>
      <c r="E416" t="s">
        <v>22</v>
      </c>
      <c r="F416">
        <v>9605</v>
      </c>
      <c r="G416" s="139">
        <v>2012</v>
      </c>
      <c r="H416" t="s">
        <v>154</v>
      </c>
      <c r="I416" s="691">
        <f>VLOOKUP(E416&amp;H416,Data2012!$A:$S,18,FALSE)</f>
        <v>-1</v>
      </c>
    </row>
    <row r="417" spans="1:9" ht="14.25" hidden="1" customHeight="1">
      <c r="A417" s="1" t="str">
        <f t="shared" si="102"/>
        <v>CFM20129605</v>
      </c>
      <c r="B417" s="1" t="str">
        <f t="shared" si="109"/>
        <v xml:space="preserve"> </v>
      </c>
      <c r="C417" s="210" t="str">
        <f t="shared" si="110"/>
        <v xml:space="preserve"> </v>
      </c>
      <c r="D417" s="1" t="str">
        <f t="shared" si="111"/>
        <v>na</v>
      </c>
      <c r="E417" t="s">
        <v>22</v>
      </c>
      <c r="F417">
        <v>9605</v>
      </c>
      <c r="G417" s="139">
        <v>2012</v>
      </c>
      <c r="H417" t="s">
        <v>153</v>
      </c>
      <c r="I417" s="691">
        <f>VLOOKUP(E417&amp;H417,Data2012!$A:$S,18,FALSE)</f>
        <v>-1</v>
      </c>
    </row>
    <row r="418" spans="1:9" ht="14.25" hidden="1" customHeight="1">
      <c r="A418" s="1" t="str">
        <f t="shared" si="102"/>
        <v>CFM20129605</v>
      </c>
      <c r="B418" s="1" t="str">
        <f t="shared" si="109"/>
        <v xml:space="preserve"> </v>
      </c>
      <c r="C418" s="210" t="str">
        <f t="shared" si="110"/>
        <v xml:space="preserve"> </v>
      </c>
      <c r="D418" s="1" t="str">
        <f t="shared" si="111"/>
        <v>na</v>
      </c>
      <c r="E418" t="s">
        <v>22</v>
      </c>
      <c r="F418">
        <v>9605</v>
      </c>
      <c r="G418" s="139">
        <v>2012</v>
      </c>
      <c r="H418" t="s">
        <v>152</v>
      </c>
      <c r="I418" s="691">
        <f>VLOOKUP(E418&amp;H418,Data2012!$A:$S,18,FALSE)</f>
        <v>-1</v>
      </c>
    </row>
    <row r="419" spans="1:9" ht="14.25" hidden="1" customHeight="1">
      <c r="A419" s="1" t="str">
        <f t="shared" si="102"/>
        <v>CFM20129605</v>
      </c>
      <c r="B419" s="1" t="str">
        <f t="shared" si="109"/>
        <v xml:space="preserve"> </v>
      </c>
      <c r="C419" s="210" t="str">
        <f t="shared" si="110"/>
        <v xml:space="preserve"> </v>
      </c>
      <c r="D419" s="1" t="str">
        <f t="shared" si="111"/>
        <v>na</v>
      </c>
      <c r="E419" t="s">
        <v>22</v>
      </c>
      <c r="F419">
        <v>9605</v>
      </c>
      <c r="G419" s="139">
        <v>2012</v>
      </c>
      <c r="H419" t="s">
        <v>151</v>
      </c>
      <c r="I419" s="691">
        <f>VLOOKUP(E419&amp;H419,Data2012!$A:$S,18,FALSE)</f>
        <v>-1</v>
      </c>
    </row>
    <row r="420" spans="1:9" ht="14.25" hidden="1" customHeight="1">
      <c r="A420" s="1" t="str">
        <f t="shared" si="102"/>
        <v>CFM20129605</v>
      </c>
      <c r="B420" s="1" t="str">
        <f t="shared" si="109"/>
        <v xml:space="preserve"> </v>
      </c>
      <c r="C420" s="210" t="str">
        <f t="shared" si="110"/>
        <v xml:space="preserve"> </v>
      </c>
      <c r="D420" s="1" t="str">
        <f t="shared" si="111"/>
        <v>na</v>
      </c>
      <c r="E420" t="s">
        <v>22</v>
      </c>
      <c r="F420">
        <v>9605</v>
      </c>
      <c r="G420" s="139">
        <v>2012</v>
      </c>
      <c r="H420" t="s">
        <v>150</v>
      </c>
      <c r="I420" s="691">
        <f>VLOOKUP(E420&amp;H420,Data2012!$A:$S,18,FALSE)</f>
        <v>-1</v>
      </c>
    </row>
    <row r="421" spans="1:9" ht="14.25" hidden="1" customHeight="1">
      <c r="A421" s="1" t="str">
        <f t="shared" si="102"/>
        <v>CFM20129605</v>
      </c>
      <c r="B421" s="1" t="str">
        <f t="shared" si="109"/>
        <v xml:space="preserve"> </v>
      </c>
      <c r="C421" s="210" t="str">
        <f t="shared" si="110"/>
        <v xml:space="preserve"> </v>
      </c>
      <c r="D421" s="1" t="str">
        <f t="shared" si="111"/>
        <v>na</v>
      </c>
      <c r="E421" t="s">
        <v>22</v>
      </c>
      <c r="F421">
        <v>9605</v>
      </c>
      <c r="G421" s="139">
        <v>2012</v>
      </c>
      <c r="H421" t="s">
        <v>149</v>
      </c>
      <c r="I421" s="691">
        <f>VLOOKUP(E421&amp;H421,Data2012!$A:$S,18,FALSE)</f>
        <v>-1</v>
      </c>
    </row>
    <row r="422" spans="1:9" ht="14.25" hidden="1" customHeight="1">
      <c r="A422" s="1" t="str">
        <f t="shared" si="102"/>
        <v>CFM20129605</v>
      </c>
      <c r="B422" s="1" t="str">
        <f t="shared" si="109"/>
        <v xml:space="preserve"> </v>
      </c>
      <c r="C422" s="210" t="str">
        <f t="shared" si="110"/>
        <v xml:space="preserve"> </v>
      </c>
      <c r="D422" s="1" t="str">
        <f t="shared" si="111"/>
        <v>na</v>
      </c>
      <c r="E422" t="s">
        <v>22</v>
      </c>
      <c r="F422">
        <v>9605</v>
      </c>
      <c r="G422" s="139">
        <v>2012</v>
      </c>
      <c r="H422" t="s">
        <v>148</v>
      </c>
      <c r="I422" s="691">
        <f>VLOOKUP(E422&amp;H422,Data2012!$A:$S,18,FALSE)</f>
        <v>-1</v>
      </c>
    </row>
    <row r="423" spans="1:9" ht="14.25" hidden="1" customHeight="1">
      <c r="A423" s="1" t="str">
        <f t="shared" si="102"/>
        <v>CFM20129605</v>
      </c>
      <c r="B423" s="1" t="str">
        <f t="shared" si="109"/>
        <v xml:space="preserve"> </v>
      </c>
      <c r="C423" s="210" t="str">
        <f t="shared" si="110"/>
        <v xml:space="preserve"> </v>
      </c>
      <c r="D423" s="1" t="str">
        <f t="shared" si="111"/>
        <v>na</v>
      </c>
      <c r="E423" t="s">
        <v>22</v>
      </c>
      <c r="F423">
        <v>9605</v>
      </c>
      <c r="G423" s="139">
        <v>2012</v>
      </c>
      <c r="H423" t="s">
        <v>147</v>
      </c>
      <c r="I423" s="691">
        <f>VLOOKUP(E423&amp;H423,Data2012!$A:$S,18,FALSE)</f>
        <v>-1</v>
      </c>
    </row>
    <row r="424" spans="1:9" ht="14.25" hidden="1" customHeight="1">
      <c r="A424" s="1" t="str">
        <f t="shared" si="102"/>
        <v>CFM20129605</v>
      </c>
      <c r="B424" s="1" t="str">
        <f t="shared" si="109"/>
        <v xml:space="preserve"> </v>
      </c>
      <c r="C424" s="210" t="str">
        <f t="shared" si="110"/>
        <v xml:space="preserve"> </v>
      </c>
      <c r="D424" s="1" t="str">
        <f t="shared" si="111"/>
        <v>na</v>
      </c>
      <c r="E424" t="s">
        <v>22</v>
      </c>
      <c r="F424">
        <v>9605</v>
      </c>
      <c r="G424" s="139">
        <v>2012</v>
      </c>
      <c r="H424" t="s">
        <v>146</v>
      </c>
      <c r="I424" s="691">
        <f>VLOOKUP(E424&amp;H424,Data2012!$A:$S,18,FALSE)</f>
        <v>-1</v>
      </c>
    </row>
    <row r="425" spans="1:9" ht="14.25" hidden="1" customHeight="1">
      <c r="A425" s="1" t="str">
        <f t="shared" si="102"/>
        <v>CFM20129605</v>
      </c>
      <c r="B425" s="1" t="str">
        <f t="shared" si="109"/>
        <v xml:space="preserve"> </v>
      </c>
      <c r="C425" s="210" t="str">
        <f t="shared" si="110"/>
        <v xml:space="preserve"> </v>
      </c>
      <c r="D425" s="1" t="str">
        <f t="shared" si="111"/>
        <v>na</v>
      </c>
      <c r="E425" t="s">
        <v>22</v>
      </c>
      <c r="F425">
        <v>9605</v>
      </c>
      <c r="G425" s="139">
        <v>2012</v>
      </c>
      <c r="H425" t="s">
        <v>145</v>
      </c>
      <c r="I425" s="691">
        <f>VLOOKUP(E425&amp;H425,Data2012!$A:$S,18,FALSE)</f>
        <v>-1</v>
      </c>
    </row>
    <row r="426" spans="1:9" ht="14.25" hidden="1" customHeight="1">
      <c r="A426" s="1" t="str">
        <f t="shared" si="102"/>
        <v>CFM20129605</v>
      </c>
      <c r="B426" s="1" t="str">
        <f>IF(D426="na"," ",SUMIF(A:A,A426,D:D))</f>
        <v xml:space="preserve"> </v>
      </c>
      <c r="C426" s="210" t="str">
        <f>IF(D426="na"," ",VALUE(RIGHT(TRIM(H426),2)))</f>
        <v xml:space="preserve"> </v>
      </c>
      <c r="D426" s="1" t="str">
        <f t="shared" si="111"/>
        <v>na</v>
      </c>
      <c r="E426" t="s">
        <v>22</v>
      </c>
      <c r="F426">
        <v>9605</v>
      </c>
      <c r="G426" s="139">
        <v>2012</v>
      </c>
      <c r="H426" t="s">
        <v>144</v>
      </c>
      <c r="I426" s="691">
        <f>VLOOKUP(E426&amp;H426,Data2012!$A:$S,18,FALSE)</f>
        <v>-1</v>
      </c>
    </row>
    <row r="427" spans="1:9" ht="14.25" hidden="1" customHeight="1">
      <c r="A427" s="1" t="str">
        <f t="shared" si="102"/>
        <v>CFM20129606</v>
      </c>
      <c r="B427" s="1" t="str">
        <f t="shared" ref="B427:B437" si="112">IF(D427="na",B428,SUMIF(A:A,A427,D:D))</f>
        <v xml:space="preserve"> </v>
      </c>
      <c r="C427" s="210" t="str">
        <f t="shared" ref="C427:C437" si="113">IF(D427="na",C428,VALUE(RIGHT(TRIM(H427),2)))</f>
        <v xml:space="preserve"> </v>
      </c>
      <c r="D427" s="1" t="str">
        <f>IF(I427&lt;0,"na",I427)</f>
        <v>na</v>
      </c>
      <c r="E427" t="s">
        <v>22</v>
      </c>
      <c r="F427">
        <v>9606</v>
      </c>
      <c r="G427" s="139">
        <v>2012</v>
      </c>
      <c r="H427" t="s">
        <v>155</v>
      </c>
      <c r="I427" s="691">
        <f>VLOOKUP(E427&amp;H427,Data2012!$A:$U,21,FALSE)</f>
        <v>-1</v>
      </c>
    </row>
    <row r="428" spans="1:9" ht="14.25" hidden="1" customHeight="1">
      <c r="A428" s="1" t="str">
        <f t="shared" si="102"/>
        <v>CFM20129606</v>
      </c>
      <c r="B428" s="1" t="str">
        <f t="shared" si="112"/>
        <v xml:space="preserve"> </v>
      </c>
      <c r="C428" s="210" t="str">
        <f t="shared" si="113"/>
        <v xml:space="preserve"> </v>
      </c>
      <c r="D428" s="1" t="str">
        <f t="shared" ref="D428:D438" si="114">IF(I428&lt;0,"na",I428)</f>
        <v>na</v>
      </c>
      <c r="E428" t="s">
        <v>22</v>
      </c>
      <c r="F428">
        <v>9606</v>
      </c>
      <c r="G428" s="139">
        <v>2012</v>
      </c>
      <c r="H428" t="s">
        <v>154</v>
      </c>
      <c r="I428" s="691">
        <f>VLOOKUP(E428&amp;H428,Data2012!$A:$U,21,FALSE)</f>
        <v>-1</v>
      </c>
    </row>
    <row r="429" spans="1:9" ht="14.25" hidden="1" customHeight="1">
      <c r="A429" s="1" t="str">
        <f t="shared" si="102"/>
        <v>CFM20129606</v>
      </c>
      <c r="B429" s="1" t="str">
        <f t="shared" si="112"/>
        <v xml:space="preserve"> </v>
      </c>
      <c r="C429" s="210" t="str">
        <f t="shared" si="113"/>
        <v xml:space="preserve"> </v>
      </c>
      <c r="D429" s="1" t="str">
        <f t="shared" si="114"/>
        <v>na</v>
      </c>
      <c r="E429" t="s">
        <v>22</v>
      </c>
      <c r="F429">
        <v>9606</v>
      </c>
      <c r="G429" s="139">
        <v>2012</v>
      </c>
      <c r="H429" t="s">
        <v>153</v>
      </c>
      <c r="I429" s="691">
        <f>VLOOKUP(E429&amp;H429,Data2012!$A:$U,21,FALSE)</f>
        <v>-1</v>
      </c>
    </row>
    <row r="430" spans="1:9" ht="14.25" hidden="1" customHeight="1">
      <c r="A430" s="1" t="str">
        <f t="shared" si="102"/>
        <v>CFM20129606</v>
      </c>
      <c r="B430" s="1" t="str">
        <f t="shared" si="112"/>
        <v xml:space="preserve"> </v>
      </c>
      <c r="C430" s="210" t="str">
        <f t="shared" si="113"/>
        <v xml:space="preserve"> </v>
      </c>
      <c r="D430" s="1" t="str">
        <f t="shared" si="114"/>
        <v>na</v>
      </c>
      <c r="E430" t="s">
        <v>22</v>
      </c>
      <c r="F430">
        <v>9606</v>
      </c>
      <c r="G430" s="139">
        <v>2012</v>
      </c>
      <c r="H430" t="s">
        <v>152</v>
      </c>
      <c r="I430" s="691">
        <f>VLOOKUP(E430&amp;H430,Data2012!$A:$U,21,FALSE)</f>
        <v>-1</v>
      </c>
    </row>
    <row r="431" spans="1:9" ht="14.25" hidden="1" customHeight="1">
      <c r="A431" s="1" t="str">
        <f t="shared" si="102"/>
        <v>CFM20129606</v>
      </c>
      <c r="B431" s="1" t="str">
        <f t="shared" si="112"/>
        <v xml:space="preserve"> </v>
      </c>
      <c r="C431" s="210" t="str">
        <f t="shared" si="113"/>
        <v xml:space="preserve"> </v>
      </c>
      <c r="D431" s="1" t="str">
        <f t="shared" si="114"/>
        <v>na</v>
      </c>
      <c r="E431" t="s">
        <v>22</v>
      </c>
      <c r="F431">
        <v>9606</v>
      </c>
      <c r="G431" s="139">
        <v>2012</v>
      </c>
      <c r="H431" t="s">
        <v>151</v>
      </c>
      <c r="I431" s="691">
        <f>VLOOKUP(E431&amp;H431,Data2012!$A:$U,21,FALSE)</f>
        <v>-1</v>
      </c>
    </row>
    <row r="432" spans="1:9" ht="14.25" hidden="1" customHeight="1">
      <c r="A432" s="1" t="str">
        <f t="shared" si="102"/>
        <v>CFM20129606</v>
      </c>
      <c r="B432" s="1" t="str">
        <f t="shared" si="112"/>
        <v xml:space="preserve"> </v>
      </c>
      <c r="C432" s="210" t="str">
        <f t="shared" si="113"/>
        <v xml:space="preserve"> </v>
      </c>
      <c r="D432" s="1" t="str">
        <f t="shared" si="114"/>
        <v>na</v>
      </c>
      <c r="E432" t="s">
        <v>22</v>
      </c>
      <c r="F432">
        <v>9606</v>
      </c>
      <c r="G432" s="139">
        <v>2012</v>
      </c>
      <c r="H432" t="s">
        <v>150</v>
      </c>
      <c r="I432" s="691">
        <f>VLOOKUP(E432&amp;H432,Data2012!$A:$U,21,FALSE)</f>
        <v>-1</v>
      </c>
    </row>
    <row r="433" spans="1:12" ht="14.25" hidden="1" customHeight="1">
      <c r="A433" s="1" t="str">
        <f t="shared" si="102"/>
        <v>CFM20129606</v>
      </c>
      <c r="B433" s="1" t="str">
        <f t="shared" si="112"/>
        <v xml:space="preserve"> </v>
      </c>
      <c r="C433" s="210" t="str">
        <f t="shared" si="113"/>
        <v xml:space="preserve"> </v>
      </c>
      <c r="D433" s="1" t="str">
        <f t="shared" si="114"/>
        <v>na</v>
      </c>
      <c r="E433" t="s">
        <v>22</v>
      </c>
      <c r="F433">
        <v>9606</v>
      </c>
      <c r="G433" s="139">
        <v>2012</v>
      </c>
      <c r="H433" t="s">
        <v>149</v>
      </c>
      <c r="I433" s="691">
        <f>VLOOKUP(E433&amp;H433,Data2012!$A:$U,21,FALSE)</f>
        <v>-1</v>
      </c>
    </row>
    <row r="434" spans="1:12" ht="14.25" hidden="1" customHeight="1">
      <c r="A434" s="1" t="str">
        <f t="shared" si="102"/>
        <v>CFM20129606</v>
      </c>
      <c r="B434" s="1" t="str">
        <f t="shared" si="112"/>
        <v xml:space="preserve"> </v>
      </c>
      <c r="C434" s="210" t="str">
        <f t="shared" si="113"/>
        <v xml:space="preserve"> </v>
      </c>
      <c r="D434" s="1" t="str">
        <f t="shared" si="114"/>
        <v>na</v>
      </c>
      <c r="E434" t="s">
        <v>22</v>
      </c>
      <c r="F434">
        <v>9606</v>
      </c>
      <c r="G434" s="139">
        <v>2012</v>
      </c>
      <c r="H434" t="s">
        <v>148</v>
      </c>
      <c r="I434" s="691">
        <f>VLOOKUP(E434&amp;H434,Data2012!$A:$U,21,FALSE)</f>
        <v>-1</v>
      </c>
    </row>
    <row r="435" spans="1:12" ht="14.25" hidden="1" customHeight="1">
      <c r="A435" s="1" t="str">
        <f t="shared" si="102"/>
        <v>CFM20129606</v>
      </c>
      <c r="B435" s="1" t="str">
        <f t="shared" si="112"/>
        <v xml:space="preserve"> </v>
      </c>
      <c r="C435" s="210" t="str">
        <f t="shared" si="113"/>
        <v xml:space="preserve"> </v>
      </c>
      <c r="D435" s="1" t="str">
        <f t="shared" si="114"/>
        <v>na</v>
      </c>
      <c r="E435" t="s">
        <v>22</v>
      </c>
      <c r="F435">
        <v>9606</v>
      </c>
      <c r="G435" s="139">
        <v>2012</v>
      </c>
      <c r="H435" t="s">
        <v>147</v>
      </c>
      <c r="I435" s="691">
        <f>VLOOKUP(E435&amp;H435,Data2012!$A:$U,21,FALSE)</f>
        <v>-1</v>
      </c>
    </row>
    <row r="436" spans="1:12" ht="14.25" hidden="1" customHeight="1">
      <c r="A436" s="1" t="str">
        <f t="shared" si="102"/>
        <v>CFM20129606</v>
      </c>
      <c r="B436" s="1" t="str">
        <f t="shared" si="112"/>
        <v xml:space="preserve"> </v>
      </c>
      <c r="C436" s="210" t="str">
        <f t="shared" si="113"/>
        <v xml:space="preserve"> </v>
      </c>
      <c r="D436" s="1" t="str">
        <f t="shared" si="114"/>
        <v>na</v>
      </c>
      <c r="E436" t="s">
        <v>22</v>
      </c>
      <c r="F436">
        <v>9606</v>
      </c>
      <c r="G436" s="139">
        <v>2012</v>
      </c>
      <c r="H436" t="s">
        <v>146</v>
      </c>
      <c r="I436" s="691">
        <f>VLOOKUP(E436&amp;H436,Data2012!$A:$U,21,FALSE)</f>
        <v>-1</v>
      </c>
    </row>
    <row r="437" spans="1:12" ht="14.25" hidden="1" customHeight="1">
      <c r="A437" s="1" t="str">
        <f t="shared" si="102"/>
        <v>CFM20129606</v>
      </c>
      <c r="B437" s="1" t="str">
        <f t="shared" si="112"/>
        <v xml:space="preserve"> </v>
      </c>
      <c r="C437" s="210" t="str">
        <f t="shared" si="113"/>
        <v xml:space="preserve"> </v>
      </c>
      <c r="D437" s="1" t="str">
        <f t="shared" si="114"/>
        <v>na</v>
      </c>
      <c r="E437" t="s">
        <v>22</v>
      </c>
      <c r="F437">
        <v>9606</v>
      </c>
      <c r="G437" s="139">
        <v>2012</v>
      </c>
      <c r="H437" t="s">
        <v>145</v>
      </c>
      <c r="I437" s="691">
        <f>VLOOKUP(E437&amp;H437,Data2012!$A:$U,21,FALSE)</f>
        <v>-1</v>
      </c>
    </row>
    <row r="438" spans="1:12" ht="14.25" hidden="1" customHeight="1">
      <c r="A438" s="1" t="str">
        <f t="shared" si="102"/>
        <v>CFM20129606</v>
      </c>
      <c r="B438" s="1" t="str">
        <f>IF(D438="na"," ",SUMIF(A:A,A438,D:D))</f>
        <v xml:space="preserve"> </v>
      </c>
      <c r="C438" s="210" t="str">
        <f>IF(D438="na"," ",VALUE(RIGHT(TRIM(H438),2)))</f>
        <v xml:space="preserve"> </v>
      </c>
      <c r="D438" s="1" t="str">
        <f t="shared" si="114"/>
        <v>na</v>
      </c>
      <c r="E438" t="s">
        <v>22</v>
      </c>
      <c r="F438">
        <v>9606</v>
      </c>
      <c r="G438" s="139">
        <v>2012</v>
      </c>
      <c r="H438" t="s">
        <v>144</v>
      </c>
      <c r="I438" s="691">
        <f>VLOOKUP(E438&amp;H438,Data2012!$A:$U,21,FALSE)</f>
        <v>-1</v>
      </c>
    </row>
    <row r="439" spans="1:12" ht="14.25" hidden="1" customHeight="1">
      <c r="A439" s="1" t="str">
        <f t="shared" si="102"/>
        <v>CIE20129601</v>
      </c>
      <c r="B439" s="1" t="str">
        <f t="shared" ref="B439:B449" si="115">IF(D439="na",B440,SUMIF(A:A,A439,D:D))</f>
        <v xml:space="preserve"> </v>
      </c>
      <c r="C439" s="210" t="str">
        <f t="shared" ref="C439:C449" si="116">IF(D439="na",C440,VALUE(RIGHT(TRIM(H439),2)))</f>
        <v xml:space="preserve"> </v>
      </c>
      <c r="D439" s="1" t="str">
        <f>IF(I439&lt;0,"na",I439)</f>
        <v>na</v>
      </c>
      <c r="E439" t="s">
        <v>43</v>
      </c>
      <c r="F439">
        <v>9601</v>
      </c>
      <c r="G439" s="139">
        <v>2012</v>
      </c>
      <c r="H439" t="s">
        <v>155</v>
      </c>
      <c r="I439">
        <f>VLOOKUP(E439&amp;H439,Data2012!$A:$S,4,FALSE)</f>
        <v>-1</v>
      </c>
    </row>
    <row r="440" spans="1:12" ht="14.25" hidden="1" customHeight="1">
      <c r="A440" s="1" t="str">
        <f t="shared" si="102"/>
        <v>CIE20129601</v>
      </c>
      <c r="B440" s="1" t="str">
        <f t="shared" si="115"/>
        <v xml:space="preserve"> </v>
      </c>
      <c r="C440" s="210" t="str">
        <f t="shared" si="116"/>
        <v xml:space="preserve"> </v>
      </c>
      <c r="D440" s="1" t="str">
        <f t="shared" ref="D440:D450" si="117">IF(I440&lt;0,"na",I440)</f>
        <v>na</v>
      </c>
      <c r="E440" t="s">
        <v>43</v>
      </c>
      <c r="F440">
        <v>9601</v>
      </c>
      <c r="G440" s="139">
        <v>2012</v>
      </c>
      <c r="H440" t="s">
        <v>154</v>
      </c>
      <c r="I440">
        <f>VLOOKUP(E440&amp;H440,Data2012!$A:$S,4,FALSE)</f>
        <v>-1</v>
      </c>
    </row>
    <row r="441" spans="1:12" ht="14.25" hidden="1" customHeight="1">
      <c r="A441" s="1" t="str">
        <f t="shared" si="102"/>
        <v>CIE20129601</v>
      </c>
      <c r="B441" s="1" t="str">
        <f t="shared" si="115"/>
        <v xml:space="preserve"> </v>
      </c>
      <c r="C441" s="210" t="str">
        <f t="shared" si="116"/>
        <v xml:space="preserve"> </v>
      </c>
      <c r="D441" s="1" t="str">
        <f t="shared" si="117"/>
        <v>na</v>
      </c>
      <c r="E441" t="s">
        <v>43</v>
      </c>
      <c r="F441">
        <v>9601</v>
      </c>
      <c r="G441" s="139">
        <v>2012</v>
      </c>
      <c r="H441" t="s">
        <v>153</v>
      </c>
      <c r="I441">
        <f>VLOOKUP(E441&amp;H441,Data2012!$A:$S,4,FALSE)</f>
        <v>-1</v>
      </c>
      <c r="L441">
        <f>SUBTOTAL(9,I441:I450)</f>
        <v>0</v>
      </c>
    </row>
    <row r="442" spans="1:12" ht="14.25" hidden="1" customHeight="1">
      <c r="A442" s="1" t="str">
        <f t="shared" si="102"/>
        <v>CIE20129601</v>
      </c>
      <c r="B442" s="1" t="str">
        <f t="shared" si="115"/>
        <v xml:space="preserve"> </v>
      </c>
      <c r="C442" s="210" t="str">
        <f t="shared" si="116"/>
        <v xml:space="preserve"> </v>
      </c>
      <c r="D442" s="1" t="str">
        <f t="shared" si="117"/>
        <v>na</v>
      </c>
      <c r="E442" t="s">
        <v>43</v>
      </c>
      <c r="F442">
        <v>9601</v>
      </c>
      <c r="G442" s="139">
        <v>2012</v>
      </c>
      <c r="H442" t="s">
        <v>152</v>
      </c>
      <c r="I442">
        <f>VLOOKUP(E442&amp;H442,Data2012!$A:$S,4,FALSE)</f>
        <v>-1</v>
      </c>
    </row>
    <row r="443" spans="1:12" ht="14.25" hidden="1" customHeight="1">
      <c r="A443" s="1" t="str">
        <f t="shared" si="102"/>
        <v>CIE20129601</v>
      </c>
      <c r="B443" s="1" t="str">
        <f t="shared" si="115"/>
        <v xml:space="preserve"> </v>
      </c>
      <c r="C443" s="210" t="str">
        <f t="shared" si="116"/>
        <v xml:space="preserve"> </v>
      </c>
      <c r="D443" s="1" t="str">
        <f t="shared" si="117"/>
        <v>na</v>
      </c>
      <c r="E443" t="s">
        <v>43</v>
      </c>
      <c r="F443">
        <v>9601</v>
      </c>
      <c r="G443" s="139">
        <v>2012</v>
      </c>
      <c r="H443" t="s">
        <v>151</v>
      </c>
      <c r="I443">
        <f>VLOOKUP(E443&amp;H443,Data2012!$A:$S,4,FALSE)</f>
        <v>-1</v>
      </c>
    </row>
    <row r="444" spans="1:12" ht="14.25" hidden="1" customHeight="1">
      <c r="A444" s="1" t="str">
        <f t="shared" si="102"/>
        <v>CIE20129601</v>
      </c>
      <c r="B444" s="1" t="str">
        <f t="shared" si="115"/>
        <v xml:space="preserve"> </v>
      </c>
      <c r="C444" s="210" t="str">
        <f t="shared" si="116"/>
        <v xml:space="preserve"> </v>
      </c>
      <c r="D444" s="1" t="str">
        <f t="shared" si="117"/>
        <v>na</v>
      </c>
      <c r="E444" t="s">
        <v>43</v>
      </c>
      <c r="F444">
        <v>9601</v>
      </c>
      <c r="G444" s="139">
        <v>2012</v>
      </c>
      <c r="H444" t="s">
        <v>150</v>
      </c>
      <c r="I444">
        <f>VLOOKUP(E444&amp;H444,Data2012!$A:$S,4,FALSE)</f>
        <v>-1</v>
      </c>
    </row>
    <row r="445" spans="1:12" ht="14.25" hidden="1" customHeight="1">
      <c r="A445" s="1" t="str">
        <f t="shared" si="102"/>
        <v>CIE20129601</v>
      </c>
      <c r="B445" s="1" t="str">
        <f t="shared" si="115"/>
        <v xml:space="preserve"> </v>
      </c>
      <c r="C445" s="210" t="str">
        <f t="shared" si="116"/>
        <v xml:space="preserve"> </v>
      </c>
      <c r="D445" s="1" t="str">
        <f t="shared" si="117"/>
        <v>na</v>
      </c>
      <c r="E445" t="s">
        <v>43</v>
      </c>
      <c r="F445">
        <v>9601</v>
      </c>
      <c r="G445" s="139">
        <v>2012</v>
      </c>
      <c r="H445" t="s">
        <v>149</v>
      </c>
      <c r="I445">
        <f>VLOOKUP(E445&amp;H445,Data2012!$A:$S,4,FALSE)</f>
        <v>-1</v>
      </c>
    </row>
    <row r="446" spans="1:12" ht="14.25" hidden="1" customHeight="1">
      <c r="A446" s="1" t="str">
        <f t="shared" si="102"/>
        <v>CIE20129601</v>
      </c>
      <c r="B446" s="1" t="str">
        <f t="shared" si="115"/>
        <v xml:space="preserve"> </v>
      </c>
      <c r="C446" s="210" t="str">
        <f t="shared" si="116"/>
        <v xml:space="preserve"> </v>
      </c>
      <c r="D446" s="1" t="str">
        <f t="shared" si="117"/>
        <v>na</v>
      </c>
      <c r="E446" t="s">
        <v>43</v>
      </c>
      <c r="F446">
        <v>9601</v>
      </c>
      <c r="G446" s="139">
        <v>2012</v>
      </c>
      <c r="H446" t="s">
        <v>148</v>
      </c>
      <c r="I446">
        <f>VLOOKUP(E446&amp;H446,Data2012!$A:$S,4,FALSE)</f>
        <v>-1</v>
      </c>
    </row>
    <row r="447" spans="1:12" ht="14.25" hidden="1" customHeight="1">
      <c r="A447" s="1" t="str">
        <f t="shared" si="102"/>
        <v>CIE20129601</v>
      </c>
      <c r="B447" s="1" t="str">
        <f t="shared" si="115"/>
        <v xml:space="preserve"> </v>
      </c>
      <c r="C447" s="210" t="str">
        <f t="shared" si="116"/>
        <v xml:space="preserve"> </v>
      </c>
      <c r="D447" s="1" t="str">
        <f t="shared" si="117"/>
        <v>na</v>
      </c>
      <c r="E447" t="s">
        <v>43</v>
      </c>
      <c r="F447">
        <v>9601</v>
      </c>
      <c r="G447" s="139">
        <v>2012</v>
      </c>
      <c r="H447" t="s">
        <v>147</v>
      </c>
      <c r="I447">
        <f>VLOOKUP(E447&amp;H447,Data2012!$A:$S,4,FALSE)</f>
        <v>-1</v>
      </c>
    </row>
    <row r="448" spans="1:12" ht="14.25" hidden="1" customHeight="1">
      <c r="A448" s="1" t="str">
        <f t="shared" si="102"/>
        <v>CIE20129601</v>
      </c>
      <c r="B448" s="1" t="str">
        <f t="shared" si="115"/>
        <v xml:space="preserve"> </v>
      </c>
      <c r="C448" s="210" t="str">
        <f t="shared" si="116"/>
        <v xml:space="preserve"> </v>
      </c>
      <c r="D448" s="1" t="str">
        <f t="shared" si="117"/>
        <v>na</v>
      </c>
      <c r="E448" t="s">
        <v>43</v>
      </c>
      <c r="F448">
        <v>9601</v>
      </c>
      <c r="G448" s="139">
        <v>2012</v>
      </c>
      <c r="H448" t="s">
        <v>146</v>
      </c>
      <c r="I448">
        <f>VLOOKUP(E448&amp;H448,Data2012!$A:$S,4,FALSE)</f>
        <v>-1</v>
      </c>
    </row>
    <row r="449" spans="1:9" ht="14.25" hidden="1" customHeight="1">
      <c r="A449" s="1" t="str">
        <f t="shared" si="102"/>
        <v>CIE20129601</v>
      </c>
      <c r="B449" s="1" t="str">
        <f t="shared" si="115"/>
        <v xml:space="preserve"> </v>
      </c>
      <c r="C449" s="210" t="str">
        <f t="shared" si="116"/>
        <v xml:space="preserve"> </v>
      </c>
      <c r="D449" s="1" t="str">
        <f t="shared" si="117"/>
        <v>na</v>
      </c>
      <c r="E449" t="s">
        <v>43</v>
      </c>
      <c r="F449">
        <v>9601</v>
      </c>
      <c r="G449" s="139">
        <v>2012</v>
      </c>
      <c r="H449" t="s">
        <v>145</v>
      </c>
      <c r="I449">
        <f>VLOOKUP(E449&amp;H449,Data2012!$A:$S,4,FALSE)</f>
        <v>-1</v>
      </c>
    </row>
    <row r="450" spans="1:9" ht="14.25" hidden="1" customHeight="1">
      <c r="A450" s="1" t="str">
        <f t="shared" si="102"/>
        <v>CIE20129601</v>
      </c>
      <c r="B450" s="1" t="str">
        <f>IF(D450="na"," ",SUMIF(A:A,A450,D:D))</f>
        <v xml:space="preserve"> </v>
      </c>
      <c r="C450" s="210" t="str">
        <f>IF(D450="na"," ",VALUE(RIGHT(TRIM(H450),2)))</f>
        <v xml:space="preserve"> </v>
      </c>
      <c r="D450" s="1" t="str">
        <f t="shared" si="117"/>
        <v>na</v>
      </c>
      <c r="E450" t="s">
        <v>43</v>
      </c>
      <c r="F450">
        <v>9601</v>
      </c>
      <c r="G450" s="139">
        <v>2012</v>
      </c>
      <c r="H450" t="s">
        <v>144</v>
      </c>
      <c r="I450" s="691">
        <f>VLOOKUP(E450&amp;H450,Data2012!$A:$S,4,FALSE)</f>
        <v>-1</v>
      </c>
    </row>
    <row r="451" spans="1:9" ht="14.25" hidden="1" customHeight="1">
      <c r="A451" s="1" t="str">
        <f t="shared" si="102"/>
        <v>CIE20129602</v>
      </c>
      <c r="B451" s="1" t="str">
        <f t="shared" ref="B451:B461" si="118">IF(D451="na",B452,SUMIF(A:A,A451,D:D))</f>
        <v xml:space="preserve"> </v>
      </c>
      <c r="C451" s="210" t="str">
        <f t="shared" ref="C451:C461" si="119">IF(D451="na",C452,VALUE(RIGHT(TRIM(H451),2)))</f>
        <v xml:space="preserve"> </v>
      </c>
      <c r="D451" s="1" t="str">
        <f>IF(I451&lt;0,"na",I451)</f>
        <v>na</v>
      </c>
      <c r="E451" t="s">
        <v>43</v>
      </c>
      <c r="F451">
        <v>9602</v>
      </c>
      <c r="G451" s="139">
        <v>2012</v>
      </c>
      <c r="H451" t="s">
        <v>155</v>
      </c>
      <c r="I451" s="691">
        <f>VLOOKUP(E451&amp;H451,Data2012!$A:$S,7,FALSE)</f>
        <v>-1</v>
      </c>
    </row>
    <row r="452" spans="1:9" ht="14.25" hidden="1" customHeight="1">
      <c r="A452" s="1" t="str">
        <f t="shared" si="102"/>
        <v>CIE20129602</v>
      </c>
      <c r="B452" s="1" t="str">
        <f t="shared" si="118"/>
        <v xml:space="preserve"> </v>
      </c>
      <c r="C452" s="210" t="str">
        <f t="shared" si="119"/>
        <v xml:space="preserve"> </v>
      </c>
      <c r="D452" s="1" t="str">
        <f t="shared" ref="D452:D462" si="120">IF(I452&lt;0,"na",I452)</f>
        <v>na</v>
      </c>
      <c r="E452" t="s">
        <v>43</v>
      </c>
      <c r="F452">
        <v>9602</v>
      </c>
      <c r="G452" s="139">
        <v>2012</v>
      </c>
      <c r="H452" t="s">
        <v>154</v>
      </c>
      <c r="I452" s="691">
        <f>VLOOKUP(E452&amp;H452,Data2012!$A:$S,7,FALSE)</f>
        <v>-1</v>
      </c>
    </row>
    <row r="453" spans="1:9" ht="14.25" hidden="1" customHeight="1">
      <c r="A453" s="1" t="str">
        <f t="shared" si="102"/>
        <v>CIE20129602</v>
      </c>
      <c r="B453" s="1" t="str">
        <f t="shared" si="118"/>
        <v xml:space="preserve"> </v>
      </c>
      <c r="C453" s="210" t="str">
        <f t="shared" si="119"/>
        <v xml:space="preserve"> </v>
      </c>
      <c r="D453" s="1" t="str">
        <f t="shared" si="120"/>
        <v>na</v>
      </c>
      <c r="E453" t="s">
        <v>43</v>
      </c>
      <c r="F453">
        <v>9602</v>
      </c>
      <c r="G453" s="139">
        <v>2012</v>
      </c>
      <c r="H453" t="s">
        <v>153</v>
      </c>
      <c r="I453" s="691">
        <f>VLOOKUP(E453&amp;H453,Data2012!$A:$S,7,FALSE)</f>
        <v>-1</v>
      </c>
    </row>
    <row r="454" spans="1:9" ht="14.25" hidden="1" customHeight="1">
      <c r="A454" s="1" t="str">
        <f t="shared" si="102"/>
        <v>CIE20129602</v>
      </c>
      <c r="B454" s="1" t="str">
        <f t="shared" si="118"/>
        <v xml:space="preserve"> </v>
      </c>
      <c r="C454" s="210" t="str">
        <f t="shared" si="119"/>
        <v xml:space="preserve"> </v>
      </c>
      <c r="D454" s="1" t="str">
        <f t="shared" si="120"/>
        <v>na</v>
      </c>
      <c r="E454" t="s">
        <v>43</v>
      </c>
      <c r="F454">
        <v>9602</v>
      </c>
      <c r="G454" s="139">
        <v>2012</v>
      </c>
      <c r="H454" t="s">
        <v>152</v>
      </c>
      <c r="I454" s="691">
        <f>VLOOKUP(E454&amp;H454,Data2012!$A:$S,7,FALSE)</f>
        <v>-1</v>
      </c>
    </row>
    <row r="455" spans="1:9" ht="14.25" hidden="1" customHeight="1">
      <c r="A455" s="1" t="str">
        <f t="shared" ref="A455:A518" si="121">TRIM(E455)&amp;VALUE(G455)&amp;F455</f>
        <v>CIE20129602</v>
      </c>
      <c r="B455" s="1" t="str">
        <f t="shared" si="118"/>
        <v xml:space="preserve"> </v>
      </c>
      <c r="C455" s="210" t="str">
        <f t="shared" si="119"/>
        <v xml:space="preserve"> </v>
      </c>
      <c r="D455" s="1" t="str">
        <f t="shared" si="120"/>
        <v>na</v>
      </c>
      <c r="E455" t="s">
        <v>43</v>
      </c>
      <c r="F455">
        <v>9602</v>
      </c>
      <c r="G455" s="139">
        <v>2012</v>
      </c>
      <c r="H455" t="s">
        <v>151</v>
      </c>
      <c r="I455" s="691">
        <f>VLOOKUP(E455&amp;H455,Data2012!$A:$S,7,FALSE)</f>
        <v>-1</v>
      </c>
    </row>
    <row r="456" spans="1:9" ht="14.25" hidden="1" customHeight="1">
      <c r="A456" s="1" t="str">
        <f t="shared" si="121"/>
        <v>CIE20129602</v>
      </c>
      <c r="B456" s="1" t="str">
        <f t="shared" si="118"/>
        <v xml:space="preserve"> </v>
      </c>
      <c r="C456" s="210" t="str">
        <f t="shared" si="119"/>
        <v xml:space="preserve"> </v>
      </c>
      <c r="D456" s="1" t="str">
        <f t="shared" si="120"/>
        <v>na</v>
      </c>
      <c r="E456" t="s">
        <v>43</v>
      </c>
      <c r="F456">
        <v>9602</v>
      </c>
      <c r="G456" s="139">
        <v>2012</v>
      </c>
      <c r="H456" t="s">
        <v>150</v>
      </c>
      <c r="I456" s="691">
        <f>VLOOKUP(E456&amp;H456,Data2012!$A:$S,7,FALSE)</f>
        <v>-1</v>
      </c>
    </row>
    <row r="457" spans="1:9" ht="14.25" hidden="1" customHeight="1">
      <c r="A457" s="1" t="str">
        <f t="shared" si="121"/>
        <v>CIE20129602</v>
      </c>
      <c r="B457" s="1" t="str">
        <f t="shared" si="118"/>
        <v xml:space="preserve"> </v>
      </c>
      <c r="C457" s="210" t="str">
        <f t="shared" si="119"/>
        <v xml:space="preserve"> </v>
      </c>
      <c r="D457" s="1" t="str">
        <f t="shared" si="120"/>
        <v>na</v>
      </c>
      <c r="E457" t="s">
        <v>43</v>
      </c>
      <c r="F457">
        <v>9602</v>
      </c>
      <c r="G457" s="139">
        <v>2012</v>
      </c>
      <c r="H457" t="s">
        <v>149</v>
      </c>
      <c r="I457" s="691">
        <f>VLOOKUP(E457&amp;H457,Data2012!$A:$S,7,FALSE)</f>
        <v>-1</v>
      </c>
    </row>
    <row r="458" spans="1:9" ht="14.25" hidden="1" customHeight="1">
      <c r="A458" s="1" t="str">
        <f t="shared" si="121"/>
        <v>CIE20129602</v>
      </c>
      <c r="B458" s="1" t="str">
        <f t="shared" si="118"/>
        <v xml:space="preserve"> </v>
      </c>
      <c r="C458" s="210" t="str">
        <f t="shared" si="119"/>
        <v xml:space="preserve"> </v>
      </c>
      <c r="D458" s="1" t="str">
        <f t="shared" si="120"/>
        <v>na</v>
      </c>
      <c r="E458" t="s">
        <v>43</v>
      </c>
      <c r="F458">
        <v>9602</v>
      </c>
      <c r="G458" s="139">
        <v>2012</v>
      </c>
      <c r="H458" t="s">
        <v>148</v>
      </c>
      <c r="I458" s="691">
        <f>VLOOKUP(E458&amp;H458,Data2012!$A:$S,7,FALSE)</f>
        <v>-1</v>
      </c>
    </row>
    <row r="459" spans="1:9" ht="14.25" hidden="1" customHeight="1">
      <c r="A459" s="1" t="str">
        <f t="shared" si="121"/>
        <v>CIE20129602</v>
      </c>
      <c r="B459" s="1" t="str">
        <f t="shared" si="118"/>
        <v xml:space="preserve"> </v>
      </c>
      <c r="C459" s="210" t="str">
        <f t="shared" si="119"/>
        <v xml:space="preserve"> </v>
      </c>
      <c r="D459" s="1" t="str">
        <f t="shared" si="120"/>
        <v>na</v>
      </c>
      <c r="E459" t="s">
        <v>43</v>
      </c>
      <c r="F459">
        <v>9602</v>
      </c>
      <c r="G459" s="139">
        <v>2012</v>
      </c>
      <c r="H459" t="s">
        <v>147</v>
      </c>
      <c r="I459" s="691">
        <f>VLOOKUP(E459&amp;H459,Data2012!$A:$S,7,FALSE)</f>
        <v>-1</v>
      </c>
    </row>
    <row r="460" spans="1:9" ht="14.25" hidden="1" customHeight="1">
      <c r="A460" s="1" t="str">
        <f t="shared" si="121"/>
        <v>CIE20129602</v>
      </c>
      <c r="B460" s="1" t="str">
        <f t="shared" si="118"/>
        <v xml:space="preserve"> </v>
      </c>
      <c r="C460" s="210" t="str">
        <f t="shared" si="119"/>
        <v xml:space="preserve"> </v>
      </c>
      <c r="D460" s="1" t="str">
        <f t="shared" si="120"/>
        <v>na</v>
      </c>
      <c r="E460" t="s">
        <v>43</v>
      </c>
      <c r="F460">
        <v>9602</v>
      </c>
      <c r="G460" s="139">
        <v>2012</v>
      </c>
      <c r="H460" t="s">
        <v>146</v>
      </c>
      <c r="I460" s="691">
        <f>VLOOKUP(E460&amp;H460,Data2012!$A:$S,7,FALSE)</f>
        <v>-1</v>
      </c>
    </row>
    <row r="461" spans="1:9" ht="14.25" hidden="1" customHeight="1">
      <c r="A461" s="1" t="str">
        <f t="shared" si="121"/>
        <v>CIE20129602</v>
      </c>
      <c r="B461" s="1" t="str">
        <f t="shared" si="118"/>
        <v xml:space="preserve"> </v>
      </c>
      <c r="C461" s="210" t="str">
        <f t="shared" si="119"/>
        <v xml:space="preserve"> </v>
      </c>
      <c r="D461" s="1" t="str">
        <f t="shared" si="120"/>
        <v>na</v>
      </c>
      <c r="E461" t="s">
        <v>43</v>
      </c>
      <c r="F461">
        <v>9602</v>
      </c>
      <c r="G461" s="139">
        <v>2012</v>
      </c>
      <c r="H461" t="s">
        <v>145</v>
      </c>
      <c r="I461" s="691">
        <f>VLOOKUP(E461&amp;H461,Data2012!$A:$S,7,FALSE)</f>
        <v>-1</v>
      </c>
    </row>
    <row r="462" spans="1:9" ht="14.25" hidden="1" customHeight="1">
      <c r="A462" s="1" t="str">
        <f t="shared" si="121"/>
        <v>CIE20129602</v>
      </c>
      <c r="B462" s="1" t="str">
        <f>IF(D462="na"," ",SUMIF(A:A,A462,D:D))</f>
        <v xml:space="preserve"> </v>
      </c>
      <c r="C462" s="210" t="str">
        <f>IF(D462="na"," ",VALUE(RIGHT(TRIM(H462),2)))</f>
        <v xml:space="preserve"> </v>
      </c>
      <c r="D462" s="1" t="str">
        <f t="shared" si="120"/>
        <v>na</v>
      </c>
      <c r="E462" t="s">
        <v>43</v>
      </c>
      <c r="F462">
        <v>9602</v>
      </c>
      <c r="G462" s="139">
        <v>2012</v>
      </c>
      <c r="H462" t="s">
        <v>144</v>
      </c>
      <c r="I462" s="691">
        <f>VLOOKUP(E462&amp;H462,Data2012!$A:$S,7,FALSE)</f>
        <v>-1</v>
      </c>
    </row>
    <row r="463" spans="1:9" ht="14.25" hidden="1" customHeight="1">
      <c r="A463" s="1" t="str">
        <f t="shared" si="121"/>
        <v>CIE20129603</v>
      </c>
      <c r="B463" s="1" t="str">
        <f t="shared" ref="B463:B473" si="122">IF(D463="na",B464,SUMIF(A:A,A463,D:D))</f>
        <v xml:space="preserve"> </v>
      </c>
      <c r="C463" s="210" t="str">
        <f t="shared" ref="C463:C473" si="123">IF(D463="na",C464,VALUE(RIGHT(TRIM(H463),2)))</f>
        <v xml:space="preserve"> </v>
      </c>
      <c r="D463" s="1" t="str">
        <f>IF(I463&lt;0,"na",I463)</f>
        <v>na</v>
      </c>
      <c r="E463" t="s">
        <v>43</v>
      </c>
      <c r="F463">
        <v>9603</v>
      </c>
      <c r="G463" s="139">
        <v>2012</v>
      </c>
      <c r="H463" t="s">
        <v>155</v>
      </c>
      <c r="I463" s="691">
        <f>VLOOKUP(E463&amp;H463,Data2012!$A:$S,12,FALSE)</f>
        <v>-1</v>
      </c>
    </row>
    <row r="464" spans="1:9" ht="14.25" hidden="1" customHeight="1">
      <c r="A464" s="1" t="str">
        <f t="shared" si="121"/>
        <v>CIE20129603</v>
      </c>
      <c r="B464" s="1" t="str">
        <f t="shared" si="122"/>
        <v xml:space="preserve"> </v>
      </c>
      <c r="C464" s="210" t="str">
        <f t="shared" si="123"/>
        <v xml:space="preserve"> </v>
      </c>
      <c r="D464" s="1" t="str">
        <f t="shared" ref="D464:D474" si="124">IF(I464&lt;0,"na",I464)</f>
        <v>na</v>
      </c>
      <c r="E464" t="s">
        <v>43</v>
      </c>
      <c r="F464">
        <v>9603</v>
      </c>
      <c r="G464" s="139">
        <v>2012</v>
      </c>
      <c r="H464" t="s">
        <v>154</v>
      </c>
      <c r="I464" s="691">
        <f>VLOOKUP(E464&amp;H464,Data2012!$A:$S,12,FALSE)</f>
        <v>-1</v>
      </c>
    </row>
    <row r="465" spans="1:9" ht="14.25" hidden="1" customHeight="1">
      <c r="A465" s="1" t="str">
        <f t="shared" si="121"/>
        <v>CIE20129603</v>
      </c>
      <c r="B465" s="1" t="str">
        <f t="shared" si="122"/>
        <v xml:space="preserve"> </v>
      </c>
      <c r="C465" s="210" t="str">
        <f t="shared" si="123"/>
        <v xml:space="preserve"> </v>
      </c>
      <c r="D465" s="1" t="str">
        <f t="shared" si="124"/>
        <v>na</v>
      </c>
      <c r="E465" t="s">
        <v>43</v>
      </c>
      <c r="F465">
        <v>9603</v>
      </c>
      <c r="G465" s="139">
        <v>2012</v>
      </c>
      <c r="H465" t="s">
        <v>153</v>
      </c>
      <c r="I465" s="691">
        <f>VLOOKUP(E465&amp;H465,Data2012!$A:$S,12,FALSE)</f>
        <v>-1</v>
      </c>
    </row>
    <row r="466" spans="1:9" ht="14.25" hidden="1" customHeight="1">
      <c r="A466" s="1" t="str">
        <f t="shared" si="121"/>
        <v>CIE20129603</v>
      </c>
      <c r="B466" s="1" t="str">
        <f t="shared" si="122"/>
        <v xml:space="preserve"> </v>
      </c>
      <c r="C466" s="210" t="str">
        <f t="shared" si="123"/>
        <v xml:space="preserve"> </v>
      </c>
      <c r="D466" s="1" t="str">
        <f t="shared" si="124"/>
        <v>na</v>
      </c>
      <c r="E466" t="s">
        <v>43</v>
      </c>
      <c r="F466">
        <v>9603</v>
      </c>
      <c r="G466" s="139">
        <v>2012</v>
      </c>
      <c r="H466" t="s">
        <v>152</v>
      </c>
      <c r="I466" s="691">
        <f>VLOOKUP(E466&amp;H466,Data2012!$A:$S,12,FALSE)</f>
        <v>-1</v>
      </c>
    </row>
    <row r="467" spans="1:9" ht="14.25" hidden="1" customHeight="1">
      <c r="A467" s="1" t="str">
        <f t="shared" si="121"/>
        <v>CIE20129603</v>
      </c>
      <c r="B467" s="1" t="str">
        <f t="shared" si="122"/>
        <v xml:space="preserve"> </v>
      </c>
      <c r="C467" s="210" t="str">
        <f t="shared" si="123"/>
        <v xml:space="preserve"> </v>
      </c>
      <c r="D467" s="1" t="str">
        <f t="shared" si="124"/>
        <v>na</v>
      </c>
      <c r="E467" t="s">
        <v>43</v>
      </c>
      <c r="F467">
        <v>9603</v>
      </c>
      <c r="G467" s="139">
        <v>2012</v>
      </c>
      <c r="H467" t="s">
        <v>151</v>
      </c>
      <c r="I467" s="691">
        <f>VLOOKUP(E467&amp;H467,Data2012!$A:$S,12,FALSE)</f>
        <v>-1</v>
      </c>
    </row>
    <row r="468" spans="1:9" ht="14.25" hidden="1" customHeight="1">
      <c r="A468" s="1" t="str">
        <f t="shared" si="121"/>
        <v>CIE20129603</v>
      </c>
      <c r="B468" s="1" t="str">
        <f t="shared" si="122"/>
        <v xml:space="preserve"> </v>
      </c>
      <c r="C468" s="210" t="str">
        <f t="shared" si="123"/>
        <v xml:space="preserve"> </v>
      </c>
      <c r="D468" s="1" t="str">
        <f t="shared" si="124"/>
        <v>na</v>
      </c>
      <c r="E468" t="s">
        <v>43</v>
      </c>
      <c r="F468">
        <v>9603</v>
      </c>
      <c r="G468" s="139">
        <v>2012</v>
      </c>
      <c r="H468" t="s">
        <v>150</v>
      </c>
      <c r="I468" s="691">
        <f>VLOOKUP(E468&amp;H468,Data2012!$A:$S,12,FALSE)</f>
        <v>-1</v>
      </c>
    </row>
    <row r="469" spans="1:9" ht="14.25" hidden="1" customHeight="1">
      <c r="A469" s="1" t="str">
        <f t="shared" si="121"/>
        <v>CIE20129603</v>
      </c>
      <c r="B469" s="1" t="str">
        <f t="shared" si="122"/>
        <v xml:space="preserve"> </v>
      </c>
      <c r="C469" s="210" t="str">
        <f t="shared" si="123"/>
        <v xml:space="preserve"> </v>
      </c>
      <c r="D469" s="1" t="str">
        <f t="shared" si="124"/>
        <v>na</v>
      </c>
      <c r="E469" t="s">
        <v>43</v>
      </c>
      <c r="F469">
        <v>9603</v>
      </c>
      <c r="G469" s="139">
        <v>2012</v>
      </c>
      <c r="H469" t="s">
        <v>149</v>
      </c>
      <c r="I469" s="691">
        <f>VLOOKUP(E469&amp;H469,Data2012!$A:$S,12,FALSE)</f>
        <v>-1</v>
      </c>
    </row>
    <row r="470" spans="1:9" ht="14.25" hidden="1" customHeight="1">
      <c r="A470" s="1" t="str">
        <f t="shared" si="121"/>
        <v>CIE20129603</v>
      </c>
      <c r="B470" s="1" t="str">
        <f t="shared" si="122"/>
        <v xml:space="preserve"> </v>
      </c>
      <c r="C470" s="210" t="str">
        <f t="shared" si="123"/>
        <v xml:space="preserve"> </v>
      </c>
      <c r="D470" s="1" t="str">
        <f t="shared" si="124"/>
        <v>na</v>
      </c>
      <c r="E470" t="s">
        <v>43</v>
      </c>
      <c r="F470">
        <v>9603</v>
      </c>
      <c r="G470" s="139">
        <v>2012</v>
      </c>
      <c r="H470" t="s">
        <v>148</v>
      </c>
      <c r="I470" s="691">
        <f>VLOOKUP(E470&amp;H470,Data2012!$A:$S,12,FALSE)</f>
        <v>-1</v>
      </c>
    </row>
    <row r="471" spans="1:9" ht="14.25" hidden="1" customHeight="1">
      <c r="A471" s="1" t="str">
        <f t="shared" si="121"/>
        <v>CIE20129603</v>
      </c>
      <c r="B471" s="1" t="str">
        <f t="shared" si="122"/>
        <v xml:space="preserve"> </v>
      </c>
      <c r="C471" s="210" t="str">
        <f t="shared" si="123"/>
        <v xml:space="preserve"> </v>
      </c>
      <c r="D471" s="1" t="str">
        <f t="shared" si="124"/>
        <v>na</v>
      </c>
      <c r="E471" t="s">
        <v>43</v>
      </c>
      <c r="F471">
        <v>9603</v>
      </c>
      <c r="G471" s="139">
        <v>2012</v>
      </c>
      <c r="H471" t="s">
        <v>147</v>
      </c>
      <c r="I471" s="691">
        <f>VLOOKUP(E471&amp;H471,Data2012!$A:$S,12,FALSE)</f>
        <v>-1</v>
      </c>
    </row>
    <row r="472" spans="1:9" ht="14.25" hidden="1" customHeight="1">
      <c r="A472" s="1" t="str">
        <f t="shared" si="121"/>
        <v>CIE20129603</v>
      </c>
      <c r="B472" s="1" t="str">
        <f t="shared" si="122"/>
        <v xml:space="preserve"> </v>
      </c>
      <c r="C472" s="210" t="str">
        <f t="shared" si="123"/>
        <v xml:space="preserve"> </v>
      </c>
      <c r="D472" s="1" t="str">
        <f t="shared" si="124"/>
        <v>na</v>
      </c>
      <c r="E472" t="s">
        <v>43</v>
      </c>
      <c r="F472">
        <v>9603</v>
      </c>
      <c r="G472" s="139">
        <v>2012</v>
      </c>
      <c r="H472" t="s">
        <v>146</v>
      </c>
      <c r="I472" s="691">
        <f>VLOOKUP(E472&amp;H472,Data2012!$A:$S,12,FALSE)</f>
        <v>-1</v>
      </c>
    </row>
    <row r="473" spans="1:9" ht="14.25" hidden="1" customHeight="1">
      <c r="A473" s="1" t="str">
        <f t="shared" si="121"/>
        <v>CIE20129603</v>
      </c>
      <c r="B473" s="1" t="str">
        <f t="shared" si="122"/>
        <v xml:space="preserve"> </v>
      </c>
      <c r="C473" s="210" t="str">
        <f t="shared" si="123"/>
        <v xml:space="preserve"> </v>
      </c>
      <c r="D473" s="1" t="str">
        <f t="shared" si="124"/>
        <v>na</v>
      </c>
      <c r="E473" t="s">
        <v>43</v>
      </c>
      <c r="F473">
        <v>9603</v>
      </c>
      <c r="G473" s="139">
        <v>2012</v>
      </c>
      <c r="H473" t="s">
        <v>145</v>
      </c>
      <c r="I473" s="691">
        <f>VLOOKUP(E473&amp;H473,Data2012!$A:$S,12,FALSE)</f>
        <v>-1</v>
      </c>
    </row>
    <row r="474" spans="1:9" ht="14.25" hidden="1" customHeight="1">
      <c r="A474" s="1" t="str">
        <f t="shared" si="121"/>
        <v>CIE20129603</v>
      </c>
      <c r="B474" s="1" t="str">
        <f>IF(D474="na"," ",SUMIF(A:A,A474,D:D))</f>
        <v xml:space="preserve"> </v>
      </c>
      <c r="C474" s="210" t="str">
        <f>IF(D474="na"," ",VALUE(RIGHT(TRIM(H474),2)))</f>
        <v xml:space="preserve"> </v>
      </c>
      <c r="D474" s="1" t="str">
        <f t="shared" si="124"/>
        <v>na</v>
      </c>
      <c r="E474" t="s">
        <v>43</v>
      </c>
      <c r="F474">
        <v>9603</v>
      </c>
      <c r="G474" s="139">
        <v>2012</v>
      </c>
      <c r="H474" t="s">
        <v>144</v>
      </c>
      <c r="I474" s="691">
        <f>VLOOKUP(E474&amp;H474,Data2012!$A:$S,12,FALSE)</f>
        <v>-1</v>
      </c>
    </row>
    <row r="475" spans="1:9" ht="14.25" hidden="1" customHeight="1">
      <c r="A475" s="1" t="str">
        <f t="shared" si="121"/>
        <v>CIE20129604</v>
      </c>
      <c r="B475" s="1" t="str">
        <f t="shared" ref="B475:B485" si="125">IF(D475="na",B476,SUMIF(A:A,A475,D:D))</f>
        <v xml:space="preserve"> </v>
      </c>
      <c r="C475" s="210" t="str">
        <f t="shared" ref="C475:C485" si="126">IF(D475="na",C476,VALUE(RIGHT(TRIM(H475),2)))</f>
        <v xml:space="preserve"> </v>
      </c>
      <c r="D475" s="1" t="str">
        <f>IF(I475&lt;0,"na",I475)</f>
        <v>na</v>
      </c>
      <c r="E475" t="s">
        <v>43</v>
      </c>
      <c r="F475">
        <v>9604</v>
      </c>
      <c r="G475" s="139">
        <v>2012</v>
      </c>
      <c r="H475" t="s">
        <v>155</v>
      </c>
      <c r="I475" s="691">
        <f>VLOOKUP(E475&amp;H475,Data2012!$A:$S,15,FALSE)</f>
        <v>-1</v>
      </c>
    </row>
    <row r="476" spans="1:9" ht="14.25" hidden="1" customHeight="1">
      <c r="A476" s="1" t="str">
        <f t="shared" si="121"/>
        <v>CIE20129604</v>
      </c>
      <c r="B476" s="1" t="str">
        <f t="shared" si="125"/>
        <v xml:space="preserve"> </v>
      </c>
      <c r="C476" s="210" t="str">
        <f t="shared" si="126"/>
        <v xml:space="preserve"> </v>
      </c>
      <c r="D476" s="1" t="str">
        <f t="shared" ref="D476:D486" si="127">IF(I476&lt;0,"na",I476)</f>
        <v>na</v>
      </c>
      <c r="E476" t="s">
        <v>43</v>
      </c>
      <c r="F476">
        <v>9604</v>
      </c>
      <c r="G476" s="139">
        <v>2012</v>
      </c>
      <c r="H476" t="s">
        <v>154</v>
      </c>
      <c r="I476" s="691">
        <f>VLOOKUP(E476&amp;H476,Data2012!$A:$S,15,FALSE)</f>
        <v>-1</v>
      </c>
    </row>
    <row r="477" spans="1:9" ht="14.25" hidden="1" customHeight="1">
      <c r="A477" s="1" t="str">
        <f t="shared" si="121"/>
        <v>CIE20129604</v>
      </c>
      <c r="B477" s="1" t="str">
        <f t="shared" si="125"/>
        <v xml:space="preserve"> </v>
      </c>
      <c r="C477" s="210" t="str">
        <f t="shared" si="126"/>
        <v xml:space="preserve"> </v>
      </c>
      <c r="D477" s="1" t="str">
        <f t="shared" si="127"/>
        <v>na</v>
      </c>
      <c r="E477" t="s">
        <v>43</v>
      </c>
      <c r="F477">
        <v>9604</v>
      </c>
      <c r="G477" s="139">
        <v>2012</v>
      </c>
      <c r="H477" t="s">
        <v>153</v>
      </c>
      <c r="I477" s="691">
        <f>VLOOKUP(E477&amp;H477,Data2012!$A:$S,15,FALSE)</f>
        <v>-1</v>
      </c>
    </row>
    <row r="478" spans="1:9" ht="14.25" hidden="1" customHeight="1">
      <c r="A478" s="1" t="str">
        <f t="shared" si="121"/>
        <v>CIE20129604</v>
      </c>
      <c r="B478" s="1" t="str">
        <f t="shared" si="125"/>
        <v xml:space="preserve"> </v>
      </c>
      <c r="C478" s="210" t="str">
        <f t="shared" si="126"/>
        <v xml:space="preserve"> </v>
      </c>
      <c r="D478" s="1" t="str">
        <f t="shared" si="127"/>
        <v>na</v>
      </c>
      <c r="E478" t="s">
        <v>43</v>
      </c>
      <c r="F478">
        <v>9604</v>
      </c>
      <c r="G478" s="139">
        <v>2012</v>
      </c>
      <c r="H478" t="s">
        <v>152</v>
      </c>
      <c r="I478" s="691">
        <f>VLOOKUP(E478&amp;H478,Data2012!$A:$S,15,FALSE)</f>
        <v>-1</v>
      </c>
    </row>
    <row r="479" spans="1:9" ht="14.25" hidden="1" customHeight="1">
      <c r="A479" s="1" t="str">
        <f t="shared" si="121"/>
        <v>CIE20129604</v>
      </c>
      <c r="B479" s="1" t="str">
        <f t="shared" si="125"/>
        <v xml:space="preserve"> </v>
      </c>
      <c r="C479" s="210" t="str">
        <f t="shared" si="126"/>
        <v xml:space="preserve"> </v>
      </c>
      <c r="D479" s="1" t="str">
        <f t="shared" si="127"/>
        <v>na</v>
      </c>
      <c r="E479" t="s">
        <v>43</v>
      </c>
      <c r="F479">
        <v>9604</v>
      </c>
      <c r="G479" s="139">
        <v>2012</v>
      </c>
      <c r="H479" t="s">
        <v>151</v>
      </c>
      <c r="I479" s="691">
        <f>VLOOKUP(E479&amp;H479,Data2012!$A:$S,15,FALSE)</f>
        <v>-1</v>
      </c>
    </row>
    <row r="480" spans="1:9" ht="14.25" hidden="1" customHeight="1">
      <c r="A480" s="1" t="str">
        <f t="shared" si="121"/>
        <v>CIE20129604</v>
      </c>
      <c r="B480" s="1" t="str">
        <f t="shared" si="125"/>
        <v xml:space="preserve"> </v>
      </c>
      <c r="C480" s="210" t="str">
        <f t="shared" si="126"/>
        <v xml:space="preserve"> </v>
      </c>
      <c r="D480" s="1" t="str">
        <f t="shared" si="127"/>
        <v>na</v>
      </c>
      <c r="E480" t="s">
        <v>43</v>
      </c>
      <c r="F480">
        <v>9604</v>
      </c>
      <c r="G480" s="139">
        <v>2012</v>
      </c>
      <c r="H480" t="s">
        <v>150</v>
      </c>
      <c r="I480" s="691">
        <f>VLOOKUP(E480&amp;H480,Data2012!$A:$S,15,FALSE)</f>
        <v>-1</v>
      </c>
    </row>
    <row r="481" spans="1:9" ht="14.25" hidden="1" customHeight="1">
      <c r="A481" s="1" t="str">
        <f t="shared" si="121"/>
        <v>CIE20129604</v>
      </c>
      <c r="B481" s="1" t="str">
        <f t="shared" si="125"/>
        <v xml:space="preserve"> </v>
      </c>
      <c r="C481" s="210" t="str">
        <f t="shared" si="126"/>
        <v xml:space="preserve"> </v>
      </c>
      <c r="D481" s="1" t="str">
        <f t="shared" si="127"/>
        <v>na</v>
      </c>
      <c r="E481" t="s">
        <v>43</v>
      </c>
      <c r="F481">
        <v>9604</v>
      </c>
      <c r="G481" s="139">
        <v>2012</v>
      </c>
      <c r="H481" t="s">
        <v>149</v>
      </c>
      <c r="I481" s="691">
        <f>VLOOKUP(E481&amp;H481,Data2012!$A:$S,15,FALSE)</f>
        <v>-1</v>
      </c>
    </row>
    <row r="482" spans="1:9" ht="14.25" hidden="1" customHeight="1">
      <c r="A482" s="1" t="str">
        <f t="shared" si="121"/>
        <v>CIE20129604</v>
      </c>
      <c r="B482" s="1" t="str">
        <f t="shared" si="125"/>
        <v xml:space="preserve"> </v>
      </c>
      <c r="C482" s="210" t="str">
        <f t="shared" si="126"/>
        <v xml:space="preserve"> </v>
      </c>
      <c r="D482" s="1" t="str">
        <f t="shared" si="127"/>
        <v>na</v>
      </c>
      <c r="E482" t="s">
        <v>43</v>
      </c>
      <c r="F482">
        <v>9604</v>
      </c>
      <c r="G482" s="139">
        <v>2012</v>
      </c>
      <c r="H482" t="s">
        <v>148</v>
      </c>
      <c r="I482" s="691">
        <f>VLOOKUP(E482&amp;H482,Data2012!$A:$S,15,FALSE)</f>
        <v>-1</v>
      </c>
    </row>
    <row r="483" spans="1:9" ht="14.25" hidden="1" customHeight="1">
      <c r="A483" s="1" t="str">
        <f t="shared" si="121"/>
        <v>CIE20129604</v>
      </c>
      <c r="B483" s="1" t="str">
        <f t="shared" si="125"/>
        <v xml:space="preserve"> </v>
      </c>
      <c r="C483" s="210" t="str">
        <f t="shared" si="126"/>
        <v xml:space="preserve"> </v>
      </c>
      <c r="D483" s="1" t="str">
        <f t="shared" si="127"/>
        <v>na</v>
      </c>
      <c r="E483" t="s">
        <v>43</v>
      </c>
      <c r="F483">
        <v>9604</v>
      </c>
      <c r="G483" s="139">
        <v>2012</v>
      </c>
      <c r="H483" t="s">
        <v>147</v>
      </c>
      <c r="I483" s="691">
        <f>VLOOKUP(E483&amp;H483,Data2012!$A:$S,15,FALSE)</f>
        <v>-1</v>
      </c>
    </row>
    <row r="484" spans="1:9" ht="14.25" hidden="1" customHeight="1">
      <c r="A484" s="1" t="str">
        <f t="shared" si="121"/>
        <v>CIE20129604</v>
      </c>
      <c r="B484" s="1" t="str">
        <f t="shared" si="125"/>
        <v xml:space="preserve"> </v>
      </c>
      <c r="C484" s="210" t="str">
        <f t="shared" si="126"/>
        <v xml:space="preserve"> </v>
      </c>
      <c r="D484" s="1" t="str">
        <f t="shared" si="127"/>
        <v>na</v>
      </c>
      <c r="E484" t="s">
        <v>43</v>
      </c>
      <c r="F484">
        <v>9604</v>
      </c>
      <c r="G484" s="139">
        <v>2012</v>
      </c>
      <c r="H484" t="s">
        <v>146</v>
      </c>
      <c r="I484" s="691">
        <f>VLOOKUP(E484&amp;H484,Data2012!$A:$S,15,FALSE)</f>
        <v>-1</v>
      </c>
    </row>
    <row r="485" spans="1:9" ht="14.25" hidden="1" customHeight="1">
      <c r="A485" s="1" t="str">
        <f t="shared" si="121"/>
        <v>CIE20129604</v>
      </c>
      <c r="B485" s="1" t="str">
        <f t="shared" si="125"/>
        <v xml:space="preserve"> </v>
      </c>
      <c r="C485" s="210" t="str">
        <f t="shared" si="126"/>
        <v xml:space="preserve"> </v>
      </c>
      <c r="D485" s="1" t="str">
        <f t="shared" si="127"/>
        <v>na</v>
      </c>
      <c r="E485" t="s">
        <v>43</v>
      </c>
      <c r="F485">
        <v>9604</v>
      </c>
      <c r="G485" s="139">
        <v>2012</v>
      </c>
      <c r="H485" t="s">
        <v>145</v>
      </c>
      <c r="I485" s="691">
        <f>VLOOKUP(E485&amp;H485,Data2012!$A:$S,15,FALSE)</f>
        <v>-1</v>
      </c>
    </row>
    <row r="486" spans="1:9" ht="14.25" hidden="1" customHeight="1">
      <c r="A486" s="1" t="str">
        <f t="shared" si="121"/>
        <v>CIE20129604</v>
      </c>
      <c r="B486" s="1" t="str">
        <f>IF(D486="na"," ",SUMIF(A:A,A486,D:D))</f>
        <v xml:space="preserve"> </v>
      </c>
      <c r="C486" s="210" t="str">
        <f>IF(D486="na"," ",VALUE(RIGHT(TRIM(H486),2)))</f>
        <v xml:space="preserve"> </v>
      </c>
      <c r="D486" s="1" t="str">
        <f t="shared" si="127"/>
        <v>na</v>
      </c>
      <c r="E486" t="s">
        <v>43</v>
      </c>
      <c r="F486">
        <v>9604</v>
      </c>
      <c r="G486" s="139">
        <v>2012</v>
      </c>
      <c r="H486" t="s">
        <v>144</v>
      </c>
      <c r="I486" s="691">
        <f>VLOOKUP(E486&amp;H486,Data2012!$A:$S,15,FALSE)</f>
        <v>-1</v>
      </c>
    </row>
    <row r="487" spans="1:9" ht="14.25" hidden="1" customHeight="1">
      <c r="A487" s="1" t="str">
        <f t="shared" si="121"/>
        <v>CIE20129605</v>
      </c>
      <c r="B487" s="1">
        <f t="shared" ref="B487:B497" si="128">IF(D487="na",B488,SUMIF(A:A,A487,D:D))</f>
        <v>0</v>
      </c>
      <c r="C487" s="210">
        <f t="shared" ref="C487:C497" si="129">IF(D487="na",C488,VALUE(RIGHT(TRIM(H487),2)))</f>
        <v>12</v>
      </c>
      <c r="D487" s="1">
        <f>IF(I487&lt;0,"na",I487)</f>
        <v>0</v>
      </c>
      <c r="E487" t="s">
        <v>43</v>
      </c>
      <c r="F487">
        <v>9605</v>
      </c>
      <c r="G487" s="139">
        <v>2012</v>
      </c>
      <c r="H487" t="s">
        <v>155</v>
      </c>
      <c r="I487" s="691">
        <f>VLOOKUP(E487&amp;H487,Data2012!$A:$S,18,FALSE)</f>
        <v>0</v>
      </c>
    </row>
    <row r="488" spans="1:9" ht="14.25" hidden="1" customHeight="1">
      <c r="A488" s="1" t="str">
        <f t="shared" si="121"/>
        <v>CIE20129605</v>
      </c>
      <c r="B488" s="1">
        <f t="shared" si="128"/>
        <v>0</v>
      </c>
      <c r="C488" s="210">
        <f t="shared" si="129"/>
        <v>11</v>
      </c>
      <c r="D488" s="1">
        <f t="shared" ref="D488:D498" si="130">IF(I488&lt;0,"na",I488)</f>
        <v>0</v>
      </c>
      <c r="E488" t="s">
        <v>43</v>
      </c>
      <c r="F488">
        <v>9605</v>
      </c>
      <c r="G488" s="139">
        <v>2012</v>
      </c>
      <c r="H488" t="s">
        <v>154</v>
      </c>
      <c r="I488" s="691">
        <f>VLOOKUP(E488&amp;H488,Data2012!$A:$S,18,FALSE)</f>
        <v>0</v>
      </c>
    </row>
    <row r="489" spans="1:9" ht="14.25" hidden="1" customHeight="1">
      <c r="A489" s="1" t="str">
        <f t="shared" si="121"/>
        <v>CIE20129605</v>
      </c>
      <c r="B489" s="1">
        <f t="shared" si="128"/>
        <v>0</v>
      </c>
      <c r="C489" s="210">
        <f t="shared" si="129"/>
        <v>10</v>
      </c>
      <c r="D489" s="1">
        <f t="shared" si="130"/>
        <v>0</v>
      </c>
      <c r="E489" t="s">
        <v>43</v>
      </c>
      <c r="F489">
        <v>9605</v>
      </c>
      <c r="G489" s="139">
        <v>2012</v>
      </c>
      <c r="H489" t="s">
        <v>153</v>
      </c>
      <c r="I489" s="691">
        <f>VLOOKUP(E489&amp;H489,Data2012!$A:$S,18,FALSE)</f>
        <v>0</v>
      </c>
    </row>
    <row r="490" spans="1:9" ht="14.25" hidden="1" customHeight="1">
      <c r="A490" s="1" t="str">
        <f t="shared" si="121"/>
        <v>CIE20129605</v>
      </c>
      <c r="B490" s="1">
        <f t="shared" si="128"/>
        <v>0</v>
      </c>
      <c r="C490" s="210">
        <f t="shared" si="129"/>
        <v>9</v>
      </c>
      <c r="D490" s="1">
        <f t="shared" si="130"/>
        <v>0</v>
      </c>
      <c r="E490" t="s">
        <v>43</v>
      </c>
      <c r="F490">
        <v>9605</v>
      </c>
      <c r="G490" s="139">
        <v>2012</v>
      </c>
      <c r="H490" t="s">
        <v>152</v>
      </c>
      <c r="I490" s="691">
        <f>VLOOKUP(E490&amp;H490,Data2012!$A:$S,18,FALSE)</f>
        <v>0</v>
      </c>
    </row>
    <row r="491" spans="1:9" ht="14.25" hidden="1" customHeight="1">
      <c r="A491" s="1" t="str">
        <f t="shared" si="121"/>
        <v>CIE20129605</v>
      </c>
      <c r="B491" s="1">
        <f t="shared" si="128"/>
        <v>0</v>
      </c>
      <c r="C491" s="210">
        <f t="shared" si="129"/>
        <v>8</v>
      </c>
      <c r="D491" s="1">
        <f t="shared" si="130"/>
        <v>0</v>
      </c>
      <c r="E491" t="s">
        <v>43</v>
      </c>
      <c r="F491">
        <v>9605</v>
      </c>
      <c r="G491" s="139">
        <v>2012</v>
      </c>
      <c r="H491" t="s">
        <v>151</v>
      </c>
      <c r="I491" s="691">
        <f>VLOOKUP(E491&amp;H491,Data2012!$A:$S,18,FALSE)</f>
        <v>0</v>
      </c>
    </row>
    <row r="492" spans="1:9" ht="14.25" hidden="1" customHeight="1">
      <c r="A492" s="1" t="str">
        <f t="shared" si="121"/>
        <v>CIE20129605</v>
      </c>
      <c r="B492" s="1">
        <f t="shared" si="128"/>
        <v>0</v>
      </c>
      <c r="C492" s="210">
        <f t="shared" si="129"/>
        <v>7</v>
      </c>
      <c r="D492" s="1">
        <f t="shared" si="130"/>
        <v>0</v>
      </c>
      <c r="E492" t="s">
        <v>43</v>
      </c>
      <c r="F492">
        <v>9605</v>
      </c>
      <c r="G492" s="139">
        <v>2012</v>
      </c>
      <c r="H492" t="s">
        <v>150</v>
      </c>
      <c r="I492" s="691">
        <f>VLOOKUP(E492&amp;H492,Data2012!$A:$S,18,FALSE)</f>
        <v>0</v>
      </c>
    </row>
    <row r="493" spans="1:9" ht="14.25" hidden="1" customHeight="1">
      <c r="A493" s="1" t="str">
        <f t="shared" si="121"/>
        <v>CIE20129605</v>
      </c>
      <c r="B493" s="1">
        <f t="shared" si="128"/>
        <v>0</v>
      </c>
      <c r="C493" s="210">
        <f t="shared" si="129"/>
        <v>6</v>
      </c>
      <c r="D493" s="1">
        <f t="shared" si="130"/>
        <v>0</v>
      </c>
      <c r="E493" t="s">
        <v>43</v>
      </c>
      <c r="F493">
        <v>9605</v>
      </c>
      <c r="G493" s="139">
        <v>2012</v>
      </c>
      <c r="H493" t="s">
        <v>149</v>
      </c>
      <c r="I493" s="691">
        <f>VLOOKUP(E493&amp;H493,Data2012!$A:$S,18,FALSE)</f>
        <v>0</v>
      </c>
    </row>
    <row r="494" spans="1:9" ht="14.25" hidden="1" customHeight="1">
      <c r="A494" s="1" t="str">
        <f t="shared" si="121"/>
        <v>CIE20129605</v>
      </c>
      <c r="B494" s="1">
        <f t="shared" si="128"/>
        <v>0</v>
      </c>
      <c r="C494" s="210">
        <f t="shared" si="129"/>
        <v>5</v>
      </c>
      <c r="D494" s="1">
        <f t="shared" si="130"/>
        <v>0</v>
      </c>
      <c r="E494" t="s">
        <v>43</v>
      </c>
      <c r="F494">
        <v>9605</v>
      </c>
      <c r="G494" s="139">
        <v>2012</v>
      </c>
      <c r="H494" t="s">
        <v>148</v>
      </c>
      <c r="I494" s="691">
        <f>VLOOKUP(E494&amp;H494,Data2012!$A:$S,18,FALSE)</f>
        <v>0</v>
      </c>
    </row>
    <row r="495" spans="1:9" ht="14.25" hidden="1" customHeight="1">
      <c r="A495" s="1" t="str">
        <f t="shared" si="121"/>
        <v>CIE20129605</v>
      </c>
      <c r="B495" s="1">
        <f t="shared" si="128"/>
        <v>0</v>
      </c>
      <c r="C495" s="210">
        <f t="shared" si="129"/>
        <v>4</v>
      </c>
      <c r="D495" s="1">
        <f t="shared" si="130"/>
        <v>0</v>
      </c>
      <c r="E495" t="s">
        <v>43</v>
      </c>
      <c r="F495">
        <v>9605</v>
      </c>
      <c r="G495" s="139">
        <v>2012</v>
      </c>
      <c r="H495" t="s">
        <v>147</v>
      </c>
      <c r="I495" s="691">
        <f>VLOOKUP(E495&amp;H495,Data2012!$A:$S,18,FALSE)</f>
        <v>0</v>
      </c>
    </row>
    <row r="496" spans="1:9" ht="14.25" hidden="1" customHeight="1">
      <c r="A496" s="1" t="str">
        <f t="shared" si="121"/>
        <v>CIE20129605</v>
      </c>
      <c r="B496" s="1">
        <f t="shared" si="128"/>
        <v>0</v>
      </c>
      <c r="C496" s="210">
        <f t="shared" si="129"/>
        <v>3</v>
      </c>
      <c r="D496" s="1">
        <f t="shared" si="130"/>
        <v>0</v>
      </c>
      <c r="E496" t="s">
        <v>43</v>
      </c>
      <c r="F496">
        <v>9605</v>
      </c>
      <c r="G496" s="139">
        <v>2012</v>
      </c>
      <c r="H496" t="s">
        <v>146</v>
      </c>
      <c r="I496" s="691">
        <f>VLOOKUP(E496&amp;H496,Data2012!$A:$S,18,FALSE)</f>
        <v>0</v>
      </c>
    </row>
    <row r="497" spans="1:9" ht="14.25" hidden="1" customHeight="1">
      <c r="A497" s="1" t="str">
        <f t="shared" si="121"/>
        <v>CIE20129605</v>
      </c>
      <c r="B497" s="1">
        <f t="shared" si="128"/>
        <v>0</v>
      </c>
      <c r="C497" s="210">
        <f t="shared" si="129"/>
        <v>2</v>
      </c>
      <c r="D497" s="1">
        <f t="shared" si="130"/>
        <v>0</v>
      </c>
      <c r="E497" t="s">
        <v>43</v>
      </c>
      <c r="F497">
        <v>9605</v>
      </c>
      <c r="G497" s="139">
        <v>2012</v>
      </c>
      <c r="H497" t="s">
        <v>145</v>
      </c>
      <c r="I497" s="691">
        <f>VLOOKUP(E497&amp;H497,Data2012!$A:$S,18,FALSE)</f>
        <v>0</v>
      </c>
    </row>
    <row r="498" spans="1:9" ht="14.25" hidden="1" customHeight="1">
      <c r="A498" s="1" t="str">
        <f t="shared" si="121"/>
        <v>CIE20129605</v>
      </c>
      <c r="B498" s="403">
        <f>IF(D498="na"," ",SUMIF(A:A,A498,D:D))</f>
        <v>0</v>
      </c>
      <c r="C498" s="404">
        <f>IF(D498="na"," ",VALUE(RIGHT(TRIM(H498),2)))</f>
        <v>1</v>
      </c>
      <c r="D498" s="403">
        <f t="shared" si="130"/>
        <v>0</v>
      </c>
      <c r="E498" t="s">
        <v>43</v>
      </c>
      <c r="F498">
        <v>9605</v>
      </c>
      <c r="G498" s="139">
        <v>2012</v>
      </c>
      <c r="H498" t="s">
        <v>144</v>
      </c>
      <c r="I498" s="691">
        <f>VLOOKUP(E498&amp;H498,Data2012!$A:$S,18,FALSE)</f>
        <v>0</v>
      </c>
    </row>
    <row r="499" spans="1:9" ht="14.25" hidden="1" customHeight="1">
      <c r="A499" s="1" t="str">
        <f t="shared" si="121"/>
        <v>CIE20129606</v>
      </c>
      <c r="B499" s="1">
        <f t="shared" ref="B499:B509" si="131">IF(D499="na",B500,SUMIF(A:A,A499,D:D))</f>
        <v>0</v>
      </c>
      <c r="C499" s="210">
        <f t="shared" ref="C499:C509" si="132">IF(D499="na",C500,VALUE(RIGHT(TRIM(H499),2)))</f>
        <v>12</v>
      </c>
      <c r="D499" s="1">
        <f>IF(I499&lt;0,"na",I499)</f>
        <v>0</v>
      </c>
      <c r="E499" t="s">
        <v>43</v>
      </c>
      <c r="F499">
        <v>9606</v>
      </c>
      <c r="G499" s="139">
        <v>2012</v>
      </c>
      <c r="H499" t="s">
        <v>155</v>
      </c>
      <c r="I499" s="691">
        <f>VLOOKUP(E499&amp;H499,Data2012!$A:$U,21,FALSE)</f>
        <v>0</v>
      </c>
    </row>
    <row r="500" spans="1:9" ht="14.25" hidden="1" customHeight="1">
      <c r="A500" s="1" t="str">
        <f t="shared" si="121"/>
        <v>CIE20129606</v>
      </c>
      <c r="B500" s="1">
        <f t="shared" si="131"/>
        <v>0</v>
      </c>
      <c r="C500" s="210">
        <f t="shared" si="132"/>
        <v>11</v>
      </c>
      <c r="D500" s="1">
        <f t="shared" ref="D500:D510" si="133">IF(I500&lt;0,"na",I500)</f>
        <v>0</v>
      </c>
      <c r="E500" t="s">
        <v>43</v>
      </c>
      <c r="F500">
        <v>9606</v>
      </c>
      <c r="G500" s="139">
        <v>2012</v>
      </c>
      <c r="H500" t="s">
        <v>154</v>
      </c>
      <c r="I500" s="691">
        <f>VLOOKUP(E500&amp;H500,Data2012!$A:$U,21,FALSE)</f>
        <v>0</v>
      </c>
    </row>
    <row r="501" spans="1:9" ht="14.25" hidden="1" customHeight="1">
      <c r="A501" s="1" t="str">
        <f t="shared" si="121"/>
        <v>CIE20129606</v>
      </c>
      <c r="B501" s="1">
        <f t="shared" si="131"/>
        <v>0</v>
      </c>
      <c r="C501" s="210">
        <f t="shared" si="132"/>
        <v>10</v>
      </c>
      <c r="D501" s="1">
        <f t="shared" si="133"/>
        <v>0</v>
      </c>
      <c r="E501" t="s">
        <v>43</v>
      </c>
      <c r="F501">
        <v>9606</v>
      </c>
      <c r="G501" s="139">
        <v>2012</v>
      </c>
      <c r="H501" t="s">
        <v>153</v>
      </c>
      <c r="I501" s="691">
        <f>VLOOKUP(E501&amp;H501,Data2012!$A:$U,21,FALSE)</f>
        <v>0</v>
      </c>
    </row>
    <row r="502" spans="1:9" ht="14.25" hidden="1" customHeight="1">
      <c r="A502" s="1" t="str">
        <f t="shared" si="121"/>
        <v>CIE20129606</v>
      </c>
      <c r="B502" s="1">
        <f t="shared" si="131"/>
        <v>0</v>
      </c>
      <c r="C502" s="210">
        <f t="shared" si="132"/>
        <v>9</v>
      </c>
      <c r="D502" s="1">
        <f t="shared" si="133"/>
        <v>0</v>
      </c>
      <c r="E502" t="s">
        <v>43</v>
      </c>
      <c r="F502">
        <v>9606</v>
      </c>
      <c r="G502" s="139">
        <v>2012</v>
      </c>
      <c r="H502" t="s">
        <v>152</v>
      </c>
      <c r="I502" s="691">
        <f>VLOOKUP(E502&amp;H502,Data2012!$A:$U,21,FALSE)</f>
        <v>0</v>
      </c>
    </row>
    <row r="503" spans="1:9" ht="14.25" hidden="1" customHeight="1">
      <c r="A503" s="1" t="str">
        <f t="shared" si="121"/>
        <v>CIE20129606</v>
      </c>
      <c r="B503" s="1">
        <f t="shared" si="131"/>
        <v>0</v>
      </c>
      <c r="C503" s="210">
        <f t="shared" si="132"/>
        <v>8</v>
      </c>
      <c r="D503" s="1">
        <f t="shared" si="133"/>
        <v>0</v>
      </c>
      <c r="E503" t="s">
        <v>43</v>
      </c>
      <c r="F503">
        <v>9606</v>
      </c>
      <c r="G503" s="139">
        <v>2012</v>
      </c>
      <c r="H503" t="s">
        <v>151</v>
      </c>
      <c r="I503" s="691">
        <f>VLOOKUP(E503&amp;H503,Data2012!$A:$U,21,FALSE)</f>
        <v>0</v>
      </c>
    </row>
    <row r="504" spans="1:9" ht="14.25" hidden="1" customHeight="1">
      <c r="A504" s="1" t="str">
        <f t="shared" si="121"/>
        <v>CIE20129606</v>
      </c>
      <c r="B504" s="1">
        <f t="shared" si="131"/>
        <v>0</v>
      </c>
      <c r="C504" s="210">
        <f t="shared" si="132"/>
        <v>7</v>
      </c>
      <c r="D504" s="1">
        <f t="shared" si="133"/>
        <v>0</v>
      </c>
      <c r="E504" t="s">
        <v>43</v>
      </c>
      <c r="F504">
        <v>9606</v>
      </c>
      <c r="G504" s="139">
        <v>2012</v>
      </c>
      <c r="H504" t="s">
        <v>150</v>
      </c>
      <c r="I504" s="691">
        <f>VLOOKUP(E504&amp;H504,Data2012!$A:$U,21,FALSE)</f>
        <v>0</v>
      </c>
    </row>
    <row r="505" spans="1:9" ht="14.25" hidden="1" customHeight="1">
      <c r="A505" s="1" t="str">
        <f t="shared" si="121"/>
        <v>CIE20129606</v>
      </c>
      <c r="B505" s="1">
        <f t="shared" si="131"/>
        <v>0</v>
      </c>
      <c r="C505" s="210">
        <f t="shared" si="132"/>
        <v>6</v>
      </c>
      <c r="D505" s="1">
        <f t="shared" si="133"/>
        <v>0</v>
      </c>
      <c r="E505" t="s">
        <v>43</v>
      </c>
      <c r="F505">
        <v>9606</v>
      </c>
      <c r="G505" s="139">
        <v>2012</v>
      </c>
      <c r="H505" t="s">
        <v>149</v>
      </c>
      <c r="I505" s="691">
        <f>VLOOKUP(E505&amp;H505,Data2012!$A:$U,21,FALSE)</f>
        <v>0</v>
      </c>
    </row>
    <row r="506" spans="1:9" ht="14.25" hidden="1" customHeight="1">
      <c r="A506" s="1" t="str">
        <f t="shared" si="121"/>
        <v>CIE20129606</v>
      </c>
      <c r="B506" s="1">
        <f t="shared" si="131"/>
        <v>0</v>
      </c>
      <c r="C506" s="210">
        <f t="shared" si="132"/>
        <v>5</v>
      </c>
      <c r="D506" s="1">
        <f t="shared" si="133"/>
        <v>0</v>
      </c>
      <c r="E506" t="s">
        <v>43</v>
      </c>
      <c r="F506">
        <v>9606</v>
      </c>
      <c r="G506" s="139">
        <v>2012</v>
      </c>
      <c r="H506" t="s">
        <v>148</v>
      </c>
      <c r="I506" s="691">
        <f>VLOOKUP(E506&amp;H506,Data2012!$A:$U,21,FALSE)</f>
        <v>0</v>
      </c>
    </row>
    <row r="507" spans="1:9" ht="14.25" hidden="1" customHeight="1">
      <c r="A507" s="1" t="str">
        <f t="shared" si="121"/>
        <v>CIE20129606</v>
      </c>
      <c r="B507" s="1">
        <f t="shared" si="131"/>
        <v>0</v>
      </c>
      <c r="C507" s="210">
        <f t="shared" si="132"/>
        <v>4</v>
      </c>
      <c r="D507" s="1">
        <f t="shared" si="133"/>
        <v>0</v>
      </c>
      <c r="E507" t="s">
        <v>43</v>
      </c>
      <c r="F507">
        <v>9606</v>
      </c>
      <c r="G507" s="139">
        <v>2012</v>
      </c>
      <c r="H507" t="s">
        <v>147</v>
      </c>
      <c r="I507" s="691">
        <f>VLOOKUP(E507&amp;H507,Data2012!$A:$U,21,FALSE)</f>
        <v>0</v>
      </c>
    </row>
    <row r="508" spans="1:9" ht="14.25" hidden="1" customHeight="1">
      <c r="A508" s="1" t="str">
        <f t="shared" si="121"/>
        <v>CIE20129606</v>
      </c>
      <c r="B508" s="1">
        <f t="shared" si="131"/>
        <v>0</v>
      </c>
      <c r="C508" s="210">
        <f t="shared" si="132"/>
        <v>3</v>
      </c>
      <c r="D508" s="1">
        <f t="shared" si="133"/>
        <v>0</v>
      </c>
      <c r="E508" t="s">
        <v>43</v>
      </c>
      <c r="F508">
        <v>9606</v>
      </c>
      <c r="G508" s="139">
        <v>2012</v>
      </c>
      <c r="H508" t="s">
        <v>146</v>
      </c>
      <c r="I508" s="691">
        <f>VLOOKUP(E508&amp;H508,Data2012!$A:$U,21,FALSE)</f>
        <v>0</v>
      </c>
    </row>
    <row r="509" spans="1:9" ht="14.25" hidden="1" customHeight="1">
      <c r="A509" s="1" t="str">
        <f t="shared" si="121"/>
        <v>CIE20129606</v>
      </c>
      <c r="B509" s="1">
        <f t="shared" si="131"/>
        <v>0</v>
      </c>
      <c r="C509" s="210">
        <f t="shared" si="132"/>
        <v>2</v>
      </c>
      <c r="D509" s="1">
        <f t="shared" si="133"/>
        <v>0</v>
      </c>
      <c r="E509" t="s">
        <v>43</v>
      </c>
      <c r="F509">
        <v>9606</v>
      </c>
      <c r="G509" s="139">
        <v>2012</v>
      </c>
      <c r="H509" t="s">
        <v>145</v>
      </c>
      <c r="I509" s="691">
        <f>VLOOKUP(E509&amp;H509,Data2012!$A:$U,21,FALSE)</f>
        <v>0</v>
      </c>
    </row>
    <row r="510" spans="1:9" ht="14.25" hidden="1" customHeight="1">
      <c r="A510" s="1" t="str">
        <f t="shared" si="121"/>
        <v>CIE20129606</v>
      </c>
      <c r="B510" s="1">
        <f>IF(D510="na"," ",SUMIF(A:A,A510,D:D))</f>
        <v>0</v>
      </c>
      <c r="C510" s="210">
        <f>IF(D510="na"," ",VALUE(RIGHT(TRIM(H510),2)))</f>
        <v>1</v>
      </c>
      <c r="D510" s="1">
        <f t="shared" si="133"/>
        <v>0</v>
      </c>
      <c r="E510" t="s">
        <v>43</v>
      </c>
      <c r="F510">
        <v>9606</v>
      </c>
      <c r="G510" s="139">
        <v>2012</v>
      </c>
      <c r="H510" t="s">
        <v>144</v>
      </c>
      <c r="I510" s="691">
        <f>VLOOKUP(E510&amp;H510,Data2012!$A:$U,21,FALSE)</f>
        <v>0</v>
      </c>
    </row>
    <row r="511" spans="1:9" ht="14.25" hidden="1" customHeight="1">
      <c r="A511" s="1" t="str">
        <f t="shared" si="121"/>
        <v>CP20129601</v>
      </c>
      <c r="B511" s="1">
        <f t="shared" ref="B511:B521" si="134">IF(D511="na",B512,SUMIF(A:A,A511,D:D))</f>
        <v>57918.458999999995</v>
      </c>
      <c r="C511" s="210">
        <f t="shared" ref="C511:C521" si="135">IF(D511="na",C512,VALUE(RIGHT(TRIM(H511),2)))</f>
        <v>6</v>
      </c>
      <c r="D511" s="1" t="str">
        <f>IF(I511&lt;0,"na",I511)</f>
        <v>na</v>
      </c>
      <c r="E511" t="s">
        <v>44</v>
      </c>
      <c r="F511">
        <v>9601</v>
      </c>
      <c r="G511" s="139">
        <v>2012</v>
      </c>
      <c r="H511" t="s">
        <v>155</v>
      </c>
      <c r="I511">
        <f>VLOOKUP(E511&amp;H511,Data2012!$A:$S,4,FALSE)</f>
        <v>-1</v>
      </c>
    </row>
    <row r="512" spans="1:9" ht="14.25" hidden="1" customHeight="1">
      <c r="A512" s="1" t="str">
        <f t="shared" si="121"/>
        <v>CP20129601</v>
      </c>
      <c r="B512" s="1">
        <f t="shared" si="134"/>
        <v>57918.458999999995</v>
      </c>
      <c r="C512" s="210">
        <f t="shared" si="135"/>
        <v>6</v>
      </c>
      <c r="D512" s="1" t="str">
        <f t="shared" ref="D512:D522" si="136">IF(I512&lt;0,"na",I512)</f>
        <v>na</v>
      </c>
      <c r="E512" t="s">
        <v>44</v>
      </c>
      <c r="F512">
        <v>9601</v>
      </c>
      <c r="G512" s="139">
        <v>2012</v>
      </c>
      <c r="H512" t="s">
        <v>154</v>
      </c>
      <c r="I512">
        <f>VLOOKUP(E512&amp;H512,Data2012!$A:$S,4,FALSE)</f>
        <v>-1</v>
      </c>
    </row>
    <row r="513" spans="1:9" ht="14.25" hidden="1" customHeight="1">
      <c r="A513" s="1" t="str">
        <f t="shared" si="121"/>
        <v>CP20129601</v>
      </c>
      <c r="B513" s="1">
        <f t="shared" si="134"/>
        <v>57918.458999999995</v>
      </c>
      <c r="C513" s="210">
        <f t="shared" si="135"/>
        <v>6</v>
      </c>
      <c r="D513" s="1" t="str">
        <f t="shared" si="136"/>
        <v>na</v>
      </c>
      <c r="E513" t="s">
        <v>44</v>
      </c>
      <c r="F513">
        <v>9601</v>
      </c>
      <c r="G513" s="139">
        <v>2012</v>
      </c>
      <c r="H513" t="s">
        <v>153</v>
      </c>
      <c r="I513">
        <f>VLOOKUP(E513&amp;H513,Data2012!$A:$S,4,FALSE)</f>
        <v>-1</v>
      </c>
    </row>
    <row r="514" spans="1:9" ht="14.25" hidden="1" customHeight="1">
      <c r="A514" s="1" t="str">
        <f t="shared" si="121"/>
        <v>CP20129601</v>
      </c>
      <c r="B514" s="1">
        <f t="shared" si="134"/>
        <v>57918.458999999995</v>
      </c>
      <c r="C514" s="210">
        <f t="shared" si="135"/>
        <v>6</v>
      </c>
      <c r="D514" s="1" t="str">
        <f t="shared" si="136"/>
        <v>na</v>
      </c>
      <c r="E514" t="s">
        <v>44</v>
      </c>
      <c r="F514">
        <v>9601</v>
      </c>
      <c r="G514" s="139">
        <v>2012</v>
      </c>
      <c r="H514" t="s">
        <v>152</v>
      </c>
      <c r="I514">
        <f>VLOOKUP(E514&amp;H514,Data2012!$A:$S,4,FALSE)</f>
        <v>-1</v>
      </c>
    </row>
    <row r="515" spans="1:9" ht="14.25" hidden="1" customHeight="1">
      <c r="A515" s="1" t="str">
        <f t="shared" si="121"/>
        <v>CP20129601</v>
      </c>
      <c r="B515" s="1">
        <f t="shared" si="134"/>
        <v>57918.458999999995</v>
      </c>
      <c r="C515" s="210">
        <f t="shared" si="135"/>
        <v>6</v>
      </c>
      <c r="D515" s="1" t="str">
        <f t="shared" si="136"/>
        <v>na</v>
      </c>
      <c r="E515" t="s">
        <v>44</v>
      </c>
      <c r="F515">
        <v>9601</v>
      </c>
      <c r="G515" s="139">
        <v>2012</v>
      </c>
      <c r="H515" t="s">
        <v>151</v>
      </c>
      <c r="I515">
        <f>VLOOKUP(E515&amp;H515,Data2012!$A:$S,4,FALSE)</f>
        <v>-1</v>
      </c>
    </row>
    <row r="516" spans="1:9" ht="14.25" hidden="1" customHeight="1">
      <c r="A516" s="1" t="str">
        <f t="shared" si="121"/>
        <v>CP20129601</v>
      </c>
      <c r="B516" s="1">
        <f t="shared" si="134"/>
        <v>57918.458999999995</v>
      </c>
      <c r="C516" s="210">
        <f t="shared" si="135"/>
        <v>6</v>
      </c>
      <c r="D516" s="1" t="str">
        <f t="shared" si="136"/>
        <v>na</v>
      </c>
      <c r="E516" t="s">
        <v>44</v>
      </c>
      <c r="F516">
        <v>9601</v>
      </c>
      <c r="G516" s="139">
        <v>2012</v>
      </c>
      <c r="H516" t="s">
        <v>150</v>
      </c>
      <c r="I516">
        <f>VLOOKUP(E516&amp;H516,Data2012!$A:$S,4,FALSE)</f>
        <v>-1</v>
      </c>
    </row>
    <row r="517" spans="1:9" ht="14.25" hidden="1" customHeight="1">
      <c r="A517" s="1" t="str">
        <f t="shared" si="121"/>
        <v>CP20129601</v>
      </c>
      <c r="B517" s="1">
        <f t="shared" si="134"/>
        <v>57918.458999999995</v>
      </c>
      <c r="C517" s="210">
        <f t="shared" si="135"/>
        <v>6</v>
      </c>
      <c r="D517" s="1">
        <f t="shared" si="136"/>
        <v>8635.6429999999982</v>
      </c>
      <c r="E517" t="s">
        <v>44</v>
      </c>
      <c r="F517">
        <v>9601</v>
      </c>
      <c r="G517" s="139">
        <v>2012</v>
      </c>
      <c r="H517" t="s">
        <v>149</v>
      </c>
      <c r="I517">
        <f>VLOOKUP(E517&amp;H517,Data2012!$A:$S,4,FALSE)</f>
        <v>8635.6429999999982</v>
      </c>
    </row>
    <row r="518" spans="1:9" ht="14.25" hidden="1" customHeight="1">
      <c r="A518" s="1" t="str">
        <f t="shared" si="121"/>
        <v>CP20129601</v>
      </c>
      <c r="B518" s="1">
        <f t="shared" si="134"/>
        <v>57918.458999999995</v>
      </c>
      <c r="C518" s="210">
        <f t="shared" si="135"/>
        <v>5</v>
      </c>
      <c r="D518" s="1">
        <f t="shared" si="136"/>
        <v>10383.828</v>
      </c>
      <c r="E518" t="s">
        <v>44</v>
      </c>
      <c r="F518">
        <v>9601</v>
      </c>
      <c r="G518" s="139">
        <v>2012</v>
      </c>
      <c r="H518" t="s">
        <v>148</v>
      </c>
      <c r="I518">
        <f>VLOOKUP(E518&amp;H518,Data2012!$A:$S,4,FALSE)</f>
        <v>10383.828</v>
      </c>
    </row>
    <row r="519" spans="1:9" ht="14.25" hidden="1" customHeight="1">
      <c r="A519" s="1" t="str">
        <f t="shared" ref="A519:A582" si="137">TRIM(E519)&amp;VALUE(G519)&amp;F519</f>
        <v>CP20129601</v>
      </c>
      <c r="B519" s="1">
        <f t="shared" si="134"/>
        <v>57918.458999999995</v>
      </c>
      <c r="C519" s="210">
        <f t="shared" si="135"/>
        <v>4</v>
      </c>
      <c r="D519" s="1">
        <f t="shared" si="136"/>
        <v>9329.398000000001</v>
      </c>
      <c r="E519" t="s">
        <v>44</v>
      </c>
      <c r="F519">
        <v>9601</v>
      </c>
      <c r="G519" s="139">
        <v>2012</v>
      </c>
      <c r="H519" t="s">
        <v>147</v>
      </c>
      <c r="I519">
        <f>VLOOKUP(E519&amp;H519,Data2012!$A:$S,4,FALSE)</f>
        <v>9329.398000000001</v>
      </c>
    </row>
    <row r="520" spans="1:9" ht="14.25" hidden="1" customHeight="1">
      <c r="A520" s="1" t="str">
        <f t="shared" si="137"/>
        <v>CP20129601</v>
      </c>
      <c r="B520" s="1">
        <f t="shared" si="134"/>
        <v>57918.458999999995</v>
      </c>
      <c r="C520" s="210">
        <f t="shared" si="135"/>
        <v>3</v>
      </c>
      <c r="D520" s="1">
        <f t="shared" si="136"/>
        <v>9639.1779999999999</v>
      </c>
      <c r="E520" t="s">
        <v>44</v>
      </c>
      <c r="F520">
        <v>9601</v>
      </c>
      <c r="G520" s="139">
        <v>2012</v>
      </c>
      <c r="H520" t="s">
        <v>146</v>
      </c>
      <c r="I520">
        <f>VLOOKUP(E520&amp;H520,Data2012!$A:$S,4,FALSE)</f>
        <v>9639.1779999999999</v>
      </c>
    </row>
    <row r="521" spans="1:9" ht="14.25" hidden="1" customHeight="1">
      <c r="A521" s="1" t="str">
        <f t="shared" si="137"/>
        <v>CP20129601</v>
      </c>
      <c r="B521" s="1">
        <f t="shared" si="134"/>
        <v>57918.458999999995</v>
      </c>
      <c r="C521" s="210">
        <f t="shared" si="135"/>
        <v>2</v>
      </c>
      <c r="D521" s="1">
        <f t="shared" si="136"/>
        <v>8724.11</v>
      </c>
      <c r="E521" t="s">
        <v>44</v>
      </c>
      <c r="F521">
        <v>9601</v>
      </c>
      <c r="G521" s="139">
        <v>2012</v>
      </c>
      <c r="H521" t="s">
        <v>145</v>
      </c>
      <c r="I521">
        <f>VLOOKUP(E521&amp;H521,Data2012!$A:$S,4,FALSE)</f>
        <v>8724.11</v>
      </c>
    </row>
    <row r="522" spans="1:9" ht="14.25" hidden="1" customHeight="1">
      <c r="A522" s="1" t="str">
        <f t="shared" si="137"/>
        <v>CP20129601</v>
      </c>
      <c r="B522" s="1">
        <f>IF(D522="na"," ",SUMIF(A:A,A522,D:D))</f>
        <v>57918.458999999995</v>
      </c>
      <c r="C522" s="210">
        <f>IF(D522="na"," ",VALUE(RIGHT(TRIM(H522),2)))</f>
        <v>1</v>
      </c>
      <c r="D522" s="1">
        <f t="shared" si="136"/>
        <v>11206.301999999998</v>
      </c>
      <c r="E522" t="s">
        <v>44</v>
      </c>
      <c r="F522">
        <v>9601</v>
      </c>
      <c r="G522" s="139">
        <v>2012</v>
      </c>
      <c r="H522" t="s">
        <v>144</v>
      </c>
      <c r="I522" s="691">
        <f>VLOOKUP(E522&amp;H522,Data2012!$A:$S,4,FALSE)</f>
        <v>11206.301999999998</v>
      </c>
    </row>
    <row r="523" spans="1:9" ht="14.25" hidden="1" customHeight="1">
      <c r="A523" s="1" t="str">
        <f t="shared" si="137"/>
        <v>CP20129602</v>
      </c>
      <c r="B523" s="1">
        <f t="shared" ref="B523:B533" si="138">IF(D523="na",B524,SUMIF(A:A,A523,D:D))</f>
        <v>1733.5330457</v>
      </c>
      <c r="C523" s="210">
        <f t="shared" ref="C523:C533" si="139">IF(D523="na",C524,VALUE(RIGHT(TRIM(H523),2)))</f>
        <v>6</v>
      </c>
      <c r="D523" s="1" t="str">
        <f>IF(I523&lt;0,"na",I523)</f>
        <v>na</v>
      </c>
      <c r="E523" t="s">
        <v>44</v>
      </c>
      <c r="F523">
        <v>9602</v>
      </c>
      <c r="G523" s="139">
        <v>2012</v>
      </c>
      <c r="H523" t="s">
        <v>155</v>
      </c>
      <c r="I523" s="691">
        <f>VLOOKUP(E523&amp;H523,Data2012!$A:$S,7,FALSE)</f>
        <v>-1</v>
      </c>
    </row>
    <row r="524" spans="1:9" ht="14.25" hidden="1" customHeight="1">
      <c r="A524" s="1" t="str">
        <f t="shared" si="137"/>
        <v>CP20129602</v>
      </c>
      <c r="B524" s="1">
        <f t="shared" si="138"/>
        <v>1733.5330457</v>
      </c>
      <c r="C524" s="210">
        <f t="shared" si="139"/>
        <v>6</v>
      </c>
      <c r="D524" s="1" t="str">
        <f t="shared" ref="D524:D534" si="140">IF(I524&lt;0,"na",I524)</f>
        <v>na</v>
      </c>
      <c r="E524" t="s">
        <v>44</v>
      </c>
      <c r="F524">
        <v>9602</v>
      </c>
      <c r="G524" s="139">
        <v>2012</v>
      </c>
      <c r="H524" t="s">
        <v>154</v>
      </c>
      <c r="I524" s="691">
        <f>VLOOKUP(E524&amp;H524,Data2012!$A:$S,7,FALSE)</f>
        <v>-1</v>
      </c>
    </row>
    <row r="525" spans="1:9" ht="14.25" hidden="1" customHeight="1">
      <c r="A525" s="1" t="str">
        <f t="shared" si="137"/>
        <v>CP20129602</v>
      </c>
      <c r="B525" s="1">
        <f t="shared" si="138"/>
        <v>1733.5330457</v>
      </c>
      <c r="C525" s="210">
        <f t="shared" si="139"/>
        <v>6</v>
      </c>
      <c r="D525" s="1" t="str">
        <f t="shared" si="140"/>
        <v>na</v>
      </c>
      <c r="E525" t="s">
        <v>44</v>
      </c>
      <c r="F525">
        <v>9602</v>
      </c>
      <c r="G525" s="139">
        <v>2012</v>
      </c>
      <c r="H525" t="s">
        <v>153</v>
      </c>
      <c r="I525" s="691">
        <f>VLOOKUP(E525&amp;H525,Data2012!$A:$S,7,FALSE)</f>
        <v>-1</v>
      </c>
    </row>
    <row r="526" spans="1:9" ht="14.25" hidden="1" customHeight="1">
      <c r="A526" s="1" t="str">
        <f t="shared" si="137"/>
        <v>CP20129602</v>
      </c>
      <c r="B526" s="1">
        <f t="shared" si="138"/>
        <v>1733.5330457</v>
      </c>
      <c r="C526" s="210">
        <f t="shared" si="139"/>
        <v>6</v>
      </c>
      <c r="D526" s="1" t="str">
        <f t="shared" si="140"/>
        <v>na</v>
      </c>
      <c r="E526" t="s">
        <v>44</v>
      </c>
      <c r="F526">
        <v>9602</v>
      </c>
      <c r="G526" s="139">
        <v>2012</v>
      </c>
      <c r="H526" t="s">
        <v>152</v>
      </c>
      <c r="I526" s="691">
        <f>VLOOKUP(E526&amp;H526,Data2012!$A:$S,7,FALSE)</f>
        <v>-1</v>
      </c>
    </row>
    <row r="527" spans="1:9" ht="14.25" hidden="1" customHeight="1">
      <c r="A527" s="1" t="str">
        <f t="shared" si="137"/>
        <v>CP20129602</v>
      </c>
      <c r="B527" s="1">
        <f t="shared" si="138"/>
        <v>1733.5330457</v>
      </c>
      <c r="C527" s="210">
        <f t="shared" si="139"/>
        <v>6</v>
      </c>
      <c r="D527" s="1" t="str">
        <f t="shared" si="140"/>
        <v>na</v>
      </c>
      <c r="E527" t="s">
        <v>44</v>
      </c>
      <c r="F527">
        <v>9602</v>
      </c>
      <c r="G527" s="139">
        <v>2012</v>
      </c>
      <c r="H527" t="s">
        <v>151</v>
      </c>
      <c r="I527" s="691">
        <f>VLOOKUP(E527&amp;H527,Data2012!$A:$S,7,FALSE)</f>
        <v>-1</v>
      </c>
    </row>
    <row r="528" spans="1:9" ht="14.25" hidden="1" customHeight="1">
      <c r="A528" s="1" t="str">
        <f t="shared" si="137"/>
        <v>CP20129602</v>
      </c>
      <c r="B528" s="1">
        <f t="shared" si="138"/>
        <v>1733.5330457</v>
      </c>
      <c r="C528" s="210">
        <f t="shared" si="139"/>
        <v>6</v>
      </c>
      <c r="D528" s="1" t="str">
        <f t="shared" si="140"/>
        <v>na</v>
      </c>
      <c r="E528" t="s">
        <v>44</v>
      </c>
      <c r="F528">
        <v>9602</v>
      </c>
      <c r="G528" s="139">
        <v>2012</v>
      </c>
      <c r="H528" t="s">
        <v>150</v>
      </c>
      <c r="I528" s="691">
        <f>VLOOKUP(E528&amp;H528,Data2012!$A:$S,7,FALSE)</f>
        <v>-1</v>
      </c>
    </row>
    <row r="529" spans="1:9" ht="14.25" hidden="1" customHeight="1">
      <c r="A529" s="1" t="str">
        <f t="shared" si="137"/>
        <v>CP20129602</v>
      </c>
      <c r="B529" s="1">
        <f t="shared" si="138"/>
        <v>1733.5330457</v>
      </c>
      <c r="C529" s="210">
        <f t="shared" si="139"/>
        <v>6</v>
      </c>
      <c r="D529" s="1">
        <f t="shared" si="140"/>
        <v>281.43199200000004</v>
      </c>
      <c r="E529" t="s">
        <v>44</v>
      </c>
      <c r="F529">
        <v>9602</v>
      </c>
      <c r="G529" s="139">
        <v>2012</v>
      </c>
      <c r="H529" t="s">
        <v>149</v>
      </c>
      <c r="I529" s="691">
        <f>VLOOKUP(E529&amp;H529,Data2012!$A:$S,7,FALSE)</f>
        <v>281.43199200000004</v>
      </c>
    </row>
    <row r="530" spans="1:9" ht="14.25" hidden="1" customHeight="1">
      <c r="A530" s="1" t="str">
        <f t="shared" si="137"/>
        <v>CP20129602</v>
      </c>
      <c r="B530" s="1">
        <f t="shared" si="138"/>
        <v>1733.5330457</v>
      </c>
      <c r="C530" s="210">
        <f t="shared" si="139"/>
        <v>5</v>
      </c>
      <c r="D530" s="1">
        <f t="shared" si="140"/>
        <v>316.67144139999999</v>
      </c>
      <c r="E530" t="s">
        <v>44</v>
      </c>
      <c r="F530">
        <v>9602</v>
      </c>
      <c r="G530" s="139">
        <v>2012</v>
      </c>
      <c r="H530" t="s">
        <v>148</v>
      </c>
      <c r="I530" s="691">
        <f>VLOOKUP(E530&amp;H530,Data2012!$A:$S,7,FALSE)</f>
        <v>316.67144139999999</v>
      </c>
    </row>
    <row r="531" spans="1:9" ht="14.25" hidden="1" customHeight="1">
      <c r="A531" s="1" t="str">
        <f t="shared" si="137"/>
        <v>CP20129602</v>
      </c>
      <c r="B531" s="1">
        <f t="shared" si="138"/>
        <v>1733.5330457</v>
      </c>
      <c r="C531" s="210">
        <f t="shared" si="139"/>
        <v>4</v>
      </c>
      <c r="D531" s="1">
        <f t="shared" si="140"/>
        <v>286.65608429999997</v>
      </c>
      <c r="E531" t="s">
        <v>44</v>
      </c>
      <c r="F531">
        <v>9602</v>
      </c>
      <c r="G531" s="139">
        <v>2012</v>
      </c>
      <c r="H531" t="s">
        <v>147</v>
      </c>
      <c r="I531" s="691">
        <f>VLOOKUP(E531&amp;H531,Data2012!$A:$S,7,FALSE)</f>
        <v>286.65608429999997</v>
      </c>
    </row>
    <row r="532" spans="1:9" ht="14.25" hidden="1" customHeight="1">
      <c r="A532" s="1" t="str">
        <f t="shared" si="137"/>
        <v>CP20129602</v>
      </c>
      <c r="B532" s="1">
        <f t="shared" si="138"/>
        <v>1733.5330457</v>
      </c>
      <c r="C532" s="210">
        <f t="shared" si="139"/>
        <v>3</v>
      </c>
      <c r="D532" s="1">
        <f t="shared" si="140"/>
        <v>286.73074200000002</v>
      </c>
      <c r="E532" t="s">
        <v>44</v>
      </c>
      <c r="F532">
        <v>9602</v>
      </c>
      <c r="G532" s="139">
        <v>2012</v>
      </c>
      <c r="H532" t="s">
        <v>146</v>
      </c>
      <c r="I532" s="691">
        <f>VLOOKUP(E532&amp;H532,Data2012!$A:$S,7,FALSE)</f>
        <v>286.73074200000002</v>
      </c>
    </row>
    <row r="533" spans="1:9" ht="14.25" hidden="1" customHeight="1">
      <c r="A533" s="1" t="str">
        <f t="shared" si="137"/>
        <v>CP20129602</v>
      </c>
      <c r="B533" s="1">
        <f t="shared" si="138"/>
        <v>1733.5330457</v>
      </c>
      <c r="C533" s="210">
        <f t="shared" si="139"/>
        <v>2</v>
      </c>
      <c r="D533" s="1">
        <f t="shared" si="140"/>
        <v>254.092142</v>
      </c>
      <c r="E533" t="s">
        <v>44</v>
      </c>
      <c r="F533">
        <v>9602</v>
      </c>
      <c r="G533" s="139">
        <v>2012</v>
      </c>
      <c r="H533" t="s">
        <v>145</v>
      </c>
      <c r="I533" s="691">
        <f>VLOOKUP(E533&amp;H533,Data2012!$A:$S,7,FALSE)</f>
        <v>254.092142</v>
      </c>
    </row>
    <row r="534" spans="1:9" ht="14.25" hidden="1" customHeight="1">
      <c r="A534" s="1" t="str">
        <f t="shared" si="137"/>
        <v>CP20129602</v>
      </c>
      <c r="B534" s="1">
        <f>IF(D534="na"," ",SUMIF(A:A,A534,D:D))</f>
        <v>1733.5330457</v>
      </c>
      <c r="C534" s="210">
        <f>IF(D534="na"," ",VALUE(RIGHT(TRIM(H534),2)))</f>
        <v>1</v>
      </c>
      <c r="D534" s="1">
        <f t="shared" si="140"/>
        <v>307.95064399999995</v>
      </c>
      <c r="E534" t="s">
        <v>44</v>
      </c>
      <c r="F534">
        <v>9602</v>
      </c>
      <c r="G534" s="139">
        <v>2012</v>
      </c>
      <c r="H534" t="s">
        <v>144</v>
      </c>
      <c r="I534" s="691">
        <f>VLOOKUP(E534&amp;H534,Data2012!$A:$S,7,FALSE)</f>
        <v>307.95064399999995</v>
      </c>
    </row>
    <row r="535" spans="1:9" ht="14.25" hidden="1" customHeight="1">
      <c r="A535" s="1" t="str">
        <f t="shared" si="137"/>
        <v>CP20129603</v>
      </c>
      <c r="B535" s="1">
        <f t="shared" ref="B535:B545" si="141">IF(D535="na",B536,SUMIF(A:A,A535,D:D))</f>
        <v>0</v>
      </c>
      <c r="C535" s="210">
        <f t="shared" ref="C535:C545" si="142">IF(D535="na",C536,VALUE(RIGHT(TRIM(H535),2)))</f>
        <v>12</v>
      </c>
      <c r="D535" s="1">
        <f>IF(I535&lt;0,"na",I535)</f>
        <v>0</v>
      </c>
      <c r="E535" t="s">
        <v>44</v>
      </c>
      <c r="F535">
        <v>9603</v>
      </c>
      <c r="G535" s="139">
        <v>2012</v>
      </c>
      <c r="H535" t="s">
        <v>155</v>
      </c>
      <c r="I535" s="691">
        <f>VLOOKUP(E535&amp;H535,Data2012!$A:$S,12,FALSE)</f>
        <v>0</v>
      </c>
    </row>
    <row r="536" spans="1:9" ht="14.25" hidden="1" customHeight="1">
      <c r="A536" s="1" t="str">
        <f t="shared" si="137"/>
        <v>CP20129603</v>
      </c>
      <c r="B536" s="1">
        <f t="shared" si="141"/>
        <v>0</v>
      </c>
      <c r="C536" s="210">
        <f t="shared" si="142"/>
        <v>11</v>
      </c>
      <c r="D536" s="1">
        <f t="shared" ref="D536:D546" si="143">IF(I536&lt;0,"na",I536)</f>
        <v>0</v>
      </c>
      <c r="E536" t="s">
        <v>44</v>
      </c>
      <c r="F536">
        <v>9603</v>
      </c>
      <c r="G536" s="139">
        <v>2012</v>
      </c>
      <c r="H536" t="s">
        <v>154</v>
      </c>
      <c r="I536" s="691">
        <f>VLOOKUP(E536&amp;H536,Data2012!$A:$S,12,FALSE)</f>
        <v>0</v>
      </c>
    </row>
    <row r="537" spans="1:9" ht="14.25" hidden="1" customHeight="1">
      <c r="A537" s="1" t="str">
        <f t="shared" si="137"/>
        <v>CP20129603</v>
      </c>
      <c r="B537" s="1">
        <f t="shared" si="141"/>
        <v>0</v>
      </c>
      <c r="C537" s="210">
        <f t="shared" si="142"/>
        <v>10</v>
      </c>
      <c r="D537" s="1">
        <f t="shared" si="143"/>
        <v>0</v>
      </c>
      <c r="E537" t="s">
        <v>44</v>
      </c>
      <c r="F537">
        <v>9603</v>
      </c>
      <c r="G537" s="139">
        <v>2012</v>
      </c>
      <c r="H537" t="s">
        <v>153</v>
      </c>
      <c r="I537" s="691">
        <f>VLOOKUP(E537&amp;H537,Data2012!$A:$S,12,FALSE)</f>
        <v>0</v>
      </c>
    </row>
    <row r="538" spans="1:9" ht="14.25" hidden="1" customHeight="1">
      <c r="A538" s="1" t="str">
        <f t="shared" si="137"/>
        <v>CP20129603</v>
      </c>
      <c r="B538" s="1">
        <f t="shared" si="141"/>
        <v>0</v>
      </c>
      <c r="C538" s="210">
        <f t="shared" si="142"/>
        <v>9</v>
      </c>
      <c r="D538" s="1">
        <f t="shared" si="143"/>
        <v>0</v>
      </c>
      <c r="E538" t="s">
        <v>44</v>
      </c>
      <c r="F538">
        <v>9603</v>
      </c>
      <c r="G538" s="139">
        <v>2012</v>
      </c>
      <c r="H538" t="s">
        <v>152</v>
      </c>
      <c r="I538" s="691">
        <f>VLOOKUP(E538&amp;H538,Data2012!$A:$S,12,FALSE)</f>
        <v>0</v>
      </c>
    </row>
    <row r="539" spans="1:9" ht="14.25" hidden="1" customHeight="1">
      <c r="A539" s="1" t="str">
        <f t="shared" si="137"/>
        <v>CP20129603</v>
      </c>
      <c r="B539" s="1">
        <f t="shared" si="141"/>
        <v>0</v>
      </c>
      <c r="C539" s="210">
        <f t="shared" si="142"/>
        <v>8</v>
      </c>
      <c r="D539" s="1">
        <f t="shared" si="143"/>
        <v>0</v>
      </c>
      <c r="E539" t="s">
        <v>44</v>
      </c>
      <c r="F539">
        <v>9603</v>
      </c>
      <c r="G539" s="139">
        <v>2012</v>
      </c>
      <c r="H539" t="s">
        <v>151</v>
      </c>
      <c r="I539" s="691">
        <f>VLOOKUP(E539&amp;H539,Data2012!$A:$S,12,FALSE)</f>
        <v>0</v>
      </c>
    </row>
    <row r="540" spans="1:9" ht="14.25" hidden="1" customHeight="1">
      <c r="A540" s="1" t="str">
        <f t="shared" si="137"/>
        <v>CP20129603</v>
      </c>
      <c r="B540" s="1">
        <f t="shared" si="141"/>
        <v>0</v>
      </c>
      <c r="C540" s="210">
        <f t="shared" si="142"/>
        <v>7</v>
      </c>
      <c r="D540" s="1">
        <f t="shared" si="143"/>
        <v>0</v>
      </c>
      <c r="E540" t="s">
        <v>44</v>
      </c>
      <c r="F540">
        <v>9603</v>
      </c>
      <c r="G540" s="139">
        <v>2012</v>
      </c>
      <c r="H540" t="s">
        <v>150</v>
      </c>
      <c r="I540" s="691">
        <f>VLOOKUP(E540&amp;H540,Data2012!$A:$S,12,FALSE)</f>
        <v>0</v>
      </c>
    </row>
    <row r="541" spans="1:9" ht="14.25" hidden="1" customHeight="1">
      <c r="A541" s="1" t="str">
        <f t="shared" si="137"/>
        <v>CP20129603</v>
      </c>
      <c r="B541" s="1">
        <f t="shared" si="141"/>
        <v>0</v>
      </c>
      <c r="C541" s="210">
        <f t="shared" si="142"/>
        <v>6</v>
      </c>
      <c r="D541" s="1">
        <f t="shared" si="143"/>
        <v>0</v>
      </c>
      <c r="E541" t="s">
        <v>44</v>
      </c>
      <c r="F541">
        <v>9603</v>
      </c>
      <c r="G541" s="139">
        <v>2012</v>
      </c>
      <c r="H541" t="s">
        <v>149</v>
      </c>
      <c r="I541" s="691">
        <f>VLOOKUP(E541&amp;H541,Data2012!$A:$S,12,FALSE)</f>
        <v>0</v>
      </c>
    </row>
    <row r="542" spans="1:9" ht="14.25" hidden="1" customHeight="1">
      <c r="A542" s="1" t="str">
        <f t="shared" si="137"/>
        <v>CP20129603</v>
      </c>
      <c r="B542" s="1">
        <f t="shared" si="141"/>
        <v>0</v>
      </c>
      <c r="C542" s="210">
        <f t="shared" si="142"/>
        <v>5</v>
      </c>
      <c r="D542" s="1">
        <f t="shared" si="143"/>
        <v>0</v>
      </c>
      <c r="E542" t="s">
        <v>44</v>
      </c>
      <c r="F542">
        <v>9603</v>
      </c>
      <c r="G542" s="139">
        <v>2012</v>
      </c>
      <c r="H542" t="s">
        <v>148</v>
      </c>
      <c r="I542" s="691">
        <f>VLOOKUP(E542&amp;H542,Data2012!$A:$S,12,FALSE)</f>
        <v>0</v>
      </c>
    </row>
    <row r="543" spans="1:9" ht="14.25" hidden="1" customHeight="1">
      <c r="A543" s="1" t="str">
        <f t="shared" si="137"/>
        <v>CP20129603</v>
      </c>
      <c r="B543" s="1">
        <f t="shared" si="141"/>
        <v>0</v>
      </c>
      <c r="C543" s="210">
        <f t="shared" si="142"/>
        <v>4</v>
      </c>
      <c r="D543" s="1">
        <f t="shared" si="143"/>
        <v>0</v>
      </c>
      <c r="E543" t="s">
        <v>44</v>
      </c>
      <c r="F543">
        <v>9603</v>
      </c>
      <c r="G543" s="139">
        <v>2012</v>
      </c>
      <c r="H543" t="s">
        <v>147</v>
      </c>
      <c r="I543" s="691">
        <f>VLOOKUP(E543&amp;H543,Data2012!$A:$S,12,FALSE)</f>
        <v>0</v>
      </c>
    </row>
    <row r="544" spans="1:9" ht="14.25" hidden="1" customHeight="1">
      <c r="A544" s="1" t="str">
        <f t="shared" si="137"/>
        <v>CP20129603</v>
      </c>
      <c r="B544" s="1">
        <f t="shared" si="141"/>
        <v>0</v>
      </c>
      <c r="C544" s="210">
        <f t="shared" si="142"/>
        <v>3</v>
      </c>
      <c r="D544" s="1">
        <f t="shared" si="143"/>
        <v>0</v>
      </c>
      <c r="E544" t="s">
        <v>44</v>
      </c>
      <c r="F544">
        <v>9603</v>
      </c>
      <c r="G544" s="139">
        <v>2012</v>
      </c>
      <c r="H544" t="s">
        <v>146</v>
      </c>
      <c r="I544" s="691">
        <f>VLOOKUP(E544&amp;H544,Data2012!$A:$S,12,FALSE)</f>
        <v>0</v>
      </c>
    </row>
    <row r="545" spans="1:9" ht="14.25" hidden="1" customHeight="1">
      <c r="A545" s="1" t="str">
        <f t="shared" si="137"/>
        <v>CP20129603</v>
      </c>
      <c r="B545" s="1">
        <f t="shared" si="141"/>
        <v>0</v>
      </c>
      <c r="C545" s="210">
        <f t="shared" si="142"/>
        <v>2</v>
      </c>
      <c r="D545" s="1">
        <f t="shared" si="143"/>
        <v>0</v>
      </c>
      <c r="E545" t="s">
        <v>44</v>
      </c>
      <c r="F545">
        <v>9603</v>
      </c>
      <c r="G545" s="139">
        <v>2012</v>
      </c>
      <c r="H545" t="s">
        <v>145</v>
      </c>
      <c r="I545" s="691">
        <f>VLOOKUP(E545&amp;H545,Data2012!$A:$S,12,FALSE)</f>
        <v>0</v>
      </c>
    </row>
    <row r="546" spans="1:9" ht="14.25" hidden="1" customHeight="1">
      <c r="A546" s="1" t="str">
        <f t="shared" si="137"/>
        <v>CP20129603</v>
      </c>
      <c r="B546" s="1">
        <f>IF(D546="na"," ",SUMIF(A:A,A546,D:D))</f>
        <v>0</v>
      </c>
      <c r="C546" s="210">
        <f>IF(D546="na"," ",VALUE(RIGHT(TRIM(H546),2)))</f>
        <v>1</v>
      </c>
      <c r="D546" s="1">
        <f t="shared" si="143"/>
        <v>0</v>
      </c>
      <c r="E546" t="s">
        <v>44</v>
      </c>
      <c r="F546">
        <v>9603</v>
      </c>
      <c r="G546" s="139">
        <v>2012</v>
      </c>
      <c r="H546" t="s">
        <v>144</v>
      </c>
      <c r="I546" s="691">
        <f>VLOOKUP(E546&amp;H546,Data2012!$A:$S,12,FALSE)</f>
        <v>0</v>
      </c>
    </row>
    <row r="547" spans="1:9" ht="14.25" hidden="1" customHeight="1">
      <c r="A547" s="1" t="str">
        <f t="shared" si="137"/>
        <v>CP20129604</v>
      </c>
      <c r="B547" s="1">
        <f t="shared" ref="B547:B557" si="144">IF(D547="na",B548,SUMIF(A:A,A547,D:D))</f>
        <v>0</v>
      </c>
      <c r="C547" s="210">
        <f t="shared" ref="C547:C557" si="145">IF(D547="na",C548,VALUE(RIGHT(TRIM(H547),2)))</f>
        <v>12</v>
      </c>
      <c r="D547" s="1">
        <f>IF(I547&lt;0,"na",I547)</f>
        <v>0</v>
      </c>
      <c r="E547" t="s">
        <v>44</v>
      </c>
      <c r="F547">
        <v>9604</v>
      </c>
      <c r="G547" s="139">
        <v>2012</v>
      </c>
      <c r="H547" t="s">
        <v>155</v>
      </c>
      <c r="I547" s="691">
        <f>VLOOKUP(E547&amp;H547,Data2012!$A:$S,15,FALSE)</f>
        <v>0</v>
      </c>
    </row>
    <row r="548" spans="1:9" ht="14.25" hidden="1" customHeight="1">
      <c r="A548" s="1" t="str">
        <f t="shared" si="137"/>
        <v>CP20129604</v>
      </c>
      <c r="B548" s="1">
        <f t="shared" si="144"/>
        <v>0</v>
      </c>
      <c r="C548" s="210">
        <f t="shared" si="145"/>
        <v>11</v>
      </c>
      <c r="D548" s="1">
        <f t="shared" ref="D548:D558" si="146">IF(I548&lt;0,"na",I548)</f>
        <v>0</v>
      </c>
      <c r="E548" t="s">
        <v>44</v>
      </c>
      <c r="F548">
        <v>9604</v>
      </c>
      <c r="G548" s="139">
        <v>2012</v>
      </c>
      <c r="H548" t="s">
        <v>154</v>
      </c>
      <c r="I548" s="691">
        <f>VLOOKUP(E548&amp;H548,Data2012!$A:$S,15,FALSE)</f>
        <v>0</v>
      </c>
    </row>
    <row r="549" spans="1:9" ht="14.25" hidden="1" customHeight="1">
      <c r="A549" s="1" t="str">
        <f t="shared" si="137"/>
        <v>CP20129604</v>
      </c>
      <c r="B549" s="1">
        <f t="shared" si="144"/>
        <v>0</v>
      </c>
      <c r="C549" s="210">
        <f t="shared" si="145"/>
        <v>10</v>
      </c>
      <c r="D549" s="1">
        <f t="shared" si="146"/>
        <v>0</v>
      </c>
      <c r="E549" t="s">
        <v>44</v>
      </c>
      <c r="F549">
        <v>9604</v>
      </c>
      <c r="G549" s="139">
        <v>2012</v>
      </c>
      <c r="H549" t="s">
        <v>153</v>
      </c>
      <c r="I549" s="691">
        <f>VLOOKUP(E549&amp;H549,Data2012!$A:$S,15,FALSE)</f>
        <v>0</v>
      </c>
    </row>
    <row r="550" spans="1:9" ht="14.25" hidden="1" customHeight="1">
      <c r="A550" s="1" t="str">
        <f t="shared" si="137"/>
        <v>CP20129604</v>
      </c>
      <c r="B550" s="1">
        <f t="shared" si="144"/>
        <v>0</v>
      </c>
      <c r="C550" s="210">
        <f t="shared" si="145"/>
        <v>9</v>
      </c>
      <c r="D550" s="1">
        <f t="shared" si="146"/>
        <v>0</v>
      </c>
      <c r="E550" t="s">
        <v>44</v>
      </c>
      <c r="F550">
        <v>9604</v>
      </c>
      <c r="G550" s="139">
        <v>2012</v>
      </c>
      <c r="H550" t="s">
        <v>152</v>
      </c>
      <c r="I550" s="691">
        <f>VLOOKUP(E550&amp;H550,Data2012!$A:$S,15,FALSE)</f>
        <v>0</v>
      </c>
    </row>
    <row r="551" spans="1:9" ht="14.25" hidden="1" customHeight="1">
      <c r="A551" s="1" t="str">
        <f t="shared" si="137"/>
        <v>CP20129604</v>
      </c>
      <c r="B551" s="1">
        <f t="shared" si="144"/>
        <v>0</v>
      </c>
      <c r="C551" s="210">
        <f t="shared" si="145"/>
        <v>8</v>
      </c>
      <c r="D551" s="1">
        <f t="shared" si="146"/>
        <v>0</v>
      </c>
      <c r="E551" t="s">
        <v>44</v>
      </c>
      <c r="F551">
        <v>9604</v>
      </c>
      <c r="G551" s="139">
        <v>2012</v>
      </c>
      <c r="H551" t="s">
        <v>151</v>
      </c>
      <c r="I551" s="691">
        <f>VLOOKUP(E551&amp;H551,Data2012!$A:$S,15,FALSE)</f>
        <v>0</v>
      </c>
    </row>
    <row r="552" spans="1:9" ht="14.25" hidden="1" customHeight="1">
      <c r="A552" s="1" t="str">
        <f t="shared" si="137"/>
        <v>CP20129604</v>
      </c>
      <c r="B552" s="1">
        <f t="shared" si="144"/>
        <v>0</v>
      </c>
      <c r="C552" s="210">
        <f t="shared" si="145"/>
        <v>7</v>
      </c>
      <c r="D552" s="1">
        <f t="shared" si="146"/>
        <v>0</v>
      </c>
      <c r="E552" t="s">
        <v>44</v>
      </c>
      <c r="F552">
        <v>9604</v>
      </c>
      <c r="G552" s="139">
        <v>2012</v>
      </c>
      <c r="H552" t="s">
        <v>150</v>
      </c>
      <c r="I552" s="691">
        <f>VLOOKUP(E552&amp;H552,Data2012!$A:$S,15,FALSE)</f>
        <v>0</v>
      </c>
    </row>
    <row r="553" spans="1:9" ht="14.25" hidden="1" customHeight="1">
      <c r="A553" s="1" t="str">
        <f t="shared" si="137"/>
        <v>CP20129604</v>
      </c>
      <c r="B553" s="1">
        <f t="shared" si="144"/>
        <v>0</v>
      </c>
      <c r="C553" s="210">
        <f t="shared" si="145"/>
        <v>6</v>
      </c>
      <c r="D553" s="1">
        <f t="shared" si="146"/>
        <v>0</v>
      </c>
      <c r="E553" t="s">
        <v>44</v>
      </c>
      <c r="F553">
        <v>9604</v>
      </c>
      <c r="G553" s="139">
        <v>2012</v>
      </c>
      <c r="H553" t="s">
        <v>149</v>
      </c>
      <c r="I553" s="691">
        <f>VLOOKUP(E553&amp;H553,Data2012!$A:$S,15,FALSE)</f>
        <v>0</v>
      </c>
    </row>
    <row r="554" spans="1:9" ht="14.25" hidden="1" customHeight="1">
      <c r="A554" s="1" t="str">
        <f t="shared" si="137"/>
        <v>CP20129604</v>
      </c>
      <c r="B554" s="1">
        <f t="shared" si="144"/>
        <v>0</v>
      </c>
      <c r="C554" s="210">
        <f t="shared" si="145"/>
        <v>5</v>
      </c>
      <c r="D554" s="1">
        <f t="shared" si="146"/>
        <v>0</v>
      </c>
      <c r="E554" t="s">
        <v>44</v>
      </c>
      <c r="F554">
        <v>9604</v>
      </c>
      <c r="G554" s="139">
        <v>2012</v>
      </c>
      <c r="H554" t="s">
        <v>148</v>
      </c>
      <c r="I554" s="691">
        <f>VLOOKUP(E554&amp;H554,Data2012!$A:$S,15,FALSE)</f>
        <v>0</v>
      </c>
    </row>
    <row r="555" spans="1:9" ht="14.25" hidden="1" customHeight="1">
      <c r="A555" s="1" t="str">
        <f t="shared" si="137"/>
        <v>CP20129604</v>
      </c>
      <c r="B555" s="1">
        <f t="shared" si="144"/>
        <v>0</v>
      </c>
      <c r="C555" s="210">
        <f t="shared" si="145"/>
        <v>4</v>
      </c>
      <c r="D555" s="1">
        <f t="shared" si="146"/>
        <v>0</v>
      </c>
      <c r="E555" t="s">
        <v>44</v>
      </c>
      <c r="F555">
        <v>9604</v>
      </c>
      <c r="G555" s="139">
        <v>2012</v>
      </c>
      <c r="H555" t="s">
        <v>147</v>
      </c>
      <c r="I555" s="691">
        <f>VLOOKUP(E555&amp;H555,Data2012!$A:$S,15,FALSE)</f>
        <v>0</v>
      </c>
    </row>
    <row r="556" spans="1:9" ht="14.25" hidden="1" customHeight="1">
      <c r="A556" s="1" t="str">
        <f t="shared" si="137"/>
        <v>CP20129604</v>
      </c>
      <c r="B556" s="1">
        <f t="shared" si="144"/>
        <v>0</v>
      </c>
      <c r="C556" s="210">
        <f t="shared" si="145"/>
        <v>3</v>
      </c>
      <c r="D556" s="1">
        <f t="shared" si="146"/>
        <v>0</v>
      </c>
      <c r="E556" t="s">
        <v>44</v>
      </c>
      <c r="F556">
        <v>9604</v>
      </c>
      <c r="G556" s="139">
        <v>2012</v>
      </c>
      <c r="H556" t="s">
        <v>146</v>
      </c>
      <c r="I556" s="691">
        <f>VLOOKUP(E556&amp;H556,Data2012!$A:$S,15,FALSE)</f>
        <v>0</v>
      </c>
    </row>
    <row r="557" spans="1:9" ht="14.25" hidden="1" customHeight="1">
      <c r="A557" s="1" t="str">
        <f t="shared" si="137"/>
        <v>CP20129604</v>
      </c>
      <c r="B557" s="1">
        <f t="shared" si="144"/>
        <v>0</v>
      </c>
      <c r="C557" s="210">
        <f t="shared" si="145"/>
        <v>2</v>
      </c>
      <c r="D557" s="1">
        <f t="shared" si="146"/>
        <v>0</v>
      </c>
      <c r="E557" t="s">
        <v>44</v>
      </c>
      <c r="F557">
        <v>9604</v>
      </c>
      <c r="G557" s="139">
        <v>2012</v>
      </c>
      <c r="H557" t="s">
        <v>145</v>
      </c>
      <c r="I557" s="691">
        <f>VLOOKUP(E557&amp;H557,Data2012!$A:$S,15,FALSE)</f>
        <v>0</v>
      </c>
    </row>
    <row r="558" spans="1:9" ht="14.25" hidden="1" customHeight="1">
      <c r="A558" s="1" t="str">
        <f t="shared" si="137"/>
        <v>CP20129604</v>
      </c>
      <c r="B558" s="1">
        <f>IF(D558="na"," ",SUMIF(A:A,A558,D:D))</f>
        <v>0</v>
      </c>
      <c r="C558" s="210">
        <f>IF(D558="na"," ",VALUE(RIGHT(TRIM(H558),2)))</f>
        <v>1</v>
      </c>
      <c r="D558" s="1">
        <f t="shared" si="146"/>
        <v>0</v>
      </c>
      <c r="E558" t="s">
        <v>44</v>
      </c>
      <c r="F558">
        <v>9604</v>
      </c>
      <c r="G558" s="139">
        <v>2012</v>
      </c>
      <c r="H558" t="s">
        <v>144</v>
      </c>
      <c r="I558" s="691">
        <f>VLOOKUP(E558&amp;H558,Data2012!$A:$S,15,FALSE)</f>
        <v>0</v>
      </c>
    </row>
    <row r="559" spans="1:9" ht="14.25" hidden="1" customHeight="1">
      <c r="A559" s="1" t="str">
        <f t="shared" si="137"/>
        <v>CP20129605</v>
      </c>
      <c r="B559" s="1">
        <f t="shared" ref="B559:B569" si="147">IF(D559="na",B560,SUMIF(A:A,A559,D:D))</f>
        <v>0</v>
      </c>
      <c r="C559" s="210">
        <f t="shared" ref="C559:C569" si="148">IF(D559="na",C560,VALUE(RIGHT(TRIM(H559),2)))</f>
        <v>12</v>
      </c>
      <c r="D559" s="1">
        <f>IF(I559&lt;0,"na",I559)</f>
        <v>0</v>
      </c>
      <c r="E559" t="s">
        <v>44</v>
      </c>
      <c r="F559">
        <v>9605</v>
      </c>
      <c r="G559" s="139">
        <v>2012</v>
      </c>
      <c r="H559" t="s">
        <v>155</v>
      </c>
      <c r="I559" s="691">
        <f>VLOOKUP(E559&amp;H559,Data2012!$A:$S,18,FALSE)</f>
        <v>0</v>
      </c>
    </row>
    <row r="560" spans="1:9" ht="14.25" hidden="1" customHeight="1">
      <c r="A560" s="1" t="str">
        <f t="shared" si="137"/>
        <v>CP20129605</v>
      </c>
      <c r="B560" s="1">
        <f t="shared" si="147"/>
        <v>0</v>
      </c>
      <c r="C560" s="210">
        <f t="shared" si="148"/>
        <v>11</v>
      </c>
      <c r="D560" s="1">
        <f t="shared" ref="D560:D570" si="149">IF(I560&lt;0,"na",I560)</f>
        <v>0</v>
      </c>
      <c r="E560" t="s">
        <v>44</v>
      </c>
      <c r="F560">
        <v>9605</v>
      </c>
      <c r="G560" s="139">
        <v>2012</v>
      </c>
      <c r="H560" t="s">
        <v>154</v>
      </c>
      <c r="I560" s="691">
        <f>VLOOKUP(E560&amp;H560,Data2012!$A:$S,18,FALSE)</f>
        <v>0</v>
      </c>
    </row>
    <row r="561" spans="1:9" ht="14.25" hidden="1" customHeight="1">
      <c r="A561" s="1" t="str">
        <f t="shared" si="137"/>
        <v>CP20129605</v>
      </c>
      <c r="B561" s="1">
        <f t="shared" si="147"/>
        <v>0</v>
      </c>
      <c r="C561" s="210">
        <f t="shared" si="148"/>
        <v>10</v>
      </c>
      <c r="D561" s="1">
        <f t="shared" si="149"/>
        <v>0</v>
      </c>
      <c r="E561" t="s">
        <v>44</v>
      </c>
      <c r="F561">
        <v>9605</v>
      </c>
      <c r="G561" s="139">
        <v>2012</v>
      </c>
      <c r="H561" t="s">
        <v>153</v>
      </c>
      <c r="I561" s="691">
        <f>VLOOKUP(E561&amp;H561,Data2012!$A:$S,18,FALSE)</f>
        <v>0</v>
      </c>
    </row>
    <row r="562" spans="1:9" ht="14.25" hidden="1" customHeight="1">
      <c r="A562" s="1" t="str">
        <f t="shared" si="137"/>
        <v>CP20129605</v>
      </c>
      <c r="B562" s="1">
        <f t="shared" si="147"/>
        <v>0</v>
      </c>
      <c r="C562" s="210">
        <f t="shared" si="148"/>
        <v>9</v>
      </c>
      <c r="D562" s="1">
        <f t="shared" si="149"/>
        <v>0</v>
      </c>
      <c r="E562" t="s">
        <v>44</v>
      </c>
      <c r="F562">
        <v>9605</v>
      </c>
      <c r="G562" s="139">
        <v>2012</v>
      </c>
      <c r="H562" t="s">
        <v>152</v>
      </c>
      <c r="I562" s="691">
        <f>VLOOKUP(E562&amp;H562,Data2012!$A:$S,18,FALSE)</f>
        <v>0</v>
      </c>
    </row>
    <row r="563" spans="1:9" ht="14.25" hidden="1" customHeight="1">
      <c r="A563" s="1" t="str">
        <f t="shared" si="137"/>
        <v>CP20129605</v>
      </c>
      <c r="B563" s="1">
        <f t="shared" si="147"/>
        <v>0</v>
      </c>
      <c r="C563" s="210">
        <f t="shared" si="148"/>
        <v>8</v>
      </c>
      <c r="D563" s="1">
        <f t="shared" si="149"/>
        <v>0</v>
      </c>
      <c r="E563" t="s">
        <v>44</v>
      </c>
      <c r="F563">
        <v>9605</v>
      </c>
      <c r="G563" s="139">
        <v>2012</v>
      </c>
      <c r="H563" t="s">
        <v>151</v>
      </c>
      <c r="I563" s="691">
        <f>VLOOKUP(E563&amp;H563,Data2012!$A:$S,18,FALSE)</f>
        <v>0</v>
      </c>
    </row>
    <row r="564" spans="1:9" ht="14.25" hidden="1" customHeight="1">
      <c r="A564" s="1" t="str">
        <f t="shared" si="137"/>
        <v>CP20129605</v>
      </c>
      <c r="B564" s="1">
        <f t="shared" si="147"/>
        <v>0</v>
      </c>
      <c r="C564" s="210">
        <f t="shared" si="148"/>
        <v>7</v>
      </c>
      <c r="D564" s="1">
        <f t="shared" si="149"/>
        <v>0</v>
      </c>
      <c r="E564" t="s">
        <v>44</v>
      </c>
      <c r="F564">
        <v>9605</v>
      </c>
      <c r="G564" s="139">
        <v>2012</v>
      </c>
      <c r="H564" t="s">
        <v>150</v>
      </c>
      <c r="I564" s="691">
        <f>VLOOKUP(E564&amp;H564,Data2012!$A:$S,18,FALSE)</f>
        <v>0</v>
      </c>
    </row>
    <row r="565" spans="1:9" ht="14.25" hidden="1" customHeight="1">
      <c r="A565" s="1" t="str">
        <f t="shared" si="137"/>
        <v>CP20129605</v>
      </c>
      <c r="B565" s="1">
        <f t="shared" si="147"/>
        <v>0</v>
      </c>
      <c r="C565" s="210">
        <f t="shared" si="148"/>
        <v>6</v>
      </c>
      <c r="D565" s="1">
        <f t="shared" si="149"/>
        <v>0</v>
      </c>
      <c r="E565" t="s">
        <v>44</v>
      </c>
      <c r="F565">
        <v>9605</v>
      </c>
      <c r="G565" s="139">
        <v>2012</v>
      </c>
      <c r="H565" t="s">
        <v>149</v>
      </c>
      <c r="I565" s="691">
        <f>VLOOKUP(E565&amp;H565,Data2012!$A:$S,18,FALSE)</f>
        <v>0</v>
      </c>
    </row>
    <row r="566" spans="1:9" ht="14.25" hidden="1" customHeight="1">
      <c r="A566" s="1" t="str">
        <f t="shared" si="137"/>
        <v>CP20129605</v>
      </c>
      <c r="B566" s="1">
        <f t="shared" si="147"/>
        <v>0</v>
      </c>
      <c r="C566" s="210">
        <f t="shared" si="148"/>
        <v>5</v>
      </c>
      <c r="D566" s="1">
        <f t="shared" si="149"/>
        <v>0</v>
      </c>
      <c r="E566" t="s">
        <v>44</v>
      </c>
      <c r="F566">
        <v>9605</v>
      </c>
      <c r="G566" s="139">
        <v>2012</v>
      </c>
      <c r="H566" t="s">
        <v>148</v>
      </c>
      <c r="I566" s="691">
        <f>VLOOKUP(E566&amp;H566,Data2012!$A:$S,18,FALSE)</f>
        <v>0</v>
      </c>
    </row>
    <row r="567" spans="1:9" ht="14.25" hidden="1" customHeight="1">
      <c r="A567" s="1" t="str">
        <f t="shared" si="137"/>
        <v>CP20129605</v>
      </c>
      <c r="B567" s="1">
        <f t="shared" si="147"/>
        <v>0</v>
      </c>
      <c r="C567" s="210">
        <f t="shared" si="148"/>
        <v>4</v>
      </c>
      <c r="D567" s="1">
        <f t="shared" si="149"/>
        <v>0</v>
      </c>
      <c r="E567" t="s">
        <v>44</v>
      </c>
      <c r="F567">
        <v>9605</v>
      </c>
      <c r="G567" s="139">
        <v>2012</v>
      </c>
      <c r="H567" t="s">
        <v>147</v>
      </c>
      <c r="I567" s="691">
        <f>VLOOKUP(E567&amp;H567,Data2012!$A:$S,18,FALSE)</f>
        <v>0</v>
      </c>
    </row>
    <row r="568" spans="1:9" ht="14.25" hidden="1" customHeight="1">
      <c r="A568" s="1" t="str">
        <f t="shared" si="137"/>
        <v>CP20129605</v>
      </c>
      <c r="B568" s="1">
        <f t="shared" si="147"/>
        <v>0</v>
      </c>
      <c r="C568" s="210">
        <f t="shared" si="148"/>
        <v>3</v>
      </c>
      <c r="D568" s="1">
        <f t="shared" si="149"/>
        <v>0</v>
      </c>
      <c r="E568" t="s">
        <v>44</v>
      </c>
      <c r="F568">
        <v>9605</v>
      </c>
      <c r="G568" s="139">
        <v>2012</v>
      </c>
      <c r="H568" t="s">
        <v>146</v>
      </c>
      <c r="I568" s="691">
        <f>VLOOKUP(E568&amp;H568,Data2012!$A:$S,18,FALSE)</f>
        <v>0</v>
      </c>
    </row>
    <row r="569" spans="1:9" ht="14.25" hidden="1" customHeight="1">
      <c r="A569" s="1" t="str">
        <f t="shared" si="137"/>
        <v>CP20129605</v>
      </c>
      <c r="B569" s="1">
        <f t="shared" si="147"/>
        <v>0</v>
      </c>
      <c r="C569" s="210">
        <f t="shared" si="148"/>
        <v>2</v>
      </c>
      <c r="D569" s="1">
        <f t="shared" si="149"/>
        <v>0</v>
      </c>
      <c r="E569" t="s">
        <v>44</v>
      </c>
      <c r="F569">
        <v>9605</v>
      </c>
      <c r="G569" s="139">
        <v>2012</v>
      </c>
      <c r="H569" t="s">
        <v>145</v>
      </c>
      <c r="I569" s="691">
        <f>VLOOKUP(E569&amp;H569,Data2012!$A:$S,18,FALSE)</f>
        <v>0</v>
      </c>
    </row>
    <row r="570" spans="1:9" ht="14.25" hidden="1" customHeight="1">
      <c r="A570" s="1" t="str">
        <f t="shared" si="137"/>
        <v>CP20129605</v>
      </c>
      <c r="B570" s="1">
        <f>IF(D570="na"," ",SUMIF(A:A,A570,D:D))</f>
        <v>0</v>
      </c>
      <c r="C570" s="210">
        <f>IF(D570="na"," ",VALUE(RIGHT(TRIM(H570),2)))</f>
        <v>1</v>
      </c>
      <c r="D570" s="1">
        <f t="shared" si="149"/>
        <v>0</v>
      </c>
      <c r="E570" t="s">
        <v>44</v>
      </c>
      <c r="F570">
        <v>9605</v>
      </c>
      <c r="G570" s="139">
        <v>2012</v>
      </c>
      <c r="H570" t="s">
        <v>144</v>
      </c>
      <c r="I570" s="691">
        <f>VLOOKUP(E570&amp;H570,Data2012!$A:$S,18,FALSE)</f>
        <v>0</v>
      </c>
    </row>
    <row r="571" spans="1:9" ht="14.25" hidden="1" customHeight="1">
      <c r="A571" s="1" t="str">
        <f t="shared" si="137"/>
        <v>CP20129606</v>
      </c>
      <c r="B571" s="1">
        <f t="shared" ref="B571:B581" si="150">IF(D571="na",B572,SUMIF(A:A,A571,D:D))</f>
        <v>0</v>
      </c>
      <c r="C571" s="210">
        <f t="shared" ref="C571:C581" si="151">IF(D571="na",C572,VALUE(RIGHT(TRIM(H571),2)))</f>
        <v>12</v>
      </c>
      <c r="D571" s="1">
        <f>IF(I571&lt;0,"na",I571)</f>
        <v>0</v>
      </c>
      <c r="E571" t="s">
        <v>44</v>
      </c>
      <c r="F571">
        <v>9606</v>
      </c>
      <c r="G571" s="139">
        <v>2012</v>
      </c>
      <c r="H571" t="s">
        <v>155</v>
      </c>
      <c r="I571" s="691">
        <f>VLOOKUP(E571&amp;H571,Data2012!$A:$U,21,FALSE)</f>
        <v>0</v>
      </c>
    </row>
    <row r="572" spans="1:9" ht="14.25" hidden="1" customHeight="1">
      <c r="A572" s="1" t="str">
        <f t="shared" si="137"/>
        <v>CP20129606</v>
      </c>
      <c r="B572" s="1">
        <f t="shared" si="150"/>
        <v>0</v>
      </c>
      <c r="C572" s="210">
        <f t="shared" si="151"/>
        <v>11</v>
      </c>
      <c r="D572" s="1">
        <f t="shared" ref="D572:D582" si="152">IF(I572&lt;0,"na",I572)</f>
        <v>0</v>
      </c>
      <c r="E572" t="s">
        <v>44</v>
      </c>
      <c r="F572">
        <v>9606</v>
      </c>
      <c r="G572" s="139">
        <v>2012</v>
      </c>
      <c r="H572" t="s">
        <v>154</v>
      </c>
      <c r="I572" s="691">
        <f>VLOOKUP(E572&amp;H572,Data2012!$A:$U,21,FALSE)</f>
        <v>0</v>
      </c>
    </row>
    <row r="573" spans="1:9" ht="14.25" hidden="1" customHeight="1">
      <c r="A573" s="1" t="str">
        <f t="shared" si="137"/>
        <v>CP20129606</v>
      </c>
      <c r="B573" s="1">
        <f t="shared" si="150"/>
        <v>0</v>
      </c>
      <c r="C573" s="210">
        <f t="shared" si="151"/>
        <v>10</v>
      </c>
      <c r="D573" s="1">
        <f t="shared" si="152"/>
        <v>0</v>
      </c>
      <c r="E573" t="s">
        <v>44</v>
      </c>
      <c r="F573">
        <v>9606</v>
      </c>
      <c r="G573" s="139">
        <v>2012</v>
      </c>
      <c r="H573" t="s">
        <v>153</v>
      </c>
      <c r="I573" s="691">
        <f>VLOOKUP(E573&amp;H573,Data2012!$A:$U,21,FALSE)</f>
        <v>0</v>
      </c>
    </row>
    <row r="574" spans="1:9" ht="14.25" hidden="1" customHeight="1">
      <c r="A574" s="1" t="str">
        <f t="shared" si="137"/>
        <v>CP20129606</v>
      </c>
      <c r="B574" s="1">
        <f t="shared" si="150"/>
        <v>0</v>
      </c>
      <c r="C574" s="210">
        <f t="shared" si="151"/>
        <v>9</v>
      </c>
      <c r="D574" s="1">
        <f t="shared" si="152"/>
        <v>0</v>
      </c>
      <c r="E574" t="s">
        <v>44</v>
      </c>
      <c r="F574">
        <v>9606</v>
      </c>
      <c r="G574" s="139">
        <v>2012</v>
      </c>
      <c r="H574" t="s">
        <v>152</v>
      </c>
      <c r="I574" s="691">
        <f>VLOOKUP(E574&amp;H574,Data2012!$A:$U,21,FALSE)</f>
        <v>0</v>
      </c>
    </row>
    <row r="575" spans="1:9" ht="14.25" hidden="1" customHeight="1">
      <c r="A575" s="1" t="str">
        <f t="shared" si="137"/>
        <v>CP20129606</v>
      </c>
      <c r="B575" s="1">
        <f t="shared" si="150"/>
        <v>0</v>
      </c>
      <c r="C575" s="210">
        <f t="shared" si="151"/>
        <v>8</v>
      </c>
      <c r="D575" s="1">
        <f t="shared" si="152"/>
        <v>0</v>
      </c>
      <c r="E575" t="s">
        <v>44</v>
      </c>
      <c r="F575">
        <v>9606</v>
      </c>
      <c r="G575" s="139">
        <v>2012</v>
      </c>
      <c r="H575" t="s">
        <v>151</v>
      </c>
      <c r="I575" s="691">
        <f>VLOOKUP(E575&amp;H575,Data2012!$A:$U,21,FALSE)</f>
        <v>0</v>
      </c>
    </row>
    <row r="576" spans="1:9" ht="14.25" hidden="1" customHeight="1">
      <c r="A576" s="1" t="str">
        <f t="shared" si="137"/>
        <v>CP20129606</v>
      </c>
      <c r="B576" s="1">
        <f t="shared" si="150"/>
        <v>0</v>
      </c>
      <c r="C576" s="210">
        <f t="shared" si="151"/>
        <v>7</v>
      </c>
      <c r="D576" s="1">
        <f t="shared" si="152"/>
        <v>0</v>
      </c>
      <c r="E576" t="s">
        <v>44</v>
      </c>
      <c r="F576">
        <v>9606</v>
      </c>
      <c r="G576" s="139">
        <v>2012</v>
      </c>
      <c r="H576" t="s">
        <v>150</v>
      </c>
      <c r="I576" s="691">
        <f>VLOOKUP(E576&amp;H576,Data2012!$A:$U,21,FALSE)</f>
        <v>0</v>
      </c>
    </row>
    <row r="577" spans="1:9" ht="14.25" hidden="1" customHeight="1">
      <c r="A577" s="1" t="str">
        <f t="shared" si="137"/>
        <v>CP20129606</v>
      </c>
      <c r="B577" s="1">
        <f t="shared" si="150"/>
        <v>0</v>
      </c>
      <c r="C577" s="210">
        <f t="shared" si="151"/>
        <v>6</v>
      </c>
      <c r="D577" s="1">
        <f t="shared" si="152"/>
        <v>0</v>
      </c>
      <c r="E577" t="s">
        <v>44</v>
      </c>
      <c r="F577">
        <v>9606</v>
      </c>
      <c r="G577" s="139">
        <v>2012</v>
      </c>
      <c r="H577" t="s">
        <v>149</v>
      </c>
      <c r="I577" s="691">
        <f>VLOOKUP(E577&amp;H577,Data2012!$A:$U,21,FALSE)</f>
        <v>0</v>
      </c>
    </row>
    <row r="578" spans="1:9" ht="14.25" hidden="1" customHeight="1">
      <c r="A578" s="1" t="str">
        <f t="shared" si="137"/>
        <v>CP20129606</v>
      </c>
      <c r="B578" s="1">
        <f t="shared" si="150"/>
        <v>0</v>
      </c>
      <c r="C578" s="210">
        <f t="shared" si="151"/>
        <v>5</v>
      </c>
      <c r="D578" s="1">
        <f t="shared" si="152"/>
        <v>0</v>
      </c>
      <c r="E578" t="s">
        <v>44</v>
      </c>
      <c r="F578">
        <v>9606</v>
      </c>
      <c r="G578" s="139">
        <v>2012</v>
      </c>
      <c r="H578" t="s">
        <v>148</v>
      </c>
      <c r="I578" s="691">
        <f>VLOOKUP(E578&amp;H578,Data2012!$A:$U,21,FALSE)</f>
        <v>0</v>
      </c>
    </row>
    <row r="579" spans="1:9" ht="14.25" hidden="1" customHeight="1">
      <c r="A579" s="1" t="str">
        <f t="shared" si="137"/>
        <v>CP20129606</v>
      </c>
      <c r="B579" s="1">
        <f t="shared" si="150"/>
        <v>0</v>
      </c>
      <c r="C579" s="210">
        <f t="shared" si="151"/>
        <v>4</v>
      </c>
      <c r="D579" s="1">
        <f t="shared" si="152"/>
        <v>0</v>
      </c>
      <c r="E579" t="s">
        <v>44</v>
      </c>
      <c r="F579">
        <v>9606</v>
      </c>
      <c r="G579" s="139">
        <v>2012</v>
      </c>
      <c r="H579" t="s">
        <v>147</v>
      </c>
      <c r="I579" s="691">
        <f>VLOOKUP(E579&amp;H579,Data2012!$A:$U,21,FALSE)</f>
        <v>0</v>
      </c>
    </row>
    <row r="580" spans="1:9" ht="14.25" hidden="1" customHeight="1">
      <c r="A580" s="1" t="str">
        <f t="shared" si="137"/>
        <v>CP20129606</v>
      </c>
      <c r="B580" s="1">
        <f t="shared" si="150"/>
        <v>0</v>
      </c>
      <c r="C580" s="210">
        <f t="shared" si="151"/>
        <v>3</v>
      </c>
      <c r="D580" s="1">
        <f t="shared" si="152"/>
        <v>0</v>
      </c>
      <c r="E580" t="s">
        <v>44</v>
      </c>
      <c r="F580">
        <v>9606</v>
      </c>
      <c r="G580" s="139">
        <v>2012</v>
      </c>
      <c r="H580" t="s">
        <v>146</v>
      </c>
      <c r="I580" s="691">
        <f>VLOOKUP(E580&amp;H580,Data2012!$A:$U,21,FALSE)</f>
        <v>0</v>
      </c>
    </row>
    <row r="581" spans="1:9" ht="14.25" hidden="1" customHeight="1">
      <c r="A581" s="1" t="str">
        <f t="shared" si="137"/>
        <v>CP20129606</v>
      </c>
      <c r="B581" s="1">
        <f t="shared" si="150"/>
        <v>0</v>
      </c>
      <c r="C581" s="210">
        <f t="shared" si="151"/>
        <v>2</v>
      </c>
      <c r="D581" s="1">
        <f t="shared" si="152"/>
        <v>0</v>
      </c>
      <c r="E581" t="s">
        <v>44</v>
      </c>
      <c r="F581">
        <v>9606</v>
      </c>
      <c r="G581" s="139">
        <v>2012</v>
      </c>
      <c r="H581" t="s">
        <v>145</v>
      </c>
      <c r="I581" s="691">
        <f>VLOOKUP(E581&amp;H581,Data2012!$A:$U,21,FALSE)</f>
        <v>0</v>
      </c>
    </row>
    <row r="582" spans="1:9" ht="14.25" hidden="1" customHeight="1">
      <c r="A582" s="1" t="str">
        <f t="shared" si="137"/>
        <v>CP20129606</v>
      </c>
      <c r="B582" s="1">
        <f>IF(D582="na"," ",SUMIF(A:A,A582,D:D))</f>
        <v>0</v>
      </c>
      <c r="C582" s="210">
        <f>IF(D582="na"," ",VALUE(RIGHT(TRIM(H582),2)))</f>
        <v>1</v>
      </c>
      <c r="D582" s="1">
        <f t="shared" si="152"/>
        <v>0</v>
      </c>
      <c r="E582" t="s">
        <v>44</v>
      </c>
      <c r="F582">
        <v>9606</v>
      </c>
      <c r="G582" s="139">
        <v>2012</v>
      </c>
      <c r="H582" t="s">
        <v>144</v>
      </c>
      <c r="I582" s="691">
        <f>VLOOKUP(E582&amp;H582,Data2012!$A:$U,21,FALSE)</f>
        <v>0</v>
      </c>
    </row>
    <row r="583" spans="1:9" ht="14.25" hidden="1" customHeight="1">
      <c r="A583" s="1" t="str">
        <f t="shared" ref="A583:A646" si="153">TRIM(E583)&amp;VALUE(G583)&amp;F583</f>
        <v>DB AG20129601</v>
      </c>
      <c r="B583" s="1">
        <f t="shared" ref="B583:B593" si="154">IF(D583="na",B584,SUMIF(A:A,A583,D:D))</f>
        <v>1011504</v>
      </c>
      <c r="C583" s="210">
        <f t="shared" ref="C583:C593" si="155">IF(D583="na",C584,VALUE(RIGHT(TRIM(H583),2)))</f>
        <v>6</v>
      </c>
      <c r="D583" s="1" t="str">
        <f>IF(I583&lt;0,"na",I583)</f>
        <v>na</v>
      </c>
      <c r="E583" t="s">
        <v>45</v>
      </c>
      <c r="F583">
        <v>9601</v>
      </c>
      <c r="G583" s="139">
        <v>2012</v>
      </c>
      <c r="H583" t="s">
        <v>155</v>
      </c>
      <c r="I583">
        <f>VLOOKUP(E583&amp;H583,Data2012!$A:$S,4,FALSE)</f>
        <v>-1</v>
      </c>
    </row>
    <row r="584" spans="1:9" ht="14.25" hidden="1" customHeight="1">
      <c r="A584" s="1" t="str">
        <f t="shared" si="153"/>
        <v>DB AG20129601</v>
      </c>
      <c r="B584" s="1">
        <f t="shared" si="154"/>
        <v>1011504</v>
      </c>
      <c r="C584" s="210">
        <f t="shared" si="155"/>
        <v>6</v>
      </c>
      <c r="D584" s="1" t="str">
        <f t="shared" ref="D584:D594" si="156">IF(I584&lt;0,"na",I584)</f>
        <v>na</v>
      </c>
      <c r="E584" t="s">
        <v>45</v>
      </c>
      <c r="F584">
        <v>9601</v>
      </c>
      <c r="G584" s="139">
        <v>2012</v>
      </c>
      <c r="H584" t="s">
        <v>154</v>
      </c>
      <c r="I584">
        <f>VLOOKUP(E584&amp;H584,Data2012!$A:$S,4,FALSE)</f>
        <v>-1</v>
      </c>
    </row>
    <row r="585" spans="1:9" ht="14.25" hidden="1" customHeight="1">
      <c r="A585" s="1" t="str">
        <f t="shared" si="153"/>
        <v>DB AG20129601</v>
      </c>
      <c r="B585" s="1">
        <f t="shared" si="154"/>
        <v>1011504</v>
      </c>
      <c r="C585" s="210">
        <f t="shared" si="155"/>
        <v>6</v>
      </c>
      <c r="D585" s="1" t="str">
        <f t="shared" si="156"/>
        <v>na</v>
      </c>
      <c r="E585" t="s">
        <v>45</v>
      </c>
      <c r="F585">
        <v>9601</v>
      </c>
      <c r="G585" s="139">
        <v>2012</v>
      </c>
      <c r="H585" t="s">
        <v>153</v>
      </c>
      <c r="I585">
        <f>VLOOKUP(E585&amp;H585,Data2012!$A:$S,4,FALSE)</f>
        <v>-1</v>
      </c>
    </row>
    <row r="586" spans="1:9" ht="14.25" hidden="1" customHeight="1">
      <c r="A586" s="1" t="str">
        <f t="shared" si="153"/>
        <v>DB AG20129601</v>
      </c>
      <c r="B586" s="1">
        <f t="shared" si="154"/>
        <v>1011504</v>
      </c>
      <c r="C586" s="210">
        <f t="shared" si="155"/>
        <v>6</v>
      </c>
      <c r="D586" s="1" t="str">
        <f t="shared" si="156"/>
        <v>na</v>
      </c>
      <c r="E586" t="s">
        <v>45</v>
      </c>
      <c r="F586">
        <v>9601</v>
      </c>
      <c r="G586" s="139">
        <v>2012</v>
      </c>
      <c r="H586" t="s">
        <v>152</v>
      </c>
      <c r="I586">
        <f>VLOOKUP(E586&amp;H586,Data2012!$A:$S,4,FALSE)</f>
        <v>-1</v>
      </c>
    </row>
    <row r="587" spans="1:9" ht="14.25" hidden="1" customHeight="1">
      <c r="A587" s="1" t="str">
        <f t="shared" si="153"/>
        <v>DB AG20129601</v>
      </c>
      <c r="B587" s="1">
        <f t="shared" si="154"/>
        <v>1011504</v>
      </c>
      <c r="C587" s="210">
        <f t="shared" si="155"/>
        <v>6</v>
      </c>
      <c r="D587" s="1" t="str">
        <f t="shared" si="156"/>
        <v>na</v>
      </c>
      <c r="E587" t="s">
        <v>45</v>
      </c>
      <c r="F587">
        <v>9601</v>
      </c>
      <c r="G587" s="139">
        <v>2012</v>
      </c>
      <c r="H587" t="s">
        <v>151</v>
      </c>
      <c r="I587">
        <f>VLOOKUP(E587&amp;H587,Data2012!$A:$S,4,FALSE)</f>
        <v>-1</v>
      </c>
    </row>
    <row r="588" spans="1:9" ht="14.25" hidden="1" customHeight="1">
      <c r="A588" s="1" t="str">
        <f t="shared" si="153"/>
        <v>DB AG20129601</v>
      </c>
      <c r="B588" s="1">
        <f t="shared" si="154"/>
        <v>1011504</v>
      </c>
      <c r="C588" s="210">
        <f t="shared" si="155"/>
        <v>6</v>
      </c>
      <c r="D588" s="1" t="str">
        <f t="shared" si="156"/>
        <v>na</v>
      </c>
      <c r="E588" t="s">
        <v>45</v>
      </c>
      <c r="F588">
        <v>9601</v>
      </c>
      <c r="G588" s="139">
        <v>2012</v>
      </c>
      <c r="H588" t="s">
        <v>150</v>
      </c>
      <c r="I588">
        <f>VLOOKUP(E588&amp;H588,Data2012!$A:$S,4,FALSE)</f>
        <v>-1</v>
      </c>
    </row>
    <row r="589" spans="1:9" ht="14.25" hidden="1" customHeight="1">
      <c r="A589" s="1" t="str">
        <f t="shared" si="153"/>
        <v>DB AG20129601</v>
      </c>
      <c r="B589" s="1">
        <f t="shared" si="154"/>
        <v>1011504</v>
      </c>
      <c r="C589" s="210">
        <f t="shared" si="155"/>
        <v>6</v>
      </c>
      <c r="D589" s="1">
        <f t="shared" si="156"/>
        <v>164994.00000000009</v>
      </c>
      <c r="E589" t="s">
        <v>45</v>
      </c>
      <c r="F589">
        <v>9601</v>
      </c>
      <c r="G589" s="139">
        <v>2012</v>
      </c>
      <c r="H589" t="s">
        <v>149</v>
      </c>
      <c r="I589">
        <f>VLOOKUP(E589&amp;H589,Data2012!$A:$S,4,FALSE)</f>
        <v>164994.00000000009</v>
      </c>
    </row>
    <row r="590" spans="1:9" ht="14.25" hidden="1" customHeight="1">
      <c r="A590" s="1" t="str">
        <f t="shared" si="153"/>
        <v>DB AG20129601</v>
      </c>
      <c r="B590" s="1">
        <f t="shared" si="154"/>
        <v>1011504</v>
      </c>
      <c r="C590" s="210">
        <f t="shared" si="155"/>
        <v>5</v>
      </c>
      <c r="D590" s="1">
        <f t="shared" si="156"/>
        <v>170551.99999999997</v>
      </c>
      <c r="E590" t="s">
        <v>45</v>
      </c>
      <c r="F590">
        <v>9601</v>
      </c>
      <c r="G590" s="139">
        <v>2012</v>
      </c>
      <c r="H590" t="s">
        <v>148</v>
      </c>
      <c r="I590">
        <f>VLOOKUP(E590&amp;H590,Data2012!$A:$S,4,FALSE)</f>
        <v>170551.99999999997</v>
      </c>
    </row>
    <row r="591" spans="1:9" ht="14.25" hidden="1" customHeight="1">
      <c r="A591" s="1" t="str">
        <f t="shared" si="153"/>
        <v>DB AG20129601</v>
      </c>
      <c r="B591" s="1">
        <f t="shared" si="154"/>
        <v>1011504</v>
      </c>
      <c r="C591" s="210">
        <f t="shared" si="155"/>
        <v>4</v>
      </c>
      <c r="D591" s="1">
        <f t="shared" si="156"/>
        <v>156527</v>
      </c>
      <c r="E591" t="s">
        <v>45</v>
      </c>
      <c r="F591">
        <v>9601</v>
      </c>
      <c r="G591" s="139">
        <v>2012</v>
      </c>
      <c r="H591" t="s">
        <v>147</v>
      </c>
      <c r="I591">
        <f>VLOOKUP(E591&amp;H591,Data2012!$A:$S,4,FALSE)</f>
        <v>156527</v>
      </c>
    </row>
    <row r="592" spans="1:9" ht="14.25" hidden="1" customHeight="1">
      <c r="A592" s="1" t="str">
        <f t="shared" si="153"/>
        <v>DB AG20129601</v>
      </c>
      <c r="B592" s="1">
        <f t="shared" si="154"/>
        <v>1011504</v>
      </c>
      <c r="C592" s="210">
        <f t="shared" si="155"/>
        <v>3</v>
      </c>
      <c r="D592" s="1">
        <f t="shared" si="156"/>
        <v>177563</v>
      </c>
      <c r="E592" t="s">
        <v>45</v>
      </c>
      <c r="F592">
        <v>9601</v>
      </c>
      <c r="G592" s="139">
        <v>2012</v>
      </c>
      <c r="H592" t="s">
        <v>146</v>
      </c>
      <c r="I592">
        <f>VLOOKUP(E592&amp;H592,Data2012!$A:$S,4,FALSE)</f>
        <v>177563</v>
      </c>
    </row>
    <row r="593" spans="1:9" ht="14.25" hidden="1" customHeight="1">
      <c r="A593" s="1" t="str">
        <f t="shared" si="153"/>
        <v>DB AG20129601</v>
      </c>
      <c r="B593" s="1">
        <f t="shared" si="154"/>
        <v>1011504</v>
      </c>
      <c r="C593" s="210">
        <f t="shared" si="155"/>
        <v>2</v>
      </c>
      <c r="D593" s="1">
        <f t="shared" si="156"/>
        <v>165974</v>
      </c>
      <c r="E593" t="s">
        <v>45</v>
      </c>
      <c r="F593">
        <v>9601</v>
      </c>
      <c r="G593" s="139">
        <v>2012</v>
      </c>
      <c r="H593" t="s">
        <v>145</v>
      </c>
      <c r="I593">
        <f>VLOOKUP(E593&amp;H593,Data2012!$A:$S,4,FALSE)</f>
        <v>165974</v>
      </c>
    </row>
    <row r="594" spans="1:9" ht="14.25" hidden="1" customHeight="1">
      <c r="A594" s="1" t="str">
        <f t="shared" si="153"/>
        <v>DB AG20129601</v>
      </c>
      <c r="B594" s="403">
        <f>IF(D594="na"," ",SUMIF(A:A,A594,D:D))</f>
        <v>1011504</v>
      </c>
      <c r="C594" s="404">
        <f>IF(D594="na"," ",VALUE(RIGHT(TRIM(H594),2)))</f>
        <v>1</v>
      </c>
      <c r="D594" s="403">
        <f t="shared" si="156"/>
        <v>175894</v>
      </c>
      <c r="E594" t="s">
        <v>45</v>
      </c>
      <c r="F594">
        <v>9601</v>
      </c>
      <c r="G594" s="139">
        <v>2012</v>
      </c>
      <c r="H594" t="s">
        <v>144</v>
      </c>
      <c r="I594" s="691">
        <f>VLOOKUP(E594&amp;H594,Data2012!$A:$S,4,FALSE)</f>
        <v>175894</v>
      </c>
    </row>
    <row r="595" spans="1:9" ht="14.25" hidden="1" customHeight="1">
      <c r="A595" s="1" t="str">
        <f t="shared" si="153"/>
        <v>DB AG20129602</v>
      </c>
      <c r="B595" s="1">
        <f t="shared" ref="B595:B605" si="157">IF(D595="na",B596,SUMIF(A:A,A595,D:D))</f>
        <v>39732.815000000002</v>
      </c>
      <c r="C595" s="210">
        <f t="shared" ref="C595:C605" si="158">IF(D595="na",C596,VALUE(RIGHT(TRIM(H595),2)))</f>
        <v>6</v>
      </c>
      <c r="D595" s="1" t="str">
        <f>IF(I595&lt;0,"na",I595)</f>
        <v>na</v>
      </c>
      <c r="E595" t="s">
        <v>45</v>
      </c>
      <c r="F595">
        <v>9602</v>
      </c>
      <c r="G595" s="139">
        <v>2012</v>
      </c>
      <c r="H595" t="s">
        <v>155</v>
      </c>
      <c r="I595" s="691">
        <f>VLOOKUP(E595&amp;H595,Data2012!$A:$S,7,FALSE)</f>
        <v>-1</v>
      </c>
    </row>
    <row r="596" spans="1:9" ht="14.25" hidden="1" customHeight="1">
      <c r="A596" s="1" t="str">
        <f t="shared" si="153"/>
        <v>DB AG20129602</v>
      </c>
      <c r="B596" s="1">
        <f t="shared" si="157"/>
        <v>39732.815000000002</v>
      </c>
      <c r="C596" s="210">
        <f t="shared" si="158"/>
        <v>6</v>
      </c>
      <c r="D596" s="1" t="str">
        <f t="shared" ref="D596:D606" si="159">IF(I596&lt;0,"na",I596)</f>
        <v>na</v>
      </c>
      <c r="E596" t="s">
        <v>45</v>
      </c>
      <c r="F596">
        <v>9602</v>
      </c>
      <c r="G596" s="139">
        <v>2012</v>
      </c>
      <c r="H596" t="s">
        <v>154</v>
      </c>
      <c r="I596" s="691">
        <f>VLOOKUP(E596&amp;H596,Data2012!$A:$S,7,FALSE)</f>
        <v>-1</v>
      </c>
    </row>
    <row r="597" spans="1:9" ht="14.25" hidden="1" customHeight="1">
      <c r="A597" s="1" t="str">
        <f t="shared" si="153"/>
        <v>DB AG20129602</v>
      </c>
      <c r="B597" s="1">
        <f t="shared" si="157"/>
        <v>39732.815000000002</v>
      </c>
      <c r="C597" s="210">
        <f t="shared" si="158"/>
        <v>6</v>
      </c>
      <c r="D597" s="1" t="str">
        <f t="shared" si="159"/>
        <v>na</v>
      </c>
      <c r="E597" t="s">
        <v>45</v>
      </c>
      <c r="F597">
        <v>9602</v>
      </c>
      <c r="G597" s="139">
        <v>2012</v>
      </c>
      <c r="H597" t="s">
        <v>153</v>
      </c>
      <c r="I597" s="691">
        <f>VLOOKUP(E597&amp;H597,Data2012!$A:$S,7,FALSE)</f>
        <v>-1</v>
      </c>
    </row>
    <row r="598" spans="1:9" ht="14.25" hidden="1" customHeight="1">
      <c r="A598" s="1" t="str">
        <f t="shared" si="153"/>
        <v>DB AG20129602</v>
      </c>
      <c r="B598" s="1">
        <f t="shared" si="157"/>
        <v>39732.815000000002</v>
      </c>
      <c r="C598" s="210">
        <f t="shared" si="158"/>
        <v>6</v>
      </c>
      <c r="D598" s="1" t="str">
        <f t="shared" si="159"/>
        <v>na</v>
      </c>
      <c r="E598" t="s">
        <v>45</v>
      </c>
      <c r="F598">
        <v>9602</v>
      </c>
      <c r="G598" s="139">
        <v>2012</v>
      </c>
      <c r="H598" t="s">
        <v>152</v>
      </c>
      <c r="I598" s="691">
        <f>VLOOKUP(E598&amp;H598,Data2012!$A:$S,7,FALSE)</f>
        <v>-1</v>
      </c>
    </row>
    <row r="599" spans="1:9" ht="14.25" hidden="1" customHeight="1">
      <c r="A599" s="1" t="str">
        <f t="shared" si="153"/>
        <v>DB AG20129602</v>
      </c>
      <c r="B599" s="1">
        <f t="shared" si="157"/>
        <v>39732.815000000002</v>
      </c>
      <c r="C599" s="210">
        <f t="shared" si="158"/>
        <v>6</v>
      </c>
      <c r="D599" s="1" t="str">
        <f t="shared" si="159"/>
        <v>na</v>
      </c>
      <c r="E599" t="s">
        <v>45</v>
      </c>
      <c r="F599">
        <v>9602</v>
      </c>
      <c r="G599" s="139">
        <v>2012</v>
      </c>
      <c r="H599" t="s">
        <v>151</v>
      </c>
      <c r="I599" s="691">
        <f>VLOOKUP(E599&amp;H599,Data2012!$A:$S,7,FALSE)</f>
        <v>-1</v>
      </c>
    </row>
    <row r="600" spans="1:9" ht="14.25" hidden="1" customHeight="1">
      <c r="A600" s="1" t="str">
        <f t="shared" si="153"/>
        <v>DB AG20129602</v>
      </c>
      <c r="B600" s="1">
        <f t="shared" si="157"/>
        <v>39732.815000000002</v>
      </c>
      <c r="C600" s="210">
        <f t="shared" si="158"/>
        <v>6</v>
      </c>
      <c r="D600" s="1" t="str">
        <f t="shared" si="159"/>
        <v>na</v>
      </c>
      <c r="E600" t="s">
        <v>45</v>
      </c>
      <c r="F600">
        <v>9602</v>
      </c>
      <c r="G600" s="139">
        <v>2012</v>
      </c>
      <c r="H600" t="s">
        <v>150</v>
      </c>
      <c r="I600" s="691">
        <f>VLOOKUP(E600&amp;H600,Data2012!$A:$S,7,FALSE)</f>
        <v>-1</v>
      </c>
    </row>
    <row r="601" spans="1:9" ht="14.25" hidden="1" customHeight="1">
      <c r="A601" s="1" t="str">
        <f t="shared" si="153"/>
        <v>DB AG20129602</v>
      </c>
      <c r="B601" s="1">
        <f t="shared" si="157"/>
        <v>39732.815000000002</v>
      </c>
      <c r="C601" s="210">
        <f t="shared" si="158"/>
        <v>6</v>
      </c>
      <c r="D601" s="1">
        <f t="shared" si="159"/>
        <v>6839.8519999999999</v>
      </c>
      <c r="E601" t="s">
        <v>45</v>
      </c>
      <c r="F601">
        <v>9602</v>
      </c>
      <c r="G601" s="139">
        <v>2012</v>
      </c>
      <c r="H601" t="s">
        <v>149</v>
      </c>
      <c r="I601" s="691">
        <f>VLOOKUP(E601&amp;H601,Data2012!$A:$S,7,FALSE)</f>
        <v>6839.8519999999999</v>
      </c>
    </row>
    <row r="602" spans="1:9" ht="14.25" hidden="1" customHeight="1">
      <c r="A602" s="1" t="str">
        <f t="shared" si="153"/>
        <v>DB AG20129602</v>
      </c>
      <c r="B602" s="1">
        <f t="shared" si="157"/>
        <v>39732.815000000002</v>
      </c>
      <c r="C602" s="210">
        <f t="shared" si="158"/>
        <v>5</v>
      </c>
      <c r="D602" s="1">
        <f t="shared" si="159"/>
        <v>6928.9670000000015</v>
      </c>
      <c r="E602" t="s">
        <v>45</v>
      </c>
      <c r="F602">
        <v>9602</v>
      </c>
      <c r="G602" s="139">
        <v>2012</v>
      </c>
      <c r="H602" t="s">
        <v>148</v>
      </c>
      <c r="I602" s="691">
        <f>VLOOKUP(E602&amp;H602,Data2012!$A:$S,7,FALSE)</f>
        <v>6928.9670000000015</v>
      </c>
    </row>
    <row r="603" spans="1:9" ht="14.25" hidden="1" customHeight="1">
      <c r="A603" s="1" t="str">
        <f t="shared" si="153"/>
        <v>DB AG20129602</v>
      </c>
      <c r="B603" s="1">
        <f t="shared" si="157"/>
        <v>39732.815000000002</v>
      </c>
      <c r="C603" s="210">
        <f t="shared" si="158"/>
        <v>4</v>
      </c>
      <c r="D603" s="1">
        <f t="shared" si="159"/>
        <v>6567.4119999999994</v>
      </c>
      <c r="E603" t="s">
        <v>45</v>
      </c>
      <c r="F603">
        <v>9602</v>
      </c>
      <c r="G603" s="139">
        <v>2012</v>
      </c>
      <c r="H603" t="s">
        <v>147</v>
      </c>
      <c r="I603" s="691">
        <f>VLOOKUP(E603&amp;H603,Data2012!$A:$S,7,FALSE)</f>
        <v>6567.4119999999994</v>
      </c>
    </row>
    <row r="604" spans="1:9" ht="14.25" hidden="1" customHeight="1">
      <c r="A604" s="1" t="str">
        <f t="shared" si="153"/>
        <v>DB AG20129602</v>
      </c>
      <c r="B604" s="1">
        <f t="shared" si="157"/>
        <v>39732.815000000002</v>
      </c>
      <c r="C604" s="210">
        <f t="shared" si="158"/>
        <v>3</v>
      </c>
      <c r="D604" s="1">
        <f t="shared" si="159"/>
        <v>6772.5570000000007</v>
      </c>
      <c r="E604" t="s">
        <v>45</v>
      </c>
      <c r="F604">
        <v>9602</v>
      </c>
      <c r="G604" s="139">
        <v>2012</v>
      </c>
      <c r="H604" t="s">
        <v>146</v>
      </c>
      <c r="I604" s="691">
        <f>VLOOKUP(E604&amp;H604,Data2012!$A:$S,7,FALSE)</f>
        <v>6772.5570000000007</v>
      </c>
    </row>
    <row r="605" spans="1:9" ht="14.25" hidden="1" customHeight="1">
      <c r="A605" s="1" t="str">
        <f t="shared" si="153"/>
        <v>DB AG20129602</v>
      </c>
      <c r="B605" s="1">
        <f t="shared" si="157"/>
        <v>39732.815000000002</v>
      </c>
      <c r="C605" s="210">
        <f t="shared" si="158"/>
        <v>2</v>
      </c>
      <c r="D605" s="1">
        <f t="shared" si="159"/>
        <v>6219.36</v>
      </c>
      <c r="E605" t="s">
        <v>45</v>
      </c>
      <c r="F605">
        <v>9602</v>
      </c>
      <c r="G605" s="139">
        <v>2012</v>
      </c>
      <c r="H605" t="s">
        <v>145</v>
      </c>
      <c r="I605" s="691">
        <f>VLOOKUP(E605&amp;H605,Data2012!$A:$S,7,FALSE)</f>
        <v>6219.36</v>
      </c>
    </row>
    <row r="606" spans="1:9" ht="14.25" hidden="1" customHeight="1">
      <c r="A606" s="1" t="str">
        <f t="shared" si="153"/>
        <v>DB AG20129602</v>
      </c>
      <c r="B606" s="1">
        <f>IF(D606="na"," ",SUMIF(A:A,A606,D:D))</f>
        <v>39732.815000000002</v>
      </c>
      <c r="C606" s="210">
        <f>IF(D606="na"," ",VALUE(RIGHT(TRIM(H606),2)))</f>
        <v>1</v>
      </c>
      <c r="D606" s="1">
        <f t="shared" si="159"/>
        <v>6404.6669999999995</v>
      </c>
      <c r="E606" t="s">
        <v>45</v>
      </c>
      <c r="F606">
        <v>9602</v>
      </c>
      <c r="G606" s="139">
        <v>2012</v>
      </c>
      <c r="H606" t="s">
        <v>144</v>
      </c>
      <c r="I606" s="691">
        <f>VLOOKUP(E606&amp;H606,Data2012!$A:$S,7,FALSE)</f>
        <v>6404.6669999999995</v>
      </c>
    </row>
    <row r="607" spans="1:9" ht="14.25" hidden="1" customHeight="1">
      <c r="A607" s="1" t="str">
        <f t="shared" si="153"/>
        <v>DB AG20129603</v>
      </c>
      <c r="B607" s="1">
        <f t="shared" ref="B607:B617" si="160">IF(D607="na",B608,SUMIF(A:A,A607,D:D))</f>
        <v>202346</v>
      </c>
      <c r="C607" s="210">
        <f t="shared" ref="C607:C617" si="161">IF(D607="na",C608,VALUE(RIGHT(TRIM(H607),2)))</f>
        <v>6</v>
      </c>
      <c r="D607" s="1" t="str">
        <f>IF(I607&lt;0,"na",I607)</f>
        <v>na</v>
      </c>
      <c r="E607" t="s">
        <v>45</v>
      </c>
      <c r="F607">
        <v>9603</v>
      </c>
      <c r="G607" s="139">
        <v>2012</v>
      </c>
      <c r="H607" t="s">
        <v>155</v>
      </c>
      <c r="I607" s="691">
        <f>VLOOKUP(E607&amp;H607,Data2012!$A:$S,12,FALSE)</f>
        <v>-1</v>
      </c>
    </row>
    <row r="608" spans="1:9" ht="14.25" hidden="1" customHeight="1">
      <c r="A608" s="1" t="str">
        <f t="shared" si="153"/>
        <v>DB AG20129603</v>
      </c>
      <c r="B608" s="1">
        <f t="shared" si="160"/>
        <v>202346</v>
      </c>
      <c r="C608" s="210">
        <f t="shared" si="161"/>
        <v>6</v>
      </c>
      <c r="D608" s="1" t="str">
        <f t="shared" ref="D608:D618" si="162">IF(I608&lt;0,"na",I608)</f>
        <v>na</v>
      </c>
      <c r="E608" t="s">
        <v>45</v>
      </c>
      <c r="F608">
        <v>9603</v>
      </c>
      <c r="G608" s="139">
        <v>2012</v>
      </c>
      <c r="H608" t="s">
        <v>154</v>
      </c>
      <c r="I608" s="691">
        <f>VLOOKUP(E608&amp;H608,Data2012!$A:$S,12,FALSE)</f>
        <v>-1</v>
      </c>
    </row>
    <row r="609" spans="1:9" ht="14.25" hidden="1" customHeight="1">
      <c r="A609" s="1" t="str">
        <f t="shared" si="153"/>
        <v>DB AG20129603</v>
      </c>
      <c r="B609" s="1">
        <f t="shared" si="160"/>
        <v>202346</v>
      </c>
      <c r="C609" s="210">
        <f t="shared" si="161"/>
        <v>6</v>
      </c>
      <c r="D609" s="1" t="str">
        <f t="shared" si="162"/>
        <v>na</v>
      </c>
      <c r="E609" t="s">
        <v>45</v>
      </c>
      <c r="F609">
        <v>9603</v>
      </c>
      <c r="G609" s="139">
        <v>2012</v>
      </c>
      <c r="H609" t="s">
        <v>153</v>
      </c>
      <c r="I609" s="691">
        <f>VLOOKUP(E609&amp;H609,Data2012!$A:$S,12,FALSE)</f>
        <v>-1</v>
      </c>
    </row>
    <row r="610" spans="1:9" ht="14.25" hidden="1" customHeight="1">
      <c r="A610" s="1" t="str">
        <f t="shared" si="153"/>
        <v>DB AG20129603</v>
      </c>
      <c r="B610" s="1">
        <f t="shared" si="160"/>
        <v>202346</v>
      </c>
      <c r="C610" s="210">
        <f t="shared" si="161"/>
        <v>6</v>
      </c>
      <c r="D610" s="1" t="str">
        <f t="shared" si="162"/>
        <v>na</v>
      </c>
      <c r="E610" t="s">
        <v>45</v>
      </c>
      <c r="F610">
        <v>9603</v>
      </c>
      <c r="G610" s="139">
        <v>2012</v>
      </c>
      <c r="H610" t="s">
        <v>152</v>
      </c>
      <c r="I610" s="691">
        <f>VLOOKUP(E610&amp;H610,Data2012!$A:$S,12,FALSE)</f>
        <v>-1</v>
      </c>
    </row>
    <row r="611" spans="1:9" ht="14.25" hidden="1" customHeight="1">
      <c r="A611" s="1" t="str">
        <f t="shared" si="153"/>
        <v>DB AG20129603</v>
      </c>
      <c r="B611" s="1">
        <f t="shared" si="160"/>
        <v>202346</v>
      </c>
      <c r="C611" s="210">
        <f t="shared" si="161"/>
        <v>6</v>
      </c>
      <c r="D611" s="1" t="str">
        <f t="shared" si="162"/>
        <v>na</v>
      </c>
      <c r="E611" t="s">
        <v>45</v>
      </c>
      <c r="F611">
        <v>9603</v>
      </c>
      <c r="G611" s="139">
        <v>2012</v>
      </c>
      <c r="H611" t="s">
        <v>151</v>
      </c>
      <c r="I611" s="691">
        <f>VLOOKUP(E611&amp;H611,Data2012!$A:$S,12,FALSE)</f>
        <v>-1</v>
      </c>
    </row>
    <row r="612" spans="1:9" ht="14.25" hidden="1" customHeight="1">
      <c r="A612" s="1" t="str">
        <f t="shared" si="153"/>
        <v>DB AG20129603</v>
      </c>
      <c r="B612" s="1">
        <f t="shared" si="160"/>
        <v>202346</v>
      </c>
      <c r="C612" s="210">
        <f t="shared" si="161"/>
        <v>6</v>
      </c>
      <c r="D612" s="1" t="str">
        <f t="shared" si="162"/>
        <v>na</v>
      </c>
      <c r="E612" t="s">
        <v>45</v>
      </c>
      <c r="F612">
        <v>9603</v>
      </c>
      <c r="G612" s="139">
        <v>2012</v>
      </c>
      <c r="H612" t="s">
        <v>150</v>
      </c>
      <c r="I612" s="691">
        <f>VLOOKUP(E612&amp;H612,Data2012!$A:$S,12,FALSE)</f>
        <v>-1</v>
      </c>
    </row>
    <row r="613" spans="1:9" ht="14.25" hidden="1" customHeight="1">
      <c r="A613" s="1" t="str">
        <f t="shared" si="153"/>
        <v>DB AG20129603</v>
      </c>
      <c r="B613" s="1">
        <f t="shared" si="160"/>
        <v>202346</v>
      </c>
      <c r="C613" s="210">
        <f t="shared" si="161"/>
        <v>6</v>
      </c>
      <c r="D613" s="1">
        <f t="shared" si="162"/>
        <v>33477.999999999993</v>
      </c>
      <c r="E613" t="s">
        <v>45</v>
      </c>
      <c r="F613">
        <v>9603</v>
      </c>
      <c r="G613" s="139">
        <v>2012</v>
      </c>
      <c r="H613" t="s">
        <v>149</v>
      </c>
      <c r="I613" s="691">
        <f>VLOOKUP(E613&amp;H613,Data2012!$A:$S,12,FALSE)</f>
        <v>33477.999999999993</v>
      </c>
    </row>
    <row r="614" spans="1:9" ht="14.25" hidden="1" customHeight="1">
      <c r="A614" s="1" t="str">
        <f t="shared" si="153"/>
        <v>DB AG20129603</v>
      </c>
      <c r="B614" s="1">
        <f t="shared" si="160"/>
        <v>202346</v>
      </c>
      <c r="C614" s="210">
        <f t="shared" si="161"/>
        <v>5</v>
      </c>
      <c r="D614" s="1">
        <f t="shared" si="162"/>
        <v>33820.000000000022</v>
      </c>
      <c r="E614" t="s">
        <v>45</v>
      </c>
      <c r="F614">
        <v>9603</v>
      </c>
      <c r="G614" s="139">
        <v>2012</v>
      </c>
      <c r="H614" t="s">
        <v>148</v>
      </c>
      <c r="I614" s="691">
        <f>VLOOKUP(E614&amp;H614,Data2012!$A:$S,12,FALSE)</f>
        <v>33820.000000000022</v>
      </c>
    </row>
    <row r="615" spans="1:9" ht="14.25" hidden="1" customHeight="1">
      <c r="A615" s="1" t="str">
        <f t="shared" si="153"/>
        <v>DB AG20129603</v>
      </c>
      <c r="B615" s="1">
        <f t="shared" si="160"/>
        <v>202346</v>
      </c>
      <c r="C615" s="210">
        <f t="shared" si="161"/>
        <v>4</v>
      </c>
      <c r="D615" s="1">
        <f t="shared" si="162"/>
        <v>33304</v>
      </c>
      <c r="E615" t="s">
        <v>45</v>
      </c>
      <c r="F615">
        <v>9603</v>
      </c>
      <c r="G615" s="139">
        <v>2012</v>
      </c>
      <c r="H615" t="s">
        <v>147</v>
      </c>
      <c r="I615" s="691">
        <f>VLOOKUP(E615&amp;H615,Data2012!$A:$S,12,FALSE)</f>
        <v>33304</v>
      </c>
    </row>
    <row r="616" spans="1:9" ht="14.25" hidden="1" customHeight="1">
      <c r="A616" s="1" t="str">
        <f t="shared" si="153"/>
        <v>DB AG20129603</v>
      </c>
      <c r="B616" s="1">
        <f t="shared" si="160"/>
        <v>202346</v>
      </c>
      <c r="C616" s="210">
        <f t="shared" si="161"/>
        <v>3</v>
      </c>
      <c r="D616" s="1">
        <f t="shared" si="162"/>
        <v>37328</v>
      </c>
      <c r="E616" t="s">
        <v>45</v>
      </c>
      <c r="F616">
        <v>9603</v>
      </c>
      <c r="G616" s="139">
        <v>2012</v>
      </c>
      <c r="H616" t="s">
        <v>146</v>
      </c>
      <c r="I616" s="691">
        <f>VLOOKUP(E616&amp;H616,Data2012!$A:$S,12,FALSE)</f>
        <v>37328</v>
      </c>
    </row>
    <row r="617" spans="1:9" ht="14.25" hidden="1" customHeight="1">
      <c r="A617" s="1" t="str">
        <f t="shared" si="153"/>
        <v>DB AG20129603</v>
      </c>
      <c r="B617" s="1">
        <f t="shared" si="160"/>
        <v>202346</v>
      </c>
      <c r="C617" s="210">
        <f t="shared" si="161"/>
        <v>2</v>
      </c>
      <c r="D617" s="1">
        <f t="shared" si="162"/>
        <v>31721</v>
      </c>
      <c r="E617" t="s">
        <v>45</v>
      </c>
      <c r="F617">
        <v>9603</v>
      </c>
      <c r="G617" s="139">
        <v>2012</v>
      </c>
      <c r="H617" t="s">
        <v>145</v>
      </c>
      <c r="I617" s="691">
        <f>VLOOKUP(E617&amp;H617,Data2012!$A:$S,12,FALSE)</f>
        <v>31721</v>
      </c>
    </row>
    <row r="618" spans="1:9" ht="14.25" hidden="1" customHeight="1">
      <c r="A618" s="1" t="str">
        <f t="shared" si="153"/>
        <v>DB AG20129603</v>
      </c>
      <c r="B618" s="1">
        <f>IF(D618="na"," ",SUMIF(A:A,A618,D:D))</f>
        <v>202346</v>
      </c>
      <c r="C618" s="210">
        <f>IF(D618="na"," ",VALUE(RIGHT(TRIM(H618),2)))</f>
        <v>1</v>
      </c>
      <c r="D618" s="1">
        <f t="shared" si="162"/>
        <v>32695</v>
      </c>
      <c r="E618" t="s">
        <v>45</v>
      </c>
      <c r="F618">
        <v>9603</v>
      </c>
      <c r="G618" s="139">
        <v>2012</v>
      </c>
      <c r="H618" t="s">
        <v>144</v>
      </c>
      <c r="I618" s="691">
        <f>VLOOKUP(E618&amp;H618,Data2012!$A:$S,12,FALSE)</f>
        <v>32695</v>
      </c>
    </row>
    <row r="619" spans="1:9" ht="14.25" hidden="1" customHeight="1">
      <c r="A619" s="1" t="str">
        <f t="shared" si="153"/>
        <v>DB AG20129604</v>
      </c>
      <c r="B619" s="1">
        <f t="shared" ref="B619:B629" si="163">IF(D619="na",B620,SUMIF(A:A,A619,D:D))</f>
        <v>54002.874000000003</v>
      </c>
      <c r="C619" s="210">
        <f t="shared" ref="C619:C629" si="164">IF(D619="na",C620,VALUE(RIGHT(TRIM(H619),2)))</f>
        <v>6</v>
      </c>
      <c r="D619" s="1" t="str">
        <f>IF(I619&lt;0,"na",I619)</f>
        <v>na</v>
      </c>
      <c r="E619" t="s">
        <v>45</v>
      </c>
      <c r="F619">
        <v>9604</v>
      </c>
      <c r="G619" s="139">
        <v>2012</v>
      </c>
      <c r="H619" t="s">
        <v>155</v>
      </c>
      <c r="I619" s="691">
        <f>VLOOKUP(E619&amp;H619,Data2012!$A:$S,15,FALSE)</f>
        <v>-1</v>
      </c>
    </row>
    <row r="620" spans="1:9" ht="14.25" hidden="1" customHeight="1">
      <c r="A620" s="1" t="str">
        <f t="shared" si="153"/>
        <v>DB AG20129604</v>
      </c>
      <c r="B620" s="1">
        <f t="shared" si="163"/>
        <v>54002.874000000003</v>
      </c>
      <c r="C620" s="210">
        <f t="shared" si="164"/>
        <v>6</v>
      </c>
      <c r="D620" s="1" t="str">
        <f t="shared" ref="D620:D630" si="165">IF(I620&lt;0,"na",I620)</f>
        <v>na</v>
      </c>
      <c r="E620" t="s">
        <v>45</v>
      </c>
      <c r="F620">
        <v>9604</v>
      </c>
      <c r="G620" s="139">
        <v>2012</v>
      </c>
      <c r="H620" t="s">
        <v>154</v>
      </c>
      <c r="I620" s="691">
        <f>VLOOKUP(E620&amp;H620,Data2012!$A:$S,15,FALSE)</f>
        <v>-1</v>
      </c>
    </row>
    <row r="621" spans="1:9" ht="14.25" hidden="1" customHeight="1">
      <c r="A621" s="1" t="str">
        <f t="shared" si="153"/>
        <v>DB AG20129604</v>
      </c>
      <c r="B621" s="1">
        <f t="shared" si="163"/>
        <v>54002.874000000003</v>
      </c>
      <c r="C621" s="210">
        <f t="shared" si="164"/>
        <v>6</v>
      </c>
      <c r="D621" s="1" t="str">
        <f t="shared" si="165"/>
        <v>na</v>
      </c>
      <c r="E621" t="s">
        <v>45</v>
      </c>
      <c r="F621">
        <v>9604</v>
      </c>
      <c r="G621" s="139">
        <v>2012</v>
      </c>
      <c r="H621" t="s">
        <v>153</v>
      </c>
      <c r="I621" s="691">
        <f>VLOOKUP(E621&amp;H621,Data2012!$A:$S,15,FALSE)</f>
        <v>-1</v>
      </c>
    </row>
    <row r="622" spans="1:9" ht="14.25" hidden="1" customHeight="1">
      <c r="A622" s="1" t="str">
        <f t="shared" si="153"/>
        <v>DB AG20129604</v>
      </c>
      <c r="B622" s="1">
        <f t="shared" si="163"/>
        <v>54002.874000000003</v>
      </c>
      <c r="C622" s="210">
        <f t="shared" si="164"/>
        <v>6</v>
      </c>
      <c r="D622" s="1" t="str">
        <f t="shared" si="165"/>
        <v>na</v>
      </c>
      <c r="E622" t="s">
        <v>45</v>
      </c>
      <c r="F622">
        <v>9604</v>
      </c>
      <c r="G622" s="139">
        <v>2012</v>
      </c>
      <c r="H622" t="s">
        <v>152</v>
      </c>
      <c r="I622" s="691">
        <f>VLOOKUP(E622&amp;H622,Data2012!$A:$S,15,FALSE)</f>
        <v>-1</v>
      </c>
    </row>
    <row r="623" spans="1:9" ht="14.25" hidden="1" customHeight="1">
      <c r="A623" s="1" t="str">
        <f t="shared" si="153"/>
        <v>DB AG20129604</v>
      </c>
      <c r="B623" s="1">
        <f t="shared" si="163"/>
        <v>54002.874000000003</v>
      </c>
      <c r="C623" s="210">
        <f t="shared" si="164"/>
        <v>6</v>
      </c>
      <c r="D623" s="1" t="str">
        <f t="shared" si="165"/>
        <v>na</v>
      </c>
      <c r="E623" t="s">
        <v>45</v>
      </c>
      <c r="F623">
        <v>9604</v>
      </c>
      <c r="G623" s="139">
        <v>2012</v>
      </c>
      <c r="H623" t="s">
        <v>151</v>
      </c>
      <c r="I623" s="691">
        <f>VLOOKUP(E623&amp;H623,Data2012!$A:$S,15,FALSE)</f>
        <v>-1</v>
      </c>
    </row>
    <row r="624" spans="1:9" ht="14.25" hidden="1" customHeight="1">
      <c r="A624" s="1" t="str">
        <f t="shared" si="153"/>
        <v>DB AG20129604</v>
      </c>
      <c r="B624" s="1">
        <f t="shared" si="163"/>
        <v>54002.874000000003</v>
      </c>
      <c r="C624" s="210">
        <f t="shared" si="164"/>
        <v>6</v>
      </c>
      <c r="D624" s="1" t="str">
        <f t="shared" si="165"/>
        <v>na</v>
      </c>
      <c r="E624" t="s">
        <v>45</v>
      </c>
      <c r="F624">
        <v>9604</v>
      </c>
      <c r="G624" s="139">
        <v>2012</v>
      </c>
      <c r="H624" t="s">
        <v>150</v>
      </c>
      <c r="I624" s="691">
        <f>VLOOKUP(E624&amp;H624,Data2012!$A:$S,15,FALSE)</f>
        <v>-1</v>
      </c>
    </row>
    <row r="625" spans="1:9" ht="14.25" hidden="1" customHeight="1">
      <c r="A625" s="1" t="str">
        <f t="shared" si="153"/>
        <v>DB AG20129604</v>
      </c>
      <c r="B625" s="1">
        <f t="shared" si="163"/>
        <v>54002.874000000003</v>
      </c>
      <c r="C625" s="210">
        <f t="shared" si="164"/>
        <v>6</v>
      </c>
      <c r="D625" s="1">
        <f t="shared" si="165"/>
        <v>9039.262999999999</v>
      </c>
      <c r="E625" t="s">
        <v>45</v>
      </c>
      <c r="F625">
        <v>9604</v>
      </c>
      <c r="G625" s="139">
        <v>2012</v>
      </c>
      <c r="H625" t="s">
        <v>149</v>
      </c>
      <c r="I625" s="691">
        <f>VLOOKUP(E625&amp;H625,Data2012!$A:$S,15,FALSE)</f>
        <v>9039.262999999999</v>
      </c>
    </row>
    <row r="626" spans="1:9" ht="14.25" hidden="1" customHeight="1">
      <c r="A626" s="1" t="str">
        <f t="shared" si="153"/>
        <v>DB AG20129604</v>
      </c>
      <c r="B626" s="1">
        <f t="shared" si="163"/>
        <v>54002.874000000003</v>
      </c>
      <c r="C626" s="210">
        <f t="shared" si="164"/>
        <v>5</v>
      </c>
      <c r="D626" s="1">
        <f t="shared" si="165"/>
        <v>9209.9830000000002</v>
      </c>
      <c r="E626" t="s">
        <v>45</v>
      </c>
      <c r="F626">
        <v>9604</v>
      </c>
      <c r="G626" s="139">
        <v>2012</v>
      </c>
      <c r="H626" t="s">
        <v>148</v>
      </c>
      <c r="I626" s="691">
        <f>VLOOKUP(E626&amp;H626,Data2012!$A:$S,15,FALSE)</f>
        <v>9209.9830000000002</v>
      </c>
    </row>
    <row r="627" spans="1:9" ht="14.25" hidden="1" customHeight="1">
      <c r="A627" s="1" t="str">
        <f t="shared" si="153"/>
        <v>DB AG20129604</v>
      </c>
      <c r="B627" s="1">
        <f t="shared" si="163"/>
        <v>54002.874000000003</v>
      </c>
      <c r="C627" s="210">
        <f t="shared" si="164"/>
        <v>4</v>
      </c>
      <c r="D627" s="1">
        <f t="shared" si="165"/>
        <v>9021.7049999999999</v>
      </c>
      <c r="E627" t="s">
        <v>45</v>
      </c>
      <c r="F627">
        <v>9604</v>
      </c>
      <c r="G627" s="139">
        <v>2012</v>
      </c>
      <c r="H627" t="s">
        <v>147</v>
      </c>
      <c r="I627" s="691">
        <f>VLOOKUP(E627&amp;H627,Data2012!$A:$S,15,FALSE)</f>
        <v>9021.7049999999999</v>
      </c>
    </row>
    <row r="628" spans="1:9" ht="14.25" hidden="1" customHeight="1">
      <c r="A628" s="1" t="str">
        <f t="shared" si="153"/>
        <v>DB AG20129604</v>
      </c>
      <c r="B628" s="1">
        <f t="shared" si="163"/>
        <v>54002.874000000003</v>
      </c>
      <c r="C628" s="210">
        <f t="shared" si="164"/>
        <v>3</v>
      </c>
      <c r="D628" s="1">
        <f t="shared" si="165"/>
        <v>9749.6710000000039</v>
      </c>
      <c r="E628" t="s">
        <v>45</v>
      </c>
      <c r="F628">
        <v>9604</v>
      </c>
      <c r="G628" s="139">
        <v>2012</v>
      </c>
      <c r="H628" t="s">
        <v>146</v>
      </c>
      <c r="I628" s="691">
        <f>VLOOKUP(E628&amp;H628,Data2012!$A:$S,15,FALSE)</f>
        <v>9749.6710000000039</v>
      </c>
    </row>
    <row r="629" spans="1:9" ht="14.25" hidden="1" customHeight="1">
      <c r="A629" s="1" t="str">
        <f t="shared" si="153"/>
        <v>DB AG20129604</v>
      </c>
      <c r="B629" s="1">
        <f t="shared" si="163"/>
        <v>54002.874000000003</v>
      </c>
      <c r="C629" s="210">
        <f t="shared" si="164"/>
        <v>2</v>
      </c>
      <c r="D629" s="1">
        <f t="shared" si="165"/>
        <v>8513.6719999999987</v>
      </c>
      <c r="E629" t="s">
        <v>45</v>
      </c>
      <c r="F629">
        <v>9604</v>
      </c>
      <c r="G629" s="139">
        <v>2012</v>
      </c>
      <c r="H629" t="s">
        <v>145</v>
      </c>
      <c r="I629" s="691">
        <f>VLOOKUP(E629&amp;H629,Data2012!$A:$S,15,FALSE)</f>
        <v>8513.6719999999987</v>
      </c>
    </row>
    <row r="630" spans="1:9" ht="14.25" hidden="1" customHeight="1">
      <c r="A630" s="1" t="str">
        <f t="shared" si="153"/>
        <v>DB AG20129604</v>
      </c>
      <c r="B630" s="1">
        <f>IF(D630="na"," ",SUMIF(A:A,A630,D:D))</f>
        <v>54002.874000000003</v>
      </c>
      <c r="C630" s="210">
        <f>IF(D630="na"," ",VALUE(RIGHT(TRIM(H630),2)))</f>
        <v>1</v>
      </c>
      <c r="D630" s="1">
        <f t="shared" si="165"/>
        <v>8468.58</v>
      </c>
      <c r="E630" t="s">
        <v>45</v>
      </c>
      <c r="F630">
        <v>9604</v>
      </c>
      <c r="G630" s="139">
        <v>2012</v>
      </c>
      <c r="H630" t="s">
        <v>144</v>
      </c>
      <c r="I630" s="691">
        <f>VLOOKUP(E630&amp;H630,Data2012!$A:$S,15,FALSE)</f>
        <v>8468.58</v>
      </c>
    </row>
    <row r="631" spans="1:9" ht="14.25" hidden="1" customHeight="1">
      <c r="A631" s="1" t="str">
        <f t="shared" si="153"/>
        <v>DB AG20129605</v>
      </c>
      <c r="B631" s="1">
        <f t="shared" ref="B631:B641" si="166">IF(D631="na",B632,SUMIF(A:A,A631,D:D))</f>
        <v>43937.683671999999</v>
      </c>
      <c r="C631" s="210">
        <f t="shared" ref="C631:C641" si="167">IF(D631="na",C632,VALUE(RIGHT(TRIM(H631),2)))</f>
        <v>6</v>
      </c>
      <c r="D631" s="1" t="str">
        <f>IF(I631&lt;0,"na",I631)</f>
        <v>na</v>
      </c>
      <c r="E631" t="s">
        <v>45</v>
      </c>
      <c r="F631">
        <v>9605</v>
      </c>
      <c r="G631" s="139">
        <v>2012</v>
      </c>
      <c r="H631" t="s">
        <v>155</v>
      </c>
      <c r="I631" s="691">
        <f>VLOOKUP(E631&amp;H631,Data2012!$A:$S,18,FALSE)</f>
        <v>-1</v>
      </c>
    </row>
    <row r="632" spans="1:9" ht="14.25" hidden="1" customHeight="1">
      <c r="A632" s="1" t="str">
        <f t="shared" si="153"/>
        <v>DB AG20129605</v>
      </c>
      <c r="B632" s="1">
        <f t="shared" si="166"/>
        <v>43937.683671999999</v>
      </c>
      <c r="C632" s="210">
        <f t="shared" si="167"/>
        <v>6</v>
      </c>
      <c r="D632" s="1" t="str">
        <f t="shared" ref="D632:D642" si="168">IF(I632&lt;0,"na",I632)</f>
        <v>na</v>
      </c>
      <c r="E632" t="s">
        <v>45</v>
      </c>
      <c r="F632">
        <v>9605</v>
      </c>
      <c r="G632" s="139">
        <v>2012</v>
      </c>
      <c r="H632" t="s">
        <v>154</v>
      </c>
      <c r="I632" s="691">
        <f>VLOOKUP(E632&amp;H632,Data2012!$A:$S,18,FALSE)</f>
        <v>-1</v>
      </c>
    </row>
    <row r="633" spans="1:9" ht="14.25" hidden="1" customHeight="1">
      <c r="A633" s="1" t="str">
        <f t="shared" si="153"/>
        <v>DB AG20129605</v>
      </c>
      <c r="B633" s="1">
        <f t="shared" si="166"/>
        <v>43937.683671999999</v>
      </c>
      <c r="C633" s="210">
        <f t="shared" si="167"/>
        <v>6</v>
      </c>
      <c r="D633" s="1" t="str">
        <f t="shared" si="168"/>
        <v>na</v>
      </c>
      <c r="E633" t="s">
        <v>45</v>
      </c>
      <c r="F633">
        <v>9605</v>
      </c>
      <c r="G633" s="139">
        <v>2012</v>
      </c>
      <c r="H633" t="s">
        <v>153</v>
      </c>
      <c r="I633" s="691">
        <f>VLOOKUP(E633&amp;H633,Data2012!$A:$S,18,FALSE)</f>
        <v>-1</v>
      </c>
    </row>
    <row r="634" spans="1:9" ht="14.25" hidden="1" customHeight="1">
      <c r="A634" s="1" t="str">
        <f t="shared" si="153"/>
        <v>DB AG20129605</v>
      </c>
      <c r="B634" s="1">
        <f t="shared" si="166"/>
        <v>43937.683671999999</v>
      </c>
      <c r="C634" s="210">
        <f t="shared" si="167"/>
        <v>6</v>
      </c>
      <c r="D634" s="1" t="str">
        <f t="shared" si="168"/>
        <v>na</v>
      </c>
      <c r="E634" t="s">
        <v>45</v>
      </c>
      <c r="F634">
        <v>9605</v>
      </c>
      <c r="G634" s="139">
        <v>2012</v>
      </c>
      <c r="H634" t="s">
        <v>152</v>
      </c>
      <c r="I634" s="691">
        <f>VLOOKUP(E634&amp;H634,Data2012!$A:$S,18,FALSE)</f>
        <v>-1</v>
      </c>
    </row>
    <row r="635" spans="1:9" ht="14.25" hidden="1" customHeight="1">
      <c r="A635" s="1" t="str">
        <f t="shared" si="153"/>
        <v>DB AG20129605</v>
      </c>
      <c r="B635" s="1">
        <f t="shared" si="166"/>
        <v>43937.683671999999</v>
      </c>
      <c r="C635" s="210">
        <f t="shared" si="167"/>
        <v>6</v>
      </c>
      <c r="D635" s="1" t="str">
        <f t="shared" si="168"/>
        <v>na</v>
      </c>
      <c r="E635" t="s">
        <v>45</v>
      </c>
      <c r="F635">
        <v>9605</v>
      </c>
      <c r="G635" s="139">
        <v>2012</v>
      </c>
      <c r="H635" t="s">
        <v>151</v>
      </c>
      <c r="I635" s="691">
        <f>VLOOKUP(E635&amp;H635,Data2012!$A:$S,18,FALSE)</f>
        <v>-1</v>
      </c>
    </row>
    <row r="636" spans="1:9" ht="14.25" hidden="1" customHeight="1">
      <c r="A636" s="1" t="str">
        <f t="shared" si="153"/>
        <v>DB AG20129605</v>
      </c>
      <c r="B636" s="1">
        <f t="shared" si="166"/>
        <v>43937.683671999999</v>
      </c>
      <c r="C636" s="210">
        <f t="shared" si="167"/>
        <v>6</v>
      </c>
      <c r="D636" s="1" t="str">
        <f t="shared" si="168"/>
        <v>na</v>
      </c>
      <c r="E636" t="s">
        <v>45</v>
      </c>
      <c r="F636">
        <v>9605</v>
      </c>
      <c r="G636" s="139">
        <v>2012</v>
      </c>
      <c r="H636" t="s">
        <v>150</v>
      </c>
      <c r="I636" s="691">
        <f>VLOOKUP(E636&amp;H636,Data2012!$A:$S,18,FALSE)</f>
        <v>-1</v>
      </c>
    </row>
    <row r="637" spans="1:9" ht="14.25" hidden="1" customHeight="1">
      <c r="A637" s="1" t="str">
        <f t="shared" si="153"/>
        <v>DB AG20129605</v>
      </c>
      <c r="B637" s="1">
        <f t="shared" si="166"/>
        <v>43937.683671999999</v>
      </c>
      <c r="C637" s="210">
        <f t="shared" si="167"/>
        <v>6</v>
      </c>
      <c r="D637" s="1">
        <f t="shared" si="168"/>
        <v>7476.9198559999995</v>
      </c>
      <c r="E637" t="s">
        <v>45</v>
      </c>
      <c r="F637">
        <v>9605</v>
      </c>
      <c r="G637" s="139">
        <v>2012</v>
      </c>
      <c r="H637" t="s">
        <v>149</v>
      </c>
      <c r="I637" s="691">
        <f>VLOOKUP(E637&amp;H637,Data2012!$A:$S,18,FALSE)</f>
        <v>7476.9198559999995</v>
      </c>
    </row>
    <row r="638" spans="1:9" ht="14.25" hidden="1" customHeight="1">
      <c r="A638" s="1" t="str">
        <f t="shared" si="153"/>
        <v>DB AG20129605</v>
      </c>
      <c r="B638" s="1">
        <f t="shared" si="166"/>
        <v>43937.683671999999</v>
      </c>
      <c r="C638" s="210">
        <f t="shared" si="167"/>
        <v>5</v>
      </c>
      <c r="D638" s="1">
        <f t="shared" si="168"/>
        <v>7497.0597670000006</v>
      </c>
      <c r="E638" t="s">
        <v>45</v>
      </c>
      <c r="F638">
        <v>9605</v>
      </c>
      <c r="G638" s="139">
        <v>2012</v>
      </c>
      <c r="H638" t="s">
        <v>148</v>
      </c>
      <c r="I638" s="691">
        <f>VLOOKUP(E638&amp;H638,Data2012!$A:$S,18,FALSE)</f>
        <v>7497.0597670000006</v>
      </c>
    </row>
    <row r="639" spans="1:9" ht="14.25" hidden="1" customHeight="1">
      <c r="A639" s="1" t="str">
        <f t="shared" si="153"/>
        <v>DB AG20129605</v>
      </c>
      <c r="B639" s="1">
        <f t="shared" si="166"/>
        <v>43937.683671999999</v>
      </c>
      <c r="C639" s="210">
        <f t="shared" si="167"/>
        <v>4</v>
      </c>
      <c r="D639" s="1">
        <f t="shared" si="168"/>
        <v>7365.5641990000004</v>
      </c>
      <c r="E639" t="s">
        <v>45</v>
      </c>
      <c r="F639">
        <v>9605</v>
      </c>
      <c r="G639" s="139">
        <v>2012</v>
      </c>
      <c r="H639" t="s">
        <v>147</v>
      </c>
      <c r="I639" s="691">
        <f>VLOOKUP(E639&amp;H639,Data2012!$A:$S,18,FALSE)</f>
        <v>7365.5641990000004</v>
      </c>
    </row>
    <row r="640" spans="1:9" ht="14.25" hidden="1" customHeight="1">
      <c r="A640" s="1" t="str">
        <f t="shared" si="153"/>
        <v>DB AG20129605</v>
      </c>
      <c r="B640" s="1">
        <f t="shared" si="166"/>
        <v>43937.683671999999</v>
      </c>
      <c r="C640" s="210">
        <f t="shared" si="167"/>
        <v>3</v>
      </c>
      <c r="D640" s="1">
        <f t="shared" si="168"/>
        <v>7874.4661910000004</v>
      </c>
      <c r="E640" t="s">
        <v>45</v>
      </c>
      <c r="F640">
        <v>9605</v>
      </c>
      <c r="G640" s="139">
        <v>2012</v>
      </c>
      <c r="H640" t="s">
        <v>146</v>
      </c>
      <c r="I640" s="691">
        <f>VLOOKUP(E640&amp;H640,Data2012!$A:$S,18,FALSE)</f>
        <v>7874.4661910000004</v>
      </c>
    </row>
    <row r="641" spans="1:9" ht="14.25" hidden="1" customHeight="1">
      <c r="A641" s="1" t="str">
        <f t="shared" si="153"/>
        <v>DB AG20129605</v>
      </c>
      <c r="B641" s="1">
        <f t="shared" si="166"/>
        <v>43937.683671999999</v>
      </c>
      <c r="C641" s="210">
        <f t="shared" si="167"/>
        <v>2</v>
      </c>
      <c r="D641" s="1">
        <f t="shared" si="168"/>
        <v>6973.8237790000003</v>
      </c>
      <c r="E641" t="s">
        <v>45</v>
      </c>
      <c r="F641">
        <v>9605</v>
      </c>
      <c r="G641" s="139">
        <v>2012</v>
      </c>
      <c r="H641" t="s">
        <v>145</v>
      </c>
      <c r="I641" s="691">
        <f>VLOOKUP(E641&amp;H641,Data2012!$A:$S,18,FALSE)</f>
        <v>6973.8237790000003</v>
      </c>
    </row>
    <row r="642" spans="1:9" ht="14.25" hidden="1" customHeight="1">
      <c r="A642" s="1" t="str">
        <f t="shared" si="153"/>
        <v>DB AG20129605</v>
      </c>
      <c r="B642" s="1">
        <f>IF(D642="na"," ",SUMIF(A:A,A642,D:D))</f>
        <v>43937.683671999999</v>
      </c>
      <c r="C642" s="210">
        <f>IF(D642="na"," ",VALUE(RIGHT(TRIM(H642),2)))</f>
        <v>1</v>
      </c>
      <c r="D642" s="1">
        <f t="shared" si="168"/>
        <v>6749.8498800000007</v>
      </c>
      <c r="E642" t="s">
        <v>45</v>
      </c>
      <c r="F642">
        <v>9605</v>
      </c>
      <c r="G642" s="139">
        <v>2012</v>
      </c>
      <c r="H642" t="s">
        <v>144</v>
      </c>
      <c r="I642" s="691">
        <f>VLOOKUP(E642&amp;H642,Data2012!$A:$S,18,FALSE)</f>
        <v>6749.8498800000007</v>
      </c>
    </row>
    <row r="643" spans="1:9" ht="14.25" hidden="1" customHeight="1">
      <c r="A643" s="1" t="str">
        <f t="shared" si="153"/>
        <v>DB AG20129606</v>
      </c>
      <c r="B643" s="1">
        <f t="shared" ref="B643:B653" si="169">IF(D643="na",B644,SUMIF(A:A,A643,D:D))</f>
        <v>20778.518515169992</v>
      </c>
      <c r="C643" s="210">
        <f t="shared" ref="C643:C653" si="170">IF(D643="na",C644,VALUE(RIGHT(TRIM(H643),2)))</f>
        <v>6</v>
      </c>
      <c r="D643" s="1" t="str">
        <f>IF(I643&lt;0,"na",I643)</f>
        <v>na</v>
      </c>
      <c r="E643" t="s">
        <v>45</v>
      </c>
      <c r="F643">
        <v>9606</v>
      </c>
      <c r="G643" s="139">
        <v>2012</v>
      </c>
      <c r="H643" t="s">
        <v>155</v>
      </c>
      <c r="I643" s="691">
        <f>VLOOKUP(E643&amp;H643,Data2012!$A:$U,21,FALSE)</f>
        <v>-1</v>
      </c>
    </row>
    <row r="644" spans="1:9" ht="14.25" hidden="1" customHeight="1">
      <c r="A644" s="1" t="str">
        <f t="shared" si="153"/>
        <v>DB AG20129606</v>
      </c>
      <c r="B644" s="1">
        <f t="shared" si="169"/>
        <v>20778.518515169992</v>
      </c>
      <c r="C644" s="210">
        <f t="shared" si="170"/>
        <v>6</v>
      </c>
      <c r="D644" s="1" t="str">
        <f t="shared" ref="D644:D654" si="171">IF(I644&lt;0,"na",I644)</f>
        <v>na</v>
      </c>
      <c r="E644" t="s">
        <v>45</v>
      </c>
      <c r="F644">
        <v>9606</v>
      </c>
      <c r="G644" s="139">
        <v>2012</v>
      </c>
      <c r="H644" t="s">
        <v>154</v>
      </c>
      <c r="I644" s="691">
        <f>VLOOKUP(E644&amp;H644,Data2012!$A:$U,21,FALSE)</f>
        <v>-1</v>
      </c>
    </row>
    <row r="645" spans="1:9" ht="14.25" hidden="1" customHeight="1">
      <c r="A645" s="1" t="str">
        <f t="shared" si="153"/>
        <v>DB AG20129606</v>
      </c>
      <c r="B645" s="1">
        <f t="shared" si="169"/>
        <v>20778.518515169992</v>
      </c>
      <c r="C645" s="210">
        <f t="shared" si="170"/>
        <v>6</v>
      </c>
      <c r="D645" s="1" t="str">
        <f t="shared" si="171"/>
        <v>na</v>
      </c>
      <c r="E645" t="s">
        <v>45</v>
      </c>
      <c r="F645">
        <v>9606</v>
      </c>
      <c r="G645" s="139">
        <v>2012</v>
      </c>
      <c r="H645" t="s">
        <v>153</v>
      </c>
      <c r="I645" s="691">
        <f>VLOOKUP(E645&amp;H645,Data2012!$A:$U,21,FALSE)</f>
        <v>-1</v>
      </c>
    </row>
    <row r="646" spans="1:9" ht="14.25" hidden="1" customHeight="1">
      <c r="A646" s="1" t="str">
        <f t="shared" si="153"/>
        <v>DB AG20129606</v>
      </c>
      <c r="B646" s="1">
        <f t="shared" si="169"/>
        <v>20778.518515169992</v>
      </c>
      <c r="C646" s="210">
        <f t="shared" si="170"/>
        <v>6</v>
      </c>
      <c r="D646" s="1" t="str">
        <f t="shared" si="171"/>
        <v>na</v>
      </c>
      <c r="E646" t="s">
        <v>45</v>
      </c>
      <c r="F646">
        <v>9606</v>
      </c>
      <c r="G646" s="139">
        <v>2012</v>
      </c>
      <c r="H646" t="s">
        <v>152</v>
      </c>
      <c r="I646" s="691">
        <f>VLOOKUP(E646&amp;H646,Data2012!$A:$U,21,FALSE)</f>
        <v>-1</v>
      </c>
    </row>
    <row r="647" spans="1:9" ht="14.25" hidden="1" customHeight="1">
      <c r="A647" s="1" t="str">
        <f t="shared" ref="A647:A710" si="172">TRIM(E647)&amp;VALUE(G647)&amp;F647</f>
        <v>DB AG20129606</v>
      </c>
      <c r="B647" s="1">
        <f t="shared" si="169"/>
        <v>20778.518515169992</v>
      </c>
      <c r="C647" s="210">
        <f t="shared" si="170"/>
        <v>6</v>
      </c>
      <c r="D647" s="1" t="str">
        <f t="shared" si="171"/>
        <v>na</v>
      </c>
      <c r="E647" t="s">
        <v>45</v>
      </c>
      <c r="F647">
        <v>9606</v>
      </c>
      <c r="G647" s="139">
        <v>2012</v>
      </c>
      <c r="H647" t="s">
        <v>151</v>
      </c>
      <c r="I647" s="691">
        <f>VLOOKUP(E647&amp;H647,Data2012!$A:$U,21,FALSE)</f>
        <v>-1</v>
      </c>
    </row>
    <row r="648" spans="1:9" ht="14.25" hidden="1" customHeight="1">
      <c r="A648" s="1" t="str">
        <f t="shared" si="172"/>
        <v>DB AG20129606</v>
      </c>
      <c r="B648" s="1">
        <f t="shared" si="169"/>
        <v>20778.518515169992</v>
      </c>
      <c r="C648" s="210">
        <f t="shared" si="170"/>
        <v>6</v>
      </c>
      <c r="D648" s="1" t="str">
        <f t="shared" si="171"/>
        <v>na</v>
      </c>
      <c r="E648" t="s">
        <v>45</v>
      </c>
      <c r="F648">
        <v>9606</v>
      </c>
      <c r="G648" s="139">
        <v>2012</v>
      </c>
      <c r="H648" t="s">
        <v>150</v>
      </c>
      <c r="I648" s="691">
        <f>VLOOKUP(E648&amp;H648,Data2012!$A:$U,21,FALSE)</f>
        <v>-1</v>
      </c>
    </row>
    <row r="649" spans="1:9" ht="14.25" hidden="1" customHeight="1">
      <c r="A649" s="1" t="str">
        <f t="shared" si="172"/>
        <v>DB AG20129606</v>
      </c>
      <c r="B649" s="1">
        <f t="shared" si="169"/>
        <v>20778.518515169992</v>
      </c>
      <c r="C649" s="210">
        <f t="shared" si="170"/>
        <v>6</v>
      </c>
      <c r="D649" s="1">
        <f t="shared" si="171"/>
        <v>3485.0208008599998</v>
      </c>
      <c r="E649" t="s">
        <v>45</v>
      </c>
      <c r="F649">
        <v>9606</v>
      </c>
      <c r="G649" s="139">
        <v>2012</v>
      </c>
      <c r="H649" t="s">
        <v>149</v>
      </c>
      <c r="I649" s="691">
        <f>VLOOKUP(E649&amp;H649,Data2012!$A:$U,21,FALSE)</f>
        <v>3485.0208008599998</v>
      </c>
    </row>
    <row r="650" spans="1:9" ht="14.25" hidden="1" customHeight="1">
      <c r="A650" s="1" t="str">
        <f t="shared" si="172"/>
        <v>DB AG20129606</v>
      </c>
      <c r="B650" s="1">
        <f t="shared" si="169"/>
        <v>20778.518515169992</v>
      </c>
      <c r="C650" s="210">
        <f t="shared" si="170"/>
        <v>5</v>
      </c>
      <c r="D650" s="1">
        <f t="shared" si="171"/>
        <v>3570.4612161199998</v>
      </c>
      <c r="E650" t="s">
        <v>45</v>
      </c>
      <c r="F650">
        <v>9606</v>
      </c>
      <c r="G650" s="139">
        <v>2012</v>
      </c>
      <c r="H650" t="s">
        <v>148</v>
      </c>
      <c r="I650" s="691">
        <f>VLOOKUP(E650&amp;H650,Data2012!$A:$U,21,FALSE)</f>
        <v>3570.4612161199998</v>
      </c>
    </row>
    <row r="651" spans="1:9" ht="14.25" hidden="1" customHeight="1">
      <c r="A651" s="1" t="str">
        <f t="shared" si="172"/>
        <v>DB AG20129606</v>
      </c>
      <c r="B651" s="1">
        <f t="shared" si="169"/>
        <v>20778.518515169992</v>
      </c>
      <c r="C651" s="210">
        <f t="shared" si="170"/>
        <v>4</v>
      </c>
      <c r="D651" s="1">
        <f t="shared" si="171"/>
        <v>3463.8540560399902</v>
      </c>
      <c r="E651" t="s">
        <v>45</v>
      </c>
      <c r="F651">
        <v>9606</v>
      </c>
      <c r="G651" s="139">
        <v>2012</v>
      </c>
      <c r="H651" t="s">
        <v>147</v>
      </c>
      <c r="I651" s="691">
        <f>VLOOKUP(E651&amp;H651,Data2012!$A:$U,21,FALSE)</f>
        <v>3463.8540560399902</v>
      </c>
    </row>
    <row r="652" spans="1:9" ht="14.25" hidden="1" customHeight="1">
      <c r="A652" s="1" t="str">
        <f t="shared" si="172"/>
        <v>DB AG20129606</v>
      </c>
      <c r="B652" s="1">
        <f t="shared" si="169"/>
        <v>20778.518515169992</v>
      </c>
      <c r="C652" s="210">
        <f t="shared" si="170"/>
        <v>3</v>
      </c>
      <c r="D652" s="1">
        <f t="shared" si="171"/>
        <v>3734.4591814099999</v>
      </c>
      <c r="E652" t="s">
        <v>45</v>
      </c>
      <c r="F652">
        <v>9606</v>
      </c>
      <c r="G652" s="139">
        <v>2012</v>
      </c>
      <c r="H652" t="s">
        <v>146</v>
      </c>
      <c r="I652" s="691">
        <f>VLOOKUP(E652&amp;H652,Data2012!$A:$U,21,FALSE)</f>
        <v>3734.4591814099999</v>
      </c>
    </row>
    <row r="653" spans="1:9" ht="14.25" hidden="1" customHeight="1">
      <c r="A653" s="1" t="str">
        <f t="shared" si="172"/>
        <v>DB AG20129606</v>
      </c>
      <c r="B653" s="1">
        <f t="shared" si="169"/>
        <v>20778.518515169992</v>
      </c>
      <c r="C653" s="210">
        <f t="shared" si="170"/>
        <v>2</v>
      </c>
      <c r="D653" s="1">
        <f t="shared" si="171"/>
        <v>3283.05513673</v>
      </c>
      <c r="E653" t="s">
        <v>45</v>
      </c>
      <c r="F653">
        <v>9606</v>
      </c>
      <c r="G653" s="139">
        <v>2012</v>
      </c>
      <c r="H653" t="s">
        <v>145</v>
      </c>
      <c r="I653" s="691">
        <f>VLOOKUP(E653&amp;H653,Data2012!$A:$U,21,FALSE)</f>
        <v>3283.05513673</v>
      </c>
    </row>
    <row r="654" spans="1:9" ht="14.25" hidden="1" customHeight="1">
      <c r="A654" s="1" t="str">
        <f t="shared" si="172"/>
        <v>DB AG20129606</v>
      </c>
      <c r="B654" s="1">
        <f>IF(D654="na"," ",SUMIF(A:A,A654,D:D))</f>
        <v>20778.518515169992</v>
      </c>
      <c r="C654" s="210">
        <f>IF(D654="na"," ",VALUE(RIGHT(TRIM(H654),2)))</f>
        <v>1</v>
      </c>
      <c r="D654" s="1">
        <f t="shared" si="171"/>
        <v>3241.6681240099997</v>
      </c>
      <c r="E654" t="s">
        <v>45</v>
      </c>
      <c r="F654">
        <v>9606</v>
      </c>
      <c r="G654" s="139">
        <v>2012</v>
      </c>
      <c r="H654" t="s">
        <v>144</v>
      </c>
      <c r="I654" s="691">
        <f>VLOOKUP(E654&amp;H654,Data2012!$A:$U,21,FALSE)</f>
        <v>3241.6681240099997</v>
      </c>
    </row>
    <row r="655" spans="1:9" ht="14.25" hidden="1" customHeight="1">
      <c r="A655" s="1" t="str">
        <f t="shared" si="172"/>
        <v>CP CARGA20129601</v>
      </c>
      <c r="B655" s="1">
        <f t="shared" ref="B655:B665" si="173">IF(D655="na",B656,SUMIF(A:A,A655,D:D))</f>
        <v>0</v>
      </c>
      <c r="C655" s="210">
        <f t="shared" ref="C655:C665" si="174">IF(D655="na",C656,VALUE(RIGHT(TRIM(H655),2)))</f>
        <v>12</v>
      </c>
      <c r="D655" s="1">
        <f>IF(I655&lt;0,"na",I655)</f>
        <v>0</v>
      </c>
      <c r="E655" t="s">
        <v>326</v>
      </c>
      <c r="F655">
        <v>9601</v>
      </c>
      <c r="G655" s="139">
        <v>2012</v>
      </c>
      <c r="H655" t="s">
        <v>155</v>
      </c>
      <c r="I655">
        <f>VLOOKUP(E655&amp;H655,Data2012!$A:$S,4,FALSE)</f>
        <v>0</v>
      </c>
    </row>
    <row r="656" spans="1:9" ht="14.25" hidden="1" customHeight="1">
      <c r="A656" s="1" t="str">
        <f t="shared" si="172"/>
        <v>CP CARGA20129601</v>
      </c>
      <c r="B656" s="1">
        <f t="shared" si="173"/>
        <v>0</v>
      </c>
      <c r="C656" s="210">
        <f t="shared" si="174"/>
        <v>11</v>
      </c>
      <c r="D656" s="1">
        <f t="shared" ref="D656:D666" si="175">IF(I656&lt;0,"na",I656)</f>
        <v>0</v>
      </c>
      <c r="E656" t="s">
        <v>326</v>
      </c>
      <c r="F656">
        <v>9601</v>
      </c>
      <c r="G656" s="139">
        <v>2012</v>
      </c>
      <c r="H656" t="s">
        <v>154</v>
      </c>
      <c r="I656">
        <f>VLOOKUP(E656&amp;H656,Data2012!$A:$S,4,FALSE)</f>
        <v>0</v>
      </c>
    </row>
    <row r="657" spans="1:9" ht="14.25" hidden="1" customHeight="1">
      <c r="A657" s="1" t="str">
        <f t="shared" si="172"/>
        <v>CP CARGA20129601</v>
      </c>
      <c r="B657" s="1">
        <f t="shared" si="173"/>
        <v>0</v>
      </c>
      <c r="C657" s="210">
        <f t="shared" si="174"/>
        <v>10</v>
      </c>
      <c r="D657" s="1">
        <f t="shared" si="175"/>
        <v>0</v>
      </c>
      <c r="E657" t="s">
        <v>326</v>
      </c>
      <c r="F657">
        <v>9601</v>
      </c>
      <c r="G657" s="139">
        <v>2012</v>
      </c>
      <c r="H657" t="s">
        <v>153</v>
      </c>
      <c r="I657">
        <f>VLOOKUP(E657&amp;H657,Data2012!$A:$S,4,FALSE)</f>
        <v>0</v>
      </c>
    </row>
    <row r="658" spans="1:9" ht="14.25" hidden="1" customHeight="1">
      <c r="A658" s="1" t="str">
        <f t="shared" si="172"/>
        <v>CP CARGA20129601</v>
      </c>
      <c r="B658" s="1">
        <f t="shared" si="173"/>
        <v>0</v>
      </c>
      <c r="C658" s="210">
        <f t="shared" si="174"/>
        <v>9</v>
      </c>
      <c r="D658" s="1">
        <f t="shared" si="175"/>
        <v>0</v>
      </c>
      <c r="E658" t="s">
        <v>326</v>
      </c>
      <c r="F658">
        <v>9601</v>
      </c>
      <c r="G658" s="139">
        <v>2012</v>
      </c>
      <c r="H658" t="s">
        <v>152</v>
      </c>
      <c r="I658">
        <f>VLOOKUP(E658&amp;H658,Data2012!$A:$S,4,FALSE)</f>
        <v>0</v>
      </c>
    </row>
    <row r="659" spans="1:9" ht="14.25" hidden="1" customHeight="1">
      <c r="A659" s="1" t="str">
        <f t="shared" si="172"/>
        <v>CP CARGA20129601</v>
      </c>
      <c r="B659" s="1">
        <f t="shared" si="173"/>
        <v>0</v>
      </c>
      <c r="C659" s="210">
        <f t="shared" si="174"/>
        <v>8</v>
      </c>
      <c r="D659" s="1">
        <f t="shared" si="175"/>
        <v>0</v>
      </c>
      <c r="E659" t="s">
        <v>326</v>
      </c>
      <c r="F659">
        <v>9601</v>
      </c>
      <c r="G659" s="139">
        <v>2012</v>
      </c>
      <c r="H659" t="s">
        <v>151</v>
      </c>
      <c r="I659">
        <f>VLOOKUP(E659&amp;H659,Data2012!$A:$S,4,FALSE)</f>
        <v>0</v>
      </c>
    </row>
    <row r="660" spans="1:9" ht="14.25" hidden="1" customHeight="1">
      <c r="A660" s="1" t="str">
        <f t="shared" si="172"/>
        <v>CP CARGA20129601</v>
      </c>
      <c r="B660" s="1">
        <f t="shared" si="173"/>
        <v>0</v>
      </c>
      <c r="C660" s="210">
        <f t="shared" si="174"/>
        <v>7</v>
      </c>
      <c r="D660" s="1">
        <f t="shared" si="175"/>
        <v>0</v>
      </c>
      <c r="E660" t="s">
        <v>326</v>
      </c>
      <c r="F660">
        <v>9601</v>
      </c>
      <c r="G660" s="139">
        <v>2012</v>
      </c>
      <c r="H660" t="s">
        <v>150</v>
      </c>
      <c r="I660">
        <f>VLOOKUP(E660&amp;H660,Data2012!$A:$S,4,FALSE)</f>
        <v>0</v>
      </c>
    </row>
    <row r="661" spans="1:9" ht="14.25" hidden="1" customHeight="1">
      <c r="A661" s="1" t="str">
        <f t="shared" si="172"/>
        <v>CP CARGA20129601</v>
      </c>
      <c r="B661" s="1">
        <f t="shared" si="173"/>
        <v>0</v>
      </c>
      <c r="C661" s="210">
        <f t="shared" si="174"/>
        <v>6</v>
      </c>
      <c r="D661" s="1">
        <f t="shared" si="175"/>
        <v>0</v>
      </c>
      <c r="E661" t="s">
        <v>326</v>
      </c>
      <c r="F661">
        <v>9601</v>
      </c>
      <c r="G661" s="139">
        <v>2012</v>
      </c>
      <c r="H661" t="s">
        <v>149</v>
      </c>
      <c r="I661">
        <f>VLOOKUP(E661&amp;H661,Data2012!$A:$S,4,FALSE)</f>
        <v>0</v>
      </c>
    </row>
    <row r="662" spans="1:9" ht="14.25" hidden="1" customHeight="1">
      <c r="A662" s="1" t="str">
        <f t="shared" si="172"/>
        <v>CP CARGA20129601</v>
      </c>
      <c r="B662" s="1">
        <f t="shared" si="173"/>
        <v>0</v>
      </c>
      <c r="C662" s="210">
        <f t="shared" si="174"/>
        <v>5</v>
      </c>
      <c r="D662" s="1">
        <f t="shared" si="175"/>
        <v>0</v>
      </c>
      <c r="E662" t="s">
        <v>326</v>
      </c>
      <c r="F662">
        <v>9601</v>
      </c>
      <c r="G662" s="139">
        <v>2012</v>
      </c>
      <c r="H662" t="s">
        <v>148</v>
      </c>
      <c r="I662">
        <f>VLOOKUP(E662&amp;H662,Data2012!$A:$S,4,FALSE)</f>
        <v>0</v>
      </c>
    </row>
    <row r="663" spans="1:9" ht="14.25" hidden="1" customHeight="1">
      <c r="A663" s="1" t="str">
        <f t="shared" si="172"/>
        <v>CP CARGA20129601</v>
      </c>
      <c r="B663" s="1">
        <f t="shared" si="173"/>
        <v>0</v>
      </c>
      <c r="C663" s="210">
        <f t="shared" si="174"/>
        <v>4</v>
      </c>
      <c r="D663" s="1">
        <f t="shared" si="175"/>
        <v>0</v>
      </c>
      <c r="E663" t="s">
        <v>326</v>
      </c>
      <c r="F663">
        <v>9601</v>
      </c>
      <c r="G663" s="139">
        <v>2012</v>
      </c>
      <c r="H663" t="s">
        <v>147</v>
      </c>
      <c r="I663">
        <f>VLOOKUP(E663&amp;H663,Data2012!$A:$S,4,FALSE)</f>
        <v>0</v>
      </c>
    </row>
    <row r="664" spans="1:9" ht="14.25" hidden="1" customHeight="1">
      <c r="A664" s="1" t="str">
        <f t="shared" si="172"/>
        <v>CP CARGA20129601</v>
      </c>
      <c r="B664" s="1">
        <f t="shared" si="173"/>
        <v>0</v>
      </c>
      <c r="C664" s="210">
        <f t="shared" si="174"/>
        <v>3</v>
      </c>
      <c r="D664" s="1">
        <f t="shared" si="175"/>
        <v>0</v>
      </c>
      <c r="E664" t="s">
        <v>326</v>
      </c>
      <c r="F664">
        <v>9601</v>
      </c>
      <c r="G664" s="139">
        <v>2012</v>
      </c>
      <c r="H664" t="s">
        <v>146</v>
      </c>
      <c r="I664">
        <f>VLOOKUP(E664&amp;H664,Data2012!$A:$S,4,FALSE)</f>
        <v>0</v>
      </c>
    </row>
    <row r="665" spans="1:9" ht="14.25" hidden="1" customHeight="1">
      <c r="A665" s="1" t="str">
        <f t="shared" si="172"/>
        <v>CP CARGA20129601</v>
      </c>
      <c r="B665" s="1">
        <f t="shared" si="173"/>
        <v>0</v>
      </c>
      <c r="C665" s="210">
        <f t="shared" si="174"/>
        <v>2</v>
      </c>
      <c r="D665" s="1">
        <f t="shared" si="175"/>
        <v>0</v>
      </c>
      <c r="E665" t="s">
        <v>326</v>
      </c>
      <c r="F665">
        <v>9601</v>
      </c>
      <c r="G665" s="139">
        <v>2012</v>
      </c>
      <c r="H665" t="s">
        <v>145</v>
      </c>
      <c r="I665">
        <f>VLOOKUP(E665&amp;H665,Data2012!$A:$S,4,FALSE)</f>
        <v>0</v>
      </c>
    </row>
    <row r="666" spans="1:9" ht="14.25" hidden="1" customHeight="1">
      <c r="A666" s="1" t="str">
        <f t="shared" si="172"/>
        <v>CP CARGA20129601</v>
      </c>
      <c r="B666" s="1">
        <f>IF(D666="na"," ",SUMIF(A:A,A666,D:D))</f>
        <v>0</v>
      </c>
      <c r="C666" s="210">
        <f>IF(D666="na"," ",VALUE(RIGHT(TRIM(H666),2)))</f>
        <v>1</v>
      </c>
      <c r="D666" s="1">
        <f t="shared" si="175"/>
        <v>0</v>
      </c>
      <c r="E666" t="s">
        <v>326</v>
      </c>
      <c r="F666">
        <v>9601</v>
      </c>
      <c r="G666" s="139">
        <v>2012</v>
      </c>
      <c r="H666" t="s">
        <v>144</v>
      </c>
      <c r="I666" s="691">
        <f>VLOOKUP(E666&amp;H666,Data2012!$A:$S,4,FALSE)</f>
        <v>0</v>
      </c>
    </row>
    <row r="667" spans="1:9" ht="14.25" hidden="1" customHeight="1">
      <c r="A667" s="1" t="str">
        <f t="shared" si="172"/>
        <v>CP CARGA20129602</v>
      </c>
      <c r="B667" s="1">
        <f t="shared" ref="B667:B677" si="176">IF(D667="na",B668,SUMIF(A:A,A667,D:D))</f>
        <v>0</v>
      </c>
      <c r="C667" s="210">
        <f t="shared" ref="C667:C677" si="177">IF(D667="na",C668,VALUE(RIGHT(TRIM(H667),2)))</f>
        <v>12</v>
      </c>
      <c r="D667" s="1">
        <f>IF(I667&lt;0,"na",I667)</f>
        <v>0</v>
      </c>
      <c r="E667" t="s">
        <v>326</v>
      </c>
      <c r="F667">
        <v>9602</v>
      </c>
      <c r="G667" s="139">
        <v>2012</v>
      </c>
      <c r="H667" t="s">
        <v>155</v>
      </c>
      <c r="I667" s="691">
        <f>VLOOKUP(E667&amp;H667,Data2012!$A:$S,7,FALSE)</f>
        <v>0</v>
      </c>
    </row>
    <row r="668" spans="1:9" ht="14.25" hidden="1" customHeight="1">
      <c r="A668" s="1" t="str">
        <f t="shared" si="172"/>
        <v>CP CARGA20129602</v>
      </c>
      <c r="B668" s="1">
        <f t="shared" si="176"/>
        <v>0</v>
      </c>
      <c r="C668" s="210">
        <f t="shared" si="177"/>
        <v>11</v>
      </c>
      <c r="D668" s="1">
        <f t="shared" ref="D668:D678" si="178">IF(I668&lt;0,"na",I668)</f>
        <v>0</v>
      </c>
      <c r="E668" t="s">
        <v>326</v>
      </c>
      <c r="F668">
        <v>9602</v>
      </c>
      <c r="G668" s="139">
        <v>2012</v>
      </c>
      <c r="H668" t="s">
        <v>154</v>
      </c>
      <c r="I668" s="691">
        <f>VLOOKUP(E668&amp;H668,Data2012!$A:$S,7,FALSE)</f>
        <v>0</v>
      </c>
    </row>
    <row r="669" spans="1:9" ht="14.25" hidden="1" customHeight="1">
      <c r="A669" s="1" t="str">
        <f t="shared" si="172"/>
        <v>CP CARGA20129602</v>
      </c>
      <c r="B669" s="1">
        <f t="shared" si="176"/>
        <v>0</v>
      </c>
      <c r="C669" s="210">
        <f t="shared" si="177"/>
        <v>10</v>
      </c>
      <c r="D669" s="1">
        <f t="shared" si="178"/>
        <v>0</v>
      </c>
      <c r="E669" t="s">
        <v>326</v>
      </c>
      <c r="F669">
        <v>9602</v>
      </c>
      <c r="G669" s="139">
        <v>2012</v>
      </c>
      <c r="H669" t="s">
        <v>153</v>
      </c>
      <c r="I669" s="691">
        <f>VLOOKUP(E669&amp;H669,Data2012!$A:$S,7,FALSE)</f>
        <v>0</v>
      </c>
    </row>
    <row r="670" spans="1:9" ht="14.25" hidden="1" customHeight="1">
      <c r="A670" s="1" t="str">
        <f t="shared" si="172"/>
        <v>CP CARGA20129602</v>
      </c>
      <c r="B670" s="1">
        <f t="shared" si="176"/>
        <v>0</v>
      </c>
      <c r="C670" s="210">
        <f t="shared" si="177"/>
        <v>9</v>
      </c>
      <c r="D670" s="1">
        <f t="shared" si="178"/>
        <v>0</v>
      </c>
      <c r="E670" t="s">
        <v>326</v>
      </c>
      <c r="F670">
        <v>9602</v>
      </c>
      <c r="G670" s="139">
        <v>2012</v>
      </c>
      <c r="H670" t="s">
        <v>152</v>
      </c>
      <c r="I670" s="691">
        <f>VLOOKUP(E670&amp;H670,Data2012!$A:$S,7,FALSE)</f>
        <v>0</v>
      </c>
    </row>
    <row r="671" spans="1:9" ht="14.25" hidden="1" customHeight="1">
      <c r="A671" s="1" t="str">
        <f t="shared" si="172"/>
        <v>CP CARGA20129602</v>
      </c>
      <c r="B671" s="1">
        <f t="shared" si="176"/>
        <v>0</v>
      </c>
      <c r="C671" s="210">
        <f t="shared" si="177"/>
        <v>8</v>
      </c>
      <c r="D671" s="1">
        <f t="shared" si="178"/>
        <v>0</v>
      </c>
      <c r="E671" t="s">
        <v>326</v>
      </c>
      <c r="F671">
        <v>9602</v>
      </c>
      <c r="G671" s="139">
        <v>2012</v>
      </c>
      <c r="H671" t="s">
        <v>151</v>
      </c>
      <c r="I671" s="691">
        <f>VLOOKUP(E671&amp;H671,Data2012!$A:$S,7,FALSE)</f>
        <v>0</v>
      </c>
    </row>
    <row r="672" spans="1:9" ht="14.25" hidden="1" customHeight="1">
      <c r="A672" s="1" t="str">
        <f t="shared" si="172"/>
        <v>CP CARGA20129602</v>
      </c>
      <c r="B672" s="1">
        <f t="shared" si="176"/>
        <v>0</v>
      </c>
      <c r="C672" s="210">
        <f t="shared" si="177"/>
        <v>7</v>
      </c>
      <c r="D672" s="1">
        <f t="shared" si="178"/>
        <v>0</v>
      </c>
      <c r="E672" t="s">
        <v>326</v>
      </c>
      <c r="F672">
        <v>9602</v>
      </c>
      <c r="G672" s="139">
        <v>2012</v>
      </c>
      <c r="H672" t="s">
        <v>150</v>
      </c>
      <c r="I672" s="691">
        <f>VLOOKUP(E672&amp;H672,Data2012!$A:$S,7,FALSE)</f>
        <v>0</v>
      </c>
    </row>
    <row r="673" spans="1:9" ht="14.25" hidden="1" customHeight="1">
      <c r="A673" s="1" t="str">
        <f t="shared" si="172"/>
        <v>CP CARGA20129602</v>
      </c>
      <c r="B673" s="1">
        <f t="shared" si="176"/>
        <v>0</v>
      </c>
      <c r="C673" s="210">
        <f t="shared" si="177"/>
        <v>6</v>
      </c>
      <c r="D673" s="1">
        <f t="shared" si="178"/>
        <v>0</v>
      </c>
      <c r="E673" t="s">
        <v>326</v>
      </c>
      <c r="F673">
        <v>9602</v>
      </c>
      <c r="G673" s="139">
        <v>2012</v>
      </c>
      <c r="H673" t="s">
        <v>149</v>
      </c>
      <c r="I673" s="691">
        <f>VLOOKUP(E673&amp;H673,Data2012!$A:$S,7,FALSE)</f>
        <v>0</v>
      </c>
    </row>
    <row r="674" spans="1:9" ht="14.25" hidden="1" customHeight="1">
      <c r="A674" s="1" t="str">
        <f t="shared" si="172"/>
        <v>CP CARGA20129602</v>
      </c>
      <c r="B674" s="1">
        <f t="shared" si="176"/>
        <v>0</v>
      </c>
      <c r="C674" s="210">
        <f t="shared" si="177"/>
        <v>5</v>
      </c>
      <c r="D674" s="1">
        <f t="shared" si="178"/>
        <v>0</v>
      </c>
      <c r="E674" t="s">
        <v>326</v>
      </c>
      <c r="F674">
        <v>9602</v>
      </c>
      <c r="G674" s="139">
        <v>2012</v>
      </c>
      <c r="H674" t="s">
        <v>148</v>
      </c>
      <c r="I674" s="691">
        <f>VLOOKUP(E674&amp;H674,Data2012!$A:$S,7,FALSE)</f>
        <v>0</v>
      </c>
    </row>
    <row r="675" spans="1:9" ht="14.25" hidden="1" customHeight="1">
      <c r="A675" s="1" t="str">
        <f t="shared" si="172"/>
        <v>CP CARGA20129602</v>
      </c>
      <c r="B675" s="1">
        <f t="shared" si="176"/>
        <v>0</v>
      </c>
      <c r="C675" s="210">
        <f t="shared" si="177"/>
        <v>4</v>
      </c>
      <c r="D675" s="1">
        <f t="shared" si="178"/>
        <v>0</v>
      </c>
      <c r="E675" t="s">
        <v>326</v>
      </c>
      <c r="F675">
        <v>9602</v>
      </c>
      <c r="G675" s="139">
        <v>2012</v>
      </c>
      <c r="H675" t="s">
        <v>147</v>
      </c>
      <c r="I675" s="691">
        <f>VLOOKUP(E675&amp;H675,Data2012!$A:$S,7,FALSE)</f>
        <v>0</v>
      </c>
    </row>
    <row r="676" spans="1:9" ht="14.25" hidden="1" customHeight="1">
      <c r="A676" s="1" t="str">
        <f t="shared" si="172"/>
        <v>CP CARGA20129602</v>
      </c>
      <c r="B676" s="1">
        <f t="shared" si="176"/>
        <v>0</v>
      </c>
      <c r="C676" s="210">
        <f t="shared" si="177"/>
        <v>3</v>
      </c>
      <c r="D676" s="1">
        <f t="shared" si="178"/>
        <v>0</v>
      </c>
      <c r="E676" t="s">
        <v>326</v>
      </c>
      <c r="F676">
        <v>9602</v>
      </c>
      <c r="G676" s="139">
        <v>2012</v>
      </c>
      <c r="H676" t="s">
        <v>146</v>
      </c>
      <c r="I676" s="691">
        <f>VLOOKUP(E676&amp;H676,Data2012!$A:$S,7,FALSE)</f>
        <v>0</v>
      </c>
    </row>
    <row r="677" spans="1:9" ht="14.25" hidden="1" customHeight="1">
      <c r="A677" s="1" t="str">
        <f t="shared" si="172"/>
        <v>CP CARGA20129602</v>
      </c>
      <c r="B677" s="1">
        <f t="shared" si="176"/>
        <v>0</v>
      </c>
      <c r="C677" s="210">
        <f t="shared" si="177"/>
        <v>2</v>
      </c>
      <c r="D677" s="1">
        <f t="shared" si="178"/>
        <v>0</v>
      </c>
      <c r="E677" t="s">
        <v>326</v>
      </c>
      <c r="F677">
        <v>9602</v>
      </c>
      <c r="G677" s="139">
        <v>2012</v>
      </c>
      <c r="H677" t="s">
        <v>145</v>
      </c>
      <c r="I677" s="691">
        <f>VLOOKUP(E677&amp;H677,Data2012!$A:$S,7,FALSE)</f>
        <v>0</v>
      </c>
    </row>
    <row r="678" spans="1:9" ht="14.25" hidden="1" customHeight="1">
      <c r="A678" s="1" t="str">
        <f t="shared" si="172"/>
        <v>CP CARGA20129602</v>
      </c>
      <c r="B678" s="1">
        <f>IF(D678="na"," ",SUMIF(A:A,A678,D:D))</f>
        <v>0</v>
      </c>
      <c r="C678" s="210">
        <f>IF(D678="na"," ",VALUE(RIGHT(TRIM(H678),2)))</f>
        <v>1</v>
      </c>
      <c r="D678" s="1">
        <f t="shared" si="178"/>
        <v>0</v>
      </c>
      <c r="E678" t="s">
        <v>326</v>
      </c>
      <c r="F678">
        <v>9602</v>
      </c>
      <c r="G678" s="139">
        <v>2012</v>
      </c>
      <c r="H678" t="s">
        <v>144</v>
      </c>
      <c r="I678" s="691">
        <f>VLOOKUP(E678&amp;H678,Data2012!$A:$S,7,FALSE)</f>
        <v>0</v>
      </c>
    </row>
    <row r="679" spans="1:9" ht="14.25" hidden="1" customHeight="1">
      <c r="A679" s="1" t="str">
        <f t="shared" si="172"/>
        <v>CP CARGA20129603</v>
      </c>
      <c r="B679" s="1" t="str">
        <f t="shared" ref="B679:B689" si="179">IF(D679="na",B680,SUMIF(A:A,A679,D:D))</f>
        <v xml:space="preserve"> </v>
      </c>
      <c r="C679" s="210" t="str">
        <f t="shared" ref="C679:C689" si="180">IF(D679="na",C680,VALUE(RIGHT(TRIM(H679),2)))</f>
        <v xml:space="preserve"> </v>
      </c>
      <c r="D679" s="1" t="str">
        <f>IF(I679&lt;0,"na",I679)</f>
        <v>na</v>
      </c>
      <c r="E679" t="s">
        <v>326</v>
      </c>
      <c r="F679">
        <v>9603</v>
      </c>
      <c r="G679" s="139">
        <v>2012</v>
      </c>
      <c r="H679" t="s">
        <v>155</v>
      </c>
      <c r="I679" s="691">
        <f>VLOOKUP(E679&amp;H679,Data2012!$A:$S,12,FALSE)</f>
        <v>-1</v>
      </c>
    </row>
    <row r="680" spans="1:9" ht="14.25" hidden="1" customHeight="1">
      <c r="A680" s="1" t="str">
        <f t="shared" si="172"/>
        <v>CP CARGA20129603</v>
      </c>
      <c r="B680" s="1" t="str">
        <f t="shared" si="179"/>
        <v xml:space="preserve"> </v>
      </c>
      <c r="C680" s="210" t="str">
        <f t="shared" si="180"/>
        <v xml:space="preserve"> </v>
      </c>
      <c r="D680" s="1" t="str">
        <f t="shared" ref="D680:D690" si="181">IF(I680&lt;0,"na",I680)</f>
        <v>na</v>
      </c>
      <c r="E680" t="s">
        <v>326</v>
      </c>
      <c r="F680">
        <v>9603</v>
      </c>
      <c r="G680" s="139">
        <v>2012</v>
      </c>
      <c r="H680" t="s">
        <v>154</v>
      </c>
      <c r="I680" s="691">
        <f>VLOOKUP(E680&amp;H680,Data2012!$A:$S,12,FALSE)</f>
        <v>-1</v>
      </c>
    </row>
    <row r="681" spans="1:9" ht="14.25" hidden="1" customHeight="1">
      <c r="A681" s="1" t="str">
        <f t="shared" si="172"/>
        <v>CP CARGA20129603</v>
      </c>
      <c r="B681" s="1" t="str">
        <f t="shared" si="179"/>
        <v xml:space="preserve"> </v>
      </c>
      <c r="C681" s="210" t="str">
        <f t="shared" si="180"/>
        <v xml:space="preserve"> </v>
      </c>
      <c r="D681" s="1" t="str">
        <f t="shared" si="181"/>
        <v>na</v>
      </c>
      <c r="E681" t="s">
        <v>326</v>
      </c>
      <c r="F681">
        <v>9603</v>
      </c>
      <c r="G681" s="139">
        <v>2012</v>
      </c>
      <c r="H681" t="s">
        <v>153</v>
      </c>
      <c r="I681" s="691">
        <f>VLOOKUP(E681&amp;H681,Data2012!$A:$S,12,FALSE)</f>
        <v>-1</v>
      </c>
    </row>
    <row r="682" spans="1:9" ht="14.25" hidden="1" customHeight="1">
      <c r="A682" s="1" t="str">
        <f t="shared" si="172"/>
        <v>CP CARGA20129603</v>
      </c>
      <c r="B682" s="1" t="str">
        <f t="shared" si="179"/>
        <v xml:space="preserve"> </v>
      </c>
      <c r="C682" s="210" t="str">
        <f t="shared" si="180"/>
        <v xml:space="preserve"> </v>
      </c>
      <c r="D682" s="1" t="str">
        <f t="shared" si="181"/>
        <v>na</v>
      </c>
      <c r="E682" t="s">
        <v>326</v>
      </c>
      <c r="F682">
        <v>9603</v>
      </c>
      <c r="G682" s="139">
        <v>2012</v>
      </c>
      <c r="H682" t="s">
        <v>152</v>
      </c>
      <c r="I682" s="691">
        <f>VLOOKUP(E682&amp;H682,Data2012!$A:$S,12,FALSE)</f>
        <v>-1</v>
      </c>
    </row>
    <row r="683" spans="1:9" ht="14.25" hidden="1" customHeight="1">
      <c r="A683" s="1" t="str">
        <f t="shared" si="172"/>
        <v>CP CARGA20129603</v>
      </c>
      <c r="B683" s="1" t="str">
        <f t="shared" si="179"/>
        <v xml:space="preserve"> </v>
      </c>
      <c r="C683" s="210" t="str">
        <f t="shared" si="180"/>
        <v xml:space="preserve"> </v>
      </c>
      <c r="D683" s="1" t="str">
        <f t="shared" si="181"/>
        <v>na</v>
      </c>
      <c r="E683" t="s">
        <v>326</v>
      </c>
      <c r="F683">
        <v>9603</v>
      </c>
      <c r="G683" s="139">
        <v>2012</v>
      </c>
      <c r="H683" t="s">
        <v>151</v>
      </c>
      <c r="I683" s="691">
        <f>VLOOKUP(E683&amp;H683,Data2012!$A:$S,12,FALSE)</f>
        <v>-1</v>
      </c>
    </row>
    <row r="684" spans="1:9" ht="14.25" hidden="1" customHeight="1">
      <c r="A684" s="1" t="str">
        <f t="shared" si="172"/>
        <v>CP CARGA20129603</v>
      </c>
      <c r="B684" s="1" t="str">
        <f t="shared" si="179"/>
        <v xml:space="preserve"> </v>
      </c>
      <c r="C684" s="210" t="str">
        <f t="shared" si="180"/>
        <v xml:space="preserve"> </v>
      </c>
      <c r="D684" s="1" t="str">
        <f t="shared" si="181"/>
        <v>na</v>
      </c>
      <c r="E684" t="s">
        <v>326</v>
      </c>
      <c r="F684">
        <v>9603</v>
      </c>
      <c r="G684" s="139">
        <v>2012</v>
      </c>
      <c r="H684" t="s">
        <v>150</v>
      </c>
      <c r="I684" s="691">
        <f>VLOOKUP(E684&amp;H684,Data2012!$A:$S,12,FALSE)</f>
        <v>-1</v>
      </c>
    </row>
    <row r="685" spans="1:9" ht="14.25" hidden="1" customHeight="1">
      <c r="A685" s="1" t="str">
        <f t="shared" si="172"/>
        <v>CP CARGA20129603</v>
      </c>
      <c r="B685" s="1" t="str">
        <f t="shared" si="179"/>
        <v xml:space="preserve"> </v>
      </c>
      <c r="C685" s="210" t="str">
        <f t="shared" si="180"/>
        <v xml:space="preserve"> </v>
      </c>
      <c r="D685" s="1" t="str">
        <f t="shared" si="181"/>
        <v>na</v>
      </c>
      <c r="E685" t="s">
        <v>326</v>
      </c>
      <c r="F685">
        <v>9603</v>
      </c>
      <c r="G685" s="139">
        <v>2012</v>
      </c>
      <c r="H685" t="s">
        <v>149</v>
      </c>
      <c r="I685" s="691">
        <f>VLOOKUP(E685&amp;H685,Data2012!$A:$S,12,FALSE)</f>
        <v>-1</v>
      </c>
    </row>
    <row r="686" spans="1:9" ht="14.25" hidden="1" customHeight="1">
      <c r="A686" s="1" t="str">
        <f t="shared" si="172"/>
        <v>CP CARGA20129603</v>
      </c>
      <c r="B686" s="1" t="str">
        <f t="shared" si="179"/>
        <v xml:space="preserve"> </v>
      </c>
      <c r="C686" s="210" t="str">
        <f t="shared" si="180"/>
        <v xml:space="preserve"> </v>
      </c>
      <c r="D686" s="1" t="str">
        <f t="shared" si="181"/>
        <v>na</v>
      </c>
      <c r="E686" t="s">
        <v>326</v>
      </c>
      <c r="F686">
        <v>9603</v>
      </c>
      <c r="G686" s="139">
        <v>2012</v>
      </c>
      <c r="H686" t="s">
        <v>148</v>
      </c>
      <c r="I686" s="691">
        <f>VLOOKUP(E686&amp;H686,Data2012!$A:$S,12,FALSE)</f>
        <v>-1</v>
      </c>
    </row>
    <row r="687" spans="1:9" ht="14.25" hidden="1" customHeight="1">
      <c r="A687" s="1" t="str">
        <f t="shared" si="172"/>
        <v>CP CARGA20129603</v>
      </c>
      <c r="B687" s="1" t="str">
        <f t="shared" si="179"/>
        <v xml:space="preserve"> </v>
      </c>
      <c r="C687" s="210" t="str">
        <f t="shared" si="180"/>
        <v xml:space="preserve"> </v>
      </c>
      <c r="D687" s="1" t="str">
        <f t="shared" si="181"/>
        <v>na</v>
      </c>
      <c r="E687" t="s">
        <v>326</v>
      </c>
      <c r="F687">
        <v>9603</v>
      </c>
      <c r="G687" s="139">
        <v>2012</v>
      </c>
      <c r="H687" t="s">
        <v>147</v>
      </c>
      <c r="I687" s="691">
        <f>VLOOKUP(E687&amp;H687,Data2012!$A:$S,12,FALSE)</f>
        <v>-1</v>
      </c>
    </row>
    <row r="688" spans="1:9" ht="14.25" hidden="1" customHeight="1">
      <c r="A688" s="1" t="str">
        <f t="shared" si="172"/>
        <v>CP CARGA20129603</v>
      </c>
      <c r="B688" s="1" t="str">
        <f t="shared" si="179"/>
        <v xml:space="preserve"> </v>
      </c>
      <c r="C688" s="210" t="str">
        <f t="shared" si="180"/>
        <v xml:space="preserve"> </v>
      </c>
      <c r="D688" s="1" t="str">
        <f t="shared" si="181"/>
        <v>na</v>
      </c>
      <c r="E688" t="s">
        <v>326</v>
      </c>
      <c r="F688">
        <v>9603</v>
      </c>
      <c r="G688" s="139">
        <v>2012</v>
      </c>
      <c r="H688" t="s">
        <v>146</v>
      </c>
      <c r="I688" s="691">
        <f>VLOOKUP(E688&amp;H688,Data2012!$A:$S,12,FALSE)</f>
        <v>-1</v>
      </c>
    </row>
    <row r="689" spans="1:9" ht="14.25" hidden="1" customHeight="1">
      <c r="A689" s="1" t="str">
        <f t="shared" si="172"/>
        <v>CP CARGA20129603</v>
      </c>
      <c r="B689" s="1" t="str">
        <f t="shared" si="179"/>
        <v xml:space="preserve"> </v>
      </c>
      <c r="C689" s="210" t="str">
        <f t="shared" si="180"/>
        <v xml:space="preserve"> </v>
      </c>
      <c r="D689" s="1" t="str">
        <f t="shared" si="181"/>
        <v>na</v>
      </c>
      <c r="E689" t="s">
        <v>326</v>
      </c>
      <c r="F689">
        <v>9603</v>
      </c>
      <c r="G689" s="139">
        <v>2012</v>
      </c>
      <c r="H689" t="s">
        <v>145</v>
      </c>
      <c r="I689" s="691">
        <f>VLOOKUP(E689&amp;H689,Data2012!$A:$S,12,FALSE)</f>
        <v>-1</v>
      </c>
    </row>
    <row r="690" spans="1:9" ht="14.25" hidden="1" customHeight="1">
      <c r="A690" s="1" t="str">
        <f t="shared" si="172"/>
        <v>CP CARGA20129603</v>
      </c>
      <c r="B690" s="403" t="str">
        <f>IF(D690="na"," ",SUMIF(A:A,A690,D:D))</f>
        <v xml:space="preserve"> </v>
      </c>
      <c r="C690" s="404" t="str">
        <f>IF(D690="na"," ",VALUE(RIGHT(TRIM(H690),2)))</f>
        <v xml:space="preserve"> </v>
      </c>
      <c r="D690" s="403" t="str">
        <f t="shared" si="181"/>
        <v>na</v>
      </c>
      <c r="E690" t="s">
        <v>326</v>
      </c>
      <c r="F690">
        <v>9603</v>
      </c>
      <c r="G690" s="139">
        <v>2012</v>
      </c>
      <c r="H690" t="s">
        <v>144</v>
      </c>
      <c r="I690" s="691">
        <f>VLOOKUP(E690&amp;H690,Data2012!$A:$S,12,FALSE)</f>
        <v>-1</v>
      </c>
    </row>
    <row r="691" spans="1:9" ht="14.25" hidden="1" customHeight="1">
      <c r="A691" s="1" t="str">
        <f t="shared" si="172"/>
        <v>CP CARGA20129604</v>
      </c>
      <c r="B691" s="1" t="str">
        <f t="shared" ref="B691:B701" si="182">IF(D691="na",B692,SUMIF(A:A,A691,D:D))</f>
        <v xml:space="preserve"> </v>
      </c>
      <c r="C691" s="210" t="str">
        <f t="shared" ref="C691:C701" si="183">IF(D691="na",C692,VALUE(RIGHT(TRIM(H691),2)))</f>
        <v xml:space="preserve"> </v>
      </c>
      <c r="D691" s="1" t="str">
        <f>IF(I691&lt;0,"na",I691)</f>
        <v>na</v>
      </c>
      <c r="E691" t="s">
        <v>326</v>
      </c>
      <c r="F691">
        <v>9604</v>
      </c>
      <c r="G691" s="139">
        <v>2012</v>
      </c>
      <c r="H691" t="s">
        <v>155</v>
      </c>
      <c r="I691" s="691">
        <f>VLOOKUP(E691&amp;H691,Data2012!$A:$S,15,FALSE)</f>
        <v>-1</v>
      </c>
    </row>
    <row r="692" spans="1:9" ht="14.25" hidden="1" customHeight="1">
      <c r="A692" s="1" t="str">
        <f t="shared" si="172"/>
        <v>CP CARGA20129604</v>
      </c>
      <c r="B692" s="1" t="str">
        <f t="shared" si="182"/>
        <v xml:space="preserve"> </v>
      </c>
      <c r="C692" s="210" t="str">
        <f t="shared" si="183"/>
        <v xml:space="preserve"> </v>
      </c>
      <c r="D692" s="1" t="str">
        <f t="shared" ref="D692:D702" si="184">IF(I692&lt;0,"na",I692)</f>
        <v>na</v>
      </c>
      <c r="E692" t="s">
        <v>326</v>
      </c>
      <c r="F692">
        <v>9604</v>
      </c>
      <c r="G692" s="139">
        <v>2012</v>
      </c>
      <c r="H692" t="s">
        <v>154</v>
      </c>
      <c r="I692" s="691">
        <f>VLOOKUP(E692&amp;H692,Data2012!$A:$S,15,FALSE)</f>
        <v>-1</v>
      </c>
    </row>
    <row r="693" spans="1:9" ht="14.25" hidden="1" customHeight="1">
      <c r="A693" s="1" t="str">
        <f t="shared" si="172"/>
        <v>CP CARGA20129604</v>
      </c>
      <c r="B693" s="1" t="str">
        <f t="shared" si="182"/>
        <v xml:space="preserve"> </v>
      </c>
      <c r="C693" s="210" t="str">
        <f t="shared" si="183"/>
        <v xml:space="preserve"> </v>
      </c>
      <c r="D693" s="1" t="str">
        <f t="shared" si="184"/>
        <v>na</v>
      </c>
      <c r="E693" t="s">
        <v>326</v>
      </c>
      <c r="F693">
        <v>9604</v>
      </c>
      <c r="G693" s="139">
        <v>2012</v>
      </c>
      <c r="H693" t="s">
        <v>153</v>
      </c>
      <c r="I693" s="691">
        <f>VLOOKUP(E693&amp;H693,Data2012!$A:$S,15,FALSE)</f>
        <v>-1</v>
      </c>
    </row>
    <row r="694" spans="1:9" ht="14.25" hidden="1" customHeight="1">
      <c r="A694" s="1" t="str">
        <f t="shared" si="172"/>
        <v>CP CARGA20129604</v>
      </c>
      <c r="B694" s="1" t="str">
        <f t="shared" si="182"/>
        <v xml:space="preserve"> </v>
      </c>
      <c r="C694" s="210" t="str">
        <f t="shared" si="183"/>
        <v xml:space="preserve"> </v>
      </c>
      <c r="D694" s="1" t="str">
        <f t="shared" si="184"/>
        <v>na</v>
      </c>
      <c r="E694" t="s">
        <v>326</v>
      </c>
      <c r="F694">
        <v>9604</v>
      </c>
      <c r="G694" s="139">
        <v>2012</v>
      </c>
      <c r="H694" t="s">
        <v>152</v>
      </c>
      <c r="I694" s="691">
        <f>VLOOKUP(E694&amp;H694,Data2012!$A:$S,15,FALSE)</f>
        <v>-1</v>
      </c>
    </row>
    <row r="695" spans="1:9" ht="14.25" hidden="1" customHeight="1">
      <c r="A695" s="1" t="str">
        <f t="shared" si="172"/>
        <v>CP CARGA20129604</v>
      </c>
      <c r="B695" s="1" t="str">
        <f t="shared" si="182"/>
        <v xml:space="preserve"> </v>
      </c>
      <c r="C695" s="210" t="str">
        <f t="shared" si="183"/>
        <v xml:space="preserve"> </v>
      </c>
      <c r="D695" s="1" t="str">
        <f t="shared" si="184"/>
        <v>na</v>
      </c>
      <c r="E695" t="s">
        <v>326</v>
      </c>
      <c r="F695">
        <v>9604</v>
      </c>
      <c r="G695" s="139">
        <v>2012</v>
      </c>
      <c r="H695" t="s">
        <v>151</v>
      </c>
      <c r="I695" s="691">
        <f>VLOOKUP(E695&amp;H695,Data2012!$A:$S,15,FALSE)</f>
        <v>-1</v>
      </c>
    </row>
    <row r="696" spans="1:9" ht="14.25" hidden="1" customHeight="1">
      <c r="A696" s="1" t="str">
        <f t="shared" si="172"/>
        <v>CP CARGA20129604</v>
      </c>
      <c r="B696" s="1" t="str">
        <f t="shared" si="182"/>
        <v xml:space="preserve"> </v>
      </c>
      <c r="C696" s="210" t="str">
        <f t="shared" si="183"/>
        <v xml:space="preserve"> </v>
      </c>
      <c r="D696" s="1" t="str">
        <f t="shared" si="184"/>
        <v>na</v>
      </c>
      <c r="E696" t="s">
        <v>326</v>
      </c>
      <c r="F696">
        <v>9604</v>
      </c>
      <c r="G696" s="139">
        <v>2012</v>
      </c>
      <c r="H696" t="s">
        <v>150</v>
      </c>
      <c r="I696" s="691">
        <f>VLOOKUP(E696&amp;H696,Data2012!$A:$S,15,FALSE)</f>
        <v>-1</v>
      </c>
    </row>
    <row r="697" spans="1:9" ht="14.25" hidden="1" customHeight="1">
      <c r="A697" s="1" t="str">
        <f t="shared" si="172"/>
        <v>CP CARGA20129604</v>
      </c>
      <c r="B697" s="1" t="str">
        <f t="shared" si="182"/>
        <v xml:space="preserve"> </v>
      </c>
      <c r="C697" s="210" t="str">
        <f t="shared" si="183"/>
        <v xml:space="preserve"> </v>
      </c>
      <c r="D697" s="1" t="str">
        <f t="shared" si="184"/>
        <v>na</v>
      </c>
      <c r="E697" t="s">
        <v>326</v>
      </c>
      <c r="F697">
        <v>9604</v>
      </c>
      <c r="G697" s="139">
        <v>2012</v>
      </c>
      <c r="H697" t="s">
        <v>149</v>
      </c>
      <c r="I697" s="691">
        <f>VLOOKUP(E697&amp;H697,Data2012!$A:$S,15,FALSE)</f>
        <v>-1</v>
      </c>
    </row>
    <row r="698" spans="1:9" ht="14.25" hidden="1" customHeight="1">
      <c r="A698" s="1" t="str">
        <f t="shared" si="172"/>
        <v>CP CARGA20129604</v>
      </c>
      <c r="B698" s="1" t="str">
        <f t="shared" si="182"/>
        <v xml:space="preserve"> </v>
      </c>
      <c r="C698" s="210" t="str">
        <f t="shared" si="183"/>
        <v xml:space="preserve"> </v>
      </c>
      <c r="D698" s="1" t="str">
        <f t="shared" si="184"/>
        <v>na</v>
      </c>
      <c r="E698" t="s">
        <v>326</v>
      </c>
      <c r="F698">
        <v>9604</v>
      </c>
      <c r="G698" s="139">
        <v>2012</v>
      </c>
      <c r="H698" t="s">
        <v>148</v>
      </c>
      <c r="I698" s="691">
        <f>VLOOKUP(E698&amp;H698,Data2012!$A:$S,15,FALSE)</f>
        <v>-1</v>
      </c>
    </row>
    <row r="699" spans="1:9" ht="14.25" hidden="1" customHeight="1">
      <c r="A699" s="1" t="str">
        <f t="shared" si="172"/>
        <v>CP CARGA20129604</v>
      </c>
      <c r="B699" s="1" t="str">
        <f t="shared" si="182"/>
        <v xml:space="preserve"> </v>
      </c>
      <c r="C699" s="210" t="str">
        <f t="shared" si="183"/>
        <v xml:space="preserve"> </v>
      </c>
      <c r="D699" s="1" t="str">
        <f t="shared" si="184"/>
        <v>na</v>
      </c>
      <c r="E699" t="s">
        <v>326</v>
      </c>
      <c r="F699">
        <v>9604</v>
      </c>
      <c r="G699" s="139">
        <v>2012</v>
      </c>
      <c r="H699" t="s">
        <v>147</v>
      </c>
      <c r="I699" s="691">
        <f>VLOOKUP(E699&amp;H699,Data2012!$A:$S,15,FALSE)</f>
        <v>-1</v>
      </c>
    </row>
    <row r="700" spans="1:9" ht="14.25" hidden="1" customHeight="1">
      <c r="A700" s="1" t="str">
        <f t="shared" si="172"/>
        <v>CP CARGA20129604</v>
      </c>
      <c r="B700" s="1" t="str">
        <f t="shared" si="182"/>
        <v xml:space="preserve"> </v>
      </c>
      <c r="C700" s="210" t="str">
        <f t="shared" si="183"/>
        <v xml:space="preserve"> </v>
      </c>
      <c r="D700" s="1" t="str">
        <f t="shared" si="184"/>
        <v>na</v>
      </c>
      <c r="E700" t="s">
        <v>326</v>
      </c>
      <c r="F700">
        <v>9604</v>
      </c>
      <c r="G700" s="139">
        <v>2012</v>
      </c>
      <c r="H700" t="s">
        <v>146</v>
      </c>
      <c r="I700" s="691">
        <f>VLOOKUP(E700&amp;H700,Data2012!$A:$S,15,FALSE)</f>
        <v>-1</v>
      </c>
    </row>
    <row r="701" spans="1:9" ht="14.25" hidden="1" customHeight="1">
      <c r="A701" s="1" t="str">
        <f t="shared" si="172"/>
        <v>CP CARGA20129604</v>
      </c>
      <c r="B701" s="1" t="str">
        <f t="shared" si="182"/>
        <v xml:space="preserve"> </v>
      </c>
      <c r="C701" s="210" t="str">
        <f t="shared" si="183"/>
        <v xml:space="preserve"> </v>
      </c>
      <c r="D701" s="1" t="str">
        <f t="shared" si="184"/>
        <v>na</v>
      </c>
      <c r="E701" t="s">
        <v>326</v>
      </c>
      <c r="F701">
        <v>9604</v>
      </c>
      <c r="G701" s="139">
        <v>2012</v>
      </c>
      <c r="H701" t="s">
        <v>145</v>
      </c>
      <c r="I701" s="691">
        <f>VLOOKUP(E701&amp;H701,Data2012!$A:$S,15,FALSE)</f>
        <v>-1</v>
      </c>
    </row>
    <row r="702" spans="1:9" ht="14.25" hidden="1" customHeight="1">
      <c r="A702" s="1" t="str">
        <f t="shared" si="172"/>
        <v>CP CARGA20129604</v>
      </c>
      <c r="B702" s="1" t="str">
        <f>IF(D702="na"," ",SUMIF(A:A,A702,D:D))</f>
        <v xml:space="preserve"> </v>
      </c>
      <c r="C702" s="210" t="str">
        <f>IF(D702="na"," ",VALUE(RIGHT(TRIM(H702),2)))</f>
        <v xml:space="preserve"> </v>
      </c>
      <c r="D702" s="1" t="str">
        <f t="shared" si="184"/>
        <v>na</v>
      </c>
      <c r="E702" t="s">
        <v>326</v>
      </c>
      <c r="F702">
        <v>9604</v>
      </c>
      <c r="G702" s="139">
        <v>2012</v>
      </c>
      <c r="H702" t="s">
        <v>144</v>
      </c>
      <c r="I702" s="691">
        <f>VLOOKUP(E702&amp;H702,Data2012!$A:$S,15,FALSE)</f>
        <v>-1</v>
      </c>
    </row>
    <row r="703" spans="1:9" ht="14.25" hidden="1" customHeight="1">
      <c r="A703" s="1" t="str">
        <f t="shared" si="172"/>
        <v>CP CARGA20129605</v>
      </c>
      <c r="B703" s="1" t="str">
        <f t="shared" ref="B703:B713" si="185">IF(D703="na",B704,SUMIF(A:A,A703,D:D))</f>
        <v xml:space="preserve"> </v>
      </c>
      <c r="C703" s="210" t="str">
        <f t="shared" ref="C703:C713" si="186">IF(D703="na",C704,VALUE(RIGHT(TRIM(H703),2)))</f>
        <v xml:space="preserve"> </v>
      </c>
      <c r="D703" s="1" t="str">
        <f>IF(I703&lt;0,"na",I703)</f>
        <v>na</v>
      </c>
      <c r="E703" t="s">
        <v>326</v>
      </c>
      <c r="F703">
        <v>9605</v>
      </c>
      <c r="G703" s="139">
        <v>2012</v>
      </c>
      <c r="H703" t="s">
        <v>155</v>
      </c>
      <c r="I703" s="691">
        <f>VLOOKUP(E703&amp;H703,Data2012!$A:$S,18,FALSE)</f>
        <v>-1</v>
      </c>
    </row>
    <row r="704" spans="1:9" ht="14.25" hidden="1" customHeight="1">
      <c r="A704" s="1" t="str">
        <f t="shared" si="172"/>
        <v>CP CARGA20129605</v>
      </c>
      <c r="B704" s="1" t="str">
        <f t="shared" si="185"/>
        <v xml:space="preserve"> </v>
      </c>
      <c r="C704" s="210" t="str">
        <f t="shared" si="186"/>
        <v xml:space="preserve"> </v>
      </c>
      <c r="D704" s="1" t="str">
        <f t="shared" ref="D704:D714" si="187">IF(I704&lt;0,"na",I704)</f>
        <v>na</v>
      </c>
      <c r="E704" t="s">
        <v>326</v>
      </c>
      <c r="F704">
        <v>9605</v>
      </c>
      <c r="G704" s="139">
        <v>2012</v>
      </c>
      <c r="H704" t="s">
        <v>154</v>
      </c>
      <c r="I704" s="691">
        <f>VLOOKUP(E704&amp;H704,Data2012!$A:$S,18,FALSE)</f>
        <v>-1</v>
      </c>
    </row>
    <row r="705" spans="1:9" ht="14.25" hidden="1" customHeight="1">
      <c r="A705" s="1" t="str">
        <f t="shared" si="172"/>
        <v>CP CARGA20129605</v>
      </c>
      <c r="B705" s="1" t="str">
        <f t="shared" si="185"/>
        <v xml:space="preserve"> </v>
      </c>
      <c r="C705" s="210" t="str">
        <f t="shared" si="186"/>
        <v xml:space="preserve"> </v>
      </c>
      <c r="D705" s="1" t="str">
        <f t="shared" si="187"/>
        <v>na</v>
      </c>
      <c r="E705" t="s">
        <v>326</v>
      </c>
      <c r="F705">
        <v>9605</v>
      </c>
      <c r="G705" s="139">
        <v>2012</v>
      </c>
      <c r="H705" t="s">
        <v>153</v>
      </c>
      <c r="I705" s="691">
        <f>VLOOKUP(E705&amp;H705,Data2012!$A:$S,18,FALSE)</f>
        <v>-1</v>
      </c>
    </row>
    <row r="706" spans="1:9" ht="14.25" hidden="1" customHeight="1">
      <c r="A706" s="1" t="str">
        <f t="shared" si="172"/>
        <v>CP CARGA20129605</v>
      </c>
      <c r="B706" s="1" t="str">
        <f t="shared" si="185"/>
        <v xml:space="preserve"> </v>
      </c>
      <c r="C706" s="210" t="str">
        <f t="shared" si="186"/>
        <v xml:space="preserve"> </v>
      </c>
      <c r="D706" s="1" t="str">
        <f t="shared" si="187"/>
        <v>na</v>
      </c>
      <c r="E706" t="s">
        <v>326</v>
      </c>
      <c r="F706">
        <v>9605</v>
      </c>
      <c r="G706" s="139">
        <v>2012</v>
      </c>
      <c r="H706" t="s">
        <v>152</v>
      </c>
      <c r="I706" s="691">
        <f>VLOOKUP(E706&amp;H706,Data2012!$A:$S,18,FALSE)</f>
        <v>-1</v>
      </c>
    </row>
    <row r="707" spans="1:9" ht="14.25" hidden="1" customHeight="1">
      <c r="A707" s="1" t="str">
        <f t="shared" si="172"/>
        <v>CP CARGA20129605</v>
      </c>
      <c r="B707" s="1" t="str">
        <f t="shared" si="185"/>
        <v xml:space="preserve"> </v>
      </c>
      <c r="C707" s="210" t="str">
        <f t="shared" si="186"/>
        <v xml:space="preserve"> </v>
      </c>
      <c r="D707" s="1" t="str">
        <f t="shared" si="187"/>
        <v>na</v>
      </c>
      <c r="E707" t="s">
        <v>326</v>
      </c>
      <c r="F707">
        <v>9605</v>
      </c>
      <c r="G707" s="139">
        <v>2012</v>
      </c>
      <c r="H707" t="s">
        <v>151</v>
      </c>
      <c r="I707" s="691">
        <f>VLOOKUP(E707&amp;H707,Data2012!$A:$S,18,FALSE)</f>
        <v>-1</v>
      </c>
    </row>
    <row r="708" spans="1:9" ht="14.25" hidden="1" customHeight="1">
      <c r="A708" s="1" t="str">
        <f t="shared" si="172"/>
        <v>CP CARGA20129605</v>
      </c>
      <c r="B708" s="1" t="str">
        <f t="shared" si="185"/>
        <v xml:space="preserve"> </v>
      </c>
      <c r="C708" s="210" t="str">
        <f t="shared" si="186"/>
        <v xml:space="preserve"> </v>
      </c>
      <c r="D708" s="1" t="str">
        <f t="shared" si="187"/>
        <v>na</v>
      </c>
      <c r="E708" t="s">
        <v>326</v>
      </c>
      <c r="F708">
        <v>9605</v>
      </c>
      <c r="G708" s="139">
        <v>2012</v>
      </c>
      <c r="H708" t="s">
        <v>150</v>
      </c>
      <c r="I708" s="691">
        <f>VLOOKUP(E708&amp;H708,Data2012!$A:$S,18,FALSE)</f>
        <v>-1</v>
      </c>
    </row>
    <row r="709" spans="1:9" ht="14.25" hidden="1" customHeight="1">
      <c r="A709" s="1" t="str">
        <f t="shared" si="172"/>
        <v>CP CARGA20129605</v>
      </c>
      <c r="B709" s="1" t="str">
        <f t="shared" si="185"/>
        <v xml:space="preserve"> </v>
      </c>
      <c r="C709" s="210" t="str">
        <f t="shared" si="186"/>
        <v xml:space="preserve"> </v>
      </c>
      <c r="D709" s="1" t="str">
        <f t="shared" si="187"/>
        <v>na</v>
      </c>
      <c r="E709" t="s">
        <v>326</v>
      </c>
      <c r="F709">
        <v>9605</v>
      </c>
      <c r="G709" s="139">
        <v>2012</v>
      </c>
      <c r="H709" t="s">
        <v>149</v>
      </c>
      <c r="I709" s="691">
        <f>VLOOKUP(E709&amp;H709,Data2012!$A:$S,18,FALSE)</f>
        <v>-1</v>
      </c>
    </row>
    <row r="710" spans="1:9" ht="14.25" hidden="1" customHeight="1">
      <c r="A710" s="1" t="str">
        <f t="shared" si="172"/>
        <v>CP CARGA20129605</v>
      </c>
      <c r="B710" s="1" t="str">
        <f t="shared" si="185"/>
        <v xml:space="preserve"> </v>
      </c>
      <c r="C710" s="210" t="str">
        <f t="shared" si="186"/>
        <v xml:space="preserve"> </v>
      </c>
      <c r="D710" s="1" t="str">
        <f t="shared" si="187"/>
        <v>na</v>
      </c>
      <c r="E710" t="s">
        <v>326</v>
      </c>
      <c r="F710">
        <v>9605</v>
      </c>
      <c r="G710" s="139">
        <v>2012</v>
      </c>
      <c r="H710" t="s">
        <v>148</v>
      </c>
      <c r="I710" s="691">
        <f>VLOOKUP(E710&amp;H710,Data2012!$A:$S,18,FALSE)</f>
        <v>-1</v>
      </c>
    </row>
    <row r="711" spans="1:9" ht="14.25" hidden="1" customHeight="1">
      <c r="A711" s="1" t="str">
        <f t="shared" ref="A711:A774" si="188">TRIM(E711)&amp;VALUE(G711)&amp;F711</f>
        <v>CP CARGA20129605</v>
      </c>
      <c r="B711" s="1" t="str">
        <f t="shared" si="185"/>
        <v xml:space="preserve"> </v>
      </c>
      <c r="C711" s="210" t="str">
        <f t="shared" si="186"/>
        <v xml:space="preserve"> </v>
      </c>
      <c r="D711" s="1" t="str">
        <f t="shared" si="187"/>
        <v>na</v>
      </c>
      <c r="E711" t="s">
        <v>326</v>
      </c>
      <c r="F711">
        <v>9605</v>
      </c>
      <c r="G711" s="139">
        <v>2012</v>
      </c>
      <c r="H711" t="s">
        <v>147</v>
      </c>
      <c r="I711" s="691">
        <f>VLOOKUP(E711&amp;H711,Data2012!$A:$S,18,FALSE)</f>
        <v>-1</v>
      </c>
    </row>
    <row r="712" spans="1:9" ht="14.25" hidden="1" customHeight="1">
      <c r="A712" s="1" t="str">
        <f t="shared" si="188"/>
        <v>CP CARGA20129605</v>
      </c>
      <c r="B712" s="1" t="str">
        <f t="shared" si="185"/>
        <v xml:space="preserve"> </v>
      </c>
      <c r="C712" s="210" t="str">
        <f t="shared" si="186"/>
        <v xml:space="preserve"> </v>
      </c>
      <c r="D712" s="1" t="str">
        <f t="shared" si="187"/>
        <v>na</v>
      </c>
      <c r="E712" t="s">
        <v>326</v>
      </c>
      <c r="F712">
        <v>9605</v>
      </c>
      <c r="G712" s="139">
        <v>2012</v>
      </c>
      <c r="H712" t="s">
        <v>146</v>
      </c>
      <c r="I712" s="691">
        <f>VLOOKUP(E712&amp;H712,Data2012!$A:$S,18,FALSE)</f>
        <v>-1</v>
      </c>
    </row>
    <row r="713" spans="1:9" ht="14.25" hidden="1" customHeight="1">
      <c r="A713" s="1" t="str">
        <f t="shared" si="188"/>
        <v>CP CARGA20129605</v>
      </c>
      <c r="B713" s="1" t="str">
        <f t="shared" si="185"/>
        <v xml:space="preserve"> </v>
      </c>
      <c r="C713" s="210" t="str">
        <f t="shared" si="186"/>
        <v xml:space="preserve"> </v>
      </c>
      <c r="D713" s="1" t="str">
        <f t="shared" si="187"/>
        <v>na</v>
      </c>
      <c r="E713" t="s">
        <v>326</v>
      </c>
      <c r="F713">
        <v>9605</v>
      </c>
      <c r="G713" s="139">
        <v>2012</v>
      </c>
      <c r="H713" t="s">
        <v>145</v>
      </c>
      <c r="I713" s="691">
        <f>VLOOKUP(E713&amp;H713,Data2012!$A:$S,18,FALSE)</f>
        <v>-1</v>
      </c>
    </row>
    <row r="714" spans="1:9" ht="14.25" hidden="1" customHeight="1">
      <c r="A714" s="1" t="str">
        <f t="shared" si="188"/>
        <v>CP CARGA20129605</v>
      </c>
      <c r="B714" s="1" t="str">
        <f>IF(D714="na"," ",SUMIF(A:A,A714,D:D))</f>
        <v xml:space="preserve"> </v>
      </c>
      <c r="C714" s="210" t="str">
        <f>IF(D714="na"," ",VALUE(RIGHT(TRIM(H714),2)))</f>
        <v xml:space="preserve"> </v>
      </c>
      <c r="D714" s="1" t="str">
        <f t="shared" si="187"/>
        <v>na</v>
      </c>
      <c r="E714" t="s">
        <v>326</v>
      </c>
      <c r="F714">
        <v>9605</v>
      </c>
      <c r="G714" s="139">
        <v>2012</v>
      </c>
      <c r="H714" t="s">
        <v>144</v>
      </c>
      <c r="I714" s="691">
        <f>VLOOKUP(E714&amp;H714,Data2012!$A:$S,18,FALSE)</f>
        <v>-1</v>
      </c>
    </row>
    <row r="715" spans="1:9" ht="14.25" hidden="1" customHeight="1">
      <c r="A715" s="1" t="str">
        <f t="shared" si="188"/>
        <v>CP CARGA20129606</v>
      </c>
      <c r="B715" s="1" t="str">
        <f t="shared" ref="B715:B725" si="189">IF(D715="na",B716,SUMIF(A:A,A715,D:D))</f>
        <v xml:space="preserve"> </v>
      </c>
      <c r="C715" s="210" t="str">
        <f t="shared" ref="C715:C725" si="190">IF(D715="na",C716,VALUE(RIGHT(TRIM(H715),2)))</f>
        <v xml:space="preserve"> </v>
      </c>
      <c r="D715" s="1" t="str">
        <f>IF(I715&lt;0,"na",I715)</f>
        <v>na</v>
      </c>
      <c r="E715" t="s">
        <v>326</v>
      </c>
      <c r="F715">
        <v>9606</v>
      </c>
      <c r="G715" s="139">
        <v>2012</v>
      </c>
      <c r="H715" t="s">
        <v>155</v>
      </c>
      <c r="I715" s="691">
        <f>VLOOKUP(E715&amp;H715,Data2012!$A:$U,21,FALSE)</f>
        <v>-1</v>
      </c>
    </row>
    <row r="716" spans="1:9" ht="14.25" hidden="1" customHeight="1">
      <c r="A716" s="1" t="str">
        <f t="shared" si="188"/>
        <v>CP CARGA20129606</v>
      </c>
      <c r="B716" s="1" t="str">
        <f t="shared" si="189"/>
        <v xml:space="preserve"> </v>
      </c>
      <c r="C716" s="210" t="str">
        <f t="shared" si="190"/>
        <v xml:space="preserve"> </v>
      </c>
      <c r="D716" s="1" t="str">
        <f t="shared" ref="D716:D726" si="191">IF(I716&lt;0,"na",I716)</f>
        <v>na</v>
      </c>
      <c r="E716" t="s">
        <v>326</v>
      </c>
      <c r="F716">
        <v>9606</v>
      </c>
      <c r="G716" s="139">
        <v>2012</v>
      </c>
      <c r="H716" t="s">
        <v>154</v>
      </c>
      <c r="I716" s="691">
        <f>VLOOKUP(E716&amp;H716,Data2012!$A:$U,21,FALSE)</f>
        <v>-1</v>
      </c>
    </row>
    <row r="717" spans="1:9" ht="14.25" hidden="1" customHeight="1">
      <c r="A717" s="1" t="str">
        <f t="shared" si="188"/>
        <v>CP CARGA20129606</v>
      </c>
      <c r="B717" s="1" t="str">
        <f t="shared" si="189"/>
        <v xml:space="preserve"> </v>
      </c>
      <c r="C717" s="210" t="str">
        <f t="shared" si="190"/>
        <v xml:space="preserve"> </v>
      </c>
      <c r="D717" s="1" t="str">
        <f t="shared" si="191"/>
        <v>na</v>
      </c>
      <c r="E717" t="s">
        <v>326</v>
      </c>
      <c r="F717">
        <v>9606</v>
      </c>
      <c r="G717" s="139">
        <v>2012</v>
      </c>
      <c r="H717" t="s">
        <v>153</v>
      </c>
      <c r="I717" s="691">
        <f>VLOOKUP(E717&amp;H717,Data2012!$A:$U,21,FALSE)</f>
        <v>-1</v>
      </c>
    </row>
    <row r="718" spans="1:9" ht="14.25" hidden="1" customHeight="1">
      <c r="A718" s="1" t="str">
        <f t="shared" si="188"/>
        <v>CP CARGA20129606</v>
      </c>
      <c r="B718" s="1" t="str">
        <f t="shared" si="189"/>
        <v xml:space="preserve"> </v>
      </c>
      <c r="C718" s="210" t="str">
        <f t="shared" si="190"/>
        <v xml:space="preserve"> </v>
      </c>
      <c r="D718" s="1" t="str">
        <f t="shared" si="191"/>
        <v>na</v>
      </c>
      <c r="E718" t="s">
        <v>326</v>
      </c>
      <c r="F718">
        <v>9606</v>
      </c>
      <c r="G718" s="139">
        <v>2012</v>
      </c>
      <c r="H718" t="s">
        <v>152</v>
      </c>
      <c r="I718" s="691">
        <f>VLOOKUP(E718&amp;H718,Data2012!$A:$U,21,FALSE)</f>
        <v>-1</v>
      </c>
    </row>
    <row r="719" spans="1:9" ht="14.25" hidden="1" customHeight="1">
      <c r="A719" s="1" t="str">
        <f t="shared" si="188"/>
        <v>CP CARGA20129606</v>
      </c>
      <c r="B719" s="1" t="str">
        <f t="shared" si="189"/>
        <v xml:space="preserve"> </v>
      </c>
      <c r="C719" s="210" t="str">
        <f t="shared" si="190"/>
        <v xml:space="preserve"> </v>
      </c>
      <c r="D719" s="1" t="str">
        <f t="shared" si="191"/>
        <v>na</v>
      </c>
      <c r="E719" t="s">
        <v>326</v>
      </c>
      <c r="F719">
        <v>9606</v>
      </c>
      <c r="G719" s="139">
        <v>2012</v>
      </c>
      <c r="H719" t="s">
        <v>151</v>
      </c>
      <c r="I719" s="691">
        <f>VLOOKUP(E719&amp;H719,Data2012!$A:$U,21,FALSE)</f>
        <v>-1</v>
      </c>
    </row>
    <row r="720" spans="1:9" ht="14.25" hidden="1" customHeight="1">
      <c r="A720" s="1" t="str">
        <f t="shared" si="188"/>
        <v>CP CARGA20129606</v>
      </c>
      <c r="B720" s="1" t="str">
        <f t="shared" si="189"/>
        <v xml:space="preserve"> </v>
      </c>
      <c r="C720" s="210" t="str">
        <f t="shared" si="190"/>
        <v xml:space="preserve"> </v>
      </c>
      <c r="D720" s="1" t="str">
        <f t="shared" si="191"/>
        <v>na</v>
      </c>
      <c r="E720" t="s">
        <v>326</v>
      </c>
      <c r="F720">
        <v>9606</v>
      </c>
      <c r="G720" s="139">
        <v>2012</v>
      </c>
      <c r="H720" t="s">
        <v>150</v>
      </c>
      <c r="I720" s="691">
        <f>VLOOKUP(E720&amp;H720,Data2012!$A:$U,21,FALSE)</f>
        <v>-1</v>
      </c>
    </row>
    <row r="721" spans="1:9" ht="14.25" hidden="1" customHeight="1">
      <c r="A721" s="1" t="str">
        <f t="shared" si="188"/>
        <v>CP CARGA20129606</v>
      </c>
      <c r="B721" s="1" t="str">
        <f t="shared" si="189"/>
        <v xml:space="preserve"> </v>
      </c>
      <c r="C721" s="210" t="str">
        <f t="shared" si="190"/>
        <v xml:space="preserve"> </v>
      </c>
      <c r="D721" s="1" t="str">
        <f t="shared" si="191"/>
        <v>na</v>
      </c>
      <c r="E721" t="s">
        <v>326</v>
      </c>
      <c r="F721">
        <v>9606</v>
      </c>
      <c r="G721" s="139">
        <v>2012</v>
      </c>
      <c r="H721" t="s">
        <v>149</v>
      </c>
      <c r="I721" s="691">
        <f>VLOOKUP(E721&amp;H721,Data2012!$A:$U,21,FALSE)</f>
        <v>-1</v>
      </c>
    </row>
    <row r="722" spans="1:9" ht="14.25" hidden="1" customHeight="1">
      <c r="A722" s="1" t="str">
        <f t="shared" si="188"/>
        <v>CP CARGA20129606</v>
      </c>
      <c r="B722" s="1" t="str">
        <f t="shared" si="189"/>
        <v xml:space="preserve"> </v>
      </c>
      <c r="C722" s="210" t="str">
        <f t="shared" si="190"/>
        <v xml:space="preserve"> </v>
      </c>
      <c r="D722" s="1" t="str">
        <f t="shared" si="191"/>
        <v>na</v>
      </c>
      <c r="E722" t="s">
        <v>326</v>
      </c>
      <c r="F722">
        <v>9606</v>
      </c>
      <c r="G722" s="139">
        <v>2012</v>
      </c>
      <c r="H722" t="s">
        <v>148</v>
      </c>
      <c r="I722" s="691">
        <f>VLOOKUP(E722&amp;H722,Data2012!$A:$U,21,FALSE)</f>
        <v>-1</v>
      </c>
    </row>
    <row r="723" spans="1:9" ht="14.25" hidden="1" customHeight="1">
      <c r="A723" s="1" t="str">
        <f t="shared" si="188"/>
        <v>CP CARGA20129606</v>
      </c>
      <c r="B723" s="1" t="str">
        <f t="shared" si="189"/>
        <v xml:space="preserve"> </v>
      </c>
      <c r="C723" s="210" t="str">
        <f t="shared" si="190"/>
        <v xml:space="preserve"> </v>
      </c>
      <c r="D723" s="1" t="str">
        <f t="shared" si="191"/>
        <v>na</v>
      </c>
      <c r="E723" t="s">
        <v>326</v>
      </c>
      <c r="F723">
        <v>9606</v>
      </c>
      <c r="G723" s="139">
        <v>2012</v>
      </c>
      <c r="H723" t="s">
        <v>147</v>
      </c>
      <c r="I723" s="691">
        <f>VLOOKUP(E723&amp;H723,Data2012!$A:$U,21,FALSE)</f>
        <v>-1</v>
      </c>
    </row>
    <row r="724" spans="1:9" ht="14.25" hidden="1" customHeight="1">
      <c r="A724" s="1" t="str">
        <f t="shared" si="188"/>
        <v>CP CARGA20129606</v>
      </c>
      <c r="B724" s="1" t="str">
        <f t="shared" si="189"/>
        <v xml:space="preserve"> </v>
      </c>
      <c r="C724" s="210" t="str">
        <f t="shared" si="190"/>
        <v xml:space="preserve"> </v>
      </c>
      <c r="D724" s="1" t="str">
        <f t="shared" si="191"/>
        <v>na</v>
      </c>
      <c r="E724" t="s">
        <v>326</v>
      </c>
      <c r="F724">
        <v>9606</v>
      </c>
      <c r="G724" s="139">
        <v>2012</v>
      </c>
      <c r="H724" t="s">
        <v>146</v>
      </c>
      <c r="I724" s="691">
        <f>VLOOKUP(E724&amp;H724,Data2012!$A:$U,21,FALSE)</f>
        <v>-1</v>
      </c>
    </row>
    <row r="725" spans="1:9" ht="14.25" hidden="1" customHeight="1">
      <c r="A725" s="1" t="str">
        <f t="shared" si="188"/>
        <v>CP CARGA20129606</v>
      </c>
      <c r="B725" s="1" t="str">
        <f t="shared" si="189"/>
        <v xml:space="preserve"> </v>
      </c>
      <c r="C725" s="210" t="str">
        <f t="shared" si="190"/>
        <v xml:space="preserve"> </v>
      </c>
      <c r="D725" s="1" t="str">
        <f t="shared" si="191"/>
        <v>na</v>
      </c>
      <c r="E725" t="s">
        <v>326</v>
      </c>
      <c r="F725">
        <v>9606</v>
      </c>
      <c r="G725" s="139">
        <v>2012</v>
      </c>
      <c r="H725" t="s">
        <v>145</v>
      </c>
      <c r="I725" s="691">
        <f>VLOOKUP(E725&amp;H725,Data2012!$A:$U,21,FALSE)</f>
        <v>-1</v>
      </c>
    </row>
    <row r="726" spans="1:9" ht="14.25" hidden="1" customHeight="1">
      <c r="A726" s="1" t="str">
        <f t="shared" si="188"/>
        <v>CP CARGA20129606</v>
      </c>
      <c r="B726" s="1" t="str">
        <f>IF(D726="na"," ",SUMIF(A:A,A726,D:D))</f>
        <v xml:space="preserve"> </v>
      </c>
      <c r="C726" s="210" t="str">
        <f>IF(D726="na"," ",VALUE(RIGHT(TRIM(H726),2)))</f>
        <v xml:space="preserve"> </v>
      </c>
      <c r="D726" s="1" t="str">
        <f t="shared" si="191"/>
        <v>na</v>
      </c>
      <c r="E726" t="s">
        <v>326</v>
      </c>
      <c r="F726">
        <v>9606</v>
      </c>
      <c r="G726" s="139">
        <v>2012</v>
      </c>
      <c r="H726" t="s">
        <v>144</v>
      </c>
      <c r="I726" s="691">
        <f>VLOOKUP(E726&amp;H726,Data2012!$A:$U,21,FALSE)</f>
        <v>-1</v>
      </c>
    </row>
    <row r="727" spans="1:9" ht="14.25" hidden="1" customHeight="1">
      <c r="A727" s="1" t="str">
        <f t="shared" si="188"/>
        <v>EVR20129601</v>
      </c>
      <c r="B727" s="1">
        <f t="shared" ref="B727:B737" si="192">IF(D727="na",B728,SUMIF(A:A,A727,D:D))</f>
        <v>0</v>
      </c>
      <c r="C727" s="210">
        <f t="shared" ref="C727:C737" si="193">IF(D727="na",C728,VALUE(RIGHT(TRIM(H727),2)))</f>
        <v>12</v>
      </c>
      <c r="D727" s="1">
        <f>IF(I727&lt;0,"na",I727)</f>
        <v>0</v>
      </c>
      <c r="E727" t="s">
        <v>47</v>
      </c>
      <c r="F727">
        <v>9601</v>
      </c>
      <c r="G727" s="139">
        <v>2012</v>
      </c>
      <c r="H727" t="s">
        <v>155</v>
      </c>
      <c r="I727">
        <f>VLOOKUP(E727&amp;H727,Data2012!$A:$S,4,FALSE)</f>
        <v>0</v>
      </c>
    </row>
    <row r="728" spans="1:9" ht="14.25" hidden="1" customHeight="1">
      <c r="A728" s="1" t="str">
        <f t="shared" si="188"/>
        <v>EVR20129601</v>
      </c>
      <c r="B728" s="1">
        <f t="shared" si="192"/>
        <v>0</v>
      </c>
      <c r="C728" s="210">
        <f t="shared" si="193"/>
        <v>11</v>
      </c>
      <c r="D728" s="1">
        <f t="shared" ref="D728:D738" si="194">IF(I728&lt;0,"na",I728)</f>
        <v>0</v>
      </c>
      <c r="E728" t="s">
        <v>47</v>
      </c>
      <c r="F728">
        <v>9601</v>
      </c>
      <c r="G728" s="139">
        <v>2012</v>
      </c>
      <c r="H728" t="s">
        <v>154</v>
      </c>
      <c r="I728">
        <f>VLOOKUP(E728&amp;H728,Data2012!$A:$S,4,FALSE)</f>
        <v>0</v>
      </c>
    </row>
    <row r="729" spans="1:9" ht="14.25" hidden="1" customHeight="1">
      <c r="A729" s="1" t="str">
        <f t="shared" si="188"/>
        <v>EVR20129601</v>
      </c>
      <c r="B729" s="1">
        <f t="shared" si="192"/>
        <v>0</v>
      </c>
      <c r="C729" s="210">
        <f t="shared" si="193"/>
        <v>10</v>
      </c>
      <c r="D729" s="1">
        <f t="shared" si="194"/>
        <v>0</v>
      </c>
      <c r="E729" t="s">
        <v>47</v>
      </c>
      <c r="F729">
        <v>9601</v>
      </c>
      <c r="G729" s="139">
        <v>2012</v>
      </c>
      <c r="H729" t="s">
        <v>153</v>
      </c>
      <c r="I729">
        <f>VLOOKUP(E729&amp;H729,Data2012!$A:$S,4,FALSE)</f>
        <v>0</v>
      </c>
    </row>
    <row r="730" spans="1:9" ht="14.25" hidden="1" customHeight="1">
      <c r="A730" s="1" t="str">
        <f t="shared" si="188"/>
        <v>EVR20129601</v>
      </c>
      <c r="B730" s="1">
        <f t="shared" si="192"/>
        <v>0</v>
      </c>
      <c r="C730" s="210">
        <f t="shared" si="193"/>
        <v>9</v>
      </c>
      <c r="D730" s="1">
        <f t="shared" si="194"/>
        <v>0</v>
      </c>
      <c r="E730" t="s">
        <v>47</v>
      </c>
      <c r="F730">
        <v>9601</v>
      </c>
      <c r="G730" s="139">
        <v>2012</v>
      </c>
      <c r="H730" t="s">
        <v>152</v>
      </c>
      <c r="I730">
        <f>VLOOKUP(E730&amp;H730,Data2012!$A:$S,4,FALSE)</f>
        <v>0</v>
      </c>
    </row>
    <row r="731" spans="1:9" ht="14.25" hidden="1" customHeight="1">
      <c r="A731" s="1" t="str">
        <f t="shared" si="188"/>
        <v>EVR20129601</v>
      </c>
      <c r="B731" s="1">
        <f t="shared" si="192"/>
        <v>0</v>
      </c>
      <c r="C731" s="210">
        <f t="shared" si="193"/>
        <v>8</v>
      </c>
      <c r="D731" s="1">
        <f t="shared" si="194"/>
        <v>0</v>
      </c>
      <c r="E731" t="s">
        <v>47</v>
      </c>
      <c r="F731">
        <v>9601</v>
      </c>
      <c r="G731" s="139">
        <v>2012</v>
      </c>
      <c r="H731" t="s">
        <v>151</v>
      </c>
      <c r="I731">
        <f>VLOOKUP(E731&amp;H731,Data2012!$A:$S,4,FALSE)</f>
        <v>0</v>
      </c>
    </row>
    <row r="732" spans="1:9" ht="14.25" hidden="1" customHeight="1">
      <c r="A732" s="1" t="str">
        <f t="shared" si="188"/>
        <v>EVR20129601</v>
      </c>
      <c r="B732" s="1">
        <f t="shared" si="192"/>
        <v>0</v>
      </c>
      <c r="C732" s="210">
        <f t="shared" si="193"/>
        <v>7</v>
      </c>
      <c r="D732" s="1">
        <f t="shared" si="194"/>
        <v>0</v>
      </c>
      <c r="E732" t="s">
        <v>47</v>
      </c>
      <c r="F732">
        <v>9601</v>
      </c>
      <c r="G732" s="139">
        <v>2012</v>
      </c>
      <c r="H732" t="s">
        <v>150</v>
      </c>
      <c r="I732">
        <f>VLOOKUP(E732&amp;H732,Data2012!$A:$S,4,FALSE)</f>
        <v>0</v>
      </c>
    </row>
    <row r="733" spans="1:9" ht="14.25" hidden="1" customHeight="1">
      <c r="A733" s="1" t="str">
        <f t="shared" si="188"/>
        <v>EVR20129601</v>
      </c>
      <c r="B733" s="1">
        <f t="shared" si="192"/>
        <v>0</v>
      </c>
      <c r="C733" s="210">
        <f t="shared" si="193"/>
        <v>6</v>
      </c>
      <c r="D733" s="1">
        <f t="shared" si="194"/>
        <v>0</v>
      </c>
      <c r="E733" t="s">
        <v>47</v>
      </c>
      <c r="F733">
        <v>9601</v>
      </c>
      <c r="G733" s="139">
        <v>2012</v>
      </c>
      <c r="H733" t="s">
        <v>149</v>
      </c>
      <c r="I733">
        <f>VLOOKUP(E733&amp;H733,Data2012!$A:$S,4,FALSE)</f>
        <v>0</v>
      </c>
    </row>
    <row r="734" spans="1:9" ht="14.25" hidden="1" customHeight="1">
      <c r="A734" s="1" t="str">
        <f t="shared" si="188"/>
        <v>EVR20129601</v>
      </c>
      <c r="B734" s="1">
        <f t="shared" si="192"/>
        <v>0</v>
      </c>
      <c r="C734" s="210">
        <f t="shared" si="193"/>
        <v>5</v>
      </c>
      <c r="D734" s="1">
        <f t="shared" si="194"/>
        <v>0</v>
      </c>
      <c r="E734" t="s">
        <v>47</v>
      </c>
      <c r="F734">
        <v>9601</v>
      </c>
      <c r="G734" s="139">
        <v>2012</v>
      </c>
      <c r="H734" t="s">
        <v>148</v>
      </c>
      <c r="I734">
        <f>VLOOKUP(E734&amp;H734,Data2012!$A:$S,4,FALSE)</f>
        <v>0</v>
      </c>
    </row>
    <row r="735" spans="1:9" ht="14.25" hidden="1" customHeight="1">
      <c r="A735" s="1" t="str">
        <f t="shared" si="188"/>
        <v>EVR20129601</v>
      </c>
      <c r="B735" s="1">
        <f t="shared" si="192"/>
        <v>0</v>
      </c>
      <c r="C735" s="210">
        <f t="shared" si="193"/>
        <v>4</v>
      </c>
      <c r="D735" s="1">
        <f t="shared" si="194"/>
        <v>0</v>
      </c>
      <c r="E735" t="s">
        <v>47</v>
      </c>
      <c r="F735">
        <v>9601</v>
      </c>
      <c r="G735" s="139">
        <v>2012</v>
      </c>
      <c r="H735" t="s">
        <v>147</v>
      </c>
      <c r="I735">
        <f>VLOOKUP(E735&amp;H735,Data2012!$A:$S,4,FALSE)</f>
        <v>0</v>
      </c>
    </row>
    <row r="736" spans="1:9" ht="14.25" hidden="1" customHeight="1">
      <c r="A736" s="1" t="str">
        <f t="shared" si="188"/>
        <v>EVR20129601</v>
      </c>
      <c r="B736" s="1">
        <f t="shared" si="192"/>
        <v>0</v>
      </c>
      <c r="C736" s="210">
        <f t="shared" si="193"/>
        <v>3</v>
      </c>
      <c r="D736" s="1">
        <f t="shared" si="194"/>
        <v>0</v>
      </c>
      <c r="E736" t="s">
        <v>47</v>
      </c>
      <c r="F736">
        <v>9601</v>
      </c>
      <c r="G736" s="139">
        <v>2012</v>
      </c>
      <c r="H736" t="s">
        <v>146</v>
      </c>
      <c r="I736">
        <f>VLOOKUP(E736&amp;H736,Data2012!$A:$S,4,FALSE)</f>
        <v>0</v>
      </c>
    </row>
    <row r="737" spans="1:9" ht="14.25" hidden="1" customHeight="1">
      <c r="A737" s="1" t="str">
        <f t="shared" si="188"/>
        <v>EVR20129601</v>
      </c>
      <c r="B737" s="1">
        <f t="shared" si="192"/>
        <v>0</v>
      </c>
      <c r="C737" s="210">
        <f t="shared" si="193"/>
        <v>2</v>
      </c>
      <c r="D737" s="1">
        <f t="shared" si="194"/>
        <v>0</v>
      </c>
      <c r="E737" t="s">
        <v>47</v>
      </c>
      <c r="F737">
        <v>9601</v>
      </c>
      <c r="G737" s="139">
        <v>2012</v>
      </c>
      <c r="H737" t="s">
        <v>145</v>
      </c>
      <c r="I737">
        <f>VLOOKUP(E737&amp;H737,Data2012!$A:$S,4,FALSE)</f>
        <v>0</v>
      </c>
    </row>
    <row r="738" spans="1:9" ht="14.25" hidden="1" customHeight="1">
      <c r="A738" s="1" t="str">
        <f t="shared" si="188"/>
        <v>EVR20129601</v>
      </c>
      <c r="B738" s="1">
        <f>IF(D738="na"," ",SUMIF(A:A,A738,D:D))</f>
        <v>0</v>
      </c>
      <c r="C738" s="210">
        <f>IF(D738="na"," ",VALUE(RIGHT(TRIM(H738),2)))</f>
        <v>1</v>
      </c>
      <c r="D738" s="1">
        <f t="shared" si="194"/>
        <v>0</v>
      </c>
      <c r="E738" t="s">
        <v>47</v>
      </c>
      <c r="F738">
        <v>9601</v>
      </c>
      <c r="G738" s="139">
        <v>2012</v>
      </c>
      <c r="H738" t="s">
        <v>144</v>
      </c>
      <c r="I738" s="691">
        <f>VLOOKUP(E738&amp;H738,Data2012!$A:$S,4,FALSE)</f>
        <v>0</v>
      </c>
    </row>
    <row r="739" spans="1:9" ht="14.25" hidden="1" customHeight="1">
      <c r="A739" s="1" t="str">
        <f t="shared" si="188"/>
        <v>EVR20129602</v>
      </c>
      <c r="B739" s="1">
        <f t="shared" ref="B739:B749" si="195">IF(D739="na",B740,SUMIF(A:A,A739,D:D))</f>
        <v>0</v>
      </c>
      <c r="C739" s="210">
        <f t="shared" ref="C739:C749" si="196">IF(D739="na",C740,VALUE(RIGHT(TRIM(H739),2)))</f>
        <v>12</v>
      </c>
      <c r="D739" s="1">
        <f>IF(I739&lt;0,"na",I739)</f>
        <v>0</v>
      </c>
      <c r="E739" t="s">
        <v>47</v>
      </c>
      <c r="F739">
        <v>9602</v>
      </c>
      <c r="G739" s="139">
        <v>2012</v>
      </c>
      <c r="H739" t="s">
        <v>155</v>
      </c>
      <c r="I739" s="691">
        <f>VLOOKUP(E739&amp;H739,Data2012!$A:$S,7,FALSE)</f>
        <v>0</v>
      </c>
    </row>
    <row r="740" spans="1:9" ht="14.25" hidden="1" customHeight="1">
      <c r="A740" s="1" t="str">
        <f t="shared" si="188"/>
        <v>EVR20129602</v>
      </c>
      <c r="B740" s="1">
        <f t="shared" si="195"/>
        <v>0</v>
      </c>
      <c r="C740" s="210">
        <f t="shared" si="196"/>
        <v>11</v>
      </c>
      <c r="D740" s="1">
        <f t="shared" ref="D740:D750" si="197">IF(I740&lt;0,"na",I740)</f>
        <v>0</v>
      </c>
      <c r="E740" t="s">
        <v>47</v>
      </c>
      <c r="F740">
        <v>9602</v>
      </c>
      <c r="G740" s="139">
        <v>2012</v>
      </c>
      <c r="H740" t="s">
        <v>154</v>
      </c>
      <c r="I740" s="691">
        <f>VLOOKUP(E740&amp;H740,Data2012!$A:$S,7,FALSE)</f>
        <v>0</v>
      </c>
    </row>
    <row r="741" spans="1:9" ht="14.25" hidden="1" customHeight="1">
      <c r="A741" s="1" t="str">
        <f t="shared" si="188"/>
        <v>EVR20129602</v>
      </c>
      <c r="B741" s="1">
        <f t="shared" si="195"/>
        <v>0</v>
      </c>
      <c r="C741" s="210">
        <f t="shared" si="196"/>
        <v>10</v>
      </c>
      <c r="D741" s="1">
        <f t="shared" si="197"/>
        <v>0</v>
      </c>
      <c r="E741" t="s">
        <v>47</v>
      </c>
      <c r="F741">
        <v>9602</v>
      </c>
      <c r="G741" s="139">
        <v>2012</v>
      </c>
      <c r="H741" t="s">
        <v>153</v>
      </c>
      <c r="I741" s="691">
        <f>VLOOKUP(E741&amp;H741,Data2012!$A:$S,7,FALSE)</f>
        <v>0</v>
      </c>
    </row>
    <row r="742" spans="1:9" ht="14.25" hidden="1" customHeight="1">
      <c r="A742" s="1" t="str">
        <f t="shared" si="188"/>
        <v>EVR20129602</v>
      </c>
      <c r="B742" s="1">
        <f t="shared" si="195"/>
        <v>0</v>
      </c>
      <c r="C742" s="210">
        <f t="shared" si="196"/>
        <v>9</v>
      </c>
      <c r="D742" s="1">
        <f t="shared" si="197"/>
        <v>0</v>
      </c>
      <c r="E742" t="s">
        <v>47</v>
      </c>
      <c r="F742">
        <v>9602</v>
      </c>
      <c r="G742" s="139">
        <v>2012</v>
      </c>
      <c r="H742" t="s">
        <v>152</v>
      </c>
      <c r="I742" s="691">
        <f>VLOOKUP(E742&amp;H742,Data2012!$A:$S,7,FALSE)</f>
        <v>0</v>
      </c>
    </row>
    <row r="743" spans="1:9" ht="14.25" hidden="1" customHeight="1">
      <c r="A743" s="1" t="str">
        <f t="shared" si="188"/>
        <v>EVR20129602</v>
      </c>
      <c r="B743" s="1">
        <f t="shared" si="195"/>
        <v>0</v>
      </c>
      <c r="C743" s="210">
        <f t="shared" si="196"/>
        <v>8</v>
      </c>
      <c r="D743" s="1">
        <f t="shared" si="197"/>
        <v>0</v>
      </c>
      <c r="E743" t="s">
        <v>47</v>
      </c>
      <c r="F743">
        <v>9602</v>
      </c>
      <c r="G743" s="139">
        <v>2012</v>
      </c>
      <c r="H743" t="s">
        <v>151</v>
      </c>
      <c r="I743" s="691">
        <f>VLOOKUP(E743&amp;H743,Data2012!$A:$S,7,FALSE)</f>
        <v>0</v>
      </c>
    </row>
    <row r="744" spans="1:9" ht="14.25" hidden="1" customHeight="1">
      <c r="A744" s="1" t="str">
        <f t="shared" si="188"/>
        <v>EVR20129602</v>
      </c>
      <c r="B744" s="1">
        <f t="shared" si="195"/>
        <v>0</v>
      </c>
      <c r="C744" s="210">
        <f t="shared" si="196"/>
        <v>7</v>
      </c>
      <c r="D744" s="1">
        <f t="shared" si="197"/>
        <v>0</v>
      </c>
      <c r="E744" t="s">
        <v>47</v>
      </c>
      <c r="F744">
        <v>9602</v>
      </c>
      <c r="G744" s="139">
        <v>2012</v>
      </c>
      <c r="H744" t="s">
        <v>150</v>
      </c>
      <c r="I744" s="691">
        <f>VLOOKUP(E744&amp;H744,Data2012!$A:$S,7,FALSE)</f>
        <v>0</v>
      </c>
    </row>
    <row r="745" spans="1:9" ht="14.25" hidden="1" customHeight="1">
      <c r="A745" s="1" t="str">
        <f t="shared" si="188"/>
        <v>EVR20129602</v>
      </c>
      <c r="B745" s="1">
        <f t="shared" si="195"/>
        <v>0</v>
      </c>
      <c r="C745" s="210">
        <f t="shared" si="196"/>
        <v>6</v>
      </c>
      <c r="D745" s="1">
        <f t="shared" si="197"/>
        <v>0</v>
      </c>
      <c r="E745" t="s">
        <v>47</v>
      </c>
      <c r="F745">
        <v>9602</v>
      </c>
      <c r="G745" s="139">
        <v>2012</v>
      </c>
      <c r="H745" t="s">
        <v>149</v>
      </c>
      <c r="I745" s="691">
        <f>VLOOKUP(E745&amp;H745,Data2012!$A:$S,7,FALSE)</f>
        <v>0</v>
      </c>
    </row>
    <row r="746" spans="1:9" ht="14.25" hidden="1" customHeight="1">
      <c r="A746" s="1" t="str">
        <f t="shared" si="188"/>
        <v>EVR20129602</v>
      </c>
      <c r="B746" s="1">
        <f t="shared" si="195"/>
        <v>0</v>
      </c>
      <c r="C746" s="210">
        <f t="shared" si="196"/>
        <v>5</v>
      </c>
      <c r="D746" s="1">
        <f t="shared" si="197"/>
        <v>0</v>
      </c>
      <c r="E746" t="s">
        <v>47</v>
      </c>
      <c r="F746">
        <v>9602</v>
      </c>
      <c r="G746" s="139">
        <v>2012</v>
      </c>
      <c r="H746" t="s">
        <v>148</v>
      </c>
      <c r="I746" s="691">
        <f>VLOOKUP(E746&amp;H746,Data2012!$A:$S,7,FALSE)</f>
        <v>0</v>
      </c>
    </row>
    <row r="747" spans="1:9" ht="14.25" hidden="1" customHeight="1">
      <c r="A747" s="1" t="str">
        <f t="shared" si="188"/>
        <v>EVR20129602</v>
      </c>
      <c r="B747" s="1">
        <f t="shared" si="195"/>
        <v>0</v>
      </c>
      <c r="C747" s="210">
        <f t="shared" si="196"/>
        <v>4</v>
      </c>
      <c r="D747" s="1">
        <f t="shared" si="197"/>
        <v>0</v>
      </c>
      <c r="E747" t="s">
        <v>47</v>
      </c>
      <c r="F747">
        <v>9602</v>
      </c>
      <c r="G747" s="139">
        <v>2012</v>
      </c>
      <c r="H747" t="s">
        <v>147</v>
      </c>
      <c r="I747" s="691">
        <f>VLOOKUP(E747&amp;H747,Data2012!$A:$S,7,FALSE)</f>
        <v>0</v>
      </c>
    </row>
    <row r="748" spans="1:9" ht="14.25" hidden="1" customHeight="1">
      <c r="A748" s="1" t="str">
        <f t="shared" si="188"/>
        <v>EVR20129602</v>
      </c>
      <c r="B748" s="1">
        <f t="shared" si="195"/>
        <v>0</v>
      </c>
      <c r="C748" s="210">
        <f t="shared" si="196"/>
        <v>3</v>
      </c>
      <c r="D748" s="1">
        <f t="shared" si="197"/>
        <v>0</v>
      </c>
      <c r="E748" t="s">
        <v>47</v>
      </c>
      <c r="F748">
        <v>9602</v>
      </c>
      <c r="G748" s="139">
        <v>2012</v>
      </c>
      <c r="H748" t="s">
        <v>146</v>
      </c>
      <c r="I748" s="691">
        <f>VLOOKUP(E748&amp;H748,Data2012!$A:$S,7,FALSE)</f>
        <v>0</v>
      </c>
    </row>
    <row r="749" spans="1:9" ht="14.25" hidden="1" customHeight="1">
      <c r="A749" s="1" t="str">
        <f t="shared" si="188"/>
        <v>EVR20129602</v>
      </c>
      <c r="B749" s="1">
        <f t="shared" si="195"/>
        <v>0</v>
      </c>
      <c r="C749" s="210">
        <f t="shared" si="196"/>
        <v>2</v>
      </c>
      <c r="D749" s="1">
        <f t="shared" si="197"/>
        <v>0</v>
      </c>
      <c r="E749" t="s">
        <v>47</v>
      </c>
      <c r="F749">
        <v>9602</v>
      </c>
      <c r="G749" s="139">
        <v>2012</v>
      </c>
      <c r="H749" t="s">
        <v>145</v>
      </c>
      <c r="I749" s="691">
        <f>VLOOKUP(E749&amp;H749,Data2012!$A:$S,7,FALSE)</f>
        <v>0</v>
      </c>
    </row>
    <row r="750" spans="1:9" ht="14.25" hidden="1" customHeight="1">
      <c r="A750" s="1" t="str">
        <f t="shared" si="188"/>
        <v>EVR20129602</v>
      </c>
      <c r="B750" s="1">
        <f>IF(D750="na"," ",SUMIF(A:A,A750,D:D))</f>
        <v>0</v>
      </c>
      <c r="C750" s="210">
        <f>IF(D750="na"," ",VALUE(RIGHT(TRIM(H750),2)))</f>
        <v>1</v>
      </c>
      <c r="D750" s="1">
        <f t="shared" si="197"/>
        <v>0</v>
      </c>
      <c r="E750" t="s">
        <v>47</v>
      </c>
      <c r="F750">
        <v>9602</v>
      </c>
      <c r="G750" s="139">
        <v>2012</v>
      </c>
      <c r="H750" t="s">
        <v>144</v>
      </c>
      <c r="I750" s="691">
        <f>VLOOKUP(E750&amp;H750,Data2012!$A:$S,7,FALSE)</f>
        <v>0</v>
      </c>
    </row>
    <row r="751" spans="1:9" ht="14.25" hidden="1" customHeight="1">
      <c r="A751" s="1" t="str">
        <f t="shared" si="188"/>
        <v>EVR20129603</v>
      </c>
      <c r="B751" s="1" t="str">
        <f t="shared" ref="B751:B761" si="198">IF(D751="na",B752,SUMIF(A:A,A751,D:D))</f>
        <v xml:space="preserve"> </v>
      </c>
      <c r="C751" s="210" t="str">
        <f t="shared" ref="C751:C761" si="199">IF(D751="na",C752,VALUE(RIGHT(TRIM(H751),2)))</f>
        <v xml:space="preserve"> </v>
      </c>
      <c r="D751" s="1" t="str">
        <f>IF(I751&lt;0,"na",I751)</f>
        <v>na</v>
      </c>
      <c r="E751" t="s">
        <v>47</v>
      </c>
      <c r="F751">
        <v>9603</v>
      </c>
      <c r="G751" s="139">
        <v>2012</v>
      </c>
      <c r="H751" t="s">
        <v>155</v>
      </c>
      <c r="I751" s="691">
        <f>VLOOKUP(E751&amp;H751,Data2012!$A:$S,12,FALSE)</f>
        <v>-1</v>
      </c>
    </row>
    <row r="752" spans="1:9" ht="14.25" hidden="1" customHeight="1">
      <c r="A752" s="1" t="str">
        <f t="shared" si="188"/>
        <v>EVR20129603</v>
      </c>
      <c r="B752" s="1" t="str">
        <f t="shared" si="198"/>
        <v xml:space="preserve"> </v>
      </c>
      <c r="C752" s="210" t="str">
        <f t="shared" si="199"/>
        <v xml:space="preserve"> </v>
      </c>
      <c r="D752" s="1" t="str">
        <f t="shared" ref="D752:D762" si="200">IF(I752&lt;0,"na",I752)</f>
        <v>na</v>
      </c>
      <c r="E752" t="s">
        <v>47</v>
      </c>
      <c r="F752">
        <v>9603</v>
      </c>
      <c r="G752" s="139">
        <v>2012</v>
      </c>
      <c r="H752" t="s">
        <v>154</v>
      </c>
      <c r="I752" s="691">
        <f>VLOOKUP(E752&amp;H752,Data2012!$A:$S,12,FALSE)</f>
        <v>-1</v>
      </c>
    </row>
    <row r="753" spans="1:9" ht="14.25" hidden="1" customHeight="1">
      <c r="A753" s="1" t="str">
        <f t="shared" si="188"/>
        <v>EVR20129603</v>
      </c>
      <c r="B753" s="1" t="str">
        <f t="shared" si="198"/>
        <v xml:space="preserve"> </v>
      </c>
      <c r="C753" s="210" t="str">
        <f t="shared" si="199"/>
        <v xml:space="preserve"> </v>
      </c>
      <c r="D753" s="1" t="str">
        <f t="shared" si="200"/>
        <v>na</v>
      </c>
      <c r="E753" t="s">
        <v>47</v>
      </c>
      <c r="F753">
        <v>9603</v>
      </c>
      <c r="G753" s="139">
        <v>2012</v>
      </c>
      <c r="H753" t="s">
        <v>153</v>
      </c>
      <c r="I753" s="691">
        <f>VLOOKUP(E753&amp;H753,Data2012!$A:$S,12,FALSE)</f>
        <v>-1</v>
      </c>
    </row>
    <row r="754" spans="1:9" ht="14.25" hidden="1" customHeight="1">
      <c r="A754" s="1" t="str">
        <f t="shared" si="188"/>
        <v>EVR20129603</v>
      </c>
      <c r="B754" s="1" t="str">
        <f t="shared" si="198"/>
        <v xml:space="preserve"> </v>
      </c>
      <c r="C754" s="210" t="str">
        <f t="shared" si="199"/>
        <v xml:space="preserve"> </v>
      </c>
      <c r="D754" s="1" t="str">
        <f t="shared" si="200"/>
        <v>na</v>
      </c>
      <c r="E754" t="s">
        <v>47</v>
      </c>
      <c r="F754">
        <v>9603</v>
      </c>
      <c r="G754" s="139">
        <v>2012</v>
      </c>
      <c r="H754" t="s">
        <v>152</v>
      </c>
      <c r="I754" s="691">
        <f>VLOOKUP(E754&amp;H754,Data2012!$A:$S,12,FALSE)</f>
        <v>-1</v>
      </c>
    </row>
    <row r="755" spans="1:9" ht="14.25" hidden="1" customHeight="1">
      <c r="A755" s="1" t="str">
        <f t="shared" si="188"/>
        <v>EVR20129603</v>
      </c>
      <c r="B755" s="1" t="str">
        <f t="shared" si="198"/>
        <v xml:space="preserve"> </v>
      </c>
      <c r="C755" s="210" t="str">
        <f t="shared" si="199"/>
        <v xml:space="preserve"> </v>
      </c>
      <c r="D755" s="1" t="str">
        <f t="shared" si="200"/>
        <v>na</v>
      </c>
      <c r="E755" t="s">
        <v>47</v>
      </c>
      <c r="F755">
        <v>9603</v>
      </c>
      <c r="G755" s="139">
        <v>2012</v>
      </c>
      <c r="H755" t="s">
        <v>151</v>
      </c>
      <c r="I755" s="691">
        <f>VLOOKUP(E755&amp;H755,Data2012!$A:$S,12,FALSE)</f>
        <v>-1</v>
      </c>
    </row>
    <row r="756" spans="1:9" ht="14.25" hidden="1" customHeight="1">
      <c r="A756" s="1" t="str">
        <f t="shared" si="188"/>
        <v>EVR20129603</v>
      </c>
      <c r="B756" s="1" t="str">
        <f t="shared" si="198"/>
        <v xml:space="preserve"> </v>
      </c>
      <c r="C756" s="210" t="str">
        <f t="shared" si="199"/>
        <v xml:space="preserve"> </v>
      </c>
      <c r="D756" s="1" t="str">
        <f t="shared" si="200"/>
        <v>na</v>
      </c>
      <c r="E756" t="s">
        <v>47</v>
      </c>
      <c r="F756">
        <v>9603</v>
      </c>
      <c r="G756" s="139">
        <v>2012</v>
      </c>
      <c r="H756" t="s">
        <v>150</v>
      </c>
      <c r="I756" s="691">
        <f>VLOOKUP(E756&amp;H756,Data2012!$A:$S,12,FALSE)</f>
        <v>-1</v>
      </c>
    </row>
    <row r="757" spans="1:9" ht="14.25" hidden="1" customHeight="1">
      <c r="A757" s="1" t="str">
        <f t="shared" si="188"/>
        <v>EVR20129603</v>
      </c>
      <c r="B757" s="1" t="str">
        <f t="shared" si="198"/>
        <v xml:space="preserve"> </v>
      </c>
      <c r="C757" s="210" t="str">
        <f t="shared" si="199"/>
        <v xml:space="preserve"> </v>
      </c>
      <c r="D757" s="1" t="str">
        <f t="shared" si="200"/>
        <v>na</v>
      </c>
      <c r="E757" t="s">
        <v>47</v>
      </c>
      <c r="F757">
        <v>9603</v>
      </c>
      <c r="G757" s="139">
        <v>2012</v>
      </c>
      <c r="H757" t="s">
        <v>149</v>
      </c>
      <c r="I757" s="691">
        <f>VLOOKUP(E757&amp;H757,Data2012!$A:$S,12,FALSE)</f>
        <v>-1</v>
      </c>
    </row>
    <row r="758" spans="1:9" ht="14.25" hidden="1" customHeight="1">
      <c r="A758" s="1" t="str">
        <f t="shared" si="188"/>
        <v>EVR20129603</v>
      </c>
      <c r="B758" s="1" t="str">
        <f t="shared" si="198"/>
        <v xml:space="preserve"> </v>
      </c>
      <c r="C758" s="210" t="str">
        <f t="shared" si="199"/>
        <v xml:space="preserve"> </v>
      </c>
      <c r="D758" s="1" t="str">
        <f t="shared" si="200"/>
        <v>na</v>
      </c>
      <c r="E758" t="s">
        <v>47</v>
      </c>
      <c r="F758">
        <v>9603</v>
      </c>
      <c r="G758" s="139">
        <v>2012</v>
      </c>
      <c r="H758" t="s">
        <v>148</v>
      </c>
      <c r="I758" s="691">
        <f>VLOOKUP(E758&amp;H758,Data2012!$A:$S,12,FALSE)</f>
        <v>-1</v>
      </c>
    </row>
    <row r="759" spans="1:9" ht="14.25" hidden="1" customHeight="1">
      <c r="A759" s="1" t="str">
        <f t="shared" si="188"/>
        <v>EVR20129603</v>
      </c>
      <c r="B759" s="1" t="str">
        <f t="shared" si="198"/>
        <v xml:space="preserve"> </v>
      </c>
      <c r="C759" s="210" t="str">
        <f t="shared" si="199"/>
        <v xml:space="preserve"> </v>
      </c>
      <c r="D759" s="1" t="str">
        <f t="shared" si="200"/>
        <v>na</v>
      </c>
      <c r="E759" t="s">
        <v>47</v>
      </c>
      <c r="F759">
        <v>9603</v>
      </c>
      <c r="G759" s="139">
        <v>2012</v>
      </c>
      <c r="H759" t="s">
        <v>147</v>
      </c>
      <c r="I759" s="691">
        <f>VLOOKUP(E759&amp;H759,Data2012!$A:$S,12,FALSE)</f>
        <v>-1</v>
      </c>
    </row>
    <row r="760" spans="1:9" ht="14.25" hidden="1" customHeight="1">
      <c r="A760" s="1" t="str">
        <f t="shared" si="188"/>
        <v>EVR20129603</v>
      </c>
      <c r="B760" s="1" t="str">
        <f t="shared" si="198"/>
        <v xml:space="preserve"> </v>
      </c>
      <c r="C760" s="210" t="str">
        <f t="shared" si="199"/>
        <v xml:space="preserve"> </v>
      </c>
      <c r="D760" s="1" t="str">
        <f t="shared" si="200"/>
        <v>na</v>
      </c>
      <c r="E760" t="s">
        <v>47</v>
      </c>
      <c r="F760">
        <v>9603</v>
      </c>
      <c r="G760" s="139">
        <v>2012</v>
      </c>
      <c r="H760" t="s">
        <v>146</v>
      </c>
      <c r="I760" s="691">
        <f>VLOOKUP(E760&amp;H760,Data2012!$A:$S,12,FALSE)</f>
        <v>-1</v>
      </c>
    </row>
    <row r="761" spans="1:9" ht="14.25" hidden="1" customHeight="1">
      <c r="A761" s="1" t="str">
        <f t="shared" si="188"/>
        <v>EVR20129603</v>
      </c>
      <c r="B761" s="1" t="str">
        <f t="shared" si="198"/>
        <v xml:space="preserve"> </v>
      </c>
      <c r="C761" s="210" t="str">
        <f t="shared" si="199"/>
        <v xml:space="preserve"> </v>
      </c>
      <c r="D761" s="1" t="str">
        <f t="shared" si="200"/>
        <v>na</v>
      </c>
      <c r="E761" t="s">
        <v>47</v>
      </c>
      <c r="F761">
        <v>9603</v>
      </c>
      <c r="G761" s="139">
        <v>2012</v>
      </c>
      <c r="H761" t="s">
        <v>145</v>
      </c>
      <c r="I761" s="691">
        <f>VLOOKUP(E761&amp;H761,Data2012!$A:$S,12,FALSE)</f>
        <v>-1</v>
      </c>
    </row>
    <row r="762" spans="1:9" ht="14.25" hidden="1" customHeight="1">
      <c r="A762" s="1" t="str">
        <f t="shared" si="188"/>
        <v>EVR20129603</v>
      </c>
      <c r="B762" s="1" t="str">
        <f>IF(D762="na"," ",SUMIF(A:A,A762,D:D))</f>
        <v xml:space="preserve"> </v>
      </c>
      <c r="C762" s="210" t="str">
        <f>IF(D762="na"," ",VALUE(RIGHT(TRIM(H762),2)))</f>
        <v xml:space="preserve"> </v>
      </c>
      <c r="D762" s="1" t="str">
        <f t="shared" si="200"/>
        <v>na</v>
      </c>
      <c r="E762" t="s">
        <v>47</v>
      </c>
      <c r="F762">
        <v>9603</v>
      </c>
      <c r="G762" s="139">
        <v>2012</v>
      </c>
      <c r="H762" t="s">
        <v>144</v>
      </c>
      <c r="I762" s="691">
        <f>VLOOKUP(E762&amp;H762,Data2012!$A:$S,12,FALSE)</f>
        <v>-1</v>
      </c>
    </row>
    <row r="763" spans="1:9" ht="14.25" hidden="1" customHeight="1">
      <c r="A763" s="1" t="str">
        <f t="shared" si="188"/>
        <v>EVR20129604</v>
      </c>
      <c r="B763" s="1" t="str">
        <f t="shared" ref="B763:B773" si="201">IF(D763="na",B764,SUMIF(A:A,A763,D:D))</f>
        <v xml:space="preserve"> </v>
      </c>
      <c r="C763" s="210" t="str">
        <f t="shared" ref="C763:C773" si="202">IF(D763="na",C764,VALUE(RIGHT(TRIM(H763),2)))</f>
        <v xml:space="preserve"> </v>
      </c>
      <c r="D763" s="1" t="str">
        <f>IF(I763&lt;0,"na",I763)</f>
        <v>na</v>
      </c>
      <c r="E763" t="s">
        <v>47</v>
      </c>
      <c r="F763">
        <v>9604</v>
      </c>
      <c r="G763" s="139">
        <v>2012</v>
      </c>
      <c r="H763" t="s">
        <v>155</v>
      </c>
      <c r="I763" s="691">
        <f>VLOOKUP(E763&amp;H763,Data2012!$A:$S,15,FALSE)</f>
        <v>-1</v>
      </c>
    </row>
    <row r="764" spans="1:9" ht="14.25" hidden="1" customHeight="1">
      <c r="A764" s="1" t="str">
        <f t="shared" si="188"/>
        <v>EVR20129604</v>
      </c>
      <c r="B764" s="1" t="str">
        <f t="shared" si="201"/>
        <v xml:space="preserve"> </v>
      </c>
      <c r="C764" s="210" t="str">
        <f t="shared" si="202"/>
        <v xml:space="preserve"> </v>
      </c>
      <c r="D764" s="1" t="str">
        <f t="shared" ref="D764:D774" si="203">IF(I764&lt;0,"na",I764)</f>
        <v>na</v>
      </c>
      <c r="E764" t="s">
        <v>47</v>
      </c>
      <c r="F764">
        <v>9604</v>
      </c>
      <c r="G764" s="139">
        <v>2012</v>
      </c>
      <c r="H764" t="s">
        <v>154</v>
      </c>
      <c r="I764" s="691">
        <f>VLOOKUP(E764&amp;H764,Data2012!$A:$S,15,FALSE)</f>
        <v>-1</v>
      </c>
    </row>
    <row r="765" spans="1:9" ht="14.25" hidden="1" customHeight="1">
      <c r="A765" s="1" t="str">
        <f t="shared" si="188"/>
        <v>EVR20129604</v>
      </c>
      <c r="B765" s="1" t="str">
        <f t="shared" si="201"/>
        <v xml:space="preserve"> </v>
      </c>
      <c r="C765" s="210" t="str">
        <f t="shared" si="202"/>
        <v xml:space="preserve"> </v>
      </c>
      <c r="D765" s="1" t="str">
        <f t="shared" si="203"/>
        <v>na</v>
      </c>
      <c r="E765" t="s">
        <v>47</v>
      </c>
      <c r="F765">
        <v>9604</v>
      </c>
      <c r="G765" s="139">
        <v>2012</v>
      </c>
      <c r="H765" t="s">
        <v>153</v>
      </c>
      <c r="I765" s="691">
        <f>VLOOKUP(E765&amp;H765,Data2012!$A:$S,15,FALSE)</f>
        <v>-1</v>
      </c>
    </row>
    <row r="766" spans="1:9" ht="14.25" hidden="1" customHeight="1">
      <c r="A766" s="1" t="str">
        <f t="shared" si="188"/>
        <v>EVR20129604</v>
      </c>
      <c r="B766" s="1" t="str">
        <f t="shared" si="201"/>
        <v xml:space="preserve"> </v>
      </c>
      <c r="C766" s="210" t="str">
        <f t="shared" si="202"/>
        <v xml:space="preserve"> </v>
      </c>
      <c r="D766" s="1" t="str">
        <f t="shared" si="203"/>
        <v>na</v>
      </c>
      <c r="E766" t="s">
        <v>47</v>
      </c>
      <c r="F766">
        <v>9604</v>
      </c>
      <c r="G766" s="139">
        <v>2012</v>
      </c>
      <c r="H766" t="s">
        <v>152</v>
      </c>
      <c r="I766" s="691">
        <f>VLOOKUP(E766&amp;H766,Data2012!$A:$S,15,FALSE)</f>
        <v>-1</v>
      </c>
    </row>
    <row r="767" spans="1:9" ht="14.25" hidden="1" customHeight="1">
      <c r="A767" s="1" t="str">
        <f t="shared" si="188"/>
        <v>EVR20129604</v>
      </c>
      <c r="B767" s="1" t="str">
        <f t="shared" si="201"/>
        <v xml:space="preserve"> </v>
      </c>
      <c r="C767" s="210" t="str">
        <f t="shared" si="202"/>
        <v xml:space="preserve"> </v>
      </c>
      <c r="D767" s="1" t="str">
        <f t="shared" si="203"/>
        <v>na</v>
      </c>
      <c r="E767" t="s">
        <v>47</v>
      </c>
      <c r="F767">
        <v>9604</v>
      </c>
      <c r="G767" s="139">
        <v>2012</v>
      </c>
      <c r="H767" t="s">
        <v>151</v>
      </c>
      <c r="I767" s="691">
        <f>VLOOKUP(E767&amp;H767,Data2012!$A:$S,15,FALSE)</f>
        <v>-1</v>
      </c>
    </row>
    <row r="768" spans="1:9" ht="14.25" hidden="1" customHeight="1">
      <c r="A768" s="1" t="str">
        <f t="shared" si="188"/>
        <v>EVR20129604</v>
      </c>
      <c r="B768" s="1" t="str">
        <f t="shared" si="201"/>
        <v xml:space="preserve"> </v>
      </c>
      <c r="C768" s="210" t="str">
        <f t="shared" si="202"/>
        <v xml:space="preserve"> </v>
      </c>
      <c r="D768" s="1" t="str">
        <f t="shared" si="203"/>
        <v>na</v>
      </c>
      <c r="E768" t="s">
        <v>47</v>
      </c>
      <c r="F768">
        <v>9604</v>
      </c>
      <c r="G768" s="139">
        <v>2012</v>
      </c>
      <c r="H768" t="s">
        <v>150</v>
      </c>
      <c r="I768" s="691">
        <f>VLOOKUP(E768&amp;H768,Data2012!$A:$S,15,FALSE)</f>
        <v>-1</v>
      </c>
    </row>
    <row r="769" spans="1:9" ht="14.25" hidden="1" customHeight="1">
      <c r="A769" s="1" t="str">
        <f t="shared" si="188"/>
        <v>EVR20129604</v>
      </c>
      <c r="B769" s="1" t="str">
        <f t="shared" si="201"/>
        <v xml:space="preserve"> </v>
      </c>
      <c r="C769" s="210" t="str">
        <f t="shared" si="202"/>
        <v xml:space="preserve"> </v>
      </c>
      <c r="D769" s="1" t="str">
        <f t="shared" si="203"/>
        <v>na</v>
      </c>
      <c r="E769" t="s">
        <v>47</v>
      </c>
      <c r="F769">
        <v>9604</v>
      </c>
      <c r="G769" s="139">
        <v>2012</v>
      </c>
      <c r="H769" t="s">
        <v>149</v>
      </c>
      <c r="I769" s="691">
        <f>VLOOKUP(E769&amp;H769,Data2012!$A:$S,15,FALSE)</f>
        <v>-1</v>
      </c>
    </row>
    <row r="770" spans="1:9" ht="14.25" hidden="1" customHeight="1">
      <c r="A770" s="1" t="str">
        <f t="shared" si="188"/>
        <v>EVR20129604</v>
      </c>
      <c r="B770" s="1" t="str">
        <f t="shared" si="201"/>
        <v xml:space="preserve"> </v>
      </c>
      <c r="C770" s="210" t="str">
        <f t="shared" si="202"/>
        <v xml:space="preserve"> </v>
      </c>
      <c r="D770" s="1" t="str">
        <f t="shared" si="203"/>
        <v>na</v>
      </c>
      <c r="E770" t="s">
        <v>47</v>
      </c>
      <c r="F770">
        <v>9604</v>
      </c>
      <c r="G770" s="139">
        <v>2012</v>
      </c>
      <c r="H770" t="s">
        <v>148</v>
      </c>
      <c r="I770" s="691">
        <f>VLOOKUP(E770&amp;H770,Data2012!$A:$S,15,FALSE)</f>
        <v>-1</v>
      </c>
    </row>
    <row r="771" spans="1:9" ht="14.25" hidden="1" customHeight="1">
      <c r="A771" s="1" t="str">
        <f t="shared" si="188"/>
        <v>EVR20129604</v>
      </c>
      <c r="B771" s="1" t="str">
        <f t="shared" si="201"/>
        <v xml:space="preserve"> </v>
      </c>
      <c r="C771" s="210" t="str">
        <f t="shared" si="202"/>
        <v xml:space="preserve"> </v>
      </c>
      <c r="D771" s="1" t="str">
        <f t="shared" si="203"/>
        <v>na</v>
      </c>
      <c r="E771" t="s">
        <v>47</v>
      </c>
      <c r="F771">
        <v>9604</v>
      </c>
      <c r="G771" s="139">
        <v>2012</v>
      </c>
      <c r="H771" t="s">
        <v>147</v>
      </c>
      <c r="I771" s="691">
        <f>VLOOKUP(E771&amp;H771,Data2012!$A:$S,15,FALSE)</f>
        <v>-1</v>
      </c>
    </row>
    <row r="772" spans="1:9" ht="14.25" hidden="1" customHeight="1">
      <c r="A772" s="1" t="str">
        <f t="shared" si="188"/>
        <v>EVR20129604</v>
      </c>
      <c r="B772" s="1" t="str">
        <f t="shared" si="201"/>
        <v xml:space="preserve"> </v>
      </c>
      <c r="C772" s="210" t="str">
        <f t="shared" si="202"/>
        <v xml:space="preserve"> </v>
      </c>
      <c r="D772" s="1" t="str">
        <f t="shared" si="203"/>
        <v>na</v>
      </c>
      <c r="E772" t="s">
        <v>47</v>
      </c>
      <c r="F772">
        <v>9604</v>
      </c>
      <c r="G772" s="139">
        <v>2012</v>
      </c>
      <c r="H772" t="s">
        <v>146</v>
      </c>
      <c r="I772" s="691">
        <f>VLOOKUP(E772&amp;H772,Data2012!$A:$S,15,FALSE)</f>
        <v>-1</v>
      </c>
    </row>
    <row r="773" spans="1:9" ht="14.25" hidden="1" customHeight="1">
      <c r="A773" s="1" t="str">
        <f t="shared" si="188"/>
        <v>EVR20129604</v>
      </c>
      <c r="B773" s="1" t="str">
        <f t="shared" si="201"/>
        <v xml:space="preserve"> </v>
      </c>
      <c r="C773" s="210" t="str">
        <f t="shared" si="202"/>
        <v xml:space="preserve"> </v>
      </c>
      <c r="D773" s="1" t="str">
        <f t="shared" si="203"/>
        <v>na</v>
      </c>
      <c r="E773" t="s">
        <v>47</v>
      </c>
      <c r="F773">
        <v>9604</v>
      </c>
      <c r="G773" s="139">
        <v>2012</v>
      </c>
      <c r="H773" t="s">
        <v>145</v>
      </c>
      <c r="I773" s="691">
        <f>VLOOKUP(E773&amp;H773,Data2012!$A:$S,15,FALSE)</f>
        <v>-1</v>
      </c>
    </row>
    <row r="774" spans="1:9" ht="14.25" hidden="1" customHeight="1">
      <c r="A774" s="1" t="str">
        <f t="shared" si="188"/>
        <v>EVR20129604</v>
      </c>
      <c r="B774" s="1" t="str">
        <f>IF(D774="na"," ",SUMIF(A:A,A774,D:D))</f>
        <v xml:space="preserve"> </v>
      </c>
      <c r="C774" s="210" t="str">
        <f>IF(D774="na"," ",VALUE(RIGHT(TRIM(H774),2)))</f>
        <v xml:space="preserve"> </v>
      </c>
      <c r="D774" s="1" t="str">
        <f t="shared" si="203"/>
        <v>na</v>
      </c>
      <c r="E774" t="s">
        <v>47</v>
      </c>
      <c r="F774">
        <v>9604</v>
      </c>
      <c r="G774" s="139">
        <v>2012</v>
      </c>
      <c r="H774" t="s">
        <v>144</v>
      </c>
      <c r="I774" s="691">
        <f>VLOOKUP(E774&amp;H774,Data2012!$A:$S,15,FALSE)</f>
        <v>-1</v>
      </c>
    </row>
    <row r="775" spans="1:9" ht="14.25" hidden="1" customHeight="1">
      <c r="A775" s="1" t="str">
        <f t="shared" ref="A775:A838" si="204">TRIM(E775)&amp;VALUE(G775)&amp;F775</f>
        <v>EVR20129605</v>
      </c>
      <c r="B775" s="1" t="str">
        <f t="shared" ref="B775:B785" si="205">IF(D775="na",B776,SUMIF(A:A,A775,D:D))</f>
        <v xml:space="preserve"> </v>
      </c>
      <c r="C775" s="210" t="str">
        <f t="shared" ref="C775:C785" si="206">IF(D775="na",C776,VALUE(RIGHT(TRIM(H775),2)))</f>
        <v xml:space="preserve"> </v>
      </c>
      <c r="D775" s="1" t="str">
        <f>IF(I775&lt;0,"na",I775)</f>
        <v>na</v>
      </c>
      <c r="E775" t="s">
        <v>47</v>
      </c>
      <c r="F775">
        <v>9605</v>
      </c>
      <c r="G775" s="139">
        <v>2012</v>
      </c>
      <c r="H775" t="s">
        <v>155</v>
      </c>
      <c r="I775" s="691">
        <f>VLOOKUP(E775&amp;H775,Data2012!$A:$S,18,FALSE)</f>
        <v>-1</v>
      </c>
    </row>
    <row r="776" spans="1:9" ht="14.25" hidden="1" customHeight="1">
      <c r="A776" s="1" t="str">
        <f t="shared" si="204"/>
        <v>EVR20129605</v>
      </c>
      <c r="B776" s="1" t="str">
        <f t="shared" si="205"/>
        <v xml:space="preserve"> </v>
      </c>
      <c r="C776" s="210" t="str">
        <f t="shared" si="206"/>
        <v xml:space="preserve"> </v>
      </c>
      <c r="D776" s="1" t="str">
        <f t="shared" ref="D776:D786" si="207">IF(I776&lt;0,"na",I776)</f>
        <v>na</v>
      </c>
      <c r="E776" t="s">
        <v>47</v>
      </c>
      <c r="F776">
        <v>9605</v>
      </c>
      <c r="G776" s="139">
        <v>2012</v>
      </c>
      <c r="H776" t="s">
        <v>154</v>
      </c>
      <c r="I776" s="691">
        <f>VLOOKUP(E776&amp;H776,Data2012!$A:$S,18,FALSE)</f>
        <v>-1</v>
      </c>
    </row>
    <row r="777" spans="1:9" ht="14.25" hidden="1" customHeight="1">
      <c r="A777" s="1" t="str">
        <f t="shared" si="204"/>
        <v>EVR20129605</v>
      </c>
      <c r="B777" s="1" t="str">
        <f t="shared" si="205"/>
        <v xml:space="preserve"> </v>
      </c>
      <c r="C777" s="210" t="str">
        <f t="shared" si="206"/>
        <v xml:space="preserve"> </v>
      </c>
      <c r="D777" s="1" t="str">
        <f t="shared" si="207"/>
        <v>na</v>
      </c>
      <c r="E777" t="s">
        <v>47</v>
      </c>
      <c r="F777">
        <v>9605</v>
      </c>
      <c r="G777" s="139">
        <v>2012</v>
      </c>
      <c r="H777" t="s">
        <v>153</v>
      </c>
      <c r="I777" s="691">
        <f>VLOOKUP(E777&amp;H777,Data2012!$A:$S,18,FALSE)</f>
        <v>-1</v>
      </c>
    </row>
    <row r="778" spans="1:9" ht="14.25" hidden="1" customHeight="1">
      <c r="A778" s="1" t="str">
        <f t="shared" si="204"/>
        <v>EVR20129605</v>
      </c>
      <c r="B778" s="1" t="str">
        <f t="shared" si="205"/>
        <v xml:space="preserve"> </v>
      </c>
      <c r="C778" s="210" t="str">
        <f t="shared" si="206"/>
        <v xml:space="preserve"> </v>
      </c>
      <c r="D778" s="1" t="str">
        <f t="shared" si="207"/>
        <v>na</v>
      </c>
      <c r="E778" t="s">
        <v>47</v>
      </c>
      <c r="F778">
        <v>9605</v>
      </c>
      <c r="G778" s="139">
        <v>2012</v>
      </c>
      <c r="H778" t="s">
        <v>152</v>
      </c>
      <c r="I778" s="691">
        <f>VLOOKUP(E778&amp;H778,Data2012!$A:$S,18,FALSE)</f>
        <v>-1</v>
      </c>
    </row>
    <row r="779" spans="1:9" ht="14.25" hidden="1" customHeight="1">
      <c r="A779" s="1" t="str">
        <f t="shared" si="204"/>
        <v>EVR20129605</v>
      </c>
      <c r="B779" s="1" t="str">
        <f t="shared" si="205"/>
        <v xml:space="preserve"> </v>
      </c>
      <c r="C779" s="210" t="str">
        <f t="shared" si="206"/>
        <v xml:space="preserve"> </v>
      </c>
      <c r="D779" s="1" t="str">
        <f t="shared" si="207"/>
        <v>na</v>
      </c>
      <c r="E779" t="s">
        <v>47</v>
      </c>
      <c r="F779">
        <v>9605</v>
      </c>
      <c r="G779" s="139">
        <v>2012</v>
      </c>
      <c r="H779" t="s">
        <v>151</v>
      </c>
      <c r="I779" s="691">
        <f>VLOOKUP(E779&amp;H779,Data2012!$A:$S,18,FALSE)</f>
        <v>-1</v>
      </c>
    </row>
    <row r="780" spans="1:9" ht="14.25" hidden="1" customHeight="1">
      <c r="A780" s="1" t="str">
        <f t="shared" si="204"/>
        <v>EVR20129605</v>
      </c>
      <c r="B780" s="1" t="str">
        <f t="shared" si="205"/>
        <v xml:space="preserve"> </v>
      </c>
      <c r="C780" s="210" t="str">
        <f t="shared" si="206"/>
        <v xml:space="preserve"> </v>
      </c>
      <c r="D780" s="1" t="str">
        <f t="shared" si="207"/>
        <v>na</v>
      </c>
      <c r="E780" t="s">
        <v>47</v>
      </c>
      <c r="F780">
        <v>9605</v>
      </c>
      <c r="G780" s="139">
        <v>2012</v>
      </c>
      <c r="H780" t="s">
        <v>150</v>
      </c>
      <c r="I780" s="691">
        <f>VLOOKUP(E780&amp;H780,Data2012!$A:$S,18,FALSE)</f>
        <v>-1</v>
      </c>
    </row>
    <row r="781" spans="1:9" ht="14.25" hidden="1" customHeight="1">
      <c r="A781" s="1" t="str">
        <f t="shared" si="204"/>
        <v>EVR20129605</v>
      </c>
      <c r="B781" s="1" t="str">
        <f t="shared" si="205"/>
        <v xml:space="preserve"> </v>
      </c>
      <c r="C781" s="210" t="str">
        <f t="shared" si="206"/>
        <v xml:space="preserve"> </v>
      </c>
      <c r="D781" s="1" t="str">
        <f t="shared" si="207"/>
        <v>na</v>
      </c>
      <c r="E781" t="s">
        <v>47</v>
      </c>
      <c r="F781">
        <v>9605</v>
      </c>
      <c r="G781" s="139">
        <v>2012</v>
      </c>
      <c r="H781" t="s">
        <v>149</v>
      </c>
      <c r="I781" s="691">
        <f>VLOOKUP(E781&amp;H781,Data2012!$A:$S,18,FALSE)</f>
        <v>-1</v>
      </c>
    </row>
    <row r="782" spans="1:9" ht="14.25" hidden="1" customHeight="1">
      <c r="A782" s="1" t="str">
        <f t="shared" si="204"/>
        <v>EVR20129605</v>
      </c>
      <c r="B782" s="1" t="str">
        <f t="shared" si="205"/>
        <v xml:space="preserve"> </v>
      </c>
      <c r="C782" s="210" t="str">
        <f t="shared" si="206"/>
        <v xml:space="preserve"> </v>
      </c>
      <c r="D782" s="1" t="str">
        <f t="shared" si="207"/>
        <v>na</v>
      </c>
      <c r="E782" t="s">
        <v>47</v>
      </c>
      <c r="F782">
        <v>9605</v>
      </c>
      <c r="G782" s="139">
        <v>2012</v>
      </c>
      <c r="H782" t="s">
        <v>148</v>
      </c>
      <c r="I782" s="691">
        <f>VLOOKUP(E782&amp;H782,Data2012!$A:$S,18,FALSE)</f>
        <v>-1</v>
      </c>
    </row>
    <row r="783" spans="1:9" ht="14.25" hidden="1" customHeight="1">
      <c r="A783" s="1" t="str">
        <f t="shared" si="204"/>
        <v>EVR20129605</v>
      </c>
      <c r="B783" s="1" t="str">
        <f t="shared" si="205"/>
        <v xml:space="preserve"> </v>
      </c>
      <c r="C783" s="210" t="str">
        <f t="shared" si="206"/>
        <v xml:space="preserve"> </v>
      </c>
      <c r="D783" s="1" t="str">
        <f t="shared" si="207"/>
        <v>na</v>
      </c>
      <c r="E783" t="s">
        <v>47</v>
      </c>
      <c r="F783">
        <v>9605</v>
      </c>
      <c r="G783" s="139">
        <v>2012</v>
      </c>
      <c r="H783" t="s">
        <v>147</v>
      </c>
      <c r="I783" s="691">
        <f>VLOOKUP(E783&amp;H783,Data2012!$A:$S,18,FALSE)</f>
        <v>-1</v>
      </c>
    </row>
    <row r="784" spans="1:9" ht="14.25" hidden="1" customHeight="1">
      <c r="A784" s="1" t="str">
        <f t="shared" si="204"/>
        <v>EVR20129605</v>
      </c>
      <c r="B784" s="1" t="str">
        <f t="shared" si="205"/>
        <v xml:space="preserve"> </v>
      </c>
      <c r="C784" s="210" t="str">
        <f t="shared" si="206"/>
        <v xml:space="preserve"> </v>
      </c>
      <c r="D784" s="1" t="str">
        <f t="shared" si="207"/>
        <v>na</v>
      </c>
      <c r="E784" t="s">
        <v>47</v>
      </c>
      <c r="F784">
        <v>9605</v>
      </c>
      <c r="G784" s="139">
        <v>2012</v>
      </c>
      <c r="H784" t="s">
        <v>146</v>
      </c>
      <c r="I784" s="691">
        <f>VLOOKUP(E784&amp;H784,Data2012!$A:$S,18,FALSE)</f>
        <v>-1</v>
      </c>
    </row>
    <row r="785" spans="1:9" ht="14.25" hidden="1" customHeight="1">
      <c r="A785" s="1" t="str">
        <f t="shared" si="204"/>
        <v>EVR20129605</v>
      </c>
      <c r="B785" s="1" t="str">
        <f t="shared" si="205"/>
        <v xml:space="preserve"> </v>
      </c>
      <c r="C785" s="210" t="str">
        <f t="shared" si="206"/>
        <v xml:space="preserve"> </v>
      </c>
      <c r="D785" s="1" t="str">
        <f t="shared" si="207"/>
        <v>na</v>
      </c>
      <c r="E785" t="s">
        <v>47</v>
      </c>
      <c r="F785">
        <v>9605</v>
      </c>
      <c r="G785" s="139">
        <v>2012</v>
      </c>
      <c r="H785" t="s">
        <v>145</v>
      </c>
      <c r="I785" s="691">
        <f>VLOOKUP(E785&amp;H785,Data2012!$A:$S,18,FALSE)</f>
        <v>-1</v>
      </c>
    </row>
    <row r="786" spans="1:9" ht="14.25" hidden="1" customHeight="1">
      <c r="A786" s="1" t="str">
        <f t="shared" si="204"/>
        <v>EVR20129605</v>
      </c>
      <c r="B786" s="403" t="str">
        <f>IF(D786="na"," ",SUMIF(A:A,A786,D:D))</f>
        <v xml:space="preserve"> </v>
      </c>
      <c r="C786" s="404" t="str">
        <f>IF(D786="na"," ",VALUE(RIGHT(TRIM(H786),2)))</f>
        <v xml:space="preserve"> </v>
      </c>
      <c r="D786" s="403" t="str">
        <f t="shared" si="207"/>
        <v>na</v>
      </c>
      <c r="E786" t="s">
        <v>47</v>
      </c>
      <c r="F786">
        <v>9605</v>
      </c>
      <c r="G786" s="139">
        <v>2012</v>
      </c>
      <c r="H786" t="s">
        <v>144</v>
      </c>
      <c r="I786" s="691">
        <f>VLOOKUP(E786&amp;H786,Data2012!$A:$S,18,FALSE)</f>
        <v>-1</v>
      </c>
    </row>
    <row r="787" spans="1:9" ht="14.25" hidden="1" customHeight="1">
      <c r="A787" s="1" t="str">
        <f t="shared" si="204"/>
        <v>EVR20129606</v>
      </c>
      <c r="B787" s="1" t="str">
        <f t="shared" ref="B787:B797" si="208">IF(D787="na",B788,SUMIF(A:A,A787,D:D))</f>
        <v xml:space="preserve"> </v>
      </c>
      <c r="C787" s="210" t="str">
        <f t="shared" ref="C787:C797" si="209">IF(D787="na",C788,VALUE(RIGHT(TRIM(H787),2)))</f>
        <v xml:space="preserve"> </v>
      </c>
      <c r="D787" s="1" t="str">
        <f>IF(I787&lt;0,"na",I787)</f>
        <v>na</v>
      </c>
      <c r="E787" t="s">
        <v>47</v>
      </c>
      <c r="F787">
        <v>9606</v>
      </c>
      <c r="G787" s="139">
        <v>2012</v>
      </c>
      <c r="H787" t="s">
        <v>155</v>
      </c>
      <c r="I787" s="691">
        <f>VLOOKUP(E787&amp;H787,Data2012!$A:$U,21,FALSE)</f>
        <v>-1</v>
      </c>
    </row>
    <row r="788" spans="1:9" ht="14.25" hidden="1" customHeight="1">
      <c r="A788" s="1" t="str">
        <f t="shared" si="204"/>
        <v>EVR20129606</v>
      </c>
      <c r="B788" s="1" t="str">
        <f t="shared" si="208"/>
        <v xml:space="preserve"> </v>
      </c>
      <c r="C788" s="210" t="str">
        <f t="shared" si="209"/>
        <v xml:space="preserve"> </v>
      </c>
      <c r="D788" s="1" t="str">
        <f t="shared" ref="D788:D798" si="210">IF(I788&lt;0,"na",I788)</f>
        <v>na</v>
      </c>
      <c r="E788" t="s">
        <v>47</v>
      </c>
      <c r="F788">
        <v>9606</v>
      </c>
      <c r="G788" s="139">
        <v>2012</v>
      </c>
      <c r="H788" t="s">
        <v>154</v>
      </c>
      <c r="I788" s="691">
        <f>VLOOKUP(E788&amp;H788,Data2012!$A:$U,21,FALSE)</f>
        <v>-1</v>
      </c>
    </row>
    <row r="789" spans="1:9" ht="14.25" hidden="1" customHeight="1">
      <c r="A789" s="1" t="str">
        <f t="shared" si="204"/>
        <v>EVR20129606</v>
      </c>
      <c r="B789" s="1" t="str">
        <f t="shared" si="208"/>
        <v xml:space="preserve"> </v>
      </c>
      <c r="C789" s="210" t="str">
        <f t="shared" si="209"/>
        <v xml:space="preserve"> </v>
      </c>
      <c r="D789" s="1" t="str">
        <f t="shared" si="210"/>
        <v>na</v>
      </c>
      <c r="E789" t="s">
        <v>47</v>
      </c>
      <c r="F789">
        <v>9606</v>
      </c>
      <c r="G789" s="139">
        <v>2012</v>
      </c>
      <c r="H789" t="s">
        <v>153</v>
      </c>
      <c r="I789" s="691">
        <f>VLOOKUP(E789&amp;H789,Data2012!$A:$U,21,FALSE)</f>
        <v>-1</v>
      </c>
    </row>
    <row r="790" spans="1:9" ht="14.25" hidden="1" customHeight="1">
      <c r="A790" s="1" t="str">
        <f t="shared" si="204"/>
        <v>EVR20129606</v>
      </c>
      <c r="B790" s="1" t="str">
        <f t="shared" si="208"/>
        <v xml:space="preserve"> </v>
      </c>
      <c r="C790" s="210" t="str">
        <f t="shared" si="209"/>
        <v xml:space="preserve"> </v>
      </c>
      <c r="D790" s="1" t="str">
        <f t="shared" si="210"/>
        <v>na</v>
      </c>
      <c r="E790" t="s">
        <v>47</v>
      </c>
      <c r="F790">
        <v>9606</v>
      </c>
      <c r="G790" s="139">
        <v>2012</v>
      </c>
      <c r="H790" t="s">
        <v>152</v>
      </c>
      <c r="I790" s="691">
        <f>VLOOKUP(E790&amp;H790,Data2012!$A:$U,21,FALSE)</f>
        <v>-1</v>
      </c>
    </row>
    <row r="791" spans="1:9" ht="14.25" hidden="1" customHeight="1">
      <c r="A791" s="1" t="str">
        <f t="shared" si="204"/>
        <v>EVR20129606</v>
      </c>
      <c r="B791" s="1" t="str">
        <f t="shared" si="208"/>
        <v xml:space="preserve"> </v>
      </c>
      <c r="C791" s="210" t="str">
        <f t="shared" si="209"/>
        <v xml:space="preserve"> </v>
      </c>
      <c r="D791" s="1" t="str">
        <f t="shared" si="210"/>
        <v>na</v>
      </c>
      <c r="E791" t="s">
        <v>47</v>
      </c>
      <c r="F791">
        <v>9606</v>
      </c>
      <c r="G791" s="139">
        <v>2012</v>
      </c>
      <c r="H791" t="s">
        <v>151</v>
      </c>
      <c r="I791" s="691">
        <f>VLOOKUP(E791&amp;H791,Data2012!$A:$U,21,FALSE)</f>
        <v>-1</v>
      </c>
    </row>
    <row r="792" spans="1:9" ht="14.25" hidden="1" customHeight="1">
      <c r="A792" s="1" t="str">
        <f t="shared" si="204"/>
        <v>EVR20129606</v>
      </c>
      <c r="B792" s="1" t="str">
        <f t="shared" si="208"/>
        <v xml:space="preserve"> </v>
      </c>
      <c r="C792" s="210" t="str">
        <f t="shared" si="209"/>
        <v xml:space="preserve"> </v>
      </c>
      <c r="D792" s="1" t="str">
        <f t="shared" si="210"/>
        <v>na</v>
      </c>
      <c r="E792" t="s">
        <v>47</v>
      </c>
      <c r="F792">
        <v>9606</v>
      </c>
      <c r="G792" s="139">
        <v>2012</v>
      </c>
      <c r="H792" t="s">
        <v>150</v>
      </c>
      <c r="I792" s="691">
        <f>VLOOKUP(E792&amp;H792,Data2012!$A:$U,21,FALSE)</f>
        <v>-1</v>
      </c>
    </row>
    <row r="793" spans="1:9" ht="14.25" hidden="1" customHeight="1">
      <c r="A793" s="1" t="str">
        <f t="shared" si="204"/>
        <v>EVR20129606</v>
      </c>
      <c r="B793" s="1" t="str">
        <f t="shared" si="208"/>
        <v xml:space="preserve"> </v>
      </c>
      <c r="C793" s="210" t="str">
        <f t="shared" si="209"/>
        <v xml:space="preserve"> </v>
      </c>
      <c r="D793" s="1" t="str">
        <f t="shared" si="210"/>
        <v>na</v>
      </c>
      <c r="E793" t="s">
        <v>47</v>
      </c>
      <c r="F793">
        <v>9606</v>
      </c>
      <c r="G793" s="139">
        <v>2012</v>
      </c>
      <c r="H793" t="s">
        <v>149</v>
      </c>
      <c r="I793" s="691">
        <f>VLOOKUP(E793&amp;H793,Data2012!$A:$U,21,FALSE)</f>
        <v>-1</v>
      </c>
    </row>
    <row r="794" spans="1:9" ht="14.25" hidden="1" customHeight="1">
      <c r="A794" s="1" t="str">
        <f t="shared" si="204"/>
        <v>EVR20129606</v>
      </c>
      <c r="B794" s="1" t="str">
        <f t="shared" si="208"/>
        <v xml:space="preserve"> </v>
      </c>
      <c r="C794" s="210" t="str">
        <f t="shared" si="209"/>
        <v xml:space="preserve"> </v>
      </c>
      <c r="D794" s="1" t="str">
        <f t="shared" si="210"/>
        <v>na</v>
      </c>
      <c r="E794" t="s">
        <v>47</v>
      </c>
      <c r="F794">
        <v>9606</v>
      </c>
      <c r="G794" s="139">
        <v>2012</v>
      </c>
      <c r="H794" t="s">
        <v>148</v>
      </c>
      <c r="I794" s="691">
        <f>VLOOKUP(E794&amp;H794,Data2012!$A:$U,21,FALSE)</f>
        <v>-1</v>
      </c>
    </row>
    <row r="795" spans="1:9" ht="14.25" hidden="1" customHeight="1">
      <c r="A795" s="1" t="str">
        <f t="shared" si="204"/>
        <v>EVR20129606</v>
      </c>
      <c r="B795" s="1" t="str">
        <f t="shared" si="208"/>
        <v xml:space="preserve"> </v>
      </c>
      <c r="C795" s="210" t="str">
        <f t="shared" si="209"/>
        <v xml:space="preserve"> </v>
      </c>
      <c r="D795" s="1" t="str">
        <f t="shared" si="210"/>
        <v>na</v>
      </c>
      <c r="E795" t="s">
        <v>47</v>
      </c>
      <c r="F795">
        <v>9606</v>
      </c>
      <c r="G795" s="139">
        <v>2012</v>
      </c>
      <c r="H795" t="s">
        <v>147</v>
      </c>
      <c r="I795" s="691">
        <f>VLOOKUP(E795&amp;H795,Data2012!$A:$U,21,FALSE)</f>
        <v>-1</v>
      </c>
    </row>
    <row r="796" spans="1:9" ht="14.25" hidden="1" customHeight="1">
      <c r="A796" s="1" t="str">
        <f t="shared" si="204"/>
        <v>EVR20129606</v>
      </c>
      <c r="B796" s="1" t="str">
        <f t="shared" si="208"/>
        <v xml:space="preserve"> </v>
      </c>
      <c r="C796" s="210" t="str">
        <f t="shared" si="209"/>
        <v xml:space="preserve"> </v>
      </c>
      <c r="D796" s="1" t="str">
        <f t="shared" si="210"/>
        <v>na</v>
      </c>
      <c r="E796" t="s">
        <v>47</v>
      </c>
      <c r="F796">
        <v>9606</v>
      </c>
      <c r="G796" s="139">
        <v>2012</v>
      </c>
      <c r="H796" t="s">
        <v>146</v>
      </c>
      <c r="I796" s="691">
        <f>VLOOKUP(E796&amp;H796,Data2012!$A:$U,21,FALSE)</f>
        <v>-1</v>
      </c>
    </row>
    <row r="797" spans="1:9" ht="14.25" hidden="1" customHeight="1">
      <c r="A797" s="1" t="str">
        <f t="shared" si="204"/>
        <v>EVR20129606</v>
      </c>
      <c r="B797" s="1" t="str">
        <f t="shared" si="208"/>
        <v xml:space="preserve"> </v>
      </c>
      <c r="C797" s="210" t="str">
        <f t="shared" si="209"/>
        <v xml:space="preserve"> </v>
      </c>
      <c r="D797" s="1" t="str">
        <f t="shared" si="210"/>
        <v>na</v>
      </c>
      <c r="E797" t="s">
        <v>47</v>
      </c>
      <c r="F797">
        <v>9606</v>
      </c>
      <c r="G797" s="139">
        <v>2012</v>
      </c>
      <c r="H797" t="s">
        <v>145</v>
      </c>
      <c r="I797" s="691">
        <f>VLOOKUP(E797&amp;H797,Data2012!$A:$U,21,FALSE)</f>
        <v>-1</v>
      </c>
    </row>
    <row r="798" spans="1:9" ht="14.25" hidden="1" customHeight="1">
      <c r="A798" s="1" t="str">
        <f t="shared" si="204"/>
        <v>EVR20129606</v>
      </c>
      <c r="B798" s="1" t="str">
        <f>IF(D798="na"," ",SUMIF(A:A,A798,D:D))</f>
        <v xml:space="preserve"> </v>
      </c>
      <c r="C798" s="210" t="str">
        <f>IF(D798="na"," ",VALUE(RIGHT(TRIM(H798),2)))</f>
        <v xml:space="preserve"> </v>
      </c>
      <c r="D798" s="1" t="str">
        <f t="shared" si="210"/>
        <v>na</v>
      </c>
      <c r="E798" t="s">
        <v>47</v>
      </c>
      <c r="F798">
        <v>9606</v>
      </c>
      <c r="G798" s="139">
        <v>2012</v>
      </c>
      <c r="H798" t="s">
        <v>144</v>
      </c>
      <c r="I798" s="691">
        <f>VLOOKUP(E798&amp;H798,Data2012!$A:$U,21,FALSE)</f>
        <v>-1</v>
      </c>
    </row>
    <row r="799" spans="1:9" ht="14.25" hidden="1" customHeight="1">
      <c r="A799" s="1" t="str">
        <f t="shared" si="204"/>
        <v>FS20129601</v>
      </c>
      <c r="B799" s="1">
        <f t="shared" ref="B799:B809" si="211">IF(D799="na",B800,SUMIF(A:A,A799,D:D))</f>
        <v>267257.2</v>
      </c>
      <c r="C799" s="210">
        <f t="shared" ref="C799:C809" si="212">IF(D799="na",C800,VALUE(RIGHT(TRIM(H799),2)))</f>
        <v>6</v>
      </c>
      <c r="D799" s="1" t="str">
        <f>IF(I799&lt;0,"na",I799)</f>
        <v>na</v>
      </c>
      <c r="E799" t="s">
        <v>48</v>
      </c>
      <c r="F799">
        <v>9601</v>
      </c>
      <c r="G799" s="139">
        <v>2012</v>
      </c>
      <c r="H799" t="s">
        <v>155</v>
      </c>
      <c r="I799">
        <f>VLOOKUP(E799&amp;H799,Data2012!$A:$S,4,FALSE)</f>
        <v>-1</v>
      </c>
    </row>
    <row r="800" spans="1:9" ht="14.25" hidden="1" customHeight="1">
      <c r="A800" s="1" t="str">
        <f t="shared" si="204"/>
        <v>FS20129601</v>
      </c>
      <c r="B800" s="1">
        <f t="shared" si="211"/>
        <v>267257.2</v>
      </c>
      <c r="C800" s="210">
        <f t="shared" si="212"/>
        <v>6</v>
      </c>
      <c r="D800" s="1" t="str">
        <f t="shared" ref="D800:D810" si="213">IF(I800&lt;0,"na",I800)</f>
        <v>na</v>
      </c>
      <c r="E800" t="s">
        <v>48</v>
      </c>
      <c r="F800">
        <v>9601</v>
      </c>
      <c r="G800" s="139">
        <v>2012</v>
      </c>
      <c r="H800" t="s">
        <v>154</v>
      </c>
      <c r="I800">
        <f>VLOOKUP(E800&amp;H800,Data2012!$A:$S,4,FALSE)</f>
        <v>-1</v>
      </c>
    </row>
    <row r="801" spans="1:9" ht="14.25" hidden="1" customHeight="1">
      <c r="A801" s="1" t="str">
        <f t="shared" si="204"/>
        <v>FS20129601</v>
      </c>
      <c r="B801" s="1">
        <f t="shared" si="211"/>
        <v>267257.2</v>
      </c>
      <c r="C801" s="210">
        <f t="shared" si="212"/>
        <v>6</v>
      </c>
      <c r="D801" s="1" t="str">
        <f t="shared" si="213"/>
        <v>na</v>
      </c>
      <c r="E801" t="s">
        <v>48</v>
      </c>
      <c r="F801">
        <v>9601</v>
      </c>
      <c r="G801" s="139">
        <v>2012</v>
      </c>
      <c r="H801" t="s">
        <v>153</v>
      </c>
      <c r="I801">
        <f>VLOOKUP(E801&amp;H801,Data2012!$A:$S,4,FALSE)</f>
        <v>-1</v>
      </c>
    </row>
    <row r="802" spans="1:9" ht="14.25" hidden="1" customHeight="1">
      <c r="A802" s="1" t="str">
        <f t="shared" si="204"/>
        <v>FS20129601</v>
      </c>
      <c r="B802" s="1">
        <f t="shared" si="211"/>
        <v>267257.2</v>
      </c>
      <c r="C802" s="210">
        <f t="shared" si="212"/>
        <v>6</v>
      </c>
      <c r="D802" s="1" t="str">
        <f t="shared" si="213"/>
        <v>na</v>
      </c>
      <c r="E802" t="s">
        <v>48</v>
      </c>
      <c r="F802">
        <v>9601</v>
      </c>
      <c r="G802" s="139">
        <v>2012</v>
      </c>
      <c r="H802" t="s">
        <v>152</v>
      </c>
      <c r="I802">
        <f>VLOOKUP(E802&amp;H802,Data2012!$A:$S,4,FALSE)</f>
        <v>-1</v>
      </c>
    </row>
    <row r="803" spans="1:9" ht="14.25" hidden="1" customHeight="1">
      <c r="A803" s="1" t="str">
        <f t="shared" si="204"/>
        <v>FS20129601</v>
      </c>
      <c r="B803" s="1">
        <f t="shared" si="211"/>
        <v>267257.2</v>
      </c>
      <c r="C803" s="210">
        <f t="shared" si="212"/>
        <v>6</v>
      </c>
      <c r="D803" s="1" t="str">
        <f t="shared" si="213"/>
        <v>na</v>
      </c>
      <c r="E803" t="s">
        <v>48</v>
      </c>
      <c r="F803">
        <v>9601</v>
      </c>
      <c r="G803" s="139">
        <v>2012</v>
      </c>
      <c r="H803" t="s">
        <v>151</v>
      </c>
      <c r="I803">
        <f>VLOOKUP(E803&amp;H803,Data2012!$A:$S,4,FALSE)</f>
        <v>-1</v>
      </c>
    </row>
    <row r="804" spans="1:9" ht="14.25" hidden="1" customHeight="1">
      <c r="A804" s="1" t="str">
        <f t="shared" si="204"/>
        <v>FS20129601</v>
      </c>
      <c r="B804" s="1">
        <f t="shared" si="211"/>
        <v>267257.2</v>
      </c>
      <c r="C804" s="210">
        <f t="shared" si="212"/>
        <v>6</v>
      </c>
      <c r="D804" s="1" t="str">
        <f t="shared" si="213"/>
        <v>na</v>
      </c>
      <c r="E804" t="s">
        <v>48</v>
      </c>
      <c r="F804">
        <v>9601</v>
      </c>
      <c r="G804" s="139">
        <v>2012</v>
      </c>
      <c r="H804" t="s">
        <v>150</v>
      </c>
      <c r="I804">
        <f>VLOOKUP(E804&amp;H804,Data2012!$A:$S,4,FALSE)</f>
        <v>-1</v>
      </c>
    </row>
    <row r="805" spans="1:9" ht="14.25" hidden="1" customHeight="1">
      <c r="A805" s="1" t="str">
        <f t="shared" si="204"/>
        <v>FS20129601</v>
      </c>
      <c r="B805" s="1">
        <f t="shared" si="211"/>
        <v>267257.2</v>
      </c>
      <c r="C805" s="210">
        <f t="shared" si="212"/>
        <v>6</v>
      </c>
      <c r="D805" s="1">
        <f t="shared" si="213"/>
        <v>41564.5</v>
      </c>
      <c r="E805" t="s">
        <v>48</v>
      </c>
      <c r="F805">
        <v>9601</v>
      </c>
      <c r="G805" s="139">
        <v>2012</v>
      </c>
      <c r="H805" t="s">
        <v>149</v>
      </c>
      <c r="I805">
        <f>VLOOKUP(E805&amp;H805,Data2012!$A:$S,4,FALSE)</f>
        <v>41564.5</v>
      </c>
    </row>
    <row r="806" spans="1:9" ht="14.25" hidden="1" customHeight="1">
      <c r="A806" s="1" t="str">
        <f t="shared" si="204"/>
        <v>FS20129601</v>
      </c>
      <c r="B806" s="1">
        <f t="shared" si="211"/>
        <v>267257.2</v>
      </c>
      <c r="C806" s="210">
        <f t="shared" si="212"/>
        <v>5</v>
      </c>
      <c r="D806" s="1">
        <f t="shared" si="213"/>
        <v>45537.7</v>
      </c>
      <c r="E806" t="s">
        <v>48</v>
      </c>
      <c r="F806">
        <v>9601</v>
      </c>
      <c r="G806" s="139">
        <v>2012</v>
      </c>
      <c r="H806" t="s">
        <v>148</v>
      </c>
      <c r="I806">
        <f>VLOOKUP(E806&amp;H806,Data2012!$A:$S,4,FALSE)</f>
        <v>45537.7</v>
      </c>
    </row>
    <row r="807" spans="1:9" ht="14.25" hidden="1" customHeight="1">
      <c r="A807" s="1" t="str">
        <f t="shared" si="204"/>
        <v>FS20129601</v>
      </c>
      <c r="B807" s="1">
        <f t="shared" si="211"/>
        <v>267257.2</v>
      </c>
      <c r="C807" s="210">
        <f t="shared" si="212"/>
        <v>4</v>
      </c>
      <c r="D807" s="1">
        <f t="shared" si="213"/>
        <v>49382.1</v>
      </c>
      <c r="E807" t="s">
        <v>48</v>
      </c>
      <c r="F807">
        <v>9601</v>
      </c>
      <c r="G807" s="139">
        <v>2012</v>
      </c>
      <c r="H807" t="s">
        <v>147</v>
      </c>
      <c r="I807">
        <f>VLOOKUP(E807&amp;H807,Data2012!$A:$S,4,FALSE)</f>
        <v>49382.1</v>
      </c>
    </row>
    <row r="808" spans="1:9" ht="14.25" hidden="1" customHeight="1">
      <c r="A808" s="1" t="str">
        <f t="shared" si="204"/>
        <v>FS20129601</v>
      </c>
      <c r="B808" s="1">
        <f t="shared" si="211"/>
        <v>267257.2</v>
      </c>
      <c r="C808" s="210">
        <f t="shared" si="212"/>
        <v>3</v>
      </c>
      <c r="D808" s="1">
        <f t="shared" si="213"/>
        <v>50804.1</v>
      </c>
      <c r="E808" t="s">
        <v>48</v>
      </c>
      <c r="F808">
        <v>9601</v>
      </c>
      <c r="G808" s="139">
        <v>2012</v>
      </c>
      <c r="H808" t="s">
        <v>146</v>
      </c>
      <c r="I808">
        <f>VLOOKUP(E808&amp;H808,Data2012!$A:$S,4,FALSE)</f>
        <v>50804.1</v>
      </c>
    </row>
    <row r="809" spans="1:9" ht="14.25" hidden="1" customHeight="1">
      <c r="A809" s="1" t="str">
        <f t="shared" si="204"/>
        <v>FS20129601</v>
      </c>
      <c r="B809" s="1">
        <f t="shared" si="211"/>
        <v>267257.2</v>
      </c>
      <c r="C809" s="210">
        <f t="shared" si="212"/>
        <v>2</v>
      </c>
      <c r="D809" s="1">
        <f t="shared" si="213"/>
        <v>37560.6</v>
      </c>
      <c r="E809" t="s">
        <v>48</v>
      </c>
      <c r="F809">
        <v>9601</v>
      </c>
      <c r="G809" s="139">
        <v>2012</v>
      </c>
      <c r="H809" t="s">
        <v>145</v>
      </c>
      <c r="I809">
        <f>VLOOKUP(E809&amp;H809,Data2012!$A:$S,4,FALSE)</f>
        <v>37560.6</v>
      </c>
    </row>
    <row r="810" spans="1:9" ht="14.25" hidden="1" customHeight="1">
      <c r="A810" s="1" t="str">
        <f t="shared" si="204"/>
        <v>FS20129601</v>
      </c>
      <c r="B810" s="1">
        <f>IF(D810="na"," ",SUMIF(A:A,A810,D:D))</f>
        <v>267257.2</v>
      </c>
      <c r="C810" s="210">
        <f>IF(D810="na"," ",VALUE(RIGHT(TRIM(H810),2)))</f>
        <v>1</v>
      </c>
      <c r="D810" s="1">
        <f t="shared" si="213"/>
        <v>42408.2</v>
      </c>
      <c r="E810" t="s">
        <v>48</v>
      </c>
      <c r="F810">
        <v>9601</v>
      </c>
      <c r="G810" s="139">
        <v>2012</v>
      </c>
      <c r="H810" t="s">
        <v>144</v>
      </c>
      <c r="I810" s="691">
        <f>VLOOKUP(E810&amp;H810,Data2012!$A:$S,4,FALSE)</f>
        <v>42408.2</v>
      </c>
    </row>
    <row r="811" spans="1:9" ht="14.25" hidden="1" customHeight="1">
      <c r="A811" s="1" t="str">
        <f t="shared" si="204"/>
        <v>FS20129602</v>
      </c>
      <c r="B811" s="1">
        <f t="shared" ref="B811:B821" si="214">IF(D811="na",B812,SUMIF(A:A,A811,D:D))</f>
        <v>18811.099999999999</v>
      </c>
      <c r="C811" s="210">
        <f t="shared" ref="C811:C821" si="215">IF(D811="na",C812,VALUE(RIGHT(TRIM(H811),2)))</f>
        <v>6</v>
      </c>
      <c r="D811" s="1" t="str">
        <f>IF(I811&lt;0,"na",I811)</f>
        <v>na</v>
      </c>
      <c r="E811" t="s">
        <v>48</v>
      </c>
      <c r="F811">
        <v>9602</v>
      </c>
      <c r="G811" s="139">
        <v>2012</v>
      </c>
      <c r="H811" t="s">
        <v>155</v>
      </c>
      <c r="I811" s="691">
        <f>VLOOKUP(E811&amp;H811,Data2012!$A:$S,7,FALSE)</f>
        <v>-1</v>
      </c>
    </row>
    <row r="812" spans="1:9" ht="14.25" hidden="1" customHeight="1">
      <c r="A812" s="1" t="str">
        <f t="shared" si="204"/>
        <v>FS20129602</v>
      </c>
      <c r="B812" s="1">
        <f t="shared" si="214"/>
        <v>18811.099999999999</v>
      </c>
      <c r="C812" s="210">
        <f t="shared" si="215"/>
        <v>6</v>
      </c>
      <c r="D812" s="1" t="str">
        <f t="shared" ref="D812:D822" si="216">IF(I812&lt;0,"na",I812)</f>
        <v>na</v>
      </c>
      <c r="E812" t="s">
        <v>48</v>
      </c>
      <c r="F812">
        <v>9602</v>
      </c>
      <c r="G812" s="139">
        <v>2012</v>
      </c>
      <c r="H812" t="s">
        <v>154</v>
      </c>
      <c r="I812" s="691">
        <f>VLOOKUP(E812&amp;H812,Data2012!$A:$S,7,FALSE)</f>
        <v>-1</v>
      </c>
    </row>
    <row r="813" spans="1:9" ht="14.25" hidden="1" customHeight="1">
      <c r="A813" s="1" t="str">
        <f t="shared" si="204"/>
        <v>FS20129602</v>
      </c>
      <c r="B813" s="1">
        <f t="shared" si="214"/>
        <v>18811.099999999999</v>
      </c>
      <c r="C813" s="210">
        <f t="shared" si="215"/>
        <v>6</v>
      </c>
      <c r="D813" s="1" t="str">
        <f t="shared" si="216"/>
        <v>na</v>
      </c>
      <c r="E813" t="s">
        <v>48</v>
      </c>
      <c r="F813">
        <v>9602</v>
      </c>
      <c r="G813" s="139">
        <v>2012</v>
      </c>
      <c r="H813" t="s">
        <v>153</v>
      </c>
      <c r="I813" s="691">
        <f>VLOOKUP(E813&amp;H813,Data2012!$A:$S,7,FALSE)</f>
        <v>-1</v>
      </c>
    </row>
    <row r="814" spans="1:9" ht="14.25" hidden="1" customHeight="1">
      <c r="A814" s="1" t="str">
        <f t="shared" si="204"/>
        <v>FS20129602</v>
      </c>
      <c r="B814" s="1">
        <f t="shared" si="214"/>
        <v>18811.099999999999</v>
      </c>
      <c r="C814" s="210">
        <f t="shared" si="215"/>
        <v>6</v>
      </c>
      <c r="D814" s="1" t="str">
        <f t="shared" si="216"/>
        <v>na</v>
      </c>
      <c r="E814" t="s">
        <v>48</v>
      </c>
      <c r="F814">
        <v>9602</v>
      </c>
      <c r="G814" s="139">
        <v>2012</v>
      </c>
      <c r="H814" t="s">
        <v>152</v>
      </c>
      <c r="I814" s="691">
        <f>VLOOKUP(E814&amp;H814,Data2012!$A:$S,7,FALSE)</f>
        <v>-1</v>
      </c>
    </row>
    <row r="815" spans="1:9" ht="14.25" hidden="1" customHeight="1">
      <c r="A815" s="1" t="str">
        <f t="shared" si="204"/>
        <v>FS20129602</v>
      </c>
      <c r="B815" s="1">
        <f t="shared" si="214"/>
        <v>18811.099999999999</v>
      </c>
      <c r="C815" s="210">
        <f t="shared" si="215"/>
        <v>6</v>
      </c>
      <c r="D815" s="1" t="str">
        <f t="shared" si="216"/>
        <v>na</v>
      </c>
      <c r="E815" t="s">
        <v>48</v>
      </c>
      <c r="F815">
        <v>9602</v>
      </c>
      <c r="G815" s="139">
        <v>2012</v>
      </c>
      <c r="H815" t="s">
        <v>151</v>
      </c>
      <c r="I815" s="691">
        <f>VLOOKUP(E815&amp;H815,Data2012!$A:$S,7,FALSE)</f>
        <v>-1</v>
      </c>
    </row>
    <row r="816" spans="1:9" ht="14.25" hidden="1" customHeight="1">
      <c r="A816" s="1" t="str">
        <f t="shared" si="204"/>
        <v>FS20129602</v>
      </c>
      <c r="B816" s="1">
        <f t="shared" si="214"/>
        <v>18811.099999999999</v>
      </c>
      <c r="C816" s="210">
        <f t="shared" si="215"/>
        <v>6</v>
      </c>
      <c r="D816" s="1" t="str">
        <f t="shared" si="216"/>
        <v>na</v>
      </c>
      <c r="E816" t="s">
        <v>48</v>
      </c>
      <c r="F816">
        <v>9602</v>
      </c>
      <c r="G816" s="139">
        <v>2012</v>
      </c>
      <c r="H816" t="s">
        <v>150</v>
      </c>
      <c r="I816" s="691">
        <f>VLOOKUP(E816&amp;H816,Data2012!$A:$S,7,FALSE)</f>
        <v>-1</v>
      </c>
    </row>
    <row r="817" spans="1:9" ht="14.25" hidden="1" customHeight="1">
      <c r="A817" s="1" t="str">
        <f t="shared" si="204"/>
        <v>FS20129602</v>
      </c>
      <c r="B817" s="1">
        <f t="shared" si="214"/>
        <v>18811.099999999999</v>
      </c>
      <c r="C817" s="210">
        <f t="shared" si="215"/>
        <v>6</v>
      </c>
      <c r="D817" s="1">
        <f t="shared" si="216"/>
        <v>3152.2</v>
      </c>
      <c r="E817" t="s">
        <v>48</v>
      </c>
      <c r="F817">
        <v>9602</v>
      </c>
      <c r="G817" s="139">
        <v>2012</v>
      </c>
      <c r="H817" t="s">
        <v>149</v>
      </c>
      <c r="I817" s="691">
        <f>VLOOKUP(E817&amp;H817,Data2012!$A:$S,7,FALSE)</f>
        <v>3152.2</v>
      </c>
    </row>
    <row r="818" spans="1:9" ht="14.25" hidden="1" customHeight="1">
      <c r="A818" s="1" t="str">
        <f t="shared" si="204"/>
        <v>FS20129602</v>
      </c>
      <c r="B818" s="1">
        <f t="shared" si="214"/>
        <v>18811.099999999999</v>
      </c>
      <c r="C818" s="210">
        <f t="shared" si="215"/>
        <v>5</v>
      </c>
      <c r="D818" s="1">
        <f t="shared" si="216"/>
        <v>3285.9</v>
      </c>
      <c r="E818" t="s">
        <v>48</v>
      </c>
      <c r="F818">
        <v>9602</v>
      </c>
      <c r="G818" s="139">
        <v>2012</v>
      </c>
      <c r="H818" t="s">
        <v>148</v>
      </c>
      <c r="I818" s="691">
        <f>VLOOKUP(E818&amp;H818,Data2012!$A:$S,7,FALSE)</f>
        <v>3285.9</v>
      </c>
    </row>
    <row r="819" spans="1:9" ht="14.25" hidden="1" customHeight="1">
      <c r="A819" s="1" t="str">
        <f t="shared" si="204"/>
        <v>FS20129602</v>
      </c>
      <c r="B819" s="1">
        <f t="shared" si="214"/>
        <v>18811.099999999999</v>
      </c>
      <c r="C819" s="210">
        <f t="shared" si="215"/>
        <v>4</v>
      </c>
      <c r="D819" s="1">
        <f t="shared" si="216"/>
        <v>3447</v>
      </c>
      <c r="E819" t="s">
        <v>48</v>
      </c>
      <c r="F819">
        <v>9602</v>
      </c>
      <c r="G819" s="139">
        <v>2012</v>
      </c>
      <c r="H819" t="s">
        <v>147</v>
      </c>
      <c r="I819" s="691">
        <f>VLOOKUP(E819&amp;H819,Data2012!$A:$S,7,FALSE)</f>
        <v>3447</v>
      </c>
    </row>
    <row r="820" spans="1:9" ht="14.25" hidden="1" customHeight="1">
      <c r="A820" s="1" t="str">
        <f t="shared" si="204"/>
        <v>FS20129602</v>
      </c>
      <c r="B820" s="1">
        <f t="shared" si="214"/>
        <v>18811.099999999999</v>
      </c>
      <c r="C820" s="210">
        <f t="shared" si="215"/>
        <v>3</v>
      </c>
      <c r="D820" s="1">
        <f t="shared" si="216"/>
        <v>3394</v>
      </c>
      <c r="E820" t="s">
        <v>48</v>
      </c>
      <c r="F820">
        <v>9602</v>
      </c>
      <c r="G820" s="139">
        <v>2012</v>
      </c>
      <c r="H820" t="s">
        <v>146</v>
      </c>
      <c r="I820" s="691">
        <f>VLOOKUP(E820&amp;H820,Data2012!$A:$S,7,FALSE)</f>
        <v>3394</v>
      </c>
    </row>
    <row r="821" spans="1:9" ht="14.25" hidden="1" customHeight="1">
      <c r="A821" s="1" t="str">
        <f t="shared" si="204"/>
        <v>FS20129602</v>
      </c>
      <c r="B821" s="1">
        <f t="shared" si="214"/>
        <v>18811.099999999999</v>
      </c>
      <c r="C821" s="210">
        <f t="shared" si="215"/>
        <v>2</v>
      </c>
      <c r="D821" s="1">
        <f t="shared" si="216"/>
        <v>2578</v>
      </c>
      <c r="E821" t="s">
        <v>48</v>
      </c>
      <c r="F821">
        <v>9602</v>
      </c>
      <c r="G821" s="139">
        <v>2012</v>
      </c>
      <c r="H821" t="s">
        <v>145</v>
      </c>
      <c r="I821" s="691">
        <f>VLOOKUP(E821&amp;H821,Data2012!$A:$S,7,FALSE)</f>
        <v>2578</v>
      </c>
    </row>
    <row r="822" spans="1:9" ht="14.25" hidden="1" customHeight="1">
      <c r="A822" s="1" t="str">
        <f t="shared" si="204"/>
        <v>FS20129602</v>
      </c>
      <c r="B822" s="1">
        <f>IF(D822="na"," ",SUMIF(A:A,A822,D:D))</f>
        <v>18811.099999999999</v>
      </c>
      <c r="C822" s="210">
        <f>IF(D822="na"," ",VALUE(RIGHT(TRIM(H822),2)))</f>
        <v>1</v>
      </c>
      <c r="D822" s="1">
        <f t="shared" si="216"/>
        <v>2954</v>
      </c>
      <c r="E822" t="s">
        <v>48</v>
      </c>
      <c r="F822">
        <v>9602</v>
      </c>
      <c r="G822" s="139">
        <v>2012</v>
      </c>
      <c r="H822" t="s">
        <v>144</v>
      </c>
      <c r="I822" s="691">
        <f>VLOOKUP(E822&amp;H822,Data2012!$A:$S,7,FALSE)</f>
        <v>2954</v>
      </c>
    </row>
    <row r="823" spans="1:9" ht="14.25" hidden="1" customHeight="1">
      <c r="A823" s="1" t="str">
        <f t="shared" si="204"/>
        <v>FS20129603</v>
      </c>
      <c r="B823" s="1">
        <f t="shared" ref="B823:B833" si="217">IF(D823="na",B824,SUMIF(A:A,A823,D:D))</f>
        <v>20570.800000000003</v>
      </c>
      <c r="C823" s="210">
        <f t="shared" ref="C823:C833" si="218">IF(D823="na",C824,VALUE(RIGHT(TRIM(H823),2)))</f>
        <v>6</v>
      </c>
      <c r="D823" s="1" t="str">
        <f>IF(I823&lt;0,"na",I823)</f>
        <v>na</v>
      </c>
      <c r="E823" t="s">
        <v>48</v>
      </c>
      <c r="F823">
        <v>9603</v>
      </c>
      <c r="G823" s="139">
        <v>2012</v>
      </c>
      <c r="H823" t="s">
        <v>155</v>
      </c>
      <c r="I823" s="691">
        <f>VLOOKUP(E823&amp;H823,Data2012!$A:$S,12,FALSE)</f>
        <v>-1</v>
      </c>
    </row>
    <row r="824" spans="1:9" ht="14.25" hidden="1" customHeight="1">
      <c r="A824" s="1" t="str">
        <f t="shared" si="204"/>
        <v>FS20129603</v>
      </c>
      <c r="B824" s="1">
        <f t="shared" si="217"/>
        <v>20570.800000000003</v>
      </c>
      <c r="C824" s="210">
        <f t="shared" si="218"/>
        <v>6</v>
      </c>
      <c r="D824" s="1" t="str">
        <f t="shared" ref="D824:D834" si="219">IF(I824&lt;0,"na",I824)</f>
        <v>na</v>
      </c>
      <c r="E824" t="s">
        <v>48</v>
      </c>
      <c r="F824">
        <v>9603</v>
      </c>
      <c r="G824" s="139">
        <v>2012</v>
      </c>
      <c r="H824" t="s">
        <v>154</v>
      </c>
      <c r="I824" s="691">
        <f>VLOOKUP(E824&amp;H824,Data2012!$A:$S,12,FALSE)</f>
        <v>-1</v>
      </c>
    </row>
    <row r="825" spans="1:9" ht="14.25" hidden="1" customHeight="1">
      <c r="A825" s="1" t="str">
        <f t="shared" si="204"/>
        <v>FS20129603</v>
      </c>
      <c r="B825" s="1">
        <f t="shared" si="217"/>
        <v>20570.800000000003</v>
      </c>
      <c r="C825" s="210">
        <f t="shared" si="218"/>
        <v>6</v>
      </c>
      <c r="D825" s="1" t="str">
        <f t="shared" si="219"/>
        <v>na</v>
      </c>
      <c r="E825" t="s">
        <v>48</v>
      </c>
      <c r="F825">
        <v>9603</v>
      </c>
      <c r="G825" s="139">
        <v>2012</v>
      </c>
      <c r="H825" t="s">
        <v>153</v>
      </c>
      <c r="I825" s="691">
        <f>VLOOKUP(E825&amp;H825,Data2012!$A:$S,12,FALSE)</f>
        <v>-1</v>
      </c>
    </row>
    <row r="826" spans="1:9" ht="14.25" hidden="1" customHeight="1">
      <c r="A826" s="1" t="str">
        <f t="shared" si="204"/>
        <v>FS20129603</v>
      </c>
      <c r="B826" s="1">
        <f t="shared" si="217"/>
        <v>20570.800000000003</v>
      </c>
      <c r="C826" s="210">
        <f t="shared" si="218"/>
        <v>6</v>
      </c>
      <c r="D826" s="1" t="str">
        <f t="shared" si="219"/>
        <v>na</v>
      </c>
      <c r="E826" t="s">
        <v>48</v>
      </c>
      <c r="F826">
        <v>9603</v>
      </c>
      <c r="G826" s="139">
        <v>2012</v>
      </c>
      <c r="H826" t="s">
        <v>152</v>
      </c>
      <c r="I826" s="691">
        <f>VLOOKUP(E826&amp;H826,Data2012!$A:$S,12,FALSE)</f>
        <v>-1</v>
      </c>
    </row>
    <row r="827" spans="1:9" ht="14.25" hidden="1" customHeight="1">
      <c r="A827" s="1" t="str">
        <f t="shared" si="204"/>
        <v>FS20129603</v>
      </c>
      <c r="B827" s="1">
        <f t="shared" si="217"/>
        <v>20570.800000000003</v>
      </c>
      <c r="C827" s="210">
        <f t="shared" si="218"/>
        <v>6</v>
      </c>
      <c r="D827" s="1" t="str">
        <f t="shared" si="219"/>
        <v>na</v>
      </c>
      <c r="E827" t="s">
        <v>48</v>
      </c>
      <c r="F827">
        <v>9603</v>
      </c>
      <c r="G827" s="139">
        <v>2012</v>
      </c>
      <c r="H827" t="s">
        <v>151</v>
      </c>
      <c r="I827" s="691">
        <f>VLOOKUP(E827&amp;H827,Data2012!$A:$S,12,FALSE)</f>
        <v>-1</v>
      </c>
    </row>
    <row r="828" spans="1:9" ht="14.25" hidden="1" customHeight="1">
      <c r="A828" s="1" t="str">
        <f t="shared" si="204"/>
        <v>FS20129603</v>
      </c>
      <c r="B828" s="1">
        <f t="shared" si="217"/>
        <v>20570.800000000003</v>
      </c>
      <c r="C828" s="210">
        <f t="shared" si="218"/>
        <v>6</v>
      </c>
      <c r="D828" s="1" t="str">
        <f t="shared" si="219"/>
        <v>na</v>
      </c>
      <c r="E828" t="s">
        <v>48</v>
      </c>
      <c r="F828">
        <v>9603</v>
      </c>
      <c r="G828" s="139">
        <v>2012</v>
      </c>
      <c r="H828" t="s">
        <v>150</v>
      </c>
      <c r="I828" s="691">
        <f>VLOOKUP(E828&amp;H828,Data2012!$A:$S,12,FALSE)</f>
        <v>-1</v>
      </c>
    </row>
    <row r="829" spans="1:9" ht="14.25" hidden="1" customHeight="1">
      <c r="A829" s="1" t="str">
        <f t="shared" si="204"/>
        <v>FS20129603</v>
      </c>
      <c r="B829" s="1">
        <f t="shared" si="217"/>
        <v>20570.800000000003</v>
      </c>
      <c r="C829" s="210">
        <f t="shared" si="218"/>
        <v>6</v>
      </c>
      <c r="D829" s="1">
        <f t="shared" si="219"/>
        <v>3295</v>
      </c>
      <c r="E829" t="s">
        <v>48</v>
      </c>
      <c r="F829">
        <v>9603</v>
      </c>
      <c r="G829" s="139">
        <v>2012</v>
      </c>
      <c r="H829" t="s">
        <v>149</v>
      </c>
      <c r="I829" s="691">
        <f>VLOOKUP(E829&amp;H829,Data2012!$A:$S,12,FALSE)</f>
        <v>3295</v>
      </c>
    </row>
    <row r="830" spans="1:9" ht="14.25" hidden="1" customHeight="1">
      <c r="A830" s="1" t="str">
        <f t="shared" si="204"/>
        <v>FS20129603</v>
      </c>
      <c r="B830" s="1">
        <f t="shared" si="217"/>
        <v>20570.800000000003</v>
      </c>
      <c r="C830" s="210">
        <f t="shared" si="218"/>
        <v>5</v>
      </c>
      <c r="D830" s="1">
        <f t="shared" si="219"/>
        <v>3802</v>
      </c>
      <c r="E830" t="s">
        <v>48</v>
      </c>
      <c r="F830">
        <v>9603</v>
      </c>
      <c r="G830" s="139">
        <v>2012</v>
      </c>
      <c r="H830" t="s">
        <v>148</v>
      </c>
      <c r="I830" s="691">
        <f>VLOOKUP(E830&amp;H830,Data2012!$A:$S,12,FALSE)</f>
        <v>3802</v>
      </c>
    </row>
    <row r="831" spans="1:9" ht="14.25" hidden="1" customHeight="1">
      <c r="A831" s="1" t="str">
        <f t="shared" si="204"/>
        <v>FS20129603</v>
      </c>
      <c r="B831" s="1">
        <f t="shared" si="217"/>
        <v>20570.800000000003</v>
      </c>
      <c r="C831" s="210">
        <f t="shared" si="218"/>
        <v>4</v>
      </c>
      <c r="D831" s="1">
        <f t="shared" si="219"/>
        <v>3408.5</v>
      </c>
      <c r="E831" t="s">
        <v>48</v>
      </c>
      <c r="F831">
        <v>9603</v>
      </c>
      <c r="G831" s="139">
        <v>2012</v>
      </c>
      <c r="H831" t="s">
        <v>147</v>
      </c>
      <c r="I831" s="691">
        <f>VLOOKUP(E831&amp;H831,Data2012!$A:$S,12,FALSE)</f>
        <v>3408.5</v>
      </c>
    </row>
    <row r="832" spans="1:9" ht="14.25" hidden="1" customHeight="1">
      <c r="A832" s="1" t="str">
        <f t="shared" si="204"/>
        <v>FS20129603</v>
      </c>
      <c r="B832" s="1">
        <f t="shared" si="217"/>
        <v>20570.800000000003</v>
      </c>
      <c r="C832" s="210">
        <f t="shared" si="218"/>
        <v>3</v>
      </c>
      <c r="D832" s="1">
        <f t="shared" si="219"/>
        <v>3885.5</v>
      </c>
      <c r="E832" t="s">
        <v>48</v>
      </c>
      <c r="F832">
        <v>9603</v>
      </c>
      <c r="G832" s="139">
        <v>2012</v>
      </c>
      <c r="H832" t="s">
        <v>146</v>
      </c>
      <c r="I832" s="691">
        <f>VLOOKUP(E832&amp;H832,Data2012!$A:$S,12,FALSE)</f>
        <v>3885.5</v>
      </c>
    </row>
    <row r="833" spans="1:9" ht="14.25" hidden="1" customHeight="1">
      <c r="A833" s="1" t="str">
        <f t="shared" si="204"/>
        <v>FS20129603</v>
      </c>
      <c r="B833" s="1">
        <f t="shared" si="217"/>
        <v>20570.800000000003</v>
      </c>
      <c r="C833" s="210">
        <f t="shared" si="218"/>
        <v>2</v>
      </c>
      <c r="D833" s="1">
        <f t="shared" si="219"/>
        <v>3195.4</v>
      </c>
      <c r="E833" t="s">
        <v>48</v>
      </c>
      <c r="F833">
        <v>9603</v>
      </c>
      <c r="G833" s="139">
        <v>2012</v>
      </c>
      <c r="H833" t="s">
        <v>145</v>
      </c>
      <c r="I833" s="691">
        <f>VLOOKUP(E833&amp;H833,Data2012!$A:$S,12,FALSE)</f>
        <v>3195.4</v>
      </c>
    </row>
    <row r="834" spans="1:9" ht="14.25" hidden="1" customHeight="1">
      <c r="A834" s="1" t="str">
        <f t="shared" si="204"/>
        <v>FS20129603</v>
      </c>
      <c r="B834" s="1">
        <f>IF(D834="na"," ",SUMIF(A:A,A834,D:D))</f>
        <v>20570.800000000003</v>
      </c>
      <c r="C834" s="210">
        <f>IF(D834="na"," ",VALUE(RIGHT(TRIM(H834),2)))</f>
        <v>1</v>
      </c>
      <c r="D834" s="1">
        <f t="shared" si="219"/>
        <v>2984.4</v>
      </c>
      <c r="E834" t="s">
        <v>48</v>
      </c>
      <c r="F834">
        <v>9603</v>
      </c>
      <c r="G834" s="139">
        <v>2012</v>
      </c>
      <c r="H834" t="s">
        <v>144</v>
      </c>
      <c r="I834" s="691">
        <f>VLOOKUP(E834&amp;H834,Data2012!$A:$S,12,FALSE)</f>
        <v>2984.4</v>
      </c>
    </row>
    <row r="835" spans="1:9" ht="14.25" hidden="1" customHeight="1">
      <c r="A835" s="1" t="str">
        <f t="shared" si="204"/>
        <v>FS20129604</v>
      </c>
      <c r="B835" s="1">
        <f t="shared" ref="B835:B845" si="220">IF(D835="na",B836,SUMIF(A:A,A835,D:D))</f>
        <v>5830</v>
      </c>
      <c r="C835" s="210">
        <f t="shared" ref="C835:C845" si="221">IF(D835="na",C836,VALUE(RIGHT(TRIM(H835),2)))</f>
        <v>6</v>
      </c>
      <c r="D835" s="1" t="str">
        <f>IF(I835&lt;0,"na",I835)</f>
        <v>na</v>
      </c>
      <c r="E835" t="s">
        <v>48</v>
      </c>
      <c r="F835">
        <v>9604</v>
      </c>
      <c r="G835" s="139">
        <v>2012</v>
      </c>
      <c r="H835" t="s">
        <v>155</v>
      </c>
      <c r="I835" s="691">
        <f>VLOOKUP(E835&amp;H835,Data2012!$A:$S,15,FALSE)</f>
        <v>-1</v>
      </c>
    </row>
    <row r="836" spans="1:9" ht="14.25" hidden="1" customHeight="1">
      <c r="A836" s="1" t="str">
        <f t="shared" si="204"/>
        <v>FS20129604</v>
      </c>
      <c r="B836" s="1">
        <f t="shared" si="220"/>
        <v>5830</v>
      </c>
      <c r="C836" s="210">
        <f t="shared" si="221"/>
        <v>6</v>
      </c>
      <c r="D836" s="1" t="str">
        <f t="shared" ref="D836:D846" si="222">IF(I836&lt;0,"na",I836)</f>
        <v>na</v>
      </c>
      <c r="E836" t="s">
        <v>48</v>
      </c>
      <c r="F836">
        <v>9604</v>
      </c>
      <c r="G836" s="139">
        <v>2012</v>
      </c>
      <c r="H836" t="s">
        <v>154</v>
      </c>
      <c r="I836" s="691">
        <f>VLOOKUP(E836&amp;H836,Data2012!$A:$S,15,FALSE)</f>
        <v>-1</v>
      </c>
    </row>
    <row r="837" spans="1:9" ht="14.25" hidden="1" customHeight="1">
      <c r="A837" s="1" t="str">
        <f t="shared" si="204"/>
        <v>FS20129604</v>
      </c>
      <c r="B837" s="1">
        <f t="shared" si="220"/>
        <v>5830</v>
      </c>
      <c r="C837" s="210">
        <f t="shared" si="221"/>
        <v>6</v>
      </c>
      <c r="D837" s="1" t="str">
        <f t="shared" si="222"/>
        <v>na</v>
      </c>
      <c r="E837" t="s">
        <v>48</v>
      </c>
      <c r="F837">
        <v>9604</v>
      </c>
      <c r="G837" s="139">
        <v>2012</v>
      </c>
      <c r="H837" t="s">
        <v>153</v>
      </c>
      <c r="I837" s="691">
        <f>VLOOKUP(E837&amp;H837,Data2012!$A:$S,15,FALSE)</f>
        <v>-1</v>
      </c>
    </row>
    <row r="838" spans="1:9" ht="14.25" hidden="1" customHeight="1">
      <c r="A838" s="1" t="str">
        <f t="shared" si="204"/>
        <v>FS20129604</v>
      </c>
      <c r="B838" s="1">
        <f t="shared" si="220"/>
        <v>5830</v>
      </c>
      <c r="C838" s="210">
        <f t="shared" si="221"/>
        <v>6</v>
      </c>
      <c r="D838" s="1" t="str">
        <f t="shared" si="222"/>
        <v>na</v>
      </c>
      <c r="E838" t="s">
        <v>48</v>
      </c>
      <c r="F838">
        <v>9604</v>
      </c>
      <c r="G838" s="139">
        <v>2012</v>
      </c>
      <c r="H838" t="s">
        <v>152</v>
      </c>
      <c r="I838" s="691">
        <f>VLOOKUP(E838&amp;H838,Data2012!$A:$S,15,FALSE)</f>
        <v>-1</v>
      </c>
    </row>
    <row r="839" spans="1:9" ht="14.25" hidden="1" customHeight="1">
      <c r="A839" s="1" t="str">
        <f t="shared" ref="A839:A902" si="223">TRIM(E839)&amp;VALUE(G839)&amp;F839</f>
        <v>FS20129604</v>
      </c>
      <c r="B839" s="1">
        <f t="shared" si="220"/>
        <v>5830</v>
      </c>
      <c r="C839" s="210">
        <f t="shared" si="221"/>
        <v>6</v>
      </c>
      <c r="D839" s="1" t="str">
        <f t="shared" si="222"/>
        <v>na</v>
      </c>
      <c r="E839" t="s">
        <v>48</v>
      </c>
      <c r="F839">
        <v>9604</v>
      </c>
      <c r="G839" s="139">
        <v>2012</v>
      </c>
      <c r="H839" t="s">
        <v>151</v>
      </c>
      <c r="I839" s="691">
        <f>VLOOKUP(E839&amp;H839,Data2012!$A:$S,15,FALSE)</f>
        <v>-1</v>
      </c>
    </row>
    <row r="840" spans="1:9" ht="14.25" hidden="1" customHeight="1">
      <c r="A840" s="1" t="str">
        <f t="shared" si="223"/>
        <v>FS20129604</v>
      </c>
      <c r="B840" s="1">
        <f t="shared" si="220"/>
        <v>5830</v>
      </c>
      <c r="C840" s="210">
        <f t="shared" si="221"/>
        <v>6</v>
      </c>
      <c r="D840" s="1" t="str">
        <f t="shared" si="222"/>
        <v>na</v>
      </c>
      <c r="E840" t="s">
        <v>48</v>
      </c>
      <c r="F840">
        <v>9604</v>
      </c>
      <c r="G840" s="139">
        <v>2012</v>
      </c>
      <c r="H840" t="s">
        <v>150</v>
      </c>
      <c r="I840" s="691">
        <f>VLOOKUP(E840&amp;H840,Data2012!$A:$S,15,FALSE)</f>
        <v>-1</v>
      </c>
    </row>
    <row r="841" spans="1:9" ht="14.25" hidden="1" customHeight="1">
      <c r="A841" s="1" t="str">
        <f t="shared" si="223"/>
        <v>FS20129604</v>
      </c>
      <c r="B841" s="1">
        <f t="shared" si="220"/>
        <v>5830</v>
      </c>
      <c r="C841" s="210">
        <f t="shared" si="221"/>
        <v>6</v>
      </c>
      <c r="D841" s="1">
        <f t="shared" si="222"/>
        <v>989</v>
      </c>
      <c r="E841" t="s">
        <v>48</v>
      </c>
      <c r="F841">
        <v>9604</v>
      </c>
      <c r="G841" s="139">
        <v>2012</v>
      </c>
      <c r="H841" t="s">
        <v>149</v>
      </c>
      <c r="I841" s="691">
        <f>VLOOKUP(E841&amp;H841,Data2012!$A:$S,15,FALSE)</f>
        <v>989</v>
      </c>
    </row>
    <row r="842" spans="1:9" ht="14.25" hidden="1" customHeight="1">
      <c r="A842" s="1" t="str">
        <f t="shared" si="223"/>
        <v>FS20129604</v>
      </c>
      <c r="B842" s="1">
        <f t="shared" si="220"/>
        <v>5830</v>
      </c>
      <c r="C842" s="210">
        <f t="shared" si="221"/>
        <v>5</v>
      </c>
      <c r="D842" s="1">
        <f t="shared" si="222"/>
        <v>1095</v>
      </c>
      <c r="E842" t="s">
        <v>48</v>
      </c>
      <c r="F842">
        <v>9604</v>
      </c>
      <c r="G842" s="139">
        <v>2012</v>
      </c>
      <c r="H842" t="s">
        <v>148</v>
      </c>
      <c r="I842" s="691">
        <f>VLOOKUP(E842&amp;H842,Data2012!$A:$S,15,FALSE)</f>
        <v>1095</v>
      </c>
    </row>
    <row r="843" spans="1:9" ht="14.25" hidden="1" customHeight="1">
      <c r="A843" s="1" t="str">
        <f t="shared" si="223"/>
        <v>FS20129604</v>
      </c>
      <c r="B843" s="1">
        <f t="shared" si="220"/>
        <v>5830</v>
      </c>
      <c r="C843" s="210">
        <f t="shared" si="221"/>
        <v>4</v>
      </c>
      <c r="D843" s="1">
        <f t="shared" si="222"/>
        <v>946</v>
      </c>
      <c r="E843" t="s">
        <v>48</v>
      </c>
      <c r="F843">
        <v>9604</v>
      </c>
      <c r="G843" s="139">
        <v>2012</v>
      </c>
      <c r="H843" t="s">
        <v>147</v>
      </c>
      <c r="I843" s="691">
        <f>VLOOKUP(E843&amp;H843,Data2012!$A:$S,15,FALSE)</f>
        <v>946</v>
      </c>
    </row>
    <row r="844" spans="1:9" ht="14.25" hidden="1" customHeight="1">
      <c r="A844" s="1" t="str">
        <f t="shared" si="223"/>
        <v>FS20129604</v>
      </c>
      <c r="B844" s="1">
        <f t="shared" si="220"/>
        <v>5830</v>
      </c>
      <c r="C844" s="210">
        <f t="shared" si="221"/>
        <v>3</v>
      </c>
      <c r="D844" s="1">
        <f t="shared" si="222"/>
        <v>1114</v>
      </c>
      <c r="E844" t="s">
        <v>48</v>
      </c>
      <c r="F844">
        <v>9604</v>
      </c>
      <c r="G844" s="139">
        <v>2012</v>
      </c>
      <c r="H844" t="s">
        <v>146</v>
      </c>
      <c r="I844" s="691">
        <f>VLOOKUP(E844&amp;H844,Data2012!$A:$S,15,FALSE)</f>
        <v>1114</v>
      </c>
    </row>
    <row r="845" spans="1:9" ht="14.25" hidden="1" customHeight="1">
      <c r="A845" s="1" t="str">
        <f t="shared" si="223"/>
        <v>FS20129604</v>
      </c>
      <c r="B845" s="1">
        <f t="shared" si="220"/>
        <v>5830</v>
      </c>
      <c r="C845" s="210">
        <f t="shared" si="221"/>
        <v>2</v>
      </c>
      <c r="D845" s="1">
        <f t="shared" si="222"/>
        <v>859</v>
      </c>
      <c r="E845" t="s">
        <v>48</v>
      </c>
      <c r="F845">
        <v>9604</v>
      </c>
      <c r="G845" s="139">
        <v>2012</v>
      </c>
      <c r="H845" t="s">
        <v>145</v>
      </c>
      <c r="I845" s="691">
        <f>VLOOKUP(E845&amp;H845,Data2012!$A:$S,15,FALSE)</f>
        <v>859</v>
      </c>
    </row>
    <row r="846" spans="1:9" ht="14.25" hidden="1" customHeight="1">
      <c r="A846" s="1" t="str">
        <f t="shared" si="223"/>
        <v>FS20129604</v>
      </c>
      <c r="B846" s="1">
        <f>IF(D846="na"," ",SUMIF(A:A,A846,D:D))</f>
        <v>5830</v>
      </c>
      <c r="C846" s="210">
        <f>IF(D846="na"," ",VALUE(RIGHT(TRIM(H846),2)))</f>
        <v>1</v>
      </c>
      <c r="D846" s="1">
        <f t="shared" si="222"/>
        <v>827</v>
      </c>
      <c r="E846" t="s">
        <v>48</v>
      </c>
      <c r="F846">
        <v>9604</v>
      </c>
      <c r="G846" s="139">
        <v>2012</v>
      </c>
      <c r="H846" t="s">
        <v>144</v>
      </c>
      <c r="I846" s="691">
        <f>VLOOKUP(E846&amp;H846,Data2012!$A:$S,15,FALSE)</f>
        <v>827</v>
      </c>
    </row>
    <row r="847" spans="1:9" ht="14.25" hidden="1" customHeight="1">
      <c r="A847" s="1" t="str">
        <f t="shared" si="223"/>
        <v>FS20129605</v>
      </c>
      <c r="B847" s="1">
        <f t="shared" ref="B847:B857" si="224">IF(D847="na",B848,SUMIF(A:A,A847,D:D))</f>
        <v>10946.9</v>
      </c>
      <c r="C847" s="210">
        <f t="shared" ref="C847:C857" si="225">IF(D847="na",C848,VALUE(RIGHT(TRIM(H847),2)))</f>
        <v>6</v>
      </c>
      <c r="D847" s="1" t="str">
        <f>IF(I847&lt;0,"na",I847)</f>
        <v>na</v>
      </c>
      <c r="E847" t="s">
        <v>48</v>
      </c>
      <c r="F847">
        <v>9605</v>
      </c>
      <c r="G847" s="139">
        <v>2012</v>
      </c>
      <c r="H847" t="s">
        <v>155</v>
      </c>
      <c r="I847" s="691">
        <f>VLOOKUP(E847&amp;H847,Data2012!$A:$S,18,FALSE)</f>
        <v>-1</v>
      </c>
    </row>
    <row r="848" spans="1:9" ht="14.25" hidden="1" customHeight="1">
      <c r="A848" s="1" t="str">
        <f t="shared" si="223"/>
        <v>FS20129605</v>
      </c>
      <c r="B848" s="1">
        <f t="shared" si="224"/>
        <v>10946.9</v>
      </c>
      <c r="C848" s="210">
        <f t="shared" si="225"/>
        <v>6</v>
      </c>
      <c r="D848" s="1" t="str">
        <f t="shared" ref="D848:D858" si="226">IF(I848&lt;0,"na",I848)</f>
        <v>na</v>
      </c>
      <c r="E848" t="s">
        <v>48</v>
      </c>
      <c r="F848">
        <v>9605</v>
      </c>
      <c r="G848" s="139">
        <v>2012</v>
      </c>
      <c r="H848" t="s">
        <v>154</v>
      </c>
      <c r="I848" s="691">
        <f>VLOOKUP(E848&amp;H848,Data2012!$A:$S,18,FALSE)</f>
        <v>-1</v>
      </c>
    </row>
    <row r="849" spans="1:9" ht="14.25" hidden="1" customHeight="1">
      <c r="A849" s="1" t="str">
        <f t="shared" si="223"/>
        <v>FS20129605</v>
      </c>
      <c r="B849" s="1">
        <f t="shared" si="224"/>
        <v>10946.9</v>
      </c>
      <c r="C849" s="210">
        <f t="shared" si="225"/>
        <v>6</v>
      </c>
      <c r="D849" s="1" t="str">
        <f t="shared" si="226"/>
        <v>na</v>
      </c>
      <c r="E849" t="s">
        <v>48</v>
      </c>
      <c r="F849">
        <v>9605</v>
      </c>
      <c r="G849" s="139">
        <v>2012</v>
      </c>
      <c r="H849" t="s">
        <v>153</v>
      </c>
      <c r="I849" s="691">
        <f>VLOOKUP(E849&amp;H849,Data2012!$A:$S,18,FALSE)</f>
        <v>-1</v>
      </c>
    </row>
    <row r="850" spans="1:9" ht="14.25" hidden="1" customHeight="1">
      <c r="A850" s="1" t="str">
        <f t="shared" si="223"/>
        <v>FS20129605</v>
      </c>
      <c r="B850" s="1">
        <f t="shared" si="224"/>
        <v>10946.9</v>
      </c>
      <c r="C850" s="210">
        <f t="shared" si="225"/>
        <v>6</v>
      </c>
      <c r="D850" s="1" t="str">
        <f t="shared" si="226"/>
        <v>na</v>
      </c>
      <c r="E850" t="s">
        <v>48</v>
      </c>
      <c r="F850">
        <v>9605</v>
      </c>
      <c r="G850" s="139">
        <v>2012</v>
      </c>
      <c r="H850" t="s">
        <v>152</v>
      </c>
      <c r="I850" s="691">
        <f>VLOOKUP(E850&amp;H850,Data2012!$A:$S,18,FALSE)</f>
        <v>-1</v>
      </c>
    </row>
    <row r="851" spans="1:9" ht="14.25" hidden="1" customHeight="1">
      <c r="A851" s="1" t="str">
        <f t="shared" si="223"/>
        <v>FS20129605</v>
      </c>
      <c r="B851" s="1">
        <f t="shared" si="224"/>
        <v>10946.9</v>
      </c>
      <c r="C851" s="210">
        <f t="shared" si="225"/>
        <v>6</v>
      </c>
      <c r="D851" s="1" t="str">
        <f t="shared" si="226"/>
        <v>na</v>
      </c>
      <c r="E851" t="s">
        <v>48</v>
      </c>
      <c r="F851">
        <v>9605</v>
      </c>
      <c r="G851" s="139">
        <v>2012</v>
      </c>
      <c r="H851" t="s">
        <v>151</v>
      </c>
      <c r="I851" s="691">
        <f>VLOOKUP(E851&amp;H851,Data2012!$A:$S,18,FALSE)</f>
        <v>-1</v>
      </c>
    </row>
    <row r="852" spans="1:9" ht="14.25" hidden="1" customHeight="1">
      <c r="A852" s="1" t="str">
        <f t="shared" si="223"/>
        <v>FS20129605</v>
      </c>
      <c r="B852" s="1">
        <f t="shared" si="224"/>
        <v>10946.9</v>
      </c>
      <c r="C852" s="210">
        <f t="shared" si="225"/>
        <v>6</v>
      </c>
      <c r="D852" s="1" t="str">
        <f t="shared" si="226"/>
        <v>na</v>
      </c>
      <c r="E852" t="s">
        <v>48</v>
      </c>
      <c r="F852">
        <v>9605</v>
      </c>
      <c r="G852" s="139">
        <v>2012</v>
      </c>
      <c r="H852" t="s">
        <v>150</v>
      </c>
      <c r="I852" s="691">
        <f>VLOOKUP(E852&amp;H852,Data2012!$A:$S,18,FALSE)</f>
        <v>-1</v>
      </c>
    </row>
    <row r="853" spans="1:9" ht="14.25" hidden="1" customHeight="1">
      <c r="A853" s="1" t="str">
        <f t="shared" si="223"/>
        <v>FS20129605</v>
      </c>
      <c r="B853" s="1">
        <f t="shared" si="224"/>
        <v>10946.9</v>
      </c>
      <c r="C853" s="210">
        <f t="shared" si="225"/>
        <v>6</v>
      </c>
      <c r="D853" s="1">
        <f t="shared" si="226"/>
        <v>1652</v>
      </c>
      <c r="E853" t="s">
        <v>48</v>
      </c>
      <c r="F853">
        <v>9605</v>
      </c>
      <c r="G853" s="139">
        <v>2012</v>
      </c>
      <c r="H853" t="s">
        <v>149</v>
      </c>
      <c r="I853" s="691">
        <f>VLOOKUP(E853&amp;H853,Data2012!$A:$S,18,FALSE)</f>
        <v>1652</v>
      </c>
    </row>
    <row r="854" spans="1:9" ht="14.25" hidden="1" customHeight="1">
      <c r="A854" s="1" t="str">
        <f t="shared" si="223"/>
        <v>FS20129605</v>
      </c>
      <c r="B854" s="1">
        <f t="shared" si="224"/>
        <v>10946.9</v>
      </c>
      <c r="C854" s="210">
        <f t="shared" si="225"/>
        <v>5</v>
      </c>
      <c r="D854" s="1">
        <f t="shared" si="226"/>
        <v>1991</v>
      </c>
      <c r="E854" t="s">
        <v>48</v>
      </c>
      <c r="F854">
        <v>9605</v>
      </c>
      <c r="G854" s="139">
        <v>2012</v>
      </c>
      <c r="H854" t="s">
        <v>148</v>
      </c>
      <c r="I854" s="691">
        <f>VLOOKUP(E854&amp;H854,Data2012!$A:$S,18,FALSE)</f>
        <v>1991</v>
      </c>
    </row>
    <row r="855" spans="1:9" ht="14.25" hidden="1" customHeight="1">
      <c r="A855" s="1" t="str">
        <f t="shared" si="223"/>
        <v>FS20129605</v>
      </c>
      <c r="B855" s="1">
        <f t="shared" si="224"/>
        <v>10946.9</v>
      </c>
      <c r="C855" s="210">
        <f t="shared" si="225"/>
        <v>4</v>
      </c>
      <c r="D855" s="1">
        <f t="shared" si="226"/>
        <v>1873.2</v>
      </c>
      <c r="E855" t="s">
        <v>48</v>
      </c>
      <c r="F855">
        <v>9605</v>
      </c>
      <c r="G855" s="139">
        <v>2012</v>
      </c>
      <c r="H855" t="s">
        <v>147</v>
      </c>
      <c r="I855" s="691">
        <f>VLOOKUP(E855&amp;H855,Data2012!$A:$S,18,FALSE)</f>
        <v>1873.2</v>
      </c>
    </row>
    <row r="856" spans="1:9" ht="14.25" hidden="1" customHeight="1">
      <c r="A856" s="1" t="str">
        <f t="shared" si="223"/>
        <v>FS20129605</v>
      </c>
      <c r="B856" s="1">
        <f t="shared" si="224"/>
        <v>10946.9</v>
      </c>
      <c r="C856" s="210">
        <f t="shared" si="225"/>
        <v>3</v>
      </c>
      <c r="D856" s="1">
        <f t="shared" si="226"/>
        <v>2059</v>
      </c>
      <c r="E856" t="s">
        <v>48</v>
      </c>
      <c r="F856">
        <v>9605</v>
      </c>
      <c r="G856" s="139">
        <v>2012</v>
      </c>
      <c r="H856" t="s">
        <v>146</v>
      </c>
      <c r="I856" s="691">
        <f>VLOOKUP(E856&amp;H856,Data2012!$A:$S,18,FALSE)</f>
        <v>2059</v>
      </c>
    </row>
    <row r="857" spans="1:9" ht="14.25" hidden="1" customHeight="1">
      <c r="A857" s="1" t="str">
        <f t="shared" si="223"/>
        <v>FS20129605</v>
      </c>
      <c r="B857" s="1">
        <f t="shared" si="224"/>
        <v>10946.9</v>
      </c>
      <c r="C857" s="210">
        <f t="shared" si="225"/>
        <v>2</v>
      </c>
      <c r="D857" s="1">
        <f t="shared" si="226"/>
        <v>1802.4</v>
      </c>
      <c r="E857" t="s">
        <v>48</v>
      </c>
      <c r="F857">
        <v>9605</v>
      </c>
      <c r="G857" s="139">
        <v>2012</v>
      </c>
      <c r="H857" t="s">
        <v>145</v>
      </c>
      <c r="I857" s="691">
        <f>VLOOKUP(E857&amp;H857,Data2012!$A:$S,18,FALSE)</f>
        <v>1802.4</v>
      </c>
    </row>
    <row r="858" spans="1:9" ht="14.25" hidden="1" customHeight="1">
      <c r="A858" s="1" t="str">
        <f t="shared" si="223"/>
        <v>FS20129605</v>
      </c>
      <c r="B858" s="1">
        <f>IF(D858="na"," ",SUMIF(A:A,A858,D:D))</f>
        <v>10946.9</v>
      </c>
      <c r="C858" s="210">
        <f>IF(D858="na"," ",VALUE(RIGHT(TRIM(H858),2)))</f>
        <v>1</v>
      </c>
      <c r="D858" s="1">
        <f t="shared" si="226"/>
        <v>1569.3</v>
      </c>
      <c r="E858" t="s">
        <v>48</v>
      </c>
      <c r="F858">
        <v>9605</v>
      </c>
      <c r="G858" s="139">
        <v>2012</v>
      </c>
      <c r="H858" t="s">
        <v>144</v>
      </c>
      <c r="I858" s="691">
        <f>VLOOKUP(E858&amp;H858,Data2012!$A:$S,18,FALSE)</f>
        <v>1569.3</v>
      </c>
    </row>
    <row r="859" spans="1:9" ht="14.25" hidden="1" customHeight="1">
      <c r="A859" s="1" t="str">
        <f t="shared" si="223"/>
        <v>FS20129606</v>
      </c>
      <c r="B859" s="1">
        <f t="shared" ref="B859:B869" si="227">IF(D859="na",B860,SUMIF(A:A,A859,D:D))</f>
        <v>2359.4</v>
      </c>
      <c r="C859" s="210">
        <f t="shared" ref="C859:C869" si="228">IF(D859="na",C860,VALUE(RIGHT(TRIM(H859),2)))</f>
        <v>6</v>
      </c>
      <c r="D859" s="1" t="str">
        <f>IF(I859&lt;0,"na",I859)</f>
        <v>na</v>
      </c>
      <c r="E859" t="s">
        <v>48</v>
      </c>
      <c r="F859">
        <v>9606</v>
      </c>
      <c r="G859" s="139">
        <v>2012</v>
      </c>
      <c r="H859" t="s">
        <v>155</v>
      </c>
      <c r="I859" s="691">
        <f>VLOOKUP(E859&amp;H859,Data2012!$A:$U,21,FALSE)</f>
        <v>-1</v>
      </c>
    </row>
    <row r="860" spans="1:9" ht="14.25" hidden="1" customHeight="1">
      <c r="A860" s="1" t="str">
        <f t="shared" si="223"/>
        <v>FS20129606</v>
      </c>
      <c r="B860" s="1">
        <f t="shared" si="227"/>
        <v>2359.4</v>
      </c>
      <c r="C860" s="210">
        <f t="shared" si="228"/>
        <v>6</v>
      </c>
      <c r="D860" s="1" t="str">
        <f t="shared" ref="D860:D870" si="229">IF(I860&lt;0,"na",I860)</f>
        <v>na</v>
      </c>
      <c r="E860" t="s">
        <v>48</v>
      </c>
      <c r="F860">
        <v>9606</v>
      </c>
      <c r="G860" s="139">
        <v>2012</v>
      </c>
      <c r="H860" t="s">
        <v>154</v>
      </c>
      <c r="I860" s="691">
        <f>VLOOKUP(E860&amp;H860,Data2012!$A:$U,21,FALSE)</f>
        <v>-1</v>
      </c>
    </row>
    <row r="861" spans="1:9" ht="14.25" hidden="1" customHeight="1">
      <c r="A861" s="1" t="str">
        <f t="shared" si="223"/>
        <v>FS20129606</v>
      </c>
      <c r="B861" s="1">
        <f t="shared" si="227"/>
        <v>2359.4</v>
      </c>
      <c r="C861" s="210">
        <f t="shared" si="228"/>
        <v>6</v>
      </c>
      <c r="D861" s="1" t="str">
        <f t="shared" si="229"/>
        <v>na</v>
      </c>
      <c r="E861" t="s">
        <v>48</v>
      </c>
      <c r="F861">
        <v>9606</v>
      </c>
      <c r="G861" s="139">
        <v>2012</v>
      </c>
      <c r="H861" t="s">
        <v>153</v>
      </c>
      <c r="I861" s="691">
        <f>VLOOKUP(E861&amp;H861,Data2012!$A:$U,21,FALSE)</f>
        <v>-1</v>
      </c>
    </row>
    <row r="862" spans="1:9" ht="14.25" hidden="1" customHeight="1">
      <c r="A862" s="1" t="str">
        <f t="shared" si="223"/>
        <v>FS20129606</v>
      </c>
      <c r="B862" s="1">
        <f t="shared" si="227"/>
        <v>2359.4</v>
      </c>
      <c r="C862" s="210">
        <f t="shared" si="228"/>
        <v>6</v>
      </c>
      <c r="D862" s="1" t="str">
        <f t="shared" si="229"/>
        <v>na</v>
      </c>
      <c r="E862" t="s">
        <v>48</v>
      </c>
      <c r="F862">
        <v>9606</v>
      </c>
      <c r="G862" s="139">
        <v>2012</v>
      </c>
      <c r="H862" t="s">
        <v>152</v>
      </c>
      <c r="I862" s="691">
        <f>VLOOKUP(E862&amp;H862,Data2012!$A:$U,21,FALSE)</f>
        <v>-1</v>
      </c>
    </row>
    <row r="863" spans="1:9" ht="14.25" hidden="1" customHeight="1">
      <c r="A863" s="1" t="str">
        <f t="shared" si="223"/>
        <v>FS20129606</v>
      </c>
      <c r="B863" s="1">
        <f t="shared" si="227"/>
        <v>2359.4</v>
      </c>
      <c r="C863" s="210">
        <f t="shared" si="228"/>
        <v>6</v>
      </c>
      <c r="D863" s="1" t="str">
        <f t="shared" si="229"/>
        <v>na</v>
      </c>
      <c r="E863" t="s">
        <v>48</v>
      </c>
      <c r="F863">
        <v>9606</v>
      </c>
      <c r="G863" s="139">
        <v>2012</v>
      </c>
      <c r="H863" t="s">
        <v>151</v>
      </c>
      <c r="I863" s="691">
        <f>VLOOKUP(E863&amp;H863,Data2012!$A:$U,21,FALSE)</f>
        <v>-1</v>
      </c>
    </row>
    <row r="864" spans="1:9" ht="14.25" hidden="1" customHeight="1">
      <c r="A864" s="1" t="str">
        <f t="shared" si="223"/>
        <v>FS20129606</v>
      </c>
      <c r="B864" s="1">
        <f t="shared" si="227"/>
        <v>2359.4</v>
      </c>
      <c r="C864" s="210">
        <f t="shared" si="228"/>
        <v>6</v>
      </c>
      <c r="D864" s="1" t="str">
        <f t="shared" si="229"/>
        <v>na</v>
      </c>
      <c r="E864" t="s">
        <v>48</v>
      </c>
      <c r="F864">
        <v>9606</v>
      </c>
      <c r="G864" s="139">
        <v>2012</v>
      </c>
      <c r="H864" t="s">
        <v>150</v>
      </c>
      <c r="I864" s="691">
        <f>VLOOKUP(E864&amp;H864,Data2012!$A:$U,21,FALSE)</f>
        <v>-1</v>
      </c>
    </row>
    <row r="865" spans="1:9" ht="14.25" hidden="1" customHeight="1">
      <c r="A865" s="1" t="str">
        <f t="shared" si="223"/>
        <v>FS20129606</v>
      </c>
      <c r="B865" s="1">
        <f t="shared" si="227"/>
        <v>2359.4</v>
      </c>
      <c r="C865" s="210">
        <f t="shared" si="228"/>
        <v>6</v>
      </c>
      <c r="D865" s="1">
        <f t="shared" si="229"/>
        <v>363</v>
      </c>
      <c r="E865" t="s">
        <v>48</v>
      </c>
      <c r="F865">
        <v>9606</v>
      </c>
      <c r="G865" s="139">
        <v>2012</v>
      </c>
      <c r="H865" t="s">
        <v>149</v>
      </c>
      <c r="I865" s="691">
        <f>VLOOKUP(E865&amp;H865,Data2012!$A:$U,21,FALSE)</f>
        <v>363</v>
      </c>
    </row>
    <row r="866" spans="1:9" ht="14.25" hidden="1" customHeight="1">
      <c r="A866" s="1" t="str">
        <f t="shared" si="223"/>
        <v>FS20129606</v>
      </c>
      <c r="B866" s="1">
        <f t="shared" si="227"/>
        <v>2359.4</v>
      </c>
      <c r="C866" s="210">
        <f t="shared" si="228"/>
        <v>5</v>
      </c>
      <c r="D866" s="1">
        <f t="shared" si="229"/>
        <v>416</v>
      </c>
      <c r="E866" t="s">
        <v>48</v>
      </c>
      <c r="F866">
        <v>9606</v>
      </c>
      <c r="G866" s="139">
        <v>2012</v>
      </c>
      <c r="H866" t="s">
        <v>148</v>
      </c>
      <c r="I866" s="691">
        <f>VLOOKUP(E866&amp;H866,Data2012!$A:$U,21,FALSE)</f>
        <v>416</v>
      </c>
    </row>
    <row r="867" spans="1:9" ht="14.25" hidden="1" customHeight="1">
      <c r="A867" s="1" t="str">
        <f t="shared" si="223"/>
        <v>FS20129606</v>
      </c>
      <c r="B867" s="1">
        <f t="shared" si="227"/>
        <v>2359.4</v>
      </c>
      <c r="C867" s="210">
        <f t="shared" si="228"/>
        <v>4</v>
      </c>
      <c r="D867" s="1">
        <f t="shared" si="229"/>
        <v>404.2</v>
      </c>
      <c r="E867" t="s">
        <v>48</v>
      </c>
      <c r="F867">
        <v>9606</v>
      </c>
      <c r="G867" s="139">
        <v>2012</v>
      </c>
      <c r="H867" t="s">
        <v>147</v>
      </c>
      <c r="I867" s="691">
        <f>VLOOKUP(E867&amp;H867,Data2012!$A:$U,21,FALSE)</f>
        <v>404.2</v>
      </c>
    </row>
    <row r="868" spans="1:9" ht="14.25" hidden="1" customHeight="1">
      <c r="A868" s="1" t="str">
        <f t="shared" si="223"/>
        <v>FS20129606</v>
      </c>
      <c r="B868" s="1">
        <f t="shared" si="227"/>
        <v>2359.4</v>
      </c>
      <c r="C868" s="210">
        <f t="shared" si="228"/>
        <v>3</v>
      </c>
      <c r="D868" s="1">
        <f t="shared" si="229"/>
        <v>448</v>
      </c>
      <c r="E868" t="s">
        <v>48</v>
      </c>
      <c r="F868">
        <v>9606</v>
      </c>
      <c r="G868" s="139">
        <v>2012</v>
      </c>
      <c r="H868" t="s">
        <v>146</v>
      </c>
      <c r="I868" s="691">
        <f>VLOOKUP(E868&amp;H868,Data2012!$A:$U,21,FALSE)</f>
        <v>448</v>
      </c>
    </row>
    <row r="869" spans="1:9" ht="14.25" hidden="1" customHeight="1">
      <c r="A869" s="1" t="str">
        <f t="shared" si="223"/>
        <v>FS20129606</v>
      </c>
      <c r="B869" s="1">
        <f t="shared" si="227"/>
        <v>2359.4</v>
      </c>
      <c r="C869" s="210">
        <f t="shared" si="228"/>
        <v>2</v>
      </c>
      <c r="D869" s="1">
        <f t="shared" si="229"/>
        <v>385.5</v>
      </c>
      <c r="E869" t="s">
        <v>48</v>
      </c>
      <c r="F869">
        <v>9606</v>
      </c>
      <c r="G869" s="139">
        <v>2012</v>
      </c>
      <c r="H869" t="s">
        <v>145</v>
      </c>
      <c r="I869" s="691">
        <f>VLOOKUP(E869&amp;H869,Data2012!$A:$U,21,FALSE)</f>
        <v>385.5</v>
      </c>
    </row>
    <row r="870" spans="1:9" ht="14.25" hidden="1" customHeight="1">
      <c r="A870" s="1" t="str">
        <f t="shared" si="223"/>
        <v>FS20129606</v>
      </c>
      <c r="B870" s="1">
        <f>IF(D870="na"," ",SUMIF(A:A,A870,D:D))</f>
        <v>2359.4</v>
      </c>
      <c r="C870" s="210">
        <f>IF(D870="na"," ",VALUE(RIGHT(TRIM(H870),2)))</f>
        <v>1</v>
      </c>
      <c r="D870" s="1">
        <f t="shared" si="229"/>
        <v>342.7</v>
      </c>
      <c r="E870" t="s">
        <v>48</v>
      </c>
      <c r="F870">
        <v>9606</v>
      </c>
      <c r="G870" s="139">
        <v>2012</v>
      </c>
      <c r="H870" t="s">
        <v>144</v>
      </c>
      <c r="I870" s="691">
        <f>VLOOKUP(E870&amp;H870,Data2012!$A:$U,21,FALSE)</f>
        <v>342.7</v>
      </c>
    </row>
    <row r="871" spans="1:9" ht="14.25" hidden="1" customHeight="1">
      <c r="A871" s="1" t="str">
        <f t="shared" si="223"/>
        <v>GySEV/RÖEE20129601</v>
      </c>
      <c r="B871" s="1">
        <f t="shared" ref="B871:B881" si="230">IF(D871="na",B872,SUMIF(A:A,A871,D:D))</f>
        <v>3413</v>
      </c>
      <c r="C871" s="210">
        <f t="shared" ref="C871:C881" si="231">IF(D871="na",C872,VALUE(RIGHT(TRIM(H871),2)))</f>
        <v>6</v>
      </c>
      <c r="D871" s="1" t="str">
        <f>IF(I871&lt;0,"na",I871)</f>
        <v>na</v>
      </c>
      <c r="E871" t="s">
        <v>49</v>
      </c>
      <c r="F871">
        <v>9601</v>
      </c>
      <c r="G871" s="139">
        <v>2012</v>
      </c>
      <c r="H871" t="s">
        <v>155</v>
      </c>
      <c r="I871">
        <f>VLOOKUP(E871&amp;H871,Data2012!$A:$S,4,FALSE)</f>
        <v>-1</v>
      </c>
    </row>
    <row r="872" spans="1:9" ht="14.25" hidden="1" customHeight="1">
      <c r="A872" s="1" t="str">
        <f t="shared" si="223"/>
        <v>GySEV/RÖEE20129601</v>
      </c>
      <c r="B872" s="1">
        <f t="shared" si="230"/>
        <v>3413</v>
      </c>
      <c r="C872" s="210">
        <f t="shared" si="231"/>
        <v>6</v>
      </c>
      <c r="D872" s="1" t="str">
        <f t="shared" ref="D872:D882" si="232">IF(I872&lt;0,"na",I872)</f>
        <v>na</v>
      </c>
      <c r="E872" t="s">
        <v>49</v>
      </c>
      <c r="F872">
        <v>9601</v>
      </c>
      <c r="G872" s="139">
        <v>2012</v>
      </c>
      <c r="H872" t="s">
        <v>154</v>
      </c>
      <c r="I872">
        <f>VLOOKUP(E872&amp;H872,Data2012!$A:$S,4,FALSE)</f>
        <v>-1</v>
      </c>
    </row>
    <row r="873" spans="1:9" ht="14.25" hidden="1" customHeight="1">
      <c r="A873" s="1" t="str">
        <f t="shared" si="223"/>
        <v>GySEV/RÖEE20129601</v>
      </c>
      <c r="B873" s="1">
        <f t="shared" si="230"/>
        <v>3413</v>
      </c>
      <c r="C873" s="210">
        <f t="shared" si="231"/>
        <v>6</v>
      </c>
      <c r="D873" s="1" t="str">
        <f t="shared" si="232"/>
        <v>na</v>
      </c>
      <c r="E873" t="s">
        <v>49</v>
      </c>
      <c r="F873">
        <v>9601</v>
      </c>
      <c r="G873" s="139">
        <v>2012</v>
      </c>
      <c r="H873" t="s">
        <v>153</v>
      </c>
      <c r="I873">
        <f>VLOOKUP(E873&amp;H873,Data2012!$A:$S,4,FALSE)</f>
        <v>-1</v>
      </c>
    </row>
    <row r="874" spans="1:9" ht="14.25" hidden="1" customHeight="1">
      <c r="A874" s="1" t="str">
        <f t="shared" si="223"/>
        <v>GySEV/RÖEE20129601</v>
      </c>
      <c r="B874" s="1">
        <f t="shared" si="230"/>
        <v>3413</v>
      </c>
      <c r="C874" s="210">
        <f t="shared" si="231"/>
        <v>6</v>
      </c>
      <c r="D874" s="1" t="str">
        <f t="shared" si="232"/>
        <v>na</v>
      </c>
      <c r="E874" t="s">
        <v>49</v>
      </c>
      <c r="F874">
        <v>9601</v>
      </c>
      <c r="G874" s="139">
        <v>2012</v>
      </c>
      <c r="H874" t="s">
        <v>152</v>
      </c>
      <c r="I874">
        <f>VLOOKUP(E874&amp;H874,Data2012!$A:$S,4,FALSE)</f>
        <v>-1</v>
      </c>
    </row>
    <row r="875" spans="1:9" ht="14.25" hidden="1" customHeight="1">
      <c r="A875" s="1" t="str">
        <f t="shared" si="223"/>
        <v>GySEV/RÖEE20129601</v>
      </c>
      <c r="B875" s="1">
        <f t="shared" si="230"/>
        <v>3413</v>
      </c>
      <c r="C875" s="210">
        <f t="shared" si="231"/>
        <v>6</v>
      </c>
      <c r="D875" s="1" t="str">
        <f t="shared" si="232"/>
        <v>na</v>
      </c>
      <c r="E875" t="s">
        <v>49</v>
      </c>
      <c r="F875">
        <v>9601</v>
      </c>
      <c r="G875" s="139">
        <v>2012</v>
      </c>
      <c r="H875" t="s">
        <v>151</v>
      </c>
      <c r="I875">
        <f>VLOOKUP(E875&amp;H875,Data2012!$A:$S,4,FALSE)</f>
        <v>-1</v>
      </c>
    </row>
    <row r="876" spans="1:9" ht="14.25" hidden="1" customHeight="1">
      <c r="A876" s="1" t="str">
        <f t="shared" si="223"/>
        <v>GySEV/RÖEE20129601</v>
      </c>
      <c r="B876" s="1">
        <f t="shared" si="230"/>
        <v>3413</v>
      </c>
      <c r="C876" s="210">
        <f t="shared" si="231"/>
        <v>6</v>
      </c>
      <c r="D876" s="1" t="str">
        <f t="shared" si="232"/>
        <v>na</v>
      </c>
      <c r="E876" t="s">
        <v>49</v>
      </c>
      <c r="F876">
        <v>9601</v>
      </c>
      <c r="G876" s="139">
        <v>2012</v>
      </c>
      <c r="H876" t="s">
        <v>150</v>
      </c>
      <c r="I876">
        <f>VLOOKUP(E876&amp;H876,Data2012!$A:$S,4,FALSE)</f>
        <v>-1</v>
      </c>
    </row>
    <row r="877" spans="1:9" ht="14.25" hidden="1" customHeight="1">
      <c r="A877" s="1" t="str">
        <f t="shared" si="223"/>
        <v>GySEV/RÖEE20129601</v>
      </c>
      <c r="B877" s="1">
        <f t="shared" si="230"/>
        <v>3413</v>
      </c>
      <c r="C877" s="210">
        <f t="shared" si="231"/>
        <v>6</v>
      </c>
      <c r="D877" s="1">
        <f t="shared" si="232"/>
        <v>552</v>
      </c>
      <c r="E877" t="s">
        <v>49</v>
      </c>
      <c r="F877">
        <v>9601</v>
      </c>
      <c r="G877" s="139">
        <v>2012</v>
      </c>
      <c r="H877" t="s">
        <v>149</v>
      </c>
      <c r="I877">
        <f>VLOOKUP(E877&amp;H877,Data2012!$A:$S,4,FALSE)</f>
        <v>552</v>
      </c>
    </row>
    <row r="878" spans="1:9" ht="14.25" hidden="1" customHeight="1">
      <c r="A878" s="1" t="str">
        <f t="shared" si="223"/>
        <v>GySEV/RÖEE20129601</v>
      </c>
      <c r="B878" s="1">
        <f t="shared" si="230"/>
        <v>3413</v>
      </c>
      <c r="C878" s="210">
        <f t="shared" si="231"/>
        <v>5</v>
      </c>
      <c r="D878" s="1">
        <f t="shared" si="232"/>
        <v>597</v>
      </c>
      <c r="E878" t="s">
        <v>49</v>
      </c>
      <c r="F878">
        <v>9601</v>
      </c>
      <c r="G878" s="139">
        <v>2012</v>
      </c>
      <c r="H878" t="s">
        <v>148</v>
      </c>
      <c r="I878">
        <f>VLOOKUP(E878&amp;H878,Data2012!$A:$S,4,FALSE)</f>
        <v>597</v>
      </c>
    </row>
    <row r="879" spans="1:9" ht="14.25" hidden="1" customHeight="1">
      <c r="A879" s="1" t="str">
        <f t="shared" si="223"/>
        <v>GySEV/RÖEE20129601</v>
      </c>
      <c r="B879" s="1">
        <f t="shared" si="230"/>
        <v>3413</v>
      </c>
      <c r="C879" s="210">
        <f t="shared" si="231"/>
        <v>4</v>
      </c>
      <c r="D879" s="1">
        <f t="shared" si="232"/>
        <v>575</v>
      </c>
      <c r="E879" t="s">
        <v>49</v>
      </c>
      <c r="F879">
        <v>9601</v>
      </c>
      <c r="G879" s="139">
        <v>2012</v>
      </c>
      <c r="H879" t="s">
        <v>147</v>
      </c>
      <c r="I879">
        <f>VLOOKUP(E879&amp;H879,Data2012!$A:$S,4,FALSE)</f>
        <v>575</v>
      </c>
    </row>
    <row r="880" spans="1:9" ht="14.25" hidden="1" customHeight="1">
      <c r="A880" s="1" t="str">
        <f t="shared" si="223"/>
        <v>GySEV/RÖEE20129601</v>
      </c>
      <c r="B880" s="1">
        <f t="shared" si="230"/>
        <v>3413</v>
      </c>
      <c r="C880" s="210">
        <f t="shared" si="231"/>
        <v>3</v>
      </c>
      <c r="D880" s="1">
        <f t="shared" si="232"/>
        <v>572</v>
      </c>
      <c r="E880" t="s">
        <v>49</v>
      </c>
      <c r="F880">
        <v>9601</v>
      </c>
      <c r="G880" s="139">
        <v>2012</v>
      </c>
      <c r="H880" t="s">
        <v>146</v>
      </c>
      <c r="I880">
        <f>VLOOKUP(E880&amp;H880,Data2012!$A:$S,4,FALSE)</f>
        <v>572</v>
      </c>
    </row>
    <row r="881" spans="1:9" ht="14.25" hidden="1" customHeight="1">
      <c r="A881" s="1" t="str">
        <f t="shared" si="223"/>
        <v>GySEV/RÖEE20129601</v>
      </c>
      <c r="B881" s="1">
        <f t="shared" si="230"/>
        <v>3413</v>
      </c>
      <c r="C881" s="210">
        <f t="shared" si="231"/>
        <v>2</v>
      </c>
      <c r="D881" s="1">
        <f t="shared" si="232"/>
        <v>603</v>
      </c>
      <c r="E881" t="s">
        <v>49</v>
      </c>
      <c r="F881">
        <v>9601</v>
      </c>
      <c r="G881" s="139">
        <v>2012</v>
      </c>
      <c r="H881" t="s">
        <v>145</v>
      </c>
      <c r="I881">
        <f>VLOOKUP(E881&amp;H881,Data2012!$A:$S,4,FALSE)</f>
        <v>603</v>
      </c>
    </row>
    <row r="882" spans="1:9" ht="14.25" hidden="1" customHeight="1">
      <c r="A882" s="1" t="str">
        <f t="shared" si="223"/>
        <v>GySEV/RÖEE20129601</v>
      </c>
      <c r="B882" s="403">
        <f>IF(D882="na"," ",SUMIF(A:A,A882,D:D))</f>
        <v>3413</v>
      </c>
      <c r="C882" s="404">
        <f>IF(D882="na"," ",VALUE(RIGHT(TRIM(H882),2)))</f>
        <v>1</v>
      </c>
      <c r="D882" s="403">
        <f t="shared" si="232"/>
        <v>514</v>
      </c>
      <c r="E882" t="s">
        <v>49</v>
      </c>
      <c r="F882">
        <v>9601</v>
      </c>
      <c r="G882" s="139">
        <v>2012</v>
      </c>
      <c r="H882" t="s">
        <v>144</v>
      </c>
      <c r="I882" s="691">
        <f>VLOOKUP(E882&amp;H882,Data2012!$A:$S,4,FALSE)</f>
        <v>514</v>
      </c>
    </row>
    <row r="883" spans="1:9" ht="14.25" hidden="1" customHeight="1">
      <c r="A883" s="1" t="str">
        <f t="shared" si="223"/>
        <v>GySEV/RÖEE20129602</v>
      </c>
      <c r="B883" s="1">
        <f t="shared" ref="B883:B893" si="233">IF(D883="na",B884,SUMIF(A:A,A883,D:D))</f>
        <v>132</v>
      </c>
      <c r="C883" s="210">
        <f t="shared" ref="C883:C893" si="234">IF(D883="na",C884,VALUE(RIGHT(TRIM(H883),2)))</f>
        <v>6</v>
      </c>
      <c r="D883" s="1" t="str">
        <f>IF(I883&lt;0,"na",I883)</f>
        <v>na</v>
      </c>
      <c r="E883" t="s">
        <v>49</v>
      </c>
      <c r="F883">
        <v>9602</v>
      </c>
      <c r="G883" s="139">
        <v>2012</v>
      </c>
      <c r="H883" t="s">
        <v>155</v>
      </c>
      <c r="I883" s="691">
        <f>VLOOKUP(E883&amp;H883,Data2012!$A:$S,7,FALSE)</f>
        <v>-1</v>
      </c>
    </row>
    <row r="884" spans="1:9" ht="14.25" hidden="1" customHeight="1">
      <c r="A884" s="1" t="str">
        <f t="shared" si="223"/>
        <v>GySEV/RÖEE20129602</v>
      </c>
      <c r="B884" s="1">
        <f t="shared" si="233"/>
        <v>132</v>
      </c>
      <c r="C884" s="210">
        <f t="shared" si="234"/>
        <v>6</v>
      </c>
      <c r="D884" s="1" t="str">
        <f t="shared" ref="D884:D894" si="235">IF(I884&lt;0,"na",I884)</f>
        <v>na</v>
      </c>
      <c r="E884" t="s">
        <v>49</v>
      </c>
      <c r="F884">
        <v>9602</v>
      </c>
      <c r="G884" s="139">
        <v>2012</v>
      </c>
      <c r="H884" t="s">
        <v>154</v>
      </c>
      <c r="I884" s="691">
        <f>VLOOKUP(E884&amp;H884,Data2012!$A:$S,7,FALSE)</f>
        <v>-1</v>
      </c>
    </row>
    <row r="885" spans="1:9" ht="14.25" hidden="1" customHeight="1">
      <c r="A885" s="1" t="str">
        <f t="shared" si="223"/>
        <v>GySEV/RÖEE20129602</v>
      </c>
      <c r="B885" s="1">
        <f t="shared" si="233"/>
        <v>132</v>
      </c>
      <c r="C885" s="210">
        <f t="shared" si="234"/>
        <v>6</v>
      </c>
      <c r="D885" s="1" t="str">
        <f t="shared" si="235"/>
        <v>na</v>
      </c>
      <c r="E885" t="s">
        <v>49</v>
      </c>
      <c r="F885">
        <v>9602</v>
      </c>
      <c r="G885" s="139">
        <v>2012</v>
      </c>
      <c r="H885" t="s">
        <v>153</v>
      </c>
      <c r="I885" s="691">
        <f>VLOOKUP(E885&amp;H885,Data2012!$A:$S,7,FALSE)</f>
        <v>-1</v>
      </c>
    </row>
    <row r="886" spans="1:9" ht="14.25" hidden="1" customHeight="1">
      <c r="A886" s="1" t="str">
        <f t="shared" si="223"/>
        <v>GySEV/RÖEE20129602</v>
      </c>
      <c r="B886" s="1">
        <f t="shared" si="233"/>
        <v>132</v>
      </c>
      <c r="C886" s="210">
        <f t="shared" si="234"/>
        <v>6</v>
      </c>
      <c r="D886" s="1" t="str">
        <f t="shared" si="235"/>
        <v>na</v>
      </c>
      <c r="E886" t="s">
        <v>49</v>
      </c>
      <c r="F886">
        <v>9602</v>
      </c>
      <c r="G886" s="139">
        <v>2012</v>
      </c>
      <c r="H886" t="s">
        <v>152</v>
      </c>
      <c r="I886" s="691">
        <f>VLOOKUP(E886&amp;H886,Data2012!$A:$S,7,FALSE)</f>
        <v>-1</v>
      </c>
    </row>
    <row r="887" spans="1:9" ht="14.25" hidden="1" customHeight="1">
      <c r="A887" s="1" t="str">
        <f t="shared" si="223"/>
        <v>GySEV/RÖEE20129602</v>
      </c>
      <c r="B887" s="1">
        <f t="shared" si="233"/>
        <v>132</v>
      </c>
      <c r="C887" s="210">
        <f t="shared" si="234"/>
        <v>6</v>
      </c>
      <c r="D887" s="1" t="str">
        <f t="shared" si="235"/>
        <v>na</v>
      </c>
      <c r="E887" t="s">
        <v>49</v>
      </c>
      <c r="F887">
        <v>9602</v>
      </c>
      <c r="G887" s="139">
        <v>2012</v>
      </c>
      <c r="H887" t="s">
        <v>151</v>
      </c>
      <c r="I887" s="691">
        <f>VLOOKUP(E887&amp;H887,Data2012!$A:$S,7,FALSE)</f>
        <v>-1</v>
      </c>
    </row>
    <row r="888" spans="1:9" ht="14.25" hidden="1" customHeight="1">
      <c r="A888" s="1" t="str">
        <f t="shared" si="223"/>
        <v>GySEV/RÖEE20129602</v>
      </c>
      <c r="B888" s="1">
        <f t="shared" si="233"/>
        <v>132</v>
      </c>
      <c r="C888" s="210">
        <f t="shared" si="234"/>
        <v>6</v>
      </c>
      <c r="D888" s="1" t="str">
        <f t="shared" si="235"/>
        <v>na</v>
      </c>
      <c r="E888" t="s">
        <v>49</v>
      </c>
      <c r="F888">
        <v>9602</v>
      </c>
      <c r="G888" s="139">
        <v>2012</v>
      </c>
      <c r="H888" t="s">
        <v>150</v>
      </c>
      <c r="I888" s="691">
        <f>VLOOKUP(E888&amp;H888,Data2012!$A:$S,7,FALSE)</f>
        <v>-1</v>
      </c>
    </row>
    <row r="889" spans="1:9" ht="14.25" hidden="1" customHeight="1">
      <c r="A889" s="1" t="str">
        <f t="shared" si="223"/>
        <v>GySEV/RÖEE20129602</v>
      </c>
      <c r="B889" s="1">
        <f t="shared" si="233"/>
        <v>132</v>
      </c>
      <c r="C889" s="210">
        <f t="shared" si="234"/>
        <v>6</v>
      </c>
      <c r="D889" s="1">
        <f t="shared" si="235"/>
        <v>21</v>
      </c>
      <c r="E889" t="s">
        <v>49</v>
      </c>
      <c r="F889">
        <v>9602</v>
      </c>
      <c r="G889" s="139">
        <v>2012</v>
      </c>
      <c r="H889" t="s">
        <v>149</v>
      </c>
      <c r="I889" s="691">
        <f>VLOOKUP(E889&amp;H889,Data2012!$A:$S,7,FALSE)</f>
        <v>21</v>
      </c>
    </row>
    <row r="890" spans="1:9" ht="14.25" hidden="1" customHeight="1">
      <c r="A890" s="1" t="str">
        <f t="shared" si="223"/>
        <v>GySEV/RÖEE20129602</v>
      </c>
      <c r="B890" s="1">
        <f t="shared" si="233"/>
        <v>132</v>
      </c>
      <c r="C890" s="210">
        <f t="shared" si="234"/>
        <v>5</v>
      </c>
      <c r="D890" s="1">
        <f t="shared" si="235"/>
        <v>23</v>
      </c>
      <c r="E890" t="s">
        <v>49</v>
      </c>
      <c r="F890">
        <v>9602</v>
      </c>
      <c r="G890" s="139">
        <v>2012</v>
      </c>
      <c r="H890" t="s">
        <v>148</v>
      </c>
      <c r="I890" s="691">
        <f>VLOOKUP(E890&amp;H890,Data2012!$A:$S,7,FALSE)</f>
        <v>23</v>
      </c>
    </row>
    <row r="891" spans="1:9" ht="14.25" hidden="1" customHeight="1">
      <c r="A891" s="1" t="str">
        <f t="shared" si="223"/>
        <v>GySEV/RÖEE20129602</v>
      </c>
      <c r="B891" s="1">
        <f t="shared" si="233"/>
        <v>132</v>
      </c>
      <c r="C891" s="210">
        <f t="shared" si="234"/>
        <v>4</v>
      </c>
      <c r="D891" s="1">
        <f t="shared" si="235"/>
        <v>22</v>
      </c>
      <c r="E891" t="s">
        <v>49</v>
      </c>
      <c r="F891">
        <v>9602</v>
      </c>
      <c r="G891" s="139">
        <v>2012</v>
      </c>
      <c r="H891" t="s">
        <v>147</v>
      </c>
      <c r="I891" s="691">
        <f>VLOOKUP(E891&amp;H891,Data2012!$A:$S,7,FALSE)</f>
        <v>22</v>
      </c>
    </row>
    <row r="892" spans="1:9" ht="14.25" hidden="1" customHeight="1">
      <c r="A892" s="1" t="str">
        <f t="shared" si="223"/>
        <v>GySEV/RÖEE20129602</v>
      </c>
      <c r="B892" s="1">
        <f t="shared" si="233"/>
        <v>132</v>
      </c>
      <c r="C892" s="210">
        <f t="shared" si="234"/>
        <v>3</v>
      </c>
      <c r="D892" s="1">
        <f t="shared" si="235"/>
        <v>23</v>
      </c>
      <c r="E892" t="s">
        <v>49</v>
      </c>
      <c r="F892">
        <v>9602</v>
      </c>
      <c r="G892" s="139">
        <v>2012</v>
      </c>
      <c r="H892" t="s">
        <v>146</v>
      </c>
      <c r="I892" s="691">
        <f>VLOOKUP(E892&amp;H892,Data2012!$A:$S,7,FALSE)</f>
        <v>23</v>
      </c>
    </row>
    <row r="893" spans="1:9" ht="14.25" hidden="1" customHeight="1">
      <c r="A893" s="1" t="str">
        <f t="shared" si="223"/>
        <v>GySEV/RÖEE20129602</v>
      </c>
      <c r="B893" s="1">
        <f t="shared" si="233"/>
        <v>132</v>
      </c>
      <c r="C893" s="210">
        <f t="shared" si="234"/>
        <v>2</v>
      </c>
      <c r="D893" s="1">
        <f t="shared" si="235"/>
        <v>22</v>
      </c>
      <c r="E893" t="s">
        <v>49</v>
      </c>
      <c r="F893">
        <v>9602</v>
      </c>
      <c r="G893" s="139">
        <v>2012</v>
      </c>
      <c r="H893" t="s">
        <v>145</v>
      </c>
      <c r="I893" s="691">
        <f>VLOOKUP(E893&amp;H893,Data2012!$A:$S,7,FALSE)</f>
        <v>22</v>
      </c>
    </row>
    <row r="894" spans="1:9" ht="14.25" hidden="1" customHeight="1">
      <c r="A894" s="1" t="str">
        <f t="shared" si="223"/>
        <v>GySEV/RÖEE20129602</v>
      </c>
      <c r="B894" s="1">
        <f>IF(D894="na"," ",SUMIF(A:A,A894,D:D))</f>
        <v>132</v>
      </c>
      <c r="C894" s="210">
        <f>IF(D894="na"," ",VALUE(RIGHT(TRIM(H894),2)))</f>
        <v>1</v>
      </c>
      <c r="D894" s="1">
        <f t="shared" si="235"/>
        <v>21</v>
      </c>
      <c r="E894" t="s">
        <v>49</v>
      </c>
      <c r="F894">
        <v>9602</v>
      </c>
      <c r="G894" s="139">
        <v>2012</v>
      </c>
      <c r="H894" t="s">
        <v>144</v>
      </c>
      <c r="I894" s="691">
        <f>VLOOKUP(E894&amp;H894,Data2012!$A:$S,7,FALSE)</f>
        <v>21</v>
      </c>
    </row>
    <row r="895" spans="1:9" ht="14.25" hidden="1" customHeight="1">
      <c r="A895" s="1" t="str">
        <f t="shared" si="223"/>
        <v>GySEV/RÖEE20129603</v>
      </c>
      <c r="B895" s="1">
        <f t="shared" ref="B895:B905" si="236">IF(D895="na",B896,SUMIF(A:A,A895,D:D))</f>
        <v>2473</v>
      </c>
      <c r="C895" s="210">
        <f t="shared" ref="C895:C905" si="237">IF(D895="na",C896,VALUE(RIGHT(TRIM(H895),2)))</f>
        <v>6</v>
      </c>
      <c r="D895" s="1" t="str">
        <f>IF(I895&lt;0,"na",I895)</f>
        <v>na</v>
      </c>
      <c r="E895" t="s">
        <v>49</v>
      </c>
      <c r="F895">
        <v>9603</v>
      </c>
      <c r="G895" s="139">
        <v>2012</v>
      </c>
      <c r="H895" t="s">
        <v>155</v>
      </c>
      <c r="I895" s="691">
        <f>VLOOKUP(E895&amp;H895,Data2012!$A:$S,12,FALSE)</f>
        <v>-1</v>
      </c>
    </row>
    <row r="896" spans="1:9" ht="14.25" hidden="1" customHeight="1">
      <c r="A896" s="1" t="str">
        <f t="shared" si="223"/>
        <v>GySEV/RÖEE20129603</v>
      </c>
      <c r="B896" s="1">
        <f t="shared" si="236"/>
        <v>2473</v>
      </c>
      <c r="C896" s="210">
        <f t="shared" si="237"/>
        <v>6</v>
      </c>
      <c r="D896" s="1" t="str">
        <f t="shared" ref="D896:D906" si="238">IF(I896&lt;0,"na",I896)</f>
        <v>na</v>
      </c>
      <c r="E896" t="s">
        <v>49</v>
      </c>
      <c r="F896">
        <v>9603</v>
      </c>
      <c r="G896" s="139">
        <v>2012</v>
      </c>
      <c r="H896" t="s">
        <v>154</v>
      </c>
      <c r="I896" s="691">
        <f>VLOOKUP(E896&amp;H896,Data2012!$A:$S,12,FALSE)</f>
        <v>-1</v>
      </c>
    </row>
    <row r="897" spans="1:9" ht="14.25" hidden="1" customHeight="1">
      <c r="A897" s="1" t="str">
        <f t="shared" si="223"/>
        <v>GySEV/RÖEE20129603</v>
      </c>
      <c r="B897" s="1">
        <f t="shared" si="236"/>
        <v>2473</v>
      </c>
      <c r="C897" s="210">
        <f t="shared" si="237"/>
        <v>6</v>
      </c>
      <c r="D897" s="1" t="str">
        <f t="shared" si="238"/>
        <v>na</v>
      </c>
      <c r="E897" t="s">
        <v>49</v>
      </c>
      <c r="F897">
        <v>9603</v>
      </c>
      <c r="G897" s="139">
        <v>2012</v>
      </c>
      <c r="H897" t="s">
        <v>153</v>
      </c>
      <c r="I897" s="691">
        <f>VLOOKUP(E897&amp;H897,Data2012!$A:$S,12,FALSE)</f>
        <v>-1</v>
      </c>
    </row>
    <row r="898" spans="1:9" ht="14.25" hidden="1" customHeight="1">
      <c r="A898" s="1" t="str">
        <f t="shared" si="223"/>
        <v>GySEV/RÖEE20129603</v>
      </c>
      <c r="B898" s="1">
        <f t="shared" si="236"/>
        <v>2473</v>
      </c>
      <c r="C898" s="210">
        <f t="shared" si="237"/>
        <v>6</v>
      </c>
      <c r="D898" s="1" t="str">
        <f t="shared" si="238"/>
        <v>na</v>
      </c>
      <c r="E898" t="s">
        <v>49</v>
      </c>
      <c r="F898">
        <v>9603</v>
      </c>
      <c r="G898" s="139">
        <v>2012</v>
      </c>
      <c r="H898" t="s">
        <v>152</v>
      </c>
      <c r="I898" s="691">
        <f>VLOOKUP(E898&amp;H898,Data2012!$A:$S,12,FALSE)</f>
        <v>-1</v>
      </c>
    </row>
    <row r="899" spans="1:9" ht="14.25" hidden="1" customHeight="1">
      <c r="A899" s="1" t="str">
        <f t="shared" si="223"/>
        <v>GySEV/RÖEE20129603</v>
      </c>
      <c r="B899" s="1">
        <f t="shared" si="236"/>
        <v>2473</v>
      </c>
      <c r="C899" s="210">
        <f t="shared" si="237"/>
        <v>6</v>
      </c>
      <c r="D899" s="1" t="str">
        <f t="shared" si="238"/>
        <v>na</v>
      </c>
      <c r="E899" t="s">
        <v>49</v>
      </c>
      <c r="F899">
        <v>9603</v>
      </c>
      <c r="G899" s="139">
        <v>2012</v>
      </c>
      <c r="H899" t="s">
        <v>151</v>
      </c>
      <c r="I899" s="691">
        <f>VLOOKUP(E899&amp;H899,Data2012!$A:$S,12,FALSE)</f>
        <v>-1</v>
      </c>
    </row>
    <row r="900" spans="1:9" ht="14.25" hidden="1" customHeight="1">
      <c r="A900" s="1" t="str">
        <f t="shared" si="223"/>
        <v>GySEV/RÖEE20129603</v>
      </c>
      <c r="B900" s="1">
        <f t="shared" si="236"/>
        <v>2473</v>
      </c>
      <c r="C900" s="210">
        <f t="shared" si="237"/>
        <v>6</v>
      </c>
      <c r="D900" s="1" t="str">
        <f t="shared" si="238"/>
        <v>na</v>
      </c>
      <c r="E900" t="s">
        <v>49</v>
      </c>
      <c r="F900">
        <v>9603</v>
      </c>
      <c r="G900" s="139">
        <v>2012</v>
      </c>
      <c r="H900" t="s">
        <v>150</v>
      </c>
      <c r="I900" s="691">
        <f>VLOOKUP(E900&amp;H900,Data2012!$A:$S,12,FALSE)</f>
        <v>-1</v>
      </c>
    </row>
    <row r="901" spans="1:9" ht="14.25" hidden="1" customHeight="1">
      <c r="A901" s="1" t="str">
        <f t="shared" si="223"/>
        <v>GySEV/RÖEE20129603</v>
      </c>
      <c r="B901" s="1">
        <f t="shared" si="236"/>
        <v>2473</v>
      </c>
      <c r="C901" s="210">
        <f t="shared" si="237"/>
        <v>6</v>
      </c>
      <c r="D901" s="1">
        <f t="shared" si="238"/>
        <v>417</v>
      </c>
      <c r="E901" t="s">
        <v>49</v>
      </c>
      <c r="F901">
        <v>9603</v>
      </c>
      <c r="G901" s="139">
        <v>2012</v>
      </c>
      <c r="H901" t="s">
        <v>149</v>
      </c>
      <c r="I901" s="691">
        <f>VLOOKUP(E901&amp;H901,Data2012!$A:$S,12,FALSE)</f>
        <v>417</v>
      </c>
    </row>
    <row r="902" spans="1:9" ht="14.25" hidden="1" customHeight="1">
      <c r="A902" s="1" t="str">
        <f t="shared" si="223"/>
        <v>GySEV/RÖEE20129603</v>
      </c>
      <c r="B902" s="1">
        <f t="shared" si="236"/>
        <v>2473</v>
      </c>
      <c r="C902" s="210">
        <f t="shared" si="237"/>
        <v>5</v>
      </c>
      <c r="D902" s="1">
        <f t="shared" si="238"/>
        <v>416</v>
      </c>
      <c r="E902" t="s">
        <v>49</v>
      </c>
      <c r="F902">
        <v>9603</v>
      </c>
      <c r="G902" s="139">
        <v>2012</v>
      </c>
      <c r="H902" t="s">
        <v>148</v>
      </c>
      <c r="I902" s="691">
        <f>VLOOKUP(E902&amp;H902,Data2012!$A:$S,12,FALSE)</f>
        <v>416</v>
      </c>
    </row>
    <row r="903" spans="1:9" ht="14.25" hidden="1" customHeight="1">
      <c r="A903" s="1" t="str">
        <f t="shared" ref="A903:A966" si="239">TRIM(E903)&amp;VALUE(G903)&amp;F903</f>
        <v>GySEV/RÖEE20129603</v>
      </c>
      <c r="B903" s="1">
        <f t="shared" si="236"/>
        <v>2473</v>
      </c>
      <c r="C903" s="210">
        <f t="shared" si="237"/>
        <v>4</v>
      </c>
      <c r="D903" s="1">
        <f t="shared" si="238"/>
        <v>419</v>
      </c>
      <c r="E903" t="s">
        <v>49</v>
      </c>
      <c r="F903">
        <v>9603</v>
      </c>
      <c r="G903" s="139">
        <v>2012</v>
      </c>
      <c r="H903" t="s">
        <v>147</v>
      </c>
      <c r="I903" s="691">
        <f>VLOOKUP(E903&amp;H903,Data2012!$A:$S,12,FALSE)</f>
        <v>419</v>
      </c>
    </row>
    <row r="904" spans="1:9" ht="14.25" hidden="1" customHeight="1">
      <c r="A904" s="1" t="str">
        <f t="shared" si="239"/>
        <v>GySEV/RÖEE20129603</v>
      </c>
      <c r="B904" s="1">
        <f t="shared" si="236"/>
        <v>2473</v>
      </c>
      <c r="C904" s="210">
        <f t="shared" si="237"/>
        <v>3</v>
      </c>
      <c r="D904" s="1">
        <f t="shared" si="238"/>
        <v>479</v>
      </c>
      <c r="E904" t="s">
        <v>49</v>
      </c>
      <c r="F904">
        <v>9603</v>
      </c>
      <c r="G904" s="139">
        <v>2012</v>
      </c>
      <c r="H904" t="s">
        <v>146</v>
      </c>
      <c r="I904" s="691">
        <f>VLOOKUP(E904&amp;H904,Data2012!$A:$S,12,FALSE)</f>
        <v>479</v>
      </c>
    </row>
    <row r="905" spans="1:9" ht="14.25" hidden="1" customHeight="1">
      <c r="A905" s="1" t="str">
        <f t="shared" si="239"/>
        <v>GySEV/RÖEE20129603</v>
      </c>
      <c r="B905" s="1">
        <f t="shared" si="236"/>
        <v>2473</v>
      </c>
      <c r="C905" s="210">
        <f t="shared" si="237"/>
        <v>2</v>
      </c>
      <c r="D905" s="1">
        <f t="shared" si="238"/>
        <v>359</v>
      </c>
      <c r="E905" t="s">
        <v>49</v>
      </c>
      <c r="F905">
        <v>9603</v>
      </c>
      <c r="G905" s="139">
        <v>2012</v>
      </c>
      <c r="H905" t="s">
        <v>145</v>
      </c>
      <c r="I905" s="691">
        <f>VLOOKUP(E905&amp;H905,Data2012!$A:$S,12,FALSE)</f>
        <v>359</v>
      </c>
    </row>
    <row r="906" spans="1:9" ht="14.25" hidden="1" customHeight="1">
      <c r="A906" s="1" t="str">
        <f t="shared" si="239"/>
        <v>GySEV/RÖEE20129603</v>
      </c>
      <c r="B906" s="1">
        <f>IF(D906="na"," ",SUMIF(A:A,A906,D:D))</f>
        <v>2473</v>
      </c>
      <c r="C906" s="210">
        <f>IF(D906="na"," ",VALUE(RIGHT(TRIM(H906),2)))</f>
        <v>1</v>
      </c>
      <c r="D906" s="1">
        <f t="shared" si="238"/>
        <v>383</v>
      </c>
      <c r="E906" t="s">
        <v>49</v>
      </c>
      <c r="F906">
        <v>9603</v>
      </c>
      <c r="G906" s="139">
        <v>2012</v>
      </c>
      <c r="H906" t="s">
        <v>144</v>
      </c>
      <c r="I906" s="691">
        <f>VLOOKUP(E906&amp;H906,Data2012!$A:$S,12,FALSE)</f>
        <v>383</v>
      </c>
    </row>
    <row r="907" spans="1:9" ht="14.25" hidden="1" customHeight="1">
      <c r="A907" s="1" t="str">
        <f t="shared" si="239"/>
        <v>GySEV/RÖEE20129604</v>
      </c>
      <c r="B907" s="1">
        <f t="shared" ref="B907:B917" si="240">IF(D907="na",B908,SUMIF(A:A,A907,D:D))</f>
        <v>364</v>
      </c>
      <c r="C907" s="210">
        <f t="shared" ref="C907:C917" si="241">IF(D907="na",C908,VALUE(RIGHT(TRIM(H907),2)))</f>
        <v>6</v>
      </c>
      <c r="D907" s="1" t="str">
        <f>IF(I907&lt;0,"na",I907)</f>
        <v>na</v>
      </c>
      <c r="E907" t="s">
        <v>49</v>
      </c>
      <c r="F907">
        <v>9604</v>
      </c>
      <c r="G907" s="139">
        <v>2012</v>
      </c>
      <c r="H907" t="s">
        <v>155</v>
      </c>
      <c r="I907" s="691">
        <f>VLOOKUP(E907&amp;H907,Data2012!$A:$S,15,FALSE)</f>
        <v>-1</v>
      </c>
    </row>
    <row r="908" spans="1:9" ht="14.25" hidden="1" customHeight="1">
      <c r="A908" s="1" t="str">
        <f t="shared" si="239"/>
        <v>GySEV/RÖEE20129604</v>
      </c>
      <c r="B908" s="1">
        <f t="shared" si="240"/>
        <v>364</v>
      </c>
      <c r="C908" s="210">
        <f t="shared" si="241"/>
        <v>6</v>
      </c>
      <c r="D908" s="1" t="str">
        <f t="shared" ref="D908:D918" si="242">IF(I908&lt;0,"na",I908)</f>
        <v>na</v>
      </c>
      <c r="E908" t="s">
        <v>49</v>
      </c>
      <c r="F908">
        <v>9604</v>
      </c>
      <c r="G908" s="139">
        <v>2012</v>
      </c>
      <c r="H908" t="s">
        <v>154</v>
      </c>
      <c r="I908" s="691">
        <f>VLOOKUP(E908&amp;H908,Data2012!$A:$S,15,FALSE)</f>
        <v>-1</v>
      </c>
    </row>
    <row r="909" spans="1:9" ht="14.25" hidden="1" customHeight="1">
      <c r="A909" s="1" t="str">
        <f t="shared" si="239"/>
        <v>GySEV/RÖEE20129604</v>
      </c>
      <c r="B909" s="1">
        <f t="shared" si="240"/>
        <v>364</v>
      </c>
      <c r="C909" s="210">
        <f t="shared" si="241"/>
        <v>6</v>
      </c>
      <c r="D909" s="1" t="str">
        <f t="shared" si="242"/>
        <v>na</v>
      </c>
      <c r="E909" t="s">
        <v>49</v>
      </c>
      <c r="F909">
        <v>9604</v>
      </c>
      <c r="G909" s="139">
        <v>2012</v>
      </c>
      <c r="H909" t="s">
        <v>153</v>
      </c>
      <c r="I909" s="691">
        <f>VLOOKUP(E909&amp;H909,Data2012!$A:$S,15,FALSE)</f>
        <v>-1</v>
      </c>
    </row>
    <row r="910" spans="1:9" ht="14.25" hidden="1" customHeight="1">
      <c r="A910" s="1" t="str">
        <f t="shared" si="239"/>
        <v>GySEV/RÖEE20129604</v>
      </c>
      <c r="B910" s="1">
        <f t="shared" si="240"/>
        <v>364</v>
      </c>
      <c r="C910" s="210">
        <f t="shared" si="241"/>
        <v>6</v>
      </c>
      <c r="D910" s="1" t="str">
        <f t="shared" si="242"/>
        <v>na</v>
      </c>
      <c r="E910" t="s">
        <v>49</v>
      </c>
      <c r="F910">
        <v>9604</v>
      </c>
      <c r="G910" s="139">
        <v>2012</v>
      </c>
      <c r="H910" t="s">
        <v>152</v>
      </c>
      <c r="I910" s="691">
        <f>VLOOKUP(E910&amp;H910,Data2012!$A:$S,15,FALSE)</f>
        <v>-1</v>
      </c>
    </row>
    <row r="911" spans="1:9" ht="14.25" hidden="1" customHeight="1">
      <c r="A911" s="1" t="str">
        <f t="shared" si="239"/>
        <v>GySEV/RÖEE20129604</v>
      </c>
      <c r="B911" s="1">
        <f t="shared" si="240"/>
        <v>364</v>
      </c>
      <c r="C911" s="210">
        <f t="shared" si="241"/>
        <v>6</v>
      </c>
      <c r="D911" s="1" t="str">
        <f t="shared" si="242"/>
        <v>na</v>
      </c>
      <c r="E911" t="s">
        <v>49</v>
      </c>
      <c r="F911">
        <v>9604</v>
      </c>
      <c r="G911" s="139">
        <v>2012</v>
      </c>
      <c r="H911" t="s">
        <v>151</v>
      </c>
      <c r="I911" s="691">
        <f>VLOOKUP(E911&amp;H911,Data2012!$A:$S,15,FALSE)</f>
        <v>-1</v>
      </c>
    </row>
    <row r="912" spans="1:9" ht="14.25" hidden="1" customHeight="1">
      <c r="A912" s="1" t="str">
        <f t="shared" si="239"/>
        <v>GySEV/RÖEE20129604</v>
      </c>
      <c r="B912" s="1">
        <f t="shared" si="240"/>
        <v>364</v>
      </c>
      <c r="C912" s="210">
        <f t="shared" si="241"/>
        <v>6</v>
      </c>
      <c r="D912" s="1" t="str">
        <f t="shared" si="242"/>
        <v>na</v>
      </c>
      <c r="E912" t="s">
        <v>49</v>
      </c>
      <c r="F912">
        <v>9604</v>
      </c>
      <c r="G912" s="139">
        <v>2012</v>
      </c>
      <c r="H912" t="s">
        <v>150</v>
      </c>
      <c r="I912" s="691">
        <f>VLOOKUP(E912&amp;H912,Data2012!$A:$S,15,FALSE)</f>
        <v>-1</v>
      </c>
    </row>
    <row r="913" spans="1:9" ht="14.25" hidden="1" customHeight="1">
      <c r="A913" s="1" t="str">
        <f t="shared" si="239"/>
        <v>GySEV/RÖEE20129604</v>
      </c>
      <c r="B913" s="1">
        <f t="shared" si="240"/>
        <v>364</v>
      </c>
      <c r="C913" s="210">
        <f t="shared" si="241"/>
        <v>6</v>
      </c>
      <c r="D913" s="1">
        <f t="shared" si="242"/>
        <v>71</v>
      </c>
      <c r="E913" t="s">
        <v>49</v>
      </c>
      <c r="F913">
        <v>9604</v>
      </c>
      <c r="G913" s="139">
        <v>2012</v>
      </c>
      <c r="H913" t="s">
        <v>149</v>
      </c>
      <c r="I913" s="691">
        <f>VLOOKUP(E913&amp;H913,Data2012!$A:$S,15,FALSE)</f>
        <v>71</v>
      </c>
    </row>
    <row r="914" spans="1:9" ht="14.25" hidden="1" customHeight="1">
      <c r="A914" s="1" t="str">
        <f t="shared" si="239"/>
        <v>GySEV/RÖEE20129604</v>
      </c>
      <c r="B914" s="1">
        <f t="shared" si="240"/>
        <v>364</v>
      </c>
      <c r="C914" s="210">
        <f t="shared" si="241"/>
        <v>5</v>
      </c>
      <c r="D914" s="1">
        <f t="shared" si="242"/>
        <v>63</v>
      </c>
      <c r="E914" t="s">
        <v>49</v>
      </c>
      <c r="F914">
        <v>9604</v>
      </c>
      <c r="G914" s="139">
        <v>2012</v>
      </c>
      <c r="H914" t="s">
        <v>148</v>
      </c>
      <c r="I914" s="691">
        <f>VLOOKUP(E914&amp;H914,Data2012!$A:$S,15,FALSE)</f>
        <v>63</v>
      </c>
    </row>
    <row r="915" spans="1:9" ht="14.25" hidden="1" customHeight="1">
      <c r="A915" s="1" t="str">
        <f t="shared" si="239"/>
        <v>GySEV/RÖEE20129604</v>
      </c>
      <c r="B915" s="1">
        <f t="shared" si="240"/>
        <v>364</v>
      </c>
      <c r="C915" s="210">
        <f t="shared" si="241"/>
        <v>4</v>
      </c>
      <c r="D915" s="1">
        <f t="shared" si="242"/>
        <v>58</v>
      </c>
      <c r="E915" t="s">
        <v>49</v>
      </c>
      <c r="F915">
        <v>9604</v>
      </c>
      <c r="G915" s="139">
        <v>2012</v>
      </c>
      <c r="H915" t="s">
        <v>147</v>
      </c>
      <c r="I915" s="691">
        <f>VLOOKUP(E915&amp;H915,Data2012!$A:$S,15,FALSE)</f>
        <v>58</v>
      </c>
    </row>
    <row r="916" spans="1:9" ht="14.25" hidden="1" customHeight="1">
      <c r="A916" s="1" t="str">
        <f t="shared" si="239"/>
        <v>GySEV/RÖEE20129604</v>
      </c>
      <c r="B916" s="1">
        <f t="shared" si="240"/>
        <v>364</v>
      </c>
      <c r="C916" s="210">
        <f t="shared" si="241"/>
        <v>3</v>
      </c>
      <c r="D916" s="1">
        <f t="shared" si="242"/>
        <v>69</v>
      </c>
      <c r="E916" t="s">
        <v>49</v>
      </c>
      <c r="F916">
        <v>9604</v>
      </c>
      <c r="G916" s="139">
        <v>2012</v>
      </c>
      <c r="H916" t="s">
        <v>146</v>
      </c>
      <c r="I916" s="691">
        <f>VLOOKUP(E916&amp;H916,Data2012!$A:$S,15,FALSE)</f>
        <v>69</v>
      </c>
    </row>
    <row r="917" spans="1:9" ht="14.25" hidden="1" customHeight="1">
      <c r="A917" s="1" t="str">
        <f t="shared" si="239"/>
        <v>GySEV/RÖEE20129604</v>
      </c>
      <c r="B917" s="1">
        <f t="shared" si="240"/>
        <v>364</v>
      </c>
      <c r="C917" s="210">
        <f t="shared" si="241"/>
        <v>2</v>
      </c>
      <c r="D917" s="1">
        <f t="shared" si="242"/>
        <v>49</v>
      </c>
      <c r="E917" t="s">
        <v>49</v>
      </c>
      <c r="F917">
        <v>9604</v>
      </c>
      <c r="G917" s="139">
        <v>2012</v>
      </c>
      <c r="H917" t="s">
        <v>145</v>
      </c>
      <c r="I917" s="691">
        <f>VLOOKUP(E917&amp;H917,Data2012!$A:$S,15,FALSE)</f>
        <v>49</v>
      </c>
    </row>
    <row r="918" spans="1:9" ht="14.25" hidden="1" customHeight="1">
      <c r="A918" s="1" t="str">
        <f t="shared" si="239"/>
        <v>GySEV/RÖEE20129604</v>
      </c>
      <c r="B918" s="1">
        <f>IF(D918="na"," ",SUMIF(A:A,A918,D:D))</f>
        <v>364</v>
      </c>
      <c r="C918" s="210">
        <f>IF(D918="na"," ",VALUE(RIGHT(TRIM(H918),2)))</f>
        <v>1</v>
      </c>
      <c r="D918" s="1">
        <f t="shared" si="242"/>
        <v>54</v>
      </c>
      <c r="E918" t="s">
        <v>49</v>
      </c>
      <c r="F918">
        <v>9604</v>
      </c>
      <c r="G918" s="139">
        <v>2012</v>
      </c>
      <c r="H918" t="s">
        <v>144</v>
      </c>
      <c r="I918" s="691">
        <f>VLOOKUP(E918&amp;H918,Data2012!$A:$S,15,FALSE)</f>
        <v>54</v>
      </c>
    </row>
    <row r="919" spans="1:9" ht="14.25" hidden="1" customHeight="1">
      <c r="A919" s="1" t="str">
        <f t="shared" si="239"/>
        <v>GySEV/RÖEE20129605</v>
      </c>
      <c r="B919" s="1">
        <f t="shared" ref="B919:B929" si="243">IF(D919="na",B920,SUMIF(A:A,A919,D:D))</f>
        <v>1925</v>
      </c>
      <c r="C919" s="210">
        <f t="shared" ref="C919:C929" si="244">IF(D919="na",C920,VALUE(RIGHT(TRIM(H919),2)))</f>
        <v>6</v>
      </c>
      <c r="D919" s="1" t="str">
        <f>IF(I919&lt;0,"na",I919)</f>
        <v>na</v>
      </c>
      <c r="E919" t="s">
        <v>49</v>
      </c>
      <c r="F919">
        <v>9605</v>
      </c>
      <c r="G919" s="139">
        <v>2012</v>
      </c>
      <c r="H919" t="s">
        <v>155</v>
      </c>
      <c r="I919" s="691">
        <f>VLOOKUP(E919&amp;H919,Data2012!$A:$S,18,FALSE)</f>
        <v>-1</v>
      </c>
    </row>
    <row r="920" spans="1:9" ht="14.25" hidden="1" customHeight="1">
      <c r="A920" s="1" t="str">
        <f t="shared" si="239"/>
        <v>GySEV/RÖEE20129605</v>
      </c>
      <c r="B920" s="1">
        <f t="shared" si="243"/>
        <v>1925</v>
      </c>
      <c r="C920" s="210">
        <f t="shared" si="244"/>
        <v>6</v>
      </c>
      <c r="D920" s="1" t="str">
        <f t="shared" ref="D920:D930" si="245">IF(I920&lt;0,"na",I920)</f>
        <v>na</v>
      </c>
      <c r="E920" t="s">
        <v>49</v>
      </c>
      <c r="F920">
        <v>9605</v>
      </c>
      <c r="G920" s="139">
        <v>2012</v>
      </c>
      <c r="H920" t="s">
        <v>154</v>
      </c>
      <c r="I920" s="691">
        <f>VLOOKUP(E920&amp;H920,Data2012!$A:$S,18,FALSE)</f>
        <v>-1</v>
      </c>
    </row>
    <row r="921" spans="1:9" ht="14.25" hidden="1" customHeight="1">
      <c r="A921" s="1" t="str">
        <f t="shared" si="239"/>
        <v>GySEV/RÖEE20129605</v>
      </c>
      <c r="B921" s="1">
        <f t="shared" si="243"/>
        <v>1925</v>
      </c>
      <c r="C921" s="210">
        <f t="shared" si="244"/>
        <v>6</v>
      </c>
      <c r="D921" s="1" t="str">
        <f t="shared" si="245"/>
        <v>na</v>
      </c>
      <c r="E921" t="s">
        <v>49</v>
      </c>
      <c r="F921">
        <v>9605</v>
      </c>
      <c r="G921" s="139">
        <v>2012</v>
      </c>
      <c r="H921" t="s">
        <v>153</v>
      </c>
      <c r="I921" s="691">
        <f>VLOOKUP(E921&amp;H921,Data2012!$A:$S,18,FALSE)</f>
        <v>-1</v>
      </c>
    </row>
    <row r="922" spans="1:9" ht="14.25" hidden="1" customHeight="1">
      <c r="A922" s="1" t="str">
        <f t="shared" si="239"/>
        <v>GySEV/RÖEE20129605</v>
      </c>
      <c r="B922" s="1">
        <f t="shared" si="243"/>
        <v>1925</v>
      </c>
      <c r="C922" s="210">
        <f t="shared" si="244"/>
        <v>6</v>
      </c>
      <c r="D922" s="1" t="str">
        <f t="shared" si="245"/>
        <v>na</v>
      </c>
      <c r="E922" t="s">
        <v>49</v>
      </c>
      <c r="F922">
        <v>9605</v>
      </c>
      <c r="G922" s="139">
        <v>2012</v>
      </c>
      <c r="H922" t="s">
        <v>152</v>
      </c>
      <c r="I922" s="691">
        <f>VLOOKUP(E922&amp;H922,Data2012!$A:$S,18,FALSE)</f>
        <v>-1</v>
      </c>
    </row>
    <row r="923" spans="1:9" ht="14.25" hidden="1" customHeight="1">
      <c r="A923" s="1" t="str">
        <f t="shared" si="239"/>
        <v>GySEV/RÖEE20129605</v>
      </c>
      <c r="B923" s="1">
        <f t="shared" si="243"/>
        <v>1925</v>
      </c>
      <c r="C923" s="210">
        <f t="shared" si="244"/>
        <v>6</v>
      </c>
      <c r="D923" s="1" t="str">
        <f t="shared" si="245"/>
        <v>na</v>
      </c>
      <c r="E923" t="s">
        <v>49</v>
      </c>
      <c r="F923">
        <v>9605</v>
      </c>
      <c r="G923" s="139">
        <v>2012</v>
      </c>
      <c r="H923" t="s">
        <v>151</v>
      </c>
      <c r="I923" s="691">
        <f>VLOOKUP(E923&amp;H923,Data2012!$A:$S,18,FALSE)</f>
        <v>-1</v>
      </c>
    </row>
    <row r="924" spans="1:9" ht="14.25" hidden="1" customHeight="1">
      <c r="A924" s="1" t="str">
        <f t="shared" si="239"/>
        <v>GySEV/RÖEE20129605</v>
      </c>
      <c r="B924" s="1">
        <f t="shared" si="243"/>
        <v>1925</v>
      </c>
      <c r="C924" s="210">
        <f t="shared" si="244"/>
        <v>6</v>
      </c>
      <c r="D924" s="1" t="str">
        <f t="shared" si="245"/>
        <v>na</v>
      </c>
      <c r="E924" t="s">
        <v>49</v>
      </c>
      <c r="F924">
        <v>9605</v>
      </c>
      <c r="G924" s="139">
        <v>2012</v>
      </c>
      <c r="H924" t="s">
        <v>150</v>
      </c>
      <c r="I924" s="691">
        <f>VLOOKUP(E924&amp;H924,Data2012!$A:$S,18,FALSE)</f>
        <v>-1</v>
      </c>
    </row>
    <row r="925" spans="1:9" ht="14.25" hidden="1" customHeight="1">
      <c r="A925" s="1" t="str">
        <f t="shared" si="239"/>
        <v>GySEV/RÖEE20129605</v>
      </c>
      <c r="B925" s="1">
        <f t="shared" si="243"/>
        <v>1925</v>
      </c>
      <c r="C925" s="210">
        <f t="shared" si="244"/>
        <v>6</v>
      </c>
      <c r="D925" s="1">
        <f t="shared" si="245"/>
        <v>299</v>
      </c>
      <c r="E925" t="s">
        <v>49</v>
      </c>
      <c r="F925">
        <v>9605</v>
      </c>
      <c r="G925" s="139">
        <v>2012</v>
      </c>
      <c r="H925" t="s">
        <v>149</v>
      </c>
      <c r="I925" s="691">
        <f>VLOOKUP(E925&amp;H925,Data2012!$A:$S,18,FALSE)</f>
        <v>299</v>
      </c>
    </row>
    <row r="926" spans="1:9" ht="14.25" hidden="1" customHeight="1">
      <c r="A926" s="1" t="str">
        <f t="shared" si="239"/>
        <v>GySEV/RÖEE20129605</v>
      </c>
      <c r="B926" s="1">
        <f t="shared" si="243"/>
        <v>1925</v>
      </c>
      <c r="C926" s="210">
        <f t="shared" si="244"/>
        <v>5</v>
      </c>
      <c r="D926" s="1">
        <f t="shared" si="245"/>
        <v>321</v>
      </c>
      <c r="E926" t="s">
        <v>49</v>
      </c>
      <c r="F926">
        <v>9605</v>
      </c>
      <c r="G926" s="139">
        <v>2012</v>
      </c>
      <c r="H926" t="s">
        <v>148</v>
      </c>
      <c r="I926" s="691">
        <f>VLOOKUP(E926&amp;H926,Data2012!$A:$S,18,FALSE)</f>
        <v>321</v>
      </c>
    </row>
    <row r="927" spans="1:9" ht="14.25" hidden="1" customHeight="1">
      <c r="A927" s="1" t="str">
        <f t="shared" si="239"/>
        <v>GySEV/RÖEE20129605</v>
      </c>
      <c r="B927" s="1">
        <f t="shared" si="243"/>
        <v>1925</v>
      </c>
      <c r="C927" s="210">
        <f t="shared" si="244"/>
        <v>4</v>
      </c>
      <c r="D927" s="1">
        <f t="shared" si="245"/>
        <v>331</v>
      </c>
      <c r="E927" t="s">
        <v>49</v>
      </c>
      <c r="F927">
        <v>9605</v>
      </c>
      <c r="G927" s="139">
        <v>2012</v>
      </c>
      <c r="H927" t="s">
        <v>147</v>
      </c>
      <c r="I927" s="691">
        <f>VLOOKUP(E927&amp;H927,Data2012!$A:$S,18,FALSE)</f>
        <v>331</v>
      </c>
    </row>
    <row r="928" spans="1:9" ht="14.25" hidden="1" customHeight="1">
      <c r="A928" s="1" t="str">
        <f t="shared" si="239"/>
        <v>GySEV/RÖEE20129605</v>
      </c>
      <c r="B928" s="1">
        <f t="shared" si="243"/>
        <v>1925</v>
      </c>
      <c r="C928" s="210">
        <f t="shared" si="244"/>
        <v>3</v>
      </c>
      <c r="D928" s="1">
        <f t="shared" si="245"/>
        <v>381</v>
      </c>
      <c r="E928" t="s">
        <v>49</v>
      </c>
      <c r="F928">
        <v>9605</v>
      </c>
      <c r="G928" s="139">
        <v>2012</v>
      </c>
      <c r="H928" t="s">
        <v>146</v>
      </c>
      <c r="I928" s="691">
        <f>VLOOKUP(E928&amp;H928,Data2012!$A:$S,18,FALSE)</f>
        <v>381</v>
      </c>
    </row>
    <row r="929" spans="1:11" ht="14.25" hidden="1" customHeight="1">
      <c r="A929" s="1" t="str">
        <f t="shared" si="239"/>
        <v>GySEV/RÖEE20129605</v>
      </c>
      <c r="B929" s="1">
        <f t="shared" si="243"/>
        <v>1925</v>
      </c>
      <c r="C929" s="210">
        <f t="shared" si="244"/>
        <v>2</v>
      </c>
      <c r="D929" s="1">
        <f t="shared" si="245"/>
        <v>289</v>
      </c>
      <c r="E929" t="s">
        <v>49</v>
      </c>
      <c r="F929">
        <v>9605</v>
      </c>
      <c r="G929" s="139">
        <v>2012</v>
      </c>
      <c r="H929" t="s">
        <v>145</v>
      </c>
      <c r="I929" s="691">
        <f>VLOOKUP(E929&amp;H929,Data2012!$A:$S,18,FALSE)</f>
        <v>289</v>
      </c>
    </row>
    <row r="930" spans="1:11" ht="14.25" hidden="1" customHeight="1">
      <c r="A930" s="1" t="str">
        <f t="shared" si="239"/>
        <v>GySEV/RÖEE20129605</v>
      </c>
      <c r="B930" s="1">
        <f>IF(D930="na"," ",SUMIF(A:A,A930,D:D))</f>
        <v>1925</v>
      </c>
      <c r="C930" s="210">
        <f>IF(D930="na"," ",VALUE(RIGHT(TRIM(H930),2)))</f>
        <v>1</v>
      </c>
      <c r="D930" s="1">
        <f t="shared" si="245"/>
        <v>304</v>
      </c>
      <c r="E930" t="s">
        <v>49</v>
      </c>
      <c r="F930">
        <v>9605</v>
      </c>
      <c r="G930" s="139">
        <v>2012</v>
      </c>
      <c r="H930" t="s">
        <v>144</v>
      </c>
      <c r="I930" s="691">
        <f>VLOOKUP(E930&amp;H930,Data2012!$A:$S,18,FALSE)</f>
        <v>304</v>
      </c>
    </row>
    <row r="931" spans="1:11" ht="14.25" hidden="1" customHeight="1">
      <c r="A931" s="1" t="str">
        <f t="shared" si="239"/>
        <v>GySEV/RÖEE20129606</v>
      </c>
      <c r="B931" s="1">
        <f t="shared" ref="B931:B941" si="246">IF(D931="na",B932,SUMIF(A:A,A931,D:D))</f>
        <v>225</v>
      </c>
      <c r="C931" s="210">
        <f t="shared" ref="C931:C941" si="247">IF(D931="na",C932,VALUE(RIGHT(TRIM(H931),2)))</f>
        <v>6</v>
      </c>
      <c r="D931" s="1" t="str">
        <f>IF(I931&lt;0,"na",I931)</f>
        <v>na</v>
      </c>
      <c r="E931" t="s">
        <v>49</v>
      </c>
      <c r="F931">
        <v>9606</v>
      </c>
      <c r="G931" s="139">
        <v>2012</v>
      </c>
      <c r="H931" t="s">
        <v>155</v>
      </c>
      <c r="I931" s="691">
        <f>VLOOKUP(E931&amp;H931,Data2012!$A:$U,21,FALSE)</f>
        <v>-1</v>
      </c>
    </row>
    <row r="932" spans="1:11" ht="14.25" hidden="1" customHeight="1">
      <c r="A932" s="1" t="str">
        <f t="shared" si="239"/>
        <v>GySEV/RÖEE20129606</v>
      </c>
      <c r="B932" s="1">
        <f t="shared" si="246"/>
        <v>225</v>
      </c>
      <c r="C932" s="210">
        <f t="shared" si="247"/>
        <v>6</v>
      </c>
      <c r="D932" s="1" t="str">
        <f t="shared" ref="D932:D942" si="248">IF(I932&lt;0,"na",I932)</f>
        <v>na</v>
      </c>
      <c r="E932" t="s">
        <v>49</v>
      </c>
      <c r="F932">
        <v>9606</v>
      </c>
      <c r="G932" s="139">
        <v>2012</v>
      </c>
      <c r="H932" t="s">
        <v>154</v>
      </c>
      <c r="I932" s="691">
        <f>VLOOKUP(E932&amp;H932,Data2012!$A:$U,21,FALSE)</f>
        <v>-1</v>
      </c>
    </row>
    <row r="933" spans="1:11" ht="14.25" hidden="1" customHeight="1">
      <c r="A933" s="1" t="str">
        <f t="shared" si="239"/>
        <v>GySEV/RÖEE20129606</v>
      </c>
      <c r="B933" s="1">
        <f t="shared" si="246"/>
        <v>225</v>
      </c>
      <c r="C933" s="210">
        <f t="shared" si="247"/>
        <v>6</v>
      </c>
      <c r="D933" s="1" t="str">
        <f t="shared" si="248"/>
        <v>na</v>
      </c>
      <c r="E933" t="s">
        <v>49</v>
      </c>
      <c r="F933">
        <v>9606</v>
      </c>
      <c r="G933" s="139">
        <v>2012</v>
      </c>
      <c r="H933" t="s">
        <v>153</v>
      </c>
      <c r="I933" s="691">
        <f>VLOOKUP(E933&amp;H933,Data2012!$A:$U,21,FALSE)</f>
        <v>-1</v>
      </c>
    </row>
    <row r="934" spans="1:11" ht="14.25" hidden="1" customHeight="1">
      <c r="A934" s="1" t="str">
        <f t="shared" si="239"/>
        <v>GySEV/RÖEE20129606</v>
      </c>
      <c r="B934" s="1">
        <f t="shared" si="246"/>
        <v>225</v>
      </c>
      <c r="C934" s="210">
        <f t="shared" si="247"/>
        <v>6</v>
      </c>
      <c r="D934" s="1" t="str">
        <f t="shared" si="248"/>
        <v>na</v>
      </c>
      <c r="E934" t="s">
        <v>49</v>
      </c>
      <c r="F934">
        <v>9606</v>
      </c>
      <c r="G934" s="139">
        <v>2012</v>
      </c>
      <c r="H934" t="s">
        <v>152</v>
      </c>
      <c r="I934" s="691">
        <f>VLOOKUP(E934&amp;H934,Data2012!$A:$U,21,FALSE)</f>
        <v>-1</v>
      </c>
    </row>
    <row r="935" spans="1:11" ht="14.25" hidden="1" customHeight="1">
      <c r="A935" s="1" t="str">
        <f t="shared" si="239"/>
        <v>GySEV/RÖEE20129606</v>
      </c>
      <c r="B935" s="1">
        <f t="shared" si="246"/>
        <v>225</v>
      </c>
      <c r="C935" s="210">
        <f t="shared" si="247"/>
        <v>6</v>
      </c>
      <c r="D935" s="1" t="str">
        <f t="shared" si="248"/>
        <v>na</v>
      </c>
      <c r="E935" t="s">
        <v>49</v>
      </c>
      <c r="F935">
        <v>9606</v>
      </c>
      <c r="G935" s="139">
        <v>2012</v>
      </c>
      <c r="H935" t="s">
        <v>151</v>
      </c>
      <c r="I935" s="691">
        <f>VLOOKUP(E935&amp;H935,Data2012!$A:$U,21,FALSE)</f>
        <v>-1</v>
      </c>
    </row>
    <row r="936" spans="1:11" ht="14.25" hidden="1" customHeight="1">
      <c r="A936" s="1" t="str">
        <f t="shared" si="239"/>
        <v>GySEV/RÖEE20129606</v>
      </c>
      <c r="B936" s="1">
        <f t="shared" si="246"/>
        <v>225</v>
      </c>
      <c r="C936" s="210">
        <f t="shared" si="247"/>
        <v>6</v>
      </c>
      <c r="D936" s="1" t="str">
        <f t="shared" si="248"/>
        <v>na</v>
      </c>
      <c r="E936" t="s">
        <v>49</v>
      </c>
      <c r="F936">
        <v>9606</v>
      </c>
      <c r="G936" s="139">
        <v>2012</v>
      </c>
      <c r="H936" t="s">
        <v>150</v>
      </c>
      <c r="I936" s="691">
        <f>VLOOKUP(E936&amp;H936,Data2012!$A:$U,21,FALSE)</f>
        <v>-1</v>
      </c>
    </row>
    <row r="937" spans="1:11" ht="14.25" hidden="1" customHeight="1">
      <c r="A937" s="1" t="str">
        <f t="shared" si="239"/>
        <v>GySEV/RÖEE20129606</v>
      </c>
      <c r="B937" s="1">
        <f t="shared" si="246"/>
        <v>225</v>
      </c>
      <c r="C937" s="210">
        <f t="shared" si="247"/>
        <v>6</v>
      </c>
      <c r="D937" s="1">
        <f t="shared" si="248"/>
        <v>36</v>
      </c>
      <c r="E937" t="s">
        <v>49</v>
      </c>
      <c r="F937">
        <v>9606</v>
      </c>
      <c r="G937" s="139">
        <v>2012</v>
      </c>
      <c r="H937" t="s">
        <v>149</v>
      </c>
      <c r="I937" s="691">
        <f>VLOOKUP(E937&amp;H937,Data2012!$A:$U,21,FALSE)</f>
        <v>36</v>
      </c>
    </row>
    <row r="938" spans="1:11" ht="14.25" hidden="1" customHeight="1">
      <c r="A938" s="1" t="str">
        <f t="shared" si="239"/>
        <v>GySEV/RÖEE20129606</v>
      </c>
      <c r="B938" s="1">
        <f t="shared" si="246"/>
        <v>225</v>
      </c>
      <c r="C938" s="210">
        <f t="shared" si="247"/>
        <v>5</v>
      </c>
      <c r="D938" s="1">
        <f t="shared" si="248"/>
        <v>38</v>
      </c>
      <c r="E938" t="s">
        <v>49</v>
      </c>
      <c r="F938">
        <v>9606</v>
      </c>
      <c r="G938" s="139">
        <v>2012</v>
      </c>
      <c r="H938" t="s">
        <v>148</v>
      </c>
      <c r="I938" s="691">
        <f>VLOOKUP(E938&amp;H938,Data2012!$A:$U,21,FALSE)</f>
        <v>38</v>
      </c>
    </row>
    <row r="939" spans="1:11" ht="14.25" hidden="1" customHeight="1">
      <c r="A939" s="1" t="str">
        <f t="shared" si="239"/>
        <v>GySEV/RÖEE20129606</v>
      </c>
      <c r="B939" s="1">
        <f t="shared" si="246"/>
        <v>225</v>
      </c>
      <c r="C939" s="210">
        <f t="shared" si="247"/>
        <v>4</v>
      </c>
      <c r="D939" s="1">
        <f t="shared" si="248"/>
        <v>38</v>
      </c>
      <c r="E939" t="s">
        <v>49</v>
      </c>
      <c r="F939">
        <v>9606</v>
      </c>
      <c r="G939" s="139">
        <v>2012</v>
      </c>
      <c r="H939" t="s">
        <v>147</v>
      </c>
      <c r="I939" s="691">
        <f>VLOOKUP(E939&amp;H939,Data2012!$A:$U,21,FALSE)</f>
        <v>38</v>
      </c>
    </row>
    <row r="940" spans="1:11" ht="14.25" hidden="1" customHeight="1">
      <c r="A940" s="1" t="str">
        <f t="shared" si="239"/>
        <v>GySEV/RÖEE20129606</v>
      </c>
      <c r="B940" s="1">
        <f t="shared" si="246"/>
        <v>225</v>
      </c>
      <c r="C940" s="210">
        <f t="shared" si="247"/>
        <v>3</v>
      </c>
      <c r="D940" s="1">
        <f t="shared" si="248"/>
        <v>44</v>
      </c>
      <c r="E940" t="s">
        <v>49</v>
      </c>
      <c r="F940">
        <v>9606</v>
      </c>
      <c r="G940" s="139">
        <v>2012</v>
      </c>
      <c r="H940" t="s">
        <v>146</v>
      </c>
      <c r="I940" s="691">
        <f>VLOOKUP(E940&amp;H940,Data2012!$A:$U,21,FALSE)</f>
        <v>44</v>
      </c>
    </row>
    <row r="941" spans="1:11" ht="14.25" hidden="1" customHeight="1">
      <c r="A941" s="1" t="str">
        <f t="shared" si="239"/>
        <v>GySEV/RÖEE20129606</v>
      </c>
      <c r="B941" s="1">
        <f t="shared" si="246"/>
        <v>225</v>
      </c>
      <c r="C941" s="210">
        <f t="shared" si="247"/>
        <v>2</v>
      </c>
      <c r="D941" s="1">
        <f t="shared" si="248"/>
        <v>33</v>
      </c>
      <c r="E941" t="s">
        <v>49</v>
      </c>
      <c r="F941">
        <v>9606</v>
      </c>
      <c r="G941" s="139">
        <v>2012</v>
      </c>
      <c r="H941" t="s">
        <v>145</v>
      </c>
      <c r="I941" s="691">
        <f>VLOOKUP(E941&amp;H941,Data2012!$A:$U,21,FALSE)</f>
        <v>33</v>
      </c>
    </row>
    <row r="942" spans="1:11" ht="14.25" hidden="1" customHeight="1">
      <c r="A942" s="1" t="str">
        <f t="shared" si="239"/>
        <v>GySEV/RÖEE20129606</v>
      </c>
      <c r="B942" s="1">
        <f>IF(D942="na"," ",SUMIF(A:A,A942,D:D))</f>
        <v>225</v>
      </c>
      <c r="C942" s="210">
        <f>IF(D942="na"," ",VALUE(RIGHT(TRIM(H942),2)))</f>
        <v>1</v>
      </c>
      <c r="D942" s="1">
        <f t="shared" si="248"/>
        <v>36</v>
      </c>
      <c r="E942" t="s">
        <v>49</v>
      </c>
      <c r="F942">
        <v>9606</v>
      </c>
      <c r="G942" s="139">
        <v>2012</v>
      </c>
      <c r="H942" t="s">
        <v>144</v>
      </c>
      <c r="I942" s="691">
        <f>VLOOKUP(E942&amp;H942,Data2012!$A:$U,21,FALSE)</f>
        <v>36</v>
      </c>
    </row>
    <row r="943" spans="1:11" s="691" customFormat="1" ht="14.25" hidden="1" customHeight="1">
      <c r="A943" s="1" t="str">
        <f t="shared" si="239"/>
        <v>HZ20129601</v>
      </c>
      <c r="B943" s="1">
        <f t="shared" ref="B943:B953" si="249">IF(D943="na",B944,SUMIF(A:A,A943,D:D))</f>
        <v>14507</v>
      </c>
      <c r="C943" s="210">
        <f t="shared" ref="C943:C953" si="250">IF(D943="na",C944,VALUE(RIGHT(TRIM(H943),2)))</f>
        <v>6</v>
      </c>
      <c r="D943" s="1" t="str">
        <f>IF(I943&lt;0,"na",I943)</f>
        <v>na</v>
      </c>
      <c r="E943" s="691" t="s">
        <v>62</v>
      </c>
      <c r="F943" s="691">
        <v>9601</v>
      </c>
      <c r="G943" s="888">
        <v>2012</v>
      </c>
      <c r="H943" s="691" t="s">
        <v>155</v>
      </c>
      <c r="I943" s="691">
        <f>VLOOKUP(E943&amp;H943,Data2012!$A:$S,4,FALSE)</f>
        <v>-1</v>
      </c>
      <c r="K943" s="889"/>
    </row>
    <row r="944" spans="1:11" ht="14.25" hidden="1" customHeight="1">
      <c r="A944" s="1" t="str">
        <f t="shared" si="239"/>
        <v>HZ20129601</v>
      </c>
      <c r="B944" s="1">
        <f t="shared" si="249"/>
        <v>14507</v>
      </c>
      <c r="C944" s="210">
        <f t="shared" si="250"/>
        <v>6</v>
      </c>
      <c r="D944" s="1" t="str">
        <f t="shared" ref="D944:D954" si="251">IF(I944&lt;0,"na",I944)</f>
        <v>na</v>
      </c>
      <c r="E944" t="s">
        <v>62</v>
      </c>
      <c r="F944">
        <v>9601</v>
      </c>
      <c r="G944" s="139">
        <v>2012</v>
      </c>
      <c r="H944" t="s">
        <v>154</v>
      </c>
      <c r="I944">
        <f>VLOOKUP(E944&amp;H944,Data2012!$A:$S,4,FALSE)</f>
        <v>-1</v>
      </c>
    </row>
    <row r="945" spans="1:9" ht="14.25" hidden="1" customHeight="1">
      <c r="A945" s="1" t="str">
        <f t="shared" si="239"/>
        <v>HZ20129601</v>
      </c>
      <c r="B945" s="1">
        <f t="shared" si="249"/>
        <v>14507</v>
      </c>
      <c r="C945" s="210">
        <f t="shared" si="250"/>
        <v>6</v>
      </c>
      <c r="D945" s="1" t="str">
        <f t="shared" si="251"/>
        <v>na</v>
      </c>
      <c r="E945" t="s">
        <v>62</v>
      </c>
      <c r="F945">
        <v>9601</v>
      </c>
      <c r="G945" s="139">
        <v>2012</v>
      </c>
      <c r="H945" t="s">
        <v>153</v>
      </c>
      <c r="I945">
        <f>VLOOKUP(E945&amp;H945,Data2012!$A:$S,4,FALSE)</f>
        <v>-1</v>
      </c>
    </row>
    <row r="946" spans="1:9" ht="14.25" hidden="1" customHeight="1">
      <c r="A946" s="1" t="str">
        <f t="shared" si="239"/>
        <v>HZ20129601</v>
      </c>
      <c r="B946" s="1">
        <f t="shared" si="249"/>
        <v>14507</v>
      </c>
      <c r="C946" s="210">
        <f t="shared" si="250"/>
        <v>6</v>
      </c>
      <c r="D946" s="1" t="str">
        <f t="shared" si="251"/>
        <v>na</v>
      </c>
      <c r="E946" t="s">
        <v>62</v>
      </c>
      <c r="F946">
        <v>9601</v>
      </c>
      <c r="G946" s="139">
        <v>2012</v>
      </c>
      <c r="H946" t="s">
        <v>152</v>
      </c>
      <c r="I946">
        <f>VLOOKUP(E946&amp;H946,Data2012!$A:$S,4,FALSE)</f>
        <v>-1</v>
      </c>
    </row>
    <row r="947" spans="1:9" ht="14.25" hidden="1" customHeight="1">
      <c r="A947" s="1" t="str">
        <f t="shared" si="239"/>
        <v>HZ20129601</v>
      </c>
      <c r="B947" s="1">
        <f t="shared" si="249"/>
        <v>14507</v>
      </c>
      <c r="C947" s="210">
        <f t="shared" si="250"/>
        <v>6</v>
      </c>
      <c r="D947" s="1" t="str">
        <f t="shared" si="251"/>
        <v>na</v>
      </c>
      <c r="E947" t="s">
        <v>62</v>
      </c>
      <c r="F947">
        <v>9601</v>
      </c>
      <c r="G947" s="139">
        <v>2012</v>
      </c>
      <c r="H947" t="s">
        <v>151</v>
      </c>
      <c r="I947">
        <f>VLOOKUP(E947&amp;H947,Data2012!$A:$S,4,FALSE)</f>
        <v>-1</v>
      </c>
    </row>
    <row r="948" spans="1:9" ht="14.25" hidden="1" customHeight="1">
      <c r="A948" s="1" t="str">
        <f t="shared" si="239"/>
        <v>HZ20129601</v>
      </c>
      <c r="B948" s="1">
        <f t="shared" si="249"/>
        <v>14507</v>
      </c>
      <c r="C948" s="210">
        <f t="shared" si="250"/>
        <v>6</v>
      </c>
      <c r="D948" s="1" t="str">
        <f t="shared" si="251"/>
        <v>na</v>
      </c>
      <c r="E948" t="s">
        <v>62</v>
      </c>
      <c r="F948">
        <v>9601</v>
      </c>
      <c r="G948" s="139">
        <v>2012</v>
      </c>
      <c r="H948" t="s">
        <v>150</v>
      </c>
      <c r="I948">
        <f>VLOOKUP(E948&amp;H948,Data2012!$A:$S,4,FALSE)</f>
        <v>-1</v>
      </c>
    </row>
    <row r="949" spans="1:9" ht="14.25" hidden="1" customHeight="1">
      <c r="A949" s="1" t="str">
        <f t="shared" si="239"/>
        <v>HZ20129601</v>
      </c>
      <c r="B949" s="1">
        <f t="shared" si="249"/>
        <v>14507</v>
      </c>
      <c r="C949" s="210">
        <f t="shared" si="250"/>
        <v>6</v>
      </c>
      <c r="D949" s="1">
        <f t="shared" si="251"/>
        <v>2130</v>
      </c>
      <c r="E949" t="s">
        <v>62</v>
      </c>
      <c r="F949">
        <v>9601</v>
      </c>
      <c r="G949" s="139">
        <v>2012</v>
      </c>
      <c r="H949" t="s">
        <v>149</v>
      </c>
      <c r="I949">
        <f>VLOOKUP(E949&amp;H949,Data2012!$A:$S,4,FALSE)</f>
        <v>2130</v>
      </c>
    </row>
    <row r="950" spans="1:9" ht="14.25" hidden="1" customHeight="1">
      <c r="A950" s="1" t="str">
        <f t="shared" si="239"/>
        <v>HZ20129601</v>
      </c>
      <c r="B950" s="1">
        <f t="shared" si="249"/>
        <v>14507</v>
      </c>
      <c r="C950" s="210">
        <f t="shared" si="250"/>
        <v>5</v>
      </c>
      <c r="D950" s="1">
        <f t="shared" si="251"/>
        <v>2592</v>
      </c>
      <c r="E950" t="s">
        <v>62</v>
      </c>
      <c r="F950">
        <v>9601</v>
      </c>
      <c r="G950" s="139">
        <v>2012</v>
      </c>
      <c r="H950" t="s">
        <v>148</v>
      </c>
      <c r="I950">
        <f>VLOOKUP(E950&amp;H950,Data2012!$A:$S,4,FALSE)</f>
        <v>2592</v>
      </c>
    </row>
    <row r="951" spans="1:9" ht="14.25" hidden="1" customHeight="1">
      <c r="A951" s="1" t="str">
        <f t="shared" si="239"/>
        <v>HZ20129601</v>
      </c>
      <c r="B951" s="1">
        <f t="shared" si="249"/>
        <v>14507</v>
      </c>
      <c r="C951" s="210">
        <f t="shared" si="250"/>
        <v>4</v>
      </c>
      <c r="D951" s="1">
        <f t="shared" si="251"/>
        <v>2511</v>
      </c>
      <c r="E951" t="s">
        <v>62</v>
      </c>
      <c r="F951">
        <v>9601</v>
      </c>
      <c r="G951" s="139">
        <v>2012</v>
      </c>
      <c r="H951" t="s">
        <v>147</v>
      </c>
      <c r="I951">
        <f>VLOOKUP(E951&amp;H951,Data2012!$A:$S,4,FALSE)</f>
        <v>2511</v>
      </c>
    </row>
    <row r="952" spans="1:9" ht="14.25" hidden="1" customHeight="1">
      <c r="A952" s="1" t="str">
        <f t="shared" si="239"/>
        <v>HZ20129601</v>
      </c>
      <c r="B952" s="1">
        <f t="shared" si="249"/>
        <v>14507</v>
      </c>
      <c r="C952" s="210">
        <f t="shared" si="250"/>
        <v>3</v>
      </c>
      <c r="D952" s="1">
        <f t="shared" si="251"/>
        <v>2494</v>
      </c>
      <c r="E952" t="s">
        <v>62</v>
      </c>
      <c r="F952">
        <v>9601</v>
      </c>
      <c r="G952" s="139">
        <v>2012</v>
      </c>
      <c r="H952" t="s">
        <v>146</v>
      </c>
      <c r="I952">
        <f>VLOOKUP(E952&amp;H952,Data2012!$A:$S,4,FALSE)</f>
        <v>2494</v>
      </c>
    </row>
    <row r="953" spans="1:9" ht="14.25" hidden="1" customHeight="1">
      <c r="A953" s="1" t="str">
        <f t="shared" si="239"/>
        <v>HZ20129601</v>
      </c>
      <c r="B953" s="1">
        <f t="shared" si="249"/>
        <v>14507</v>
      </c>
      <c r="C953" s="210">
        <f t="shared" si="250"/>
        <v>2</v>
      </c>
      <c r="D953" s="1">
        <f t="shared" si="251"/>
        <v>2410</v>
      </c>
      <c r="E953" t="s">
        <v>62</v>
      </c>
      <c r="F953">
        <v>9601</v>
      </c>
      <c r="G953" s="139">
        <v>2012</v>
      </c>
      <c r="H953" t="s">
        <v>145</v>
      </c>
      <c r="I953">
        <f>VLOOKUP(E953&amp;H953,Data2012!$A:$S,4,FALSE)</f>
        <v>2410</v>
      </c>
    </row>
    <row r="954" spans="1:9" ht="14.25" hidden="1" customHeight="1">
      <c r="A954" s="1" t="str">
        <f t="shared" si="239"/>
        <v>HZ20129601</v>
      </c>
      <c r="B954" s="1">
        <f>IF(D954="na"," ",SUMIF(A:A,A954,D:D))</f>
        <v>14507</v>
      </c>
      <c r="C954" s="210">
        <f>IF(D954="na"," ",VALUE(RIGHT(TRIM(H954),2)))</f>
        <v>1</v>
      </c>
      <c r="D954" s="1">
        <f t="shared" si="251"/>
        <v>2370</v>
      </c>
      <c r="E954" t="s">
        <v>62</v>
      </c>
      <c r="F954">
        <v>9601</v>
      </c>
      <c r="G954" s="139">
        <v>2012</v>
      </c>
      <c r="H954" t="s">
        <v>144</v>
      </c>
      <c r="I954" s="691">
        <f>VLOOKUP(E954&amp;H954,Data2012!$A:$S,4,FALSE)</f>
        <v>2370</v>
      </c>
    </row>
    <row r="955" spans="1:9" ht="14.25" hidden="1" customHeight="1">
      <c r="A955" s="1" t="str">
        <f t="shared" si="239"/>
        <v>HZ20129602</v>
      </c>
      <c r="B955" s="1">
        <f t="shared" ref="B955:B965" si="252">IF(D955="na",B956,SUMIF(A:A,A955,D:D))</f>
        <v>611</v>
      </c>
      <c r="C955" s="210">
        <f t="shared" ref="C955:C965" si="253">IF(D955="na",C956,VALUE(RIGHT(TRIM(H955),2)))</f>
        <v>6</v>
      </c>
      <c r="D955" s="1" t="str">
        <f>IF(I955&lt;0,"na",I955)</f>
        <v>na</v>
      </c>
      <c r="E955" t="s">
        <v>62</v>
      </c>
      <c r="F955">
        <v>9602</v>
      </c>
      <c r="G955" s="139">
        <v>2012</v>
      </c>
      <c r="H955" t="s">
        <v>155</v>
      </c>
      <c r="I955" s="691">
        <f>VLOOKUP(E955&amp;H955,Data2012!$A:$S,7,FALSE)</f>
        <v>-1</v>
      </c>
    </row>
    <row r="956" spans="1:9" ht="14.25" hidden="1" customHeight="1">
      <c r="A956" s="1" t="str">
        <f t="shared" si="239"/>
        <v>HZ20129602</v>
      </c>
      <c r="B956" s="1">
        <f t="shared" si="252"/>
        <v>611</v>
      </c>
      <c r="C956" s="210">
        <f t="shared" si="253"/>
        <v>6</v>
      </c>
      <c r="D956" s="1" t="str">
        <f t="shared" ref="D956:D966" si="254">IF(I956&lt;0,"na",I956)</f>
        <v>na</v>
      </c>
      <c r="E956" t="s">
        <v>62</v>
      </c>
      <c r="F956">
        <v>9602</v>
      </c>
      <c r="G956" s="139">
        <v>2012</v>
      </c>
      <c r="H956" t="s">
        <v>154</v>
      </c>
      <c r="I956" s="691">
        <f>VLOOKUP(E956&amp;H956,Data2012!$A:$S,7,FALSE)</f>
        <v>-1</v>
      </c>
    </row>
    <row r="957" spans="1:9" ht="14.25" hidden="1" customHeight="1">
      <c r="A957" s="1" t="str">
        <f t="shared" si="239"/>
        <v>HZ20129602</v>
      </c>
      <c r="B957" s="1">
        <f t="shared" si="252"/>
        <v>611</v>
      </c>
      <c r="C957" s="210">
        <f t="shared" si="253"/>
        <v>6</v>
      </c>
      <c r="D957" s="1" t="str">
        <f t="shared" si="254"/>
        <v>na</v>
      </c>
      <c r="E957" t="s">
        <v>62</v>
      </c>
      <c r="F957">
        <v>9602</v>
      </c>
      <c r="G957" s="139">
        <v>2012</v>
      </c>
      <c r="H957" t="s">
        <v>153</v>
      </c>
      <c r="I957" s="691">
        <f>VLOOKUP(E957&amp;H957,Data2012!$A:$S,7,FALSE)</f>
        <v>-1</v>
      </c>
    </row>
    <row r="958" spans="1:9" ht="14.25" hidden="1" customHeight="1">
      <c r="A958" s="1" t="str">
        <f t="shared" si="239"/>
        <v>HZ20129602</v>
      </c>
      <c r="B958" s="1">
        <f t="shared" si="252"/>
        <v>611</v>
      </c>
      <c r="C958" s="210">
        <f t="shared" si="253"/>
        <v>6</v>
      </c>
      <c r="D958" s="1" t="str">
        <f t="shared" si="254"/>
        <v>na</v>
      </c>
      <c r="E958" t="s">
        <v>62</v>
      </c>
      <c r="F958">
        <v>9602</v>
      </c>
      <c r="G958" s="139">
        <v>2012</v>
      </c>
      <c r="H958" t="s">
        <v>152</v>
      </c>
      <c r="I958" s="691">
        <f>VLOOKUP(E958&amp;H958,Data2012!$A:$S,7,FALSE)</f>
        <v>-1</v>
      </c>
    </row>
    <row r="959" spans="1:9" ht="14.25" hidden="1" customHeight="1">
      <c r="A959" s="1" t="str">
        <f t="shared" si="239"/>
        <v>HZ20129602</v>
      </c>
      <c r="B959" s="1">
        <f t="shared" si="252"/>
        <v>611</v>
      </c>
      <c r="C959" s="210">
        <f t="shared" si="253"/>
        <v>6</v>
      </c>
      <c r="D959" s="1" t="str">
        <f t="shared" si="254"/>
        <v>na</v>
      </c>
      <c r="E959" t="s">
        <v>62</v>
      </c>
      <c r="F959">
        <v>9602</v>
      </c>
      <c r="G959" s="139">
        <v>2012</v>
      </c>
      <c r="H959" t="s">
        <v>151</v>
      </c>
      <c r="I959" s="691">
        <f>VLOOKUP(E959&amp;H959,Data2012!$A:$S,7,FALSE)</f>
        <v>-1</v>
      </c>
    </row>
    <row r="960" spans="1:9" ht="14.25" hidden="1" customHeight="1">
      <c r="A960" s="1" t="str">
        <f t="shared" si="239"/>
        <v>HZ20129602</v>
      </c>
      <c r="B960" s="1">
        <f t="shared" si="252"/>
        <v>611</v>
      </c>
      <c r="C960" s="210">
        <f t="shared" si="253"/>
        <v>6</v>
      </c>
      <c r="D960" s="1" t="str">
        <f t="shared" si="254"/>
        <v>na</v>
      </c>
      <c r="E960" t="s">
        <v>62</v>
      </c>
      <c r="F960">
        <v>9602</v>
      </c>
      <c r="G960" s="139">
        <v>2012</v>
      </c>
      <c r="H960" t="s">
        <v>150</v>
      </c>
      <c r="I960" s="691">
        <f>VLOOKUP(E960&amp;H960,Data2012!$A:$S,7,FALSE)</f>
        <v>-1</v>
      </c>
    </row>
    <row r="961" spans="1:9" ht="14.25" hidden="1" customHeight="1">
      <c r="A961" s="1" t="str">
        <f t="shared" si="239"/>
        <v>HZ20129602</v>
      </c>
      <c r="B961" s="1">
        <f t="shared" si="252"/>
        <v>611</v>
      </c>
      <c r="C961" s="210">
        <f t="shared" si="253"/>
        <v>6</v>
      </c>
      <c r="D961" s="1">
        <f t="shared" si="254"/>
        <v>98</v>
      </c>
      <c r="E961" t="s">
        <v>62</v>
      </c>
      <c r="F961">
        <v>9602</v>
      </c>
      <c r="G961" s="139">
        <v>2012</v>
      </c>
      <c r="H961" t="s">
        <v>149</v>
      </c>
      <c r="I961" s="691">
        <f>VLOOKUP(E961&amp;H961,Data2012!$A:$S,7,FALSE)</f>
        <v>98</v>
      </c>
    </row>
    <row r="962" spans="1:9" ht="14.25" hidden="1" customHeight="1">
      <c r="A962" s="1" t="str">
        <f t="shared" si="239"/>
        <v>HZ20129602</v>
      </c>
      <c r="B962" s="1">
        <f t="shared" si="252"/>
        <v>611</v>
      </c>
      <c r="C962" s="210">
        <f t="shared" si="253"/>
        <v>5</v>
      </c>
      <c r="D962" s="1">
        <f t="shared" si="254"/>
        <v>109</v>
      </c>
      <c r="E962" t="s">
        <v>62</v>
      </c>
      <c r="F962">
        <v>9602</v>
      </c>
      <c r="G962" s="139">
        <v>2012</v>
      </c>
      <c r="H962" t="s">
        <v>148</v>
      </c>
      <c r="I962" s="691">
        <f>VLOOKUP(E962&amp;H962,Data2012!$A:$S,7,FALSE)</f>
        <v>109</v>
      </c>
    </row>
    <row r="963" spans="1:9" ht="14.25" hidden="1" customHeight="1">
      <c r="A963" s="1" t="str">
        <f t="shared" si="239"/>
        <v>HZ20129602</v>
      </c>
      <c r="B963" s="1">
        <f t="shared" si="252"/>
        <v>611</v>
      </c>
      <c r="C963" s="210">
        <f t="shared" si="253"/>
        <v>4</v>
      </c>
      <c r="D963" s="1">
        <f t="shared" si="254"/>
        <v>113</v>
      </c>
      <c r="E963" t="s">
        <v>62</v>
      </c>
      <c r="F963">
        <v>9602</v>
      </c>
      <c r="G963" s="139">
        <v>2012</v>
      </c>
      <c r="H963" t="s">
        <v>147</v>
      </c>
      <c r="I963" s="691">
        <f>VLOOKUP(E963&amp;H963,Data2012!$A:$S,7,FALSE)</f>
        <v>113</v>
      </c>
    </row>
    <row r="964" spans="1:9" ht="14.25" hidden="1" customHeight="1">
      <c r="A964" s="1" t="str">
        <f t="shared" si="239"/>
        <v>HZ20129602</v>
      </c>
      <c r="B964" s="1">
        <f t="shared" si="252"/>
        <v>611</v>
      </c>
      <c r="C964" s="210">
        <f t="shared" si="253"/>
        <v>3</v>
      </c>
      <c r="D964" s="1">
        <f t="shared" si="254"/>
        <v>98</v>
      </c>
      <c r="E964" t="s">
        <v>62</v>
      </c>
      <c r="F964">
        <v>9602</v>
      </c>
      <c r="G964" s="139">
        <v>2012</v>
      </c>
      <c r="H964" t="s">
        <v>146</v>
      </c>
      <c r="I964" s="691">
        <f>VLOOKUP(E964&amp;H964,Data2012!$A:$S,7,FALSE)</f>
        <v>98</v>
      </c>
    </row>
    <row r="965" spans="1:9" ht="14.25" hidden="1" customHeight="1">
      <c r="A965" s="1" t="str">
        <f t="shared" si="239"/>
        <v>HZ20129602</v>
      </c>
      <c r="B965" s="1">
        <f t="shared" si="252"/>
        <v>611</v>
      </c>
      <c r="C965" s="210">
        <f t="shared" si="253"/>
        <v>2</v>
      </c>
      <c r="D965" s="1">
        <f t="shared" si="254"/>
        <v>97</v>
      </c>
      <c r="E965" t="s">
        <v>62</v>
      </c>
      <c r="F965">
        <v>9602</v>
      </c>
      <c r="G965" s="139">
        <v>2012</v>
      </c>
      <c r="H965" t="s">
        <v>145</v>
      </c>
      <c r="I965" s="691">
        <f>VLOOKUP(E965&amp;H965,Data2012!$A:$S,7,FALSE)</f>
        <v>97</v>
      </c>
    </row>
    <row r="966" spans="1:9" ht="14.25" hidden="1" customHeight="1">
      <c r="A966" s="1" t="str">
        <f t="shared" si="239"/>
        <v>HZ20129602</v>
      </c>
      <c r="B966" s="1">
        <f>IF(D966="na"," ",SUMIF(A:A,A966,D:D))</f>
        <v>611</v>
      </c>
      <c r="C966" s="210">
        <f>IF(D966="na"," ",VALUE(RIGHT(TRIM(H966),2)))</f>
        <v>1</v>
      </c>
      <c r="D966" s="1">
        <f t="shared" si="254"/>
        <v>96</v>
      </c>
      <c r="E966" t="s">
        <v>62</v>
      </c>
      <c r="F966">
        <v>9602</v>
      </c>
      <c r="G966" s="139">
        <v>2012</v>
      </c>
      <c r="H966" t="s">
        <v>144</v>
      </c>
      <c r="I966" s="691">
        <f>VLOOKUP(E966&amp;H966,Data2012!$A:$S,7,FALSE)</f>
        <v>96</v>
      </c>
    </row>
    <row r="967" spans="1:9" ht="14.25" hidden="1" customHeight="1">
      <c r="A967" s="1" t="str">
        <f t="shared" ref="A967:A1030" si="255">TRIM(E967)&amp;VALUE(G967)&amp;F967</f>
        <v>HZ20129603</v>
      </c>
      <c r="B967" s="1">
        <f t="shared" ref="B967:B977" si="256">IF(D967="na",B968,SUMIF(A:A,A967,D:D))</f>
        <v>5203</v>
      </c>
      <c r="C967" s="210">
        <f t="shared" ref="C967:C977" si="257">IF(D967="na",C968,VALUE(RIGHT(TRIM(H967),2)))</f>
        <v>6</v>
      </c>
      <c r="D967" s="1" t="str">
        <f>IF(I967&lt;0,"na",I967)</f>
        <v>na</v>
      </c>
      <c r="E967" t="s">
        <v>62</v>
      </c>
      <c r="F967">
        <v>9603</v>
      </c>
      <c r="G967" s="139">
        <v>2012</v>
      </c>
      <c r="H967" t="s">
        <v>155</v>
      </c>
      <c r="I967" s="691">
        <f>VLOOKUP(E967&amp;H967,Data2012!$A:$S,12,FALSE)</f>
        <v>-1</v>
      </c>
    </row>
    <row r="968" spans="1:9" ht="14.25" hidden="1" customHeight="1">
      <c r="A968" s="1" t="str">
        <f t="shared" si="255"/>
        <v>HZ20129603</v>
      </c>
      <c r="B968" s="1">
        <f t="shared" si="256"/>
        <v>5203</v>
      </c>
      <c r="C968" s="210">
        <f t="shared" si="257"/>
        <v>6</v>
      </c>
      <c r="D968" s="1" t="str">
        <f t="shared" ref="D968:D978" si="258">IF(I968&lt;0,"na",I968)</f>
        <v>na</v>
      </c>
      <c r="E968" t="s">
        <v>62</v>
      </c>
      <c r="F968">
        <v>9603</v>
      </c>
      <c r="G968" s="139">
        <v>2012</v>
      </c>
      <c r="H968" t="s">
        <v>154</v>
      </c>
      <c r="I968" s="691">
        <f>VLOOKUP(E968&amp;H968,Data2012!$A:$S,12,FALSE)</f>
        <v>-1</v>
      </c>
    </row>
    <row r="969" spans="1:9" ht="14.25" hidden="1" customHeight="1">
      <c r="A969" s="1" t="str">
        <f t="shared" si="255"/>
        <v>HZ20129603</v>
      </c>
      <c r="B969" s="1">
        <f t="shared" si="256"/>
        <v>5203</v>
      </c>
      <c r="C969" s="210">
        <f t="shared" si="257"/>
        <v>6</v>
      </c>
      <c r="D969" s="1" t="str">
        <f t="shared" si="258"/>
        <v>na</v>
      </c>
      <c r="E969" t="s">
        <v>62</v>
      </c>
      <c r="F969">
        <v>9603</v>
      </c>
      <c r="G969" s="139">
        <v>2012</v>
      </c>
      <c r="H969" t="s">
        <v>153</v>
      </c>
      <c r="I969" s="691">
        <f>VLOOKUP(E969&amp;H969,Data2012!$A:$S,12,FALSE)</f>
        <v>-1</v>
      </c>
    </row>
    <row r="970" spans="1:9" ht="14.25" hidden="1" customHeight="1">
      <c r="A970" s="1" t="str">
        <f t="shared" si="255"/>
        <v>HZ20129603</v>
      </c>
      <c r="B970" s="1">
        <f t="shared" si="256"/>
        <v>5203</v>
      </c>
      <c r="C970" s="210">
        <f t="shared" si="257"/>
        <v>6</v>
      </c>
      <c r="D970" s="1" t="str">
        <f t="shared" si="258"/>
        <v>na</v>
      </c>
      <c r="E970" t="s">
        <v>62</v>
      </c>
      <c r="F970">
        <v>9603</v>
      </c>
      <c r="G970" s="139">
        <v>2012</v>
      </c>
      <c r="H970" t="s">
        <v>152</v>
      </c>
      <c r="I970" s="691">
        <f>VLOOKUP(E970&amp;H970,Data2012!$A:$S,12,FALSE)</f>
        <v>-1</v>
      </c>
    </row>
    <row r="971" spans="1:9" ht="14.25" hidden="1" customHeight="1">
      <c r="A971" s="1" t="str">
        <f t="shared" si="255"/>
        <v>HZ20129603</v>
      </c>
      <c r="B971" s="1">
        <f t="shared" si="256"/>
        <v>5203</v>
      </c>
      <c r="C971" s="210">
        <f t="shared" si="257"/>
        <v>6</v>
      </c>
      <c r="D971" s="1" t="str">
        <f t="shared" si="258"/>
        <v>na</v>
      </c>
      <c r="E971" t="s">
        <v>62</v>
      </c>
      <c r="F971">
        <v>9603</v>
      </c>
      <c r="G971" s="139">
        <v>2012</v>
      </c>
      <c r="H971" t="s">
        <v>151</v>
      </c>
      <c r="I971" s="691">
        <f>VLOOKUP(E971&amp;H971,Data2012!$A:$S,12,FALSE)</f>
        <v>-1</v>
      </c>
    </row>
    <row r="972" spans="1:9" ht="14.25" hidden="1" customHeight="1">
      <c r="A972" s="1" t="str">
        <f t="shared" si="255"/>
        <v>HZ20129603</v>
      </c>
      <c r="B972" s="1">
        <f t="shared" si="256"/>
        <v>5203</v>
      </c>
      <c r="C972" s="210">
        <f t="shared" si="257"/>
        <v>6</v>
      </c>
      <c r="D972" s="1" t="str">
        <f t="shared" si="258"/>
        <v>na</v>
      </c>
      <c r="E972" t="s">
        <v>62</v>
      </c>
      <c r="F972">
        <v>9603</v>
      </c>
      <c r="G972" s="139">
        <v>2012</v>
      </c>
      <c r="H972" t="s">
        <v>150</v>
      </c>
      <c r="I972" s="691">
        <f>VLOOKUP(E972&amp;H972,Data2012!$A:$S,12,FALSE)</f>
        <v>-1</v>
      </c>
    </row>
    <row r="973" spans="1:9" ht="14.25" hidden="1" customHeight="1">
      <c r="A973" s="1" t="str">
        <f t="shared" si="255"/>
        <v>HZ20129603</v>
      </c>
      <c r="B973" s="1">
        <f t="shared" si="256"/>
        <v>5203</v>
      </c>
      <c r="C973" s="210">
        <f t="shared" si="257"/>
        <v>6</v>
      </c>
      <c r="D973" s="1">
        <f t="shared" si="258"/>
        <v>856</v>
      </c>
      <c r="E973" t="s">
        <v>62</v>
      </c>
      <c r="F973">
        <v>9603</v>
      </c>
      <c r="G973" s="139">
        <v>2012</v>
      </c>
      <c r="H973" t="s">
        <v>149</v>
      </c>
      <c r="I973" s="691">
        <f>VLOOKUP(E973&amp;H973,Data2012!$A:$S,12,FALSE)</f>
        <v>856</v>
      </c>
    </row>
    <row r="974" spans="1:9" ht="14.25" hidden="1" customHeight="1">
      <c r="A974" s="1" t="str">
        <f t="shared" si="255"/>
        <v>HZ20129603</v>
      </c>
      <c r="B974" s="1">
        <f t="shared" si="256"/>
        <v>5203</v>
      </c>
      <c r="C974" s="210">
        <f t="shared" si="257"/>
        <v>5</v>
      </c>
      <c r="D974" s="1">
        <f t="shared" si="258"/>
        <v>960</v>
      </c>
      <c r="E974" t="s">
        <v>62</v>
      </c>
      <c r="F974">
        <v>9603</v>
      </c>
      <c r="G974" s="139">
        <v>2012</v>
      </c>
      <c r="H974" t="s">
        <v>148</v>
      </c>
      <c r="I974" s="691">
        <f>VLOOKUP(E974&amp;H974,Data2012!$A:$S,12,FALSE)</f>
        <v>960</v>
      </c>
    </row>
    <row r="975" spans="1:9" ht="14.25" hidden="1" customHeight="1">
      <c r="A975" s="1" t="str">
        <f t="shared" si="255"/>
        <v>HZ20129603</v>
      </c>
      <c r="B975" s="1">
        <f t="shared" si="256"/>
        <v>5203</v>
      </c>
      <c r="C975" s="210">
        <f t="shared" si="257"/>
        <v>4</v>
      </c>
      <c r="D975" s="1">
        <f t="shared" si="258"/>
        <v>971</v>
      </c>
      <c r="E975" t="s">
        <v>62</v>
      </c>
      <c r="F975">
        <v>9603</v>
      </c>
      <c r="G975" s="139">
        <v>2012</v>
      </c>
      <c r="H975" t="s">
        <v>147</v>
      </c>
      <c r="I975" s="691">
        <f>VLOOKUP(E975&amp;H975,Data2012!$A:$S,12,FALSE)</f>
        <v>971</v>
      </c>
    </row>
    <row r="976" spans="1:9" ht="14.25" hidden="1" customHeight="1">
      <c r="A976" s="1" t="str">
        <f t="shared" si="255"/>
        <v>HZ20129603</v>
      </c>
      <c r="B976" s="1">
        <f t="shared" si="256"/>
        <v>5203</v>
      </c>
      <c r="C976" s="210">
        <f t="shared" si="257"/>
        <v>3</v>
      </c>
      <c r="D976" s="1">
        <f t="shared" si="258"/>
        <v>1056</v>
      </c>
      <c r="E976" t="s">
        <v>62</v>
      </c>
      <c r="F976">
        <v>9603</v>
      </c>
      <c r="G976" s="139">
        <v>2012</v>
      </c>
      <c r="H976" t="s">
        <v>146</v>
      </c>
      <c r="I976" s="691">
        <f>VLOOKUP(E976&amp;H976,Data2012!$A:$S,12,FALSE)</f>
        <v>1056</v>
      </c>
    </row>
    <row r="977" spans="1:9" ht="14.25" hidden="1" customHeight="1">
      <c r="A977" s="1" t="str">
        <f t="shared" si="255"/>
        <v>HZ20129603</v>
      </c>
      <c r="B977" s="1">
        <f t="shared" si="256"/>
        <v>5203</v>
      </c>
      <c r="C977" s="210">
        <f t="shared" si="257"/>
        <v>2</v>
      </c>
      <c r="D977" s="1">
        <f t="shared" si="258"/>
        <v>606</v>
      </c>
      <c r="E977" t="s">
        <v>62</v>
      </c>
      <c r="F977">
        <v>9603</v>
      </c>
      <c r="G977" s="139">
        <v>2012</v>
      </c>
      <c r="H977" t="s">
        <v>145</v>
      </c>
      <c r="I977" s="691">
        <f>VLOOKUP(E977&amp;H977,Data2012!$A:$S,12,FALSE)</f>
        <v>606</v>
      </c>
    </row>
    <row r="978" spans="1:9" ht="14.25" hidden="1" customHeight="1">
      <c r="A978" s="1" t="str">
        <f t="shared" si="255"/>
        <v>HZ20129603</v>
      </c>
      <c r="B978" s="403">
        <f>IF(D978="na"," ",SUMIF(A:A,A978,D:D))</f>
        <v>5203</v>
      </c>
      <c r="C978" s="404">
        <f>IF(D978="na"," ",VALUE(RIGHT(TRIM(H978),2)))</f>
        <v>1</v>
      </c>
      <c r="D978" s="403">
        <f t="shared" si="258"/>
        <v>754</v>
      </c>
      <c r="E978" t="s">
        <v>62</v>
      </c>
      <c r="F978">
        <v>9603</v>
      </c>
      <c r="G978" s="139">
        <v>2012</v>
      </c>
      <c r="H978" t="s">
        <v>144</v>
      </c>
      <c r="I978" s="691">
        <f>VLOOKUP(E978&amp;H978,Data2012!$A:$S,12,FALSE)</f>
        <v>754</v>
      </c>
    </row>
    <row r="979" spans="1:9" ht="14.25" hidden="1" customHeight="1">
      <c r="A979" s="1" t="str">
        <f t="shared" si="255"/>
        <v>HZ20129604</v>
      </c>
      <c r="B979" s="1">
        <f t="shared" ref="B979:B989" si="259">IF(D979="na",B980,SUMIF(A:A,A979,D:D))</f>
        <v>1088</v>
      </c>
      <c r="C979" s="210">
        <f t="shared" ref="C979:C989" si="260">IF(D979="na",C980,VALUE(RIGHT(TRIM(H979),2)))</f>
        <v>6</v>
      </c>
      <c r="D979" s="1" t="str">
        <f>IF(I979&lt;0,"na",I979)</f>
        <v>na</v>
      </c>
      <c r="E979" t="s">
        <v>62</v>
      </c>
      <c r="F979">
        <v>9604</v>
      </c>
      <c r="G979" s="139">
        <v>2012</v>
      </c>
      <c r="H979" t="s">
        <v>155</v>
      </c>
      <c r="I979" s="691">
        <f>VLOOKUP(E979&amp;H979,Data2012!$A:$S,15,FALSE)</f>
        <v>-1</v>
      </c>
    </row>
    <row r="980" spans="1:9" ht="14.25" hidden="1" customHeight="1">
      <c r="A980" s="1" t="str">
        <f t="shared" si="255"/>
        <v>HZ20129604</v>
      </c>
      <c r="B980" s="1">
        <f t="shared" si="259"/>
        <v>1088</v>
      </c>
      <c r="C980" s="210">
        <f t="shared" si="260"/>
        <v>6</v>
      </c>
      <c r="D980" s="1" t="str">
        <f t="shared" ref="D980:D990" si="261">IF(I980&lt;0,"na",I980)</f>
        <v>na</v>
      </c>
      <c r="E980" t="s">
        <v>62</v>
      </c>
      <c r="F980">
        <v>9604</v>
      </c>
      <c r="G980" s="139">
        <v>2012</v>
      </c>
      <c r="H980" t="s">
        <v>154</v>
      </c>
      <c r="I980" s="691">
        <f>VLOOKUP(E980&amp;H980,Data2012!$A:$S,15,FALSE)</f>
        <v>-1</v>
      </c>
    </row>
    <row r="981" spans="1:9" ht="14.25" hidden="1" customHeight="1">
      <c r="A981" s="1" t="str">
        <f t="shared" si="255"/>
        <v>HZ20129604</v>
      </c>
      <c r="B981" s="1">
        <f t="shared" si="259"/>
        <v>1088</v>
      </c>
      <c r="C981" s="210">
        <f t="shared" si="260"/>
        <v>6</v>
      </c>
      <c r="D981" s="1" t="str">
        <f t="shared" si="261"/>
        <v>na</v>
      </c>
      <c r="E981" t="s">
        <v>62</v>
      </c>
      <c r="F981">
        <v>9604</v>
      </c>
      <c r="G981" s="139">
        <v>2012</v>
      </c>
      <c r="H981" t="s">
        <v>153</v>
      </c>
      <c r="I981" s="691">
        <f>VLOOKUP(E981&amp;H981,Data2012!$A:$S,15,FALSE)</f>
        <v>-1</v>
      </c>
    </row>
    <row r="982" spans="1:9" ht="14.25" hidden="1" customHeight="1">
      <c r="A982" s="1" t="str">
        <f t="shared" si="255"/>
        <v>HZ20129604</v>
      </c>
      <c r="B982" s="1">
        <f t="shared" si="259"/>
        <v>1088</v>
      </c>
      <c r="C982" s="210">
        <f t="shared" si="260"/>
        <v>6</v>
      </c>
      <c r="D982" s="1" t="str">
        <f t="shared" si="261"/>
        <v>na</v>
      </c>
      <c r="E982" t="s">
        <v>62</v>
      </c>
      <c r="F982">
        <v>9604</v>
      </c>
      <c r="G982" s="139">
        <v>2012</v>
      </c>
      <c r="H982" t="s">
        <v>152</v>
      </c>
      <c r="I982" s="691">
        <f>VLOOKUP(E982&amp;H982,Data2012!$A:$S,15,FALSE)</f>
        <v>-1</v>
      </c>
    </row>
    <row r="983" spans="1:9" ht="14.25" hidden="1" customHeight="1">
      <c r="A983" s="1" t="str">
        <f t="shared" si="255"/>
        <v>HZ20129604</v>
      </c>
      <c r="B983" s="1">
        <f t="shared" si="259"/>
        <v>1088</v>
      </c>
      <c r="C983" s="210">
        <f t="shared" si="260"/>
        <v>6</v>
      </c>
      <c r="D983" s="1" t="str">
        <f t="shared" si="261"/>
        <v>na</v>
      </c>
      <c r="E983" t="s">
        <v>62</v>
      </c>
      <c r="F983">
        <v>9604</v>
      </c>
      <c r="G983" s="139">
        <v>2012</v>
      </c>
      <c r="H983" t="s">
        <v>151</v>
      </c>
      <c r="I983" s="691">
        <f>VLOOKUP(E983&amp;H983,Data2012!$A:$S,15,FALSE)</f>
        <v>-1</v>
      </c>
    </row>
    <row r="984" spans="1:9" ht="14.25" hidden="1" customHeight="1">
      <c r="A984" s="1" t="str">
        <f t="shared" si="255"/>
        <v>HZ20129604</v>
      </c>
      <c r="B984" s="1">
        <f t="shared" si="259"/>
        <v>1088</v>
      </c>
      <c r="C984" s="210">
        <f t="shared" si="260"/>
        <v>6</v>
      </c>
      <c r="D984" s="1" t="str">
        <f t="shared" si="261"/>
        <v>na</v>
      </c>
      <c r="E984" t="s">
        <v>62</v>
      </c>
      <c r="F984">
        <v>9604</v>
      </c>
      <c r="G984" s="139">
        <v>2012</v>
      </c>
      <c r="H984" t="s">
        <v>150</v>
      </c>
      <c r="I984" s="691">
        <f>VLOOKUP(E984&amp;H984,Data2012!$A:$S,15,FALSE)</f>
        <v>-1</v>
      </c>
    </row>
    <row r="985" spans="1:9" ht="14.25" hidden="1" customHeight="1">
      <c r="A985" s="1" t="str">
        <f t="shared" si="255"/>
        <v>HZ20129604</v>
      </c>
      <c r="B985" s="1">
        <f t="shared" si="259"/>
        <v>1088</v>
      </c>
      <c r="C985" s="210">
        <f t="shared" si="260"/>
        <v>6</v>
      </c>
      <c r="D985" s="1">
        <f t="shared" si="261"/>
        <v>173</v>
      </c>
      <c r="E985" t="s">
        <v>62</v>
      </c>
      <c r="F985">
        <v>9604</v>
      </c>
      <c r="G985" s="139">
        <v>2012</v>
      </c>
      <c r="H985" t="s">
        <v>149</v>
      </c>
      <c r="I985" s="691">
        <f>VLOOKUP(E985&amp;H985,Data2012!$A:$S,15,FALSE)</f>
        <v>173</v>
      </c>
    </row>
    <row r="986" spans="1:9" ht="14.25" hidden="1" customHeight="1">
      <c r="A986" s="1" t="str">
        <f t="shared" si="255"/>
        <v>HZ20129604</v>
      </c>
      <c r="B986" s="1">
        <f t="shared" si="259"/>
        <v>1088</v>
      </c>
      <c r="C986" s="210">
        <f t="shared" si="260"/>
        <v>5</v>
      </c>
      <c r="D986" s="1">
        <f t="shared" si="261"/>
        <v>192</v>
      </c>
      <c r="E986" t="s">
        <v>62</v>
      </c>
      <c r="F986">
        <v>9604</v>
      </c>
      <c r="G986" s="139">
        <v>2012</v>
      </c>
      <c r="H986" t="s">
        <v>148</v>
      </c>
      <c r="I986" s="691">
        <f>VLOOKUP(E986&amp;H986,Data2012!$A:$S,15,FALSE)</f>
        <v>192</v>
      </c>
    </row>
    <row r="987" spans="1:9" ht="14.25" hidden="1" customHeight="1">
      <c r="A987" s="1" t="str">
        <f t="shared" si="255"/>
        <v>HZ20129604</v>
      </c>
      <c r="B987" s="1">
        <f t="shared" si="259"/>
        <v>1088</v>
      </c>
      <c r="C987" s="210">
        <f t="shared" si="260"/>
        <v>4</v>
      </c>
      <c r="D987" s="1">
        <f t="shared" si="261"/>
        <v>217</v>
      </c>
      <c r="E987" t="s">
        <v>62</v>
      </c>
      <c r="F987">
        <v>9604</v>
      </c>
      <c r="G987" s="139">
        <v>2012</v>
      </c>
      <c r="H987" t="s">
        <v>147</v>
      </c>
      <c r="I987" s="691">
        <f>VLOOKUP(E987&amp;H987,Data2012!$A:$S,15,FALSE)</f>
        <v>217</v>
      </c>
    </row>
    <row r="988" spans="1:9" ht="14.25" hidden="1" customHeight="1">
      <c r="A988" s="1" t="str">
        <f t="shared" si="255"/>
        <v>HZ20129604</v>
      </c>
      <c r="B988" s="1">
        <f t="shared" si="259"/>
        <v>1088</v>
      </c>
      <c r="C988" s="210">
        <f t="shared" si="260"/>
        <v>3</v>
      </c>
      <c r="D988" s="1">
        <f t="shared" si="261"/>
        <v>226</v>
      </c>
      <c r="E988" t="s">
        <v>62</v>
      </c>
      <c r="F988">
        <v>9604</v>
      </c>
      <c r="G988" s="139">
        <v>2012</v>
      </c>
      <c r="H988" t="s">
        <v>146</v>
      </c>
      <c r="I988" s="691">
        <f>VLOOKUP(E988&amp;H988,Data2012!$A:$S,15,FALSE)</f>
        <v>226</v>
      </c>
    </row>
    <row r="989" spans="1:9" ht="14.25" hidden="1" customHeight="1">
      <c r="A989" s="1" t="str">
        <f t="shared" si="255"/>
        <v>HZ20129604</v>
      </c>
      <c r="B989" s="1">
        <f t="shared" si="259"/>
        <v>1088</v>
      </c>
      <c r="C989" s="210">
        <f t="shared" si="260"/>
        <v>2</v>
      </c>
      <c r="D989" s="1">
        <f t="shared" si="261"/>
        <v>118</v>
      </c>
      <c r="E989" t="s">
        <v>62</v>
      </c>
      <c r="F989">
        <v>9604</v>
      </c>
      <c r="G989" s="139">
        <v>2012</v>
      </c>
      <c r="H989" t="s">
        <v>145</v>
      </c>
      <c r="I989" s="691">
        <f>VLOOKUP(E989&amp;H989,Data2012!$A:$S,15,FALSE)</f>
        <v>118</v>
      </c>
    </row>
    <row r="990" spans="1:9" ht="14.25" hidden="1" customHeight="1">
      <c r="A990" s="1" t="str">
        <f t="shared" si="255"/>
        <v>HZ20129604</v>
      </c>
      <c r="B990" s="1">
        <f>IF(D990="na"," ",SUMIF(A:A,A990,D:D))</f>
        <v>1088</v>
      </c>
      <c r="C990" s="210">
        <f>IF(D990="na"," ",VALUE(RIGHT(TRIM(H990),2)))</f>
        <v>1</v>
      </c>
      <c r="D990" s="1">
        <f t="shared" si="261"/>
        <v>162</v>
      </c>
      <c r="E990" t="s">
        <v>62</v>
      </c>
      <c r="F990">
        <v>9604</v>
      </c>
      <c r="G990" s="139">
        <v>2012</v>
      </c>
      <c r="H990" t="s">
        <v>144</v>
      </c>
      <c r="I990" s="691">
        <f>VLOOKUP(E990&amp;H990,Data2012!$A:$S,15,FALSE)</f>
        <v>162</v>
      </c>
    </row>
    <row r="991" spans="1:9" ht="14.25" hidden="1" customHeight="1">
      <c r="A991" s="1" t="str">
        <f t="shared" si="255"/>
        <v>HZ20129605</v>
      </c>
      <c r="B991" s="1">
        <f t="shared" ref="B991:B1001" si="262">IF(D991="na",B992,SUMIF(A:A,A991,D:D))</f>
        <v>4383</v>
      </c>
      <c r="C991" s="210">
        <f t="shared" ref="C991:C1001" si="263">IF(D991="na",C992,VALUE(RIGHT(TRIM(H991),2)))</f>
        <v>6</v>
      </c>
      <c r="D991" s="1" t="str">
        <f>IF(I991&lt;0,"na",I991)</f>
        <v>na</v>
      </c>
      <c r="E991" t="s">
        <v>62</v>
      </c>
      <c r="F991">
        <v>9605</v>
      </c>
      <c r="G991" s="139">
        <v>2012</v>
      </c>
      <c r="H991" t="s">
        <v>155</v>
      </c>
      <c r="I991" s="691">
        <f>VLOOKUP(E991&amp;H991,Data2012!$A:$S,18,FALSE)</f>
        <v>-1</v>
      </c>
    </row>
    <row r="992" spans="1:9" ht="14.25" hidden="1" customHeight="1">
      <c r="A992" s="1" t="str">
        <f t="shared" si="255"/>
        <v>HZ20129605</v>
      </c>
      <c r="B992" s="1">
        <f t="shared" si="262"/>
        <v>4383</v>
      </c>
      <c r="C992" s="210">
        <f t="shared" si="263"/>
        <v>6</v>
      </c>
      <c r="D992" s="1" t="str">
        <f t="shared" ref="D992:D1002" si="264">IF(I992&lt;0,"na",I992)</f>
        <v>na</v>
      </c>
      <c r="E992" t="s">
        <v>62</v>
      </c>
      <c r="F992">
        <v>9605</v>
      </c>
      <c r="G992" s="139">
        <v>2012</v>
      </c>
      <c r="H992" t="s">
        <v>154</v>
      </c>
      <c r="I992" s="691">
        <f>VLOOKUP(E992&amp;H992,Data2012!$A:$S,18,FALSE)</f>
        <v>-1</v>
      </c>
    </row>
    <row r="993" spans="1:9" ht="14.25" hidden="1" customHeight="1">
      <c r="A993" s="1" t="str">
        <f t="shared" si="255"/>
        <v>HZ20129605</v>
      </c>
      <c r="B993" s="1">
        <f t="shared" si="262"/>
        <v>4383</v>
      </c>
      <c r="C993" s="210">
        <f t="shared" si="263"/>
        <v>6</v>
      </c>
      <c r="D993" s="1" t="str">
        <f t="shared" si="264"/>
        <v>na</v>
      </c>
      <c r="E993" t="s">
        <v>62</v>
      </c>
      <c r="F993">
        <v>9605</v>
      </c>
      <c r="G993" s="139">
        <v>2012</v>
      </c>
      <c r="H993" t="s">
        <v>153</v>
      </c>
      <c r="I993" s="691">
        <f>VLOOKUP(E993&amp;H993,Data2012!$A:$S,18,FALSE)</f>
        <v>-1</v>
      </c>
    </row>
    <row r="994" spans="1:9" ht="14.25" hidden="1" customHeight="1">
      <c r="A994" s="1" t="str">
        <f t="shared" si="255"/>
        <v>HZ20129605</v>
      </c>
      <c r="B994" s="1">
        <f t="shared" si="262"/>
        <v>4383</v>
      </c>
      <c r="C994" s="210">
        <f t="shared" si="263"/>
        <v>6</v>
      </c>
      <c r="D994" s="1" t="str">
        <f t="shared" si="264"/>
        <v>na</v>
      </c>
      <c r="E994" t="s">
        <v>62</v>
      </c>
      <c r="F994">
        <v>9605</v>
      </c>
      <c r="G994" s="139">
        <v>2012</v>
      </c>
      <c r="H994" t="s">
        <v>152</v>
      </c>
      <c r="I994" s="691">
        <f>VLOOKUP(E994&amp;H994,Data2012!$A:$S,18,FALSE)</f>
        <v>-1</v>
      </c>
    </row>
    <row r="995" spans="1:9" ht="14.25" hidden="1" customHeight="1">
      <c r="A995" s="1" t="str">
        <f t="shared" si="255"/>
        <v>HZ20129605</v>
      </c>
      <c r="B995" s="1">
        <f t="shared" si="262"/>
        <v>4383</v>
      </c>
      <c r="C995" s="210">
        <f t="shared" si="263"/>
        <v>6</v>
      </c>
      <c r="D995" s="1" t="str">
        <f t="shared" si="264"/>
        <v>na</v>
      </c>
      <c r="E995" t="s">
        <v>62</v>
      </c>
      <c r="F995">
        <v>9605</v>
      </c>
      <c r="G995" s="139">
        <v>2012</v>
      </c>
      <c r="H995" t="s">
        <v>151</v>
      </c>
      <c r="I995" s="691">
        <f>VLOOKUP(E995&amp;H995,Data2012!$A:$S,18,FALSE)</f>
        <v>-1</v>
      </c>
    </row>
    <row r="996" spans="1:9" ht="14.25" hidden="1" customHeight="1">
      <c r="A996" s="1" t="str">
        <f t="shared" si="255"/>
        <v>HZ20129605</v>
      </c>
      <c r="B996" s="1">
        <f t="shared" si="262"/>
        <v>4383</v>
      </c>
      <c r="C996" s="210">
        <f t="shared" si="263"/>
        <v>6</v>
      </c>
      <c r="D996" s="1" t="str">
        <f t="shared" si="264"/>
        <v>na</v>
      </c>
      <c r="E996" t="s">
        <v>62</v>
      </c>
      <c r="F996">
        <v>9605</v>
      </c>
      <c r="G996" s="139">
        <v>2012</v>
      </c>
      <c r="H996" t="s">
        <v>150</v>
      </c>
      <c r="I996" s="691">
        <f>VLOOKUP(E996&amp;H996,Data2012!$A:$S,18,FALSE)</f>
        <v>-1</v>
      </c>
    </row>
    <row r="997" spans="1:9" ht="14.25" hidden="1" customHeight="1">
      <c r="A997" s="1" t="str">
        <f t="shared" si="255"/>
        <v>HZ20129605</v>
      </c>
      <c r="B997" s="1">
        <f t="shared" si="262"/>
        <v>4383</v>
      </c>
      <c r="C997" s="210">
        <f t="shared" si="263"/>
        <v>6</v>
      </c>
      <c r="D997" s="1">
        <f t="shared" si="264"/>
        <v>695</v>
      </c>
      <c r="E997" t="s">
        <v>62</v>
      </c>
      <c r="F997">
        <v>9605</v>
      </c>
      <c r="G997" s="139">
        <v>2012</v>
      </c>
      <c r="H997" t="s">
        <v>149</v>
      </c>
      <c r="I997" s="691">
        <f>VLOOKUP(E997&amp;H997,Data2012!$A:$S,18,FALSE)</f>
        <v>695</v>
      </c>
    </row>
    <row r="998" spans="1:9" ht="14.25" hidden="1" customHeight="1">
      <c r="A998" s="1" t="str">
        <f t="shared" si="255"/>
        <v>HZ20129605</v>
      </c>
      <c r="B998" s="1">
        <f t="shared" si="262"/>
        <v>4383</v>
      </c>
      <c r="C998" s="210">
        <f t="shared" si="263"/>
        <v>5</v>
      </c>
      <c r="D998" s="1">
        <f t="shared" si="264"/>
        <v>779</v>
      </c>
      <c r="E998" t="s">
        <v>62</v>
      </c>
      <c r="F998">
        <v>9605</v>
      </c>
      <c r="G998" s="139">
        <v>2012</v>
      </c>
      <c r="H998" t="s">
        <v>148</v>
      </c>
      <c r="I998" s="691">
        <f>VLOOKUP(E998&amp;H998,Data2012!$A:$S,18,FALSE)</f>
        <v>779</v>
      </c>
    </row>
    <row r="999" spans="1:9" ht="14.25" hidden="1" customHeight="1">
      <c r="A999" s="1" t="str">
        <f t="shared" si="255"/>
        <v>HZ20129605</v>
      </c>
      <c r="B999" s="1">
        <f t="shared" si="262"/>
        <v>4383</v>
      </c>
      <c r="C999" s="210">
        <f t="shared" si="263"/>
        <v>4</v>
      </c>
      <c r="D999" s="1">
        <f t="shared" si="264"/>
        <v>814</v>
      </c>
      <c r="E999" t="s">
        <v>62</v>
      </c>
      <c r="F999">
        <v>9605</v>
      </c>
      <c r="G999" s="139">
        <v>2012</v>
      </c>
      <c r="H999" t="s">
        <v>147</v>
      </c>
      <c r="I999" s="691">
        <f>VLOOKUP(E999&amp;H999,Data2012!$A:$S,18,FALSE)</f>
        <v>814</v>
      </c>
    </row>
    <row r="1000" spans="1:9" ht="14.25" hidden="1" customHeight="1">
      <c r="A1000" s="1" t="str">
        <f t="shared" si="255"/>
        <v>HZ20129605</v>
      </c>
      <c r="B1000" s="1">
        <f t="shared" si="262"/>
        <v>4383</v>
      </c>
      <c r="C1000" s="210">
        <f t="shared" si="263"/>
        <v>3</v>
      </c>
      <c r="D1000" s="1">
        <f t="shared" si="264"/>
        <v>897</v>
      </c>
      <c r="E1000" t="s">
        <v>62</v>
      </c>
      <c r="F1000">
        <v>9605</v>
      </c>
      <c r="G1000" s="139">
        <v>2012</v>
      </c>
      <c r="H1000" t="s">
        <v>146</v>
      </c>
      <c r="I1000" s="691">
        <f>VLOOKUP(E1000&amp;H1000,Data2012!$A:$S,18,FALSE)</f>
        <v>897</v>
      </c>
    </row>
    <row r="1001" spans="1:9" ht="14.25" hidden="1" customHeight="1">
      <c r="A1001" s="1" t="str">
        <f t="shared" si="255"/>
        <v>HZ20129605</v>
      </c>
      <c r="B1001" s="1">
        <f t="shared" si="262"/>
        <v>4383</v>
      </c>
      <c r="C1001" s="210">
        <f t="shared" si="263"/>
        <v>2</v>
      </c>
      <c r="D1001" s="1">
        <f t="shared" si="264"/>
        <v>542</v>
      </c>
      <c r="E1001" t="s">
        <v>62</v>
      </c>
      <c r="F1001">
        <v>9605</v>
      </c>
      <c r="G1001" s="139">
        <v>2012</v>
      </c>
      <c r="H1001" t="s">
        <v>145</v>
      </c>
      <c r="I1001" s="691">
        <f>VLOOKUP(E1001&amp;H1001,Data2012!$A:$S,18,FALSE)</f>
        <v>542</v>
      </c>
    </row>
    <row r="1002" spans="1:9" ht="14.25" hidden="1" customHeight="1">
      <c r="A1002" s="1" t="str">
        <f t="shared" si="255"/>
        <v>HZ20129605</v>
      </c>
      <c r="B1002" s="1">
        <f>IF(D1002="na"," ",SUMIF(A:A,A1002,D:D))</f>
        <v>4383</v>
      </c>
      <c r="C1002" s="210">
        <f>IF(D1002="na"," ",VALUE(RIGHT(TRIM(H1002),2)))</f>
        <v>1</v>
      </c>
      <c r="D1002" s="1">
        <f t="shared" si="264"/>
        <v>656</v>
      </c>
      <c r="E1002" t="s">
        <v>62</v>
      </c>
      <c r="F1002">
        <v>9605</v>
      </c>
      <c r="G1002" s="139">
        <v>2012</v>
      </c>
      <c r="H1002" t="s">
        <v>144</v>
      </c>
      <c r="I1002" s="691">
        <f>VLOOKUP(E1002&amp;H1002,Data2012!$A:$S,18,FALSE)</f>
        <v>656</v>
      </c>
    </row>
    <row r="1003" spans="1:9" ht="14.25" hidden="1" customHeight="1">
      <c r="A1003" s="1" t="str">
        <f t="shared" si="255"/>
        <v>HZ20129606</v>
      </c>
      <c r="B1003" s="1">
        <f t="shared" ref="B1003:B1013" si="265">IF(D1003="na",B1004,SUMIF(A:A,A1003,D:D))</f>
        <v>869</v>
      </c>
      <c r="C1003" s="210">
        <f t="shared" ref="C1003:C1013" si="266">IF(D1003="na",C1004,VALUE(RIGHT(TRIM(H1003),2)))</f>
        <v>6</v>
      </c>
      <c r="D1003" s="1" t="str">
        <f>IF(I1003&lt;0,"na",I1003)</f>
        <v>na</v>
      </c>
      <c r="E1003" t="s">
        <v>62</v>
      </c>
      <c r="F1003">
        <v>9606</v>
      </c>
      <c r="G1003" s="139">
        <v>2012</v>
      </c>
      <c r="H1003" t="s">
        <v>155</v>
      </c>
      <c r="I1003" s="691">
        <f>VLOOKUP(E1003&amp;H1003,Data2012!$A:$U,21,FALSE)</f>
        <v>-1</v>
      </c>
    </row>
    <row r="1004" spans="1:9" ht="14.25" hidden="1" customHeight="1">
      <c r="A1004" s="1" t="str">
        <f t="shared" si="255"/>
        <v>HZ20129606</v>
      </c>
      <c r="B1004" s="1">
        <f t="shared" si="265"/>
        <v>869</v>
      </c>
      <c r="C1004" s="210">
        <f t="shared" si="266"/>
        <v>6</v>
      </c>
      <c r="D1004" s="1" t="str">
        <f t="shared" ref="D1004:D1014" si="267">IF(I1004&lt;0,"na",I1004)</f>
        <v>na</v>
      </c>
      <c r="E1004" t="s">
        <v>62</v>
      </c>
      <c r="F1004">
        <v>9606</v>
      </c>
      <c r="G1004" s="139">
        <v>2012</v>
      </c>
      <c r="H1004" t="s">
        <v>154</v>
      </c>
      <c r="I1004" s="691">
        <f>VLOOKUP(E1004&amp;H1004,Data2012!$A:$U,21,FALSE)</f>
        <v>-1</v>
      </c>
    </row>
    <row r="1005" spans="1:9" ht="14.25" hidden="1" customHeight="1">
      <c r="A1005" s="1" t="str">
        <f t="shared" si="255"/>
        <v>HZ20129606</v>
      </c>
      <c r="B1005" s="1">
        <f t="shared" si="265"/>
        <v>869</v>
      </c>
      <c r="C1005" s="210">
        <f t="shared" si="266"/>
        <v>6</v>
      </c>
      <c r="D1005" s="1" t="str">
        <f t="shared" si="267"/>
        <v>na</v>
      </c>
      <c r="E1005" t="s">
        <v>62</v>
      </c>
      <c r="F1005">
        <v>9606</v>
      </c>
      <c r="G1005" s="139">
        <v>2012</v>
      </c>
      <c r="H1005" t="s">
        <v>153</v>
      </c>
      <c r="I1005" s="691">
        <f>VLOOKUP(E1005&amp;H1005,Data2012!$A:$U,21,FALSE)</f>
        <v>-1</v>
      </c>
    </row>
    <row r="1006" spans="1:9" ht="14.25" hidden="1" customHeight="1">
      <c r="A1006" s="1" t="str">
        <f t="shared" si="255"/>
        <v>HZ20129606</v>
      </c>
      <c r="B1006" s="1">
        <f t="shared" si="265"/>
        <v>869</v>
      </c>
      <c r="C1006" s="210">
        <f t="shared" si="266"/>
        <v>6</v>
      </c>
      <c r="D1006" s="1" t="str">
        <f t="shared" si="267"/>
        <v>na</v>
      </c>
      <c r="E1006" t="s">
        <v>62</v>
      </c>
      <c r="F1006">
        <v>9606</v>
      </c>
      <c r="G1006" s="139">
        <v>2012</v>
      </c>
      <c r="H1006" t="s">
        <v>152</v>
      </c>
      <c r="I1006" s="691">
        <f>VLOOKUP(E1006&amp;H1006,Data2012!$A:$U,21,FALSE)</f>
        <v>-1</v>
      </c>
    </row>
    <row r="1007" spans="1:9" ht="14.25" hidden="1" customHeight="1">
      <c r="A1007" s="1" t="str">
        <f t="shared" si="255"/>
        <v>HZ20129606</v>
      </c>
      <c r="B1007" s="1">
        <f t="shared" si="265"/>
        <v>869</v>
      </c>
      <c r="C1007" s="210">
        <f t="shared" si="266"/>
        <v>6</v>
      </c>
      <c r="D1007" s="1" t="str">
        <f t="shared" si="267"/>
        <v>na</v>
      </c>
      <c r="E1007" t="s">
        <v>62</v>
      </c>
      <c r="F1007">
        <v>9606</v>
      </c>
      <c r="G1007" s="139">
        <v>2012</v>
      </c>
      <c r="H1007" t="s">
        <v>151</v>
      </c>
      <c r="I1007" s="691">
        <f>VLOOKUP(E1007&amp;H1007,Data2012!$A:$U,21,FALSE)</f>
        <v>-1</v>
      </c>
    </row>
    <row r="1008" spans="1:9" ht="14.25" hidden="1" customHeight="1">
      <c r="A1008" s="1" t="str">
        <f t="shared" si="255"/>
        <v>HZ20129606</v>
      </c>
      <c r="B1008" s="1">
        <f t="shared" si="265"/>
        <v>869</v>
      </c>
      <c r="C1008" s="210">
        <f t="shared" si="266"/>
        <v>6</v>
      </c>
      <c r="D1008" s="1" t="str">
        <f t="shared" si="267"/>
        <v>na</v>
      </c>
      <c r="E1008" t="s">
        <v>62</v>
      </c>
      <c r="F1008">
        <v>9606</v>
      </c>
      <c r="G1008" s="139">
        <v>2012</v>
      </c>
      <c r="H1008" t="s">
        <v>150</v>
      </c>
      <c r="I1008" s="691">
        <f>VLOOKUP(E1008&amp;H1008,Data2012!$A:$U,21,FALSE)</f>
        <v>-1</v>
      </c>
    </row>
    <row r="1009" spans="1:9" ht="14.25" hidden="1" customHeight="1">
      <c r="A1009" s="1" t="str">
        <f t="shared" si="255"/>
        <v>HZ20129606</v>
      </c>
      <c r="B1009" s="1">
        <f t="shared" si="265"/>
        <v>869</v>
      </c>
      <c r="C1009" s="210">
        <f t="shared" si="266"/>
        <v>6</v>
      </c>
      <c r="D1009" s="1">
        <f t="shared" si="267"/>
        <v>130</v>
      </c>
      <c r="E1009" t="s">
        <v>62</v>
      </c>
      <c r="F1009">
        <v>9606</v>
      </c>
      <c r="G1009" s="139">
        <v>2012</v>
      </c>
      <c r="H1009" t="s">
        <v>149</v>
      </c>
      <c r="I1009" s="691">
        <f>VLOOKUP(E1009&amp;H1009,Data2012!$A:$U,21,FALSE)</f>
        <v>130</v>
      </c>
    </row>
    <row r="1010" spans="1:9" ht="14.25" hidden="1" customHeight="1">
      <c r="A1010" s="1" t="str">
        <f t="shared" si="255"/>
        <v>HZ20129606</v>
      </c>
      <c r="B1010" s="1">
        <f t="shared" si="265"/>
        <v>869</v>
      </c>
      <c r="C1010" s="210">
        <f t="shared" si="266"/>
        <v>5</v>
      </c>
      <c r="D1010" s="1">
        <f t="shared" si="267"/>
        <v>144</v>
      </c>
      <c r="E1010" t="s">
        <v>62</v>
      </c>
      <c r="F1010">
        <v>9606</v>
      </c>
      <c r="G1010" s="139">
        <v>2012</v>
      </c>
      <c r="H1010" t="s">
        <v>148</v>
      </c>
      <c r="I1010" s="691">
        <f>VLOOKUP(E1010&amp;H1010,Data2012!$A:$U,21,FALSE)</f>
        <v>144</v>
      </c>
    </row>
    <row r="1011" spans="1:9" ht="14.25" hidden="1" customHeight="1">
      <c r="A1011" s="1" t="str">
        <f t="shared" si="255"/>
        <v>HZ20129606</v>
      </c>
      <c r="B1011" s="1">
        <f t="shared" si="265"/>
        <v>869</v>
      </c>
      <c r="C1011" s="210">
        <f t="shared" si="266"/>
        <v>4</v>
      </c>
      <c r="D1011" s="1">
        <f t="shared" si="267"/>
        <v>175</v>
      </c>
      <c r="E1011" t="s">
        <v>62</v>
      </c>
      <c r="F1011">
        <v>9606</v>
      </c>
      <c r="G1011" s="139">
        <v>2012</v>
      </c>
      <c r="H1011" t="s">
        <v>147</v>
      </c>
      <c r="I1011" s="691">
        <f>VLOOKUP(E1011&amp;H1011,Data2012!$A:$U,21,FALSE)</f>
        <v>175</v>
      </c>
    </row>
    <row r="1012" spans="1:9" ht="14.25" hidden="1" customHeight="1">
      <c r="A1012" s="1" t="str">
        <f t="shared" si="255"/>
        <v>HZ20129606</v>
      </c>
      <c r="B1012" s="1">
        <f t="shared" si="265"/>
        <v>869</v>
      </c>
      <c r="C1012" s="210">
        <f t="shared" si="266"/>
        <v>3</v>
      </c>
      <c r="D1012" s="1">
        <f t="shared" si="267"/>
        <v>185</v>
      </c>
      <c r="E1012" t="s">
        <v>62</v>
      </c>
      <c r="F1012">
        <v>9606</v>
      </c>
      <c r="G1012" s="139">
        <v>2012</v>
      </c>
      <c r="H1012" t="s">
        <v>146</v>
      </c>
      <c r="I1012" s="691">
        <f>VLOOKUP(E1012&amp;H1012,Data2012!$A:$U,21,FALSE)</f>
        <v>185</v>
      </c>
    </row>
    <row r="1013" spans="1:9" ht="14.25" hidden="1" customHeight="1">
      <c r="A1013" s="1" t="str">
        <f t="shared" si="255"/>
        <v>HZ20129606</v>
      </c>
      <c r="B1013" s="1">
        <f t="shared" si="265"/>
        <v>869</v>
      </c>
      <c r="C1013" s="210">
        <f t="shared" si="266"/>
        <v>2</v>
      </c>
      <c r="D1013" s="1">
        <f t="shared" si="267"/>
        <v>100</v>
      </c>
      <c r="E1013" t="s">
        <v>62</v>
      </c>
      <c r="F1013">
        <v>9606</v>
      </c>
      <c r="G1013" s="139">
        <v>2012</v>
      </c>
      <c r="H1013" t="s">
        <v>145</v>
      </c>
      <c r="I1013" s="691">
        <f>VLOOKUP(E1013&amp;H1013,Data2012!$A:$U,21,FALSE)</f>
        <v>100</v>
      </c>
    </row>
    <row r="1014" spans="1:9" ht="14.25" hidden="1" customHeight="1">
      <c r="A1014" s="1" t="str">
        <f t="shared" si="255"/>
        <v>HZ20129606</v>
      </c>
      <c r="B1014" s="1">
        <f>IF(D1014="na"," ",SUMIF(A:A,A1014,D:D))</f>
        <v>869</v>
      </c>
      <c r="C1014" s="210">
        <f>IF(D1014="na"," ",VALUE(RIGHT(TRIM(H1014),2)))</f>
        <v>1</v>
      </c>
      <c r="D1014" s="1">
        <f t="shared" si="267"/>
        <v>135</v>
      </c>
      <c r="E1014" t="s">
        <v>62</v>
      </c>
      <c r="F1014">
        <v>9606</v>
      </c>
      <c r="G1014" s="139">
        <v>2012</v>
      </c>
      <c r="H1014" t="s">
        <v>144</v>
      </c>
      <c r="I1014" s="691">
        <f>VLOOKUP(E1014&amp;H1014,Data2012!$A:$U,21,FALSE)</f>
        <v>135</v>
      </c>
    </row>
    <row r="1015" spans="1:9" ht="14.25" hidden="1" customHeight="1">
      <c r="A1015" s="1" t="str">
        <f t="shared" si="255"/>
        <v>JR20129601</v>
      </c>
      <c r="B1015" s="1" t="e">
        <f t="shared" ref="B1015:B1025" si="268">IF(D1015="na",B1016,SUMIF(A:A,A1015,D:D))</f>
        <v>#N/A</v>
      </c>
      <c r="C1015" s="210" t="e">
        <f t="shared" ref="C1015:C1025" si="269">IF(D1015="na",C1016,VALUE(RIGHT(TRIM(H1015),2)))</f>
        <v>#N/A</v>
      </c>
      <c r="D1015" s="1" t="e">
        <f>IF(I1015&lt;0,"na",I1015)</f>
        <v>#N/A</v>
      </c>
      <c r="E1015" t="s">
        <v>140</v>
      </c>
      <c r="F1015">
        <v>9601</v>
      </c>
      <c r="G1015" s="139">
        <v>2012</v>
      </c>
      <c r="H1015" t="s">
        <v>155</v>
      </c>
      <c r="I1015" t="e">
        <f>VLOOKUP(E1015&amp;H1015,Data2012!$A:$S,4,FALSE)</f>
        <v>#N/A</v>
      </c>
    </row>
    <row r="1016" spans="1:9" ht="14.25" hidden="1" customHeight="1">
      <c r="A1016" s="1" t="str">
        <f t="shared" si="255"/>
        <v>JR20129601</v>
      </c>
      <c r="B1016" s="1" t="e">
        <f t="shared" si="268"/>
        <v>#N/A</v>
      </c>
      <c r="C1016" s="210" t="e">
        <f t="shared" si="269"/>
        <v>#N/A</v>
      </c>
      <c r="D1016" s="1" t="e">
        <f t="shared" ref="D1016:D1026" si="270">IF(I1016&lt;0,"na",I1016)</f>
        <v>#N/A</v>
      </c>
      <c r="E1016" t="s">
        <v>140</v>
      </c>
      <c r="F1016">
        <v>9601</v>
      </c>
      <c r="G1016" s="139">
        <v>2012</v>
      </c>
      <c r="H1016" t="s">
        <v>154</v>
      </c>
      <c r="I1016" t="e">
        <f>VLOOKUP(E1016&amp;H1016,Data2012!$A:$S,4,FALSE)</f>
        <v>#N/A</v>
      </c>
    </row>
    <row r="1017" spans="1:9" ht="14.25" hidden="1" customHeight="1">
      <c r="A1017" s="1" t="str">
        <f t="shared" si="255"/>
        <v>JR20129601</v>
      </c>
      <c r="B1017" s="1" t="e">
        <f t="shared" si="268"/>
        <v>#N/A</v>
      </c>
      <c r="C1017" s="210" t="e">
        <f t="shared" si="269"/>
        <v>#N/A</v>
      </c>
      <c r="D1017" s="1" t="e">
        <f t="shared" si="270"/>
        <v>#N/A</v>
      </c>
      <c r="E1017" t="s">
        <v>140</v>
      </c>
      <c r="F1017">
        <v>9601</v>
      </c>
      <c r="G1017" s="139">
        <v>2012</v>
      </c>
      <c r="H1017" t="s">
        <v>153</v>
      </c>
      <c r="I1017" t="e">
        <f>VLOOKUP(E1017&amp;H1017,Data2012!$A:$S,4,FALSE)</f>
        <v>#N/A</v>
      </c>
    </row>
    <row r="1018" spans="1:9" ht="14.25" hidden="1" customHeight="1">
      <c r="A1018" s="1" t="str">
        <f t="shared" si="255"/>
        <v>JR20129601</v>
      </c>
      <c r="B1018" s="1" t="e">
        <f t="shared" si="268"/>
        <v>#N/A</v>
      </c>
      <c r="C1018" s="210" t="e">
        <f t="shared" si="269"/>
        <v>#N/A</v>
      </c>
      <c r="D1018" s="1" t="e">
        <f t="shared" si="270"/>
        <v>#N/A</v>
      </c>
      <c r="E1018" t="s">
        <v>140</v>
      </c>
      <c r="F1018">
        <v>9601</v>
      </c>
      <c r="G1018" s="139">
        <v>2012</v>
      </c>
      <c r="H1018" t="s">
        <v>152</v>
      </c>
      <c r="I1018" t="e">
        <f>VLOOKUP(E1018&amp;H1018,Data2012!$A:$S,4,FALSE)</f>
        <v>#N/A</v>
      </c>
    </row>
    <row r="1019" spans="1:9" ht="14.25" hidden="1" customHeight="1">
      <c r="A1019" s="1" t="str">
        <f t="shared" si="255"/>
        <v>JR20129601</v>
      </c>
      <c r="B1019" s="1" t="e">
        <f t="shared" si="268"/>
        <v>#N/A</v>
      </c>
      <c r="C1019" s="210" t="e">
        <f t="shared" si="269"/>
        <v>#N/A</v>
      </c>
      <c r="D1019" s="1" t="e">
        <f t="shared" si="270"/>
        <v>#N/A</v>
      </c>
      <c r="E1019" t="s">
        <v>140</v>
      </c>
      <c r="F1019">
        <v>9601</v>
      </c>
      <c r="G1019" s="139">
        <v>2012</v>
      </c>
      <c r="H1019" t="s">
        <v>151</v>
      </c>
      <c r="I1019" t="e">
        <f>VLOOKUP(E1019&amp;H1019,Data2012!$A:$S,4,FALSE)</f>
        <v>#N/A</v>
      </c>
    </row>
    <row r="1020" spans="1:9" ht="14.25" hidden="1" customHeight="1">
      <c r="A1020" s="1" t="str">
        <f t="shared" si="255"/>
        <v>JR20129601</v>
      </c>
      <c r="B1020" s="1" t="e">
        <f t="shared" si="268"/>
        <v>#N/A</v>
      </c>
      <c r="C1020" s="210" t="e">
        <f t="shared" si="269"/>
        <v>#N/A</v>
      </c>
      <c r="D1020" s="1" t="e">
        <f t="shared" si="270"/>
        <v>#N/A</v>
      </c>
      <c r="E1020" t="s">
        <v>140</v>
      </c>
      <c r="F1020">
        <v>9601</v>
      </c>
      <c r="G1020" s="139">
        <v>2012</v>
      </c>
      <c r="H1020" t="s">
        <v>150</v>
      </c>
      <c r="I1020" t="e">
        <f>VLOOKUP(E1020&amp;H1020,Data2012!$A:$S,4,FALSE)</f>
        <v>#N/A</v>
      </c>
    </row>
    <row r="1021" spans="1:9" ht="14.25" hidden="1" customHeight="1">
      <c r="A1021" s="1" t="str">
        <f t="shared" si="255"/>
        <v>JR20129601</v>
      </c>
      <c r="B1021" s="1" t="e">
        <f t="shared" si="268"/>
        <v>#N/A</v>
      </c>
      <c r="C1021" s="210" t="e">
        <f t="shared" si="269"/>
        <v>#N/A</v>
      </c>
      <c r="D1021" s="1" t="e">
        <f t="shared" si="270"/>
        <v>#N/A</v>
      </c>
      <c r="E1021" t="s">
        <v>140</v>
      </c>
      <c r="F1021">
        <v>9601</v>
      </c>
      <c r="G1021" s="139">
        <v>2012</v>
      </c>
      <c r="H1021" t="s">
        <v>149</v>
      </c>
      <c r="I1021" t="e">
        <f>VLOOKUP(E1021&amp;H1021,Data2012!$A:$S,4,FALSE)</f>
        <v>#N/A</v>
      </c>
    </row>
    <row r="1022" spans="1:9" ht="14.25" hidden="1" customHeight="1">
      <c r="A1022" s="1" t="str">
        <f t="shared" si="255"/>
        <v>JR20129601</v>
      </c>
      <c r="B1022" s="1" t="e">
        <f t="shared" si="268"/>
        <v>#N/A</v>
      </c>
      <c r="C1022" s="210" t="e">
        <f t="shared" si="269"/>
        <v>#N/A</v>
      </c>
      <c r="D1022" s="1" t="e">
        <f t="shared" si="270"/>
        <v>#N/A</v>
      </c>
      <c r="E1022" t="s">
        <v>140</v>
      </c>
      <c r="F1022">
        <v>9601</v>
      </c>
      <c r="G1022" s="139">
        <v>2012</v>
      </c>
      <c r="H1022" t="s">
        <v>148</v>
      </c>
      <c r="I1022" t="e">
        <f>VLOOKUP(E1022&amp;H1022,Data2012!$A:$S,4,FALSE)</f>
        <v>#N/A</v>
      </c>
    </row>
    <row r="1023" spans="1:9" ht="14.25" hidden="1" customHeight="1">
      <c r="A1023" s="1" t="str">
        <f t="shared" si="255"/>
        <v>JR20129601</v>
      </c>
      <c r="B1023" s="1" t="e">
        <f t="shared" si="268"/>
        <v>#N/A</v>
      </c>
      <c r="C1023" s="210" t="e">
        <f t="shared" si="269"/>
        <v>#N/A</v>
      </c>
      <c r="D1023" s="1" t="e">
        <f t="shared" si="270"/>
        <v>#N/A</v>
      </c>
      <c r="E1023" t="s">
        <v>140</v>
      </c>
      <c r="F1023">
        <v>9601</v>
      </c>
      <c r="G1023" s="139">
        <v>2012</v>
      </c>
      <c r="H1023" t="s">
        <v>147</v>
      </c>
      <c r="I1023" t="e">
        <f>VLOOKUP(E1023&amp;H1023,Data2012!$A:$S,4,FALSE)</f>
        <v>#N/A</v>
      </c>
    </row>
    <row r="1024" spans="1:9" ht="14.25" hidden="1" customHeight="1">
      <c r="A1024" s="1" t="str">
        <f t="shared" si="255"/>
        <v>JR20129601</v>
      </c>
      <c r="B1024" s="1" t="e">
        <f t="shared" si="268"/>
        <v>#N/A</v>
      </c>
      <c r="C1024" s="210" t="e">
        <f t="shared" si="269"/>
        <v>#N/A</v>
      </c>
      <c r="D1024" s="1" t="e">
        <f t="shared" si="270"/>
        <v>#N/A</v>
      </c>
      <c r="E1024" t="s">
        <v>140</v>
      </c>
      <c r="F1024">
        <v>9601</v>
      </c>
      <c r="G1024" s="139">
        <v>2012</v>
      </c>
      <c r="H1024" t="s">
        <v>146</v>
      </c>
      <c r="I1024" t="e">
        <f>VLOOKUP(E1024&amp;H1024,Data2012!$A:$S,4,FALSE)</f>
        <v>#N/A</v>
      </c>
    </row>
    <row r="1025" spans="1:9" ht="14.25" hidden="1" customHeight="1">
      <c r="A1025" s="1" t="str">
        <f t="shared" si="255"/>
        <v>JR20129601</v>
      </c>
      <c r="B1025" s="1" t="e">
        <f t="shared" si="268"/>
        <v>#N/A</v>
      </c>
      <c r="C1025" s="210" t="e">
        <f t="shared" si="269"/>
        <v>#N/A</v>
      </c>
      <c r="D1025" s="1" t="e">
        <f t="shared" si="270"/>
        <v>#N/A</v>
      </c>
      <c r="E1025" t="s">
        <v>140</v>
      </c>
      <c r="F1025">
        <v>9601</v>
      </c>
      <c r="G1025" s="139">
        <v>2012</v>
      </c>
      <c r="H1025" t="s">
        <v>145</v>
      </c>
      <c r="I1025" t="e">
        <f>VLOOKUP(E1025&amp;H1025,Data2012!$A:$S,4,FALSE)</f>
        <v>#N/A</v>
      </c>
    </row>
    <row r="1026" spans="1:9" ht="14.25" hidden="1" customHeight="1">
      <c r="A1026" s="1" t="str">
        <f t="shared" si="255"/>
        <v>JR20129601</v>
      </c>
      <c r="B1026" s="1" t="e">
        <f>IF(D1026="na"," ",SUMIF(A:A,A1026,D:D))</f>
        <v>#N/A</v>
      </c>
      <c r="C1026" s="210" t="e">
        <f>IF(D1026="na"," ",VALUE(RIGHT(TRIM(H1026),2)))</f>
        <v>#N/A</v>
      </c>
      <c r="D1026" s="1" t="e">
        <f t="shared" si="270"/>
        <v>#N/A</v>
      </c>
      <c r="E1026" t="s">
        <v>140</v>
      </c>
      <c r="F1026">
        <v>9601</v>
      </c>
      <c r="G1026" s="139">
        <v>2012</v>
      </c>
      <c r="H1026" t="s">
        <v>144</v>
      </c>
      <c r="I1026" s="691" t="e">
        <f>VLOOKUP(E1026&amp;H1026,Data2012!$A:$S,4,FALSE)</f>
        <v>#N/A</v>
      </c>
    </row>
    <row r="1027" spans="1:9" ht="14.25" hidden="1" customHeight="1">
      <c r="A1027" s="1" t="str">
        <f t="shared" si="255"/>
        <v>JR20129602</v>
      </c>
      <c r="B1027" s="1" t="e">
        <f t="shared" ref="B1027:B1037" si="271">IF(D1027="na",B1028,SUMIF(A:A,A1027,D:D))</f>
        <v>#N/A</v>
      </c>
      <c r="C1027" s="210" t="e">
        <f t="shared" ref="C1027:C1037" si="272">IF(D1027="na",C1028,VALUE(RIGHT(TRIM(H1027),2)))</f>
        <v>#N/A</v>
      </c>
      <c r="D1027" s="1" t="e">
        <f>IF(I1027&lt;0,"na",I1027)</f>
        <v>#N/A</v>
      </c>
      <c r="E1027" t="s">
        <v>140</v>
      </c>
      <c r="F1027">
        <v>9602</v>
      </c>
      <c r="G1027" s="139">
        <v>2012</v>
      </c>
      <c r="H1027" t="s">
        <v>155</v>
      </c>
      <c r="I1027" s="691" t="e">
        <f>VLOOKUP(E1027&amp;H1027,Data2012!$A:$S,7,FALSE)</f>
        <v>#N/A</v>
      </c>
    </row>
    <row r="1028" spans="1:9" ht="14.25" hidden="1" customHeight="1">
      <c r="A1028" s="1" t="str">
        <f t="shared" si="255"/>
        <v>JR20129602</v>
      </c>
      <c r="B1028" s="1" t="e">
        <f t="shared" si="271"/>
        <v>#N/A</v>
      </c>
      <c r="C1028" s="210" t="e">
        <f t="shared" si="272"/>
        <v>#N/A</v>
      </c>
      <c r="D1028" s="1" t="e">
        <f t="shared" ref="D1028:D1038" si="273">IF(I1028&lt;0,"na",I1028)</f>
        <v>#N/A</v>
      </c>
      <c r="E1028" t="s">
        <v>140</v>
      </c>
      <c r="F1028">
        <v>9602</v>
      </c>
      <c r="G1028" s="139">
        <v>2012</v>
      </c>
      <c r="H1028" t="s">
        <v>154</v>
      </c>
      <c r="I1028" s="691" t="e">
        <f>VLOOKUP(E1028&amp;H1028,Data2012!$A:$S,7,FALSE)</f>
        <v>#N/A</v>
      </c>
    </row>
    <row r="1029" spans="1:9" ht="14.25" hidden="1" customHeight="1">
      <c r="A1029" s="1" t="str">
        <f t="shared" si="255"/>
        <v>JR20129602</v>
      </c>
      <c r="B1029" s="1" t="e">
        <f t="shared" si="271"/>
        <v>#N/A</v>
      </c>
      <c r="C1029" s="210" t="e">
        <f t="shared" si="272"/>
        <v>#N/A</v>
      </c>
      <c r="D1029" s="1" t="e">
        <f t="shared" si="273"/>
        <v>#N/A</v>
      </c>
      <c r="E1029" t="s">
        <v>140</v>
      </c>
      <c r="F1029">
        <v>9602</v>
      </c>
      <c r="G1029" s="139">
        <v>2012</v>
      </c>
      <c r="H1029" t="s">
        <v>153</v>
      </c>
      <c r="I1029" s="691" t="e">
        <f>VLOOKUP(E1029&amp;H1029,Data2012!$A:$S,7,FALSE)</f>
        <v>#N/A</v>
      </c>
    </row>
    <row r="1030" spans="1:9" ht="14.25" hidden="1" customHeight="1">
      <c r="A1030" s="1" t="str">
        <f t="shared" si="255"/>
        <v>JR20129602</v>
      </c>
      <c r="B1030" s="1" t="e">
        <f t="shared" si="271"/>
        <v>#N/A</v>
      </c>
      <c r="C1030" s="210" t="e">
        <f t="shared" si="272"/>
        <v>#N/A</v>
      </c>
      <c r="D1030" s="1" t="e">
        <f t="shared" si="273"/>
        <v>#N/A</v>
      </c>
      <c r="E1030" t="s">
        <v>140</v>
      </c>
      <c r="F1030">
        <v>9602</v>
      </c>
      <c r="G1030" s="139">
        <v>2012</v>
      </c>
      <c r="H1030" t="s">
        <v>152</v>
      </c>
      <c r="I1030" s="691" t="e">
        <f>VLOOKUP(E1030&amp;H1030,Data2012!$A:$S,7,FALSE)</f>
        <v>#N/A</v>
      </c>
    </row>
    <row r="1031" spans="1:9" ht="14.25" hidden="1" customHeight="1">
      <c r="A1031" s="1" t="str">
        <f t="shared" ref="A1031:A1094" si="274">TRIM(E1031)&amp;VALUE(G1031)&amp;F1031</f>
        <v>JR20129602</v>
      </c>
      <c r="B1031" s="1" t="e">
        <f t="shared" si="271"/>
        <v>#N/A</v>
      </c>
      <c r="C1031" s="210" t="e">
        <f t="shared" si="272"/>
        <v>#N/A</v>
      </c>
      <c r="D1031" s="1" t="e">
        <f t="shared" si="273"/>
        <v>#N/A</v>
      </c>
      <c r="E1031" t="s">
        <v>140</v>
      </c>
      <c r="F1031">
        <v>9602</v>
      </c>
      <c r="G1031" s="139">
        <v>2012</v>
      </c>
      <c r="H1031" t="s">
        <v>151</v>
      </c>
      <c r="I1031" s="691" t="e">
        <f>VLOOKUP(E1031&amp;H1031,Data2012!$A:$S,7,FALSE)</f>
        <v>#N/A</v>
      </c>
    </row>
    <row r="1032" spans="1:9" ht="14.25" hidden="1" customHeight="1">
      <c r="A1032" s="1" t="str">
        <f t="shared" si="274"/>
        <v>JR20129602</v>
      </c>
      <c r="B1032" s="1" t="e">
        <f t="shared" si="271"/>
        <v>#N/A</v>
      </c>
      <c r="C1032" s="210" t="e">
        <f t="shared" si="272"/>
        <v>#N/A</v>
      </c>
      <c r="D1032" s="1" t="e">
        <f t="shared" si="273"/>
        <v>#N/A</v>
      </c>
      <c r="E1032" t="s">
        <v>140</v>
      </c>
      <c r="F1032">
        <v>9602</v>
      </c>
      <c r="G1032" s="139">
        <v>2012</v>
      </c>
      <c r="H1032" t="s">
        <v>150</v>
      </c>
      <c r="I1032" s="691" t="e">
        <f>VLOOKUP(E1032&amp;H1032,Data2012!$A:$S,7,FALSE)</f>
        <v>#N/A</v>
      </c>
    </row>
    <row r="1033" spans="1:9" ht="14.25" hidden="1" customHeight="1">
      <c r="A1033" s="1" t="str">
        <f t="shared" si="274"/>
        <v>JR20129602</v>
      </c>
      <c r="B1033" s="1" t="e">
        <f t="shared" si="271"/>
        <v>#N/A</v>
      </c>
      <c r="C1033" s="210" t="e">
        <f t="shared" si="272"/>
        <v>#N/A</v>
      </c>
      <c r="D1033" s="1" t="e">
        <f t="shared" si="273"/>
        <v>#N/A</v>
      </c>
      <c r="E1033" t="s">
        <v>140</v>
      </c>
      <c r="F1033">
        <v>9602</v>
      </c>
      <c r="G1033" s="139">
        <v>2012</v>
      </c>
      <c r="H1033" t="s">
        <v>149</v>
      </c>
      <c r="I1033" s="691" t="e">
        <f>VLOOKUP(E1033&amp;H1033,Data2012!$A:$S,7,FALSE)</f>
        <v>#N/A</v>
      </c>
    </row>
    <row r="1034" spans="1:9" ht="14.25" hidden="1" customHeight="1">
      <c r="A1034" s="1" t="str">
        <f t="shared" si="274"/>
        <v>JR20129602</v>
      </c>
      <c r="B1034" s="1" t="e">
        <f t="shared" si="271"/>
        <v>#N/A</v>
      </c>
      <c r="C1034" s="210" t="e">
        <f t="shared" si="272"/>
        <v>#N/A</v>
      </c>
      <c r="D1034" s="1" t="e">
        <f t="shared" si="273"/>
        <v>#N/A</v>
      </c>
      <c r="E1034" t="s">
        <v>140</v>
      </c>
      <c r="F1034">
        <v>9602</v>
      </c>
      <c r="G1034" s="139">
        <v>2012</v>
      </c>
      <c r="H1034" t="s">
        <v>148</v>
      </c>
      <c r="I1034" s="691" t="e">
        <f>VLOOKUP(E1034&amp;H1034,Data2012!$A:$S,7,FALSE)</f>
        <v>#N/A</v>
      </c>
    </row>
    <row r="1035" spans="1:9" ht="14.25" hidden="1" customHeight="1">
      <c r="A1035" s="1" t="str">
        <f t="shared" si="274"/>
        <v>JR20129602</v>
      </c>
      <c r="B1035" s="1" t="e">
        <f t="shared" si="271"/>
        <v>#N/A</v>
      </c>
      <c r="C1035" s="210" t="e">
        <f t="shared" si="272"/>
        <v>#N/A</v>
      </c>
      <c r="D1035" s="1" t="e">
        <f t="shared" si="273"/>
        <v>#N/A</v>
      </c>
      <c r="E1035" t="s">
        <v>140</v>
      </c>
      <c r="F1035">
        <v>9602</v>
      </c>
      <c r="G1035" s="139">
        <v>2012</v>
      </c>
      <c r="H1035" t="s">
        <v>147</v>
      </c>
      <c r="I1035" s="691" t="e">
        <f>VLOOKUP(E1035&amp;H1035,Data2012!$A:$S,7,FALSE)</f>
        <v>#N/A</v>
      </c>
    </row>
    <row r="1036" spans="1:9" ht="14.25" hidden="1" customHeight="1">
      <c r="A1036" s="1" t="str">
        <f t="shared" si="274"/>
        <v>JR20129602</v>
      </c>
      <c r="B1036" s="1" t="e">
        <f t="shared" si="271"/>
        <v>#N/A</v>
      </c>
      <c r="C1036" s="210" t="e">
        <f t="shared" si="272"/>
        <v>#N/A</v>
      </c>
      <c r="D1036" s="1" t="e">
        <f t="shared" si="273"/>
        <v>#N/A</v>
      </c>
      <c r="E1036" t="s">
        <v>140</v>
      </c>
      <c r="F1036">
        <v>9602</v>
      </c>
      <c r="G1036" s="139">
        <v>2012</v>
      </c>
      <c r="H1036" t="s">
        <v>146</v>
      </c>
      <c r="I1036" s="691" t="e">
        <f>VLOOKUP(E1036&amp;H1036,Data2012!$A:$S,7,FALSE)</f>
        <v>#N/A</v>
      </c>
    </row>
    <row r="1037" spans="1:9" ht="14.25" hidden="1" customHeight="1">
      <c r="A1037" s="1" t="str">
        <f t="shared" si="274"/>
        <v>JR20129602</v>
      </c>
      <c r="B1037" s="1" t="e">
        <f t="shared" si="271"/>
        <v>#N/A</v>
      </c>
      <c r="C1037" s="210" t="e">
        <f t="shared" si="272"/>
        <v>#N/A</v>
      </c>
      <c r="D1037" s="1" t="e">
        <f t="shared" si="273"/>
        <v>#N/A</v>
      </c>
      <c r="E1037" t="s">
        <v>140</v>
      </c>
      <c r="F1037">
        <v>9602</v>
      </c>
      <c r="G1037" s="139">
        <v>2012</v>
      </c>
      <c r="H1037" t="s">
        <v>145</v>
      </c>
      <c r="I1037" s="691" t="e">
        <f>VLOOKUP(E1037&amp;H1037,Data2012!$A:$S,7,FALSE)</f>
        <v>#N/A</v>
      </c>
    </row>
    <row r="1038" spans="1:9" ht="14.25" hidden="1" customHeight="1">
      <c r="A1038" s="1" t="str">
        <f t="shared" si="274"/>
        <v>JR20129602</v>
      </c>
      <c r="B1038" s="1" t="e">
        <f>IF(D1038="na"," ",SUMIF(A:A,A1038,D:D))</f>
        <v>#N/A</v>
      </c>
      <c r="C1038" s="210" t="e">
        <f>IF(D1038="na"," ",VALUE(RIGHT(TRIM(H1038),2)))</f>
        <v>#N/A</v>
      </c>
      <c r="D1038" s="1" t="e">
        <f t="shared" si="273"/>
        <v>#N/A</v>
      </c>
      <c r="E1038" t="s">
        <v>140</v>
      </c>
      <c r="F1038">
        <v>9602</v>
      </c>
      <c r="G1038" s="139">
        <v>2012</v>
      </c>
      <c r="H1038" t="s">
        <v>144</v>
      </c>
      <c r="I1038" s="691" t="e">
        <f>VLOOKUP(E1038&amp;H1038,Data2012!$A:$S,7,FALSE)</f>
        <v>#N/A</v>
      </c>
    </row>
    <row r="1039" spans="1:9" ht="14.25" hidden="1" customHeight="1">
      <c r="A1039" s="1" t="str">
        <f t="shared" si="274"/>
        <v>JR20129603</v>
      </c>
      <c r="B1039" s="1" t="e">
        <f t="shared" ref="B1039:B1049" si="275">IF(D1039="na",B1040,SUMIF(A:A,A1039,D:D))</f>
        <v>#N/A</v>
      </c>
      <c r="C1039" s="210" t="e">
        <f t="shared" ref="C1039:C1049" si="276">IF(D1039="na",C1040,VALUE(RIGHT(TRIM(H1039),2)))</f>
        <v>#N/A</v>
      </c>
      <c r="D1039" s="1" t="e">
        <f>IF(I1039&lt;0,"na",I1039)</f>
        <v>#N/A</v>
      </c>
      <c r="E1039" t="s">
        <v>140</v>
      </c>
      <c r="F1039">
        <v>9603</v>
      </c>
      <c r="G1039" s="139">
        <v>2012</v>
      </c>
      <c r="H1039" t="s">
        <v>155</v>
      </c>
      <c r="I1039" s="691" t="e">
        <f>VLOOKUP(E1039&amp;H1039,Data2012!$A:$S,12,FALSE)</f>
        <v>#N/A</v>
      </c>
    </row>
    <row r="1040" spans="1:9" ht="14.25" hidden="1" customHeight="1">
      <c r="A1040" s="1" t="str">
        <f t="shared" si="274"/>
        <v>JR20129603</v>
      </c>
      <c r="B1040" s="1" t="e">
        <f t="shared" si="275"/>
        <v>#N/A</v>
      </c>
      <c r="C1040" s="210" t="e">
        <f t="shared" si="276"/>
        <v>#N/A</v>
      </c>
      <c r="D1040" s="1" t="e">
        <f t="shared" ref="D1040:D1050" si="277">IF(I1040&lt;0,"na",I1040)</f>
        <v>#N/A</v>
      </c>
      <c r="E1040" t="s">
        <v>140</v>
      </c>
      <c r="F1040">
        <v>9603</v>
      </c>
      <c r="G1040" s="139">
        <v>2012</v>
      </c>
      <c r="H1040" t="s">
        <v>154</v>
      </c>
      <c r="I1040" s="691" t="e">
        <f>VLOOKUP(E1040&amp;H1040,Data2012!$A:$S,12,FALSE)</f>
        <v>#N/A</v>
      </c>
    </row>
    <row r="1041" spans="1:9" ht="14.25" hidden="1" customHeight="1">
      <c r="A1041" s="1" t="str">
        <f t="shared" si="274"/>
        <v>JR20129603</v>
      </c>
      <c r="B1041" s="1" t="e">
        <f t="shared" si="275"/>
        <v>#N/A</v>
      </c>
      <c r="C1041" s="210" t="e">
        <f t="shared" si="276"/>
        <v>#N/A</v>
      </c>
      <c r="D1041" s="1" t="e">
        <f t="shared" si="277"/>
        <v>#N/A</v>
      </c>
      <c r="E1041" t="s">
        <v>140</v>
      </c>
      <c r="F1041">
        <v>9603</v>
      </c>
      <c r="G1041" s="139">
        <v>2012</v>
      </c>
      <c r="H1041" t="s">
        <v>153</v>
      </c>
      <c r="I1041" s="691" t="e">
        <f>VLOOKUP(E1041&amp;H1041,Data2012!$A:$S,12,FALSE)</f>
        <v>#N/A</v>
      </c>
    </row>
    <row r="1042" spans="1:9" ht="14.25" hidden="1" customHeight="1">
      <c r="A1042" s="1" t="str">
        <f t="shared" si="274"/>
        <v>JR20129603</v>
      </c>
      <c r="B1042" s="1" t="e">
        <f t="shared" si="275"/>
        <v>#N/A</v>
      </c>
      <c r="C1042" s="210" t="e">
        <f t="shared" si="276"/>
        <v>#N/A</v>
      </c>
      <c r="D1042" s="1" t="e">
        <f t="shared" si="277"/>
        <v>#N/A</v>
      </c>
      <c r="E1042" t="s">
        <v>140</v>
      </c>
      <c r="F1042">
        <v>9603</v>
      </c>
      <c r="G1042" s="139">
        <v>2012</v>
      </c>
      <c r="H1042" t="s">
        <v>152</v>
      </c>
      <c r="I1042" s="691" t="e">
        <f>VLOOKUP(E1042&amp;H1042,Data2012!$A:$S,12,FALSE)</f>
        <v>#N/A</v>
      </c>
    </row>
    <row r="1043" spans="1:9" ht="14.25" hidden="1" customHeight="1">
      <c r="A1043" s="1" t="str">
        <f t="shared" si="274"/>
        <v>JR20129603</v>
      </c>
      <c r="B1043" s="1" t="e">
        <f t="shared" si="275"/>
        <v>#N/A</v>
      </c>
      <c r="C1043" s="210" t="e">
        <f t="shared" si="276"/>
        <v>#N/A</v>
      </c>
      <c r="D1043" s="1" t="e">
        <f t="shared" si="277"/>
        <v>#N/A</v>
      </c>
      <c r="E1043" t="s">
        <v>140</v>
      </c>
      <c r="F1043">
        <v>9603</v>
      </c>
      <c r="G1043" s="139">
        <v>2012</v>
      </c>
      <c r="H1043" t="s">
        <v>151</v>
      </c>
      <c r="I1043" s="691" t="e">
        <f>VLOOKUP(E1043&amp;H1043,Data2012!$A:$S,12,FALSE)</f>
        <v>#N/A</v>
      </c>
    </row>
    <row r="1044" spans="1:9" ht="14.25" hidden="1" customHeight="1">
      <c r="A1044" s="1" t="str">
        <f t="shared" si="274"/>
        <v>JR20129603</v>
      </c>
      <c r="B1044" s="1" t="e">
        <f t="shared" si="275"/>
        <v>#N/A</v>
      </c>
      <c r="C1044" s="210" t="e">
        <f t="shared" si="276"/>
        <v>#N/A</v>
      </c>
      <c r="D1044" s="1" t="e">
        <f t="shared" si="277"/>
        <v>#N/A</v>
      </c>
      <c r="E1044" t="s">
        <v>140</v>
      </c>
      <c r="F1044">
        <v>9603</v>
      </c>
      <c r="G1044" s="139">
        <v>2012</v>
      </c>
      <c r="H1044" t="s">
        <v>150</v>
      </c>
      <c r="I1044" s="691" t="e">
        <f>VLOOKUP(E1044&amp;H1044,Data2012!$A:$S,12,FALSE)</f>
        <v>#N/A</v>
      </c>
    </row>
    <row r="1045" spans="1:9" ht="14.25" hidden="1" customHeight="1">
      <c r="A1045" s="1" t="str">
        <f t="shared" si="274"/>
        <v>JR20129603</v>
      </c>
      <c r="B1045" s="1" t="e">
        <f t="shared" si="275"/>
        <v>#N/A</v>
      </c>
      <c r="C1045" s="210" t="e">
        <f t="shared" si="276"/>
        <v>#N/A</v>
      </c>
      <c r="D1045" s="1" t="e">
        <f t="shared" si="277"/>
        <v>#N/A</v>
      </c>
      <c r="E1045" t="s">
        <v>140</v>
      </c>
      <c r="F1045">
        <v>9603</v>
      </c>
      <c r="G1045" s="139">
        <v>2012</v>
      </c>
      <c r="H1045" t="s">
        <v>149</v>
      </c>
      <c r="I1045" s="691" t="e">
        <f>VLOOKUP(E1045&amp;H1045,Data2012!$A:$S,12,FALSE)</f>
        <v>#N/A</v>
      </c>
    </row>
    <row r="1046" spans="1:9" ht="14.25" hidden="1" customHeight="1">
      <c r="A1046" s="1" t="str">
        <f t="shared" si="274"/>
        <v>JR20129603</v>
      </c>
      <c r="B1046" s="1" t="e">
        <f t="shared" si="275"/>
        <v>#N/A</v>
      </c>
      <c r="C1046" s="210" t="e">
        <f t="shared" si="276"/>
        <v>#N/A</v>
      </c>
      <c r="D1046" s="1" t="e">
        <f t="shared" si="277"/>
        <v>#N/A</v>
      </c>
      <c r="E1046" t="s">
        <v>140</v>
      </c>
      <c r="F1046">
        <v>9603</v>
      </c>
      <c r="G1046" s="139">
        <v>2012</v>
      </c>
      <c r="H1046" t="s">
        <v>148</v>
      </c>
      <c r="I1046" s="691" t="e">
        <f>VLOOKUP(E1046&amp;H1046,Data2012!$A:$S,12,FALSE)</f>
        <v>#N/A</v>
      </c>
    </row>
    <row r="1047" spans="1:9" ht="14.25" hidden="1" customHeight="1">
      <c r="A1047" s="1" t="str">
        <f t="shared" si="274"/>
        <v>JR20129603</v>
      </c>
      <c r="B1047" s="1" t="e">
        <f t="shared" si="275"/>
        <v>#N/A</v>
      </c>
      <c r="C1047" s="210" t="e">
        <f t="shared" si="276"/>
        <v>#N/A</v>
      </c>
      <c r="D1047" s="1" t="e">
        <f t="shared" si="277"/>
        <v>#N/A</v>
      </c>
      <c r="E1047" t="s">
        <v>140</v>
      </c>
      <c r="F1047">
        <v>9603</v>
      </c>
      <c r="G1047" s="139">
        <v>2012</v>
      </c>
      <c r="H1047" t="s">
        <v>147</v>
      </c>
      <c r="I1047" s="691" t="e">
        <f>VLOOKUP(E1047&amp;H1047,Data2012!$A:$S,12,FALSE)</f>
        <v>#N/A</v>
      </c>
    </row>
    <row r="1048" spans="1:9" ht="14.25" hidden="1" customHeight="1">
      <c r="A1048" s="1" t="str">
        <f t="shared" si="274"/>
        <v>JR20129603</v>
      </c>
      <c r="B1048" s="1" t="e">
        <f t="shared" si="275"/>
        <v>#N/A</v>
      </c>
      <c r="C1048" s="210" t="e">
        <f t="shared" si="276"/>
        <v>#N/A</v>
      </c>
      <c r="D1048" s="1" t="e">
        <f t="shared" si="277"/>
        <v>#N/A</v>
      </c>
      <c r="E1048" t="s">
        <v>140</v>
      </c>
      <c r="F1048">
        <v>9603</v>
      </c>
      <c r="G1048" s="139">
        <v>2012</v>
      </c>
      <c r="H1048" t="s">
        <v>146</v>
      </c>
      <c r="I1048" s="691" t="e">
        <f>VLOOKUP(E1048&amp;H1048,Data2012!$A:$S,12,FALSE)</f>
        <v>#N/A</v>
      </c>
    </row>
    <row r="1049" spans="1:9" ht="14.25" hidden="1" customHeight="1">
      <c r="A1049" s="1" t="str">
        <f t="shared" si="274"/>
        <v>JR20129603</v>
      </c>
      <c r="B1049" s="1" t="e">
        <f t="shared" si="275"/>
        <v>#N/A</v>
      </c>
      <c r="C1049" s="210" t="e">
        <f t="shared" si="276"/>
        <v>#N/A</v>
      </c>
      <c r="D1049" s="1" t="e">
        <f t="shared" si="277"/>
        <v>#N/A</v>
      </c>
      <c r="E1049" t="s">
        <v>140</v>
      </c>
      <c r="F1049">
        <v>9603</v>
      </c>
      <c r="G1049" s="139">
        <v>2012</v>
      </c>
      <c r="H1049" t="s">
        <v>145</v>
      </c>
      <c r="I1049" s="691" t="e">
        <f>VLOOKUP(E1049&amp;H1049,Data2012!$A:$S,12,FALSE)</f>
        <v>#N/A</v>
      </c>
    </row>
    <row r="1050" spans="1:9" ht="14.25" hidden="1" customHeight="1">
      <c r="A1050" s="1" t="str">
        <f t="shared" si="274"/>
        <v>JR20129603</v>
      </c>
      <c r="B1050" s="1" t="e">
        <f>IF(D1050="na"," ",SUMIF(A:A,A1050,D:D))</f>
        <v>#N/A</v>
      </c>
      <c r="C1050" s="210" t="e">
        <f>IF(D1050="na"," ",VALUE(RIGHT(TRIM(H1050),2)))</f>
        <v>#N/A</v>
      </c>
      <c r="D1050" s="1" t="e">
        <f t="shared" si="277"/>
        <v>#N/A</v>
      </c>
      <c r="E1050" t="s">
        <v>140</v>
      </c>
      <c r="F1050">
        <v>9603</v>
      </c>
      <c r="G1050" s="139">
        <v>2012</v>
      </c>
      <c r="H1050" t="s">
        <v>144</v>
      </c>
      <c r="I1050" s="691" t="e">
        <f>VLOOKUP(E1050&amp;H1050,Data2012!$A:$S,12,FALSE)</f>
        <v>#N/A</v>
      </c>
    </row>
    <row r="1051" spans="1:9" ht="14.25" hidden="1" customHeight="1">
      <c r="A1051" s="1" t="str">
        <f t="shared" si="274"/>
        <v>JR20129604</v>
      </c>
      <c r="B1051" s="1" t="e">
        <f t="shared" ref="B1051:B1061" si="278">IF(D1051="na",B1052,SUMIF(A:A,A1051,D:D))</f>
        <v>#N/A</v>
      </c>
      <c r="C1051" s="210" t="e">
        <f t="shared" ref="C1051:C1061" si="279">IF(D1051="na",C1052,VALUE(RIGHT(TRIM(H1051),2)))</f>
        <v>#N/A</v>
      </c>
      <c r="D1051" s="1" t="e">
        <f>IF(I1051&lt;0,"na",I1051)</f>
        <v>#N/A</v>
      </c>
      <c r="E1051" t="s">
        <v>140</v>
      </c>
      <c r="F1051">
        <v>9604</v>
      </c>
      <c r="G1051" s="139">
        <v>2012</v>
      </c>
      <c r="H1051" t="s">
        <v>155</v>
      </c>
      <c r="I1051" s="691" t="e">
        <f>VLOOKUP(E1051&amp;H1051,Data2012!$A:$S,15,FALSE)</f>
        <v>#N/A</v>
      </c>
    </row>
    <row r="1052" spans="1:9" ht="14.25" hidden="1" customHeight="1">
      <c r="A1052" s="1" t="str">
        <f t="shared" si="274"/>
        <v>JR20129604</v>
      </c>
      <c r="B1052" s="1" t="e">
        <f t="shared" si="278"/>
        <v>#N/A</v>
      </c>
      <c r="C1052" s="210" t="e">
        <f t="shared" si="279"/>
        <v>#N/A</v>
      </c>
      <c r="D1052" s="1" t="e">
        <f t="shared" ref="D1052:D1062" si="280">IF(I1052&lt;0,"na",I1052)</f>
        <v>#N/A</v>
      </c>
      <c r="E1052" t="s">
        <v>140</v>
      </c>
      <c r="F1052">
        <v>9604</v>
      </c>
      <c r="G1052" s="139">
        <v>2012</v>
      </c>
      <c r="H1052" t="s">
        <v>154</v>
      </c>
      <c r="I1052" s="691" t="e">
        <f>VLOOKUP(E1052&amp;H1052,Data2012!$A:$S,15,FALSE)</f>
        <v>#N/A</v>
      </c>
    </row>
    <row r="1053" spans="1:9" ht="14.25" hidden="1" customHeight="1">
      <c r="A1053" s="1" t="str">
        <f t="shared" si="274"/>
        <v>JR20129604</v>
      </c>
      <c r="B1053" s="1" t="e">
        <f t="shared" si="278"/>
        <v>#N/A</v>
      </c>
      <c r="C1053" s="210" t="e">
        <f t="shared" si="279"/>
        <v>#N/A</v>
      </c>
      <c r="D1053" s="1" t="e">
        <f t="shared" si="280"/>
        <v>#N/A</v>
      </c>
      <c r="E1053" t="s">
        <v>140</v>
      </c>
      <c r="F1053">
        <v>9604</v>
      </c>
      <c r="G1053" s="139">
        <v>2012</v>
      </c>
      <c r="H1053" t="s">
        <v>153</v>
      </c>
      <c r="I1053" s="691" t="e">
        <f>VLOOKUP(E1053&amp;H1053,Data2012!$A:$S,15,FALSE)</f>
        <v>#N/A</v>
      </c>
    </row>
    <row r="1054" spans="1:9" ht="14.25" hidden="1" customHeight="1">
      <c r="A1054" s="1" t="str">
        <f t="shared" si="274"/>
        <v>JR20129604</v>
      </c>
      <c r="B1054" s="1" t="e">
        <f t="shared" si="278"/>
        <v>#N/A</v>
      </c>
      <c r="C1054" s="210" t="e">
        <f t="shared" si="279"/>
        <v>#N/A</v>
      </c>
      <c r="D1054" s="1" t="e">
        <f t="shared" si="280"/>
        <v>#N/A</v>
      </c>
      <c r="E1054" t="s">
        <v>140</v>
      </c>
      <c r="F1054">
        <v>9604</v>
      </c>
      <c r="G1054" s="139">
        <v>2012</v>
      </c>
      <c r="H1054" t="s">
        <v>152</v>
      </c>
      <c r="I1054" s="691" t="e">
        <f>VLOOKUP(E1054&amp;H1054,Data2012!$A:$S,15,FALSE)</f>
        <v>#N/A</v>
      </c>
    </row>
    <row r="1055" spans="1:9" ht="14.25" hidden="1" customHeight="1">
      <c r="A1055" s="1" t="str">
        <f t="shared" si="274"/>
        <v>JR20129604</v>
      </c>
      <c r="B1055" s="1" t="e">
        <f t="shared" si="278"/>
        <v>#N/A</v>
      </c>
      <c r="C1055" s="210" t="e">
        <f t="shared" si="279"/>
        <v>#N/A</v>
      </c>
      <c r="D1055" s="1" t="e">
        <f t="shared" si="280"/>
        <v>#N/A</v>
      </c>
      <c r="E1055" t="s">
        <v>140</v>
      </c>
      <c r="F1055">
        <v>9604</v>
      </c>
      <c r="G1055" s="139">
        <v>2012</v>
      </c>
      <c r="H1055" t="s">
        <v>151</v>
      </c>
      <c r="I1055" s="691" t="e">
        <f>VLOOKUP(E1055&amp;H1055,Data2012!$A:$S,15,FALSE)</f>
        <v>#N/A</v>
      </c>
    </row>
    <row r="1056" spans="1:9" ht="14.25" hidden="1" customHeight="1">
      <c r="A1056" s="1" t="str">
        <f t="shared" si="274"/>
        <v>JR20129604</v>
      </c>
      <c r="B1056" s="1" t="e">
        <f t="shared" si="278"/>
        <v>#N/A</v>
      </c>
      <c r="C1056" s="210" t="e">
        <f t="shared" si="279"/>
        <v>#N/A</v>
      </c>
      <c r="D1056" s="1" t="e">
        <f t="shared" si="280"/>
        <v>#N/A</v>
      </c>
      <c r="E1056" t="s">
        <v>140</v>
      </c>
      <c r="F1056">
        <v>9604</v>
      </c>
      <c r="G1056" s="139">
        <v>2012</v>
      </c>
      <c r="H1056" t="s">
        <v>150</v>
      </c>
      <c r="I1056" s="691" t="e">
        <f>VLOOKUP(E1056&amp;H1056,Data2012!$A:$S,15,FALSE)</f>
        <v>#N/A</v>
      </c>
    </row>
    <row r="1057" spans="1:9" ht="14.25" hidden="1" customHeight="1">
      <c r="A1057" s="1" t="str">
        <f t="shared" si="274"/>
        <v>JR20129604</v>
      </c>
      <c r="B1057" s="1" t="e">
        <f t="shared" si="278"/>
        <v>#N/A</v>
      </c>
      <c r="C1057" s="210" t="e">
        <f t="shared" si="279"/>
        <v>#N/A</v>
      </c>
      <c r="D1057" s="1" t="e">
        <f t="shared" si="280"/>
        <v>#N/A</v>
      </c>
      <c r="E1057" t="s">
        <v>140</v>
      </c>
      <c r="F1057">
        <v>9604</v>
      </c>
      <c r="G1057" s="139">
        <v>2012</v>
      </c>
      <c r="H1057" t="s">
        <v>149</v>
      </c>
      <c r="I1057" s="691" t="e">
        <f>VLOOKUP(E1057&amp;H1057,Data2012!$A:$S,15,FALSE)</f>
        <v>#N/A</v>
      </c>
    </row>
    <row r="1058" spans="1:9" ht="14.25" hidden="1" customHeight="1">
      <c r="A1058" s="1" t="str">
        <f t="shared" si="274"/>
        <v>JR20129604</v>
      </c>
      <c r="B1058" s="1" t="e">
        <f t="shared" si="278"/>
        <v>#N/A</v>
      </c>
      <c r="C1058" s="210" t="e">
        <f t="shared" si="279"/>
        <v>#N/A</v>
      </c>
      <c r="D1058" s="1" t="e">
        <f t="shared" si="280"/>
        <v>#N/A</v>
      </c>
      <c r="E1058" t="s">
        <v>140</v>
      </c>
      <c r="F1058">
        <v>9604</v>
      </c>
      <c r="G1058" s="139">
        <v>2012</v>
      </c>
      <c r="H1058" t="s">
        <v>148</v>
      </c>
      <c r="I1058" s="691" t="e">
        <f>VLOOKUP(E1058&amp;H1058,Data2012!$A:$S,15,FALSE)</f>
        <v>#N/A</v>
      </c>
    </row>
    <row r="1059" spans="1:9" ht="14.25" hidden="1" customHeight="1">
      <c r="A1059" s="1" t="str">
        <f t="shared" si="274"/>
        <v>JR20129604</v>
      </c>
      <c r="B1059" s="1" t="e">
        <f t="shared" si="278"/>
        <v>#N/A</v>
      </c>
      <c r="C1059" s="210" t="e">
        <f t="shared" si="279"/>
        <v>#N/A</v>
      </c>
      <c r="D1059" s="1" t="e">
        <f t="shared" si="280"/>
        <v>#N/A</v>
      </c>
      <c r="E1059" t="s">
        <v>140</v>
      </c>
      <c r="F1059">
        <v>9604</v>
      </c>
      <c r="G1059" s="139">
        <v>2012</v>
      </c>
      <c r="H1059" t="s">
        <v>147</v>
      </c>
      <c r="I1059" s="691" t="e">
        <f>VLOOKUP(E1059&amp;H1059,Data2012!$A:$S,15,FALSE)</f>
        <v>#N/A</v>
      </c>
    </row>
    <row r="1060" spans="1:9" ht="14.25" hidden="1" customHeight="1">
      <c r="A1060" s="1" t="str">
        <f t="shared" si="274"/>
        <v>JR20129604</v>
      </c>
      <c r="B1060" s="1" t="e">
        <f t="shared" si="278"/>
        <v>#N/A</v>
      </c>
      <c r="C1060" s="210" t="e">
        <f t="shared" si="279"/>
        <v>#N/A</v>
      </c>
      <c r="D1060" s="1" t="e">
        <f t="shared" si="280"/>
        <v>#N/A</v>
      </c>
      <c r="E1060" t="s">
        <v>140</v>
      </c>
      <c r="F1060">
        <v>9604</v>
      </c>
      <c r="G1060" s="139">
        <v>2012</v>
      </c>
      <c r="H1060" t="s">
        <v>146</v>
      </c>
      <c r="I1060" s="691" t="e">
        <f>VLOOKUP(E1060&amp;H1060,Data2012!$A:$S,15,FALSE)</f>
        <v>#N/A</v>
      </c>
    </row>
    <row r="1061" spans="1:9" ht="14.25" hidden="1" customHeight="1">
      <c r="A1061" s="1" t="str">
        <f t="shared" si="274"/>
        <v>JR20129604</v>
      </c>
      <c r="B1061" s="1" t="e">
        <f t="shared" si="278"/>
        <v>#N/A</v>
      </c>
      <c r="C1061" s="210" t="e">
        <f t="shared" si="279"/>
        <v>#N/A</v>
      </c>
      <c r="D1061" s="1" t="e">
        <f t="shared" si="280"/>
        <v>#N/A</v>
      </c>
      <c r="E1061" t="s">
        <v>140</v>
      </c>
      <c r="F1061">
        <v>9604</v>
      </c>
      <c r="G1061" s="139">
        <v>2012</v>
      </c>
      <c r="H1061" t="s">
        <v>145</v>
      </c>
      <c r="I1061" s="691" t="e">
        <f>VLOOKUP(E1061&amp;H1061,Data2012!$A:$S,15,FALSE)</f>
        <v>#N/A</v>
      </c>
    </row>
    <row r="1062" spans="1:9" ht="14.25" hidden="1" customHeight="1">
      <c r="A1062" s="1" t="str">
        <f t="shared" si="274"/>
        <v>JR20129604</v>
      </c>
      <c r="B1062" s="1" t="e">
        <f>IF(D1062="na"," ",SUMIF(A:A,A1062,D:D))</f>
        <v>#N/A</v>
      </c>
      <c r="C1062" s="210" t="e">
        <f>IF(D1062="na"," ",VALUE(RIGHT(TRIM(H1062),2)))</f>
        <v>#N/A</v>
      </c>
      <c r="D1062" s="1" t="e">
        <f t="shared" si="280"/>
        <v>#N/A</v>
      </c>
      <c r="E1062" t="s">
        <v>140</v>
      </c>
      <c r="F1062">
        <v>9604</v>
      </c>
      <c r="G1062" s="139">
        <v>2012</v>
      </c>
      <c r="H1062" t="s">
        <v>144</v>
      </c>
      <c r="I1062" s="691" t="e">
        <f>VLOOKUP(E1062&amp;H1062,Data2012!$A:$S,15,FALSE)</f>
        <v>#N/A</v>
      </c>
    </row>
    <row r="1063" spans="1:9" ht="14.25" hidden="1" customHeight="1">
      <c r="A1063" s="1" t="str">
        <f t="shared" si="274"/>
        <v>KTZ20129601</v>
      </c>
      <c r="B1063" s="1">
        <f t="shared" ref="B1063:B1073" si="281">IF(D1063="na",B1064,SUMIF(A:A,A1063,D:D))</f>
        <v>10999.400000000001</v>
      </c>
      <c r="C1063" s="210">
        <f t="shared" ref="C1063:C1073" si="282">IF(D1063="na",C1064,VALUE(RIGHT(TRIM(H1063),2)))</f>
        <v>6</v>
      </c>
      <c r="D1063" s="1" t="str">
        <f>IF(I1063&lt;0,"na",I1063)</f>
        <v>na</v>
      </c>
      <c r="E1063" t="s">
        <v>244</v>
      </c>
      <c r="F1063">
        <v>9601</v>
      </c>
      <c r="G1063" s="139">
        <v>2012</v>
      </c>
      <c r="H1063" t="s">
        <v>155</v>
      </c>
      <c r="I1063">
        <f>VLOOKUP(E1063&amp;H1063,Data2012!$A:$S,4,FALSE)</f>
        <v>-1</v>
      </c>
    </row>
    <row r="1064" spans="1:9" ht="14.25" hidden="1" customHeight="1">
      <c r="A1064" s="1" t="str">
        <f t="shared" si="274"/>
        <v>KTZ20129601</v>
      </c>
      <c r="B1064" s="1">
        <f t="shared" si="281"/>
        <v>10999.400000000001</v>
      </c>
      <c r="C1064" s="210">
        <f t="shared" si="282"/>
        <v>6</v>
      </c>
      <c r="D1064" s="1" t="str">
        <f t="shared" ref="D1064:D1074" si="283">IF(I1064&lt;0,"na",I1064)</f>
        <v>na</v>
      </c>
      <c r="E1064" t="s">
        <v>244</v>
      </c>
      <c r="F1064">
        <v>9601</v>
      </c>
      <c r="G1064" s="139">
        <v>2012</v>
      </c>
      <c r="H1064" t="s">
        <v>154</v>
      </c>
      <c r="I1064">
        <f>VLOOKUP(E1064&amp;H1064,Data2012!$A:$S,4,FALSE)</f>
        <v>-1</v>
      </c>
    </row>
    <row r="1065" spans="1:9" ht="14.25" hidden="1" customHeight="1">
      <c r="A1065" s="1" t="str">
        <f t="shared" si="274"/>
        <v>KTZ20129601</v>
      </c>
      <c r="B1065" s="1">
        <f t="shared" si="281"/>
        <v>10999.400000000001</v>
      </c>
      <c r="C1065" s="210">
        <f t="shared" si="282"/>
        <v>6</v>
      </c>
      <c r="D1065" s="1" t="str">
        <f t="shared" si="283"/>
        <v>na</v>
      </c>
      <c r="E1065" t="s">
        <v>244</v>
      </c>
      <c r="F1065">
        <v>9601</v>
      </c>
      <c r="G1065" s="139">
        <v>2012</v>
      </c>
      <c r="H1065" t="s">
        <v>153</v>
      </c>
      <c r="I1065">
        <f>VLOOKUP(E1065&amp;H1065,Data2012!$A:$S,4,FALSE)</f>
        <v>-1</v>
      </c>
    </row>
    <row r="1066" spans="1:9" ht="14.25" hidden="1" customHeight="1">
      <c r="A1066" s="1" t="str">
        <f t="shared" si="274"/>
        <v>KTZ20129601</v>
      </c>
      <c r="B1066" s="1">
        <f t="shared" si="281"/>
        <v>10999.400000000001</v>
      </c>
      <c r="C1066" s="210">
        <f t="shared" si="282"/>
        <v>6</v>
      </c>
      <c r="D1066" s="1" t="str">
        <f t="shared" si="283"/>
        <v>na</v>
      </c>
      <c r="E1066" t="s">
        <v>244</v>
      </c>
      <c r="F1066">
        <v>9601</v>
      </c>
      <c r="G1066" s="139">
        <v>2012</v>
      </c>
      <c r="H1066" t="s">
        <v>152</v>
      </c>
      <c r="I1066">
        <f>VLOOKUP(E1066&amp;H1066,Data2012!$A:$S,4,FALSE)</f>
        <v>-1</v>
      </c>
    </row>
    <row r="1067" spans="1:9" ht="14.25" hidden="1" customHeight="1">
      <c r="A1067" s="1" t="str">
        <f t="shared" si="274"/>
        <v>KTZ20129601</v>
      </c>
      <c r="B1067" s="1">
        <f t="shared" si="281"/>
        <v>10999.400000000001</v>
      </c>
      <c r="C1067" s="210">
        <f t="shared" si="282"/>
        <v>6</v>
      </c>
      <c r="D1067" s="1" t="str">
        <f t="shared" si="283"/>
        <v>na</v>
      </c>
      <c r="E1067" t="s">
        <v>244</v>
      </c>
      <c r="F1067">
        <v>9601</v>
      </c>
      <c r="G1067" s="139">
        <v>2012</v>
      </c>
      <c r="H1067" t="s">
        <v>151</v>
      </c>
      <c r="I1067">
        <f>VLOOKUP(E1067&amp;H1067,Data2012!$A:$S,4,FALSE)</f>
        <v>-1</v>
      </c>
    </row>
    <row r="1068" spans="1:9" ht="14.25" hidden="1" customHeight="1">
      <c r="A1068" s="1" t="str">
        <f t="shared" si="274"/>
        <v>KTZ20129601</v>
      </c>
      <c r="B1068" s="1">
        <f t="shared" si="281"/>
        <v>10999.400000000001</v>
      </c>
      <c r="C1068" s="210">
        <f t="shared" si="282"/>
        <v>6</v>
      </c>
      <c r="D1068" s="1" t="str">
        <f t="shared" si="283"/>
        <v>na</v>
      </c>
      <c r="E1068" t="s">
        <v>244</v>
      </c>
      <c r="F1068">
        <v>9601</v>
      </c>
      <c r="G1068" s="139">
        <v>2012</v>
      </c>
      <c r="H1068" t="s">
        <v>150</v>
      </c>
      <c r="I1068">
        <f>VLOOKUP(E1068&amp;H1068,Data2012!$A:$S,4,FALSE)</f>
        <v>-1</v>
      </c>
    </row>
    <row r="1069" spans="1:9" ht="14.25" hidden="1" customHeight="1">
      <c r="A1069" s="1" t="str">
        <f t="shared" si="274"/>
        <v>KTZ20129601</v>
      </c>
      <c r="B1069" s="1">
        <f t="shared" si="281"/>
        <v>10999.400000000001</v>
      </c>
      <c r="C1069" s="210">
        <f t="shared" si="282"/>
        <v>6</v>
      </c>
      <c r="D1069" s="1">
        <f t="shared" si="283"/>
        <v>2297.4</v>
      </c>
      <c r="E1069" t="s">
        <v>244</v>
      </c>
      <c r="F1069">
        <v>9601</v>
      </c>
      <c r="G1069" s="139">
        <v>2012</v>
      </c>
      <c r="H1069" t="s">
        <v>149</v>
      </c>
      <c r="I1069">
        <f>VLOOKUP(E1069&amp;H1069,Data2012!$A:$S,4,FALSE)</f>
        <v>2297.4</v>
      </c>
    </row>
    <row r="1070" spans="1:9" ht="14.25" hidden="1" customHeight="1">
      <c r="A1070" s="1" t="str">
        <f t="shared" si="274"/>
        <v>KTZ20129601</v>
      </c>
      <c r="B1070" s="1">
        <f t="shared" si="281"/>
        <v>10999.400000000001</v>
      </c>
      <c r="C1070" s="210">
        <f t="shared" si="282"/>
        <v>5</v>
      </c>
      <c r="D1070" s="1">
        <f t="shared" si="283"/>
        <v>1988.9</v>
      </c>
      <c r="E1070" t="s">
        <v>244</v>
      </c>
      <c r="F1070">
        <v>9601</v>
      </c>
      <c r="G1070" s="139">
        <v>2012</v>
      </c>
      <c r="H1070" t="s">
        <v>148</v>
      </c>
      <c r="I1070">
        <f>VLOOKUP(E1070&amp;H1070,Data2012!$A:$S,4,FALSE)</f>
        <v>1988.9</v>
      </c>
    </row>
    <row r="1071" spans="1:9" ht="14.25" hidden="1" customHeight="1">
      <c r="A1071" s="1" t="str">
        <f t="shared" si="274"/>
        <v>KTZ20129601</v>
      </c>
      <c r="B1071" s="1">
        <f t="shared" si="281"/>
        <v>10999.400000000001</v>
      </c>
      <c r="C1071" s="210">
        <f t="shared" si="282"/>
        <v>4</v>
      </c>
      <c r="D1071" s="1">
        <f t="shared" si="283"/>
        <v>1752.7</v>
      </c>
      <c r="E1071" t="s">
        <v>244</v>
      </c>
      <c r="F1071">
        <v>9601</v>
      </c>
      <c r="G1071" s="139">
        <v>2012</v>
      </c>
      <c r="H1071" t="s">
        <v>147</v>
      </c>
      <c r="I1071">
        <f>VLOOKUP(E1071&amp;H1071,Data2012!$A:$S,4,FALSE)</f>
        <v>1752.7</v>
      </c>
    </row>
    <row r="1072" spans="1:9" ht="14.25" hidden="1" customHeight="1">
      <c r="A1072" s="1" t="str">
        <f t="shared" si="274"/>
        <v>KTZ20129601</v>
      </c>
      <c r="B1072" s="1">
        <f t="shared" si="281"/>
        <v>10999.400000000001</v>
      </c>
      <c r="C1072" s="210">
        <f t="shared" si="282"/>
        <v>3</v>
      </c>
      <c r="D1072" s="1">
        <f t="shared" si="283"/>
        <v>1882.2</v>
      </c>
      <c r="E1072" t="s">
        <v>244</v>
      </c>
      <c r="F1072">
        <v>9601</v>
      </c>
      <c r="G1072" s="139">
        <v>2012</v>
      </c>
      <c r="H1072" t="s">
        <v>146</v>
      </c>
      <c r="I1072">
        <f>VLOOKUP(E1072&amp;H1072,Data2012!$A:$S,4,FALSE)</f>
        <v>1882.2</v>
      </c>
    </row>
    <row r="1073" spans="1:9" ht="14.25" hidden="1" customHeight="1">
      <c r="A1073" s="1" t="str">
        <f t="shared" si="274"/>
        <v>KTZ20129601</v>
      </c>
      <c r="B1073" s="1">
        <f t="shared" si="281"/>
        <v>10999.400000000001</v>
      </c>
      <c r="C1073" s="210">
        <f t="shared" si="282"/>
        <v>2</v>
      </c>
      <c r="D1073" s="1">
        <f t="shared" si="283"/>
        <v>1491.5</v>
      </c>
      <c r="E1073" t="s">
        <v>244</v>
      </c>
      <c r="F1073">
        <v>9601</v>
      </c>
      <c r="G1073" s="139">
        <v>2012</v>
      </c>
      <c r="H1073" t="s">
        <v>145</v>
      </c>
      <c r="I1073">
        <f>VLOOKUP(E1073&amp;H1073,Data2012!$A:$S,4,FALSE)</f>
        <v>1491.5</v>
      </c>
    </row>
    <row r="1074" spans="1:9" ht="14.25" hidden="1" customHeight="1">
      <c r="A1074" s="1" t="str">
        <f t="shared" si="274"/>
        <v>KTZ20129601</v>
      </c>
      <c r="B1074" s="403">
        <f>IF(D1074="na"," ",SUMIF(A:A,A1074,D:D))</f>
        <v>10999.400000000001</v>
      </c>
      <c r="C1074" s="404">
        <f>IF(D1074="na"," ",VALUE(RIGHT(TRIM(H1074),2)))</f>
        <v>1</v>
      </c>
      <c r="D1074" s="403">
        <f t="shared" si="283"/>
        <v>1586.7</v>
      </c>
      <c r="E1074" t="s">
        <v>244</v>
      </c>
      <c r="F1074">
        <v>9601</v>
      </c>
      <c r="G1074" s="139">
        <v>2012</v>
      </c>
      <c r="H1074" t="s">
        <v>144</v>
      </c>
      <c r="I1074" s="691">
        <f>VLOOKUP(E1074&amp;H1074,Data2012!$A:$S,4,FALSE)</f>
        <v>1586.7</v>
      </c>
    </row>
    <row r="1075" spans="1:9" ht="14.25" hidden="1" customHeight="1">
      <c r="A1075" s="1" t="str">
        <f t="shared" si="274"/>
        <v>KTZ20129602</v>
      </c>
      <c r="B1075" s="1">
        <f t="shared" ref="B1075:B1085" si="284">IF(D1075="na",B1076,SUMIF(A:A,A1075,D:D))</f>
        <v>8877.1</v>
      </c>
      <c r="C1075" s="210">
        <f t="shared" ref="C1075:C1085" si="285">IF(D1075="na",C1076,VALUE(RIGHT(TRIM(H1075),2)))</f>
        <v>6</v>
      </c>
      <c r="D1075" s="1" t="str">
        <f>IF(I1075&lt;0,"na",I1075)</f>
        <v>na</v>
      </c>
      <c r="E1075" t="s">
        <v>244</v>
      </c>
      <c r="F1075">
        <v>9602</v>
      </c>
      <c r="G1075" s="139">
        <v>2012</v>
      </c>
      <c r="H1075" t="s">
        <v>155</v>
      </c>
      <c r="I1075" s="691">
        <f>VLOOKUP(E1075&amp;H1075,Data2012!$A:$S,7,FALSE)</f>
        <v>-1</v>
      </c>
    </row>
    <row r="1076" spans="1:9" ht="14.25" hidden="1" customHeight="1">
      <c r="A1076" s="1" t="str">
        <f t="shared" si="274"/>
        <v>KTZ20129602</v>
      </c>
      <c r="B1076" s="1">
        <f t="shared" si="284"/>
        <v>8877.1</v>
      </c>
      <c r="C1076" s="210">
        <f t="shared" si="285"/>
        <v>6</v>
      </c>
      <c r="D1076" s="1" t="str">
        <f t="shared" ref="D1076:D1086" si="286">IF(I1076&lt;0,"na",I1076)</f>
        <v>na</v>
      </c>
      <c r="E1076" t="s">
        <v>244</v>
      </c>
      <c r="F1076">
        <v>9602</v>
      </c>
      <c r="G1076" s="139">
        <v>2012</v>
      </c>
      <c r="H1076" t="s">
        <v>154</v>
      </c>
      <c r="I1076" s="691">
        <f>VLOOKUP(E1076&amp;H1076,Data2012!$A:$S,7,FALSE)</f>
        <v>-1</v>
      </c>
    </row>
    <row r="1077" spans="1:9" ht="14.25" hidden="1" customHeight="1">
      <c r="A1077" s="1" t="str">
        <f t="shared" si="274"/>
        <v>KTZ20129602</v>
      </c>
      <c r="B1077" s="1">
        <f t="shared" si="284"/>
        <v>8877.1</v>
      </c>
      <c r="C1077" s="210">
        <f t="shared" si="285"/>
        <v>6</v>
      </c>
      <c r="D1077" s="1" t="str">
        <f t="shared" si="286"/>
        <v>na</v>
      </c>
      <c r="E1077" t="s">
        <v>244</v>
      </c>
      <c r="F1077">
        <v>9602</v>
      </c>
      <c r="G1077" s="139">
        <v>2012</v>
      </c>
      <c r="H1077" t="s">
        <v>153</v>
      </c>
      <c r="I1077" s="691">
        <f>VLOOKUP(E1077&amp;H1077,Data2012!$A:$S,7,FALSE)</f>
        <v>-1</v>
      </c>
    </row>
    <row r="1078" spans="1:9" ht="14.25" hidden="1" customHeight="1">
      <c r="A1078" s="1" t="str">
        <f t="shared" si="274"/>
        <v>KTZ20129602</v>
      </c>
      <c r="B1078" s="1">
        <f t="shared" si="284"/>
        <v>8877.1</v>
      </c>
      <c r="C1078" s="210">
        <f t="shared" si="285"/>
        <v>6</v>
      </c>
      <c r="D1078" s="1" t="str">
        <f t="shared" si="286"/>
        <v>na</v>
      </c>
      <c r="E1078" t="s">
        <v>244</v>
      </c>
      <c r="F1078">
        <v>9602</v>
      </c>
      <c r="G1078" s="139">
        <v>2012</v>
      </c>
      <c r="H1078" t="s">
        <v>152</v>
      </c>
      <c r="I1078" s="691">
        <f>VLOOKUP(E1078&amp;H1078,Data2012!$A:$S,7,FALSE)</f>
        <v>-1</v>
      </c>
    </row>
    <row r="1079" spans="1:9" ht="14.25" hidden="1" customHeight="1">
      <c r="A1079" s="1" t="str">
        <f t="shared" si="274"/>
        <v>KTZ20129602</v>
      </c>
      <c r="B1079" s="1">
        <f t="shared" si="284"/>
        <v>8877.1</v>
      </c>
      <c r="C1079" s="210">
        <f t="shared" si="285"/>
        <v>6</v>
      </c>
      <c r="D1079" s="1" t="str">
        <f t="shared" si="286"/>
        <v>na</v>
      </c>
      <c r="E1079" t="s">
        <v>244</v>
      </c>
      <c r="F1079">
        <v>9602</v>
      </c>
      <c r="G1079" s="139">
        <v>2012</v>
      </c>
      <c r="H1079" t="s">
        <v>151</v>
      </c>
      <c r="I1079" s="691">
        <f>VLOOKUP(E1079&amp;H1079,Data2012!$A:$S,7,FALSE)</f>
        <v>-1</v>
      </c>
    </row>
    <row r="1080" spans="1:9" ht="14.25" hidden="1" customHeight="1">
      <c r="A1080" s="1" t="str">
        <f t="shared" si="274"/>
        <v>KTZ20129602</v>
      </c>
      <c r="B1080" s="1">
        <f t="shared" si="284"/>
        <v>8877.1</v>
      </c>
      <c r="C1080" s="210">
        <f t="shared" si="285"/>
        <v>6</v>
      </c>
      <c r="D1080" s="1" t="str">
        <f t="shared" si="286"/>
        <v>na</v>
      </c>
      <c r="E1080" t="s">
        <v>244</v>
      </c>
      <c r="F1080">
        <v>9602</v>
      </c>
      <c r="G1080" s="139">
        <v>2012</v>
      </c>
      <c r="H1080" t="s">
        <v>150</v>
      </c>
      <c r="I1080" s="691">
        <f>VLOOKUP(E1080&amp;H1080,Data2012!$A:$S,7,FALSE)</f>
        <v>-1</v>
      </c>
    </row>
    <row r="1081" spans="1:9" ht="14.25" hidden="1" customHeight="1">
      <c r="A1081" s="1" t="str">
        <f t="shared" si="274"/>
        <v>KTZ20129602</v>
      </c>
      <c r="B1081" s="1">
        <f t="shared" si="284"/>
        <v>8877.1</v>
      </c>
      <c r="C1081" s="210">
        <f t="shared" si="285"/>
        <v>6</v>
      </c>
      <c r="D1081" s="1">
        <f t="shared" si="286"/>
        <v>1961.4</v>
      </c>
      <c r="E1081" t="s">
        <v>244</v>
      </c>
      <c r="F1081">
        <v>9602</v>
      </c>
      <c r="G1081" s="139">
        <v>2012</v>
      </c>
      <c r="H1081" t="s">
        <v>149</v>
      </c>
      <c r="I1081" s="691">
        <f>VLOOKUP(E1081&amp;H1081,Data2012!$A:$S,7,FALSE)</f>
        <v>1961.4</v>
      </c>
    </row>
    <row r="1082" spans="1:9" ht="14.25" hidden="1" customHeight="1">
      <c r="A1082" s="1" t="str">
        <f t="shared" si="274"/>
        <v>KTZ20129602</v>
      </c>
      <c r="B1082" s="1">
        <f t="shared" si="284"/>
        <v>8877.1</v>
      </c>
      <c r="C1082" s="210">
        <f t="shared" si="285"/>
        <v>5</v>
      </c>
      <c r="D1082" s="1">
        <f t="shared" si="286"/>
        <v>1695.9</v>
      </c>
      <c r="E1082" t="s">
        <v>244</v>
      </c>
      <c r="F1082">
        <v>9602</v>
      </c>
      <c r="G1082" s="139">
        <v>2012</v>
      </c>
      <c r="H1082" t="s">
        <v>148</v>
      </c>
      <c r="I1082" s="691">
        <f>VLOOKUP(E1082&amp;H1082,Data2012!$A:$S,7,FALSE)</f>
        <v>1695.9</v>
      </c>
    </row>
    <row r="1083" spans="1:9" ht="14.25" hidden="1" customHeight="1">
      <c r="A1083" s="1" t="str">
        <f t="shared" si="274"/>
        <v>KTZ20129602</v>
      </c>
      <c r="B1083" s="1">
        <f t="shared" si="284"/>
        <v>8877.1</v>
      </c>
      <c r="C1083" s="210">
        <f t="shared" si="285"/>
        <v>4</v>
      </c>
      <c r="D1083" s="1">
        <f t="shared" si="286"/>
        <v>1399.3</v>
      </c>
      <c r="E1083" t="s">
        <v>244</v>
      </c>
      <c r="F1083">
        <v>9602</v>
      </c>
      <c r="G1083" s="139">
        <v>2012</v>
      </c>
      <c r="H1083" t="s">
        <v>147</v>
      </c>
      <c r="I1083" s="691">
        <f>VLOOKUP(E1083&amp;H1083,Data2012!$A:$S,7,FALSE)</f>
        <v>1399.3</v>
      </c>
    </row>
    <row r="1084" spans="1:9" ht="14.25" hidden="1" customHeight="1">
      <c r="A1084" s="1" t="str">
        <f t="shared" si="274"/>
        <v>KTZ20129602</v>
      </c>
      <c r="B1084" s="1">
        <f t="shared" si="284"/>
        <v>8877.1</v>
      </c>
      <c r="C1084" s="210">
        <f t="shared" si="285"/>
        <v>3</v>
      </c>
      <c r="D1084" s="1">
        <f t="shared" si="286"/>
        <v>1446.6</v>
      </c>
      <c r="E1084" t="s">
        <v>244</v>
      </c>
      <c r="F1084">
        <v>9602</v>
      </c>
      <c r="G1084" s="139">
        <v>2012</v>
      </c>
      <c r="H1084" t="s">
        <v>146</v>
      </c>
      <c r="I1084" s="691">
        <f>VLOOKUP(E1084&amp;H1084,Data2012!$A:$S,7,FALSE)</f>
        <v>1446.6</v>
      </c>
    </row>
    <row r="1085" spans="1:9" ht="14.25" hidden="1" customHeight="1">
      <c r="A1085" s="1" t="str">
        <f t="shared" si="274"/>
        <v>KTZ20129602</v>
      </c>
      <c r="B1085" s="1">
        <f t="shared" si="284"/>
        <v>8877.1</v>
      </c>
      <c r="C1085" s="210">
        <f t="shared" si="285"/>
        <v>2</v>
      </c>
      <c r="D1085" s="1">
        <f t="shared" si="286"/>
        <v>1158.4000000000001</v>
      </c>
      <c r="E1085" t="s">
        <v>244</v>
      </c>
      <c r="F1085">
        <v>9602</v>
      </c>
      <c r="G1085" s="139">
        <v>2012</v>
      </c>
      <c r="H1085" t="s">
        <v>145</v>
      </c>
      <c r="I1085" s="691">
        <f>VLOOKUP(E1085&amp;H1085,Data2012!$A:$S,7,FALSE)</f>
        <v>1158.4000000000001</v>
      </c>
    </row>
    <row r="1086" spans="1:9" ht="14.25" hidden="1" customHeight="1">
      <c r="A1086" s="1" t="str">
        <f t="shared" si="274"/>
        <v>KTZ20129602</v>
      </c>
      <c r="B1086" s="1">
        <f>IF(D1086="na"," ",SUMIF(A:A,A1086,D:D))</f>
        <v>8877.1</v>
      </c>
      <c r="C1086" s="210">
        <f>IF(D1086="na"," ",VALUE(RIGHT(TRIM(H1086),2)))</f>
        <v>1</v>
      </c>
      <c r="D1086" s="1">
        <f t="shared" si="286"/>
        <v>1215.5</v>
      </c>
      <c r="E1086" t="s">
        <v>244</v>
      </c>
      <c r="F1086">
        <v>9602</v>
      </c>
      <c r="G1086" s="139">
        <v>2012</v>
      </c>
      <c r="H1086" t="s">
        <v>144</v>
      </c>
      <c r="I1086" s="691">
        <f>VLOOKUP(E1086&amp;H1086,Data2012!$A:$S,7,FALSE)</f>
        <v>1215.5</v>
      </c>
    </row>
    <row r="1087" spans="1:9" ht="14.25" hidden="1" customHeight="1">
      <c r="A1087" s="1" t="str">
        <f t="shared" si="274"/>
        <v>KTZ20129603</v>
      </c>
      <c r="B1087" s="1">
        <f t="shared" ref="B1087:B1097" si="287">IF(D1087="na",B1088,SUMIF(A:A,A1087,D:D))</f>
        <v>143569.5</v>
      </c>
      <c r="C1087" s="210">
        <f t="shared" ref="C1087:C1097" si="288">IF(D1087="na",C1088,VALUE(RIGHT(TRIM(H1087),2)))</f>
        <v>6</v>
      </c>
      <c r="D1087" s="1" t="str">
        <f>IF(I1087&lt;0,"na",I1087)</f>
        <v>na</v>
      </c>
      <c r="E1087" t="s">
        <v>244</v>
      </c>
      <c r="F1087">
        <v>9603</v>
      </c>
      <c r="G1087" s="139">
        <v>2012</v>
      </c>
      <c r="H1087" t="s">
        <v>155</v>
      </c>
      <c r="I1087" s="691">
        <f>VLOOKUP(E1087&amp;H1087,Data2012!$A:$S,12,FALSE)</f>
        <v>-1</v>
      </c>
    </row>
    <row r="1088" spans="1:9" ht="14.25" hidden="1" customHeight="1">
      <c r="A1088" s="1" t="str">
        <f t="shared" si="274"/>
        <v>KTZ20129603</v>
      </c>
      <c r="B1088" s="1">
        <f t="shared" si="287"/>
        <v>143569.5</v>
      </c>
      <c r="C1088" s="210">
        <f t="shared" si="288"/>
        <v>6</v>
      </c>
      <c r="D1088" s="1" t="str">
        <f t="shared" ref="D1088:D1098" si="289">IF(I1088&lt;0,"na",I1088)</f>
        <v>na</v>
      </c>
      <c r="E1088" t="s">
        <v>244</v>
      </c>
      <c r="F1088">
        <v>9603</v>
      </c>
      <c r="G1088" s="139">
        <v>2012</v>
      </c>
      <c r="H1088" t="s">
        <v>154</v>
      </c>
      <c r="I1088" s="691">
        <f>VLOOKUP(E1088&amp;H1088,Data2012!$A:$S,12,FALSE)</f>
        <v>-1</v>
      </c>
    </row>
    <row r="1089" spans="1:9" ht="14.25" hidden="1" customHeight="1">
      <c r="A1089" s="1" t="str">
        <f t="shared" si="274"/>
        <v>KTZ20129603</v>
      </c>
      <c r="B1089" s="1">
        <f t="shared" si="287"/>
        <v>143569.5</v>
      </c>
      <c r="C1089" s="210">
        <f t="shared" si="288"/>
        <v>6</v>
      </c>
      <c r="D1089" s="1" t="str">
        <f t="shared" si="289"/>
        <v>na</v>
      </c>
      <c r="E1089" t="s">
        <v>244</v>
      </c>
      <c r="F1089">
        <v>9603</v>
      </c>
      <c r="G1089" s="139">
        <v>2012</v>
      </c>
      <c r="H1089" t="s">
        <v>153</v>
      </c>
      <c r="I1089" s="691">
        <f>VLOOKUP(E1089&amp;H1089,Data2012!$A:$S,12,FALSE)</f>
        <v>-1</v>
      </c>
    </row>
    <row r="1090" spans="1:9" ht="14.25" hidden="1" customHeight="1">
      <c r="A1090" s="1" t="str">
        <f t="shared" si="274"/>
        <v>KTZ20129603</v>
      </c>
      <c r="B1090" s="1">
        <f t="shared" si="287"/>
        <v>143569.5</v>
      </c>
      <c r="C1090" s="210">
        <f t="shared" si="288"/>
        <v>6</v>
      </c>
      <c r="D1090" s="1" t="str">
        <f t="shared" si="289"/>
        <v>na</v>
      </c>
      <c r="E1090" t="s">
        <v>244</v>
      </c>
      <c r="F1090">
        <v>9603</v>
      </c>
      <c r="G1090" s="139">
        <v>2012</v>
      </c>
      <c r="H1090" t="s">
        <v>152</v>
      </c>
      <c r="I1090" s="691">
        <f>VLOOKUP(E1090&amp;H1090,Data2012!$A:$S,12,FALSE)</f>
        <v>-1</v>
      </c>
    </row>
    <row r="1091" spans="1:9" ht="14.25" hidden="1" customHeight="1">
      <c r="A1091" s="1" t="str">
        <f t="shared" si="274"/>
        <v>KTZ20129603</v>
      </c>
      <c r="B1091" s="1">
        <f t="shared" si="287"/>
        <v>143569.5</v>
      </c>
      <c r="C1091" s="210">
        <f t="shared" si="288"/>
        <v>6</v>
      </c>
      <c r="D1091" s="1" t="str">
        <f t="shared" si="289"/>
        <v>na</v>
      </c>
      <c r="E1091" t="s">
        <v>244</v>
      </c>
      <c r="F1091">
        <v>9603</v>
      </c>
      <c r="G1091" s="139">
        <v>2012</v>
      </c>
      <c r="H1091" t="s">
        <v>151</v>
      </c>
      <c r="I1091" s="691">
        <f>VLOOKUP(E1091&amp;H1091,Data2012!$A:$S,12,FALSE)</f>
        <v>-1</v>
      </c>
    </row>
    <row r="1092" spans="1:9" ht="14.25" hidden="1" customHeight="1">
      <c r="A1092" s="1" t="str">
        <f t="shared" si="274"/>
        <v>KTZ20129603</v>
      </c>
      <c r="B1092" s="1">
        <f t="shared" si="287"/>
        <v>143569.5</v>
      </c>
      <c r="C1092" s="210">
        <f t="shared" si="288"/>
        <v>6</v>
      </c>
      <c r="D1092" s="1" t="str">
        <f t="shared" si="289"/>
        <v>na</v>
      </c>
      <c r="E1092" t="s">
        <v>244</v>
      </c>
      <c r="F1092">
        <v>9603</v>
      </c>
      <c r="G1092" s="139">
        <v>2012</v>
      </c>
      <c r="H1092" t="s">
        <v>150</v>
      </c>
      <c r="I1092" s="691">
        <f>VLOOKUP(E1092&amp;H1092,Data2012!$A:$S,12,FALSE)</f>
        <v>-1</v>
      </c>
    </row>
    <row r="1093" spans="1:9" ht="14.25" hidden="1" customHeight="1">
      <c r="A1093" s="1" t="str">
        <f t="shared" si="274"/>
        <v>KTZ20129603</v>
      </c>
      <c r="B1093" s="1">
        <f t="shared" si="287"/>
        <v>143569.5</v>
      </c>
      <c r="C1093" s="210">
        <f t="shared" si="288"/>
        <v>6</v>
      </c>
      <c r="D1093" s="1">
        <f t="shared" si="289"/>
        <v>23075</v>
      </c>
      <c r="E1093" t="s">
        <v>244</v>
      </c>
      <c r="F1093">
        <v>9603</v>
      </c>
      <c r="G1093" s="139">
        <v>2012</v>
      </c>
      <c r="H1093" t="s">
        <v>149</v>
      </c>
      <c r="I1093" s="691">
        <f>VLOOKUP(E1093&amp;H1093,Data2012!$A:$S,12,FALSE)</f>
        <v>23075</v>
      </c>
    </row>
    <row r="1094" spans="1:9" ht="14.25" hidden="1" customHeight="1">
      <c r="A1094" s="1" t="str">
        <f t="shared" si="274"/>
        <v>KTZ20129603</v>
      </c>
      <c r="B1094" s="1">
        <f t="shared" si="287"/>
        <v>143569.5</v>
      </c>
      <c r="C1094" s="210">
        <f t="shared" si="288"/>
        <v>5</v>
      </c>
      <c r="D1094" s="1">
        <f t="shared" si="289"/>
        <v>23445</v>
      </c>
      <c r="E1094" t="s">
        <v>244</v>
      </c>
      <c r="F1094">
        <v>9603</v>
      </c>
      <c r="G1094" s="139">
        <v>2012</v>
      </c>
      <c r="H1094" t="s">
        <v>148</v>
      </c>
      <c r="I1094" s="691">
        <f>VLOOKUP(E1094&amp;H1094,Data2012!$A:$S,12,FALSE)</f>
        <v>23445</v>
      </c>
    </row>
    <row r="1095" spans="1:9" ht="14.25" hidden="1" customHeight="1">
      <c r="A1095" s="1" t="str">
        <f t="shared" ref="A1095:A1158" si="290">TRIM(E1095)&amp;VALUE(G1095)&amp;F1095</f>
        <v>KTZ20129603</v>
      </c>
      <c r="B1095" s="1">
        <f t="shared" si="287"/>
        <v>143569.5</v>
      </c>
      <c r="C1095" s="210">
        <f t="shared" si="288"/>
        <v>4</v>
      </c>
      <c r="D1095" s="1">
        <f t="shared" si="289"/>
        <v>23544</v>
      </c>
      <c r="E1095" t="s">
        <v>244</v>
      </c>
      <c r="F1095">
        <v>9603</v>
      </c>
      <c r="G1095" s="139">
        <v>2012</v>
      </c>
      <c r="H1095" t="s">
        <v>147</v>
      </c>
      <c r="I1095" s="691">
        <f>VLOOKUP(E1095&amp;H1095,Data2012!$A:$S,12,FALSE)</f>
        <v>23544</v>
      </c>
    </row>
    <row r="1096" spans="1:9" ht="14.25" hidden="1" customHeight="1">
      <c r="A1096" s="1" t="str">
        <f t="shared" si="290"/>
        <v>KTZ20129603</v>
      </c>
      <c r="B1096" s="1">
        <f t="shared" si="287"/>
        <v>143569.5</v>
      </c>
      <c r="C1096" s="210">
        <f t="shared" si="288"/>
        <v>3</v>
      </c>
      <c r="D1096" s="1">
        <f t="shared" si="289"/>
        <v>25001.7</v>
      </c>
      <c r="E1096" t="s">
        <v>244</v>
      </c>
      <c r="F1096">
        <v>9603</v>
      </c>
      <c r="G1096" s="139">
        <v>2012</v>
      </c>
      <c r="H1096" t="s">
        <v>146</v>
      </c>
      <c r="I1096" s="691">
        <f>VLOOKUP(E1096&amp;H1096,Data2012!$A:$S,12,FALSE)</f>
        <v>25001.7</v>
      </c>
    </row>
    <row r="1097" spans="1:9" ht="14.25" hidden="1" customHeight="1">
      <c r="A1097" s="1" t="str">
        <f t="shared" si="290"/>
        <v>KTZ20129603</v>
      </c>
      <c r="B1097" s="1">
        <f t="shared" si="287"/>
        <v>143569.5</v>
      </c>
      <c r="C1097" s="210">
        <f t="shared" si="288"/>
        <v>2</v>
      </c>
      <c r="D1097" s="1">
        <f t="shared" si="289"/>
        <v>23360.2</v>
      </c>
      <c r="E1097" t="s">
        <v>244</v>
      </c>
      <c r="F1097">
        <v>9603</v>
      </c>
      <c r="G1097" s="139">
        <v>2012</v>
      </c>
      <c r="H1097" t="s">
        <v>145</v>
      </c>
      <c r="I1097" s="691">
        <f>VLOOKUP(E1097&amp;H1097,Data2012!$A:$S,12,FALSE)</f>
        <v>23360.2</v>
      </c>
    </row>
    <row r="1098" spans="1:9" ht="14.25" hidden="1" customHeight="1">
      <c r="A1098" s="1" t="str">
        <f t="shared" si="290"/>
        <v>KTZ20129603</v>
      </c>
      <c r="B1098" s="1">
        <f>IF(D1098="na"," ",SUMIF(A:A,A1098,D:D))</f>
        <v>143569.5</v>
      </c>
      <c r="C1098" s="210">
        <f>IF(D1098="na"," ",VALUE(RIGHT(TRIM(H1098),2)))</f>
        <v>1</v>
      </c>
      <c r="D1098" s="1">
        <f t="shared" si="289"/>
        <v>25143.599999999999</v>
      </c>
      <c r="E1098" t="s">
        <v>244</v>
      </c>
      <c r="F1098">
        <v>9603</v>
      </c>
      <c r="G1098" s="139">
        <v>2012</v>
      </c>
      <c r="H1098" t="s">
        <v>144</v>
      </c>
      <c r="I1098" s="691">
        <f>VLOOKUP(E1098&amp;H1098,Data2012!$A:$S,12,FALSE)</f>
        <v>25143.599999999999</v>
      </c>
    </row>
    <row r="1099" spans="1:9" ht="14.25" hidden="1" customHeight="1">
      <c r="A1099" s="1" t="str">
        <f t="shared" si="290"/>
        <v>KTZ20129604</v>
      </c>
      <c r="B1099" s="1">
        <f t="shared" ref="B1099:B1109" si="291">IF(D1099="na",B1100,SUMIF(A:A,A1099,D:D))</f>
        <v>116228.5</v>
      </c>
      <c r="C1099" s="210">
        <f t="shared" ref="C1099:C1109" si="292">IF(D1099="na",C1100,VALUE(RIGHT(TRIM(H1099),2)))</f>
        <v>6</v>
      </c>
      <c r="D1099" s="1" t="str">
        <f>IF(I1099&lt;0,"na",I1099)</f>
        <v>na</v>
      </c>
      <c r="E1099" t="s">
        <v>244</v>
      </c>
      <c r="F1099">
        <v>9604</v>
      </c>
      <c r="G1099" s="139">
        <v>2012</v>
      </c>
      <c r="H1099" t="s">
        <v>155</v>
      </c>
      <c r="I1099" s="691">
        <f>VLOOKUP(E1099&amp;H1099,Data2012!$A:$S,15,FALSE)</f>
        <v>-1</v>
      </c>
    </row>
    <row r="1100" spans="1:9" ht="14.25" hidden="1" customHeight="1">
      <c r="A1100" s="1" t="str">
        <f t="shared" si="290"/>
        <v>KTZ20129604</v>
      </c>
      <c r="B1100" s="1">
        <f t="shared" si="291"/>
        <v>116228.5</v>
      </c>
      <c r="C1100" s="210">
        <f t="shared" si="292"/>
        <v>6</v>
      </c>
      <c r="D1100" s="1" t="str">
        <f t="shared" ref="D1100:D1110" si="293">IF(I1100&lt;0,"na",I1100)</f>
        <v>na</v>
      </c>
      <c r="E1100" t="s">
        <v>244</v>
      </c>
      <c r="F1100">
        <v>9604</v>
      </c>
      <c r="G1100" s="139">
        <v>2012</v>
      </c>
      <c r="H1100" t="s">
        <v>154</v>
      </c>
      <c r="I1100" s="691">
        <f>VLOOKUP(E1100&amp;H1100,Data2012!$A:$S,15,FALSE)</f>
        <v>-1</v>
      </c>
    </row>
    <row r="1101" spans="1:9" ht="14.25" hidden="1" customHeight="1">
      <c r="A1101" s="1" t="str">
        <f t="shared" si="290"/>
        <v>KTZ20129604</v>
      </c>
      <c r="B1101" s="1">
        <f t="shared" si="291"/>
        <v>116228.5</v>
      </c>
      <c r="C1101" s="210">
        <f t="shared" si="292"/>
        <v>6</v>
      </c>
      <c r="D1101" s="1" t="str">
        <f t="shared" si="293"/>
        <v>na</v>
      </c>
      <c r="E1101" t="s">
        <v>244</v>
      </c>
      <c r="F1101">
        <v>9604</v>
      </c>
      <c r="G1101" s="139">
        <v>2012</v>
      </c>
      <c r="H1101" t="s">
        <v>153</v>
      </c>
      <c r="I1101" s="691">
        <f>VLOOKUP(E1101&amp;H1101,Data2012!$A:$S,15,FALSE)</f>
        <v>-1</v>
      </c>
    </row>
    <row r="1102" spans="1:9" ht="14.25" hidden="1" customHeight="1">
      <c r="A1102" s="1" t="str">
        <f t="shared" si="290"/>
        <v>KTZ20129604</v>
      </c>
      <c r="B1102" s="1">
        <f t="shared" si="291"/>
        <v>116228.5</v>
      </c>
      <c r="C1102" s="210">
        <f t="shared" si="292"/>
        <v>6</v>
      </c>
      <c r="D1102" s="1" t="str">
        <f t="shared" si="293"/>
        <v>na</v>
      </c>
      <c r="E1102" t="s">
        <v>244</v>
      </c>
      <c r="F1102">
        <v>9604</v>
      </c>
      <c r="G1102" s="139">
        <v>2012</v>
      </c>
      <c r="H1102" t="s">
        <v>152</v>
      </c>
      <c r="I1102" s="691">
        <f>VLOOKUP(E1102&amp;H1102,Data2012!$A:$S,15,FALSE)</f>
        <v>-1</v>
      </c>
    </row>
    <row r="1103" spans="1:9" ht="14.25" hidden="1" customHeight="1">
      <c r="A1103" s="1" t="str">
        <f t="shared" si="290"/>
        <v>KTZ20129604</v>
      </c>
      <c r="B1103" s="1">
        <f t="shared" si="291"/>
        <v>116228.5</v>
      </c>
      <c r="C1103" s="210">
        <f t="shared" si="292"/>
        <v>6</v>
      </c>
      <c r="D1103" s="1" t="str">
        <f t="shared" si="293"/>
        <v>na</v>
      </c>
      <c r="E1103" t="s">
        <v>244</v>
      </c>
      <c r="F1103">
        <v>9604</v>
      </c>
      <c r="G1103" s="139">
        <v>2012</v>
      </c>
      <c r="H1103" t="s">
        <v>151</v>
      </c>
      <c r="I1103" s="691">
        <f>VLOOKUP(E1103&amp;H1103,Data2012!$A:$S,15,FALSE)</f>
        <v>-1</v>
      </c>
    </row>
    <row r="1104" spans="1:9" ht="14.25" hidden="1" customHeight="1">
      <c r="A1104" s="1" t="str">
        <f t="shared" si="290"/>
        <v>KTZ20129604</v>
      </c>
      <c r="B1104" s="1">
        <f t="shared" si="291"/>
        <v>116228.5</v>
      </c>
      <c r="C1104" s="210">
        <f t="shared" si="292"/>
        <v>6</v>
      </c>
      <c r="D1104" s="1" t="str">
        <f t="shared" si="293"/>
        <v>na</v>
      </c>
      <c r="E1104" t="s">
        <v>244</v>
      </c>
      <c r="F1104">
        <v>9604</v>
      </c>
      <c r="G1104" s="139">
        <v>2012</v>
      </c>
      <c r="H1104" t="s">
        <v>150</v>
      </c>
      <c r="I1104" s="691">
        <f>VLOOKUP(E1104&amp;H1104,Data2012!$A:$S,15,FALSE)</f>
        <v>-1</v>
      </c>
    </row>
    <row r="1105" spans="1:9" ht="14.25" hidden="1" customHeight="1">
      <c r="A1105" s="1" t="str">
        <f t="shared" si="290"/>
        <v>KTZ20129604</v>
      </c>
      <c r="B1105" s="1">
        <f t="shared" si="291"/>
        <v>116228.5</v>
      </c>
      <c r="C1105" s="210">
        <f t="shared" si="292"/>
        <v>6</v>
      </c>
      <c r="D1105" s="1">
        <f t="shared" si="293"/>
        <v>19057.8</v>
      </c>
      <c r="E1105" t="s">
        <v>244</v>
      </c>
      <c r="F1105">
        <v>9604</v>
      </c>
      <c r="G1105" s="139">
        <v>2012</v>
      </c>
      <c r="H1105" t="s">
        <v>149</v>
      </c>
      <c r="I1105" s="691">
        <f>VLOOKUP(E1105&amp;H1105,Data2012!$A:$S,15,FALSE)</f>
        <v>19057.8</v>
      </c>
    </row>
    <row r="1106" spans="1:9" ht="14.25" hidden="1" customHeight="1">
      <c r="A1106" s="1" t="str">
        <f t="shared" si="290"/>
        <v>KTZ20129604</v>
      </c>
      <c r="B1106" s="1">
        <f t="shared" si="291"/>
        <v>116228.5</v>
      </c>
      <c r="C1106" s="210">
        <f t="shared" si="292"/>
        <v>5</v>
      </c>
      <c r="D1106" s="1">
        <f t="shared" si="293"/>
        <v>19454.400000000001</v>
      </c>
      <c r="E1106" t="s">
        <v>244</v>
      </c>
      <c r="F1106">
        <v>9604</v>
      </c>
      <c r="G1106" s="139">
        <v>2012</v>
      </c>
      <c r="H1106" t="s">
        <v>148</v>
      </c>
      <c r="I1106" s="691">
        <f>VLOOKUP(E1106&amp;H1106,Data2012!$A:$S,15,FALSE)</f>
        <v>19454.400000000001</v>
      </c>
    </row>
    <row r="1107" spans="1:9" ht="14.25" hidden="1" customHeight="1">
      <c r="A1107" s="1" t="str">
        <f t="shared" si="290"/>
        <v>KTZ20129604</v>
      </c>
      <c r="B1107" s="1">
        <f t="shared" si="291"/>
        <v>116228.5</v>
      </c>
      <c r="C1107" s="210">
        <f t="shared" si="292"/>
        <v>4</v>
      </c>
      <c r="D1107" s="1">
        <f t="shared" si="293"/>
        <v>18758.900000000001</v>
      </c>
      <c r="E1107" t="s">
        <v>244</v>
      </c>
      <c r="F1107">
        <v>9604</v>
      </c>
      <c r="G1107" s="139">
        <v>2012</v>
      </c>
      <c r="H1107" t="s">
        <v>147</v>
      </c>
      <c r="I1107" s="691">
        <f>VLOOKUP(E1107&amp;H1107,Data2012!$A:$S,15,FALSE)</f>
        <v>18758.900000000001</v>
      </c>
    </row>
    <row r="1108" spans="1:9" ht="14.25" hidden="1" customHeight="1">
      <c r="A1108" s="1" t="str">
        <f t="shared" si="290"/>
        <v>KTZ20129604</v>
      </c>
      <c r="B1108" s="1">
        <f t="shared" si="291"/>
        <v>116228.5</v>
      </c>
      <c r="C1108" s="210">
        <f t="shared" si="292"/>
        <v>3</v>
      </c>
      <c r="D1108" s="1">
        <f t="shared" si="293"/>
        <v>19733.5</v>
      </c>
      <c r="E1108" t="s">
        <v>244</v>
      </c>
      <c r="F1108">
        <v>9604</v>
      </c>
      <c r="G1108" s="139">
        <v>2012</v>
      </c>
      <c r="H1108" t="s">
        <v>146</v>
      </c>
      <c r="I1108" s="691">
        <f>VLOOKUP(E1108&amp;H1108,Data2012!$A:$S,15,FALSE)</f>
        <v>19733.5</v>
      </c>
    </row>
    <row r="1109" spans="1:9" ht="14.25" hidden="1" customHeight="1">
      <c r="A1109" s="1" t="str">
        <f t="shared" si="290"/>
        <v>KTZ20129604</v>
      </c>
      <c r="B1109" s="1">
        <f t="shared" si="291"/>
        <v>116228.5</v>
      </c>
      <c r="C1109" s="210">
        <f t="shared" si="292"/>
        <v>2</v>
      </c>
      <c r="D1109" s="1">
        <f t="shared" si="293"/>
        <v>18648.2</v>
      </c>
      <c r="E1109" t="s">
        <v>244</v>
      </c>
      <c r="F1109">
        <v>9604</v>
      </c>
      <c r="G1109" s="139">
        <v>2012</v>
      </c>
      <c r="H1109" t="s">
        <v>145</v>
      </c>
      <c r="I1109" s="691">
        <f>VLOOKUP(E1109&amp;H1109,Data2012!$A:$S,15,FALSE)</f>
        <v>18648.2</v>
      </c>
    </row>
    <row r="1110" spans="1:9" ht="14.25" hidden="1" customHeight="1">
      <c r="A1110" s="1" t="str">
        <f t="shared" si="290"/>
        <v>KTZ20129604</v>
      </c>
      <c r="B1110" s="1">
        <f>IF(D1110="na"," ",SUMIF(A:A,A1110,D:D))</f>
        <v>116228.5</v>
      </c>
      <c r="C1110" s="210">
        <f>IF(D1110="na"," ",VALUE(RIGHT(TRIM(H1110),2)))</f>
        <v>1</v>
      </c>
      <c r="D1110" s="1">
        <f t="shared" si="293"/>
        <v>20575.7</v>
      </c>
      <c r="E1110" t="s">
        <v>244</v>
      </c>
      <c r="F1110">
        <v>9604</v>
      </c>
      <c r="G1110" s="139">
        <v>2012</v>
      </c>
      <c r="H1110" t="s">
        <v>144</v>
      </c>
      <c r="I1110" s="691">
        <f>VLOOKUP(E1110&amp;H1110,Data2012!$A:$S,15,FALSE)</f>
        <v>20575.7</v>
      </c>
    </row>
    <row r="1111" spans="1:9" ht="14.25" hidden="1" customHeight="1">
      <c r="A1111" s="1" t="str">
        <f t="shared" si="290"/>
        <v>KTZ20129605</v>
      </c>
      <c r="B1111" s="1">
        <f t="shared" ref="B1111:B1121" si="294">IF(D1111="na",B1112,SUMIF(A:A,A1111,D:D))</f>
        <v>68036.099999999991</v>
      </c>
      <c r="C1111" s="210">
        <f t="shared" ref="C1111:C1121" si="295">IF(D1111="na",C1112,VALUE(RIGHT(TRIM(H1111),2)))</f>
        <v>6</v>
      </c>
      <c r="D1111" s="1" t="str">
        <f>IF(I1111&lt;0,"na",I1111)</f>
        <v>na</v>
      </c>
      <c r="E1111" t="s">
        <v>244</v>
      </c>
      <c r="F1111">
        <v>9605</v>
      </c>
      <c r="G1111" s="139">
        <v>2012</v>
      </c>
      <c r="H1111" t="s">
        <v>155</v>
      </c>
      <c r="I1111" s="691">
        <f>VLOOKUP(E1111&amp;H1111,Data2012!$A:$S,18,FALSE)</f>
        <v>-1</v>
      </c>
    </row>
    <row r="1112" spans="1:9" ht="14.25" hidden="1" customHeight="1">
      <c r="A1112" s="1" t="str">
        <f t="shared" si="290"/>
        <v>KTZ20129605</v>
      </c>
      <c r="B1112" s="1">
        <f t="shared" si="294"/>
        <v>68036.099999999991</v>
      </c>
      <c r="C1112" s="210">
        <f t="shared" si="295"/>
        <v>6</v>
      </c>
      <c r="D1112" s="1" t="str">
        <f t="shared" ref="D1112:D1122" si="296">IF(I1112&lt;0,"na",I1112)</f>
        <v>na</v>
      </c>
      <c r="E1112" t="s">
        <v>244</v>
      </c>
      <c r="F1112">
        <v>9605</v>
      </c>
      <c r="G1112" s="139">
        <v>2012</v>
      </c>
      <c r="H1112" t="s">
        <v>154</v>
      </c>
      <c r="I1112" s="691">
        <f>VLOOKUP(E1112&amp;H1112,Data2012!$A:$S,18,FALSE)</f>
        <v>-1</v>
      </c>
    </row>
    <row r="1113" spans="1:9" ht="14.25" hidden="1" customHeight="1">
      <c r="A1113" s="1" t="str">
        <f t="shared" si="290"/>
        <v>KTZ20129605</v>
      </c>
      <c r="B1113" s="1">
        <f t="shared" si="294"/>
        <v>68036.099999999991</v>
      </c>
      <c r="C1113" s="210">
        <f t="shared" si="295"/>
        <v>6</v>
      </c>
      <c r="D1113" s="1" t="str">
        <f t="shared" si="296"/>
        <v>na</v>
      </c>
      <c r="E1113" t="s">
        <v>244</v>
      </c>
      <c r="F1113">
        <v>9605</v>
      </c>
      <c r="G1113" s="139">
        <v>2012</v>
      </c>
      <c r="H1113" t="s">
        <v>153</v>
      </c>
      <c r="I1113" s="691">
        <f>VLOOKUP(E1113&amp;H1113,Data2012!$A:$S,18,FALSE)</f>
        <v>-1</v>
      </c>
    </row>
    <row r="1114" spans="1:9" ht="14.25" hidden="1" customHeight="1">
      <c r="A1114" s="1" t="str">
        <f t="shared" si="290"/>
        <v>KTZ20129605</v>
      </c>
      <c r="B1114" s="1">
        <f t="shared" si="294"/>
        <v>68036.099999999991</v>
      </c>
      <c r="C1114" s="210">
        <f t="shared" si="295"/>
        <v>6</v>
      </c>
      <c r="D1114" s="1" t="str">
        <f t="shared" si="296"/>
        <v>na</v>
      </c>
      <c r="E1114" t="s">
        <v>244</v>
      </c>
      <c r="F1114">
        <v>9605</v>
      </c>
      <c r="G1114" s="139">
        <v>2012</v>
      </c>
      <c r="H1114" t="s">
        <v>152</v>
      </c>
      <c r="I1114" s="691">
        <f>VLOOKUP(E1114&amp;H1114,Data2012!$A:$S,18,FALSE)</f>
        <v>-1</v>
      </c>
    </row>
    <row r="1115" spans="1:9" ht="14.25" hidden="1" customHeight="1">
      <c r="A1115" s="1" t="str">
        <f t="shared" si="290"/>
        <v>KTZ20129605</v>
      </c>
      <c r="B1115" s="1">
        <f t="shared" si="294"/>
        <v>68036.099999999991</v>
      </c>
      <c r="C1115" s="210">
        <f t="shared" si="295"/>
        <v>6</v>
      </c>
      <c r="D1115" s="1" t="str">
        <f t="shared" si="296"/>
        <v>na</v>
      </c>
      <c r="E1115" t="s">
        <v>244</v>
      </c>
      <c r="F1115">
        <v>9605</v>
      </c>
      <c r="G1115" s="139">
        <v>2012</v>
      </c>
      <c r="H1115" t="s">
        <v>151</v>
      </c>
      <c r="I1115" s="691">
        <f>VLOOKUP(E1115&amp;H1115,Data2012!$A:$S,18,FALSE)</f>
        <v>-1</v>
      </c>
    </row>
    <row r="1116" spans="1:9" ht="14.25" hidden="1" customHeight="1">
      <c r="A1116" s="1" t="str">
        <f t="shared" si="290"/>
        <v>KTZ20129605</v>
      </c>
      <c r="B1116" s="1">
        <f t="shared" si="294"/>
        <v>68036.099999999991</v>
      </c>
      <c r="C1116" s="210">
        <f t="shared" si="295"/>
        <v>6</v>
      </c>
      <c r="D1116" s="1" t="str">
        <f t="shared" si="296"/>
        <v>na</v>
      </c>
      <c r="E1116" t="s">
        <v>244</v>
      </c>
      <c r="F1116">
        <v>9605</v>
      </c>
      <c r="G1116" s="139">
        <v>2012</v>
      </c>
      <c r="H1116" t="s">
        <v>150</v>
      </c>
      <c r="I1116" s="691">
        <f>VLOOKUP(E1116&amp;H1116,Data2012!$A:$S,18,FALSE)</f>
        <v>-1</v>
      </c>
    </row>
    <row r="1117" spans="1:9" ht="14.25" hidden="1" customHeight="1">
      <c r="A1117" s="1" t="str">
        <f t="shared" si="290"/>
        <v>KTZ20129605</v>
      </c>
      <c r="B1117" s="1">
        <f t="shared" si="294"/>
        <v>68036.099999999991</v>
      </c>
      <c r="C1117" s="210">
        <f t="shared" si="295"/>
        <v>6</v>
      </c>
      <c r="D1117" s="1">
        <f t="shared" si="296"/>
        <v>11178</v>
      </c>
      <c r="E1117" t="s">
        <v>244</v>
      </c>
      <c r="F1117">
        <v>9605</v>
      </c>
      <c r="G1117" s="139">
        <v>2012</v>
      </c>
      <c r="H1117" t="s">
        <v>149</v>
      </c>
      <c r="I1117" s="691">
        <f>VLOOKUP(E1117&amp;H1117,Data2012!$A:$S,18,FALSE)</f>
        <v>11178</v>
      </c>
    </row>
    <row r="1118" spans="1:9" ht="14.25" hidden="1" customHeight="1">
      <c r="A1118" s="1" t="str">
        <f t="shared" si="290"/>
        <v>KTZ20129605</v>
      </c>
      <c r="B1118" s="1">
        <f t="shared" si="294"/>
        <v>68036.099999999991</v>
      </c>
      <c r="C1118" s="210">
        <f t="shared" si="295"/>
        <v>5</v>
      </c>
      <c r="D1118" s="1">
        <f t="shared" si="296"/>
        <v>10806.7</v>
      </c>
      <c r="E1118" t="s">
        <v>244</v>
      </c>
      <c r="F1118">
        <v>9605</v>
      </c>
      <c r="G1118" s="139">
        <v>2012</v>
      </c>
      <c r="H1118" t="s">
        <v>148</v>
      </c>
      <c r="I1118" s="691">
        <f>VLOOKUP(E1118&amp;H1118,Data2012!$A:$S,18,FALSE)</f>
        <v>10806.7</v>
      </c>
    </row>
    <row r="1119" spans="1:9" ht="14.25" hidden="1" customHeight="1">
      <c r="A1119" s="1" t="str">
        <f t="shared" si="290"/>
        <v>KTZ20129605</v>
      </c>
      <c r="B1119" s="1">
        <f t="shared" si="294"/>
        <v>68036.099999999991</v>
      </c>
      <c r="C1119" s="210">
        <f t="shared" si="295"/>
        <v>4</v>
      </c>
      <c r="D1119" s="1">
        <f t="shared" si="296"/>
        <v>11435.4</v>
      </c>
      <c r="E1119" t="s">
        <v>244</v>
      </c>
      <c r="F1119">
        <v>9605</v>
      </c>
      <c r="G1119" s="139">
        <v>2012</v>
      </c>
      <c r="H1119" t="s">
        <v>147</v>
      </c>
      <c r="I1119" s="691">
        <f>VLOOKUP(E1119&amp;H1119,Data2012!$A:$S,18,FALSE)</f>
        <v>11435.4</v>
      </c>
    </row>
    <row r="1120" spans="1:9" ht="14.25" hidden="1" customHeight="1">
      <c r="A1120" s="1" t="str">
        <f t="shared" si="290"/>
        <v>KTZ20129605</v>
      </c>
      <c r="B1120" s="1">
        <f t="shared" si="294"/>
        <v>68036.099999999991</v>
      </c>
      <c r="C1120" s="210">
        <f t="shared" si="295"/>
        <v>3</v>
      </c>
      <c r="D1120" s="1">
        <f t="shared" si="296"/>
        <v>11913.6</v>
      </c>
      <c r="E1120" t="s">
        <v>244</v>
      </c>
      <c r="F1120">
        <v>9605</v>
      </c>
      <c r="G1120" s="139">
        <v>2012</v>
      </c>
      <c r="H1120" t="s">
        <v>146</v>
      </c>
      <c r="I1120" s="691">
        <f>VLOOKUP(E1120&amp;H1120,Data2012!$A:$S,18,FALSE)</f>
        <v>11913.6</v>
      </c>
    </row>
    <row r="1121" spans="1:9" ht="14.25" hidden="1" customHeight="1">
      <c r="A1121" s="1" t="str">
        <f t="shared" si="290"/>
        <v>KTZ20129605</v>
      </c>
      <c r="B1121" s="1">
        <f t="shared" si="294"/>
        <v>68036.099999999991</v>
      </c>
      <c r="C1121" s="210">
        <f t="shared" si="295"/>
        <v>2</v>
      </c>
      <c r="D1121" s="1">
        <f t="shared" si="296"/>
        <v>10962.2</v>
      </c>
      <c r="E1121" t="s">
        <v>244</v>
      </c>
      <c r="F1121">
        <v>9605</v>
      </c>
      <c r="G1121" s="139">
        <v>2012</v>
      </c>
      <c r="H1121" t="s">
        <v>145</v>
      </c>
      <c r="I1121" s="691">
        <f>VLOOKUP(E1121&amp;H1121,Data2012!$A:$S,18,FALSE)</f>
        <v>10962.2</v>
      </c>
    </row>
    <row r="1122" spans="1:9" ht="14.25" hidden="1" customHeight="1">
      <c r="A1122" s="1" t="str">
        <f t="shared" si="290"/>
        <v>KTZ20129605</v>
      </c>
      <c r="B1122" s="1">
        <f>IF(D1122="na"," ",SUMIF(A:A,A1122,D:D))</f>
        <v>68036.099999999991</v>
      </c>
      <c r="C1122" s="210">
        <f>IF(D1122="na"," ",VALUE(RIGHT(TRIM(H1122),2)))</f>
        <v>1</v>
      </c>
      <c r="D1122" s="1">
        <f t="shared" si="296"/>
        <v>11740.2</v>
      </c>
      <c r="E1122" t="s">
        <v>244</v>
      </c>
      <c r="F1122">
        <v>9605</v>
      </c>
      <c r="G1122" s="139">
        <v>2012</v>
      </c>
      <c r="H1122" t="s">
        <v>144</v>
      </c>
      <c r="I1122" s="691">
        <f>VLOOKUP(E1122&amp;H1122,Data2012!$A:$S,18,FALSE)</f>
        <v>11740.2</v>
      </c>
    </row>
    <row r="1123" spans="1:9" ht="14.25" hidden="1" customHeight="1">
      <c r="A1123" s="1" t="str">
        <f t="shared" si="290"/>
        <v>KTZ20129606</v>
      </c>
      <c r="B1123" s="1">
        <f t="shared" ref="B1123:B1133" si="297">IF(D1123="na",B1124,SUMIF(A:A,A1123,D:D))</f>
        <v>72752.3</v>
      </c>
      <c r="C1123" s="210">
        <f t="shared" ref="C1123:C1133" si="298">IF(D1123="na",C1124,VALUE(RIGHT(TRIM(H1123),2)))</f>
        <v>6</v>
      </c>
      <c r="D1123" s="1" t="str">
        <f>IF(I1123&lt;0,"na",I1123)</f>
        <v>na</v>
      </c>
      <c r="E1123" t="s">
        <v>244</v>
      </c>
      <c r="F1123">
        <v>9606</v>
      </c>
      <c r="G1123" s="139">
        <v>2012</v>
      </c>
      <c r="H1123" t="s">
        <v>155</v>
      </c>
      <c r="I1123" s="691">
        <f>VLOOKUP(E1123&amp;H1123,Data2012!$A:$U,21,FALSE)</f>
        <v>-1</v>
      </c>
    </row>
    <row r="1124" spans="1:9" ht="14.25" hidden="1" customHeight="1">
      <c r="A1124" s="1" t="str">
        <f t="shared" si="290"/>
        <v>KTZ20129606</v>
      </c>
      <c r="B1124" s="1">
        <f t="shared" si="297"/>
        <v>72752.3</v>
      </c>
      <c r="C1124" s="210">
        <f t="shared" si="298"/>
        <v>6</v>
      </c>
      <c r="D1124" s="1" t="str">
        <f t="shared" ref="D1124:D1134" si="299">IF(I1124&lt;0,"na",I1124)</f>
        <v>na</v>
      </c>
      <c r="E1124" t="s">
        <v>244</v>
      </c>
      <c r="F1124">
        <v>9606</v>
      </c>
      <c r="G1124" s="139">
        <v>2012</v>
      </c>
      <c r="H1124" t="s">
        <v>154</v>
      </c>
      <c r="I1124" s="691">
        <f>VLOOKUP(E1124&amp;H1124,Data2012!$A:$U,21,FALSE)</f>
        <v>-1</v>
      </c>
    </row>
    <row r="1125" spans="1:9" ht="14.25" hidden="1" customHeight="1">
      <c r="A1125" s="1" t="str">
        <f t="shared" si="290"/>
        <v>KTZ20129606</v>
      </c>
      <c r="B1125" s="1">
        <f t="shared" si="297"/>
        <v>72752.3</v>
      </c>
      <c r="C1125" s="210">
        <f t="shared" si="298"/>
        <v>6</v>
      </c>
      <c r="D1125" s="1" t="str">
        <f t="shared" si="299"/>
        <v>na</v>
      </c>
      <c r="E1125" t="s">
        <v>244</v>
      </c>
      <c r="F1125">
        <v>9606</v>
      </c>
      <c r="G1125" s="139">
        <v>2012</v>
      </c>
      <c r="H1125" t="s">
        <v>153</v>
      </c>
      <c r="I1125" s="691">
        <f>VLOOKUP(E1125&amp;H1125,Data2012!$A:$U,21,FALSE)</f>
        <v>-1</v>
      </c>
    </row>
    <row r="1126" spans="1:9" ht="14.25" hidden="1" customHeight="1">
      <c r="A1126" s="1" t="str">
        <f t="shared" si="290"/>
        <v>KTZ20129606</v>
      </c>
      <c r="B1126" s="1">
        <f t="shared" si="297"/>
        <v>72752.3</v>
      </c>
      <c r="C1126" s="210">
        <f t="shared" si="298"/>
        <v>6</v>
      </c>
      <c r="D1126" s="1" t="str">
        <f t="shared" si="299"/>
        <v>na</v>
      </c>
      <c r="E1126" t="s">
        <v>244</v>
      </c>
      <c r="F1126">
        <v>9606</v>
      </c>
      <c r="G1126" s="139">
        <v>2012</v>
      </c>
      <c r="H1126" t="s">
        <v>152</v>
      </c>
      <c r="I1126" s="691">
        <f>VLOOKUP(E1126&amp;H1126,Data2012!$A:$U,21,FALSE)</f>
        <v>-1</v>
      </c>
    </row>
    <row r="1127" spans="1:9" ht="14.25" hidden="1" customHeight="1">
      <c r="A1127" s="1" t="str">
        <f t="shared" si="290"/>
        <v>KTZ20129606</v>
      </c>
      <c r="B1127" s="1">
        <f t="shared" si="297"/>
        <v>72752.3</v>
      </c>
      <c r="C1127" s="210">
        <f t="shared" si="298"/>
        <v>6</v>
      </c>
      <c r="D1127" s="1" t="str">
        <f t="shared" si="299"/>
        <v>na</v>
      </c>
      <c r="E1127" t="s">
        <v>244</v>
      </c>
      <c r="F1127">
        <v>9606</v>
      </c>
      <c r="G1127" s="139">
        <v>2012</v>
      </c>
      <c r="H1127" t="s">
        <v>151</v>
      </c>
      <c r="I1127" s="691">
        <f>VLOOKUP(E1127&amp;H1127,Data2012!$A:$U,21,FALSE)</f>
        <v>-1</v>
      </c>
    </row>
    <row r="1128" spans="1:9" ht="14.25" hidden="1" customHeight="1">
      <c r="A1128" s="1" t="str">
        <f t="shared" si="290"/>
        <v>KTZ20129606</v>
      </c>
      <c r="B1128" s="1">
        <f t="shared" si="297"/>
        <v>72752.3</v>
      </c>
      <c r="C1128" s="210">
        <f t="shared" si="298"/>
        <v>6</v>
      </c>
      <c r="D1128" s="1" t="str">
        <f t="shared" si="299"/>
        <v>na</v>
      </c>
      <c r="E1128" t="s">
        <v>244</v>
      </c>
      <c r="F1128">
        <v>9606</v>
      </c>
      <c r="G1128" s="139">
        <v>2012</v>
      </c>
      <c r="H1128" t="s">
        <v>150</v>
      </c>
      <c r="I1128" s="691">
        <f>VLOOKUP(E1128&amp;H1128,Data2012!$A:$U,21,FALSE)</f>
        <v>-1</v>
      </c>
    </row>
    <row r="1129" spans="1:9" ht="14.25" hidden="1" customHeight="1">
      <c r="A1129" s="1" t="str">
        <f t="shared" si="290"/>
        <v>KTZ20129606</v>
      </c>
      <c r="B1129" s="1">
        <f t="shared" si="297"/>
        <v>72752.3</v>
      </c>
      <c r="C1129" s="210">
        <f t="shared" si="298"/>
        <v>6</v>
      </c>
      <c r="D1129" s="1">
        <f t="shared" si="299"/>
        <v>12150.2</v>
      </c>
      <c r="E1129" t="s">
        <v>244</v>
      </c>
      <c r="F1129">
        <v>9606</v>
      </c>
      <c r="G1129" s="139">
        <v>2012</v>
      </c>
      <c r="H1129" t="s">
        <v>149</v>
      </c>
      <c r="I1129" s="691">
        <f>VLOOKUP(E1129&amp;H1129,Data2012!$A:$U,21,FALSE)</f>
        <v>12150.2</v>
      </c>
    </row>
    <row r="1130" spans="1:9" ht="14.25" hidden="1" customHeight="1">
      <c r="A1130" s="1" t="str">
        <f t="shared" si="290"/>
        <v>KTZ20129606</v>
      </c>
      <c r="B1130" s="1">
        <f t="shared" si="297"/>
        <v>72752.3</v>
      </c>
      <c r="C1130" s="210">
        <f t="shared" si="298"/>
        <v>5</v>
      </c>
      <c r="D1130" s="1">
        <f t="shared" si="299"/>
        <v>12018</v>
      </c>
      <c r="E1130" t="s">
        <v>244</v>
      </c>
      <c r="F1130">
        <v>9606</v>
      </c>
      <c r="G1130" s="139">
        <v>2012</v>
      </c>
      <c r="H1130" t="s">
        <v>148</v>
      </c>
      <c r="I1130" s="691">
        <f>VLOOKUP(E1130&amp;H1130,Data2012!$A:$U,21,FALSE)</f>
        <v>12018</v>
      </c>
    </row>
    <row r="1131" spans="1:9" ht="14.25" hidden="1" customHeight="1">
      <c r="A1131" s="1" t="str">
        <f t="shared" si="290"/>
        <v>KTZ20129606</v>
      </c>
      <c r="B1131" s="1">
        <f t="shared" si="297"/>
        <v>72752.3</v>
      </c>
      <c r="C1131" s="210">
        <f t="shared" si="298"/>
        <v>4</v>
      </c>
      <c r="D1131" s="1">
        <f t="shared" si="299"/>
        <v>11933.4</v>
      </c>
      <c r="E1131" t="s">
        <v>244</v>
      </c>
      <c r="F1131">
        <v>9606</v>
      </c>
      <c r="G1131" s="139">
        <v>2012</v>
      </c>
      <c r="H1131" t="s">
        <v>147</v>
      </c>
      <c r="I1131" s="691">
        <f>VLOOKUP(E1131&amp;H1131,Data2012!$A:$U,21,FALSE)</f>
        <v>11933.4</v>
      </c>
    </row>
    <row r="1132" spans="1:9" ht="14.25" hidden="1" customHeight="1">
      <c r="A1132" s="1" t="str">
        <f t="shared" si="290"/>
        <v>KTZ20129606</v>
      </c>
      <c r="B1132" s="1">
        <f t="shared" si="297"/>
        <v>72752.3</v>
      </c>
      <c r="C1132" s="210">
        <f t="shared" si="298"/>
        <v>3</v>
      </c>
      <c r="D1132" s="1">
        <f t="shared" si="299"/>
        <v>12302.5</v>
      </c>
      <c r="E1132" t="s">
        <v>244</v>
      </c>
      <c r="F1132">
        <v>9606</v>
      </c>
      <c r="G1132" s="139">
        <v>2012</v>
      </c>
      <c r="H1132" t="s">
        <v>146</v>
      </c>
      <c r="I1132" s="691">
        <f>VLOOKUP(E1132&amp;H1132,Data2012!$A:$U,21,FALSE)</f>
        <v>12302.5</v>
      </c>
    </row>
    <row r="1133" spans="1:9" ht="14.25" hidden="1" customHeight="1">
      <c r="A1133" s="1" t="str">
        <f t="shared" si="290"/>
        <v>KTZ20129606</v>
      </c>
      <c r="B1133" s="1">
        <f t="shared" si="297"/>
        <v>72752.3</v>
      </c>
      <c r="C1133" s="210">
        <f t="shared" si="298"/>
        <v>2</v>
      </c>
      <c r="D1133" s="1">
        <f t="shared" si="299"/>
        <v>11579.5</v>
      </c>
      <c r="E1133" t="s">
        <v>244</v>
      </c>
      <c r="F1133">
        <v>9606</v>
      </c>
      <c r="G1133" s="139">
        <v>2012</v>
      </c>
      <c r="H1133" t="s">
        <v>145</v>
      </c>
      <c r="I1133" s="691">
        <f>VLOOKUP(E1133&amp;H1133,Data2012!$A:$U,21,FALSE)</f>
        <v>11579.5</v>
      </c>
    </row>
    <row r="1134" spans="1:9" ht="14.25" hidden="1" customHeight="1">
      <c r="A1134" s="1" t="str">
        <f t="shared" si="290"/>
        <v>KTZ20129606</v>
      </c>
      <c r="B1134" s="1">
        <f>IF(D1134="na"," ",SUMIF(A:A,A1134,D:D))</f>
        <v>72752.3</v>
      </c>
      <c r="C1134" s="210">
        <f>IF(D1134="na"," ",VALUE(RIGHT(TRIM(H1134),2)))</f>
        <v>1</v>
      </c>
      <c r="D1134" s="1">
        <f t="shared" si="299"/>
        <v>12768.7</v>
      </c>
      <c r="E1134" t="s">
        <v>244</v>
      </c>
      <c r="F1134">
        <v>9606</v>
      </c>
      <c r="G1134" s="139">
        <v>2012</v>
      </c>
      <c r="H1134" t="s">
        <v>144</v>
      </c>
      <c r="I1134" s="691">
        <f>VLOOKUP(E1134&amp;H1134,Data2012!$A:$U,21,FALSE)</f>
        <v>12768.7</v>
      </c>
    </row>
    <row r="1135" spans="1:9" ht="14.25" hidden="1" customHeight="1">
      <c r="A1135" s="1" t="str">
        <f t="shared" si="290"/>
        <v>LDZ20129601</v>
      </c>
      <c r="B1135" s="1" t="str">
        <f t="shared" ref="B1135:B1145" si="300">IF(D1135="na",B1136,SUMIF(A:A,A1135,D:D))</f>
        <v xml:space="preserve"> </v>
      </c>
      <c r="C1135" s="210" t="str">
        <f t="shared" ref="C1135:C1145" si="301">IF(D1135="na",C1136,VALUE(RIGHT(TRIM(H1135),2)))</f>
        <v xml:space="preserve"> </v>
      </c>
      <c r="D1135" s="1" t="str">
        <f>IF(I1135&lt;0,"na",I1135)</f>
        <v>na</v>
      </c>
      <c r="E1135" t="s">
        <v>50</v>
      </c>
      <c r="F1135">
        <v>9601</v>
      </c>
      <c r="G1135" s="139">
        <v>2012</v>
      </c>
      <c r="H1135" t="s">
        <v>155</v>
      </c>
      <c r="I1135">
        <f>VLOOKUP(E1135&amp;H1135,Data2012!$A:$S,4,FALSE)</f>
        <v>-1</v>
      </c>
    </row>
    <row r="1136" spans="1:9" ht="14.25" hidden="1" customHeight="1">
      <c r="A1136" s="1" t="str">
        <f t="shared" si="290"/>
        <v>LDZ20129601</v>
      </c>
      <c r="B1136" s="1" t="str">
        <f t="shared" si="300"/>
        <v xml:space="preserve"> </v>
      </c>
      <c r="C1136" s="210" t="str">
        <f t="shared" si="301"/>
        <v xml:space="preserve"> </v>
      </c>
      <c r="D1136" s="1" t="str">
        <f t="shared" ref="D1136:D1146" si="302">IF(I1136&lt;0,"na",I1136)</f>
        <v>na</v>
      </c>
      <c r="E1136" t="s">
        <v>50</v>
      </c>
      <c r="F1136">
        <v>9601</v>
      </c>
      <c r="G1136" s="139">
        <v>2012</v>
      </c>
      <c r="H1136" t="s">
        <v>154</v>
      </c>
      <c r="I1136">
        <f>VLOOKUP(E1136&amp;H1136,Data2012!$A:$S,4,FALSE)</f>
        <v>-1</v>
      </c>
    </row>
    <row r="1137" spans="1:9" ht="14.25" hidden="1" customHeight="1">
      <c r="A1137" s="1" t="str">
        <f t="shared" si="290"/>
        <v>LDZ20129601</v>
      </c>
      <c r="B1137" s="1" t="str">
        <f t="shared" si="300"/>
        <v xml:space="preserve"> </v>
      </c>
      <c r="C1137" s="210" t="str">
        <f t="shared" si="301"/>
        <v xml:space="preserve"> </v>
      </c>
      <c r="D1137" s="1" t="str">
        <f t="shared" si="302"/>
        <v>na</v>
      </c>
      <c r="E1137" t="s">
        <v>50</v>
      </c>
      <c r="F1137">
        <v>9601</v>
      </c>
      <c r="G1137" s="139">
        <v>2012</v>
      </c>
      <c r="H1137" t="s">
        <v>153</v>
      </c>
      <c r="I1137">
        <f>VLOOKUP(E1137&amp;H1137,Data2012!$A:$S,4,FALSE)</f>
        <v>-1</v>
      </c>
    </row>
    <row r="1138" spans="1:9" ht="14.25" hidden="1" customHeight="1">
      <c r="A1138" s="1" t="str">
        <f t="shared" si="290"/>
        <v>LDZ20129601</v>
      </c>
      <c r="B1138" s="1" t="str">
        <f t="shared" si="300"/>
        <v xml:space="preserve"> </v>
      </c>
      <c r="C1138" s="210" t="str">
        <f t="shared" si="301"/>
        <v xml:space="preserve"> </v>
      </c>
      <c r="D1138" s="1" t="str">
        <f t="shared" si="302"/>
        <v>na</v>
      </c>
      <c r="E1138" t="s">
        <v>50</v>
      </c>
      <c r="F1138">
        <v>9601</v>
      </c>
      <c r="G1138" s="139">
        <v>2012</v>
      </c>
      <c r="H1138" t="s">
        <v>152</v>
      </c>
      <c r="I1138">
        <f>VLOOKUP(E1138&amp;H1138,Data2012!$A:$S,4,FALSE)</f>
        <v>-1</v>
      </c>
    </row>
    <row r="1139" spans="1:9" ht="14.25" hidden="1" customHeight="1">
      <c r="A1139" s="1" t="str">
        <f t="shared" si="290"/>
        <v>LDZ20129601</v>
      </c>
      <c r="B1139" s="1" t="str">
        <f t="shared" si="300"/>
        <v xml:space="preserve"> </v>
      </c>
      <c r="C1139" s="210" t="str">
        <f t="shared" si="301"/>
        <v xml:space="preserve"> </v>
      </c>
      <c r="D1139" s="1" t="str">
        <f t="shared" si="302"/>
        <v>na</v>
      </c>
      <c r="E1139" t="s">
        <v>50</v>
      </c>
      <c r="F1139">
        <v>9601</v>
      </c>
      <c r="G1139" s="139">
        <v>2012</v>
      </c>
      <c r="H1139" t="s">
        <v>151</v>
      </c>
      <c r="I1139">
        <f>VLOOKUP(E1139&amp;H1139,Data2012!$A:$S,4,FALSE)</f>
        <v>-1</v>
      </c>
    </row>
    <row r="1140" spans="1:9" ht="14.25" hidden="1" customHeight="1">
      <c r="A1140" s="1" t="str">
        <f t="shared" si="290"/>
        <v>LDZ20129601</v>
      </c>
      <c r="B1140" s="1" t="str">
        <f t="shared" si="300"/>
        <v xml:space="preserve"> </v>
      </c>
      <c r="C1140" s="210" t="str">
        <f t="shared" si="301"/>
        <v xml:space="preserve"> </v>
      </c>
      <c r="D1140" s="1" t="str">
        <f t="shared" si="302"/>
        <v>na</v>
      </c>
      <c r="E1140" t="s">
        <v>50</v>
      </c>
      <c r="F1140">
        <v>9601</v>
      </c>
      <c r="G1140" s="139">
        <v>2012</v>
      </c>
      <c r="H1140" t="s">
        <v>150</v>
      </c>
      <c r="I1140">
        <f>VLOOKUP(E1140&amp;H1140,Data2012!$A:$S,4,FALSE)</f>
        <v>-1</v>
      </c>
    </row>
    <row r="1141" spans="1:9" ht="14.25" hidden="1" customHeight="1">
      <c r="A1141" s="1" t="str">
        <f t="shared" si="290"/>
        <v>LDZ20129601</v>
      </c>
      <c r="B1141" s="1" t="str">
        <f t="shared" si="300"/>
        <v xml:space="preserve"> </v>
      </c>
      <c r="C1141" s="210" t="str">
        <f t="shared" si="301"/>
        <v xml:space="preserve"> </v>
      </c>
      <c r="D1141" s="1" t="str">
        <f t="shared" si="302"/>
        <v>na</v>
      </c>
      <c r="E1141" t="s">
        <v>50</v>
      </c>
      <c r="F1141">
        <v>9601</v>
      </c>
      <c r="G1141" s="139">
        <v>2012</v>
      </c>
      <c r="H1141" t="s">
        <v>149</v>
      </c>
      <c r="I1141">
        <f>VLOOKUP(E1141&amp;H1141,Data2012!$A:$S,4,FALSE)</f>
        <v>-1</v>
      </c>
    </row>
    <row r="1142" spans="1:9" ht="14.25" hidden="1" customHeight="1">
      <c r="A1142" s="1" t="str">
        <f t="shared" si="290"/>
        <v>LDZ20129601</v>
      </c>
      <c r="B1142" s="1" t="str">
        <f t="shared" si="300"/>
        <v xml:space="preserve"> </v>
      </c>
      <c r="C1142" s="210" t="str">
        <f t="shared" si="301"/>
        <v xml:space="preserve"> </v>
      </c>
      <c r="D1142" s="1" t="str">
        <f t="shared" si="302"/>
        <v>na</v>
      </c>
      <c r="E1142" t="s">
        <v>50</v>
      </c>
      <c r="F1142">
        <v>9601</v>
      </c>
      <c r="G1142" s="139">
        <v>2012</v>
      </c>
      <c r="H1142" t="s">
        <v>148</v>
      </c>
      <c r="I1142">
        <f>VLOOKUP(E1142&amp;H1142,Data2012!$A:$S,4,FALSE)</f>
        <v>-1</v>
      </c>
    </row>
    <row r="1143" spans="1:9" ht="14.25" hidden="1" customHeight="1">
      <c r="A1143" s="1" t="str">
        <f t="shared" si="290"/>
        <v>LDZ20129601</v>
      </c>
      <c r="B1143" s="1" t="str">
        <f t="shared" si="300"/>
        <v xml:space="preserve"> </v>
      </c>
      <c r="C1143" s="210" t="str">
        <f t="shared" si="301"/>
        <v xml:space="preserve"> </v>
      </c>
      <c r="D1143" s="1" t="str">
        <f t="shared" si="302"/>
        <v>na</v>
      </c>
      <c r="E1143" t="s">
        <v>50</v>
      </c>
      <c r="F1143">
        <v>9601</v>
      </c>
      <c r="G1143" s="139">
        <v>2012</v>
      </c>
      <c r="H1143" t="s">
        <v>147</v>
      </c>
      <c r="I1143">
        <f>VLOOKUP(E1143&amp;H1143,Data2012!$A:$S,4,FALSE)</f>
        <v>-1</v>
      </c>
    </row>
    <row r="1144" spans="1:9" ht="14.25" hidden="1" customHeight="1">
      <c r="A1144" s="1" t="str">
        <f t="shared" si="290"/>
        <v>LDZ20129601</v>
      </c>
      <c r="B1144" s="1" t="str">
        <f t="shared" si="300"/>
        <v xml:space="preserve"> </v>
      </c>
      <c r="C1144" s="210" t="str">
        <f t="shared" si="301"/>
        <v xml:space="preserve"> </v>
      </c>
      <c r="D1144" s="1" t="str">
        <f t="shared" si="302"/>
        <v>na</v>
      </c>
      <c r="E1144" t="s">
        <v>50</v>
      </c>
      <c r="F1144">
        <v>9601</v>
      </c>
      <c r="G1144" s="139">
        <v>2012</v>
      </c>
      <c r="H1144" t="s">
        <v>146</v>
      </c>
      <c r="I1144">
        <f>VLOOKUP(E1144&amp;H1144,Data2012!$A:$S,4,FALSE)</f>
        <v>-1</v>
      </c>
    </row>
    <row r="1145" spans="1:9" ht="14.25" hidden="1" customHeight="1">
      <c r="A1145" s="1" t="str">
        <f t="shared" si="290"/>
        <v>LDZ20129601</v>
      </c>
      <c r="B1145" s="1" t="str">
        <f t="shared" si="300"/>
        <v xml:space="preserve"> </v>
      </c>
      <c r="C1145" s="210" t="str">
        <f t="shared" si="301"/>
        <v xml:space="preserve"> </v>
      </c>
      <c r="D1145" s="1" t="str">
        <f t="shared" si="302"/>
        <v>na</v>
      </c>
      <c r="E1145" t="s">
        <v>50</v>
      </c>
      <c r="F1145">
        <v>9601</v>
      </c>
      <c r="G1145" s="139">
        <v>2012</v>
      </c>
      <c r="H1145" t="s">
        <v>145</v>
      </c>
      <c r="I1145">
        <f>VLOOKUP(E1145&amp;H1145,Data2012!$A:$S,4,FALSE)</f>
        <v>-1</v>
      </c>
    </row>
    <row r="1146" spans="1:9" ht="14.25" hidden="1" customHeight="1">
      <c r="A1146" s="1" t="str">
        <f t="shared" si="290"/>
        <v>LDZ20129601</v>
      </c>
      <c r="B1146" s="1" t="str">
        <f>IF(D1146="na"," ",SUMIF(A:A,A1146,D:D))</f>
        <v xml:space="preserve"> </v>
      </c>
      <c r="C1146" s="210" t="str">
        <f>IF(D1146="na"," ",VALUE(RIGHT(TRIM(H1146),2)))</f>
        <v xml:space="preserve"> </v>
      </c>
      <c r="D1146" s="1" t="str">
        <f t="shared" si="302"/>
        <v>na</v>
      </c>
      <c r="E1146" t="s">
        <v>50</v>
      </c>
      <c r="F1146">
        <v>9601</v>
      </c>
      <c r="G1146" s="139">
        <v>2012</v>
      </c>
      <c r="H1146" t="s">
        <v>144</v>
      </c>
      <c r="I1146" s="691">
        <f>VLOOKUP(E1146&amp;H1146,Data2012!$A:$S,4,FALSE)</f>
        <v>-1</v>
      </c>
    </row>
    <row r="1147" spans="1:9" ht="14.25" hidden="1" customHeight="1">
      <c r="A1147" s="1" t="str">
        <f t="shared" si="290"/>
        <v>LDZ20129602</v>
      </c>
      <c r="B1147" s="1" t="str">
        <f t="shared" ref="B1147:B1157" si="303">IF(D1147="na",B1148,SUMIF(A:A,A1147,D:D))</f>
        <v xml:space="preserve"> </v>
      </c>
      <c r="C1147" s="210" t="str">
        <f t="shared" ref="C1147:C1157" si="304">IF(D1147="na",C1148,VALUE(RIGHT(TRIM(H1147),2)))</f>
        <v xml:space="preserve"> </v>
      </c>
      <c r="D1147" s="1" t="str">
        <f>IF(I1147&lt;0,"na",I1147)</f>
        <v>na</v>
      </c>
      <c r="E1147" t="s">
        <v>50</v>
      </c>
      <c r="F1147">
        <v>9602</v>
      </c>
      <c r="G1147" s="139">
        <v>2012</v>
      </c>
      <c r="H1147" t="s">
        <v>155</v>
      </c>
      <c r="I1147" s="691">
        <f>VLOOKUP(E1147&amp;H1147,Data2012!$A:$S,7,FALSE)</f>
        <v>-1</v>
      </c>
    </row>
    <row r="1148" spans="1:9" ht="14.25" hidden="1" customHeight="1">
      <c r="A1148" s="1" t="str">
        <f t="shared" si="290"/>
        <v>LDZ20129602</v>
      </c>
      <c r="B1148" s="1" t="str">
        <f t="shared" si="303"/>
        <v xml:space="preserve"> </v>
      </c>
      <c r="C1148" s="210" t="str">
        <f t="shared" si="304"/>
        <v xml:space="preserve"> </v>
      </c>
      <c r="D1148" s="1" t="str">
        <f t="shared" ref="D1148:D1158" si="305">IF(I1148&lt;0,"na",I1148)</f>
        <v>na</v>
      </c>
      <c r="E1148" t="s">
        <v>50</v>
      </c>
      <c r="F1148">
        <v>9602</v>
      </c>
      <c r="G1148" s="139">
        <v>2012</v>
      </c>
      <c r="H1148" t="s">
        <v>154</v>
      </c>
      <c r="I1148" s="691">
        <f>VLOOKUP(E1148&amp;H1148,Data2012!$A:$S,7,FALSE)</f>
        <v>-1</v>
      </c>
    </row>
    <row r="1149" spans="1:9" ht="14.25" hidden="1" customHeight="1">
      <c r="A1149" s="1" t="str">
        <f t="shared" si="290"/>
        <v>LDZ20129602</v>
      </c>
      <c r="B1149" s="1" t="str">
        <f t="shared" si="303"/>
        <v xml:space="preserve"> </v>
      </c>
      <c r="C1149" s="210" t="str">
        <f t="shared" si="304"/>
        <v xml:space="preserve"> </v>
      </c>
      <c r="D1149" s="1" t="str">
        <f t="shared" si="305"/>
        <v>na</v>
      </c>
      <c r="E1149" t="s">
        <v>50</v>
      </c>
      <c r="F1149">
        <v>9602</v>
      </c>
      <c r="G1149" s="139">
        <v>2012</v>
      </c>
      <c r="H1149" t="s">
        <v>153</v>
      </c>
      <c r="I1149" s="691">
        <f>VLOOKUP(E1149&amp;H1149,Data2012!$A:$S,7,FALSE)</f>
        <v>-1</v>
      </c>
    </row>
    <row r="1150" spans="1:9" ht="14.25" hidden="1" customHeight="1">
      <c r="A1150" s="1" t="str">
        <f t="shared" si="290"/>
        <v>LDZ20129602</v>
      </c>
      <c r="B1150" s="1" t="str">
        <f t="shared" si="303"/>
        <v xml:space="preserve"> </v>
      </c>
      <c r="C1150" s="210" t="str">
        <f t="shared" si="304"/>
        <v xml:space="preserve"> </v>
      </c>
      <c r="D1150" s="1" t="str">
        <f t="shared" si="305"/>
        <v>na</v>
      </c>
      <c r="E1150" t="s">
        <v>50</v>
      </c>
      <c r="F1150">
        <v>9602</v>
      </c>
      <c r="G1150" s="139">
        <v>2012</v>
      </c>
      <c r="H1150" t="s">
        <v>152</v>
      </c>
      <c r="I1150" s="691">
        <f>VLOOKUP(E1150&amp;H1150,Data2012!$A:$S,7,FALSE)</f>
        <v>-1</v>
      </c>
    </row>
    <row r="1151" spans="1:9" ht="14.25" hidden="1" customHeight="1">
      <c r="A1151" s="1" t="str">
        <f t="shared" si="290"/>
        <v>LDZ20129602</v>
      </c>
      <c r="B1151" s="1" t="str">
        <f t="shared" si="303"/>
        <v xml:space="preserve"> </v>
      </c>
      <c r="C1151" s="210" t="str">
        <f t="shared" si="304"/>
        <v xml:space="preserve"> </v>
      </c>
      <c r="D1151" s="1" t="str">
        <f t="shared" si="305"/>
        <v>na</v>
      </c>
      <c r="E1151" t="s">
        <v>50</v>
      </c>
      <c r="F1151">
        <v>9602</v>
      </c>
      <c r="G1151" s="139">
        <v>2012</v>
      </c>
      <c r="H1151" t="s">
        <v>151</v>
      </c>
      <c r="I1151" s="691">
        <f>VLOOKUP(E1151&amp;H1151,Data2012!$A:$S,7,FALSE)</f>
        <v>-1</v>
      </c>
    </row>
    <row r="1152" spans="1:9" ht="14.25" hidden="1" customHeight="1">
      <c r="A1152" s="1" t="str">
        <f t="shared" si="290"/>
        <v>LDZ20129602</v>
      </c>
      <c r="B1152" s="1" t="str">
        <f t="shared" si="303"/>
        <v xml:space="preserve"> </v>
      </c>
      <c r="C1152" s="210" t="str">
        <f t="shared" si="304"/>
        <v xml:space="preserve"> </v>
      </c>
      <c r="D1152" s="1" t="str">
        <f t="shared" si="305"/>
        <v>na</v>
      </c>
      <c r="E1152" t="s">
        <v>50</v>
      </c>
      <c r="F1152">
        <v>9602</v>
      </c>
      <c r="G1152" s="139">
        <v>2012</v>
      </c>
      <c r="H1152" t="s">
        <v>150</v>
      </c>
      <c r="I1152" s="691">
        <f>VLOOKUP(E1152&amp;H1152,Data2012!$A:$S,7,FALSE)</f>
        <v>-1</v>
      </c>
    </row>
    <row r="1153" spans="1:9" ht="14.25" hidden="1" customHeight="1">
      <c r="A1153" s="1" t="str">
        <f t="shared" si="290"/>
        <v>LDZ20129602</v>
      </c>
      <c r="B1153" s="1" t="str">
        <f t="shared" si="303"/>
        <v xml:space="preserve"> </v>
      </c>
      <c r="C1153" s="210" t="str">
        <f t="shared" si="304"/>
        <v xml:space="preserve"> </v>
      </c>
      <c r="D1153" s="1" t="str">
        <f t="shared" si="305"/>
        <v>na</v>
      </c>
      <c r="E1153" t="s">
        <v>50</v>
      </c>
      <c r="F1153">
        <v>9602</v>
      </c>
      <c r="G1153" s="139">
        <v>2012</v>
      </c>
      <c r="H1153" t="s">
        <v>149</v>
      </c>
      <c r="I1153" s="691">
        <f>VLOOKUP(E1153&amp;H1153,Data2012!$A:$S,7,FALSE)</f>
        <v>-1</v>
      </c>
    </row>
    <row r="1154" spans="1:9" ht="14.25" hidden="1" customHeight="1">
      <c r="A1154" s="1" t="str">
        <f t="shared" si="290"/>
        <v>LDZ20129602</v>
      </c>
      <c r="B1154" s="1" t="str">
        <f t="shared" si="303"/>
        <v xml:space="preserve"> </v>
      </c>
      <c r="C1154" s="210" t="str">
        <f t="shared" si="304"/>
        <v xml:space="preserve"> </v>
      </c>
      <c r="D1154" s="1" t="str">
        <f t="shared" si="305"/>
        <v>na</v>
      </c>
      <c r="E1154" t="s">
        <v>50</v>
      </c>
      <c r="F1154">
        <v>9602</v>
      </c>
      <c r="G1154" s="139">
        <v>2012</v>
      </c>
      <c r="H1154" t="s">
        <v>148</v>
      </c>
      <c r="I1154" s="691">
        <f>VLOOKUP(E1154&amp;H1154,Data2012!$A:$S,7,FALSE)</f>
        <v>-1</v>
      </c>
    </row>
    <row r="1155" spans="1:9" ht="14.25" hidden="1" customHeight="1">
      <c r="A1155" s="1" t="str">
        <f t="shared" si="290"/>
        <v>LDZ20129602</v>
      </c>
      <c r="B1155" s="1" t="str">
        <f t="shared" si="303"/>
        <v xml:space="preserve"> </v>
      </c>
      <c r="C1155" s="210" t="str">
        <f t="shared" si="304"/>
        <v xml:space="preserve"> </v>
      </c>
      <c r="D1155" s="1" t="str">
        <f t="shared" si="305"/>
        <v>na</v>
      </c>
      <c r="E1155" t="s">
        <v>50</v>
      </c>
      <c r="F1155">
        <v>9602</v>
      </c>
      <c r="G1155" s="139">
        <v>2012</v>
      </c>
      <c r="H1155" t="s">
        <v>147</v>
      </c>
      <c r="I1155" s="691">
        <f>VLOOKUP(E1155&amp;H1155,Data2012!$A:$S,7,FALSE)</f>
        <v>-1</v>
      </c>
    </row>
    <row r="1156" spans="1:9" ht="14.25" hidden="1" customHeight="1">
      <c r="A1156" s="1" t="str">
        <f t="shared" si="290"/>
        <v>LDZ20129602</v>
      </c>
      <c r="B1156" s="1" t="str">
        <f t="shared" si="303"/>
        <v xml:space="preserve"> </v>
      </c>
      <c r="C1156" s="210" t="str">
        <f t="shared" si="304"/>
        <v xml:space="preserve"> </v>
      </c>
      <c r="D1156" s="1" t="str">
        <f t="shared" si="305"/>
        <v>na</v>
      </c>
      <c r="E1156" t="s">
        <v>50</v>
      </c>
      <c r="F1156">
        <v>9602</v>
      </c>
      <c r="G1156" s="139">
        <v>2012</v>
      </c>
      <c r="H1156" t="s">
        <v>146</v>
      </c>
      <c r="I1156" s="691">
        <f>VLOOKUP(E1156&amp;H1156,Data2012!$A:$S,7,FALSE)</f>
        <v>-1</v>
      </c>
    </row>
    <row r="1157" spans="1:9" ht="14.25" hidden="1" customHeight="1">
      <c r="A1157" s="1" t="str">
        <f t="shared" si="290"/>
        <v>LDZ20129602</v>
      </c>
      <c r="B1157" s="1" t="str">
        <f t="shared" si="303"/>
        <v xml:space="preserve"> </v>
      </c>
      <c r="C1157" s="210" t="str">
        <f t="shared" si="304"/>
        <v xml:space="preserve"> </v>
      </c>
      <c r="D1157" s="1" t="str">
        <f t="shared" si="305"/>
        <v>na</v>
      </c>
      <c r="E1157" t="s">
        <v>50</v>
      </c>
      <c r="F1157">
        <v>9602</v>
      </c>
      <c r="G1157" s="139">
        <v>2012</v>
      </c>
      <c r="H1157" t="s">
        <v>145</v>
      </c>
      <c r="I1157" s="691">
        <f>VLOOKUP(E1157&amp;H1157,Data2012!$A:$S,7,FALSE)</f>
        <v>-1</v>
      </c>
    </row>
    <row r="1158" spans="1:9" ht="14.25" hidden="1" customHeight="1">
      <c r="A1158" s="1" t="str">
        <f t="shared" si="290"/>
        <v>LDZ20129602</v>
      </c>
      <c r="B1158" s="1" t="str">
        <f>IF(D1158="na"," ",SUMIF(A:A,A1158,D:D))</f>
        <v xml:space="preserve"> </v>
      </c>
      <c r="C1158" s="210" t="str">
        <f>IF(D1158="na"," ",VALUE(RIGHT(TRIM(H1158),2)))</f>
        <v xml:space="preserve"> </v>
      </c>
      <c r="D1158" s="1" t="str">
        <f t="shared" si="305"/>
        <v>na</v>
      </c>
      <c r="E1158" t="s">
        <v>50</v>
      </c>
      <c r="F1158">
        <v>9602</v>
      </c>
      <c r="G1158" s="139">
        <v>2012</v>
      </c>
      <c r="H1158" t="s">
        <v>144</v>
      </c>
      <c r="I1158" s="691">
        <f>VLOOKUP(E1158&amp;H1158,Data2012!$A:$S,7,FALSE)</f>
        <v>-1</v>
      </c>
    </row>
    <row r="1159" spans="1:9" ht="14.25" hidden="1" customHeight="1">
      <c r="A1159" s="1" t="str">
        <f t="shared" ref="A1159:A1222" si="306">TRIM(E1159)&amp;VALUE(G1159)&amp;F1159</f>
        <v>LDZ20129603</v>
      </c>
      <c r="B1159" s="1" t="str">
        <f t="shared" ref="B1159:B1169" si="307">IF(D1159="na",B1160,SUMIF(A:A,A1159,D:D))</f>
        <v xml:space="preserve"> </v>
      </c>
      <c r="C1159" s="210" t="str">
        <f t="shared" ref="C1159:C1169" si="308">IF(D1159="na",C1160,VALUE(RIGHT(TRIM(H1159),2)))</f>
        <v xml:space="preserve"> </v>
      </c>
      <c r="D1159" s="1" t="str">
        <f>IF(I1159&lt;0,"na",I1159)</f>
        <v>na</v>
      </c>
      <c r="E1159" t="s">
        <v>50</v>
      </c>
      <c r="F1159">
        <v>9603</v>
      </c>
      <c r="G1159" s="139">
        <v>2012</v>
      </c>
      <c r="H1159" t="s">
        <v>155</v>
      </c>
      <c r="I1159" s="691">
        <f>VLOOKUP(E1159&amp;H1159,Data2012!$A:$S,12,FALSE)</f>
        <v>-1</v>
      </c>
    </row>
    <row r="1160" spans="1:9" ht="14.25" hidden="1" customHeight="1">
      <c r="A1160" s="1" t="str">
        <f t="shared" si="306"/>
        <v>LDZ20129603</v>
      </c>
      <c r="B1160" s="1" t="str">
        <f t="shared" si="307"/>
        <v xml:space="preserve"> </v>
      </c>
      <c r="C1160" s="210" t="str">
        <f t="shared" si="308"/>
        <v xml:space="preserve"> </v>
      </c>
      <c r="D1160" s="1" t="str">
        <f t="shared" ref="D1160:D1170" si="309">IF(I1160&lt;0,"na",I1160)</f>
        <v>na</v>
      </c>
      <c r="E1160" t="s">
        <v>50</v>
      </c>
      <c r="F1160">
        <v>9603</v>
      </c>
      <c r="G1160" s="139">
        <v>2012</v>
      </c>
      <c r="H1160" t="s">
        <v>154</v>
      </c>
      <c r="I1160" s="691">
        <f>VLOOKUP(E1160&amp;H1160,Data2012!$A:$S,12,FALSE)</f>
        <v>-1</v>
      </c>
    </row>
    <row r="1161" spans="1:9" ht="14.25" hidden="1" customHeight="1">
      <c r="A1161" s="1" t="str">
        <f t="shared" si="306"/>
        <v>LDZ20129603</v>
      </c>
      <c r="B1161" s="1" t="str">
        <f t="shared" si="307"/>
        <v xml:space="preserve"> </v>
      </c>
      <c r="C1161" s="210" t="str">
        <f t="shared" si="308"/>
        <v xml:space="preserve"> </v>
      </c>
      <c r="D1161" s="1" t="str">
        <f t="shared" si="309"/>
        <v>na</v>
      </c>
      <c r="E1161" t="s">
        <v>50</v>
      </c>
      <c r="F1161">
        <v>9603</v>
      </c>
      <c r="G1161" s="139">
        <v>2012</v>
      </c>
      <c r="H1161" t="s">
        <v>153</v>
      </c>
      <c r="I1161" s="691">
        <f>VLOOKUP(E1161&amp;H1161,Data2012!$A:$S,12,FALSE)</f>
        <v>-1</v>
      </c>
    </row>
    <row r="1162" spans="1:9" ht="14.25" hidden="1" customHeight="1">
      <c r="A1162" s="1" t="str">
        <f t="shared" si="306"/>
        <v>LDZ20129603</v>
      </c>
      <c r="B1162" s="1" t="str">
        <f t="shared" si="307"/>
        <v xml:space="preserve"> </v>
      </c>
      <c r="C1162" s="210" t="str">
        <f t="shared" si="308"/>
        <v xml:space="preserve"> </v>
      </c>
      <c r="D1162" s="1" t="str">
        <f t="shared" si="309"/>
        <v>na</v>
      </c>
      <c r="E1162" t="s">
        <v>50</v>
      </c>
      <c r="F1162">
        <v>9603</v>
      </c>
      <c r="G1162" s="139">
        <v>2012</v>
      </c>
      <c r="H1162" t="s">
        <v>152</v>
      </c>
      <c r="I1162" s="691">
        <f>VLOOKUP(E1162&amp;H1162,Data2012!$A:$S,12,FALSE)</f>
        <v>-1</v>
      </c>
    </row>
    <row r="1163" spans="1:9" ht="14.25" hidden="1" customHeight="1">
      <c r="A1163" s="1" t="str">
        <f t="shared" si="306"/>
        <v>LDZ20129603</v>
      </c>
      <c r="B1163" s="1" t="str">
        <f t="shared" si="307"/>
        <v xml:space="preserve"> </v>
      </c>
      <c r="C1163" s="210" t="str">
        <f t="shared" si="308"/>
        <v xml:space="preserve"> </v>
      </c>
      <c r="D1163" s="1" t="str">
        <f t="shared" si="309"/>
        <v>na</v>
      </c>
      <c r="E1163" t="s">
        <v>50</v>
      </c>
      <c r="F1163">
        <v>9603</v>
      </c>
      <c r="G1163" s="139">
        <v>2012</v>
      </c>
      <c r="H1163" t="s">
        <v>151</v>
      </c>
      <c r="I1163" s="691">
        <f>VLOOKUP(E1163&amp;H1163,Data2012!$A:$S,12,FALSE)</f>
        <v>-1</v>
      </c>
    </row>
    <row r="1164" spans="1:9" ht="14.25" hidden="1" customHeight="1">
      <c r="A1164" s="1" t="str">
        <f t="shared" si="306"/>
        <v>LDZ20129603</v>
      </c>
      <c r="B1164" s="1" t="str">
        <f t="shared" si="307"/>
        <v xml:space="preserve"> </v>
      </c>
      <c r="C1164" s="210" t="str">
        <f t="shared" si="308"/>
        <v xml:space="preserve"> </v>
      </c>
      <c r="D1164" s="1" t="str">
        <f t="shared" si="309"/>
        <v>na</v>
      </c>
      <c r="E1164" t="s">
        <v>50</v>
      </c>
      <c r="F1164">
        <v>9603</v>
      </c>
      <c r="G1164" s="139">
        <v>2012</v>
      </c>
      <c r="H1164" t="s">
        <v>150</v>
      </c>
      <c r="I1164" s="691">
        <f>VLOOKUP(E1164&amp;H1164,Data2012!$A:$S,12,FALSE)</f>
        <v>-1</v>
      </c>
    </row>
    <row r="1165" spans="1:9" ht="14.25" hidden="1" customHeight="1">
      <c r="A1165" s="1" t="str">
        <f t="shared" si="306"/>
        <v>LDZ20129603</v>
      </c>
      <c r="B1165" s="1" t="str">
        <f t="shared" si="307"/>
        <v xml:space="preserve"> </v>
      </c>
      <c r="C1165" s="210" t="str">
        <f t="shared" si="308"/>
        <v xml:space="preserve"> </v>
      </c>
      <c r="D1165" s="1" t="str">
        <f t="shared" si="309"/>
        <v>na</v>
      </c>
      <c r="E1165" t="s">
        <v>50</v>
      </c>
      <c r="F1165">
        <v>9603</v>
      </c>
      <c r="G1165" s="139">
        <v>2012</v>
      </c>
      <c r="H1165" t="s">
        <v>149</v>
      </c>
      <c r="I1165" s="691">
        <f>VLOOKUP(E1165&amp;H1165,Data2012!$A:$S,12,FALSE)</f>
        <v>-1</v>
      </c>
    </row>
    <row r="1166" spans="1:9" ht="14.25" hidden="1" customHeight="1">
      <c r="A1166" s="1" t="str">
        <f t="shared" si="306"/>
        <v>LDZ20129603</v>
      </c>
      <c r="B1166" s="1" t="str">
        <f t="shared" si="307"/>
        <v xml:space="preserve"> </v>
      </c>
      <c r="C1166" s="210" t="str">
        <f t="shared" si="308"/>
        <v xml:space="preserve"> </v>
      </c>
      <c r="D1166" s="1" t="str">
        <f t="shared" si="309"/>
        <v>na</v>
      </c>
      <c r="E1166" t="s">
        <v>50</v>
      </c>
      <c r="F1166">
        <v>9603</v>
      </c>
      <c r="G1166" s="139">
        <v>2012</v>
      </c>
      <c r="H1166" t="s">
        <v>148</v>
      </c>
      <c r="I1166" s="691">
        <f>VLOOKUP(E1166&amp;H1166,Data2012!$A:$S,12,FALSE)</f>
        <v>-1</v>
      </c>
    </row>
    <row r="1167" spans="1:9" ht="14.25" hidden="1" customHeight="1">
      <c r="A1167" s="1" t="str">
        <f t="shared" si="306"/>
        <v>LDZ20129603</v>
      </c>
      <c r="B1167" s="1" t="str">
        <f t="shared" si="307"/>
        <v xml:space="preserve"> </v>
      </c>
      <c r="C1167" s="210" t="str">
        <f t="shared" si="308"/>
        <v xml:space="preserve"> </v>
      </c>
      <c r="D1167" s="1" t="str">
        <f t="shared" si="309"/>
        <v>na</v>
      </c>
      <c r="E1167" t="s">
        <v>50</v>
      </c>
      <c r="F1167">
        <v>9603</v>
      </c>
      <c r="G1167" s="139">
        <v>2012</v>
      </c>
      <c r="H1167" t="s">
        <v>147</v>
      </c>
      <c r="I1167" s="691">
        <f>VLOOKUP(E1167&amp;H1167,Data2012!$A:$S,12,FALSE)</f>
        <v>-1</v>
      </c>
    </row>
    <row r="1168" spans="1:9" ht="14.25" hidden="1" customHeight="1">
      <c r="A1168" s="1" t="str">
        <f t="shared" si="306"/>
        <v>LDZ20129603</v>
      </c>
      <c r="B1168" s="1" t="str">
        <f t="shared" si="307"/>
        <v xml:space="preserve"> </v>
      </c>
      <c r="C1168" s="210" t="str">
        <f t="shared" si="308"/>
        <v xml:space="preserve"> </v>
      </c>
      <c r="D1168" s="1" t="str">
        <f t="shared" si="309"/>
        <v>na</v>
      </c>
      <c r="E1168" t="s">
        <v>50</v>
      </c>
      <c r="F1168">
        <v>9603</v>
      </c>
      <c r="G1168" s="139">
        <v>2012</v>
      </c>
      <c r="H1168" t="s">
        <v>146</v>
      </c>
      <c r="I1168" s="691">
        <f>VLOOKUP(E1168&amp;H1168,Data2012!$A:$S,12,FALSE)</f>
        <v>-1</v>
      </c>
    </row>
    <row r="1169" spans="1:9" ht="14.25" hidden="1" customHeight="1">
      <c r="A1169" s="1" t="str">
        <f t="shared" si="306"/>
        <v>LDZ20129603</v>
      </c>
      <c r="B1169" s="1" t="str">
        <f t="shared" si="307"/>
        <v xml:space="preserve"> </v>
      </c>
      <c r="C1169" s="210" t="str">
        <f t="shared" si="308"/>
        <v xml:space="preserve"> </v>
      </c>
      <c r="D1169" s="1" t="str">
        <f t="shared" si="309"/>
        <v>na</v>
      </c>
      <c r="E1169" t="s">
        <v>50</v>
      </c>
      <c r="F1169">
        <v>9603</v>
      </c>
      <c r="G1169" s="139">
        <v>2012</v>
      </c>
      <c r="H1169" t="s">
        <v>145</v>
      </c>
      <c r="I1169" s="691">
        <f>VLOOKUP(E1169&amp;H1169,Data2012!$A:$S,12,FALSE)</f>
        <v>-1</v>
      </c>
    </row>
    <row r="1170" spans="1:9" ht="14.25" hidden="1" customHeight="1">
      <c r="A1170" s="1" t="str">
        <f t="shared" si="306"/>
        <v>LDZ20129603</v>
      </c>
      <c r="B1170" s="403" t="str">
        <f>IF(D1170="na"," ",SUMIF(A:A,A1170,D:D))</f>
        <v xml:space="preserve"> </v>
      </c>
      <c r="C1170" s="404" t="str">
        <f>IF(D1170="na"," ",VALUE(RIGHT(TRIM(H1170),2)))</f>
        <v xml:space="preserve"> </v>
      </c>
      <c r="D1170" s="403" t="str">
        <f t="shared" si="309"/>
        <v>na</v>
      </c>
      <c r="E1170" t="s">
        <v>50</v>
      </c>
      <c r="F1170">
        <v>9603</v>
      </c>
      <c r="G1170" s="139">
        <v>2012</v>
      </c>
      <c r="H1170" t="s">
        <v>144</v>
      </c>
      <c r="I1170" s="691">
        <f>VLOOKUP(E1170&amp;H1170,Data2012!$A:$S,12,FALSE)</f>
        <v>-1</v>
      </c>
    </row>
    <row r="1171" spans="1:9" ht="14.25" hidden="1" customHeight="1">
      <c r="A1171" s="1" t="str">
        <f t="shared" si="306"/>
        <v>LDZ20129604</v>
      </c>
      <c r="B1171" s="1" t="str">
        <f t="shared" ref="B1171:B1181" si="310">IF(D1171="na",B1172,SUMIF(A:A,A1171,D:D))</f>
        <v xml:space="preserve"> </v>
      </c>
      <c r="C1171" s="210" t="str">
        <f t="shared" ref="C1171:C1181" si="311">IF(D1171="na",C1172,VALUE(RIGHT(TRIM(H1171),2)))</f>
        <v xml:space="preserve"> </v>
      </c>
      <c r="D1171" s="1" t="str">
        <f>IF(I1171&lt;0,"na",I1171)</f>
        <v>na</v>
      </c>
      <c r="E1171" t="s">
        <v>50</v>
      </c>
      <c r="F1171">
        <v>9604</v>
      </c>
      <c r="G1171" s="139">
        <v>2012</v>
      </c>
      <c r="H1171" t="s">
        <v>155</v>
      </c>
      <c r="I1171" s="691">
        <f>VLOOKUP(E1171&amp;H1171,Data2012!$A:$S,15,FALSE)</f>
        <v>-1</v>
      </c>
    </row>
    <row r="1172" spans="1:9" ht="14.25" hidden="1" customHeight="1">
      <c r="A1172" s="1" t="str">
        <f t="shared" si="306"/>
        <v>LDZ20129604</v>
      </c>
      <c r="B1172" s="1" t="str">
        <f t="shared" si="310"/>
        <v xml:space="preserve"> </v>
      </c>
      <c r="C1172" s="210" t="str">
        <f t="shared" si="311"/>
        <v xml:space="preserve"> </v>
      </c>
      <c r="D1172" s="1" t="str">
        <f t="shared" ref="D1172:D1182" si="312">IF(I1172&lt;0,"na",I1172)</f>
        <v>na</v>
      </c>
      <c r="E1172" t="s">
        <v>50</v>
      </c>
      <c r="F1172">
        <v>9604</v>
      </c>
      <c r="G1172" s="139">
        <v>2012</v>
      </c>
      <c r="H1172" t="s">
        <v>154</v>
      </c>
      <c r="I1172" s="691">
        <f>VLOOKUP(E1172&amp;H1172,Data2012!$A:$S,15,FALSE)</f>
        <v>-1</v>
      </c>
    </row>
    <row r="1173" spans="1:9" ht="14.25" hidden="1" customHeight="1">
      <c r="A1173" s="1" t="str">
        <f t="shared" si="306"/>
        <v>LDZ20129604</v>
      </c>
      <c r="B1173" s="1" t="str">
        <f t="shared" si="310"/>
        <v xml:space="preserve"> </v>
      </c>
      <c r="C1173" s="210" t="str">
        <f t="shared" si="311"/>
        <v xml:space="preserve"> </v>
      </c>
      <c r="D1173" s="1" t="str">
        <f t="shared" si="312"/>
        <v>na</v>
      </c>
      <c r="E1173" t="s">
        <v>50</v>
      </c>
      <c r="F1173">
        <v>9604</v>
      </c>
      <c r="G1173" s="139">
        <v>2012</v>
      </c>
      <c r="H1173" t="s">
        <v>153</v>
      </c>
      <c r="I1173" s="691">
        <f>VLOOKUP(E1173&amp;H1173,Data2012!$A:$S,15,FALSE)</f>
        <v>-1</v>
      </c>
    </row>
    <row r="1174" spans="1:9" ht="14.25" hidden="1" customHeight="1">
      <c r="A1174" s="1" t="str">
        <f t="shared" si="306"/>
        <v>LDZ20129604</v>
      </c>
      <c r="B1174" s="1" t="str">
        <f t="shared" si="310"/>
        <v xml:space="preserve"> </v>
      </c>
      <c r="C1174" s="210" t="str">
        <f t="shared" si="311"/>
        <v xml:space="preserve"> </v>
      </c>
      <c r="D1174" s="1" t="str">
        <f t="shared" si="312"/>
        <v>na</v>
      </c>
      <c r="E1174" t="s">
        <v>50</v>
      </c>
      <c r="F1174">
        <v>9604</v>
      </c>
      <c r="G1174" s="139">
        <v>2012</v>
      </c>
      <c r="H1174" t="s">
        <v>152</v>
      </c>
      <c r="I1174" s="691">
        <f>VLOOKUP(E1174&amp;H1174,Data2012!$A:$S,15,FALSE)</f>
        <v>-1</v>
      </c>
    </row>
    <row r="1175" spans="1:9" ht="14.25" hidden="1" customHeight="1">
      <c r="A1175" s="1" t="str">
        <f t="shared" si="306"/>
        <v>LDZ20129604</v>
      </c>
      <c r="B1175" s="1" t="str">
        <f t="shared" si="310"/>
        <v xml:space="preserve"> </v>
      </c>
      <c r="C1175" s="210" t="str">
        <f t="shared" si="311"/>
        <v xml:space="preserve"> </v>
      </c>
      <c r="D1175" s="1" t="str">
        <f t="shared" si="312"/>
        <v>na</v>
      </c>
      <c r="E1175" t="s">
        <v>50</v>
      </c>
      <c r="F1175">
        <v>9604</v>
      </c>
      <c r="G1175" s="139">
        <v>2012</v>
      </c>
      <c r="H1175" t="s">
        <v>151</v>
      </c>
      <c r="I1175" s="691">
        <f>VLOOKUP(E1175&amp;H1175,Data2012!$A:$S,15,FALSE)</f>
        <v>-1</v>
      </c>
    </row>
    <row r="1176" spans="1:9" ht="14.25" hidden="1" customHeight="1">
      <c r="A1176" s="1" t="str">
        <f t="shared" si="306"/>
        <v>LDZ20129604</v>
      </c>
      <c r="B1176" s="1" t="str">
        <f t="shared" si="310"/>
        <v xml:space="preserve"> </v>
      </c>
      <c r="C1176" s="210" t="str">
        <f t="shared" si="311"/>
        <v xml:space="preserve"> </v>
      </c>
      <c r="D1176" s="1" t="str">
        <f t="shared" si="312"/>
        <v>na</v>
      </c>
      <c r="E1176" t="s">
        <v>50</v>
      </c>
      <c r="F1176">
        <v>9604</v>
      </c>
      <c r="G1176" s="139">
        <v>2012</v>
      </c>
      <c r="H1176" t="s">
        <v>150</v>
      </c>
      <c r="I1176" s="691">
        <f>VLOOKUP(E1176&amp;H1176,Data2012!$A:$S,15,FALSE)</f>
        <v>-1</v>
      </c>
    </row>
    <row r="1177" spans="1:9" ht="14.25" hidden="1" customHeight="1">
      <c r="A1177" s="1" t="str">
        <f t="shared" si="306"/>
        <v>LDZ20129604</v>
      </c>
      <c r="B1177" s="1" t="str">
        <f t="shared" si="310"/>
        <v xml:space="preserve"> </v>
      </c>
      <c r="C1177" s="210" t="str">
        <f t="shared" si="311"/>
        <v xml:space="preserve"> </v>
      </c>
      <c r="D1177" s="1" t="str">
        <f t="shared" si="312"/>
        <v>na</v>
      </c>
      <c r="E1177" t="s">
        <v>50</v>
      </c>
      <c r="F1177">
        <v>9604</v>
      </c>
      <c r="G1177" s="139">
        <v>2012</v>
      </c>
      <c r="H1177" t="s">
        <v>149</v>
      </c>
      <c r="I1177" s="691">
        <f>VLOOKUP(E1177&amp;H1177,Data2012!$A:$S,15,FALSE)</f>
        <v>-1</v>
      </c>
    </row>
    <row r="1178" spans="1:9" ht="14.25" hidden="1" customHeight="1">
      <c r="A1178" s="1" t="str">
        <f t="shared" si="306"/>
        <v>LDZ20129604</v>
      </c>
      <c r="B1178" s="1" t="str">
        <f t="shared" si="310"/>
        <v xml:space="preserve"> </v>
      </c>
      <c r="C1178" s="210" t="str">
        <f t="shared" si="311"/>
        <v xml:space="preserve"> </v>
      </c>
      <c r="D1178" s="1" t="str">
        <f t="shared" si="312"/>
        <v>na</v>
      </c>
      <c r="E1178" t="s">
        <v>50</v>
      </c>
      <c r="F1178">
        <v>9604</v>
      </c>
      <c r="G1178" s="139">
        <v>2012</v>
      </c>
      <c r="H1178" t="s">
        <v>148</v>
      </c>
      <c r="I1178" s="691">
        <f>VLOOKUP(E1178&amp;H1178,Data2012!$A:$S,15,FALSE)</f>
        <v>-1</v>
      </c>
    </row>
    <row r="1179" spans="1:9" ht="14.25" hidden="1" customHeight="1">
      <c r="A1179" s="1" t="str">
        <f t="shared" si="306"/>
        <v>LDZ20129604</v>
      </c>
      <c r="B1179" s="1" t="str">
        <f t="shared" si="310"/>
        <v xml:space="preserve"> </v>
      </c>
      <c r="C1179" s="210" t="str">
        <f t="shared" si="311"/>
        <v xml:space="preserve"> </v>
      </c>
      <c r="D1179" s="1" t="str">
        <f t="shared" si="312"/>
        <v>na</v>
      </c>
      <c r="E1179" t="s">
        <v>50</v>
      </c>
      <c r="F1179">
        <v>9604</v>
      </c>
      <c r="G1179" s="139">
        <v>2012</v>
      </c>
      <c r="H1179" t="s">
        <v>147</v>
      </c>
      <c r="I1179" s="691">
        <f>VLOOKUP(E1179&amp;H1179,Data2012!$A:$S,15,FALSE)</f>
        <v>-1</v>
      </c>
    </row>
    <row r="1180" spans="1:9" ht="14.25" hidden="1" customHeight="1">
      <c r="A1180" s="1" t="str">
        <f t="shared" si="306"/>
        <v>LDZ20129604</v>
      </c>
      <c r="B1180" s="1" t="str">
        <f t="shared" si="310"/>
        <v xml:space="preserve"> </v>
      </c>
      <c r="C1180" s="210" t="str">
        <f t="shared" si="311"/>
        <v xml:space="preserve"> </v>
      </c>
      <c r="D1180" s="1" t="str">
        <f t="shared" si="312"/>
        <v>na</v>
      </c>
      <c r="E1180" t="s">
        <v>50</v>
      </c>
      <c r="F1180">
        <v>9604</v>
      </c>
      <c r="G1180" s="139">
        <v>2012</v>
      </c>
      <c r="H1180" t="s">
        <v>146</v>
      </c>
      <c r="I1180" s="691">
        <f>VLOOKUP(E1180&amp;H1180,Data2012!$A:$S,15,FALSE)</f>
        <v>-1</v>
      </c>
    </row>
    <row r="1181" spans="1:9" ht="14.25" hidden="1" customHeight="1">
      <c r="A1181" s="1" t="str">
        <f t="shared" si="306"/>
        <v>LDZ20129604</v>
      </c>
      <c r="B1181" s="1" t="str">
        <f t="shared" si="310"/>
        <v xml:space="preserve"> </v>
      </c>
      <c r="C1181" s="210" t="str">
        <f t="shared" si="311"/>
        <v xml:space="preserve"> </v>
      </c>
      <c r="D1181" s="1" t="str">
        <f t="shared" si="312"/>
        <v>na</v>
      </c>
      <c r="E1181" t="s">
        <v>50</v>
      </c>
      <c r="F1181">
        <v>9604</v>
      </c>
      <c r="G1181" s="139">
        <v>2012</v>
      </c>
      <c r="H1181" t="s">
        <v>145</v>
      </c>
      <c r="I1181" s="691">
        <f>VLOOKUP(E1181&amp;H1181,Data2012!$A:$S,15,FALSE)</f>
        <v>-1</v>
      </c>
    </row>
    <row r="1182" spans="1:9" ht="14.25" hidden="1" customHeight="1">
      <c r="A1182" s="1" t="str">
        <f t="shared" si="306"/>
        <v>LDZ20129604</v>
      </c>
      <c r="B1182" s="1" t="str">
        <f>IF(D1182="na"," ",SUMIF(A:A,A1182,D:D))</f>
        <v xml:space="preserve"> </v>
      </c>
      <c r="C1182" s="210" t="str">
        <f>IF(D1182="na"," ",VALUE(RIGHT(TRIM(H1182),2)))</f>
        <v xml:space="preserve"> </v>
      </c>
      <c r="D1182" s="1" t="str">
        <f t="shared" si="312"/>
        <v>na</v>
      </c>
      <c r="E1182" t="s">
        <v>50</v>
      </c>
      <c r="F1182">
        <v>9604</v>
      </c>
      <c r="G1182" s="139">
        <v>2012</v>
      </c>
      <c r="H1182" t="s">
        <v>144</v>
      </c>
      <c r="I1182" s="691">
        <f>VLOOKUP(E1182&amp;H1182,Data2012!$A:$S,15,FALSE)</f>
        <v>-1</v>
      </c>
    </row>
    <row r="1183" spans="1:9" ht="14.25" hidden="1" customHeight="1">
      <c r="A1183" s="1" t="str">
        <f t="shared" si="306"/>
        <v>LDZ20129605</v>
      </c>
      <c r="B1183" s="1" t="str">
        <f t="shared" ref="B1183:B1193" si="313">IF(D1183="na",B1184,SUMIF(A:A,A1183,D:D))</f>
        <v xml:space="preserve"> </v>
      </c>
      <c r="C1183" s="210" t="str">
        <f t="shared" ref="C1183:C1193" si="314">IF(D1183="na",C1184,VALUE(RIGHT(TRIM(H1183),2)))</f>
        <v xml:space="preserve"> </v>
      </c>
      <c r="D1183" s="1" t="str">
        <f>IF(I1183&lt;0,"na",I1183)</f>
        <v>na</v>
      </c>
      <c r="E1183" t="s">
        <v>50</v>
      </c>
      <c r="F1183">
        <v>9605</v>
      </c>
      <c r="G1183" s="139">
        <v>2012</v>
      </c>
      <c r="H1183" t="s">
        <v>155</v>
      </c>
      <c r="I1183" s="691">
        <f>VLOOKUP(E1183&amp;H1183,Data2012!$A:$S,18,FALSE)</f>
        <v>-1</v>
      </c>
    </row>
    <row r="1184" spans="1:9" ht="14.25" hidden="1" customHeight="1">
      <c r="A1184" s="1" t="str">
        <f t="shared" si="306"/>
        <v>LDZ20129605</v>
      </c>
      <c r="B1184" s="1" t="str">
        <f t="shared" si="313"/>
        <v xml:space="preserve"> </v>
      </c>
      <c r="C1184" s="210" t="str">
        <f t="shared" si="314"/>
        <v xml:space="preserve"> </v>
      </c>
      <c r="D1184" s="1" t="str">
        <f t="shared" ref="D1184:D1194" si="315">IF(I1184&lt;0,"na",I1184)</f>
        <v>na</v>
      </c>
      <c r="E1184" t="s">
        <v>50</v>
      </c>
      <c r="F1184">
        <v>9605</v>
      </c>
      <c r="G1184" s="139">
        <v>2012</v>
      </c>
      <c r="H1184" t="s">
        <v>154</v>
      </c>
      <c r="I1184" s="691">
        <f>VLOOKUP(E1184&amp;H1184,Data2012!$A:$S,18,FALSE)</f>
        <v>-1</v>
      </c>
    </row>
    <row r="1185" spans="1:9" ht="14.25" hidden="1" customHeight="1">
      <c r="A1185" s="1" t="str">
        <f t="shared" si="306"/>
        <v>LDZ20129605</v>
      </c>
      <c r="B1185" s="1" t="str">
        <f t="shared" si="313"/>
        <v xml:space="preserve"> </v>
      </c>
      <c r="C1185" s="210" t="str">
        <f t="shared" si="314"/>
        <v xml:space="preserve"> </v>
      </c>
      <c r="D1185" s="1" t="str">
        <f t="shared" si="315"/>
        <v>na</v>
      </c>
      <c r="E1185" t="s">
        <v>50</v>
      </c>
      <c r="F1185">
        <v>9605</v>
      </c>
      <c r="G1185" s="139">
        <v>2012</v>
      </c>
      <c r="H1185" t="s">
        <v>153</v>
      </c>
      <c r="I1185" s="691">
        <f>VLOOKUP(E1185&amp;H1185,Data2012!$A:$S,18,FALSE)</f>
        <v>-1</v>
      </c>
    </row>
    <row r="1186" spans="1:9" ht="14.25" hidden="1" customHeight="1">
      <c r="A1186" s="1" t="str">
        <f t="shared" si="306"/>
        <v>LDZ20129605</v>
      </c>
      <c r="B1186" s="1" t="str">
        <f t="shared" si="313"/>
        <v xml:space="preserve"> </v>
      </c>
      <c r="C1186" s="210" t="str">
        <f t="shared" si="314"/>
        <v xml:space="preserve"> </v>
      </c>
      <c r="D1186" s="1" t="str">
        <f t="shared" si="315"/>
        <v>na</v>
      </c>
      <c r="E1186" t="s">
        <v>50</v>
      </c>
      <c r="F1186">
        <v>9605</v>
      </c>
      <c r="G1186" s="139">
        <v>2012</v>
      </c>
      <c r="H1186" t="s">
        <v>152</v>
      </c>
      <c r="I1186" s="691">
        <f>VLOOKUP(E1186&amp;H1186,Data2012!$A:$S,18,FALSE)</f>
        <v>-1</v>
      </c>
    </row>
    <row r="1187" spans="1:9" ht="14.25" hidden="1" customHeight="1">
      <c r="A1187" s="1" t="str">
        <f t="shared" si="306"/>
        <v>LDZ20129605</v>
      </c>
      <c r="B1187" s="1" t="str">
        <f t="shared" si="313"/>
        <v xml:space="preserve"> </v>
      </c>
      <c r="C1187" s="210" t="str">
        <f t="shared" si="314"/>
        <v xml:space="preserve"> </v>
      </c>
      <c r="D1187" s="1" t="str">
        <f t="shared" si="315"/>
        <v>na</v>
      </c>
      <c r="E1187" t="s">
        <v>50</v>
      </c>
      <c r="F1187">
        <v>9605</v>
      </c>
      <c r="G1187" s="139">
        <v>2012</v>
      </c>
      <c r="H1187" t="s">
        <v>151</v>
      </c>
      <c r="I1187" s="691">
        <f>VLOOKUP(E1187&amp;H1187,Data2012!$A:$S,18,FALSE)</f>
        <v>-1</v>
      </c>
    </row>
    <row r="1188" spans="1:9" ht="14.25" hidden="1" customHeight="1">
      <c r="A1188" s="1" t="str">
        <f t="shared" si="306"/>
        <v>LDZ20129605</v>
      </c>
      <c r="B1188" s="1" t="str">
        <f t="shared" si="313"/>
        <v xml:space="preserve"> </v>
      </c>
      <c r="C1188" s="210" t="str">
        <f t="shared" si="314"/>
        <v xml:space="preserve"> </v>
      </c>
      <c r="D1188" s="1" t="str">
        <f t="shared" si="315"/>
        <v>na</v>
      </c>
      <c r="E1188" t="s">
        <v>50</v>
      </c>
      <c r="F1188">
        <v>9605</v>
      </c>
      <c r="G1188" s="139">
        <v>2012</v>
      </c>
      <c r="H1188" t="s">
        <v>150</v>
      </c>
      <c r="I1188" s="691">
        <f>VLOOKUP(E1188&amp;H1188,Data2012!$A:$S,18,FALSE)</f>
        <v>-1</v>
      </c>
    </row>
    <row r="1189" spans="1:9" ht="14.25" hidden="1" customHeight="1">
      <c r="A1189" s="1" t="str">
        <f t="shared" si="306"/>
        <v>LDZ20129605</v>
      </c>
      <c r="B1189" s="1" t="str">
        <f t="shared" si="313"/>
        <v xml:space="preserve"> </v>
      </c>
      <c r="C1189" s="210" t="str">
        <f t="shared" si="314"/>
        <v xml:space="preserve"> </v>
      </c>
      <c r="D1189" s="1" t="str">
        <f t="shared" si="315"/>
        <v>na</v>
      </c>
      <c r="E1189" t="s">
        <v>50</v>
      </c>
      <c r="F1189">
        <v>9605</v>
      </c>
      <c r="G1189" s="139">
        <v>2012</v>
      </c>
      <c r="H1189" t="s">
        <v>149</v>
      </c>
      <c r="I1189" s="691">
        <f>VLOOKUP(E1189&amp;H1189,Data2012!$A:$S,18,FALSE)</f>
        <v>-1</v>
      </c>
    </row>
    <row r="1190" spans="1:9" ht="14.25" hidden="1" customHeight="1">
      <c r="A1190" s="1" t="str">
        <f t="shared" si="306"/>
        <v>LDZ20129605</v>
      </c>
      <c r="B1190" s="1" t="str">
        <f t="shared" si="313"/>
        <v xml:space="preserve"> </v>
      </c>
      <c r="C1190" s="210" t="str">
        <f t="shared" si="314"/>
        <v xml:space="preserve"> </v>
      </c>
      <c r="D1190" s="1" t="str">
        <f t="shared" si="315"/>
        <v>na</v>
      </c>
      <c r="E1190" t="s">
        <v>50</v>
      </c>
      <c r="F1190">
        <v>9605</v>
      </c>
      <c r="G1190" s="139">
        <v>2012</v>
      </c>
      <c r="H1190" t="s">
        <v>148</v>
      </c>
      <c r="I1190" s="691">
        <f>VLOOKUP(E1190&amp;H1190,Data2012!$A:$S,18,FALSE)</f>
        <v>-1</v>
      </c>
    </row>
    <row r="1191" spans="1:9" ht="14.25" hidden="1" customHeight="1">
      <c r="A1191" s="1" t="str">
        <f t="shared" si="306"/>
        <v>LDZ20129605</v>
      </c>
      <c r="B1191" s="1" t="str">
        <f t="shared" si="313"/>
        <v xml:space="preserve"> </v>
      </c>
      <c r="C1191" s="210" t="str">
        <f t="shared" si="314"/>
        <v xml:space="preserve"> </v>
      </c>
      <c r="D1191" s="1" t="str">
        <f t="shared" si="315"/>
        <v>na</v>
      </c>
      <c r="E1191" t="s">
        <v>50</v>
      </c>
      <c r="F1191">
        <v>9605</v>
      </c>
      <c r="G1191" s="139">
        <v>2012</v>
      </c>
      <c r="H1191" t="s">
        <v>147</v>
      </c>
      <c r="I1191" s="691">
        <f>VLOOKUP(E1191&amp;H1191,Data2012!$A:$S,18,FALSE)</f>
        <v>-1</v>
      </c>
    </row>
    <row r="1192" spans="1:9" ht="14.25" hidden="1" customHeight="1">
      <c r="A1192" s="1" t="str">
        <f t="shared" si="306"/>
        <v>LDZ20129605</v>
      </c>
      <c r="B1192" s="1" t="str">
        <f t="shared" si="313"/>
        <v xml:space="preserve"> </v>
      </c>
      <c r="C1192" s="210" t="str">
        <f t="shared" si="314"/>
        <v xml:space="preserve"> </v>
      </c>
      <c r="D1192" s="1" t="str">
        <f t="shared" si="315"/>
        <v>na</v>
      </c>
      <c r="E1192" t="s">
        <v>50</v>
      </c>
      <c r="F1192">
        <v>9605</v>
      </c>
      <c r="G1192" s="139">
        <v>2012</v>
      </c>
      <c r="H1192" t="s">
        <v>146</v>
      </c>
      <c r="I1192" s="691">
        <f>VLOOKUP(E1192&amp;H1192,Data2012!$A:$S,18,FALSE)</f>
        <v>-1</v>
      </c>
    </row>
    <row r="1193" spans="1:9" ht="14.25" hidden="1" customHeight="1">
      <c r="A1193" s="1" t="str">
        <f t="shared" si="306"/>
        <v>LDZ20129605</v>
      </c>
      <c r="B1193" s="1" t="str">
        <f t="shared" si="313"/>
        <v xml:space="preserve"> </v>
      </c>
      <c r="C1193" s="210" t="str">
        <f t="shared" si="314"/>
        <v xml:space="preserve"> </v>
      </c>
      <c r="D1193" s="1" t="str">
        <f t="shared" si="315"/>
        <v>na</v>
      </c>
      <c r="E1193" t="s">
        <v>50</v>
      </c>
      <c r="F1193">
        <v>9605</v>
      </c>
      <c r="G1193" s="139">
        <v>2012</v>
      </c>
      <c r="H1193" t="s">
        <v>145</v>
      </c>
      <c r="I1193" s="691">
        <f>VLOOKUP(E1193&amp;H1193,Data2012!$A:$S,18,FALSE)</f>
        <v>-1</v>
      </c>
    </row>
    <row r="1194" spans="1:9" ht="14.25" hidden="1" customHeight="1">
      <c r="A1194" s="1" t="str">
        <f t="shared" si="306"/>
        <v>LDZ20129605</v>
      </c>
      <c r="B1194" s="1" t="str">
        <f>IF(D1194="na"," ",SUMIF(A:A,A1194,D:D))</f>
        <v xml:space="preserve"> </v>
      </c>
      <c r="C1194" s="210" t="str">
        <f>IF(D1194="na"," ",VALUE(RIGHT(TRIM(H1194),2)))</f>
        <v xml:space="preserve"> </v>
      </c>
      <c r="D1194" s="1" t="str">
        <f t="shared" si="315"/>
        <v>na</v>
      </c>
      <c r="E1194" t="s">
        <v>50</v>
      </c>
      <c r="F1194">
        <v>9605</v>
      </c>
      <c r="G1194" s="139">
        <v>2012</v>
      </c>
      <c r="H1194" t="s">
        <v>144</v>
      </c>
      <c r="I1194" s="691">
        <f>VLOOKUP(E1194&amp;H1194,Data2012!$A:$S,18,FALSE)</f>
        <v>-1</v>
      </c>
    </row>
    <row r="1195" spans="1:9" ht="14.25" hidden="1" customHeight="1">
      <c r="A1195" s="1" t="str">
        <f t="shared" si="306"/>
        <v>LDZ20129606</v>
      </c>
      <c r="B1195" s="1" t="str">
        <f t="shared" ref="B1195:B1205" si="316">IF(D1195="na",B1196,SUMIF(A:A,A1195,D:D))</f>
        <v xml:space="preserve"> </v>
      </c>
      <c r="C1195" s="210" t="str">
        <f t="shared" ref="C1195:C1205" si="317">IF(D1195="na",C1196,VALUE(RIGHT(TRIM(H1195),2)))</f>
        <v xml:space="preserve"> </v>
      </c>
      <c r="D1195" s="1" t="str">
        <f>IF(I1195&lt;0,"na",I1195)</f>
        <v>na</v>
      </c>
      <c r="E1195" t="s">
        <v>50</v>
      </c>
      <c r="F1195">
        <v>9606</v>
      </c>
      <c r="G1195" s="139">
        <v>2012</v>
      </c>
      <c r="H1195" t="s">
        <v>155</v>
      </c>
      <c r="I1195" s="691">
        <f>VLOOKUP(E1195&amp;H1195,Data2012!$A:$U,21,FALSE)</f>
        <v>-1</v>
      </c>
    </row>
    <row r="1196" spans="1:9" ht="14.25" hidden="1" customHeight="1">
      <c r="A1196" s="1" t="str">
        <f t="shared" si="306"/>
        <v>LDZ20129606</v>
      </c>
      <c r="B1196" s="1" t="str">
        <f t="shared" si="316"/>
        <v xml:space="preserve"> </v>
      </c>
      <c r="C1196" s="210" t="str">
        <f t="shared" si="317"/>
        <v xml:space="preserve"> </v>
      </c>
      <c r="D1196" s="1" t="str">
        <f t="shared" ref="D1196:D1206" si="318">IF(I1196&lt;0,"na",I1196)</f>
        <v>na</v>
      </c>
      <c r="E1196" t="s">
        <v>50</v>
      </c>
      <c r="F1196">
        <v>9606</v>
      </c>
      <c r="G1196" s="139">
        <v>2012</v>
      </c>
      <c r="H1196" t="s">
        <v>154</v>
      </c>
      <c r="I1196" s="691">
        <f>VLOOKUP(E1196&amp;H1196,Data2012!$A:$U,21,FALSE)</f>
        <v>-1</v>
      </c>
    </row>
    <row r="1197" spans="1:9" ht="14.25" hidden="1" customHeight="1">
      <c r="A1197" s="1" t="str">
        <f t="shared" si="306"/>
        <v>LDZ20129606</v>
      </c>
      <c r="B1197" s="1" t="str">
        <f t="shared" si="316"/>
        <v xml:space="preserve"> </v>
      </c>
      <c r="C1197" s="210" t="str">
        <f t="shared" si="317"/>
        <v xml:space="preserve"> </v>
      </c>
      <c r="D1197" s="1" t="str">
        <f t="shared" si="318"/>
        <v>na</v>
      </c>
      <c r="E1197" t="s">
        <v>50</v>
      </c>
      <c r="F1197">
        <v>9606</v>
      </c>
      <c r="G1197" s="139">
        <v>2012</v>
      </c>
      <c r="H1197" t="s">
        <v>153</v>
      </c>
      <c r="I1197" s="691">
        <f>VLOOKUP(E1197&amp;H1197,Data2012!$A:$U,21,FALSE)</f>
        <v>-1</v>
      </c>
    </row>
    <row r="1198" spans="1:9" ht="14.25" hidden="1" customHeight="1">
      <c r="A1198" s="1" t="str">
        <f t="shared" si="306"/>
        <v>LDZ20129606</v>
      </c>
      <c r="B1198" s="1" t="str">
        <f t="shared" si="316"/>
        <v xml:space="preserve"> </v>
      </c>
      <c r="C1198" s="210" t="str">
        <f t="shared" si="317"/>
        <v xml:space="preserve"> </v>
      </c>
      <c r="D1198" s="1" t="str">
        <f t="shared" si="318"/>
        <v>na</v>
      </c>
      <c r="E1198" t="s">
        <v>50</v>
      </c>
      <c r="F1198">
        <v>9606</v>
      </c>
      <c r="G1198" s="139">
        <v>2012</v>
      </c>
      <c r="H1198" t="s">
        <v>152</v>
      </c>
      <c r="I1198" s="691">
        <f>VLOOKUP(E1198&amp;H1198,Data2012!$A:$U,21,FALSE)</f>
        <v>-1</v>
      </c>
    </row>
    <row r="1199" spans="1:9" ht="14.25" hidden="1" customHeight="1">
      <c r="A1199" s="1" t="str">
        <f t="shared" si="306"/>
        <v>LDZ20129606</v>
      </c>
      <c r="B1199" s="1" t="str">
        <f t="shared" si="316"/>
        <v xml:space="preserve"> </v>
      </c>
      <c r="C1199" s="210" t="str">
        <f t="shared" si="317"/>
        <v xml:space="preserve"> </v>
      </c>
      <c r="D1199" s="1" t="str">
        <f t="shared" si="318"/>
        <v>na</v>
      </c>
      <c r="E1199" t="s">
        <v>50</v>
      </c>
      <c r="F1199">
        <v>9606</v>
      </c>
      <c r="G1199" s="139">
        <v>2012</v>
      </c>
      <c r="H1199" t="s">
        <v>151</v>
      </c>
      <c r="I1199" s="691">
        <f>VLOOKUP(E1199&amp;H1199,Data2012!$A:$U,21,FALSE)</f>
        <v>-1</v>
      </c>
    </row>
    <row r="1200" spans="1:9" ht="14.25" hidden="1" customHeight="1">
      <c r="A1200" s="1" t="str">
        <f t="shared" si="306"/>
        <v>LDZ20129606</v>
      </c>
      <c r="B1200" s="1" t="str">
        <f t="shared" si="316"/>
        <v xml:space="preserve"> </v>
      </c>
      <c r="C1200" s="210" t="str">
        <f t="shared" si="317"/>
        <v xml:space="preserve"> </v>
      </c>
      <c r="D1200" s="1" t="str">
        <f t="shared" si="318"/>
        <v>na</v>
      </c>
      <c r="E1200" t="s">
        <v>50</v>
      </c>
      <c r="F1200">
        <v>9606</v>
      </c>
      <c r="G1200" s="139">
        <v>2012</v>
      </c>
      <c r="H1200" t="s">
        <v>150</v>
      </c>
      <c r="I1200" s="691">
        <f>VLOOKUP(E1200&amp;H1200,Data2012!$A:$U,21,FALSE)</f>
        <v>-1</v>
      </c>
    </row>
    <row r="1201" spans="1:9" ht="14.25" hidden="1" customHeight="1">
      <c r="A1201" s="1" t="str">
        <f t="shared" si="306"/>
        <v>LDZ20129606</v>
      </c>
      <c r="B1201" s="1" t="str">
        <f t="shared" si="316"/>
        <v xml:space="preserve"> </v>
      </c>
      <c r="C1201" s="210" t="str">
        <f t="shared" si="317"/>
        <v xml:space="preserve"> </v>
      </c>
      <c r="D1201" s="1" t="str">
        <f t="shared" si="318"/>
        <v>na</v>
      </c>
      <c r="E1201" t="s">
        <v>50</v>
      </c>
      <c r="F1201">
        <v>9606</v>
      </c>
      <c r="G1201" s="139">
        <v>2012</v>
      </c>
      <c r="H1201" t="s">
        <v>149</v>
      </c>
      <c r="I1201" s="691">
        <f>VLOOKUP(E1201&amp;H1201,Data2012!$A:$U,21,FALSE)</f>
        <v>-1</v>
      </c>
    </row>
    <row r="1202" spans="1:9" ht="14.25" hidden="1" customHeight="1">
      <c r="A1202" s="1" t="str">
        <f t="shared" si="306"/>
        <v>LDZ20129606</v>
      </c>
      <c r="B1202" s="1" t="str">
        <f t="shared" si="316"/>
        <v xml:space="preserve"> </v>
      </c>
      <c r="C1202" s="210" t="str">
        <f t="shared" si="317"/>
        <v xml:space="preserve"> </v>
      </c>
      <c r="D1202" s="1" t="str">
        <f t="shared" si="318"/>
        <v>na</v>
      </c>
      <c r="E1202" t="s">
        <v>50</v>
      </c>
      <c r="F1202">
        <v>9606</v>
      </c>
      <c r="G1202" s="139">
        <v>2012</v>
      </c>
      <c r="H1202" t="s">
        <v>148</v>
      </c>
      <c r="I1202" s="691">
        <f>VLOOKUP(E1202&amp;H1202,Data2012!$A:$U,21,FALSE)</f>
        <v>-1</v>
      </c>
    </row>
    <row r="1203" spans="1:9" ht="14.25" hidden="1" customHeight="1">
      <c r="A1203" s="1" t="str">
        <f t="shared" si="306"/>
        <v>LDZ20129606</v>
      </c>
      <c r="B1203" s="1" t="str">
        <f t="shared" si="316"/>
        <v xml:space="preserve"> </v>
      </c>
      <c r="C1203" s="210" t="str">
        <f t="shared" si="317"/>
        <v xml:space="preserve"> </v>
      </c>
      <c r="D1203" s="1" t="str">
        <f t="shared" si="318"/>
        <v>na</v>
      </c>
      <c r="E1203" t="s">
        <v>50</v>
      </c>
      <c r="F1203">
        <v>9606</v>
      </c>
      <c r="G1203" s="139">
        <v>2012</v>
      </c>
      <c r="H1203" t="s">
        <v>147</v>
      </c>
      <c r="I1203" s="691">
        <f>VLOOKUP(E1203&amp;H1203,Data2012!$A:$U,21,FALSE)</f>
        <v>-1</v>
      </c>
    </row>
    <row r="1204" spans="1:9" ht="14.25" hidden="1" customHeight="1">
      <c r="A1204" s="1" t="str">
        <f t="shared" si="306"/>
        <v>LDZ20129606</v>
      </c>
      <c r="B1204" s="1" t="str">
        <f t="shared" si="316"/>
        <v xml:space="preserve"> </v>
      </c>
      <c r="C1204" s="210" t="str">
        <f t="shared" si="317"/>
        <v xml:space="preserve"> </v>
      </c>
      <c r="D1204" s="1" t="str">
        <f t="shared" si="318"/>
        <v>na</v>
      </c>
      <c r="E1204" t="s">
        <v>50</v>
      </c>
      <c r="F1204">
        <v>9606</v>
      </c>
      <c r="G1204" s="139">
        <v>2012</v>
      </c>
      <c r="H1204" t="s">
        <v>146</v>
      </c>
      <c r="I1204" s="691">
        <f>VLOOKUP(E1204&amp;H1204,Data2012!$A:$U,21,FALSE)</f>
        <v>-1</v>
      </c>
    </row>
    <row r="1205" spans="1:9" ht="14.25" hidden="1" customHeight="1">
      <c r="A1205" s="1" t="str">
        <f t="shared" si="306"/>
        <v>LDZ20129606</v>
      </c>
      <c r="B1205" s="1" t="str">
        <f t="shared" si="316"/>
        <v xml:space="preserve"> </v>
      </c>
      <c r="C1205" s="210" t="str">
        <f t="shared" si="317"/>
        <v xml:space="preserve"> </v>
      </c>
      <c r="D1205" s="1" t="str">
        <f t="shared" si="318"/>
        <v>na</v>
      </c>
      <c r="E1205" t="s">
        <v>50</v>
      </c>
      <c r="F1205">
        <v>9606</v>
      </c>
      <c r="G1205" s="139">
        <v>2012</v>
      </c>
      <c r="H1205" t="s">
        <v>145</v>
      </c>
      <c r="I1205" s="691">
        <f>VLOOKUP(E1205&amp;H1205,Data2012!$A:$U,21,FALSE)</f>
        <v>-1</v>
      </c>
    </row>
    <row r="1206" spans="1:9" ht="14.25" hidden="1" customHeight="1">
      <c r="A1206" s="1" t="str">
        <f t="shared" si="306"/>
        <v>LDZ20129606</v>
      </c>
      <c r="B1206" s="1" t="str">
        <f>IF(D1206="na"," ",SUMIF(A:A,A1206,D:D))</f>
        <v xml:space="preserve"> </v>
      </c>
      <c r="C1206" s="210" t="str">
        <f>IF(D1206="na"," ",VALUE(RIGHT(TRIM(H1206),2)))</f>
        <v xml:space="preserve"> </v>
      </c>
      <c r="D1206" s="1" t="str">
        <f t="shared" si="318"/>
        <v>na</v>
      </c>
      <c r="E1206" t="s">
        <v>50</v>
      </c>
      <c r="F1206">
        <v>9606</v>
      </c>
      <c r="G1206" s="139">
        <v>2012</v>
      </c>
      <c r="H1206" t="s">
        <v>144</v>
      </c>
      <c r="I1206" s="691">
        <f>VLOOKUP(E1206&amp;H1206,Data2012!$A:$U,21,FALSE)</f>
        <v>-1</v>
      </c>
    </row>
    <row r="1207" spans="1:9" ht="14.25" hidden="1" customHeight="1">
      <c r="A1207" s="1" t="str">
        <f t="shared" si="306"/>
        <v>LG20129601</v>
      </c>
      <c r="B1207" s="1">
        <f t="shared" ref="B1207:B1217" si="319">IF(D1207="na",B1208,SUMIF(A:A,A1207,D:D))</f>
        <v>2308</v>
      </c>
      <c r="C1207" s="210">
        <f t="shared" ref="C1207:C1217" si="320">IF(D1207="na",C1208,VALUE(RIGHT(TRIM(H1207),2)))</f>
        <v>6</v>
      </c>
      <c r="D1207" s="1" t="str">
        <f>IF(I1207&lt;0,"na",I1207)</f>
        <v>na</v>
      </c>
      <c r="E1207" t="s">
        <v>51</v>
      </c>
      <c r="F1207">
        <v>9601</v>
      </c>
      <c r="G1207" s="139">
        <v>2012</v>
      </c>
      <c r="H1207" t="s">
        <v>155</v>
      </c>
      <c r="I1207">
        <f>VLOOKUP(E1207&amp;H1207,Data2012!$A:$S,4,FALSE)</f>
        <v>-1</v>
      </c>
    </row>
    <row r="1208" spans="1:9" ht="14.25" hidden="1" customHeight="1">
      <c r="A1208" s="1" t="str">
        <f t="shared" si="306"/>
        <v>LG20129601</v>
      </c>
      <c r="B1208" s="1">
        <f t="shared" si="319"/>
        <v>2308</v>
      </c>
      <c r="C1208" s="210">
        <f t="shared" si="320"/>
        <v>6</v>
      </c>
      <c r="D1208" s="1" t="str">
        <f t="shared" ref="D1208:D1218" si="321">IF(I1208&lt;0,"na",I1208)</f>
        <v>na</v>
      </c>
      <c r="E1208" t="s">
        <v>51</v>
      </c>
      <c r="F1208">
        <v>9601</v>
      </c>
      <c r="G1208" s="139">
        <v>2012</v>
      </c>
      <c r="H1208" t="s">
        <v>154</v>
      </c>
      <c r="I1208">
        <f>VLOOKUP(E1208&amp;H1208,Data2012!$A:$S,4,FALSE)</f>
        <v>-1</v>
      </c>
    </row>
    <row r="1209" spans="1:9" ht="14.25" hidden="1" customHeight="1">
      <c r="A1209" s="1" t="str">
        <f t="shared" si="306"/>
        <v>LG20129601</v>
      </c>
      <c r="B1209" s="1">
        <f t="shared" si="319"/>
        <v>2308</v>
      </c>
      <c r="C1209" s="210">
        <f t="shared" si="320"/>
        <v>6</v>
      </c>
      <c r="D1209" s="1" t="str">
        <f t="shared" si="321"/>
        <v>na</v>
      </c>
      <c r="E1209" t="s">
        <v>51</v>
      </c>
      <c r="F1209">
        <v>9601</v>
      </c>
      <c r="G1209" s="139">
        <v>2012</v>
      </c>
      <c r="H1209" t="s">
        <v>153</v>
      </c>
      <c r="I1209">
        <f>VLOOKUP(E1209&amp;H1209,Data2012!$A:$S,4,FALSE)</f>
        <v>-1</v>
      </c>
    </row>
    <row r="1210" spans="1:9" ht="14.25" hidden="1" customHeight="1">
      <c r="A1210" s="1" t="str">
        <f t="shared" si="306"/>
        <v>LG20129601</v>
      </c>
      <c r="B1210" s="1">
        <f t="shared" si="319"/>
        <v>2308</v>
      </c>
      <c r="C1210" s="210">
        <f t="shared" si="320"/>
        <v>6</v>
      </c>
      <c r="D1210" s="1" t="str">
        <f t="shared" si="321"/>
        <v>na</v>
      </c>
      <c r="E1210" t="s">
        <v>51</v>
      </c>
      <c r="F1210">
        <v>9601</v>
      </c>
      <c r="G1210" s="139">
        <v>2012</v>
      </c>
      <c r="H1210" t="s">
        <v>152</v>
      </c>
      <c r="I1210">
        <f>VLOOKUP(E1210&amp;H1210,Data2012!$A:$S,4,FALSE)</f>
        <v>-1</v>
      </c>
    </row>
    <row r="1211" spans="1:9" ht="14.25" hidden="1" customHeight="1">
      <c r="A1211" s="1" t="str">
        <f t="shared" si="306"/>
        <v>LG20129601</v>
      </c>
      <c r="B1211" s="1">
        <f t="shared" si="319"/>
        <v>2308</v>
      </c>
      <c r="C1211" s="210">
        <f t="shared" si="320"/>
        <v>6</v>
      </c>
      <c r="D1211" s="1" t="str">
        <f t="shared" si="321"/>
        <v>na</v>
      </c>
      <c r="E1211" t="s">
        <v>51</v>
      </c>
      <c r="F1211">
        <v>9601</v>
      </c>
      <c r="G1211" s="139">
        <v>2012</v>
      </c>
      <c r="H1211" t="s">
        <v>151</v>
      </c>
      <c r="I1211">
        <f>VLOOKUP(E1211&amp;H1211,Data2012!$A:$S,4,FALSE)</f>
        <v>-1</v>
      </c>
    </row>
    <row r="1212" spans="1:9" ht="14.25" hidden="1" customHeight="1">
      <c r="A1212" s="1" t="str">
        <f t="shared" si="306"/>
        <v>LG20129601</v>
      </c>
      <c r="B1212" s="1">
        <f t="shared" si="319"/>
        <v>2308</v>
      </c>
      <c r="C1212" s="210">
        <f t="shared" si="320"/>
        <v>6</v>
      </c>
      <c r="D1212" s="1" t="str">
        <f t="shared" si="321"/>
        <v>na</v>
      </c>
      <c r="E1212" t="s">
        <v>51</v>
      </c>
      <c r="F1212">
        <v>9601</v>
      </c>
      <c r="G1212" s="139">
        <v>2012</v>
      </c>
      <c r="H1212" t="s">
        <v>150</v>
      </c>
      <c r="I1212">
        <f>VLOOKUP(E1212&amp;H1212,Data2012!$A:$S,4,FALSE)</f>
        <v>-1</v>
      </c>
    </row>
    <row r="1213" spans="1:9" ht="14.25" hidden="1" customHeight="1">
      <c r="A1213" s="1" t="str">
        <f t="shared" si="306"/>
        <v>LG20129601</v>
      </c>
      <c r="B1213" s="1">
        <f t="shared" si="319"/>
        <v>2308</v>
      </c>
      <c r="C1213" s="210">
        <f t="shared" si="320"/>
        <v>6</v>
      </c>
      <c r="D1213" s="1">
        <f t="shared" si="321"/>
        <v>457</v>
      </c>
      <c r="E1213" t="s">
        <v>51</v>
      </c>
      <c r="F1213">
        <v>9601</v>
      </c>
      <c r="G1213" s="139">
        <v>2012</v>
      </c>
      <c r="H1213" t="s">
        <v>149</v>
      </c>
      <c r="I1213">
        <f>VLOOKUP(E1213&amp;H1213,Data2012!$A:$S,4,FALSE)</f>
        <v>457</v>
      </c>
    </row>
    <row r="1214" spans="1:9" ht="14.25" hidden="1" customHeight="1">
      <c r="A1214" s="1" t="str">
        <f t="shared" si="306"/>
        <v>LG20129601</v>
      </c>
      <c r="B1214" s="1">
        <f t="shared" si="319"/>
        <v>2308</v>
      </c>
      <c r="C1214" s="210">
        <f t="shared" si="320"/>
        <v>5</v>
      </c>
      <c r="D1214" s="1">
        <f t="shared" si="321"/>
        <v>425</v>
      </c>
      <c r="E1214" t="s">
        <v>51</v>
      </c>
      <c r="F1214">
        <v>9601</v>
      </c>
      <c r="G1214" s="139">
        <v>2012</v>
      </c>
      <c r="H1214" t="s">
        <v>148</v>
      </c>
      <c r="I1214">
        <f>VLOOKUP(E1214&amp;H1214,Data2012!$A:$S,4,FALSE)</f>
        <v>425</v>
      </c>
    </row>
    <row r="1215" spans="1:9" ht="14.25" hidden="1" customHeight="1">
      <c r="A1215" s="1" t="str">
        <f t="shared" si="306"/>
        <v>LG20129601</v>
      </c>
      <c r="B1215" s="1">
        <f t="shared" si="319"/>
        <v>2308</v>
      </c>
      <c r="C1215" s="210">
        <f t="shared" si="320"/>
        <v>4</v>
      </c>
      <c r="D1215" s="1">
        <f t="shared" si="321"/>
        <v>383</v>
      </c>
      <c r="E1215" t="s">
        <v>51</v>
      </c>
      <c r="F1215">
        <v>9601</v>
      </c>
      <c r="G1215" s="139">
        <v>2012</v>
      </c>
      <c r="H1215" t="s">
        <v>147</v>
      </c>
      <c r="I1215">
        <f>VLOOKUP(E1215&amp;H1215,Data2012!$A:$S,4,FALSE)</f>
        <v>383</v>
      </c>
    </row>
    <row r="1216" spans="1:9" ht="14.25" hidden="1" customHeight="1">
      <c r="A1216" s="1" t="str">
        <f t="shared" si="306"/>
        <v>LG20129601</v>
      </c>
      <c r="B1216" s="1">
        <f t="shared" si="319"/>
        <v>2308</v>
      </c>
      <c r="C1216" s="210">
        <f t="shared" si="320"/>
        <v>3</v>
      </c>
      <c r="D1216" s="1">
        <f t="shared" si="321"/>
        <v>364</v>
      </c>
      <c r="E1216" t="s">
        <v>51</v>
      </c>
      <c r="F1216">
        <v>9601</v>
      </c>
      <c r="G1216" s="139">
        <v>2012</v>
      </c>
      <c r="H1216" t="s">
        <v>146</v>
      </c>
      <c r="I1216">
        <f>VLOOKUP(E1216&amp;H1216,Data2012!$A:$S,4,FALSE)</f>
        <v>364</v>
      </c>
    </row>
    <row r="1217" spans="1:9" ht="14.25" hidden="1" customHeight="1">
      <c r="A1217" s="1" t="str">
        <f t="shared" si="306"/>
        <v>LG20129601</v>
      </c>
      <c r="B1217" s="1">
        <f t="shared" si="319"/>
        <v>2308</v>
      </c>
      <c r="C1217" s="210">
        <f t="shared" si="320"/>
        <v>2</v>
      </c>
      <c r="D1217" s="1">
        <f t="shared" si="321"/>
        <v>334</v>
      </c>
      <c r="E1217" t="s">
        <v>51</v>
      </c>
      <c r="F1217">
        <v>9601</v>
      </c>
      <c r="G1217" s="139">
        <v>2012</v>
      </c>
      <c r="H1217" t="s">
        <v>145</v>
      </c>
      <c r="I1217">
        <f>VLOOKUP(E1217&amp;H1217,Data2012!$A:$S,4,FALSE)</f>
        <v>334</v>
      </c>
    </row>
    <row r="1218" spans="1:9" ht="14.25" hidden="1" customHeight="1">
      <c r="A1218" s="1" t="str">
        <f t="shared" si="306"/>
        <v>LG20129601</v>
      </c>
      <c r="B1218" s="1">
        <f>IF(D1218="na"," ",SUMIF(A:A,A1218,D:D))</f>
        <v>2308</v>
      </c>
      <c r="C1218" s="210">
        <f>IF(D1218="na"," ",VALUE(RIGHT(TRIM(H1218),2)))</f>
        <v>1</v>
      </c>
      <c r="D1218" s="1">
        <f t="shared" si="321"/>
        <v>345</v>
      </c>
      <c r="E1218" t="s">
        <v>51</v>
      </c>
      <c r="F1218">
        <v>9601</v>
      </c>
      <c r="G1218" s="139">
        <v>2012</v>
      </c>
      <c r="H1218" t="s">
        <v>144</v>
      </c>
      <c r="I1218" s="691">
        <f>VLOOKUP(E1218&amp;H1218,Data2012!$A:$S,4,FALSE)</f>
        <v>345</v>
      </c>
    </row>
    <row r="1219" spans="1:9" ht="14.25" hidden="1" customHeight="1">
      <c r="A1219" s="1" t="str">
        <f t="shared" si="306"/>
        <v>LG20129602</v>
      </c>
      <c r="B1219" s="1">
        <f t="shared" ref="B1219:B1229" si="322">IF(D1219="na",B1220,SUMIF(A:A,A1219,D:D))</f>
        <v>193</v>
      </c>
      <c r="C1219" s="210">
        <f t="shared" ref="C1219:C1229" si="323">IF(D1219="na",C1220,VALUE(RIGHT(TRIM(H1219),2)))</f>
        <v>6</v>
      </c>
      <c r="D1219" s="1" t="str">
        <f>IF(I1219&lt;0,"na",I1219)</f>
        <v>na</v>
      </c>
      <c r="E1219" t="s">
        <v>51</v>
      </c>
      <c r="F1219">
        <v>9602</v>
      </c>
      <c r="G1219" s="139">
        <v>2012</v>
      </c>
      <c r="H1219" t="s">
        <v>155</v>
      </c>
      <c r="I1219" s="691">
        <f>VLOOKUP(E1219&amp;H1219,Data2012!$A:$S,7,FALSE)</f>
        <v>-1</v>
      </c>
    </row>
    <row r="1220" spans="1:9" ht="14.25" hidden="1" customHeight="1">
      <c r="A1220" s="1" t="str">
        <f t="shared" si="306"/>
        <v>LG20129602</v>
      </c>
      <c r="B1220" s="1">
        <f t="shared" si="322"/>
        <v>193</v>
      </c>
      <c r="C1220" s="210">
        <f t="shared" si="323"/>
        <v>6</v>
      </c>
      <c r="D1220" s="1" t="str">
        <f t="shared" ref="D1220:D1230" si="324">IF(I1220&lt;0,"na",I1220)</f>
        <v>na</v>
      </c>
      <c r="E1220" t="s">
        <v>51</v>
      </c>
      <c r="F1220">
        <v>9602</v>
      </c>
      <c r="G1220" s="139">
        <v>2012</v>
      </c>
      <c r="H1220" t="s">
        <v>154</v>
      </c>
      <c r="I1220" s="691">
        <f>VLOOKUP(E1220&amp;H1220,Data2012!$A:$S,7,FALSE)</f>
        <v>-1</v>
      </c>
    </row>
    <row r="1221" spans="1:9" ht="14.25" hidden="1" customHeight="1">
      <c r="A1221" s="1" t="str">
        <f t="shared" si="306"/>
        <v>LG20129602</v>
      </c>
      <c r="B1221" s="1">
        <f t="shared" si="322"/>
        <v>193</v>
      </c>
      <c r="C1221" s="210">
        <f t="shared" si="323"/>
        <v>6</v>
      </c>
      <c r="D1221" s="1" t="str">
        <f t="shared" si="324"/>
        <v>na</v>
      </c>
      <c r="E1221" t="s">
        <v>51</v>
      </c>
      <c r="F1221">
        <v>9602</v>
      </c>
      <c r="G1221" s="139">
        <v>2012</v>
      </c>
      <c r="H1221" t="s">
        <v>153</v>
      </c>
      <c r="I1221" s="691">
        <f>VLOOKUP(E1221&amp;H1221,Data2012!$A:$S,7,FALSE)</f>
        <v>-1</v>
      </c>
    </row>
    <row r="1222" spans="1:9" ht="14.25" hidden="1" customHeight="1">
      <c r="A1222" s="1" t="str">
        <f t="shared" si="306"/>
        <v>LG20129602</v>
      </c>
      <c r="B1222" s="1">
        <f t="shared" si="322"/>
        <v>193</v>
      </c>
      <c r="C1222" s="210">
        <f t="shared" si="323"/>
        <v>6</v>
      </c>
      <c r="D1222" s="1" t="str">
        <f t="shared" si="324"/>
        <v>na</v>
      </c>
      <c r="E1222" t="s">
        <v>51</v>
      </c>
      <c r="F1222">
        <v>9602</v>
      </c>
      <c r="G1222" s="139">
        <v>2012</v>
      </c>
      <c r="H1222" t="s">
        <v>152</v>
      </c>
      <c r="I1222" s="691">
        <f>VLOOKUP(E1222&amp;H1222,Data2012!$A:$S,7,FALSE)</f>
        <v>-1</v>
      </c>
    </row>
    <row r="1223" spans="1:9" ht="14.25" hidden="1" customHeight="1">
      <c r="A1223" s="1" t="str">
        <f t="shared" ref="A1223:A1286" si="325">TRIM(E1223)&amp;VALUE(G1223)&amp;F1223</f>
        <v>LG20129602</v>
      </c>
      <c r="B1223" s="1">
        <f t="shared" si="322"/>
        <v>193</v>
      </c>
      <c r="C1223" s="210">
        <f t="shared" si="323"/>
        <v>6</v>
      </c>
      <c r="D1223" s="1" t="str">
        <f t="shared" si="324"/>
        <v>na</v>
      </c>
      <c r="E1223" t="s">
        <v>51</v>
      </c>
      <c r="F1223">
        <v>9602</v>
      </c>
      <c r="G1223" s="139">
        <v>2012</v>
      </c>
      <c r="H1223" t="s">
        <v>151</v>
      </c>
      <c r="I1223" s="691">
        <f>VLOOKUP(E1223&amp;H1223,Data2012!$A:$S,7,FALSE)</f>
        <v>-1</v>
      </c>
    </row>
    <row r="1224" spans="1:9" ht="14.25" hidden="1" customHeight="1">
      <c r="A1224" s="1" t="str">
        <f t="shared" si="325"/>
        <v>LG20129602</v>
      </c>
      <c r="B1224" s="1">
        <f t="shared" si="322"/>
        <v>193</v>
      </c>
      <c r="C1224" s="210">
        <f t="shared" si="323"/>
        <v>6</v>
      </c>
      <c r="D1224" s="1" t="str">
        <f t="shared" si="324"/>
        <v>na</v>
      </c>
      <c r="E1224" t="s">
        <v>51</v>
      </c>
      <c r="F1224">
        <v>9602</v>
      </c>
      <c r="G1224" s="139">
        <v>2012</v>
      </c>
      <c r="H1224" t="s">
        <v>150</v>
      </c>
      <c r="I1224" s="691">
        <f>VLOOKUP(E1224&amp;H1224,Data2012!$A:$S,7,FALSE)</f>
        <v>-1</v>
      </c>
    </row>
    <row r="1225" spans="1:9" ht="14.25" hidden="1" customHeight="1">
      <c r="A1225" s="1" t="str">
        <f t="shared" si="325"/>
        <v>LG20129602</v>
      </c>
      <c r="B1225" s="1">
        <f t="shared" si="322"/>
        <v>193</v>
      </c>
      <c r="C1225" s="210">
        <f t="shared" si="323"/>
        <v>6</v>
      </c>
      <c r="D1225" s="1">
        <f t="shared" si="324"/>
        <v>46</v>
      </c>
      <c r="E1225" t="s">
        <v>51</v>
      </c>
      <c r="F1225">
        <v>9602</v>
      </c>
      <c r="G1225" s="139">
        <v>2012</v>
      </c>
      <c r="H1225" t="s">
        <v>149</v>
      </c>
      <c r="I1225" s="691">
        <f>VLOOKUP(E1225&amp;H1225,Data2012!$A:$S,7,FALSE)</f>
        <v>46</v>
      </c>
    </row>
    <row r="1226" spans="1:9" ht="14.25" hidden="1" customHeight="1">
      <c r="A1226" s="1" t="str">
        <f t="shared" si="325"/>
        <v>LG20129602</v>
      </c>
      <c r="B1226" s="1">
        <f t="shared" si="322"/>
        <v>193</v>
      </c>
      <c r="C1226" s="210">
        <f t="shared" si="323"/>
        <v>5</v>
      </c>
      <c r="D1226" s="1">
        <f t="shared" si="324"/>
        <v>37</v>
      </c>
      <c r="E1226" t="s">
        <v>51</v>
      </c>
      <c r="F1226">
        <v>9602</v>
      </c>
      <c r="G1226" s="139">
        <v>2012</v>
      </c>
      <c r="H1226" t="s">
        <v>148</v>
      </c>
      <c r="I1226" s="691">
        <f>VLOOKUP(E1226&amp;H1226,Data2012!$A:$S,7,FALSE)</f>
        <v>37</v>
      </c>
    </row>
    <row r="1227" spans="1:9" ht="14.25" hidden="1" customHeight="1">
      <c r="A1227" s="1" t="str">
        <f t="shared" si="325"/>
        <v>LG20129602</v>
      </c>
      <c r="B1227" s="1">
        <f t="shared" si="322"/>
        <v>193</v>
      </c>
      <c r="C1227" s="210">
        <f t="shared" si="323"/>
        <v>4</v>
      </c>
      <c r="D1227" s="1">
        <f t="shared" si="324"/>
        <v>31</v>
      </c>
      <c r="E1227" t="s">
        <v>51</v>
      </c>
      <c r="F1227">
        <v>9602</v>
      </c>
      <c r="G1227" s="139">
        <v>2012</v>
      </c>
      <c r="H1227" t="s">
        <v>147</v>
      </c>
      <c r="I1227" s="691">
        <f>VLOOKUP(E1227&amp;H1227,Data2012!$A:$S,7,FALSE)</f>
        <v>31</v>
      </c>
    </row>
    <row r="1228" spans="1:9" ht="14.25" hidden="1" customHeight="1">
      <c r="A1228" s="1" t="str">
        <f t="shared" si="325"/>
        <v>LG20129602</v>
      </c>
      <c r="B1228" s="1">
        <f t="shared" si="322"/>
        <v>193</v>
      </c>
      <c r="C1228" s="210">
        <f t="shared" si="323"/>
        <v>3</v>
      </c>
      <c r="D1228" s="1">
        <f t="shared" si="324"/>
        <v>28</v>
      </c>
      <c r="E1228" t="s">
        <v>51</v>
      </c>
      <c r="F1228">
        <v>9602</v>
      </c>
      <c r="G1228" s="139">
        <v>2012</v>
      </c>
      <c r="H1228" t="s">
        <v>146</v>
      </c>
      <c r="I1228" s="691">
        <f>VLOOKUP(E1228&amp;H1228,Data2012!$A:$S,7,FALSE)</f>
        <v>28</v>
      </c>
    </row>
    <row r="1229" spans="1:9" ht="14.25" hidden="1" customHeight="1">
      <c r="A1229" s="1" t="str">
        <f t="shared" si="325"/>
        <v>LG20129602</v>
      </c>
      <c r="B1229" s="1">
        <f t="shared" si="322"/>
        <v>193</v>
      </c>
      <c r="C1229" s="210">
        <f t="shared" si="323"/>
        <v>2</v>
      </c>
      <c r="D1229" s="1">
        <f t="shared" si="324"/>
        <v>25</v>
      </c>
      <c r="E1229" t="s">
        <v>51</v>
      </c>
      <c r="F1229">
        <v>9602</v>
      </c>
      <c r="G1229" s="139">
        <v>2012</v>
      </c>
      <c r="H1229" t="s">
        <v>145</v>
      </c>
      <c r="I1229" s="691">
        <f>VLOOKUP(E1229&amp;H1229,Data2012!$A:$S,7,FALSE)</f>
        <v>25</v>
      </c>
    </row>
    <row r="1230" spans="1:9" ht="14.25" hidden="1" customHeight="1">
      <c r="A1230" s="1" t="str">
        <f t="shared" si="325"/>
        <v>LG20129602</v>
      </c>
      <c r="B1230" s="1">
        <f>IF(D1230="na"," ",SUMIF(A:A,A1230,D:D))</f>
        <v>193</v>
      </c>
      <c r="C1230" s="210">
        <f>IF(D1230="na"," ",VALUE(RIGHT(TRIM(H1230),2)))</f>
        <v>1</v>
      </c>
      <c r="D1230" s="1">
        <f t="shared" si="324"/>
        <v>26</v>
      </c>
      <c r="E1230" t="s">
        <v>51</v>
      </c>
      <c r="F1230">
        <v>9602</v>
      </c>
      <c r="G1230" s="139">
        <v>2012</v>
      </c>
      <c r="H1230" t="s">
        <v>144</v>
      </c>
      <c r="I1230" s="691">
        <f>VLOOKUP(E1230&amp;H1230,Data2012!$A:$S,7,FALSE)</f>
        <v>26</v>
      </c>
    </row>
    <row r="1231" spans="1:9" ht="14.25" hidden="1" customHeight="1">
      <c r="A1231" s="1" t="str">
        <f t="shared" si="325"/>
        <v>LG20129603</v>
      </c>
      <c r="B1231" s="1">
        <f t="shared" ref="B1231:B1241" si="326">IF(D1231="na",B1232,SUMIF(A:A,A1231,D:D))</f>
        <v>23531</v>
      </c>
      <c r="C1231" s="210">
        <f t="shared" ref="C1231:C1241" si="327">IF(D1231="na",C1232,VALUE(RIGHT(TRIM(H1231),2)))</f>
        <v>6</v>
      </c>
      <c r="D1231" s="1" t="str">
        <f>IF(I1231&lt;0,"na",I1231)</f>
        <v>na</v>
      </c>
      <c r="E1231" t="s">
        <v>51</v>
      </c>
      <c r="F1231">
        <v>9603</v>
      </c>
      <c r="G1231" s="139">
        <v>2012</v>
      </c>
      <c r="H1231" t="s">
        <v>155</v>
      </c>
      <c r="I1231" s="691">
        <f>VLOOKUP(E1231&amp;H1231,Data2012!$A:$S,12,FALSE)</f>
        <v>-1</v>
      </c>
    </row>
    <row r="1232" spans="1:9" ht="14.25" hidden="1" customHeight="1">
      <c r="A1232" s="1" t="str">
        <f t="shared" si="325"/>
        <v>LG20129603</v>
      </c>
      <c r="B1232" s="1">
        <f t="shared" si="326"/>
        <v>23531</v>
      </c>
      <c r="C1232" s="210">
        <f t="shared" si="327"/>
        <v>6</v>
      </c>
      <c r="D1232" s="1" t="str">
        <f t="shared" ref="D1232:D1242" si="328">IF(I1232&lt;0,"na",I1232)</f>
        <v>na</v>
      </c>
      <c r="E1232" t="s">
        <v>51</v>
      </c>
      <c r="F1232">
        <v>9603</v>
      </c>
      <c r="G1232" s="139">
        <v>2012</v>
      </c>
      <c r="H1232" t="s">
        <v>154</v>
      </c>
      <c r="I1232" s="691">
        <f>VLOOKUP(E1232&amp;H1232,Data2012!$A:$S,12,FALSE)</f>
        <v>-1</v>
      </c>
    </row>
    <row r="1233" spans="1:9" ht="14.25" hidden="1" customHeight="1">
      <c r="A1233" s="1" t="str">
        <f t="shared" si="325"/>
        <v>LG20129603</v>
      </c>
      <c r="B1233" s="1">
        <f t="shared" si="326"/>
        <v>23531</v>
      </c>
      <c r="C1233" s="210">
        <f t="shared" si="327"/>
        <v>6</v>
      </c>
      <c r="D1233" s="1" t="str">
        <f t="shared" si="328"/>
        <v>na</v>
      </c>
      <c r="E1233" t="s">
        <v>51</v>
      </c>
      <c r="F1233">
        <v>9603</v>
      </c>
      <c r="G1233" s="139">
        <v>2012</v>
      </c>
      <c r="H1233" t="s">
        <v>153</v>
      </c>
      <c r="I1233" s="691">
        <f>VLOOKUP(E1233&amp;H1233,Data2012!$A:$S,12,FALSE)</f>
        <v>-1</v>
      </c>
    </row>
    <row r="1234" spans="1:9" ht="14.25" hidden="1" customHeight="1">
      <c r="A1234" s="1" t="str">
        <f t="shared" si="325"/>
        <v>LG20129603</v>
      </c>
      <c r="B1234" s="1">
        <f t="shared" si="326"/>
        <v>23531</v>
      </c>
      <c r="C1234" s="210">
        <f t="shared" si="327"/>
        <v>6</v>
      </c>
      <c r="D1234" s="1" t="str">
        <f t="shared" si="328"/>
        <v>na</v>
      </c>
      <c r="E1234" t="s">
        <v>51</v>
      </c>
      <c r="F1234">
        <v>9603</v>
      </c>
      <c r="G1234" s="139">
        <v>2012</v>
      </c>
      <c r="H1234" t="s">
        <v>152</v>
      </c>
      <c r="I1234" s="691">
        <f>VLOOKUP(E1234&amp;H1234,Data2012!$A:$S,12,FALSE)</f>
        <v>-1</v>
      </c>
    </row>
    <row r="1235" spans="1:9" ht="14.25" hidden="1" customHeight="1">
      <c r="A1235" s="1" t="str">
        <f t="shared" si="325"/>
        <v>LG20129603</v>
      </c>
      <c r="B1235" s="1">
        <f t="shared" si="326"/>
        <v>23531</v>
      </c>
      <c r="C1235" s="210">
        <f t="shared" si="327"/>
        <v>6</v>
      </c>
      <c r="D1235" s="1" t="str">
        <f t="shared" si="328"/>
        <v>na</v>
      </c>
      <c r="E1235" t="s">
        <v>51</v>
      </c>
      <c r="F1235">
        <v>9603</v>
      </c>
      <c r="G1235" s="139">
        <v>2012</v>
      </c>
      <c r="H1235" t="s">
        <v>151</v>
      </c>
      <c r="I1235" s="691">
        <f>VLOOKUP(E1235&amp;H1235,Data2012!$A:$S,12,FALSE)</f>
        <v>-1</v>
      </c>
    </row>
    <row r="1236" spans="1:9" ht="14.25" hidden="1" customHeight="1">
      <c r="A1236" s="1" t="str">
        <f t="shared" si="325"/>
        <v>LG20129603</v>
      </c>
      <c r="B1236" s="1">
        <f t="shared" si="326"/>
        <v>23531</v>
      </c>
      <c r="C1236" s="210">
        <f t="shared" si="327"/>
        <v>6</v>
      </c>
      <c r="D1236" s="1" t="str">
        <f t="shared" si="328"/>
        <v>na</v>
      </c>
      <c r="E1236" t="s">
        <v>51</v>
      </c>
      <c r="F1236">
        <v>9603</v>
      </c>
      <c r="G1236" s="139">
        <v>2012</v>
      </c>
      <c r="H1236" t="s">
        <v>150</v>
      </c>
      <c r="I1236" s="691">
        <f>VLOOKUP(E1236&amp;H1236,Data2012!$A:$S,12,FALSE)</f>
        <v>-1</v>
      </c>
    </row>
    <row r="1237" spans="1:9" ht="14.25" hidden="1" customHeight="1">
      <c r="A1237" s="1" t="str">
        <f t="shared" si="325"/>
        <v>LG20129603</v>
      </c>
      <c r="B1237" s="1">
        <f t="shared" si="326"/>
        <v>23531</v>
      </c>
      <c r="C1237" s="210">
        <f t="shared" si="327"/>
        <v>6</v>
      </c>
      <c r="D1237" s="1">
        <f t="shared" si="328"/>
        <v>4017</v>
      </c>
      <c r="E1237" t="s">
        <v>51</v>
      </c>
      <c r="F1237">
        <v>9603</v>
      </c>
      <c r="G1237" s="139">
        <v>2012</v>
      </c>
      <c r="H1237" t="s">
        <v>149</v>
      </c>
      <c r="I1237" s="691">
        <f>VLOOKUP(E1237&amp;H1237,Data2012!$A:$S,12,FALSE)</f>
        <v>4017</v>
      </c>
    </row>
    <row r="1238" spans="1:9" ht="14.25" hidden="1" customHeight="1">
      <c r="A1238" s="1" t="str">
        <f t="shared" si="325"/>
        <v>LG20129603</v>
      </c>
      <c r="B1238" s="1">
        <f t="shared" si="326"/>
        <v>23531</v>
      </c>
      <c r="C1238" s="210">
        <f t="shared" si="327"/>
        <v>5</v>
      </c>
      <c r="D1238" s="1">
        <f t="shared" si="328"/>
        <v>3748</v>
      </c>
      <c r="E1238" t="s">
        <v>51</v>
      </c>
      <c r="F1238">
        <v>9603</v>
      </c>
      <c r="G1238" s="139">
        <v>2012</v>
      </c>
      <c r="H1238" t="s">
        <v>148</v>
      </c>
      <c r="I1238" s="691">
        <f>VLOOKUP(E1238&amp;H1238,Data2012!$A:$S,12,FALSE)</f>
        <v>3748</v>
      </c>
    </row>
    <row r="1239" spans="1:9" ht="14.25" hidden="1" customHeight="1">
      <c r="A1239" s="1" t="str">
        <f t="shared" si="325"/>
        <v>LG20129603</v>
      </c>
      <c r="B1239" s="1">
        <f t="shared" si="326"/>
        <v>23531</v>
      </c>
      <c r="C1239" s="210">
        <f t="shared" si="327"/>
        <v>4</v>
      </c>
      <c r="D1239" s="1">
        <f t="shared" si="328"/>
        <v>4217</v>
      </c>
      <c r="E1239" t="s">
        <v>51</v>
      </c>
      <c r="F1239">
        <v>9603</v>
      </c>
      <c r="G1239" s="139">
        <v>2012</v>
      </c>
      <c r="H1239" t="s">
        <v>147</v>
      </c>
      <c r="I1239" s="691">
        <f>VLOOKUP(E1239&amp;H1239,Data2012!$A:$S,12,FALSE)</f>
        <v>4217</v>
      </c>
    </row>
    <row r="1240" spans="1:9" ht="14.25" hidden="1" customHeight="1">
      <c r="A1240" s="1" t="str">
        <f t="shared" si="325"/>
        <v>LG20129603</v>
      </c>
      <c r="B1240" s="1">
        <f t="shared" si="326"/>
        <v>23531</v>
      </c>
      <c r="C1240" s="210">
        <f t="shared" si="327"/>
        <v>3</v>
      </c>
      <c r="D1240" s="1">
        <f t="shared" si="328"/>
        <v>4024</v>
      </c>
      <c r="E1240" t="s">
        <v>51</v>
      </c>
      <c r="F1240">
        <v>9603</v>
      </c>
      <c r="G1240" s="139">
        <v>2012</v>
      </c>
      <c r="H1240" t="s">
        <v>146</v>
      </c>
      <c r="I1240" s="691">
        <f>VLOOKUP(E1240&amp;H1240,Data2012!$A:$S,12,FALSE)</f>
        <v>4024</v>
      </c>
    </row>
    <row r="1241" spans="1:9" ht="14.25" hidden="1" customHeight="1">
      <c r="A1241" s="1" t="str">
        <f t="shared" si="325"/>
        <v>LG20129603</v>
      </c>
      <c r="B1241" s="1">
        <f t="shared" si="326"/>
        <v>23531</v>
      </c>
      <c r="C1241" s="210">
        <f t="shared" si="327"/>
        <v>2</v>
      </c>
      <c r="D1241" s="1">
        <f t="shared" si="328"/>
        <v>3770</v>
      </c>
      <c r="E1241" t="s">
        <v>51</v>
      </c>
      <c r="F1241">
        <v>9603</v>
      </c>
      <c r="G1241" s="139">
        <v>2012</v>
      </c>
      <c r="H1241" t="s">
        <v>145</v>
      </c>
      <c r="I1241" s="691">
        <f>VLOOKUP(E1241&amp;H1241,Data2012!$A:$S,12,FALSE)</f>
        <v>3770</v>
      </c>
    </row>
    <row r="1242" spans="1:9" ht="14.25" hidden="1" customHeight="1">
      <c r="A1242" s="1" t="str">
        <f t="shared" si="325"/>
        <v>LG20129603</v>
      </c>
      <c r="B1242" s="1">
        <f>IF(D1242="na"," ",SUMIF(A:A,A1242,D:D))</f>
        <v>23531</v>
      </c>
      <c r="C1242" s="210">
        <f>IF(D1242="na"," ",VALUE(RIGHT(TRIM(H1242),2)))</f>
        <v>1</v>
      </c>
      <c r="D1242" s="1">
        <f t="shared" si="328"/>
        <v>3755</v>
      </c>
      <c r="E1242" t="s">
        <v>51</v>
      </c>
      <c r="F1242">
        <v>9603</v>
      </c>
      <c r="G1242" s="139">
        <v>2012</v>
      </c>
      <c r="H1242" t="s">
        <v>144</v>
      </c>
      <c r="I1242" s="691">
        <f>VLOOKUP(E1242&amp;H1242,Data2012!$A:$S,12,FALSE)</f>
        <v>3755</v>
      </c>
    </row>
    <row r="1243" spans="1:9" ht="14.25" hidden="1" customHeight="1">
      <c r="A1243" s="1" t="str">
        <f t="shared" si="325"/>
        <v>LG20129604</v>
      </c>
      <c r="B1243" s="1">
        <f t="shared" ref="B1243:B1253" si="329">IF(D1243="na",B1244,SUMIF(A:A,A1243,D:D))</f>
        <v>6923</v>
      </c>
      <c r="C1243" s="210">
        <f t="shared" ref="C1243:C1253" si="330">IF(D1243="na",C1244,VALUE(RIGHT(TRIM(H1243),2)))</f>
        <v>6</v>
      </c>
      <c r="D1243" s="1" t="str">
        <f>IF(I1243&lt;0,"na",I1243)</f>
        <v>na</v>
      </c>
      <c r="E1243" t="s">
        <v>51</v>
      </c>
      <c r="F1243">
        <v>9604</v>
      </c>
      <c r="G1243" s="139">
        <v>2012</v>
      </c>
      <c r="H1243" t="s">
        <v>155</v>
      </c>
      <c r="I1243" s="691">
        <f>VLOOKUP(E1243&amp;H1243,Data2012!$A:$S,15,FALSE)</f>
        <v>-1</v>
      </c>
    </row>
    <row r="1244" spans="1:9" ht="14.25" hidden="1" customHeight="1">
      <c r="A1244" s="1" t="str">
        <f t="shared" si="325"/>
        <v>LG20129604</v>
      </c>
      <c r="B1244" s="1">
        <f t="shared" si="329"/>
        <v>6923</v>
      </c>
      <c r="C1244" s="210">
        <f t="shared" si="330"/>
        <v>6</v>
      </c>
      <c r="D1244" s="1" t="str">
        <f t="shared" ref="D1244:D1254" si="331">IF(I1244&lt;0,"na",I1244)</f>
        <v>na</v>
      </c>
      <c r="E1244" t="s">
        <v>51</v>
      </c>
      <c r="F1244">
        <v>9604</v>
      </c>
      <c r="G1244" s="139">
        <v>2012</v>
      </c>
      <c r="H1244" t="s">
        <v>154</v>
      </c>
      <c r="I1244" s="691">
        <f>VLOOKUP(E1244&amp;H1244,Data2012!$A:$S,15,FALSE)</f>
        <v>-1</v>
      </c>
    </row>
    <row r="1245" spans="1:9" ht="14.25" hidden="1" customHeight="1">
      <c r="A1245" s="1" t="str">
        <f t="shared" si="325"/>
        <v>LG20129604</v>
      </c>
      <c r="B1245" s="1">
        <f t="shared" si="329"/>
        <v>6923</v>
      </c>
      <c r="C1245" s="210">
        <f t="shared" si="330"/>
        <v>6</v>
      </c>
      <c r="D1245" s="1" t="str">
        <f t="shared" si="331"/>
        <v>na</v>
      </c>
      <c r="E1245" t="s">
        <v>51</v>
      </c>
      <c r="F1245">
        <v>9604</v>
      </c>
      <c r="G1245" s="139">
        <v>2012</v>
      </c>
      <c r="H1245" t="s">
        <v>153</v>
      </c>
      <c r="I1245" s="691">
        <f>VLOOKUP(E1245&amp;H1245,Data2012!$A:$S,15,FALSE)</f>
        <v>-1</v>
      </c>
    </row>
    <row r="1246" spans="1:9" ht="14.25" hidden="1" customHeight="1">
      <c r="A1246" s="1" t="str">
        <f t="shared" si="325"/>
        <v>LG20129604</v>
      </c>
      <c r="B1246" s="1">
        <f t="shared" si="329"/>
        <v>6923</v>
      </c>
      <c r="C1246" s="210">
        <f t="shared" si="330"/>
        <v>6</v>
      </c>
      <c r="D1246" s="1" t="str">
        <f t="shared" si="331"/>
        <v>na</v>
      </c>
      <c r="E1246" t="s">
        <v>51</v>
      </c>
      <c r="F1246">
        <v>9604</v>
      </c>
      <c r="G1246" s="139">
        <v>2012</v>
      </c>
      <c r="H1246" t="s">
        <v>152</v>
      </c>
      <c r="I1246" s="691">
        <f>VLOOKUP(E1246&amp;H1246,Data2012!$A:$S,15,FALSE)</f>
        <v>-1</v>
      </c>
    </row>
    <row r="1247" spans="1:9" ht="14.25" hidden="1" customHeight="1">
      <c r="A1247" s="1" t="str">
        <f t="shared" si="325"/>
        <v>LG20129604</v>
      </c>
      <c r="B1247" s="1">
        <f t="shared" si="329"/>
        <v>6923</v>
      </c>
      <c r="C1247" s="210">
        <f t="shared" si="330"/>
        <v>6</v>
      </c>
      <c r="D1247" s="1" t="str">
        <f t="shared" si="331"/>
        <v>na</v>
      </c>
      <c r="E1247" t="s">
        <v>51</v>
      </c>
      <c r="F1247">
        <v>9604</v>
      </c>
      <c r="G1247" s="139">
        <v>2012</v>
      </c>
      <c r="H1247" t="s">
        <v>151</v>
      </c>
      <c r="I1247" s="691">
        <f>VLOOKUP(E1247&amp;H1247,Data2012!$A:$S,15,FALSE)</f>
        <v>-1</v>
      </c>
    </row>
    <row r="1248" spans="1:9" ht="14.25" hidden="1" customHeight="1">
      <c r="A1248" s="1" t="str">
        <f t="shared" si="325"/>
        <v>LG20129604</v>
      </c>
      <c r="B1248" s="1">
        <f t="shared" si="329"/>
        <v>6923</v>
      </c>
      <c r="C1248" s="210">
        <f t="shared" si="330"/>
        <v>6</v>
      </c>
      <c r="D1248" s="1" t="str">
        <f t="shared" si="331"/>
        <v>na</v>
      </c>
      <c r="E1248" t="s">
        <v>51</v>
      </c>
      <c r="F1248">
        <v>9604</v>
      </c>
      <c r="G1248" s="139">
        <v>2012</v>
      </c>
      <c r="H1248" t="s">
        <v>150</v>
      </c>
      <c r="I1248" s="691">
        <f>VLOOKUP(E1248&amp;H1248,Data2012!$A:$S,15,FALSE)</f>
        <v>-1</v>
      </c>
    </row>
    <row r="1249" spans="1:9" ht="14.25" hidden="1" customHeight="1">
      <c r="A1249" s="1" t="str">
        <f t="shared" si="325"/>
        <v>LG20129604</v>
      </c>
      <c r="B1249" s="1">
        <f t="shared" si="329"/>
        <v>6923</v>
      </c>
      <c r="C1249" s="210">
        <f t="shared" si="330"/>
        <v>6</v>
      </c>
      <c r="D1249" s="1">
        <f t="shared" si="331"/>
        <v>1201</v>
      </c>
      <c r="E1249" t="s">
        <v>51</v>
      </c>
      <c r="F1249">
        <v>9604</v>
      </c>
      <c r="G1249" s="139">
        <v>2012</v>
      </c>
      <c r="H1249" t="s">
        <v>149</v>
      </c>
      <c r="I1249" s="691">
        <f>VLOOKUP(E1249&amp;H1249,Data2012!$A:$S,15,FALSE)</f>
        <v>1201</v>
      </c>
    </row>
    <row r="1250" spans="1:9" ht="14.25" hidden="1" customHeight="1">
      <c r="A1250" s="1" t="str">
        <f t="shared" si="325"/>
        <v>LG20129604</v>
      </c>
      <c r="B1250" s="1">
        <f t="shared" si="329"/>
        <v>6923</v>
      </c>
      <c r="C1250" s="210">
        <f t="shared" si="330"/>
        <v>5</v>
      </c>
      <c r="D1250" s="1">
        <f t="shared" si="331"/>
        <v>1173</v>
      </c>
      <c r="E1250" t="s">
        <v>51</v>
      </c>
      <c r="F1250">
        <v>9604</v>
      </c>
      <c r="G1250" s="139">
        <v>2012</v>
      </c>
      <c r="H1250" t="s">
        <v>148</v>
      </c>
      <c r="I1250" s="691">
        <f>VLOOKUP(E1250&amp;H1250,Data2012!$A:$S,15,FALSE)</f>
        <v>1173</v>
      </c>
    </row>
    <row r="1251" spans="1:9" ht="14.25" hidden="1" customHeight="1">
      <c r="A1251" s="1" t="str">
        <f t="shared" si="325"/>
        <v>LG20129604</v>
      </c>
      <c r="B1251" s="1">
        <f t="shared" si="329"/>
        <v>6923</v>
      </c>
      <c r="C1251" s="210">
        <f t="shared" si="330"/>
        <v>4</v>
      </c>
      <c r="D1251" s="1">
        <f t="shared" si="331"/>
        <v>1225</v>
      </c>
      <c r="E1251" t="s">
        <v>51</v>
      </c>
      <c r="F1251">
        <v>9604</v>
      </c>
      <c r="G1251" s="139">
        <v>2012</v>
      </c>
      <c r="H1251" t="s">
        <v>147</v>
      </c>
      <c r="I1251" s="691">
        <f>VLOOKUP(E1251&amp;H1251,Data2012!$A:$S,15,FALSE)</f>
        <v>1225</v>
      </c>
    </row>
    <row r="1252" spans="1:9" ht="14.25" hidden="1" customHeight="1">
      <c r="A1252" s="1" t="str">
        <f t="shared" si="325"/>
        <v>LG20129604</v>
      </c>
      <c r="B1252" s="1">
        <f t="shared" si="329"/>
        <v>6923</v>
      </c>
      <c r="C1252" s="210">
        <f t="shared" si="330"/>
        <v>3</v>
      </c>
      <c r="D1252" s="1">
        <f t="shared" si="331"/>
        <v>1178</v>
      </c>
      <c r="E1252" t="s">
        <v>51</v>
      </c>
      <c r="F1252">
        <v>9604</v>
      </c>
      <c r="G1252" s="139">
        <v>2012</v>
      </c>
      <c r="H1252" t="s">
        <v>146</v>
      </c>
      <c r="I1252" s="691">
        <f>VLOOKUP(E1252&amp;H1252,Data2012!$A:$S,15,FALSE)</f>
        <v>1178</v>
      </c>
    </row>
    <row r="1253" spans="1:9" ht="14.25" hidden="1" customHeight="1">
      <c r="A1253" s="1" t="str">
        <f t="shared" si="325"/>
        <v>LG20129604</v>
      </c>
      <c r="B1253" s="1">
        <f t="shared" si="329"/>
        <v>6923</v>
      </c>
      <c r="C1253" s="210">
        <f t="shared" si="330"/>
        <v>2</v>
      </c>
      <c r="D1253" s="1">
        <f t="shared" si="331"/>
        <v>1082</v>
      </c>
      <c r="E1253" t="s">
        <v>51</v>
      </c>
      <c r="F1253">
        <v>9604</v>
      </c>
      <c r="G1253" s="139">
        <v>2012</v>
      </c>
      <c r="H1253" t="s">
        <v>145</v>
      </c>
      <c r="I1253" s="691">
        <f>VLOOKUP(E1253&amp;H1253,Data2012!$A:$S,15,FALSE)</f>
        <v>1082</v>
      </c>
    </row>
    <row r="1254" spans="1:9" ht="14.25" hidden="1" customHeight="1">
      <c r="A1254" s="1" t="str">
        <f t="shared" si="325"/>
        <v>LG20129604</v>
      </c>
      <c r="B1254" s="1">
        <f>IF(D1254="na"," ",SUMIF(A:A,A1254,D:D))</f>
        <v>6923</v>
      </c>
      <c r="C1254" s="210">
        <f>IF(D1254="na"," ",VALUE(RIGHT(TRIM(H1254),2)))</f>
        <v>1</v>
      </c>
      <c r="D1254" s="1">
        <f t="shared" si="331"/>
        <v>1064</v>
      </c>
      <c r="E1254" t="s">
        <v>51</v>
      </c>
      <c r="F1254">
        <v>9604</v>
      </c>
      <c r="G1254" s="139">
        <v>2012</v>
      </c>
      <c r="H1254" t="s">
        <v>144</v>
      </c>
      <c r="I1254" s="691">
        <f>VLOOKUP(E1254&amp;H1254,Data2012!$A:$S,15,FALSE)</f>
        <v>1064</v>
      </c>
    </row>
    <row r="1255" spans="1:9" ht="14.25" hidden="1" customHeight="1">
      <c r="A1255" s="1" t="str">
        <f t="shared" si="325"/>
        <v>LG20129605</v>
      </c>
      <c r="B1255" s="1">
        <f t="shared" ref="B1255:B1265" si="332">IF(D1255="na",B1256,SUMIF(A:A,A1255,D:D))</f>
        <v>17714</v>
      </c>
      <c r="C1255" s="210">
        <f t="shared" ref="C1255:C1265" si="333">IF(D1255="na",C1256,VALUE(RIGHT(TRIM(H1255),2)))</f>
        <v>6</v>
      </c>
      <c r="D1255" s="1" t="str">
        <f>IF(I1255&lt;0,"na",I1255)</f>
        <v>na</v>
      </c>
      <c r="E1255" t="s">
        <v>51</v>
      </c>
      <c r="F1255">
        <v>9605</v>
      </c>
      <c r="G1255" s="139">
        <v>2012</v>
      </c>
      <c r="H1255" t="s">
        <v>155</v>
      </c>
      <c r="I1255" s="691">
        <f>VLOOKUP(E1255&amp;H1255,Data2012!$A:$S,18,FALSE)</f>
        <v>-1</v>
      </c>
    </row>
    <row r="1256" spans="1:9" ht="14.25" hidden="1" customHeight="1">
      <c r="A1256" s="1" t="str">
        <f t="shared" si="325"/>
        <v>LG20129605</v>
      </c>
      <c r="B1256" s="1">
        <f t="shared" si="332"/>
        <v>17714</v>
      </c>
      <c r="C1256" s="210">
        <f t="shared" si="333"/>
        <v>6</v>
      </c>
      <c r="D1256" s="1" t="str">
        <f t="shared" ref="D1256:D1266" si="334">IF(I1256&lt;0,"na",I1256)</f>
        <v>na</v>
      </c>
      <c r="E1256" t="s">
        <v>51</v>
      </c>
      <c r="F1256">
        <v>9605</v>
      </c>
      <c r="G1256" s="139">
        <v>2012</v>
      </c>
      <c r="H1256" t="s">
        <v>154</v>
      </c>
      <c r="I1256" s="691">
        <f>VLOOKUP(E1256&amp;H1256,Data2012!$A:$S,18,FALSE)</f>
        <v>-1</v>
      </c>
    </row>
    <row r="1257" spans="1:9" ht="14.25" hidden="1" customHeight="1">
      <c r="A1257" s="1" t="str">
        <f t="shared" si="325"/>
        <v>LG20129605</v>
      </c>
      <c r="B1257" s="1">
        <f t="shared" si="332"/>
        <v>17714</v>
      </c>
      <c r="C1257" s="210">
        <f t="shared" si="333"/>
        <v>6</v>
      </c>
      <c r="D1257" s="1" t="str">
        <f t="shared" si="334"/>
        <v>na</v>
      </c>
      <c r="E1257" t="s">
        <v>51</v>
      </c>
      <c r="F1257">
        <v>9605</v>
      </c>
      <c r="G1257" s="139">
        <v>2012</v>
      </c>
      <c r="H1257" t="s">
        <v>153</v>
      </c>
      <c r="I1257" s="691">
        <f>VLOOKUP(E1257&amp;H1257,Data2012!$A:$S,18,FALSE)</f>
        <v>-1</v>
      </c>
    </row>
    <row r="1258" spans="1:9" ht="14.25" hidden="1" customHeight="1">
      <c r="A1258" s="1" t="str">
        <f t="shared" si="325"/>
        <v>LG20129605</v>
      </c>
      <c r="B1258" s="1">
        <f t="shared" si="332"/>
        <v>17714</v>
      </c>
      <c r="C1258" s="210">
        <f t="shared" si="333"/>
        <v>6</v>
      </c>
      <c r="D1258" s="1" t="str">
        <f t="shared" si="334"/>
        <v>na</v>
      </c>
      <c r="E1258" t="s">
        <v>51</v>
      </c>
      <c r="F1258">
        <v>9605</v>
      </c>
      <c r="G1258" s="139">
        <v>2012</v>
      </c>
      <c r="H1258" t="s">
        <v>152</v>
      </c>
      <c r="I1258" s="691">
        <f>VLOOKUP(E1258&amp;H1258,Data2012!$A:$S,18,FALSE)</f>
        <v>-1</v>
      </c>
    </row>
    <row r="1259" spans="1:9" ht="14.25" hidden="1" customHeight="1">
      <c r="A1259" s="1" t="str">
        <f t="shared" si="325"/>
        <v>LG20129605</v>
      </c>
      <c r="B1259" s="1">
        <f t="shared" si="332"/>
        <v>17714</v>
      </c>
      <c r="C1259" s="210">
        <f t="shared" si="333"/>
        <v>6</v>
      </c>
      <c r="D1259" s="1" t="str">
        <f t="shared" si="334"/>
        <v>na</v>
      </c>
      <c r="E1259" t="s">
        <v>51</v>
      </c>
      <c r="F1259">
        <v>9605</v>
      </c>
      <c r="G1259" s="139">
        <v>2012</v>
      </c>
      <c r="H1259" t="s">
        <v>151</v>
      </c>
      <c r="I1259" s="691">
        <f>VLOOKUP(E1259&amp;H1259,Data2012!$A:$S,18,FALSE)</f>
        <v>-1</v>
      </c>
    </row>
    <row r="1260" spans="1:9" ht="14.25" hidden="1" customHeight="1">
      <c r="A1260" s="1" t="str">
        <f t="shared" si="325"/>
        <v>LG20129605</v>
      </c>
      <c r="B1260" s="1">
        <f t="shared" si="332"/>
        <v>17714</v>
      </c>
      <c r="C1260" s="210">
        <f t="shared" si="333"/>
        <v>6</v>
      </c>
      <c r="D1260" s="1" t="str">
        <f t="shared" si="334"/>
        <v>na</v>
      </c>
      <c r="E1260" t="s">
        <v>51</v>
      </c>
      <c r="F1260">
        <v>9605</v>
      </c>
      <c r="G1260" s="139">
        <v>2012</v>
      </c>
      <c r="H1260" t="s">
        <v>150</v>
      </c>
      <c r="I1260" s="691">
        <f>VLOOKUP(E1260&amp;H1260,Data2012!$A:$S,18,FALSE)</f>
        <v>-1</v>
      </c>
    </row>
    <row r="1261" spans="1:9" ht="14.25" hidden="1" customHeight="1">
      <c r="A1261" s="1" t="str">
        <f t="shared" si="325"/>
        <v>LG20129605</v>
      </c>
      <c r="B1261" s="1">
        <f t="shared" si="332"/>
        <v>17714</v>
      </c>
      <c r="C1261" s="210">
        <f t="shared" si="333"/>
        <v>6</v>
      </c>
      <c r="D1261" s="1">
        <f t="shared" si="334"/>
        <v>2901</v>
      </c>
      <c r="E1261" t="s">
        <v>51</v>
      </c>
      <c r="F1261">
        <v>9605</v>
      </c>
      <c r="G1261" s="139">
        <v>2012</v>
      </c>
      <c r="H1261" t="s">
        <v>149</v>
      </c>
      <c r="I1261" s="691">
        <f>VLOOKUP(E1261&amp;H1261,Data2012!$A:$S,18,FALSE)</f>
        <v>2901</v>
      </c>
    </row>
    <row r="1262" spans="1:9" ht="14.25" hidden="1" customHeight="1">
      <c r="A1262" s="1" t="str">
        <f t="shared" si="325"/>
        <v>LG20129605</v>
      </c>
      <c r="B1262" s="1">
        <f t="shared" si="332"/>
        <v>17714</v>
      </c>
      <c r="C1262" s="210">
        <f t="shared" si="333"/>
        <v>5</v>
      </c>
      <c r="D1262" s="1">
        <f t="shared" si="334"/>
        <v>3091</v>
      </c>
      <c r="E1262" t="s">
        <v>51</v>
      </c>
      <c r="F1262">
        <v>9605</v>
      </c>
      <c r="G1262" s="139">
        <v>2012</v>
      </c>
      <c r="H1262" t="s">
        <v>148</v>
      </c>
      <c r="I1262" s="691">
        <f>VLOOKUP(E1262&amp;H1262,Data2012!$A:$S,18,FALSE)</f>
        <v>3091</v>
      </c>
    </row>
    <row r="1263" spans="1:9" ht="14.25" hidden="1" customHeight="1">
      <c r="A1263" s="1" t="str">
        <f t="shared" si="325"/>
        <v>LG20129605</v>
      </c>
      <c r="B1263" s="1">
        <f t="shared" si="332"/>
        <v>17714</v>
      </c>
      <c r="C1263" s="210">
        <f t="shared" si="333"/>
        <v>4</v>
      </c>
      <c r="D1263" s="1">
        <f t="shared" si="334"/>
        <v>3172</v>
      </c>
      <c r="E1263" t="s">
        <v>51</v>
      </c>
      <c r="F1263">
        <v>9605</v>
      </c>
      <c r="G1263" s="139">
        <v>2012</v>
      </c>
      <c r="H1263" t="s">
        <v>147</v>
      </c>
      <c r="I1263" s="691">
        <f>VLOOKUP(E1263&amp;H1263,Data2012!$A:$S,18,FALSE)</f>
        <v>3172</v>
      </c>
    </row>
    <row r="1264" spans="1:9" ht="14.25" hidden="1" customHeight="1">
      <c r="A1264" s="1" t="str">
        <f t="shared" si="325"/>
        <v>LG20129605</v>
      </c>
      <c r="B1264" s="1">
        <f t="shared" si="332"/>
        <v>17714</v>
      </c>
      <c r="C1264" s="210">
        <f t="shared" si="333"/>
        <v>3</v>
      </c>
      <c r="D1264" s="1">
        <f t="shared" si="334"/>
        <v>2976</v>
      </c>
      <c r="E1264" t="s">
        <v>51</v>
      </c>
      <c r="F1264">
        <v>9605</v>
      </c>
      <c r="G1264" s="139">
        <v>2012</v>
      </c>
      <c r="H1264" t="s">
        <v>146</v>
      </c>
      <c r="I1264" s="691">
        <f>VLOOKUP(E1264&amp;H1264,Data2012!$A:$S,18,FALSE)</f>
        <v>2976</v>
      </c>
    </row>
    <row r="1265" spans="1:9" ht="14.25" hidden="1" customHeight="1">
      <c r="A1265" s="1" t="str">
        <f t="shared" si="325"/>
        <v>LG20129605</v>
      </c>
      <c r="B1265" s="1">
        <f t="shared" si="332"/>
        <v>17714</v>
      </c>
      <c r="C1265" s="210">
        <f t="shared" si="333"/>
        <v>2</v>
      </c>
      <c r="D1265" s="1">
        <f t="shared" si="334"/>
        <v>2871</v>
      </c>
      <c r="E1265" t="s">
        <v>51</v>
      </c>
      <c r="F1265">
        <v>9605</v>
      </c>
      <c r="G1265" s="139">
        <v>2012</v>
      </c>
      <c r="H1265" t="s">
        <v>145</v>
      </c>
      <c r="I1265" s="691">
        <f>VLOOKUP(E1265&amp;H1265,Data2012!$A:$S,18,FALSE)</f>
        <v>2871</v>
      </c>
    </row>
    <row r="1266" spans="1:9" ht="14.25" hidden="1" customHeight="1">
      <c r="A1266" s="1" t="str">
        <f t="shared" si="325"/>
        <v>LG20129605</v>
      </c>
      <c r="B1266" s="403">
        <f>IF(D1266="na"," ",SUMIF(A:A,A1266,D:D))</f>
        <v>17714</v>
      </c>
      <c r="C1266" s="404">
        <f>IF(D1266="na"," ",VALUE(RIGHT(TRIM(H1266),2)))</f>
        <v>1</v>
      </c>
      <c r="D1266" s="403">
        <f t="shared" si="334"/>
        <v>2703</v>
      </c>
      <c r="E1266" t="s">
        <v>51</v>
      </c>
      <c r="F1266">
        <v>9605</v>
      </c>
      <c r="G1266" s="139">
        <v>2012</v>
      </c>
      <c r="H1266" t="s">
        <v>144</v>
      </c>
      <c r="I1266" s="691">
        <f>VLOOKUP(E1266&amp;H1266,Data2012!$A:$S,18,FALSE)</f>
        <v>2703</v>
      </c>
    </row>
    <row r="1267" spans="1:9" ht="14.25" hidden="1" customHeight="1">
      <c r="A1267" s="1" t="str">
        <f t="shared" si="325"/>
        <v>LG20129606</v>
      </c>
      <c r="B1267" s="1">
        <f t="shared" ref="B1267:B1277" si="335">IF(D1267="na",B1268,SUMIF(A:A,A1267,D:D))</f>
        <v>5500</v>
      </c>
      <c r="C1267" s="210">
        <f t="shared" ref="C1267:C1277" si="336">IF(D1267="na",C1268,VALUE(RIGHT(TRIM(H1267),2)))</f>
        <v>6</v>
      </c>
      <c r="D1267" s="1" t="str">
        <f>IF(I1267&lt;0,"na",I1267)</f>
        <v>na</v>
      </c>
      <c r="E1267" t="s">
        <v>51</v>
      </c>
      <c r="F1267">
        <v>9606</v>
      </c>
      <c r="G1267" s="139">
        <v>2012</v>
      </c>
      <c r="H1267" t="s">
        <v>155</v>
      </c>
      <c r="I1267" s="691">
        <f>VLOOKUP(E1267&amp;H1267,Data2012!$A:$U,21,FALSE)</f>
        <v>-1</v>
      </c>
    </row>
    <row r="1268" spans="1:9" ht="14.25" hidden="1" customHeight="1">
      <c r="A1268" s="1" t="str">
        <f t="shared" si="325"/>
        <v>LG20129606</v>
      </c>
      <c r="B1268" s="1">
        <f t="shared" si="335"/>
        <v>5500</v>
      </c>
      <c r="C1268" s="210">
        <f t="shared" si="336"/>
        <v>6</v>
      </c>
      <c r="D1268" s="1" t="str">
        <f t="shared" ref="D1268:D1278" si="337">IF(I1268&lt;0,"na",I1268)</f>
        <v>na</v>
      </c>
      <c r="E1268" t="s">
        <v>51</v>
      </c>
      <c r="F1268">
        <v>9606</v>
      </c>
      <c r="G1268" s="139">
        <v>2012</v>
      </c>
      <c r="H1268" t="s">
        <v>154</v>
      </c>
      <c r="I1268" s="691">
        <f>VLOOKUP(E1268&amp;H1268,Data2012!$A:$U,21,FALSE)</f>
        <v>-1</v>
      </c>
    </row>
    <row r="1269" spans="1:9" ht="14.25" hidden="1" customHeight="1">
      <c r="A1269" s="1" t="str">
        <f t="shared" si="325"/>
        <v>LG20129606</v>
      </c>
      <c r="B1269" s="1">
        <f t="shared" si="335"/>
        <v>5500</v>
      </c>
      <c r="C1269" s="210">
        <f t="shared" si="336"/>
        <v>6</v>
      </c>
      <c r="D1269" s="1" t="str">
        <f t="shared" si="337"/>
        <v>na</v>
      </c>
      <c r="E1269" t="s">
        <v>51</v>
      </c>
      <c r="F1269">
        <v>9606</v>
      </c>
      <c r="G1269" s="139">
        <v>2012</v>
      </c>
      <c r="H1269" t="s">
        <v>153</v>
      </c>
      <c r="I1269" s="691">
        <f>VLOOKUP(E1269&amp;H1269,Data2012!$A:$U,21,FALSE)</f>
        <v>-1</v>
      </c>
    </row>
    <row r="1270" spans="1:9" ht="14.25" hidden="1" customHeight="1">
      <c r="A1270" s="1" t="str">
        <f t="shared" si="325"/>
        <v>LG20129606</v>
      </c>
      <c r="B1270" s="1">
        <f t="shared" si="335"/>
        <v>5500</v>
      </c>
      <c r="C1270" s="210">
        <f t="shared" si="336"/>
        <v>6</v>
      </c>
      <c r="D1270" s="1" t="str">
        <f t="shared" si="337"/>
        <v>na</v>
      </c>
      <c r="E1270" t="s">
        <v>51</v>
      </c>
      <c r="F1270">
        <v>9606</v>
      </c>
      <c r="G1270" s="139">
        <v>2012</v>
      </c>
      <c r="H1270" t="s">
        <v>152</v>
      </c>
      <c r="I1270" s="691">
        <f>VLOOKUP(E1270&amp;H1270,Data2012!$A:$U,21,FALSE)</f>
        <v>-1</v>
      </c>
    </row>
    <row r="1271" spans="1:9" ht="14.25" hidden="1" customHeight="1">
      <c r="A1271" s="1" t="str">
        <f t="shared" si="325"/>
        <v>LG20129606</v>
      </c>
      <c r="B1271" s="1">
        <f t="shared" si="335"/>
        <v>5500</v>
      </c>
      <c r="C1271" s="210">
        <f t="shared" si="336"/>
        <v>6</v>
      </c>
      <c r="D1271" s="1" t="str">
        <f t="shared" si="337"/>
        <v>na</v>
      </c>
      <c r="E1271" t="s">
        <v>51</v>
      </c>
      <c r="F1271">
        <v>9606</v>
      </c>
      <c r="G1271" s="139">
        <v>2012</v>
      </c>
      <c r="H1271" t="s">
        <v>151</v>
      </c>
      <c r="I1271" s="691">
        <f>VLOOKUP(E1271&amp;H1271,Data2012!$A:$U,21,FALSE)</f>
        <v>-1</v>
      </c>
    </row>
    <row r="1272" spans="1:9" ht="14.25" hidden="1" customHeight="1">
      <c r="A1272" s="1" t="str">
        <f t="shared" si="325"/>
        <v>LG20129606</v>
      </c>
      <c r="B1272" s="1">
        <f t="shared" si="335"/>
        <v>5500</v>
      </c>
      <c r="C1272" s="210">
        <f t="shared" si="336"/>
        <v>6</v>
      </c>
      <c r="D1272" s="1" t="str">
        <f t="shared" si="337"/>
        <v>na</v>
      </c>
      <c r="E1272" t="s">
        <v>51</v>
      </c>
      <c r="F1272">
        <v>9606</v>
      </c>
      <c r="G1272" s="139">
        <v>2012</v>
      </c>
      <c r="H1272" t="s">
        <v>150</v>
      </c>
      <c r="I1272" s="691">
        <f>VLOOKUP(E1272&amp;H1272,Data2012!$A:$U,21,FALSE)</f>
        <v>-1</v>
      </c>
    </row>
    <row r="1273" spans="1:9" ht="14.25" hidden="1" customHeight="1">
      <c r="A1273" s="1" t="str">
        <f t="shared" si="325"/>
        <v>LG20129606</v>
      </c>
      <c r="B1273" s="1">
        <f t="shared" si="335"/>
        <v>5500</v>
      </c>
      <c r="C1273" s="210">
        <f t="shared" si="336"/>
        <v>6</v>
      </c>
      <c r="D1273" s="1">
        <f t="shared" si="337"/>
        <v>928</v>
      </c>
      <c r="E1273" t="s">
        <v>51</v>
      </c>
      <c r="F1273">
        <v>9606</v>
      </c>
      <c r="G1273" s="139">
        <v>2012</v>
      </c>
      <c r="H1273" t="s">
        <v>149</v>
      </c>
      <c r="I1273" s="691">
        <f>VLOOKUP(E1273&amp;H1273,Data2012!$A:$U,21,FALSE)</f>
        <v>928</v>
      </c>
    </row>
    <row r="1274" spans="1:9" ht="14.25" hidden="1" customHeight="1">
      <c r="A1274" s="1" t="str">
        <f t="shared" si="325"/>
        <v>LG20129606</v>
      </c>
      <c r="B1274" s="1">
        <f t="shared" si="335"/>
        <v>5500</v>
      </c>
      <c r="C1274" s="210">
        <f t="shared" si="336"/>
        <v>5</v>
      </c>
      <c r="D1274" s="1">
        <f t="shared" si="337"/>
        <v>1012</v>
      </c>
      <c r="E1274" t="s">
        <v>51</v>
      </c>
      <c r="F1274">
        <v>9606</v>
      </c>
      <c r="G1274" s="139">
        <v>2012</v>
      </c>
      <c r="H1274" t="s">
        <v>148</v>
      </c>
      <c r="I1274" s="691">
        <f>VLOOKUP(E1274&amp;H1274,Data2012!$A:$U,21,FALSE)</f>
        <v>1012</v>
      </c>
    </row>
    <row r="1275" spans="1:9" ht="14.25" hidden="1" customHeight="1">
      <c r="A1275" s="1" t="str">
        <f t="shared" si="325"/>
        <v>LG20129606</v>
      </c>
      <c r="B1275" s="1">
        <f t="shared" si="335"/>
        <v>5500</v>
      </c>
      <c r="C1275" s="210">
        <f t="shared" si="336"/>
        <v>4</v>
      </c>
      <c r="D1275" s="1">
        <f t="shared" si="337"/>
        <v>975</v>
      </c>
      <c r="E1275" t="s">
        <v>51</v>
      </c>
      <c r="F1275">
        <v>9606</v>
      </c>
      <c r="G1275" s="139">
        <v>2012</v>
      </c>
      <c r="H1275" t="s">
        <v>147</v>
      </c>
      <c r="I1275" s="691">
        <f>VLOOKUP(E1275&amp;H1275,Data2012!$A:$U,21,FALSE)</f>
        <v>975</v>
      </c>
    </row>
    <row r="1276" spans="1:9" ht="14.25" hidden="1" customHeight="1">
      <c r="A1276" s="1" t="str">
        <f t="shared" si="325"/>
        <v>LG20129606</v>
      </c>
      <c r="B1276" s="1">
        <f t="shared" si="335"/>
        <v>5500</v>
      </c>
      <c r="C1276" s="210">
        <f t="shared" si="336"/>
        <v>3</v>
      </c>
      <c r="D1276" s="1">
        <f t="shared" si="337"/>
        <v>921</v>
      </c>
      <c r="E1276" t="s">
        <v>51</v>
      </c>
      <c r="F1276">
        <v>9606</v>
      </c>
      <c r="G1276" s="139">
        <v>2012</v>
      </c>
      <c r="H1276" t="s">
        <v>146</v>
      </c>
      <c r="I1276" s="691">
        <f>VLOOKUP(E1276&amp;H1276,Data2012!$A:$U,21,FALSE)</f>
        <v>921</v>
      </c>
    </row>
    <row r="1277" spans="1:9" ht="14.25" hidden="1" customHeight="1">
      <c r="A1277" s="1" t="str">
        <f t="shared" si="325"/>
        <v>LG20129606</v>
      </c>
      <c r="B1277" s="1">
        <f t="shared" si="335"/>
        <v>5500</v>
      </c>
      <c r="C1277" s="210">
        <f t="shared" si="336"/>
        <v>2</v>
      </c>
      <c r="D1277" s="1">
        <f t="shared" si="337"/>
        <v>859</v>
      </c>
      <c r="E1277" t="s">
        <v>51</v>
      </c>
      <c r="F1277">
        <v>9606</v>
      </c>
      <c r="G1277" s="139">
        <v>2012</v>
      </c>
      <c r="H1277" t="s">
        <v>145</v>
      </c>
      <c r="I1277" s="691">
        <f>VLOOKUP(E1277&amp;H1277,Data2012!$A:$U,21,FALSE)</f>
        <v>859</v>
      </c>
    </row>
    <row r="1278" spans="1:9" ht="14.25" hidden="1" customHeight="1">
      <c r="A1278" s="1" t="str">
        <f t="shared" si="325"/>
        <v>LG20129606</v>
      </c>
      <c r="B1278" s="1">
        <f>IF(D1278="na"," ",SUMIF(A:A,A1278,D:D))</f>
        <v>5500</v>
      </c>
      <c r="C1278" s="210">
        <f>IF(D1278="na"," ",VALUE(RIGHT(TRIM(H1278),2)))</f>
        <v>1</v>
      </c>
      <c r="D1278" s="1">
        <f t="shared" si="337"/>
        <v>805</v>
      </c>
      <c r="E1278" t="s">
        <v>51</v>
      </c>
      <c r="F1278">
        <v>9606</v>
      </c>
      <c r="G1278" s="139">
        <v>2012</v>
      </c>
      <c r="H1278" t="s">
        <v>144</v>
      </c>
      <c r="I1278" s="691">
        <f>VLOOKUP(E1278&amp;H1278,Data2012!$A:$U,21,FALSE)</f>
        <v>805</v>
      </c>
    </row>
    <row r="1279" spans="1:9" ht="14.25" hidden="1" customHeight="1">
      <c r="A1279" s="1" t="str">
        <f t="shared" si="325"/>
        <v>TRAINOSE20129601</v>
      </c>
      <c r="B1279" s="1" t="str">
        <f t="shared" ref="B1279:B1289" si="338">IF(D1279="na",B1280,SUMIF(A:A,A1279,D:D))</f>
        <v xml:space="preserve"> </v>
      </c>
      <c r="C1279" s="210" t="str">
        <f t="shared" ref="C1279:C1289" si="339">IF(D1279="na",C1280,VALUE(RIGHT(TRIM(H1279),2)))</f>
        <v xml:space="preserve"> </v>
      </c>
      <c r="D1279" s="1" t="str">
        <f>IF(I1279&lt;0,"na",I1279)</f>
        <v>na</v>
      </c>
      <c r="E1279" t="s">
        <v>324</v>
      </c>
      <c r="F1279">
        <v>9601</v>
      </c>
      <c r="G1279" s="139">
        <v>2012</v>
      </c>
      <c r="H1279" t="s">
        <v>155</v>
      </c>
      <c r="I1279">
        <f>VLOOKUP(E1279&amp;H1279,Data2012!$A:$S,4,FALSE)</f>
        <v>-1</v>
      </c>
    </row>
    <row r="1280" spans="1:9" ht="14.25" hidden="1" customHeight="1">
      <c r="A1280" s="1" t="str">
        <f t="shared" si="325"/>
        <v>TRAINOSE20129601</v>
      </c>
      <c r="B1280" s="1" t="str">
        <f t="shared" si="338"/>
        <v xml:space="preserve"> </v>
      </c>
      <c r="C1280" s="210" t="str">
        <f t="shared" si="339"/>
        <v xml:space="preserve"> </v>
      </c>
      <c r="D1280" s="1" t="str">
        <f t="shared" ref="D1280:D1290" si="340">IF(I1280&lt;0,"na",I1280)</f>
        <v>na</v>
      </c>
      <c r="E1280" t="s">
        <v>324</v>
      </c>
      <c r="F1280">
        <v>9601</v>
      </c>
      <c r="G1280" s="139">
        <v>2012</v>
      </c>
      <c r="H1280" t="s">
        <v>154</v>
      </c>
      <c r="I1280">
        <f>VLOOKUP(E1280&amp;H1280,Data2012!$A:$S,4,FALSE)</f>
        <v>-1</v>
      </c>
    </row>
    <row r="1281" spans="1:9" ht="14.25" hidden="1" customHeight="1">
      <c r="A1281" s="1" t="str">
        <f t="shared" si="325"/>
        <v>TRAINOSE20129601</v>
      </c>
      <c r="B1281" s="1" t="str">
        <f t="shared" si="338"/>
        <v xml:space="preserve"> </v>
      </c>
      <c r="C1281" s="210" t="str">
        <f t="shared" si="339"/>
        <v xml:space="preserve"> </v>
      </c>
      <c r="D1281" s="1" t="str">
        <f t="shared" si="340"/>
        <v>na</v>
      </c>
      <c r="E1281" t="s">
        <v>324</v>
      </c>
      <c r="F1281">
        <v>9601</v>
      </c>
      <c r="G1281" s="139">
        <v>2012</v>
      </c>
      <c r="H1281" t="s">
        <v>153</v>
      </c>
      <c r="I1281">
        <f>VLOOKUP(E1281&amp;H1281,Data2012!$A:$S,4,FALSE)</f>
        <v>-1</v>
      </c>
    </row>
    <row r="1282" spans="1:9" ht="14.25" hidden="1" customHeight="1">
      <c r="A1282" s="1" t="str">
        <f t="shared" si="325"/>
        <v>TRAINOSE20129601</v>
      </c>
      <c r="B1282" s="1" t="str">
        <f t="shared" si="338"/>
        <v xml:space="preserve"> </v>
      </c>
      <c r="C1282" s="210" t="str">
        <f t="shared" si="339"/>
        <v xml:space="preserve"> </v>
      </c>
      <c r="D1282" s="1" t="str">
        <f t="shared" si="340"/>
        <v>na</v>
      </c>
      <c r="E1282" t="s">
        <v>324</v>
      </c>
      <c r="F1282">
        <v>9601</v>
      </c>
      <c r="G1282" s="139">
        <v>2012</v>
      </c>
      <c r="H1282" t="s">
        <v>152</v>
      </c>
      <c r="I1282">
        <f>VLOOKUP(E1282&amp;H1282,Data2012!$A:$S,4,FALSE)</f>
        <v>-1</v>
      </c>
    </row>
    <row r="1283" spans="1:9" ht="14.25" hidden="1" customHeight="1">
      <c r="A1283" s="1" t="str">
        <f t="shared" si="325"/>
        <v>TRAINOSE20129601</v>
      </c>
      <c r="B1283" s="1" t="str">
        <f t="shared" si="338"/>
        <v xml:space="preserve"> </v>
      </c>
      <c r="C1283" s="210" t="str">
        <f t="shared" si="339"/>
        <v xml:space="preserve"> </v>
      </c>
      <c r="D1283" s="1" t="str">
        <f t="shared" si="340"/>
        <v>na</v>
      </c>
      <c r="E1283" t="s">
        <v>324</v>
      </c>
      <c r="F1283">
        <v>9601</v>
      </c>
      <c r="G1283" s="139">
        <v>2012</v>
      </c>
      <c r="H1283" t="s">
        <v>151</v>
      </c>
      <c r="I1283">
        <f>VLOOKUP(E1283&amp;H1283,Data2012!$A:$S,4,FALSE)</f>
        <v>-1</v>
      </c>
    </row>
    <row r="1284" spans="1:9" ht="14.25" hidden="1" customHeight="1">
      <c r="A1284" s="1" t="str">
        <f t="shared" si="325"/>
        <v>TRAINOSE20129601</v>
      </c>
      <c r="B1284" s="1" t="str">
        <f t="shared" si="338"/>
        <v xml:space="preserve"> </v>
      </c>
      <c r="C1284" s="210" t="str">
        <f t="shared" si="339"/>
        <v xml:space="preserve"> </v>
      </c>
      <c r="D1284" s="1" t="str">
        <f t="shared" si="340"/>
        <v>na</v>
      </c>
      <c r="E1284" t="s">
        <v>324</v>
      </c>
      <c r="F1284">
        <v>9601</v>
      </c>
      <c r="G1284" s="139">
        <v>2012</v>
      </c>
      <c r="H1284" t="s">
        <v>150</v>
      </c>
      <c r="I1284">
        <f>VLOOKUP(E1284&amp;H1284,Data2012!$A:$S,4,FALSE)</f>
        <v>-1</v>
      </c>
    </row>
    <row r="1285" spans="1:9" ht="14.25" hidden="1" customHeight="1">
      <c r="A1285" s="1" t="str">
        <f t="shared" si="325"/>
        <v>TRAINOSE20129601</v>
      </c>
      <c r="B1285" s="1" t="str">
        <f t="shared" si="338"/>
        <v xml:space="preserve"> </v>
      </c>
      <c r="C1285" s="210" t="str">
        <f t="shared" si="339"/>
        <v xml:space="preserve"> </v>
      </c>
      <c r="D1285" s="1" t="str">
        <f t="shared" si="340"/>
        <v>na</v>
      </c>
      <c r="E1285" t="s">
        <v>324</v>
      </c>
      <c r="F1285">
        <v>9601</v>
      </c>
      <c r="G1285" s="139">
        <v>2012</v>
      </c>
      <c r="H1285" t="s">
        <v>149</v>
      </c>
      <c r="I1285">
        <f>VLOOKUP(E1285&amp;H1285,Data2012!$A:$S,4,FALSE)</f>
        <v>-1</v>
      </c>
    </row>
    <row r="1286" spans="1:9" ht="14.25" hidden="1" customHeight="1">
      <c r="A1286" s="1" t="str">
        <f t="shared" si="325"/>
        <v>TRAINOSE20129601</v>
      </c>
      <c r="B1286" s="1" t="str">
        <f t="shared" si="338"/>
        <v xml:space="preserve"> </v>
      </c>
      <c r="C1286" s="210" t="str">
        <f t="shared" si="339"/>
        <v xml:space="preserve"> </v>
      </c>
      <c r="D1286" s="1" t="str">
        <f t="shared" si="340"/>
        <v>na</v>
      </c>
      <c r="E1286" t="s">
        <v>324</v>
      </c>
      <c r="F1286">
        <v>9601</v>
      </c>
      <c r="G1286" s="139">
        <v>2012</v>
      </c>
      <c r="H1286" t="s">
        <v>148</v>
      </c>
      <c r="I1286">
        <f>VLOOKUP(E1286&amp;H1286,Data2012!$A:$S,4,FALSE)</f>
        <v>-1</v>
      </c>
    </row>
    <row r="1287" spans="1:9" ht="14.25" hidden="1" customHeight="1">
      <c r="A1287" s="1" t="str">
        <f t="shared" ref="A1287:A1350" si="341">TRIM(E1287)&amp;VALUE(G1287)&amp;F1287</f>
        <v>TRAINOSE20129601</v>
      </c>
      <c r="B1287" s="1" t="str">
        <f t="shared" si="338"/>
        <v xml:space="preserve"> </v>
      </c>
      <c r="C1287" s="210" t="str">
        <f t="shared" si="339"/>
        <v xml:space="preserve"> </v>
      </c>
      <c r="D1287" s="1" t="str">
        <f t="shared" si="340"/>
        <v>na</v>
      </c>
      <c r="E1287" t="s">
        <v>324</v>
      </c>
      <c r="F1287">
        <v>9601</v>
      </c>
      <c r="G1287" s="139">
        <v>2012</v>
      </c>
      <c r="H1287" t="s">
        <v>147</v>
      </c>
      <c r="I1287">
        <f>VLOOKUP(E1287&amp;H1287,Data2012!$A:$S,4,FALSE)</f>
        <v>-1</v>
      </c>
    </row>
    <row r="1288" spans="1:9" ht="14.25" hidden="1" customHeight="1">
      <c r="A1288" s="1" t="str">
        <f t="shared" si="341"/>
        <v>TRAINOSE20129601</v>
      </c>
      <c r="B1288" s="1" t="str">
        <f t="shared" si="338"/>
        <v xml:space="preserve"> </v>
      </c>
      <c r="C1288" s="210" t="str">
        <f t="shared" si="339"/>
        <v xml:space="preserve"> </v>
      </c>
      <c r="D1288" s="1" t="str">
        <f t="shared" si="340"/>
        <v>na</v>
      </c>
      <c r="E1288" t="s">
        <v>324</v>
      </c>
      <c r="F1288">
        <v>9601</v>
      </c>
      <c r="G1288" s="139">
        <v>2012</v>
      </c>
      <c r="H1288" t="s">
        <v>146</v>
      </c>
      <c r="I1288">
        <f>VLOOKUP(E1288&amp;H1288,Data2012!$A:$S,4,FALSE)</f>
        <v>-1</v>
      </c>
    </row>
    <row r="1289" spans="1:9" ht="14.25" hidden="1" customHeight="1">
      <c r="A1289" s="1" t="str">
        <f t="shared" si="341"/>
        <v>TRAINOSE20129601</v>
      </c>
      <c r="B1289" s="1" t="str">
        <f t="shared" si="338"/>
        <v xml:space="preserve"> </v>
      </c>
      <c r="C1289" s="210" t="str">
        <f t="shared" si="339"/>
        <v xml:space="preserve"> </v>
      </c>
      <c r="D1289" s="1" t="str">
        <f t="shared" si="340"/>
        <v>na</v>
      </c>
      <c r="E1289" t="s">
        <v>324</v>
      </c>
      <c r="F1289">
        <v>9601</v>
      </c>
      <c r="G1289" s="139">
        <v>2012</v>
      </c>
      <c r="H1289" t="s">
        <v>145</v>
      </c>
      <c r="I1289">
        <f>VLOOKUP(E1289&amp;H1289,Data2012!$A:$S,4,FALSE)</f>
        <v>-1</v>
      </c>
    </row>
    <row r="1290" spans="1:9" ht="14.25" hidden="1" customHeight="1">
      <c r="A1290" s="1" t="str">
        <f t="shared" si="341"/>
        <v>TRAINOSE20129601</v>
      </c>
      <c r="B1290" s="1" t="str">
        <f>IF(D1290="na"," ",SUMIF(A:A,A1290,D:D))</f>
        <v xml:space="preserve"> </v>
      </c>
      <c r="C1290" s="210" t="str">
        <f>IF(D1290="na"," ",VALUE(RIGHT(TRIM(H1290),2)))</f>
        <v xml:space="preserve"> </v>
      </c>
      <c r="D1290" s="1" t="str">
        <f t="shared" si="340"/>
        <v>na</v>
      </c>
      <c r="E1290" t="s">
        <v>324</v>
      </c>
      <c r="F1290">
        <v>9601</v>
      </c>
      <c r="G1290" s="139">
        <v>2012</v>
      </c>
      <c r="H1290" t="s">
        <v>144</v>
      </c>
      <c r="I1290" s="691">
        <f>VLOOKUP(E1290&amp;H1290,Data2012!$A:$S,4,FALSE)</f>
        <v>-1</v>
      </c>
    </row>
    <row r="1291" spans="1:9" ht="14.25" hidden="1" customHeight="1">
      <c r="A1291" s="1" t="str">
        <f t="shared" si="341"/>
        <v>TRAINOSE20129602</v>
      </c>
      <c r="B1291" s="1" t="str">
        <f t="shared" ref="B1291:B1301" si="342">IF(D1291="na",B1292,SUMIF(A:A,A1291,D:D))</f>
        <v xml:space="preserve"> </v>
      </c>
      <c r="C1291" s="210" t="str">
        <f t="shared" ref="C1291:C1301" si="343">IF(D1291="na",C1292,VALUE(RIGHT(TRIM(H1291),2)))</f>
        <v xml:space="preserve"> </v>
      </c>
      <c r="D1291" s="1" t="str">
        <f>IF(I1291&lt;0,"na",I1291)</f>
        <v>na</v>
      </c>
      <c r="E1291" t="s">
        <v>324</v>
      </c>
      <c r="F1291">
        <v>9602</v>
      </c>
      <c r="G1291" s="139">
        <v>2012</v>
      </c>
      <c r="H1291" t="s">
        <v>155</v>
      </c>
      <c r="I1291" s="691">
        <f>VLOOKUP(E1291&amp;H1291,Data2012!$A:$S,7,FALSE)</f>
        <v>-1</v>
      </c>
    </row>
    <row r="1292" spans="1:9" ht="14.25" hidden="1" customHeight="1">
      <c r="A1292" s="1" t="str">
        <f t="shared" si="341"/>
        <v>TRAINOSE20129602</v>
      </c>
      <c r="B1292" s="1" t="str">
        <f t="shared" si="342"/>
        <v xml:space="preserve"> </v>
      </c>
      <c r="C1292" s="210" t="str">
        <f t="shared" si="343"/>
        <v xml:space="preserve"> </v>
      </c>
      <c r="D1292" s="1" t="str">
        <f t="shared" ref="D1292:D1302" si="344">IF(I1292&lt;0,"na",I1292)</f>
        <v>na</v>
      </c>
      <c r="E1292" t="s">
        <v>324</v>
      </c>
      <c r="F1292">
        <v>9602</v>
      </c>
      <c r="G1292" s="139">
        <v>2012</v>
      </c>
      <c r="H1292" t="s">
        <v>154</v>
      </c>
      <c r="I1292" s="691">
        <f>VLOOKUP(E1292&amp;H1292,Data2012!$A:$S,7,FALSE)</f>
        <v>-1</v>
      </c>
    </row>
    <row r="1293" spans="1:9" ht="14.25" hidden="1" customHeight="1">
      <c r="A1293" s="1" t="str">
        <f t="shared" si="341"/>
        <v>TRAINOSE20129602</v>
      </c>
      <c r="B1293" s="1" t="str">
        <f t="shared" si="342"/>
        <v xml:space="preserve"> </v>
      </c>
      <c r="C1293" s="210" t="str">
        <f t="shared" si="343"/>
        <v xml:space="preserve"> </v>
      </c>
      <c r="D1293" s="1" t="str">
        <f t="shared" si="344"/>
        <v>na</v>
      </c>
      <c r="E1293" t="s">
        <v>324</v>
      </c>
      <c r="F1293">
        <v>9602</v>
      </c>
      <c r="G1293" s="139">
        <v>2012</v>
      </c>
      <c r="H1293" t="s">
        <v>153</v>
      </c>
      <c r="I1293" s="691">
        <f>VLOOKUP(E1293&amp;H1293,Data2012!$A:$S,7,FALSE)</f>
        <v>-1</v>
      </c>
    </row>
    <row r="1294" spans="1:9" ht="14.25" hidden="1" customHeight="1">
      <c r="A1294" s="1" t="str">
        <f t="shared" si="341"/>
        <v>TRAINOSE20129602</v>
      </c>
      <c r="B1294" s="1" t="str">
        <f t="shared" si="342"/>
        <v xml:space="preserve"> </v>
      </c>
      <c r="C1294" s="210" t="str">
        <f t="shared" si="343"/>
        <v xml:space="preserve"> </v>
      </c>
      <c r="D1294" s="1" t="str">
        <f t="shared" si="344"/>
        <v>na</v>
      </c>
      <c r="E1294" t="s">
        <v>324</v>
      </c>
      <c r="F1294">
        <v>9602</v>
      </c>
      <c r="G1294" s="139">
        <v>2012</v>
      </c>
      <c r="H1294" t="s">
        <v>152</v>
      </c>
      <c r="I1294" s="691">
        <f>VLOOKUP(E1294&amp;H1294,Data2012!$A:$S,7,FALSE)</f>
        <v>-1</v>
      </c>
    </row>
    <row r="1295" spans="1:9" ht="14.25" hidden="1" customHeight="1">
      <c r="A1295" s="1" t="str">
        <f t="shared" si="341"/>
        <v>TRAINOSE20129602</v>
      </c>
      <c r="B1295" s="1" t="str">
        <f t="shared" si="342"/>
        <v xml:space="preserve"> </v>
      </c>
      <c r="C1295" s="210" t="str">
        <f t="shared" si="343"/>
        <v xml:space="preserve"> </v>
      </c>
      <c r="D1295" s="1" t="str">
        <f t="shared" si="344"/>
        <v>na</v>
      </c>
      <c r="E1295" t="s">
        <v>324</v>
      </c>
      <c r="F1295">
        <v>9602</v>
      </c>
      <c r="G1295" s="139">
        <v>2012</v>
      </c>
      <c r="H1295" t="s">
        <v>151</v>
      </c>
      <c r="I1295" s="691">
        <f>VLOOKUP(E1295&amp;H1295,Data2012!$A:$S,7,FALSE)</f>
        <v>-1</v>
      </c>
    </row>
    <row r="1296" spans="1:9" ht="14.25" hidden="1" customHeight="1">
      <c r="A1296" s="1" t="str">
        <f t="shared" si="341"/>
        <v>TRAINOSE20129602</v>
      </c>
      <c r="B1296" s="1" t="str">
        <f t="shared" si="342"/>
        <v xml:space="preserve"> </v>
      </c>
      <c r="C1296" s="210" t="str">
        <f t="shared" si="343"/>
        <v xml:space="preserve"> </v>
      </c>
      <c r="D1296" s="1" t="str">
        <f t="shared" si="344"/>
        <v>na</v>
      </c>
      <c r="E1296" t="s">
        <v>324</v>
      </c>
      <c r="F1296">
        <v>9602</v>
      </c>
      <c r="G1296" s="139">
        <v>2012</v>
      </c>
      <c r="H1296" t="s">
        <v>150</v>
      </c>
      <c r="I1296" s="691">
        <f>VLOOKUP(E1296&amp;H1296,Data2012!$A:$S,7,FALSE)</f>
        <v>-1</v>
      </c>
    </row>
    <row r="1297" spans="1:9" ht="14.25" hidden="1" customHeight="1">
      <c r="A1297" s="1" t="str">
        <f t="shared" si="341"/>
        <v>TRAINOSE20129602</v>
      </c>
      <c r="B1297" s="1" t="str">
        <f t="shared" si="342"/>
        <v xml:space="preserve"> </v>
      </c>
      <c r="C1297" s="210" t="str">
        <f t="shared" si="343"/>
        <v xml:space="preserve"> </v>
      </c>
      <c r="D1297" s="1" t="str">
        <f t="shared" si="344"/>
        <v>na</v>
      </c>
      <c r="E1297" t="s">
        <v>324</v>
      </c>
      <c r="F1297">
        <v>9602</v>
      </c>
      <c r="G1297" s="139">
        <v>2012</v>
      </c>
      <c r="H1297" t="s">
        <v>149</v>
      </c>
      <c r="I1297" s="691">
        <f>VLOOKUP(E1297&amp;H1297,Data2012!$A:$S,7,FALSE)</f>
        <v>-1</v>
      </c>
    </row>
    <row r="1298" spans="1:9" ht="14.25" hidden="1" customHeight="1">
      <c r="A1298" s="1" t="str">
        <f t="shared" si="341"/>
        <v>TRAINOSE20129602</v>
      </c>
      <c r="B1298" s="1" t="str">
        <f t="shared" si="342"/>
        <v xml:space="preserve"> </v>
      </c>
      <c r="C1298" s="210" t="str">
        <f t="shared" si="343"/>
        <v xml:space="preserve"> </v>
      </c>
      <c r="D1298" s="1" t="str">
        <f t="shared" si="344"/>
        <v>na</v>
      </c>
      <c r="E1298" t="s">
        <v>324</v>
      </c>
      <c r="F1298">
        <v>9602</v>
      </c>
      <c r="G1298" s="139">
        <v>2012</v>
      </c>
      <c r="H1298" t="s">
        <v>148</v>
      </c>
      <c r="I1298" s="691">
        <f>VLOOKUP(E1298&amp;H1298,Data2012!$A:$S,7,FALSE)</f>
        <v>-1</v>
      </c>
    </row>
    <row r="1299" spans="1:9" ht="14.25" hidden="1" customHeight="1">
      <c r="A1299" s="1" t="str">
        <f t="shared" si="341"/>
        <v>TRAINOSE20129602</v>
      </c>
      <c r="B1299" s="1" t="str">
        <f t="shared" si="342"/>
        <v xml:space="preserve"> </v>
      </c>
      <c r="C1299" s="210" t="str">
        <f t="shared" si="343"/>
        <v xml:space="preserve"> </v>
      </c>
      <c r="D1299" s="1" t="str">
        <f t="shared" si="344"/>
        <v>na</v>
      </c>
      <c r="E1299" t="s">
        <v>324</v>
      </c>
      <c r="F1299">
        <v>9602</v>
      </c>
      <c r="G1299" s="139">
        <v>2012</v>
      </c>
      <c r="H1299" t="s">
        <v>147</v>
      </c>
      <c r="I1299" s="691">
        <f>VLOOKUP(E1299&amp;H1299,Data2012!$A:$S,7,FALSE)</f>
        <v>-1</v>
      </c>
    </row>
    <row r="1300" spans="1:9" ht="14.25" hidden="1" customHeight="1">
      <c r="A1300" s="1" t="str">
        <f t="shared" si="341"/>
        <v>TRAINOSE20129602</v>
      </c>
      <c r="B1300" s="1" t="str">
        <f t="shared" si="342"/>
        <v xml:space="preserve"> </v>
      </c>
      <c r="C1300" s="210" t="str">
        <f t="shared" si="343"/>
        <v xml:space="preserve"> </v>
      </c>
      <c r="D1300" s="1" t="str">
        <f t="shared" si="344"/>
        <v>na</v>
      </c>
      <c r="E1300" t="s">
        <v>324</v>
      </c>
      <c r="F1300">
        <v>9602</v>
      </c>
      <c r="G1300" s="139">
        <v>2012</v>
      </c>
      <c r="H1300" t="s">
        <v>146</v>
      </c>
      <c r="I1300" s="691">
        <f>VLOOKUP(E1300&amp;H1300,Data2012!$A:$S,7,FALSE)</f>
        <v>-1</v>
      </c>
    </row>
    <row r="1301" spans="1:9" ht="14.25" hidden="1" customHeight="1">
      <c r="A1301" s="1" t="str">
        <f t="shared" si="341"/>
        <v>TRAINOSE20129602</v>
      </c>
      <c r="B1301" s="1" t="str">
        <f t="shared" si="342"/>
        <v xml:space="preserve"> </v>
      </c>
      <c r="C1301" s="210" t="str">
        <f t="shared" si="343"/>
        <v xml:space="preserve"> </v>
      </c>
      <c r="D1301" s="1" t="str">
        <f t="shared" si="344"/>
        <v>na</v>
      </c>
      <c r="E1301" t="s">
        <v>324</v>
      </c>
      <c r="F1301">
        <v>9602</v>
      </c>
      <c r="G1301" s="139">
        <v>2012</v>
      </c>
      <c r="H1301" t="s">
        <v>145</v>
      </c>
      <c r="I1301" s="691">
        <f>VLOOKUP(E1301&amp;H1301,Data2012!$A:$S,7,FALSE)</f>
        <v>-1</v>
      </c>
    </row>
    <row r="1302" spans="1:9" ht="14.25" hidden="1" customHeight="1">
      <c r="A1302" s="1" t="str">
        <f t="shared" si="341"/>
        <v>TRAINOSE20129602</v>
      </c>
      <c r="B1302" s="1" t="str">
        <f>IF(D1302="na"," ",SUMIF(A:A,A1302,D:D))</f>
        <v xml:space="preserve"> </v>
      </c>
      <c r="C1302" s="210" t="str">
        <f>IF(D1302="na"," ",VALUE(RIGHT(TRIM(H1302),2)))</f>
        <v xml:space="preserve"> </v>
      </c>
      <c r="D1302" s="1" t="str">
        <f t="shared" si="344"/>
        <v>na</v>
      </c>
      <c r="E1302" t="s">
        <v>324</v>
      </c>
      <c r="F1302">
        <v>9602</v>
      </c>
      <c r="G1302" s="139">
        <v>2012</v>
      </c>
      <c r="H1302" t="s">
        <v>144</v>
      </c>
      <c r="I1302" s="691">
        <f>VLOOKUP(E1302&amp;H1302,Data2012!$A:$S,7,FALSE)</f>
        <v>-1</v>
      </c>
    </row>
    <row r="1303" spans="1:9" ht="14.25" hidden="1" customHeight="1">
      <c r="A1303" s="1" t="str">
        <f t="shared" si="341"/>
        <v>TRAINOSE20129603</v>
      </c>
      <c r="B1303" s="1" t="str">
        <f t="shared" ref="B1303:B1313" si="345">IF(D1303="na",B1304,SUMIF(A:A,A1303,D:D))</f>
        <v xml:space="preserve"> </v>
      </c>
      <c r="C1303" s="210" t="str">
        <f t="shared" ref="C1303:C1313" si="346">IF(D1303="na",C1304,VALUE(RIGHT(TRIM(H1303),2)))</f>
        <v xml:space="preserve"> </v>
      </c>
      <c r="D1303" s="1" t="str">
        <f>IF(I1303&lt;0,"na",I1303)</f>
        <v>na</v>
      </c>
      <c r="E1303" t="s">
        <v>324</v>
      </c>
      <c r="F1303">
        <v>9603</v>
      </c>
      <c r="G1303" s="139">
        <v>2012</v>
      </c>
      <c r="H1303" t="s">
        <v>155</v>
      </c>
      <c r="I1303" s="691">
        <f>VLOOKUP(E1303&amp;H1303,Data2012!$A:$S,12,FALSE)</f>
        <v>-1</v>
      </c>
    </row>
    <row r="1304" spans="1:9" ht="14.25" hidden="1" customHeight="1">
      <c r="A1304" s="1" t="str">
        <f t="shared" si="341"/>
        <v>TRAINOSE20129603</v>
      </c>
      <c r="B1304" s="1" t="str">
        <f t="shared" si="345"/>
        <v xml:space="preserve"> </v>
      </c>
      <c r="C1304" s="210" t="str">
        <f t="shared" si="346"/>
        <v xml:space="preserve"> </v>
      </c>
      <c r="D1304" s="1" t="str">
        <f t="shared" ref="D1304:D1314" si="347">IF(I1304&lt;0,"na",I1304)</f>
        <v>na</v>
      </c>
      <c r="E1304" t="s">
        <v>324</v>
      </c>
      <c r="F1304">
        <v>9603</v>
      </c>
      <c r="G1304" s="139">
        <v>2012</v>
      </c>
      <c r="H1304" t="s">
        <v>154</v>
      </c>
      <c r="I1304" s="691">
        <f>VLOOKUP(E1304&amp;H1304,Data2012!$A:$S,12,FALSE)</f>
        <v>-1</v>
      </c>
    </row>
    <row r="1305" spans="1:9" ht="14.25" hidden="1" customHeight="1">
      <c r="A1305" s="1" t="str">
        <f t="shared" si="341"/>
        <v>TRAINOSE20129603</v>
      </c>
      <c r="B1305" s="1" t="str">
        <f t="shared" si="345"/>
        <v xml:space="preserve"> </v>
      </c>
      <c r="C1305" s="210" t="str">
        <f t="shared" si="346"/>
        <v xml:space="preserve"> </v>
      </c>
      <c r="D1305" s="1" t="str">
        <f t="shared" si="347"/>
        <v>na</v>
      </c>
      <c r="E1305" t="s">
        <v>324</v>
      </c>
      <c r="F1305">
        <v>9603</v>
      </c>
      <c r="G1305" s="139">
        <v>2012</v>
      </c>
      <c r="H1305" t="s">
        <v>153</v>
      </c>
      <c r="I1305" s="691">
        <f>VLOOKUP(E1305&amp;H1305,Data2012!$A:$S,12,FALSE)</f>
        <v>-1</v>
      </c>
    </row>
    <row r="1306" spans="1:9" ht="14.25" hidden="1" customHeight="1">
      <c r="A1306" s="1" t="str">
        <f t="shared" si="341"/>
        <v>TRAINOSE20129603</v>
      </c>
      <c r="B1306" s="1" t="str">
        <f t="shared" si="345"/>
        <v xml:space="preserve"> </v>
      </c>
      <c r="C1306" s="210" t="str">
        <f t="shared" si="346"/>
        <v xml:space="preserve"> </v>
      </c>
      <c r="D1306" s="1" t="str">
        <f t="shared" si="347"/>
        <v>na</v>
      </c>
      <c r="E1306" t="s">
        <v>324</v>
      </c>
      <c r="F1306">
        <v>9603</v>
      </c>
      <c r="G1306" s="139">
        <v>2012</v>
      </c>
      <c r="H1306" t="s">
        <v>152</v>
      </c>
      <c r="I1306" s="691">
        <f>VLOOKUP(E1306&amp;H1306,Data2012!$A:$S,12,FALSE)</f>
        <v>-1</v>
      </c>
    </row>
    <row r="1307" spans="1:9" ht="14.25" hidden="1" customHeight="1">
      <c r="A1307" s="1" t="str">
        <f t="shared" si="341"/>
        <v>TRAINOSE20129603</v>
      </c>
      <c r="B1307" s="1" t="str">
        <f t="shared" si="345"/>
        <v xml:space="preserve"> </v>
      </c>
      <c r="C1307" s="210" t="str">
        <f t="shared" si="346"/>
        <v xml:space="preserve"> </v>
      </c>
      <c r="D1307" s="1" t="str">
        <f t="shared" si="347"/>
        <v>na</v>
      </c>
      <c r="E1307" t="s">
        <v>324</v>
      </c>
      <c r="F1307">
        <v>9603</v>
      </c>
      <c r="G1307" s="139">
        <v>2012</v>
      </c>
      <c r="H1307" t="s">
        <v>151</v>
      </c>
      <c r="I1307" s="691">
        <f>VLOOKUP(E1307&amp;H1307,Data2012!$A:$S,12,FALSE)</f>
        <v>-1</v>
      </c>
    </row>
    <row r="1308" spans="1:9" ht="14.25" hidden="1" customHeight="1">
      <c r="A1308" s="1" t="str">
        <f t="shared" si="341"/>
        <v>TRAINOSE20129603</v>
      </c>
      <c r="B1308" s="1" t="str">
        <f t="shared" si="345"/>
        <v xml:space="preserve"> </v>
      </c>
      <c r="C1308" s="210" t="str">
        <f t="shared" si="346"/>
        <v xml:space="preserve"> </v>
      </c>
      <c r="D1308" s="1" t="str">
        <f t="shared" si="347"/>
        <v>na</v>
      </c>
      <c r="E1308" t="s">
        <v>324</v>
      </c>
      <c r="F1308">
        <v>9603</v>
      </c>
      <c r="G1308" s="139">
        <v>2012</v>
      </c>
      <c r="H1308" t="s">
        <v>150</v>
      </c>
      <c r="I1308" s="691">
        <f>VLOOKUP(E1308&amp;H1308,Data2012!$A:$S,12,FALSE)</f>
        <v>-1</v>
      </c>
    </row>
    <row r="1309" spans="1:9" ht="14.25" hidden="1" customHeight="1">
      <c r="A1309" s="1" t="str">
        <f t="shared" si="341"/>
        <v>TRAINOSE20129603</v>
      </c>
      <c r="B1309" s="1" t="str">
        <f t="shared" si="345"/>
        <v xml:space="preserve"> </v>
      </c>
      <c r="C1309" s="210" t="str">
        <f t="shared" si="346"/>
        <v xml:space="preserve"> </v>
      </c>
      <c r="D1309" s="1" t="str">
        <f t="shared" si="347"/>
        <v>na</v>
      </c>
      <c r="E1309" t="s">
        <v>324</v>
      </c>
      <c r="F1309">
        <v>9603</v>
      </c>
      <c r="G1309" s="139">
        <v>2012</v>
      </c>
      <c r="H1309" t="s">
        <v>149</v>
      </c>
      <c r="I1309" s="691">
        <f>VLOOKUP(E1309&amp;H1309,Data2012!$A:$S,12,FALSE)</f>
        <v>-1</v>
      </c>
    </row>
    <row r="1310" spans="1:9" ht="14.25" hidden="1" customHeight="1">
      <c r="A1310" s="1" t="str">
        <f t="shared" si="341"/>
        <v>TRAINOSE20129603</v>
      </c>
      <c r="B1310" s="1" t="str">
        <f t="shared" si="345"/>
        <v xml:space="preserve"> </v>
      </c>
      <c r="C1310" s="210" t="str">
        <f t="shared" si="346"/>
        <v xml:space="preserve"> </v>
      </c>
      <c r="D1310" s="1" t="str">
        <f t="shared" si="347"/>
        <v>na</v>
      </c>
      <c r="E1310" t="s">
        <v>324</v>
      </c>
      <c r="F1310">
        <v>9603</v>
      </c>
      <c r="G1310" s="139">
        <v>2012</v>
      </c>
      <c r="H1310" t="s">
        <v>148</v>
      </c>
      <c r="I1310" s="691">
        <f>VLOOKUP(E1310&amp;H1310,Data2012!$A:$S,12,FALSE)</f>
        <v>-1</v>
      </c>
    </row>
    <row r="1311" spans="1:9" ht="14.25" hidden="1" customHeight="1">
      <c r="A1311" s="1" t="str">
        <f t="shared" si="341"/>
        <v>TRAINOSE20129603</v>
      </c>
      <c r="B1311" s="1" t="str">
        <f t="shared" si="345"/>
        <v xml:space="preserve"> </v>
      </c>
      <c r="C1311" s="210" t="str">
        <f t="shared" si="346"/>
        <v xml:space="preserve"> </v>
      </c>
      <c r="D1311" s="1" t="str">
        <f t="shared" si="347"/>
        <v>na</v>
      </c>
      <c r="E1311" t="s">
        <v>324</v>
      </c>
      <c r="F1311">
        <v>9603</v>
      </c>
      <c r="G1311" s="139">
        <v>2012</v>
      </c>
      <c r="H1311" t="s">
        <v>147</v>
      </c>
      <c r="I1311" s="691">
        <f>VLOOKUP(E1311&amp;H1311,Data2012!$A:$S,12,FALSE)</f>
        <v>-1</v>
      </c>
    </row>
    <row r="1312" spans="1:9" ht="14.25" hidden="1" customHeight="1">
      <c r="A1312" s="1" t="str">
        <f t="shared" si="341"/>
        <v>TRAINOSE20129603</v>
      </c>
      <c r="B1312" s="1" t="str">
        <f t="shared" si="345"/>
        <v xml:space="preserve"> </v>
      </c>
      <c r="C1312" s="210" t="str">
        <f t="shared" si="346"/>
        <v xml:space="preserve"> </v>
      </c>
      <c r="D1312" s="1" t="str">
        <f t="shared" si="347"/>
        <v>na</v>
      </c>
      <c r="E1312" t="s">
        <v>324</v>
      </c>
      <c r="F1312">
        <v>9603</v>
      </c>
      <c r="G1312" s="139">
        <v>2012</v>
      </c>
      <c r="H1312" t="s">
        <v>146</v>
      </c>
      <c r="I1312" s="691">
        <f>VLOOKUP(E1312&amp;H1312,Data2012!$A:$S,12,FALSE)</f>
        <v>-1</v>
      </c>
    </row>
    <row r="1313" spans="1:9" ht="14.25" hidden="1" customHeight="1">
      <c r="A1313" s="1" t="str">
        <f t="shared" si="341"/>
        <v>TRAINOSE20129603</v>
      </c>
      <c r="B1313" s="1" t="str">
        <f t="shared" si="345"/>
        <v xml:space="preserve"> </v>
      </c>
      <c r="C1313" s="210" t="str">
        <f t="shared" si="346"/>
        <v xml:space="preserve"> </v>
      </c>
      <c r="D1313" s="1" t="str">
        <f t="shared" si="347"/>
        <v>na</v>
      </c>
      <c r="E1313" t="s">
        <v>324</v>
      </c>
      <c r="F1313">
        <v>9603</v>
      </c>
      <c r="G1313" s="139">
        <v>2012</v>
      </c>
      <c r="H1313" t="s">
        <v>145</v>
      </c>
      <c r="I1313" s="691">
        <f>VLOOKUP(E1313&amp;H1313,Data2012!$A:$S,12,FALSE)</f>
        <v>-1</v>
      </c>
    </row>
    <row r="1314" spans="1:9" ht="14.25" hidden="1" customHeight="1">
      <c r="A1314" s="1" t="str">
        <f t="shared" si="341"/>
        <v>TRAINOSE20129603</v>
      </c>
      <c r="B1314" s="1" t="str">
        <f>IF(D1314="na"," ",SUMIF(A:A,A1314,D:D))</f>
        <v xml:space="preserve"> </v>
      </c>
      <c r="C1314" s="210" t="str">
        <f>IF(D1314="na"," ",VALUE(RIGHT(TRIM(H1314),2)))</f>
        <v xml:space="preserve"> </v>
      </c>
      <c r="D1314" s="1" t="str">
        <f t="shared" si="347"/>
        <v>na</v>
      </c>
      <c r="E1314" t="s">
        <v>324</v>
      </c>
      <c r="F1314">
        <v>9603</v>
      </c>
      <c r="G1314" s="139">
        <v>2012</v>
      </c>
      <c r="H1314" t="s">
        <v>144</v>
      </c>
      <c r="I1314" s="691">
        <f>VLOOKUP(E1314&amp;H1314,Data2012!$A:$S,12,FALSE)</f>
        <v>-1</v>
      </c>
    </row>
    <row r="1315" spans="1:9" ht="14.25" hidden="1" customHeight="1">
      <c r="A1315" s="1" t="str">
        <f t="shared" si="341"/>
        <v>TRAINOSE20129604</v>
      </c>
      <c r="B1315" s="1" t="str">
        <f t="shared" ref="B1315:B1325" si="348">IF(D1315="na",B1316,SUMIF(A:A,A1315,D:D))</f>
        <v xml:space="preserve"> </v>
      </c>
      <c r="C1315" s="210" t="str">
        <f t="shared" ref="C1315:C1325" si="349">IF(D1315="na",C1316,VALUE(RIGHT(TRIM(H1315),2)))</f>
        <v xml:space="preserve"> </v>
      </c>
      <c r="D1315" s="1" t="str">
        <f>IF(I1315&lt;0,"na",I1315)</f>
        <v>na</v>
      </c>
      <c r="E1315" t="s">
        <v>324</v>
      </c>
      <c r="F1315">
        <v>9604</v>
      </c>
      <c r="G1315" s="139">
        <v>2012</v>
      </c>
      <c r="H1315" t="s">
        <v>155</v>
      </c>
      <c r="I1315" s="691">
        <f>VLOOKUP(E1315&amp;H1315,Data2012!$A:$S,15,FALSE)</f>
        <v>-1</v>
      </c>
    </row>
    <row r="1316" spans="1:9" ht="14.25" hidden="1" customHeight="1">
      <c r="A1316" s="1" t="str">
        <f t="shared" si="341"/>
        <v>TRAINOSE20129604</v>
      </c>
      <c r="B1316" s="1" t="str">
        <f t="shared" si="348"/>
        <v xml:space="preserve"> </v>
      </c>
      <c r="C1316" s="210" t="str">
        <f t="shared" si="349"/>
        <v xml:space="preserve"> </v>
      </c>
      <c r="D1316" s="1" t="str">
        <f t="shared" ref="D1316:D1326" si="350">IF(I1316&lt;0,"na",I1316)</f>
        <v>na</v>
      </c>
      <c r="E1316" t="s">
        <v>324</v>
      </c>
      <c r="F1316">
        <v>9604</v>
      </c>
      <c r="G1316" s="139">
        <v>2012</v>
      </c>
      <c r="H1316" t="s">
        <v>154</v>
      </c>
      <c r="I1316" s="691">
        <f>VLOOKUP(E1316&amp;H1316,Data2012!$A:$S,15,FALSE)</f>
        <v>-1</v>
      </c>
    </row>
    <row r="1317" spans="1:9" ht="14.25" hidden="1" customHeight="1">
      <c r="A1317" s="1" t="str">
        <f t="shared" si="341"/>
        <v>TRAINOSE20129604</v>
      </c>
      <c r="B1317" s="1" t="str">
        <f t="shared" si="348"/>
        <v xml:space="preserve"> </v>
      </c>
      <c r="C1317" s="210" t="str">
        <f t="shared" si="349"/>
        <v xml:space="preserve"> </v>
      </c>
      <c r="D1317" s="1" t="str">
        <f t="shared" si="350"/>
        <v>na</v>
      </c>
      <c r="E1317" t="s">
        <v>324</v>
      </c>
      <c r="F1317">
        <v>9604</v>
      </c>
      <c r="G1317" s="139">
        <v>2012</v>
      </c>
      <c r="H1317" t="s">
        <v>153</v>
      </c>
      <c r="I1317" s="691">
        <f>VLOOKUP(E1317&amp;H1317,Data2012!$A:$S,15,FALSE)</f>
        <v>-1</v>
      </c>
    </row>
    <row r="1318" spans="1:9" ht="14.25" hidden="1" customHeight="1">
      <c r="A1318" s="1" t="str">
        <f t="shared" si="341"/>
        <v>TRAINOSE20129604</v>
      </c>
      <c r="B1318" s="1" t="str">
        <f t="shared" si="348"/>
        <v xml:space="preserve"> </v>
      </c>
      <c r="C1318" s="210" t="str">
        <f t="shared" si="349"/>
        <v xml:space="preserve"> </v>
      </c>
      <c r="D1318" s="1" t="str">
        <f t="shared" si="350"/>
        <v>na</v>
      </c>
      <c r="E1318" t="s">
        <v>324</v>
      </c>
      <c r="F1318">
        <v>9604</v>
      </c>
      <c r="G1318" s="139">
        <v>2012</v>
      </c>
      <c r="H1318" t="s">
        <v>152</v>
      </c>
      <c r="I1318" s="691">
        <f>VLOOKUP(E1318&amp;H1318,Data2012!$A:$S,15,FALSE)</f>
        <v>-1</v>
      </c>
    </row>
    <row r="1319" spans="1:9" ht="14.25" hidden="1" customHeight="1">
      <c r="A1319" s="1" t="str">
        <f t="shared" si="341"/>
        <v>TRAINOSE20129604</v>
      </c>
      <c r="B1319" s="1" t="str">
        <f t="shared" si="348"/>
        <v xml:space="preserve"> </v>
      </c>
      <c r="C1319" s="210" t="str">
        <f t="shared" si="349"/>
        <v xml:space="preserve"> </v>
      </c>
      <c r="D1319" s="1" t="str">
        <f t="shared" si="350"/>
        <v>na</v>
      </c>
      <c r="E1319" t="s">
        <v>324</v>
      </c>
      <c r="F1319">
        <v>9604</v>
      </c>
      <c r="G1319" s="139">
        <v>2012</v>
      </c>
      <c r="H1319" t="s">
        <v>151</v>
      </c>
      <c r="I1319" s="691">
        <f>VLOOKUP(E1319&amp;H1319,Data2012!$A:$S,15,FALSE)</f>
        <v>-1</v>
      </c>
    </row>
    <row r="1320" spans="1:9" ht="14.25" hidden="1" customHeight="1">
      <c r="A1320" s="1" t="str">
        <f t="shared" si="341"/>
        <v>TRAINOSE20129604</v>
      </c>
      <c r="B1320" s="1" t="str">
        <f t="shared" si="348"/>
        <v xml:space="preserve"> </v>
      </c>
      <c r="C1320" s="210" t="str">
        <f t="shared" si="349"/>
        <v xml:space="preserve"> </v>
      </c>
      <c r="D1320" s="1" t="str">
        <f t="shared" si="350"/>
        <v>na</v>
      </c>
      <c r="E1320" t="s">
        <v>324</v>
      </c>
      <c r="F1320">
        <v>9604</v>
      </c>
      <c r="G1320" s="139">
        <v>2012</v>
      </c>
      <c r="H1320" t="s">
        <v>150</v>
      </c>
      <c r="I1320" s="691">
        <f>VLOOKUP(E1320&amp;H1320,Data2012!$A:$S,15,FALSE)</f>
        <v>-1</v>
      </c>
    </row>
    <row r="1321" spans="1:9" ht="14.25" hidden="1" customHeight="1">
      <c r="A1321" s="1" t="str">
        <f t="shared" si="341"/>
        <v>TRAINOSE20129604</v>
      </c>
      <c r="B1321" s="1" t="str">
        <f t="shared" si="348"/>
        <v xml:space="preserve"> </v>
      </c>
      <c r="C1321" s="210" t="str">
        <f t="shared" si="349"/>
        <v xml:space="preserve"> </v>
      </c>
      <c r="D1321" s="1" t="str">
        <f t="shared" si="350"/>
        <v>na</v>
      </c>
      <c r="E1321" t="s">
        <v>324</v>
      </c>
      <c r="F1321">
        <v>9604</v>
      </c>
      <c r="G1321" s="139">
        <v>2012</v>
      </c>
      <c r="H1321" t="s">
        <v>149</v>
      </c>
      <c r="I1321" s="691">
        <f>VLOOKUP(E1321&amp;H1321,Data2012!$A:$S,15,FALSE)</f>
        <v>-1</v>
      </c>
    </row>
    <row r="1322" spans="1:9" ht="14.25" hidden="1" customHeight="1">
      <c r="A1322" s="1" t="str">
        <f t="shared" si="341"/>
        <v>TRAINOSE20129604</v>
      </c>
      <c r="B1322" s="1" t="str">
        <f t="shared" si="348"/>
        <v xml:space="preserve"> </v>
      </c>
      <c r="C1322" s="210" t="str">
        <f t="shared" si="349"/>
        <v xml:space="preserve"> </v>
      </c>
      <c r="D1322" s="1" t="str">
        <f t="shared" si="350"/>
        <v>na</v>
      </c>
      <c r="E1322" t="s">
        <v>324</v>
      </c>
      <c r="F1322">
        <v>9604</v>
      </c>
      <c r="G1322" s="139">
        <v>2012</v>
      </c>
      <c r="H1322" t="s">
        <v>148</v>
      </c>
      <c r="I1322" s="691">
        <f>VLOOKUP(E1322&amp;H1322,Data2012!$A:$S,15,FALSE)</f>
        <v>-1</v>
      </c>
    </row>
    <row r="1323" spans="1:9" ht="14.25" hidden="1" customHeight="1">
      <c r="A1323" s="1" t="str">
        <f t="shared" si="341"/>
        <v>TRAINOSE20129604</v>
      </c>
      <c r="B1323" s="1" t="str">
        <f t="shared" si="348"/>
        <v xml:space="preserve"> </v>
      </c>
      <c r="C1323" s="210" t="str">
        <f t="shared" si="349"/>
        <v xml:space="preserve"> </v>
      </c>
      <c r="D1323" s="1" t="str">
        <f t="shared" si="350"/>
        <v>na</v>
      </c>
      <c r="E1323" t="s">
        <v>324</v>
      </c>
      <c r="F1323">
        <v>9604</v>
      </c>
      <c r="G1323" s="139">
        <v>2012</v>
      </c>
      <c r="H1323" t="s">
        <v>147</v>
      </c>
      <c r="I1323" s="691">
        <f>VLOOKUP(E1323&amp;H1323,Data2012!$A:$S,15,FALSE)</f>
        <v>-1</v>
      </c>
    </row>
    <row r="1324" spans="1:9" ht="14.25" hidden="1" customHeight="1">
      <c r="A1324" s="1" t="str">
        <f t="shared" si="341"/>
        <v>TRAINOSE20129604</v>
      </c>
      <c r="B1324" s="1" t="str">
        <f t="shared" si="348"/>
        <v xml:space="preserve"> </v>
      </c>
      <c r="C1324" s="210" t="str">
        <f t="shared" si="349"/>
        <v xml:space="preserve"> </v>
      </c>
      <c r="D1324" s="1" t="str">
        <f t="shared" si="350"/>
        <v>na</v>
      </c>
      <c r="E1324" t="s">
        <v>324</v>
      </c>
      <c r="F1324">
        <v>9604</v>
      </c>
      <c r="G1324" s="139">
        <v>2012</v>
      </c>
      <c r="H1324" t="s">
        <v>146</v>
      </c>
      <c r="I1324" s="691">
        <f>VLOOKUP(E1324&amp;H1324,Data2012!$A:$S,15,FALSE)</f>
        <v>-1</v>
      </c>
    </row>
    <row r="1325" spans="1:9" ht="14.25" hidden="1" customHeight="1">
      <c r="A1325" s="1" t="str">
        <f t="shared" si="341"/>
        <v>TRAINOSE20129604</v>
      </c>
      <c r="B1325" s="1" t="str">
        <f t="shared" si="348"/>
        <v xml:space="preserve"> </v>
      </c>
      <c r="C1325" s="210" t="str">
        <f t="shared" si="349"/>
        <v xml:space="preserve"> </v>
      </c>
      <c r="D1325" s="1" t="str">
        <f t="shared" si="350"/>
        <v>na</v>
      </c>
      <c r="E1325" t="s">
        <v>324</v>
      </c>
      <c r="F1325">
        <v>9604</v>
      </c>
      <c r="G1325" s="139">
        <v>2012</v>
      </c>
      <c r="H1325" t="s">
        <v>145</v>
      </c>
      <c r="I1325" s="691">
        <f>VLOOKUP(E1325&amp;H1325,Data2012!$A:$S,15,FALSE)</f>
        <v>-1</v>
      </c>
    </row>
    <row r="1326" spans="1:9" ht="14.25" hidden="1" customHeight="1">
      <c r="A1326" s="1" t="str">
        <f t="shared" si="341"/>
        <v>TRAINOSE20129604</v>
      </c>
      <c r="B1326" s="1" t="str">
        <f>IF(D1326="na"," ",SUMIF(A:A,A1326,D:D))</f>
        <v xml:space="preserve"> </v>
      </c>
      <c r="C1326" s="210" t="str">
        <f>IF(D1326="na"," ",VALUE(RIGHT(TRIM(H1326),2)))</f>
        <v xml:space="preserve"> </v>
      </c>
      <c r="D1326" s="1" t="str">
        <f t="shared" si="350"/>
        <v>na</v>
      </c>
      <c r="E1326" t="s">
        <v>324</v>
      </c>
      <c r="F1326">
        <v>9604</v>
      </c>
      <c r="G1326" s="139">
        <v>2012</v>
      </c>
      <c r="H1326" t="s">
        <v>144</v>
      </c>
      <c r="I1326" s="691">
        <f>VLOOKUP(E1326&amp;H1326,Data2012!$A:$S,15,FALSE)</f>
        <v>-1</v>
      </c>
    </row>
    <row r="1327" spans="1:9" ht="14.25" hidden="1" customHeight="1">
      <c r="A1327" s="1" t="str">
        <f t="shared" si="341"/>
        <v>TRAINOSE20129605</v>
      </c>
      <c r="B1327" s="1" t="str">
        <f t="shared" ref="B1327:B1337" si="351">IF(D1327="na",B1328,SUMIF(A:A,A1327,D:D))</f>
        <v xml:space="preserve"> </v>
      </c>
      <c r="C1327" s="210" t="str">
        <f t="shared" ref="C1327:C1337" si="352">IF(D1327="na",C1328,VALUE(RIGHT(TRIM(H1327),2)))</f>
        <v xml:space="preserve"> </v>
      </c>
      <c r="D1327" s="1" t="str">
        <f>IF(I1327&lt;0,"na",I1327)</f>
        <v>na</v>
      </c>
      <c r="E1327" t="s">
        <v>324</v>
      </c>
      <c r="F1327">
        <v>9605</v>
      </c>
      <c r="G1327" s="139">
        <v>2012</v>
      </c>
      <c r="H1327" t="s">
        <v>155</v>
      </c>
      <c r="I1327" s="691">
        <f>VLOOKUP(E1327&amp;H1327,Data2012!$A:$S,18,FALSE)</f>
        <v>-1</v>
      </c>
    </row>
    <row r="1328" spans="1:9" ht="14.25" hidden="1" customHeight="1">
      <c r="A1328" s="1" t="str">
        <f t="shared" si="341"/>
        <v>TRAINOSE20129605</v>
      </c>
      <c r="B1328" s="1" t="str">
        <f t="shared" si="351"/>
        <v xml:space="preserve"> </v>
      </c>
      <c r="C1328" s="210" t="str">
        <f t="shared" si="352"/>
        <v xml:space="preserve"> </v>
      </c>
      <c r="D1328" s="1" t="str">
        <f t="shared" ref="D1328:D1338" si="353">IF(I1328&lt;0,"na",I1328)</f>
        <v>na</v>
      </c>
      <c r="E1328" t="s">
        <v>324</v>
      </c>
      <c r="F1328">
        <v>9605</v>
      </c>
      <c r="G1328" s="139">
        <v>2012</v>
      </c>
      <c r="H1328" t="s">
        <v>154</v>
      </c>
      <c r="I1328" s="691">
        <f>VLOOKUP(E1328&amp;H1328,Data2012!$A:$S,18,FALSE)</f>
        <v>-1</v>
      </c>
    </row>
    <row r="1329" spans="1:9" ht="14.25" hidden="1" customHeight="1">
      <c r="A1329" s="1" t="str">
        <f t="shared" si="341"/>
        <v>TRAINOSE20129605</v>
      </c>
      <c r="B1329" s="1" t="str">
        <f t="shared" si="351"/>
        <v xml:space="preserve"> </v>
      </c>
      <c r="C1329" s="210" t="str">
        <f t="shared" si="352"/>
        <v xml:space="preserve"> </v>
      </c>
      <c r="D1329" s="1" t="str">
        <f t="shared" si="353"/>
        <v>na</v>
      </c>
      <c r="E1329" t="s">
        <v>324</v>
      </c>
      <c r="F1329">
        <v>9605</v>
      </c>
      <c r="G1329" s="139">
        <v>2012</v>
      </c>
      <c r="H1329" t="s">
        <v>153</v>
      </c>
      <c r="I1329" s="691">
        <f>VLOOKUP(E1329&amp;H1329,Data2012!$A:$S,18,FALSE)</f>
        <v>-1</v>
      </c>
    </row>
    <row r="1330" spans="1:9" ht="14.25" hidden="1" customHeight="1">
      <c r="A1330" s="1" t="str">
        <f t="shared" si="341"/>
        <v>TRAINOSE20129605</v>
      </c>
      <c r="B1330" s="1" t="str">
        <f t="shared" si="351"/>
        <v xml:space="preserve"> </v>
      </c>
      <c r="C1330" s="210" t="str">
        <f t="shared" si="352"/>
        <v xml:space="preserve"> </v>
      </c>
      <c r="D1330" s="1" t="str">
        <f t="shared" si="353"/>
        <v>na</v>
      </c>
      <c r="E1330" t="s">
        <v>324</v>
      </c>
      <c r="F1330">
        <v>9605</v>
      </c>
      <c r="G1330" s="139">
        <v>2012</v>
      </c>
      <c r="H1330" t="s">
        <v>152</v>
      </c>
      <c r="I1330" s="691">
        <f>VLOOKUP(E1330&amp;H1330,Data2012!$A:$S,18,FALSE)</f>
        <v>-1</v>
      </c>
    </row>
    <row r="1331" spans="1:9" ht="14.25" hidden="1" customHeight="1">
      <c r="A1331" s="1" t="str">
        <f t="shared" si="341"/>
        <v>TRAINOSE20129605</v>
      </c>
      <c r="B1331" s="1" t="str">
        <f t="shared" si="351"/>
        <v xml:space="preserve"> </v>
      </c>
      <c r="C1331" s="210" t="str">
        <f t="shared" si="352"/>
        <v xml:space="preserve"> </v>
      </c>
      <c r="D1331" s="1" t="str">
        <f t="shared" si="353"/>
        <v>na</v>
      </c>
      <c r="E1331" t="s">
        <v>324</v>
      </c>
      <c r="F1331">
        <v>9605</v>
      </c>
      <c r="G1331" s="139">
        <v>2012</v>
      </c>
      <c r="H1331" t="s">
        <v>151</v>
      </c>
      <c r="I1331" s="691">
        <f>VLOOKUP(E1331&amp;H1331,Data2012!$A:$S,18,FALSE)</f>
        <v>-1</v>
      </c>
    </row>
    <row r="1332" spans="1:9" ht="14.25" hidden="1" customHeight="1">
      <c r="A1332" s="1" t="str">
        <f t="shared" si="341"/>
        <v>TRAINOSE20129605</v>
      </c>
      <c r="B1332" s="1" t="str">
        <f t="shared" si="351"/>
        <v xml:space="preserve"> </v>
      </c>
      <c r="C1332" s="210" t="str">
        <f t="shared" si="352"/>
        <v xml:space="preserve"> </v>
      </c>
      <c r="D1332" s="1" t="str">
        <f t="shared" si="353"/>
        <v>na</v>
      </c>
      <c r="E1332" t="s">
        <v>324</v>
      </c>
      <c r="F1332">
        <v>9605</v>
      </c>
      <c r="G1332" s="139">
        <v>2012</v>
      </c>
      <c r="H1332" t="s">
        <v>150</v>
      </c>
      <c r="I1332" s="691">
        <f>VLOOKUP(E1332&amp;H1332,Data2012!$A:$S,18,FALSE)</f>
        <v>-1</v>
      </c>
    </row>
    <row r="1333" spans="1:9" ht="14.25" hidden="1" customHeight="1">
      <c r="A1333" s="1" t="str">
        <f t="shared" si="341"/>
        <v>TRAINOSE20129605</v>
      </c>
      <c r="B1333" s="1" t="str">
        <f t="shared" si="351"/>
        <v xml:space="preserve"> </v>
      </c>
      <c r="C1333" s="210" t="str">
        <f t="shared" si="352"/>
        <v xml:space="preserve"> </v>
      </c>
      <c r="D1333" s="1" t="str">
        <f t="shared" si="353"/>
        <v>na</v>
      </c>
      <c r="E1333" t="s">
        <v>324</v>
      </c>
      <c r="F1333">
        <v>9605</v>
      </c>
      <c r="G1333" s="139">
        <v>2012</v>
      </c>
      <c r="H1333" t="s">
        <v>149</v>
      </c>
      <c r="I1333" s="691">
        <f>VLOOKUP(E1333&amp;H1333,Data2012!$A:$S,18,FALSE)</f>
        <v>-1</v>
      </c>
    </row>
    <row r="1334" spans="1:9" ht="14.25" hidden="1" customHeight="1">
      <c r="A1334" s="1" t="str">
        <f t="shared" si="341"/>
        <v>TRAINOSE20129605</v>
      </c>
      <c r="B1334" s="1" t="str">
        <f t="shared" si="351"/>
        <v xml:space="preserve"> </v>
      </c>
      <c r="C1334" s="210" t="str">
        <f t="shared" si="352"/>
        <v xml:space="preserve"> </v>
      </c>
      <c r="D1334" s="1" t="str">
        <f t="shared" si="353"/>
        <v>na</v>
      </c>
      <c r="E1334" t="s">
        <v>324</v>
      </c>
      <c r="F1334">
        <v>9605</v>
      </c>
      <c r="G1334" s="139">
        <v>2012</v>
      </c>
      <c r="H1334" t="s">
        <v>148</v>
      </c>
      <c r="I1334" s="691">
        <f>VLOOKUP(E1334&amp;H1334,Data2012!$A:$S,18,FALSE)</f>
        <v>-1</v>
      </c>
    </row>
    <row r="1335" spans="1:9" ht="14.25" hidden="1" customHeight="1">
      <c r="A1335" s="1" t="str">
        <f t="shared" si="341"/>
        <v>TRAINOSE20129605</v>
      </c>
      <c r="B1335" s="1" t="str">
        <f t="shared" si="351"/>
        <v xml:space="preserve"> </v>
      </c>
      <c r="C1335" s="210" t="str">
        <f t="shared" si="352"/>
        <v xml:space="preserve"> </v>
      </c>
      <c r="D1335" s="1" t="str">
        <f t="shared" si="353"/>
        <v>na</v>
      </c>
      <c r="E1335" t="s">
        <v>324</v>
      </c>
      <c r="F1335">
        <v>9605</v>
      </c>
      <c r="G1335" s="139">
        <v>2012</v>
      </c>
      <c r="H1335" t="s">
        <v>147</v>
      </c>
      <c r="I1335" s="691">
        <f>VLOOKUP(E1335&amp;H1335,Data2012!$A:$S,18,FALSE)</f>
        <v>-1</v>
      </c>
    </row>
    <row r="1336" spans="1:9" ht="14.25" hidden="1" customHeight="1">
      <c r="A1336" s="1" t="str">
        <f t="shared" si="341"/>
        <v>TRAINOSE20129605</v>
      </c>
      <c r="B1336" s="1" t="str">
        <f t="shared" si="351"/>
        <v xml:space="preserve"> </v>
      </c>
      <c r="C1336" s="210" t="str">
        <f t="shared" si="352"/>
        <v xml:space="preserve"> </v>
      </c>
      <c r="D1336" s="1" t="str">
        <f t="shared" si="353"/>
        <v>na</v>
      </c>
      <c r="E1336" t="s">
        <v>324</v>
      </c>
      <c r="F1336">
        <v>9605</v>
      </c>
      <c r="G1336" s="139">
        <v>2012</v>
      </c>
      <c r="H1336" t="s">
        <v>146</v>
      </c>
      <c r="I1336" s="691">
        <f>VLOOKUP(E1336&amp;H1336,Data2012!$A:$S,18,FALSE)</f>
        <v>-1</v>
      </c>
    </row>
    <row r="1337" spans="1:9" ht="14.25" hidden="1" customHeight="1">
      <c r="A1337" s="1" t="str">
        <f t="shared" si="341"/>
        <v>TRAINOSE20129605</v>
      </c>
      <c r="B1337" s="1" t="str">
        <f t="shared" si="351"/>
        <v xml:space="preserve"> </v>
      </c>
      <c r="C1337" s="210" t="str">
        <f t="shared" si="352"/>
        <v xml:space="preserve"> </v>
      </c>
      <c r="D1337" s="1" t="str">
        <f t="shared" si="353"/>
        <v>na</v>
      </c>
      <c r="E1337" t="s">
        <v>324</v>
      </c>
      <c r="F1337">
        <v>9605</v>
      </c>
      <c r="G1337" s="139">
        <v>2012</v>
      </c>
      <c r="H1337" t="s">
        <v>145</v>
      </c>
      <c r="I1337" s="691">
        <f>VLOOKUP(E1337&amp;H1337,Data2012!$A:$S,18,FALSE)</f>
        <v>-1</v>
      </c>
    </row>
    <row r="1338" spans="1:9" ht="14.25" hidden="1" customHeight="1">
      <c r="A1338" s="1" t="str">
        <f t="shared" si="341"/>
        <v>TRAINOSE20129605</v>
      </c>
      <c r="B1338" s="1" t="str">
        <f>IF(D1338="na"," ",SUMIF(A:A,A1338,D:D))</f>
        <v xml:space="preserve"> </v>
      </c>
      <c r="C1338" s="210" t="str">
        <f>IF(D1338="na"," ",VALUE(RIGHT(TRIM(H1338),2)))</f>
        <v xml:space="preserve"> </v>
      </c>
      <c r="D1338" s="1" t="str">
        <f t="shared" si="353"/>
        <v>na</v>
      </c>
      <c r="E1338" t="s">
        <v>324</v>
      </c>
      <c r="F1338">
        <v>9605</v>
      </c>
      <c r="G1338" s="139">
        <v>2012</v>
      </c>
      <c r="H1338" t="s">
        <v>144</v>
      </c>
      <c r="I1338" s="691">
        <f>VLOOKUP(E1338&amp;H1338,Data2012!$A:$S,18,FALSE)</f>
        <v>-1</v>
      </c>
    </row>
    <row r="1339" spans="1:9" ht="14.25" hidden="1" customHeight="1">
      <c r="A1339" s="1" t="str">
        <f t="shared" si="341"/>
        <v>TRAINOSE20129606</v>
      </c>
      <c r="B1339" s="1" t="str">
        <f t="shared" ref="B1339:B1349" si="354">IF(D1339="na",B1340,SUMIF(A:A,A1339,D:D))</f>
        <v xml:space="preserve"> </v>
      </c>
      <c r="C1339" s="210" t="str">
        <f t="shared" ref="C1339:C1349" si="355">IF(D1339="na",C1340,VALUE(RIGHT(TRIM(H1339),2)))</f>
        <v xml:space="preserve"> </v>
      </c>
      <c r="D1339" s="1" t="str">
        <f>IF(I1339&lt;0,"na",I1339)</f>
        <v>na</v>
      </c>
      <c r="E1339" t="s">
        <v>324</v>
      </c>
      <c r="F1339">
        <v>9606</v>
      </c>
      <c r="G1339" s="139">
        <v>2012</v>
      </c>
      <c r="H1339" t="s">
        <v>155</v>
      </c>
      <c r="I1339" s="691">
        <f>VLOOKUP(E1339&amp;H1339,Data2012!$A:$U,21,FALSE)</f>
        <v>-1</v>
      </c>
    </row>
    <row r="1340" spans="1:9" ht="14.25" hidden="1" customHeight="1">
      <c r="A1340" s="1" t="str">
        <f t="shared" si="341"/>
        <v>TRAINOSE20129606</v>
      </c>
      <c r="B1340" s="1" t="str">
        <f t="shared" si="354"/>
        <v xml:space="preserve"> </v>
      </c>
      <c r="C1340" s="210" t="str">
        <f t="shared" si="355"/>
        <v xml:space="preserve"> </v>
      </c>
      <c r="D1340" s="1" t="str">
        <f t="shared" ref="D1340:D1350" si="356">IF(I1340&lt;0,"na",I1340)</f>
        <v>na</v>
      </c>
      <c r="E1340" t="s">
        <v>324</v>
      </c>
      <c r="F1340">
        <v>9606</v>
      </c>
      <c r="G1340" s="139">
        <v>2012</v>
      </c>
      <c r="H1340" t="s">
        <v>154</v>
      </c>
      <c r="I1340" s="691">
        <f>VLOOKUP(E1340&amp;H1340,Data2012!$A:$U,21,FALSE)</f>
        <v>-1</v>
      </c>
    </row>
    <row r="1341" spans="1:9" ht="14.25" hidden="1" customHeight="1">
      <c r="A1341" s="1" t="str">
        <f t="shared" si="341"/>
        <v>TRAINOSE20129606</v>
      </c>
      <c r="B1341" s="1" t="str">
        <f t="shared" si="354"/>
        <v xml:space="preserve"> </v>
      </c>
      <c r="C1341" s="210" t="str">
        <f t="shared" si="355"/>
        <v xml:space="preserve"> </v>
      </c>
      <c r="D1341" s="1" t="str">
        <f t="shared" si="356"/>
        <v>na</v>
      </c>
      <c r="E1341" t="s">
        <v>324</v>
      </c>
      <c r="F1341">
        <v>9606</v>
      </c>
      <c r="G1341" s="139">
        <v>2012</v>
      </c>
      <c r="H1341" t="s">
        <v>153</v>
      </c>
      <c r="I1341" s="691">
        <f>VLOOKUP(E1341&amp;H1341,Data2012!$A:$U,21,FALSE)</f>
        <v>-1</v>
      </c>
    </row>
    <row r="1342" spans="1:9" ht="14.25" hidden="1" customHeight="1">
      <c r="A1342" s="1" t="str">
        <f t="shared" si="341"/>
        <v>TRAINOSE20129606</v>
      </c>
      <c r="B1342" s="1" t="str">
        <f t="shared" si="354"/>
        <v xml:space="preserve"> </v>
      </c>
      <c r="C1342" s="210" t="str">
        <f t="shared" si="355"/>
        <v xml:space="preserve"> </v>
      </c>
      <c r="D1342" s="1" t="str">
        <f t="shared" si="356"/>
        <v>na</v>
      </c>
      <c r="E1342" t="s">
        <v>324</v>
      </c>
      <c r="F1342">
        <v>9606</v>
      </c>
      <c r="G1342" s="139">
        <v>2012</v>
      </c>
      <c r="H1342" t="s">
        <v>152</v>
      </c>
      <c r="I1342" s="691">
        <f>VLOOKUP(E1342&amp;H1342,Data2012!$A:$U,21,FALSE)</f>
        <v>-1</v>
      </c>
    </row>
    <row r="1343" spans="1:9" ht="14.25" hidden="1" customHeight="1">
      <c r="A1343" s="1" t="str">
        <f t="shared" si="341"/>
        <v>TRAINOSE20129606</v>
      </c>
      <c r="B1343" s="1" t="str">
        <f t="shared" si="354"/>
        <v xml:space="preserve"> </v>
      </c>
      <c r="C1343" s="210" t="str">
        <f t="shared" si="355"/>
        <v xml:space="preserve"> </v>
      </c>
      <c r="D1343" s="1" t="str">
        <f t="shared" si="356"/>
        <v>na</v>
      </c>
      <c r="E1343" t="s">
        <v>324</v>
      </c>
      <c r="F1343">
        <v>9606</v>
      </c>
      <c r="G1343" s="139">
        <v>2012</v>
      </c>
      <c r="H1343" t="s">
        <v>151</v>
      </c>
      <c r="I1343" s="691">
        <f>VLOOKUP(E1343&amp;H1343,Data2012!$A:$U,21,FALSE)</f>
        <v>-1</v>
      </c>
    </row>
    <row r="1344" spans="1:9" ht="14.25" hidden="1" customHeight="1">
      <c r="A1344" s="1" t="str">
        <f t="shared" si="341"/>
        <v>TRAINOSE20129606</v>
      </c>
      <c r="B1344" s="1" t="str">
        <f t="shared" si="354"/>
        <v xml:space="preserve"> </v>
      </c>
      <c r="C1344" s="210" t="str">
        <f t="shared" si="355"/>
        <v xml:space="preserve"> </v>
      </c>
      <c r="D1344" s="1" t="str">
        <f t="shared" si="356"/>
        <v>na</v>
      </c>
      <c r="E1344" t="s">
        <v>324</v>
      </c>
      <c r="F1344">
        <v>9606</v>
      </c>
      <c r="G1344" s="139">
        <v>2012</v>
      </c>
      <c r="H1344" t="s">
        <v>150</v>
      </c>
      <c r="I1344" s="691">
        <f>VLOOKUP(E1344&amp;H1344,Data2012!$A:$U,21,FALSE)</f>
        <v>-1</v>
      </c>
    </row>
    <row r="1345" spans="1:9" ht="14.25" hidden="1" customHeight="1">
      <c r="A1345" s="1" t="str">
        <f t="shared" si="341"/>
        <v>TRAINOSE20129606</v>
      </c>
      <c r="B1345" s="1" t="str">
        <f t="shared" si="354"/>
        <v xml:space="preserve"> </v>
      </c>
      <c r="C1345" s="210" t="str">
        <f t="shared" si="355"/>
        <v xml:space="preserve"> </v>
      </c>
      <c r="D1345" s="1" t="str">
        <f t="shared" si="356"/>
        <v>na</v>
      </c>
      <c r="E1345" t="s">
        <v>324</v>
      </c>
      <c r="F1345">
        <v>9606</v>
      </c>
      <c r="G1345" s="139">
        <v>2012</v>
      </c>
      <c r="H1345" t="s">
        <v>149</v>
      </c>
      <c r="I1345" s="691">
        <f>VLOOKUP(E1345&amp;H1345,Data2012!$A:$U,21,FALSE)</f>
        <v>-1</v>
      </c>
    </row>
    <row r="1346" spans="1:9" ht="14.25" hidden="1" customHeight="1">
      <c r="A1346" s="1" t="str">
        <f t="shared" si="341"/>
        <v>TRAINOSE20129606</v>
      </c>
      <c r="B1346" s="1" t="str">
        <f t="shared" si="354"/>
        <v xml:space="preserve"> </v>
      </c>
      <c r="C1346" s="210" t="str">
        <f t="shared" si="355"/>
        <v xml:space="preserve"> </v>
      </c>
      <c r="D1346" s="1" t="str">
        <f t="shared" si="356"/>
        <v>na</v>
      </c>
      <c r="E1346" t="s">
        <v>324</v>
      </c>
      <c r="F1346">
        <v>9606</v>
      </c>
      <c r="G1346" s="139">
        <v>2012</v>
      </c>
      <c r="H1346" t="s">
        <v>148</v>
      </c>
      <c r="I1346" s="691">
        <f>VLOOKUP(E1346&amp;H1346,Data2012!$A:$U,21,FALSE)</f>
        <v>-1</v>
      </c>
    </row>
    <row r="1347" spans="1:9" ht="14.25" hidden="1" customHeight="1">
      <c r="A1347" s="1" t="str">
        <f t="shared" si="341"/>
        <v>TRAINOSE20129606</v>
      </c>
      <c r="B1347" s="1" t="str">
        <f t="shared" si="354"/>
        <v xml:space="preserve"> </v>
      </c>
      <c r="C1347" s="210" t="str">
        <f t="shared" si="355"/>
        <v xml:space="preserve"> </v>
      </c>
      <c r="D1347" s="1" t="str">
        <f t="shared" si="356"/>
        <v>na</v>
      </c>
      <c r="E1347" t="s">
        <v>324</v>
      </c>
      <c r="F1347">
        <v>9606</v>
      </c>
      <c r="G1347" s="139">
        <v>2012</v>
      </c>
      <c r="H1347" t="s">
        <v>147</v>
      </c>
      <c r="I1347" s="691">
        <f>VLOOKUP(E1347&amp;H1347,Data2012!$A:$U,21,FALSE)</f>
        <v>-1</v>
      </c>
    </row>
    <row r="1348" spans="1:9" ht="14.25" hidden="1" customHeight="1">
      <c r="A1348" s="1" t="str">
        <f t="shared" si="341"/>
        <v>TRAINOSE20129606</v>
      </c>
      <c r="B1348" s="1" t="str">
        <f t="shared" si="354"/>
        <v xml:space="preserve"> </v>
      </c>
      <c r="C1348" s="210" t="str">
        <f t="shared" si="355"/>
        <v xml:space="preserve"> </v>
      </c>
      <c r="D1348" s="1" t="str">
        <f t="shared" si="356"/>
        <v>na</v>
      </c>
      <c r="E1348" t="s">
        <v>324</v>
      </c>
      <c r="F1348">
        <v>9606</v>
      </c>
      <c r="G1348" s="139">
        <v>2012</v>
      </c>
      <c r="H1348" t="s">
        <v>146</v>
      </c>
      <c r="I1348" s="691">
        <f>VLOOKUP(E1348&amp;H1348,Data2012!$A:$U,21,FALSE)</f>
        <v>-1</v>
      </c>
    </row>
    <row r="1349" spans="1:9" ht="14.25" hidden="1" customHeight="1">
      <c r="A1349" s="1" t="str">
        <f t="shared" si="341"/>
        <v>TRAINOSE20129606</v>
      </c>
      <c r="B1349" s="1" t="str">
        <f t="shared" si="354"/>
        <v xml:space="preserve"> </v>
      </c>
      <c r="C1349" s="210" t="str">
        <f t="shared" si="355"/>
        <v xml:space="preserve"> </v>
      </c>
      <c r="D1349" s="1" t="str">
        <f t="shared" si="356"/>
        <v>na</v>
      </c>
      <c r="E1349" t="s">
        <v>324</v>
      </c>
      <c r="F1349">
        <v>9606</v>
      </c>
      <c r="G1349" s="139">
        <v>2012</v>
      </c>
      <c r="H1349" t="s">
        <v>145</v>
      </c>
      <c r="I1349" s="691">
        <f>VLOOKUP(E1349&amp;H1349,Data2012!$A:$U,21,FALSE)</f>
        <v>-1</v>
      </c>
    </row>
    <row r="1350" spans="1:9" ht="14.25" hidden="1" customHeight="1">
      <c r="A1350" s="1" t="str">
        <f t="shared" si="341"/>
        <v>TRAINOSE20129606</v>
      </c>
      <c r="B1350" s="1" t="str">
        <f>IF(D1350="na"," ",SUMIF(A:A,A1350,D:D))</f>
        <v xml:space="preserve"> </v>
      </c>
      <c r="C1350" s="210" t="str">
        <f>IF(D1350="na"," ",VALUE(RIGHT(TRIM(H1350),2)))</f>
        <v xml:space="preserve"> </v>
      </c>
      <c r="D1350" s="1" t="str">
        <f t="shared" si="356"/>
        <v>na</v>
      </c>
      <c r="E1350" t="s">
        <v>324</v>
      </c>
      <c r="F1350">
        <v>9606</v>
      </c>
      <c r="G1350" s="139">
        <v>2012</v>
      </c>
      <c r="H1350" t="s">
        <v>144</v>
      </c>
      <c r="I1350" s="691">
        <f>VLOOKUP(E1350&amp;H1350,Data2012!$A:$U,21,FALSE)</f>
        <v>-1</v>
      </c>
    </row>
    <row r="1351" spans="1:9" ht="14.25" hidden="1" customHeight="1">
      <c r="A1351" s="1" t="str">
        <f t="shared" ref="A1351:A1414" si="357">TRIM(E1351)&amp;VALUE(G1351)&amp;F1351</f>
        <v>PKP20129601</v>
      </c>
      <c r="B1351" s="1">
        <f t="shared" ref="B1351:B1361" si="358">IF(D1351="na",B1352,SUMIF(A:A,A1351,D:D))</f>
        <v>87960</v>
      </c>
      <c r="C1351" s="210">
        <f t="shared" ref="C1351:C1361" si="359">IF(D1351="na",C1352,VALUE(RIGHT(TRIM(H1351),2)))</f>
        <v>6</v>
      </c>
      <c r="D1351" s="1" t="str">
        <f>IF(I1351&lt;0,"na",I1351)</f>
        <v>na</v>
      </c>
      <c r="E1351" t="s">
        <v>53</v>
      </c>
      <c r="F1351">
        <v>9601</v>
      </c>
      <c r="G1351" s="139">
        <v>2012</v>
      </c>
      <c r="H1351" t="s">
        <v>155</v>
      </c>
      <c r="I1351">
        <f>VLOOKUP(E1351&amp;H1351,Data2012!$A:$S,4,FALSE)</f>
        <v>-1</v>
      </c>
    </row>
    <row r="1352" spans="1:9" ht="14.25" hidden="1" customHeight="1">
      <c r="A1352" s="1" t="str">
        <f t="shared" si="357"/>
        <v>PKP20129601</v>
      </c>
      <c r="B1352" s="1">
        <f t="shared" si="358"/>
        <v>87960</v>
      </c>
      <c r="C1352" s="210">
        <f t="shared" si="359"/>
        <v>6</v>
      </c>
      <c r="D1352" s="1" t="str">
        <f t="shared" ref="D1352:D1362" si="360">IF(I1352&lt;0,"na",I1352)</f>
        <v>na</v>
      </c>
      <c r="E1352" t="s">
        <v>53</v>
      </c>
      <c r="F1352">
        <v>9601</v>
      </c>
      <c r="G1352" s="139">
        <v>2012</v>
      </c>
      <c r="H1352" t="s">
        <v>154</v>
      </c>
      <c r="I1352">
        <f>VLOOKUP(E1352&amp;H1352,Data2012!$A:$S,4,FALSE)</f>
        <v>-1</v>
      </c>
    </row>
    <row r="1353" spans="1:9" ht="14.25" hidden="1" customHeight="1">
      <c r="A1353" s="1" t="str">
        <f t="shared" si="357"/>
        <v>PKP20129601</v>
      </c>
      <c r="B1353" s="1">
        <f t="shared" si="358"/>
        <v>87960</v>
      </c>
      <c r="C1353" s="210">
        <f t="shared" si="359"/>
        <v>6</v>
      </c>
      <c r="D1353" s="1" t="str">
        <f t="shared" si="360"/>
        <v>na</v>
      </c>
      <c r="E1353" t="s">
        <v>53</v>
      </c>
      <c r="F1353">
        <v>9601</v>
      </c>
      <c r="G1353" s="139">
        <v>2012</v>
      </c>
      <c r="H1353" t="s">
        <v>153</v>
      </c>
      <c r="I1353">
        <f>VLOOKUP(E1353&amp;H1353,Data2012!$A:$S,4,FALSE)</f>
        <v>-1</v>
      </c>
    </row>
    <row r="1354" spans="1:9" ht="14.25" hidden="1" customHeight="1">
      <c r="A1354" s="1" t="str">
        <f t="shared" si="357"/>
        <v>PKP20129601</v>
      </c>
      <c r="B1354" s="1">
        <f t="shared" si="358"/>
        <v>87960</v>
      </c>
      <c r="C1354" s="210">
        <f t="shared" si="359"/>
        <v>6</v>
      </c>
      <c r="D1354" s="1" t="str">
        <f t="shared" si="360"/>
        <v>na</v>
      </c>
      <c r="E1354" t="s">
        <v>53</v>
      </c>
      <c r="F1354">
        <v>9601</v>
      </c>
      <c r="G1354" s="139">
        <v>2012</v>
      </c>
      <c r="H1354" t="s">
        <v>152</v>
      </c>
      <c r="I1354">
        <f>VLOOKUP(E1354&amp;H1354,Data2012!$A:$S,4,FALSE)</f>
        <v>-1</v>
      </c>
    </row>
    <row r="1355" spans="1:9" ht="14.25" hidden="1" customHeight="1">
      <c r="A1355" s="1" t="str">
        <f t="shared" si="357"/>
        <v>PKP20129601</v>
      </c>
      <c r="B1355" s="1">
        <f t="shared" si="358"/>
        <v>87960</v>
      </c>
      <c r="C1355" s="210">
        <f t="shared" si="359"/>
        <v>6</v>
      </c>
      <c r="D1355" s="1" t="str">
        <f t="shared" si="360"/>
        <v>na</v>
      </c>
      <c r="E1355" t="s">
        <v>53</v>
      </c>
      <c r="F1355">
        <v>9601</v>
      </c>
      <c r="G1355" s="139">
        <v>2012</v>
      </c>
      <c r="H1355" t="s">
        <v>151</v>
      </c>
      <c r="I1355">
        <f>VLOOKUP(E1355&amp;H1355,Data2012!$A:$S,4,FALSE)</f>
        <v>-1</v>
      </c>
    </row>
    <row r="1356" spans="1:9" ht="14.25" hidden="1" customHeight="1">
      <c r="A1356" s="1" t="str">
        <f t="shared" si="357"/>
        <v>PKP20129601</v>
      </c>
      <c r="B1356" s="1">
        <f t="shared" si="358"/>
        <v>87960</v>
      </c>
      <c r="C1356" s="210">
        <f t="shared" si="359"/>
        <v>6</v>
      </c>
      <c r="D1356" s="1" t="str">
        <f t="shared" si="360"/>
        <v>na</v>
      </c>
      <c r="E1356" t="s">
        <v>53</v>
      </c>
      <c r="F1356">
        <v>9601</v>
      </c>
      <c r="G1356" s="139">
        <v>2012</v>
      </c>
      <c r="H1356" t="s">
        <v>150</v>
      </c>
      <c r="I1356">
        <f>VLOOKUP(E1356&amp;H1356,Data2012!$A:$S,4,FALSE)</f>
        <v>-1</v>
      </c>
    </row>
    <row r="1357" spans="1:9" ht="14.25" hidden="1" customHeight="1">
      <c r="A1357" s="1" t="str">
        <f t="shared" si="357"/>
        <v>PKP20129601</v>
      </c>
      <c r="B1357" s="1">
        <f t="shared" si="358"/>
        <v>87960</v>
      </c>
      <c r="C1357" s="210">
        <f t="shared" si="359"/>
        <v>6</v>
      </c>
      <c r="D1357" s="1">
        <f t="shared" si="360"/>
        <v>14144</v>
      </c>
      <c r="E1357" t="s">
        <v>53</v>
      </c>
      <c r="F1357">
        <v>9601</v>
      </c>
      <c r="G1357" s="139">
        <v>2012</v>
      </c>
      <c r="H1357" t="s">
        <v>149</v>
      </c>
      <c r="I1357">
        <f>VLOOKUP(E1357&amp;H1357,Data2012!$A:$S,4,FALSE)</f>
        <v>14144</v>
      </c>
    </row>
    <row r="1358" spans="1:9" ht="14.25" hidden="1" customHeight="1">
      <c r="A1358" s="1" t="str">
        <f t="shared" si="357"/>
        <v>PKP20129601</v>
      </c>
      <c r="B1358" s="1">
        <f t="shared" si="358"/>
        <v>87960</v>
      </c>
      <c r="C1358" s="210">
        <f t="shared" si="359"/>
        <v>5</v>
      </c>
      <c r="D1358" s="1">
        <f t="shared" si="360"/>
        <v>15315</v>
      </c>
      <c r="E1358" t="s">
        <v>53</v>
      </c>
      <c r="F1358">
        <v>9601</v>
      </c>
      <c r="G1358" s="139">
        <v>2012</v>
      </c>
      <c r="H1358" t="s">
        <v>148</v>
      </c>
      <c r="I1358">
        <f>VLOOKUP(E1358&amp;H1358,Data2012!$A:$S,4,FALSE)</f>
        <v>15315</v>
      </c>
    </row>
    <row r="1359" spans="1:9" ht="14.25" hidden="1" customHeight="1">
      <c r="A1359" s="1" t="str">
        <f t="shared" si="357"/>
        <v>PKP20129601</v>
      </c>
      <c r="B1359" s="1">
        <f t="shared" si="358"/>
        <v>87960</v>
      </c>
      <c r="C1359" s="210">
        <f t="shared" si="359"/>
        <v>4</v>
      </c>
      <c r="D1359" s="1">
        <f t="shared" si="360"/>
        <v>14493</v>
      </c>
      <c r="E1359" t="s">
        <v>53</v>
      </c>
      <c r="F1359">
        <v>9601</v>
      </c>
      <c r="G1359" s="139">
        <v>2012</v>
      </c>
      <c r="H1359" t="s">
        <v>147</v>
      </c>
      <c r="I1359">
        <f>VLOOKUP(E1359&amp;H1359,Data2012!$A:$S,4,FALSE)</f>
        <v>14493</v>
      </c>
    </row>
    <row r="1360" spans="1:9" ht="14.25" hidden="1" customHeight="1">
      <c r="A1360" s="1" t="str">
        <f t="shared" si="357"/>
        <v>PKP20129601</v>
      </c>
      <c r="B1360" s="1">
        <f t="shared" si="358"/>
        <v>87960</v>
      </c>
      <c r="C1360" s="210">
        <f t="shared" si="359"/>
        <v>3</v>
      </c>
      <c r="D1360" s="1">
        <f t="shared" si="360"/>
        <v>15063</v>
      </c>
      <c r="E1360" t="s">
        <v>53</v>
      </c>
      <c r="F1360">
        <v>9601</v>
      </c>
      <c r="G1360" s="139">
        <v>2012</v>
      </c>
      <c r="H1360" t="s">
        <v>146</v>
      </c>
      <c r="I1360">
        <f>VLOOKUP(E1360&amp;H1360,Data2012!$A:$S,4,FALSE)</f>
        <v>15063</v>
      </c>
    </row>
    <row r="1361" spans="1:9" ht="14.25" hidden="1" customHeight="1">
      <c r="A1361" s="1" t="str">
        <f t="shared" si="357"/>
        <v>PKP20129601</v>
      </c>
      <c r="B1361" s="1">
        <f t="shared" si="358"/>
        <v>87960</v>
      </c>
      <c r="C1361" s="210">
        <f t="shared" si="359"/>
        <v>2</v>
      </c>
      <c r="D1361" s="1">
        <f t="shared" si="360"/>
        <v>14051</v>
      </c>
      <c r="E1361" t="s">
        <v>53</v>
      </c>
      <c r="F1361">
        <v>9601</v>
      </c>
      <c r="G1361" s="139">
        <v>2012</v>
      </c>
      <c r="H1361" t="s">
        <v>145</v>
      </c>
      <c r="I1361">
        <f>VLOOKUP(E1361&amp;H1361,Data2012!$A:$S,4,FALSE)</f>
        <v>14051</v>
      </c>
    </row>
    <row r="1362" spans="1:9" ht="14.25" hidden="1" customHeight="1">
      <c r="A1362" s="1" t="str">
        <f t="shared" si="357"/>
        <v>PKP20129601</v>
      </c>
      <c r="B1362" s="403">
        <f>IF(D1362="na"," ",SUMIF(A:A,A1362,D:D))</f>
        <v>87960</v>
      </c>
      <c r="C1362" s="404">
        <f>IF(D1362="na"," ",VALUE(RIGHT(TRIM(H1362),2)))</f>
        <v>1</v>
      </c>
      <c r="D1362" s="403">
        <f t="shared" si="360"/>
        <v>14894</v>
      </c>
      <c r="E1362" t="s">
        <v>53</v>
      </c>
      <c r="F1362">
        <v>9601</v>
      </c>
      <c r="G1362" s="139">
        <v>2012</v>
      </c>
      <c r="H1362" t="s">
        <v>144</v>
      </c>
      <c r="I1362" s="691">
        <f>VLOOKUP(E1362&amp;H1362,Data2012!$A:$S,4,FALSE)</f>
        <v>14894</v>
      </c>
    </row>
    <row r="1363" spans="1:9" ht="14.25" hidden="1" customHeight="1">
      <c r="A1363" s="1" t="str">
        <f t="shared" si="357"/>
        <v>PKP20129602</v>
      </c>
      <c r="B1363" s="1">
        <f t="shared" ref="B1363:B1373" si="361">IF(D1363="na",B1364,SUMIF(A:A,A1363,D:D))</f>
        <v>7175</v>
      </c>
      <c r="C1363" s="210">
        <f t="shared" ref="C1363:C1373" si="362">IF(D1363="na",C1364,VALUE(RIGHT(TRIM(H1363),2)))</f>
        <v>6</v>
      </c>
      <c r="D1363" s="1" t="str">
        <f>IF(I1363&lt;0,"na",I1363)</f>
        <v>na</v>
      </c>
      <c r="E1363" t="s">
        <v>53</v>
      </c>
      <c r="F1363">
        <v>9602</v>
      </c>
      <c r="G1363" s="139">
        <v>2012</v>
      </c>
      <c r="H1363" t="s">
        <v>155</v>
      </c>
      <c r="I1363" s="691">
        <f>VLOOKUP(E1363&amp;H1363,Data2012!$A:$S,7,FALSE)</f>
        <v>-1</v>
      </c>
    </row>
    <row r="1364" spans="1:9" ht="14.25" hidden="1" customHeight="1">
      <c r="A1364" s="1" t="str">
        <f t="shared" si="357"/>
        <v>PKP20129602</v>
      </c>
      <c r="B1364" s="1">
        <f t="shared" si="361"/>
        <v>7175</v>
      </c>
      <c r="C1364" s="210">
        <f t="shared" si="362"/>
        <v>6</v>
      </c>
      <c r="D1364" s="1" t="str">
        <f t="shared" ref="D1364:D1374" si="363">IF(I1364&lt;0,"na",I1364)</f>
        <v>na</v>
      </c>
      <c r="E1364" t="s">
        <v>53</v>
      </c>
      <c r="F1364">
        <v>9602</v>
      </c>
      <c r="G1364" s="139">
        <v>2012</v>
      </c>
      <c r="H1364" t="s">
        <v>154</v>
      </c>
      <c r="I1364" s="691">
        <f>VLOOKUP(E1364&amp;H1364,Data2012!$A:$S,7,FALSE)</f>
        <v>-1</v>
      </c>
    </row>
    <row r="1365" spans="1:9" ht="14.25" hidden="1" customHeight="1">
      <c r="A1365" s="1" t="str">
        <f t="shared" si="357"/>
        <v>PKP20129602</v>
      </c>
      <c r="B1365" s="1">
        <f t="shared" si="361"/>
        <v>7175</v>
      </c>
      <c r="C1365" s="210">
        <f t="shared" si="362"/>
        <v>6</v>
      </c>
      <c r="D1365" s="1" t="str">
        <f t="shared" si="363"/>
        <v>na</v>
      </c>
      <c r="E1365" t="s">
        <v>53</v>
      </c>
      <c r="F1365">
        <v>9602</v>
      </c>
      <c r="G1365" s="139">
        <v>2012</v>
      </c>
      <c r="H1365" t="s">
        <v>153</v>
      </c>
      <c r="I1365" s="691">
        <f>VLOOKUP(E1365&amp;H1365,Data2012!$A:$S,7,FALSE)</f>
        <v>-1</v>
      </c>
    </row>
    <row r="1366" spans="1:9" ht="14.25" hidden="1" customHeight="1">
      <c r="A1366" s="1" t="str">
        <f t="shared" si="357"/>
        <v>PKP20129602</v>
      </c>
      <c r="B1366" s="1">
        <f t="shared" si="361"/>
        <v>7175</v>
      </c>
      <c r="C1366" s="210">
        <f t="shared" si="362"/>
        <v>6</v>
      </c>
      <c r="D1366" s="1" t="str">
        <f t="shared" si="363"/>
        <v>na</v>
      </c>
      <c r="E1366" t="s">
        <v>53</v>
      </c>
      <c r="F1366">
        <v>9602</v>
      </c>
      <c r="G1366" s="139">
        <v>2012</v>
      </c>
      <c r="H1366" t="s">
        <v>152</v>
      </c>
      <c r="I1366" s="691">
        <f>VLOOKUP(E1366&amp;H1366,Data2012!$A:$S,7,FALSE)</f>
        <v>-1</v>
      </c>
    </row>
    <row r="1367" spans="1:9" ht="14.25" hidden="1" customHeight="1">
      <c r="A1367" s="1" t="str">
        <f t="shared" si="357"/>
        <v>PKP20129602</v>
      </c>
      <c r="B1367" s="1">
        <f t="shared" si="361"/>
        <v>7175</v>
      </c>
      <c r="C1367" s="210">
        <f t="shared" si="362"/>
        <v>6</v>
      </c>
      <c r="D1367" s="1" t="str">
        <f t="shared" si="363"/>
        <v>na</v>
      </c>
      <c r="E1367" t="s">
        <v>53</v>
      </c>
      <c r="F1367">
        <v>9602</v>
      </c>
      <c r="G1367" s="139">
        <v>2012</v>
      </c>
      <c r="H1367" t="s">
        <v>151</v>
      </c>
      <c r="I1367" s="691">
        <f>VLOOKUP(E1367&amp;H1367,Data2012!$A:$S,7,FALSE)</f>
        <v>-1</v>
      </c>
    </row>
    <row r="1368" spans="1:9" ht="14.25" hidden="1" customHeight="1">
      <c r="A1368" s="1" t="str">
        <f t="shared" si="357"/>
        <v>PKP20129602</v>
      </c>
      <c r="B1368" s="1">
        <f t="shared" si="361"/>
        <v>7175</v>
      </c>
      <c r="C1368" s="210">
        <f t="shared" si="362"/>
        <v>6</v>
      </c>
      <c r="D1368" s="1" t="str">
        <f t="shared" si="363"/>
        <v>na</v>
      </c>
      <c r="E1368" t="s">
        <v>53</v>
      </c>
      <c r="F1368">
        <v>9602</v>
      </c>
      <c r="G1368" s="139">
        <v>2012</v>
      </c>
      <c r="H1368" t="s">
        <v>150</v>
      </c>
      <c r="I1368" s="691">
        <f>VLOOKUP(E1368&amp;H1368,Data2012!$A:$S,7,FALSE)</f>
        <v>-1</v>
      </c>
    </row>
    <row r="1369" spans="1:9" ht="14.25" hidden="1" customHeight="1">
      <c r="A1369" s="1" t="str">
        <f t="shared" si="357"/>
        <v>PKP20129602</v>
      </c>
      <c r="B1369" s="1">
        <f t="shared" si="361"/>
        <v>7175</v>
      </c>
      <c r="C1369" s="210">
        <f t="shared" si="362"/>
        <v>6</v>
      </c>
      <c r="D1369" s="1">
        <f t="shared" si="363"/>
        <v>1276</v>
      </c>
      <c r="E1369" t="s">
        <v>53</v>
      </c>
      <c r="F1369">
        <v>9602</v>
      </c>
      <c r="G1369" s="139">
        <v>2012</v>
      </c>
      <c r="H1369" t="s">
        <v>149</v>
      </c>
      <c r="I1369" s="691">
        <f>VLOOKUP(E1369&amp;H1369,Data2012!$A:$S,7,FALSE)</f>
        <v>1276</v>
      </c>
    </row>
    <row r="1370" spans="1:9" ht="14.25" hidden="1" customHeight="1">
      <c r="A1370" s="1" t="str">
        <f t="shared" si="357"/>
        <v>PKP20129602</v>
      </c>
      <c r="B1370" s="1">
        <f t="shared" si="361"/>
        <v>7175</v>
      </c>
      <c r="C1370" s="210">
        <f t="shared" si="362"/>
        <v>5</v>
      </c>
      <c r="D1370" s="1">
        <f t="shared" si="363"/>
        <v>1264</v>
      </c>
      <c r="E1370" t="s">
        <v>53</v>
      </c>
      <c r="F1370">
        <v>9602</v>
      </c>
      <c r="G1370" s="139">
        <v>2012</v>
      </c>
      <c r="H1370" t="s">
        <v>148</v>
      </c>
      <c r="I1370" s="691">
        <f>VLOOKUP(E1370&amp;H1370,Data2012!$A:$S,7,FALSE)</f>
        <v>1264</v>
      </c>
    </row>
    <row r="1371" spans="1:9" ht="14.25" hidden="1" customHeight="1">
      <c r="A1371" s="1" t="str">
        <f t="shared" si="357"/>
        <v>PKP20129602</v>
      </c>
      <c r="B1371" s="1">
        <f t="shared" si="361"/>
        <v>7175</v>
      </c>
      <c r="C1371" s="210">
        <f t="shared" si="362"/>
        <v>4</v>
      </c>
      <c r="D1371" s="1">
        <f t="shared" si="363"/>
        <v>1214</v>
      </c>
      <c r="E1371" t="s">
        <v>53</v>
      </c>
      <c r="F1371">
        <v>9602</v>
      </c>
      <c r="G1371" s="139">
        <v>2012</v>
      </c>
      <c r="H1371" t="s">
        <v>147</v>
      </c>
      <c r="I1371" s="691">
        <f>VLOOKUP(E1371&amp;H1371,Data2012!$A:$S,7,FALSE)</f>
        <v>1214</v>
      </c>
    </row>
    <row r="1372" spans="1:9" ht="14.25" hidden="1" customHeight="1">
      <c r="A1372" s="1" t="str">
        <f t="shared" si="357"/>
        <v>PKP20129602</v>
      </c>
      <c r="B1372" s="1">
        <f t="shared" si="361"/>
        <v>7175</v>
      </c>
      <c r="C1372" s="210">
        <f t="shared" si="362"/>
        <v>3</v>
      </c>
      <c r="D1372" s="1">
        <f t="shared" si="363"/>
        <v>1145</v>
      </c>
      <c r="E1372" t="s">
        <v>53</v>
      </c>
      <c r="F1372">
        <v>9602</v>
      </c>
      <c r="G1372" s="139">
        <v>2012</v>
      </c>
      <c r="H1372" t="s">
        <v>146</v>
      </c>
      <c r="I1372" s="691">
        <f>VLOOKUP(E1372&amp;H1372,Data2012!$A:$S,7,FALSE)</f>
        <v>1145</v>
      </c>
    </row>
    <row r="1373" spans="1:9" ht="14.25" hidden="1" customHeight="1">
      <c r="A1373" s="1" t="str">
        <f t="shared" si="357"/>
        <v>PKP20129602</v>
      </c>
      <c r="B1373" s="1">
        <f t="shared" si="361"/>
        <v>7175</v>
      </c>
      <c r="C1373" s="210">
        <f t="shared" si="362"/>
        <v>2</v>
      </c>
      <c r="D1373" s="1">
        <f t="shared" si="363"/>
        <v>1101</v>
      </c>
      <c r="E1373" t="s">
        <v>53</v>
      </c>
      <c r="F1373">
        <v>9602</v>
      </c>
      <c r="G1373" s="139">
        <v>2012</v>
      </c>
      <c r="H1373" t="s">
        <v>145</v>
      </c>
      <c r="I1373" s="691">
        <f>VLOOKUP(E1373&amp;H1373,Data2012!$A:$S,7,FALSE)</f>
        <v>1101</v>
      </c>
    </row>
    <row r="1374" spans="1:9" ht="14.25" hidden="1" customHeight="1">
      <c r="A1374" s="1" t="str">
        <f t="shared" si="357"/>
        <v>PKP20129602</v>
      </c>
      <c r="B1374" s="1">
        <f>IF(D1374="na"," ",SUMIF(A:A,A1374,D:D))</f>
        <v>7175</v>
      </c>
      <c r="C1374" s="210">
        <f>IF(D1374="na"," ",VALUE(RIGHT(TRIM(H1374),2)))</f>
        <v>1</v>
      </c>
      <c r="D1374" s="1">
        <f t="shared" si="363"/>
        <v>1175</v>
      </c>
      <c r="E1374" t="s">
        <v>53</v>
      </c>
      <c r="F1374">
        <v>9602</v>
      </c>
      <c r="G1374" s="139">
        <v>2012</v>
      </c>
      <c r="H1374" t="s">
        <v>144</v>
      </c>
      <c r="I1374" s="691">
        <f>VLOOKUP(E1374&amp;H1374,Data2012!$A:$S,7,FALSE)</f>
        <v>1175</v>
      </c>
    </row>
    <row r="1375" spans="1:9" ht="14.25" hidden="1" customHeight="1">
      <c r="A1375" s="1" t="str">
        <f t="shared" si="357"/>
        <v>PKP20129603</v>
      </c>
      <c r="B1375" s="1">
        <f t="shared" ref="B1375:B1385" si="364">IF(D1375="na",B1376,SUMIF(A:A,A1375,D:D))</f>
        <v>60759</v>
      </c>
      <c r="C1375" s="210">
        <f t="shared" ref="C1375:C1385" si="365">IF(D1375="na",C1376,VALUE(RIGHT(TRIM(H1375),2)))</f>
        <v>6</v>
      </c>
      <c r="D1375" s="1" t="str">
        <f>IF(I1375&lt;0,"na",I1375)</f>
        <v>na</v>
      </c>
      <c r="E1375" t="s">
        <v>53</v>
      </c>
      <c r="F1375">
        <v>9603</v>
      </c>
      <c r="G1375" s="139">
        <v>2012</v>
      </c>
      <c r="H1375" t="s">
        <v>155</v>
      </c>
      <c r="I1375" s="691">
        <f>VLOOKUP(E1375&amp;H1375,Data2012!$A:$S,12,FALSE)</f>
        <v>-1</v>
      </c>
    </row>
    <row r="1376" spans="1:9" ht="14.25" hidden="1" customHeight="1">
      <c r="A1376" s="1" t="str">
        <f t="shared" si="357"/>
        <v>PKP20129603</v>
      </c>
      <c r="B1376" s="1">
        <f t="shared" si="364"/>
        <v>60759</v>
      </c>
      <c r="C1376" s="210">
        <f t="shared" si="365"/>
        <v>6</v>
      </c>
      <c r="D1376" s="1" t="str">
        <f t="shared" ref="D1376:D1386" si="366">IF(I1376&lt;0,"na",I1376)</f>
        <v>na</v>
      </c>
      <c r="E1376" t="s">
        <v>53</v>
      </c>
      <c r="F1376">
        <v>9603</v>
      </c>
      <c r="G1376" s="139">
        <v>2012</v>
      </c>
      <c r="H1376" t="s">
        <v>154</v>
      </c>
      <c r="I1376" s="691">
        <f>VLOOKUP(E1376&amp;H1376,Data2012!$A:$S,12,FALSE)</f>
        <v>-1</v>
      </c>
    </row>
    <row r="1377" spans="1:9" ht="14.25" hidden="1" customHeight="1">
      <c r="A1377" s="1" t="str">
        <f t="shared" si="357"/>
        <v>PKP20129603</v>
      </c>
      <c r="B1377" s="1">
        <f t="shared" si="364"/>
        <v>60759</v>
      </c>
      <c r="C1377" s="210">
        <f t="shared" si="365"/>
        <v>6</v>
      </c>
      <c r="D1377" s="1" t="str">
        <f t="shared" si="366"/>
        <v>na</v>
      </c>
      <c r="E1377" t="s">
        <v>53</v>
      </c>
      <c r="F1377">
        <v>9603</v>
      </c>
      <c r="G1377" s="139">
        <v>2012</v>
      </c>
      <c r="H1377" t="s">
        <v>153</v>
      </c>
      <c r="I1377" s="691">
        <f>VLOOKUP(E1377&amp;H1377,Data2012!$A:$S,12,FALSE)</f>
        <v>-1</v>
      </c>
    </row>
    <row r="1378" spans="1:9" ht="14.25" hidden="1" customHeight="1">
      <c r="A1378" s="1" t="str">
        <f t="shared" si="357"/>
        <v>PKP20129603</v>
      </c>
      <c r="B1378" s="1">
        <f t="shared" si="364"/>
        <v>60759</v>
      </c>
      <c r="C1378" s="210">
        <f t="shared" si="365"/>
        <v>6</v>
      </c>
      <c r="D1378" s="1" t="str">
        <f t="shared" si="366"/>
        <v>na</v>
      </c>
      <c r="E1378" t="s">
        <v>53</v>
      </c>
      <c r="F1378">
        <v>9603</v>
      </c>
      <c r="G1378" s="139">
        <v>2012</v>
      </c>
      <c r="H1378" t="s">
        <v>152</v>
      </c>
      <c r="I1378" s="691">
        <f>VLOOKUP(E1378&amp;H1378,Data2012!$A:$S,12,FALSE)</f>
        <v>-1</v>
      </c>
    </row>
    <row r="1379" spans="1:9" ht="14.25" hidden="1" customHeight="1">
      <c r="A1379" s="1" t="str">
        <f t="shared" si="357"/>
        <v>PKP20129603</v>
      </c>
      <c r="B1379" s="1">
        <f t="shared" si="364"/>
        <v>60759</v>
      </c>
      <c r="C1379" s="210">
        <f t="shared" si="365"/>
        <v>6</v>
      </c>
      <c r="D1379" s="1" t="str">
        <f t="shared" si="366"/>
        <v>na</v>
      </c>
      <c r="E1379" t="s">
        <v>53</v>
      </c>
      <c r="F1379">
        <v>9603</v>
      </c>
      <c r="G1379" s="139">
        <v>2012</v>
      </c>
      <c r="H1379" t="s">
        <v>151</v>
      </c>
      <c r="I1379" s="691">
        <f>VLOOKUP(E1379&amp;H1379,Data2012!$A:$S,12,FALSE)</f>
        <v>-1</v>
      </c>
    </row>
    <row r="1380" spans="1:9" ht="14.25" hidden="1" customHeight="1">
      <c r="A1380" s="1" t="str">
        <f t="shared" si="357"/>
        <v>PKP20129603</v>
      </c>
      <c r="B1380" s="1">
        <f t="shared" si="364"/>
        <v>60759</v>
      </c>
      <c r="C1380" s="210">
        <f t="shared" si="365"/>
        <v>6</v>
      </c>
      <c r="D1380" s="1" t="str">
        <f t="shared" si="366"/>
        <v>na</v>
      </c>
      <c r="E1380" t="s">
        <v>53</v>
      </c>
      <c r="F1380">
        <v>9603</v>
      </c>
      <c r="G1380" s="139">
        <v>2012</v>
      </c>
      <c r="H1380" t="s">
        <v>150</v>
      </c>
      <c r="I1380" s="691">
        <f>VLOOKUP(E1380&amp;H1380,Data2012!$A:$S,12,FALSE)</f>
        <v>-1</v>
      </c>
    </row>
    <row r="1381" spans="1:9" ht="14.25" hidden="1" customHeight="1">
      <c r="A1381" s="1" t="str">
        <f t="shared" si="357"/>
        <v>PKP20129603</v>
      </c>
      <c r="B1381" s="1">
        <f t="shared" si="364"/>
        <v>60759</v>
      </c>
      <c r="C1381" s="210">
        <f t="shared" si="365"/>
        <v>6</v>
      </c>
      <c r="D1381" s="1">
        <f t="shared" si="366"/>
        <v>9964</v>
      </c>
      <c r="E1381" t="s">
        <v>53</v>
      </c>
      <c r="F1381">
        <v>9603</v>
      </c>
      <c r="G1381" s="139">
        <v>2012</v>
      </c>
      <c r="H1381" t="s">
        <v>149</v>
      </c>
      <c r="I1381" s="691">
        <f>VLOOKUP(E1381&amp;H1381,Data2012!$A:$S,12,FALSE)</f>
        <v>9964</v>
      </c>
    </row>
    <row r="1382" spans="1:9" ht="14.25" hidden="1" customHeight="1">
      <c r="A1382" s="1" t="str">
        <f t="shared" si="357"/>
        <v>PKP20129603</v>
      </c>
      <c r="B1382" s="1">
        <f t="shared" si="364"/>
        <v>60759</v>
      </c>
      <c r="C1382" s="210">
        <f t="shared" si="365"/>
        <v>5</v>
      </c>
      <c r="D1382" s="1">
        <f t="shared" si="366"/>
        <v>10751</v>
      </c>
      <c r="E1382" t="s">
        <v>53</v>
      </c>
      <c r="F1382">
        <v>9603</v>
      </c>
      <c r="G1382" s="139">
        <v>2012</v>
      </c>
      <c r="H1382" t="s">
        <v>148</v>
      </c>
      <c r="I1382" s="691">
        <f>VLOOKUP(E1382&amp;H1382,Data2012!$A:$S,12,FALSE)</f>
        <v>10751</v>
      </c>
    </row>
    <row r="1383" spans="1:9" ht="14.25" hidden="1" customHeight="1">
      <c r="A1383" s="1" t="str">
        <f t="shared" si="357"/>
        <v>PKP20129603</v>
      </c>
      <c r="B1383" s="1">
        <f t="shared" si="364"/>
        <v>60759</v>
      </c>
      <c r="C1383" s="210">
        <f t="shared" si="365"/>
        <v>4</v>
      </c>
      <c r="D1383" s="1">
        <f t="shared" si="366"/>
        <v>10164</v>
      </c>
      <c r="E1383" t="s">
        <v>53</v>
      </c>
      <c r="F1383">
        <v>9603</v>
      </c>
      <c r="G1383" s="139">
        <v>2012</v>
      </c>
      <c r="H1383" t="s">
        <v>147</v>
      </c>
      <c r="I1383" s="691">
        <f>VLOOKUP(E1383&amp;H1383,Data2012!$A:$S,12,FALSE)</f>
        <v>10164</v>
      </c>
    </row>
    <row r="1384" spans="1:9" ht="14.25" hidden="1" customHeight="1">
      <c r="A1384" s="1" t="str">
        <f t="shared" si="357"/>
        <v>PKP20129603</v>
      </c>
      <c r="B1384" s="1">
        <f t="shared" si="364"/>
        <v>60759</v>
      </c>
      <c r="C1384" s="210">
        <f t="shared" si="365"/>
        <v>3</v>
      </c>
      <c r="D1384" s="1">
        <f t="shared" si="366"/>
        <v>10983</v>
      </c>
      <c r="E1384" t="s">
        <v>53</v>
      </c>
      <c r="F1384">
        <v>9603</v>
      </c>
      <c r="G1384" s="139">
        <v>2012</v>
      </c>
      <c r="H1384" t="s">
        <v>146</v>
      </c>
      <c r="I1384" s="691">
        <f>VLOOKUP(E1384&amp;H1384,Data2012!$A:$S,12,FALSE)</f>
        <v>10983</v>
      </c>
    </row>
    <row r="1385" spans="1:9" ht="14.25" hidden="1" customHeight="1">
      <c r="A1385" s="1" t="str">
        <f t="shared" si="357"/>
        <v>PKP20129603</v>
      </c>
      <c r="B1385" s="1">
        <f t="shared" si="364"/>
        <v>60759</v>
      </c>
      <c r="C1385" s="210">
        <f t="shared" si="365"/>
        <v>2</v>
      </c>
      <c r="D1385" s="1">
        <f t="shared" si="366"/>
        <v>8965</v>
      </c>
      <c r="E1385" t="s">
        <v>53</v>
      </c>
      <c r="F1385">
        <v>9603</v>
      </c>
      <c r="G1385" s="139">
        <v>2012</v>
      </c>
      <c r="H1385" t="s">
        <v>145</v>
      </c>
      <c r="I1385" s="691">
        <f>VLOOKUP(E1385&amp;H1385,Data2012!$A:$S,12,FALSE)</f>
        <v>8965</v>
      </c>
    </row>
    <row r="1386" spans="1:9" ht="14.25" hidden="1" customHeight="1">
      <c r="A1386" s="1" t="str">
        <f t="shared" si="357"/>
        <v>PKP20129603</v>
      </c>
      <c r="B1386" s="1">
        <f>IF(D1386="na"," ",SUMIF(A:A,A1386,D:D))</f>
        <v>60759</v>
      </c>
      <c r="C1386" s="210">
        <f>IF(D1386="na"," ",VALUE(RIGHT(TRIM(H1386),2)))</f>
        <v>1</v>
      </c>
      <c r="D1386" s="1">
        <f t="shared" si="366"/>
        <v>9932</v>
      </c>
      <c r="E1386" t="s">
        <v>53</v>
      </c>
      <c r="F1386">
        <v>9603</v>
      </c>
      <c r="G1386" s="139">
        <v>2012</v>
      </c>
      <c r="H1386" t="s">
        <v>144</v>
      </c>
      <c r="I1386" s="691">
        <f>VLOOKUP(E1386&amp;H1386,Data2012!$A:$S,12,FALSE)</f>
        <v>9932</v>
      </c>
    </row>
    <row r="1387" spans="1:9" ht="14.25" hidden="1" customHeight="1">
      <c r="A1387" s="1" t="str">
        <f t="shared" si="357"/>
        <v>PKP20129604</v>
      </c>
      <c r="B1387" s="1">
        <f t="shared" ref="B1387:B1397" si="367">IF(D1387="na",B1388,SUMIF(A:A,A1387,D:D))</f>
        <v>15821</v>
      </c>
      <c r="C1387" s="210">
        <f t="shared" ref="C1387:C1397" si="368">IF(D1387="na",C1388,VALUE(RIGHT(TRIM(H1387),2)))</f>
        <v>6</v>
      </c>
      <c r="D1387" s="1" t="str">
        <f>IF(I1387&lt;0,"na",I1387)</f>
        <v>na</v>
      </c>
      <c r="E1387" t="s">
        <v>53</v>
      </c>
      <c r="F1387">
        <v>9604</v>
      </c>
      <c r="G1387" s="139">
        <v>2012</v>
      </c>
      <c r="H1387" t="s">
        <v>155</v>
      </c>
      <c r="I1387" s="691">
        <f>VLOOKUP(E1387&amp;H1387,Data2012!$A:$S,15,FALSE)</f>
        <v>-1</v>
      </c>
    </row>
    <row r="1388" spans="1:9" ht="14.25" hidden="1" customHeight="1">
      <c r="A1388" s="1" t="str">
        <f t="shared" si="357"/>
        <v>PKP20129604</v>
      </c>
      <c r="B1388" s="1">
        <f t="shared" si="367"/>
        <v>15821</v>
      </c>
      <c r="C1388" s="210">
        <f t="shared" si="368"/>
        <v>6</v>
      </c>
      <c r="D1388" s="1" t="str">
        <f t="shared" ref="D1388:D1398" si="369">IF(I1388&lt;0,"na",I1388)</f>
        <v>na</v>
      </c>
      <c r="E1388" t="s">
        <v>53</v>
      </c>
      <c r="F1388">
        <v>9604</v>
      </c>
      <c r="G1388" s="139">
        <v>2012</v>
      </c>
      <c r="H1388" t="s">
        <v>154</v>
      </c>
      <c r="I1388" s="691">
        <f>VLOOKUP(E1388&amp;H1388,Data2012!$A:$S,15,FALSE)</f>
        <v>-1</v>
      </c>
    </row>
    <row r="1389" spans="1:9" ht="14.25" hidden="1" customHeight="1">
      <c r="A1389" s="1" t="str">
        <f t="shared" si="357"/>
        <v>PKP20129604</v>
      </c>
      <c r="B1389" s="1">
        <f t="shared" si="367"/>
        <v>15821</v>
      </c>
      <c r="C1389" s="210">
        <f t="shared" si="368"/>
        <v>6</v>
      </c>
      <c r="D1389" s="1" t="str">
        <f t="shared" si="369"/>
        <v>na</v>
      </c>
      <c r="E1389" t="s">
        <v>53</v>
      </c>
      <c r="F1389">
        <v>9604</v>
      </c>
      <c r="G1389" s="139">
        <v>2012</v>
      </c>
      <c r="H1389" t="s">
        <v>153</v>
      </c>
      <c r="I1389" s="691">
        <f>VLOOKUP(E1389&amp;H1389,Data2012!$A:$S,15,FALSE)</f>
        <v>-1</v>
      </c>
    </row>
    <row r="1390" spans="1:9" ht="14.25" hidden="1" customHeight="1">
      <c r="A1390" s="1" t="str">
        <f t="shared" si="357"/>
        <v>PKP20129604</v>
      </c>
      <c r="B1390" s="1">
        <f t="shared" si="367"/>
        <v>15821</v>
      </c>
      <c r="C1390" s="210">
        <f t="shared" si="368"/>
        <v>6</v>
      </c>
      <c r="D1390" s="1" t="str">
        <f t="shared" si="369"/>
        <v>na</v>
      </c>
      <c r="E1390" t="s">
        <v>53</v>
      </c>
      <c r="F1390">
        <v>9604</v>
      </c>
      <c r="G1390" s="139">
        <v>2012</v>
      </c>
      <c r="H1390" t="s">
        <v>152</v>
      </c>
      <c r="I1390" s="691">
        <f>VLOOKUP(E1390&amp;H1390,Data2012!$A:$S,15,FALSE)</f>
        <v>-1</v>
      </c>
    </row>
    <row r="1391" spans="1:9" ht="14.25" hidden="1" customHeight="1">
      <c r="A1391" s="1" t="str">
        <f t="shared" si="357"/>
        <v>PKP20129604</v>
      </c>
      <c r="B1391" s="1">
        <f t="shared" si="367"/>
        <v>15821</v>
      </c>
      <c r="C1391" s="210">
        <f t="shared" si="368"/>
        <v>6</v>
      </c>
      <c r="D1391" s="1" t="str">
        <f t="shared" si="369"/>
        <v>na</v>
      </c>
      <c r="E1391" t="s">
        <v>53</v>
      </c>
      <c r="F1391">
        <v>9604</v>
      </c>
      <c r="G1391" s="139">
        <v>2012</v>
      </c>
      <c r="H1391" t="s">
        <v>151</v>
      </c>
      <c r="I1391" s="691">
        <f>VLOOKUP(E1391&amp;H1391,Data2012!$A:$S,15,FALSE)</f>
        <v>-1</v>
      </c>
    </row>
    <row r="1392" spans="1:9" ht="14.25" hidden="1" customHeight="1">
      <c r="A1392" s="1" t="str">
        <f t="shared" si="357"/>
        <v>PKP20129604</v>
      </c>
      <c r="B1392" s="1">
        <f t="shared" si="367"/>
        <v>15821</v>
      </c>
      <c r="C1392" s="210">
        <f t="shared" si="368"/>
        <v>6</v>
      </c>
      <c r="D1392" s="1" t="str">
        <f t="shared" si="369"/>
        <v>na</v>
      </c>
      <c r="E1392" t="s">
        <v>53</v>
      </c>
      <c r="F1392">
        <v>9604</v>
      </c>
      <c r="G1392" s="139">
        <v>2012</v>
      </c>
      <c r="H1392" t="s">
        <v>150</v>
      </c>
      <c r="I1392" s="691">
        <f>VLOOKUP(E1392&amp;H1392,Data2012!$A:$S,15,FALSE)</f>
        <v>-1</v>
      </c>
    </row>
    <row r="1393" spans="1:9" ht="14.25" hidden="1" customHeight="1">
      <c r="A1393" s="1" t="str">
        <f t="shared" si="357"/>
        <v>PKP20129604</v>
      </c>
      <c r="B1393" s="1">
        <f t="shared" si="367"/>
        <v>15821</v>
      </c>
      <c r="C1393" s="210">
        <f t="shared" si="368"/>
        <v>6</v>
      </c>
      <c r="D1393" s="1">
        <f t="shared" si="369"/>
        <v>2697</v>
      </c>
      <c r="E1393" t="s">
        <v>53</v>
      </c>
      <c r="F1393">
        <v>9604</v>
      </c>
      <c r="G1393" s="139">
        <v>2012</v>
      </c>
      <c r="H1393" t="s">
        <v>149</v>
      </c>
      <c r="I1393" s="691">
        <f>VLOOKUP(E1393&amp;H1393,Data2012!$A:$S,15,FALSE)</f>
        <v>2697</v>
      </c>
    </row>
    <row r="1394" spans="1:9" ht="14.25" hidden="1" customHeight="1">
      <c r="A1394" s="1" t="str">
        <f t="shared" si="357"/>
        <v>PKP20129604</v>
      </c>
      <c r="B1394" s="1">
        <f t="shared" si="367"/>
        <v>15821</v>
      </c>
      <c r="C1394" s="210">
        <f t="shared" si="368"/>
        <v>5</v>
      </c>
      <c r="D1394" s="1">
        <f t="shared" si="369"/>
        <v>2874</v>
      </c>
      <c r="E1394" t="s">
        <v>53</v>
      </c>
      <c r="F1394">
        <v>9604</v>
      </c>
      <c r="G1394" s="139">
        <v>2012</v>
      </c>
      <c r="H1394" t="s">
        <v>148</v>
      </c>
      <c r="I1394" s="691">
        <f>VLOOKUP(E1394&amp;H1394,Data2012!$A:$S,15,FALSE)</f>
        <v>2874</v>
      </c>
    </row>
    <row r="1395" spans="1:9" ht="14.25" hidden="1" customHeight="1">
      <c r="A1395" s="1" t="str">
        <f t="shared" si="357"/>
        <v>PKP20129604</v>
      </c>
      <c r="B1395" s="1">
        <f t="shared" si="367"/>
        <v>15821</v>
      </c>
      <c r="C1395" s="210">
        <f t="shared" si="368"/>
        <v>4</v>
      </c>
      <c r="D1395" s="1">
        <f t="shared" si="369"/>
        <v>2750</v>
      </c>
      <c r="E1395" t="s">
        <v>53</v>
      </c>
      <c r="F1395">
        <v>9604</v>
      </c>
      <c r="G1395" s="139">
        <v>2012</v>
      </c>
      <c r="H1395" t="s">
        <v>147</v>
      </c>
      <c r="I1395" s="691">
        <f>VLOOKUP(E1395&amp;H1395,Data2012!$A:$S,15,FALSE)</f>
        <v>2750</v>
      </c>
    </row>
    <row r="1396" spans="1:9" ht="14.25" hidden="1" customHeight="1">
      <c r="A1396" s="1" t="str">
        <f t="shared" si="357"/>
        <v>PKP20129604</v>
      </c>
      <c r="B1396" s="1">
        <f t="shared" si="367"/>
        <v>15821</v>
      </c>
      <c r="C1396" s="210">
        <f t="shared" si="368"/>
        <v>3</v>
      </c>
      <c r="D1396" s="1">
        <f t="shared" si="369"/>
        <v>2862</v>
      </c>
      <c r="E1396" t="s">
        <v>53</v>
      </c>
      <c r="F1396">
        <v>9604</v>
      </c>
      <c r="G1396" s="139">
        <v>2012</v>
      </c>
      <c r="H1396" t="s">
        <v>146</v>
      </c>
      <c r="I1396" s="691">
        <f>VLOOKUP(E1396&amp;H1396,Data2012!$A:$S,15,FALSE)</f>
        <v>2862</v>
      </c>
    </row>
    <row r="1397" spans="1:9" ht="14.25" hidden="1" customHeight="1">
      <c r="A1397" s="1" t="str">
        <f t="shared" si="357"/>
        <v>PKP20129604</v>
      </c>
      <c r="B1397" s="1">
        <f t="shared" si="367"/>
        <v>15821</v>
      </c>
      <c r="C1397" s="210">
        <f t="shared" si="368"/>
        <v>2</v>
      </c>
      <c r="D1397" s="1">
        <f t="shared" si="369"/>
        <v>2225</v>
      </c>
      <c r="E1397" t="s">
        <v>53</v>
      </c>
      <c r="F1397">
        <v>9604</v>
      </c>
      <c r="G1397" s="139">
        <v>2012</v>
      </c>
      <c r="H1397" t="s">
        <v>145</v>
      </c>
      <c r="I1397" s="691">
        <f>VLOOKUP(E1397&amp;H1397,Data2012!$A:$S,15,FALSE)</f>
        <v>2225</v>
      </c>
    </row>
    <row r="1398" spans="1:9" ht="14.25" hidden="1" customHeight="1">
      <c r="A1398" s="1" t="str">
        <f t="shared" si="357"/>
        <v>PKP20129604</v>
      </c>
      <c r="B1398" s="1">
        <f>IF(D1398="na"," ",SUMIF(A:A,A1398,D:D))</f>
        <v>15821</v>
      </c>
      <c r="C1398" s="210">
        <f>IF(D1398="na"," ",VALUE(RIGHT(TRIM(H1398),2)))</f>
        <v>1</v>
      </c>
      <c r="D1398" s="1">
        <f t="shared" si="369"/>
        <v>2413</v>
      </c>
      <c r="E1398" t="s">
        <v>53</v>
      </c>
      <c r="F1398">
        <v>9604</v>
      </c>
      <c r="G1398" s="139">
        <v>2012</v>
      </c>
      <c r="H1398" t="s">
        <v>144</v>
      </c>
      <c r="I1398" s="691">
        <f>VLOOKUP(E1398&amp;H1398,Data2012!$A:$S,15,FALSE)</f>
        <v>2413</v>
      </c>
    </row>
    <row r="1399" spans="1:9" ht="14.25" hidden="1" customHeight="1">
      <c r="A1399" s="1" t="str">
        <f t="shared" si="357"/>
        <v>PKP20129605</v>
      </c>
      <c r="B1399" s="1">
        <f t="shared" ref="B1399:B1409" si="370">IF(D1399="na",B1400,SUMIF(A:A,A1399,D:D))</f>
        <v>21577</v>
      </c>
      <c r="C1399" s="210">
        <f t="shared" ref="C1399:C1409" si="371">IF(D1399="na",C1400,VALUE(RIGHT(TRIM(H1399),2)))</f>
        <v>6</v>
      </c>
      <c r="D1399" s="1" t="str">
        <f>IF(I1399&lt;0,"na",I1399)</f>
        <v>na</v>
      </c>
      <c r="E1399" t="s">
        <v>53</v>
      </c>
      <c r="F1399">
        <v>9605</v>
      </c>
      <c r="G1399" s="139">
        <v>2012</v>
      </c>
      <c r="H1399" t="s">
        <v>155</v>
      </c>
      <c r="I1399" s="691">
        <f>VLOOKUP(E1399&amp;H1399,Data2012!$A:$S,18,FALSE)</f>
        <v>-1</v>
      </c>
    </row>
    <row r="1400" spans="1:9" ht="14.25" hidden="1" customHeight="1">
      <c r="A1400" s="1" t="str">
        <f t="shared" si="357"/>
        <v>PKP20129605</v>
      </c>
      <c r="B1400" s="1">
        <f t="shared" si="370"/>
        <v>21577</v>
      </c>
      <c r="C1400" s="210">
        <f t="shared" si="371"/>
        <v>6</v>
      </c>
      <c r="D1400" s="1" t="str">
        <f t="shared" ref="D1400:D1410" si="372">IF(I1400&lt;0,"na",I1400)</f>
        <v>na</v>
      </c>
      <c r="E1400" t="s">
        <v>53</v>
      </c>
      <c r="F1400">
        <v>9605</v>
      </c>
      <c r="G1400" s="139">
        <v>2012</v>
      </c>
      <c r="H1400" t="s">
        <v>154</v>
      </c>
      <c r="I1400" s="691">
        <f>VLOOKUP(E1400&amp;H1400,Data2012!$A:$S,18,FALSE)</f>
        <v>-1</v>
      </c>
    </row>
    <row r="1401" spans="1:9" ht="14.25" hidden="1" customHeight="1">
      <c r="A1401" s="1" t="str">
        <f t="shared" si="357"/>
        <v>PKP20129605</v>
      </c>
      <c r="B1401" s="1">
        <f t="shared" si="370"/>
        <v>21577</v>
      </c>
      <c r="C1401" s="210">
        <f t="shared" si="371"/>
        <v>6</v>
      </c>
      <c r="D1401" s="1" t="str">
        <f t="shared" si="372"/>
        <v>na</v>
      </c>
      <c r="E1401" t="s">
        <v>53</v>
      </c>
      <c r="F1401">
        <v>9605</v>
      </c>
      <c r="G1401" s="139">
        <v>2012</v>
      </c>
      <c r="H1401" t="s">
        <v>153</v>
      </c>
      <c r="I1401" s="691">
        <f>VLOOKUP(E1401&amp;H1401,Data2012!$A:$S,18,FALSE)</f>
        <v>-1</v>
      </c>
    </row>
    <row r="1402" spans="1:9" ht="14.25" hidden="1" customHeight="1">
      <c r="A1402" s="1" t="str">
        <f t="shared" si="357"/>
        <v>PKP20129605</v>
      </c>
      <c r="B1402" s="1">
        <f t="shared" si="370"/>
        <v>21577</v>
      </c>
      <c r="C1402" s="210">
        <f t="shared" si="371"/>
        <v>6</v>
      </c>
      <c r="D1402" s="1" t="str">
        <f t="shared" si="372"/>
        <v>na</v>
      </c>
      <c r="E1402" t="s">
        <v>53</v>
      </c>
      <c r="F1402">
        <v>9605</v>
      </c>
      <c r="G1402" s="139">
        <v>2012</v>
      </c>
      <c r="H1402" t="s">
        <v>152</v>
      </c>
      <c r="I1402" s="691">
        <f>VLOOKUP(E1402&amp;H1402,Data2012!$A:$S,18,FALSE)</f>
        <v>-1</v>
      </c>
    </row>
    <row r="1403" spans="1:9" ht="14.25" hidden="1" customHeight="1">
      <c r="A1403" s="1" t="str">
        <f t="shared" si="357"/>
        <v>PKP20129605</v>
      </c>
      <c r="B1403" s="1">
        <f t="shared" si="370"/>
        <v>21577</v>
      </c>
      <c r="C1403" s="210">
        <f t="shared" si="371"/>
        <v>6</v>
      </c>
      <c r="D1403" s="1" t="str">
        <f t="shared" si="372"/>
        <v>na</v>
      </c>
      <c r="E1403" t="s">
        <v>53</v>
      </c>
      <c r="F1403">
        <v>9605</v>
      </c>
      <c r="G1403" s="139">
        <v>2012</v>
      </c>
      <c r="H1403" t="s">
        <v>151</v>
      </c>
      <c r="I1403" s="691">
        <f>VLOOKUP(E1403&amp;H1403,Data2012!$A:$S,18,FALSE)</f>
        <v>-1</v>
      </c>
    </row>
    <row r="1404" spans="1:9" ht="14.25" hidden="1" customHeight="1">
      <c r="A1404" s="1" t="str">
        <f t="shared" si="357"/>
        <v>PKP20129605</v>
      </c>
      <c r="B1404" s="1">
        <f t="shared" si="370"/>
        <v>21577</v>
      </c>
      <c r="C1404" s="210">
        <f t="shared" si="371"/>
        <v>6</v>
      </c>
      <c r="D1404" s="1" t="str">
        <f t="shared" si="372"/>
        <v>na</v>
      </c>
      <c r="E1404" t="s">
        <v>53</v>
      </c>
      <c r="F1404">
        <v>9605</v>
      </c>
      <c r="G1404" s="139">
        <v>2012</v>
      </c>
      <c r="H1404" t="s">
        <v>150</v>
      </c>
      <c r="I1404" s="691">
        <f>VLOOKUP(E1404&amp;H1404,Data2012!$A:$S,18,FALSE)</f>
        <v>-1</v>
      </c>
    </row>
    <row r="1405" spans="1:9" ht="14.25" hidden="1" customHeight="1">
      <c r="A1405" s="1" t="str">
        <f t="shared" si="357"/>
        <v>PKP20129605</v>
      </c>
      <c r="B1405" s="1">
        <f t="shared" si="370"/>
        <v>21577</v>
      </c>
      <c r="C1405" s="210">
        <f t="shared" si="371"/>
        <v>6</v>
      </c>
      <c r="D1405" s="1">
        <f t="shared" si="372"/>
        <v>3295</v>
      </c>
      <c r="E1405" t="s">
        <v>53</v>
      </c>
      <c r="F1405">
        <v>9605</v>
      </c>
      <c r="G1405" s="139">
        <v>2012</v>
      </c>
      <c r="H1405" t="s">
        <v>149</v>
      </c>
      <c r="I1405" s="691">
        <f>VLOOKUP(E1405&amp;H1405,Data2012!$A:$S,18,FALSE)</f>
        <v>3295</v>
      </c>
    </row>
    <row r="1406" spans="1:9" ht="14.25" hidden="1" customHeight="1">
      <c r="A1406" s="1" t="str">
        <f t="shared" si="357"/>
        <v>PKP20129605</v>
      </c>
      <c r="B1406" s="1">
        <f t="shared" si="370"/>
        <v>21577</v>
      </c>
      <c r="C1406" s="210">
        <f t="shared" si="371"/>
        <v>5</v>
      </c>
      <c r="D1406" s="1">
        <f t="shared" si="372"/>
        <v>3693</v>
      </c>
      <c r="E1406" t="s">
        <v>53</v>
      </c>
      <c r="F1406">
        <v>9605</v>
      </c>
      <c r="G1406" s="139">
        <v>2012</v>
      </c>
      <c r="H1406" t="s">
        <v>148</v>
      </c>
      <c r="I1406" s="691">
        <f>VLOOKUP(E1406&amp;H1406,Data2012!$A:$S,18,FALSE)</f>
        <v>3693</v>
      </c>
    </row>
    <row r="1407" spans="1:9" ht="14.25" hidden="1" customHeight="1">
      <c r="A1407" s="1" t="str">
        <f t="shared" si="357"/>
        <v>PKP20129605</v>
      </c>
      <c r="B1407" s="1">
        <f t="shared" si="370"/>
        <v>21577</v>
      </c>
      <c r="C1407" s="210">
        <f t="shared" si="371"/>
        <v>4</v>
      </c>
      <c r="D1407" s="1">
        <f t="shared" si="372"/>
        <v>3571</v>
      </c>
      <c r="E1407" t="s">
        <v>53</v>
      </c>
      <c r="F1407">
        <v>9605</v>
      </c>
      <c r="G1407" s="139">
        <v>2012</v>
      </c>
      <c r="H1407" t="s">
        <v>147</v>
      </c>
      <c r="I1407" s="691">
        <f>VLOOKUP(E1407&amp;H1407,Data2012!$A:$S,18,FALSE)</f>
        <v>3571</v>
      </c>
    </row>
    <row r="1408" spans="1:9" ht="14.25" hidden="1" customHeight="1">
      <c r="A1408" s="1" t="str">
        <f t="shared" si="357"/>
        <v>PKP20129605</v>
      </c>
      <c r="B1408" s="1">
        <f t="shared" si="370"/>
        <v>21577</v>
      </c>
      <c r="C1408" s="210">
        <f t="shared" si="371"/>
        <v>3</v>
      </c>
      <c r="D1408" s="1">
        <f t="shared" si="372"/>
        <v>3889</v>
      </c>
      <c r="E1408" t="s">
        <v>53</v>
      </c>
      <c r="F1408">
        <v>9605</v>
      </c>
      <c r="G1408" s="139">
        <v>2012</v>
      </c>
      <c r="H1408" t="s">
        <v>146</v>
      </c>
      <c r="I1408" s="691">
        <f>VLOOKUP(E1408&amp;H1408,Data2012!$A:$S,18,FALSE)</f>
        <v>3889</v>
      </c>
    </row>
    <row r="1409" spans="1:9" ht="14.25" hidden="1" customHeight="1">
      <c r="A1409" s="1" t="str">
        <f t="shared" si="357"/>
        <v>PKP20129605</v>
      </c>
      <c r="B1409" s="1">
        <f t="shared" si="370"/>
        <v>21577</v>
      </c>
      <c r="C1409" s="210">
        <f t="shared" si="371"/>
        <v>2</v>
      </c>
      <c r="D1409" s="1">
        <f t="shared" si="372"/>
        <v>3372</v>
      </c>
      <c r="E1409" t="s">
        <v>53</v>
      </c>
      <c r="F1409">
        <v>9605</v>
      </c>
      <c r="G1409" s="139">
        <v>2012</v>
      </c>
      <c r="H1409" t="s">
        <v>145</v>
      </c>
      <c r="I1409" s="691">
        <f>VLOOKUP(E1409&amp;H1409,Data2012!$A:$S,18,FALSE)</f>
        <v>3372</v>
      </c>
    </row>
    <row r="1410" spans="1:9" ht="14.25" hidden="1" customHeight="1">
      <c r="A1410" s="1" t="str">
        <f t="shared" si="357"/>
        <v>PKP20129605</v>
      </c>
      <c r="B1410" s="1">
        <f>IF(D1410="na"," ",SUMIF(A:A,A1410,D:D))</f>
        <v>21577</v>
      </c>
      <c r="C1410" s="210">
        <f>IF(D1410="na"," ",VALUE(RIGHT(TRIM(H1410),2)))</f>
        <v>1</v>
      </c>
      <c r="D1410" s="1">
        <f t="shared" si="372"/>
        <v>3757</v>
      </c>
      <c r="E1410" t="s">
        <v>53</v>
      </c>
      <c r="F1410">
        <v>9605</v>
      </c>
      <c r="G1410" s="139">
        <v>2012</v>
      </c>
      <c r="H1410" t="s">
        <v>144</v>
      </c>
      <c r="I1410" s="691">
        <f>VLOOKUP(E1410&amp;H1410,Data2012!$A:$S,18,FALSE)</f>
        <v>3757</v>
      </c>
    </row>
    <row r="1411" spans="1:9" ht="14.25" hidden="1" customHeight="1">
      <c r="A1411" s="1" t="str">
        <f t="shared" si="357"/>
        <v>PKP20129606</v>
      </c>
      <c r="B1411" s="1">
        <f t="shared" ref="B1411:B1421" si="373">IF(D1411="na",B1412,SUMIF(A:A,A1411,D:D))</f>
        <v>6167</v>
      </c>
      <c r="C1411" s="210">
        <f t="shared" ref="C1411:C1421" si="374">IF(D1411="na",C1412,VALUE(RIGHT(TRIM(H1411),2)))</f>
        <v>6</v>
      </c>
      <c r="D1411" s="1" t="str">
        <f>IF(I1411&lt;0,"na",I1411)</f>
        <v>na</v>
      </c>
      <c r="E1411" t="s">
        <v>53</v>
      </c>
      <c r="F1411">
        <v>9606</v>
      </c>
      <c r="G1411" s="139">
        <v>2012</v>
      </c>
      <c r="H1411" t="s">
        <v>155</v>
      </c>
      <c r="I1411" s="691">
        <f>VLOOKUP(E1411&amp;H1411,Data2012!$A:$U,21,FALSE)</f>
        <v>-1</v>
      </c>
    </row>
    <row r="1412" spans="1:9" ht="14.25" hidden="1" customHeight="1">
      <c r="A1412" s="1" t="str">
        <f t="shared" si="357"/>
        <v>PKP20129606</v>
      </c>
      <c r="B1412" s="1">
        <f t="shared" si="373"/>
        <v>6167</v>
      </c>
      <c r="C1412" s="210">
        <f t="shared" si="374"/>
        <v>6</v>
      </c>
      <c r="D1412" s="1" t="str">
        <f t="shared" ref="D1412:D1422" si="375">IF(I1412&lt;0,"na",I1412)</f>
        <v>na</v>
      </c>
      <c r="E1412" t="s">
        <v>53</v>
      </c>
      <c r="F1412">
        <v>9606</v>
      </c>
      <c r="G1412" s="139">
        <v>2012</v>
      </c>
      <c r="H1412" t="s">
        <v>154</v>
      </c>
      <c r="I1412" s="691">
        <f>VLOOKUP(E1412&amp;H1412,Data2012!$A:$U,21,FALSE)</f>
        <v>-1</v>
      </c>
    </row>
    <row r="1413" spans="1:9" ht="14.25" hidden="1" customHeight="1">
      <c r="A1413" s="1" t="str">
        <f t="shared" si="357"/>
        <v>PKP20129606</v>
      </c>
      <c r="B1413" s="1">
        <f t="shared" si="373"/>
        <v>6167</v>
      </c>
      <c r="C1413" s="210">
        <f t="shared" si="374"/>
        <v>6</v>
      </c>
      <c r="D1413" s="1" t="str">
        <f t="shared" si="375"/>
        <v>na</v>
      </c>
      <c r="E1413" t="s">
        <v>53</v>
      </c>
      <c r="F1413">
        <v>9606</v>
      </c>
      <c r="G1413" s="139">
        <v>2012</v>
      </c>
      <c r="H1413" t="s">
        <v>153</v>
      </c>
      <c r="I1413" s="691">
        <f>VLOOKUP(E1413&amp;H1413,Data2012!$A:$U,21,FALSE)</f>
        <v>-1</v>
      </c>
    </row>
    <row r="1414" spans="1:9" ht="14.25" hidden="1" customHeight="1">
      <c r="A1414" s="1" t="str">
        <f t="shared" si="357"/>
        <v>PKP20129606</v>
      </c>
      <c r="B1414" s="1">
        <f t="shared" si="373"/>
        <v>6167</v>
      </c>
      <c r="C1414" s="210">
        <f t="shared" si="374"/>
        <v>6</v>
      </c>
      <c r="D1414" s="1" t="str">
        <f t="shared" si="375"/>
        <v>na</v>
      </c>
      <c r="E1414" t="s">
        <v>53</v>
      </c>
      <c r="F1414">
        <v>9606</v>
      </c>
      <c r="G1414" s="139">
        <v>2012</v>
      </c>
      <c r="H1414" t="s">
        <v>152</v>
      </c>
      <c r="I1414" s="691">
        <f>VLOOKUP(E1414&amp;H1414,Data2012!$A:$U,21,FALSE)</f>
        <v>-1</v>
      </c>
    </row>
    <row r="1415" spans="1:9" ht="14.25" hidden="1" customHeight="1">
      <c r="A1415" s="1" t="str">
        <f t="shared" ref="A1415:A1478" si="376">TRIM(E1415)&amp;VALUE(G1415)&amp;F1415</f>
        <v>PKP20129606</v>
      </c>
      <c r="B1415" s="1">
        <f t="shared" si="373"/>
        <v>6167</v>
      </c>
      <c r="C1415" s="210">
        <f t="shared" si="374"/>
        <v>6</v>
      </c>
      <c r="D1415" s="1" t="str">
        <f t="shared" si="375"/>
        <v>na</v>
      </c>
      <c r="E1415" t="s">
        <v>53</v>
      </c>
      <c r="F1415">
        <v>9606</v>
      </c>
      <c r="G1415" s="139">
        <v>2012</v>
      </c>
      <c r="H1415" t="s">
        <v>151</v>
      </c>
      <c r="I1415" s="691">
        <f>VLOOKUP(E1415&amp;H1415,Data2012!$A:$U,21,FALSE)</f>
        <v>-1</v>
      </c>
    </row>
    <row r="1416" spans="1:9" ht="14.25" hidden="1" customHeight="1">
      <c r="A1416" s="1" t="str">
        <f t="shared" si="376"/>
        <v>PKP20129606</v>
      </c>
      <c r="B1416" s="1">
        <f t="shared" si="373"/>
        <v>6167</v>
      </c>
      <c r="C1416" s="210">
        <f t="shared" si="374"/>
        <v>6</v>
      </c>
      <c r="D1416" s="1" t="str">
        <f t="shared" si="375"/>
        <v>na</v>
      </c>
      <c r="E1416" t="s">
        <v>53</v>
      </c>
      <c r="F1416">
        <v>9606</v>
      </c>
      <c r="G1416" s="139">
        <v>2012</v>
      </c>
      <c r="H1416" t="s">
        <v>150</v>
      </c>
      <c r="I1416" s="691">
        <f>VLOOKUP(E1416&amp;H1416,Data2012!$A:$U,21,FALSE)</f>
        <v>-1</v>
      </c>
    </row>
    <row r="1417" spans="1:9" ht="14.25" hidden="1" customHeight="1">
      <c r="A1417" s="1" t="str">
        <f t="shared" si="376"/>
        <v>PKP20129606</v>
      </c>
      <c r="B1417" s="1">
        <f t="shared" si="373"/>
        <v>6167</v>
      </c>
      <c r="C1417" s="210">
        <f t="shared" si="374"/>
        <v>6</v>
      </c>
      <c r="D1417" s="1">
        <f t="shared" si="375"/>
        <v>969</v>
      </c>
      <c r="E1417" t="s">
        <v>53</v>
      </c>
      <c r="F1417">
        <v>9606</v>
      </c>
      <c r="G1417" s="139">
        <v>2012</v>
      </c>
      <c r="H1417" t="s">
        <v>149</v>
      </c>
      <c r="I1417" s="691">
        <f>VLOOKUP(E1417&amp;H1417,Data2012!$A:$U,21,FALSE)</f>
        <v>969</v>
      </c>
    </row>
    <row r="1418" spans="1:9" ht="14.25" hidden="1" customHeight="1">
      <c r="A1418" s="1" t="str">
        <f t="shared" si="376"/>
        <v>PKP20129606</v>
      </c>
      <c r="B1418" s="1">
        <f t="shared" si="373"/>
        <v>6167</v>
      </c>
      <c r="C1418" s="210">
        <f t="shared" si="374"/>
        <v>5</v>
      </c>
      <c r="D1418" s="1">
        <f t="shared" si="375"/>
        <v>1069</v>
      </c>
      <c r="E1418" t="s">
        <v>53</v>
      </c>
      <c r="F1418">
        <v>9606</v>
      </c>
      <c r="G1418" s="139">
        <v>2012</v>
      </c>
      <c r="H1418" t="s">
        <v>148</v>
      </c>
      <c r="I1418" s="691">
        <f>VLOOKUP(E1418&amp;H1418,Data2012!$A:$U,21,FALSE)</f>
        <v>1069</v>
      </c>
    </row>
    <row r="1419" spans="1:9" ht="14.25" hidden="1" customHeight="1">
      <c r="A1419" s="1" t="str">
        <f t="shared" si="376"/>
        <v>PKP20129606</v>
      </c>
      <c r="B1419" s="1">
        <f t="shared" si="373"/>
        <v>6167</v>
      </c>
      <c r="C1419" s="210">
        <f t="shared" si="374"/>
        <v>4</v>
      </c>
      <c r="D1419" s="1">
        <f t="shared" si="375"/>
        <v>1059</v>
      </c>
      <c r="E1419" t="s">
        <v>53</v>
      </c>
      <c r="F1419">
        <v>9606</v>
      </c>
      <c r="G1419" s="139">
        <v>2012</v>
      </c>
      <c r="H1419" t="s">
        <v>147</v>
      </c>
      <c r="I1419" s="691">
        <f>VLOOKUP(E1419&amp;H1419,Data2012!$A:$U,21,FALSE)</f>
        <v>1059</v>
      </c>
    </row>
    <row r="1420" spans="1:9" ht="14.25" hidden="1" customHeight="1">
      <c r="A1420" s="1" t="str">
        <f t="shared" si="376"/>
        <v>PKP20129606</v>
      </c>
      <c r="B1420" s="1">
        <f t="shared" si="373"/>
        <v>6167</v>
      </c>
      <c r="C1420" s="210">
        <f t="shared" si="374"/>
        <v>3</v>
      </c>
      <c r="D1420" s="1">
        <f t="shared" si="375"/>
        <v>1145</v>
      </c>
      <c r="E1420" t="s">
        <v>53</v>
      </c>
      <c r="F1420">
        <v>9606</v>
      </c>
      <c r="G1420" s="139">
        <v>2012</v>
      </c>
      <c r="H1420" t="s">
        <v>146</v>
      </c>
      <c r="I1420" s="691">
        <f>VLOOKUP(E1420&amp;H1420,Data2012!$A:$U,21,FALSE)</f>
        <v>1145</v>
      </c>
    </row>
    <row r="1421" spans="1:9" ht="14.25" hidden="1" customHeight="1">
      <c r="A1421" s="1" t="str">
        <f t="shared" si="376"/>
        <v>PKP20129606</v>
      </c>
      <c r="B1421" s="1">
        <f t="shared" si="373"/>
        <v>6167</v>
      </c>
      <c r="C1421" s="210">
        <f t="shared" si="374"/>
        <v>2</v>
      </c>
      <c r="D1421" s="1">
        <f t="shared" si="375"/>
        <v>930</v>
      </c>
      <c r="E1421" t="s">
        <v>53</v>
      </c>
      <c r="F1421">
        <v>9606</v>
      </c>
      <c r="G1421" s="139">
        <v>2012</v>
      </c>
      <c r="H1421" t="s">
        <v>145</v>
      </c>
      <c r="I1421" s="691">
        <f>VLOOKUP(E1421&amp;H1421,Data2012!$A:$U,21,FALSE)</f>
        <v>930</v>
      </c>
    </row>
    <row r="1422" spans="1:9" ht="14.25" hidden="1" customHeight="1">
      <c r="A1422" s="1" t="str">
        <f t="shared" si="376"/>
        <v>PKP20129606</v>
      </c>
      <c r="B1422" s="1">
        <f>IF(D1422="na"," ",SUMIF(A:A,A1422,D:D))</f>
        <v>6167</v>
      </c>
      <c r="C1422" s="210">
        <f>IF(D1422="na"," ",VALUE(RIGHT(TRIM(H1422),2)))</f>
        <v>1</v>
      </c>
      <c r="D1422" s="1">
        <f t="shared" si="375"/>
        <v>995</v>
      </c>
      <c r="E1422" t="s">
        <v>53</v>
      </c>
      <c r="F1422">
        <v>9606</v>
      </c>
      <c r="G1422" s="139">
        <v>2012</v>
      </c>
      <c r="H1422" t="s">
        <v>144</v>
      </c>
      <c r="I1422" s="691">
        <f>VLOOKUP(E1422&amp;H1422,Data2012!$A:$U,21,FALSE)</f>
        <v>995</v>
      </c>
    </row>
    <row r="1423" spans="1:9" ht="14.25" hidden="1" customHeight="1">
      <c r="A1423" s="1" t="str">
        <f t="shared" si="376"/>
        <v>RAI20129601</v>
      </c>
      <c r="B1423" s="1" t="str">
        <f t="shared" ref="B1423:B1433" si="377">IF(D1423="na",B1424,SUMIF(A:A,A1423,D:D))</f>
        <v xml:space="preserve"> </v>
      </c>
      <c r="C1423" s="210" t="str">
        <f t="shared" ref="C1423:C1433" si="378">IF(D1423="na",C1424,VALUE(RIGHT(TRIM(H1423),2)))</f>
        <v xml:space="preserve"> </v>
      </c>
      <c r="D1423" s="1" t="str">
        <f>IF(I1423&lt;0,"na",I1423)</f>
        <v>na</v>
      </c>
      <c r="E1423" t="s">
        <v>68</v>
      </c>
      <c r="F1423">
        <v>9601</v>
      </c>
      <c r="G1423" s="139">
        <v>2012</v>
      </c>
      <c r="H1423" t="s">
        <v>155</v>
      </c>
      <c r="I1423">
        <f>VLOOKUP(E1423&amp;H1423,Data2012!$A:$S,4,FALSE)</f>
        <v>-1</v>
      </c>
    </row>
    <row r="1424" spans="1:9" ht="14.25" hidden="1" customHeight="1">
      <c r="A1424" s="1" t="str">
        <f t="shared" si="376"/>
        <v>RAI20129601</v>
      </c>
      <c r="B1424" s="1" t="str">
        <f t="shared" si="377"/>
        <v xml:space="preserve"> </v>
      </c>
      <c r="C1424" s="210" t="str">
        <f t="shared" si="378"/>
        <v xml:space="preserve"> </v>
      </c>
      <c r="D1424" s="1" t="str">
        <f t="shared" ref="D1424:D1434" si="379">IF(I1424&lt;0,"na",I1424)</f>
        <v>na</v>
      </c>
      <c r="E1424" t="s">
        <v>68</v>
      </c>
      <c r="F1424">
        <v>9601</v>
      </c>
      <c r="G1424" s="139">
        <v>2012</v>
      </c>
      <c r="H1424" t="s">
        <v>154</v>
      </c>
      <c r="I1424">
        <f>VLOOKUP(E1424&amp;H1424,Data2012!$A:$S,4,FALSE)</f>
        <v>-1</v>
      </c>
    </row>
    <row r="1425" spans="1:9" ht="14.25" hidden="1" customHeight="1">
      <c r="A1425" s="1" t="str">
        <f t="shared" si="376"/>
        <v>RAI20129601</v>
      </c>
      <c r="B1425" s="1" t="str">
        <f t="shared" si="377"/>
        <v xml:space="preserve"> </v>
      </c>
      <c r="C1425" s="210" t="str">
        <f t="shared" si="378"/>
        <v xml:space="preserve"> </v>
      </c>
      <c r="D1425" s="1" t="str">
        <f t="shared" si="379"/>
        <v>na</v>
      </c>
      <c r="E1425" t="s">
        <v>68</v>
      </c>
      <c r="F1425">
        <v>9601</v>
      </c>
      <c r="G1425" s="139">
        <v>2012</v>
      </c>
      <c r="H1425" t="s">
        <v>153</v>
      </c>
      <c r="I1425">
        <f>VLOOKUP(E1425&amp;H1425,Data2012!$A:$S,4,FALSE)</f>
        <v>-1</v>
      </c>
    </row>
    <row r="1426" spans="1:9" ht="14.25" hidden="1" customHeight="1">
      <c r="A1426" s="1" t="str">
        <f t="shared" si="376"/>
        <v>RAI20129601</v>
      </c>
      <c r="B1426" s="1" t="str">
        <f t="shared" si="377"/>
        <v xml:space="preserve"> </v>
      </c>
      <c r="C1426" s="210" t="str">
        <f t="shared" si="378"/>
        <v xml:space="preserve"> </v>
      </c>
      <c r="D1426" s="1" t="str">
        <f t="shared" si="379"/>
        <v>na</v>
      </c>
      <c r="E1426" t="s">
        <v>68</v>
      </c>
      <c r="F1426">
        <v>9601</v>
      </c>
      <c r="G1426" s="139">
        <v>2012</v>
      </c>
      <c r="H1426" t="s">
        <v>152</v>
      </c>
      <c r="I1426">
        <f>VLOOKUP(E1426&amp;H1426,Data2012!$A:$S,4,FALSE)</f>
        <v>-1</v>
      </c>
    </row>
    <row r="1427" spans="1:9" ht="14.25" hidden="1" customHeight="1">
      <c r="A1427" s="1" t="str">
        <f t="shared" si="376"/>
        <v>RAI20129601</v>
      </c>
      <c r="B1427" s="1" t="str">
        <f t="shared" si="377"/>
        <v xml:space="preserve"> </v>
      </c>
      <c r="C1427" s="210" t="str">
        <f t="shared" si="378"/>
        <v xml:space="preserve"> </v>
      </c>
      <c r="D1427" s="1" t="str">
        <f t="shared" si="379"/>
        <v>na</v>
      </c>
      <c r="E1427" t="s">
        <v>68</v>
      </c>
      <c r="F1427">
        <v>9601</v>
      </c>
      <c r="G1427" s="139">
        <v>2012</v>
      </c>
      <c r="H1427" t="s">
        <v>151</v>
      </c>
      <c r="I1427">
        <f>VLOOKUP(E1427&amp;H1427,Data2012!$A:$S,4,FALSE)</f>
        <v>-1</v>
      </c>
    </row>
    <row r="1428" spans="1:9" ht="14.25" hidden="1" customHeight="1">
      <c r="A1428" s="1" t="str">
        <f t="shared" si="376"/>
        <v>RAI20129601</v>
      </c>
      <c r="B1428" s="1" t="str">
        <f t="shared" si="377"/>
        <v xml:space="preserve"> </v>
      </c>
      <c r="C1428" s="210" t="str">
        <f t="shared" si="378"/>
        <v xml:space="preserve"> </v>
      </c>
      <c r="D1428" s="1" t="str">
        <f t="shared" si="379"/>
        <v>na</v>
      </c>
      <c r="E1428" t="s">
        <v>68</v>
      </c>
      <c r="F1428">
        <v>9601</v>
      </c>
      <c r="G1428" s="139">
        <v>2012</v>
      </c>
      <c r="H1428" t="s">
        <v>150</v>
      </c>
      <c r="I1428">
        <f>VLOOKUP(E1428&amp;H1428,Data2012!$A:$S,4,FALSE)</f>
        <v>-1</v>
      </c>
    </row>
    <row r="1429" spans="1:9" ht="14.25" hidden="1" customHeight="1">
      <c r="A1429" s="1" t="str">
        <f t="shared" si="376"/>
        <v>RAI20129601</v>
      </c>
      <c r="B1429" s="1" t="str">
        <f t="shared" si="377"/>
        <v xml:space="preserve"> </v>
      </c>
      <c r="C1429" s="210" t="str">
        <f t="shared" si="378"/>
        <v xml:space="preserve"> </v>
      </c>
      <c r="D1429" s="1" t="str">
        <f t="shared" si="379"/>
        <v>na</v>
      </c>
      <c r="E1429" t="s">
        <v>68</v>
      </c>
      <c r="F1429">
        <v>9601</v>
      </c>
      <c r="G1429" s="139">
        <v>2012</v>
      </c>
      <c r="H1429" t="s">
        <v>149</v>
      </c>
      <c r="I1429">
        <f>VLOOKUP(E1429&amp;H1429,Data2012!$A:$S,4,FALSE)</f>
        <v>-1</v>
      </c>
    </row>
    <row r="1430" spans="1:9" ht="14.25" hidden="1" customHeight="1">
      <c r="A1430" s="1" t="str">
        <f t="shared" si="376"/>
        <v>RAI20129601</v>
      </c>
      <c r="B1430" s="1" t="str">
        <f t="shared" si="377"/>
        <v xml:space="preserve"> </v>
      </c>
      <c r="C1430" s="210" t="str">
        <f t="shared" si="378"/>
        <v xml:space="preserve"> </v>
      </c>
      <c r="D1430" s="1" t="str">
        <f t="shared" si="379"/>
        <v>na</v>
      </c>
      <c r="E1430" t="s">
        <v>68</v>
      </c>
      <c r="F1430">
        <v>9601</v>
      </c>
      <c r="G1430" s="139">
        <v>2012</v>
      </c>
      <c r="H1430" t="s">
        <v>148</v>
      </c>
      <c r="I1430">
        <f>VLOOKUP(E1430&amp;H1430,Data2012!$A:$S,4,FALSE)</f>
        <v>-1</v>
      </c>
    </row>
    <row r="1431" spans="1:9" ht="14.25" hidden="1" customHeight="1">
      <c r="A1431" s="1" t="str">
        <f t="shared" si="376"/>
        <v>RAI20129601</v>
      </c>
      <c r="B1431" s="1" t="str">
        <f t="shared" si="377"/>
        <v xml:space="preserve"> </v>
      </c>
      <c r="C1431" s="210" t="str">
        <f t="shared" si="378"/>
        <v xml:space="preserve"> </v>
      </c>
      <c r="D1431" s="1" t="str">
        <f t="shared" si="379"/>
        <v>na</v>
      </c>
      <c r="E1431" t="s">
        <v>68</v>
      </c>
      <c r="F1431">
        <v>9601</v>
      </c>
      <c r="G1431" s="139">
        <v>2012</v>
      </c>
      <c r="H1431" t="s">
        <v>147</v>
      </c>
      <c r="I1431">
        <f>VLOOKUP(E1431&amp;H1431,Data2012!$A:$S,4,FALSE)</f>
        <v>-1</v>
      </c>
    </row>
    <row r="1432" spans="1:9" ht="14.25" hidden="1" customHeight="1">
      <c r="A1432" s="1" t="str">
        <f t="shared" si="376"/>
        <v>RAI20129601</v>
      </c>
      <c r="B1432" s="1" t="str">
        <f t="shared" si="377"/>
        <v xml:space="preserve"> </v>
      </c>
      <c r="C1432" s="210" t="str">
        <f t="shared" si="378"/>
        <v xml:space="preserve"> </v>
      </c>
      <c r="D1432" s="1" t="str">
        <f t="shared" si="379"/>
        <v>na</v>
      </c>
      <c r="E1432" t="s">
        <v>68</v>
      </c>
      <c r="F1432">
        <v>9601</v>
      </c>
      <c r="G1432" s="139">
        <v>2012</v>
      </c>
      <c r="H1432" t="s">
        <v>146</v>
      </c>
      <c r="I1432">
        <f>VLOOKUP(E1432&amp;H1432,Data2012!$A:$S,4,FALSE)</f>
        <v>-1</v>
      </c>
    </row>
    <row r="1433" spans="1:9" ht="14.25" hidden="1" customHeight="1">
      <c r="A1433" s="1" t="str">
        <f t="shared" si="376"/>
        <v>RAI20129601</v>
      </c>
      <c r="B1433" s="1" t="str">
        <f t="shared" si="377"/>
        <v xml:space="preserve"> </v>
      </c>
      <c r="C1433" s="210" t="str">
        <f t="shared" si="378"/>
        <v xml:space="preserve"> </v>
      </c>
      <c r="D1433" s="1" t="str">
        <f t="shared" si="379"/>
        <v>na</v>
      </c>
      <c r="E1433" t="s">
        <v>68</v>
      </c>
      <c r="F1433">
        <v>9601</v>
      </c>
      <c r="G1433" s="139">
        <v>2012</v>
      </c>
      <c r="H1433" t="s">
        <v>145</v>
      </c>
      <c r="I1433">
        <f>VLOOKUP(E1433&amp;H1433,Data2012!$A:$S,4,FALSE)</f>
        <v>-1</v>
      </c>
    </row>
    <row r="1434" spans="1:9" ht="14.25" hidden="1" customHeight="1">
      <c r="A1434" s="1" t="str">
        <f t="shared" si="376"/>
        <v>RAI20129601</v>
      </c>
      <c r="B1434" s="1" t="str">
        <f>IF(D1434="na"," ",SUMIF(A:A,A1434,D:D))</f>
        <v xml:space="preserve"> </v>
      </c>
      <c r="C1434" s="210" t="str">
        <f>IF(D1434="na"," ",VALUE(RIGHT(TRIM(H1434),2)))</f>
        <v xml:space="preserve"> </v>
      </c>
      <c r="D1434" s="1" t="str">
        <f t="shared" si="379"/>
        <v>na</v>
      </c>
      <c r="E1434" t="s">
        <v>68</v>
      </c>
      <c r="F1434">
        <v>9601</v>
      </c>
      <c r="G1434" s="139">
        <v>2012</v>
      </c>
      <c r="H1434" t="s">
        <v>144</v>
      </c>
      <c r="I1434" s="691">
        <f>VLOOKUP(E1434&amp;H1434,Data2012!$A:$S,4,FALSE)</f>
        <v>-1</v>
      </c>
    </row>
    <row r="1435" spans="1:9" ht="14.25" hidden="1" customHeight="1">
      <c r="A1435" s="1" t="str">
        <f t="shared" si="376"/>
        <v>RAI20129602</v>
      </c>
      <c r="B1435" s="1" t="str">
        <f t="shared" ref="B1435:B1445" si="380">IF(D1435="na",B1436,SUMIF(A:A,A1435,D:D))</f>
        <v xml:space="preserve"> </v>
      </c>
      <c r="C1435" s="210" t="str">
        <f t="shared" ref="C1435:C1445" si="381">IF(D1435="na",C1436,VALUE(RIGHT(TRIM(H1435),2)))</f>
        <v xml:space="preserve"> </v>
      </c>
      <c r="D1435" s="1" t="str">
        <f>IF(I1435&lt;0,"na",I1435)</f>
        <v>na</v>
      </c>
      <c r="E1435" t="s">
        <v>68</v>
      </c>
      <c r="F1435">
        <v>9602</v>
      </c>
      <c r="G1435" s="139">
        <v>2012</v>
      </c>
      <c r="H1435" t="s">
        <v>155</v>
      </c>
      <c r="I1435" s="691">
        <f>VLOOKUP(E1435&amp;H1435,Data2012!$A:$S,7,FALSE)</f>
        <v>-1</v>
      </c>
    </row>
    <row r="1436" spans="1:9" ht="14.25" hidden="1" customHeight="1">
      <c r="A1436" s="1" t="str">
        <f t="shared" si="376"/>
        <v>RAI20129602</v>
      </c>
      <c r="B1436" s="1" t="str">
        <f t="shared" si="380"/>
        <v xml:space="preserve"> </v>
      </c>
      <c r="C1436" s="210" t="str">
        <f t="shared" si="381"/>
        <v xml:space="preserve"> </v>
      </c>
      <c r="D1436" s="1" t="str">
        <f t="shared" ref="D1436:D1446" si="382">IF(I1436&lt;0,"na",I1436)</f>
        <v>na</v>
      </c>
      <c r="E1436" t="s">
        <v>68</v>
      </c>
      <c r="F1436">
        <v>9602</v>
      </c>
      <c r="G1436" s="139">
        <v>2012</v>
      </c>
      <c r="H1436" t="s">
        <v>154</v>
      </c>
      <c r="I1436" s="691">
        <f>VLOOKUP(E1436&amp;H1436,Data2012!$A:$S,7,FALSE)</f>
        <v>-1</v>
      </c>
    </row>
    <row r="1437" spans="1:9" ht="14.25" hidden="1" customHeight="1">
      <c r="A1437" s="1" t="str">
        <f t="shared" si="376"/>
        <v>RAI20129602</v>
      </c>
      <c r="B1437" s="1" t="str">
        <f t="shared" si="380"/>
        <v xml:space="preserve"> </v>
      </c>
      <c r="C1437" s="210" t="str">
        <f t="shared" si="381"/>
        <v xml:space="preserve"> </v>
      </c>
      <c r="D1437" s="1" t="str">
        <f t="shared" si="382"/>
        <v>na</v>
      </c>
      <c r="E1437" t="s">
        <v>68</v>
      </c>
      <c r="F1437">
        <v>9602</v>
      </c>
      <c r="G1437" s="139">
        <v>2012</v>
      </c>
      <c r="H1437" t="s">
        <v>153</v>
      </c>
      <c r="I1437" s="691">
        <f>VLOOKUP(E1437&amp;H1437,Data2012!$A:$S,7,FALSE)</f>
        <v>-1</v>
      </c>
    </row>
    <row r="1438" spans="1:9" ht="14.25" hidden="1" customHeight="1">
      <c r="A1438" s="1" t="str">
        <f t="shared" si="376"/>
        <v>RAI20129602</v>
      </c>
      <c r="B1438" s="1" t="str">
        <f t="shared" si="380"/>
        <v xml:space="preserve"> </v>
      </c>
      <c r="C1438" s="210" t="str">
        <f t="shared" si="381"/>
        <v xml:space="preserve"> </v>
      </c>
      <c r="D1438" s="1" t="str">
        <f t="shared" si="382"/>
        <v>na</v>
      </c>
      <c r="E1438" t="s">
        <v>68</v>
      </c>
      <c r="F1438">
        <v>9602</v>
      </c>
      <c r="G1438" s="139">
        <v>2012</v>
      </c>
      <c r="H1438" t="s">
        <v>152</v>
      </c>
      <c r="I1438" s="691">
        <f>VLOOKUP(E1438&amp;H1438,Data2012!$A:$S,7,FALSE)</f>
        <v>-1</v>
      </c>
    </row>
    <row r="1439" spans="1:9" ht="14.25" hidden="1" customHeight="1">
      <c r="A1439" s="1" t="str">
        <f t="shared" si="376"/>
        <v>RAI20129602</v>
      </c>
      <c r="B1439" s="1" t="str">
        <f t="shared" si="380"/>
        <v xml:space="preserve"> </v>
      </c>
      <c r="C1439" s="210" t="str">
        <f t="shared" si="381"/>
        <v xml:space="preserve"> </v>
      </c>
      <c r="D1439" s="1" t="str">
        <f t="shared" si="382"/>
        <v>na</v>
      </c>
      <c r="E1439" t="s">
        <v>68</v>
      </c>
      <c r="F1439">
        <v>9602</v>
      </c>
      <c r="G1439" s="139">
        <v>2012</v>
      </c>
      <c r="H1439" t="s">
        <v>151</v>
      </c>
      <c r="I1439" s="691">
        <f>VLOOKUP(E1439&amp;H1439,Data2012!$A:$S,7,FALSE)</f>
        <v>-1</v>
      </c>
    </row>
    <row r="1440" spans="1:9" ht="14.25" hidden="1" customHeight="1">
      <c r="A1440" s="1" t="str">
        <f t="shared" si="376"/>
        <v>RAI20129602</v>
      </c>
      <c r="B1440" s="1" t="str">
        <f t="shared" si="380"/>
        <v xml:space="preserve"> </v>
      </c>
      <c r="C1440" s="210" t="str">
        <f t="shared" si="381"/>
        <v xml:space="preserve"> </v>
      </c>
      <c r="D1440" s="1" t="str">
        <f t="shared" si="382"/>
        <v>na</v>
      </c>
      <c r="E1440" t="s">
        <v>68</v>
      </c>
      <c r="F1440">
        <v>9602</v>
      </c>
      <c r="G1440" s="139">
        <v>2012</v>
      </c>
      <c r="H1440" t="s">
        <v>150</v>
      </c>
      <c r="I1440" s="691">
        <f>VLOOKUP(E1440&amp;H1440,Data2012!$A:$S,7,FALSE)</f>
        <v>-1</v>
      </c>
    </row>
    <row r="1441" spans="1:9" ht="14.25" hidden="1" customHeight="1">
      <c r="A1441" s="1" t="str">
        <f t="shared" si="376"/>
        <v>RAI20129602</v>
      </c>
      <c r="B1441" s="1" t="str">
        <f t="shared" si="380"/>
        <v xml:space="preserve"> </v>
      </c>
      <c r="C1441" s="210" t="str">
        <f t="shared" si="381"/>
        <v xml:space="preserve"> </v>
      </c>
      <c r="D1441" s="1" t="str">
        <f t="shared" si="382"/>
        <v>na</v>
      </c>
      <c r="E1441" t="s">
        <v>68</v>
      </c>
      <c r="F1441">
        <v>9602</v>
      </c>
      <c r="G1441" s="139">
        <v>2012</v>
      </c>
      <c r="H1441" t="s">
        <v>149</v>
      </c>
      <c r="I1441" s="691">
        <f>VLOOKUP(E1441&amp;H1441,Data2012!$A:$S,7,FALSE)</f>
        <v>-1</v>
      </c>
    </row>
    <row r="1442" spans="1:9" ht="14.25" hidden="1" customHeight="1">
      <c r="A1442" s="1" t="str">
        <f t="shared" si="376"/>
        <v>RAI20129602</v>
      </c>
      <c r="B1442" s="1" t="str">
        <f t="shared" si="380"/>
        <v xml:space="preserve"> </v>
      </c>
      <c r="C1442" s="210" t="str">
        <f t="shared" si="381"/>
        <v xml:space="preserve"> </v>
      </c>
      <c r="D1442" s="1" t="str">
        <f t="shared" si="382"/>
        <v>na</v>
      </c>
      <c r="E1442" t="s">
        <v>68</v>
      </c>
      <c r="F1442">
        <v>9602</v>
      </c>
      <c r="G1442" s="139">
        <v>2012</v>
      </c>
      <c r="H1442" t="s">
        <v>148</v>
      </c>
      <c r="I1442" s="691">
        <f>VLOOKUP(E1442&amp;H1442,Data2012!$A:$S,7,FALSE)</f>
        <v>-1</v>
      </c>
    </row>
    <row r="1443" spans="1:9" ht="14.25" hidden="1" customHeight="1">
      <c r="A1443" s="1" t="str">
        <f t="shared" si="376"/>
        <v>RAI20129602</v>
      </c>
      <c r="B1443" s="1" t="str">
        <f t="shared" si="380"/>
        <v xml:space="preserve"> </v>
      </c>
      <c r="C1443" s="210" t="str">
        <f t="shared" si="381"/>
        <v xml:space="preserve"> </v>
      </c>
      <c r="D1443" s="1" t="str">
        <f t="shared" si="382"/>
        <v>na</v>
      </c>
      <c r="E1443" t="s">
        <v>68</v>
      </c>
      <c r="F1443">
        <v>9602</v>
      </c>
      <c r="G1443" s="139">
        <v>2012</v>
      </c>
      <c r="H1443" t="s">
        <v>147</v>
      </c>
      <c r="I1443" s="691">
        <f>VLOOKUP(E1443&amp;H1443,Data2012!$A:$S,7,FALSE)</f>
        <v>-1</v>
      </c>
    </row>
    <row r="1444" spans="1:9" ht="14.25" hidden="1" customHeight="1">
      <c r="A1444" s="1" t="str">
        <f t="shared" si="376"/>
        <v>RAI20129602</v>
      </c>
      <c r="B1444" s="1" t="str">
        <f t="shared" si="380"/>
        <v xml:space="preserve"> </v>
      </c>
      <c r="C1444" s="210" t="str">
        <f t="shared" si="381"/>
        <v xml:space="preserve"> </v>
      </c>
      <c r="D1444" s="1" t="str">
        <f t="shared" si="382"/>
        <v>na</v>
      </c>
      <c r="E1444" t="s">
        <v>68</v>
      </c>
      <c r="F1444">
        <v>9602</v>
      </c>
      <c r="G1444" s="139">
        <v>2012</v>
      </c>
      <c r="H1444" t="s">
        <v>146</v>
      </c>
      <c r="I1444" s="691">
        <f>VLOOKUP(E1444&amp;H1444,Data2012!$A:$S,7,FALSE)</f>
        <v>-1</v>
      </c>
    </row>
    <row r="1445" spans="1:9" ht="14.25" hidden="1" customHeight="1">
      <c r="A1445" s="1" t="str">
        <f t="shared" si="376"/>
        <v>RAI20129602</v>
      </c>
      <c r="B1445" s="1" t="str">
        <f t="shared" si="380"/>
        <v xml:space="preserve"> </v>
      </c>
      <c r="C1445" s="210" t="str">
        <f t="shared" si="381"/>
        <v xml:space="preserve"> </v>
      </c>
      <c r="D1445" s="1" t="str">
        <f t="shared" si="382"/>
        <v>na</v>
      </c>
      <c r="E1445" t="s">
        <v>68</v>
      </c>
      <c r="F1445">
        <v>9602</v>
      </c>
      <c r="G1445" s="139">
        <v>2012</v>
      </c>
      <c r="H1445" t="s">
        <v>145</v>
      </c>
      <c r="I1445" s="691">
        <f>VLOOKUP(E1445&amp;H1445,Data2012!$A:$S,7,FALSE)</f>
        <v>-1</v>
      </c>
    </row>
    <row r="1446" spans="1:9" ht="14.25" hidden="1" customHeight="1">
      <c r="A1446" s="1" t="str">
        <f t="shared" si="376"/>
        <v>RAI20129602</v>
      </c>
      <c r="B1446" s="1" t="str">
        <f>IF(D1446="na"," ",SUMIF(A:A,A1446,D:D))</f>
        <v xml:space="preserve"> </v>
      </c>
      <c r="C1446" s="210" t="str">
        <f>IF(D1446="na"," ",VALUE(RIGHT(TRIM(H1446),2)))</f>
        <v xml:space="preserve"> </v>
      </c>
      <c r="D1446" s="1" t="str">
        <f t="shared" si="382"/>
        <v>na</v>
      </c>
      <c r="E1446" t="s">
        <v>68</v>
      </c>
      <c r="F1446">
        <v>9602</v>
      </c>
      <c r="G1446" s="139">
        <v>2012</v>
      </c>
      <c r="H1446" t="s">
        <v>144</v>
      </c>
      <c r="I1446" s="691">
        <f>VLOOKUP(E1446&amp;H1446,Data2012!$A:$S,7,FALSE)</f>
        <v>-1</v>
      </c>
    </row>
    <row r="1447" spans="1:9" ht="14.25" hidden="1" customHeight="1">
      <c r="A1447" s="1" t="str">
        <f t="shared" si="376"/>
        <v>RAI20129603</v>
      </c>
      <c r="B1447" s="1" t="str">
        <f t="shared" ref="B1447:B1457" si="383">IF(D1447="na",B1448,SUMIF(A:A,A1447,D:D))</f>
        <v xml:space="preserve"> </v>
      </c>
      <c r="C1447" s="210" t="str">
        <f t="shared" ref="C1447:C1457" si="384">IF(D1447="na",C1448,VALUE(RIGHT(TRIM(H1447),2)))</f>
        <v xml:space="preserve"> </v>
      </c>
      <c r="D1447" s="1" t="str">
        <f>IF(I1447&lt;0,"na",I1447)</f>
        <v>na</v>
      </c>
      <c r="E1447" t="s">
        <v>68</v>
      </c>
      <c r="F1447">
        <v>9603</v>
      </c>
      <c r="G1447" s="139">
        <v>2012</v>
      </c>
      <c r="H1447" t="s">
        <v>155</v>
      </c>
      <c r="I1447" s="691">
        <f>VLOOKUP(E1447&amp;H1447,Data2012!$A:$S,12,FALSE)</f>
        <v>-1</v>
      </c>
    </row>
    <row r="1448" spans="1:9" ht="14.25" hidden="1" customHeight="1">
      <c r="A1448" s="1" t="str">
        <f t="shared" si="376"/>
        <v>RAI20129603</v>
      </c>
      <c r="B1448" s="1" t="str">
        <f t="shared" si="383"/>
        <v xml:space="preserve"> </v>
      </c>
      <c r="C1448" s="210" t="str">
        <f t="shared" si="384"/>
        <v xml:space="preserve"> </v>
      </c>
      <c r="D1448" s="1" t="str">
        <f t="shared" ref="D1448:D1458" si="385">IF(I1448&lt;0,"na",I1448)</f>
        <v>na</v>
      </c>
      <c r="E1448" t="s">
        <v>68</v>
      </c>
      <c r="F1448">
        <v>9603</v>
      </c>
      <c r="G1448" s="139">
        <v>2012</v>
      </c>
      <c r="H1448" t="s">
        <v>154</v>
      </c>
      <c r="I1448" s="691">
        <f>VLOOKUP(E1448&amp;H1448,Data2012!$A:$S,12,FALSE)</f>
        <v>-1</v>
      </c>
    </row>
    <row r="1449" spans="1:9" ht="14.25" hidden="1" customHeight="1">
      <c r="A1449" s="1" t="str">
        <f t="shared" si="376"/>
        <v>RAI20129603</v>
      </c>
      <c r="B1449" s="1" t="str">
        <f t="shared" si="383"/>
        <v xml:space="preserve"> </v>
      </c>
      <c r="C1449" s="210" t="str">
        <f t="shared" si="384"/>
        <v xml:space="preserve"> </v>
      </c>
      <c r="D1449" s="1" t="str">
        <f t="shared" si="385"/>
        <v>na</v>
      </c>
      <c r="E1449" t="s">
        <v>68</v>
      </c>
      <c r="F1449">
        <v>9603</v>
      </c>
      <c r="G1449" s="139">
        <v>2012</v>
      </c>
      <c r="H1449" t="s">
        <v>153</v>
      </c>
      <c r="I1449" s="691">
        <f>VLOOKUP(E1449&amp;H1449,Data2012!$A:$S,12,FALSE)</f>
        <v>-1</v>
      </c>
    </row>
    <row r="1450" spans="1:9" ht="14.25" hidden="1" customHeight="1">
      <c r="A1450" s="1" t="str">
        <f t="shared" si="376"/>
        <v>RAI20129603</v>
      </c>
      <c r="B1450" s="1" t="str">
        <f t="shared" si="383"/>
        <v xml:space="preserve"> </v>
      </c>
      <c r="C1450" s="210" t="str">
        <f t="shared" si="384"/>
        <v xml:space="preserve"> </v>
      </c>
      <c r="D1450" s="1" t="str">
        <f t="shared" si="385"/>
        <v>na</v>
      </c>
      <c r="E1450" t="s">
        <v>68</v>
      </c>
      <c r="F1450">
        <v>9603</v>
      </c>
      <c r="G1450" s="139">
        <v>2012</v>
      </c>
      <c r="H1450" t="s">
        <v>152</v>
      </c>
      <c r="I1450" s="691">
        <f>VLOOKUP(E1450&amp;H1450,Data2012!$A:$S,12,FALSE)</f>
        <v>-1</v>
      </c>
    </row>
    <row r="1451" spans="1:9" ht="14.25" hidden="1" customHeight="1">
      <c r="A1451" s="1" t="str">
        <f t="shared" si="376"/>
        <v>RAI20129603</v>
      </c>
      <c r="B1451" s="1" t="str">
        <f t="shared" si="383"/>
        <v xml:space="preserve"> </v>
      </c>
      <c r="C1451" s="210" t="str">
        <f t="shared" si="384"/>
        <v xml:space="preserve"> </v>
      </c>
      <c r="D1451" s="1" t="str">
        <f t="shared" si="385"/>
        <v>na</v>
      </c>
      <c r="E1451" t="s">
        <v>68</v>
      </c>
      <c r="F1451">
        <v>9603</v>
      </c>
      <c r="G1451" s="139">
        <v>2012</v>
      </c>
      <c r="H1451" t="s">
        <v>151</v>
      </c>
      <c r="I1451" s="691">
        <f>VLOOKUP(E1451&amp;H1451,Data2012!$A:$S,12,FALSE)</f>
        <v>-1</v>
      </c>
    </row>
    <row r="1452" spans="1:9" ht="14.25" hidden="1" customHeight="1">
      <c r="A1452" s="1" t="str">
        <f t="shared" si="376"/>
        <v>RAI20129603</v>
      </c>
      <c r="B1452" s="1" t="str">
        <f t="shared" si="383"/>
        <v xml:space="preserve"> </v>
      </c>
      <c r="C1452" s="210" t="str">
        <f t="shared" si="384"/>
        <v xml:space="preserve"> </v>
      </c>
      <c r="D1452" s="1" t="str">
        <f t="shared" si="385"/>
        <v>na</v>
      </c>
      <c r="E1452" t="s">
        <v>68</v>
      </c>
      <c r="F1452">
        <v>9603</v>
      </c>
      <c r="G1452" s="139">
        <v>2012</v>
      </c>
      <c r="H1452" t="s">
        <v>150</v>
      </c>
      <c r="I1452" s="691">
        <f>VLOOKUP(E1452&amp;H1452,Data2012!$A:$S,12,FALSE)</f>
        <v>-1</v>
      </c>
    </row>
    <row r="1453" spans="1:9" ht="14.25" hidden="1" customHeight="1">
      <c r="A1453" s="1" t="str">
        <f t="shared" si="376"/>
        <v>RAI20129603</v>
      </c>
      <c r="B1453" s="1" t="str">
        <f t="shared" si="383"/>
        <v xml:space="preserve"> </v>
      </c>
      <c r="C1453" s="210" t="str">
        <f t="shared" si="384"/>
        <v xml:space="preserve"> </v>
      </c>
      <c r="D1453" s="1" t="str">
        <f t="shared" si="385"/>
        <v>na</v>
      </c>
      <c r="E1453" t="s">
        <v>68</v>
      </c>
      <c r="F1453">
        <v>9603</v>
      </c>
      <c r="G1453" s="139">
        <v>2012</v>
      </c>
      <c r="H1453" t="s">
        <v>149</v>
      </c>
      <c r="I1453" s="691">
        <f>VLOOKUP(E1453&amp;H1453,Data2012!$A:$S,12,FALSE)</f>
        <v>-1</v>
      </c>
    </row>
    <row r="1454" spans="1:9" ht="14.25" hidden="1" customHeight="1">
      <c r="A1454" s="1" t="str">
        <f t="shared" si="376"/>
        <v>RAI20129603</v>
      </c>
      <c r="B1454" s="1" t="str">
        <f t="shared" si="383"/>
        <v xml:space="preserve"> </v>
      </c>
      <c r="C1454" s="210" t="str">
        <f t="shared" si="384"/>
        <v xml:space="preserve"> </v>
      </c>
      <c r="D1454" s="1" t="str">
        <f t="shared" si="385"/>
        <v>na</v>
      </c>
      <c r="E1454" t="s">
        <v>68</v>
      </c>
      <c r="F1454">
        <v>9603</v>
      </c>
      <c r="G1454" s="139">
        <v>2012</v>
      </c>
      <c r="H1454" t="s">
        <v>148</v>
      </c>
      <c r="I1454" s="691">
        <f>VLOOKUP(E1454&amp;H1454,Data2012!$A:$S,12,FALSE)</f>
        <v>-1</v>
      </c>
    </row>
    <row r="1455" spans="1:9" ht="14.25" hidden="1" customHeight="1">
      <c r="A1455" s="1" t="str">
        <f t="shared" si="376"/>
        <v>RAI20129603</v>
      </c>
      <c r="B1455" s="1" t="str">
        <f t="shared" si="383"/>
        <v xml:space="preserve"> </v>
      </c>
      <c r="C1455" s="210" t="str">
        <f t="shared" si="384"/>
        <v xml:space="preserve"> </v>
      </c>
      <c r="D1455" s="1" t="str">
        <f t="shared" si="385"/>
        <v>na</v>
      </c>
      <c r="E1455" t="s">
        <v>68</v>
      </c>
      <c r="F1455">
        <v>9603</v>
      </c>
      <c r="G1455" s="139">
        <v>2012</v>
      </c>
      <c r="H1455" t="s">
        <v>147</v>
      </c>
      <c r="I1455" s="691">
        <f>VLOOKUP(E1455&amp;H1455,Data2012!$A:$S,12,FALSE)</f>
        <v>-1</v>
      </c>
    </row>
    <row r="1456" spans="1:9" ht="14.25" hidden="1" customHeight="1">
      <c r="A1456" s="1" t="str">
        <f t="shared" si="376"/>
        <v>RAI20129603</v>
      </c>
      <c r="B1456" s="1" t="str">
        <f t="shared" si="383"/>
        <v xml:space="preserve"> </v>
      </c>
      <c r="C1456" s="210" t="str">
        <f t="shared" si="384"/>
        <v xml:space="preserve"> </v>
      </c>
      <c r="D1456" s="1" t="str">
        <f t="shared" si="385"/>
        <v>na</v>
      </c>
      <c r="E1456" t="s">
        <v>68</v>
      </c>
      <c r="F1456">
        <v>9603</v>
      </c>
      <c r="G1456" s="139">
        <v>2012</v>
      </c>
      <c r="H1456" t="s">
        <v>146</v>
      </c>
      <c r="I1456" s="691">
        <f>VLOOKUP(E1456&amp;H1456,Data2012!$A:$S,12,FALSE)</f>
        <v>-1</v>
      </c>
    </row>
    <row r="1457" spans="1:9" ht="14.25" hidden="1" customHeight="1">
      <c r="A1457" s="1" t="str">
        <f t="shared" si="376"/>
        <v>RAI20129603</v>
      </c>
      <c r="B1457" s="1" t="str">
        <f t="shared" si="383"/>
        <v xml:space="preserve"> </v>
      </c>
      <c r="C1457" s="210" t="str">
        <f t="shared" si="384"/>
        <v xml:space="preserve"> </v>
      </c>
      <c r="D1457" s="1" t="str">
        <f t="shared" si="385"/>
        <v>na</v>
      </c>
      <c r="E1457" t="s">
        <v>68</v>
      </c>
      <c r="F1457">
        <v>9603</v>
      </c>
      <c r="G1457" s="139">
        <v>2012</v>
      </c>
      <c r="H1457" t="s">
        <v>145</v>
      </c>
      <c r="I1457" s="691">
        <f>VLOOKUP(E1457&amp;H1457,Data2012!$A:$S,12,FALSE)</f>
        <v>-1</v>
      </c>
    </row>
    <row r="1458" spans="1:9" ht="14.25" hidden="1" customHeight="1">
      <c r="A1458" s="1" t="str">
        <f t="shared" si="376"/>
        <v>RAI20129603</v>
      </c>
      <c r="B1458" s="403" t="str">
        <f>IF(D1458="na"," ",SUMIF(A:A,A1458,D:D))</f>
        <v xml:space="preserve"> </v>
      </c>
      <c r="C1458" s="404" t="str">
        <f>IF(D1458="na"," ",VALUE(RIGHT(TRIM(H1458),2)))</f>
        <v xml:space="preserve"> </v>
      </c>
      <c r="D1458" s="403" t="str">
        <f t="shared" si="385"/>
        <v>na</v>
      </c>
      <c r="E1458" t="s">
        <v>68</v>
      </c>
      <c r="F1458">
        <v>9603</v>
      </c>
      <c r="G1458" s="139">
        <v>2012</v>
      </c>
      <c r="H1458" t="s">
        <v>144</v>
      </c>
      <c r="I1458" s="691">
        <f>VLOOKUP(E1458&amp;H1458,Data2012!$A:$S,12,FALSE)</f>
        <v>-1</v>
      </c>
    </row>
    <row r="1459" spans="1:9" ht="14.25" hidden="1" customHeight="1">
      <c r="A1459" s="1" t="str">
        <f t="shared" si="376"/>
        <v>RAI20129604</v>
      </c>
      <c r="B1459" s="1" t="str">
        <f t="shared" ref="B1459:B1469" si="386">IF(D1459="na",B1460,SUMIF(A:A,A1459,D:D))</f>
        <v xml:space="preserve"> </v>
      </c>
      <c r="C1459" s="210" t="str">
        <f t="shared" ref="C1459:C1469" si="387">IF(D1459="na",C1460,VALUE(RIGHT(TRIM(H1459),2)))</f>
        <v xml:space="preserve"> </v>
      </c>
      <c r="D1459" s="1" t="str">
        <f>IF(I1459&lt;0,"na",I1459)</f>
        <v>na</v>
      </c>
      <c r="E1459" t="s">
        <v>68</v>
      </c>
      <c r="F1459">
        <v>9604</v>
      </c>
      <c r="G1459" s="139">
        <v>2012</v>
      </c>
      <c r="H1459" t="s">
        <v>155</v>
      </c>
      <c r="I1459" s="691">
        <f>VLOOKUP(E1459&amp;H1459,Data2012!$A:$S,15,FALSE)</f>
        <v>-1</v>
      </c>
    </row>
    <row r="1460" spans="1:9" ht="14.25" hidden="1" customHeight="1">
      <c r="A1460" s="1" t="str">
        <f t="shared" si="376"/>
        <v>RAI20129604</v>
      </c>
      <c r="B1460" s="1" t="str">
        <f t="shared" si="386"/>
        <v xml:space="preserve"> </v>
      </c>
      <c r="C1460" s="210" t="str">
        <f t="shared" si="387"/>
        <v xml:space="preserve"> </v>
      </c>
      <c r="D1460" s="1" t="str">
        <f t="shared" ref="D1460:D1470" si="388">IF(I1460&lt;0,"na",I1460)</f>
        <v>na</v>
      </c>
      <c r="E1460" t="s">
        <v>68</v>
      </c>
      <c r="F1460">
        <v>9604</v>
      </c>
      <c r="G1460" s="139">
        <v>2012</v>
      </c>
      <c r="H1460" t="s">
        <v>154</v>
      </c>
      <c r="I1460" s="691">
        <f>VLOOKUP(E1460&amp;H1460,Data2012!$A:$S,15,FALSE)</f>
        <v>-1</v>
      </c>
    </row>
    <row r="1461" spans="1:9" ht="14.25" hidden="1" customHeight="1">
      <c r="A1461" s="1" t="str">
        <f t="shared" si="376"/>
        <v>RAI20129604</v>
      </c>
      <c r="B1461" s="1" t="str">
        <f t="shared" si="386"/>
        <v xml:space="preserve"> </v>
      </c>
      <c r="C1461" s="210" t="str">
        <f t="shared" si="387"/>
        <v xml:space="preserve"> </v>
      </c>
      <c r="D1461" s="1" t="str">
        <f t="shared" si="388"/>
        <v>na</v>
      </c>
      <c r="E1461" t="s">
        <v>68</v>
      </c>
      <c r="F1461">
        <v>9604</v>
      </c>
      <c r="G1461" s="139">
        <v>2012</v>
      </c>
      <c r="H1461" t="s">
        <v>153</v>
      </c>
      <c r="I1461" s="691">
        <f>VLOOKUP(E1461&amp;H1461,Data2012!$A:$S,15,FALSE)</f>
        <v>-1</v>
      </c>
    </row>
    <row r="1462" spans="1:9" ht="14.25" hidden="1" customHeight="1">
      <c r="A1462" s="1" t="str">
        <f t="shared" si="376"/>
        <v>RAI20129604</v>
      </c>
      <c r="B1462" s="1" t="str">
        <f t="shared" si="386"/>
        <v xml:space="preserve"> </v>
      </c>
      <c r="C1462" s="210" t="str">
        <f t="shared" si="387"/>
        <v xml:space="preserve"> </v>
      </c>
      <c r="D1462" s="1" t="str">
        <f t="shared" si="388"/>
        <v>na</v>
      </c>
      <c r="E1462" t="s">
        <v>68</v>
      </c>
      <c r="F1462">
        <v>9604</v>
      </c>
      <c r="G1462" s="139">
        <v>2012</v>
      </c>
      <c r="H1462" t="s">
        <v>152</v>
      </c>
      <c r="I1462" s="691">
        <f>VLOOKUP(E1462&amp;H1462,Data2012!$A:$S,15,FALSE)</f>
        <v>-1</v>
      </c>
    </row>
    <row r="1463" spans="1:9" ht="14.25" hidden="1" customHeight="1">
      <c r="A1463" s="1" t="str">
        <f t="shared" si="376"/>
        <v>RAI20129604</v>
      </c>
      <c r="B1463" s="1" t="str">
        <f t="shared" si="386"/>
        <v xml:space="preserve"> </v>
      </c>
      <c r="C1463" s="210" t="str">
        <f t="shared" si="387"/>
        <v xml:space="preserve"> </v>
      </c>
      <c r="D1463" s="1" t="str">
        <f t="shared" si="388"/>
        <v>na</v>
      </c>
      <c r="E1463" t="s">
        <v>68</v>
      </c>
      <c r="F1463">
        <v>9604</v>
      </c>
      <c r="G1463" s="139">
        <v>2012</v>
      </c>
      <c r="H1463" t="s">
        <v>151</v>
      </c>
      <c r="I1463" s="691">
        <f>VLOOKUP(E1463&amp;H1463,Data2012!$A:$S,15,FALSE)</f>
        <v>-1</v>
      </c>
    </row>
    <row r="1464" spans="1:9" ht="14.25" hidden="1" customHeight="1">
      <c r="A1464" s="1" t="str">
        <f t="shared" si="376"/>
        <v>RAI20129604</v>
      </c>
      <c r="B1464" s="1" t="str">
        <f t="shared" si="386"/>
        <v xml:space="preserve"> </v>
      </c>
      <c r="C1464" s="210" t="str">
        <f t="shared" si="387"/>
        <v xml:space="preserve"> </v>
      </c>
      <c r="D1464" s="1" t="str">
        <f t="shared" si="388"/>
        <v>na</v>
      </c>
      <c r="E1464" t="s">
        <v>68</v>
      </c>
      <c r="F1464">
        <v>9604</v>
      </c>
      <c r="G1464" s="139">
        <v>2012</v>
      </c>
      <c r="H1464" t="s">
        <v>150</v>
      </c>
      <c r="I1464" s="691">
        <f>VLOOKUP(E1464&amp;H1464,Data2012!$A:$S,15,FALSE)</f>
        <v>-1</v>
      </c>
    </row>
    <row r="1465" spans="1:9" ht="14.25" hidden="1" customHeight="1">
      <c r="A1465" s="1" t="str">
        <f t="shared" si="376"/>
        <v>RAI20129604</v>
      </c>
      <c r="B1465" s="1" t="str">
        <f t="shared" si="386"/>
        <v xml:space="preserve"> </v>
      </c>
      <c r="C1465" s="210" t="str">
        <f t="shared" si="387"/>
        <v xml:space="preserve"> </v>
      </c>
      <c r="D1465" s="1" t="str">
        <f t="shared" si="388"/>
        <v>na</v>
      </c>
      <c r="E1465" t="s">
        <v>68</v>
      </c>
      <c r="F1465">
        <v>9604</v>
      </c>
      <c r="G1465" s="139">
        <v>2012</v>
      </c>
      <c r="H1465" t="s">
        <v>149</v>
      </c>
      <c r="I1465" s="691">
        <f>VLOOKUP(E1465&amp;H1465,Data2012!$A:$S,15,FALSE)</f>
        <v>-1</v>
      </c>
    </row>
    <row r="1466" spans="1:9" ht="14.25" hidden="1" customHeight="1">
      <c r="A1466" s="1" t="str">
        <f t="shared" si="376"/>
        <v>RAI20129604</v>
      </c>
      <c r="B1466" s="1" t="str">
        <f t="shared" si="386"/>
        <v xml:space="preserve"> </v>
      </c>
      <c r="C1466" s="210" t="str">
        <f t="shared" si="387"/>
        <v xml:space="preserve"> </v>
      </c>
      <c r="D1466" s="1" t="str">
        <f t="shared" si="388"/>
        <v>na</v>
      </c>
      <c r="E1466" t="s">
        <v>68</v>
      </c>
      <c r="F1466">
        <v>9604</v>
      </c>
      <c r="G1466" s="139">
        <v>2012</v>
      </c>
      <c r="H1466" t="s">
        <v>148</v>
      </c>
      <c r="I1466" s="691">
        <f>VLOOKUP(E1466&amp;H1466,Data2012!$A:$S,15,FALSE)</f>
        <v>-1</v>
      </c>
    </row>
    <row r="1467" spans="1:9" ht="14.25" hidden="1" customHeight="1">
      <c r="A1467" s="1" t="str">
        <f t="shared" si="376"/>
        <v>RAI20129604</v>
      </c>
      <c r="B1467" s="1" t="str">
        <f t="shared" si="386"/>
        <v xml:space="preserve"> </v>
      </c>
      <c r="C1467" s="210" t="str">
        <f t="shared" si="387"/>
        <v xml:space="preserve"> </v>
      </c>
      <c r="D1467" s="1" t="str">
        <f t="shared" si="388"/>
        <v>na</v>
      </c>
      <c r="E1467" t="s">
        <v>68</v>
      </c>
      <c r="F1467">
        <v>9604</v>
      </c>
      <c r="G1467" s="139">
        <v>2012</v>
      </c>
      <c r="H1467" t="s">
        <v>147</v>
      </c>
      <c r="I1467" s="691">
        <f>VLOOKUP(E1467&amp;H1467,Data2012!$A:$S,15,FALSE)</f>
        <v>-1</v>
      </c>
    </row>
    <row r="1468" spans="1:9" ht="14.25" hidden="1" customHeight="1">
      <c r="A1468" s="1" t="str">
        <f t="shared" si="376"/>
        <v>RAI20129604</v>
      </c>
      <c r="B1468" s="1" t="str">
        <f t="shared" si="386"/>
        <v xml:space="preserve"> </v>
      </c>
      <c r="C1468" s="210" t="str">
        <f t="shared" si="387"/>
        <v xml:space="preserve"> </v>
      </c>
      <c r="D1468" s="1" t="str">
        <f t="shared" si="388"/>
        <v>na</v>
      </c>
      <c r="E1468" t="s">
        <v>68</v>
      </c>
      <c r="F1468">
        <v>9604</v>
      </c>
      <c r="G1468" s="139">
        <v>2012</v>
      </c>
      <c r="H1468" t="s">
        <v>146</v>
      </c>
      <c r="I1468" s="691">
        <f>VLOOKUP(E1468&amp;H1468,Data2012!$A:$S,15,FALSE)</f>
        <v>-1</v>
      </c>
    </row>
    <row r="1469" spans="1:9" ht="14.25" hidden="1" customHeight="1">
      <c r="A1469" s="1" t="str">
        <f t="shared" si="376"/>
        <v>RAI20129604</v>
      </c>
      <c r="B1469" s="1" t="str">
        <f t="shared" si="386"/>
        <v xml:space="preserve"> </v>
      </c>
      <c r="C1469" s="210" t="str">
        <f t="shared" si="387"/>
        <v xml:space="preserve"> </v>
      </c>
      <c r="D1469" s="1" t="str">
        <f t="shared" si="388"/>
        <v>na</v>
      </c>
      <c r="E1469" t="s">
        <v>68</v>
      </c>
      <c r="F1469">
        <v>9604</v>
      </c>
      <c r="G1469" s="139">
        <v>2012</v>
      </c>
      <c r="H1469" t="s">
        <v>145</v>
      </c>
      <c r="I1469" s="691">
        <f>VLOOKUP(E1469&amp;H1469,Data2012!$A:$S,15,FALSE)</f>
        <v>-1</v>
      </c>
    </row>
    <row r="1470" spans="1:9" ht="14.25" hidden="1" customHeight="1">
      <c r="A1470" s="1" t="str">
        <f t="shared" si="376"/>
        <v>RAI20129604</v>
      </c>
      <c r="B1470" s="1" t="str">
        <f>IF(D1470="na"," ",SUMIF(A:A,A1470,D:D))</f>
        <v xml:space="preserve"> </v>
      </c>
      <c r="C1470" s="210" t="str">
        <f>IF(D1470="na"," ",VALUE(RIGHT(TRIM(H1470),2)))</f>
        <v xml:space="preserve"> </v>
      </c>
      <c r="D1470" s="1" t="str">
        <f t="shared" si="388"/>
        <v>na</v>
      </c>
      <c r="E1470" t="s">
        <v>68</v>
      </c>
      <c r="F1470">
        <v>9604</v>
      </c>
      <c r="G1470" s="139">
        <v>2012</v>
      </c>
      <c r="H1470" t="s">
        <v>144</v>
      </c>
      <c r="I1470" s="691">
        <f>VLOOKUP(E1470&amp;H1470,Data2012!$A:$S,15,FALSE)</f>
        <v>-1</v>
      </c>
    </row>
    <row r="1471" spans="1:9" ht="14.25" hidden="1" customHeight="1">
      <c r="A1471" s="1" t="str">
        <f t="shared" si="376"/>
        <v>RAI20129605</v>
      </c>
      <c r="B1471" s="1" t="str">
        <f t="shared" ref="B1471:B1481" si="389">IF(D1471="na",B1472,SUMIF(A:A,A1471,D:D))</f>
        <v xml:space="preserve"> </v>
      </c>
      <c r="C1471" s="210" t="str">
        <f t="shared" ref="C1471:C1481" si="390">IF(D1471="na",C1472,VALUE(RIGHT(TRIM(H1471),2)))</f>
        <v xml:space="preserve"> </v>
      </c>
      <c r="D1471" s="1" t="str">
        <f>IF(I1471&lt;0,"na",I1471)</f>
        <v>na</v>
      </c>
      <c r="E1471" t="s">
        <v>68</v>
      </c>
      <c r="F1471">
        <v>9605</v>
      </c>
      <c r="G1471" s="139">
        <v>2012</v>
      </c>
      <c r="H1471" t="s">
        <v>155</v>
      </c>
      <c r="I1471" s="691">
        <f>VLOOKUP(E1471&amp;H1471,Data2012!$A:$S,18,FALSE)</f>
        <v>-1</v>
      </c>
    </row>
    <row r="1472" spans="1:9" ht="14.25" hidden="1" customHeight="1">
      <c r="A1472" s="1" t="str">
        <f t="shared" si="376"/>
        <v>RAI20129605</v>
      </c>
      <c r="B1472" s="1" t="str">
        <f t="shared" si="389"/>
        <v xml:space="preserve"> </v>
      </c>
      <c r="C1472" s="210" t="str">
        <f t="shared" si="390"/>
        <v xml:space="preserve"> </v>
      </c>
      <c r="D1472" s="1" t="str">
        <f t="shared" ref="D1472:D1482" si="391">IF(I1472&lt;0,"na",I1472)</f>
        <v>na</v>
      </c>
      <c r="E1472" t="s">
        <v>68</v>
      </c>
      <c r="F1472">
        <v>9605</v>
      </c>
      <c r="G1472" s="139">
        <v>2012</v>
      </c>
      <c r="H1472" t="s">
        <v>154</v>
      </c>
      <c r="I1472" s="691">
        <f>VLOOKUP(E1472&amp;H1472,Data2012!$A:$S,18,FALSE)</f>
        <v>-1</v>
      </c>
    </row>
    <row r="1473" spans="1:9" ht="14.25" hidden="1" customHeight="1">
      <c r="A1473" s="1" t="str">
        <f t="shared" si="376"/>
        <v>RAI20129605</v>
      </c>
      <c r="B1473" s="1" t="str">
        <f t="shared" si="389"/>
        <v xml:space="preserve"> </v>
      </c>
      <c r="C1473" s="210" t="str">
        <f t="shared" si="390"/>
        <v xml:space="preserve"> </v>
      </c>
      <c r="D1473" s="1" t="str">
        <f t="shared" si="391"/>
        <v>na</v>
      </c>
      <c r="E1473" t="s">
        <v>68</v>
      </c>
      <c r="F1473">
        <v>9605</v>
      </c>
      <c r="G1473" s="139">
        <v>2012</v>
      </c>
      <c r="H1473" t="s">
        <v>153</v>
      </c>
      <c r="I1473" s="691">
        <f>VLOOKUP(E1473&amp;H1473,Data2012!$A:$S,18,FALSE)</f>
        <v>-1</v>
      </c>
    </row>
    <row r="1474" spans="1:9" ht="14.25" hidden="1" customHeight="1">
      <c r="A1474" s="1" t="str">
        <f t="shared" si="376"/>
        <v>RAI20129605</v>
      </c>
      <c r="B1474" s="1" t="str">
        <f t="shared" si="389"/>
        <v xml:space="preserve"> </v>
      </c>
      <c r="C1474" s="210" t="str">
        <f t="shared" si="390"/>
        <v xml:space="preserve"> </v>
      </c>
      <c r="D1474" s="1" t="str">
        <f t="shared" si="391"/>
        <v>na</v>
      </c>
      <c r="E1474" t="s">
        <v>68</v>
      </c>
      <c r="F1474">
        <v>9605</v>
      </c>
      <c r="G1474" s="139">
        <v>2012</v>
      </c>
      <c r="H1474" t="s">
        <v>152</v>
      </c>
      <c r="I1474" s="691">
        <f>VLOOKUP(E1474&amp;H1474,Data2012!$A:$S,18,FALSE)</f>
        <v>-1</v>
      </c>
    </row>
    <row r="1475" spans="1:9" ht="14.25" hidden="1" customHeight="1">
      <c r="A1475" s="1" t="str">
        <f t="shared" si="376"/>
        <v>RAI20129605</v>
      </c>
      <c r="B1475" s="1" t="str">
        <f t="shared" si="389"/>
        <v xml:space="preserve"> </v>
      </c>
      <c r="C1475" s="210" t="str">
        <f t="shared" si="390"/>
        <v xml:space="preserve"> </v>
      </c>
      <c r="D1475" s="1" t="str">
        <f t="shared" si="391"/>
        <v>na</v>
      </c>
      <c r="E1475" t="s">
        <v>68</v>
      </c>
      <c r="F1475">
        <v>9605</v>
      </c>
      <c r="G1475" s="139">
        <v>2012</v>
      </c>
      <c r="H1475" t="s">
        <v>151</v>
      </c>
      <c r="I1475" s="691">
        <f>VLOOKUP(E1475&amp;H1475,Data2012!$A:$S,18,FALSE)</f>
        <v>-1</v>
      </c>
    </row>
    <row r="1476" spans="1:9" ht="14.25" hidden="1" customHeight="1">
      <c r="A1476" s="1" t="str">
        <f t="shared" si="376"/>
        <v>RAI20129605</v>
      </c>
      <c r="B1476" s="1" t="str">
        <f t="shared" si="389"/>
        <v xml:space="preserve"> </v>
      </c>
      <c r="C1476" s="210" t="str">
        <f t="shared" si="390"/>
        <v xml:space="preserve"> </v>
      </c>
      <c r="D1476" s="1" t="str">
        <f t="shared" si="391"/>
        <v>na</v>
      </c>
      <c r="E1476" t="s">
        <v>68</v>
      </c>
      <c r="F1476">
        <v>9605</v>
      </c>
      <c r="G1476" s="139">
        <v>2012</v>
      </c>
      <c r="H1476" t="s">
        <v>150</v>
      </c>
      <c r="I1476" s="691">
        <f>VLOOKUP(E1476&amp;H1476,Data2012!$A:$S,18,FALSE)</f>
        <v>-1</v>
      </c>
    </row>
    <row r="1477" spans="1:9" ht="14.25" hidden="1" customHeight="1">
      <c r="A1477" s="1" t="str">
        <f t="shared" si="376"/>
        <v>RAI20129605</v>
      </c>
      <c r="B1477" s="1" t="str">
        <f t="shared" si="389"/>
        <v xml:space="preserve"> </v>
      </c>
      <c r="C1477" s="210" t="str">
        <f t="shared" si="390"/>
        <v xml:space="preserve"> </v>
      </c>
      <c r="D1477" s="1" t="str">
        <f t="shared" si="391"/>
        <v>na</v>
      </c>
      <c r="E1477" t="s">
        <v>68</v>
      </c>
      <c r="F1477">
        <v>9605</v>
      </c>
      <c r="G1477" s="139">
        <v>2012</v>
      </c>
      <c r="H1477" t="s">
        <v>149</v>
      </c>
      <c r="I1477" s="691">
        <f>VLOOKUP(E1477&amp;H1477,Data2012!$A:$S,18,FALSE)</f>
        <v>-1</v>
      </c>
    </row>
    <row r="1478" spans="1:9" ht="14.25" hidden="1" customHeight="1">
      <c r="A1478" s="1" t="str">
        <f t="shared" si="376"/>
        <v>RAI20129605</v>
      </c>
      <c r="B1478" s="1" t="str">
        <f t="shared" si="389"/>
        <v xml:space="preserve"> </v>
      </c>
      <c r="C1478" s="210" t="str">
        <f t="shared" si="390"/>
        <v xml:space="preserve"> </v>
      </c>
      <c r="D1478" s="1" t="str">
        <f t="shared" si="391"/>
        <v>na</v>
      </c>
      <c r="E1478" t="s">
        <v>68</v>
      </c>
      <c r="F1478">
        <v>9605</v>
      </c>
      <c r="G1478" s="139">
        <v>2012</v>
      </c>
      <c r="H1478" t="s">
        <v>148</v>
      </c>
      <c r="I1478" s="691">
        <f>VLOOKUP(E1478&amp;H1478,Data2012!$A:$S,18,FALSE)</f>
        <v>-1</v>
      </c>
    </row>
    <row r="1479" spans="1:9" ht="14.25" hidden="1" customHeight="1">
      <c r="A1479" s="1" t="str">
        <f t="shared" ref="A1479:A1542" si="392">TRIM(E1479)&amp;VALUE(G1479)&amp;F1479</f>
        <v>RAI20129605</v>
      </c>
      <c r="B1479" s="1" t="str">
        <f t="shared" si="389"/>
        <v xml:space="preserve"> </v>
      </c>
      <c r="C1479" s="210" t="str">
        <f t="shared" si="390"/>
        <v xml:space="preserve"> </v>
      </c>
      <c r="D1479" s="1" t="str">
        <f t="shared" si="391"/>
        <v>na</v>
      </c>
      <c r="E1479" t="s">
        <v>68</v>
      </c>
      <c r="F1479">
        <v>9605</v>
      </c>
      <c r="G1479" s="139">
        <v>2012</v>
      </c>
      <c r="H1479" t="s">
        <v>147</v>
      </c>
      <c r="I1479" s="691">
        <f>VLOOKUP(E1479&amp;H1479,Data2012!$A:$S,18,FALSE)</f>
        <v>-1</v>
      </c>
    </row>
    <row r="1480" spans="1:9" ht="14.25" hidden="1" customHeight="1">
      <c r="A1480" s="1" t="str">
        <f t="shared" si="392"/>
        <v>RAI20129605</v>
      </c>
      <c r="B1480" s="1" t="str">
        <f t="shared" si="389"/>
        <v xml:space="preserve"> </v>
      </c>
      <c r="C1480" s="210" t="str">
        <f t="shared" si="390"/>
        <v xml:space="preserve"> </v>
      </c>
      <c r="D1480" s="1" t="str">
        <f t="shared" si="391"/>
        <v>na</v>
      </c>
      <c r="E1480" t="s">
        <v>68</v>
      </c>
      <c r="F1480">
        <v>9605</v>
      </c>
      <c r="G1480" s="139">
        <v>2012</v>
      </c>
      <c r="H1480" t="s">
        <v>146</v>
      </c>
      <c r="I1480" s="691">
        <f>VLOOKUP(E1480&amp;H1480,Data2012!$A:$S,18,FALSE)</f>
        <v>-1</v>
      </c>
    </row>
    <row r="1481" spans="1:9" ht="14.25" hidden="1" customHeight="1">
      <c r="A1481" s="1" t="str">
        <f t="shared" si="392"/>
        <v>RAI20129605</v>
      </c>
      <c r="B1481" s="1" t="str">
        <f t="shared" si="389"/>
        <v xml:space="preserve"> </v>
      </c>
      <c r="C1481" s="210" t="str">
        <f t="shared" si="390"/>
        <v xml:space="preserve"> </v>
      </c>
      <c r="D1481" s="1" t="str">
        <f t="shared" si="391"/>
        <v>na</v>
      </c>
      <c r="E1481" t="s">
        <v>68</v>
      </c>
      <c r="F1481">
        <v>9605</v>
      </c>
      <c r="G1481" s="139">
        <v>2012</v>
      </c>
      <c r="H1481" t="s">
        <v>145</v>
      </c>
      <c r="I1481" s="691">
        <f>VLOOKUP(E1481&amp;H1481,Data2012!$A:$S,18,FALSE)</f>
        <v>-1</v>
      </c>
    </row>
    <row r="1482" spans="1:9" ht="14.25" hidden="1" customHeight="1">
      <c r="A1482" s="1" t="str">
        <f t="shared" si="392"/>
        <v>RAI20129605</v>
      </c>
      <c r="B1482" s="1" t="str">
        <f>IF(D1482="na"," ",SUMIF(A:A,A1482,D:D))</f>
        <v xml:space="preserve"> </v>
      </c>
      <c r="C1482" s="210" t="str">
        <f>IF(D1482="na"," ",VALUE(RIGHT(TRIM(H1482),2)))</f>
        <v xml:space="preserve"> </v>
      </c>
      <c r="D1482" s="1" t="str">
        <f t="shared" si="391"/>
        <v>na</v>
      </c>
      <c r="E1482" t="s">
        <v>68</v>
      </c>
      <c r="F1482">
        <v>9605</v>
      </c>
      <c r="G1482" s="139">
        <v>2012</v>
      </c>
      <c r="H1482" t="s">
        <v>144</v>
      </c>
      <c r="I1482" s="691">
        <f>VLOOKUP(E1482&amp;H1482,Data2012!$A:$S,18,FALSE)</f>
        <v>-1</v>
      </c>
    </row>
    <row r="1483" spans="1:9" ht="14.25" hidden="1" customHeight="1">
      <c r="A1483" s="1" t="str">
        <f t="shared" si="392"/>
        <v>RAI20129606</v>
      </c>
      <c r="B1483" s="1" t="str">
        <f t="shared" ref="B1483:B1493" si="393">IF(D1483="na",B1484,SUMIF(A:A,A1483,D:D))</f>
        <v xml:space="preserve"> </v>
      </c>
      <c r="C1483" s="210" t="str">
        <f t="shared" ref="C1483:C1493" si="394">IF(D1483="na",C1484,VALUE(RIGHT(TRIM(H1483),2)))</f>
        <v xml:space="preserve"> </v>
      </c>
      <c r="D1483" s="1" t="str">
        <f>IF(I1483&lt;0,"na",I1483)</f>
        <v>na</v>
      </c>
      <c r="E1483" t="s">
        <v>68</v>
      </c>
      <c r="F1483">
        <v>9606</v>
      </c>
      <c r="G1483" s="139">
        <v>2012</v>
      </c>
      <c r="H1483" t="s">
        <v>155</v>
      </c>
      <c r="I1483" s="691">
        <f>VLOOKUP(E1483&amp;H1483,Data2012!$A:$U,21,FALSE)</f>
        <v>-1</v>
      </c>
    </row>
    <row r="1484" spans="1:9" ht="14.25" hidden="1" customHeight="1">
      <c r="A1484" s="1" t="str">
        <f t="shared" si="392"/>
        <v>RAI20129606</v>
      </c>
      <c r="B1484" s="1" t="str">
        <f t="shared" si="393"/>
        <v xml:space="preserve"> </v>
      </c>
      <c r="C1484" s="210" t="str">
        <f t="shared" si="394"/>
        <v xml:space="preserve"> </v>
      </c>
      <c r="D1484" s="1" t="str">
        <f t="shared" ref="D1484:D1494" si="395">IF(I1484&lt;0,"na",I1484)</f>
        <v>na</v>
      </c>
      <c r="E1484" t="s">
        <v>68</v>
      </c>
      <c r="F1484">
        <v>9606</v>
      </c>
      <c r="G1484" s="139">
        <v>2012</v>
      </c>
      <c r="H1484" t="s">
        <v>154</v>
      </c>
      <c r="I1484" s="691">
        <f>VLOOKUP(E1484&amp;H1484,Data2012!$A:$U,21,FALSE)</f>
        <v>-1</v>
      </c>
    </row>
    <row r="1485" spans="1:9" ht="14.25" hidden="1" customHeight="1">
      <c r="A1485" s="1" t="str">
        <f t="shared" si="392"/>
        <v>RAI20129606</v>
      </c>
      <c r="B1485" s="1" t="str">
        <f t="shared" si="393"/>
        <v xml:space="preserve"> </v>
      </c>
      <c r="C1485" s="210" t="str">
        <f t="shared" si="394"/>
        <v xml:space="preserve"> </v>
      </c>
      <c r="D1485" s="1" t="str">
        <f t="shared" si="395"/>
        <v>na</v>
      </c>
      <c r="E1485" t="s">
        <v>68</v>
      </c>
      <c r="F1485">
        <v>9606</v>
      </c>
      <c r="G1485" s="139">
        <v>2012</v>
      </c>
      <c r="H1485" t="s">
        <v>153</v>
      </c>
      <c r="I1485" s="691">
        <f>VLOOKUP(E1485&amp;H1485,Data2012!$A:$U,21,FALSE)</f>
        <v>-1</v>
      </c>
    </row>
    <row r="1486" spans="1:9" ht="14.25" hidden="1" customHeight="1">
      <c r="A1486" s="1" t="str">
        <f t="shared" si="392"/>
        <v>RAI20129606</v>
      </c>
      <c r="B1486" s="1" t="str">
        <f t="shared" si="393"/>
        <v xml:space="preserve"> </v>
      </c>
      <c r="C1486" s="210" t="str">
        <f t="shared" si="394"/>
        <v xml:space="preserve"> </v>
      </c>
      <c r="D1486" s="1" t="str">
        <f t="shared" si="395"/>
        <v>na</v>
      </c>
      <c r="E1486" t="s">
        <v>68</v>
      </c>
      <c r="F1486">
        <v>9606</v>
      </c>
      <c r="G1486" s="139">
        <v>2012</v>
      </c>
      <c r="H1486" t="s">
        <v>152</v>
      </c>
      <c r="I1486" s="691">
        <f>VLOOKUP(E1486&amp;H1486,Data2012!$A:$U,21,FALSE)</f>
        <v>-1</v>
      </c>
    </row>
    <row r="1487" spans="1:9" ht="14.25" hidden="1" customHeight="1">
      <c r="A1487" s="1" t="str">
        <f t="shared" si="392"/>
        <v>RAI20129606</v>
      </c>
      <c r="B1487" s="1" t="str">
        <f t="shared" si="393"/>
        <v xml:space="preserve"> </v>
      </c>
      <c r="C1487" s="210" t="str">
        <f t="shared" si="394"/>
        <v xml:space="preserve"> </v>
      </c>
      <c r="D1487" s="1" t="str">
        <f t="shared" si="395"/>
        <v>na</v>
      </c>
      <c r="E1487" t="s">
        <v>68</v>
      </c>
      <c r="F1487">
        <v>9606</v>
      </c>
      <c r="G1487" s="139">
        <v>2012</v>
      </c>
      <c r="H1487" t="s">
        <v>151</v>
      </c>
      <c r="I1487" s="691">
        <f>VLOOKUP(E1487&amp;H1487,Data2012!$A:$U,21,FALSE)</f>
        <v>-1</v>
      </c>
    </row>
    <row r="1488" spans="1:9" ht="14.25" hidden="1" customHeight="1">
      <c r="A1488" s="1" t="str">
        <f t="shared" si="392"/>
        <v>RAI20129606</v>
      </c>
      <c r="B1488" s="1" t="str">
        <f t="shared" si="393"/>
        <v xml:space="preserve"> </v>
      </c>
      <c r="C1488" s="210" t="str">
        <f t="shared" si="394"/>
        <v xml:space="preserve"> </v>
      </c>
      <c r="D1488" s="1" t="str">
        <f t="shared" si="395"/>
        <v>na</v>
      </c>
      <c r="E1488" t="s">
        <v>68</v>
      </c>
      <c r="F1488">
        <v>9606</v>
      </c>
      <c r="G1488" s="139">
        <v>2012</v>
      </c>
      <c r="H1488" t="s">
        <v>150</v>
      </c>
      <c r="I1488" s="691">
        <f>VLOOKUP(E1488&amp;H1488,Data2012!$A:$U,21,FALSE)</f>
        <v>-1</v>
      </c>
    </row>
    <row r="1489" spans="1:9" ht="14.25" hidden="1" customHeight="1">
      <c r="A1489" s="1" t="str">
        <f t="shared" si="392"/>
        <v>RAI20129606</v>
      </c>
      <c r="B1489" s="1" t="str">
        <f t="shared" si="393"/>
        <v xml:space="preserve"> </v>
      </c>
      <c r="C1489" s="210" t="str">
        <f t="shared" si="394"/>
        <v xml:space="preserve"> </v>
      </c>
      <c r="D1489" s="1" t="str">
        <f t="shared" si="395"/>
        <v>na</v>
      </c>
      <c r="E1489" t="s">
        <v>68</v>
      </c>
      <c r="F1489">
        <v>9606</v>
      </c>
      <c r="G1489" s="139">
        <v>2012</v>
      </c>
      <c r="H1489" t="s">
        <v>149</v>
      </c>
      <c r="I1489" s="691">
        <f>VLOOKUP(E1489&amp;H1489,Data2012!$A:$U,21,FALSE)</f>
        <v>-1</v>
      </c>
    </row>
    <row r="1490" spans="1:9" ht="14.25" hidden="1" customHeight="1">
      <c r="A1490" s="1" t="str">
        <f t="shared" si="392"/>
        <v>RAI20129606</v>
      </c>
      <c r="B1490" s="1" t="str">
        <f t="shared" si="393"/>
        <v xml:space="preserve"> </v>
      </c>
      <c r="C1490" s="210" t="str">
        <f t="shared" si="394"/>
        <v xml:space="preserve"> </v>
      </c>
      <c r="D1490" s="1" t="str">
        <f t="shared" si="395"/>
        <v>na</v>
      </c>
      <c r="E1490" t="s">
        <v>68</v>
      </c>
      <c r="F1490">
        <v>9606</v>
      </c>
      <c r="G1490" s="139">
        <v>2012</v>
      </c>
      <c r="H1490" t="s">
        <v>148</v>
      </c>
      <c r="I1490" s="691">
        <f>VLOOKUP(E1490&amp;H1490,Data2012!$A:$U,21,FALSE)</f>
        <v>-1</v>
      </c>
    </row>
    <row r="1491" spans="1:9" ht="14.25" hidden="1" customHeight="1">
      <c r="A1491" s="1" t="str">
        <f t="shared" si="392"/>
        <v>RAI20129606</v>
      </c>
      <c r="B1491" s="1" t="str">
        <f t="shared" si="393"/>
        <v xml:space="preserve"> </v>
      </c>
      <c r="C1491" s="210" t="str">
        <f t="shared" si="394"/>
        <v xml:space="preserve"> </v>
      </c>
      <c r="D1491" s="1" t="str">
        <f t="shared" si="395"/>
        <v>na</v>
      </c>
      <c r="E1491" t="s">
        <v>68</v>
      </c>
      <c r="F1491">
        <v>9606</v>
      </c>
      <c r="G1491" s="139">
        <v>2012</v>
      </c>
      <c r="H1491" t="s">
        <v>147</v>
      </c>
      <c r="I1491" s="691">
        <f>VLOOKUP(E1491&amp;H1491,Data2012!$A:$U,21,FALSE)</f>
        <v>-1</v>
      </c>
    </row>
    <row r="1492" spans="1:9" ht="14.25" hidden="1" customHeight="1">
      <c r="A1492" s="1" t="str">
        <f t="shared" si="392"/>
        <v>RAI20129606</v>
      </c>
      <c r="B1492" s="1" t="str">
        <f t="shared" si="393"/>
        <v xml:space="preserve"> </v>
      </c>
      <c r="C1492" s="210" t="str">
        <f t="shared" si="394"/>
        <v xml:space="preserve"> </v>
      </c>
      <c r="D1492" s="1" t="str">
        <f t="shared" si="395"/>
        <v>na</v>
      </c>
      <c r="E1492" t="s">
        <v>68</v>
      </c>
      <c r="F1492">
        <v>9606</v>
      </c>
      <c r="G1492" s="139">
        <v>2012</v>
      </c>
      <c r="H1492" t="s">
        <v>146</v>
      </c>
      <c r="I1492" s="691">
        <f>VLOOKUP(E1492&amp;H1492,Data2012!$A:$U,21,FALSE)</f>
        <v>-1</v>
      </c>
    </row>
    <row r="1493" spans="1:9" ht="14.25" hidden="1" customHeight="1">
      <c r="A1493" s="1" t="str">
        <f t="shared" si="392"/>
        <v>RAI20129606</v>
      </c>
      <c r="B1493" s="1" t="str">
        <f t="shared" si="393"/>
        <v xml:space="preserve"> </v>
      </c>
      <c r="C1493" s="210" t="str">
        <f t="shared" si="394"/>
        <v xml:space="preserve"> </v>
      </c>
      <c r="D1493" s="1" t="str">
        <f t="shared" si="395"/>
        <v>na</v>
      </c>
      <c r="E1493" t="s">
        <v>68</v>
      </c>
      <c r="F1493">
        <v>9606</v>
      </c>
      <c r="G1493" s="139">
        <v>2012</v>
      </c>
      <c r="H1493" t="s">
        <v>145</v>
      </c>
      <c r="I1493" s="691">
        <f>VLOOKUP(E1493&amp;H1493,Data2012!$A:$U,21,FALSE)</f>
        <v>-1</v>
      </c>
    </row>
    <row r="1494" spans="1:9" ht="14.25" hidden="1" customHeight="1">
      <c r="A1494" s="1" t="str">
        <f t="shared" si="392"/>
        <v>RAI20129606</v>
      </c>
      <c r="B1494" s="1" t="str">
        <f>IF(D1494="na"," ",SUMIF(A:A,A1494,D:D))</f>
        <v xml:space="preserve"> </v>
      </c>
      <c r="C1494" s="210" t="str">
        <f>IF(D1494="na"," ",VALUE(RIGHT(TRIM(H1494),2)))</f>
        <v xml:space="preserve"> </v>
      </c>
      <c r="D1494" s="1" t="str">
        <f t="shared" si="395"/>
        <v>na</v>
      </c>
      <c r="E1494" t="s">
        <v>68</v>
      </c>
      <c r="F1494">
        <v>9606</v>
      </c>
      <c r="G1494" s="139">
        <v>2012</v>
      </c>
      <c r="H1494" t="s">
        <v>144</v>
      </c>
      <c r="I1494" s="691">
        <f>VLOOKUP(E1494&amp;H1494,Data2012!$A:$U,21,FALSE)</f>
        <v>-1</v>
      </c>
    </row>
    <row r="1495" spans="1:9" ht="14.25" hidden="1" customHeight="1">
      <c r="A1495" s="1" t="str">
        <f t="shared" si="392"/>
        <v>RENFE20129601</v>
      </c>
      <c r="B1495" s="1">
        <f t="shared" ref="B1495:B1505" si="396">IF(D1495="na",B1496,SUMIF(A:A,A1495,D:D))</f>
        <v>240868</v>
      </c>
      <c r="C1495" s="210">
        <f t="shared" ref="C1495:C1505" si="397">IF(D1495="na",C1496,VALUE(RIGHT(TRIM(H1495),2)))</f>
        <v>6</v>
      </c>
      <c r="D1495" s="1" t="str">
        <f>IF(I1495&lt;0,"na",I1495)</f>
        <v>na</v>
      </c>
      <c r="E1495" t="s">
        <v>54</v>
      </c>
      <c r="F1495">
        <v>9601</v>
      </c>
      <c r="G1495" s="139">
        <v>2012</v>
      </c>
      <c r="H1495" t="s">
        <v>155</v>
      </c>
      <c r="I1495">
        <f>VLOOKUP(E1495&amp;H1495,Data2012!$A:$S,4,FALSE)</f>
        <v>-1</v>
      </c>
    </row>
    <row r="1496" spans="1:9" ht="14.25" hidden="1" customHeight="1">
      <c r="A1496" s="1" t="str">
        <f t="shared" si="392"/>
        <v>RENFE20129601</v>
      </c>
      <c r="B1496" s="1">
        <f t="shared" si="396"/>
        <v>240868</v>
      </c>
      <c r="C1496" s="210">
        <f t="shared" si="397"/>
        <v>6</v>
      </c>
      <c r="D1496" s="1" t="str">
        <f t="shared" ref="D1496:D1506" si="398">IF(I1496&lt;0,"na",I1496)</f>
        <v>na</v>
      </c>
      <c r="E1496" t="s">
        <v>54</v>
      </c>
      <c r="F1496">
        <v>9601</v>
      </c>
      <c r="G1496" s="139">
        <v>2012</v>
      </c>
      <c r="H1496" t="s">
        <v>154</v>
      </c>
      <c r="I1496">
        <f>VLOOKUP(E1496&amp;H1496,Data2012!$A:$S,4,FALSE)</f>
        <v>-1</v>
      </c>
    </row>
    <row r="1497" spans="1:9" ht="14.25" hidden="1" customHeight="1">
      <c r="A1497" s="1" t="str">
        <f t="shared" si="392"/>
        <v>RENFE20129601</v>
      </c>
      <c r="B1497" s="1">
        <f t="shared" si="396"/>
        <v>240868</v>
      </c>
      <c r="C1497" s="210">
        <f t="shared" si="397"/>
        <v>6</v>
      </c>
      <c r="D1497" s="1" t="str">
        <f t="shared" si="398"/>
        <v>na</v>
      </c>
      <c r="E1497" t="s">
        <v>54</v>
      </c>
      <c r="F1497">
        <v>9601</v>
      </c>
      <c r="G1497" s="139">
        <v>2012</v>
      </c>
      <c r="H1497" t="s">
        <v>153</v>
      </c>
      <c r="I1497">
        <f>VLOOKUP(E1497&amp;H1497,Data2012!$A:$S,4,FALSE)</f>
        <v>-1</v>
      </c>
    </row>
    <row r="1498" spans="1:9" ht="14.25" hidden="1" customHeight="1">
      <c r="A1498" s="1" t="str">
        <f t="shared" si="392"/>
        <v>RENFE20129601</v>
      </c>
      <c r="B1498" s="1">
        <f t="shared" si="396"/>
        <v>240868</v>
      </c>
      <c r="C1498" s="210">
        <f t="shared" si="397"/>
        <v>6</v>
      </c>
      <c r="D1498" s="1" t="str">
        <f t="shared" si="398"/>
        <v>na</v>
      </c>
      <c r="E1498" t="s">
        <v>54</v>
      </c>
      <c r="F1498">
        <v>9601</v>
      </c>
      <c r="G1498" s="139">
        <v>2012</v>
      </c>
      <c r="H1498" t="s">
        <v>152</v>
      </c>
      <c r="I1498">
        <f>VLOOKUP(E1498&amp;H1498,Data2012!$A:$S,4,FALSE)</f>
        <v>-1</v>
      </c>
    </row>
    <row r="1499" spans="1:9" ht="14.25" hidden="1" customHeight="1">
      <c r="A1499" s="1" t="str">
        <f t="shared" si="392"/>
        <v>RENFE20129601</v>
      </c>
      <c r="B1499" s="1">
        <f t="shared" si="396"/>
        <v>240868</v>
      </c>
      <c r="C1499" s="210">
        <f t="shared" si="397"/>
        <v>6</v>
      </c>
      <c r="D1499" s="1" t="str">
        <f t="shared" si="398"/>
        <v>na</v>
      </c>
      <c r="E1499" t="s">
        <v>54</v>
      </c>
      <c r="F1499">
        <v>9601</v>
      </c>
      <c r="G1499" s="139">
        <v>2012</v>
      </c>
      <c r="H1499" t="s">
        <v>151</v>
      </c>
      <c r="I1499">
        <f>VLOOKUP(E1499&amp;H1499,Data2012!$A:$S,4,FALSE)</f>
        <v>-1</v>
      </c>
    </row>
    <row r="1500" spans="1:9" ht="14.25" hidden="1" customHeight="1">
      <c r="A1500" s="1" t="str">
        <f t="shared" si="392"/>
        <v>RENFE20129601</v>
      </c>
      <c r="B1500" s="1">
        <f t="shared" si="396"/>
        <v>240868</v>
      </c>
      <c r="C1500" s="210">
        <f t="shared" si="397"/>
        <v>6</v>
      </c>
      <c r="D1500" s="1" t="str">
        <f t="shared" si="398"/>
        <v>na</v>
      </c>
      <c r="E1500" t="s">
        <v>54</v>
      </c>
      <c r="F1500">
        <v>9601</v>
      </c>
      <c r="G1500" s="139">
        <v>2012</v>
      </c>
      <c r="H1500" t="s">
        <v>150</v>
      </c>
      <c r="I1500">
        <f>VLOOKUP(E1500&amp;H1500,Data2012!$A:$S,4,FALSE)</f>
        <v>-1</v>
      </c>
    </row>
    <row r="1501" spans="1:9" ht="14.25" hidden="1" customHeight="1">
      <c r="A1501" s="1" t="str">
        <f t="shared" si="392"/>
        <v>RENFE20129601</v>
      </c>
      <c r="B1501" s="1">
        <f t="shared" si="396"/>
        <v>240868</v>
      </c>
      <c r="C1501" s="210">
        <f t="shared" si="397"/>
        <v>6</v>
      </c>
      <c r="D1501" s="1">
        <f t="shared" si="398"/>
        <v>39721</v>
      </c>
      <c r="E1501" t="s">
        <v>54</v>
      </c>
      <c r="F1501">
        <v>9601</v>
      </c>
      <c r="G1501" s="139">
        <v>2012</v>
      </c>
      <c r="H1501" t="s">
        <v>149</v>
      </c>
      <c r="I1501">
        <f>VLOOKUP(E1501&amp;H1501,Data2012!$A:$S,4,FALSE)</f>
        <v>39721</v>
      </c>
    </row>
    <row r="1502" spans="1:9" ht="14.25" hidden="1" customHeight="1">
      <c r="A1502" s="1" t="str">
        <f t="shared" si="392"/>
        <v>RENFE20129601</v>
      </c>
      <c r="B1502" s="1">
        <f t="shared" si="396"/>
        <v>240868</v>
      </c>
      <c r="C1502" s="210">
        <f t="shared" si="397"/>
        <v>5</v>
      </c>
      <c r="D1502" s="1">
        <f t="shared" si="398"/>
        <v>41346</v>
      </c>
      <c r="E1502" t="s">
        <v>54</v>
      </c>
      <c r="F1502">
        <v>9601</v>
      </c>
      <c r="G1502" s="139">
        <v>2012</v>
      </c>
      <c r="H1502" t="s">
        <v>148</v>
      </c>
      <c r="I1502">
        <f>VLOOKUP(E1502&amp;H1502,Data2012!$A:$S,4,FALSE)</f>
        <v>41346</v>
      </c>
    </row>
    <row r="1503" spans="1:9" ht="14.25" hidden="1" customHeight="1">
      <c r="A1503" s="1" t="str">
        <f t="shared" si="392"/>
        <v>RENFE20129601</v>
      </c>
      <c r="B1503" s="1">
        <f t="shared" si="396"/>
        <v>240868</v>
      </c>
      <c r="C1503" s="210">
        <f t="shared" si="397"/>
        <v>4</v>
      </c>
      <c r="D1503" s="1">
        <f t="shared" si="398"/>
        <v>38306</v>
      </c>
      <c r="E1503" t="s">
        <v>54</v>
      </c>
      <c r="F1503">
        <v>9601</v>
      </c>
      <c r="G1503" s="139">
        <v>2012</v>
      </c>
      <c r="H1503" t="s">
        <v>147</v>
      </c>
      <c r="I1503">
        <f>VLOOKUP(E1503&amp;H1503,Data2012!$A:$S,4,FALSE)</f>
        <v>38306</v>
      </c>
    </row>
    <row r="1504" spans="1:9" ht="14.25" hidden="1" customHeight="1">
      <c r="A1504" s="1" t="str">
        <f t="shared" si="392"/>
        <v>RENFE20129601</v>
      </c>
      <c r="B1504" s="1">
        <f t="shared" si="396"/>
        <v>240868</v>
      </c>
      <c r="C1504" s="210">
        <f t="shared" si="397"/>
        <v>3</v>
      </c>
      <c r="D1504" s="1">
        <f t="shared" si="398"/>
        <v>42891</v>
      </c>
      <c r="E1504" t="s">
        <v>54</v>
      </c>
      <c r="F1504">
        <v>9601</v>
      </c>
      <c r="G1504" s="139">
        <v>2012</v>
      </c>
      <c r="H1504" t="s">
        <v>146</v>
      </c>
      <c r="I1504">
        <f>VLOOKUP(E1504&amp;H1504,Data2012!$A:$S,4,FALSE)</f>
        <v>42891</v>
      </c>
    </row>
    <row r="1505" spans="1:9" ht="14.25" hidden="1" customHeight="1">
      <c r="A1505" s="1" t="str">
        <f t="shared" si="392"/>
        <v>RENFE20129601</v>
      </c>
      <c r="B1505" s="1">
        <f t="shared" si="396"/>
        <v>240868</v>
      </c>
      <c r="C1505" s="210">
        <f t="shared" si="397"/>
        <v>2</v>
      </c>
      <c r="D1505" s="1">
        <f t="shared" si="398"/>
        <v>40044</v>
      </c>
      <c r="E1505" t="s">
        <v>54</v>
      </c>
      <c r="F1505">
        <v>9601</v>
      </c>
      <c r="G1505" s="139">
        <v>2012</v>
      </c>
      <c r="H1505" t="s">
        <v>145</v>
      </c>
      <c r="I1505">
        <f>VLOOKUP(E1505&amp;H1505,Data2012!$A:$S,4,FALSE)</f>
        <v>40044</v>
      </c>
    </row>
    <row r="1506" spans="1:9" ht="14.25" hidden="1" customHeight="1">
      <c r="A1506" s="1" t="str">
        <f t="shared" si="392"/>
        <v>RENFE20129601</v>
      </c>
      <c r="B1506" s="1">
        <f>IF(D1506="na"," ",SUMIF(A:A,A1506,D:D))</f>
        <v>240868</v>
      </c>
      <c r="C1506" s="210">
        <f>IF(D1506="na"," ",VALUE(RIGHT(TRIM(H1506),2)))</f>
        <v>1</v>
      </c>
      <c r="D1506" s="1">
        <f t="shared" si="398"/>
        <v>38560</v>
      </c>
      <c r="E1506" t="s">
        <v>54</v>
      </c>
      <c r="F1506">
        <v>9601</v>
      </c>
      <c r="G1506" s="139">
        <v>2012</v>
      </c>
      <c r="H1506" t="s">
        <v>144</v>
      </c>
      <c r="I1506" s="691">
        <f>VLOOKUP(E1506&amp;H1506,Data2012!$A:$S,4,FALSE)</f>
        <v>38560</v>
      </c>
    </row>
    <row r="1507" spans="1:9" ht="14.25" hidden="1" customHeight="1">
      <c r="A1507" s="1" t="str">
        <f t="shared" si="392"/>
        <v>RENFE20129602</v>
      </c>
      <c r="B1507" s="1">
        <f t="shared" ref="B1507:B1517" si="399">IF(D1507="na",B1508,SUMIF(A:A,A1507,D:D))</f>
        <v>10658</v>
      </c>
      <c r="C1507" s="210">
        <f t="shared" ref="C1507:C1517" si="400">IF(D1507="na",C1508,VALUE(RIGHT(TRIM(H1507),2)))</f>
        <v>6</v>
      </c>
      <c r="D1507" s="1" t="str">
        <f>IF(I1507&lt;0,"na",I1507)</f>
        <v>na</v>
      </c>
      <c r="E1507" t="s">
        <v>54</v>
      </c>
      <c r="F1507">
        <v>9602</v>
      </c>
      <c r="G1507" s="139">
        <v>2012</v>
      </c>
      <c r="H1507" t="s">
        <v>155</v>
      </c>
      <c r="I1507" s="691">
        <f>VLOOKUP(E1507&amp;H1507,Data2012!$A:$S,7,FALSE)</f>
        <v>-1</v>
      </c>
    </row>
    <row r="1508" spans="1:9" ht="14.25" hidden="1" customHeight="1">
      <c r="A1508" s="1" t="str">
        <f t="shared" si="392"/>
        <v>RENFE20129602</v>
      </c>
      <c r="B1508" s="1">
        <f t="shared" si="399"/>
        <v>10658</v>
      </c>
      <c r="C1508" s="210">
        <f t="shared" si="400"/>
        <v>6</v>
      </c>
      <c r="D1508" s="1" t="str">
        <f t="shared" ref="D1508:D1518" si="401">IF(I1508&lt;0,"na",I1508)</f>
        <v>na</v>
      </c>
      <c r="E1508" t="s">
        <v>54</v>
      </c>
      <c r="F1508">
        <v>9602</v>
      </c>
      <c r="G1508" s="139">
        <v>2012</v>
      </c>
      <c r="H1508" t="s">
        <v>154</v>
      </c>
      <c r="I1508" s="691">
        <f>VLOOKUP(E1508&amp;H1508,Data2012!$A:$S,7,FALSE)</f>
        <v>-1</v>
      </c>
    </row>
    <row r="1509" spans="1:9" ht="14.25" hidden="1" customHeight="1">
      <c r="A1509" s="1" t="str">
        <f t="shared" si="392"/>
        <v>RENFE20129602</v>
      </c>
      <c r="B1509" s="1">
        <f t="shared" si="399"/>
        <v>10658</v>
      </c>
      <c r="C1509" s="210">
        <f t="shared" si="400"/>
        <v>6</v>
      </c>
      <c r="D1509" s="1" t="str">
        <f t="shared" si="401"/>
        <v>na</v>
      </c>
      <c r="E1509" t="s">
        <v>54</v>
      </c>
      <c r="F1509">
        <v>9602</v>
      </c>
      <c r="G1509" s="139">
        <v>2012</v>
      </c>
      <c r="H1509" t="s">
        <v>153</v>
      </c>
      <c r="I1509" s="691">
        <f>VLOOKUP(E1509&amp;H1509,Data2012!$A:$S,7,FALSE)</f>
        <v>-1</v>
      </c>
    </row>
    <row r="1510" spans="1:9" ht="14.25" hidden="1" customHeight="1">
      <c r="A1510" s="1" t="str">
        <f t="shared" si="392"/>
        <v>RENFE20129602</v>
      </c>
      <c r="B1510" s="1">
        <f t="shared" si="399"/>
        <v>10658</v>
      </c>
      <c r="C1510" s="210">
        <f t="shared" si="400"/>
        <v>6</v>
      </c>
      <c r="D1510" s="1" t="str">
        <f t="shared" si="401"/>
        <v>na</v>
      </c>
      <c r="E1510" t="s">
        <v>54</v>
      </c>
      <c r="F1510">
        <v>9602</v>
      </c>
      <c r="G1510" s="139">
        <v>2012</v>
      </c>
      <c r="H1510" t="s">
        <v>152</v>
      </c>
      <c r="I1510" s="691">
        <f>VLOOKUP(E1510&amp;H1510,Data2012!$A:$S,7,FALSE)</f>
        <v>-1</v>
      </c>
    </row>
    <row r="1511" spans="1:9" ht="14.25" hidden="1" customHeight="1">
      <c r="A1511" s="1" t="str">
        <f t="shared" si="392"/>
        <v>RENFE20129602</v>
      </c>
      <c r="B1511" s="1">
        <f t="shared" si="399"/>
        <v>10658</v>
      </c>
      <c r="C1511" s="210">
        <f t="shared" si="400"/>
        <v>6</v>
      </c>
      <c r="D1511" s="1" t="str">
        <f t="shared" si="401"/>
        <v>na</v>
      </c>
      <c r="E1511" t="s">
        <v>54</v>
      </c>
      <c r="F1511">
        <v>9602</v>
      </c>
      <c r="G1511" s="139">
        <v>2012</v>
      </c>
      <c r="H1511" t="s">
        <v>151</v>
      </c>
      <c r="I1511" s="691">
        <f>VLOOKUP(E1511&amp;H1511,Data2012!$A:$S,7,FALSE)</f>
        <v>-1</v>
      </c>
    </row>
    <row r="1512" spans="1:9" ht="14.25" hidden="1" customHeight="1">
      <c r="A1512" s="1" t="str">
        <f t="shared" si="392"/>
        <v>RENFE20129602</v>
      </c>
      <c r="B1512" s="1">
        <f t="shared" si="399"/>
        <v>10658</v>
      </c>
      <c r="C1512" s="210">
        <f t="shared" si="400"/>
        <v>6</v>
      </c>
      <c r="D1512" s="1" t="str">
        <f t="shared" si="401"/>
        <v>na</v>
      </c>
      <c r="E1512" t="s">
        <v>54</v>
      </c>
      <c r="F1512">
        <v>9602</v>
      </c>
      <c r="G1512" s="139">
        <v>2012</v>
      </c>
      <c r="H1512" t="s">
        <v>150</v>
      </c>
      <c r="I1512" s="691">
        <f>VLOOKUP(E1512&amp;H1512,Data2012!$A:$S,7,FALSE)</f>
        <v>-1</v>
      </c>
    </row>
    <row r="1513" spans="1:9" ht="14.25" hidden="1" customHeight="1">
      <c r="A1513" s="1" t="str">
        <f t="shared" si="392"/>
        <v>RENFE20129602</v>
      </c>
      <c r="B1513" s="1">
        <f t="shared" si="399"/>
        <v>10658</v>
      </c>
      <c r="C1513" s="210">
        <f t="shared" si="400"/>
        <v>6</v>
      </c>
      <c r="D1513" s="1">
        <f t="shared" si="401"/>
        <v>1828</v>
      </c>
      <c r="E1513" t="s">
        <v>54</v>
      </c>
      <c r="F1513">
        <v>9602</v>
      </c>
      <c r="G1513" s="139">
        <v>2012</v>
      </c>
      <c r="H1513" t="s">
        <v>149</v>
      </c>
      <c r="I1513" s="691">
        <f>VLOOKUP(E1513&amp;H1513,Data2012!$A:$S,7,FALSE)</f>
        <v>1828</v>
      </c>
    </row>
    <row r="1514" spans="1:9" ht="14.25" hidden="1" customHeight="1">
      <c r="A1514" s="1" t="str">
        <f t="shared" si="392"/>
        <v>RENFE20129602</v>
      </c>
      <c r="B1514" s="1">
        <f t="shared" si="399"/>
        <v>10658</v>
      </c>
      <c r="C1514" s="210">
        <f t="shared" si="400"/>
        <v>5</v>
      </c>
      <c r="D1514" s="1">
        <f t="shared" si="401"/>
        <v>1884</v>
      </c>
      <c r="E1514" t="s">
        <v>54</v>
      </c>
      <c r="F1514">
        <v>9602</v>
      </c>
      <c r="G1514" s="139">
        <v>2012</v>
      </c>
      <c r="H1514" t="s">
        <v>148</v>
      </c>
      <c r="I1514" s="691">
        <f>VLOOKUP(E1514&amp;H1514,Data2012!$A:$S,7,FALSE)</f>
        <v>1884</v>
      </c>
    </row>
    <row r="1515" spans="1:9" ht="14.25" hidden="1" customHeight="1">
      <c r="A1515" s="1" t="str">
        <f t="shared" si="392"/>
        <v>RENFE20129602</v>
      </c>
      <c r="B1515" s="1">
        <f t="shared" si="399"/>
        <v>10658</v>
      </c>
      <c r="C1515" s="210">
        <f t="shared" si="400"/>
        <v>4</v>
      </c>
      <c r="D1515" s="1">
        <f t="shared" si="401"/>
        <v>1809</v>
      </c>
      <c r="E1515" t="s">
        <v>54</v>
      </c>
      <c r="F1515">
        <v>9602</v>
      </c>
      <c r="G1515" s="139">
        <v>2012</v>
      </c>
      <c r="H1515" t="s">
        <v>147</v>
      </c>
      <c r="I1515" s="691">
        <f>VLOOKUP(E1515&amp;H1515,Data2012!$A:$S,7,FALSE)</f>
        <v>1809</v>
      </c>
    </row>
    <row r="1516" spans="1:9" ht="14.25" hidden="1" customHeight="1">
      <c r="A1516" s="1" t="str">
        <f t="shared" si="392"/>
        <v>RENFE20129602</v>
      </c>
      <c r="B1516" s="1">
        <f t="shared" si="399"/>
        <v>10658</v>
      </c>
      <c r="C1516" s="210">
        <f t="shared" si="400"/>
        <v>3</v>
      </c>
      <c r="D1516" s="1">
        <f t="shared" si="401"/>
        <v>1849</v>
      </c>
      <c r="E1516" t="s">
        <v>54</v>
      </c>
      <c r="F1516">
        <v>9602</v>
      </c>
      <c r="G1516" s="139">
        <v>2012</v>
      </c>
      <c r="H1516" t="s">
        <v>146</v>
      </c>
      <c r="I1516" s="691">
        <f>VLOOKUP(E1516&amp;H1516,Data2012!$A:$S,7,FALSE)</f>
        <v>1849</v>
      </c>
    </row>
    <row r="1517" spans="1:9" ht="14.25" hidden="1" customHeight="1">
      <c r="A1517" s="1" t="str">
        <f t="shared" si="392"/>
        <v>RENFE20129602</v>
      </c>
      <c r="B1517" s="1">
        <f t="shared" si="399"/>
        <v>10658</v>
      </c>
      <c r="C1517" s="210">
        <f t="shared" si="400"/>
        <v>2</v>
      </c>
      <c r="D1517" s="1">
        <f t="shared" si="401"/>
        <v>1671</v>
      </c>
      <c r="E1517" t="s">
        <v>54</v>
      </c>
      <c r="F1517">
        <v>9602</v>
      </c>
      <c r="G1517" s="139">
        <v>2012</v>
      </c>
      <c r="H1517" t="s">
        <v>145</v>
      </c>
      <c r="I1517" s="691">
        <f>VLOOKUP(E1517&amp;H1517,Data2012!$A:$S,7,FALSE)</f>
        <v>1671</v>
      </c>
    </row>
    <row r="1518" spans="1:9" ht="14.25" hidden="1" customHeight="1">
      <c r="A1518" s="1" t="str">
        <f t="shared" si="392"/>
        <v>RENFE20129602</v>
      </c>
      <c r="B1518" s="1">
        <f>IF(D1518="na"," ",SUMIF(A:A,A1518,D:D))</f>
        <v>10658</v>
      </c>
      <c r="C1518" s="210">
        <f>IF(D1518="na"," ",VALUE(RIGHT(TRIM(H1518),2)))</f>
        <v>1</v>
      </c>
      <c r="D1518" s="1">
        <f t="shared" si="401"/>
        <v>1617</v>
      </c>
      <c r="E1518" t="s">
        <v>54</v>
      </c>
      <c r="F1518">
        <v>9602</v>
      </c>
      <c r="G1518" s="139">
        <v>2012</v>
      </c>
      <c r="H1518" t="s">
        <v>144</v>
      </c>
      <c r="I1518" s="691">
        <f>VLOOKUP(E1518&amp;H1518,Data2012!$A:$S,7,FALSE)</f>
        <v>1617</v>
      </c>
    </row>
    <row r="1519" spans="1:9" ht="14.25" hidden="1" customHeight="1">
      <c r="A1519" s="1" t="str">
        <f t="shared" si="392"/>
        <v>RENFE20129603</v>
      </c>
      <c r="B1519" s="1">
        <f t="shared" ref="B1519:B1529" si="402">IF(D1519="na",B1520,SUMIF(A:A,A1519,D:D))</f>
        <v>8726</v>
      </c>
      <c r="C1519" s="210">
        <f t="shared" ref="C1519:C1529" si="403">IF(D1519="na",C1520,VALUE(RIGHT(TRIM(H1519),2)))</f>
        <v>6</v>
      </c>
      <c r="D1519" s="1" t="str">
        <f>IF(I1519&lt;0,"na",I1519)</f>
        <v>na</v>
      </c>
      <c r="E1519" t="s">
        <v>54</v>
      </c>
      <c r="F1519">
        <v>9603</v>
      </c>
      <c r="G1519" s="139">
        <v>2012</v>
      </c>
      <c r="H1519" t="s">
        <v>155</v>
      </c>
      <c r="I1519" s="691">
        <f>VLOOKUP(E1519&amp;H1519,Data2012!$A:$S,12,FALSE)</f>
        <v>-1</v>
      </c>
    </row>
    <row r="1520" spans="1:9" ht="14.25" hidden="1" customHeight="1">
      <c r="A1520" s="1" t="str">
        <f t="shared" si="392"/>
        <v>RENFE20129603</v>
      </c>
      <c r="B1520" s="1">
        <f t="shared" si="402"/>
        <v>8726</v>
      </c>
      <c r="C1520" s="210">
        <f t="shared" si="403"/>
        <v>6</v>
      </c>
      <c r="D1520" s="1" t="str">
        <f t="shared" ref="D1520:D1530" si="404">IF(I1520&lt;0,"na",I1520)</f>
        <v>na</v>
      </c>
      <c r="E1520" t="s">
        <v>54</v>
      </c>
      <c r="F1520">
        <v>9603</v>
      </c>
      <c r="G1520" s="139">
        <v>2012</v>
      </c>
      <c r="H1520" t="s">
        <v>154</v>
      </c>
      <c r="I1520" s="691">
        <f>VLOOKUP(E1520&amp;H1520,Data2012!$A:$S,12,FALSE)</f>
        <v>-1</v>
      </c>
    </row>
    <row r="1521" spans="1:9" ht="14.25" hidden="1" customHeight="1">
      <c r="A1521" s="1" t="str">
        <f t="shared" si="392"/>
        <v>RENFE20129603</v>
      </c>
      <c r="B1521" s="1">
        <f t="shared" si="402"/>
        <v>8726</v>
      </c>
      <c r="C1521" s="210">
        <f t="shared" si="403"/>
        <v>6</v>
      </c>
      <c r="D1521" s="1" t="str">
        <f t="shared" si="404"/>
        <v>na</v>
      </c>
      <c r="E1521" t="s">
        <v>54</v>
      </c>
      <c r="F1521">
        <v>9603</v>
      </c>
      <c r="G1521" s="139">
        <v>2012</v>
      </c>
      <c r="H1521" t="s">
        <v>153</v>
      </c>
      <c r="I1521" s="691">
        <f>VLOOKUP(E1521&amp;H1521,Data2012!$A:$S,12,FALSE)</f>
        <v>-1</v>
      </c>
    </row>
    <row r="1522" spans="1:9" ht="14.25" hidden="1" customHeight="1">
      <c r="A1522" s="1" t="str">
        <f t="shared" si="392"/>
        <v>RENFE20129603</v>
      </c>
      <c r="B1522" s="1">
        <f t="shared" si="402"/>
        <v>8726</v>
      </c>
      <c r="C1522" s="210">
        <f t="shared" si="403"/>
        <v>6</v>
      </c>
      <c r="D1522" s="1" t="str">
        <f t="shared" si="404"/>
        <v>na</v>
      </c>
      <c r="E1522" t="s">
        <v>54</v>
      </c>
      <c r="F1522">
        <v>9603</v>
      </c>
      <c r="G1522" s="139">
        <v>2012</v>
      </c>
      <c r="H1522" t="s">
        <v>152</v>
      </c>
      <c r="I1522" s="691">
        <f>VLOOKUP(E1522&amp;H1522,Data2012!$A:$S,12,FALSE)</f>
        <v>-1</v>
      </c>
    </row>
    <row r="1523" spans="1:9" ht="14.25" hidden="1" customHeight="1">
      <c r="A1523" s="1" t="str">
        <f t="shared" si="392"/>
        <v>RENFE20129603</v>
      </c>
      <c r="B1523" s="1">
        <f t="shared" si="402"/>
        <v>8726</v>
      </c>
      <c r="C1523" s="210">
        <f t="shared" si="403"/>
        <v>6</v>
      </c>
      <c r="D1523" s="1" t="str">
        <f t="shared" si="404"/>
        <v>na</v>
      </c>
      <c r="E1523" t="s">
        <v>54</v>
      </c>
      <c r="F1523">
        <v>9603</v>
      </c>
      <c r="G1523" s="139">
        <v>2012</v>
      </c>
      <c r="H1523" t="s">
        <v>151</v>
      </c>
      <c r="I1523" s="691">
        <f>VLOOKUP(E1523&amp;H1523,Data2012!$A:$S,12,FALSE)</f>
        <v>-1</v>
      </c>
    </row>
    <row r="1524" spans="1:9" ht="14.25" hidden="1" customHeight="1">
      <c r="A1524" s="1" t="str">
        <f t="shared" si="392"/>
        <v>RENFE20129603</v>
      </c>
      <c r="B1524" s="1">
        <f t="shared" si="402"/>
        <v>8726</v>
      </c>
      <c r="C1524" s="210">
        <f t="shared" si="403"/>
        <v>6</v>
      </c>
      <c r="D1524" s="1" t="str">
        <f t="shared" si="404"/>
        <v>na</v>
      </c>
      <c r="E1524" t="s">
        <v>54</v>
      </c>
      <c r="F1524">
        <v>9603</v>
      </c>
      <c r="G1524" s="139">
        <v>2012</v>
      </c>
      <c r="H1524" t="s">
        <v>150</v>
      </c>
      <c r="I1524" s="691">
        <f>VLOOKUP(E1524&amp;H1524,Data2012!$A:$S,12,FALSE)</f>
        <v>-1</v>
      </c>
    </row>
    <row r="1525" spans="1:9" ht="14.25" hidden="1" customHeight="1">
      <c r="A1525" s="1" t="str">
        <f t="shared" si="392"/>
        <v>RENFE20129603</v>
      </c>
      <c r="B1525" s="1">
        <f t="shared" si="402"/>
        <v>8726</v>
      </c>
      <c r="C1525" s="210">
        <f t="shared" si="403"/>
        <v>6</v>
      </c>
      <c r="D1525" s="1">
        <f t="shared" si="404"/>
        <v>1497</v>
      </c>
      <c r="E1525" t="s">
        <v>54</v>
      </c>
      <c r="F1525">
        <v>9603</v>
      </c>
      <c r="G1525" s="139">
        <v>2012</v>
      </c>
      <c r="H1525" t="s">
        <v>149</v>
      </c>
      <c r="I1525" s="691">
        <f>VLOOKUP(E1525&amp;H1525,Data2012!$A:$S,12,FALSE)</f>
        <v>1497</v>
      </c>
    </row>
    <row r="1526" spans="1:9" ht="14.25" hidden="1" customHeight="1">
      <c r="A1526" s="1" t="str">
        <f t="shared" si="392"/>
        <v>RENFE20129603</v>
      </c>
      <c r="B1526" s="1">
        <f t="shared" si="402"/>
        <v>8726</v>
      </c>
      <c r="C1526" s="210">
        <f t="shared" si="403"/>
        <v>5</v>
      </c>
      <c r="D1526" s="1">
        <f t="shared" si="404"/>
        <v>1646</v>
      </c>
      <c r="E1526" t="s">
        <v>54</v>
      </c>
      <c r="F1526">
        <v>9603</v>
      </c>
      <c r="G1526" s="139">
        <v>2012</v>
      </c>
      <c r="H1526" t="s">
        <v>148</v>
      </c>
      <c r="I1526" s="691">
        <f>VLOOKUP(E1526&amp;H1526,Data2012!$A:$S,12,FALSE)</f>
        <v>1646</v>
      </c>
    </row>
    <row r="1527" spans="1:9" ht="14.25" hidden="1" customHeight="1">
      <c r="A1527" s="1" t="str">
        <f t="shared" si="392"/>
        <v>RENFE20129603</v>
      </c>
      <c r="B1527" s="1">
        <f t="shared" si="402"/>
        <v>8726</v>
      </c>
      <c r="C1527" s="210">
        <f t="shared" si="403"/>
        <v>4</v>
      </c>
      <c r="D1527" s="1">
        <f t="shared" si="404"/>
        <v>1354</v>
      </c>
      <c r="E1527" t="s">
        <v>54</v>
      </c>
      <c r="F1527">
        <v>9603</v>
      </c>
      <c r="G1527" s="139">
        <v>2012</v>
      </c>
      <c r="H1527" t="s">
        <v>147</v>
      </c>
      <c r="I1527" s="691">
        <f>VLOOKUP(E1527&amp;H1527,Data2012!$A:$S,12,FALSE)</f>
        <v>1354</v>
      </c>
    </row>
    <row r="1528" spans="1:9" ht="14.25" hidden="1" customHeight="1">
      <c r="A1528" s="1" t="str">
        <f t="shared" si="392"/>
        <v>RENFE20129603</v>
      </c>
      <c r="B1528" s="1">
        <f t="shared" si="402"/>
        <v>8726</v>
      </c>
      <c r="C1528" s="210">
        <f t="shared" si="403"/>
        <v>3</v>
      </c>
      <c r="D1528" s="1">
        <f t="shared" si="404"/>
        <v>1478</v>
      </c>
      <c r="E1528" t="s">
        <v>54</v>
      </c>
      <c r="F1528">
        <v>9603</v>
      </c>
      <c r="G1528" s="139">
        <v>2012</v>
      </c>
      <c r="H1528" t="s">
        <v>146</v>
      </c>
      <c r="I1528" s="691">
        <f>VLOOKUP(E1528&amp;H1528,Data2012!$A:$S,12,FALSE)</f>
        <v>1478</v>
      </c>
    </row>
    <row r="1529" spans="1:9" ht="14.25" hidden="1" customHeight="1">
      <c r="A1529" s="1" t="str">
        <f t="shared" si="392"/>
        <v>RENFE20129603</v>
      </c>
      <c r="B1529" s="1">
        <f t="shared" si="402"/>
        <v>8726</v>
      </c>
      <c r="C1529" s="210">
        <f t="shared" si="403"/>
        <v>2</v>
      </c>
      <c r="D1529" s="1">
        <f t="shared" si="404"/>
        <v>1424</v>
      </c>
      <c r="E1529" t="s">
        <v>54</v>
      </c>
      <c r="F1529">
        <v>9603</v>
      </c>
      <c r="G1529" s="139">
        <v>2012</v>
      </c>
      <c r="H1529" t="s">
        <v>145</v>
      </c>
      <c r="I1529" s="691">
        <f>VLOOKUP(E1529&amp;H1529,Data2012!$A:$S,12,FALSE)</f>
        <v>1424</v>
      </c>
    </row>
    <row r="1530" spans="1:9" ht="14.25" hidden="1" customHeight="1">
      <c r="A1530" s="1" t="str">
        <f t="shared" si="392"/>
        <v>RENFE20129603</v>
      </c>
      <c r="B1530" s="1">
        <f>IF(D1530="na"," ",SUMIF(A:A,A1530,D:D))</f>
        <v>8726</v>
      </c>
      <c r="C1530" s="210">
        <f>IF(D1530="na"," ",VALUE(RIGHT(TRIM(H1530),2)))</f>
        <v>1</v>
      </c>
      <c r="D1530" s="1">
        <f t="shared" si="404"/>
        <v>1327</v>
      </c>
      <c r="E1530" t="s">
        <v>54</v>
      </c>
      <c r="F1530">
        <v>9603</v>
      </c>
      <c r="G1530" s="139">
        <v>2012</v>
      </c>
      <c r="H1530" t="s">
        <v>144</v>
      </c>
      <c r="I1530" s="691">
        <f>VLOOKUP(E1530&amp;H1530,Data2012!$A:$S,12,FALSE)</f>
        <v>1327</v>
      </c>
    </row>
    <row r="1531" spans="1:9" ht="14.25" hidden="1" customHeight="1">
      <c r="A1531" s="1" t="str">
        <f t="shared" si="392"/>
        <v>RENFE20129604</v>
      </c>
      <c r="B1531" s="1">
        <f t="shared" ref="B1531:B1541" si="405">IF(D1531="na",B1532,SUMIF(A:A,A1531,D:D))</f>
        <v>3628</v>
      </c>
      <c r="C1531" s="210">
        <f t="shared" ref="C1531:C1541" si="406">IF(D1531="na",C1532,VALUE(RIGHT(TRIM(H1531),2)))</f>
        <v>6</v>
      </c>
      <c r="D1531" s="1" t="str">
        <f>IF(I1531&lt;0,"na",I1531)</f>
        <v>na</v>
      </c>
      <c r="E1531" t="s">
        <v>54</v>
      </c>
      <c r="F1531">
        <v>9604</v>
      </c>
      <c r="G1531" s="139">
        <v>2012</v>
      </c>
      <c r="H1531" t="s">
        <v>155</v>
      </c>
      <c r="I1531" s="691">
        <f>VLOOKUP(E1531&amp;H1531,Data2012!$A:$S,15,FALSE)</f>
        <v>-1</v>
      </c>
    </row>
    <row r="1532" spans="1:9" ht="14.25" hidden="1" customHeight="1">
      <c r="A1532" s="1" t="str">
        <f t="shared" si="392"/>
        <v>RENFE20129604</v>
      </c>
      <c r="B1532" s="1">
        <f t="shared" si="405"/>
        <v>3628</v>
      </c>
      <c r="C1532" s="210">
        <f t="shared" si="406"/>
        <v>6</v>
      </c>
      <c r="D1532" s="1" t="str">
        <f t="shared" ref="D1532:D1542" si="407">IF(I1532&lt;0,"na",I1532)</f>
        <v>na</v>
      </c>
      <c r="E1532" t="s">
        <v>54</v>
      </c>
      <c r="F1532">
        <v>9604</v>
      </c>
      <c r="G1532" s="139">
        <v>2012</v>
      </c>
      <c r="H1532" t="s">
        <v>154</v>
      </c>
      <c r="I1532" s="691">
        <f>VLOOKUP(E1532&amp;H1532,Data2012!$A:$S,15,FALSE)</f>
        <v>-1</v>
      </c>
    </row>
    <row r="1533" spans="1:9" ht="14.25" hidden="1" customHeight="1">
      <c r="A1533" s="1" t="str">
        <f t="shared" si="392"/>
        <v>RENFE20129604</v>
      </c>
      <c r="B1533" s="1">
        <f t="shared" si="405"/>
        <v>3628</v>
      </c>
      <c r="C1533" s="210">
        <f t="shared" si="406"/>
        <v>6</v>
      </c>
      <c r="D1533" s="1" t="str">
        <f t="shared" si="407"/>
        <v>na</v>
      </c>
      <c r="E1533" t="s">
        <v>54</v>
      </c>
      <c r="F1533">
        <v>9604</v>
      </c>
      <c r="G1533" s="139">
        <v>2012</v>
      </c>
      <c r="H1533" t="s">
        <v>153</v>
      </c>
      <c r="I1533" s="691">
        <f>VLOOKUP(E1533&amp;H1533,Data2012!$A:$S,15,FALSE)</f>
        <v>-1</v>
      </c>
    </row>
    <row r="1534" spans="1:9" ht="14.25" hidden="1" customHeight="1">
      <c r="A1534" s="1" t="str">
        <f t="shared" si="392"/>
        <v>RENFE20129604</v>
      </c>
      <c r="B1534" s="1">
        <f t="shared" si="405"/>
        <v>3628</v>
      </c>
      <c r="C1534" s="210">
        <f t="shared" si="406"/>
        <v>6</v>
      </c>
      <c r="D1534" s="1" t="str">
        <f t="shared" si="407"/>
        <v>na</v>
      </c>
      <c r="E1534" t="s">
        <v>54</v>
      </c>
      <c r="F1534">
        <v>9604</v>
      </c>
      <c r="G1534" s="139">
        <v>2012</v>
      </c>
      <c r="H1534" t="s">
        <v>152</v>
      </c>
      <c r="I1534" s="691">
        <f>VLOOKUP(E1534&amp;H1534,Data2012!$A:$S,15,FALSE)</f>
        <v>-1</v>
      </c>
    </row>
    <row r="1535" spans="1:9" ht="14.25" hidden="1" customHeight="1">
      <c r="A1535" s="1" t="str">
        <f t="shared" si="392"/>
        <v>RENFE20129604</v>
      </c>
      <c r="B1535" s="1">
        <f t="shared" si="405"/>
        <v>3628</v>
      </c>
      <c r="C1535" s="210">
        <f t="shared" si="406"/>
        <v>6</v>
      </c>
      <c r="D1535" s="1" t="str">
        <f t="shared" si="407"/>
        <v>na</v>
      </c>
      <c r="E1535" t="s">
        <v>54</v>
      </c>
      <c r="F1535">
        <v>9604</v>
      </c>
      <c r="G1535" s="139">
        <v>2012</v>
      </c>
      <c r="H1535" t="s">
        <v>151</v>
      </c>
      <c r="I1535" s="691">
        <f>VLOOKUP(E1535&amp;H1535,Data2012!$A:$S,15,FALSE)</f>
        <v>-1</v>
      </c>
    </row>
    <row r="1536" spans="1:9" ht="14.25" hidden="1" customHeight="1">
      <c r="A1536" s="1" t="str">
        <f t="shared" si="392"/>
        <v>RENFE20129604</v>
      </c>
      <c r="B1536" s="1">
        <f t="shared" si="405"/>
        <v>3628</v>
      </c>
      <c r="C1536" s="210">
        <f t="shared" si="406"/>
        <v>6</v>
      </c>
      <c r="D1536" s="1" t="str">
        <f t="shared" si="407"/>
        <v>na</v>
      </c>
      <c r="E1536" t="s">
        <v>54</v>
      </c>
      <c r="F1536">
        <v>9604</v>
      </c>
      <c r="G1536" s="139">
        <v>2012</v>
      </c>
      <c r="H1536" t="s">
        <v>150</v>
      </c>
      <c r="I1536" s="691">
        <f>VLOOKUP(E1536&amp;H1536,Data2012!$A:$S,15,FALSE)</f>
        <v>-1</v>
      </c>
    </row>
    <row r="1537" spans="1:9" ht="14.25" hidden="1" customHeight="1">
      <c r="A1537" s="1" t="str">
        <f t="shared" si="392"/>
        <v>RENFE20129604</v>
      </c>
      <c r="B1537" s="1">
        <f t="shared" si="405"/>
        <v>3628</v>
      </c>
      <c r="C1537" s="210">
        <f t="shared" si="406"/>
        <v>6</v>
      </c>
      <c r="D1537" s="1">
        <f t="shared" si="407"/>
        <v>644</v>
      </c>
      <c r="E1537" t="s">
        <v>54</v>
      </c>
      <c r="F1537">
        <v>9604</v>
      </c>
      <c r="G1537" s="139">
        <v>2012</v>
      </c>
      <c r="H1537" t="s">
        <v>149</v>
      </c>
      <c r="I1537" s="691">
        <f>VLOOKUP(E1537&amp;H1537,Data2012!$A:$S,15,FALSE)</f>
        <v>644</v>
      </c>
    </row>
    <row r="1538" spans="1:9" ht="14.25" hidden="1" customHeight="1">
      <c r="A1538" s="1" t="str">
        <f t="shared" si="392"/>
        <v>RENFE20129604</v>
      </c>
      <c r="B1538" s="1">
        <f t="shared" si="405"/>
        <v>3628</v>
      </c>
      <c r="C1538" s="210">
        <f t="shared" si="406"/>
        <v>5</v>
      </c>
      <c r="D1538" s="1">
        <f t="shared" si="407"/>
        <v>659</v>
      </c>
      <c r="E1538" t="s">
        <v>54</v>
      </c>
      <c r="F1538">
        <v>9604</v>
      </c>
      <c r="G1538" s="139">
        <v>2012</v>
      </c>
      <c r="H1538" t="s">
        <v>148</v>
      </c>
      <c r="I1538" s="691">
        <f>VLOOKUP(E1538&amp;H1538,Data2012!$A:$S,15,FALSE)</f>
        <v>659</v>
      </c>
    </row>
    <row r="1539" spans="1:9" ht="14.25" hidden="1" customHeight="1">
      <c r="A1539" s="1" t="str">
        <f t="shared" si="392"/>
        <v>RENFE20129604</v>
      </c>
      <c r="B1539" s="1">
        <f t="shared" si="405"/>
        <v>3628</v>
      </c>
      <c r="C1539" s="210">
        <f t="shared" si="406"/>
        <v>4</v>
      </c>
      <c r="D1539" s="1">
        <f t="shared" si="407"/>
        <v>563</v>
      </c>
      <c r="E1539" t="s">
        <v>54</v>
      </c>
      <c r="F1539">
        <v>9604</v>
      </c>
      <c r="G1539" s="139">
        <v>2012</v>
      </c>
      <c r="H1539" t="s">
        <v>147</v>
      </c>
      <c r="I1539" s="691">
        <f>VLOOKUP(E1539&amp;H1539,Data2012!$A:$S,15,FALSE)</f>
        <v>563</v>
      </c>
    </row>
    <row r="1540" spans="1:9" ht="14.25" hidden="1" customHeight="1">
      <c r="A1540" s="1" t="str">
        <f t="shared" si="392"/>
        <v>RENFE20129604</v>
      </c>
      <c r="B1540" s="1">
        <f t="shared" si="405"/>
        <v>3628</v>
      </c>
      <c r="C1540" s="210">
        <f t="shared" si="406"/>
        <v>3</v>
      </c>
      <c r="D1540" s="1">
        <f t="shared" si="407"/>
        <v>599</v>
      </c>
      <c r="E1540" t="s">
        <v>54</v>
      </c>
      <c r="F1540">
        <v>9604</v>
      </c>
      <c r="G1540" s="139">
        <v>2012</v>
      </c>
      <c r="H1540" t="s">
        <v>146</v>
      </c>
      <c r="I1540" s="691">
        <f>VLOOKUP(E1540&amp;H1540,Data2012!$A:$S,15,FALSE)</f>
        <v>599</v>
      </c>
    </row>
    <row r="1541" spans="1:9" ht="14.25" hidden="1" customHeight="1">
      <c r="A1541" s="1" t="str">
        <f t="shared" si="392"/>
        <v>RENFE20129604</v>
      </c>
      <c r="B1541" s="1">
        <f t="shared" si="405"/>
        <v>3628</v>
      </c>
      <c r="C1541" s="210">
        <f t="shared" si="406"/>
        <v>2</v>
      </c>
      <c r="D1541" s="1">
        <f t="shared" si="407"/>
        <v>593</v>
      </c>
      <c r="E1541" t="s">
        <v>54</v>
      </c>
      <c r="F1541">
        <v>9604</v>
      </c>
      <c r="G1541" s="139">
        <v>2012</v>
      </c>
      <c r="H1541" t="s">
        <v>145</v>
      </c>
      <c r="I1541" s="691">
        <f>VLOOKUP(E1541&amp;H1541,Data2012!$A:$S,15,FALSE)</f>
        <v>593</v>
      </c>
    </row>
    <row r="1542" spans="1:9" ht="14.25" hidden="1" customHeight="1">
      <c r="A1542" s="1" t="str">
        <f t="shared" si="392"/>
        <v>RENFE20129604</v>
      </c>
      <c r="B1542" s="1">
        <f>IF(D1542="na"," ",SUMIF(A:A,A1542,D:D))</f>
        <v>3628</v>
      </c>
      <c r="C1542" s="210">
        <f>IF(D1542="na"," ",VALUE(RIGHT(TRIM(H1542),2)))</f>
        <v>1</v>
      </c>
      <c r="D1542" s="1">
        <f t="shared" si="407"/>
        <v>570</v>
      </c>
      <c r="E1542" t="s">
        <v>54</v>
      </c>
      <c r="F1542">
        <v>9604</v>
      </c>
      <c r="G1542" s="139">
        <v>2012</v>
      </c>
      <c r="H1542" t="s">
        <v>144</v>
      </c>
      <c r="I1542" s="691">
        <f>VLOOKUP(E1542&amp;H1542,Data2012!$A:$S,15,FALSE)</f>
        <v>570</v>
      </c>
    </row>
    <row r="1543" spans="1:9" ht="14.25" hidden="1" customHeight="1">
      <c r="A1543" s="1" t="str">
        <f t="shared" ref="A1543:A1606" si="408">TRIM(E1543)&amp;VALUE(G1543)&amp;F1543</f>
        <v>RENFE20129605</v>
      </c>
      <c r="B1543" s="1">
        <f t="shared" ref="B1543:B1553" si="409">IF(D1543="na",B1544,SUMIF(A:A,A1543,D:D))</f>
        <v>1500</v>
      </c>
      <c r="C1543" s="210">
        <f t="shared" ref="C1543:C1553" si="410">IF(D1543="na",C1544,VALUE(RIGHT(TRIM(H1543),2)))</f>
        <v>6</v>
      </c>
      <c r="D1543" s="1" t="str">
        <f>IF(I1543&lt;0,"na",I1543)</f>
        <v>na</v>
      </c>
      <c r="E1543" t="s">
        <v>54</v>
      </c>
      <c r="F1543">
        <v>9605</v>
      </c>
      <c r="G1543" s="139">
        <v>2012</v>
      </c>
      <c r="H1543" t="s">
        <v>155</v>
      </c>
      <c r="I1543" s="691">
        <f>VLOOKUP(E1543&amp;H1543,Data2012!$A:$S,18,FALSE)</f>
        <v>-1</v>
      </c>
    </row>
    <row r="1544" spans="1:9" ht="14.25" hidden="1" customHeight="1">
      <c r="A1544" s="1" t="str">
        <f t="shared" si="408"/>
        <v>RENFE20129605</v>
      </c>
      <c r="B1544" s="1">
        <f t="shared" si="409"/>
        <v>1500</v>
      </c>
      <c r="C1544" s="210">
        <f t="shared" si="410"/>
        <v>6</v>
      </c>
      <c r="D1544" s="1" t="str">
        <f t="shared" ref="D1544:D1554" si="411">IF(I1544&lt;0,"na",I1544)</f>
        <v>na</v>
      </c>
      <c r="E1544" t="s">
        <v>54</v>
      </c>
      <c r="F1544">
        <v>9605</v>
      </c>
      <c r="G1544" s="139">
        <v>2012</v>
      </c>
      <c r="H1544" t="s">
        <v>154</v>
      </c>
      <c r="I1544" s="691">
        <f>VLOOKUP(E1544&amp;H1544,Data2012!$A:$S,18,FALSE)</f>
        <v>-1</v>
      </c>
    </row>
    <row r="1545" spans="1:9" ht="14.25" hidden="1" customHeight="1">
      <c r="A1545" s="1" t="str">
        <f t="shared" si="408"/>
        <v>RENFE20129605</v>
      </c>
      <c r="B1545" s="1">
        <f t="shared" si="409"/>
        <v>1500</v>
      </c>
      <c r="C1545" s="210">
        <f t="shared" si="410"/>
        <v>6</v>
      </c>
      <c r="D1545" s="1" t="str">
        <f t="shared" si="411"/>
        <v>na</v>
      </c>
      <c r="E1545" t="s">
        <v>54</v>
      </c>
      <c r="F1545">
        <v>9605</v>
      </c>
      <c r="G1545" s="139">
        <v>2012</v>
      </c>
      <c r="H1545" t="s">
        <v>153</v>
      </c>
      <c r="I1545" s="691">
        <f>VLOOKUP(E1545&amp;H1545,Data2012!$A:$S,18,FALSE)</f>
        <v>-1</v>
      </c>
    </row>
    <row r="1546" spans="1:9" ht="14.25" hidden="1" customHeight="1">
      <c r="A1546" s="1" t="str">
        <f t="shared" si="408"/>
        <v>RENFE20129605</v>
      </c>
      <c r="B1546" s="1">
        <f t="shared" si="409"/>
        <v>1500</v>
      </c>
      <c r="C1546" s="210">
        <f t="shared" si="410"/>
        <v>6</v>
      </c>
      <c r="D1546" s="1" t="str">
        <f t="shared" si="411"/>
        <v>na</v>
      </c>
      <c r="E1546" t="s">
        <v>54</v>
      </c>
      <c r="F1546">
        <v>9605</v>
      </c>
      <c r="G1546" s="139">
        <v>2012</v>
      </c>
      <c r="H1546" t="s">
        <v>152</v>
      </c>
      <c r="I1546" s="691">
        <f>VLOOKUP(E1546&amp;H1546,Data2012!$A:$S,18,FALSE)</f>
        <v>-1</v>
      </c>
    </row>
    <row r="1547" spans="1:9" ht="14.25" hidden="1" customHeight="1">
      <c r="A1547" s="1" t="str">
        <f t="shared" si="408"/>
        <v>RENFE20129605</v>
      </c>
      <c r="B1547" s="1">
        <f t="shared" si="409"/>
        <v>1500</v>
      </c>
      <c r="C1547" s="210">
        <f t="shared" si="410"/>
        <v>6</v>
      </c>
      <c r="D1547" s="1" t="str">
        <f t="shared" si="411"/>
        <v>na</v>
      </c>
      <c r="E1547" t="s">
        <v>54</v>
      </c>
      <c r="F1547">
        <v>9605</v>
      </c>
      <c r="G1547" s="139">
        <v>2012</v>
      </c>
      <c r="H1547" t="s">
        <v>151</v>
      </c>
      <c r="I1547" s="691">
        <f>VLOOKUP(E1547&amp;H1547,Data2012!$A:$S,18,FALSE)</f>
        <v>-1</v>
      </c>
    </row>
    <row r="1548" spans="1:9" ht="14.25" hidden="1" customHeight="1">
      <c r="A1548" s="1" t="str">
        <f t="shared" si="408"/>
        <v>RENFE20129605</v>
      </c>
      <c r="B1548" s="1">
        <f t="shared" si="409"/>
        <v>1500</v>
      </c>
      <c r="C1548" s="210">
        <f t="shared" si="410"/>
        <v>6</v>
      </c>
      <c r="D1548" s="1" t="str">
        <f t="shared" si="411"/>
        <v>na</v>
      </c>
      <c r="E1548" t="s">
        <v>54</v>
      </c>
      <c r="F1548">
        <v>9605</v>
      </c>
      <c r="G1548" s="139">
        <v>2012</v>
      </c>
      <c r="H1548" t="s">
        <v>150</v>
      </c>
      <c r="I1548" s="691">
        <f>VLOOKUP(E1548&amp;H1548,Data2012!$A:$S,18,FALSE)</f>
        <v>-1</v>
      </c>
    </row>
    <row r="1549" spans="1:9" ht="14.25" hidden="1" customHeight="1">
      <c r="A1549" s="1" t="str">
        <f t="shared" si="408"/>
        <v>RENFE20129605</v>
      </c>
      <c r="B1549" s="1">
        <f t="shared" si="409"/>
        <v>1500</v>
      </c>
      <c r="C1549" s="210">
        <f t="shared" si="410"/>
        <v>6</v>
      </c>
      <c r="D1549" s="1">
        <f t="shared" si="411"/>
        <v>257</v>
      </c>
      <c r="E1549" t="s">
        <v>54</v>
      </c>
      <c r="F1549">
        <v>9605</v>
      </c>
      <c r="G1549" s="139">
        <v>2012</v>
      </c>
      <c r="H1549" t="s">
        <v>149</v>
      </c>
      <c r="I1549" s="691">
        <f>VLOOKUP(E1549&amp;H1549,Data2012!$A:$S,18,FALSE)</f>
        <v>257</v>
      </c>
    </row>
    <row r="1550" spans="1:9" ht="14.25" hidden="1" customHeight="1">
      <c r="A1550" s="1" t="str">
        <f t="shared" si="408"/>
        <v>RENFE20129605</v>
      </c>
      <c r="B1550" s="1">
        <f t="shared" si="409"/>
        <v>1500</v>
      </c>
      <c r="C1550" s="210">
        <f t="shared" si="410"/>
        <v>5</v>
      </c>
      <c r="D1550" s="1">
        <f t="shared" si="411"/>
        <v>264</v>
      </c>
      <c r="E1550" t="s">
        <v>54</v>
      </c>
      <c r="F1550">
        <v>9605</v>
      </c>
      <c r="G1550" s="139">
        <v>2012</v>
      </c>
      <c r="H1550" t="s">
        <v>148</v>
      </c>
      <c r="I1550" s="691">
        <f>VLOOKUP(E1550&amp;H1550,Data2012!$A:$S,18,FALSE)</f>
        <v>264</v>
      </c>
    </row>
    <row r="1551" spans="1:9" ht="14.25" hidden="1" customHeight="1">
      <c r="A1551" s="1" t="str">
        <f t="shared" si="408"/>
        <v>RENFE20129605</v>
      </c>
      <c r="B1551" s="1">
        <f t="shared" si="409"/>
        <v>1500</v>
      </c>
      <c r="C1551" s="210">
        <f t="shared" si="410"/>
        <v>4</v>
      </c>
      <c r="D1551" s="1">
        <f t="shared" si="411"/>
        <v>226</v>
      </c>
      <c r="E1551" t="s">
        <v>54</v>
      </c>
      <c r="F1551">
        <v>9605</v>
      </c>
      <c r="G1551" s="139">
        <v>2012</v>
      </c>
      <c r="H1551" t="s">
        <v>147</v>
      </c>
      <c r="I1551" s="691">
        <f>VLOOKUP(E1551&amp;H1551,Data2012!$A:$S,18,FALSE)</f>
        <v>226</v>
      </c>
    </row>
    <row r="1552" spans="1:9" ht="14.25" hidden="1" customHeight="1">
      <c r="A1552" s="1" t="str">
        <f t="shared" si="408"/>
        <v>RENFE20129605</v>
      </c>
      <c r="B1552" s="1">
        <f t="shared" si="409"/>
        <v>1500</v>
      </c>
      <c r="C1552" s="210">
        <f t="shared" si="410"/>
        <v>3</v>
      </c>
      <c r="D1552" s="1">
        <f t="shared" si="411"/>
        <v>258</v>
      </c>
      <c r="E1552" t="s">
        <v>54</v>
      </c>
      <c r="F1552">
        <v>9605</v>
      </c>
      <c r="G1552" s="139">
        <v>2012</v>
      </c>
      <c r="H1552" t="s">
        <v>146</v>
      </c>
      <c r="I1552" s="691">
        <f>VLOOKUP(E1552&amp;H1552,Data2012!$A:$S,18,FALSE)</f>
        <v>258</v>
      </c>
    </row>
    <row r="1553" spans="1:9" ht="14.25" hidden="1" customHeight="1">
      <c r="A1553" s="1" t="str">
        <f t="shared" si="408"/>
        <v>RENFE20129605</v>
      </c>
      <c r="B1553" s="1">
        <f t="shared" si="409"/>
        <v>1500</v>
      </c>
      <c r="C1553" s="210">
        <f t="shared" si="410"/>
        <v>2</v>
      </c>
      <c r="D1553" s="1">
        <f t="shared" si="411"/>
        <v>256</v>
      </c>
      <c r="E1553" t="s">
        <v>54</v>
      </c>
      <c r="F1553">
        <v>9605</v>
      </c>
      <c r="G1553" s="139">
        <v>2012</v>
      </c>
      <c r="H1553" t="s">
        <v>145</v>
      </c>
      <c r="I1553" s="691">
        <f>VLOOKUP(E1553&amp;H1553,Data2012!$A:$S,18,FALSE)</f>
        <v>256</v>
      </c>
    </row>
    <row r="1554" spans="1:9" ht="14.25" hidden="1" customHeight="1">
      <c r="A1554" s="1" t="str">
        <f t="shared" si="408"/>
        <v>RENFE20129605</v>
      </c>
      <c r="B1554" s="403">
        <f>IF(D1554="na"," ",SUMIF(A:A,A1554,D:D))</f>
        <v>1500</v>
      </c>
      <c r="C1554" s="404">
        <f>IF(D1554="na"," ",VALUE(RIGHT(TRIM(H1554),2)))</f>
        <v>1</v>
      </c>
      <c r="D1554" s="403">
        <f t="shared" si="411"/>
        <v>239</v>
      </c>
      <c r="E1554" t="s">
        <v>54</v>
      </c>
      <c r="F1554">
        <v>9605</v>
      </c>
      <c r="G1554" s="139">
        <v>2012</v>
      </c>
      <c r="H1554" t="s">
        <v>144</v>
      </c>
      <c r="I1554" s="691">
        <f>VLOOKUP(E1554&amp;H1554,Data2012!$A:$S,18,FALSE)</f>
        <v>239</v>
      </c>
    </row>
    <row r="1555" spans="1:9" ht="14.25" hidden="1" customHeight="1">
      <c r="A1555" s="1" t="str">
        <f t="shared" si="408"/>
        <v>RENFE20129606</v>
      </c>
      <c r="B1555" s="1">
        <f t="shared" ref="B1555:B1565" si="412">IF(D1555="na",B1556,SUMIF(A:A,A1555,D:D))</f>
        <v>797</v>
      </c>
      <c r="C1555" s="210">
        <f t="shared" ref="C1555:C1565" si="413">IF(D1555="na",C1556,VALUE(RIGHT(TRIM(H1555),2)))</f>
        <v>6</v>
      </c>
      <c r="D1555" s="1" t="str">
        <f>IF(I1555&lt;0,"na",I1555)</f>
        <v>na</v>
      </c>
      <c r="E1555" t="s">
        <v>54</v>
      </c>
      <c r="F1555">
        <v>9606</v>
      </c>
      <c r="G1555" s="139">
        <v>2012</v>
      </c>
      <c r="H1555" t="s">
        <v>155</v>
      </c>
      <c r="I1555" s="691">
        <f>VLOOKUP(E1555&amp;H1555,Data2012!$A:$U,21,FALSE)</f>
        <v>-1</v>
      </c>
    </row>
    <row r="1556" spans="1:9" ht="14.25" hidden="1" customHeight="1">
      <c r="A1556" s="1" t="str">
        <f t="shared" si="408"/>
        <v>RENFE20129606</v>
      </c>
      <c r="B1556" s="1">
        <f t="shared" si="412"/>
        <v>797</v>
      </c>
      <c r="C1556" s="210">
        <f t="shared" si="413"/>
        <v>6</v>
      </c>
      <c r="D1556" s="1" t="str">
        <f t="shared" ref="D1556:D1566" si="414">IF(I1556&lt;0,"na",I1556)</f>
        <v>na</v>
      </c>
      <c r="E1556" t="s">
        <v>54</v>
      </c>
      <c r="F1556">
        <v>9606</v>
      </c>
      <c r="G1556" s="139">
        <v>2012</v>
      </c>
      <c r="H1556" t="s">
        <v>154</v>
      </c>
      <c r="I1556" s="691">
        <f>VLOOKUP(E1556&amp;H1556,Data2012!$A:$U,21,FALSE)</f>
        <v>-1</v>
      </c>
    </row>
    <row r="1557" spans="1:9" ht="14.25" hidden="1" customHeight="1">
      <c r="A1557" s="1" t="str">
        <f t="shared" si="408"/>
        <v>RENFE20129606</v>
      </c>
      <c r="B1557" s="1">
        <f t="shared" si="412"/>
        <v>797</v>
      </c>
      <c r="C1557" s="210">
        <f t="shared" si="413"/>
        <v>6</v>
      </c>
      <c r="D1557" s="1" t="str">
        <f t="shared" si="414"/>
        <v>na</v>
      </c>
      <c r="E1557" t="s">
        <v>54</v>
      </c>
      <c r="F1557">
        <v>9606</v>
      </c>
      <c r="G1557" s="139">
        <v>2012</v>
      </c>
      <c r="H1557" t="s">
        <v>153</v>
      </c>
      <c r="I1557" s="691">
        <f>VLOOKUP(E1557&amp;H1557,Data2012!$A:$U,21,FALSE)</f>
        <v>-1</v>
      </c>
    </row>
    <row r="1558" spans="1:9" ht="14.25" hidden="1" customHeight="1">
      <c r="A1558" s="1" t="str">
        <f t="shared" si="408"/>
        <v>RENFE20129606</v>
      </c>
      <c r="B1558" s="1">
        <f t="shared" si="412"/>
        <v>797</v>
      </c>
      <c r="C1558" s="210">
        <f t="shared" si="413"/>
        <v>6</v>
      </c>
      <c r="D1558" s="1" t="str">
        <f t="shared" si="414"/>
        <v>na</v>
      </c>
      <c r="E1558" t="s">
        <v>54</v>
      </c>
      <c r="F1558">
        <v>9606</v>
      </c>
      <c r="G1558" s="139">
        <v>2012</v>
      </c>
      <c r="H1558" t="s">
        <v>152</v>
      </c>
      <c r="I1558" s="691">
        <f>VLOOKUP(E1558&amp;H1558,Data2012!$A:$U,21,FALSE)</f>
        <v>-1</v>
      </c>
    </row>
    <row r="1559" spans="1:9" ht="14.25" hidden="1" customHeight="1">
      <c r="A1559" s="1" t="str">
        <f t="shared" si="408"/>
        <v>RENFE20129606</v>
      </c>
      <c r="B1559" s="1">
        <f t="shared" si="412"/>
        <v>797</v>
      </c>
      <c r="C1559" s="210">
        <f t="shared" si="413"/>
        <v>6</v>
      </c>
      <c r="D1559" s="1" t="str">
        <f t="shared" si="414"/>
        <v>na</v>
      </c>
      <c r="E1559" t="s">
        <v>54</v>
      </c>
      <c r="F1559">
        <v>9606</v>
      </c>
      <c r="G1559" s="139">
        <v>2012</v>
      </c>
      <c r="H1559" t="s">
        <v>151</v>
      </c>
      <c r="I1559" s="691">
        <f>VLOOKUP(E1559&amp;H1559,Data2012!$A:$U,21,FALSE)</f>
        <v>-1</v>
      </c>
    </row>
    <row r="1560" spans="1:9" ht="14.25" hidden="1" customHeight="1">
      <c r="A1560" s="1" t="str">
        <f t="shared" si="408"/>
        <v>RENFE20129606</v>
      </c>
      <c r="B1560" s="1">
        <f t="shared" si="412"/>
        <v>797</v>
      </c>
      <c r="C1560" s="210">
        <f t="shared" si="413"/>
        <v>6</v>
      </c>
      <c r="D1560" s="1" t="str">
        <f t="shared" si="414"/>
        <v>na</v>
      </c>
      <c r="E1560" t="s">
        <v>54</v>
      </c>
      <c r="F1560">
        <v>9606</v>
      </c>
      <c r="G1560" s="139">
        <v>2012</v>
      </c>
      <c r="H1560" t="s">
        <v>150</v>
      </c>
      <c r="I1560" s="691">
        <f>VLOOKUP(E1560&amp;H1560,Data2012!$A:$U,21,FALSE)</f>
        <v>-1</v>
      </c>
    </row>
    <row r="1561" spans="1:9" ht="14.25" hidden="1" customHeight="1">
      <c r="A1561" s="1" t="str">
        <f t="shared" si="408"/>
        <v>RENFE20129606</v>
      </c>
      <c r="B1561" s="1">
        <f t="shared" si="412"/>
        <v>797</v>
      </c>
      <c r="C1561" s="210">
        <f t="shared" si="413"/>
        <v>6</v>
      </c>
      <c r="D1561" s="1">
        <f t="shared" si="414"/>
        <v>140</v>
      </c>
      <c r="E1561" t="s">
        <v>54</v>
      </c>
      <c r="F1561">
        <v>9606</v>
      </c>
      <c r="G1561" s="139">
        <v>2012</v>
      </c>
      <c r="H1561" t="s">
        <v>149</v>
      </c>
      <c r="I1561" s="691">
        <f>VLOOKUP(E1561&amp;H1561,Data2012!$A:$U,21,FALSE)</f>
        <v>140</v>
      </c>
    </row>
    <row r="1562" spans="1:9" ht="14.25" hidden="1" customHeight="1">
      <c r="A1562" s="1" t="str">
        <f t="shared" si="408"/>
        <v>RENFE20129606</v>
      </c>
      <c r="B1562" s="1">
        <f t="shared" si="412"/>
        <v>797</v>
      </c>
      <c r="C1562" s="210">
        <f t="shared" si="413"/>
        <v>5</v>
      </c>
      <c r="D1562" s="1">
        <f t="shared" si="414"/>
        <v>143</v>
      </c>
      <c r="E1562" t="s">
        <v>54</v>
      </c>
      <c r="F1562">
        <v>9606</v>
      </c>
      <c r="G1562" s="139">
        <v>2012</v>
      </c>
      <c r="H1562" t="s">
        <v>148</v>
      </c>
      <c r="I1562" s="691">
        <f>VLOOKUP(E1562&amp;H1562,Data2012!$A:$U,21,FALSE)</f>
        <v>143</v>
      </c>
    </row>
    <row r="1563" spans="1:9" ht="14.25" hidden="1" customHeight="1">
      <c r="A1563" s="1" t="str">
        <f t="shared" si="408"/>
        <v>RENFE20129606</v>
      </c>
      <c r="B1563" s="1">
        <f t="shared" si="412"/>
        <v>797</v>
      </c>
      <c r="C1563" s="210">
        <f t="shared" si="413"/>
        <v>4</v>
      </c>
      <c r="D1563" s="1">
        <f t="shared" si="414"/>
        <v>119</v>
      </c>
      <c r="E1563" t="s">
        <v>54</v>
      </c>
      <c r="F1563">
        <v>9606</v>
      </c>
      <c r="G1563" s="139">
        <v>2012</v>
      </c>
      <c r="H1563" t="s">
        <v>147</v>
      </c>
      <c r="I1563" s="691">
        <f>VLOOKUP(E1563&amp;H1563,Data2012!$A:$U,21,FALSE)</f>
        <v>119</v>
      </c>
    </row>
    <row r="1564" spans="1:9" ht="14.25" hidden="1" customHeight="1">
      <c r="A1564" s="1" t="str">
        <f t="shared" si="408"/>
        <v>RENFE20129606</v>
      </c>
      <c r="B1564" s="1">
        <f t="shared" si="412"/>
        <v>797</v>
      </c>
      <c r="C1564" s="210">
        <f t="shared" si="413"/>
        <v>3</v>
      </c>
      <c r="D1564" s="1">
        <f t="shared" si="414"/>
        <v>137</v>
      </c>
      <c r="E1564" t="s">
        <v>54</v>
      </c>
      <c r="F1564">
        <v>9606</v>
      </c>
      <c r="G1564" s="139">
        <v>2012</v>
      </c>
      <c r="H1564" t="s">
        <v>146</v>
      </c>
      <c r="I1564" s="691">
        <f>VLOOKUP(E1564&amp;H1564,Data2012!$A:$U,21,FALSE)</f>
        <v>137</v>
      </c>
    </row>
    <row r="1565" spans="1:9" ht="14.25" hidden="1" customHeight="1">
      <c r="A1565" s="1" t="str">
        <f t="shared" si="408"/>
        <v>RENFE20129606</v>
      </c>
      <c r="B1565" s="1">
        <f t="shared" si="412"/>
        <v>797</v>
      </c>
      <c r="C1565" s="210">
        <f t="shared" si="413"/>
        <v>2</v>
      </c>
      <c r="D1565" s="1">
        <f t="shared" si="414"/>
        <v>135</v>
      </c>
      <c r="E1565" t="s">
        <v>54</v>
      </c>
      <c r="F1565">
        <v>9606</v>
      </c>
      <c r="G1565" s="139">
        <v>2012</v>
      </c>
      <c r="H1565" t="s">
        <v>145</v>
      </c>
      <c r="I1565" s="691">
        <f>VLOOKUP(E1565&amp;H1565,Data2012!$A:$U,21,FALSE)</f>
        <v>135</v>
      </c>
    </row>
    <row r="1566" spans="1:9" ht="14.25" hidden="1" customHeight="1">
      <c r="A1566" s="1" t="str">
        <f t="shared" si="408"/>
        <v>RENFE20129606</v>
      </c>
      <c r="B1566" s="1">
        <f>IF(D1566="na"," ",SUMIF(A:A,A1566,D:D))</f>
        <v>797</v>
      </c>
      <c r="C1566" s="210">
        <f>IF(D1566="na"," ",VALUE(RIGHT(TRIM(H1566),2)))</f>
        <v>1</v>
      </c>
      <c r="D1566" s="1">
        <f t="shared" si="414"/>
        <v>123</v>
      </c>
      <c r="E1566" t="s">
        <v>54</v>
      </c>
      <c r="F1566">
        <v>9606</v>
      </c>
      <c r="G1566" s="139">
        <v>2012</v>
      </c>
      <c r="H1566" t="s">
        <v>144</v>
      </c>
      <c r="I1566" s="691">
        <f>VLOOKUP(E1566&amp;H1566,Data2012!$A:$U,21,FALSE)</f>
        <v>123</v>
      </c>
    </row>
    <row r="1567" spans="1:9" ht="14.25" hidden="1" customHeight="1">
      <c r="A1567" s="1" t="str">
        <f t="shared" si="408"/>
        <v>RZD20129601</v>
      </c>
      <c r="B1567" s="1" t="str">
        <f t="shared" ref="B1567:B1577" si="415">IF(D1567="na",B1568,SUMIF(A:A,A1567,D:D))</f>
        <v xml:space="preserve"> </v>
      </c>
      <c r="C1567" s="210" t="str">
        <f t="shared" ref="C1567:C1577" si="416">IF(D1567="na",C1568,VALUE(RIGHT(TRIM(H1567),2)))</f>
        <v xml:space="preserve"> </v>
      </c>
      <c r="D1567" s="1" t="str">
        <f>IF(I1567&lt;0,"na",I1567)</f>
        <v>na</v>
      </c>
      <c r="E1567" t="s">
        <v>135</v>
      </c>
      <c r="F1567">
        <v>9601</v>
      </c>
      <c r="G1567" s="139">
        <v>2012</v>
      </c>
      <c r="H1567" t="s">
        <v>155</v>
      </c>
      <c r="I1567">
        <f>VLOOKUP(E1567&amp;H1567,Data2012!$A:$S,4,FALSE)</f>
        <v>-1</v>
      </c>
    </row>
    <row r="1568" spans="1:9" ht="14.25" hidden="1" customHeight="1">
      <c r="A1568" s="1" t="str">
        <f t="shared" si="408"/>
        <v>RZD20129601</v>
      </c>
      <c r="B1568" s="1" t="str">
        <f t="shared" si="415"/>
        <v xml:space="preserve"> </v>
      </c>
      <c r="C1568" s="210" t="str">
        <f t="shared" si="416"/>
        <v xml:space="preserve"> </v>
      </c>
      <c r="D1568" s="1" t="str">
        <f t="shared" ref="D1568:D1578" si="417">IF(I1568&lt;0,"na",I1568)</f>
        <v>na</v>
      </c>
      <c r="E1568" t="s">
        <v>135</v>
      </c>
      <c r="F1568">
        <v>9601</v>
      </c>
      <c r="G1568" s="139">
        <v>2012</v>
      </c>
      <c r="H1568" t="s">
        <v>154</v>
      </c>
      <c r="I1568">
        <f>VLOOKUP(E1568&amp;H1568,Data2012!$A:$S,4,FALSE)</f>
        <v>-1</v>
      </c>
    </row>
    <row r="1569" spans="1:9" ht="14.25" hidden="1" customHeight="1">
      <c r="A1569" s="1" t="str">
        <f t="shared" si="408"/>
        <v>RZD20129601</v>
      </c>
      <c r="B1569" s="1" t="str">
        <f t="shared" si="415"/>
        <v xml:space="preserve"> </v>
      </c>
      <c r="C1569" s="210" t="str">
        <f t="shared" si="416"/>
        <v xml:space="preserve"> </v>
      </c>
      <c r="D1569" s="1" t="str">
        <f t="shared" si="417"/>
        <v>na</v>
      </c>
      <c r="E1569" t="s">
        <v>135</v>
      </c>
      <c r="F1569">
        <v>9601</v>
      </c>
      <c r="G1569" s="139">
        <v>2012</v>
      </c>
      <c r="H1569" t="s">
        <v>153</v>
      </c>
      <c r="I1569">
        <f>VLOOKUP(E1569&amp;H1569,Data2012!$A:$S,4,FALSE)</f>
        <v>-1</v>
      </c>
    </row>
    <row r="1570" spans="1:9" ht="14.25" hidden="1" customHeight="1">
      <c r="A1570" s="1" t="str">
        <f t="shared" si="408"/>
        <v>RZD20129601</v>
      </c>
      <c r="B1570" s="1" t="str">
        <f t="shared" si="415"/>
        <v xml:space="preserve"> </v>
      </c>
      <c r="C1570" s="210" t="str">
        <f t="shared" si="416"/>
        <v xml:space="preserve"> </v>
      </c>
      <c r="D1570" s="1" t="str">
        <f t="shared" si="417"/>
        <v>na</v>
      </c>
      <c r="E1570" t="s">
        <v>135</v>
      </c>
      <c r="F1570">
        <v>9601</v>
      </c>
      <c r="G1570" s="139">
        <v>2012</v>
      </c>
      <c r="H1570" t="s">
        <v>152</v>
      </c>
      <c r="I1570">
        <f>VLOOKUP(E1570&amp;H1570,Data2012!$A:$S,4,FALSE)</f>
        <v>-1</v>
      </c>
    </row>
    <row r="1571" spans="1:9" ht="14.25" hidden="1" customHeight="1">
      <c r="A1571" s="1" t="str">
        <f t="shared" si="408"/>
        <v>RZD20129601</v>
      </c>
      <c r="B1571" s="1" t="str">
        <f t="shared" si="415"/>
        <v xml:space="preserve"> </v>
      </c>
      <c r="C1571" s="210" t="str">
        <f t="shared" si="416"/>
        <v xml:space="preserve"> </v>
      </c>
      <c r="D1571" s="1" t="str">
        <f t="shared" si="417"/>
        <v>na</v>
      </c>
      <c r="E1571" t="s">
        <v>135</v>
      </c>
      <c r="F1571">
        <v>9601</v>
      </c>
      <c r="G1571" s="139">
        <v>2012</v>
      </c>
      <c r="H1571" t="s">
        <v>151</v>
      </c>
      <c r="I1571">
        <f>VLOOKUP(E1571&amp;H1571,Data2012!$A:$S,4,FALSE)</f>
        <v>-1</v>
      </c>
    </row>
    <row r="1572" spans="1:9" ht="14.25" hidden="1" customHeight="1">
      <c r="A1572" s="1" t="str">
        <f t="shared" si="408"/>
        <v>RZD20129601</v>
      </c>
      <c r="B1572" s="1" t="str">
        <f t="shared" si="415"/>
        <v xml:space="preserve"> </v>
      </c>
      <c r="C1572" s="210" t="str">
        <f t="shared" si="416"/>
        <v xml:space="preserve"> </v>
      </c>
      <c r="D1572" s="1" t="str">
        <f t="shared" si="417"/>
        <v>na</v>
      </c>
      <c r="E1572" t="s">
        <v>135</v>
      </c>
      <c r="F1572">
        <v>9601</v>
      </c>
      <c r="G1572" s="139">
        <v>2012</v>
      </c>
      <c r="H1572" t="s">
        <v>150</v>
      </c>
      <c r="I1572">
        <f>VLOOKUP(E1572&amp;H1572,Data2012!$A:$S,4,FALSE)</f>
        <v>-1</v>
      </c>
    </row>
    <row r="1573" spans="1:9" ht="14.25" hidden="1" customHeight="1">
      <c r="A1573" s="1" t="str">
        <f t="shared" si="408"/>
        <v>RZD20129601</v>
      </c>
      <c r="B1573" s="1" t="str">
        <f t="shared" si="415"/>
        <v xml:space="preserve"> </v>
      </c>
      <c r="C1573" s="210" t="str">
        <f t="shared" si="416"/>
        <v xml:space="preserve"> </v>
      </c>
      <c r="D1573" s="1" t="str">
        <f t="shared" si="417"/>
        <v>na</v>
      </c>
      <c r="E1573" t="s">
        <v>135</v>
      </c>
      <c r="F1573">
        <v>9601</v>
      </c>
      <c r="G1573" s="139">
        <v>2012</v>
      </c>
      <c r="H1573" t="s">
        <v>149</v>
      </c>
      <c r="I1573">
        <f>VLOOKUP(E1573&amp;H1573,Data2012!$A:$S,4,FALSE)</f>
        <v>-1</v>
      </c>
    </row>
    <row r="1574" spans="1:9" ht="14.25" hidden="1" customHeight="1">
      <c r="A1574" s="1" t="str">
        <f t="shared" si="408"/>
        <v>RZD20129601</v>
      </c>
      <c r="B1574" s="1" t="str">
        <f t="shared" si="415"/>
        <v xml:space="preserve"> </v>
      </c>
      <c r="C1574" s="210" t="str">
        <f t="shared" si="416"/>
        <v xml:space="preserve"> </v>
      </c>
      <c r="D1574" s="1" t="str">
        <f t="shared" si="417"/>
        <v>na</v>
      </c>
      <c r="E1574" t="s">
        <v>135</v>
      </c>
      <c r="F1574">
        <v>9601</v>
      </c>
      <c r="G1574" s="139">
        <v>2012</v>
      </c>
      <c r="H1574" t="s">
        <v>148</v>
      </c>
      <c r="I1574">
        <f>VLOOKUP(E1574&amp;H1574,Data2012!$A:$S,4,FALSE)</f>
        <v>-1</v>
      </c>
    </row>
    <row r="1575" spans="1:9" ht="14.25" hidden="1" customHeight="1">
      <c r="A1575" s="1" t="str">
        <f t="shared" si="408"/>
        <v>RZD20129601</v>
      </c>
      <c r="B1575" s="1" t="str">
        <f t="shared" si="415"/>
        <v xml:space="preserve"> </v>
      </c>
      <c r="C1575" s="210" t="str">
        <f t="shared" si="416"/>
        <v xml:space="preserve"> </v>
      </c>
      <c r="D1575" s="1" t="str">
        <f t="shared" si="417"/>
        <v>na</v>
      </c>
      <c r="E1575" t="s">
        <v>135</v>
      </c>
      <c r="F1575">
        <v>9601</v>
      </c>
      <c r="G1575" s="139">
        <v>2012</v>
      </c>
      <c r="H1575" t="s">
        <v>147</v>
      </c>
      <c r="I1575">
        <f>VLOOKUP(E1575&amp;H1575,Data2012!$A:$S,4,FALSE)</f>
        <v>-1</v>
      </c>
    </row>
    <row r="1576" spans="1:9" ht="14.25" hidden="1" customHeight="1">
      <c r="A1576" s="1" t="str">
        <f t="shared" si="408"/>
        <v>RZD20129601</v>
      </c>
      <c r="B1576" s="1" t="str">
        <f t="shared" si="415"/>
        <v xml:space="preserve"> </v>
      </c>
      <c r="C1576" s="210" t="str">
        <f t="shared" si="416"/>
        <v xml:space="preserve"> </v>
      </c>
      <c r="D1576" s="1" t="str">
        <f t="shared" si="417"/>
        <v>na</v>
      </c>
      <c r="E1576" t="s">
        <v>135</v>
      </c>
      <c r="F1576">
        <v>9601</v>
      </c>
      <c r="G1576" s="139">
        <v>2012</v>
      </c>
      <c r="H1576" t="s">
        <v>146</v>
      </c>
      <c r="I1576">
        <f>VLOOKUP(E1576&amp;H1576,Data2012!$A:$S,4,FALSE)</f>
        <v>-1</v>
      </c>
    </row>
    <row r="1577" spans="1:9" ht="14.25" hidden="1" customHeight="1">
      <c r="A1577" s="1" t="str">
        <f t="shared" si="408"/>
        <v>RZD20129601</v>
      </c>
      <c r="B1577" s="1" t="str">
        <f t="shared" si="415"/>
        <v xml:space="preserve"> </v>
      </c>
      <c r="C1577" s="210" t="str">
        <f t="shared" si="416"/>
        <v xml:space="preserve"> </v>
      </c>
      <c r="D1577" s="1" t="str">
        <f t="shared" si="417"/>
        <v>na</v>
      </c>
      <c r="E1577" t="s">
        <v>135</v>
      </c>
      <c r="F1577">
        <v>9601</v>
      </c>
      <c r="G1577" s="139">
        <v>2012</v>
      </c>
      <c r="H1577" t="s">
        <v>145</v>
      </c>
      <c r="I1577">
        <f>VLOOKUP(E1577&amp;H1577,Data2012!$A:$S,4,FALSE)</f>
        <v>-1</v>
      </c>
    </row>
    <row r="1578" spans="1:9" ht="14.25" hidden="1" customHeight="1">
      <c r="A1578" s="1" t="str">
        <f t="shared" si="408"/>
        <v>RZD20129601</v>
      </c>
      <c r="B1578" s="1" t="str">
        <f>IF(D1578="na"," ",SUMIF(A:A,A1578,D:D))</f>
        <v xml:space="preserve"> </v>
      </c>
      <c r="C1578" s="210" t="str">
        <f>IF(D1578="na"," ",VALUE(RIGHT(TRIM(H1578),2)))</f>
        <v xml:space="preserve"> </v>
      </c>
      <c r="D1578" s="1" t="str">
        <f t="shared" si="417"/>
        <v>na</v>
      </c>
      <c r="E1578" t="s">
        <v>135</v>
      </c>
      <c r="F1578">
        <v>9601</v>
      </c>
      <c r="G1578" s="139">
        <v>2012</v>
      </c>
      <c r="H1578" t="s">
        <v>144</v>
      </c>
      <c r="I1578" s="691">
        <f>VLOOKUP(E1578&amp;H1578,Data2012!$A:$S,4,FALSE)</f>
        <v>-1</v>
      </c>
    </row>
    <row r="1579" spans="1:9" ht="14.25" hidden="1" customHeight="1">
      <c r="A1579" s="1" t="str">
        <f t="shared" si="408"/>
        <v>RZD20129602</v>
      </c>
      <c r="B1579" s="1" t="str">
        <f t="shared" ref="B1579:B1589" si="418">IF(D1579="na",B1580,SUMIF(A:A,A1579,D:D))</f>
        <v xml:space="preserve"> </v>
      </c>
      <c r="C1579" s="210" t="str">
        <f t="shared" ref="C1579:C1589" si="419">IF(D1579="na",C1580,VALUE(RIGHT(TRIM(H1579),2)))</f>
        <v xml:space="preserve"> </v>
      </c>
      <c r="D1579" s="1" t="str">
        <f>IF(I1579&lt;0,"na",I1579)</f>
        <v>na</v>
      </c>
      <c r="E1579" t="s">
        <v>135</v>
      </c>
      <c r="F1579">
        <v>9602</v>
      </c>
      <c r="G1579" s="139">
        <v>2012</v>
      </c>
      <c r="H1579" t="s">
        <v>155</v>
      </c>
      <c r="I1579" s="691">
        <f>VLOOKUP(E1579&amp;H1579,Data2012!$A:$S,7,FALSE)</f>
        <v>-1</v>
      </c>
    </row>
    <row r="1580" spans="1:9" ht="14.25" hidden="1" customHeight="1">
      <c r="A1580" s="1" t="str">
        <f t="shared" si="408"/>
        <v>RZD20129602</v>
      </c>
      <c r="B1580" s="1" t="str">
        <f t="shared" si="418"/>
        <v xml:space="preserve"> </v>
      </c>
      <c r="C1580" s="210" t="str">
        <f t="shared" si="419"/>
        <v xml:space="preserve"> </v>
      </c>
      <c r="D1580" s="1" t="str">
        <f t="shared" ref="D1580:D1590" si="420">IF(I1580&lt;0,"na",I1580)</f>
        <v>na</v>
      </c>
      <c r="E1580" t="s">
        <v>135</v>
      </c>
      <c r="F1580">
        <v>9602</v>
      </c>
      <c r="G1580" s="139">
        <v>2012</v>
      </c>
      <c r="H1580" t="s">
        <v>154</v>
      </c>
      <c r="I1580" s="691">
        <f>VLOOKUP(E1580&amp;H1580,Data2012!$A:$S,7,FALSE)</f>
        <v>-1</v>
      </c>
    </row>
    <row r="1581" spans="1:9" ht="14.25" hidden="1" customHeight="1">
      <c r="A1581" s="1" t="str">
        <f t="shared" si="408"/>
        <v>RZD20129602</v>
      </c>
      <c r="B1581" s="1" t="str">
        <f t="shared" si="418"/>
        <v xml:space="preserve"> </v>
      </c>
      <c r="C1581" s="210" t="str">
        <f t="shared" si="419"/>
        <v xml:space="preserve"> </v>
      </c>
      <c r="D1581" s="1" t="str">
        <f t="shared" si="420"/>
        <v>na</v>
      </c>
      <c r="E1581" t="s">
        <v>135</v>
      </c>
      <c r="F1581">
        <v>9602</v>
      </c>
      <c r="G1581" s="139">
        <v>2012</v>
      </c>
      <c r="H1581" t="s">
        <v>153</v>
      </c>
      <c r="I1581" s="691">
        <f>VLOOKUP(E1581&amp;H1581,Data2012!$A:$S,7,FALSE)</f>
        <v>-1</v>
      </c>
    </row>
    <row r="1582" spans="1:9" ht="14.25" hidden="1" customHeight="1">
      <c r="A1582" s="1" t="str">
        <f t="shared" si="408"/>
        <v>RZD20129602</v>
      </c>
      <c r="B1582" s="1" t="str">
        <f t="shared" si="418"/>
        <v xml:space="preserve"> </v>
      </c>
      <c r="C1582" s="210" t="str">
        <f t="shared" si="419"/>
        <v xml:space="preserve"> </v>
      </c>
      <c r="D1582" s="1" t="str">
        <f t="shared" si="420"/>
        <v>na</v>
      </c>
      <c r="E1582" t="s">
        <v>135</v>
      </c>
      <c r="F1582">
        <v>9602</v>
      </c>
      <c r="G1582" s="139">
        <v>2012</v>
      </c>
      <c r="H1582" t="s">
        <v>152</v>
      </c>
      <c r="I1582" s="691">
        <f>VLOOKUP(E1582&amp;H1582,Data2012!$A:$S,7,FALSE)</f>
        <v>-1</v>
      </c>
    </row>
    <row r="1583" spans="1:9" ht="14.25" hidden="1" customHeight="1">
      <c r="A1583" s="1" t="str">
        <f t="shared" si="408"/>
        <v>RZD20129602</v>
      </c>
      <c r="B1583" s="1" t="str">
        <f t="shared" si="418"/>
        <v xml:space="preserve"> </v>
      </c>
      <c r="C1583" s="210" t="str">
        <f t="shared" si="419"/>
        <v xml:space="preserve"> </v>
      </c>
      <c r="D1583" s="1" t="str">
        <f t="shared" si="420"/>
        <v>na</v>
      </c>
      <c r="E1583" t="s">
        <v>135</v>
      </c>
      <c r="F1583">
        <v>9602</v>
      </c>
      <c r="G1583" s="139">
        <v>2012</v>
      </c>
      <c r="H1583" t="s">
        <v>151</v>
      </c>
      <c r="I1583" s="691">
        <f>VLOOKUP(E1583&amp;H1583,Data2012!$A:$S,7,FALSE)</f>
        <v>-1</v>
      </c>
    </row>
    <row r="1584" spans="1:9" ht="14.25" hidden="1" customHeight="1">
      <c r="A1584" s="1" t="str">
        <f t="shared" si="408"/>
        <v>RZD20129602</v>
      </c>
      <c r="B1584" s="1" t="str">
        <f t="shared" si="418"/>
        <v xml:space="preserve"> </v>
      </c>
      <c r="C1584" s="210" t="str">
        <f t="shared" si="419"/>
        <v xml:space="preserve"> </v>
      </c>
      <c r="D1584" s="1" t="str">
        <f t="shared" si="420"/>
        <v>na</v>
      </c>
      <c r="E1584" t="s">
        <v>135</v>
      </c>
      <c r="F1584">
        <v>9602</v>
      </c>
      <c r="G1584" s="139">
        <v>2012</v>
      </c>
      <c r="H1584" t="s">
        <v>150</v>
      </c>
      <c r="I1584" s="691">
        <f>VLOOKUP(E1584&amp;H1584,Data2012!$A:$S,7,FALSE)</f>
        <v>-1</v>
      </c>
    </row>
    <row r="1585" spans="1:9" ht="14.25" hidden="1" customHeight="1">
      <c r="A1585" s="1" t="str">
        <f t="shared" si="408"/>
        <v>RZD20129602</v>
      </c>
      <c r="B1585" s="1" t="str">
        <f t="shared" si="418"/>
        <v xml:space="preserve"> </v>
      </c>
      <c r="C1585" s="210" t="str">
        <f t="shared" si="419"/>
        <v xml:space="preserve"> </v>
      </c>
      <c r="D1585" s="1" t="str">
        <f t="shared" si="420"/>
        <v>na</v>
      </c>
      <c r="E1585" t="s">
        <v>135</v>
      </c>
      <c r="F1585">
        <v>9602</v>
      </c>
      <c r="G1585" s="139">
        <v>2012</v>
      </c>
      <c r="H1585" t="s">
        <v>149</v>
      </c>
      <c r="I1585" s="691">
        <f>VLOOKUP(E1585&amp;H1585,Data2012!$A:$S,7,FALSE)</f>
        <v>-1</v>
      </c>
    </row>
    <row r="1586" spans="1:9" ht="14.25" hidden="1" customHeight="1">
      <c r="A1586" s="1" t="str">
        <f t="shared" si="408"/>
        <v>RZD20129602</v>
      </c>
      <c r="B1586" s="1" t="str">
        <f t="shared" si="418"/>
        <v xml:space="preserve"> </v>
      </c>
      <c r="C1586" s="210" t="str">
        <f t="shared" si="419"/>
        <v xml:space="preserve"> </v>
      </c>
      <c r="D1586" s="1" t="str">
        <f t="shared" si="420"/>
        <v>na</v>
      </c>
      <c r="E1586" t="s">
        <v>135</v>
      </c>
      <c r="F1586">
        <v>9602</v>
      </c>
      <c r="G1586" s="139">
        <v>2012</v>
      </c>
      <c r="H1586" t="s">
        <v>148</v>
      </c>
      <c r="I1586" s="691">
        <f>VLOOKUP(E1586&amp;H1586,Data2012!$A:$S,7,FALSE)</f>
        <v>-1</v>
      </c>
    </row>
    <row r="1587" spans="1:9" ht="14.25" hidden="1" customHeight="1">
      <c r="A1587" s="1" t="str">
        <f t="shared" si="408"/>
        <v>RZD20129602</v>
      </c>
      <c r="B1587" s="1" t="str">
        <f t="shared" si="418"/>
        <v xml:space="preserve"> </v>
      </c>
      <c r="C1587" s="210" t="str">
        <f t="shared" si="419"/>
        <v xml:space="preserve"> </v>
      </c>
      <c r="D1587" s="1" t="str">
        <f t="shared" si="420"/>
        <v>na</v>
      </c>
      <c r="E1587" t="s">
        <v>135</v>
      </c>
      <c r="F1587">
        <v>9602</v>
      </c>
      <c r="G1587" s="139">
        <v>2012</v>
      </c>
      <c r="H1587" t="s">
        <v>147</v>
      </c>
      <c r="I1587" s="691">
        <f>VLOOKUP(E1587&amp;H1587,Data2012!$A:$S,7,FALSE)</f>
        <v>-1</v>
      </c>
    </row>
    <row r="1588" spans="1:9" ht="14.25" hidden="1" customHeight="1">
      <c r="A1588" s="1" t="str">
        <f t="shared" si="408"/>
        <v>RZD20129602</v>
      </c>
      <c r="B1588" s="1" t="str">
        <f t="shared" si="418"/>
        <v xml:space="preserve"> </v>
      </c>
      <c r="C1588" s="210" t="str">
        <f t="shared" si="419"/>
        <v xml:space="preserve"> </v>
      </c>
      <c r="D1588" s="1" t="str">
        <f t="shared" si="420"/>
        <v>na</v>
      </c>
      <c r="E1588" t="s">
        <v>135</v>
      </c>
      <c r="F1588">
        <v>9602</v>
      </c>
      <c r="G1588" s="139">
        <v>2012</v>
      </c>
      <c r="H1588" t="s">
        <v>146</v>
      </c>
      <c r="I1588" s="691">
        <f>VLOOKUP(E1588&amp;H1588,Data2012!$A:$S,7,FALSE)</f>
        <v>-1</v>
      </c>
    </row>
    <row r="1589" spans="1:9" ht="14.25" hidden="1" customHeight="1">
      <c r="A1589" s="1" t="str">
        <f t="shared" si="408"/>
        <v>RZD20129602</v>
      </c>
      <c r="B1589" s="1" t="str">
        <f t="shared" si="418"/>
        <v xml:space="preserve"> </v>
      </c>
      <c r="C1589" s="210" t="str">
        <f t="shared" si="419"/>
        <v xml:space="preserve"> </v>
      </c>
      <c r="D1589" s="1" t="str">
        <f t="shared" si="420"/>
        <v>na</v>
      </c>
      <c r="E1589" t="s">
        <v>135</v>
      </c>
      <c r="F1589">
        <v>9602</v>
      </c>
      <c r="G1589" s="139">
        <v>2012</v>
      </c>
      <c r="H1589" t="s">
        <v>145</v>
      </c>
      <c r="I1589" s="691">
        <f>VLOOKUP(E1589&amp;H1589,Data2012!$A:$S,7,FALSE)</f>
        <v>-1</v>
      </c>
    </row>
    <row r="1590" spans="1:9" ht="14.25" hidden="1" customHeight="1">
      <c r="A1590" s="1" t="str">
        <f t="shared" si="408"/>
        <v>RZD20129602</v>
      </c>
      <c r="B1590" s="1" t="str">
        <f>IF(D1590="na"," ",SUMIF(A:A,A1590,D:D))</f>
        <v xml:space="preserve"> </v>
      </c>
      <c r="C1590" s="210" t="str">
        <f>IF(D1590="na"," ",VALUE(RIGHT(TRIM(H1590),2)))</f>
        <v xml:space="preserve"> </v>
      </c>
      <c r="D1590" s="1" t="str">
        <f t="shared" si="420"/>
        <v>na</v>
      </c>
      <c r="E1590" t="s">
        <v>135</v>
      </c>
      <c r="F1590">
        <v>9602</v>
      </c>
      <c r="G1590" s="139">
        <v>2012</v>
      </c>
      <c r="H1590" t="s">
        <v>144</v>
      </c>
      <c r="I1590" s="691">
        <f>VLOOKUP(E1590&amp;H1590,Data2012!$A:$S,7,FALSE)</f>
        <v>-1</v>
      </c>
    </row>
    <row r="1591" spans="1:9" ht="14.25" hidden="1" customHeight="1">
      <c r="A1591" s="1" t="str">
        <f t="shared" si="408"/>
        <v>RZD20129603</v>
      </c>
      <c r="B1591" s="1" t="str">
        <f t="shared" ref="B1591:B1601" si="421">IF(D1591="na",B1592,SUMIF(A:A,A1591,D:D))</f>
        <v xml:space="preserve"> </v>
      </c>
      <c r="C1591" s="210" t="str">
        <f t="shared" ref="C1591:C1601" si="422">IF(D1591="na",C1592,VALUE(RIGHT(TRIM(H1591),2)))</f>
        <v xml:space="preserve"> </v>
      </c>
      <c r="D1591" s="1" t="str">
        <f>IF(I1591&lt;0,"na",I1591)</f>
        <v>na</v>
      </c>
      <c r="E1591" t="s">
        <v>135</v>
      </c>
      <c r="F1591">
        <v>9603</v>
      </c>
      <c r="G1591" s="139">
        <v>2012</v>
      </c>
      <c r="H1591" t="s">
        <v>155</v>
      </c>
      <c r="I1591" s="691">
        <f>VLOOKUP(E1591&amp;H1591,Data2012!$A:$S,12,FALSE)</f>
        <v>-1</v>
      </c>
    </row>
    <row r="1592" spans="1:9" ht="14.25" hidden="1" customHeight="1">
      <c r="A1592" s="1" t="str">
        <f t="shared" si="408"/>
        <v>RZD20129603</v>
      </c>
      <c r="B1592" s="1" t="str">
        <f t="shared" si="421"/>
        <v xml:space="preserve"> </v>
      </c>
      <c r="C1592" s="210" t="str">
        <f t="shared" si="422"/>
        <v xml:space="preserve"> </v>
      </c>
      <c r="D1592" s="1" t="str">
        <f t="shared" ref="D1592:D1602" si="423">IF(I1592&lt;0,"na",I1592)</f>
        <v>na</v>
      </c>
      <c r="E1592" t="s">
        <v>135</v>
      </c>
      <c r="F1592">
        <v>9603</v>
      </c>
      <c r="G1592" s="139">
        <v>2012</v>
      </c>
      <c r="H1592" t="s">
        <v>154</v>
      </c>
      <c r="I1592" s="691">
        <f>VLOOKUP(E1592&amp;H1592,Data2012!$A:$S,12,FALSE)</f>
        <v>-1</v>
      </c>
    </row>
    <row r="1593" spans="1:9" ht="14.25" hidden="1" customHeight="1">
      <c r="A1593" s="1" t="str">
        <f t="shared" si="408"/>
        <v>RZD20129603</v>
      </c>
      <c r="B1593" s="1" t="str">
        <f t="shared" si="421"/>
        <v xml:space="preserve"> </v>
      </c>
      <c r="C1593" s="210" t="str">
        <f t="shared" si="422"/>
        <v xml:space="preserve"> </v>
      </c>
      <c r="D1593" s="1" t="str">
        <f t="shared" si="423"/>
        <v>na</v>
      </c>
      <c r="E1593" t="s">
        <v>135</v>
      </c>
      <c r="F1593">
        <v>9603</v>
      </c>
      <c r="G1593" s="139">
        <v>2012</v>
      </c>
      <c r="H1593" t="s">
        <v>153</v>
      </c>
      <c r="I1593" s="691">
        <f>VLOOKUP(E1593&amp;H1593,Data2012!$A:$S,12,FALSE)</f>
        <v>-1</v>
      </c>
    </row>
    <row r="1594" spans="1:9" ht="14.25" hidden="1" customHeight="1">
      <c r="A1594" s="1" t="str">
        <f t="shared" si="408"/>
        <v>RZD20129603</v>
      </c>
      <c r="B1594" s="1" t="str">
        <f t="shared" si="421"/>
        <v xml:space="preserve"> </v>
      </c>
      <c r="C1594" s="210" t="str">
        <f t="shared" si="422"/>
        <v xml:space="preserve"> </v>
      </c>
      <c r="D1594" s="1" t="str">
        <f t="shared" si="423"/>
        <v>na</v>
      </c>
      <c r="E1594" t="s">
        <v>135</v>
      </c>
      <c r="F1594">
        <v>9603</v>
      </c>
      <c r="G1594" s="139">
        <v>2012</v>
      </c>
      <c r="H1594" t="s">
        <v>152</v>
      </c>
      <c r="I1594" s="691">
        <f>VLOOKUP(E1594&amp;H1594,Data2012!$A:$S,12,FALSE)</f>
        <v>-1</v>
      </c>
    </row>
    <row r="1595" spans="1:9" ht="14.25" hidden="1" customHeight="1">
      <c r="A1595" s="1" t="str">
        <f t="shared" si="408"/>
        <v>RZD20129603</v>
      </c>
      <c r="B1595" s="1" t="str">
        <f t="shared" si="421"/>
        <v xml:space="preserve"> </v>
      </c>
      <c r="C1595" s="210" t="str">
        <f t="shared" si="422"/>
        <v xml:space="preserve"> </v>
      </c>
      <c r="D1595" s="1" t="str">
        <f t="shared" si="423"/>
        <v>na</v>
      </c>
      <c r="E1595" t="s">
        <v>135</v>
      </c>
      <c r="F1595">
        <v>9603</v>
      </c>
      <c r="G1595" s="139">
        <v>2012</v>
      </c>
      <c r="H1595" t="s">
        <v>151</v>
      </c>
      <c r="I1595" s="691">
        <f>VLOOKUP(E1595&amp;H1595,Data2012!$A:$S,12,FALSE)</f>
        <v>-1</v>
      </c>
    </row>
    <row r="1596" spans="1:9" ht="14.25" hidden="1" customHeight="1">
      <c r="A1596" s="1" t="str">
        <f t="shared" si="408"/>
        <v>RZD20129603</v>
      </c>
      <c r="B1596" s="1" t="str">
        <f t="shared" si="421"/>
        <v xml:space="preserve"> </v>
      </c>
      <c r="C1596" s="210" t="str">
        <f t="shared" si="422"/>
        <v xml:space="preserve"> </v>
      </c>
      <c r="D1596" s="1" t="str">
        <f t="shared" si="423"/>
        <v>na</v>
      </c>
      <c r="E1596" t="s">
        <v>135</v>
      </c>
      <c r="F1596">
        <v>9603</v>
      </c>
      <c r="G1596" s="139">
        <v>2012</v>
      </c>
      <c r="H1596" t="s">
        <v>150</v>
      </c>
      <c r="I1596" s="691">
        <f>VLOOKUP(E1596&amp;H1596,Data2012!$A:$S,12,FALSE)</f>
        <v>-1</v>
      </c>
    </row>
    <row r="1597" spans="1:9" ht="14.25" hidden="1" customHeight="1">
      <c r="A1597" s="1" t="str">
        <f t="shared" si="408"/>
        <v>RZD20129603</v>
      </c>
      <c r="B1597" s="1" t="str">
        <f t="shared" si="421"/>
        <v xml:space="preserve"> </v>
      </c>
      <c r="C1597" s="210" t="str">
        <f t="shared" si="422"/>
        <v xml:space="preserve"> </v>
      </c>
      <c r="D1597" s="1" t="str">
        <f t="shared" si="423"/>
        <v>na</v>
      </c>
      <c r="E1597" t="s">
        <v>135</v>
      </c>
      <c r="F1597">
        <v>9603</v>
      </c>
      <c r="G1597" s="139">
        <v>2012</v>
      </c>
      <c r="H1597" t="s">
        <v>149</v>
      </c>
      <c r="I1597" s="691">
        <f>VLOOKUP(E1597&amp;H1597,Data2012!$A:$S,12,FALSE)</f>
        <v>-1</v>
      </c>
    </row>
    <row r="1598" spans="1:9" ht="14.25" hidden="1" customHeight="1">
      <c r="A1598" s="1" t="str">
        <f t="shared" si="408"/>
        <v>RZD20129603</v>
      </c>
      <c r="B1598" s="1" t="str">
        <f t="shared" si="421"/>
        <v xml:space="preserve"> </v>
      </c>
      <c r="C1598" s="210" t="str">
        <f t="shared" si="422"/>
        <v xml:space="preserve"> </v>
      </c>
      <c r="D1598" s="1" t="str">
        <f t="shared" si="423"/>
        <v>na</v>
      </c>
      <c r="E1598" t="s">
        <v>135</v>
      </c>
      <c r="F1598">
        <v>9603</v>
      </c>
      <c r="G1598" s="139">
        <v>2012</v>
      </c>
      <c r="H1598" t="s">
        <v>148</v>
      </c>
      <c r="I1598" s="691">
        <f>VLOOKUP(E1598&amp;H1598,Data2012!$A:$S,12,FALSE)</f>
        <v>-1</v>
      </c>
    </row>
    <row r="1599" spans="1:9" ht="14.25" hidden="1" customHeight="1">
      <c r="A1599" s="1" t="str">
        <f t="shared" si="408"/>
        <v>RZD20129603</v>
      </c>
      <c r="B1599" s="1" t="str">
        <f t="shared" si="421"/>
        <v xml:space="preserve"> </v>
      </c>
      <c r="C1599" s="210" t="str">
        <f t="shared" si="422"/>
        <v xml:space="preserve"> </v>
      </c>
      <c r="D1599" s="1" t="str">
        <f t="shared" si="423"/>
        <v>na</v>
      </c>
      <c r="E1599" t="s">
        <v>135</v>
      </c>
      <c r="F1599">
        <v>9603</v>
      </c>
      <c r="G1599" s="139">
        <v>2012</v>
      </c>
      <c r="H1599" t="s">
        <v>147</v>
      </c>
      <c r="I1599" s="691">
        <f>VLOOKUP(E1599&amp;H1599,Data2012!$A:$S,12,FALSE)</f>
        <v>-1</v>
      </c>
    </row>
    <row r="1600" spans="1:9" ht="14.25" hidden="1" customHeight="1">
      <c r="A1600" s="1" t="str">
        <f t="shared" si="408"/>
        <v>RZD20129603</v>
      </c>
      <c r="B1600" s="1" t="str">
        <f t="shared" si="421"/>
        <v xml:space="preserve"> </v>
      </c>
      <c r="C1600" s="210" t="str">
        <f t="shared" si="422"/>
        <v xml:space="preserve"> </v>
      </c>
      <c r="D1600" s="1" t="str">
        <f t="shared" si="423"/>
        <v>na</v>
      </c>
      <c r="E1600" t="s">
        <v>135</v>
      </c>
      <c r="F1600">
        <v>9603</v>
      </c>
      <c r="G1600" s="139">
        <v>2012</v>
      </c>
      <c r="H1600" t="s">
        <v>146</v>
      </c>
      <c r="I1600" s="691">
        <f>VLOOKUP(E1600&amp;H1600,Data2012!$A:$S,12,FALSE)</f>
        <v>-1</v>
      </c>
    </row>
    <row r="1601" spans="1:9" ht="14.25" hidden="1" customHeight="1">
      <c r="A1601" s="1" t="str">
        <f t="shared" si="408"/>
        <v>RZD20129603</v>
      </c>
      <c r="B1601" s="1" t="str">
        <f t="shared" si="421"/>
        <v xml:space="preserve"> </v>
      </c>
      <c r="C1601" s="210" t="str">
        <f t="shared" si="422"/>
        <v xml:space="preserve"> </v>
      </c>
      <c r="D1601" s="1" t="str">
        <f t="shared" si="423"/>
        <v>na</v>
      </c>
      <c r="E1601" t="s">
        <v>135</v>
      </c>
      <c r="F1601">
        <v>9603</v>
      </c>
      <c r="G1601" s="139">
        <v>2012</v>
      </c>
      <c r="H1601" t="s">
        <v>145</v>
      </c>
      <c r="I1601" s="691">
        <f>VLOOKUP(E1601&amp;H1601,Data2012!$A:$S,12,FALSE)</f>
        <v>-1</v>
      </c>
    </row>
    <row r="1602" spans="1:9" ht="14.25" hidden="1" customHeight="1">
      <c r="A1602" s="1" t="str">
        <f t="shared" si="408"/>
        <v>RZD20129603</v>
      </c>
      <c r="B1602" s="1" t="str">
        <f>IF(D1602="na"," ",SUMIF(A:A,A1602,D:D))</f>
        <v xml:space="preserve"> </v>
      </c>
      <c r="C1602" s="210" t="str">
        <f>IF(D1602="na"," ",VALUE(RIGHT(TRIM(H1602),2)))</f>
        <v xml:space="preserve"> </v>
      </c>
      <c r="D1602" s="1" t="str">
        <f t="shared" si="423"/>
        <v>na</v>
      </c>
      <c r="E1602" t="s">
        <v>135</v>
      </c>
      <c r="F1602">
        <v>9603</v>
      </c>
      <c r="G1602" s="139">
        <v>2012</v>
      </c>
      <c r="H1602" t="s">
        <v>144</v>
      </c>
      <c r="I1602" s="691">
        <f>VLOOKUP(E1602&amp;H1602,Data2012!$A:$S,12,FALSE)</f>
        <v>-1</v>
      </c>
    </row>
    <row r="1603" spans="1:9" ht="14.25" hidden="1" customHeight="1">
      <c r="A1603" s="1" t="str">
        <f t="shared" si="408"/>
        <v>RZD20129604</v>
      </c>
      <c r="B1603" s="1" t="str">
        <f t="shared" ref="B1603:B1613" si="424">IF(D1603="na",B1604,SUMIF(A:A,A1603,D:D))</f>
        <v xml:space="preserve"> </v>
      </c>
      <c r="C1603" s="210" t="str">
        <f t="shared" ref="C1603:C1613" si="425">IF(D1603="na",C1604,VALUE(RIGHT(TRIM(H1603),2)))</f>
        <v xml:space="preserve"> </v>
      </c>
      <c r="D1603" s="1" t="str">
        <f>IF(I1603&lt;0,"na",I1603)</f>
        <v>na</v>
      </c>
      <c r="E1603" t="s">
        <v>135</v>
      </c>
      <c r="F1603">
        <v>9604</v>
      </c>
      <c r="G1603" s="139">
        <v>2012</v>
      </c>
      <c r="H1603" t="s">
        <v>155</v>
      </c>
      <c r="I1603" s="691">
        <f>VLOOKUP(E1603&amp;H1603,Data2012!$A:$S,15,FALSE)</f>
        <v>-1</v>
      </c>
    </row>
    <row r="1604" spans="1:9" ht="14.25" hidden="1" customHeight="1">
      <c r="A1604" s="1" t="str">
        <f t="shared" si="408"/>
        <v>RZD20129604</v>
      </c>
      <c r="B1604" s="1" t="str">
        <f t="shared" si="424"/>
        <v xml:space="preserve"> </v>
      </c>
      <c r="C1604" s="210" t="str">
        <f t="shared" si="425"/>
        <v xml:space="preserve"> </v>
      </c>
      <c r="D1604" s="1" t="str">
        <f t="shared" ref="D1604:D1614" si="426">IF(I1604&lt;0,"na",I1604)</f>
        <v>na</v>
      </c>
      <c r="E1604" t="s">
        <v>135</v>
      </c>
      <c r="F1604">
        <v>9604</v>
      </c>
      <c r="G1604" s="139">
        <v>2012</v>
      </c>
      <c r="H1604" t="s">
        <v>154</v>
      </c>
      <c r="I1604" s="691">
        <f>VLOOKUP(E1604&amp;H1604,Data2012!$A:$S,15,FALSE)</f>
        <v>-1</v>
      </c>
    </row>
    <row r="1605" spans="1:9" ht="14.25" hidden="1" customHeight="1">
      <c r="A1605" s="1" t="str">
        <f t="shared" si="408"/>
        <v>RZD20129604</v>
      </c>
      <c r="B1605" s="1" t="str">
        <f t="shared" si="424"/>
        <v xml:space="preserve"> </v>
      </c>
      <c r="C1605" s="210" t="str">
        <f t="shared" si="425"/>
        <v xml:space="preserve"> </v>
      </c>
      <c r="D1605" s="1" t="str">
        <f t="shared" si="426"/>
        <v>na</v>
      </c>
      <c r="E1605" t="s">
        <v>135</v>
      </c>
      <c r="F1605">
        <v>9604</v>
      </c>
      <c r="G1605" s="139">
        <v>2012</v>
      </c>
      <c r="H1605" t="s">
        <v>153</v>
      </c>
      <c r="I1605" s="691">
        <f>VLOOKUP(E1605&amp;H1605,Data2012!$A:$S,15,FALSE)</f>
        <v>-1</v>
      </c>
    </row>
    <row r="1606" spans="1:9" ht="14.25" hidden="1" customHeight="1">
      <c r="A1606" s="1" t="str">
        <f t="shared" si="408"/>
        <v>RZD20129604</v>
      </c>
      <c r="B1606" s="1" t="str">
        <f t="shared" si="424"/>
        <v xml:space="preserve"> </v>
      </c>
      <c r="C1606" s="210" t="str">
        <f t="shared" si="425"/>
        <v xml:space="preserve"> </v>
      </c>
      <c r="D1606" s="1" t="str">
        <f t="shared" si="426"/>
        <v>na</v>
      </c>
      <c r="E1606" t="s">
        <v>135</v>
      </c>
      <c r="F1606">
        <v>9604</v>
      </c>
      <c r="G1606" s="139">
        <v>2012</v>
      </c>
      <c r="H1606" t="s">
        <v>152</v>
      </c>
      <c r="I1606" s="691">
        <f>VLOOKUP(E1606&amp;H1606,Data2012!$A:$S,15,FALSE)</f>
        <v>-1</v>
      </c>
    </row>
    <row r="1607" spans="1:9" ht="14.25" hidden="1" customHeight="1">
      <c r="A1607" s="1" t="str">
        <f t="shared" ref="A1607:A1670" si="427">TRIM(E1607)&amp;VALUE(G1607)&amp;F1607</f>
        <v>RZD20129604</v>
      </c>
      <c r="B1607" s="1" t="str">
        <f t="shared" si="424"/>
        <v xml:space="preserve"> </v>
      </c>
      <c r="C1607" s="210" t="str">
        <f t="shared" si="425"/>
        <v xml:space="preserve"> </v>
      </c>
      <c r="D1607" s="1" t="str">
        <f t="shared" si="426"/>
        <v>na</v>
      </c>
      <c r="E1607" t="s">
        <v>135</v>
      </c>
      <c r="F1607">
        <v>9604</v>
      </c>
      <c r="G1607" s="139">
        <v>2012</v>
      </c>
      <c r="H1607" t="s">
        <v>151</v>
      </c>
      <c r="I1607" s="691">
        <f>VLOOKUP(E1607&amp;H1607,Data2012!$A:$S,15,FALSE)</f>
        <v>-1</v>
      </c>
    </row>
    <row r="1608" spans="1:9" ht="14.25" hidden="1" customHeight="1">
      <c r="A1608" s="1" t="str">
        <f t="shared" si="427"/>
        <v>RZD20129604</v>
      </c>
      <c r="B1608" s="1" t="str">
        <f t="shared" si="424"/>
        <v xml:space="preserve"> </v>
      </c>
      <c r="C1608" s="210" t="str">
        <f t="shared" si="425"/>
        <v xml:space="preserve"> </v>
      </c>
      <c r="D1608" s="1" t="str">
        <f t="shared" si="426"/>
        <v>na</v>
      </c>
      <c r="E1608" t="s">
        <v>135</v>
      </c>
      <c r="F1608">
        <v>9604</v>
      </c>
      <c r="G1608" s="139">
        <v>2012</v>
      </c>
      <c r="H1608" t="s">
        <v>150</v>
      </c>
      <c r="I1608" s="691">
        <f>VLOOKUP(E1608&amp;H1608,Data2012!$A:$S,15,FALSE)</f>
        <v>-1</v>
      </c>
    </row>
    <row r="1609" spans="1:9" ht="14.25" hidden="1" customHeight="1">
      <c r="A1609" s="1" t="str">
        <f t="shared" si="427"/>
        <v>RZD20129604</v>
      </c>
      <c r="B1609" s="1" t="str">
        <f t="shared" si="424"/>
        <v xml:space="preserve"> </v>
      </c>
      <c r="C1609" s="210" t="str">
        <f t="shared" si="425"/>
        <v xml:space="preserve"> </v>
      </c>
      <c r="D1609" s="1" t="str">
        <f t="shared" si="426"/>
        <v>na</v>
      </c>
      <c r="E1609" t="s">
        <v>135</v>
      </c>
      <c r="F1609">
        <v>9604</v>
      </c>
      <c r="G1609" s="139">
        <v>2012</v>
      </c>
      <c r="H1609" t="s">
        <v>149</v>
      </c>
      <c r="I1609" s="691">
        <f>VLOOKUP(E1609&amp;H1609,Data2012!$A:$S,15,FALSE)</f>
        <v>-1</v>
      </c>
    </row>
    <row r="1610" spans="1:9" ht="14.25" hidden="1" customHeight="1">
      <c r="A1610" s="1" t="str">
        <f t="shared" si="427"/>
        <v>RZD20129604</v>
      </c>
      <c r="B1610" s="1" t="str">
        <f t="shared" si="424"/>
        <v xml:space="preserve"> </v>
      </c>
      <c r="C1610" s="210" t="str">
        <f t="shared" si="425"/>
        <v xml:space="preserve"> </v>
      </c>
      <c r="D1610" s="1" t="str">
        <f t="shared" si="426"/>
        <v>na</v>
      </c>
      <c r="E1610" t="s">
        <v>135</v>
      </c>
      <c r="F1610">
        <v>9604</v>
      </c>
      <c r="G1610" s="139">
        <v>2012</v>
      </c>
      <c r="H1610" t="s">
        <v>148</v>
      </c>
      <c r="I1610" s="691">
        <f>VLOOKUP(E1610&amp;H1610,Data2012!$A:$S,15,FALSE)</f>
        <v>-1</v>
      </c>
    </row>
    <row r="1611" spans="1:9" ht="14.25" hidden="1" customHeight="1">
      <c r="A1611" s="1" t="str">
        <f t="shared" si="427"/>
        <v>RZD20129604</v>
      </c>
      <c r="B1611" s="1" t="str">
        <f t="shared" si="424"/>
        <v xml:space="preserve"> </v>
      </c>
      <c r="C1611" s="210" t="str">
        <f t="shared" si="425"/>
        <v xml:space="preserve"> </v>
      </c>
      <c r="D1611" s="1" t="str">
        <f t="shared" si="426"/>
        <v>na</v>
      </c>
      <c r="E1611" t="s">
        <v>135</v>
      </c>
      <c r="F1611">
        <v>9604</v>
      </c>
      <c r="G1611" s="139">
        <v>2012</v>
      </c>
      <c r="H1611" t="s">
        <v>147</v>
      </c>
      <c r="I1611" s="691">
        <f>VLOOKUP(E1611&amp;H1611,Data2012!$A:$S,15,FALSE)</f>
        <v>-1</v>
      </c>
    </row>
    <row r="1612" spans="1:9" ht="14.25" hidden="1" customHeight="1">
      <c r="A1612" s="1" t="str">
        <f t="shared" si="427"/>
        <v>RZD20129604</v>
      </c>
      <c r="B1612" s="1" t="str">
        <f t="shared" si="424"/>
        <v xml:space="preserve"> </v>
      </c>
      <c r="C1612" s="210" t="str">
        <f t="shared" si="425"/>
        <v xml:space="preserve"> </v>
      </c>
      <c r="D1612" s="1" t="str">
        <f t="shared" si="426"/>
        <v>na</v>
      </c>
      <c r="E1612" t="s">
        <v>135</v>
      </c>
      <c r="F1612">
        <v>9604</v>
      </c>
      <c r="G1612" s="139">
        <v>2012</v>
      </c>
      <c r="H1612" t="s">
        <v>146</v>
      </c>
      <c r="I1612" s="691">
        <f>VLOOKUP(E1612&amp;H1612,Data2012!$A:$S,15,FALSE)</f>
        <v>-1</v>
      </c>
    </row>
    <row r="1613" spans="1:9" ht="14.25" hidden="1" customHeight="1">
      <c r="A1613" s="1" t="str">
        <f t="shared" si="427"/>
        <v>RZD20129604</v>
      </c>
      <c r="B1613" s="1" t="str">
        <f t="shared" si="424"/>
        <v xml:space="preserve"> </v>
      </c>
      <c r="C1613" s="210" t="str">
        <f t="shared" si="425"/>
        <v xml:space="preserve"> </v>
      </c>
      <c r="D1613" s="1" t="str">
        <f t="shared" si="426"/>
        <v>na</v>
      </c>
      <c r="E1613" t="s">
        <v>135</v>
      </c>
      <c r="F1613">
        <v>9604</v>
      </c>
      <c r="G1613" s="139">
        <v>2012</v>
      </c>
      <c r="H1613" t="s">
        <v>145</v>
      </c>
      <c r="I1613" s="691">
        <f>VLOOKUP(E1613&amp;H1613,Data2012!$A:$S,15,FALSE)</f>
        <v>-1</v>
      </c>
    </row>
    <row r="1614" spans="1:9" ht="14.25" hidden="1" customHeight="1">
      <c r="A1614" s="1" t="str">
        <f t="shared" si="427"/>
        <v>RZD20129604</v>
      </c>
      <c r="B1614" s="1" t="str">
        <f>IF(D1614="na"," ",SUMIF(A:A,A1614,D:D))</f>
        <v xml:space="preserve"> </v>
      </c>
      <c r="C1614" s="210" t="str">
        <f>IF(D1614="na"," ",VALUE(RIGHT(TRIM(H1614),2)))</f>
        <v xml:space="preserve"> </v>
      </c>
      <c r="D1614" s="1" t="str">
        <f t="shared" si="426"/>
        <v>na</v>
      </c>
      <c r="E1614" t="s">
        <v>135</v>
      </c>
      <c r="F1614">
        <v>9604</v>
      </c>
      <c r="G1614" s="139">
        <v>2012</v>
      </c>
      <c r="H1614" t="s">
        <v>144</v>
      </c>
      <c r="I1614" s="691">
        <f>VLOOKUP(E1614&amp;H1614,Data2012!$A:$S,15,FALSE)</f>
        <v>-1</v>
      </c>
    </row>
    <row r="1615" spans="1:9" ht="14.25" hidden="1" customHeight="1">
      <c r="A1615" s="1" t="str">
        <f t="shared" si="427"/>
        <v>RZD20129605</v>
      </c>
      <c r="B1615" s="1" t="str">
        <f t="shared" ref="B1615:B1625" si="428">IF(D1615="na",B1616,SUMIF(A:A,A1615,D:D))</f>
        <v xml:space="preserve"> </v>
      </c>
      <c r="C1615" s="210" t="str">
        <f t="shared" ref="C1615:C1625" si="429">IF(D1615="na",C1616,VALUE(RIGHT(TRIM(H1615),2)))</f>
        <v xml:space="preserve"> </v>
      </c>
      <c r="D1615" s="1" t="str">
        <f>IF(I1615&lt;0,"na",I1615)</f>
        <v>na</v>
      </c>
      <c r="E1615" t="s">
        <v>135</v>
      </c>
      <c r="F1615">
        <v>9605</v>
      </c>
      <c r="G1615" s="139">
        <v>2012</v>
      </c>
      <c r="H1615" t="s">
        <v>155</v>
      </c>
      <c r="I1615" s="691">
        <f>VLOOKUP(E1615&amp;H1615,Data2012!$A:$S,18,FALSE)</f>
        <v>-1</v>
      </c>
    </row>
    <row r="1616" spans="1:9" ht="14.25" hidden="1" customHeight="1">
      <c r="A1616" s="1" t="str">
        <f t="shared" si="427"/>
        <v>RZD20129605</v>
      </c>
      <c r="B1616" s="1" t="str">
        <f t="shared" si="428"/>
        <v xml:space="preserve"> </v>
      </c>
      <c r="C1616" s="210" t="str">
        <f t="shared" si="429"/>
        <v xml:space="preserve"> </v>
      </c>
      <c r="D1616" s="1" t="str">
        <f t="shared" ref="D1616:D1626" si="430">IF(I1616&lt;0,"na",I1616)</f>
        <v>na</v>
      </c>
      <c r="E1616" t="s">
        <v>135</v>
      </c>
      <c r="F1616">
        <v>9605</v>
      </c>
      <c r="G1616" s="139">
        <v>2012</v>
      </c>
      <c r="H1616" t="s">
        <v>154</v>
      </c>
      <c r="I1616" s="691">
        <f>VLOOKUP(E1616&amp;H1616,Data2012!$A:$S,18,FALSE)</f>
        <v>-1</v>
      </c>
    </row>
    <row r="1617" spans="1:9" ht="14.25" hidden="1" customHeight="1">
      <c r="A1617" s="1" t="str">
        <f t="shared" si="427"/>
        <v>RZD20129605</v>
      </c>
      <c r="B1617" s="1" t="str">
        <f t="shared" si="428"/>
        <v xml:space="preserve"> </v>
      </c>
      <c r="C1617" s="210" t="str">
        <f t="shared" si="429"/>
        <v xml:space="preserve"> </v>
      </c>
      <c r="D1617" s="1" t="str">
        <f t="shared" si="430"/>
        <v>na</v>
      </c>
      <c r="E1617" t="s">
        <v>135</v>
      </c>
      <c r="F1617">
        <v>9605</v>
      </c>
      <c r="G1617" s="139">
        <v>2012</v>
      </c>
      <c r="H1617" t="s">
        <v>153</v>
      </c>
      <c r="I1617" s="691">
        <f>VLOOKUP(E1617&amp;H1617,Data2012!$A:$S,18,FALSE)</f>
        <v>-1</v>
      </c>
    </row>
    <row r="1618" spans="1:9" ht="14.25" hidden="1" customHeight="1">
      <c r="A1618" s="1" t="str">
        <f t="shared" si="427"/>
        <v>RZD20129605</v>
      </c>
      <c r="B1618" s="1" t="str">
        <f t="shared" si="428"/>
        <v xml:space="preserve"> </v>
      </c>
      <c r="C1618" s="210" t="str">
        <f t="shared" si="429"/>
        <v xml:space="preserve"> </v>
      </c>
      <c r="D1618" s="1" t="str">
        <f t="shared" si="430"/>
        <v>na</v>
      </c>
      <c r="E1618" t="s">
        <v>135</v>
      </c>
      <c r="F1618">
        <v>9605</v>
      </c>
      <c r="G1618" s="139">
        <v>2012</v>
      </c>
      <c r="H1618" t="s">
        <v>152</v>
      </c>
      <c r="I1618" s="691">
        <f>VLOOKUP(E1618&amp;H1618,Data2012!$A:$S,18,FALSE)</f>
        <v>-1</v>
      </c>
    </row>
    <row r="1619" spans="1:9" ht="14.25" hidden="1" customHeight="1">
      <c r="A1619" s="1" t="str">
        <f t="shared" si="427"/>
        <v>RZD20129605</v>
      </c>
      <c r="B1619" s="1" t="str">
        <f t="shared" si="428"/>
        <v xml:space="preserve"> </v>
      </c>
      <c r="C1619" s="210" t="str">
        <f t="shared" si="429"/>
        <v xml:space="preserve"> </v>
      </c>
      <c r="D1619" s="1" t="str">
        <f t="shared" si="430"/>
        <v>na</v>
      </c>
      <c r="E1619" t="s">
        <v>135</v>
      </c>
      <c r="F1619">
        <v>9605</v>
      </c>
      <c r="G1619" s="139">
        <v>2012</v>
      </c>
      <c r="H1619" t="s">
        <v>151</v>
      </c>
      <c r="I1619" s="691">
        <f>VLOOKUP(E1619&amp;H1619,Data2012!$A:$S,18,FALSE)</f>
        <v>-1</v>
      </c>
    </row>
    <row r="1620" spans="1:9" ht="14.25" hidden="1" customHeight="1">
      <c r="A1620" s="1" t="str">
        <f t="shared" si="427"/>
        <v>RZD20129605</v>
      </c>
      <c r="B1620" s="1" t="str">
        <f t="shared" si="428"/>
        <v xml:space="preserve"> </v>
      </c>
      <c r="C1620" s="210" t="str">
        <f t="shared" si="429"/>
        <v xml:space="preserve"> </v>
      </c>
      <c r="D1620" s="1" t="str">
        <f t="shared" si="430"/>
        <v>na</v>
      </c>
      <c r="E1620" t="s">
        <v>135</v>
      </c>
      <c r="F1620">
        <v>9605</v>
      </c>
      <c r="G1620" s="139">
        <v>2012</v>
      </c>
      <c r="H1620" t="s">
        <v>150</v>
      </c>
      <c r="I1620" s="691">
        <f>VLOOKUP(E1620&amp;H1620,Data2012!$A:$S,18,FALSE)</f>
        <v>-1</v>
      </c>
    </row>
    <row r="1621" spans="1:9" ht="14.25" hidden="1" customHeight="1">
      <c r="A1621" s="1" t="str">
        <f t="shared" si="427"/>
        <v>RZD20129605</v>
      </c>
      <c r="B1621" s="1" t="str">
        <f t="shared" si="428"/>
        <v xml:space="preserve"> </v>
      </c>
      <c r="C1621" s="210" t="str">
        <f t="shared" si="429"/>
        <v xml:space="preserve"> </v>
      </c>
      <c r="D1621" s="1" t="str">
        <f t="shared" si="430"/>
        <v>na</v>
      </c>
      <c r="E1621" t="s">
        <v>135</v>
      </c>
      <c r="F1621">
        <v>9605</v>
      </c>
      <c r="G1621" s="139">
        <v>2012</v>
      </c>
      <c r="H1621" t="s">
        <v>149</v>
      </c>
      <c r="I1621" s="691">
        <f>VLOOKUP(E1621&amp;H1621,Data2012!$A:$S,18,FALSE)</f>
        <v>-1</v>
      </c>
    </row>
    <row r="1622" spans="1:9" ht="14.25" hidden="1" customHeight="1">
      <c r="A1622" s="1" t="str">
        <f t="shared" si="427"/>
        <v>RZD20129605</v>
      </c>
      <c r="B1622" s="1" t="str">
        <f t="shared" si="428"/>
        <v xml:space="preserve"> </v>
      </c>
      <c r="C1622" s="210" t="str">
        <f t="shared" si="429"/>
        <v xml:space="preserve"> </v>
      </c>
      <c r="D1622" s="1" t="str">
        <f t="shared" si="430"/>
        <v>na</v>
      </c>
      <c r="E1622" t="s">
        <v>135</v>
      </c>
      <c r="F1622">
        <v>9605</v>
      </c>
      <c r="G1622" s="139">
        <v>2012</v>
      </c>
      <c r="H1622" t="s">
        <v>148</v>
      </c>
      <c r="I1622" s="691">
        <f>VLOOKUP(E1622&amp;H1622,Data2012!$A:$S,18,FALSE)</f>
        <v>-1</v>
      </c>
    </row>
    <row r="1623" spans="1:9" ht="14.25" hidden="1" customHeight="1">
      <c r="A1623" s="1" t="str">
        <f t="shared" si="427"/>
        <v>RZD20129605</v>
      </c>
      <c r="B1623" s="1" t="str">
        <f t="shared" si="428"/>
        <v xml:space="preserve"> </v>
      </c>
      <c r="C1623" s="210" t="str">
        <f t="shared" si="429"/>
        <v xml:space="preserve"> </v>
      </c>
      <c r="D1623" s="1" t="str">
        <f t="shared" si="430"/>
        <v>na</v>
      </c>
      <c r="E1623" t="s">
        <v>135</v>
      </c>
      <c r="F1623">
        <v>9605</v>
      </c>
      <c r="G1623" s="139">
        <v>2012</v>
      </c>
      <c r="H1623" t="s">
        <v>147</v>
      </c>
      <c r="I1623" s="691">
        <f>VLOOKUP(E1623&amp;H1623,Data2012!$A:$S,18,FALSE)</f>
        <v>-1</v>
      </c>
    </row>
    <row r="1624" spans="1:9" ht="14.25" hidden="1" customHeight="1">
      <c r="A1624" s="1" t="str">
        <f t="shared" si="427"/>
        <v>RZD20129605</v>
      </c>
      <c r="B1624" s="1" t="str">
        <f t="shared" si="428"/>
        <v xml:space="preserve"> </v>
      </c>
      <c r="C1624" s="210" t="str">
        <f t="shared" si="429"/>
        <v xml:space="preserve"> </v>
      </c>
      <c r="D1624" s="1" t="str">
        <f t="shared" si="430"/>
        <v>na</v>
      </c>
      <c r="E1624" t="s">
        <v>135</v>
      </c>
      <c r="F1624">
        <v>9605</v>
      </c>
      <c r="G1624" s="139">
        <v>2012</v>
      </c>
      <c r="H1624" t="s">
        <v>146</v>
      </c>
      <c r="I1624" s="691">
        <f>VLOOKUP(E1624&amp;H1624,Data2012!$A:$S,18,FALSE)</f>
        <v>-1</v>
      </c>
    </row>
    <row r="1625" spans="1:9" ht="14.25" hidden="1" customHeight="1">
      <c r="A1625" s="1" t="str">
        <f t="shared" si="427"/>
        <v>RZD20129605</v>
      </c>
      <c r="B1625" s="1" t="str">
        <f t="shared" si="428"/>
        <v xml:space="preserve"> </v>
      </c>
      <c r="C1625" s="210" t="str">
        <f t="shared" si="429"/>
        <v xml:space="preserve"> </v>
      </c>
      <c r="D1625" s="1" t="str">
        <f t="shared" si="430"/>
        <v>na</v>
      </c>
      <c r="E1625" t="s">
        <v>135</v>
      </c>
      <c r="F1625">
        <v>9605</v>
      </c>
      <c r="G1625" s="139">
        <v>2012</v>
      </c>
      <c r="H1625" t="s">
        <v>145</v>
      </c>
      <c r="I1625" s="691">
        <f>VLOOKUP(E1625&amp;H1625,Data2012!$A:$S,18,FALSE)</f>
        <v>-1</v>
      </c>
    </row>
    <row r="1626" spans="1:9" ht="14.25" hidden="1" customHeight="1">
      <c r="A1626" s="1" t="str">
        <f t="shared" si="427"/>
        <v>RZD20129605</v>
      </c>
      <c r="B1626" s="1" t="str">
        <f>IF(D1626="na"," ",SUMIF(A:A,A1626,D:D))</f>
        <v xml:space="preserve"> </v>
      </c>
      <c r="C1626" s="210" t="str">
        <f>IF(D1626="na"," ",VALUE(RIGHT(TRIM(H1626),2)))</f>
        <v xml:space="preserve"> </v>
      </c>
      <c r="D1626" s="1" t="str">
        <f t="shared" si="430"/>
        <v>na</v>
      </c>
      <c r="E1626" t="s">
        <v>135</v>
      </c>
      <c r="F1626">
        <v>9605</v>
      </c>
      <c r="G1626" s="139">
        <v>2012</v>
      </c>
      <c r="H1626" t="s">
        <v>144</v>
      </c>
      <c r="I1626" s="691">
        <f>VLOOKUP(E1626&amp;H1626,Data2012!$A:$S,18,FALSE)</f>
        <v>-1</v>
      </c>
    </row>
    <row r="1627" spans="1:9" ht="14.25" hidden="1" customHeight="1">
      <c r="A1627" s="1" t="str">
        <f t="shared" si="427"/>
        <v>RZD20129606</v>
      </c>
      <c r="B1627" s="1" t="str">
        <f t="shared" ref="B1627:B1637" si="431">IF(D1627="na",B1628,SUMIF(A:A,A1627,D:D))</f>
        <v xml:space="preserve"> </v>
      </c>
      <c r="C1627" s="210" t="str">
        <f t="shared" ref="C1627:C1637" si="432">IF(D1627="na",C1628,VALUE(RIGHT(TRIM(H1627),2)))</f>
        <v xml:space="preserve"> </v>
      </c>
      <c r="D1627" s="1" t="str">
        <f>IF(I1627&lt;0,"na",I1627)</f>
        <v>na</v>
      </c>
      <c r="E1627" t="s">
        <v>135</v>
      </c>
      <c r="F1627">
        <v>9606</v>
      </c>
      <c r="G1627" s="139">
        <v>2012</v>
      </c>
      <c r="H1627" t="s">
        <v>155</v>
      </c>
      <c r="I1627" s="691">
        <f>VLOOKUP(E1627&amp;H1627,Data2012!$A:$U,21,FALSE)</f>
        <v>-1</v>
      </c>
    </row>
    <row r="1628" spans="1:9" ht="14.25" hidden="1" customHeight="1">
      <c r="A1628" s="1" t="str">
        <f t="shared" si="427"/>
        <v>RZD20129606</v>
      </c>
      <c r="B1628" s="1" t="str">
        <f t="shared" si="431"/>
        <v xml:space="preserve"> </v>
      </c>
      <c r="C1628" s="210" t="str">
        <f t="shared" si="432"/>
        <v xml:space="preserve"> </v>
      </c>
      <c r="D1628" s="1" t="str">
        <f t="shared" ref="D1628:D1638" si="433">IF(I1628&lt;0,"na",I1628)</f>
        <v>na</v>
      </c>
      <c r="E1628" t="s">
        <v>135</v>
      </c>
      <c r="F1628">
        <v>9606</v>
      </c>
      <c r="G1628" s="139">
        <v>2012</v>
      </c>
      <c r="H1628" t="s">
        <v>154</v>
      </c>
      <c r="I1628" s="691">
        <f>VLOOKUP(E1628&amp;H1628,Data2012!$A:$U,21,FALSE)</f>
        <v>-1</v>
      </c>
    </row>
    <row r="1629" spans="1:9" ht="14.25" hidden="1" customHeight="1">
      <c r="A1629" s="1" t="str">
        <f t="shared" si="427"/>
        <v>RZD20129606</v>
      </c>
      <c r="B1629" s="1" t="str">
        <f t="shared" si="431"/>
        <v xml:space="preserve"> </v>
      </c>
      <c r="C1629" s="210" t="str">
        <f t="shared" si="432"/>
        <v xml:space="preserve"> </v>
      </c>
      <c r="D1629" s="1" t="str">
        <f t="shared" si="433"/>
        <v>na</v>
      </c>
      <c r="E1629" t="s">
        <v>135</v>
      </c>
      <c r="F1629">
        <v>9606</v>
      </c>
      <c r="G1629" s="139">
        <v>2012</v>
      </c>
      <c r="H1629" t="s">
        <v>153</v>
      </c>
      <c r="I1629" s="691">
        <f>VLOOKUP(E1629&amp;H1629,Data2012!$A:$U,21,FALSE)</f>
        <v>-1</v>
      </c>
    </row>
    <row r="1630" spans="1:9" ht="14.25" hidden="1" customHeight="1">
      <c r="A1630" s="1" t="str">
        <f t="shared" si="427"/>
        <v>RZD20129606</v>
      </c>
      <c r="B1630" s="1" t="str">
        <f t="shared" si="431"/>
        <v xml:space="preserve"> </v>
      </c>
      <c r="C1630" s="210" t="str">
        <f t="shared" si="432"/>
        <v xml:space="preserve"> </v>
      </c>
      <c r="D1630" s="1" t="str">
        <f t="shared" si="433"/>
        <v>na</v>
      </c>
      <c r="E1630" t="s">
        <v>135</v>
      </c>
      <c r="F1630">
        <v>9606</v>
      </c>
      <c r="G1630" s="139">
        <v>2012</v>
      </c>
      <c r="H1630" t="s">
        <v>152</v>
      </c>
      <c r="I1630" s="691">
        <f>VLOOKUP(E1630&amp;H1630,Data2012!$A:$U,21,FALSE)</f>
        <v>-1</v>
      </c>
    </row>
    <row r="1631" spans="1:9" ht="14.25" hidden="1" customHeight="1">
      <c r="A1631" s="1" t="str">
        <f t="shared" si="427"/>
        <v>RZD20129606</v>
      </c>
      <c r="B1631" s="1" t="str">
        <f t="shared" si="431"/>
        <v xml:space="preserve"> </v>
      </c>
      <c r="C1631" s="210" t="str">
        <f t="shared" si="432"/>
        <v xml:space="preserve"> </v>
      </c>
      <c r="D1631" s="1" t="str">
        <f t="shared" si="433"/>
        <v>na</v>
      </c>
      <c r="E1631" t="s">
        <v>135</v>
      </c>
      <c r="F1631">
        <v>9606</v>
      </c>
      <c r="G1631" s="139">
        <v>2012</v>
      </c>
      <c r="H1631" t="s">
        <v>151</v>
      </c>
      <c r="I1631" s="691">
        <f>VLOOKUP(E1631&amp;H1631,Data2012!$A:$U,21,FALSE)</f>
        <v>-1</v>
      </c>
    </row>
    <row r="1632" spans="1:9" ht="14.25" hidden="1" customHeight="1">
      <c r="A1632" s="1" t="str">
        <f t="shared" si="427"/>
        <v>RZD20129606</v>
      </c>
      <c r="B1632" s="1" t="str">
        <f t="shared" si="431"/>
        <v xml:space="preserve"> </v>
      </c>
      <c r="C1632" s="210" t="str">
        <f t="shared" si="432"/>
        <v xml:space="preserve"> </v>
      </c>
      <c r="D1632" s="1" t="str">
        <f t="shared" si="433"/>
        <v>na</v>
      </c>
      <c r="E1632" t="s">
        <v>135</v>
      </c>
      <c r="F1632">
        <v>9606</v>
      </c>
      <c r="G1632" s="139">
        <v>2012</v>
      </c>
      <c r="H1632" t="s">
        <v>150</v>
      </c>
      <c r="I1632" s="691">
        <f>VLOOKUP(E1632&amp;H1632,Data2012!$A:$U,21,FALSE)</f>
        <v>-1</v>
      </c>
    </row>
    <row r="1633" spans="1:9" ht="14.25" hidden="1" customHeight="1">
      <c r="A1633" s="1" t="str">
        <f t="shared" si="427"/>
        <v>RZD20129606</v>
      </c>
      <c r="B1633" s="1" t="str">
        <f t="shared" si="431"/>
        <v xml:space="preserve"> </v>
      </c>
      <c r="C1633" s="210" t="str">
        <f t="shared" si="432"/>
        <v xml:space="preserve"> </v>
      </c>
      <c r="D1633" s="1" t="str">
        <f t="shared" si="433"/>
        <v>na</v>
      </c>
      <c r="E1633" t="s">
        <v>135</v>
      </c>
      <c r="F1633">
        <v>9606</v>
      </c>
      <c r="G1633" s="139">
        <v>2012</v>
      </c>
      <c r="H1633" t="s">
        <v>149</v>
      </c>
      <c r="I1633" s="691">
        <f>VLOOKUP(E1633&amp;H1633,Data2012!$A:$U,21,FALSE)</f>
        <v>-1</v>
      </c>
    </row>
    <row r="1634" spans="1:9" ht="14.25" hidden="1" customHeight="1">
      <c r="A1634" s="1" t="str">
        <f t="shared" si="427"/>
        <v>RZD20129606</v>
      </c>
      <c r="B1634" s="1" t="str">
        <f t="shared" si="431"/>
        <v xml:space="preserve"> </v>
      </c>
      <c r="C1634" s="210" t="str">
        <f t="shared" si="432"/>
        <v xml:space="preserve"> </v>
      </c>
      <c r="D1634" s="1" t="str">
        <f t="shared" si="433"/>
        <v>na</v>
      </c>
      <c r="E1634" t="s">
        <v>135</v>
      </c>
      <c r="F1634">
        <v>9606</v>
      </c>
      <c r="G1634" s="139">
        <v>2012</v>
      </c>
      <c r="H1634" t="s">
        <v>148</v>
      </c>
      <c r="I1634" s="691">
        <f>VLOOKUP(E1634&amp;H1634,Data2012!$A:$U,21,FALSE)</f>
        <v>-1</v>
      </c>
    </row>
    <row r="1635" spans="1:9" ht="14.25" hidden="1" customHeight="1">
      <c r="A1635" s="1" t="str">
        <f t="shared" si="427"/>
        <v>RZD20129606</v>
      </c>
      <c r="B1635" s="1" t="str">
        <f t="shared" si="431"/>
        <v xml:space="preserve"> </v>
      </c>
      <c r="C1635" s="210" t="str">
        <f t="shared" si="432"/>
        <v xml:space="preserve"> </v>
      </c>
      <c r="D1635" s="1" t="str">
        <f t="shared" si="433"/>
        <v>na</v>
      </c>
      <c r="E1635" t="s">
        <v>135</v>
      </c>
      <c r="F1635">
        <v>9606</v>
      </c>
      <c r="G1635" s="139">
        <v>2012</v>
      </c>
      <c r="H1635" t="s">
        <v>147</v>
      </c>
      <c r="I1635" s="691">
        <f>VLOOKUP(E1635&amp;H1635,Data2012!$A:$U,21,FALSE)</f>
        <v>-1</v>
      </c>
    </row>
    <row r="1636" spans="1:9" ht="14.25" hidden="1" customHeight="1">
      <c r="A1636" s="1" t="str">
        <f t="shared" si="427"/>
        <v>RZD20129606</v>
      </c>
      <c r="B1636" s="1" t="str">
        <f t="shared" si="431"/>
        <v xml:space="preserve"> </v>
      </c>
      <c r="C1636" s="210" t="str">
        <f t="shared" si="432"/>
        <v xml:space="preserve"> </v>
      </c>
      <c r="D1636" s="1" t="str">
        <f t="shared" si="433"/>
        <v>na</v>
      </c>
      <c r="E1636" t="s">
        <v>135</v>
      </c>
      <c r="F1636">
        <v>9606</v>
      </c>
      <c r="G1636" s="139">
        <v>2012</v>
      </c>
      <c r="H1636" t="s">
        <v>146</v>
      </c>
      <c r="I1636" s="691">
        <f>VLOOKUP(E1636&amp;H1636,Data2012!$A:$U,21,FALSE)</f>
        <v>-1</v>
      </c>
    </row>
    <row r="1637" spans="1:9" ht="14.25" hidden="1" customHeight="1">
      <c r="A1637" s="1" t="str">
        <f t="shared" si="427"/>
        <v>RZD20129606</v>
      </c>
      <c r="B1637" s="1" t="str">
        <f t="shared" si="431"/>
        <v xml:space="preserve"> </v>
      </c>
      <c r="C1637" s="210" t="str">
        <f t="shared" si="432"/>
        <v xml:space="preserve"> </v>
      </c>
      <c r="D1637" s="1" t="str">
        <f t="shared" si="433"/>
        <v>na</v>
      </c>
      <c r="E1637" t="s">
        <v>135</v>
      </c>
      <c r="F1637">
        <v>9606</v>
      </c>
      <c r="G1637" s="139">
        <v>2012</v>
      </c>
      <c r="H1637" t="s">
        <v>145</v>
      </c>
      <c r="I1637" s="691">
        <f>VLOOKUP(E1637&amp;H1637,Data2012!$A:$U,21,FALSE)</f>
        <v>-1</v>
      </c>
    </row>
    <row r="1638" spans="1:9" ht="14.25" hidden="1" customHeight="1">
      <c r="A1638" s="1" t="str">
        <f t="shared" si="427"/>
        <v>RZD20129606</v>
      </c>
      <c r="B1638" s="1" t="str">
        <f>IF(D1638="na"," ",SUMIF(A:A,A1638,D:D))</f>
        <v xml:space="preserve"> </v>
      </c>
      <c r="C1638" s="210" t="str">
        <f>IF(D1638="na"," ",VALUE(RIGHT(TRIM(H1638),2)))</f>
        <v xml:space="preserve"> </v>
      </c>
      <c r="D1638" s="1" t="str">
        <f t="shared" si="433"/>
        <v>na</v>
      </c>
      <c r="E1638" t="s">
        <v>135</v>
      </c>
      <c r="F1638">
        <v>9606</v>
      </c>
      <c r="G1638" s="139">
        <v>2012</v>
      </c>
      <c r="H1638" t="s">
        <v>144</v>
      </c>
      <c r="I1638" s="691">
        <f>VLOOKUP(E1638&amp;H1638,Data2012!$A:$U,21,FALSE)</f>
        <v>-1</v>
      </c>
    </row>
    <row r="1639" spans="1:9" ht="14.25" hidden="1" customHeight="1">
      <c r="A1639" s="1" t="str">
        <f t="shared" si="427"/>
        <v>SBB CFF FFS20129601</v>
      </c>
      <c r="B1639" s="1" t="str">
        <f t="shared" ref="B1639:B1649" si="434">IF(D1639="na",B1640,SUMIF(A:A,A1639,D:D))</f>
        <v xml:space="preserve"> </v>
      </c>
      <c r="C1639" s="210" t="str">
        <f t="shared" ref="C1639:C1649" si="435">IF(D1639="na",C1640,VALUE(RIGHT(TRIM(H1639),2)))</f>
        <v xml:space="preserve"> </v>
      </c>
      <c r="D1639" s="1" t="str">
        <f>IF(I1639&lt;0,"na",I1639)</f>
        <v>na</v>
      </c>
      <c r="E1639" t="s">
        <v>26</v>
      </c>
      <c r="F1639">
        <v>9601</v>
      </c>
      <c r="G1639" s="139">
        <v>2012</v>
      </c>
      <c r="H1639" t="s">
        <v>155</v>
      </c>
      <c r="I1639">
        <f>VLOOKUP(E1639&amp;H1639,Data2012!$A:$S,4,FALSE)</f>
        <v>-1</v>
      </c>
    </row>
    <row r="1640" spans="1:9" ht="14.25" hidden="1" customHeight="1">
      <c r="A1640" s="1" t="str">
        <f t="shared" si="427"/>
        <v>SBB CFF FFS20129601</v>
      </c>
      <c r="B1640" s="1" t="str">
        <f t="shared" si="434"/>
        <v xml:space="preserve"> </v>
      </c>
      <c r="C1640" s="210" t="str">
        <f t="shared" si="435"/>
        <v xml:space="preserve"> </v>
      </c>
      <c r="D1640" s="1" t="str">
        <f t="shared" ref="D1640:D1650" si="436">IF(I1640&lt;0,"na",I1640)</f>
        <v>na</v>
      </c>
      <c r="E1640" t="s">
        <v>26</v>
      </c>
      <c r="F1640">
        <v>9601</v>
      </c>
      <c r="G1640" s="139">
        <v>2012</v>
      </c>
      <c r="H1640" t="s">
        <v>154</v>
      </c>
      <c r="I1640">
        <f>VLOOKUP(E1640&amp;H1640,Data2012!$A:$S,4,FALSE)</f>
        <v>-1</v>
      </c>
    </row>
    <row r="1641" spans="1:9" ht="14.25" hidden="1" customHeight="1">
      <c r="A1641" s="1" t="str">
        <f t="shared" si="427"/>
        <v>SBB CFF FFS20129601</v>
      </c>
      <c r="B1641" s="1" t="str">
        <f t="shared" si="434"/>
        <v xml:space="preserve"> </v>
      </c>
      <c r="C1641" s="210" t="str">
        <f t="shared" si="435"/>
        <v xml:space="preserve"> </v>
      </c>
      <c r="D1641" s="1" t="str">
        <f t="shared" si="436"/>
        <v>na</v>
      </c>
      <c r="E1641" t="s">
        <v>26</v>
      </c>
      <c r="F1641">
        <v>9601</v>
      </c>
      <c r="G1641" s="139">
        <v>2012</v>
      </c>
      <c r="H1641" t="s">
        <v>153</v>
      </c>
      <c r="I1641">
        <f>VLOOKUP(E1641&amp;H1641,Data2012!$A:$S,4,FALSE)</f>
        <v>-1</v>
      </c>
    </row>
    <row r="1642" spans="1:9" ht="14.25" hidden="1" customHeight="1">
      <c r="A1642" s="1" t="str">
        <f t="shared" si="427"/>
        <v>SBB CFF FFS20129601</v>
      </c>
      <c r="B1642" s="1" t="str">
        <f t="shared" si="434"/>
        <v xml:space="preserve"> </v>
      </c>
      <c r="C1642" s="210" t="str">
        <f t="shared" si="435"/>
        <v xml:space="preserve"> </v>
      </c>
      <c r="D1642" s="1" t="str">
        <f t="shared" si="436"/>
        <v>na</v>
      </c>
      <c r="E1642" t="s">
        <v>26</v>
      </c>
      <c r="F1642">
        <v>9601</v>
      </c>
      <c r="G1642" s="139">
        <v>2012</v>
      </c>
      <c r="H1642" t="s">
        <v>152</v>
      </c>
      <c r="I1642">
        <f>VLOOKUP(E1642&amp;H1642,Data2012!$A:$S,4,FALSE)</f>
        <v>-1</v>
      </c>
    </row>
    <row r="1643" spans="1:9" ht="14.25" hidden="1" customHeight="1">
      <c r="A1643" s="1" t="str">
        <f t="shared" si="427"/>
        <v>SBB CFF FFS20129601</v>
      </c>
      <c r="B1643" s="1" t="str">
        <f t="shared" si="434"/>
        <v xml:space="preserve"> </v>
      </c>
      <c r="C1643" s="210" t="str">
        <f t="shared" si="435"/>
        <v xml:space="preserve"> </v>
      </c>
      <c r="D1643" s="1" t="str">
        <f t="shared" si="436"/>
        <v>na</v>
      </c>
      <c r="E1643" t="s">
        <v>26</v>
      </c>
      <c r="F1643">
        <v>9601</v>
      </c>
      <c r="G1643" s="139">
        <v>2012</v>
      </c>
      <c r="H1643" t="s">
        <v>151</v>
      </c>
      <c r="I1643">
        <f>VLOOKUP(E1643&amp;H1643,Data2012!$A:$S,4,FALSE)</f>
        <v>-1</v>
      </c>
    </row>
    <row r="1644" spans="1:9" ht="14.25" hidden="1" customHeight="1">
      <c r="A1644" s="1" t="str">
        <f t="shared" si="427"/>
        <v>SBB CFF FFS20129601</v>
      </c>
      <c r="B1644" s="1" t="str">
        <f t="shared" si="434"/>
        <v xml:space="preserve"> </v>
      </c>
      <c r="C1644" s="210" t="str">
        <f t="shared" si="435"/>
        <v xml:space="preserve"> </v>
      </c>
      <c r="D1644" s="1" t="str">
        <f t="shared" si="436"/>
        <v>na</v>
      </c>
      <c r="E1644" t="s">
        <v>26</v>
      </c>
      <c r="F1644">
        <v>9601</v>
      </c>
      <c r="G1644" s="139">
        <v>2012</v>
      </c>
      <c r="H1644" t="s">
        <v>150</v>
      </c>
      <c r="I1644">
        <f>VLOOKUP(E1644&amp;H1644,Data2012!$A:$S,4,FALSE)</f>
        <v>-1</v>
      </c>
    </row>
    <row r="1645" spans="1:9" ht="14.25" hidden="1" customHeight="1">
      <c r="A1645" s="1" t="str">
        <f t="shared" si="427"/>
        <v>SBB CFF FFS20129601</v>
      </c>
      <c r="B1645" s="1" t="str">
        <f t="shared" si="434"/>
        <v xml:space="preserve"> </v>
      </c>
      <c r="C1645" s="210" t="str">
        <f t="shared" si="435"/>
        <v xml:space="preserve"> </v>
      </c>
      <c r="D1645" s="1" t="str">
        <f t="shared" si="436"/>
        <v>na</v>
      </c>
      <c r="E1645" t="s">
        <v>26</v>
      </c>
      <c r="F1645">
        <v>9601</v>
      </c>
      <c r="G1645" s="139">
        <v>2012</v>
      </c>
      <c r="H1645" t="s">
        <v>149</v>
      </c>
      <c r="I1645">
        <f>VLOOKUP(E1645&amp;H1645,Data2012!$A:$S,4,FALSE)</f>
        <v>-1</v>
      </c>
    </row>
    <row r="1646" spans="1:9" ht="14.25" hidden="1" customHeight="1">
      <c r="A1646" s="1" t="str">
        <f t="shared" si="427"/>
        <v>SBB CFF FFS20129601</v>
      </c>
      <c r="B1646" s="1" t="str">
        <f t="shared" si="434"/>
        <v xml:space="preserve"> </v>
      </c>
      <c r="C1646" s="210" t="str">
        <f t="shared" si="435"/>
        <v xml:space="preserve"> </v>
      </c>
      <c r="D1646" s="1" t="str">
        <f t="shared" si="436"/>
        <v>na</v>
      </c>
      <c r="E1646" t="s">
        <v>26</v>
      </c>
      <c r="F1646">
        <v>9601</v>
      </c>
      <c r="G1646" s="139">
        <v>2012</v>
      </c>
      <c r="H1646" t="s">
        <v>148</v>
      </c>
      <c r="I1646">
        <f>VLOOKUP(E1646&amp;H1646,Data2012!$A:$S,4,FALSE)</f>
        <v>-1</v>
      </c>
    </row>
    <row r="1647" spans="1:9" ht="14.25" hidden="1" customHeight="1">
      <c r="A1647" s="1" t="str">
        <f t="shared" si="427"/>
        <v>SBB CFF FFS20129601</v>
      </c>
      <c r="B1647" s="1" t="str">
        <f t="shared" si="434"/>
        <v xml:space="preserve"> </v>
      </c>
      <c r="C1647" s="210" t="str">
        <f t="shared" si="435"/>
        <v xml:space="preserve"> </v>
      </c>
      <c r="D1647" s="1" t="str">
        <f t="shared" si="436"/>
        <v>na</v>
      </c>
      <c r="E1647" t="s">
        <v>26</v>
      </c>
      <c r="F1647">
        <v>9601</v>
      </c>
      <c r="G1647" s="139">
        <v>2012</v>
      </c>
      <c r="H1647" t="s">
        <v>147</v>
      </c>
      <c r="I1647">
        <f>VLOOKUP(E1647&amp;H1647,Data2012!$A:$S,4,FALSE)</f>
        <v>-1</v>
      </c>
    </row>
    <row r="1648" spans="1:9" ht="14.25" hidden="1" customHeight="1">
      <c r="A1648" s="1" t="str">
        <f t="shared" si="427"/>
        <v>SBB CFF FFS20129601</v>
      </c>
      <c r="B1648" s="1" t="str">
        <f t="shared" si="434"/>
        <v xml:space="preserve"> </v>
      </c>
      <c r="C1648" s="210" t="str">
        <f t="shared" si="435"/>
        <v xml:space="preserve"> </v>
      </c>
      <c r="D1648" s="1" t="str">
        <f t="shared" si="436"/>
        <v>na</v>
      </c>
      <c r="E1648" t="s">
        <v>26</v>
      </c>
      <c r="F1648">
        <v>9601</v>
      </c>
      <c r="G1648" s="139">
        <v>2012</v>
      </c>
      <c r="H1648" t="s">
        <v>146</v>
      </c>
      <c r="I1648">
        <f>VLOOKUP(E1648&amp;H1648,Data2012!$A:$S,4,FALSE)</f>
        <v>-1</v>
      </c>
    </row>
    <row r="1649" spans="1:9" ht="14.25" hidden="1" customHeight="1">
      <c r="A1649" s="1" t="str">
        <f t="shared" si="427"/>
        <v>SBB CFF FFS20129601</v>
      </c>
      <c r="B1649" s="1" t="str">
        <f t="shared" si="434"/>
        <v xml:space="preserve"> </v>
      </c>
      <c r="C1649" s="210" t="str">
        <f t="shared" si="435"/>
        <v xml:space="preserve"> </v>
      </c>
      <c r="D1649" s="1" t="str">
        <f t="shared" si="436"/>
        <v>na</v>
      </c>
      <c r="E1649" t="s">
        <v>26</v>
      </c>
      <c r="F1649">
        <v>9601</v>
      </c>
      <c r="G1649" s="139">
        <v>2012</v>
      </c>
      <c r="H1649" t="s">
        <v>145</v>
      </c>
      <c r="I1649">
        <f>VLOOKUP(E1649&amp;H1649,Data2012!$A:$S,4,FALSE)</f>
        <v>-1</v>
      </c>
    </row>
    <row r="1650" spans="1:9" ht="14.25" hidden="1" customHeight="1">
      <c r="A1650" s="1" t="str">
        <f t="shared" si="427"/>
        <v>SBB CFF FFS20129601</v>
      </c>
      <c r="B1650" s="403" t="str">
        <f>IF(D1650="na"," ",SUMIF(A:A,A1650,D:D))</f>
        <v xml:space="preserve"> </v>
      </c>
      <c r="C1650" s="404" t="str">
        <f>IF(D1650="na"," ",VALUE(RIGHT(TRIM(H1650),2)))</f>
        <v xml:space="preserve"> </v>
      </c>
      <c r="D1650" s="403" t="str">
        <f t="shared" si="436"/>
        <v>na</v>
      </c>
      <c r="E1650" t="s">
        <v>26</v>
      </c>
      <c r="F1650">
        <v>9601</v>
      </c>
      <c r="G1650" s="139">
        <v>2012</v>
      </c>
      <c r="H1650" t="s">
        <v>144</v>
      </c>
      <c r="I1650" s="691">
        <f>VLOOKUP(E1650&amp;H1650,Data2012!$A:$S,4,FALSE)</f>
        <v>-1</v>
      </c>
    </row>
    <row r="1651" spans="1:9" ht="14.25" hidden="1" customHeight="1">
      <c r="A1651" s="1" t="str">
        <f t="shared" si="427"/>
        <v>SBB CFF FFS20129602</v>
      </c>
      <c r="B1651" s="1" t="str">
        <f t="shared" ref="B1651:B1661" si="437">IF(D1651="na",B1652,SUMIF(A:A,A1651,D:D))</f>
        <v xml:space="preserve"> </v>
      </c>
      <c r="C1651" s="210" t="str">
        <f t="shared" ref="C1651:C1661" si="438">IF(D1651="na",C1652,VALUE(RIGHT(TRIM(H1651),2)))</f>
        <v xml:space="preserve"> </v>
      </c>
      <c r="D1651" s="1" t="str">
        <f>IF(I1651&lt;0,"na",I1651)</f>
        <v>na</v>
      </c>
      <c r="E1651" t="s">
        <v>26</v>
      </c>
      <c r="F1651">
        <v>9602</v>
      </c>
      <c r="G1651" s="139">
        <v>2012</v>
      </c>
      <c r="H1651" t="s">
        <v>155</v>
      </c>
      <c r="I1651" s="691">
        <f>VLOOKUP(E1651&amp;H1651,Data2012!$A:$S,7,FALSE)</f>
        <v>-1</v>
      </c>
    </row>
    <row r="1652" spans="1:9" ht="14.25" hidden="1" customHeight="1">
      <c r="A1652" s="1" t="str">
        <f t="shared" si="427"/>
        <v>SBB CFF FFS20129602</v>
      </c>
      <c r="B1652" s="1" t="str">
        <f t="shared" si="437"/>
        <v xml:space="preserve"> </v>
      </c>
      <c r="C1652" s="210" t="str">
        <f t="shared" si="438"/>
        <v xml:space="preserve"> </v>
      </c>
      <c r="D1652" s="1" t="str">
        <f t="shared" ref="D1652:D1662" si="439">IF(I1652&lt;0,"na",I1652)</f>
        <v>na</v>
      </c>
      <c r="E1652" t="s">
        <v>26</v>
      </c>
      <c r="F1652">
        <v>9602</v>
      </c>
      <c r="G1652" s="139">
        <v>2012</v>
      </c>
      <c r="H1652" t="s">
        <v>154</v>
      </c>
      <c r="I1652" s="691">
        <f>VLOOKUP(E1652&amp;H1652,Data2012!$A:$S,7,FALSE)</f>
        <v>-1</v>
      </c>
    </row>
    <row r="1653" spans="1:9" ht="14.25" hidden="1" customHeight="1">
      <c r="A1653" s="1" t="str">
        <f t="shared" si="427"/>
        <v>SBB CFF FFS20129602</v>
      </c>
      <c r="B1653" s="1" t="str">
        <f t="shared" si="437"/>
        <v xml:space="preserve"> </v>
      </c>
      <c r="C1653" s="210" t="str">
        <f t="shared" si="438"/>
        <v xml:space="preserve"> </v>
      </c>
      <c r="D1653" s="1" t="str">
        <f t="shared" si="439"/>
        <v>na</v>
      </c>
      <c r="E1653" t="s">
        <v>26</v>
      </c>
      <c r="F1653">
        <v>9602</v>
      </c>
      <c r="G1653" s="139">
        <v>2012</v>
      </c>
      <c r="H1653" t="s">
        <v>153</v>
      </c>
      <c r="I1653" s="691">
        <f>VLOOKUP(E1653&amp;H1653,Data2012!$A:$S,7,FALSE)</f>
        <v>-1</v>
      </c>
    </row>
    <row r="1654" spans="1:9" ht="14.25" hidden="1" customHeight="1">
      <c r="A1654" s="1" t="str">
        <f t="shared" si="427"/>
        <v>SBB CFF FFS20129602</v>
      </c>
      <c r="B1654" s="1" t="str">
        <f t="shared" si="437"/>
        <v xml:space="preserve"> </v>
      </c>
      <c r="C1654" s="210" t="str">
        <f t="shared" si="438"/>
        <v xml:space="preserve"> </v>
      </c>
      <c r="D1654" s="1" t="str">
        <f t="shared" si="439"/>
        <v>na</v>
      </c>
      <c r="E1654" t="s">
        <v>26</v>
      </c>
      <c r="F1654">
        <v>9602</v>
      </c>
      <c r="G1654" s="139">
        <v>2012</v>
      </c>
      <c r="H1654" t="s">
        <v>152</v>
      </c>
      <c r="I1654" s="691">
        <f>VLOOKUP(E1654&amp;H1654,Data2012!$A:$S,7,FALSE)</f>
        <v>-1</v>
      </c>
    </row>
    <row r="1655" spans="1:9" ht="14.25" hidden="1" customHeight="1">
      <c r="A1655" s="1" t="str">
        <f t="shared" si="427"/>
        <v>SBB CFF FFS20129602</v>
      </c>
      <c r="B1655" s="1" t="str">
        <f t="shared" si="437"/>
        <v xml:space="preserve"> </v>
      </c>
      <c r="C1655" s="210" t="str">
        <f t="shared" si="438"/>
        <v xml:space="preserve"> </v>
      </c>
      <c r="D1655" s="1" t="str">
        <f t="shared" si="439"/>
        <v>na</v>
      </c>
      <c r="E1655" t="s">
        <v>26</v>
      </c>
      <c r="F1655">
        <v>9602</v>
      </c>
      <c r="G1655" s="139">
        <v>2012</v>
      </c>
      <c r="H1655" t="s">
        <v>151</v>
      </c>
      <c r="I1655" s="691">
        <f>VLOOKUP(E1655&amp;H1655,Data2012!$A:$S,7,FALSE)</f>
        <v>-1</v>
      </c>
    </row>
    <row r="1656" spans="1:9" ht="14.25" hidden="1" customHeight="1">
      <c r="A1656" s="1" t="str">
        <f t="shared" si="427"/>
        <v>SBB CFF FFS20129602</v>
      </c>
      <c r="B1656" s="1" t="str">
        <f t="shared" si="437"/>
        <v xml:space="preserve"> </v>
      </c>
      <c r="C1656" s="210" t="str">
        <f t="shared" si="438"/>
        <v xml:space="preserve"> </v>
      </c>
      <c r="D1656" s="1" t="str">
        <f t="shared" si="439"/>
        <v>na</v>
      </c>
      <c r="E1656" t="s">
        <v>26</v>
      </c>
      <c r="F1656">
        <v>9602</v>
      </c>
      <c r="G1656" s="139">
        <v>2012</v>
      </c>
      <c r="H1656" t="s">
        <v>150</v>
      </c>
      <c r="I1656" s="691">
        <f>VLOOKUP(E1656&amp;H1656,Data2012!$A:$S,7,FALSE)</f>
        <v>-1</v>
      </c>
    </row>
    <row r="1657" spans="1:9" ht="14.25" hidden="1" customHeight="1">
      <c r="A1657" s="1" t="str">
        <f t="shared" si="427"/>
        <v>SBB CFF FFS20129602</v>
      </c>
      <c r="B1657" s="1" t="str">
        <f t="shared" si="437"/>
        <v xml:space="preserve"> </v>
      </c>
      <c r="C1657" s="210" t="str">
        <f t="shared" si="438"/>
        <v xml:space="preserve"> </v>
      </c>
      <c r="D1657" s="1" t="str">
        <f t="shared" si="439"/>
        <v>na</v>
      </c>
      <c r="E1657" t="s">
        <v>26</v>
      </c>
      <c r="F1657">
        <v>9602</v>
      </c>
      <c r="G1657" s="139">
        <v>2012</v>
      </c>
      <c r="H1657" t="s">
        <v>149</v>
      </c>
      <c r="I1657" s="691">
        <f>VLOOKUP(E1657&amp;H1657,Data2012!$A:$S,7,FALSE)</f>
        <v>-1</v>
      </c>
    </row>
    <row r="1658" spans="1:9" ht="14.25" hidden="1" customHeight="1">
      <c r="A1658" s="1" t="str">
        <f t="shared" si="427"/>
        <v>SBB CFF FFS20129602</v>
      </c>
      <c r="B1658" s="1" t="str">
        <f t="shared" si="437"/>
        <v xml:space="preserve"> </v>
      </c>
      <c r="C1658" s="210" t="str">
        <f t="shared" si="438"/>
        <v xml:space="preserve"> </v>
      </c>
      <c r="D1658" s="1" t="str">
        <f t="shared" si="439"/>
        <v>na</v>
      </c>
      <c r="E1658" t="s">
        <v>26</v>
      </c>
      <c r="F1658">
        <v>9602</v>
      </c>
      <c r="G1658" s="139">
        <v>2012</v>
      </c>
      <c r="H1658" t="s">
        <v>148</v>
      </c>
      <c r="I1658" s="691">
        <f>VLOOKUP(E1658&amp;H1658,Data2012!$A:$S,7,FALSE)</f>
        <v>-1</v>
      </c>
    </row>
    <row r="1659" spans="1:9" ht="14.25" hidden="1" customHeight="1">
      <c r="A1659" s="1" t="str">
        <f t="shared" si="427"/>
        <v>SBB CFF FFS20129602</v>
      </c>
      <c r="B1659" s="1" t="str">
        <f t="shared" si="437"/>
        <v xml:space="preserve"> </v>
      </c>
      <c r="C1659" s="210" t="str">
        <f t="shared" si="438"/>
        <v xml:space="preserve"> </v>
      </c>
      <c r="D1659" s="1" t="str">
        <f t="shared" si="439"/>
        <v>na</v>
      </c>
      <c r="E1659" t="s">
        <v>26</v>
      </c>
      <c r="F1659">
        <v>9602</v>
      </c>
      <c r="G1659" s="139">
        <v>2012</v>
      </c>
      <c r="H1659" t="s">
        <v>147</v>
      </c>
      <c r="I1659" s="691">
        <f>VLOOKUP(E1659&amp;H1659,Data2012!$A:$S,7,FALSE)</f>
        <v>-1</v>
      </c>
    </row>
    <row r="1660" spans="1:9" ht="14.25" hidden="1" customHeight="1">
      <c r="A1660" s="1" t="str">
        <f t="shared" si="427"/>
        <v>SBB CFF FFS20129602</v>
      </c>
      <c r="B1660" s="1" t="str">
        <f t="shared" si="437"/>
        <v xml:space="preserve"> </v>
      </c>
      <c r="C1660" s="210" t="str">
        <f t="shared" si="438"/>
        <v xml:space="preserve"> </v>
      </c>
      <c r="D1660" s="1" t="str">
        <f t="shared" si="439"/>
        <v>na</v>
      </c>
      <c r="E1660" t="s">
        <v>26</v>
      </c>
      <c r="F1660">
        <v>9602</v>
      </c>
      <c r="G1660" s="139">
        <v>2012</v>
      </c>
      <c r="H1660" t="s">
        <v>146</v>
      </c>
      <c r="I1660" s="691">
        <f>VLOOKUP(E1660&amp;H1660,Data2012!$A:$S,7,FALSE)</f>
        <v>-1</v>
      </c>
    </row>
    <row r="1661" spans="1:9" ht="14.25" hidden="1" customHeight="1">
      <c r="A1661" s="1" t="str">
        <f t="shared" si="427"/>
        <v>SBB CFF FFS20129602</v>
      </c>
      <c r="B1661" s="1" t="str">
        <f t="shared" si="437"/>
        <v xml:space="preserve"> </v>
      </c>
      <c r="C1661" s="210" t="str">
        <f t="shared" si="438"/>
        <v xml:space="preserve"> </v>
      </c>
      <c r="D1661" s="1" t="str">
        <f t="shared" si="439"/>
        <v>na</v>
      </c>
      <c r="E1661" t="s">
        <v>26</v>
      </c>
      <c r="F1661">
        <v>9602</v>
      </c>
      <c r="G1661" s="139">
        <v>2012</v>
      </c>
      <c r="H1661" t="s">
        <v>145</v>
      </c>
      <c r="I1661" s="691">
        <f>VLOOKUP(E1661&amp;H1661,Data2012!$A:$S,7,FALSE)</f>
        <v>-1</v>
      </c>
    </row>
    <row r="1662" spans="1:9" ht="14.25" hidden="1" customHeight="1">
      <c r="A1662" s="1" t="str">
        <f t="shared" si="427"/>
        <v>SBB CFF FFS20129602</v>
      </c>
      <c r="B1662" s="1" t="str">
        <f>IF(D1662="na"," ",SUMIF(A:A,A1662,D:D))</f>
        <v xml:space="preserve"> </v>
      </c>
      <c r="C1662" s="210" t="str">
        <f>IF(D1662="na"," ",VALUE(RIGHT(TRIM(H1662),2)))</f>
        <v xml:space="preserve"> </v>
      </c>
      <c r="D1662" s="1" t="str">
        <f t="shared" si="439"/>
        <v>na</v>
      </c>
      <c r="E1662" t="s">
        <v>26</v>
      </c>
      <c r="F1662">
        <v>9602</v>
      </c>
      <c r="G1662" s="139">
        <v>2012</v>
      </c>
      <c r="H1662" t="s">
        <v>144</v>
      </c>
      <c r="I1662" s="691">
        <f>VLOOKUP(E1662&amp;H1662,Data2012!$A:$S,7,FALSE)</f>
        <v>-1</v>
      </c>
    </row>
    <row r="1663" spans="1:9" ht="14.25" hidden="1" customHeight="1">
      <c r="A1663" s="1" t="str">
        <f t="shared" si="427"/>
        <v>SBB CFF FFS20129603</v>
      </c>
      <c r="B1663" s="1" t="str">
        <f t="shared" ref="B1663:B1673" si="440">IF(D1663="na",B1664,SUMIF(A:A,A1663,D:D))</f>
        <v xml:space="preserve"> </v>
      </c>
      <c r="C1663" s="210" t="str">
        <f t="shared" ref="C1663:C1673" si="441">IF(D1663="na",C1664,VALUE(RIGHT(TRIM(H1663),2)))</f>
        <v xml:space="preserve"> </v>
      </c>
      <c r="D1663" s="1" t="str">
        <f>IF(I1663&lt;0,"na",I1663)</f>
        <v>na</v>
      </c>
      <c r="E1663" t="s">
        <v>26</v>
      </c>
      <c r="F1663">
        <v>9603</v>
      </c>
      <c r="G1663" s="139">
        <v>2012</v>
      </c>
      <c r="H1663" t="s">
        <v>155</v>
      </c>
      <c r="I1663" s="691">
        <f>VLOOKUP(E1663&amp;H1663,Data2012!$A:$S,12,FALSE)</f>
        <v>-1</v>
      </c>
    </row>
    <row r="1664" spans="1:9" ht="14.25" hidden="1" customHeight="1">
      <c r="A1664" s="1" t="str">
        <f t="shared" si="427"/>
        <v>SBB CFF FFS20129603</v>
      </c>
      <c r="B1664" s="1" t="str">
        <f t="shared" si="440"/>
        <v xml:space="preserve"> </v>
      </c>
      <c r="C1664" s="210" t="str">
        <f t="shared" si="441"/>
        <v xml:space="preserve"> </v>
      </c>
      <c r="D1664" s="1" t="str">
        <f t="shared" ref="D1664:D1674" si="442">IF(I1664&lt;0,"na",I1664)</f>
        <v>na</v>
      </c>
      <c r="E1664" t="s">
        <v>26</v>
      </c>
      <c r="F1664">
        <v>9603</v>
      </c>
      <c r="G1664" s="139">
        <v>2012</v>
      </c>
      <c r="H1664" t="s">
        <v>154</v>
      </c>
      <c r="I1664" s="691">
        <f>VLOOKUP(E1664&amp;H1664,Data2012!$A:$S,12,FALSE)</f>
        <v>-1</v>
      </c>
    </row>
    <row r="1665" spans="1:9" ht="14.25" hidden="1" customHeight="1">
      <c r="A1665" s="1" t="str">
        <f t="shared" si="427"/>
        <v>SBB CFF FFS20129603</v>
      </c>
      <c r="B1665" s="1" t="str">
        <f t="shared" si="440"/>
        <v xml:space="preserve"> </v>
      </c>
      <c r="C1665" s="210" t="str">
        <f t="shared" si="441"/>
        <v xml:space="preserve"> </v>
      </c>
      <c r="D1665" s="1" t="str">
        <f t="shared" si="442"/>
        <v>na</v>
      </c>
      <c r="E1665" t="s">
        <v>26</v>
      </c>
      <c r="F1665">
        <v>9603</v>
      </c>
      <c r="G1665" s="139">
        <v>2012</v>
      </c>
      <c r="H1665" t="s">
        <v>153</v>
      </c>
      <c r="I1665" s="691">
        <f>VLOOKUP(E1665&amp;H1665,Data2012!$A:$S,12,FALSE)</f>
        <v>-1</v>
      </c>
    </row>
    <row r="1666" spans="1:9" ht="14.25" hidden="1" customHeight="1">
      <c r="A1666" s="1" t="str">
        <f t="shared" si="427"/>
        <v>SBB CFF FFS20129603</v>
      </c>
      <c r="B1666" s="1" t="str">
        <f t="shared" si="440"/>
        <v xml:space="preserve"> </v>
      </c>
      <c r="C1666" s="210" t="str">
        <f t="shared" si="441"/>
        <v xml:space="preserve"> </v>
      </c>
      <c r="D1666" s="1" t="str">
        <f t="shared" si="442"/>
        <v>na</v>
      </c>
      <c r="E1666" t="s">
        <v>26</v>
      </c>
      <c r="F1666">
        <v>9603</v>
      </c>
      <c r="G1666" s="139">
        <v>2012</v>
      </c>
      <c r="H1666" t="s">
        <v>152</v>
      </c>
      <c r="I1666" s="691">
        <f>VLOOKUP(E1666&amp;H1666,Data2012!$A:$S,12,FALSE)</f>
        <v>-1</v>
      </c>
    </row>
    <row r="1667" spans="1:9" ht="14.25" hidden="1" customHeight="1">
      <c r="A1667" s="1" t="str">
        <f t="shared" si="427"/>
        <v>SBB CFF FFS20129603</v>
      </c>
      <c r="B1667" s="1" t="str">
        <f t="shared" si="440"/>
        <v xml:space="preserve"> </v>
      </c>
      <c r="C1667" s="210" t="str">
        <f t="shared" si="441"/>
        <v xml:space="preserve"> </v>
      </c>
      <c r="D1667" s="1" t="str">
        <f t="shared" si="442"/>
        <v>na</v>
      </c>
      <c r="E1667" t="s">
        <v>26</v>
      </c>
      <c r="F1667">
        <v>9603</v>
      </c>
      <c r="G1667" s="139">
        <v>2012</v>
      </c>
      <c r="H1667" t="s">
        <v>151</v>
      </c>
      <c r="I1667" s="691">
        <f>VLOOKUP(E1667&amp;H1667,Data2012!$A:$S,12,FALSE)</f>
        <v>-1</v>
      </c>
    </row>
    <row r="1668" spans="1:9" ht="14.25" hidden="1" customHeight="1">
      <c r="A1668" s="1" t="str">
        <f t="shared" si="427"/>
        <v>SBB CFF FFS20129603</v>
      </c>
      <c r="B1668" s="1" t="str">
        <f t="shared" si="440"/>
        <v xml:space="preserve"> </v>
      </c>
      <c r="C1668" s="210" t="str">
        <f t="shared" si="441"/>
        <v xml:space="preserve"> </v>
      </c>
      <c r="D1668" s="1" t="str">
        <f t="shared" si="442"/>
        <v>na</v>
      </c>
      <c r="E1668" t="s">
        <v>26</v>
      </c>
      <c r="F1668">
        <v>9603</v>
      </c>
      <c r="G1668" s="139">
        <v>2012</v>
      </c>
      <c r="H1668" t="s">
        <v>150</v>
      </c>
      <c r="I1668" s="691">
        <f>VLOOKUP(E1668&amp;H1668,Data2012!$A:$S,12,FALSE)</f>
        <v>-1</v>
      </c>
    </row>
    <row r="1669" spans="1:9" ht="14.25" hidden="1" customHeight="1">
      <c r="A1669" s="1" t="str">
        <f t="shared" si="427"/>
        <v>SBB CFF FFS20129603</v>
      </c>
      <c r="B1669" s="1" t="str">
        <f t="shared" si="440"/>
        <v xml:space="preserve"> </v>
      </c>
      <c r="C1669" s="210" t="str">
        <f t="shared" si="441"/>
        <v xml:space="preserve"> </v>
      </c>
      <c r="D1669" s="1" t="str">
        <f t="shared" si="442"/>
        <v>na</v>
      </c>
      <c r="E1669" t="s">
        <v>26</v>
      </c>
      <c r="F1669">
        <v>9603</v>
      </c>
      <c r="G1669" s="139">
        <v>2012</v>
      </c>
      <c r="H1669" t="s">
        <v>149</v>
      </c>
      <c r="I1669" s="691">
        <f>VLOOKUP(E1669&amp;H1669,Data2012!$A:$S,12,FALSE)</f>
        <v>-1</v>
      </c>
    </row>
    <row r="1670" spans="1:9" ht="14.25" hidden="1" customHeight="1">
      <c r="A1670" s="1" t="str">
        <f t="shared" si="427"/>
        <v>SBB CFF FFS20129603</v>
      </c>
      <c r="B1670" s="1" t="str">
        <f t="shared" si="440"/>
        <v xml:space="preserve"> </v>
      </c>
      <c r="C1670" s="210" t="str">
        <f t="shared" si="441"/>
        <v xml:space="preserve"> </v>
      </c>
      <c r="D1670" s="1" t="str">
        <f t="shared" si="442"/>
        <v>na</v>
      </c>
      <c r="E1670" t="s">
        <v>26</v>
      </c>
      <c r="F1670">
        <v>9603</v>
      </c>
      <c r="G1670" s="139">
        <v>2012</v>
      </c>
      <c r="H1670" t="s">
        <v>148</v>
      </c>
      <c r="I1670" s="691">
        <f>VLOOKUP(E1670&amp;H1670,Data2012!$A:$S,12,FALSE)</f>
        <v>-1</v>
      </c>
    </row>
    <row r="1671" spans="1:9" ht="14.25" hidden="1" customHeight="1">
      <c r="A1671" s="1" t="str">
        <f t="shared" ref="A1671:A1734" si="443">TRIM(E1671)&amp;VALUE(G1671)&amp;F1671</f>
        <v>SBB CFF FFS20129603</v>
      </c>
      <c r="B1671" s="1" t="str">
        <f t="shared" si="440"/>
        <v xml:space="preserve"> </v>
      </c>
      <c r="C1671" s="210" t="str">
        <f t="shared" si="441"/>
        <v xml:space="preserve"> </v>
      </c>
      <c r="D1671" s="1" t="str">
        <f t="shared" si="442"/>
        <v>na</v>
      </c>
      <c r="E1671" t="s">
        <v>26</v>
      </c>
      <c r="F1671">
        <v>9603</v>
      </c>
      <c r="G1671" s="139">
        <v>2012</v>
      </c>
      <c r="H1671" t="s">
        <v>147</v>
      </c>
      <c r="I1671" s="691">
        <f>VLOOKUP(E1671&amp;H1671,Data2012!$A:$S,12,FALSE)</f>
        <v>-1</v>
      </c>
    </row>
    <row r="1672" spans="1:9" ht="14.25" hidden="1" customHeight="1">
      <c r="A1672" s="1" t="str">
        <f t="shared" si="443"/>
        <v>SBB CFF FFS20129603</v>
      </c>
      <c r="B1672" s="1" t="str">
        <f t="shared" si="440"/>
        <v xml:space="preserve"> </v>
      </c>
      <c r="C1672" s="210" t="str">
        <f t="shared" si="441"/>
        <v xml:space="preserve"> </v>
      </c>
      <c r="D1672" s="1" t="str">
        <f t="shared" si="442"/>
        <v>na</v>
      </c>
      <c r="E1672" t="s">
        <v>26</v>
      </c>
      <c r="F1672">
        <v>9603</v>
      </c>
      <c r="G1672" s="139">
        <v>2012</v>
      </c>
      <c r="H1672" t="s">
        <v>146</v>
      </c>
      <c r="I1672" s="691">
        <f>VLOOKUP(E1672&amp;H1672,Data2012!$A:$S,12,FALSE)</f>
        <v>-1</v>
      </c>
    </row>
    <row r="1673" spans="1:9" ht="14.25" hidden="1" customHeight="1">
      <c r="A1673" s="1" t="str">
        <f t="shared" si="443"/>
        <v>SBB CFF FFS20129603</v>
      </c>
      <c r="B1673" s="1" t="str">
        <f t="shared" si="440"/>
        <v xml:space="preserve"> </v>
      </c>
      <c r="C1673" s="210" t="str">
        <f t="shared" si="441"/>
        <v xml:space="preserve"> </v>
      </c>
      <c r="D1673" s="1" t="str">
        <f t="shared" si="442"/>
        <v>na</v>
      </c>
      <c r="E1673" t="s">
        <v>26</v>
      </c>
      <c r="F1673">
        <v>9603</v>
      </c>
      <c r="G1673" s="139">
        <v>2012</v>
      </c>
      <c r="H1673" t="s">
        <v>145</v>
      </c>
      <c r="I1673" s="691">
        <f>VLOOKUP(E1673&amp;H1673,Data2012!$A:$S,12,FALSE)</f>
        <v>-1</v>
      </c>
    </row>
    <row r="1674" spans="1:9" ht="14.25" hidden="1" customHeight="1">
      <c r="A1674" s="1" t="str">
        <f t="shared" si="443"/>
        <v>SBB CFF FFS20129603</v>
      </c>
      <c r="B1674" s="1" t="str">
        <f>IF(D1674="na"," ",SUMIF(A:A,A1674,D:D))</f>
        <v xml:space="preserve"> </v>
      </c>
      <c r="C1674" s="210" t="str">
        <f>IF(D1674="na"," ",VALUE(RIGHT(TRIM(H1674),2)))</f>
        <v xml:space="preserve"> </v>
      </c>
      <c r="D1674" s="1" t="str">
        <f t="shared" si="442"/>
        <v>na</v>
      </c>
      <c r="E1674" t="s">
        <v>26</v>
      </c>
      <c r="F1674">
        <v>9603</v>
      </c>
      <c r="G1674" s="139">
        <v>2012</v>
      </c>
      <c r="H1674" t="s">
        <v>144</v>
      </c>
      <c r="I1674" s="691">
        <f>VLOOKUP(E1674&amp;H1674,Data2012!$A:$S,12,FALSE)</f>
        <v>-1</v>
      </c>
    </row>
    <row r="1675" spans="1:9" ht="14.25" hidden="1" customHeight="1">
      <c r="A1675" s="1" t="str">
        <f t="shared" si="443"/>
        <v>SBB CFF FFS20129604</v>
      </c>
      <c r="B1675" s="1" t="str">
        <f t="shared" ref="B1675:B1685" si="444">IF(D1675="na",B1676,SUMIF(A:A,A1675,D:D))</f>
        <v xml:space="preserve"> </v>
      </c>
      <c r="C1675" s="210" t="str">
        <f t="shared" ref="C1675:C1685" si="445">IF(D1675="na",C1676,VALUE(RIGHT(TRIM(H1675),2)))</f>
        <v xml:space="preserve"> </v>
      </c>
      <c r="D1675" s="1" t="str">
        <f>IF(I1675&lt;0,"na",I1675)</f>
        <v>na</v>
      </c>
      <c r="E1675" t="s">
        <v>26</v>
      </c>
      <c r="F1675">
        <v>9604</v>
      </c>
      <c r="G1675" s="139">
        <v>2012</v>
      </c>
      <c r="H1675" t="s">
        <v>155</v>
      </c>
      <c r="I1675" s="691">
        <f>VLOOKUP(E1675&amp;H1675,Data2012!$A:$S,15,FALSE)</f>
        <v>-1</v>
      </c>
    </row>
    <row r="1676" spans="1:9" ht="14.25" hidden="1" customHeight="1">
      <c r="A1676" s="1" t="str">
        <f t="shared" si="443"/>
        <v>SBB CFF FFS20129604</v>
      </c>
      <c r="B1676" s="1" t="str">
        <f t="shared" si="444"/>
        <v xml:space="preserve"> </v>
      </c>
      <c r="C1676" s="210" t="str">
        <f t="shared" si="445"/>
        <v xml:space="preserve"> </v>
      </c>
      <c r="D1676" s="1" t="str">
        <f t="shared" ref="D1676:D1686" si="446">IF(I1676&lt;0,"na",I1676)</f>
        <v>na</v>
      </c>
      <c r="E1676" t="s">
        <v>26</v>
      </c>
      <c r="F1676">
        <v>9604</v>
      </c>
      <c r="G1676" s="139">
        <v>2012</v>
      </c>
      <c r="H1676" t="s">
        <v>154</v>
      </c>
      <c r="I1676" s="691">
        <f>VLOOKUP(E1676&amp;H1676,Data2012!$A:$S,15,FALSE)</f>
        <v>-1</v>
      </c>
    </row>
    <row r="1677" spans="1:9" ht="14.25" hidden="1" customHeight="1">
      <c r="A1677" s="1" t="str">
        <f t="shared" si="443"/>
        <v>SBB CFF FFS20129604</v>
      </c>
      <c r="B1677" s="1" t="str">
        <f t="shared" si="444"/>
        <v xml:space="preserve"> </v>
      </c>
      <c r="C1677" s="210" t="str">
        <f t="shared" si="445"/>
        <v xml:space="preserve"> </v>
      </c>
      <c r="D1677" s="1" t="str">
        <f t="shared" si="446"/>
        <v>na</v>
      </c>
      <c r="E1677" t="s">
        <v>26</v>
      </c>
      <c r="F1677">
        <v>9604</v>
      </c>
      <c r="G1677" s="139">
        <v>2012</v>
      </c>
      <c r="H1677" t="s">
        <v>153</v>
      </c>
      <c r="I1677" s="691">
        <f>VLOOKUP(E1677&amp;H1677,Data2012!$A:$S,15,FALSE)</f>
        <v>-1</v>
      </c>
    </row>
    <row r="1678" spans="1:9" ht="14.25" hidden="1" customHeight="1">
      <c r="A1678" s="1" t="str">
        <f t="shared" si="443"/>
        <v>SBB CFF FFS20129604</v>
      </c>
      <c r="B1678" s="1" t="str">
        <f t="shared" si="444"/>
        <v xml:space="preserve"> </v>
      </c>
      <c r="C1678" s="210" t="str">
        <f t="shared" si="445"/>
        <v xml:space="preserve"> </v>
      </c>
      <c r="D1678" s="1" t="str">
        <f t="shared" si="446"/>
        <v>na</v>
      </c>
      <c r="E1678" t="s">
        <v>26</v>
      </c>
      <c r="F1678">
        <v>9604</v>
      </c>
      <c r="G1678" s="139">
        <v>2012</v>
      </c>
      <c r="H1678" t="s">
        <v>152</v>
      </c>
      <c r="I1678" s="691">
        <f>VLOOKUP(E1678&amp;H1678,Data2012!$A:$S,15,FALSE)</f>
        <v>-1</v>
      </c>
    </row>
    <row r="1679" spans="1:9" ht="14.25" hidden="1" customHeight="1">
      <c r="A1679" s="1" t="str">
        <f t="shared" si="443"/>
        <v>SBB CFF FFS20129604</v>
      </c>
      <c r="B1679" s="1" t="str">
        <f t="shared" si="444"/>
        <v xml:space="preserve"> </v>
      </c>
      <c r="C1679" s="210" t="str">
        <f t="shared" si="445"/>
        <v xml:space="preserve"> </v>
      </c>
      <c r="D1679" s="1" t="str">
        <f t="shared" si="446"/>
        <v>na</v>
      </c>
      <c r="E1679" t="s">
        <v>26</v>
      </c>
      <c r="F1679">
        <v>9604</v>
      </c>
      <c r="G1679" s="139">
        <v>2012</v>
      </c>
      <c r="H1679" t="s">
        <v>151</v>
      </c>
      <c r="I1679" s="691">
        <f>VLOOKUP(E1679&amp;H1679,Data2012!$A:$S,15,FALSE)</f>
        <v>-1</v>
      </c>
    </row>
    <row r="1680" spans="1:9" ht="14.25" hidden="1" customHeight="1">
      <c r="A1680" s="1" t="str">
        <f t="shared" si="443"/>
        <v>SBB CFF FFS20129604</v>
      </c>
      <c r="B1680" s="1" t="str">
        <f t="shared" si="444"/>
        <v xml:space="preserve"> </v>
      </c>
      <c r="C1680" s="210" t="str">
        <f t="shared" si="445"/>
        <v xml:space="preserve"> </v>
      </c>
      <c r="D1680" s="1" t="str">
        <f t="shared" si="446"/>
        <v>na</v>
      </c>
      <c r="E1680" t="s">
        <v>26</v>
      </c>
      <c r="F1680">
        <v>9604</v>
      </c>
      <c r="G1680" s="139">
        <v>2012</v>
      </c>
      <c r="H1680" t="s">
        <v>150</v>
      </c>
      <c r="I1680" s="691">
        <f>VLOOKUP(E1680&amp;H1680,Data2012!$A:$S,15,FALSE)</f>
        <v>-1</v>
      </c>
    </row>
    <row r="1681" spans="1:9" ht="14.25" hidden="1" customHeight="1">
      <c r="A1681" s="1" t="str">
        <f t="shared" si="443"/>
        <v>SBB CFF FFS20129604</v>
      </c>
      <c r="B1681" s="1" t="str">
        <f t="shared" si="444"/>
        <v xml:space="preserve"> </v>
      </c>
      <c r="C1681" s="210" t="str">
        <f t="shared" si="445"/>
        <v xml:space="preserve"> </v>
      </c>
      <c r="D1681" s="1" t="str">
        <f t="shared" si="446"/>
        <v>na</v>
      </c>
      <c r="E1681" t="s">
        <v>26</v>
      </c>
      <c r="F1681">
        <v>9604</v>
      </c>
      <c r="G1681" s="139">
        <v>2012</v>
      </c>
      <c r="H1681" t="s">
        <v>149</v>
      </c>
      <c r="I1681" s="691">
        <f>VLOOKUP(E1681&amp;H1681,Data2012!$A:$S,15,FALSE)</f>
        <v>-1</v>
      </c>
    </row>
    <row r="1682" spans="1:9" ht="14.25" hidden="1" customHeight="1">
      <c r="A1682" s="1" t="str">
        <f t="shared" si="443"/>
        <v>SBB CFF FFS20129604</v>
      </c>
      <c r="B1682" s="1" t="str">
        <f t="shared" si="444"/>
        <v xml:space="preserve"> </v>
      </c>
      <c r="C1682" s="210" t="str">
        <f t="shared" si="445"/>
        <v xml:space="preserve"> </v>
      </c>
      <c r="D1682" s="1" t="str">
        <f t="shared" si="446"/>
        <v>na</v>
      </c>
      <c r="E1682" t="s">
        <v>26</v>
      </c>
      <c r="F1682">
        <v>9604</v>
      </c>
      <c r="G1682" s="139">
        <v>2012</v>
      </c>
      <c r="H1682" t="s">
        <v>148</v>
      </c>
      <c r="I1682" s="691">
        <f>VLOOKUP(E1682&amp;H1682,Data2012!$A:$S,15,FALSE)</f>
        <v>-1</v>
      </c>
    </row>
    <row r="1683" spans="1:9" ht="14.25" hidden="1" customHeight="1">
      <c r="A1683" s="1" t="str">
        <f t="shared" si="443"/>
        <v>SBB CFF FFS20129604</v>
      </c>
      <c r="B1683" s="1" t="str">
        <f t="shared" si="444"/>
        <v xml:space="preserve"> </v>
      </c>
      <c r="C1683" s="210" t="str">
        <f t="shared" si="445"/>
        <v xml:space="preserve"> </v>
      </c>
      <c r="D1683" s="1" t="str">
        <f t="shared" si="446"/>
        <v>na</v>
      </c>
      <c r="E1683" t="s">
        <v>26</v>
      </c>
      <c r="F1683">
        <v>9604</v>
      </c>
      <c r="G1683" s="139">
        <v>2012</v>
      </c>
      <c r="H1683" t="s">
        <v>147</v>
      </c>
      <c r="I1683" s="691">
        <f>VLOOKUP(E1683&amp;H1683,Data2012!$A:$S,15,FALSE)</f>
        <v>-1</v>
      </c>
    </row>
    <row r="1684" spans="1:9" ht="14.25" hidden="1" customHeight="1">
      <c r="A1684" s="1" t="str">
        <f t="shared" si="443"/>
        <v>SBB CFF FFS20129604</v>
      </c>
      <c r="B1684" s="1" t="str">
        <f t="shared" si="444"/>
        <v xml:space="preserve"> </v>
      </c>
      <c r="C1684" s="210" t="str">
        <f t="shared" si="445"/>
        <v xml:space="preserve"> </v>
      </c>
      <c r="D1684" s="1" t="str">
        <f t="shared" si="446"/>
        <v>na</v>
      </c>
      <c r="E1684" t="s">
        <v>26</v>
      </c>
      <c r="F1684">
        <v>9604</v>
      </c>
      <c r="G1684" s="139">
        <v>2012</v>
      </c>
      <c r="H1684" t="s">
        <v>146</v>
      </c>
      <c r="I1684" s="691">
        <f>VLOOKUP(E1684&amp;H1684,Data2012!$A:$S,15,FALSE)</f>
        <v>-1</v>
      </c>
    </row>
    <row r="1685" spans="1:9" ht="14.25" hidden="1" customHeight="1">
      <c r="A1685" s="1" t="str">
        <f t="shared" si="443"/>
        <v>SBB CFF FFS20129604</v>
      </c>
      <c r="B1685" s="1" t="str">
        <f t="shared" si="444"/>
        <v xml:space="preserve"> </v>
      </c>
      <c r="C1685" s="210" t="str">
        <f t="shared" si="445"/>
        <v xml:space="preserve"> </v>
      </c>
      <c r="D1685" s="1" t="str">
        <f t="shared" si="446"/>
        <v>na</v>
      </c>
      <c r="E1685" t="s">
        <v>26</v>
      </c>
      <c r="F1685">
        <v>9604</v>
      </c>
      <c r="G1685" s="139">
        <v>2012</v>
      </c>
      <c r="H1685" t="s">
        <v>145</v>
      </c>
      <c r="I1685" s="691">
        <f>VLOOKUP(E1685&amp;H1685,Data2012!$A:$S,15,FALSE)</f>
        <v>-1</v>
      </c>
    </row>
    <row r="1686" spans="1:9" ht="14.25" hidden="1" customHeight="1">
      <c r="A1686" s="1" t="str">
        <f t="shared" si="443"/>
        <v>SBB CFF FFS20129604</v>
      </c>
      <c r="B1686" s="1" t="str">
        <f>IF(D1686="na"," ",SUMIF(A:A,A1686,D:D))</f>
        <v xml:space="preserve"> </v>
      </c>
      <c r="C1686" s="210" t="str">
        <f>IF(D1686="na"," ",VALUE(RIGHT(TRIM(H1686),2)))</f>
        <v xml:space="preserve"> </v>
      </c>
      <c r="D1686" s="1" t="str">
        <f t="shared" si="446"/>
        <v>na</v>
      </c>
      <c r="E1686" t="s">
        <v>26</v>
      </c>
      <c r="F1686">
        <v>9604</v>
      </c>
      <c r="G1686" s="139">
        <v>2012</v>
      </c>
      <c r="H1686" t="s">
        <v>144</v>
      </c>
      <c r="I1686" s="691">
        <f>VLOOKUP(E1686&amp;H1686,Data2012!$A:$S,15,FALSE)</f>
        <v>-1</v>
      </c>
    </row>
    <row r="1687" spans="1:9" ht="14.25" hidden="1" customHeight="1">
      <c r="A1687" s="1" t="str">
        <f t="shared" si="443"/>
        <v>SBB CFF FFS20129605</v>
      </c>
      <c r="B1687" s="1" t="str">
        <f t="shared" ref="B1687:B1697" si="447">IF(D1687="na",B1688,SUMIF(A:A,A1687,D:D))</f>
        <v xml:space="preserve"> </v>
      </c>
      <c r="C1687" s="210" t="str">
        <f t="shared" ref="C1687:C1697" si="448">IF(D1687="na",C1688,VALUE(RIGHT(TRIM(H1687),2)))</f>
        <v xml:space="preserve"> </v>
      </c>
      <c r="D1687" s="1" t="str">
        <f>IF(I1687&lt;0,"na",I1687)</f>
        <v>na</v>
      </c>
      <c r="E1687" t="s">
        <v>26</v>
      </c>
      <c r="F1687">
        <v>9605</v>
      </c>
      <c r="G1687" s="139">
        <v>2012</v>
      </c>
      <c r="H1687" t="s">
        <v>155</v>
      </c>
      <c r="I1687" s="691">
        <f>VLOOKUP(E1687&amp;H1687,Data2012!$A:$S,18,FALSE)</f>
        <v>-1</v>
      </c>
    </row>
    <row r="1688" spans="1:9" ht="14.25" hidden="1" customHeight="1">
      <c r="A1688" s="1" t="str">
        <f t="shared" si="443"/>
        <v>SBB CFF FFS20129605</v>
      </c>
      <c r="B1688" s="1" t="str">
        <f t="shared" si="447"/>
        <v xml:space="preserve"> </v>
      </c>
      <c r="C1688" s="210" t="str">
        <f t="shared" si="448"/>
        <v xml:space="preserve"> </v>
      </c>
      <c r="D1688" s="1" t="str">
        <f t="shared" ref="D1688:D1698" si="449">IF(I1688&lt;0,"na",I1688)</f>
        <v>na</v>
      </c>
      <c r="E1688" t="s">
        <v>26</v>
      </c>
      <c r="F1688">
        <v>9605</v>
      </c>
      <c r="G1688" s="139">
        <v>2012</v>
      </c>
      <c r="H1688" t="s">
        <v>154</v>
      </c>
      <c r="I1688" s="691">
        <f>VLOOKUP(E1688&amp;H1688,Data2012!$A:$S,18,FALSE)</f>
        <v>-1</v>
      </c>
    </row>
    <row r="1689" spans="1:9" ht="14.25" hidden="1" customHeight="1">
      <c r="A1689" s="1" t="str">
        <f t="shared" si="443"/>
        <v>SBB CFF FFS20129605</v>
      </c>
      <c r="B1689" s="1" t="str">
        <f t="shared" si="447"/>
        <v xml:space="preserve"> </v>
      </c>
      <c r="C1689" s="210" t="str">
        <f t="shared" si="448"/>
        <v xml:space="preserve"> </v>
      </c>
      <c r="D1689" s="1" t="str">
        <f t="shared" si="449"/>
        <v>na</v>
      </c>
      <c r="E1689" t="s">
        <v>26</v>
      </c>
      <c r="F1689">
        <v>9605</v>
      </c>
      <c r="G1689" s="139">
        <v>2012</v>
      </c>
      <c r="H1689" t="s">
        <v>153</v>
      </c>
      <c r="I1689" s="691">
        <f>VLOOKUP(E1689&amp;H1689,Data2012!$A:$S,18,FALSE)</f>
        <v>-1</v>
      </c>
    </row>
    <row r="1690" spans="1:9" ht="14.25" hidden="1" customHeight="1">
      <c r="A1690" s="1" t="str">
        <f t="shared" si="443"/>
        <v>SBB CFF FFS20129605</v>
      </c>
      <c r="B1690" s="1" t="str">
        <f t="shared" si="447"/>
        <v xml:space="preserve"> </v>
      </c>
      <c r="C1690" s="210" t="str">
        <f t="shared" si="448"/>
        <v xml:space="preserve"> </v>
      </c>
      <c r="D1690" s="1" t="str">
        <f t="shared" si="449"/>
        <v>na</v>
      </c>
      <c r="E1690" t="s">
        <v>26</v>
      </c>
      <c r="F1690">
        <v>9605</v>
      </c>
      <c r="G1690" s="139">
        <v>2012</v>
      </c>
      <c r="H1690" t="s">
        <v>152</v>
      </c>
      <c r="I1690" s="691">
        <f>VLOOKUP(E1690&amp;H1690,Data2012!$A:$S,18,FALSE)</f>
        <v>-1</v>
      </c>
    </row>
    <row r="1691" spans="1:9" ht="14.25" hidden="1" customHeight="1">
      <c r="A1691" s="1" t="str">
        <f t="shared" si="443"/>
        <v>SBB CFF FFS20129605</v>
      </c>
      <c r="B1691" s="1" t="str">
        <f t="shared" si="447"/>
        <v xml:space="preserve"> </v>
      </c>
      <c r="C1691" s="210" t="str">
        <f t="shared" si="448"/>
        <v xml:space="preserve"> </v>
      </c>
      <c r="D1691" s="1" t="str">
        <f t="shared" si="449"/>
        <v>na</v>
      </c>
      <c r="E1691" t="s">
        <v>26</v>
      </c>
      <c r="F1691">
        <v>9605</v>
      </c>
      <c r="G1691" s="139">
        <v>2012</v>
      </c>
      <c r="H1691" t="s">
        <v>151</v>
      </c>
      <c r="I1691" s="691">
        <f>VLOOKUP(E1691&amp;H1691,Data2012!$A:$S,18,FALSE)</f>
        <v>-1</v>
      </c>
    </row>
    <row r="1692" spans="1:9" ht="14.25" hidden="1" customHeight="1">
      <c r="A1692" s="1" t="str">
        <f t="shared" si="443"/>
        <v>SBB CFF FFS20129605</v>
      </c>
      <c r="B1692" s="1" t="str">
        <f t="shared" si="447"/>
        <v xml:space="preserve"> </v>
      </c>
      <c r="C1692" s="210" t="str">
        <f t="shared" si="448"/>
        <v xml:space="preserve"> </v>
      </c>
      <c r="D1692" s="1" t="str">
        <f t="shared" si="449"/>
        <v>na</v>
      </c>
      <c r="E1692" t="s">
        <v>26</v>
      </c>
      <c r="F1692">
        <v>9605</v>
      </c>
      <c r="G1692" s="139">
        <v>2012</v>
      </c>
      <c r="H1692" t="s">
        <v>150</v>
      </c>
      <c r="I1692" s="691">
        <f>VLOOKUP(E1692&amp;H1692,Data2012!$A:$S,18,FALSE)</f>
        <v>-1</v>
      </c>
    </row>
    <row r="1693" spans="1:9" ht="14.25" hidden="1" customHeight="1">
      <c r="A1693" s="1" t="str">
        <f t="shared" si="443"/>
        <v>SBB CFF FFS20129605</v>
      </c>
      <c r="B1693" s="1" t="str">
        <f t="shared" si="447"/>
        <v xml:space="preserve"> </v>
      </c>
      <c r="C1693" s="210" t="str">
        <f t="shared" si="448"/>
        <v xml:space="preserve"> </v>
      </c>
      <c r="D1693" s="1" t="str">
        <f t="shared" si="449"/>
        <v>na</v>
      </c>
      <c r="E1693" t="s">
        <v>26</v>
      </c>
      <c r="F1693">
        <v>9605</v>
      </c>
      <c r="G1693" s="139">
        <v>2012</v>
      </c>
      <c r="H1693" t="s">
        <v>149</v>
      </c>
      <c r="I1693" s="691">
        <f>VLOOKUP(E1693&amp;H1693,Data2012!$A:$S,18,FALSE)</f>
        <v>-1</v>
      </c>
    </row>
    <row r="1694" spans="1:9" ht="14.25" hidden="1" customHeight="1">
      <c r="A1694" s="1" t="str">
        <f t="shared" si="443"/>
        <v>SBB CFF FFS20129605</v>
      </c>
      <c r="B1694" s="1" t="str">
        <f t="shared" si="447"/>
        <v xml:space="preserve"> </v>
      </c>
      <c r="C1694" s="210" t="str">
        <f t="shared" si="448"/>
        <v xml:space="preserve"> </v>
      </c>
      <c r="D1694" s="1" t="str">
        <f t="shared" si="449"/>
        <v>na</v>
      </c>
      <c r="E1694" t="s">
        <v>26</v>
      </c>
      <c r="F1694">
        <v>9605</v>
      </c>
      <c r="G1694" s="139">
        <v>2012</v>
      </c>
      <c r="H1694" t="s">
        <v>148</v>
      </c>
      <c r="I1694" s="691">
        <f>VLOOKUP(E1694&amp;H1694,Data2012!$A:$S,18,FALSE)</f>
        <v>-1</v>
      </c>
    </row>
    <row r="1695" spans="1:9" ht="14.25" hidden="1" customHeight="1">
      <c r="A1695" s="1" t="str">
        <f t="shared" si="443"/>
        <v>SBB CFF FFS20129605</v>
      </c>
      <c r="B1695" s="1" t="str">
        <f t="shared" si="447"/>
        <v xml:space="preserve"> </v>
      </c>
      <c r="C1695" s="210" t="str">
        <f t="shared" si="448"/>
        <v xml:space="preserve"> </v>
      </c>
      <c r="D1695" s="1" t="str">
        <f t="shared" si="449"/>
        <v>na</v>
      </c>
      <c r="E1695" t="s">
        <v>26</v>
      </c>
      <c r="F1695">
        <v>9605</v>
      </c>
      <c r="G1695" s="139">
        <v>2012</v>
      </c>
      <c r="H1695" t="s">
        <v>147</v>
      </c>
      <c r="I1695" s="691">
        <f>VLOOKUP(E1695&amp;H1695,Data2012!$A:$S,18,FALSE)</f>
        <v>-1</v>
      </c>
    </row>
    <row r="1696" spans="1:9" ht="14.25" hidden="1" customHeight="1">
      <c r="A1696" s="1" t="str">
        <f t="shared" si="443"/>
        <v>SBB CFF FFS20129605</v>
      </c>
      <c r="B1696" s="1" t="str">
        <f t="shared" si="447"/>
        <v xml:space="preserve"> </v>
      </c>
      <c r="C1696" s="210" t="str">
        <f t="shared" si="448"/>
        <v xml:space="preserve"> </v>
      </c>
      <c r="D1696" s="1" t="str">
        <f t="shared" si="449"/>
        <v>na</v>
      </c>
      <c r="E1696" t="s">
        <v>26</v>
      </c>
      <c r="F1696">
        <v>9605</v>
      </c>
      <c r="G1696" s="139">
        <v>2012</v>
      </c>
      <c r="H1696" t="s">
        <v>146</v>
      </c>
      <c r="I1696" s="691">
        <f>VLOOKUP(E1696&amp;H1696,Data2012!$A:$S,18,FALSE)</f>
        <v>-1</v>
      </c>
    </row>
    <row r="1697" spans="1:9" ht="14.25" hidden="1" customHeight="1">
      <c r="A1697" s="1" t="str">
        <f t="shared" si="443"/>
        <v>SBB CFF FFS20129605</v>
      </c>
      <c r="B1697" s="1" t="str">
        <f t="shared" si="447"/>
        <v xml:space="preserve"> </v>
      </c>
      <c r="C1697" s="210" t="str">
        <f t="shared" si="448"/>
        <v xml:space="preserve"> </v>
      </c>
      <c r="D1697" s="1" t="str">
        <f t="shared" si="449"/>
        <v>na</v>
      </c>
      <c r="E1697" t="s">
        <v>26</v>
      </c>
      <c r="F1697">
        <v>9605</v>
      </c>
      <c r="G1697" s="139">
        <v>2012</v>
      </c>
      <c r="H1697" t="s">
        <v>145</v>
      </c>
      <c r="I1697" s="691">
        <f>VLOOKUP(E1697&amp;H1697,Data2012!$A:$S,18,FALSE)</f>
        <v>-1</v>
      </c>
    </row>
    <row r="1698" spans="1:9" ht="14.25" hidden="1" customHeight="1">
      <c r="A1698" s="1" t="str">
        <f t="shared" si="443"/>
        <v>SBB CFF FFS20129605</v>
      </c>
      <c r="B1698" s="1" t="str">
        <f>IF(D1698="na"," ",SUMIF(A:A,A1698,D:D))</f>
        <v xml:space="preserve"> </v>
      </c>
      <c r="C1698" s="210" t="str">
        <f>IF(D1698="na"," ",VALUE(RIGHT(TRIM(H1698),2)))</f>
        <v xml:space="preserve"> </v>
      </c>
      <c r="D1698" s="1" t="str">
        <f t="shared" si="449"/>
        <v>na</v>
      </c>
      <c r="E1698" t="s">
        <v>26</v>
      </c>
      <c r="F1698">
        <v>9605</v>
      </c>
      <c r="G1698" s="139">
        <v>2012</v>
      </c>
      <c r="H1698" t="s">
        <v>144</v>
      </c>
      <c r="I1698" s="691">
        <f>VLOOKUP(E1698&amp;H1698,Data2012!$A:$S,18,FALSE)</f>
        <v>-1</v>
      </c>
    </row>
    <row r="1699" spans="1:9" ht="14.25" hidden="1" customHeight="1">
      <c r="A1699" s="1" t="str">
        <f t="shared" si="443"/>
        <v>SBB CFF FFS20129606</v>
      </c>
      <c r="B1699" s="1" t="str">
        <f t="shared" ref="B1699:B1709" si="450">IF(D1699="na",B1700,SUMIF(A:A,A1699,D:D))</f>
        <v xml:space="preserve"> </v>
      </c>
      <c r="C1699" s="210" t="str">
        <f t="shared" ref="C1699:C1709" si="451">IF(D1699="na",C1700,VALUE(RIGHT(TRIM(H1699),2)))</f>
        <v xml:space="preserve"> </v>
      </c>
      <c r="D1699" s="1" t="str">
        <f>IF(I1699&lt;0,"na",I1699)</f>
        <v>na</v>
      </c>
      <c r="E1699" t="s">
        <v>26</v>
      </c>
      <c r="F1699">
        <v>9606</v>
      </c>
      <c r="G1699" s="139">
        <v>2012</v>
      </c>
      <c r="H1699" t="s">
        <v>155</v>
      </c>
      <c r="I1699" s="691">
        <f>VLOOKUP(E1699&amp;H1699,Data2012!$A:$U,21,FALSE)</f>
        <v>-1</v>
      </c>
    </row>
    <row r="1700" spans="1:9" ht="14.25" hidden="1" customHeight="1">
      <c r="A1700" s="1" t="str">
        <f t="shared" si="443"/>
        <v>SBB CFF FFS20129606</v>
      </c>
      <c r="B1700" s="1" t="str">
        <f t="shared" si="450"/>
        <v xml:space="preserve"> </v>
      </c>
      <c r="C1700" s="210" t="str">
        <f t="shared" si="451"/>
        <v xml:space="preserve"> </v>
      </c>
      <c r="D1700" s="1" t="str">
        <f t="shared" ref="D1700:D1710" si="452">IF(I1700&lt;0,"na",I1700)</f>
        <v>na</v>
      </c>
      <c r="E1700" t="s">
        <v>26</v>
      </c>
      <c r="F1700">
        <v>9606</v>
      </c>
      <c r="G1700" s="139">
        <v>2012</v>
      </c>
      <c r="H1700" t="s">
        <v>154</v>
      </c>
      <c r="I1700" s="691">
        <f>VLOOKUP(E1700&amp;H1700,Data2012!$A:$U,21,FALSE)</f>
        <v>-1</v>
      </c>
    </row>
    <row r="1701" spans="1:9" ht="14.25" hidden="1" customHeight="1">
      <c r="A1701" s="1" t="str">
        <f t="shared" si="443"/>
        <v>SBB CFF FFS20129606</v>
      </c>
      <c r="B1701" s="1" t="str">
        <f t="shared" si="450"/>
        <v xml:space="preserve"> </v>
      </c>
      <c r="C1701" s="210" t="str">
        <f t="shared" si="451"/>
        <v xml:space="preserve"> </v>
      </c>
      <c r="D1701" s="1" t="str">
        <f t="shared" si="452"/>
        <v>na</v>
      </c>
      <c r="E1701" t="s">
        <v>26</v>
      </c>
      <c r="F1701">
        <v>9606</v>
      </c>
      <c r="G1701" s="139">
        <v>2012</v>
      </c>
      <c r="H1701" t="s">
        <v>153</v>
      </c>
      <c r="I1701" s="691">
        <f>VLOOKUP(E1701&amp;H1701,Data2012!$A:$U,21,FALSE)</f>
        <v>-1</v>
      </c>
    </row>
    <row r="1702" spans="1:9" ht="14.25" hidden="1" customHeight="1">
      <c r="A1702" s="1" t="str">
        <f t="shared" si="443"/>
        <v>SBB CFF FFS20129606</v>
      </c>
      <c r="B1702" s="1" t="str">
        <f t="shared" si="450"/>
        <v xml:space="preserve"> </v>
      </c>
      <c r="C1702" s="210" t="str">
        <f t="shared" si="451"/>
        <v xml:space="preserve"> </v>
      </c>
      <c r="D1702" s="1" t="str">
        <f t="shared" si="452"/>
        <v>na</v>
      </c>
      <c r="E1702" t="s">
        <v>26</v>
      </c>
      <c r="F1702">
        <v>9606</v>
      </c>
      <c r="G1702" s="139">
        <v>2012</v>
      </c>
      <c r="H1702" t="s">
        <v>152</v>
      </c>
      <c r="I1702" s="691">
        <f>VLOOKUP(E1702&amp;H1702,Data2012!$A:$U,21,FALSE)</f>
        <v>-1</v>
      </c>
    </row>
    <row r="1703" spans="1:9" ht="14.25" hidden="1" customHeight="1">
      <c r="A1703" s="1" t="str">
        <f t="shared" si="443"/>
        <v>SBB CFF FFS20129606</v>
      </c>
      <c r="B1703" s="1" t="str">
        <f t="shared" si="450"/>
        <v xml:space="preserve"> </v>
      </c>
      <c r="C1703" s="210" t="str">
        <f t="shared" si="451"/>
        <v xml:space="preserve"> </v>
      </c>
      <c r="D1703" s="1" t="str">
        <f t="shared" si="452"/>
        <v>na</v>
      </c>
      <c r="E1703" t="s">
        <v>26</v>
      </c>
      <c r="F1703">
        <v>9606</v>
      </c>
      <c r="G1703" s="139">
        <v>2012</v>
      </c>
      <c r="H1703" t="s">
        <v>151</v>
      </c>
      <c r="I1703" s="691">
        <f>VLOOKUP(E1703&amp;H1703,Data2012!$A:$U,21,FALSE)</f>
        <v>-1</v>
      </c>
    </row>
    <row r="1704" spans="1:9" ht="14.25" hidden="1" customHeight="1">
      <c r="A1704" s="1" t="str">
        <f t="shared" si="443"/>
        <v>SBB CFF FFS20129606</v>
      </c>
      <c r="B1704" s="1" t="str">
        <f t="shared" si="450"/>
        <v xml:space="preserve"> </v>
      </c>
      <c r="C1704" s="210" t="str">
        <f t="shared" si="451"/>
        <v xml:space="preserve"> </v>
      </c>
      <c r="D1704" s="1" t="str">
        <f t="shared" si="452"/>
        <v>na</v>
      </c>
      <c r="E1704" t="s">
        <v>26</v>
      </c>
      <c r="F1704">
        <v>9606</v>
      </c>
      <c r="G1704" s="139">
        <v>2012</v>
      </c>
      <c r="H1704" t="s">
        <v>150</v>
      </c>
      <c r="I1704" s="691">
        <f>VLOOKUP(E1704&amp;H1704,Data2012!$A:$U,21,FALSE)</f>
        <v>-1</v>
      </c>
    </row>
    <row r="1705" spans="1:9" ht="14.25" hidden="1" customHeight="1">
      <c r="A1705" s="1" t="str">
        <f t="shared" si="443"/>
        <v>SBB CFF FFS20129606</v>
      </c>
      <c r="B1705" s="1" t="str">
        <f t="shared" si="450"/>
        <v xml:space="preserve"> </v>
      </c>
      <c r="C1705" s="210" t="str">
        <f t="shared" si="451"/>
        <v xml:space="preserve"> </v>
      </c>
      <c r="D1705" s="1" t="str">
        <f t="shared" si="452"/>
        <v>na</v>
      </c>
      <c r="E1705" t="s">
        <v>26</v>
      </c>
      <c r="F1705">
        <v>9606</v>
      </c>
      <c r="G1705" s="139">
        <v>2012</v>
      </c>
      <c r="H1705" t="s">
        <v>149</v>
      </c>
      <c r="I1705" s="691">
        <f>VLOOKUP(E1705&amp;H1705,Data2012!$A:$U,21,FALSE)</f>
        <v>-1</v>
      </c>
    </row>
    <row r="1706" spans="1:9" ht="14.25" hidden="1" customHeight="1">
      <c r="A1706" s="1" t="str">
        <f t="shared" si="443"/>
        <v>SBB CFF FFS20129606</v>
      </c>
      <c r="B1706" s="1" t="str">
        <f t="shared" si="450"/>
        <v xml:space="preserve"> </v>
      </c>
      <c r="C1706" s="210" t="str">
        <f t="shared" si="451"/>
        <v xml:space="preserve"> </v>
      </c>
      <c r="D1706" s="1" t="str">
        <f t="shared" si="452"/>
        <v>na</v>
      </c>
      <c r="E1706" t="s">
        <v>26</v>
      </c>
      <c r="F1706">
        <v>9606</v>
      </c>
      <c r="G1706" s="139">
        <v>2012</v>
      </c>
      <c r="H1706" t="s">
        <v>148</v>
      </c>
      <c r="I1706" s="691">
        <f>VLOOKUP(E1706&amp;H1706,Data2012!$A:$U,21,FALSE)</f>
        <v>-1</v>
      </c>
    </row>
    <row r="1707" spans="1:9" ht="14.25" hidden="1" customHeight="1">
      <c r="A1707" s="1" t="str">
        <f t="shared" si="443"/>
        <v>SBB CFF FFS20129606</v>
      </c>
      <c r="B1707" s="1" t="str">
        <f t="shared" si="450"/>
        <v xml:space="preserve"> </v>
      </c>
      <c r="C1707" s="210" t="str">
        <f t="shared" si="451"/>
        <v xml:space="preserve"> </v>
      </c>
      <c r="D1707" s="1" t="str">
        <f t="shared" si="452"/>
        <v>na</v>
      </c>
      <c r="E1707" t="s">
        <v>26</v>
      </c>
      <c r="F1707">
        <v>9606</v>
      </c>
      <c r="G1707" s="139">
        <v>2012</v>
      </c>
      <c r="H1707" t="s">
        <v>147</v>
      </c>
      <c r="I1707" s="691">
        <f>VLOOKUP(E1707&amp;H1707,Data2012!$A:$U,21,FALSE)</f>
        <v>-1</v>
      </c>
    </row>
    <row r="1708" spans="1:9" ht="14.25" hidden="1" customHeight="1">
      <c r="A1708" s="1" t="str">
        <f t="shared" si="443"/>
        <v>SBB CFF FFS20129606</v>
      </c>
      <c r="B1708" s="1" t="str">
        <f t="shared" si="450"/>
        <v xml:space="preserve"> </v>
      </c>
      <c r="C1708" s="210" t="str">
        <f t="shared" si="451"/>
        <v xml:space="preserve"> </v>
      </c>
      <c r="D1708" s="1" t="str">
        <f t="shared" si="452"/>
        <v>na</v>
      </c>
      <c r="E1708" t="s">
        <v>26</v>
      </c>
      <c r="F1708">
        <v>9606</v>
      </c>
      <c r="G1708" s="139">
        <v>2012</v>
      </c>
      <c r="H1708" t="s">
        <v>146</v>
      </c>
      <c r="I1708" s="691">
        <f>VLOOKUP(E1708&amp;H1708,Data2012!$A:$U,21,FALSE)</f>
        <v>-1</v>
      </c>
    </row>
    <row r="1709" spans="1:9" ht="14.25" hidden="1" customHeight="1">
      <c r="A1709" s="1" t="str">
        <f t="shared" si="443"/>
        <v>SBB CFF FFS20129606</v>
      </c>
      <c r="B1709" s="1" t="str">
        <f t="shared" si="450"/>
        <v xml:space="preserve"> </v>
      </c>
      <c r="C1709" s="210" t="str">
        <f t="shared" si="451"/>
        <v xml:space="preserve"> </v>
      </c>
      <c r="D1709" s="1" t="str">
        <f t="shared" si="452"/>
        <v>na</v>
      </c>
      <c r="E1709" t="s">
        <v>26</v>
      </c>
      <c r="F1709">
        <v>9606</v>
      </c>
      <c r="G1709" s="139">
        <v>2012</v>
      </c>
      <c r="H1709" t="s">
        <v>145</v>
      </c>
      <c r="I1709" s="691">
        <f>VLOOKUP(E1709&amp;H1709,Data2012!$A:$U,21,FALSE)</f>
        <v>-1</v>
      </c>
    </row>
    <row r="1710" spans="1:9" ht="14.25" hidden="1" customHeight="1">
      <c r="A1710" s="1" t="str">
        <f t="shared" si="443"/>
        <v>SBB CFF FFS20129606</v>
      </c>
      <c r="B1710" s="1" t="str">
        <f>IF(D1710="na"," ",SUMIF(A:A,A1710,D:D))</f>
        <v xml:space="preserve"> </v>
      </c>
      <c r="C1710" s="210" t="str">
        <f>IF(D1710="na"," ",VALUE(RIGHT(TRIM(H1710),2)))</f>
        <v xml:space="preserve"> </v>
      </c>
      <c r="D1710" s="1" t="str">
        <f t="shared" si="452"/>
        <v>na</v>
      </c>
      <c r="E1710" t="s">
        <v>26</v>
      </c>
      <c r="F1710">
        <v>9606</v>
      </c>
      <c r="G1710" s="139">
        <v>2012</v>
      </c>
      <c r="H1710" t="s">
        <v>144</v>
      </c>
      <c r="I1710" s="691">
        <f>VLOOKUP(E1710&amp;H1710,Data2012!$A:$U,21,FALSE)</f>
        <v>-1</v>
      </c>
    </row>
    <row r="1711" spans="1:9" ht="14.25" hidden="1" customHeight="1">
      <c r="A1711" s="1" t="str">
        <f t="shared" si="443"/>
        <v>SNCB/NMBS20129601</v>
      </c>
      <c r="B1711" s="1">
        <f t="shared" ref="B1711:B1721" si="453">IF(D1711="na",B1712,SUMIF(A:A,A1711,D:D))</f>
        <v>99599.4</v>
      </c>
      <c r="C1711" s="210">
        <f t="shared" ref="C1711:C1721" si="454">IF(D1711="na",C1712,VALUE(RIGHT(TRIM(H1711),2)))</f>
        <v>5</v>
      </c>
      <c r="D1711" s="1" t="str">
        <f>IF(I1711&lt;0,"na",I1711)</f>
        <v>na</v>
      </c>
      <c r="E1711" t="s">
        <v>55</v>
      </c>
      <c r="F1711">
        <v>9601</v>
      </c>
      <c r="G1711" s="139">
        <v>2012</v>
      </c>
      <c r="H1711" t="s">
        <v>155</v>
      </c>
      <c r="I1711">
        <f>VLOOKUP(E1711&amp;H1711,Data2012!$A:$S,4,FALSE)</f>
        <v>-1</v>
      </c>
    </row>
    <row r="1712" spans="1:9" ht="14.25" hidden="1" customHeight="1">
      <c r="A1712" s="1" t="str">
        <f t="shared" si="443"/>
        <v>SNCB/NMBS20129601</v>
      </c>
      <c r="B1712" s="1">
        <f t="shared" si="453"/>
        <v>99599.4</v>
      </c>
      <c r="C1712" s="210">
        <f t="shared" si="454"/>
        <v>5</v>
      </c>
      <c r="D1712" s="1" t="str">
        <f t="shared" ref="D1712:D1722" si="455">IF(I1712&lt;0,"na",I1712)</f>
        <v>na</v>
      </c>
      <c r="E1712" t="s">
        <v>55</v>
      </c>
      <c r="F1712">
        <v>9601</v>
      </c>
      <c r="G1712" s="139">
        <v>2012</v>
      </c>
      <c r="H1712" t="s">
        <v>154</v>
      </c>
      <c r="I1712">
        <f>VLOOKUP(E1712&amp;H1712,Data2012!$A:$S,4,FALSE)</f>
        <v>-1</v>
      </c>
    </row>
    <row r="1713" spans="1:9" ht="14.25" hidden="1" customHeight="1">
      <c r="A1713" s="1" t="str">
        <f t="shared" si="443"/>
        <v>SNCB/NMBS20129601</v>
      </c>
      <c r="B1713" s="1">
        <f t="shared" si="453"/>
        <v>99599.4</v>
      </c>
      <c r="C1713" s="210">
        <f t="shared" si="454"/>
        <v>5</v>
      </c>
      <c r="D1713" s="1" t="str">
        <f t="shared" si="455"/>
        <v>na</v>
      </c>
      <c r="E1713" t="s">
        <v>55</v>
      </c>
      <c r="F1713">
        <v>9601</v>
      </c>
      <c r="G1713" s="139">
        <v>2012</v>
      </c>
      <c r="H1713" t="s">
        <v>153</v>
      </c>
      <c r="I1713">
        <f>VLOOKUP(E1713&amp;H1713,Data2012!$A:$S,4,FALSE)</f>
        <v>-1</v>
      </c>
    </row>
    <row r="1714" spans="1:9" ht="14.25" hidden="1" customHeight="1">
      <c r="A1714" s="1" t="str">
        <f t="shared" si="443"/>
        <v>SNCB/NMBS20129601</v>
      </c>
      <c r="B1714" s="1">
        <f t="shared" si="453"/>
        <v>99599.4</v>
      </c>
      <c r="C1714" s="210">
        <f t="shared" si="454"/>
        <v>5</v>
      </c>
      <c r="D1714" s="1" t="str">
        <f t="shared" si="455"/>
        <v>na</v>
      </c>
      <c r="E1714" t="s">
        <v>55</v>
      </c>
      <c r="F1714">
        <v>9601</v>
      </c>
      <c r="G1714" s="139">
        <v>2012</v>
      </c>
      <c r="H1714" t="s">
        <v>152</v>
      </c>
      <c r="I1714">
        <f>VLOOKUP(E1714&amp;H1714,Data2012!$A:$S,4,FALSE)</f>
        <v>-1</v>
      </c>
    </row>
    <row r="1715" spans="1:9" ht="14.25" hidden="1" customHeight="1">
      <c r="A1715" s="1" t="str">
        <f t="shared" si="443"/>
        <v>SNCB/NMBS20129601</v>
      </c>
      <c r="B1715" s="1">
        <f t="shared" si="453"/>
        <v>99599.4</v>
      </c>
      <c r="C1715" s="210">
        <f t="shared" si="454"/>
        <v>5</v>
      </c>
      <c r="D1715" s="1" t="str">
        <f t="shared" si="455"/>
        <v>na</v>
      </c>
      <c r="E1715" t="s">
        <v>55</v>
      </c>
      <c r="F1715">
        <v>9601</v>
      </c>
      <c r="G1715" s="139">
        <v>2012</v>
      </c>
      <c r="H1715" t="s">
        <v>151</v>
      </c>
      <c r="I1715">
        <f>VLOOKUP(E1715&amp;H1715,Data2012!$A:$S,4,FALSE)</f>
        <v>-1</v>
      </c>
    </row>
    <row r="1716" spans="1:9" ht="14.25" hidden="1" customHeight="1">
      <c r="A1716" s="1" t="str">
        <f t="shared" si="443"/>
        <v>SNCB/NMBS20129601</v>
      </c>
      <c r="B1716" s="1">
        <f t="shared" si="453"/>
        <v>99599.4</v>
      </c>
      <c r="C1716" s="210">
        <f t="shared" si="454"/>
        <v>5</v>
      </c>
      <c r="D1716" s="1" t="str">
        <f t="shared" si="455"/>
        <v>na</v>
      </c>
      <c r="E1716" t="s">
        <v>55</v>
      </c>
      <c r="F1716">
        <v>9601</v>
      </c>
      <c r="G1716" s="139">
        <v>2012</v>
      </c>
      <c r="H1716" t="s">
        <v>150</v>
      </c>
      <c r="I1716">
        <f>VLOOKUP(E1716&amp;H1716,Data2012!$A:$S,4,FALSE)</f>
        <v>-1</v>
      </c>
    </row>
    <row r="1717" spans="1:9" ht="14.25" hidden="1" customHeight="1">
      <c r="A1717" s="1" t="str">
        <f t="shared" si="443"/>
        <v>SNCB/NMBS20129601</v>
      </c>
      <c r="B1717" s="1">
        <f t="shared" si="453"/>
        <v>99599.4</v>
      </c>
      <c r="C1717" s="210">
        <f t="shared" si="454"/>
        <v>5</v>
      </c>
      <c r="D1717" s="1" t="str">
        <f t="shared" si="455"/>
        <v>na</v>
      </c>
      <c r="E1717" t="s">
        <v>55</v>
      </c>
      <c r="F1717">
        <v>9601</v>
      </c>
      <c r="G1717" s="139">
        <v>2012</v>
      </c>
      <c r="H1717" t="s">
        <v>149</v>
      </c>
      <c r="I1717">
        <f>VLOOKUP(E1717&amp;H1717,Data2012!$A:$S,4,FALSE)</f>
        <v>-1</v>
      </c>
    </row>
    <row r="1718" spans="1:9" ht="14.25" hidden="1" customHeight="1">
      <c r="A1718" s="1" t="str">
        <f t="shared" si="443"/>
        <v>SNCB/NMBS20129601</v>
      </c>
      <c r="B1718" s="1">
        <f t="shared" si="453"/>
        <v>99599.4</v>
      </c>
      <c r="C1718" s="210">
        <f t="shared" si="454"/>
        <v>5</v>
      </c>
      <c r="D1718" s="1">
        <f t="shared" si="455"/>
        <v>20141.099999999999</v>
      </c>
      <c r="E1718" t="s">
        <v>55</v>
      </c>
      <c r="F1718">
        <v>9601</v>
      </c>
      <c r="G1718" s="139">
        <v>2012</v>
      </c>
      <c r="H1718" t="s">
        <v>148</v>
      </c>
      <c r="I1718">
        <f>VLOOKUP(E1718&amp;H1718,Data2012!$A:$S,4,FALSE)</f>
        <v>20141.099999999999</v>
      </c>
    </row>
    <row r="1719" spans="1:9" ht="14.25" hidden="1" customHeight="1">
      <c r="A1719" s="1" t="str">
        <f t="shared" si="443"/>
        <v>SNCB/NMBS20129601</v>
      </c>
      <c r="B1719" s="1">
        <f t="shared" si="453"/>
        <v>99599.4</v>
      </c>
      <c r="C1719" s="210">
        <f t="shared" si="454"/>
        <v>4</v>
      </c>
      <c r="D1719" s="1">
        <f t="shared" si="455"/>
        <v>20338.599999999999</v>
      </c>
      <c r="E1719" t="s">
        <v>55</v>
      </c>
      <c r="F1719">
        <v>9601</v>
      </c>
      <c r="G1719" s="139">
        <v>2012</v>
      </c>
      <c r="H1719" t="s">
        <v>147</v>
      </c>
      <c r="I1719">
        <f>VLOOKUP(E1719&amp;H1719,Data2012!$A:$S,4,FALSE)</f>
        <v>20338.599999999999</v>
      </c>
    </row>
    <row r="1720" spans="1:9" ht="14.25" hidden="1" customHeight="1">
      <c r="A1720" s="1" t="str">
        <f t="shared" si="443"/>
        <v>SNCB/NMBS20129601</v>
      </c>
      <c r="B1720" s="1">
        <f t="shared" si="453"/>
        <v>99599.4</v>
      </c>
      <c r="C1720" s="210">
        <f t="shared" si="454"/>
        <v>3</v>
      </c>
      <c r="D1720" s="1">
        <f t="shared" si="455"/>
        <v>20379.599999999999</v>
      </c>
      <c r="E1720" t="s">
        <v>55</v>
      </c>
      <c r="F1720">
        <v>9601</v>
      </c>
      <c r="G1720" s="139">
        <v>2012</v>
      </c>
      <c r="H1720" t="s">
        <v>146</v>
      </c>
      <c r="I1720">
        <f>VLOOKUP(E1720&amp;H1720,Data2012!$A:$S,4,FALSE)</f>
        <v>20379.599999999999</v>
      </c>
    </row>
    <row r="1721" spans="1:9" ht="14.25" hidden="1" customHeight="1">
      <c r="A1721" s="1" t="str">
        <f t="shared" si="443"/>
        <v>SNCB/NMBS20129601</v>
      </c>
      <c r="B1721" s="1">
        <f t="shared" si="453"/>
        <v>99599.4</v>
      </c>
      <c r="C1721" s="210">
        <f t="shared" si="454"/>
        <v>2</v>
      </c>
      <c r="D1721" s="1">
        <f t="shared" si="455"/>
        <v>19494.599999999999</v>
      </c>
      <c r="E1721" t="s">
        <v>55</v>
      </c>
      <c r="F1721">
        <v>9601</v>
      </c>
      <c r="G1721" s="139">
        <v>2012</v>
      </c>
      <c r="H1721" t="s">
        <v>145</v>
      </c>
      <c r="I1721">
        <f>VLOOKUP(E1721&amp;H1721,Data2012!$A:$S,4,FALSE)</f>
        <v>19494.599999999999</v>
      </c>
    </row>
    <row r="1722" spans="1:9" ht="14.25" hidden="1" customHeight="1">
      <c r="A1722" s="1" t="str">
        <f t="shared" si="443"/>
        <v>SNCB/NMBS20129601</v>
      </c>
      <c r="B1722" s="1">
        <f>IF(D1722="na"," ",SUMIF(A:A,A1722,D:D))</f>
        <v>99599.4</v>
      </c>
      <c r="C1722" s="210">
        <f>IF(D1722="na"," ",VALUE(RIGHT(TRIM(H1722),2)))</f>
        <v>1</v>
      </c>
      <c r="D1722" s="1">
        <f t="shared" si="455"/>
        <v>19245.5</v>
      </c>
      <c r="E1722" t="s">
        <v>55</v>
      </c>
      <c r="F1722">
        <v>9601</v>
      </c>
      <c r="G1722" s="139">
        <v>2012</v>
      </c>
      <c r="H1722" t="s">
        <v>144</v>
      </c>
      <c r="I1722" s="691">
        <f>VLOOKUP(E1722&amp;H1722,Data2012!$A:$S,4,FALSE)</f>
        <v>19245.5</v>
      </c>
    </row>
    <row r="1723" spans="1:9" ht="14.25" hidden="1" customHeight="1">
      <c r="A1723" s="1" t="str">
        <f t="shared" si="443"/>
        <v>SNCB/NMBS20129602</v>
      </c>
      <c r="B1723" s="1">
        <f t="shared" ref="B1723:B1733" si="456">IF(D1723="na",B1724,SUMIF(A:A,A1723,D:D))</f>
        <v>4542.6184999999996</v>
      </c>
      <c r="C1723" s="210">
        <f t="shared" ref="C1723:C1733" si="457">IF(D1723="na",C1724,VALUE(RIGHT(TRIM(H1723),2)))</f>
        <v>5</v>
      </c>
      <c r="D1723" s="1" t="str">
        <f>IF(I1723&lt;0,"na",I1723)</f>
        <v>na</v>
      </c>
      <c r="E1723" t="s">
        <v>55</v>
      </c>
      <c r="F1723">
        <v>9602</v>
      </c>
      <c r="G1723" s="139">
        <v>2012</v>
      </c>
      <c r="H1723" t="s">
        <v>155</v>
      </c>
      <c r="I1723" s="691">
        <f>VLOOKUP(E1723&amp;H1723,Data2012!$A:$S,7,FALSE)</f>
        <v>-1</v>
      </c>
    </row>
    <row r="1724" spans="1:9" ht="14.25" hidden="1" customHeight="1">
      <c r="A1724" s="1" t="str">
        <f t="shared" si="443"/>
        <v>SNCB/NMBS20129602</v>
      </c>
      <c r="B1724" s="1">
        <f t="shared" si="456"/>
        <v>4542.6184999999996</v>
      </c>
      <c r="C1724" s="210">
        <f t="shared" si="457"/>
        <v>5</v>
      </c>
      <c r="D1724" s="1" t="str">
        <f t="shared" ref="D1724:D1734" si="458">IF(I1724&lt;0,"na",I1724)</f>
        <v>na</v>
      </c>
      <c r="E1724" t="s">
        <v>55</v>
      </c>
      <c r="F1724">
        <v>9602</v>
      </c>
      <c r="G1724" s="139">
        <v>2012</v>
      </c>
      <c r="H1724" t="s">
        <v>154</v>
      </c>
      <c r="I1724" s="691">
        <f>VLOOKUP(E1724&amp;H1724,Data2012!$A:$S,7,FALSE)</f>
        <v>-1</v>
      </c>
    </row>
    <row r="1725" spans="1:9" ht="14.25" hidden="1" customHeight="1">
      <c r="A1725" s="1" t="str">
        <f t="shared" si="443"/>
        <v>SNCB/NMBS20129602</v>
      </c>
      <c r="B1725" s="1">
        <f t="shared" si="456"/>
        <v>4542.6184999999996</v>
      </c>
      <c r="C1725" s="210">
        <f t="shared" si="457"/>
        <v>5</v>
      </c>
      <c r="D1725" s="1" t="str">
        <f t="shared" si="458"/>
        <v>na</v>
      </c>
      <c r="E1725" t="s">
        <v>55</v>
      </c>
      <c r="F1725">
        <v>9602</v>
      </c>
      <c r="G1725" s="139">
        <v>2012</v>
      </c>
      <c r="H1725" t="s">
        <v>153</v>
      </c>
      <c r="I1725" s="691">
        <f>VLOOKUP(E1725&amp;H1725,Data2012!$A:$S,7,FALSE)</f>
        <v>-1</v>
      </c>
    </row>
    <row r="1726" spans="1:9" ht="14.25" hidden="1" customHeight="1">
      <c r="A1726" s="1" t="str">
        <f t="shared" si="443"/>
        <v>SNCB/NMBS20129602</v>
      </c>
      <c r="B1726" s="1">
        <f t="shared" si="456"/>
        <v>4542.6184999999996</v>
      </c>
      <c r="C1726" s="210">
        <f t="shared" si="457"/>
        <v>5</v>
      </c>
      <c r="D1726" s="1" t="str">
        <f t="shared" si="458"/>
        <v>na</v>
      </c>
      <c r="E1726" t="s">
        <v>55</v>
      </c>
      <c r="F1726">
        <v>9602</v>
      </c>
      <c r="G1726" s="139">
        <v>2012</v>
      </c>
      <c r="H1726" t="s">
        <v>152</v>
      </c>
      <c r="I1726" s="691">
        <f>VLOOKUP(E1726&amp;H1726,Data2012!$A:$S,7,FALSE)</f>
        <v>-1</v>
      </c>
    </row>
    <row r="1727" spans="1:9" ht="14.25" hidden="1" customHeight="1">
      <c r="A1727" s="1" t="str">
        <f t="shared" si="443"/>
        <v>SNCB/NMBS20129602</v>
      </c>
      <c r="B1727" s="1">
        <f t="shared" si="456"/>
        <v>4542.6184999999996</v>
      </c>
      <c r="C1727" s="210">
        <f t="shared" si="457"/>
        <v>5</v>
      </c>
      <c r="D1727" s="1" t="str">
        <f t="shared" si="458"/>
        <v>na</v>
      </c>
      <c r="E1727" t="s">
        <v>55</v>
      </c>
      <c r="F1727">
        <v>9602</v>
      </c>
      <c r="G1727" s="139">
        <v>2012</v>
      </c>
      <c r="H1727" t="s">
        <v>151</v>
      </c>
      <c r="I1727" s="691">
        <f>VLOOKUP(E1727&amp;H1727,Data2012!$A:$S,7,FALSE)</f>
        <v>-1</v>
      </c>
    </row>
    <row r="1728" spans="1:9" ht="14.25" hidden="1" customHeight="1">
      <c r="A1728" s="1" t="str">
        <f t="shared" si="443"/>
        <v>SNCB/NMBS20129602</v>
      </c>
      <c r="B1728" s="1">
        <f t="shared" si="456"/>
        <v>4542.6184999999996</v>
      </c>
      <c r="C1728" s="210">
        <f t="shared" si="457"/>
        <v>5</v>
      </c>
      <c r="D1728" s="1" t="str">
        <f t="shared" si="458"/>
        <v>na</v>
      </c>
      <c r="E1728" t="s">
        <v>55</v>
      </c>
      <c r="F1728">
        <v>9602</v>
      </c>
      <c r="G1728" s="139">
        <v>2012</v>
      </c>
      <c r="H1728" t="s">
        <v>150</v>
      </c>
      <c r="I1728" s="691">
        <f>VLOOKUP(E1728&amp;H1728,Data2012!$A:$S,7,FALSE)</f>
        <v>-1</v>
      </c>
    </row>
    <row r="1729" spans="1:9" ht="14.25" hidden="1" customHeight="1">
      <c r="A1729" s="1" t="str">
        <f t="shared" si="443"/>
        <v>SNCB/NMBS20129602</v>
      </c>
      <c r="B1729" s="1">
        <f t="shared" si="456"/>
        <v>4542.6184999999996</v>
      </c>
      <c r="C1729" s="210">
        <f t="shared" si="457"/>
        <v>5</v>
      </c>
      <c r="D1729" s="1" t="str">
        <f t="shared" si="458"/>
        <v>na</v>
      </c>
      <c r="E1729" t="s">
        <v>55</v>
      </c>
      <c r="F1729">
        <v>9602</v>
      </c>
      <c r="G1729" s="139">
        <v>2012</v>
      </c>
      <c r="H1729" t="s">
        <v>149</v>
      </c>
      <c r="I1729" s="691">
        <f>VLOOKUP(E1729&amp;H1729,Data2012!$A:$S,7,FALSE)</f>
        <v>-1</v>
      </c>
    </row>
    <row r="1730" spans="1:9" ht="14.25" hidden="1" customHeight="1">
      <c r="A1730" s="1" t="str">
        <f t="shared" si="443"/>
        <v>SNCB/NMBS20129602</v>
      </c>
      <c r="B1730" s="1">
        <f t="shared" si="456"/>
        <v>4542.6184999999996</v>
      </c>
      <c r="C1730" s="210">
        <f t="shared" si="457"/>
        <v>5</v>
      </c>
      <c r="D1730" s="1">
        <f t="shared" si="458"/>
        <v>937.63440000000003</v>
      </c>
      <c r="E1730" t="s">
        <v>55</v>
      </c>
      <c r="F1730">
        <v>9602</v>
      </c>
      <c r="G1730" s="139">
        <v>2012</v>
      </c>
      <c r="H1730" t="s">
        <v>148</v>
      </c>
      <c r="I1730" s="691">
        <f>VLOOKUP(E1730&amp;H1730,Data2012!$A:$S,7,FALSE)</f>
        <v>937.63440000000003</v>
      </c>
    </row>
    <row r="1731" spans="1:9" ht="14.25" hidden="1" customHeight="1">
      <c r="A1731" s="1" t="str">
        <f t="shared" si="443"/>
        <v>SNCB/NMBS20129602</v>
      </c>
      <c r="B1731" s="1">
        <f t="shared" si="456"/>
        <v>4542.6184999999996</v>
      </c>
      <c r="C1731" s="210">
        <f t="shared" si="457"/>
        <v>4</v>
      </c>
      <c r="D1731" s="1">
        <f t="shared" si="458"/>
        <v>926.33490000000006</v>
      </c>
      <c r="E1731" t="s">
        <v>55</v>
      </c>
      <c r="F1731">
        <v>9602</v>
      </c>
      <c r="G1731" s="139">
        <v>2012</v>
      </c>
      <c r="H1731" t="s">
        <v>147</v>
      </c>
      <c r="I1731" s="691">
        <f>VLOOKUP(E1731&amp;H1731,Data2012!$A:$S,7,FALSE)</f>
        <v>926.33490000000006</v>
      </c>
    </row>
    <row r="1732" spans="1:9" ht="14.25" hidden="1" customHeight="1">
      <c r="A1732" s="1" t="str">
        <f t="shared" si="443"/>
        <v>SNCB/NMBS20129602</v>
      </c>
      <c r="B1732" s="1">
        <f t="shared" si="456"/>
        <v>4542.6184999999996</v>
      </c>
      <c r="C1732" s="210">
        <f t="shared" si="457"/>
        <v>3</v>
      </c>
      <c r="D1732" s="1">
        <f t="shared" si="458"/>
        <v>925.91449999999998</v>
      </c>
      <c r="E1732" t="s">
        <v>55</v>
      </c>
      <c r="F1732">
        <v>9602</v>
      </c>
      <c r="G1732" s="139">
        <v>2012</v>
      </c>
      <c r="H1732" t="s">
        <v>146</v>
      </c>
      <c r="I1732" s="691">
        <f>VLOOKUP(E1732&amp;H1732,Data2012!$A:$S,7,FALSE)</f>
        <v>925.91449999999998</v>
      </c>
    </row>
    <row r="1733" spans="1:9" ht="14.25" hidden="1" customHeight="1">
      <c r="A1733" s="1" t="str">
        <f t="shared" si="443"/>
        <v>SNCB/NMBS20129602</v>
      </c>
      <c r="B1733" s="1">
        <f t="shared" si="456"/>
        <v>4542.6184999999996</v>
      </c>
      <c r="C1733" s="210">
        <f t="shared" si="457"/>
        <v>2</v>
      </c>
      <c r="D1733" s="1">
        <f t="shared" si="458"/>
        <v>876.45740000000001</v>
      </c>
      <c r="E1733" t="s">
        <v>55</v>
      </c>
      <c r="F1733">
        <v>9602</v>
      </c>
      <c r="G1733" s="139">
        <v>2012</v>
      </c>
      <c r="H1733" t="s">
        <v>145</v>
      </c>
      <c r="I1733" s="691">
        <f>VLOOKUP(E1733&amp;H1733,Data2012!$A:$S,7,FALSE)</f>
        <v>876.45740000000001</v>
      </c>
    </row>
    <row r="1734" spans="1:9" ht="14.25" hidden="1" customHeight="1">
      <c r="A1734" s="1" t="str">
        <f t="shared" si="443"/>
        <v>SNCB/NMBS20129602</v>
      </c>
      <c r="B1734" s="1">
        <f>IF(D1734="na"," ",SUMIF(A:A,A1734,D:D))</f>
        <v>4542.6184999999996</v>
      </c>
      <c r="C1734" s="210">
        <f>IF(D1734="na"," ",VALUE(RIGHT(TRIM(H1734),2)))</f>
        <v>1</v>
      </c>
      <c r="D1734" s="1">
        <f t="shared" si="458"/>
        <v>876.27730000000008</v>
      </c>
      <c r="E1734" t="s">
        <v>55</v>
      </c>
      <c r="F1734">
        <v>9602</v>
      </c>
      <c r="G1734" s="139">
        <v>2012</v>
      </c>
      <c r="H1734" t="s">
        <v>144</v>
      </c>
      <c r="I1734" s="691">
        <f>VLOOKUP(E1734&amp;H1734,Data2012!$A:$S,7,FALSE)</f>
        <v>876.27730000000008</v>
      </c>
    </row>
    <row r="1735" spans="1:9" ht="14.25" hidden="1" customHeight="1">
      <c r="A1735" s="1" t="str">
        <f t="shared" ref="A1735:A1798" si="459">TRIM(E1735)&amp;VALUE(G1735)&amp;F1735</f>
        <v>SNCB/NMBS20129603</v>
      </c>
      <c r="B1735" s="1" t="str">
        <f t="shared" ref="B1735:B1745" si="460">IF(D1735="na",B1736,SUMIF(A:A,A1735,D:D))</f>
        <v xml:space="preserve"> </v>
      </c>
      <c r="C1735" s="210" t="str">
        <f t="shared" ref="C1735:C1745" si="461">IF(D1735="na",C1736,VALUE(RIGHT(TRIM(H1735),2)))</f>
        <v xml:space="preserve"> </v>
      </c>
      <c r="D1735" s="1" t="str">
        <f>IF(I1735&lt;0,"na",I1735)</f>
        <v>na</v>
      </c>
      <c r="E1735" t="s">
        <v>55</v>
      </c>
      <c r="F1735">
        <v>9603</v>
      </c>
      <c r="G1735" s="139">
        <v>2012</v>
      </c>
      <c r="H1735" t="s">
        <v>155</v>
      </c>
      <c r="I1735" s="691">
        <f>VLOOKUP(E1735&amp;H1735,Data2012!$A:$S,12,FALSE)</f>
        <v>-1</v>
      </c>
    </row>
    <row r="1736" spans="1:9" ht="14.25" hidden="1" customHeight="1">
      <c r="A1736" s="1" t="str">
        <f t="shared" si="459"/>
        <v>SNCB/NMBS20129603</v>
      </c>
      <c r="B1736" s="1" t="str">
        <f t="shared" si="460"/>
        <v xml:space="preserve"> </v>
      </c>
      <c r="C1736" s="210" t="str">
        <f t="shared" si="461"/>
        <v xml:space="preserve"> </v>
      </c>
      <c r="D1736" s="1" t="str">
        <f t="shared" ref="D1736:D1746" si="462">IF(I1736&lt;0,"na",I1736)</f>
        <v>na</v>
      </c>
      <c r="E1736" t="s">
        <v>55</v>
      </c>
      <c r="F1736">
        <v>9603</v>
      </c>
      <c r="G1736" s="139">
        <v>2012</v>
      </c>
      <c r="H1736" t="s">
        <v>154</v>
      </c>
      <c r="I1736" s="691">
        <f>VLOOKUP(E1736&amp;H1736,Data2012!$A:$S,12,FALSE)</f>
        <v>-1</v>
      </c>
    </row>
    <row r="1737" spans="1:9" ht="14.25" hidden="1" customHeight="1">
      <c r="A1737" s="1" t="str">
        <f t="shared" si="459"/>
        <v>SNCB/NMBS20129603</v>
      </c>
      <c r="B1737" s="1" t="str">
        <f t="shared" si="460"/>
        <v xml:space="preserve"> </v>
      </c>
      <c r="C1737" s="210" t="str">
        <f t="shared" si="461"/>
        <v xml:space="preserve"> </v>
      </c>
      <c r="D1737" s="1" t="str">
        <f t="shared" si="462"/>
        <v>na</v>
      </c>
      <c r="E1737" t="s">
        <v>55</v>
      </c>
      <c r="F1737">
        <v>9603</v>
      </c>
      <c r="G1737" s="139">
        <v>2012</v>
      </c>
      <c r="H1737" t="s">
        <v>153</v>
      </c>
      <c r="I1737" s="691">
        <f>VLOOKUP(E1737&amp;H1737,Data2012!$A:$S,12,FALSE)</f>
        <v>-1</v>
      </c>
    </row>
    <row r="1738" spans="1:9" ht="14.25" hidden="1" customHeight="1">
      <c r="A1738" s="1" t="str">
        <f t="shared" si="459"/>
        <v>SNCB/NMBS20129603</v>
      </c>
      <c r="B1738" s="1" t="str">
        <f t="shared" si="460"/>
        <v xml:space="preserve"> </v>
      </c>
      <c r="C1738" s="210" t="str">
        <f t="shared" si="461"/>
        <v xml:space="preserve"> </v>
      </c>
      <c r="D1738" s="1" t="str">
        <f t="shared" si="462"/>
        <v>na</v>
      </c>
      <c r="E1738" t="s">
        <v>55</v>
      </c>
      <c r="F1738">
        <v>9603</v>
      </c>
      <c r="G1738" s="139">
        <v>2012</v>
      </c>
      <c r="H1738" t="s">
        <v>152</v>
      </c>
      <c r="I1738" s="691">
        <f>VLOOKUP(E1738&amp;H1738,Data2012!$A:$S,12,FALSE)</f>
        <v>-1</v>
      </c>
    </row>
    <row r="1739" spans="1:9" ht="14.25" hidden="1" customHeight="1">
      <c r="A1739" s="1" t="str">
        <f t="shared" si="459"/>
        <v>SNCB/NMBS20129603</v>
      </c>
      <c r="B1739" s="1" t="str">
        <f t="shared" si="460"/>
        <v xml:space="preserve"> </v>
      </c>
      <c r="C1739" s="210" t="str">
        <f t="shared" si="461"/>
        <v xml:space="preserve"> </v>
      </c>
      <c r="D1739" s="1" t="str">
        <f t="shared" si="462"/>
        <v>na</v>
      </c>
      <c r="E1739" t="s">
        <v>55</v>
      </c>
      <c r="F1739">
        <v>9603</v>
      </c>
      <c r="G1739" s="139">
        <v>2012</v>
      </c>
      <c r="H1739" t="s">
        <v>151</v>
      </c>
      <c r="I1739" s="691">
        <f>VLOOKUP(E1739&amp;H1739,Data2012!$A:$S,12,FALSE)</f>
        <v>-1</v>
      </c>
    </row>
    <row r="1740" spans="1:9" ht="14.25" hidden="1" customHeight="1">
      <c r="A1740" s="1" t="str">
        <f t="shared" si="459"/>
        <v>SNCB/NMBS20129603</v>
      </c>
      <c r="B1740" s="1" t="str">
        <f t="shared" si="460"/>
        <v xml:space="preserve"> </v>
      </c>
      <c r="C1740" s="210" t="str">
        <f t="shared" si="461"/>
        <v xml:space="preserve"> </v>
      </c>
      <c r="D1740" s="1" t="str">
        <f t="shared" si="462"/>
        <v>na</v>
      </c>
      <c r="E1740" t="s">
        <v>55</v>
      </c>
      <c r="F1740">
        <v>9603</v>
      </c>
      <c r="G1740" s="139">
        <v>2012</v>
      </c>
      <c r="H1740" t="s">
        <v>150</v>
      </c>
      <c r="I1740" s="691">
        <f>VLOOKUP(E1740&amp;H1740,Data2012!$A:$S,12,FALSE)</f>
        <v>-1</v>
      </c>
    </row>
    <row r="1741" spans="1:9" ht="14.25" hidden="1" customHeight="1">
      <c r="A1741" s="1" t="str">
        <f t="shared" si="459"/>
        <v>SNCB/NMBS20129603</v>
      </c>
      <c r="B1741" s="1" t="str">
        <f t="shared" si="460"/>
        <v xml:space="preserve"> </v>
      </c>
      <c r="C1741" s="210" t="str">
        <f t="shared" si="461"/>
        <v xml:space="preserve"> </v>
      </c>
      <c r="D1741" s="1" t="str">
        <f t="shared" si="462"/>
        <v>na</v>
      </c>
      <c r="E1741" t="s">
        <v>55</v>
      </c>
      <c r="F1741">
        <v>9603</v>
      </c>
      <c r="G1741" s="139">
        <v>2012</v>
      </c>
      <c r="H1741" t="s">
        <v>149</v>
      </c>
      <c r="I1741" s="691">
        <f>VLOOKUP(E1741&amp;H1741,Data2012!$A:$S,12,FALSE)</f>
        <v>-1</v>
      </c>
    </row>
    <row r="1742" spans="1:9" ht="14.25" hidden="1" customHeight="1">
      <c r="A1742" s="1" t="str">
        <f t="shared" si="459"/>
        <v>SNCB/NMBS20129603</v>
      </c>
      <c r="B1742" s="1" t="str">
        <f t="shared" si="460"/>
        <v xml:space="preserve"> </v>
      </c>
      <c r="C1742" s="210" t="str">
        <f t="shared" si="461"/>
        <v xml:space="preserve"> </v>
      </c>
      <c r="D1742" s="1" t="str">
        <f t="shared" si="462"/>
        <v>na</v>
      </c>
      <c r="E1742" t="s">
        <v>55</v>
      </c>
      <c r="F1742">
        <v>9603</v>
      </c>
      <c r="G1742" s="139">
        <v>2012</v>
      </c>
      <c r="H1742" t="s">
        <v>148</v>
      </c>
      <c r="I1742" s="691">
        <f>VLOOKUP(E1742&amp;H1742,Data2012!$A:$S,12,FALSE)</f>
        <v>-1</v>
      </c>
    </row>
    <row r="1743" spans="1:9" ht="14.25" hidden="1" customHeight="1">
      <c r="A1743" s="1" t="str">
        <f t="shared" si="459"/>
        <v>SNCB/NMBS20129603</v>
      </c>
      <c r="B1743" s="1" t="str">
        <f t="shared" si="460"/>
        <v xml:space="preserve"> </v>
      </c>
      <c r="C1743" s="210" t="str">
        <f t="shared" si="461"/>
        <v xml:space="preserve"> </v>
      </c>
      <c r="D1743" s="1" t="str">
        <f t="shared" si="462"/>
        <v>na</v>
      </c>
      <c r="E1743" t="s">
        <v>55</v>
      </c>
      <c r="F1743">
        <v>9603</v>
      </c>
      <c r="G1743" s="139">
        <v>2012</v>
      </c>
      <c r="H1743" t="s">
        <v>147</v>
      </c>
      <c r="I1743" s="691">
        <f>VLOOKUP(E1743&amp;H1743,Data2012!$A:$S,12,FALSE)</f>
        <v>-1</v>
      </c>
    </row>
    <row r="1744" spans="1:9" ht="14.25" hidden="1" customHeight="1">
      <c r="A1744" s="1" t="str">
        <f t="shared" si="459"/>
        <v>SNCB/NMBS20129603</v>
      </c>
      <c r="B1744" s="1" t="str">
        <f t="shared" si="460"/>
        <v xml:space="preserve"> </v>
      </c>
      <c r="C1744" s="210" t="str">
        <f t="shared" si="461"/>
        <v xml:space="preserve"> </v>
      </c>
      <c r="D1744" s="1" t="str">
        <f t="shared" si="462"/>
        <v>na</v>
      </c>
      <c r="E1744" t="s">
        <v>55</v>
      </c>
      <c r="F1744">
        <v>9603</v>
      </c>
      <c r="G1744" s="139">
        <v>2012</v>
      </c>
      <c r="H1744" t="s">
        <v>146</v>
      </c>
      <c r="I1744" s="691">
        <f>VLOOKUP(E1744&amp;H1744,Data2012!$A:$S,12,FALSE)</f>
        <v>-1</v>
      </c>
    </row>
    <row r="1745" spans="1:9" ht="14.25" hidden="1" customHeight="1">
      <c r="A1745" s="1" t="str">
        <f t="shared" si="459"/>
        <v>SNCB/NMBS20129603</v>
      </c>
      <c r="B1745" s="1" t="str">
        <f t="shared" si="460"/>
        <v xml:space="preserve"> </v>
      </c>
      <c r="C1745" s="210" t="str">
        <f t="shared" si="461"/>
        <v xml:space="preserve"> </v>
      </c>
      <c r="D1745" s="1" t="str">
        <f t="shared" si="462"/>
        <v>na</v>
      </c>
      <c r="E1745" t="s">
        <v>55</v>
      </c>
      <c r="F1745">
        <v>9603</v>
      </c>
      <c r="G1745" s="139">
        <v>2012</v>
      </c>
      <c r="H1745" t="s">
        <v>145</v>
      </c>
      <c r="I1745" s="691">
        <f>VLOOKUP(E1745&amp;H1745,Data2012!$A:$S,12,FALSE)</f>
        <v>-1</v>
      </c>
    </row>
    <row r="1746" spans="1:9" ht="14.25" hidden="1" customHeight="1">
      <c r="A1746" s="1" t="str">
        <f t="shared" si="459"/>
        <v>SNCB/NMBS20129603</v>
      </c>
      <c r="B1746" s="403" t="str">
        <f>IF(D1746="na"," ",SUMIF(A:A,A1746,D:D))</f>
        <v xml:space="preserve"> </v>
      </c>
      <c r="C1746" s="404" t="str">
        <f>IF(D1746="na"," ",VALUE(RIGHT(TRIM(H1746),2)))</f>
        <v xml:space="preserve"> </v>
      </c>
      <c r="D1746" s="403" t="str">
        <f t="shared" si="462"/>
        <v>na</v>
      </c>
      <c r="E1746" t="s">
        <v>55</v>
      </c>
      <c r="F1746">
        <v>9603</v>
      </c>
      <c r="G1746" s="139">
        <v>2012</v>
      </c>
      <c r="H1746" t="s">
        <v>144</v>
      </c>
      <c r="I1746" s="691">
        <f>VLOOKUP(E1746&amp;H1746,Data2012!$A:$S,12,FALSE)</f>
        <v>-1</v>
      </c>
    </row>
    <row r="1747" spans="1:9" ht="14.25" hidden="1" customHeight="1">
      <c r="A1747" s="1" t="str">
        <f t="shared" si="459"/>
        <v>SNCB/NMBS20129604</v>
      </c>
      <c r="B1747" s="1" t="str">
        <f t="shared" ref="B1747:B1757" si="463">IF(D1747="na",B1748,SUMIF(A:A,A1747,D:D))</f>
        <v xml:space="preserve"> </v>
      </c>
      <c r="C1747" s="210" t="str">
        <f t="shared" ref="C1747:C1757" si="464">IF(D1747="na",C1748,VALUE(RIGHT(TRIM(H1747),2)))</f>
        <v xml:space="preserve"> </v>
      </c>
      <c r="D1747" s="1" t="str">
        <f>IF(I1747&lt;0,"na",I1747)</f>
        <v>na</v>
      </c>
      <c r="E1747" t="s">
        <v>55</v>
      </c>
      <c r="F1747">
        <v>9604</v>
      </c>
      <c r="G1747" s="139">
        <v>2012</v>
      </c>
      <c r="H1747" t="s">
        <v>155</v>
      </c>
      <c r="I1747" s="691">
        <f>VLOOKUP(E1747&amp;H1747,Data2012!$A:$S,15,FALSE)</f>
        <v>-1</v>
      </c>
    </row>
    <row r="1748" spans="1:9" ht="14.25" hidden="1" customHeight="1">
      <c r="A1748" s="1" t="str">
        <f t="shared" si="459"/>
        <v>SNCB/NMBS20129604</v>
      </c>
      <c r="B1748" s="1" t="str">
        <f t="shared" si="463"/>
        <v xml:space="preserve"> </v>
      </c>
      <c r="C1748" s="210" t="str">
        <f t="shared" si="464"/>
        <v xml:space="preserve"> </v>
      </c>
      <c r="D1748" s="1" t="str">
        <f t="shared" ref="D1748:D1758" si="465">IF(I1748&lt;0,"na",I1748)</f>
        <v>na</v>
      </c>
      <c r="E1748" t="s">
        <v>55</v>
      </c>
      <c r="F1748">
        <v>9604</v>
      </c>
      <c r="G1748" s="139">
        <v>2012</v>
      </c>
      <c r="H1748" t="s">
        <v>154</v>
      </c>
      <c r="I1748" s="691">
        <f>VLOOKUP(E1748&amp;H1748,Data2012!$A:$S,15,FALSE)</f>
        <v>-1</v>
      </c>
    </row>
    <row r="1749" spans="1:9" ht="14.25" hidden="1" customHeight="1">
      <c r="A1749" s="1" t="str">
        <f t="shared" si="459"/>
        <v>SNCB/NMBS20129604</v>
      </c>
      <c r="B1749" s="1" t="str">
        <f t="shared" si="463"/>
        <v xml:space="preserve"> </v>
      </c>
      <c r="C1749" s="210" t="str">
        <f t="shared" si="464"/>
        <v xml:space="preserve"> </v>
      </c>
      <c r="D1749" s="1" t="str">
        <f t="shared" si="465"/>
        <v>na</v>
      </c>
      <c r="E1749" t="s">
        <v>55</v>
      </c>
      <c r="F1749">
        <v>9604</v>
      </c>
      <c r="G1749" s="139">
        <v>2012</v>
      </c>
      <c r="H1749" t="s">
        <v>153</v>
      </c>
      <c r="I1749" s="691">
        <f>VLOOKUP(E1749&amp;H1749,Data2012!$A:$S,15,FALSE)</f>
        <v>-1</v>
      </c>
    </row>
    <row r="1750" spans="1:9" ht="14.25" hidden="1" customHeight="1">
      <c r="A1750" s="1" t="str">
        <f t="shared" si="459"/>
        <v>SNCB/NMBS20129604</v>
      </c>
      <c r="B1750" s="1" t="str">
        <f t="shared" si="463"/>
        <v xml:space="preserve"> </v>
      </c>
      <c r="C1750" s="210" t="str">
        <f t="shared" si="464"/>
        <v xml:space="preserve"> </v>
      </c>
      <c r="D1750" s="1" t="str">
        <f t="shared" si="465"/>
        <v>na</v>
      </c>
      <c r="E1750" t="s">
        <v>55</v>
      </c>
      <c r="F1750">
        <v>9604</v>
      </c>
      <c r="G1750" s="139">
        <v>2012</v>
      </c>
      <c r="H1750" t="s">
        <v>152</v>
      </c>
      <c r="I1750" s="691">
        <f>VLOOKUP(E1750&amp;H1750,Data2012!$A:$S,15,FALSE)</f>
        <v>-1</v>
      </c>
    </row>
    <row r="1751" spans="1:9" ht="14.25" hidden="1" customHeight="1">
      <c r="A1751" s="1" t="str">
        <f t="shared" si="459"/>
        <v>SNCB/NMBS20129604</v>
      </c>
      <c r="B1751" s="1" t="str">
        <f t="shared" si="463"/>
        <v xml:space="preserve"> </v>
      </c>
      <c r="C1751" s="210" t="str">
        <f t="shared" si="464"/>
        <v xml:space="preserve"> </v>
      </c>
      <c r="D1751" s="1" t="str">
        <f t="shared" si="465"/>
        <v>na</v>
      </c>
      <c r="E1751" t="s">
        <v>55</v>
      </c>
      <c r="F1751">
        <v>9604</v>
      </c>
      <c r="G1751" s="139">
        <v>2012</v>
      </c>
      <c r="H1751" t="s">
        <v>151</v>
      </c>
      <c r="I1751" s="691">
        <f>VLOOKUP(E1751&amp;H1751,Data2012!$A:$S,15,FALSE)</f>
        <v>-1</v>
      </c>
    </row>
    <row r="1752" spans="1:9" ht="14.25" hidden="1" customHeight="1">
      <c r="A1752" s="1" t="str">
        <f t="shared" si="459"/>
        <v>SNCB/NMBS20129604</v>
      </c>
      <c r="B1752" s="1" t="str">
        <f t="shared" si="463"/>
        <v xml:space="preserve"> </v>
      </c>
      <c r="C1752" s="210" t="str">
        <f t="shared" si="464"/>
        <v xml:space="preserve"> </v>
      </c>
      <c r="D1752" s="1" t="str">
        <f t="shared" si="465"/>
        <v>na</v>
      </c>
      <c r="E1752" t="s">
        <v>55</v>
      </c>
      <c r="F1752">
        <v>9604</v>
      </c>
      <c r="G1752" s="139">
        <v>2012</v>
      </c>
      <c r="H1752" t="s">
        <v>150</v>
      </c>
      <c r="I1752" s="691">
        <f>VLOOKUP(E1752&amp;H1752,Data2012!$A:$S,15,FALSE)</f>
        <v>-1</v>
      </c>
    </row>
    <row r="1753" spans="1:9" ht="14.25" hidden="1" customHeight="1">
      <c r="A1753" s="1" t="str">
        <f t="shared" si="459"/>
        <v>SNCB/NMBS20129604</v>
      </c>
      <c r="B1753" s="1" t="str">
        <f t="shared" si="463"/>
        <v xml:space="preserve"> </v>
      </c>
      <c r="C1753" s="210" t="str">
        <f t="shared" si="464"/>
        <v xml:space="preserve"> </v>
      </c>
      <c r="D1753" s="1" t="str">
        <f t="shared" si="465"/>
        <v>na</v>
      </c>
      <c r="E1753" t="s">
        <v>55</v>
      </c>
      <c r="F1753">
        <v>9604</v>
      </c>
      <c r="G1753" s="139">
        <v>2012</v>
      </c>
      <c r="H1753" t="s">
        <v>149</v>
      </c>
      <c r="I1753" s="691">
        <f>VLOOKUP(E1753&amp;H1753,Data2012!$A:$S,15,FALSE)</f>
        <v>-1</v>
      </c>
    </row>
    <row r="1754" spans="1:9" ht="14.25" hidden="1" customHeight="1">
      <c r="A1754" s="1" t="str">
        <f t="shared" si="459"/>
        <v>SNCB/NMBS20129604</v>
      </c>
      <c r="B1754" s="1" t="str">
        <f t="shared" si="463"/>
        <v xml:space="preserve"> </v>
      </c>
      <c r="C1754" s="210" t="str">
        <f t="shared" si="464"/>
        <v xml:space="preserve"> </v>
      </c>
      <c r="D1754" s="1" t="str">
        <f t="shared" si="465"/>
        <v>na</v>
      </c>
      <c r="E1754" t="s">
        <v>55</v>
      </c>
      <c r="F1754">
        <v>9604</v>
      </c>
      <c r="G1754" s="139">
        <v>2012</v>
      </c>
      <c r="H1754" t="s">
        <v>148</v>
      </c>
      <c r="I1754" s="691">
        <f>VLOOKUP(E1754&amp;H1754,Data2012!$A:$S,15,FALSE)</f>
        <v>-1</v>
      </c>
    </row>
    <row r="1755" spans="1:9" ht="14.25" hidden="1" customHeight="1">
      <c r="A1755" s="1" t="str">
        <f t="shared" si="459"/>
        <v>SNCB/NMBS20129604</v>
      </c>
      <c r="B1755" s="1" t="str">
        <f t="shared" si="463"/>
        <v xml:space="preserve"> </v>
      </c>
      <c r="C1755" s="210" t="str">
        <f t="shared" si="464"/>
        <v xml:space="preserve"> </v>
      </c>
      <c r="D1755" s="1" t="str">
        <f t="shared" si="465"/>
        <v>na</v>
      </c>
      <c r="E1755" t="s">
        <v>55</v>
      </c>
      <c r="F1755">
        <v>9604</v>
      </c>
      <c r="G1755" s="139">
        <v>2012</v>
      </c>
      <c r="H1755" t="s">
        <v>147</v>
      </c>
      <c r="I1755" s="691">
        <f>VLOOKUP(E1755&amp;H1755,Data2012!$A:$S,15,FALSE)</f>
        <v>-1</v>
      </c>
    </row>
    <row r="1756" spans="1:9" ht="14.25" hidden="1" customHeight="1">
      <c r="A1756" s="1" t="str">
        <f t="shared" si="459"/>
        <v>SNCB/NMBS20129604</v>
      </c>
      <c r="B1756" s="1" t="str">
        <f t="shared" si="463"/>
        <v xml:space="preserve"> </v>
      </c>
      <c r="C1756" s="210" t="str">
        <f t="shared" si="464"/>
        <v xml:space="preserve"> </v>
      </c>
      <c r="D1756" s="1" t="str">
        <f t="shared" si="465"/>
        <v>na</v>
      </c>
      <c r="E1756" t="s">
        <v>55</v>
      </c>
      <c r="F1756">
        <v>9604</v>
      </c>
      <c r="G1756" s="139">
        <v>2012</v>
      </c>
      <c r="H1756" t="s">
        <v>146</v>
      </c>
      <c r="I1756" s="691">
        <f>VLOOKUP(E1756&amp;H1756,Data2012!$A:$S,15,FALSE)</f>
        <v>-1</v>
      </c>
    </row>
    <row r="1757" spans="1:9" ht="14.25" hidden="1" customHeight="1">
      <c r="A1757" s="1" t="str">
        <f t="shared" si="459"/>
        <v>SNCB/NMBS20129604</v>
      </c>
      <c r="B1757" s="1" t="str">
        <f t="shared" si="463"/>
        <v xml:space="preserve"> </v>
      </c>
      <c r="C1757" s="210" t="str">
        <f t="shared" si="464"/>
        <v xml:space="preserve"> </v>
      </c>
      <c r="D1757" s="1" t="str">
        <f t="shared" si="465"/>
        <v>na</v>
      </c>
      <c r="E1757" t="s">
        <v>55</v>
      </c>
      <c r="F1757">
        <v>9604</v>
      </c>
      <c r="G1757" s="139">
        <v>2012</v>
      </c>
      <c r="H1757" t="s">
        <v>145</v>
      </c>
      <c r="I1757" s="691">
        <f>VLOOKUP(E1757&amp;H1757,Data2012!$A:$S,15,FALSE)</f>
        <v>-1</v>
      </c>
    </row>
    <row r="1758" spans="1:9" ht="14.25" hidden="1" customHeight="1">
      <c r="A1758" s="1" t="str">
        <f t="shared" si="459"/>
        <v>SNCB/NMBS20129604</v>
      </c>
      <c r="B1758" s="1" t="str">
        <f>IF(D1758="na"," ",SUMIF(A:A,A1758,D:D))</f>
        <v xml:space="preserve"> </v>
      </c>
      <c r="C1758" s="210" t="str">
        <f>IF(D1758="na"," ",VALUE(RIGHT(TRIM(H1758),2)))</f>
        <v xml:space="preserve"> </v>
      </c>
      <c r="D1758" s="1" t="str">
        <f t="shared" si="465"/>
        <v>na</v>
      </c>
      <c r="E1758" t="s">
        <v>55</v>
      </c>
      <c r="F1758">
        <v>9604</v>
      </c>
      <c r="G1758" s="139">
        <v>2012</v>
      </c>
      <c r="H1758" t="s">
        <v>144</v>
      </c>
      <c r="I1758" s="691">
        <f>VLOOKUP(E1758&amp;H1758,Data2012!$A:$S,15,FALSE)</f>
        <v>-1</v>
      </c>
    </row>
    <row r="1759" spans="1:9" ht="14.25" hidden="1" customHeight="1">
      <c r="A1759" s="1" t="str">
        <f t="shared" si="459"/>
        <v>SNCB/NMBS20129605</v>
      </c>
      <c r="B1759" s="1" t="str">
        <f t="shared" ref="B1759:B1769" si="466">IF(D1759="na",B1760,SUMIF(A:A,A1759,D:D))</f>
        <v xml:space="preserve"> </v>
      </c>
      <c r="C1759" s="210" t="str">
        <f t="shared" ref="C1759:C1769" si="467">IF(D1759="na",C1760,VALUE(RIGHT(TRIM(H1759),2)))</f>
        <v xml:space="preserve"> </v>
      </c>
      <c r="D1759" s="1" t="str">
        <f>IF(I1759&lt;0,"na",I1759)</f>
        <v>na</v>
      </c>
      <c r="E1759" t="s">
        <v>55</v>
      </c>
      <c r="F1759">
        <v>9605</v>
      </c>
      <c r="G1759" s="139">
        <v>2012</v>
      </c>
      <c r="H1759" t="s">
        <v>155</v>
      </c>
      <c r="I1759" s="691">
        <f>VLOOKUP(E1759&amp;H1759,Data2012!$A:$S,18,FALSE)</f>
        <v>-1</v>
      </c>
    </row>
    <row r="1760" spans="1:9" ht="14.25" hidden="1" customHeight="1">
      <c r="A1760" s="1" t="str">
        <f t="shared" si="459"/>
        <v>SNCB/NMBS20129605</v>
      </c>
      <c r="B1760" s="1" t="str">
        <f t="shared" si="466"/>
        <v xml:space="preserve"> </v>
      </c>
      <c r="C1760" s="210" t="str">
        <f t="shared" si="467"/>
        <v xml:space="preserve"> </v>
      </c>
      <c r="D1760" s="1" t="str">
        <f t="shared" ref="D1760:D1770" si="468">IF(I1760&lt;0,"na",I1760)</f>
        <v>na</v>
      </c>
      <c r="E1760" t="s">
        <v>55</v>
      </c>
      <c r="F1760">
        <v>9605</v>
      </c>
      <c r="G1760" s="139">
        <v>2012</v>
      </c>
      <c r="H1760" t="s">
        <v>154</v>
      </c>
      <c r="I1760" s="691">
        <f>VLOOKUP(E1760&amp;H1760,Data2012!$A:$S,18,FALSE)</f>
        <v>-1</v>
      </c>
    </row>
    <row r="1761" spans="1:9" ht="14.25" hidden="1" customHeight="1">
      <c r="A1761" s="1" t="str">
        <f t="shared" si="459"/>
        <v>SNCB/NMBS20129605</v>
      </c>
      <c r="B1761" s="1" t="str">
        <f t="shared" si="466"/>
        <v xml:space="preserve"> </v>
      </c>
      <c r="C1761" s="210" t="str">
        <f t="shared" si="467"/>
        <v xml:space="preserve"> </v>
      </c>
      <c r="D1761" s="1" t="str">
        <f t="shared" si="468"/>
        <v>na</v>
      </c>
      <c r="E1761" t="s">
        <v>55</v>
      </c>
      <c r="F1761">
        <v>9605</v>
      </c>
      <c r="G1761" s="139">
        <v>2012</v>
      </c>
      <c r="H1761" t="s">
        <v>153</v>
      </c>
      <c r="I1761" s="691">
        <f>VLOOKUP(E1761&amp;H1761,Data2012!$A:$S,18,FALSE)</f>
        <v>-1</v>
      </c>
    </row>
    <row r="1762" spans="1:9" ht="14.25" hidden="1" customHeight="1">
      <c r="A1762" s="1" t="str">
        <f t="shared" si="459"/>
        <v>SNCB/NMBS20129605</v>
      </c>
      <c r="B1762" s="1" t="str">
        <f t="shared" si="466"/>
        <v xml:space="preserve"> </v>
      </c>
      <c r="C1762" s="210" t="str">
        <f t="shared" si="467"/>
        <v xml:space="preserve"> </v>
      </c>
      <c r="D1762" s="1" t="str">
        <f t="shared" si="468"/>
        <v>na</v>
      </c>
      <c r="E1762" t="s">
        <v>55</v>
      </c>
      <c r="F1762">
        <v>9605</v>
      </c>
      <c r="G1762" s="139">
        <v>2012</v>
      </c>
      <c r="H1762" t="s">
        <v>152</v>
      </c>
      <c r="I1762" s="691">
        <f>VLOOKUP(E1762&amp;H1762,Data2012!$A:$S,18,FALSE)</f>
        <v>-1</v>
      </c>
    </row>
    <row r="1763" spans="1:9" ht="14.25" hidden="1" customHeight="1">
      <c r="A1763" s="1" t="str">
        <f t="shared" si="459"/>
        <v>SNCB/NMBS20129605</v>
      </c>
      <c r="B1763" s="1" t="str">
        <f t="shared" si="466"/>
        <v xml:space="preserve"> </v>
      </c>
      <c r="C1763" s="210" t="str">
        <f t="shared" si="467"/>
        <v xml:space="preserve"> </v>
      </c>
      <c r="D1763" s="1" t="str">
        <f t="shared" si="468"/>
        <v>na</v>
      </c>
      <c r="E1763" t="s">
        <v>55</v>
      </c>
      <c r="F1763">
        <v>9605</v>
      </c>
      <c r="G1763" s="139">
        <v>2012</v>
      </c>
      <c r="H1763" t="s">
        <v>151</v>
      </c>
      <c r="I1763" s="691">
        <f>VLOOKUP(E1763&amp;H1763,Data2012!$A:$S,18,FALSE)</f>
        <v>-1</v>
      </c>
    </row>
    <row r="1764" spans="1:9" ht="14.25" hidden="1" customHeight="1">
      <c r="A1764" s="1" t="str">
        <f t="shared" si="459"/>
        <v>SNCB/NMBS20129605</v>
      </c>
      <c r="B1764" s="1" t="str">
        <f t="shared" si="466"/>
        <v xml:space="preserve"> </v>
      </c>
      <c r="C1764" s="210" t="str">
        <f t="shared" si="467"/>
        <v xml:space="preserve"> </v>
      </c>
      <c r="D1764" s="1" t="str">
        <f t="shared" si="468"/>
        <v>na</v>
      </c>
      <c r="E1764" t="s">
        <v>55</v>
      </c>
      <c r="F1764">
        <v>9605</v>
      </c>
      <c r="G1764" s="139">
        <v>2012</v>
      </c>
      <c r="H1764" t="s">
        <v>150</v>
      </c>
      <c r="I1764" s="691">
        <f>VLOOKUP(E1764&amp;H1764,Data2012!$A:$S,18,FALSE)</f>
        <v>-1</v>
      </c>
    </row>
    <row r="1765" spans="1:9" ht="14.25" hidden="1" customHeight="1">
      <c r="A1765" s="1" t="str">
        <f t="shared" si="459"/>
        <v>SNCB/NMBS20129605</v>
      </c>
      <c r="B1765" s="1" t="str">
        <f t="shared" si="466"/>
        <v xml:space="preserve"> </v>
      </c>
      <c r="C1765" s="210" t="str">
        <f t="shared" si="467"/>
        <v xml:space="preserve"> </v>
      </c>
      <c r="D1765" s="1" t="str">
        <f t="shared" si="468"/>
        <v>na</v>
      </c>
      <c r="E1765" t="s">
        <v>55</v>
      </c>
      <c r="F1765">
        <v>9605</v>
      </c>
      <c r="G1765" s="139">
        <v>2012</v>
      </c>
      <c r="H1765" t="s">
        <v>149</v>
      </c>
      <c r="I1765" s="691">
        <f>VLOOKUP(E1765&amp;H1765,Data2012!$A:$S,18,FALSE)</f>
        <v>-1</v>
      </c>
    </row>
    <row r="1766" spans="1:9" ht="14.25" hidden="1" customHeight="1">
      <c r="A1766" s="1" t="str">
        <f t="shared" si="459"/>
        <v>SNCB/NMBS20129605</v>
      </c>
      <c r="B1766" s="1" t="str">
        <f t="shared" si="466"/>
        <v xml:space="preserve"> </v>
      </c>
      <c r="C1766" s="210" t="str">
        <f t="shared" si="467"/>
        <v xml:space="preserve"> </v>
      </c>
      <c r="D1766" s="1" t="str">
        <f t="shared" si="468"/>
        <v>na</v>
      </c>
      <c r="E1766" t="s">
        <v>55</v>
      </c>
      <c r="F1766">
        <v>9605</v>
      </c>
      <c r="G1766" s="139">
        <v>2012</v>
      </c>
      <c r="H1766" t="s">
        <v>148</v>
      </c>
      <c r="I1766" s="691">
        <f>VLOOKUP(E1766&amp;H1766,Data2012!$A:$S,18,FALSE)</f>
        <v>-1</v>
      </c>
    </row>
    <row r="1767" spans="1:9" ht="14.25" hidden="1" customHeight="1">
      <c r="A1767" s="1" t="str">
        <f t="shared" si="459"/>
        <v>SNCB/NMBS20129605</v>
      </c>
      <c r="B1767" s="1" t="str">
        <f t="shared" si="466"/>
        <v xml:space="preserve"> </v>
      </c>
      <c r="C1767" s="210" t="str">
        <f t="shared" si="467"/>
        <v xml:space="preserve"> </v>
      </c>
      <c r="D1767" s="1" t="str">
        <f t="shared" si="468"/>
        <v>na</v>
      </c>
      <c r="E1767" t="s">
        <v>55</v>
      </c>
      <c r="F1767">
        <v>9605</v>
      </c>
      <c r="G1767" s="139">
        <v>2012</v>
      </c>
      <c r="H1767" t="s">
        <v>147</v>
      </c>
      <c r="I1767" s="691">
        <f>VLOOKUP(E1767&amp;H1767,Data2012!$A:$S,18,FALSE)</f>
        <v>-1</v>
      </c>
    </row>
    <row r="1768" spans="1:9" ht="14.25" hidden="1" customHeight="1">
      <c r="A1768" s="1" t="str">
        <f t="shared" si="459"/>
        <v>SNCB/NMBS20129605</v>
      </c>
      <c r="B1768" s="1" t="str">
        <f t="shared" si="466"/>
        <v xml:space="preserve"> </v>
      </c>
      <c r="C1768" s="210" t="str">
        <f t="shared" si="467"/>
        <v xml:space="preserve"> </v>
      </c>
      <c r="D1768" s="1" t="str">
        <f t="shared" si="468"/>
        <v>na</v>
      </c>
      <c r="E1768" t="s">
        <v>55</v>
      </c>
      <c r="F1768">
        <v>9605</v>
      </c>
      <c r="G1768" s="139">
        <v>2012</v>
      </c>
      <c r="H1768" t="s">
        <v>146</v>
      </c>
      <c r="I1768" s="691">
        <f>VLOOKUP(E1768&amp;H1768,Data2012!$A:$S,18,FALSE)</f>
        <v>-1</v>
      </c>
    </row>
    <row r="1769" spans="1:9" ht="14.25" hidden="1" customHeight="1">
      <c r="A1769" s="1" t="str">
        <f t="shared" si="459"/>
        <v>SNCB/NMBS20129605</v>
      </c>
      <c r="B1769" s="1" t="str">
        <f t="shared" si="466"/>
        <v xml:space="preserve"> </v>
      </c>
      <c r="C1769" s="210" t="str">
        <f t="shared" si="467"/>
        <v xml:space="preserve"> </v>
      </c>
      <c r="D1769" s="1" t="str">
        <f t="shared" si="468"/>
        <v>na</v>
      </c>
      <c r="E1769" t="s">
        <v>55</v>
      </c>
      <c r="F1769">
        <v>9605</v>
      </c>
      <c r="G1769" s="139">
        <v>2012</v>
      </c>
      <c r="H1769" t="s">
        <v>145</v>
      </c>
      <c r="I1769" s="691">
        <f>VLOOKUP(E1769&amp;H1769,Data2012!$A:$S,18,FALSE)</f>
        <v>-1</v>
      </c>
    </row>
    <row r="1770" spans="1:9" ht="14.25" hidden="1" customHeight="1">
      <c r="A1770" s="1" t="str">
        <f t="shared" si="459"/>
        <v>SNCB/NMBS20129605</v>
      </c>
      <c r="B1770" s="1" t="str">
        <f>IF(D1770="na"," ",SUMIF(A:A,A1770,D:D))</f>
        <v xml:space="preserve"> </v>
      </c>
      <c r="C1770" s="210" t="str">
        <f>IF(D1770="na"," ",VALUE(RIGHT(TRIM(H1770),2)))</f>
        <v xml:space="preserve"> </v>
      </c>
      <c r="D1770" s="1" t="str">
        <f t="shared" si="468"/>
        <v>na</v>
      </c>
      <c r="E1770" t="s">
        <v>55</v>
      </c>
      <c r="F1770">
        <v>9605</v>
      </c>
      <c r="G1770" s="139">
        <v>2012</v>
      </c>
      <c r="H1770" t="s">
        <v>144</v>
      </c>
      <c r="I1770" s="691">
        <f>VLOOKUP(E1770&amp;H1770,Data2012!$A:$S,18,FALSE)</f>
        <v>-1</v>
      </c>
    </row>
    <row r="1771" spans="1:9" ht="14.25" hidden="1" customHeight="1">
      <c r="A1771" s="1" t="str">
        <f t="shared" si="459"/>
        <v>SNCB/NMBS20129606</v>
      </c>
      <c r="B1771" s="1" t="str">
        <f t="shared" ref="B1771:B1781" si="469">IF(D1771="na",B1772,SUMIF(A:A,A1771,D:D))</f>
        <v xml:space="preserve"> </v>
      </c>
      <c r="C1771" s="210" t="str">
        <f t="shared" ref="C1771:C1781" si="470">IF(D1771="na",C1772,VALUE(RIGHT(TRIM(H1771),2)))</f>
        <v xml:space="preserve"> </v>
      </c>
      <c r="D1771" s="1" t="str">
        <f>IF(I1771&lt;0,"na",I1771)</f>
        <v>na</v>
      </c>
      <c r="E1771" t="s">
        <v>55</v>
      </c>
      <c r="F1771">
        <v>9606</v>
      </c>
      <c r="G1771" s="139">
        <v>2012</v>
      </c>
      <c r="H1771" t="s">
        <v>155</v>
      </c>
      <c r="I1771" s="691">
        <f>VLOOKUP(E1771&amp;H1771,Data2012!$A:$U,21,FALSE)</f>
        <v>-1</v>
      </c>
    </row>
    <row r="1772" spans="1:9" ht="14.25" hidden="1" customHeight="1">
      <c r="A1772" s="1" t="str">
        <f t="shared" si="459"/>
        <v>SNCB/NMBS20129606</v>
      </c>
      <c r="B1772" s="1" t="str">
        <f t="shared" si="469"/>
        <v xml:space="preserve"> </v>
      </c>
      <c r="C1772" s="210" t="str">
        <f t="shared" si="470"/>
        <v xml:space="preserve"> </v>
      </c>
      <c r="D1772" s="1" t="str">
        <f t="shared" ref="D1772:D1782" si="471">IF(I1772&lt;0,"na",I1772)</f>
        <v>na</v>
      </c>
      <c r="E1772" t="s">
        <v>55</v>
      </c>
      <c r="F1772">
        <v>9606</v>
      </c>
      <c r="G1772" s="139">
        <v>2012</v>
      </c>
      <c r="H1772" t="s">
        <v>154</v>
      </c>
      <c r="I1772" s="691">
        <f>VLOOKUP(E1772&amp;H1772,Data2012!$A:$U,21,FALSE)</f>
        <v>-1</v>
      </c>
    </row>
    <row r="1773" spans="1:9" ht="14.25" hidden="1" customHeight="1">
      <c r="A1773" s="1" t="str">
        <f t="shared" si="459"/>
        <v>SNCB/NMBS20129606</v>
      </c>
      <c r="B1773" s="1" t="str">
        <f t="shared" si="469"/>
        <v xml:space="preserve"> </v>
      </c>
      <c r="C1773" s="210" t="str">
        <f t="shared" si="470"/>
        <v xml:space="preserve"> </v>
      </c>
      <c r="D1773" s="1" t="str">
        <f t="shared" si="471"/>
        <v>na</v>
      </c>
      <c r="E1773" t="s">
        <v>55</v>
      </c>
      <c r="F1773">
        <v>9606</v>
      </c>
      <c r="G1773" s="139">
        <v>2012</v>
      </c>
      <c r="H1773" t="s">
        <v>153</v>
      </c>
      <c r="I1773" s="691">
        <f>VLOOKUP(E1773&amp;H1773,Data2012!$A:$U,21,FALSE)</f>
        <v>-1</v>
      </c>
    </row>
    <row r="1774" spans="1:9" ht="14.25" hidden="1" customHeight="1">
      <c r="A1774" s="1" t="str">
        <f t="shared" si="459"/>
        <v>SNCB/NMBS20129606</v>
      </c>
      <c r="B1774" s="1" t="str">
        <f t="shared" si="469"/>
        <v xml:space="preserve"> </v>
      </c>
      <c r="C1774" s="210" t="str">
        <f t="shared" si="470"/>
        <v xml:space="preserve"> </v>
      </c>
      <c r="D1774" s="1" t="str">
        <f t="shared" si="471"/>
        <v>na</v>
      </c>
      <c r="E1774" t="s">
        <v>55</v>
      </c>
      <c r="F1774">
        <v>9606</v>
      </c>
      <c r="G1774" s="139">
        <v>2012</v>
      </c>
      <c r="H1774" t="s">
        <v>152</v>
      </c>
      <c r="I1774" s="691">
        <f>VLOOKUP(E1774&amp;H1774,Data2012!$A:$U,21,FALSE)</f>
        <v>-1</v>
      </c>
    </row>
    <row r="1775" spans="1:9" ht="14.25" hidden="1" customHeight="1">
      <c r="A1775" s="1" t="str">
        <f t="shared" si="459"/>
        <v>SNCB/NMBS20129606</v>
      </c>
      <c r="B1775" s="1" t="str">
        <f t="shared" si="469"/>
        <v xml:space="preserve"> </v>
      </c>
      <c r="C1775" s="210" t="str">
        <f t="shared" si="470"/>
        <v xml:space="preserve"> </v>
      </c>
      <c r="D1775" s="1" t="str">
        <f t="shared" si="471"/>
        <v>na</v>
      </c>
      <c r="E1775" t="s">
        <v>55</v>
      </c>
      <c r="F1775">
        <v>9606</v>
      </c>
      <c r="G1775" s="139">
        <v>2012</v>
      </c>
      <c r="H1775" t="s">
        <v>151</v>
      </c>
      <c r="I1775" s="691">
        <f>VLOOKUP(E1775&amp;H1775,Data2012!$A:$U,21,FALSE)</f>
        <v>-1</v>
      </c>
    </row>
    <row r="1776" spans="1:9" ht="14.25" hidden="1" customHeight="1">
      <c r="A1776" s="1" t="str">
        <f t="shared" si="459"/>
        <v>SNCB/NMBS20129606</v>
      </c>
      <c r="B1776" s="1" t="str">
        <f t="shared" si="469"/>
        <v xml:space="preserve"> </v>
      </c>
      <c r="C1776" s="210" t="str">
        <f t="shared" si="470"/>
        <v xml:space="preserve"> </v>
      </c>
      <c r="D1776" s="1" t="str">
        <f t="shared" si="471"/>
        <v>na</v>
      </c>
      <c r="E1776" t="s">
        <v>55</v>
      </c>
      <c r="F1776">
        <v>9606</v>
      </c>
      <c r="G1776" s="139">
        <v>2012</v>
      </c>
      <c r="H1776" t="s">
        <v>150</v>
      </c>
      <c r="I1776" s="691">
        <f>VLOOKUP(E1776&amp;H1776,Data2012!$A:$U,21,FALSE)</f>
        <v>-1</v>
      </c>
    </row>
    <row r="1777" spans="1:9" ht="14.25" hidden="1" customHeight="1">
      <c r="A1777" s="1" t="str">
        <f t="shared" si="459"/>
        <v>SNCB/NMBS20129606</v>
      </c>
      <c r="B1777" s="1" t="str">
        <f t="shared" si="469"/>
        <v xml:space="preserve"> </v>
      </c>
      <c r="C1777" s="210" t="str">
        <f t="shared" si="470"/>
        <v xml:space="preserve"> </v>
      </c>
      <c r="D1777" s="1" t="str">
        <f t="shared" si="471"/>
        <v>na</v>
      </c>
      <c r="E1777" t="s">
        <v>55</v>
      </c>
      <c r="F1777">
        <v>9606</v>
      </c>
      <c r="G1777" s="139">
        <v>2012</v>
      </c>
      <c r="H1777" t="s">
        <v>149</v>
      </c>
      <c r="I1777" s="691">
        <f>VLOOKUP(E1777&amp;H1777,Data2012!$A:$U,21,FALSE)</f>
        <v>-1</v>
      </c>
    </row>
    <row r="1778" spans="1:9" ht="14.25" hidden="1" customHeight="1">
      <c r="A1778" s="1" t="str">
        <f t="shared" si="459"/>
        <v>SNCB/NMBS20129606</v>
      </c>
      <c r="B1778" s="1" t="str">
        <f t="shared" si="469"/>
        <v xml:space="preserve"> </v>
      </c>
      <c r="C1778" s="210" t="str">
        <f t="shared" si="470"/>
        <v xml:space="preserve"> </v>
      </c>
      <c r="D1778" s="1" t="str">
        <f t="shared" si="471"/>
        <v>na</v>
      </c>
      <c r="E1778" t="s">
        <v>55</v>
      </c>
      <c r="F1778">
        <v>9606</v>
      </c>
      <c r="G1778" s="139">
        <v>2012</v>
      </c>
      <c r="H1778" t="s">
        <v>148</v>
      </c>
      <c r="I1778" s="691">
        <f>VLOOKUP(E1778&amp;H1778,Data2012!$A:$U,21,FALSE)</f>
        <v>-1</v>
      </c>
    </row>
    <row r="1779" spans="1:9" ht="14.25" hidden="1" customHeight="1">
      <c r="A1779" s="1" t="str">
        <f t="shared" si="459"/>
        <v>SNCB/NMBS20129606</v>
      </c>
      <c r="B1779" s="1" t="str">
        <f t="shared" si="469"/>
        <v xml:space="preserve"> </v>
      </c>
      <c r="C1779" s="210" t="str">
        <f t="shared" si="470"/>
        <v xml:space="preserve"> </v>
      </c>
      <c r="D1779" s="1" t="str">
        <f t="shared" si="471"/>
        <v>na</v>
      </c>
      <c r="E1779" t="s">
        <v>55</v>
      </c>
      <c r="F1779">
        <v>9606</v>
      </c>
      <c r="G1779" s="139">
        <v>2012</v>
      </c>
      <c r="H1779" t="s">
        <v>147</v>
      </c>
      <c r="I1779" s="691">
        <f>VLOOKUP(E1779&amp;H1779,Data2012!$A:$U,21,FALSE)</f>
        <v>-1</v>
      </c>
    </row>
    <row r="1780" spans="1:9" ht="14.25" hidden="1" customHeight="1">
      <c r="A1780" s="1" t="str">
        <f t="shared" si="459"/>
        <v>SNCB/NMBS20129606</v>
      </c>
      <c r="B1780" s="1" t="str">
        <f t="shared" si="469"/>
        <v xml:space="preserve"> </v>
      </c>
      <c r="C1780" s="210" t="str">
        <f t="shared" si="470"/>
        <v xml:space="preserve"> </v>
      </c>
      <c r="D1780" s="1" t="str">
        <f t="shared" si="471"/>
        <v>na</v>
      </c>
      <c r="E1780" t="s">
        <v>55</v>
      </c>
      <c r="F1780">
        <v>9606</v>
      </c>
      <c r="G1780" s="139">
        <v>2012</v>
      </c>
      <c r="H1780" t="s">
        <v>146</v>
      </c>
      <c r="I1780" s="691">
        <f>VLOOKUP(E1780&amp;H1780,Data2012!$A:$U,21,FALSE)</f>
        <v>-1</v>
      </c>
    </row>
    <row r="1781" spans="1:9" ht="14.25" hidden="1" customHeight="1">
      <c r="A1781" s="1" t="str">
        <f t="shared" si="459"/>
        <v>SNCB/NMBS20129606</v>
      </c>
      <c r="B1781" s="1" t="str">
        <f t="shared" si="469"/>
        <v xml:space="preserve"> </v>
      </c>
      <c r="C1781" s="210" t="str">
        <f t="shared" si="470"/>
        <v xml:space="preserve"> </v>
      </c>
      <c r="D1781" s="1" t="str">
        <f t="shared" si="471"/>
        <v>na</v>
      </c>
      <c r="E1781" t="s">
        <v>55</v>
      </c>
      <c r="F1781">
        <v>9606</v>
      </c>
      <c r="G1781" s="139">
        <v>2012</v>
      </c>
      <c r="H1781" t="s">
        <v>145</v>
      </c>
      <c r="I1781" s="691">
        <f>VLOOKUP(E1781&amp;H1781,Data2012!$A:$U,21,FALSE)</f>
        <v>-1</v>
      </c>
    </row>
    <row r="1782" spans="1:9" ht="14.25" hidden="1" customHeight="1">
      <c r="A1782" s="1" t="str">
        <f t="shared" si="459"/>
        <v>SNCB/NMBS20129606</v>
      </c>
      <c r="B1782" s="1" t="str">
        <f>IF(D1782="na"," ",SUMIF(A:A,A1782,D:D))</f>
        <v xml:space="preserve"> </v>
      </c>
      <c r="C1782" s="210" t="str">
        <f>IF(D1782="na"," ",VALUE(RIGHT(TRIM(H1782),2)))</f>
        <v xml:space="preserve"> </v>
      </c>
      <c r="D1782" s="1" t="str">
        <f t="shared" si="471"/>
        <v>na</v>
      </c>
      <c r="E1782" t="s">
        <v>55</v>
      </c>
      <c r="F1782">
        <v>9606</v>
      </c>
      <c r="G1782" s="139">
        <v>2012</v>
      </c>
      <c r="H1782" t="s">
        <v>144</v>
      </c>
      <c r="I1782" s="691">
        <f>VLOOKUP(E1782&amp;H1782,Data2012!$A:$U,21,FALSE)</f>
        <v>-1</v>
      </c>
    </row>
    <row r="1783" spans="1:9" ht="14.25" hidden="1" customHeight="1">
      <c r="A1783" s="1" t="str">
        <f t="shared" si="459"/>
        <v>SNCC20129601</v>
      </c>
      <c r="B1783" s="1">
        <f t="shared" ref="B1783:B1793" si="472">IF(D1783="na",B1784,SUMIF(A:A,A1783,D:D))</f>
        <v>18.106999999999999</v>
      </c>
      <c r="C1783" s="210">
        <f t="shared" ref="C1783:C1793" si="473">IF(D1783="na",C1784,VALUE(RIGHT(TRIM(H1783),2)))</f>
        <v>6</v>
      </c>
      <c r="D1783" s="1" t="str">
        <f>IF(I1783&lt;0,"na",I1783)</f>
        <v>na</v>
      </c>
      <c r="E1783" t="s">
        <v>39</v>
      </c>
      <c r="F1783">
        <v>9601</v>
      </c>
      <c r="G1783" s="139">
        <v>2012</v>
      </c>
      <c r="H1783" t="s">
        <v>155</v>
      </c>
      <c r="I1783">
        <f>VLOOKUP(E1783&amp;H1783,Data2012!$A:$S,4,FALSE)</f>
        <v>-1</v>
      </c>
    </row>
    <row r="1784" spans="1:9" ht="14.25" hidden="1" customHeight="1">
      <c r="A1784" s="1" t="str">
        <f t="shared" si="459"/>
        <v>SNCC20129601</v>
      </c>
      <c r="B1784" s="1">
        <f t="shared" si="472"/>
        <v>18.106999999999999</v>
      </c>
      <c r="C1784" s="210">
        <f t="shared" si="473"/>
        <v>6</v>
      </c>
      <c r="D1784" s="1" t="str">
        <f t="shared" ref="D1784:D1794" si="474">IF(I1784&lt;0,"na",I1784)</f>
        <v>na</v>
      </c>
      <c r="E1784" t="s">
        <v>39</v>
      </c>
      <c r="F1784">
        <v>9601</v>
      </c>
      <c r="G1784" s="139">
        <v>2012</v>
      </c>
      <c r="H1784" t="s">
        <v>154</v>
      </c>
      <c r="I1784">
        <f>VLOOKUP(E1784&amp;H1784,Data2012!$A:$S,4,FALSE)</f>
        <v>-1</v>
      </c>
    </row>
    <row r="1785" spans="1:9" ht="14.25" hidden="1" customHeight="1">
      <c r="A1785" s="1" t="str">
        <f t="shared" si="459"/>
        <v>SNCC20129601</v>
      </c>
      <c r="B1785" s="1">
        <f t="shared" si="472"/>
        <v>18.106999999999999</v>
      </c>
      <c r="C1785" s="210">
        <f t="shared" si="473"/>
        <v>6</v>
      </c>
      <c r="D1785" s="1" t="str">
        <f t="shared" si="474"/>
        <v>na</v>
      </c>
      <c r="E1785" t="s">
        <v>39</v>
      </c>
      <c r="F1785">
        <v>9601</v>
      </c>
      <c r="G1785" s="139">
        <v>2012</v>
      </c>
      <c r="H1785" t="s">
        <v>153</v>
      </c>
      <c r="I1785">
        <f>VLOOKUP(E1785&amp;H1785,Data2012!$A:$S,4,FALSE)</f>
        <v>-1</v>
      </c>
    </row>
    <row r="1786" spans="1:9" ht="14.25" hidden="1" customHeight="1">
      <c r="A1786" s="1" t="str">
        <f t="shared" si="459"/>
        <v>SNCC20129601</v>
      </c>
      <c r="B1786" s="1">
        <f t="shared" si="472"/>
        <v>18.106999999999999</v>
      </c>
      <c r="C1786" s="210">
        <f t="shared" si="473"/>
        <v>6</v>
      </c>
      <c r="D1786" s="1" t="str">
        <f t="shared" si="474"/>
        <v>na</v>
      </c>
      <c r="E1786" t="s">
        <v>39</v>
      </c>
      <c r="F1786">
        <v>9601</v>
      </c>
      <c r="G1786" s="139">
        <v>2012</v>
      </c>
      <c r="H1786" t="s">
        <v>152</v>
      </c>
      <c r="I1786">
        <f>VLOOKUP(E1786&amp;H1786,Data2012!$A:$S,4,FALSE)</f>
        <v>-1</v>
      </c>
    </row>
    <row r="1787" spans="1:9" ht="14.25" hidden="1" customHeight="1">
      <c r="A1787" s="1" t="str">
        <f t="shared" si="459"/>
        <v>SNCC20129601</v>
      </c>
      <c r="B1787" s="1">
        <f t="shared" si="472"/>
        <v>18.106999999999999</v>
      </c>
      <c r="C1787" s="210">
        <f t="shared" si="473"/>
        <v>6</v>
      </c>
      <c r="D1787" s="1" t="str">
        <f t="shared" si="474"/>
        <v>na</v>
      </c>
      <c r="E1787" t="s">
        <v>39</v>
      </c>
      <c r="F1787">
        <v>9601</v>
      </c>
      <c r="G1787" s="139">
        <v>2012</v>
      </c>
      <c r="H1787" t="s">
        <v>151</v>
      </c>
      <c r="I1787">
        <f>VLOOKUP(E1787&amp;H1787,Data2012!$A:$S,4,FALSE)</f>
        <v>-1</v>
      </c>
    </row>
    <row r="1788" spans="1:9" ht="14.25" hidden="1" customHeight="1">
      <c r="A1788" s="1" t="str">
        <f t="shared" si="459"/>
        <v>SNCC20129601</v>
      </c>
      <c r="B1788" s="1">
        <f t="shared" si="472"/>
        <v>18.106999999999999</v>
      </c>
      <c r="C1788" s="210">
        <f t="shared" si="473"/>
        <v>6</v>
      </c>
      <c r="D1788" s="1" t="str">
        <f t="shared" si="474"/>
        <v>na</v>
      </c>
      <c r="E1788" t="s">
        <v>39</v>
      </c>
      <c r="F1788">
        <v>9601</v>
      </c>
      <c r="G1788" s="139">
        <v>2012</v>
      </c>
      <c r="H1788" t="s">
        <v>150</v>
      </c>
      <c r="I1788">
        <f>VLOOKUP(E1788&amp;H1788,Data2012!$A:$S,4,FALSE)</f>
        <v>-1</v>
      </c>
    </row>
    <row r="1789" spans="1:9" ht="14.25" hidden="1" customHeight="1">
      <c r="A1789" s="1" t="str">
        <f t="shared" si="459"/>
        <v>SNCC20129601</v>
      </c>
      <c r="B1789" s="1">
        <f t="shared" si="472"/>
        <v>18.106999999999999</v>
      </c>
      <c r="C1789" s="210">
        <f t="shared" si="473"/>
        <v>6</v>
      </c>
      <c r="D1789" s="1">
        <f t="shared" si="474"/>
        <v>1.044</v>
      </c>
      <c r="E1789" t="s">
        <v>39</v>
      </c>
      <c r="F1789">
        <v>9601</v>
      </c>
      <c r="G1789" s="139">
        <v>2012</v>
      </c>
      <c r="H1789" t="s">
        <v>149</v>
      </c>
      <c r="I1789">
        <f>VLOOKUP(E1789&amp;H1789,Data2012!$A:$S,4,FALSE)</f>
        <v>1.044</v>
      </c>
    </row>
    <row r="1790" spans="1:9" ht="14.25" hidden="1" customHeight="1">
      <c r="A1790" s="1" t="str">
        <f t="shared" si="459"/>
        <v>SNCC20129601</v>
      </c>
      <c r="B1790" s="1">
        <f t="shared" si="472"/>
        <v>18.106999999999999</v>
      </c>
      <c r="C1790" s="210">
        <f t="shared" si="473"/>
        <v>5</v>
      </c>
      <c r="D1790" s="1">
        <f t="shared" si="474"/>
        <v>2.8809999999999998</v>
      </c>
      <c r="E1790" t="s">
        <v>39</v>
      </c>
      <c r="F1790">
        <v>9601</v>
      </c>
      <c r="G1790" s="139">
        <v>2012</v>
      </c>
      <c r="H1790" t="s">
        <v>148</v>
      </c>
      <c r="I1790">
        <f>VLOOKUP(E1790&amp;H1790,Data2012!$A:$S,4,FALSE)</f>
        <v>2.8809999999999998</v>
      </c>
    </row>
    <row r="1791" spans="1:9" ht="14.25" hidden="1" customHeight="1">
      <c r="A1791" s="1" t="str">
        <f t="shared" si="459"/>
        <v>SNCC20129601</v>
      </c>
      <c r="B1791" s="1">
        <f t="shared" si="472"/>
        <v>18.106999999999999</v>
      </c>
      <c r="C1791" s="210">
        <f t="shared" si="473"/>
        <v>4</v>
      </c>
      <c r="D1791" s="1">
        <f t="shared" si="474"/>
        <v>4.6900000000000004</v>
      </c>
      <c r="E1791" t="s">
        <v>39</v>
      </c>
      <c r="F1791">
        <v>9601</v>
      </c>
      <c r="G1791" s="139">
        <v>2012</v>
      </c>
      <c r="H1791" t="s">
        <v>147</v>
      </c>
      <c r="I1791">
        <f>VLOOKUP(E1791&amp;H1791,Data2012!$A:$S,4,FALSE)</f>
        <v>4.6900000000000004</v>
      </c>
    </row>
    <row r="1792" spans="1:9" ht="14.25" hidden="1" customHeight="1">
      <c r="A1792" s="1" t="str">
        <f t="shared" si="459"/>
        <v>SNCC20129601</v>
      </c>
      <c r="B1792" s="1">
        <f t="shared" si="472"/>
        <v>18.106999999999999</v>
      </c>
      <c r="C1792" s="210">
        <f t="shared" si="473"/>
        <v>3</v>
      </c>
      <c r="D1792" s="1">
        <f t="shared" si="474"/>
        <v>3.9060000000000001</v>
      </c>
      <c r="E1792" t="s">
        <v>39</v>
      </c>
      <c r="F1792">
        <v>9601</v>
      </c>
      <c r="G1792" s="139">
        <v>2012</v>
      </c>
      <c r="H1792" t="s">
        <v>146</v>
      </c>
      <c r="I1792">
        <f>VLOOKUP(E1792&amp;H1792,Data2012!$A:$S,4,FALSE)</f>
        <v>3.9060000000000001</v>
      </c>
    </row>
    <row r="1793" spans="1:9" ht="14.25" hidden="1" customHeight="1">
      <c r="A1793" s="1" t="str">
        <f t="shared" si="459"/>
        <v>SNCC20129601</v>
      </c>
      <c r="B1793" s="1">
        <f t="shared" si="472"/>
        <v>18.106999999999999</v>
      </c>
      <c r="C1793" s="210">
        <f t="shared" si="473"/>
        <v>2</v>
      </c>
      <c r="D1793" s="1">
        <f t="shared" si="474"/>
        <v>1.78</v>
      </c>
      <c r="E1793" t="s">
        <v>39</v>
      </c>
      <c r="F1793">
        <v>9601</v>
      </c>
      <c r="G1793" s="139">
        <v>2012</v>
      </c>
      <c r="H1793" t="s">
        <v>145</v>
      </c>
      <c r="I1793">
        <f>VLOOKUP(E1793&amp;H1793,Data2012!$A:$S,4,FALSE)</f>
        <v>1.78</v>
      </c>
    </row>
    <row r="1794" spans="1:9" ht="14.25" hidden="1" customHeight="1">
      <c r="A1794" s="1" t="str">
        <f t="shared" si="459"/>
        <v>SNCC20129601</v>
      </c>
      <c r="B1794" s="1">
        <f>IF(D1794="na"," ",SUMIF(A:A,A1794,D:D))</f>
        <v>18.106999999999999</v>
      </c>
      <c r="C1794" s="210">
        <f>IF(D1794="na"," ",VALUE(RIGHT(TRIM(H1794),2)))</f>
        <v>1</v>
      </c>
      <c r="D1794" s="1">
        <f t="shared" si="474"/>
        <v>3.806</v>
      </c>
      <c r="E1794" t="s">
        <v>39</v>
      </c>
      <c r="F1794">
        <v>9601</v>
      </c>
      <c r="G1794" s="139">
        <v>2012</v>
      </c>
      <c r="H1794" t="s">
        <v>144</v>
      </c>
      <c r="I1794" s="691">
        <f>VLOOKUP(E1794&amp;H1794,Data2012!$A:$S,4,FALSE)</f>
        <v>3.806</v>
      </c>
    </row>
    <row r="1795" spans="1:9" ht="14.25" hidden="1" customHeight="1">
      <c r="A1795" s="1" t="str">
        <f t="shared" si="459"/>
        <v>SNCC20129602</v>
      </c>
      <c r="B1795" s="1">
        <f t="shared" ref="B1795:B1805" si="475">IF(D1795="na",B1796,SUMIF(A:A,A1795,D:D))</f>
        <v>9.4478179999999998</v>
      </c>
      <c r="C1795" s="210">
        <f t="shared" ref="C1795:C1805" si="476">IF(D1795="na",C1796,VALUE(RIGHT(TRIM(H1795),2)))</f>
        <v>6</v>
      </c>
      <c r="D1795" s="1" t="str">
        <f>IF(I1795&lt;0,"na",I1795)</f>
        <v>na</v>
      </c>
      <c r="E1795" t="s">
        <v>39</v>
      </c>
      <c r="F1795">
        <v>9602</v>
      </c>
      <c r="G1795" s="139">
        <v>2012</v>
      </c>
      <c r="H1795" t="s">
        <v>155</v>
      </c>
      <c r="I1795" s="691">
        <f>VLOOKUP(E1795&amp;H1795,Data2012!$A:$S,7,FALSE)</f>
        <v>-1</v>
      </c>
    </row>
    <row r="1796" spans="1:9" ht="14.25" hidden="1" customHeight="1">
      <c r="A1796" s="1" t="str">
        <f t="shared" si="459"/>
        <v>SNCC20129602</v>
      </c>
      <c r="B1796" s="1">
        <f t="shared" si="475"/>
        <v>9.4478179999999998</v>
      </c>
      <c r="C1796" s="210">
        <f t="shared" si="476"/>
        <v>6</v>
      </c>
      <c r="D1796" s="1" t="str">
        <f t="shared" ref="D1796:D1806" si="477">IF(I1796&lt;0,"na",I1796)</f>
        <v>na</v>
      </c>
      <c r="E1796" t="s">
        <v>39</v>
      </c>
      <c r="F1796">
        <v>9602</v>
      </c>
      <c r="G1796" s="139">
        <v>2012</v>
      </c>
      <c r="H1796" t="s">
        <v>154</v>
      </c>
      <c r="I1796" s="691">
        <f>VLOOKUP(E1796&amp;H1796,Data2012!$A:$S,7,FALSE)</f>
        <v>-1</v>
      </c>
    </row>
    <row r="1797" spans="1:9" ht="14.25" hidden="1" customHeight="1">
      <c r="A1797" s="1" t="str">
        <f t="shared" si="459"/>
        <v>SNCC20129602</v>
      </c>
      <c r="B1797" s="1">
        <f t="shared" si="475"/>
        <v>9.4478179999999998</v>
      </c>
      <c r="C1797" s="210">
        <f t="shared" si="476"/>
        <v>6</v>
      </c>
      <c r="D1797" s="1" t="str">
        <f t="shared" si="477"/>
        <v>na</v>
      </c>
      <c r="E1797" t="s">
        <v>39</v>
      </c>
      <c r="F1797">
        <v>9602</v>
      </c>
      <c r="G1797" s="139">
        <v>2012</v>
      </c>
      <c r="H1797" t="s">
        <v>153</v>
      </c>
      <c r="I1797" s="691">
        <f>VLOOKUP(E1797&amp;H1797,Data2012!$A:$S,7,FALSE)</f>
        <v>-1</v>
      </c>
    </row>
    <row r="1798" spans="1:9" ht="14.25" hidden="1" customHeight="1">
      <c r="A1798" s="1" t="str">
        <f t="shared" si="459"/>
        <v>SNCC20129602</v>
      </c>
      <c r="B1798" s="1">
        <f t="shared" si="475"/>
        <v>9.4478179999999998</v>
      </c>
      <c r="C1798" s="210">
        <f t="shared" si="476"/>
        <v>6</v>
      </c>
      <c r="D1798" s="1" t="str">
        <f t="shared" si="477"/>
        <v>na</v>
      </c>
      <c r="E1798" t="s">
        <v>39</v>
      </c>
      <c r="F1798">
        <v>9602</v>
      </c>
      <c r="G1798" s="139">
        <v>2012</v>
      </c>
      <c r="H1798" t="s">
        <v>152</v>
      </c>
      <c r="I1798" s="691">
        <f>VLOOKUP(E1798&amp;H1798,Data2012!$A:$S,7,FALSE)</f>
        <v>-1</v>
      </c>
    </row>
    <row r="1799" spans="1:9" ht="14.25" hidden="1" customHeight="1">
      <c r="A1799" s="1" t="str">
        <f t="shared" ref="A1799:A1862" si="478">TRIM(E1799)&amp;VALUE(G1799)&amp;F1799</f>
        <v>SNCC20129602</v>
      </c>
      <c r="B1799" s="1">
        <f t="shared" si="475"/>
        <v>9.4478179999999998</v>
      </c>
      <c r="C1799" s="210">
        <f t="shared" si="476"/>
        <v>6</v>
      </c>
      <c r="D1799" s="1" t="str">
        <f t="shared" si="477"/>
        <v>na</v>
      </c>
      <c r="E1799" t="s">
        <v>39</v>
      </c>
      <c r="F1799">
        <v>9602</v>
      </c>
      <c r="G1799" s="139">
        <v>2012</v>
      </c>
      <c r="H1799" t="s">
        <v>151</v>
      </c>
      <c r="I1799" s="691">
        <f>VLOOKUP(E1799&amp;H1799,Data2012!$A:$S,7,FALSE)</f>
        <v>-1</v>
      </c>
    </row>
    <row r="1800" spans="1:9" ht="14.25" hidden="1" customHeight="1">
      <c r="A1800" s="1" t="str">
        <f t="shared" si="478"/>
        <v>SNCC20129602</v>
      </c>
      <c r="B1800" s="1">
        <f t="shared" si="475"/>
        <v>9.4478179999999998</v>
      </c>
      <c r="C1800" s="210">
        <f t="shared" si="476"/>
        <v>6</v>
      </c>
      <c r="D1800" s="1" t="str">
        <f t="shared" si="477"/>
        <v>na</v>
      </c>
      <c r="E1800" t="s">
        <v>39</v>
      </c>
      <c r="F1800">
        <v>9602</v>
      </c>
      <c r="G1800" s="139">
        <v>2012</v>
      </c>
      <c r="H1800" t="s">
        <v>150</v>
      </c>
      <c r="I1800" s="691">
        <f>VLOOKUP(E1800&amp;H1800,Data2012!$A:$S,7,FALSE)</f>
        <v>-1</v>
      </c>
    </row>
    <row r="1801" spans="1:9" ht="14.25" hidden="1" customHeight="1">
      <c r="A1801" s="1" t="str">
        <f t="shared" si="478"/>
        <v>SNCC20129602</v>
      </c>
      <c r="B1801" s="1">
        <f t="shared" si="475"/>
        <v>9.4478179999999998</v>
      </c>
      <c r="C1801" s="210">
        <f t="shared" si="476"/>
        <v>6</v>
      </c>
      <c r="D1801" s="1">
        <f t="shared" si="477"/>
        <v>0.30138399999999999</v>
      </c>
      <c r="E1801" t="s">
        <v>39</v>
      </c>
      <c r="F1801">
        <v>9602</v>
      </c>
      <c r="G1801" s="139">
        <v>2012</v>
      </c>
      <c r="H1801" t="s">
        <v>149</v>
      </c>
      <c r="I1801" s="691">
        <f>VLOOKUP(E1801&amp;H1801,Data2012!$A:$S,7,FALSE)</f>
        <v>0.30138399999999999</v>
      </c>
    </row>
    <row r="1802" spans="1:9" ht="14.25" hidden="1" customHeight="1">
      <c r="A1802" s="1" t="str">
        <f t="shared" si="478"/>
        <v>SNCC20129602</v>
      </c>
      <c r="B1802" s="1">
        <f t="shared" si="475"/>
        <v>9.4478179999999998</v>
      </c>
      <c r="C1802" s="210">
        <f t="shared" si="476"/>
        <v>5</v>
      </c>
      <c r="D1802" s="1">
        <f t="shared" si="477"/>
        <v>1.0818719999999999</v>
      </c>
      <c r="E1802" t="s">
        <v>39</v>
      </c>
      <c r="F1802">
        <v>9602</v>
      </c>
      <c r="G1802" s="139">
        <v>2012</v>
      </c>
      <c r="H1802" t="s">
        <v>148</v>
      </c>
      <c r="I1802" s="691">
        <f>VLOOKUP(E1802&amp;H1802,Data2012!$A:$S,7,FALSE)</f>
        <v>1.0818719999999999</v>
      </c>
    </row>
    <row r="1803" spans="1:9" ht="14.25" hidden="1" customHeight="1">
      <c r="A1803" s="1" t="str">
        <f t="shared" si="478"/>
        <v>SNCC20129602</v>
      </c>
      <c r="B1803" s="1">
        <f t="shared" si="475"/>
        <v>9.4478179999999998</v>
      </c>
      <c r="C1803" s="210">
        <f t="shared" si="476"/>
        <v>4</v>
      </c>
      <c r="D1803" s="1">
        <f t="shared" si="477"/>
        <v>2.2441620000000002</v>
      </c>
      <c r="E1803" t="s">
        <v>39</v>
      </c>
      <c r="F1803">
        <v>9602</v>
      </c>
      <c r="G1803" s="139">
        <v>2012</v>
      </c>
      <c r="H1803" t="s">
        <v>147</v>
      </c>
      <c r="I1803" s="691">
        <f>VLOOKUP(E1803&amp;H1803,Data2012!$A:$S,7,FALSE)</f>
        <v>2.2441620000000002</v>
      </c>
    </row>
    <row r="1804" spans="1:9" ht="14.25" hidden="1" customHeight="1">
      <c r="A1804" s="1" t="str">
        <f t="shared" si="478"/>
        <v>SNCC20129602</v>
      </c>
      <c r="B1804" s="1">
        <f t="shared" si="475"/>
        <v>9.4478179999999998</v>
      </c>
      <c r="C1804" s="210">
        <f t="shared" si="476"/>
        <v>3</v>
      </c>
      <c r="D1804" s="1">
        <f t="shared" si="477"/>
        <v>1.8156559999999999</v>
      </c>
      <c r="E1804" t="s">
        <v>39</v>
      </c>
      <c r="F1804">
        <v>9602</v>
      </c>
      <c r="G1804" s="139">
        <v>2012</v>
      </c>
      <c r="H1804" t="s">
        <v>146</v>
      </c>
      <c r="I1804" s="691">
        <f>VLOOKUP(E1804&amp;H1804,Data2012!$A:$S,7,FALSE)</f>
        <v>1.8156559999999999</v>
      </c>
    </row>
    <row r="1805" spans="1:9" ht="14.25" hidden="1" customHeight="1">
      <c r="A1805" s="1" t="str">
        <f t="shared" si="478"/>
        <v>SNCC20129602</v>
      </c>
      <c r="B1805" s="1">
        <f t="shared" si="475"/>
        <v>9.4478179999999998</v>
      </c>
      <c r="C1805" s="210">
        <f t="shared" si="476"/>
        <v>2</v>
      </c>
      <c r="D1805" s="1">
        <f t="shared" si="477"/>
        <v>1.153904</v>
      </c>
      <c r="E1805" t="s">
        <v>39</v>
      </c>
      <c r="F1805">
        <v>9602</v>
      </c>
      <c r="G1805" s="139">
        <v>2012</v>
      </c>
      <c r="H1805" t="s">
        <v>145</v>
      </c>
      <c r="I1805" s="691">
        <f>VLOOKUP(E1805&amp;H1805,Data2012!$A:$S,7,FALSE)</f>
        <v>1.153904</v>
      </c>
    </row>
    <row r="1806" spans="1:9" ht="14.25" hidden="1" customHeight="1">
      <c r="A1806" s="1" t="str">
        <f t="shared" si="478"/>
        <v>SNCC20129602</v>
      </c>
      <c r="B1806" s="1">
        <f>IF(D1806="na"," ",SUMIF(A:A,A1806,D:D))</f>
        <v>9.4478179999999998</v>
      </c>
      <c r="C1806" s="210">
        <f>IF(D1806="na"," ",VALUE(RIGHT(TRIM(H1806),2)))</f>
        <v>1</v>
      </c>
      <c r="D1806" s="1">
        <f t="shared" si="477"/>
        <v>2.8508399999999998</v>
      </c>
      <c r="E1806" t="s">
        <v>39</v>
      </c>
      <c r="F1806">
        <v>9602</v>
      </c>
      <c r="G1806" s="139">
        <v>2012</v>
      </c>
      <c r="H1806" t="s">
        <v>144</v>
      </c>
      <c r="I1806" s="691">
        <f>VLOOKUP(E1806&amp;H1806,Data2012!$A:$S,7,FALSE)</f>
        <v>2.8508399999999998</v>
      </c>
    </row>
    <row r="1807" spans="1:9" ht="14.25" hidden="1" customHeight="1">
      <c r="A1807" s="1" t="str">
        <f t="shared" si="478"/>
        <v>SNCC20129603</v>
      </c>
      <c r="B1807" s="1">
        <f t="shared" ref="B1807:B1817" si="479">IF(D1807="na",B1808,SUMIF(A:A,A1807,D:D))</f>
        <v>243.392</v>
      </c>
      <c r="C1807" s="210">
        <f t="shared" ref="C1807:C1817" si="480">IF(D1807="na",C1808,VALUE(RIGHT(TRIM(H1807),2)))</f>
        <v>6</v>
      </c>
      <c r="D1807" s="1" t="str">
        <f>IF(I1807&lt;0,"na",I1807)</f>
        <v>na</v>
      </c>
      <c r="E1807" t="s">
        <v>39</v>
      </c>
      <c r="F1807">
        <v>9603</v>
      </c>
      <c r="G1807" s="139">
        <v>2012</v>
      </c>
      <c r="H1807" t="s">
        <v>155</v>
      </c>
      <c r="I1807" s="691">
        <f>VLOOKUP(E1807&amp;H1807,Data2012!$A:$S,12,FALSE)</f>
        <v>-1</v>
      </c>
    </row>
    <row r="1808" spans="1:9" ht="14.25" hidden="1" customHeight="1">
      <c r="A1808" s="1" t="str">
        <f t="shared" si="478"/>
        <v>SNCC20129603</v>
      </c>
      <c r="B1808" s="1">
        <f t="shared" si="479"/>
        <v>243.392</v>
      </c>
      <c r="C1808" s="210">
        <f t="shared" si="480"/>
        <v>6</v>
      </c>
      <c r="D1808" s="1" t="str">
        <f t="shared" ref="D1808:D1818" si="481">IF(I1808&lt;0,"na",I1808)</f>
        <v>na</v>
      </c>
      <c r="E1808" t="s">
        <v>39</v>
      </c>
      <c r="F1808">
        <v>9603</v>
      </c>
      <c r="G1808" s="139">
        <v>2012</v>
      </c>
      <c r="H1808" t="s">
        <v>154</v>
      </c>
      <c r="I1808" s="691">
        <f>VLOOKUP(E1808&amp;H1808,Data2012!$A:$S,12,FALSE)</f>
        <v>-1</v>
      </c>
    </row>
    <row r="1809" spans="1:9" ht="14.25" hidden="1" customHeight="1">
      <c r="A1809" s="1" t="str">
        <f t="shared" si="478"/>
        <v>SNCC20129603</v>
      </c>
      <c r="B1809" s="1">
        <f t="shared" si="479"/>
        <v>243.392</v>
      </c>
      <c r="C1809" s="210">
        <f t="shared" si="480"/>
        <v>6</v>
      </c>
      <c r="D1809" s="1" t="str">
        <f t="shared" si="481"/>
        <v>na</v>
      </c>
      <c r="E1809" t="s">
        <v>39</v>
      </c>
      <c r="F1809">
        <v>9603</v>
      </c>
      <c r="G1809" s="139">
        <v>2012</v>
      </c>
      <c r="H1809" t="s">
        <v>153</v>
      </c>
      <c r="I1809" s="691">
        <f>VLOOKUP(E1809&amp;H1809,Data2012!$A:$S,12,FALSE)</f>
        <v>-1</v>
      </c>
    </row>
    <row r="1810" spans="1:9" ht="14.25" hidden="1" customHeight="1">
      <c r="A1810" s="1" t="str">
        <f t="shared" si="478"/>
        <v>SNCC20129603</v>
      </c>
      <c r="B1810" s="1">
        <f t="shared" si="479"/>
        <v>243.392</v>
      </c>
      <c r="C1810" s="210">
        <f t="shared" si="480"/>
        <v>6</v>
      </c>
      <c r="D1810" s="1" t="str">
        <f t="shared" si="481"/>
        <v>na</v>
      </c>
      <c r="E1810" t="s">
        <v>39</v>
      </c>
      <c r="F1810">
        <v>9603</v>
      </c>
      <c r="G1810" s="139">
        <v>2012</v>
      </c>
      <c r="H1810" t="s">
        <v>152</v>
      </c>
      <c r="I1810" s="691">
        <f>VLOOKUP(E1810&amp;H1810,Data2012!$A:$S,12,FALSE)</f>
        <v>-1</v>
      </c>
    </row>
    <row r="1811" spans="1:9" ht="14.25" hidden="1" customHeight="1">
      <c r="A1811" s="1" t="str">
        <f t="shared" si="478"/>
        <v>SNCC20129603</v>
      </c>
      <c r="B1811" s="1">
        <f t="shared" si="479"/>
        <v>243.392</v>
      </c>
      <c r="C1811" s="210">
        <f t="shared" si="480"/>
        <v>6</v>
      </c>
      <c r="D1811" s="1" t="str">
        <f t="shared" si="481"/>
        <v>na</v>
      </c>
      <c r="E1811" t="s">
        <v>39</v>
      </c>
      <c r="F1811">
        <v>9603</v>
      </c>
      <c r="G1811" s="139">
        <v>2012</v>
      </c>
      <c r="H1811" t="s">
        <v>151</v>
      </c>
      <c r="I1811" s="691">
        <f>VLOOKUP(E1811&amp;H1811,Data2012!$A:$S,12,FALSE)</f>
        <v>-1</v>
      </c>
    </row>
    <row r="1812" spans="1:9" ht="14.25" hidden="1" customHeight="1">
      <c r="A1812" s="1" t="str">
        <f t="shared" si="478"/>
        <v>SNCC20129603</v>
      </c>
      <c r="B1812" s="1">
        <f t="shared" si="479"/>
        <v>243.392</v>
      </c>
      <c r="C1812" s="210">
        <f t="shared" si="480"/>
        <v>6</v>
      </c>
      <c r="D1812" s="1" t="str">
        <f t="shared" si="481"/>
        <v>na</v>
      </c>
      <c r="E1812" t="s">
        <v>39</v>
      </c>
      <c r="F1812">
        <v>9603</v>
      </c>
      <c r="G1812" s="139">
        <v>2012</v>
      </c>
      <c r="H1812" t="s">
        <v>150</v>
      </c>
      <c r="I1812" s="691">
        <f>VLOOKUP(E1812&amp;H1812,Data2012!$A:$S,12,FALSE)</f>
        <v>-1</v>
      </c>
    </row>
    <row r="1813" spans="1:9" ht="14.25" hidden="1" customHeight="1">
      <c r="A1813" s="1" t="str">
        <f t="shared" si="478"/>
        <v>SNCC20129603</v>
      </c>
      <c r="B1813" s="1">
        <f t="shared" si="479"/>
        <v>243.392</v>
      </c>
      <c r="C1813" s="210">
        <f t="shared" si="480"/>
        <v>6</v>
      </c>
      <c r="D1813" s="1">
        <f t="shared" si="481"/>
        <v>46.582999999999998</v>
      </c>
      <c r="E1813" t="s">
        <v>39</v>
      </c>
      <c r="F1813">
        <v>9603</v>
      </c>
      <c r="G1813" s="139">
        <v>2012</v>
      </c>
      <c r="H1813" t="s">
        <v>149</v>
      </c>
      <c r="I1813" s="691">
        <f>VLOOKUP(E1813&amp;H1813,Data2012!$A:$S,12,FALSE)</f>
        <v>46.582999999999998</v>
      </c>
    </row>
    <row r="1814" spans="1:9" ht="14.25" hidden="1" customHeight="1">
      <c r="A1814" s="1" t="str">
        <f t="shared" si="478"/>
        <v>SNCC20129603</v>
      </c>
      <c r="B1814" s="1">
        <f t="shared" si="479"/>
        <v>243.392</v>
      </c>
      <c r="C1814" s="210">
        <f t="shared" si="480"/>
        <v>5</v>
      </c>
      <c r="D1814" s="1">
        <f t="shared" si="481"/>
        <v>49.732999999999997</v>
      </c>
      <c r="E1814" t="s">
        <v>39</v>
      </c>
      <c r="F1814">
        <v>9603</v>
      </c>
      <c r="G1814" s="139">
        <v>2012</v>
      </c>
      <c r="H1814" t="s">
        <v>148</v>
      </c>
      <c r="I1814" s="691">
        <f>VLOOKUP(E1814&amp;H1814,Data2012!$A:$S,12,FALSE)</f>
        <v>49.732999999999997</v>
      </c>
    </row>
    <row r="1815" spans="1:9" ht="14.25" hidden="1" customHeight="1">
      <c r="A1815" s="1" t="str">
        <f t="shared" si="478"/>
        <v>SNCC20129603</v>
      </c>
      <c r="B1815" s="1">
        <f t="shared" si="479"/>
        <v>243.392</v>
      </c>
      <c r="C1815" s="210">
        <f t="shared" si="480"/>
        <v>4</v>
      </c>
      <c r="D1815" s="1">
        <f t="shared" si="481"/>
        <v>35.246000000000002</v>
      </c>
      <c r="E1815" t="s">
        <v>39</v>
      </c>
      <c r="F1815">
        <v>9603</v>
      </c>
      <c r="G1815" s="139">
        <v>2012</v>
      </c>
      <c r="H1815" t="s">
        <v>147</v>
      </c>
      <c r="I1815" s="691">
        <f>VLOOKUP(E1815&amp;H1815,Data2012!$A:$S,12,FALSE)</f>
        <v>35.246000000000002</v>
      </c>
    </row>
    <row r="1816" spans="1:9" ht="14.25" hidden="1" customHeight="1">
      <c r="A1816" s="1" t="str">
        <f t="shared" si="478"/>
        <v>SNCC20129603</v>
      </c>
      <c r="B1816" s="1">
        <f t="shared" si="479"/>
        <v>243.392</v>
      </c>
      <c r="C1816" s="210">
        <f t="shared" si="480"/>
        <v>3</v>
      </c>
      <c r="D1816" s="1">
        <f t="shared" si="481"/>
        <v>38.497999999999998</v>
      </c>
      <c r="E1816" t="s">
        <v>39</v>
      </c>
      <c r="F1816">
        <v>9603</v>
      </c>
      <c r="G1816" s="139">
        <v>2012</v>
      </c>
      <c r="H1816" t="s">
        <v>146</v>
      </c>
      <c r="I1816" s="691">
        <f>VLOOKUP(E1816&amp;H1816,Data2012!$A:$S,12,FALSE)</f>
        <v>38.497999999999998</v>
      </c>
    </row>
    <row r="1817" spans="1:9" ht="14.25" hidden="1" customHeight="1">
      <c r="A1817" s="1" t="str">
        <f t="shared" si="478"/>
        <v>SNCC20129603</v>
      </c>
      <c r="B1817" s="1">
        <f t="shared" si="479"/>
        <v>243.392</v>
      </c>
      <c r="C1817" s="210">
        <f t="shared" si="480"/>
        <v>2</v>
      </c>
      <c r="D1817" s="1">
        <f t="shared" si="481"/>
        <v>34.055</v>
      </c>
      <c r="E1817" t="s">
        <v>39</v>
      </c>
      <c r="F1817">
        <v>9603</v>
      </c>
      <c r="G1817" s="139">
        <v>2012</v>
      </c>
      <c r="H1817" t="s">
        <v>145</v>
      </c>
      <c r="I1817" s="691">
        <f>VLOOKUP(E1817&amp;H1817,Data2012!$A:$S,12,FALSE)</f>
        <v>34.055</v>
      </c>
    </row>
    <row r="1818" spans="1:9" ht="14.25" hidden="1" customHeight="1">
      <c r="A1818" s="1" t="str">
        <f t="shared" si="478"/>
        <v>SNCC20129603</v>
      </c>
      <c r="B1818" s="1">
        <f>IF(D1818="na"," ",SUMIF(A:A,A1818,D:D))</f>
        <v>243.392</v>
      </c>
      <c r="C1818" s="210">
        <f>IF(D1818="na"," ",VALUE(RIGHT(TRIM(H1818),2)))</f>
        <v>1</v>
      </c>
      <c r="D1818" s="1">
        <f t="shared" si="481"/>
        <v>39.277000000000001</v>
      </c>
      <c r="E1818" t="s">
        <v>39</v>
      </c>
      <c r="F1818">
        <v>9603</v>
      </c>
      <c r="G1818" s="139">
        <v>2012</v>
      </c>
      <c r="H1818" t="s">
        <v>144</v>
      </c>
      <c r="I1818" s="691">
        <f>VLOOKUP(E1818&amp;H1818,Data2012!$A:$S,12,FALSE)</f>
        <v>39.277000000000001</v>
      </c>
    </row>
    <row r="1819" spans="1:9" ht="14.25" hidden="1" customHeight="1">
      <c r="A1819" s="1" t="str">
        <f t="shared" si="478"/>
        <v>SNCC20129604</v>
      </c>
      <c r="B1819" s="1">
        <f t="shared" ref="B1819:B1829" si="482">IF(D1819="na",B1820,SUMIF(A:A,A1819,D:D))</f>
        <v>86.50851200000001</v>
      </c>
      <c r="C1819" s="210">
        <f t="shared" ref="C1819:C1829" si="483">IF(D1819="na",C1820,VALUE(RIGHT(TRIM(H1819),2)))</f>
        <v>6</v>
      </c>
      <c r="D1819" s="1" t="str">
        <f>IF(I1819&lt;0,"na",I1819)</f>
        <v>na</v>
      </c>
      <c r="E1819" t="s">
        <v>39</v>
      </c>
      <c r="F1819">
        <v>9604</v>
      </c>
      <c r="G1819" s="139">
        <v>2012</v>
      </c>
      <c r="H1819" t="s">
        <v>155</v>
      </c>
      <c r="I1819" s="691">
        <f>VLOOKUP(E1819&amp;H1819,Data2012!$A:$S,15,FALSE)</f>
        <v>-1</v>
      </c>
    </row>
    <row r="1820" spans="1:9" ht="14.25" hidden="1" customHeight="1">
      <c r="A1820" s="1" t="str">
        <f t="shared" si="478"/>
        <v>SNCC20129604</v>
      </c>
      <c r="B1820" s="1">
        <f t="shared" si="482"/>
        <v>86.50851200000001</v>
      </c>
      <c r="C1820" s="210">
        <f t="shared" si="483"/>
        <v>6</v>
      </c>
      <c r="D1820" s="1" t="str">
        <f t="shared" ref="D1820:D1830" si="484">IF(I1820&lt;0,"na",I1820)</f>
        <v>na</v>
      </c>
      <c r="E1820" t="s">
        <v>39</v>
      </c>
      <c r="F1820">
        <v>9604</v>
      </c>
      <c r="G1820" s="139">
        <v>2012</v>
      </c>
      <c r="H1820" t="s">
        <v>154</v>
      </c>
      <c r="I1820" s="691">
        <f>VLOOKUP(E1820&amp;H1820,Data2012!$A:$S,15,FALSE)</f>
        <v>-1</v>
      </c>
    </row>
    <row r="1821" spans="1:9" ht="14.25" hidden="1" customHeight="1">
      <c r="A1821" s="1" t="str">
        <f t="shared" si="478"/>
        <v>SNCC20129604</v>
      </c>
      <c r="B1821" s="1">
        <f t="shared" si="482"/>
        <v>86.50851200000001</v>
      </c>
      <c r="C1821" s="210">
        <f t="shared" si="483"/>
        <v>6</v>
      </c>
      <c r="D1821" s="1" t="str">
        <f t="shared" si="484"/>
        <v>na</v>
      </c>
      <c r="E1821" t="s">
        <v>39</v>
      </c>
      <c r="F1821">
        <v>9604</v>
      </c>
      <c r="G1821" s="139">
        <v>2012</v>
      </c>
      <c r="H1821" t="s">
        <v>153</v>
      </c>
      <c r="I1821" s="691">
        <f>VLOOKUP(E1821&amp;H1821,Data2012!$A:$S,15,FALSE)</f>
        <v>-1</v>
      </c>
    </row>
    <row r="1822" spans="1:9" ht="14.25" hidden="1" customHeight="1">
      <c r="A1822" s="1" t="str">
        <f t="shared" si="478"/>
        <v>SNCC20129604</v>
      </c>
      <c r="B1822" s="1">
        <f t="shared" si="482"/>
        <v>86.50851200000001</v>
      </c>
      <c r="C1822" s="210">
        <f t="shared" si="483"/>
        <v>6</v>
      </c>
      <c r="D1822" s="1" t="str">
        <f t="shared" si="484"/>
        <v>na</v>
      </c>
      <c r="E1822" t="s">
        <v>39</v>
      </c>
      <c r="F1822">
        <v>9604</v>
      </c>
      <c r="G1822" s="139">
        <v>2012</v>
      </c>
      <c r="H1822" t="s">
        <v>152</v>
      </c>
      <c r="I1822" s="691">
        <f>VLOOKUP(E1822&amp;H1822,Data2012!$A:$S,15,FALSE)</f>
        <v>-1</v>
      </c>
    </row>
    <row r="1823" spans="1:9" ht="14.25" hidden="1" customHeight="1">
      <c r="A1823" s="1" t="str">
        <f t="shared" si="478"/>
        <v>SNCC20129604</v>
      </c>
      <c r="B1823" s="1">
        <f t="shared" si="482"/>
        <v>86.50851200000001</v>
      </c>
      <c r="C1823" s="210">
        <f t="shared" si="483"/>
        <v>6</v>
      </c>
      <c r="D1823" s="1" t="str">
        <f t="shared" si="484"/>
        <v>na</v>
      </c>
      <c r="E1823" t="s">
        <v>39</v>
      </c>
      <c r="F1823">
        <v>9604</v>
      </c>
      <c r="G1823" s="139">
        <v>2012</v>
      </c>
      <c r="H1823" t="s">
        <v>151</v>
      </c>
      <c r="I1823" s="691">
        <f>VLOOKUP(E1823&amp;H1823,Data2012!$A:$S,15,FALSE)</f>
        <v>-1</v>
      </c>
    </row>
    <row r="1824" spans="1:9" ht="14.25" hidden="1" customHeight="1">
      <c r="A1824" s="1" t="str">
        <f t="shared" si="478"/>
        <v>SNCC20129604</v>
      </c>
      <c r="B1824" s="1">
        <f t="shared" si="482"/>
        <v>86.50851200000001</v>
      </c>
      <c r="C1824" s="210">
        <f t="shared" si="483"/>
        <v>6</v>
      </c>
      <c r="D1824" s="1" t="str">
        <f t="shared" si="484"/>
        <v>na</v>
      </c>
      <c r="E1824" t="s">
        <v>39</v>
      </c>
      <c r="F1824">
        <v>9604</v>
      </c>
      <c r="G1824" s="139">
        <v>2012</v>
      </c>
      <c r="H1824" t="s">
        <v>150</v>
      </c>
      <c r="I1824" s="691">
        <f>VLOOKUP(E1824&amp;H1824,Data2012!$A:$S,15,FALSE)</f>
        <v>-1</v>
      </c>
    </row>
    <row r="1825" spans="1:9" ht="14.25" hidden="1" customHeight="1">
      <c r="A1825" s="1" t="str">
        <f t="shared" si="478"/>
        <v>SNCC20129604</v>
      </c>
      <c r="B1825" s="1">
        <f t="shared" si="482"/>
        <v>86.50851200000001</v>
      </c>
      <c r="C1825" s="210">
        <f t="shared" si="483"/>
        <v>6</v>
      </c>
      <c r="D1825" s="1">
        <f t="shared" si="484"/>
        <v>16.217047999999998</v>
      </c>
      <c r="E1825" t="s">
        <v>39</v>
      </c>
      <c r="F1825">
        <v>9604</v>
      </c>
      <c r="G1825" s="139">
        <v>2012</v>
      </c>
      <c r="H1825" t="s">
        <v>149</v>
      </c>
      <c r="I1825" s="691">
        <f>VLOOKUP(E1825&amp;H1825,Data2012!$A:$S,15,FALSE)</f>
        <v>16.217047999999998</v>
      </c>
    </row>
    <row r="1826" spans="1:9" ht="14.25" hidden="1" customHeight="1">
      <c r="A1826" s="1" t="str">
        <f t="shared" si="478"/>
        <v>SNCC20129604</v>
      </c>
      <c r="B1826" s="1">
        <f t="shared" si="482"/>
        <v>86.50851200000001</v>
      </c>
      <c r="C1826" s="210">
        <f t="shared" si="483"/>
        <v>5</v>
      </c>
      <c r="D1826" s="1">
        <f t="shared" si="484"/>
        <v>17.361194000000001</v>
      </c>
      <c r="E1826" t="s">
        <v>39</v>
      </c>
      <c r="F1826">
        <v>9604</v>
      </c>
      <c r="G1826" s="139">
        <v>2012</v>
      </c>
      <c r="H1826" t="s">
        <v>148</v>
      </c>
      <c r="I1826" s="691">
        <f>VLOOKUP(E1826&amp;H1826,Data2012!$A:$S,15,FALSE)</f>
        <v>17.361194000000001</v>
      </c>
    </row>
    <row r="1827" spans="1:9" ht="14.25" hidden="1" customHeight="1">
      <c r="A1827" s="1" t="str">
        <f t="shared" si="478"/>
        <v>SNCC20129604</v>
      </c>
      <c r="B1827" s="1">
        <f t="shared" si="482"/>
        <v>86.50851200000001</v>
      </c>
      <c r="C1827" s="210">
        <f t="shared" si="483"/>
        <v>4</v>
      </c>
      <c r="D1827" s="1">
        <f t="shared" si="484"/>
        <v>11.573451</v>
      </c>
      <c r="E1827" t="s">
        <v>39</v>
      </c>
      <c r="F1827">
        <v>9604</v>
      </c>
      <c r="G1827" s="139">
        <v>2012</v>
      </c>
      <c r="H1827" t="s">
        <v>147</v>
      </c>
      <c r="I1827" s="691">
        <f>VLOOKUP(E1827&amp;H1827,Data2012!$A:$S,15,FALSE)</f>
        <v>11.573451</v>
      </c>
    </row>
    <row r="1828" spans="1:9" ht="14.25" hidden="1" customHeight="1">
      <c r="A1828" s="1" t="str">
        <f t="shared" si="478"/>
        <v>SNCC20129604</v>
      </c>
      <c r="B1828" s="1">
        <f t="shared" si="482"/>
        <v>86.50851200000001</v>
      </c>
      <c r="C1828" s="210">
        <f t="shared" si="483"/>
        <v>3</v>
      </c>
      <c r="D1828" s="1">
        <f t="shared" si="484"/>
        <v>14.056191999999999</v>
      </c>
      <c r="E1828" t="s">
        <v>39</v>
      </c>
      <c r="F1828">
        <v>9604</v>
      </c>
      <c r="G1828" s="139">
        <v>2012</v>
      </c>
      <c r="H1828" t="s">
        <v>146</v>
      </c>
      <c r="I1828" s="691">
        <f>VLOOKUP(E1828&amp;H1828,Data2012!$A:$S,15,FALSE)</f>
        <v>14.056191999999999</v>
      </c>
    </row>
    <row r="1829" spans="1:9" ht="14.25" hidden="1" customHeight="1">
      <c r="A1829" s="1" t="str">
        <f t="shared" si="478"/>
        <v>SNCC20129604</v>
      </c>
      <c r="B1829" s="1">
        <f t="shared" si="482"/>
        <v>86.50851200000001</v>
      </c>
      <c r="C1829" s="210">
        <f t="shared" si="483"/>
        <v>2</v>
      </c>
      <c r="D1829" s="1">
        <f t="shared" si="484"/>
        <v>14.144919</v>
      </c>
      <c r="E1829" t="s">
        <v>39</v>
      </c>
      <c r="F1829">
        <v>9604</v>
      </c>
      <c r="G1829" s="139">
        <v>2012</v>
      </c>
      <c r="H1829" t="s">
        <v>145</v>
      </c>
      <c r="I1829" s="691">
        <f>VLOOKUP(E1829&amp;H1829,Data2012!$A:$S,15,FALSE)</f>
        <v>14.144919</v>
      </c>
    </row>
    <row r="1830" spans="1:9" ht="14.25" hidden="1" customHeight="1">
      <c r="A1830" s="1" t="str">
        <f t="shared" si="478"/>
        <v>SNCC20129604</v>
      </c>
      <c r="B1830" s="1">
        <f>IF(D1830="na"," ",SUMIF(A:A,A1830,D:D))</f>
        <v>86.50851200000001</v>
      </c>
      <c r="C1830" s="210">
        <f>IF(D1830="na"," ",VALUE(RIGHT(TRIM(H1830),2)))</f>
        <v>1</v>
      </c>
      <c r="D1830" s="1">
        <f t="shared" si="484"/>
        <v>13.155708000000001</v>
      </c>
      <c r="E1830" t="s">
        <v>39</v>
      </c>
      <c r="F1830">
        <v>9604</v>
      </c>
      <c r="G1830" s="139">
        <v>2012</v>
      </c>
      <c r="H1830" t="s">
        <v>144</v>
      </c>
      <c r="I1830" s="691">
        <f>VLOOKUP(E1830&amp;H1830,Data2012!$A:$S,15,FALSE)</f>
        <v>13.155708000000001</v>
      </c>
    </row>
    <row r="1831" spans="1:9" ht="14.25" hidden="1" customHeight="1">
      <c r="A1831" s="1" t="str">
        <f t="shared" si="478"/>
        <v>SNCC20129605</v>
      </c>
      <c r="B1831" s="1">
        <f t="shared" ref="B1831:B1841" si="485">IF(D1831="na",B1832,SUMIF(A:A,A1831,D:D))</f>
        <v>41.670999999999999</v>
      </c>
      <c r="C1831" s="210">
        <f t="shared" ref="C1831:C1841" si="486">IF(D1831="na",C1832,VALUE(RIGHT(TRIM(H1831),2)))</f>
        <v>6</v>
      </c>
      <c r="D1831" s="1" t="str">
        <f>IF(I1831&lt;0,"na",I1831)</f>
        <v>na</v>
      </c>
      <c r="E1831" t="s">
        <v>39</v>
      </c>
      <c r="F1831">
        <v>9605</v>
      </c>
      <c r="G1831" s="139">
        <v>2012</v>
      </c>
      <c r="H1831" t="s">
        <v>155</v>
      </c>
      <c r="I1831" s="691">
        <f>VLOOKUP(E1831&amp;H1831,Data2012!$A:$S,18,FALSE)</f>
        <v>-1</v>
      </c>
    </row>
    <row r="1832" spans="1:9" ht="14.25" hidden="1" customHeight="1">
      <c r="A1832" s="1" t="str">
        <f t="shared" si="478"/>
        <v>SNCC20129605</v>
      </c>
      <c r="B1832" s="1">
        <f t="shared" si="485"/>
        <v>41.670999999999999</v>
      </c>
      <c r="C1832" s="210">
        <f t="shared" si="486"/>
        <v>6</v>
      </c>
      <c r="D1832" s="1" t="str">
        <f t="shared" ref="D1832:D1842" si="487">IF(I1832&lt;0,"na",I1832)</f>
        <v>na</v>
      </c>
      <c r="E1832" t="s">
        <v>39</v>
      </c>
      <c r="F1832">
        <v>9605</v>
      </c>
      <c r="G1832" s="139">
        <v>2012</v>
      </c>
      <c r="H1832" t="s">
        <v>154</v>
      </c>
      <c r="I1832" s="691">
        <f>VLOOKUP(E1832&amp;H1832,Data2012!$A:$S,18,FALSE)</f>
        <v>-1</v>
      </c>
    </row>
    <row r="1833" spans="1:9" ht="14.25" hidden="1" customHeight="1">
      <c r="A1833" s="1" t="str">
        <f t="shared" si="478"/>
        <v>SNCC20129605</v>
      </c>
      <c r="B1833" s="1">
        <f t="shared" si="485"/>
        <v>41.670999999999999</v>
      </c>
      <c r="C1833" s="210">
        <f t="shared" si="486"/>
        <v>6</v>
      </c>
      <c r="D1833" s="1" t="str">
        <f t="shared" si="487"/>
        <v>na</v>
      </c>
      <c r="E1833" t="s">
        <v>39</v>
      </c>
      <c r="F1833">
        <v>9605</v>
      </c>
      <c r="G1833" s="139">
        <v>2012</v>
      </c>
      <c r="H1833" t="s">
        <v>153</v>
      </c>
      <c r="I1833" s="691">
        <f>VLOOKUP(E1833&amp;H1833,Data2012!$A:$S,18,FALSE)</f>
        <v>-1</v>
      </c>
    </row>
    <row r="1834" spans="1:9" ht="14.25" hidden="1" customHeight="1">
      <c r="A1834" s="1" t="str">
        <f t="shared" si="478"/>
        <v>SNCC20129605</v>
      </c>
      <c r="B1834" s="1">
        <f t="shared" si="485"/>
        <v>41.670999999999999</v>
      </c>
      <c r="C1834" s="210">
        <f t="shared" si="486"/>
        <v>6</v>
      </c>
      <c r="D1834" s="1" t="str">
        <f t="shared" si="487"/>
        <v>na</v>
      </c>
      <c r="E1834" t="s">
        <v>39</v>
      </c>
      <c r="F1834">
        <v>9605</v>
      </c>
      <c r="G1834" s="139">
        <v>2012</v>
      </c>
      <c r="H1834" t="s">
        <v>152</v>
      </c>
      <c r="I1834" s="691">
        <f>VLOOKUP(E1834&amp;H1834,Data2012!$A:$S,18,FALSE)</f>
        <v>-1</v>
      </c>
    </row>
    <row r="1835" spans="1:9" ht="14.25" hidden="1" customHeight="1">
      <c r="A1835" s="1" t="str">
        <f t="shared" si="478"/>
        <v>SNCC20129605</v>
      </c>
      <c r="B1835" s="1">
        <f t="shared" si="485"/>
        <v>41.670999999999999</v>
      </c>
      <c r="C1835" s="210">
        <f t="shared" si="486"/>
        <v>6</v>
      </c>
      <c r="D1835" s="1" t="str">
        <f t="shared" si="487"/>
        <v>na</v>
      </c>
      <c r="E1835" t="s">
        <v>39</v>
      </c>
      <c r="F1835">
        <v>9605</v>
      </c>
      <c r="G1835" s="139">
        <v>2012</v>
      </c>
      <c r="H1835" t="s">
        <v>151</v>
      </c>
      <c r="I1835" s="691">
        <f>VLOOKUP(E1835&amp;H1835,Data2012!$A:$S,18,FALSE)</f>
        <v>-1</v>
      </c>
    </row>
    <row r="1836" spans="1:9" ht="14.25" hidden="1" customHeight="1">
      <c r="A1836" s="1" t="str">
        <f t="shared" si="478"/>
        <v>SNCC20129605</v>
      </c>
      <c r="B1836" s="1">
        <f t="shared" si="485"/>
        <v>41.670999999999999</v>
      </c>
      <c r="C1836" s="210">
        <f t="shared" si="486"/>
        <v>6</v>
      </c>
      <c r="D1836" s="1" t="str">
        <f t="shared" si="487"/>
        <v>na</v>
      </c>
      <c r="E1836" t="s">
        <v>39</v>
      </c>
      <c r="F1836">
        <v>9605</v>
      </c>
      <c r="G1836" s="139">
        <v>2012</v>
      </c>
      <c r="H1836" t="s">
        <v>150</v>
      </c>
      <c r="I1836" s="691">
        <f>VLOOKUP(E1836&amp;H1836,Data2012!$A:$S,18,FALSE)</f>
        <v>-1</v>
      </c>
    </row>
    <row r="1837" spans="1:9" ht="14.25" hidden="1" customHeight="1">
      <c r="A1837" s="1" t="str">
        <f t="shared" si="478"/>
        <v>SNCC20129605</v>
      </c>
      <c r="B1837" s="1">
        <f t="shared" si="485"/>
        <v>41.670999999999999</v>
      </c>
      <c r="C1837" s="210">
        <f t="shared" si="486"/>
        <v>6</v>
      </c>
      <c r="D1837" s="1">
        <f t="shared" si="487"/>
        <v>6.3179999999999996</v>
      </c>
      <c r="E1837" t="s">
        <v>39</v>
      </c>
      <c r="F1837">
        <v>9605</v>
      </c>
      <c r="G1837" s="139">
        <v>2012</v>
      </c>
      <c r="H1837" t="s">
        <v>149</v>
      </c>
      <c r="I1837" s="691">
        <f>VLOOKUP(E1837&amp;H1837,Data2012!$A:$S,18,FALSE)</f>
        <v>6.3179999999999996</v>
      </c>
    </row>
    <row r="1838" spans="1:9" ht="14.25" hidden="1" customHeight="1">
      <c r="A1838" s="1" t="str">
        <f t="shared" si="478"/>
        <v>SNCC20129605</v>
      </c>
      <c r="B1838" s="1">
        <f t="shared" si="485"/>
        <v>41.670999999999999</v>
      </c>
      <c r="C1838" s="210">
        <f t="shared" si="486"/>
        <v>5</v>
      </c>
      <c r="D1838" s="1">
        <f t="shared" si="487"/>
        <v>6.3840000000000003</v>
      </c>
      <c r="E1838" t="s">
        <v>39</v>
      </c>
      <c r="F1838">
        <v>9605</v>
      </c>
      <c r="G1838" s="139">
        <v>2012</v>
      </c>
      <c r="H1838" t="s">
        <v>148</v>
      </c>
      <c r="I1838" s="691">
        <f>VLOOKUP(E1838&amp;H1838,Data2012!$A:$S,18,FALSE)</f>
        <v>6.3840000000000003</v>
      </c>
    </row>
    <row r="1839" spans="1:9" ht="14.25" hidden="1" customHeight="1">
      <c r="A1839" s="1" t="str">
        <f t="shared" si="478"/>
        <v>SNCC20129605</v>
      </c>
      <c r="B1839" s="1">
        <f t="shared" si="485"/>
        <v>41.670999999999999</v>
      </c>
      <c r="C1839" s="210">
        <f t="shared" si="486"/>
        <v>4</v>
      </c>
      <c r="D1839" s="1">
        <f t="shared" si="487"/>
        <v>6.6239999999999997</v>
      </c>
      <c r="E1839" t="s">
        <v>39</v>
      </c>
      <c r="F1839">
        <v>9605</v>
      </c>
      <c r="G1839" s="139">
        <v>2012</v>
      </c>
      <c r="H1839" t="s">
        <v>147</v>
      </c>
      <c r="I1839" s="691">
        <f>VLOOKUP(E1839&amp;H1839,Data2012!$A:$S,18,FALSE)</f>
        <v>6.6239999999999997</v>
      </c>
    </row>
    <row r="1840" spans="1:9" ht="14.25" hidden="1" customHeight="1">
      <c r="A1840" s="1" t="str">
        <f t="shared" si="478"/>
        <v>SNCC20129605</v>
      </c>
      <c r="B1840" s="1">
        <f t="shared" si="485"/>
        <v>41.670999999999999</v>
      </c>
      <c r="C1840" s="210">
        <f t="shared" si="486"/>
        <v>3</v>
      </c>
      <c r="D1840" s="1">
        <f t="shared" si="487"/>
        <v>5.5220000000000002</v>
      </c>
      <c r="E1840" t="s">
        <v>39</v>
      </c>
      <c r="F1840">
        <v>9605</v>
      </c>
      <c r="G1840" s="139">
        <v>2012</v>
      </c>
      <c r="H1840" t="s">
        <v>146</v>
      </c>
      <c r="I1840" s="691">
        <f>VLOOKUP(E1840&amp;H1840,Data2012!$A:$S,18,FALSE)</f>
        <v>5.5220000000000002</v>
      </c>
    </row>
    <row r="1841" spans="1:9" ht="14.25" hidden="1" customHeight="1">
      <c r="A1841" s="1" t="str">
        <f t="shared" si="478"/>
        <v>SNCC20129605</v>
      </c>
      <c r="B1841" s="1">
        <f t="shared" si="485"/>
        <v>41.670999999999999</v>
      </c>
      <c r="C1841" s="210">
        <f t="shared" si="486"/>
        <v>2</v>
      </c>
      <c r="D1841" s="1">
        <f t="shared" si="487"/>
        <v>5.8559999999999999</v>
      </c>
      <c r="E1841" t="s">
        <v>39</v>
      </c>
      <c r="F1841">
        <v>9605</v>
      </c>
      <c r="G1841" s="139">
        <v>2012</v>
      </c>
      <c r="H1841" t="s">
        <v>145</v>
      </c>
      <c r="I1841" s="691">
        <f>VLOOKUP(E1841&amp;H1841,Data2012!$A:$S,18,FALSE)</f>
        <v>5.8559999999999999</v>
      </c>
    </row>
    <row r="1842" spans="1:9" ht="14.25" hidden="1" customHeight="1">
      <c r="A1842" s="1" t="str">
        <f t="shared" si="478"/>
        <v>SNCC20129605</v>
      </c>
      <c r="B1842" s="403">
        <f>IF(D1842="na"," ",SUMIF(A:A,A1842,D:D))</f>
        <v>41.670999999999999</v>
      </c>
      <c r="C1842" s="404">
        <f>IF(D1842="na"," ",VALUE(RIGHT(TRIM(H1842),2)))</f>
        <v>1</v>
      </c>
      <c r="D1842" s="403">
        <f t="shared" si="487"/>
        <v>10.967000000000001</v>
      </c>
      <c r="E1842" t="s">
        <v>39</v>
      </c>
      <c r="F1842">
        <v>9605</v>
      </c>
      <c r="G1842" s="139">
        <v>2012</v>
      </c>
      <c r="H1842" t="s">
        <v>144</v>
      </c>
      <c r="I1842" s="691">
        <f>VLOOKUP(E1842&amp;H1842,Data2012!$A:$S,18,FALSE)</f>
        <v>10.967000000000001</v>
      </c>
    </row>
    <row r="1843" spans="1:9" ht="14.25" hidden="1" customHeight="1">
      <c r="A1843" s="1" t="str">
        <f t="shared" si="478"/>
        <v>SNCC20129606</v>
      </c>
      <c r="B1843" s="1">
        <f t="shared" ref="B1843:B1853" si="488">IF(D1843="na",B1844,SUMIF(A:A,A1843,D:D))</f>
        <v>18.628596000000002</v>
      </c>
      <c r="C1843" s="210">
        <f t="shared" ref="C1843:C1853" si="489">IF(D1843="na",C1844,VALUE(RIGHT(TRIM(H1843),2)))</f>
        <v>6</v>
      </c>
      <c r="D1843" s="1" t="str">
        <f>IF(I1843&lt;0,"na",I1843)</f>
        <v>na</v>
      </c>
      <c r="E1843" t="s">
        <v>39</v>
      </c>
      <c r="F1843">
        <v>9606</v>
      </c>
      <c r="G1843" s="139">
        <v>2012</v>
      </c>
      <c r="H1843" t="s">
        <v>155</v>
      </c>
      <c r="I1843" s="691">
        <f>VLOOKUP(E1843&amp;H1843,Data2012!$A:$U,21,FALSE)</f>
        <v>-1</v>
      </c>
    </row>
    <row r="1844" spans="1:9" ht="14.25" hidden="1" customHeight="1">
      <c r="A1844" s="1" t="str">
        <f t="shared" si="478"/>
        <v>SNCC20129606</v>
      </c>
      <c r="B1844" s="1">
        <f t="shared" si="488"/>
        <v>18.628596000000002</v>
      </c>
      <c r="C1844" s="210">
        <f t="shared" si="489"/>
        <v>6</v>
      </c>
      <c r="D1844" s="1" t="str">
        <f t="shared" ref="D1844:D1854" si="490">IF(I1844&lt;0,"na",I1844)</f>
        <v>na</v>
      </c>
      <c r="E1844" t="s">
        <v>39</v>
      </c>
      <c r="F1844">
        <v>9606</v>
      </c>
      <c r="G1844" s="139">
        <v>2012</v>
      </c>
      <c r="H1844" t="s">
        <v>154</v>
      </c>
      <c r="I1844" s="691">
        <f>VLOOKUP(E1844&amp;H1844,Data2012!$A:$U,21,FALSE)</f>
        <v>-1</v>
      </c>
    </row>
    <row r="1845" spans="1:9" ht="14.25" hidden="1" customHeight="1">
      <c r="A1845" s="1" t="str">
        <f t="shared" si="478"/>
        <v>SNCC20129606</v>
      </c>
      <c r="B1845" s="1">
        <f t="shared" si="488"/>
        <v>18.628596000000002</v>
      </c>
      <c r="C1845" s="210">
        <f t="shared" si="489"/>
        <v>6</v>
      </c>
      <c r="D1845" s="1" t="str">
        <f t="shared" si="490"/>
        <v>na</v>
      </c>
      <c r="E1845" t="s">
        <v>39</v>
      </c>
      <c r="F1845">
        <v>9606</v>
      </c>
      <c r="G1845" s="139">
        <v>2012</v>
      </c>
      <c r="H1845" t="s">
        <v>153</v>
      </c>
      <c r="I1845" s="691">
        <f>VLOOKUP(E1845&amp;H1845,Data2012!$A:$U,21,FALSE)</f>
        <v>-1</v>
      </c>
    </row>
    <row r="1846" spans="1:9" ht="14.25" hidden="1" customHeight="1">
      <c r="A1846" s="1" t="str">
        <f t="shared" si="478"/>
        <v>SNCC20129606</v>
      </c>
      <c r="B1846" s="1">
        <f t="shared" si="488"/>
        <v>18.628596000000002</v>
      </c>
      <c r="C1846" s="210">
        <f t="shared" si="489"/>
        <v>6</v>
      </c>
      <c r="D1846" s="1" t="str">
        <f t="shared" si="490"/>
        <v>na</v>
      </c>
      <c r="E1846" t="s">
        <v>39</v>
      </c>
      <c r="F1846">
        <v>9606</v>
      </c>
      <c r="G1846" s="139">
        <v>2012</v>
      </c>
      <c r="H1846" t="s">
        <v>152</v>
      </c>
      <c r="I1846" s="691">
        <f>VLOOKUP(E1846&amp;H1846,Data2012!$A:$U,21,FALSE)</f>
        <v>-1</v>
      </c>
    </row>
    <row r="1847" spans="1:9" ht="14.25" hidden="1" customHeight="1">
      <c r="A1847" s="1" t="str">
        <f t="shared" si="478"/>
        <v>SNCC20129606</v>
      </c>
      <c r="B1847" s="1">
        <f t="shared" si="488"/>
        <v>18.628596000000002</v>
      </c>
      <c r="C1847" s="210">
        <f t="shared" si="489"/>
        <v>6</v>
      </c>
      <c r="D1847" s="1" t="str">
        <f t="shared" si="490"/>
        <v>na</v>
      </c>
      <c r="E1847" t="s">
        <v>39</v>
      </c>
      <c r="F1847">
        <v>9606</v>
      </c>
      <c r="G1847" s="139">
        <v>2012</v>
      </c>
      <c r="H1847" t="s">
        <v>151</v>
      </c>
      <c r="I1847" s="691">
        <f>VLOOKUP(E1847&amp;H1847,Data2012!$A:$U,21,FALSE)</f>
        <v>-1</v>
      </c>
    </row>
    <row r="1848" spans="1:9" ht="14.25" hidden="1" customHeight="1">
      <c r="A1848" s="1" t="str">
        <f t="shared" si="478"/>
        <v>SNCC20129606</v>
      </c>
      <c r="B1848" s="1">
        <f t="shared" si="488"/>
        <v>18.628596000000002</v>
      </c>
      <c r="C1848" s="210">
        <f t="shared" si="489"/>
        <v>6</v>
      </c>
      <c r="D1848" s="1" t="str">
        <f t="shared" si="490"/>
        <v>na</v>
      </c>
      <c r="E1848" t="s">
        <v>39</v>
      </c>
      <c r="F1848">
        <v>9606</v>
      </c>
      <c r="G1848" s="139">
        <v>2012</v>
      </c>
      <c r="H1848" t="s">
        <v>150</v>
      </c>
      <c r="I1848" s="691">
        <f>VLOOKUP(E1848&amp;H1848,Data2012!$A:$U,21,FALSE)</f>
        <v>-1</v>
      </c>
    </row>
    <row r="1849" spans="1:9" ht="14.25" hidden="1" customHeight="1">
      <c r="A1849" s="1" t="str">
        <f t="shared" si="478"/>
        <v>SNCC20129606</v>
      </c>
      <c r="B1849" s="1">
        <f t="shared" si="488"/>
        <v>18.628596000000002</v>
      </c>
      <c r="C1849" s="210">
        <f t="shared" si="489"/>
        <v>6</v>
      </c>
      <c r="D1849" s="1">
        <f t="shared" si="490"/>
        <v>3.41852</v>
      </c>
      <c r="E1849" t="s">
        <v>39</v>
      </c>
      <c r="F1849">
        <v>9606</v>
      </c>
      <c r="G1849" s="139">
        <v>2012</v>
      </c>
      <c r="H1849" t="s">
        <v>149</v>
      </c>
      <c r="I1849" s="691">
        <f>VLOOKUP(E1849&amp;H1849,Data2012!$A:$U,21,FALSE)</f>
        <v>3.41852</v>
      </c>
    </row>
    <row r="1850" spans="1:9" ht="14.25" hidden="1" customHeight="1">
      <c r="A1850" s="1" t="str">
        <f t="shared" si="478"/>
        <v>SNCC20129606</v>
      </c>
      <c r="B1850" s="1">
        <f t="shared" si="488"/>
        <v>18.628596000000002</v>
      </c>
      <c r="C1850" s="210">
        <f t="shared" si="489"/>
        <v>5</v>
      </c>
      <c r="D1850" s="1">
        <f t="shared" si="490"/>
        <v>2.3452790000000001</v>
      </c>
      <c r="E1850" t="s">
        <v>39</v>
      </c>
      <c r="F1850">
        <v>9606</v>
      </c>
      <c r="G1850" s="139">
        <v>2012</v>
      </c>
      <c r="H1850" t="s">
        <v>148</v>
      </c>
      <c r="I1850" s="691">
        <f>VLOOKUP(E1850&amp;H1850,Data2012!$A:$U,21,FALSE)</f>
        <v>2.3452790000000001</v>
      </c>
    </row>
    <row r="1851" spans="1:9" ht="14.25" hidden="1" customHeight="1">
      <c r="A1851" s="1" t="str">
        <f t="shared" si="478"/>
        <v>SNCC20129606</v>
      </c>
      <c r="B1851" s="1">
        <f t="shared" si="488"/>
        <v>18.628596000000002</v>
      </c>
      <c r="C1851" s="210">
        <f t="shared" si="489"/>
        <v>4</v>
      </c>
      <c r="D1851" s="1">
        <f t="shared" si="490"/>
        <v>2.5431020000000002</v>
      </c>
      <c r="E1851" t="s">
        <v>39</v>
      </c>
      <c r="F1851">
        <v>9606</v>
      </c>
      <c r="G1851" s="139">
        <v>2012</v>
      </c>
      <c r="H1851" t="s">
        <v>147</v>
      </c>
      <c r="I1851" s="691">
        <f>VLOOKUP(E1851&amp;H1851,Data2012!$A:$U,21,FALSE)</f>
        <v>2.5431020000000002</v>
      </c>
    </row>
    <row r="1852" spans="1:9" ht="14.25" hidden="1" customHeight="1">
      <c r="A1852" s="1" t="str">
        <f t="shared" si="478"/>
        <v>SNCC20129606</v>
      </c>
      <c r="B1852" s="1">
        <f t="shared" si="488"/>
        <v>18.628596000000002</v>
      </c>
      <c r="C1852" s="210">
        <f t="shared" si="489"/>
        <v>3</v>
      </c>
      <c r="D1852" s="1">
        <f t="shared" si="490"/>
        <v>2.352236</v>
      </c>
      <c r="E1852" t="s">
        <v>39</v>
      </c>
      <c r="F1852">
        <v>9606</v>
      </c>
      <c r="G1852" s="139">
        <v>2012</v>
      </c>
      <c r="H1852" t="s">
        <v>146</v>
      </c>
      <c r="I1852" s="691">
        <f>VLOOKUP(E1852&amp;H1852,Data2012!$A:$U,21,FALSE)</f>
        <v>2.352236</v>
      </c>
    </row>
    <row r="1853" spans="1:9" ht="14.25" hidden="1" customHeight="1">
      <c r="A1853" s="1" t="str">
        <f t="shared" si="478"/>
        <v>SNCC20129606</v>
      </c>
      <c r="B1853" s="1">
        <f t="shared" si="488"/>
        <v>18.628596000000002</v>
      </c>
      <c r="C1853" s="210">
        <f t="shared" si="489"/>
        <v>2</v>
      </c>
      <c r="D1853" s="1">
        <f t="shared" si="490"/>
        <v>3.207627</v>
      </c>
      <c r="E1853" t="s">
        <v>39</v>
      </c>
      <c r="F1853">
        <v>9606</v>
      </c>
      <c r="G1853" s="139">
        <v>2012</v>
      </c>
      <c r="H1853" t="s">
        <v>145</v>
      </c>
      <c r="I1853" s="691">
        <f>VLOOKUP(E1853&amp;H1853,Data2012!$A:$U,21,FALSE)</f>
        <v>3.207627</v>
      </c>
    </row>
    <row r="1854" spans="1:9" ht="14.25" hidden="1" customHeight="1">
      <c r="A1854" s="1" t="str">
        <f t="shared" si="478"/>
        <v>SNCC20129606</v>
      </c>
      <c r="B1854" s="1">
        <f>IF(D1854="na"," ",SUMIF(A:A,A1854,D:D))</f>
        <v>18.628596000000002</v>
      </c>
      <c r="C1854" s="210">
        <f>IF(D1854="na"," ",VALUE(RIGHT(TRIM(H1854),2)))</f>
        <v>1</v>
      </c>
      <c r="D1854" s="1">
        <f t="shared" si="490"/>
        <v>4.7618320000000001</v>
      </c>
      <c r="E1854" t="s">
        <v>39</v>
      </c>
      <c r="F1854">
        <v>9606</v>
      </c>
      <c r="G1854" s="139">
        <v>2012</v>
      </c>
      <c r="H1854" t="s">
        <v>144</v>
      </c>
      <c r="I1854" s="691">
        <f>VLOOKUP(E1854&amp;H1854,Data2012!$A:$U,21,FALSE)</f>
        <v>4.7618320000000001</v>
      </c>
    </row>
    <row r="1855" spans="1:9" ht="14.25" hidden="1" customHeight="1">
      <c r="A1855" s="1" t="str">
        <f t="shared" si="478"/>
        <v>SNCF20129601</v>
      </c>
      <c r="B1855" s="1">
        <f t="shared" ref="B1855:B1865" si="491">IF(D1855="na",B1856,SUMIF(A:A,A1855,D:D))</f>
        <v>577461.0608086749</v>
      </c>
      <c r="C1855" s="210">
        <f t="shared" ref="C1855:C1865" si="492">IF(D1855="na",C1856,VALUE(RIGHT(TRIM(H1855),2)))</f>
        <v>6</v>
      </c>
      <c r="D1855" s="1" t="str">
        <f>IF(I1855&lt;0,"na",I1855)</f>
        <v>na</v>
      </c>
      <c r="E1855" t="s">
        <v>56</v>
      </c>
      <c r="F1855">
        <v>9601</v>
      </c>
      <c r="G1855" s="139">
        <v>2012</v>
      </c>
      <c r="H1855" t="s">
        <v>155</v>
      </c>
      <c r="I1855">
        <f>VLOOKUP(E1855&amp;H1855,Data2012!$A:$S,4,FALSE)</f>
        <v>-1</v>
      </c>
    </row>
    <row r="1856" spans="1:9" ht="14.25" hidden="1" customHeight="1">
      <c r="A1856" s="1" t="str">
        <f t="shared" si="478"/>
        <v>SNCF20129601</v>
      </c>
      <c r="B1856" s="1">
        <f t="shared" si="491"/>
        <v>577461.0608086749</v>
      </c>
      <c r="C1856" s="210">
        <f t="shared" si="492"/>
        <v>6</v>
      </c>
      <c r="D1856" s="1" t="str">
        <f t="shared" ref="D1856:D1866" si="493">IF(I1856&lt;0,"na",I1856)</f>
        <v>na</v>
      </c>
      <c r="E1856" t="s">
        <v>56</v>
      </c>
      <c r="F1856">
        <v>9601</v>
      </c>
      <c r="G1856" s="139">
        <v>2012</v>
      </c>
      <c r="H1856" t="s">
        <v>154</v>
      </c>
      <c r="I1856">
        <f>VLOOKUP(E1856&amp;H1856,Data2012!$A:$S,4,FALSE)</f>
        <v>-1</v>
      </c>
    </row>
    <row r="1857" spans="1:9" ht="14.25" hidden="1" customHeight="1">
      <c r="A1857" s="1" t="str">
        <f t="shared" si="478"/>
        <v>SNCF20129601</v>
      </c>
      <c r="B1857" s="1">
        <f t="shared" si="491"/>
        <v>577461.0608086749</v>
      </c>
      <c r="C1857" s="210">
        <f t="shared" si="492"/>
        <v>6</v>
      </c>
      <c r="D1857" s="1" t="str">
        <f t="shared" si="493"/>
        <v>na</v>
      </c>
      <c r="E1857" t="s">
        <v>56</v>
      </c>
      <c r="F1857">
        <v>9601</v>
      </c>
      <c r="G1857" s="139">
        <v>2012</v>
      </c>
      <c r="H1857" t="s">
        <v>153</v>
      </c>
      <c r="I1857">
        <f>VLOOKUP(E1857&amp;H1857,Data2012!$A:$S,4,FALSE)</f>
        <v>-1</v>
      </c>
    </row>
    <row r="1858" spans="1:9" ht="14.25" hidden="1" customHeight="1">
      <c r="A1858" s="1" t="str">
        <f t="shared" si="478"/>
        <v>SNCF20129601</v>
      </c>
      <c r="B1858" s="1">
        <f t="shared" si="491"/>
        <v>577461.0608086749</v>
      </c>
      <c r="C1858" s="210">
        <f t="shared" si="492"/>
        <v>6</v>
      </c>
      <c r="D1858" s="1" t="str">
        <f t="shared" si="493"/>
        <v>na</v>
      </c>
      <c r="E1858" t="s">
        <v>56</v>
      </c>
      <c r="F1858">
        <v>9601</v>
      </c>
      <c r="G1858" s="139">
        <v>2012</v>
      </c>
      <c r="H1858" t="s">
        <v>152</v>
      </c>
      <c r="I1858">
        <f>VLOOKUP(E1858&amp;H1858,Data2012!$A:$S,4,FALSE)</f>
        <v>-1</v>
      </c>
    </row>
    <row r="1859" spans="1:9" ht="14.25" hidden="1" customHeight="1">
      <c r="A1859" s="1" t="str">
        <f t="shared" si="478"/>
        <v>SNCF20129601</v>
      </c>
      <c r="B1859" s="1">
        <f t="shared" si="491"/>
        <v>577461.0608086749</v>
      </c>
      <c r="C1859" s="210">
        <f t="shared" si="492"/>
        <v>6</v>
      </c>
      <c r="D1859" s="1" t="str">
        <f t="shared" si="493"/>
        <v>na</v>
      </c>
      <c r="E1859" t="s">
        <v>56</v>
      </c>
      <c r="F1859">
        <v>9601</v>
      </c>
      <c r="G1859" s="139">
        <v>2012</v>
      </c>
      <c r="H1859" t="s">
        <v>151</v>
      </c>
      <c r="I1859">
        <f>VLOOKUP(E1859&amp;H1859,Data2012!$A:$S,4,FALSE)</f>
        <v>-1</v>
      </c>
    </row>
    <row r="1860" spans="1:9" ht="14.25" hidden="1" customHeight="1">
      <c r="A1860" s="1" t="str">
        <f t="shared" si="478"/>
        <v>SNCF20129601</v>
      </c>
      <c r="B1860" s="1">
        <f t="shared" si="491"/>
        <v>577461.0608086749</v>
      </c>
      <c r="C1860" s="210">
        <f t="shared" si="492"/>
        <v>6</v>
      </c>
      <c r="D1860" s="1" t="str">
        <f t="shared" si="493"/>
        <v>na</v>
      </c>
      <c r="E1860" t="s">
        <v>56</v>
      </c>
      <c r="F1860">
        <v>9601</v>
      </c>
      <c r="G1860" s="139">
        <v>2012</v>
      </c>
      <c r="H1860" t="s">
        <v>150</v>
      </c>
      <c r="I1860">
        <f>VLOOKUP(E1860&amp;H1860,Data2012!$A:$S,4,FALSE)</f>
        <v>-1</v>
      </c>
    </row>
    <row r="1861" spans="1:9" ht="14.25" hidden="1" customHeight="1">
      <c r="A1861" s="1" t="str">
        <f t="shared" si="478"/>
        <v>SNCF20129601</v>
      </c>
      <c r="B1861" s="1">
        <f t="shared" si="491"/>
        <v>577461.0608086749</v>
      </c>
      <c r="C1861" s="210">
        <f t="shared" si="492"/>
        <v>6</v>
      </c>
      <c r="D1861" s="1">
        <f t="shared" si="493"/>
        <v>98905.376640894712</v>
      </c>
      <c r="E1861" t="s">
        <v>56</v>
      </c>
      <c r="F1861">
        <v>9601</v>
      </c>
      <c r="G1861" s="139">
        <v>2012</v>
      </c>
      <c r="H1861" t="s">
        <v>149</v>
      </c>
      <c r="I1861">
        <f>VLOOKUP(E1861&amp;H1861,Data2012!$A:$S,4,FALSE)</f>
        <v>98905.376640894712</v>
      </c>
    </row>
    <row r="1862" spans="1:9" ht="14.25" hidden="1" customHeight="1">
      <c r="A1862" s="1" t="str">
        <f t="shared" si="478"/>
        <v>SNCF20129601</v>
      </c>
      <c r="B1862" s="1">
        <f t="shared" si="491"/>
        <v>577461.0608086749</v>
      </c>
      <c r="C1862" s="210">
        <f t="shared" si="492"/>
        <v>5</v>
      </c>
      <c r="D1862" s="1">
        <f t="shared" si="493"/>
        <v>96279.123063877749</v>
      </c>
      <c r="E1862" t="s">
        <v>56</v>
      </c>
      <c r="F1862">
        <v>9601</v>
      </c>
      <c r="G1862" s="139">
        <v>2012</v>
      </c>
      <c r="H1862" t="s">
        <v>148</v>
      </c>
      <c r="I1862">
        <f>VLOOKUP(E1862&amp;H1862,Data2012!$A:$S,4,FALSE)</f>
        <v>96279.123063877749</v>
      </c>
    </row>
    <row r="1863" spans="1:9" ht="14.25" hidden="1" customHeight="1">
      <c r="A1863" s="1" t="str">
        <f t="shared" ref="A1863:A1926" si="494">TRIM(E1863)&amp;VALUE(G1863)&amp;F1863</f>
        <v>SNCF20129601</v>
      </c>
      <c r="B1863" s="1">
        <f t="shared" si="491"/>
        <v>577461.0608086749</v>
      </c>
      <c r="C1863" s="210">
        <f t="shared" si="492"/>
        <v>4</v>
      </c>
      <c r="D1863" s="1">
        <f t="shared" si="493"/>
        <v>96977.087120282682</v>
      </c>
      <c r="E1863" t="s">
        <v>56</v>
      </c>
      <c r="F1863">
        <v>9601</v>
      </c>
      <c r="G1863" s="139">
        <v>2012</v>
      </c>
      <c r="H1863" t="s">
        <v>147</v>
      </c>
      <c r="I1863">
        <f>VLOOKUP(E1863&amp;H1863,Data2012!$A:$S,4,FALSE)</f>
        <v>96977.087120282682</v>
      </c>
    </row>
    <row r="1864" spans="1:9" ht="14.25" hidden="1" customHeight="1">
      <c r="A1864" s="1" t="str">
        <f t="shared" si="494"/>
        <v>SNCF20129601</v>
      </c>
      <c r="B1864" s="1">
        <f t="shared" si="491"/>
        <v>577461.0608086749</v>
      </c>
      <c r="C1864" s="210">
        <f t="shared" si="492"/>
        <v>3</v>
      </c>
      <c r="D1864" s="1">
        <f t="shared" si="493"/>
        <v>97950.648482531789</v>
      </c>
      <c r="E1864" t="s">
        <v>56</v>
      </c>
      <c r="F1864">
        <v>9601</v>
      </c>
      <c r="G1864" s="139">
        <v>2012</v>
      </c>
      <c r="H1864" t="s">
        <v>146</v>
      </c>
      <c r="I1864">
        <f>VLOOKUP(E1864&amp;H1864,Data2012!$A:$S,4,FALSE)</f>
        <v>97950.648482531789</v>
      </c>
    </row>
    <row r="1865" spans="1:9" ht="14.25" hidden="1" customHeight="1">
      <c r="A1865" s="1" t="str">
        <f t="shared" si="494"/>
        <v>SNCF20129601</v>
      </c>
      <c r="B1865" s="1">
        <f t="shared" si="491"/>
        <v>577461.0608086749</v>
      </c>
      <c r="C1865" s="210">
        <f t="shared" si="492"/>
        <v>2</v>
      </c>
      <c r="D1865" s="1">
        <f t="shared" si="493"/>
        <v>93061.808347925151</v>
      </c>
      <c r="E1865" t="s">
        <v>56</v>
      </c>
      <c r="F1865">
        <v>9601</v>
      </c>
      <c r="G1865" s="139">
        <v>2012</v>
      </c>
      <c r="H1865" t="s">
        <v>145</v>
      </c>
      <c r="I1865">
        <f>VLOOKUP(E1865&amp;H1865,Data2012!$A:$S,4,FALSE)</f>
        <v>93061.808347925151</v>
      </c>
    </row>
    <row r="1866" spans="1:9" ht="14.25" hidden="1" customHeight="1">
      <c r="A1866" s="1" t="str">
        <f t="shared" si="494"/>
        <v>SNCF20129601</v>
      </c>
      <c r="B1866" s="1">
        <f>IF(D1866="na"," ",SUMIF(A:A,A1866,D:D))</f>
        <v>577461.0608086749</v>
      </c>
      <c r="C1866" s="210">
        <f>IF(D1866="na"," ",VALUE(RIGHT(TRIM(H1866),2)))</f>
        <v>1</v>
      </c>
      <c r="D1866" s="1">
        <f t="shared" si="493"/>
        <v>94287.0171531628</v>
      </c>
      <c r="E1866" t="s">
        <v>56</v>
      </c>
      <c r="F1866">
        <v>9601</v>
      </c>
      <c r="G1866" s="139">
        <v>2012</v>
      </c>
      <c r="H1866" t="s">
        <v>144</v>
      </c>
      <c r="I1866" s="691">
        <f>VLOOKUP(E1866&amp;H1866,Data2012!$A:$S,4,FALSE)</f>
        <v>94287.0171531628</v>
      </c>
    </row>
    <row r="1867" spans="1:9" ht="14.25" hidden="1" customHeight="1">
      <c r="A1867" s="1" t="str">
        <f t="shared" si="494"/>
        <v>SNCF20129602</v>
      </c>
      <c r="B1867" s="1">
        <f t="shared" ref="B1867:B1877" si="495">IF(D1867="na",B1868,SUMIF(A:A,A1867,D:D))</f>
        <v>42402.3731533436</v>
      </c>
      <c r="C1867" s="210">
        <f t="shared" ref="C1867:C1877" si="496">IF(D1867="na",C1868,VALUE(RIGHT(TRIM(H1867),2)))</f>
        <v>6</v>
      </c>
      <c r="D1867" s="1" t="str">
        <f>IF(I1867&lt;0,"na",I1867)</f>
        <v>na</v>
      </c>
      <c r="E1867" t="s">
        <v>56</v>
      </c>
      <c r="F1867">
        <v>9602</v>
      </c>
      <c r="G1867" s="139">
        <v>2012</v>
      </c>
      <c r="H1867" t="s">
        <v>155</v>
      </c>
      <c r="I1867" s="691">
        <f>VLOOKUP(E1867&amp;H1867,Data2012!$A:$S,7,FALSE)</f>
        <v>-1</v>
      </c>
    </row>
    <row r="1868" spans="1:9" ht="14.25" hidden="1" customHeight="1">
      <c r="A1868" s="1" t="str">
        <f t="shared" si="494"/>
        <v>SNCF20129602</v>
      </c>
      <c r="B1868" s="1">
        <f t="shared" si="495"/>
        <v>42402.3731533436</v>
      </c>
      <c r="C1868" s="210">
        <f t="shared" si="496"/>
        <v>6</v>
      </c>
      <c r="D1868" s="1" t="str">
        <f t="shared" ref="D1868:D1878" si="497">IF(I1868&lt;0,"na",I1868)</f>
        <v>na</v>
      </c>
      <c r="E1868" t="s">
        <v>56</v>
      </c>
      <c r="F1868">
        <v>9602</v>
      </c>
      <c r="G1868" s="139">
        <v>2012</v>
      </c>
      <c r="H1868" t="s">
        <v>154</v>
      </c>
      <c r="I1868" s="691">
        <f>VLOOKUP(E1868&amp;H1868,Data2012!$A:$S,7,FALSE)</f>
        <v>-1</v>
      </c>
    </row>
    <row r="1869" spans="1:9" ht="14.25" hidden="1" customHeight="1">
      <c r="A1869" s="1" t="str">
        <f t="shared" si="494"/>
        <v>SNCF20129602</v>
      </c>
      <c r="B1869" s="1">
        <f t="shared" si="495"/>
        <v>42402.3731533436</v>
      </c>
      <c r="C1869" s="210">
        <f t="shared" si="496"/>
        <v>6</v>
      </c>
      <c r="D1869" s="1" t="str">
        <f t="shared" si="497"/>
        <v>na</v>
      </c>
      <c r="E1869" t="s">
        <v>56</v>
      </c>
      <c r="F1869">
        <v>9602</v>
      </c>
      <c r="G1869" s="139">
        <v>2012</v>
      </c>
      <c r="H1869" t="s">
        <v>153</v>
      </c>
      <c r="I1869" s="691">
        <f>VLOOKUP(E1869&amp;H1869,Data2012!$A:$S,7,FALSE)</f>
        <v>-1</v>
      </c>
    </row>
    <row r="1870" spans="1:9" ht="14.25" hidden="1" customHeight="1">
      <c r="A1870" s="1" t="str">
        <f t="shared" si="494"/>
        <v>SNCF20129602</v>
      </c>
      <c r="B1870" s="1">
        <f t="shared" si="495"/>
        <v>42402.3731533436</v>
      </c>
      <c r="C1870" s="210">
        <f t="shared" si="496"/>
        <v>6</v>
      </c>
      <c r="D1870" s="1" t="str">
        <f t="shared" si="497"/>
        <v>na</v>
      </c>
      <c r="E1870" t="s">
        <v>56</v>
      </c>
      <c r="F1870">
        <v>9602</v>
      </c>
      <c r="G1870" s="139">
        <v>2012</v>
      </c>
      <c r="H1870" t="s">
        <v>152</v>
      </c>
      <c r="I1870" s="691">
        <f>VLOOKUP(E1870&amp;H1870,Data2012!$A:$S,7,FALSE)</f>
        <v>-1</v>
      </c>
    </row>
    <row r="1871" spans="1:9" ht="14.25" hidden="1" customHeight="1">
      <c r="A1871" s="1" t="str">
        <f t="shared" si="494"/>
        <v>SNCF20129602</v>
      </c>
      <c r="B1871" s="1">
        <f t="shared" si="495"/>
        <v>42402.3731533436</v>
      </c>
      <c r="C1871" s="210">
        <f t="shared" si="496"/>
        <v>6</v>
      </c>
      <c r="D1871" s="1" t="str">
        <f t="shared" si="497"/>
        <v>na</v>
      </c>
      <c r="E1871" t="s">
        <v>56</v>
      </c>
      <c r="F1871">
        <v>9602</v>
      </c>
      <c r="G1871" s="139">
        <v>2012</v>
      </c>
      <c r="H1871" t="s">
        <v>151</v>
      </c>
      <c r="I1871" s="691">
        <f>VLOOKUP(E1871&amp;H1871,Data2012!$A:$S,7,FALSE)</f>
        <v>-1</v>
      </c>
    </row>
    <row r="1872" spans="1:9" ht="14.25" hidden="1" customHeight="1">
      <c r="A1872" s="1" t="str">
        <f t="shared" si="494"/>
        <v>SNCF20129602</v>
      </c>
      <c r="B1872" s="1">
        <f t="shared" si="495"/>
        <v>42402.3731533436</v>
      </c>
      <c r="C1872" s="210">
        <f t="shared" si="496"/>
        <v>6</v>
      </c>
      <c r="D1872" s="1" t="str">
        <f t="shared" si="497"/>
        <v>na</v>
      </c>
      <c r="E1872" t="s">
        <v>56</v>
      </c>
      <c r="F1872">
        <v>9602</v>
      </c>
      <c r="G1872" s="139">
        <v>2012</v>
      </c>
      <c r="H1872" t="s">
        <v>150</v>
      </c>
      <c r="I1872" s="691">
        <f>VLOOKUP(E1872&amp;H1872,Data2012!$A:$S,7,FALSE)</f>
        <v>-1</v>
      </c>
    </row>
    <row r="1873" spans="1:9" ht="14.25" hidden="1" customHeight="1">
      <c r="A1873" s="1" t="str">
        <f t="shared" si="494"/>
        <v>SNCF20129602</v>
      </c>
      <c r="B1873" s="1">
        <f t="shared" si="495"/>
        <v>42402.3731533436</v>
      </c>
      <c r="C1873" s="210">
        <f t="shared" si="496"/>
        <v>6</v>
      </c>
      <c r="D1873" s="1">
        <f t="shared" si="497"/>
        <v>7430.6675287733315</v>
      </c>
      <c r="E1873" t="s">
        <v>56</v>
      </c>
      <c r="F1873">
        <v>9602</v>
      </c>
      <c r="G1873" s="139">
        <v>2012</v>
      </c>
      <c r="H1873" t="s">
        <v>149</v>
      </c>
      <c r="I1873" s="691">
        <f>VLOOKUP(E1873&amp;H1873,Data2012!$A:$S,7,FALSE)</f>
        <v>7430.6675287733315</v>
      </c>
    </row>
    <row r="1874" spans="1:9" ht="14.25" hidden="1" customHeight="1">
      <c r="A1874" s="1" t="str">
        <f t="shared" si="494"/>
        <v>SNCF20129602</v>
      </c>
      <c r="B1874" s="1">
        <f t="shared" si="495"/>
        <v>42402.3731533436</v>
      </c>
      <c r="C1874" s="210">
        <f t="shared" si="496"/>
        <v>5</v>
      </c>
      <c r="D1874" s="1">
        <f t="shared" si="497"/>
        <v>7198.1551514524344</v>
      </c>
      <c r="E1874" t="s">
        <v>56</v>
      </c>
      <c r="F1874">
        <v>9602</v>
      </c>
      <c r="G1874" s="139">
        <v>2012</v>
      </c>
      <c r="H1874" t="s">
        <v>148</v>
      </c>
      <c r="I1874" s="691">
        <f>VLOOKUP(E1874&amp;H1874,Data2012!$A:$S,7,FALSE)</f>
        <v>7198.1551514524344</v>
      </c>
    </row>
    <row r="1875" spans="1:9" ht="14.25" hidden="1" customHeight="1">
      <c r="A1875" s="1" t="str">
        <f t="shared" si="494"/>
        <v>SNCF20129602</v>
      </c>
      <c r="B1875" s="1">
        <f t="shared" si="495"/>
        <v>42402.3731533436</v>
      </c>
      <c r="C1875" s="210">
        <f t="shared" si="496"/>
        <v>4</v>
      </c>
      <c r="D1875" s="1">
        <f t="shared" si="497"/>
        <v>7468.0014502560052</v>
      </c>
      <c r="E1875" t="s">
        <v>56</v>
      </c>
      <c r="F1875">
        <v>9602</v>
      </c>
      <c r="G1875" s="139">
        <v>2012</v>
      </c>
      <c r="H1875" t="s">
        <v>147</v>
      </c>
      <c r="I1875" s="691">
        <f>VLOOKUP(E1875&amp;H1875,Data2012!$A:$S,7,FALSE)</f>
        <v>7468.0014502560052</v>
      </c>
    </row>
    <row r="1876" spans="1:9" ht="14.25" hidden="1" customHeight="1">
      <c r="A1876" s="1" t="str">
        <f t="shared" si="494"/>
        <v>SNCF20129602</v>
      </c>
      <c r="B1876" s="1">
        <f t="shared" si="495"/>
        <v>42402.3731533436</v>
      </c>
      <c r="C1876" s="210">
        <f t="shared" si="496"/>
        <v>3</v>
      </c>
      <c r="D1876" s="1">
        <f t="shared" si="497"/>
        <v>7118.4639684563608</v>
      </c>
      <c r="E1876" t="s">
        <v>56</v>
      </c>
      <c r="F1876">
        <v>9602</v>
      </c>
      <c r="G1876" s="139">
        <v>2012</v>
      </c>
      <c r="H1876" t="s">
        <v>146</v>
      </c>
      <c r="I1876" s="691">
        <f>VLOOKUP(E1876&amp;H1876,Data2012!$A:$S,7,FALSE)</f>
        <v>7118.4639684563608</v>
      </c>
    </row>
    <row r="1877" spans="1:9" ht="14.25" hidden="1" customHeight="1">
      <c r="A1877" s="1" t="str">
        <f t="shared" si="494"/>
        <v>SNCF20129602</v>
      </c>
      <c r="B1877" s="1">
        <f t="shared" si="495"/>
        <v>42402.3731533436</v>
      </c>
      <c r="C1877" s="210">
        <f t="shared" si="496"/>
        <v>2</v>
      </c>
      <c r="D1877" s="1">
        <f t="shared" si="497"/>
        <v>6669.9085496459411</v>
      </c>
      <c r="E1877" t="s">
        <v>56</v>
      </c>
      <c r="F1877">
        <v>9602</v>
      </c>
      <c r="G1877" s="139">
        <v>2012</v>
      </c>
      <c r="H1877" t="s">
        <v>145</v>
      </c>
      <c r="I1877" s="691">
        <f>VLOOKUP(E1877&amp;H1877,Data2012!$A:$S,7,FALSE)</f>
        <v>6669.9085496459411</v>
      </c>
    </row>
    <row r="1878" spans="1:9" ht="14.25" hidden="1" customHeight="1">
      <c r="A1878" s="1" t="str">
        <f t="shared" si="494"/>
        <v>SNCF20129602</v>
      </c>
      <c r="B1878" s="1">
        <f>IF(D1878="na"," ",SUMIF(A:A,A1878,D:D))</f>
        <v>42402.3731533436</v>
      </c>
      <c r="C1878" s="210">
        <f>IF(D1878="na"," ",VALUE(RIGHT(TRIM(H1878),2)))</f>
        <v>1</v>
      </c>
      <c r="D1878" s="1">
        <f t="shared" si="497"/>
        <v>6517.1765047595336</v>
      </c>
      <c r="E1878" t="s">
        <v>56</v>
      </c>
      <c r="F1878">
        <v>9602</v>
      </c>
      <c r="G1878" s="139">
        <v>2012</v>
      </c>
      <c r="H1878" t="s">
        <v>144</v>
      </c>
      <c r="I1878" s="691">
        <f>VLOOKUP(E1878&amp;H1878,Data2012!$A:$S,7,FALSE)</f>
        <v>6517.1765047595336</v>
      </c>
    </row>
    <row r="1879" spans="1:9" ht="14.25" hidden="1" customHeight="1">
      <c r="A1879" s="1" t="str">
        <f t="shared" si="494"/>
        <v>SNCF20129603</v>
      </c>
      <c r="B1879" s="1">
        <f t="shared" ref="B1879:B1889" si="498">IF(D1879="na",B1880,SUMIF(A:A,A1879,D:D))</f>
        <v>16700.322732000001</v>
      </c>
      <c r="C1879" s="210">
        <f t="shared" ref="C1879:C1889" si="499">IF(D1879="na",C1880,VALUE(RIGHT(TRIM(H1879),2)))</f>
        <v>3</v>
      </c>
      <c r="D1879" s="1" t="str">
        <f>IF(I1879&lt;0,"na",I1879)</f>
        <v>na</v>
      </c>
      <c r="E1879" t="s">
        <v>56</v>
      </c>
      <c r="F1879">
        <v>9603</v>
      </c>
      <c r="G1879" s="139">
        <v>2012</v>
      </c>
      <c r="H1879" t="s">
        <v>155</v>
      </c>
      <c r="I1879" s="691">
        <f>VLOOKUP(E1879&amp;H1879,Data2012!$A:$S,12,FALSE)</f>
        <v>-1</v>
      </c>
    </row>
    <row r="1880" spans="1:9" ht="14.25" hidden="1" customHeight="1">
      <c r="A1880" s="1" t="str">
        <f t="shared" si="494"/>
        <v>SNCF20129603</v>
      </c>
      <c r="B1880" s="1">
        <f t="shared" si="498"/>
        <v>16700.322732000001</v>
      </c>
      <c r="C1880" s="210">
        <f t="shared" si="499"/>
        <v>3</v>
      </c>
      <c r="D1880" s="1" t="str">
        <f t="shared" ref="D1880:D1890" si="500">IF(I1880&lt;0,"na",I1880)</f>
        <v>na</v>
      </c>
      <c r="E1880" t="s">
        <v>56</v>
      </c>
      <c r="F1880">
        <v>9603</v>
      </c>
      <c r="G1880" s="139">
        <v>2012</v>
      </c>
      <c r="H1880" t="s">
        <v>154</v>
      </c>
      <c r="I1880" s="691">
        <f>VLOOKUP(E1880&amp;H1880,Data2012!$A:$S,12,FALSE)</f>
        <v>-1</v>
      </c>
    </row>
    <row r="1881" spans="1:9" ht="14.25" hidden="1" customHeight="1">
      <c r="A1881" s="1" t="str">
        <f t="shared" si="494"/>
        <v>SNCF20129603</v>
      </c>
      <c r="B1881" s="1">
        <f t="shared" si="498"/>
        <v>16700.322732000001</v>
      </c>
      <c r="C1881" s="210">
        <f t="shared" si="499"/>
        <v>3</v>
      </c>
      <c r="D1881" s="1" t="str">
        <f t="shared" si="500"/>
        <v>na</v>
      </c>
      <c r="E1881" t="s">
        <v>56</v>
      </c>
      <c r="F1881">
        <v>9603</v>
      </c>
      <c r="G1881" s="139">
        <v>2012</v>
      </c>
      <c r="H1881" t="s">
        <v>153</v>
      </c>
      <c r="I1881" s="691">
        <f>VLOOKUP(E1881&amp;H1881,Data2012!$A:$S,12,FALSE)</f>
        <v>-1</v>
      </c>
    </row>
    <row r="1882" spans="1:9" ht="14.25" hidden="1" customHeight="1">
      <c r="A1882" s="1" t="str">
        <f t="shared" si="494"/>
        <v>SNCF20129603</v>
      </c>
      <c r="B1882" s="1">
        <f t="shared" si="498"/>
        <v>16700.322732000001</v>
      </c>
      <c r="C1882" s="210">
        <f t="shared" si="499"/>
        <v>3</v>
      </c>
      <c r="D1882" s="1" t="str">
        <f t="shared" si="500"/>
        <v>na</v>
      </c>
      <c r="E1882" t="s">
        <v>56</v>
      </c>
      <c r="F1882">
        <v>9603</v>
      </c>
      <c r="G1882" s="139">
        <v>2012</v>
      </c>
      <c r="H1882" t="s">
        <v>152</v>
      </c>
      <c r="I1882" s="691">
        <f>VLOOKUP(E1882&amp;H1882,Data2012!$A:$S,12,FALSE)</f>
        <v>-1</v>
      </c>
    </row>
    <row r="1883" spans="1:9" ht="14.25" hidden="1" customHeight="1">
      <c r="A1883" s="1" t="str">
        <f t="shared" si="494"/>
        <v>SNCF20129603</v>
      </c>
      <c r="B1883" s="1">
        <f t="shared" si="498"/>
        <v>16700.322732000001</v>
      </c>
      <c r="C1883" s="210">
        <f t="shared" si="499"/>
        <v>3</v>
      </c>
      <c r="D1883" s="1" t="str">
        <f t="shared" si="500"/>
        <v>na</v>
      </c>
      <c r="E1883" t="s">
        <v>56</v>
      </c>
      <c r="F1883">
        <v>9603</v>
      </c>
      <c r="G1883" s="139">
        <v>2012</v>
      </c>
      <c r="H1883" t="s">
        <v>151</v>
      </c>
      <c r="I1883" s="691">
        <f>VLOOKUP(E1883&amp;H1883,Data2012!$A:$S,12,FALSE)</f>
        <v>-1</v>
      </c>
    </row>
    <row r="1884" spans="1:9" ht="14.25" hidden="1" customHeight="1">
      <c r="A1884" s="1" t="str">
        <f t="shared" si="494"/>
        <v>SNCF20129603</v>
      </c>
      <c r="B1884" s="1">
        <f t="shared" si="498"/>
        <v>16700.322732000001</v>
      </c>
      <c r="C1884" s="210">
        <f t="shared" si="499"/>
        <v>3</v>
      </c>
      <c r="D1884" s="1" t="str">
        <f t="shared" si="500"/>
        <v>na</v>
      </c>
      <c r="E1884" t="s">
        <v>56</v>
      </c>
      <c r="F1884">
        <v>9603</v>
      </c>
      <c r="G1884" s="139">
        <v>2012</v>
      </c>
      <c r="H1884" t="s">
        <v>150</v>
      </c>
      <c r="I1884" s="691">
        <f>VLOOKUP(E1884&amp;H1884,Data2012!$A:$S,12,FALSE)</f>
        <v>-1</v>
      </c>
    </row>
    <row r="1885" spans="1:9" ht="14.25" hidden="1" customHeight="1">
      <c r="A1885" s="1" t="str">
        <f t="shared" si="494"/>
        <v>SNCF20129603</v>
      </c>
      <c r="B1885" s="1">
        <f t="shared" si="498"/>
        <v>16700.322732000001</v>
      </c>
      <c r="C1885" s="210">
        <f t="shared" si="499"/>
        <v>3</v>
      </c>
      <c r="D1885" s="1" t="str">
        <f t="shared" si="500"/>
        <v>na</v>
      </c>
      <c r="E1885" t="s">
        <v>56</v>
      </c>
      <c r="F1885">
        <v>9603</v>
      </c>
      <c r="G1885" s="139">
        <v>2012</v>
      </c>
      <c r="H1885" t="s">
        <v>149</v>
      </c>
      <c r="I1885" s="691">
        <f>VLOOKUP(E1885&amp;H1885,Data2012!$A:$S,12,FALSE)</f>
        <v>-1</v>
      </c>
    </row>
    <row r="1886" spans="1:9" ht="14.25" hidden="1" customHeight="1">
      <c r="A1886" s="1" t="str">
        <f t="shared" si="494"/>
        <v>SNCF20129603</v>
      </c>
      <c r="B1886" s="1">
        <f t="shared" si="498"/>
        <v>16700.322732000001</v>
      </c>
      <c r="C1886" s="210">
        <f t="shared" si="499"/>
        <v>3</v>
      </c>
      <c r="D1886" s="1" t="str">
        <f t="shared" si="500"/>
        <v>na</v>
      </c>
      <c r="E1886" t="s">
        <v>56</v>
      </c>
      <c r="F1886">
        <v>9603</v>
      </c>
      <c r="G1886" s="139">
        <v>2012</v>
      </c>
      <c r="H1886" t="s">
        <v>148</v>
      </c>
      <c r="I1886" s="691">
        <f>VLOOKUP(E1886&amp;H1886,Data2012!$A:$S,12,FALSE)</f>
        <v>-1</v>
      </c>
    </row>
    <row r="1887" spans="1:9" ht="14.25" hidden="1" customHeight="1">
      <c r="A1887" s="1" t="str">
        <f t="shared" si="494"/>
        <v>SNCF20129603</v>
      </c>
      <c r="B1887" s="1">
        <f t="shared" si="498"/>
        <v>16700.322732000001</v>
      </c>
      <c r="C1887" s="210">
        <f t="shared" si="499"/>
        <v>3</v>
      </c>
      <c r="D1887" s="1" t="str">
        <f t="shared" si="500"/>
        <v>na</v>
      </c>
      <c r="E1887" t="s">
        <v>56</v>
      </c>
      <c r="F1887">
        <v>9603</v>
      </c>
      <c r="G1887" s="139">
        <v>2012</v>
      </c>
      <c r="H1887" t="s">
        <v>147</v>
      </c>
      <c r="I1887" s="691">
        <f>VLOOKUP(E1887&amp;H1887,Data2012!$A:$S,12,FALSE)</f>
        <v>-1</v>
      </c>
    </row>
    <row r="1888" spans="1:9" ht="14.25" hidden="1" customHeight="1">
      <c r="A1888" s="1" t="str">
        <f t="shared" si="494"/>
        <v>SNCF20129603</v>
      </c>
      <c r="B1888" s="1">
        <f t="shared" si="498"/>
        <v>16700.322732000001</v>
      </c>
      <c r="C1888" s="210">
        <f t="shared" si="499"/>
        <v>3</v>
      </c>
      <c r="D1888" s="1">
        <f t="shared" si="500"/>
        <v>5566.7742440000002</v>
      </c>
      <c r="E1888" t="s">
        <v>56</v>
      </c>
      <c r="F1888">
        <v>9603</v>
      </c>
      <c r="G1888" s="139">
        <v>2012</v>
      </c>
      <c r="H1888" t="s">
        <v>146</v>
      </c>
      <c r="I1888" s="691">
        <f>VLOOKUP(E1888&amp;H1888,Data2012!$A:$S,12,FALSE)</f>
        <v>5566.7742440000002</v>
      </c>
    </row>
    <row r="1889" spans="1:9" ht="14.25" hidden="1" customHeight="1">
      <c r="A1889" s="1" t="str">
        <f t="shared" si="494"/>
        <v>SNCF20129603</v>
      </c>
      <c r="B1889" s="1">
        <f t="shared" si="498"/>
        <v>16700.322732000001</v>
      </c>
      <c r="C1889" s="210">
        <f t="shared" si="499"/>
        <v>2</v>
      </c>
      <c r="D1889" s="1">
        <f t="shared" si="500"/>
        <v>5566.7742440000002</v>
      </c>
      <c r="E1889" t="s">
        <v>56</v>
      </c>
      <c r="F1889">
        <v>9603</v>
      </c>
      <c r="G1889" s="139">
        <v>2012</v>
      </c>
      <c r="H1889" t="s">
        <v>145</v>
      </c>
      <c r="I1889" s="691">
        <f>VLOOKUP(E1889&amp;H1889,Data2012!$A:$S,12,FALSE)</f>
        <v>5566.7742440000002</v>
      </c>
    </row>
    <row r="1890" spans="1:9" ht="14.25" hidden="1" customHeight="1">
      <c r="A1890" s="1" t="str">
        <f t="shared" si="494"/>
        <v>SNCF20129603</v>
      </c>
      <c r="B1890" s="1">
        <f>IF(D1890="na"," ",SUMIF(A:A,A1890,D:D))</f>
        <v>16700.322732000001</v>
      </c>
      <c r="C1890" s="210">
        <f>IF(D1890="na"," ",VALUE(RIGHT(TRIM(H1890),2)))</f>
        <v>1</v>
      </c>
      <c r="D1890" s="1">
        <f t="shared" si="500"/>
        <v>5566.7742440000002</v>
      </c>
      <c r="E1890" t="s">
        <v>56</v>
      </c>
      <c r="F1890">
        <v>9603</v>
      </c>
      <c r="G1890" s="139">
        <v>2012</v>
      </c>
      <c r="H1890" t="s">
        <v>144</v>
      </c>
      <c r="I1890" s="691">
        <f>VLOOKUP(E1890&amp;H1890,Data2012!$A:$S,12,FALSE)</f>
        <v>5566.7742440000002</v>
      </c>
    </row>
    <row r="1891" spans="1:9" ht="14.25" hidden="1" customHeight="1">
      <c r="A1891" s="1" t="str">
        <f t="shared" si="494"/>
        <v>SNCF20129604</v>
      </c>
      <c r="B1891" s="1">
        <f t="shared" ref="B1891:B1901" si="501">IF(D1891="na",B1892,SUMIF(A:A,A1891,D:D))</f>
        <v>6239.2008832990496</v>
      </c>
      <c r="C1891" s="210">
        <f t="shared" ref="C1891:C1901" si="502">IF(D1891="na",C1892,VALUE(RIGHT(TRIM(H1891),2)))</f>
        <v>3</v>
      </c>
      <c r="D1891" s="1" t="str">
        <f>IF(I1891&lt;0,"na",I1891)</f>
        <v>na</v>
      </c>
      <c r="E1891" t="s">
        <v>56</v>
      </c>
      <c r="F1891">
        <v>9604</v>
      </c>
      <c r="G1891" s="139">
        <v>2012</v>
      </c>
      <c r="H1891" t="s">
        <v>155</v>
      </c>
      <c r="I1891" s="691">
        <f>VLOOKUP(E1891&amp;H1891,Data2012!$A:$S,15,FALSE)</f>
        <v>-1</v>
      </c>
    </row>
    <row r="1892" spans="1:9" ht="14.25" hidden="1" customHeight="1">
      <c r="A1892" s="1" t="str">
        <f t="shared" si="494"/>
        <v>SNCF20129604</v>
      </c>
      <c r="B1892" s="1">
        <f t="shared" si="501"/>
        <v>6239.2008832990496</v>
      </c>
      <c r="C1892" s="210">
        <f t="shared" si="502"/>
        <v>3</v>
      </c>
      <c r="D1892" s="1" t="str">
        <f t="shared" ref="D1892:D1902" si="503">IF(I1892&lt;0,"na",I1892)</f>
        <v>na</v>
      </c>
      <c r="E1892" t="s">
        <v>56</v>
      </c>
      <c r="F1892">
        <v>9604</v>
      </c>
      <c r="G1892" s="139">
        <v>2012</v>
      </c>
      <c r="H1892" t="s">
        <v>154</v>
      </c>
      <c r="I1892" s="691">
        <f>VLOOKUP(E1892&amp;H1892,Data2012!$A:$S,15,FALSE)</f>
        <v>-1</v>
      </c>
    </row>
    <row r="1893" spans="1:9" ht="14.25" hidden="1" customHeight="1">
      <c r="A1893" s="1" t="str">
        <f t="shared" si="494"/>
        <v>SNCF20129604</v>
      </c>
      <c r="B1893" s="1">
        <f t="shared" si="501"/>
        <v>6239.2008832990496</v>
      </c>
      <c r="C1893" s="210">
        <f t="shared" si="502"/>
        <v>3</v>
      </c>
      <c r="D1893" s="1" t="str">
        <f t="shared" si="503"/>
        <v>na</v>
      </c>
      <c r="E1893" t="s">
        <v>56</v>
      </c>
      <c r="F1893">
        <v>9604</v>
      </c>
      <c r="G1893" s="139">
        <v>2012</v>
      </c>
      <c r="H1893" t="s">
        <v>153</v>
      </c>
      <c r="I1893" s="691">
        <f>VLOOKUP(E1893&amp;H1893,Data2012!$A:$S,15,FALSE)</f>
        <v>-1</v>
      </c>
    </row>
    <row r="1894" spans="1:9" ht="14.25" hidden="1" customHeight="1">
      <c r="A1894" s="1" t="str">
        <f t="shared" si="494"/>
        <v>SNCF20129604</v>
      </c>
      <c r="B1894" s="1">
        <f t="shared" si="501"/>
        <v>6239.2008832990496</v>
      </c>
      <c r="C1894" s="210">
        <f t="shared" si="502"/>
        <v>3</v>
      </c>
      <c r="D1894" s="1" t="str">
        <f t="shared" si="503"/>
        <v>na</v>
      </c>
      <c r="E1894" t="s">
        <v>56</v>
      </c>
      <c r="F1894">
        <v>9604</v>
      </c>
      <c r="G1894" s="139">
        <v>2012</v>
      </c>
      <c r="H1894" t="s">
        <v>152</v>
      </c>
      <c r="I1894" s="691">
        <f>VLOOKUP(E1894&amp;H1894,Data2012!$A:$S,15,FALSE)</f>
        <v>-1</v>
      </c>
    </row>
    <row r="1895" spans="1:9" ht="14.25" hidden="1" customHeight="1">
      <c r="A1895" s="1" t="str">
        <f t="shared" si="494"/>
        <v>SNCF20129604</v>
      </c>
      <c r="B1895" s="1">
        <f t="shared" si="501"/>
        <v>6239.2008832990496</v>
      </c>
      <c r="C1895" s="210">
        <f t="shared" si="502"/>
        <v>3</v>
      </c>
      <c r="D1895" s="1" t="str">
        <f t="shared" si="503"/>
        <v>na</v>
      </c>
      <c r="E1895" t="s">
        <v>56</v>
      </c>
      <c r="F1895">
        <v>9604</v>
      </c>
      <c r="G1895" s="139">
        <v>2012</v>
      </c>
      <c r="H1895" t="s">
        <v>151</v>
      </c>
      <c r="I1895" s="691">
        <f>VLOOKUP(E1895&amp;H1895,Data2012!$A:$S,15,FALSE)</f>
        <v>-1</v>
      </c>
    </row>
    <row r="1896" spans="1:9" ht="14.25" hidden="1" customHeight="1">
      <c r="A1896" s="1" t="str">
        <f t="shared" si="494"/>
        <v>SNCF20129604</v>
      </c>
      <c r="B1896" s="1">
        <f t="shared" si="501"/>
        <v>6239.2008832990496</v>
      </c>
      <c r="C1896" s="210">
        <f t="shared" si="502"/>
        <v>3</v>
      </c>
      <c r="D1896" s="1" t="str">
        <f t="shared" si="503"/>
        <v>na</v>
      </c>
      <c r="E1896" t="s">
        <v>56</v>
      </c>
      <c r="F1896">
        <v>9604</v>
      </c>
      <c r="G1896" s="139">
        <v>2012</v>
      </c>
      <c r="H1896" t="s">
        <v>150</v>
      </c>
      <c r="I1896" s="691">
        <f>VLOOKUP(E1896&amp;H1896,Data2012!$A:$S,15,FALSE)</f>
        <v>-1</v>
      </c>
    </row>
    <row r="1897" spans="1:9" ht="14.25" hidden="1" customHeight="1">
      <c r="A1897" s="1" t="str">
        <f t="shared" si="494"/>
        <v>SNCF20129604</v>
      </c>
      <c r="B1897" s="1">
        <f t="shared" si="501"/>
        <v>6239.2008832990496</v>
      </c>
      <c r="C1897" s="210">
        <f t="shared" si="502"/>
        <v>3</v>
      </c>
      <c r="D1897" s="1" t="str">
        <f t="shared" si="503"/>
        <v>na</v>
      </c>
      <c r="E1897" t="s">
        <v>56</v>
      </c>
      <c r="F1897">
        <v>9604</v>
      </c>
      <c r="G1897" s="139">
        <v>2012</v>
      </c>
      <c r="H1897" t="s">
        <v>149</v>
      </c>
      <c r="I1897" s="691">
        <f>VLOOKUP(E1897&amp;H1897,Data2012!$A:$S,15,FALSE)</f>
        <v>-1</v>
      </c>
    </row>
    <row r="1898" spans="1:9" ht="14.25" hidden="1" customHeight="1">
      <c r="A1898" s="1" t="str">
        <f t="shared" si="494"/>
        <v>SNCF20129604</v>
      </c>
      <c r="B1898" s="1">
        <f t="shared" si="501"/>
        <v>6239.2008832990496</v>
      </c>
      <c r="C1898" s="210">
        <f t="shared" si="502"/>
        <v>3</v>
      </c>
      <c r="D1898" s="1" t="str">
        <f t="shared" si="503"/>
        <v>na</v>
      </c>
      <c r="E1898" t="s">
        <v>56</v>
      </c>
      <c r="F1898">
        <v>9604</v>
      </c>
      <c r="G1898" s="139">
        <v>2012</v>
      </c>
      <c r="H1898" t="s">
        <v>148</v>
      </c>
      <c r="I1898" s="691">
        <f>VLOOKUP(E1898&amp;H1898,Data2012!$A:$S,15,FALSE)</f>
        <v>-1</v>
      </c>
    </row>
    <row r="1899" spans="1:9" ht="14.25" hidden="1" customHeight="1">
      <c r="A1899" s="1" t="str">
        <f t="shared" si="494"/>
        <v>SNCF20129604</v>
      </c>
      <c r="B1899" s="1">
        <f t="shared" si="501"/>
        <v>6239.2008832990496</v>
      </c>
      <c r="C1899" s="210">
        <f t="shared" si="502"/>
        <v>3</v>
      </c>
      <c r="D1899" s="1" t="str">
        <f t="shared" si="503"/>
        <v>na</v>
      </c>
      <c r="E1899" t="s">
        <v>56</v>
      </c>
      <c r="F1899">
        <v>9604</v>
      </c>
      <c r="G1899" s="139">
        <v>2012</v>
      </c>
      <c r="H1899" t="s">
        <v>147</v>
      </c>
      <c r="I1899" s="691">
        <f>VLOOKUP(E1899&amp;H1899,Data2012!$A:$S,15,FALSE)</f>
        <v>-1</v>
      </c>
    </row>
    <row r="1900" spans="1:9" ht="14.25" hidden="1" customHeight="1">
      <c r="A1900" s="1" t="str">
        <f t="shared" si="494"/>
        <v>SNCF20129604</v>
      </c>
      <c r="B1900" s="1">
        <f t="shared" si="501"/>
        <v>6239.2008832990496</v>
      </c>
      <c r="C1900" s="210">
        <f t="shared" si="502"/>
        <v>3</v>
      </c>
      <c r="D1900" s="1">
        <f t="shared" si="503"/>
        <v>2079.7336277663499</v>
      </c>
      <c r="E1900" t="s">
        <v>56</v>
      </c>
      <c r="F1900">
        <v>9604</v>
      </c>
      <c r="G1900" s="139">
        <v>2012</v>
      </c>
      <c r="H1900" t="s">
        <v>146</v>
      </c>
      <c r="I1900" s="691">
        <f>VLOOKUP(E1900&amp;H1900,Data2012!$A:$S,15,FALSE)</f>
        <v>2079.7336277663499</v>
      </c>
    </row>
    <row r="1901" spans="1:9" ht="14.25" hidden="1" customHeight="1">
      <c r="A1901" s="1" t="str">
        <f t="shared" si="494"/>
        <v>SNCF20129604</v>
      </c>
      <c r="B1901" s="1">
        <f t="shared" si="501"/>
        <v>6239.2008832990496</v>
      </c>
      <c r="C1901" s="210">
        <f t="shared" si="502"/>
        <v>2</v>
      </c>
      <c r="D1901" s="1">
        <f t="shared" si="503"/>
        <v>2079.7336277663499</v>
      </c>
      <c r="E1901" t="s">
        <v>56</v>
      </c>
      <c r="F1901">
        <v>9604</v>
      </c>
      <c r="G1901" s="139">
        <v>2012</v>
      </c>
      <c r="H1901" t="s">
        <v>145</v>
      </c>
      <c r="I1901" s="691">
        <f>VLOOKUP(E1901&amp;H1901,Data2012!$A:$S,15,FALSE)</f>
        <v>2079.7336277663499</v>
      </c>
    </row>
    <row r="1902" spans="1:9" ht="14.25" hidden="1" customHeight="1">
      <c r="A1902" s="1" t="str">
        <f t="shared" si="494"/>
        <v>SNCF20129604</v>
      </c>
      <c r="B1902" s="1">
        <f>IF(D1902="na"," ",SUMIF(A:A,A1902,D:D))</f>
        <v>6239.2008832990496</v>
      </c>
      <c r="C1902" s="210">
        <f>IF(D1902="na"," ",VALUE(RIGHT(TRIM(H1902),2)))</f>
        <v>1</v>
      </c>
      <c r="D1902" s="1">
        <f t="shared" si="503"/>
        <v>2079.7336277663499</v>
      </c>
      <c r="E1902" t="s">
        <v>56</v>
      </c>
      <c r="F1902">
        <v>9604</v>
      </c>
      <c r="G1902" s="139">
        <v>2012</v>
      </c>
      <c r="H1902" t="s">
        <v>144</v>
      </c>
      <c r="I1902" s="691">
        <f>VLOOKUP(E1902&amp;H1902,Data2012!$A:$S,15,FALSE)</f>
        <v>2079.7336277663499</v>
      </c>
    </row>
    <row r="1903" spans="1:9" ht="14.25" hidden="1" customHeight="1">
      <c r="A1903" s="1" t="str">
        <f t="shared" si="494"/>
        <v>SNCF20129605</v>
      </c>
      <c r="B1903" s="1">
        <f t="shared" ref="B1903:B1913" si="504">IF(D1903="na",B1904,SUMIF(A:A,A1903,D:D))</f>
        <v>3801.2356899999995</v>
      </c>
      <c r="C1903" s="210">
        <f t="shared" ref="C1903:C1913" si="505">IF(D1903="na",C1904,VALUE(RIGHT(TRIM(H1903),2)))</f>
        <v>3</v>
      </c>
      <c r="D1903" s="1" t="str">
        <f>IF(I1903&lt;0,"na",I1903)</f>
        <v>na</v>
      </c>
      <c r="E1903" t="s">
        <v>56</v>
      </c>
      <c r="F1903">
        <v>9605</v>
      </c>
      <c r="G1903" s="139">
        <v>2012</v>
      </c>
      <c r="H1903" t="s">
        <v>155</v>
      </c>
      <c r="I1903" s="691">
        <f>VLOOKUP(E1903&amp;H1903,Data2012!$A:$S,18,FALSE)</f>
        <v>-1</v>
      </c>
    </row>
    <row r="1904" spans="1:9" ht="14.25" hidden="1" customHeight="1">
      <c r="A1904" s="1" t="str">
        <f t="shared" si="494"/>
        <v>SNCF20129605</v>
      </c>
      <c r="B1904" s="1">
        <f t="shared" si="504"/>
        <v>3801.2356899999995</v>
      </c>
      <c r="C1904" s="210">
        <f t="shared" si="505"/>
        <v>3</v>
      </c>
      <c r="D1904" s="1" t="str">
        <f t="shared" ref="D1904:D1914" si="506">IF(I1904&lt;0,"na",I1904)</f>
        <v>na</v>
      </c>
      <c r="E1904" t="s">
        <v>56</v>
      </c>
      <c r="F1904">
        <v>9605</v>
      </c>
      <c r="G1904" s="139">
        <v>2012</v>
      </c>
      <c r="H1904" t="s">
        <v>154</v>
      </c>
      <c r="I1904" s="691">
        <f>VLOOKUP(E1904&amp;H1904,Data2012!$A:$S,18,FALSE)</f>
        <v>-1</v>
      </c>
    </row>
    <row r="1905" spans="1:9" ht="14.25" hidden="1" customHeight="1">
      <c r="A1905" s="1" t="str">
        <f t="shared" si="494"/>
        <v>SNCF20129605</v>
      </c>
      <c r="B1905" s="1">
        <f t="shared" si="504"/>
        <v>3801.2356899999995</v>
      </c>
      <c r="C1905" s="210">
        <f t="shared" si="505"/>
        <v>3</v>
      </c>
      <c r="D1905" s="1" t="str">
        <f t="shared" si="506"/>
        <v>na</v>
      </c>
      <c r="E1905" t="s">
        <v>56</v>
      </c>
      <c r="F1905">
        <v>9605</v>
      </c>
      <c r="G1905" s="139">
        <v>2012</v>
      </c>
      <c r="H1905" t="s">
        <v>153</v>
      </c>
      <c r="I1905" s="691">
        <f>VLOOKUP(E1905&amp;H1905,Data2012!$A:$S,18,FALSE)</f>
        <v>-1</v>
      </c>
    </row>
    <row r="1906" spans="1:9" ht="14.25" hidden="1" customHeight="1">
      <c r="A1906" s="1" t="str">
        <f t="shared" si="494"/>
        <v>SNCF20129605</v>
      </c>
      <c r="B1906" s="1">
        <f t="shared" si="504"/>
        <v>3801.2356899999995</v>
      </c>
      <c r="C1906" s="210">
        <f t="shared" si="505"/>
        <v>3</v>
      </c>
      <c r="D1906" s="1" t="str">
        <f t="shared" si="506"/>
        <v>na</v>
      </c>
      <c r="E1906" t="s">
        <v>56</v>
      </c>
      <c r="F1906">
        <v>9605</v>
      </c>
      <c r="G1906" s="139">
        <v>2012</v>
      </c>
      <c r="H1906" t="s">
        <v>152</v>
      </c>
      <c r="I1906" s="691">
        <f>VLOOKUP(E1906&amp;H1906,Data2012!$A:$S,18,FALSE)</f>
        <v>-1</v>
      </c>
    </row>
    <row r="1907" spans="1:9" ht="14.25" hidden="1" customHeight="1">
      <c r="A1907" s="1" t="str">
        <f t="shared" si="494"/>
        <v>SNCF20129605</v>
      </c>
      <c r="B1907" s="1">
        <f t="shared" si="504"/>
        <v>3801.2356899999995</v>
      </c>
      <c r="C1907" s="210">
        <f t="shared" si="505"/>
        <v>3</v>
      </c>
      <c r="D1907" s="1" t="str">
        <f t="shared" si="506"/>
        <v>na</v>
      </c>
      <c r="E1907" t="s">
        <v>56</v>
      </c>
      <c r="F1907">
        <v>9605</v>
      </c>
      <c r="G1907" s="139">
        <v>2012</v>
      </c>
      <c r="H1907" t="s">
        <v>151</v>
      </c>
      <c r="I1907" s="691">
        <f>VLOOKUP(E1907&amp;H1907,Data2012!$A:$S,18,FALSE)</f>
        <v>-1</v>
      </c>
    </row>
    <row r="1908" spans="1:9" ht="14.25" hidden="1" customHeight="1">
      <c r="A1908" s="1" t="str">
        <f t="shared" si="494"/>
        <v>SNCF20129605</v>
      </c>
      <c r="B1908" s="1">
        <f t="shared" si="504"/>
        <v>3801.2356899999995</v>
      </c>
      <c r="C1908" s="210">
        <f t="shared" si="505"/>
        <v>3</v>
      </c>
      <c r="D1908" s="1" t="str">
        <f t="shared" si="506"/>
        <v>na</v>
      </c>
      <c r="E1908" t="s">
        <v>56</v>
      </c>
      <c r="F1908">
        <v>9605</v>
      </c>
      <c r="G1908" s="139">
        <v>2012</v>
      </c>
      <c r="H1908" t="s">
        <v>150</v>
      </c>
      <c r="I1908" s="691">
        <f>VLOOKUP(E1908&amp;H1908,Data2012!$A:$S,18,FALSE)</f>
        <v>-1</v>
      </c>
    </row>
    <row r="1909" spans="1:9" ht="14.25" hidden="1" customHeight="1">
      <c r="A1909" s="1" t="str">
        <f t="shared" si="494"/>
        <v>SNCF20129605</v>
      </c>
      <c r="B1909" s="1">
        <f t="shared" si="504"/>
        <v>3801.2356899999995</v>
      </c>
      <c r="C1909" s="210">
        <f t="shared" si="505"/>
        <v>3</v>
      </c>
      <c r="D1909" s="1" t="str">
        <f t="shared" si="506"/>
        <v>na</v>
      </c>
      <c r="E1909" t="s">
        <v>56</v>
      </c>
      <c r="F1909">
        <v>9605</v>
      </c>
      <c r="G1909" s="139">
        <v>2012</v>
      </c>
      <c r="H1909" t="s">
        <v>149</v>
      </c>
      <c r="I1909" s="691">
        <f>VLOOKUP(E1909&amp;H1909,Data2012!$A:$S,18,FALSE)</f>
        <v>-1</v>
      </c>
    </row>
    <row r="1910" spans="1:9" ht="14.25" hidden="1" customHeight="1">
      <c r="A1910" s="1" t="str">
        <f t="shared" si="494"/>
        <v>SNCF20129605</v>
      </c>
      <c r="B1910" s="1">
        <f t="shared" si="504"/>
        <v>3801.2356899999995</v>
      </c>
      <c r="C1910" s="210">
        <f t="shared" si="505"/>
        <v>3</v>
      </c>
      <c r="D1910" s="1" t="str">
        <f t="shared" si="506"/>
        <v>na</v>
      </c>
      <c r="E1910" t="s">
        <v>56</v>
      </c>
      <c r="F1910">
        <v>9605</v>
      </c>
      <c r="G1910" s="139">
        <v>2012</v>
      </c>
      <c r="H1910" t="s">
        <v>148</v>
      </c>
      <c r="I1910" s="691">
        <f>VLOOKUP(E1910&amp;H1910,Data2012!$A:$S,18,FALSE)</f>
        <v>-1</v>
      </c>
    </row>
    <row r="1911" spans="1:9" ht="14.25" hidden="1" customHeight="1">
      <c r="A1911" s="1" t="str">
        <f t="shared" si="494"/>
        <v>SNCF20129605</v>
      </c>
      <c r="B1911" s="1">
        <f t="shared" si="504"/>
        <v>3801.2356899999995</v>
      </c>
      <c r="C1911" s="210">
        <f t="shared" si="505"/>
        <v>3</v>
      </c>
      <c r="D1911" s="1" t="str">
        <f t="shared" si="506"/>
        <v>na</v>
      </c>
      <c r="E1911" t="s">
        <v>56</v>
      </c>
      <c r="F1911">
        <v>9605</v>
      </c>
      <c r="G1911" s="139">
        <v>2012</v>
      </c>
      <c r="H1911" t="s">
        <v>147</v>
      </c>
      <c r="I1911" s="691">
        <f>VLOOKUP(E1911&amp;H1911,Data2012!$A:$S,18,FALSE)</f>
        <v>-1</v>
      </c>
    </row>
    <row r="1912" spans="1:9" ht="14.25" hidden="1" customHeight="1">
      <c r="A1912" s="1" t="str">
        <f t="shared" si="494"/>
        <v>SNCF20129605</v>
      </c>
      <c r="B1912" s="1">
        <f t="shared" si="504"/>
        <v>3801.2356899999995</v>
      </c>
      <c r="C1912" s="210">
        <f t="shared" si="505"/>
        <v>3</v>
      </c>
      <c r="D1912" s="1">
        <f t="shared" si="506"/>
        <v>1267.0785633333332</v>
      </c>
      <c r="E1912" t="s">
        <v>56</v>
      </c>
      <c r="F1912">
        <v>9605</v>
      </c>
      <c r="G1912" s="139">
        <v>2012</v>
      </c>
      <c r="H1912" t="s">
        <v>146</v>
      </c>
      <c r="I1912" s="691">
        <f>VLOOKUP(E1912&amp;H1912,Data2012!$A:$S,18,FALSE)</f>
        <v>1267.0785633333332</v>
      </c>
    </row>
    <row r="1913" spans="1:9" ht="14.25" hidden="1" customHeight="1">
      <c r="A1913" s="1" t="str">
        <f t="shared" si="494"/>
        <v>SNCF20129605</v>
      </c>
      <c r="B1913" s="1">
        <f t="shared" si="504"/>
        <v>3801.2356899999995</v>
      </c>
      <c r="C1913" s="210">
        <f t="shared" si="505"/>
        <v>2</v>
      </c>
      <c r="D1913" s="1">
        <f t="shared" si="506"/>
        <v>1267.0785633333332</v>
      </c>
      <c r="E1913" t="s">
        <v>56</v>
      </c>
      <c r="F1913">
        <v>9605</v>
      </c>
      <c r="G1913" s="139">
        <v>2012</v>
      </c>
      <c r="H1913" t="s">
        <v>145</v>
      </c>
      <c r="I1913" s="691">
        <f>VLOOKUP(E1913&amp;H1913,Data2012!$A:$S,18,FALSE)</f>
        <v>1267.0785633333332</v>
      </c>
    </row>
    <row r="1914" spans="1:9" ht="14.25" hidden="1" customHeight="1">
      <c r="A1914" s="1" t="str">
        <f t="shared" si="494"/>
        <v>SNCF20129605</v>
      </c>
      <c r="B1914" s="1">
        <f>IF(D1914="na"," ",SUMIF(A:A,A1914,D:D))</f>
        <v>3801.2356899999995</v>
      </c>
      <c r="C1914" s="210">
        <f>IF(D1914="na"," ",VALUE(RIGHT(TRIM(H1914),2)))</f>
        <v>1</v>
      </c>
      <c r="D1914" s="1">
        <f t="shared" si="506"/>
        <v>1267.0785633333332</v>
      </c>
      <c r="E1914" t="s">
        <v>56</v>
      </c>
      <c r="F1914">
        <v>9605</v>
      </c>
      <c r="G1914" s="139">
        <v>2012</v>
      </c>
      <c r="H1914" t="s">
        <v>144</v>
      </c>
      <c r="I1914" s="691">
        <f>VLOOKUP(E1914&amp;H1914,Data2012!$A:$S,18,FALSE)</f>
        <v>1267.0785633333332</v>
      </c>
    </row>
    <row r="1915" spans="1:9" ht="14.25" hidden="1" customHeight="1">
      <c r="A1915" s="1" t="str">
        <f t="shared" si="494"/>
        <v>SNCF20129606</v>
      </c>
      <c r="B1915" s="1">
        <f t="shared" ref="B1915:B1925" si="507">IF(D1915="na",B1916,SUMIF(A:A,A1915,D:D))</f>
        <v>1533.9217046700353</v>
      </c>
      <c r="C1915" s="210">
        <f t="shared" ref="C1915:C1925" si="508">IF(D1915="na",C1916,VALUE(RIGHT(TRIM(H1915),2)))</f>
        <v>3</v>
      </c>
      <c r="D1915" s="1" t="str">
        <f>IF(I1915&lt;0,"na",I1915)</f>
        <v>na</v>
      </c>
      <c r="E1915" t="s">
        <v>56</v>
      </c>
      <c r="F1915">
        <v>9606</v>
      </c>
      <c r="G1915" s="139">
        <v>2012</v>
      </c>
      <c r="H1915" t="s">
        <v>155</v>
      </c>
      <c r="I1915" s="691">
        <f>VLOOKUP(E1915&amp;H1915,Data2012!$A:$U,21,FALSE)</f>
        <v>-1</v>
      </c>
    </row>
    <row r="1916" spans="1:9" ht="14.25" hidden="1" customHeight="1">
      <c r="A1916" s="1" t="str">
        <f t="shared" si="494"/>
        <v>SNCF20129606</v>
      </c>
      <c r="B1916" s="1">
        <f t="shared" si="507"/>
        <v>1533.9217046700353</v>
      </c>
      <c r="C1916" s="210">
        <f t="shared" si="508"/>
        <v>3</v>
      </c>
      <c r="D1916" s="1" t="str">
        <f t="shared" ref="D1916:D1926" si="509">IF(I1916&lt;0,"na",I1916)</f>
        <v>na</v>
      </c>
      <c r="E1916" t="s">
        <v>56</v>
      </c>
      <c r="F1916">
        <v>9606</v>
      </c>
      <c r="G1916" s="139">
        <v>2012</v>
      </c>
      <c r="H1916" t="s">
        <v>154</v>
      </c>
      <c r="I1916" s="691">
        <f>VLOOKUP(E1916&amp;H1916,Data2012!$A:$U,21,FALSE)</f>
        <v>-1</v>
      </c>
    </row>
    <row r="1917" spans="1:9" ht="14.25" hidden="1" customHeight="1">
      <c r="A1917" s="1" t="str">
        <f t="shared" si="494"/>
        <v>SNCF20129606</v>
      </c>
      <c r="B1917" s="1">
        <f t="shared" si="507"/>
        <v>1533.9217046700353</v>
      </c>
      <c r="C1917" s="210">
        <f t="shared" si="508"/>
        <v>3</v>
      </c>
      <c r="D1917" s="1" t="str">
        <f t="shared" si="509"/>
        <v>na</v>
      </c>
      <c r="E1917" t="s">
        <v>56</v>
      </c>
      <c r="F1917">
        <v>9606</v>
      </c>
      <c r="G1917" s="139">
        <v>2012</v>
      </c>
      <c r="H1917" t="s">
        <v>153</v>
      </c>
      <c r="I1917" s="691">
        <f>VLOOKUP(E1917&amp;H1917,Data2012!$A:$U,21,FALSE)</f>
        <v>-1</v>
      </c>
    </row>
    <row r="1918" spans="1:9" ht="14.25" hidden="1" customHeight="1">
      <c r="A1918" s="1" t="str">
        <f t="shared" si="494"/>
        <v>SNCF20129606</v>
      </c>
      <c r="B1918" s="1">
        <f t="shared" si="507"/>
        <v>1533.9217046700353</v>
      </c>
      <c r="C1918" s="210">
        <f t="shared" si="508"/>
        <v>3</v>
      </c>
      <c r="D1918" s="1" t="str">
        <f t="shared" si="509"/>
        <v>na</v>
      </c>
      <c r="E1918" t="s">
        <v>56</v>
      </c>
      <c r="F1918">
        <v>9606</v>
      </c>
      <c r="G1918" s="139">
        <v>2012</v>
      </c>
      <c r="H1918" t="s">
        <v>152</v>
      </c>
      <c r="I1918" s="691">
        <f>VLOOKUP(E1918&amp;H1918,Data2012!$A:$U,21,FALSE)</f>
        <v>-1</v>
      </c>
    </row>
    <row r="1919" spans="1:9" ht="14.25" hidden="1" customHeight="1">
      <c r="A1919" s="1" t="str">
        <f t="shared" si="494"/>
        <v>SNCF20129606</v>
      </c>
      <c r="B1919" s="1">
        <f t="shared" si="507"/>
        <v>1533.9217046700353</v>
      </c>
      <c r="C1919" s="210">
        <f t="shared" si="508"/>
        <v>3</v>
      </c>
      <c r="D1919" s="1" t="str">
        <f t="shared" si="509"/>
        <v>na</v>
      </c>
      <c r="E1919" t="s">
        <v>56</v>
      </c>
      <c r="F1919">
        <v>9606</v>
      </c>
      <c r="G1919" s="139">
        <v>2012</v>
      </c>
      <c r="H1919" t="s">
        <v>151</v>
      </c>
      <c r="I1919" s="691">
        <f>VLOOKUP(E1919&amp;H1919,Data2012!$A:$U,21,FALSE)</f>
        <v>-1</v>
      </c>
    </row>
    <row r="1920" spans="1:9" ht="14.25" hidden="1" customHeight="1">
      <c r="A1920" s="1" t="str">
        <f t="shared" si="494"/>
        <v>SNCF20129606</v>
      </c>
      <c r="B1920" s="1">
        <f t="shared" si="507"/>
        <v>1533.9217046700353</v>
      </c>
      <c r="C1920" s="210">
        <f t="shared" si="508"/>
        <v>3</v>
      </c>
      <c r="D1920" s="1" t="str">
        <f t="shared" si="509"/>
        <v>na</v>
      </c>
      <c r="E1920" t="s">
        <v>56</v>
      </c>
      <c r="F1920">
        <v>9606</v>
      </c>
      <c r="G1920" s="139">
        <v>2012</v>
      </c>
      <c r="H1920" t="s">
        <v>150</v>
      </c>
      <c r="I1920" s="691">
        <f>VLOOKUP(E1920&amp;H1920,Data2012!$A:$U,21,FALSE)</f>
        <v>-1</v>
      </c>
    </row>
    <row r="1921" spans="1:9" ht="14.25" hidden="1" customHeight="1">
      <c r="A1921" s="1" t="str">
        <f t="shared" si="494"/>
        <v>SNCF20129606</v>
      </c>
      <c r="B1921" s="1">
        <f t="shared" si="507"/>
        <v>1533.9217046700353</v>
      </c>
      <c r="C1921" s="210">
        <f t="shared" si="508"/>
        <v>3</v>
      </c>
      <c r="D1921" s="1" t="str">
        <f t="shared" si="509"/>
        <v>na</v>
      </c>
      <c r="E1921" t="s">
        <v>56</v>
      </c>
      <c r="F1921">
        <v>9606</v>
      </c>
      <c r="G1921" s="139">
        <v>2012</v>
      </c>
      <c r="H1921" t="s">
        <v>149</v>
      </c>
      <c r="I1921" s="691">
        <f>VLOOKUP(E1921&amp;H1921,Data2012!$A:$U,21,FALSE)</f>
        <v>-1</v>
      </c>
    </row>
    <row r="1922" spans="1:9" ht="14.25" hidden="1" customHeight="1">
      <c r="A1922" s="1" t="str">
        <f t="shared" si="494"/>
        <v>SNCF20129606</v>
      </c>
      <c r="B1922" s="1">
        <f t="shared" si="507"/>
        <v>1533.9217046700353</v>
      </c>
      <c r="C1922" s="210">
        <f t="shared" si="508"/>
        <v>3</v>
      </c>
      <c r="D1922" s="1" t="str">
        <f t="shared" si="509"/>
        <v>na</v>
      </c>
      <c r="E1922" t="s">
        <v>56</v>
      </c>
      <c r="F1922">
        <v>9606</v>
      </c>
      <c r="G1922" s="139">
        <v>2012</v>
      </c>
      <c r="H1922" t="s">
        <v>148</v>
      </c>
      <c r="I1922" s="691">
        <f>VLOOKUP(E1922&amp;H1922,Data2012!$A:$U,21,FALSE)</f>
        <v>-1</v>
      </c>
    </row>
    <row r="1923" spans="1:9" ht="14.25" hidden="1" customHeight="1">
      <c r="A1923" s="1" t="str">
        <f t="shared" si="494"/>
        <v>SNCF20129606</v>
      </c>
      <c r="B1923" s="1">
        <f t="shared" si="507"/>
        <v>1533.9217046700353</v>
      </c>
      <c r="C1923" s="210">
        <f t="shared" si="508"/>
        <v>3</v>
      </c>
      <c r="D1923" s="1" t="str">
        <f t="shared" si="509"/>
        <v>na</v>
      </c>
      <c r="E1923" t="s">
        <v>56</v>
      </c>
      <c r="F1923">
        <v>9606</v>
      </c>
      <c r="G1923" s="139">
        <v>2012</v>
      </c>
      <c r="H1923" t="s">
        <v>147</v>
      </c>
      <c r="I1923" s="691">
        <f>VLOOKUP(E1923&amp;H1923,Data2012!$A:$U,21,FALSE)</f>
        <v>-1</v>
      </c>
    </row>
    <row r="1924" spans="1:9" ht="14.25" hidden="1" customHeight="1">
      <c r="A1924" s="1" t="str">
        <f t="shared" si="494"/>
        <v>SNCF20129606</v>
      </c>
      <c r="B1924" s="1">
        <f t="shared" si="507"/>
        <v>1533.9217046700353</v>
      </c>
      <c r="C1924" s="210">
        <f t="shared" si="508"/>
        <v>3</v>
      </c>
      <c r="D1924" s="1">
        <f t="shared" si="509"/>
        <v>511.30723489001178</v>
      </c>
      <c r="E1924" t="s">
        <v>56</v>
      </c>
      <c r="F1924">
        <v>9606</v>
      </c>
      <c r="G1924" s="139">
        <v>2012</v>
      </c>
      <c r="H1924" t="s">
        <v>146</v>
      </c>
      <c r="I1924" s="691">
        <f>VLOOKUP(E1924&amp;H1924,Data2012!$A:$U,21,FALSE)</f>
        <v>511.30723489001178</v>
      </c>
    </row>
    <row r="1925" spans="1:9" ht="14.25" hidden="1" customHeight="1">
      <c r="A1925" s="1" t="str">
        <f t="shared" si="494"/>
        <v>SNCF20129606</v>
      </c>
      <c r="B1925" s="1">
        <f t="shared" si="507"/>
        <v>1533.9217046700353</v>
      </c>
      <c r="C1925" s="210">
        <f t="shared" si="508"/>
        <v>2</v>
      </c>
      <c r="D1925" s="1">
        <f t="shared" si="509"/>
        <v>511.30723489001178</v>
      </c>
      <c r="E1925" t="s">
        <v>56</v>
      </c>
      <c r="F1925">
        <v>9606</v>
      </c>
      <c r="G1925" s="139">
        <v>2012</v>
      </c>
      <c r="H1925" t="s">
        <v>145</v>
      </c>
      <c r="I1925" s="691">
        <f>VLOOKUP(E1925&amp;H1925,Data2012!$A:$U,21,FALSE)</f>
        <v>511.30723489001178</v>
      </c>
    </row>
    <row r="1926" spans="1:9" ht="14.25" hidden="1" customHeight="1">
      <c r="A1926" s="1" t="str">
        <f t="shared" si="494"/>
        <v>SNCF20129606</v>
      </c>
      <c r="B1926" s="1">
        <f>IF(D1926="na"," ",SUMIF(A:A,A1926,D:D))</f>
        <v>1533.9217046700353</v>
      </c>
      <c r="C1926" s="210">
        <f>IF(D1926="na"," ",VALUE(RIGHT(TRIM(H1926),2)))</f>
        <v>1</v>
      </c>
      <c r="D1926" s="1">
        <f t="shared" si="509"/>
        <v>511.30723489001178</v>
      </c>
      <c r="E1926" t="s">
        <v>56</v>
      </c>
      <c r="F1926">
        <v>9606</v>
      </c>
      <c r="G1926" s="139">
        <v>2012</v>
      </c>
      <c r="H1926" t="s">
        <v>144</v>
      </c>
      <c r="I1926" s="691">
        <f>VLOOKUP(E1926&amp;H1926,Data2012!$A:$U,21,FALSE)</f>
        <v>511.30723489001178</v>
      </c>
    </row>
    <row r="1927" spans="1:9" ht="14.25" hidden="1" customHeight="1">
      <c r="A1927" s="1" t="str">
        <f t="shared" ref="A1927:A1990" si="510">TRIM(E1927)&amp;VALUE(G1927)&amp;F1927</f>
        <v>SNTF20129601</v>
      </c>
      <c r="B1927" s="1" t="str">
        <f t="shared" ref="B1927:B1937" si="511">IF(D1927="na",B1928,SUMIF(A:A,A1927,D:D))</f>
        <v xml:space="preserve"> </v>
      </c>
      <c r="C1927" s="210" t="str">
        <f t="shared" ref="C1927:C1937" si="512">IF(D1927="na",C1928,VALUE(RIGHT(TRIM(H1927),2)))</f>
        <v xml:space="preserve"> </v>
      </c>
      <c r="D1927" s="1" t="str">
        <f>IF(I1927&lt;0,"na",I1927)</f>
        <v>na</v>
      </c>
      <c r="E1927" t="s">
        <v>245</v>
      </c>
      <c r="F1927">
        <v>9601</v>
      </c>
      <c r="G1927" s="139">
        <v>2012</v>
      </c>
      <c r="H1927" t="s">
        <v>155</v>
      </c>
      <c r="I1927">
        <f>VLOOKUP(E1927&amp;H1927,Data2012!$A:$S,4,FALSE)</f>
        <v>-1</v>
      </c>
    </row>
    <row r="1928" spans="1:9" ht="14.25" hidden="1" customHeight="1">
      <c r="A1928" s="1" t="str">
        <f t="shared" si="510"/>
        <v>SNTF20129601</v>
      </c>
      <c r="B1928" s="1" t="str">
        <f t="shared" si="511"/>
        <v xml:space="preserve"> </v>
      </c>
      <c r="C1928" s="210" t="str">
        <f t="shared" si="512"/>
        <v xml:space="preserve"> </v>
      </c>
      <c r="D1928" s="1" t="str">
        <f t="shared" ref="D1928:D1938" si="513">IF(I1928&lt;0,"na",I1928)</f>
        <v>na</v>
      </c>
      <c r="E1928" t="s">
        <v>245</v>
      </c>
      <c r="F1928">
        <v>9601</v>
      </c>
      <c r="G1928" s="139">
        <v>2012</v>
      </c>
      <c r="H1928" t="s">
        <v>154</v>
      </c>
      <c r="I1928">
        <f>VLOOKUP(E1928&amp;H1928,Data2012!$A:$S,4,FALSE)</f>
        <v>-1</v>
      </c>
    </row>
    <row r="1929" spans="1:9" ht="14.25" hidden="1" customHeight="1">
      <c r="A1929" s="1" t="str">
        <f t="shared" si="510"/>
        <v>SNTF20129601</v>
      </c>
      <c r="B1929" s="1" t="str">
        <f t="shared" si="511"/>
        <v xml:space="preserve"> </v>
      </c>
      <c r="C1929" s="210" t="str">
        <f t="shared" si="512"/>
        <v xml:space="preserve"> </v>
      </c>
      <c r="D1929" s="1" t="str">
        <f t="shared" si="513"/>
        <v>na</v>
      </c>
      <c r="E1929" t="s">
        <v>245</v>
      </c>
      <c r="F1929">
        <v>9601</v>
      </c>
      <c r="G1929" s="139">
        <v>2012</v>
      </c>
      <c r="H1929" t="s">
        <v>153</v>
      </c>
      <c r="I1929">
        <f>VLOOKUP(E1929&amp;H1929,Data2012!$A:$S,4,FALSE)</f>
        <v>-1</v>
      </c>
    </row>
    <row r="1930" spans="1:9" ht="14.25" hidden="1" customHeight="1">
      <c r="A1930" s="1" t="str">
        <f t="shared" si="510"/>
        <v>SNTF20129601</v>
      </c>
      <c r="B1930" s="1" t="str">
        <f t="shared" si="511"/>
        <v xml:space="preserve"> </v>
      </c>
      <c r="C1930" s="210" t="str">
        <f t="shared" si="512"/>
        <v xml:space="preserve"> </v>
      </c>
      <c r="D1930" s="1" t="str">
        <f t="shared" si="513"/>
        <v>na</v>
      </c>
      <c r="E1930" t="s">
        <v>245</v>
      </c>
      <c r="F1930">
        <v>9601</v>
      </c>
      <c r="G1930" s="139">
        <v>2012</v>
      </c>
      <c r="H1930" t="s">
        <v>152</v>
      </c>
      <c r="I1930">
        <f>VLOOKUP(E1930&amp;H1930,Data2012!$A:$S,4,FALSE)</f>
        <v>-1</v>
      </c>
    </row>
    <row r="1931" spans="1:9" ht="14.25" hidden="1" customHeight="1">
      <c r="A1931" s="1" t="str">
        <f t="shared" si="510"/>
        <v>SNTF20129601</v>
      </c>
      <c r="B1931" s="1" t="str">
        <f t="shared" si="511"/>
        <v xml:space="preserve"> </v>
      </c>
      <c r="C1931" s="210" t="str">
        <f t="shared" si="512"/>
        <v xml:space="preserve"> </v>
      </c>
      <c r="D1931" s="1" t="str">
        <f t="shared" si="513"/>
        <v>na</v>
      </c>
      <c r="E1931" t="s">
        <v>245</v>
      </c>
      <c r="F1931">
        <v>9601</v>
      </c>
      <c r="G1931" s="139">
        <v>2012</v>
      </c>
      <c r="H1931" t="s">
        <v>151</v>
      </c>
      <c r="I1931">
        <f>VLOOKUP(E1931&amp;H1931,Data2012!$A:$S,4,FALSE)</f>
        <v>-1</v>
      </c>
    </row>
    <row r="1932" spans="1:9" ht="14.25" hidden="1" customHeight="1">
      <c r="A1932" s="1" t="str">
        <f t="shared" si="510"/>
        <v>SNTF20129601</v>
      </c>
      <c r="B1932" s="1" t="str">
        <f t="shared" si="511"/>
        <v xml:space="preserve"> </v>
      </c>
      <c r="C1932" s="210" t="str">
        <f t="shared" si="512"/>
        <v xml:space="preserve"> </v>
      </c>
      <c r="D1932" s="1" t="str">
        <f t="shared" si="513"/>
        <v>na</v>
      </c>
      <c r="E1932" t="s">
        <v>245</v>
      </c>
      <c r="F1932">
        <v>9601</v>
      </c>
      <c r="G1932" s="139">
        <v>2012</v>
      </c>
      <c r="H1932" t="s">
        <v>150</v>
      </c>
      <c r="I1932">
        <f>VLOOKUP(E1932&amp;H1932,Data2012!$A:$S,4,FALSE)</f>
        <v>-1</v>
      </c>
    </row>
    <row r="1933" spans="1:9" ht="14.25" hidden="1" customHeight="1">
      <c r="A1933" s="1" t="str">
        <f t="shared" si="510"/>
        <v>SNTF20129601</v>
      </c>
      <c r="B1933" s="1" t="str">
        <f t="shared" si="511"/>
        <v xml:space="preserve"> </v>
      </c>
      <c r="C1933" s="210" t="str">
        <f t="shared" si="512"/>
        <v xml:space="preserve"> </v>
      </c>
      <c r="D1933" s="1" t="str">
        <f t="shared" si="513"/>
        <v>na</v>
      </c>
      <c r="E1933" t="s">
        <v>245</v>
      </c>
      <c r="F1933">
        <v>9601</v>
      </c>
      <c r="G1933" s="139">
        <v>2012</v>
      </c>
      <c r="H1933" t="s">
        <v>149</v>
      </c>
      <c r="I1933">
        <f>VLOOKUP(E1933&amp;H1933,Data2012!$A:$S,4,FALSE)</f>
        <v>-1</v>
      </c>
    </row>
    <row r="1934" spans="1:9" ht="14.25" hidden="1" customHeight="1">
      <c r="A1934" s="1" t="str">
        <f t="shared" si="510"/>
        <v>SNTF20129601</v>
      </c>
      <c r="B1934" s="1" t="str">
        <f t="shared" si="511"/>
        <v xml:space="preserve"> </v>
      </c>
      <c r="C1934" s="210" t="str">
        <f t="shared" si="512"/>
        <v xml:space="preserve"> </v>
      </c>
      <c r="D1934" s="1" t="str">
        <f t="shared" si="513"/>
        <v>na</v>
      </c>
      <c r="E1934" t="s">
        <v>245</v>
      </c>
      <c r="F1934">
        <v>9601</v>
      </c>
      <c r="G1934" s="139">
        <v>2012</v>
      </c>
      <c r="H1934" t="s">
        <v>148</v>
      </c>
      <c r="I1934">
        <f>VLOOKUP(E1934&amp;H1934,Data2012!$A:$S,4,FALSE)</f>
        <v>-1</v>
      </c>
    </row>
    <row r="1935" spans="1:9" ht="14.25" hidden="1" customHeight="1">
      <c r="A1935" s="1" t="str">
        <f t="shared" si="510"/>
        <v>SNTF20129601</v>
      </c>
      <c r="B1935" s="1" t="str">
        <f t="shared" si="511"/>
        <v xml:space="preserve"> </v>
      </c>
      <c r="C1935" s="210" t="str">
        <f t="shared" si="512"/>
        <v xml:space="preserve"> </v>
      </c>
      <c r="D1935" s="1" t="str">
        <f t="shared" si="513"/>
        <v>na</v>
      </c>
      <c r="E1935" t="s">
        <v>245</v>
      </c>
      <c r="F1935">
        <v>9601</v>
      </c>
      <c r="G1935" s="139">
        <v>2012</v>
      </c>
      <c r="H1935" t="s">
        <v>147</v>
      </c>
      <c r="I1935">
        <f>VLOOKUP(E1935&amp;H1935,Data2012!$A:$S,4,FALSE)</f>
        <v>-1</v>
      </c>
    </row>
    <row r="1936" spans="1:9" ht="14.25" hidden="1" customHeight="1">
      <c r="A1936" s="1" t="str">
        <f t="shared" si="510"/>
        <v>SNTF20129601</v>
      </c>
      <c r="B1936" s="1" t="str">
        <f t="shared" si="511"/>
        <v xml:space="preserve"> </v>
      </c>
      <c r="C1936" s="210" t="str">
        <f t="shared" si="512"/>
        <v xml:space="preserve"> </v>
      </c>
      <c r="D1936" s="1" t="str">
        <f t="shared" si="513"/>
        <v>na</v>
      </c>
      <c r="E1936" t="s">
        <v>245</v>
      </c>
      <c r="F1936">
        <v>9601</v>
      </c>
      <c r="G1936" s="139">
        <v>2012</v>
      </c>
      <c r="H1936" t="s">
        <v>146</v>
      </c>
      <c r="I1936">
        <f>VLOOKUP(E1936&amp;H1936,Data2012!$A:$S,4,FALSE)</f>
        <v>-1</v>
      </c>
    </row>
    <row r="1937" spans="1:9" ht="14.25" hidden="1" customHeight="1">
      <c r="A1937" s="1" t="str">
        <f t="shared" si="510"/>
        <v>SNTF20129601</v>
      </c>
      <c r="B1937" s="1" t="str">
        <f t="shared" si="511"/>
        <v xml:space="preserve"> </v>
      </c>
      <c r="C1937" s="210" t="str">
        <f t="shared" si="512"/>
        <v xml:space="preserve"> </v>
      </c>
      <c r="D1937" s="1" t="str">
        <f t="shared" si="513"/>
        <v>na</v>
      </c>
      <c r="E1937" t="s">
        <v>245</v>
      </c>
      <c r="F1937">
        <v>9601</v>
      </c>
      <c r="G1937" s="139">
        <v>2012</v>
      </c>
      <c r="H1937" t="s">
        <v>145</v>
      </c>
      <c r="I1937">
        <f>VLOOKUP(E1937&amp;H1937,Data2012!$A:$S,4,FALSE)</f>
        <v>-1</v>
      </c>
    </row>
    <row r="1938" spans="1:9" ht="14.25" hidden="1" customHeight="1">
      <c r="A1938" s="1" t="str">
        <f t="shared" si="510"/>
        <v>SNTF20129601</v>
      </c>
      <c r="B1938" s="403" t="str">
        <f>IF(D1938="na"," ",SUMIF(A:A,A1938,D:D))</f>
        <v xml:space="preserve"> </v>
      </c>
      <c r="C1938" s="404" t="str">
        <f>IF(D1938="na"," ",VALUE(RIGHT(TRIM(H1938),2)))</f>
        <v xml:space="preserve"> </v>
      </c>
      <c r="D1938" s="403" t="str">
        <f t="shared" si="513"/>
        <v>na</v>
      </c>
      <c r="E1938" t="s">
        <v>245</v>
      </c>
      <c r="F1938">
        <v>9601</v>
      </c>
      <c r="G1938" s="139">
        <v>2012</v>
      </c>
      <c r="H1938" t="s">
        <v>144</v>
      </c>
      <c r="I1938" s="691">
        <f>VLOOKUP(E1938&amp;H1938,Data2012!$A:$S,4,FALSE)</f>
        <v>-1</v>
      </c>
    </row>
    <row r="1939" spans="1:9" ht="14.25" hidden="1" customHeight="1">
      <c r="A1939" s="1" t="str">
        <f t="shared" si="510"/>
        <v>SNTF20129602</v>
      </c>
      <c r="B1939" s="1" t="str">
        <f t="shared" ref="B1939:B1949" si="514">IF(D1939="na",B1940,SUMIF(A:A,A1939,D:D))</f>
        <v xml:space="preserve"> </v>
      </c>
      <c r="C1939" s="210" t="str">
        <f t="shared" ref="C1939:C1949" si="515">IF(D1939="na",C1940,VALUE(RIGHT(TRIM(H1939),2)))</f>
        <v xml:space="preserve"> </v>
      </c>
      <c r="D1939" s="1" t="str">
        <f>IF(I1939&lt;0,"na",I1939)</f>
        <v>na</v>
      </c>
      <c r="E1939" t="s">
        <v>245</v>
      </c>
      <c r="F1939">
        <v>9602</v>
      </c>
      <c r="G1939" s="139">
        <v>2012</v>
      </c>
      <c r="H1939" t="s">
        <v>155</v>
      </c>
      <c r="I1939" s="691">
        <f>VLOOKUP(E1939&amp;H1939,Data2012!$A:$S,7,FALSE)</f>
        <v>-1</v>
      </c>
    </row>
    <row r="1940" spans="1:9" ht="14.25" hidden="1" customHeight="1">
      <c r="A1940" s="1" t="str">
        <f t="shared" si="510"/>
        <v>SNTF20129602</v>
      </c>
      <c r="B1940" s="1" t="str">
        <f t="shared" si="514"/>
        <v xml:space="preserve"> </v>
      </c>
      <c r="C1940" s="210" t="str">
        <f t="shared" si="515"/>
        <v xml:space="preserve"> </v>
      </c>
      <c r="D1940" s="1" t="str">
        <f t="shared" ref="D1940:D1950" si="516">IF(I1940&lt;0,"na",I1940)</f>
        <v>na</v>
      </c>
      <c r="E1940" t="s">
        <v>245</v>
      </c>
      <c r="F1940">
        <v>9602</v>
      </c>
      <c r="G1940" s="139">
        <v>2012</v>
      </c>
      <c r="H1940" t="s">
        <v>154</v>
      </c>
      <c r="I1940" s="691">
        <f>VLOOKUP(E1940&amp;H1940,Data2012!$A:$S,7,FALSE)</f>
        <v>-1</v>
      </c>
    </row>
    <row r="1941" spans="1:9" ht="14.25" hidden="1" customHeight="1">
      <c r="A1941" s="1" t="str">
        <f t="shared" si="510"/>
        <v>SNTF20129602</v>
      </c>
      <c r="B1941" s="1" t="str">
        <f t="shared" si="514"/>
        <v xml:space="preserve"> </v>
      </c>
      <c r="C1941" s="210" t="str">
        <f t="shared" si="515"/>
        <v xml:space="preserve"> </v>
      </c>
      <c r="D1941" s="1" t="str">
        <f t="shared" si="516"/>
        <v>na</v>
      </c>
      <c r="E1941" t="s">
        <v>245</v>
      </c>
      <c r="F1941">
        <v>9602</v>
      </c>
      <c r="G1941" s="139">
        <v>2012</v>
      </c>
      <c r="H1941" t="s">
        <v>153</v>
      </c>
      <c r="I1941" s="691">
        <f>VLOOKUP(E1941&amp;H1941,Data2012!$A:$S,7,FALSE)</f>
        <v>-1</v>
      </c>
    </row>
    <row r="1942" spans="1:9" ht="14.25" hidden="1" customHeight="1">
      <c r="A1942" s="1" t="str">
        <f t="shared" si="510"/>
        <v>SNTF20129602</v>
      </c>
      <c r="B1942" s="1" t="str">
        <f t="shared" si="514"/>
        <v xml:space="preserve"> </v>
      </c>
      <c r="C1942" s="210" t="str">
        <f t="shared" si="515"/>
        <v xml:space="preserve"> </v>
      </c>
      <c r="D1942" s="1" t="str">
        <f t="shared" si="516"/>
        <v>na</v>
      </c>
      <c r="E1942" t="s">
        <v>245</v>
      </c>
      <c r="F1942">
        <v>9602</v>
      </c>
      <c r="G1942" s="139">
        <v>2012</v>
      </c>
      <c r="H1942" t="s">
        <v>152</v>
      </c>
      <c r="I1942" s="691">
        <f>VLOOKUP(E1942&amp;H1942,Data2012!$A:$S,7,FALSE)</f>
        <v>-1</v>
      </c>
    </row>
    <row r="1943" spans="1:9" ht="14.25" hidden="1" customHeight="1">
      <c r="A1943" s="1" t="str">
        <f t="shared" si="510"/>
        <v>SNTF20129602</v>
      </c>
      <c r="B1943" s="1" t="str">
        <f t="shared" si="514"/>
        <v xml:space="preserve"> </v>
      </c>
      <c r="C1943" s="210" t="str">
        <f t="shared" si="515"/>
        <v xml:space="preserve"> </v>
      </c>
      <c r="D1943" s="1" t="str">
        <f t="shared" si="516"/>
        <v>na</v>
      </c>
      <c r="E1943" t="s">
        <v>245</v>
      </c>
      <c r="F1943">
        <v>9602</v>
      </c>
      <c r="G1943" s="139">
        <v>2012</v>
      </c>
      <c r="H1943" t="s">
        <v>151</v>
      </c>
      <c r="I1943" s="691">
        <f>VLOOKUP(E1943&amp;H1943,Data2012!$A:$S,7,FALSE)</f>
        <v>-1</v>
      </c>
    </row>
    <row r="1944" spans="1:9" ht="14.25" hidden="1" customHeight="1">
      <c r="A1944" s="1" t="str">
        <f t="shared" si="510"/>
        <v>SNTF20129602</v>
      </c>
      <c r="B1944" s="1" t="str">
        <f t="shared" si="514"/>
        <v xml:space="preserve"> </v>
      </c>
      <c r="C1944" s="210" t="str">
        <f t="shared" si="515"/>
        <v xml:space="preserve"> </v>
      </c>
      <c r="D1944" s="1" t="str">
        <f t="shared" si="516"/>
        <v>na</v>
      </c>
      <c r="E1944" t="s">
        <v>245</v>
      </c>
      <c r="F1944">
        <v>9602</v>
      </c>
      <c r="G1944" s="139">
        <v>2012</v>
      </c>
      <c r="H1944" t="s">
        <v>150</v>
      </c>
      <c r="I1944" s="691">
        <f>VLOOKUP(E1944&amp;H1944,Data2012!$A:$S,7,FALSE)</f>
        <v>-1</v>
      </c>
    </row>
    <row r="1945" spans="1:9" ht="14.25" hidden="1" customHeight="1">
      <c r="A1945" s="1" t="str">
        <f t="shared" si="510"/>
        <v>SNTF20129602</v>
      </c>
      <c r="B1945" s="1" t="str">
        <f t="shared" si="514"/>
        <v xml:space="preserve"> </v>
      </c>
      <c r="C1945" s="210" t="str">
        <f t="shared" si="515"/>
        <v xml:space="preserve"> </v>
      </c>
      <c r="D1945" s="1" t="str">
        <f t="shared" si="516"/>
        <v>na</v>
      </c>
      <c r="E1945" t="s">
        <v>245</v>
      </c>
      <c r="F1945">
        <v>9602</v>
      </c>
      <c r="G1945" s="139">
        <v>2012</v>
      </c>
      <c r="H1945" t="s">
        <v>149</v>
      </c>
      <c r="I1945" s="691">
        <f>VLOOKUP(E1945&amp;H1945,Data2012!$A:$S,7,FALSE)</f>
        <v>-1</v>
      </c>
    </row>
    <row r="1946" spans="1:9" ht="14.25" hidden="1" customHeight="1">
      <c r="A1946" s="1" t="str">
        <f t="shared" si="510"/>
        <v>SNTF20129602</v>
      </c>
      <c r="B1946" s="1" t="str">
        <f t="shared" si="514"/>
        <v xml:space="preserve"> </v>
      </c>
      <c r="C1946" s="210" t="str">
        <f t="shared" si="515"/>
        <v xml:space="preserve"> </v>
      </c>
      <c r="D1946" s="1" t="str">
        <f t="shared" si="516"/>
        <v>na</v>
      </c>
      <c r="E1946" t="s">
        <v>245</v>
      </c>
      <c r="F1946">
        <v>9602</v>
      </c>
      <c r="G1946" s="139">
        <v>2012</v>
      </c>
      <c r="H1946" t="s">
        <v>148</v>
      </c>
      <c r="I1946" s="691">
        <f>VLOOKUP(E1946&amp;H1946,Data2012!$A:$S,7,FALSE)</f>
        <v>-1</v>
      </c>
    </row>
    <row r="1947" spans="1:9" ht="14.25" hidden="1" customHeight="1">
      <c r="A1947" s="1" t="str">
        <f t="shared" si="510"/>
        <v>SNTF20129602</v>
      </c>
      <c r="B1947" s="1" t="str">
        <f t="shared" si="514"/>
        <v xml:space="preserve"> </v>
      </c>
      <c r="C1947" s="210" t="str">
        <f t="shared" si="515"/>
        <v xml:space="preserve"> </v>
      </c>
      <c r="D1947" s="1" t="str">
        <f t="shared" si="516"/>
        <v>na</v>
      </c>
      <c r="E1947" t="s">
        <v>245</v>
      </c>
      <c r="F1947">
        <v>9602</v>
      </c>
      <c r="G1947" s="139">
        <v>2012</v>
      </c>
      <c r="H1947" t="s">
        <v>147</v>
      </c>
      <c r="I1947" s="691">
        <f>VLOOKUP(E1947&amp;H1947,Data2012!$A:$S,7,FALSE)</f>
        <v>-1</v>
      </c>
    </row>
    <row r="1948" spans="1:9" ht="14.25" hidden="1" customHeight="1">
      <c r="A1948" s="1" t="str">
        <f t="shared" si="510"/>
        <v>SNTF20129602</v>
      </c>
      <c r="B1948" s="1" t="str">
        <f t="shared" si="514"/>
        <v xml:space="preserve"> </v>
      </c>
      <c r="C1948" s="210" t="str">
        <f t="shared" si="515"/>
        <v xml:space="preserve"> </v>
      </c>
      <c r="D1948" s="1" t="str">
        <f t="shared" si="516"/>
        <v>na</v>
      </c>
      <c r="E1948" t="s">
        <v>245</v>
      </c>
      <c r="F1948">
        <v>9602</v>
      </c>
      <c r="G1948" s="139">
        <v>2012</v>
      </c>
      <c r="H1948" t="s">
        <v>146</v>
      </c>
      <c r="I1948" s="691">
        <f>VLOOKUP(E1948&amp;H1948,Data2012!$A:$S,7,FALSE)</f>
        <v>-1</v>
      </c>
    </row>
    <row r="1949" spans="1:9" ht="14.25" hidden="1" customHeight="1">
      <c r="A1949" s="1" t="str">
        <f t="shared" si="510"/>
        <v>SNTF20129602</v>
      </c>
      <c r="B1949" s="1" t="str">
        <f t="shared" si="514"/>
        <v xml:space="preserve"> </v>
      </c>
      <c r="C1949" s="210" t="str">
        <f t="shared" si="515"/>
        <v xml:space="preserve"> </v>
      </c>
      <c r="D1949" s="1" t="str">
        <f t="shared" si="516"/>
        <v>na</v>
      </c>
      <c r="E1949" t="s">
        <v>245</v>
      </c>
      <c r="F1949">
        <v>9602</v>
      </c>
      <c r="G1949" s="139">
        <v>2012</v>
      </c>
      <c r="H1949" t="s">
        <v>145</v>
      </c>
      <c r="I1949" s="691">
        <f>VLOOKUP(E1949&amp;H1949,Data2012!$A:$S,7,FALSE)</f>
        <v>-1</v>
      </c>
    </row>
    <row r="1950" spans="1:9" ht="14.25" hidden="1" customHeight="1">
      <c r="A1950" s="1" t="str">
        <f t="shared" si="510"/>
        <v>SNTF20129602</v>
      </c>
      <c r="B1950" s="1" t="str">
        <f>IF(D1950="na"," ",SUMIF(A:A,A1950,D:D))</f>
        <v xml:space="preserve"> </v>
      </c>
      <c r="C1950" s="210" t="str">
        <f>IF(D1950="na"," ",VALUE(RIGHT(TRIM(H1950),2)))</f>
        <v xml:space="preserve"> </v>
      </c>
      <c r="D1950" s="1" t="str">
        <f t="shared" si="516"/>
        <v>na</v>
      </c>
      <c r="E1950" t="s">
        <v>245</v>
      </c>
      <c r="F1950">
        <v>9602</v>
      </c>
      <c r="G1950" s="139">
        <v>2012</v>
      </c>
      <c r="H1950" t="s">
        <v>144</v>
      </c>
      <c r="I1950" s="691">
        <f>VLOOKUP(E1950&amp;H1950,Data2012!$A:$S,7,FALSE)</f>
        <v>-1</v>
      </c>
    </row>
    <row r="1951" spans="1:9" ht="14.25" hidden="1" customHeight="1">
      <c r="A1951" s="1" t="str">
        <f t="shared" si="510"/>
        <v>SNTF20129603</v>
      </c>
      <c r="B1951" s="1" t="str">
        <f t="shared" ref="B1951:B1961" si="517">IF(D1951="na",B1952,SUMIF(A:A,A1951,D:D))</f>
        <v xml:space="preserve"> </v>
      </c>
      <c r="C1951" s="210" t="str">
        <f t="shared" ref="C1951:C1961" si="518">IF(D1951="na",C1952,VALUE(RIGHT(TRIM(H1951),2)))</f>
        <v xml:space="preserve"> </v>
      </c>
      <c r="D1951" s="1" t="str">
        <f>IF(I1951&lt;0,"na",I1951)</f>
        <v>na</v>
      </c>
      <c r="E1951" t="s">
        <v>245</v>
      </c>
      <c r="F1951">
        <v>9603</v>
      </c>
      <c r="G1951" s="139">
        <v>2012</v>
      </c>
      <c r="H1951" t="s">
        <v>155</v>
      </c>
      <c r="I1951" s="691">
        <f>VLOOKUP(E1951&amp;H1951,Data2012!$A:$S,12,FALSE)</f>
        <v>-1</v>
      </c>
    </row>
    <row r="1952" spans="1:9" ht="14.25" hidden="1" customHeight="1">
      <c r="A1952" s="1" t="str">
        <f t="shared" si="510"/>
        <v>SNTF20129603</v>
      </c>
      <c r="B1952" s="1" t="str">
        <f t="shared" si="517"/>
        <v xml:space="preserve"> </v>
      </c>
      <c r="C1952" s="210" t="str">
        <f t="shared" si="518"/>
        <v xml:space="preserve"> </v>
      </c>
      <c r="D1952" s="1" t="str">
        <f t="shared" ref="D1952:D1962" si="519">IF(I1952&lt;0,"na",I1952)</f>
        <v>na</v>
      </c>
      <c r="E1952" t="s">
        <v>245</v>
      </c>
      <c r="F1952">
        <v>9603</v>
      </c>
      <c r="G1952" s="139">
        <v>2012</v>
      </c>
      <c r="H1952" t="s">
        <v>154</v>
      </c>
      <c r="I1952" s="691">
        <f>VLOOKUP(E1952&amp;H1952,Data2012!$A:$S,12,FALSE)</f>
        <v>-1</v>
      </c>
    </row>
    <row r="1953" spans="1:9" ht="14.25" hidden="1" customHeight="1">
      <c r="A1953" s="1" t="str">
        <f t="shared" si="510"/>
        <v>SNTF20129603</v>
      </c>
      <c r="B1953" s="1" t="str">
        <f t="shared" si="517"/>
        <v xml:space="preserve"> </v>
      </c>
      <c r="C1953" s="210" t="str">
        <f t="shared" si="518"/>
        <v xml:space="preserve"> </v>
      </c>
      <c r="D1953" s="1" t="str">
        <f t="shared" si="519"/>
        <v>na</v>
      </c>
      <c r="E1953" t="s">
        <v>245</v>
      </c>
      <c r="F1953">
        <v>9603</v>
      </c>
      <c r="G1953" s="139">
        <v>2012</v>
      </c>
      <c r="H1953" t="s">
        <v>153</v>
      </c>
      <c r="I1953" s="691">
        <f>VLOOKUP(E1953&amp;H1953,Data2012!$A:$S,12,FALSE)</f>
        <v>-1</v>
      </c>
    </row>
    <row r="1954" spans="1:9" ht="14.25" hidden="1" customHeight="1">
      <c r="A1954" s="1" t="str">
        <f t="shared" si="510"/>
        <v>SNTF20129603</v>
      </c>
      <c r="B1954" s="1" t="str">
        <f t="shared" si="517"/>
        <v xml:space="preserve"> </v>
      </c>
      <c r="C1954" s="210" t="str">
        <f t="shared" si="518"/>
        <v xml:space="preserve"> </v>
      </c>
      <c r="D1954" s="1" t="str">
        <f t="shared" si="519"/>
        <v>na</v>
      </c>
      <c r="E1954" t="s">
        <v>245</v>
      </c>
      <c r="F1954">
        <v>9603</v>
      </c>
      <c r="G1954" s="139">
        <v>2012</v>
      </c>
      <c r="H1954" t="s">
        <v>152</v>
      </c>
      <c r="I1954" s="691">
        <f>VLOOKUP(E1954&amp;H1954,Data2012!$A:$S,12,FALSE)</f>
        <v>-1</v>
      </c>
    </row>
    <row r="1955" spans="1:9" ht="14.25" hidden="1" customHeight="1">
      <c r="A1955" s="1" t="str">
        <f t="shared" si="510"/>
        <v>SNTF20129603</v>
      </c>
      <c r="B1955" s="1" t="str">
        <f t="shared" si="517"/>
        <v xml:space="preserve"> </v>
      </c>
      <c r="C1955" s="210" t="str">
        <f t="shared" si="518"/>
        <v xml:space="preserve"> </v>
      </c>
      <c r="D1955" s="1" t="str">
        <f t="shared" si="519"/>
        <v>na</v>
      </c>
      <c r="E1955" t="s">
        <v>245</v>
      </c>
      <c r="F1955">
        <v>9603</v>
      </c>
      <c r="G1955" s="139">
        <v>2012</v>
      </c>
      <c r="H1955" t="s">
        <v>151</v>
      </c>
      <c r="I1955" s="691">
        <f>VLOOKUP(E1955&amp;H1955,Data2012!$A:$S,12,FALSE)</f>
        <v>-1</v>
      </c>
    </row>
    <row r="1956" spans="1:9" ht="14.25" hidden="1" customHeight="1">
      <c r="A1956" s="1" t="str">
        <f t="shared" si="510"/>
        <v>SNTF20129603</v>
      </c>
      <c r="B1956" s="1" t="str">
        <f t="shared" si="517"/>
        <v xml:space="preserve"> </v>
      </c>
      <c r="C1956" s="210" t="str">
        <f t="shared" si="518"/>
        <v xml:space="preserve"> </v>
      </c>
      <c r="D1956" s="1" t="str">
        <f t="shared" si="519"/>
        <v>na</v>
      </c>
      <c r="E1956" t="s">
        <v>245</v>
      </c>
      <c r="F1956">
        <v>9603</v>
      </c>
      <c r="G1956" s="139">
        <v>2012</v>
      </c>
      <c r="H1956" t="s">
        <v>150</v>
      </c>
      <c r="I1956" s="691">
        <f>VLOOKUP(E1956&amp;H1956,Data2012!$A:$S,12,FALSE)</f>
        <v>-1</v>
      </c>
    </row>
    <row r="1957" spans="1:9" ht="14.25" hidden="1" customHeight="1">
      <c r="A1957" s="1" t="str">
        <f t="shared" si="510"/>
        <v>SNTF20129603</v>
      </c>
      <c r="B1957" s="1" t="str">
        <f t="shared" si="517"/>
        <v xml:space="preserve"> </v>
      </c>
      <c r="C1957" s="210" t="str">
        <f t="shared" si="518"/>
        <v xml:space="preserve"> </v>
      </c>
      <c r="D1957" s="1" t="str">
        <f t="shared" si="519"/>
        <v>na</v>
      </c>
      <c r="E1957" t="s">
        <v>245</v>
      </c>
      <c r="F1957">
        <v>9603</v>
      </c>
      <c r="G1957" s="139">
        <v>2012</v>
      </c>
      <c r="H1957" t="s">
        <v>149</v>
      </c>
      <c r="I1957" s="691">
        <f>VLOOKUP(E1957&amp;H1957,Data2012!$A:$S,12,FALSE)</f>
        <v>-1</v>
      </c>
    </row>
    <row r="1958" spans="1:9" ht="14.25" hidden="1" customHeight="1">
      <c r="A1958" s="1" t="str">
        <f t="shared" si="510"/>
        <v>SNTF20129603</v>
      </c>
      <c r="B1958" s="1" t="str">
        <f t="shared" si="517"/>
        <v xml:space="preserve"> </v>
      </c>
      <c r="C1958" s="210" t="str">
        <f t="shared" si="518"/>
        <v xml:space="preserve"> </v>
      </c>
      <c r="D1958" s="1" t="str">
        <f t="shared" si="519"/>
        <v>na</v>
      </c>
      <c r="E1958" t="s">
        <v>245</v>
      </c>
      <c r="F1958">
        <v>9603</v>
      </c>
      <c r="G1958" s="139">
        <v>2012</v>
      </c>
      <c r="H1958" t="s">
        <v>148</v>
      </c>
      <c r="I1958" s="691">
        <f>VLOOKUP(E1958&amp;H1958,Data2012!$A:$S,12,FALSE)</f>
        <v>-1</v>
      </c>
    </row>
    <row r="1959" spans="1:9" ht="14.25" hidden="1" customHeight="1">
      <c r="A1959" s="1" t="str">
        <f t="shared" si="510"/>
        <v>SNTF20129603</v>
      </c>
      <c r="B1959" s="1" t="str">
        <f t="shared" si="517"/>
        <v xml:space="preserve"> </v>
      </c>
      <c r="C1959" s="210" t="str">
        <f t="shared" si="518"/>
        <v xml:space="preserve"> </v>
      </c>
      <c r="D1959" s="1" t="str">
        <f t="shared" si="519"/>
        <v>na</v>
      </c>
      <c r="E1959" t="s">
        <v>245</v>
      </c>
      <c r="F1959">
        <v>9603</v>
      </c>
      <c r="G1959" s="139">
        <v>2012</v>
      </c>
      <c r="H1959" t="s">
        <v>147</v>
      </c>
      <c r="I1959" s="691">
        <f>VLOOKUP(E1959&amp;H1959,Data2012!$A:$S,12,FALSE)</f>
        <v>-1</v>
      </c>
    </row>
    <row r="1960" spans="1:9" ht="14.25" hidden="1" customHeight="1">
      <c r="A1960" s="1" t="str">
        <f t="shared" si="510"/>
        <v>SNTF20129603</v>
      </c>
      <c r="B1960" s="1" t="str">
        <f t="shared" si="517"/>
        <v xml:space="preserve"> </v>
      </c>
      <c r="C1960" s="210" t="str">
        <f t="shared" si="518"/>
        <v xml:space="preserve"> </v>
      </c>
      <c r="D1960" s="1" t="str">
        <f t="shared" si="519"/>
        <v>na</v>
      </c>
      <c r="E1960" t="s">
        <v>245</v>
      </c>
      <c r="F1960">
        <v>9603</v>
      </c>
      <c r="G1960" s="139">
        <v>2012</v>
      </c>
      <c r="H1960" t="s">
        <v>146</v>
      </c>
      <c r="I1960" s="691">
        <f>VLOOKUP(E1960&amp;H1960,Data2012!$A:$S,12,FALSE)</f>
        <v>-1</v>
      </c>
    </row>
    <row r="1961" spans="1:9" ht="14.25" hidden="1" customHeight="1">
      <c r="A1961" s="1" t="str">
        <f t="shared" si="510"/>
        <v>SNTF20129603</v>
      </c>
      <c r="B1961" s="1" t="str">
        <f t="shared" si="517"/>
        <v xml:space="preserve"> </v>
      </c>
      <c r="C1961" s="210" t="str">
        <f t="shared" si="518"/>
        <v xml:space="preserve"> </v>
      </c>
      <c r="D1961" s="1" t="str">
        <f t="shared" si="519"/>
        <v>na</v>
      </c>
      <c r="E1961" t="s">
        <v>245</v>
      </c>
      <c r="F1961">
        <v>9603</v>
      </c>
      <c r="G1961" s="139">
        <v>2012</v>
      </c>
      <c r="H1961" t="s">
        <v>145</v>
      </c>
      <c r="I1961" s="691">
        <f>VLOOKUP(E1961&amp;H1961,Data2012!$A:$S,12,FALSE)</f>
        <v>-1</v>
      </c>
    </row>
    <row r="1962" spans="1:9" ht="14.25" hidden="1" customHeight="1">
      <c r="A1962" s="1" t="str">
        <f t="shared" si="510"/>
        <v>SNTF20129603</v>
      </c>
      <c r="B1962" s="1" t="str">
        <f>IF(D1962="na"," ",SUMIF(A:A,A1962,D:D))</f>
        <v xml:space="preserve"> </v>
      </c>
      <c r="C1962" s="210" t="str">
        <f>IF(D1962="na"," ",VALUE(RIGHT(TRIM(H1962),2)))</f>
        <v xml:space="preserve"> </v>
      </c>
      <c r="D1962" s="1" t="str">
        <f t="shared" si="519"/>
        <v>na</v>
      </c>
      <c r="E1962" t="s">
        <v>245</v>
      </c>
      <c r="F1962">
        <v>9603</v>
      </c>
      <c r="G1962" s="139">
        <v>2012</v>
      </c>
      <c r="H1962" t="s">
        <v>144</v>
      </c>
      <c r="I1962" s="691">
        <f>VLOOKUP(E1962&amp;H1962,Data2012!$A:$S,12,FALSE)</f>
        <v>-1</v>
      </c>
    </row>
    <row r="1963" spans="1:9" ht="14.25" hidden="1" customHeight="1">
      <c r="A1963" s="1" t="str">
        <f t="shared" si="510"/>
        <v>SNTF20129604</v>
      </c>
      <c r="B1963" s="1" t="str">
        <f t="shared" ref="B1963:B1973" si="520">IF(D1963="na",B1964,SUMIF(A:A,A1963,D:D))</f>
        <v xml:space="preserve"> </v>
      </c>
      <c r="C1963" s="210" t="str">
        <f t="shared" ref="C1963:C1973" si="521">IF(D1963="na",C1964,VALUE(RIGHT(TRIM(H1963),2)))</f>
        <v xml:space="preserve"> </v>
      </c>
      <c r="D1963" s="1" t="str">
        <f>IF(I1963&lt;0,"na",I1963)</f>
        <v>na</v>
      </c>
      <c r="E1963" t="s">
        <v>245</v>
      </c>
      <c r="F1963">
        <v>9604</v>
      </c>
      <c r="G1963" s="139">
        <v>2012</v>
      </c>
      <c r="H1963" t="s">
        <v>155</v>
      </c>
      <c r="I1963" s="691">
        <f>VLOOKUP(E1963&amp;H1963,Data2012!$A:$S,15,FALSE)</f>
        <v>-1</v>
      </c>
    </row>
    <row r="1964" spans="1:9" ht="14.25" hidden="1" customHeight="1">
      <c r="A1964" s="1" t="str">
        <f t="shared" si="510"/>
        <v>SNTF20129604</v>
      </c>
      <c r="B1964" s="1" t="str">
        <f t="shared" si="520"/>
        <v xml:space="preserve"> </v>
      </c>
      <c r="C1964" s="210" t="str">
        <f t="shared" si="521"/>
        <v xml:space="preserve"> </v>
      </c>
      <c r="D1964" s="1" t="str">
        <f t="shared" ref="D1964:D1974" si="522">IF(I1964&lt;0,"na",I1964)</f>
        <v>na</v>
      </c>
      <c r="E1964" t="s">
        <v>245</v>
      </c>
      <c r="F1964">
        <v>9604</v>
      </c>
      <c r="G1964" s="139">
        <v>2012</v>
      </c>
      <c r="H1964" t="s">
        <v>154</v>
      </c>
      <c r="I1964" s="691">
        <f>VLOOKUP(E1964&amp;H1964,Data2012!$A:$S,15,FALSE)</f>
        <v>-1</v>
      </c>
    </row>
    <row r="1965" spans="1:9" ht="14.25" hidden="1" customHeight="1">
      <c r="A1965" s="1" t="str">
        <f t="shared" si="510"/>
        <v>SNTF20129604</v>
      </c>
      <c r="B1965" s="1" t="str">
        <f t="shared" si="520"/>
        <v xml:space="preserve"> </v>
      </c>
      <c r="C1965" s="210" t="str">
        <f t="shared" si="521"/>
        <v xml:space="preserve"> </v>
      </c>
      <c r="D1965" s="1" t="str">
        <f t="shared" si="522"/>
        <v>na</v>
      </c>
      <c r="E1965" t="s">
        <v>245</v>
      </c>
      <c r="F1965">
        <v>9604</v>
      </c>
      <c r="G1965" s="139">
        <v>2012</v>
      </c>
      <c r="H1965" t="s">
        <v>153</v>
      </c>
      <c r="I1965" s="691">
        <f>VLOOKUP(E1965&amp;H1965,Data2012!$A:$S,15,FALSE)</f>
        <v>-1</v>
      </c>
    </row>
    <row r="1966" spans="1:9" ht="14.25" hidden="1" customHeight="1">
      <c r="A1966" s="1" t="str">
        <f t="shared" si="510"/>
        <v>SNTF20129604</v>
      </c>
      <c r="B1966" s="1" t="str">
        <f t="shared" si="520"/>
        <v xml:space="preserve"> </v>
      </c>
      <c r="C1966" s="210" t="str">
        <f t="shared" si="521"/>
        <v xml:space="preserve"> </v>
      </c>
      <c r="D1966" s="1" t="str">
        <f t="shared" si="522"/>
        <v>na</v>
      </c>
      <c r="E1966" t="s">
        <v>245</v>
      </c>
      <c r="F1966">
        <v>9604</v>
      </c>
      <c r="G1966" s="139">
        <v>2012</v>
      </c>
      <c r="H1966" t="s">
        <v>152</v>
      </c>
      <c r="I1966" s="691">
        <f>VLOOKUP(E1966&amp;H1966,Data2012!$A:$S,15,FALSE)</f>
        <v>-1</v>
      </c>
    </row>
    <row r="1967" spans="1:9" ht="14.25" hidden="1" customHeight="1">
      <c r="A1967" s="1" t="str">
        <f t="shared" si="510"/>
        <v>SNTF20129604</v>
      </c>
      <c r="B1967" s="1" t="str">
        <f t="shared" si="520"/>
        <v xml:space="preserve"> </v>
      </c>
      <c r="C1967" s="210" t="str">
        <f t="shared" si="521"/>
        <v xml:space="preserve"> </v>
      </c>
      <c r="D1967" s="1" t="str">
        <f t="shared" si="522"/>
        <v>na</v>
      </c>
      <c r="E1967" t="s">
        <v>245</v>
      </c>
      <c r="F1967">
        <v>9604</v>
      </c>
      <c r="G1967" s="139">
        <v>2012</v>
      </c>
      <c r="H1967" t="s">
        <v>151</v>
      </c>
      <c r="I1967" s="691">
        <f>VLOOKUP(E1967&amp;H1967,Data2012!$A:$S,15,FALSE)</f>
        <v>-1</v>
      </c>
    </row>
    <row r="1968" spans="1:9" ht="14.25" hidden="1" customHeight="1">
      <c r="A1968" s="1" t="str">
        <f t="shared" si="510"/>
        <v>SNTF20129604</v>
      </c>
      <c r="B1968" s="1" t="str">
        <f t="shared" si="520"/>
        <v xml:space="preserve"> </v>
      </c>
      <c r="C1968" s="210" t="str">
        <f t="shared" si="521"/>
        <v xml:space="preserve"> </v>
      </c>
      <c r="D1968" s="1" t="str">
        <f t="shared" si="522"/>
        <v>na</v>
      </c>
      <c r="E1968" t="s">
        <v>245</v>
      </c>
      <c r="F1968">
        <v>9604</v>
      </c>
      <c r="G1968" s="139">
        <v>2012</v>
      </c>
      <c r="H1968" t="s">
        <v>150</v>
      </c>
      <c r="I1968" s="691">
        <f>VLOOKUP(E1968&amp;H1968,Data2012!$A:$S,15,FALSE)</f>
        <v>-1</v>
      </c>
    </row>
    <row r="1969" spans="1:9" ht="14.25" hidden="1" customHeight="1">
      <c r="A1969" s="1" t="str">
        <f t="shared" si="510"/>
        <v>SNTF20129604</v>
      </c>
      <c r="B1969" s="1" t="str">
        <f t="shared" si="520"/>
        <v xml:space="preserve"> </v>
      </c>
      <c r="C1969" s="210" t="str">
        <f t="shared" si="521"/>
        <v xml:space="preserve"> </v>
      </c>
      <c r="D1969" s="1" t="str">
        <f t="shared" si="522"/>
        <v>na</v>
      </c>
      <c r="E1969" t="s">
        <v>245</v>
      </c>
      <c r="F1969">
        <v>9604</v>
      </c>
      <c r="G1969" s="139">
        <v>2012</v>
      </c>
      <c r="H1969" t="s">
        <v>149</v>
      </c>
      <c r="I1969" s="691">
        <f>VLOOKUP(E1969&amp;H1969,Data2012!$A:$S,15,FALSE)</f>
        <v>-1</v>
      </c>
    </row>
    <row r="1970" spans="1:9" ht="14.25" hidden="1" customHeight="1">
      <c r="A1970" s="1" t="str">
        <f t="shared" si="510"/>
        <v>SNTF20129604</v>
      </c>
      <c r="B1970" s="1" t="str">
        <f t="shared" si="520"/>
        <v xml:space="preserve"> </v>
      </c>
      <c r="C1970" s="210" t="str">
        <f t="shared" si="521"/>
        <v xml:space="preserve"> </v>
      </c>
      <c r="D1970" s="1" t="str">
        <f t="shared" si="522"/>
        <v>na</v>
      </c>
      <c r="E1970" t="s">
        <v>245</v>
      </c>
      <c r="F1970">
        <v>9604</v>
      </c>
      <c r="G1970" s="139">
        <v>2012</v>
      </c>
      <c r="H1970" t="s">
        <v>148</v>
      </c>
      <c r="I1970" s="691">
        <f>VLOOKUP(E1970&amp;H1970,Data2012!$A:$S,15,FALSE)</f>
        <v>-1</v>
      </c>
    </row>
    <row r="1971" spans="1:9" ht="14.25" hidden="1" customHeight="1">
      <c r="A1971" s="1" t="str">
        <f t="shared" si="510"/>
        <v>SNTF20129604</v>
      </c>
      <c r="B1971" s="1" t="str">
        <f t="shared" si="520"/>
        <v xml:space="preserve"> </v>
      </c>
      <c r="C1971" s="210" t="str">
        <f t="shared" si="521"/>
        <v xml:space="preserve"> </v>
      </c>
      <c r="D1971" s="1" t="str">
        <f t="shared" si="522"/>
        <v>na</v>
      </c>
      <c r="E1971" t="s">
        <v>245</v>
      </c>
      <c r="F1971">
        <v>9604</v>
      </c>
      <c r="G1971" s="139">
        <v>2012</v>
      </c>
      <c r="H1971" t="s">
        <v>147</v>
      </c>
      <c r="I1971" s="691">
        <f>VLOOKUP(E1971&amp;H1971,Data2012!$A:$S,15,FALSE)</f>
        <v>-1</v>
      </c>
    </row>
    <row r="1972" spans="1:9" ht="14.25" hidden="1" customHeight="1">
      <c r="A1972" s="1" t="str">
        <f t="shared" si="510"/>
        <v>SNTF20129604</v>
      </c>
      <c r="B1972" s="1" t="str">
        <f t="shared" si="520"/>
        <v xml:space="preserve"> </v>
      </c>
      <c r="C1972" s="210" t="str">
        <f t="shared" si="521"/>
        <v xml:space="preserve"> </v>
      </c>
      <c r="D1972" s="1" t="str">
        <f t="shared" si="522"/>
        <v>na</v>
      </c>
      <c r="E1972" t="s">
        <v>245</v>
      </c>
      <c r="F1972">
        <v>9604</v>
      </c>
      <c r="G1972" s="139">
        <v>2012</v>
      </c>
      <c r="H1972" t="s">
        <v>146</v>
      </c>
      <c r="I1972" s="691">
        <f>VLOOKUP(E1972&amp;H1972,Data2012!$A:$S,15,FALSE)</f>
        <v>-1</v>
      </c>
    </row>
    <row r="1973" spans="1:9" ht="14.25" hidden="1" customHeight="1">
      <c r="A1973" s="1" t="str">
        <f t="shared" si="510"/>
        <v>SNTF20129604</v>
      </c>
      <c r="B1973" s="1" t="str">
        <f t="shared" si="520"/>
        <v xml:space="preserve"> </v>
      </c>
      <c r="C1973" s="210" t="str">
        <f t="shared" si="521"/>
        <v xml:space="preserve"> </v>
      </c>
      <c r="D1973" s="1" t="str">
        <f t="shared" si="522"/>
        <v>na</v>
      </c>
      <c r="E1973" t="s">
        <v>245</v>
      </c>
      <c r="F1973">
        <v>9604</v>
      </c>
      <c r="G1973" s="139">
        <v>2012</v>
      </c>
      <c r="H1973" t="s">
        <v>145</v>
      </c>
      <c r="I1973" s="691">
        <f>VLOOKUP(E1973&amp;H1973,Data2012!$A:$S,15,FALSE)</f>
        <v>-1</v>
      </c>
    </row>
    <row r="1974" spans="1:9" ht="14.25" hidden="1" customHeight="1">
      <c r="A1974" s="1" t="str">
        <f t="shared" si="510"/>
        <v>SNTF20129604</v>
      </c>
      <c r="B1974" s="1" t="str">
        <f>IF(D1974="na"," ",SUMIF(A:A,A1974,D:D))</f>
        <v xml:space="preserve"> </v>
      </c>
      <c r="C1974" s="210" t="str">
        <f>IF(D1974="na"," ",VALUE(RIGHT(TRIM(H1974),2)))</f>
        <v xml:space="preserve"> </v>
      </c>
      <c r="D1974" s="1" t="str">
        <f t="shared" si="522"/>
        <v>na</v>
      </c>
      <c r="E1974" t="s">
        <v>245</v>
      </c>
      <c r="F1974">
        <v>9604</v>
      </c>
      <c r="G1974" s="139">
        <v>2012</v>
      </c>
      <c r="H1974" t="s">
        <v>144</v>
      </c>
      <c r="I1974" s="691">
        <f>VLOOKUP(E1974&amp;H1974,Data2012!$A:$S,15,FALSE)</f>
        <v>-1</v>
      </c>
    </row>
    <row r="1975" spans="1:9" ht="14.25" hidden="1" customHeight="1">
      <c r="A1975" s="1" t="str">
        <f t="shared" si="510"/>
        <v>SNTF20129605</v>
      </c>
      <c r="B1975" s="1">
        <f t="shared" ref="B1975:B1985" si="523">IF(D1975="na",B1976,SUMIF(A:A,A1975,D:D))</f>
        <v>0</v>
      </c>
      <c r="C1975" s="210">
        <f t="shared" ref="C1975:C1985" si="524">IF(D1975="na",C1976,VALUE(RIGHT(TRIM(H1975),2)))</f>
        <v>12</v>
      </c>
      <c r="D1975" s="1">
        <f>IF(I1975&lt;0,"na",I1975)</f>
        <v>0</v>
      </c>
      <c r="E1975" t="s">
        <v>245</v>
      </c>
      <c r="F1975">
        <v>9605</v>
      </c>
      <c r="G1975" s="139">
        <v>2012</v>
      </c>
      <c r="H1975" t="s">
        <v>155</v>
      </c>
      <c r="I1975" s="691">
        <f>VLOOKUP(E1975&amp;H1975,Data2012!$A:$S,18,FALSE)</f>
        <v>0</v>
      </c>
    </row>
    <row r="1976" spans="1:9" ht="14.25" hidden="1" customHeight="1">
      <c r="A1976" s="1" t="str">
        <f t="shared" si="510"/>
        <v>SNTF20129605</v>
      </c>
      <c r="B1976" s="1">
        <f t="shared" si="523"/>
        <v>0</v>
      </c>
      <c r="C1976" s="210">
        <f t="shared" si="524"/>
        <v>11</v>
      </c>
      <c r="D1976" s="1">
        <f t="shared" ref="D1976:D1986" si="525">IF(I1976&lt;0,"na",I1976)</f>
        <v>0</v>
      </c>
      <c r="E1976" t="s">
        <v>245</v>
      </c>
      <c r="F1976">
        <v>9605</v>
      </c>
      <c r="G1976" s="139">
        <v>2012</v>
      </c>
      <c r="H1976" t="s">
        <v>154</v>
      </c>
      <c r="I1976" s="691">
        <f>VLOOKUP(E1976&amp;H1976,Data2012!$A:$S,18,FALSE)</f>
        <v>0</v>
      </c>
    </row>
    <row r="1977" spans="1:9" ht="14.25" hidden="1" customHeight="1">
      <c r="A1977" s="1" t="str">
        <f t="shared" si="510"/>
        <v>SNTF20129605</v>
      </c>
      <c r="B1977" s="1">
        <f t="shared" si="523"/>
        <v>0</v>
      </c>
      <c r="C1977" s="210">
        <f t="shared" si="524"/>
        <v>10</v>
      </c>
      <c r="D1977" s="1">
        <f t="shared" si="525"/>
        <v>0</v>
      </c>
      <c r="E1977" t="s">
        <v>245</v>
      </c>
      <c r="F1977">
        <v>9605</v>
      </c>
      <c r="G1977" s="139">
        <v>2012</v>
      </c>
      <c r="H1977" t="s">
        <v>153</v>
      </c>
      <c r="I1977" s="691">
        <f>VLOOKUP(E1977&amp;H1977,Data2012!$A:$S,18,FALSE)</f>
        <v>0</v>
      </c>
    </row>
    <row r="1978" spans="1:9" ht="14.25" hidden="1" customHeight="1">
      <c r="A1978" s="1" t="str">
        <f t="shared" si="510"/>
        <v>SNTF20129605</v>
      </c>
      <c r="B1978" s="1">
        <f t="shared" si="523"/>
        <v>0</v>
      </c>
      <c r="C1978" s="210">
        <f t="shared" si="524"/>
        <v>9</v>
      </c>
      <c r="D1978" s="1">
        <f t="shared" si="525"/>
        <v>0</v>
      </c>
      <c r="E1978" t="s">
        <v>245</v>
      </c>
      <c r="F1978">
        <v>9605</v>
      </c>
      <c r="G1978" s="139">
        <v>2012</v>
      </c>
      <c r="H1978" t="s">
        <v>152</v>
      </c>
      <c r="I1978" s="691">
        <f>VLOOKUP(E1978&amp;H1978,Data2012!$A:$S,18,FALSE)</f>
        <v>0</v>
      </c>
    </row>
    <row r="1979" spans="1:9" ht="14.25" hidden="1" customHeight="1">
      <c r="A1979" s="1" t="str">
        <f t="shared" si="510"/>
        <v>SNTF20129605</v>
      </c>
      <c r="B1979" s="1">
        <f t="shared" si="523"/>
        <v>0</v>
      </c>
      <c r="C1979" s="210">
        <f t="shared" si="524"/>
        <v>8</v>
      </c>
      <c r="D1979" s="1">
        <f t="shared" si="525"/>
        <v>0</v>
      </c>
      <c r="E1979" t="s">
        <v>245</v>
      </c>
      <c r="F1979">
        <v>9605</v>
      </c>
      <c r="G1979" s="139">
        <v>2012</v>
      </c>
      <c r="H1979" t="s">
        <v>151</v>
      </c>
      <c r="I1979" s="691">
        <f>VLOOKUP(E1979&amp;H1979,Data2012!$A:$S,18,FALSE)</f>
        <v>0</v>
      </c>
    </row>
    <row r="1980" spans="1:9" ht="14.25" hidden="1" customHeight="1">
      <c r="A1980" s="1" t="str">
        <f t="shared" si="510"/>
        <v>SNTF20129605</v>
      </c>
      <c r="B1980" s="1">
        <f t="shared" si="523"/>
        <v>0</v>
      </c>
      <c r="C1980" s="210">
        <f t="shared" si="524"/>
        <v>7</v>
      </c>
      <c r="D1980" s="1">
        <f t="shared" si="525"/>
        <v>0</v>
      </c>
      <c r="E1980" t="s">
        <v>245</v>
      </c>
      <c r="F1980">
        <v>9605</v>
      </c>
      <c r="G1980" s="139">
        <v>2012</v>
      </c>
      <c r="H1980" t="s">
        <v>150</v>
      </c>
      <c r="I1980" s="691">
        <f>VLOOKUP(E1980&amp;H1980,Data2012!$A:$S,18,FALSE)</f>
        <v>0</v>
      </c>
    </row>
    <row r="1981" spans="1:9" ht="14.25" hidden="1" customHeight="1">
      <c r="A1981" s="1" t="str">
        <f t="shared" si="510"/>
        <v>SNTF20129605</v>
      </c>
      <c r="B1981" s="1">
        <f t="shared" si="523"/>
        <v>0</v>
      </c>
      <c r="C1981" s="210">
        <f t="shared" si="524"/>
        <v>6</v>
      </c>
      <c r="D1981" s="1">
        <f t="shared" si="525"/>
        <v>0</v>
      </c>
      <c r="E1981" t="s">
        <v>245</v>
      </c>
      <c r="F1981">
        <v>9605</v>
      </c>
      <c r="G1981" s="139">
        <v>2012</v>
      </c>
      <c r="H1981" t="s">
        <v>149</v>
      </c>
      <c r="I1981" s="691">
        <f>VLOOKUP(E1981&amp;H1981,Data2012!$A:$S,18,FALSE)</f>
        <v>0</v>
      </c>
    </row>
    <row r="1982" spans="1:9" ht="14.25" hidden="1" customHeight="1">
      <c r="A1982" s="1" t="str">
        <f t="shared" si="510"/>
        <v>SNTF20129605</v>
      </c>
      <c r="B1982" s="1">
        <f t="shared" si="523"/>
        <v>0</v>
      </c>
      <c r="C1982" s="210">
        <f t="shared" si="524"/>
        <v>5</v>
      </c>
      <c r="D1982" s="1">
        <f t="shared" si="525"/>
        <v>0</v>
      </c>
      <c r="E1982" t="s">
        <v>245</v>
      </c>
      <c r="F1982">
        <v>9605</v>
      </c>
      <c r="G1982" s="139">
        <v>2012</v>
      </c>
      <c r="H1982" t="s">
        <v>148</v>
      </c>
      <c r="I1982" s="691">
        <f>VLOOKUP(E1982&amp;H1982,Data2012!$A:$S,18,FALSE)</f>
        <v>0</v>
      </c>
    </row>
    <row r="1983" spans="1:9" ht="14.25" hidden="1" customHeight="1">
      <c r="A1983" s="1" t="str">
        <f t="shared" si="510"/>
        <v>SNTF20129605</v>
      </c>
      <c r="B1983" s="1">
        <f t="shared" si="523"/>
        <v>0</v>
      </c>
      <c r="C1983" s="210">
        <f t="shared" si="524"/>
        <v>4</v>
      </c>
      <c r="D1983" s="1">
        <f t="shared" si="525"/>
        <v>0</v>
      </c>
      <c r="E1983" t="s">
        <v>245</v>
      </c>
      <c r="F1983">
        <v>9605</v>
      </c>
      <c r="G1983" s="139">
        <v>2012</v>
      </c>
      <c r="H1983" t="s">
        <v>147</v>
      </c>
      <c r="I1983" s="691">
        <f>VLOOKUP(E1983&amp;H1983,Data2012!$A:$S,18,FALSE)</f>
        <v>0</v>
      </c>
    </row>
    <row r="1984" spans="1:9" ht="14.25" hidden="1" customHeight="1">
      <c r="A1984" s="1" t="str">
        <f t="shared" si="510"/>
        <v>SNTF20129605</v>
      </c>
      <c r="B1984" s="1">
        <f t="shared" si="523"/>
        <v>0</v>
      </c>
      <c r="C1984" s="210">
        <f t="shared" si="524"/>
        <v>3</v>
      </c>
      <c r="D1984" s="1">
        <f t="shared" si="525"/>
        <v>0</v>
      </c>
      <c r="E1984" t="s">
        <v>245</v>
      </c>
      <c r="F1984">
        <v>9605</v>
      </c>
      <c r="G1984" s="139">
        <v>2012</v>
      </c>
      <c r="H1984" t="s">
        <v>146</v>
      </c>
      <c r="I1984" s="691">
        <f>VLOOKUP(E1984&amp;H1984,Data2012!$A:$S,18,FALSE)</f>
        <v>0</v>
      </c>
    </row>
    <row r="1985" spans="1:9" ht="14.25" hidden="1" customHeight="1">
      <c r="A1985" s="1" t="str">
        <f t="shared" si="510"/>
        <v>SNTF20129605</v>
      </c>
      <c r="B1985" s="1">
        <f t="shared" si="523"/>
        <v>0</v>
      </c>
      <c r="C1985" s="210">
        <f t="shared" si="524"/>
        <v>2</v>
      </c>
      <c r="D1985" s="1">
        <f t="shared" si="525"/>
        <v>0</v>
      </c>
      <c r="E1985" t="s">
        <v>245</v>
      </c>
      <c r="F1985">
        <v>9605</v>
      </c>
      <c r="G1985" s="139">
        <v>2012</v>
      </c>
      <c r="H1985" t="s">
        <v>145</v>
      </c>
      <c r="I1985" s="691">
        <f>VLOOKUP(E1985&amp;H1985,Data2012!$A:$S,18,FALSE)</f>
        <v>0</v>
      </c>
    </row>
    <row r="1986" spans="1:9" ht="14.25" hidden="1" customHeight="1">
      <c r="A1986" s="1" t="str">
        <f t="shared" si="510"/>
        <v>SNTF20129605</v>
      </c>
      <c r="B1986" s="1">
        <f>IF(D1986="na"," ",SUMIF(A:A,A1986,D:D))</f>
        <v>0</v>
      </c>
      <c r="C1986" s="210">
        <f>IF(D1986="na"," ",VALUE(RIGHT(TRIM(H1986),2)))</f>
        <v>1</v>
      </c>
      <c r="D1986" s="1">
        <f t="shared" si="525"/>
        <v>0</v>
      </c>
      <c r="E1986" t="s">
        <v>245</v>
      </c>
      <c r="F1986">
        <v>9605</v>
      </c>
      <c r="G1986" s="139">
        <v>2012</v>
      </c>
      <c r="H1986" t="s">
        <v>144</v>
      </c>
      <c r="I1986" s="691">
        <f>VLOOKUP(E1986&amp;H1986,Data2012!$A:$S,18,FALSE)</f>
        <v>0</v>
      </c>
    </row>
    <row r="1987" spans="1:9" ht="14.25" hidden="1" customHeight="1">
      <c r="A1987" s="1" t="str">
        <f t="shared" si="510"/>
        <v>SNTF20129606</v>
      </c>
      <c r="B1987" s="1">
        <f t="shared" ref="B1987:B1997" si="526">IF(D1987="na",B1988,SUMIF(A:A,A1987,D:D))</f>
        <v>0</v>
      </c>
      <c r="C1987" s="210">
        <f t="shared" ref="C1987:C1997" si="527">IF(D1987="na",C1988,VALUE(RIGHT(TRIM(H1987),2)))</f>
        <v>12</v>
      </c>
      <c r="D1987" s="1">
        <f>IF(I1987&lt;0,"na",I1987)</f>
        <v>0</v>
      </c>
      <c r="E1987" t="s">
        <v>245</v>
      </c>
      <c r="F1987">
        <v>9606</v>
      </c>
      <c r="G1987" s="139">
        <v>2012</v>
      </c>
      <c r="H1987" t="s">
        <v>155</v>
      </c>
      <c r="I1987" s="691">
        <f>VLOOKUP(E1987&amp;H1987,Data2012!$A:$U,21,FALSE)</f>
        <v>0</v>
      </c>
    </row>
    <row r="1988" spans="1:9" ht="14.25" hidden="1" customHeight="1">
      <c r="A1988" s="1" t="str">
        <f t="shared" si="510"/>
        <v>SNTF20129606</v>
      </c>
      <c r="B1988" s="1">
        <f t="shared" si="526"/>
        <v>0</v>
      </c>
      <c r="C1988" s="210">
        <f t="shared" si="527"/>
        <v>11</v>
      </c>
      <c r="D1988" s="1">
        <f t="shared" ref="D1988:D1998" si="528">IF(I1988&lt;0,"na",I1988)</f>
        <v>0</v>
      </c>
      <c r="E1988" t="s">
        <v>245</v>
      </c>
      <c r="F1988">
        <v>9606</v>
      </c>
      <c r="G1988" s="139">
        <v>2012</v>
      </c>
      <c r="H1988" t="s">
        <v>154</v>
      </c>
      <c r="I1988" s="691">
        <f>VLOOKUP(E1988&amp;H1988,Data2012!$A:$U,21,FALSE)</f>
        <v>0</v>
      </c>
    </row>
    <row r="1989" spans="1:9" ht="14.25" hidden="1" customHeight="1">
      <c r="A1989" s="1" t="str">
        <f t="shared" si="510"/>
        <v>SNTF20129606</v>
      </c>
      <c r="B1989" s="1">
        <f t="shared" si="526"/>
        <v>0</v>
      </c>
      <c r="C1989" s="210">
        <f t="shared" si="527"/>
        <v>10</v>
      </c>
      <c r="D1989" s="1">
        <f t="shared" si="528"/>
        <v>0</v>
      </c>
      <c r="E1989" t="s">
        <v>245</v>
      </c>
      <c r="F1989">
        <v>9606</v>
      </c>
      <c r="G1989" s="139">
        <v>2012</v>
      </c>
      <c r="H1989" t="s">
        <v>153</v>
      </c>
      <c r="I1989" s="691">
        <f>VLOOKUP(E1989&amp;H1989,Data2012!$A:$U,21,FALSE)</f>
        <v>0</v>
      </c>
    </row>
    <row r="1990" spans="1:9" ht="14.25" hidden="1" customHeight="1">
      <c r="A1990" s="1" t="str">
        <f t="shared" si="510"/>
        <v>SNTF20129606</v>
      </c>
      <c r="B1990" s="1">
        <f t="shared" si="526"/>
        <v>0</v>
      </c>
      <c r="C1990" s="210">
        <f t="shared" si="527"/>
        <v>9</v>
      </c>
      <c r="D1990" s="1">
        <f t="shared" si="528"/>
        <v>0</v>
      </c>
      <c r="E1990" t="s">
        <v>245</v>
      </c>
      <c r="F1990">
        <v>9606</v>
      </c>
      <c r="G1990" s="139">
        <v>2012</v>
      </c>
      <c r="H1990" t="s">
        <v>152</v>
      </c>
      <c r="I1990" s="691">
        <f>VLOOKUP(E1990&amp;H1990,Data2012!$A:$U,21,FALSE)</f>
        <v>0</v>
      </c>
    </row>
    <row r="1991" spans="1:9" ht="14.25" hidden="1" customHeight="1">
      <c r="A1991" s="1" t="str">
        <f t="shared" ref="A1991:A2054" si="529">TRIM(E1991)&amp;VALUE(G1991)&amp;F1991</f>
        <v>SNTF20129606</v>
      </c>
      <c r="B1991" s="1">
        <f t="shared" si="526"/>
        <v>0</v>
      </c>
      <c r="C1991" s="210">
        <f t="shared" si="527"/>
        <v>8</v>
      </c>
      <c r="D1991" s="1">
        <f t="shared" si="528"/>
        <v>0</v>
      </c>
      <c r="E1991" t="s">
        <v>245</v>
      </c>
      <c r="F1991">
        <v>9606</v>
      </c>
      <c r="G1991" s="139">
        <v>2012</v>
      </c>
      <c r="H1991" t="s">
        <v>151</v>
      </c>
      <c r="I1991" s="691">
        <f>VLOOKUP(E1991&amp;H1991,Data2012!$A:$U,21,FALSE)</f>
        <v>0</v>
      </c>
    </row>
    <row r="1992" spans="1:9" ht="14.25" hidden="1" customHeight="1">
      <c r="A1992" s="1" t="str">
        <f t="shared" si="529"/>
        <v>SNTF20129606</v>
      </c>
      <c r="B1992" s="1">
        <f t="shared" si="526"/>
        <v>0</v>
      </c>
      <c r="C1992" s="210">
        <f t="shared" si="527"/>
        <v>7</v>
      </c>
      <c r="D1992" s="1">
        <f t="shared" si="528"/>
        <v>0</v>
      </c>
      <c r="E1992" t="s">
        <v>245</v>
      </c>
      <c r="F1992">
        <v>9606</v>
      </c>
      <c r="G1992" s="139">
        <v>2012</v>
      </c>
      <c r="H1992" t="s">
        <v>150</v>
      </c>
      <c r="I1992" s="691">
        <f>VLOOKUP(E1992&amp;H1992,Data2012!$A:$U,21,FALSE)</f>
        <v>0</v>
      </c>
    </row>
    <row r="1993" spans="1:9" ht="14.25" hidden="1" customHeight="1">
      <c r="A1993" s="1" t="str">
        <f t="shared" si="529"/>
        <v>SNTF20129606</v>
      </c>
      <c r="B1993" s="1">
        <f t="shared" si="526"/>
        <v>0</v>
      </c>
      <c r="C1993" s="210">
        <f t="shared" si="527"/>
        <v>6</v>
      </c>
      <c r="D1993" s="1">
        <f t="shared" si="528"/>
        <v>0</v>
      </c>
      <c r="E1993" t="s">
        <v>245</v>
      </c>
      <c r="F1993">
        <v>9606</v>
      </c>
      <c r="G1993" s="139">
        <v>2012</v>
      </c>
      <c r="H1993" t="s">
        <v>149</v>
      </c>
      <c r="I1993" s="691">
        <f>VLOOKUP(E1993&amp;H1993,Data2012!$A:$U,21,FALSE)</f>
        <v>0</v>
      </c>
    </row>
    <row r="1994" spans="1:9" ht="14.25" hidden="1" customHeight="1">
      <c r="A1994" s="1" t="str">
        <f t="shared" si="529"/>
        <v>SNTF20129606</v>
      </c>
      <c r="B1994" s="1">
        <f t="shared" si="526"/>
        <v>0</v>
      </c>
      <c r="C1994" s="210">
        <f t="shared" si="527"/>
        <v>5</v>
      </c>
      <c r="D1994" s="1">
        <f t="shared" si="528"/>
        <v>0</v>
      </c>
      <c r="E1994" t="s">
        <v>245</v>
      </c>
      <c r="F1994">
        <v>9606</v>
      </c>
      <c r="G1994" s="139">
        <v>2012</v>
      </c>
      <c r="H1994" t="s">
        <v>148</v>
      </c>
      <c r="I1994" s="691">
        <f>VLOOKUP(E1994&amp;H1994,Data2012!$A:$U,21,FALSE)</f>
        <v>0</v>
      </c>
    </row>
    <row r="1995" spans="1:9" ht="14.25" hidden="1" customHeight="1">
      <c r="A1995" s="1" t="str">
        <f t="shared" si="529"/>
        <v>SNTF20129606</v>
      </c>
      <c r="B1995" s="1">
        <f t="shared" si="526"/>
        <v>0</v>
      </c>
      <c r="C1995" s="210">
        <f t="shared" si="527"/>
        <v>4</v>
      </c>
      <c r="D1995" s="1">
        <f t="shared" si="528"/>
        <v>0</v>
      </c>
      <c r="E1995" t="s">
        <v>245</v>
      </c>
      <c r="F1995">
        <v>9606</v>
      </c>
      <c r="G1995" s="139">
        <v>2012</v>
      </c>
      <c r="H1995" t="s">
        <v>147</v>
      </c>
      <c r="I1995" s="691">
        <f>VLOOKUP(E1995&amp;H1995,Data2012!$A:$U,21,FALSE)</f>
        <v>0</v>
      </c>
    </row>
    <row r="1996" spans="1:9" ht="14.25" hidden="1" customHeight="1">
      <c r="A1996" s="1" t="str">
        <f t="shared" si="529"/>
        <v>SNTF20129606</v>
      </c>
      <c r="B1996" s="1">
        <f t="shared" si="526"/>
        <v>0</v>
      </c>
      <c r="C1996" s="210">
        <f t="shared" si="527"/>
        <v>3</v>
      </c>
      <c r="D1996" s="1">
        <f t="shared" si="528"/>
        <v>0</v>
      </c>
      <c r="E1996" t="s">
        <v>245</v>
      </c>
      <c r="F1996">
        <v>9606</v>
      </c>
      <c r="G1996" s="139">
        <v>2012</v>
      </c>
      <c r="H1996" t="s">
        <v>146</v>
      </c>
      <c r="I1996" s="691">
        <f>VLOOKUP(E1996&amp;H1996,Data2012!$A:$U,21,FALSE)</f>
        <v>0</v>
      </c>
    </row>
    <row r="1997" spans="1:9" ht="14.25" hidden="1" customHeight="1">
      <c r="A1997" s="1" t="str">
        <f t="shared" si="529"/>
        <v>SNTF20129606</v>
      </c>
      <c r="B1997" s="1">
        <f t="shared" si="526"/>
        <v>0</v>
      </c>
      <c r="C1997" s="210">
        <f t="shared" si="527"/>
        <v>2</v>
      </c>
      <c r="D1997" s="1">
        <f t="shared" si="528"/>
        <v>0</v>
      </c>
      <c r="E1997" t="s">
        <v>245</v>
      </c>
      <c r="F1997">
        <v>9606</v>
      </c>
      <c r="G1997" s="139">
        <v>2012</v>
      </c>
      <c r="H1997" t="s">
        <v>145</v>
      </c>
      <c r="I1997" s="691">
        <f>VLOOKUP(E1997&amp;H1997,Data2012!$A:$U,21,FALSE)</f>
        <v>0</v>
      </c>
    </row>
    <row r="1998" spans="1:9" ht="14.25" hidden="1" customHeight="1">
      <c r="A1998" s="1" t="str">
        <f t="shared" si="529"/>
        <v>SNTF20129606</v>
      </c>
      <c r="B1998" s="1">
        <f>IF(D1998="na"," ",SUMIF(A:A,A1998,D:D))</f>
        <v>0</v>
      </c>
      <c r="C1998" s="210">
        <f>IF(D1998="na"," ",VALUE(RIGHT(TRIM(H1998),2)))</f>
        <v>1</v>
      </c>
      <c r="D1998" s="1">
        <f t="shared" si="528"/>
        <v>0</v>
      </c>
      <c r="E1998" t="s">
        <v>245</v>
      </c>
      <c r="F1998">
        <v>9606</v>
      </c>
      <c r="G1998" s="139">
        <v>2012</v>
      </c>
      <c r="H1998" t="s">
        <v>144</v>
      </c>
      <c r="I1998" s="691">
        <f>VLOOKUP(E1998&amp;H1998,Data2012!$A:$U,21,FALSE)</f>
        <v>0</v>
      </c>
    </row>
    <row r="1999" spans="1:9" ht="14.25" hidden="1" customHeight="1">
      <c r="A1999" s="1" t="str">
        <f t="shared" si="529"/>
        <v>SRO20129601</v>
      </c>
      <c r="B1999" s="1" t="str">
        <f t="shared" ref="B1999:B2009" si="530">IF(D1999="na",B2000,SUMIF(A:A,A1999,D:D))</f>
        <v xml:space="preserve"> </v>
      </c>
      <c r="C1999" s="210" t="str">
        <f t="shared" ref="C1999:C2009" si="531">IF(D1999="na",C2000,VALUE(RIGHT(TRIM(H1999),2)))</f>
        <v xml:space="preserve"> </v>
      </c>
      <c r="D1999" s="1" t="str">
        <f>IF(I1999&lt;0,"na",I1999)</f>
        <v>na</v>
      </c>
      <c r="E1999" t="s">
        <v>38</v>
      </c>
      <c r="F1999">
        <v>9601</v>
      </c>
      <c r="G1999" s="139">
        <v>2012</v>
      </c>
      <c r="H1999" t="s">
        <v>155</v>
      </c>
      <c r="I1999">
        <f>VLOOKUP(E1999&amp;H1999,Data2012!$A:$S,4,FALSE)</f>
        <v>-1</v>
      </c>
    </row>
    <row r="2000" spans="1:9" ht="14.25" hidden="1" customHeight="1">
      <c r="A2000" s="1" t="str">
        <f t="shared" si="529"/>
        <v>SRO20129601</v>
      </c>
      <c r="B2000" s="1" t="str">
        <f t="shared" si="530"/>
        <v xml:space="preserve"> </v>
      </c>
      <c r="C2000" s="210" t="str">
        <f t="shared" si="531"/>
        <v xml:space="preserve"> </v>
      </c>
      <c r="D2000" s="1" t="str">
        <f t="shared" ref="D2000:D2010" si="532">IF(I2000&lt;0,"na",I2000)</f>
        <v>na</v>
      </c>
      <c r="E2000" t="s">
        <v>38</v>
      </c>
      <c r="F2000">
        <v>9601</v>
      </c>
      <c r="G2000" s="139">
        <v>2012</v>
      </c>
      <c r="H2000" t="s">
        <v>154</v>
      </c>
      <c r="I2000">
        <f>VLOOKUP(E2000&amp;H2000,Data2012!$A:$S,4,FALSE)</f>
        <v>-1</v>
      </c>
    </row>
    <row r="2001" spans="1:9" ht="14.25" hidden="1" customHeight="1">
      <c r="A2001" s="1" t="str">
        <f t="shared" si="529"/>
        <v>SRO20129601</v>
      </c>
      <c r="B2001" s="1" t="str">
        <f t="shared" si="530"/>
        <v xml:space="preserve"> </v>
      </c>
      <c r="C2001" s="210" t="str">
        <f t="shared" si="531"/>
        <v xml:space="preserve"> </v>
      </c>
      <c r="D2001" s="1" t="str">
        <f t="shared" si="532"/>
        <v>na</v>
      </c>
      <c r="E2001" t="s">
        <v>38</v>
      </c>
      <c r="F2001">
        <v>9601</v>
      </c>
      <c r="G2001" s="139">
        <v>2012</v>
      </c>
      <c r="H2001" t="s">
        <v>153</v>
      </c>
      <c r="I2001">
        <f>VLOOKUP(E2001&amp;H2001,Data2012!$A:$S,4,FALSE)</f>
        <v>-1</v>
      </c>
    </row>
    <row r="2002" spans="1:9" ht="14.25" hidden="1" customHeight="1">
      <c r="A2002" s="1" t="str">
        <f t="shared" si="529"/>
        <v>SRO20129601</v>
      </c>
      <c r="B2002" s="1" t="str">
        <f t="shared" si="530"/>
        <v xml:space="preserve"> </v>
      </c>
      <c r="C2002" s="210" t="str">
        <f t="shared" si="531"/>
        <v xml:space="preserve"> </v>
      </c>
      <c r="D2002" s="1" t="str">
        <f t="shared" si="532"/>
        <v>na</v>
      </c>
      <c r="E2002" t="s">
        <v>38</v>
      </c>
      <c r="F2002">
        <v>9601</v>
      </c>
      <c r="G2002" s="139">
        <v>2012</v>
      </c>
      <c r="H2002" t="s">
        <v>152</v>
      </c>
      <c r="I2002">
        <f>VLOOKUP(E2002&amp;H2002,Data2012!$A:$S,4,FALSE)</f>
        <v>-1</v>
      </c>
    </row>
    <row r="2003" spans="1:9" ht="14.25" hidden="1" customHeight="1">
      <c r="A2003" s="1" t="str">
        <f t="shared" si="529"/>
        <v>SRO20129601</v>
      </c>
      <c r="B2003" s="1" t="str">
        <f t="shared" si="530"/>
        <v xml:space="preserve"> </v>
      </c>
      <c r="C2003" s="210" t="str">
        <f t="shared" si="531"/>
        <v xml:space="preserve"> </v>
      </c>
      <c r="D2003" s="1" t="str">
        <f t="shared" si="532"/>
        <v>na</v>
      </c>
      <c r="E2003" t="s">
        <v>38</v>
      </c>
      <c r="F2003">
        <v>9601</v>
      </c>
      <c r="G2003" s="139">
        <v>2012</v>
      </c>
      <c r="H2003" t="s">
        <v>151</v>
      </c>
      <c r="I2003">
        <f>VLOOKUP(E2003&amp;H2003,Data2012!$A:$S,4,FALSE)</f>
        <v>-1</v>
      </c>
    </row>
    <row r="2004" spans="1:9" ht="14.25" hidden="1" customHeight="1">
      <c r="A2004" s="1" t="str">
        <f t="shared" si="529"/>
        <v>SRO20129601</v>
      </c>
      <c r="B2004" s="1" t="str">
        <f t="shared" si="530"/>
        <v xml:space="preserve"> </v>
      </c>
      <c r="C2004" s="210" t="str">
        <f t="shared" si="531"/>
        <v xml:space="preserve"> </v>
      </c>
      <c r="D2004" s="1" t="str">
        <f t="shared" si="532"/>
        <v>na</v>
      </c>
      <c r="E2004" t="s">
        <v>38</v>
      </c>
      <c r="F2004">
        <v>9601</v>
      </c>
      <c r="G2004" s="139">
        <v>2012</v>
      </c>
      <c r="H2004" t="s">
        <v>150</v>
      </c>
      <c r="I2004">
        <f>VLOOKUP(E2004&amp;H2004,Data2012!$A:$S,4,FALSE)</f>
        <v>-1</v>
      </c>
    </row>
    <row r="2005" spans="1:9" ht="14.25" hidden="1" customHeight="1">
      <c r="A2005" s="1" t="str">
        <f t="shared" si="529"/>
        <v>SRO20129601</v>
      </c>
      <c r="B2005" s="1" t="str">
        <f t="shared" si="530"/>
        <v xml:space="preserve"> </v>
      </c>
      <c r="C2005" s="210" t="str">
        <f t="shared" si="531"/>
        <v xml:space="preserve"> </v>
      </c>
      <c r="D2005" s="1" t="str">
        <f t="shared" si="532"/>
        <v>na</v>
      </c>
      <c r="E2005" t="s">
        <v>38</v>
      </c>
      <c r="F2005">
        <v>9601</v>
      </c>
      <c r="G2005" s="139">
        <v>2012</v>
      </c>
      <c r="H2005" t="s">
        <v>149</v>
      </c>
      <c r="I2005">
        <f>VLOOKUP(E2005&amp;H2005,Data2012!$A:$S,4,FALSE)</f>
        <v>-1</v>
      </c>
    </row>
    <row r="2006" spans="1:9" ht="14.25" hidden="1" customHeight="1">
      <c r="A2006" s="1" t="str">
        <f t="shared" si="529"/>
        <v>SRO20129601</v>
      </c>
      <c r="B2006" s="1" t="str">
        <f t="shared" si="530"/>
        <v xml:space="preserve"> </v>
      </c>
      <c r="C2006" s="210" t="str">
        <f t="shared" si="531"/>
        <v xml:space="preserve"> </v>
      </c>
      <c r="D2006" s="1" t="str">
        <f t="shared" si="532"/>
        <v>na</v>
      </c>
      <c r="E2006" t="s">
        <v>38</v>
      </c>
      <c r="F2006">
        <v>9601</v>
      </c>
      <c r="G2006" s="139">
        <v>2012</v>
      </c>
      <c r="H2006" t="s">
        <v>148</v>
      </c>
      <c r="I2006">
        <f>VLOOKUP(E2006&amp;H2006,Data2012!$A:$S,4,FALSE)</f>
        <v>-1</v>
      </c>
    </row>
    <row r="2007" spans="1:9" ht="14.25" hidden="1" customHeight="1">
      <c r="A2007" s="1" t="str">
        <f t="shared" si="529"/>
        <v>SRO20129601</v>
      </c>
      <c r="B2007" s="1" t="str">
        <f t="shared" si="530"/>
        <v xml:space="preserve"> </v>
      </c>
      <c r="C2007" s="210" t="str">
        <f t="shared" si="531"/>
        <v xml:space="preserve"> </v>
      </c>
      <c r="D2007" s="1" t="str">
        <f t="shared" si="532"/>
        <v>na</v>
      </c>
      <c r="E2007" t="s">
        <v>38</v>
      </c>
      <c r="F2007">
        <v>9601</v>
      </c>
      <c r="G2007" s="139">
        <v>2012</v>
      </c>
      <c r="H2007" t="s">
        <v>147</v>
      </c>
      <c r="I2007">
        <f>VLOOKUP(E2007&amp;H2007,Data2012!$A:$S,4,FALSE)</f>
        <v>-1</v>
      </c>
    </row>
    <row r="2008" spans="1:9" ht="14.25" hidden="1" customHeight="1">
      <c r="A2008" s="1" t="str">
        <f t="shared" si="529"/>
        <v>SRO20129601</v>
      </c>
      <c r="B2008" s="1" t="str">
        <f t="shared" si="530"/>
        <v xml:space="preserve"> </v>
      </c>
      <c r="C2008" s="210" t="str">
        <f t="shared" si="531"/>
        <v xml:space="preserve"> </v>
      </c>
      <c r="D2008" s="1" t="str">
        <f t="shared" si="532"/>
        <v>na</v>
      </c>
      <c r="E2008" t="s">
        <v>38</v>
      </c>
      <c r="F2008">
        <v>9601</v>
      </c>
      <c r="G2008" s="139">
        <v>2012</v>
      </c>
      <c r="H2008" t="s">
        <v>146</v>
      </c>
      <c r="I2008">
        <f>VLOOKUP(E2008&amp;H2008,Data2012!$A:$S,4,FALSE)</f>
        <v>-1</v>
      </c>
    </row>
    <row r="2009" spans="1:9" ht="14.25" hidden="1" customHeight="1">
      <c r="A2009" s="1" t="str">
        <f t="shared" si="529"/>
        <v>SRO20129601</v>
      </c>
      <c r="B2009" s="1" t="str">
        <f t="shared" si="530"/>
        <v xml:space="preserve"> </v>
      </c>
      <c r="C2009" s="210" t="str">
        <f t="shared" si="531"/>
        <v xml:space="preserve"> </v>
      </c>
      <c r="D2009" s="1" t="str">
        <f t="shared" si="532"/>
        <v>na</v>
      </c>
      <c r="E2009" t="s">
        <v>38</v>
      </c>
      <c r="F2009">
        <v>9601</v>
      </c>
      <c r="G2009" s="139">
        <v>2012</v>
      </c>
      <c r="H2009" t="s">
        <v>145</v>
      </c>
      <c r="I2009">
        <f>VLOOKUP(E2009&amp;H2009,Data2012!$A:$S,4,FALSE)</f>
        <v>-1</v>
      </c>
    </row>
    <row r="2010" spans="1:9" ht="14.25" hidden="1" customHeight="1">
      <c r="A2010" s="1" t="str">
        <f t="shared" si="529"/>
        <v>SRO20129601</v>
      </c>
      <c r="B2010" s="1" t="str">
        <f>IF(D2010="na"," ",SUMIF(A:A,A2010,D:D))</f>
        <v xml:space="preserve"> </v>
      </c>
      <c r="C2010" s="210" t="str">
        <f>IF(D2010="na"," ",VALUE(RIGHT(TRIM(H2010),2)))</f>
        <v xml:space="preserve"> </v>
      </c>
      <c r="D2010" s="1" t="str">
        <f t="shared" si="532"/>
        <v>na</v>
      </c>
      <c r="E2010" t="s">
        <v>38</v>
      </c>
      <c r="F2010">
        <v>9601</v>
      </c>
      <c r="G2010" s="139">
        <v>2012</v>
      </c>
      <c r="H2010" t="s">
        <v>144</v>
      </c>
      <c r="I2010" s="691">
        <f>VLOOKUP(E2010&amp;H2010,Data2012!$A:$S,4,FALSE)</f>
        <v>-1</v>
      </c>
    </row>
    <row r="2011" spans="1:9" ht="14.25" hidden="1" customHeight="1">
      <c r="A2011" s="1" t="str">
        <f t="shared" si="529"/>
        <v>SRO20129602</v>
      </c>
      <c r="B2011" s="1" t="str">
        <f t="shared" ref="B2011:B2021" si="533">IF(D2011="na",B2012,SUMIF(A:A,A2011,D:D))</f>
        <v xml:space="preserve"> </v>
      </c>
      <c r="C2011" s="210" t="str">
        <f t="shared" ref="C2011:C2021" si="534">IF(D2011="na",C2012,VALUE(RIGHT(TRIM(H2011),2)))</f>
        <v xml:space="preserve"> </v>
      </c>
      <c r="D2011" s="1" t="str">
        <f>IF(I2011&lt;0,"na",I2011)</f>
        <v>na</v>
      </c>
      <c r="E2011" t="s">
        <v>38</v>
      </c>
      <c r="F2011">
        <v>9602</v>
      </c>
      <c r="G2011" s="139">
        <v>2012</v>
      </c>
      <c r="H2011" t="s">
        <v>155</v>
      </c>
      <c r="I2011" s="691">
        <f>VLOOKUP(E2011&amp;H2011,Data2012!$A:$S,7,FALSE)</f>
        <v>-1</v>
      </c>
    </row>
    <row r="2012" spans="1:9" ht="14.25" hidden="1" customHeight="1">
      <c r="A2012" s="1" t="str">
        <f t="shared" si="529"/>
        <v>SRO20129602</v>
      </c>
      <c r="B2012" s="1" t="str">
        <f t="shared" si="533"/>
        <v xml:space="preserve"> </v>
      </c>
      <c r="C2012" s="210" t="str">
        <f t="shared" si="534"/>
        <v xml:space="preserve"> </v>
      </c>
      <c r="D2012" s="1" t="str">
        <f t="shared" ref="D2012:D2022" si="535">IF(I2012&lt;0,"na",I2012)</f>
        <v>na</v>
      </c>
      <c r="E2012" t="s">
        <v>38</v>
      </c>
      <c r="F2012">
        <v>9602</v>
      </c>
      <c r="G2012" s="139">
        <v>2012</v>
      </c>
      <c r="H2012" t="s">
        <v>154</v>
      </c>
      <c r="I2012" s="691">
        <f>VLOOKUP(E2012&amp;H2012,Data2012!$A:$S,7,FALSE)</f>
        <v>-1</v>
      </c>
    </row>
    <row r="2013" spans="1:9" ht="14.25" hidden="1" customHeight="1">
      <c r="A2013" s="1" t="str">
        <f t="shared" si="529"/>
        <v>SRO20129602</v>
      </c>
      <c r="B2013" s="1" t="str">
        <f t="shared" si="533"/>
        <v xml:space="preserve"> </v>
      </c>
      <c r="C2013" s="210" t="str">
        <f t="shared" si="534"/>
        <v xml:space="preserve"> </v>
      </c>
      <c r="D2013" s="1" t="str">
        <f t="shared" si="535"/>
        <v>na</v>
      </c>
      <c r="E2013" t="s">
        <v>38</v>
      </c>
      <c r="F2013">
        <v>9602</v>
      </c>
      <c r="G2013" s="139">
        <v>2012</v>
      </c>
      <c r="H2013" t="s">
        <v>153</v>
      </c>
      <c r="I2013" s="691">
        <f>VLOOKUP(E2013&amp;H2013,Data2012!$A:$S,7,FALSE)</f>
        <v>-1</v>
      </c>
    </row>
    <row r="2014" spans="1:9" ht="14.25" hidden="1" customHeight="1">
      <c r="A2014" s="1" t="str">
        <f t="shared" si="529"/>
        <v>SRO20129602</v>
      </c>
      <c r="B2014" s="1" t="str">
        <f t="shared" si="533"/>
        <v xml:space="preserve"> </v>
      </c>
      <c r="C2014" s="210" t="str">
        <f t="shared" si="534"/>
        <v xml:space="preserve"> </v>
      </c>
      <c r="D2014" s="1" t="str">
        <f t="shared" si="535"/>
        <v>na</v>
      </c>
      <c r="E2014" t="s">
        <v>38</v>
      </c>
      <c r="F2014">
        <v>9602</v>
      </c>
      <c r="G2014" s="139">
        <v>2012</v>
      </c>
      <c r="H2014" t="s">
        <v>152</v>
      </c>
      <c r="I2014" s="691">
        <f>VLOOKUP(E2014&amp;H2014,Data2012!$A:$S,7,FALSE)</f>
        <v>-1</v>
      </c>
    </row>
    <row r="2015" spans="1:9" ht="14.25" hidden="1" customHeight="1">
      <c r="A2015" s="1" t="str">
        <f t="shared" si="529"/>
        <v>SRO20129602</v>
      </c>
      <c r="B2015" s="1" t="str">
        <f t="shared" si="533"/>
        <v xml:space="preserve"> </v>
      </c>
      <c r="C2015" s="210" t="str">
        <f t="shared" si="534"/>
        <v xml:space="preserve"> </v>
      </c>
      <c r="D2015" s="1" t="str">
        <f t="shared" si="535"/>
        <v>na</v>
      </c>
      <c r="E2015" t="s">
        <v>38</v>
      </c>
      <c r="F2015">
        <v>9602</v>
      </c>
      <c r="G2015" s="139">
        <v>2012</v>
      </c>
      <c r="H2015" t="s">
        <v>151</v>
      </c>
      <c r="I2015" s="691">
        <f>VLOOKUP(E2015&amp;H2015,Data2012!$A:$S,7,FALSE)</f>
        <v>-1</v>
      </c>
    </row>
    <row r="2016" spans="1:9" ht="14.25" hidden="1" customHeight="1">
      <c r="A2016" s="1" t="str">
        <f t="shared" si="529"/>
        <v>SRO20129602</v>
      </c>
      <c r="B2016" s="1" t="str">
        <f t="shared" si="533"/>
        <v xml:space="preserve"> </v>
      </c>
      <c r="C2016" s="210" t="str">
        <f t="shared" si="534"/>
        <v xml:space="preserve"> </v>
      </c>
      <c r="D2016" s="1" t="str">
        <f t="shared" si="535"/>
        <v>na</v>
      </c>
      <c r="E2016" t="s">
        <v>38</v>
      </c>
      <c r="F2016">
        <v>9602</v>
      </c>
      <c r="G2016" s="139">
        <v>2012</v>
      </c>
      <c r="H2016" t="s">
        <v>150</v>
      </c>
      <c r="I2016" s="691">
        <f>VLOOKUP(E2016&amp;H2016,Data2012!$A:$S,7,FALSE)</f>
        <v>-1</v>
      </c>
    </row>
    <row r="2017" spans="1:9" ht="14.25" hidden="1" customHeight="1">
      <c r="A2017" s="1" t="str">
        <f t="shared" si="529"/>
        <v>SRO20129602</v>
      </c>
      <c r="B2017" s="1" t="str">
        <f t="shared" si="533"/>
        <v xml:space="preserve"> </v>
      </c>
      <c r="C2017" s="210" t="str">
        <f t="shared" si="534"/>
        <v xml:space="preserve"> </v>
      </c>
      <c r="D2017" s="1" t="str">
        <f t="shared" si="535"/>
        <v>na</v>
      </c>
      <c r="E2017" t="s">
        <v>38</v>
      </c>
      <c r="F2017">
        <v>9602</v>
      </c>
      <c r="G2017" s="139">
        <v>2012</v>
      </c>
      <c r="H2017" t="s">
        <v>149</v>
      </c>
      <c r="I2017" s="691">
        <f>VLOOKUP(E2017&amp;H2017,Data2012!$A:$S,7,FALSE)</f>
        <v>-1</v>
      </c>
    </row>
    <row r="2018" spans="1:9" ht="14.25" hidden="1" customHeight="1">
      <c r="A2018" s="1" t="str">
        <f t="shared" si="529"/>
        <v>SRO20129602</v>
      </c>
      <c r="B2018" s="1" t="str">
        <f t="shared" si="533"/>
        <v xml:space="preserve"> </v>
      </c>
      <c r="C2018" s="210" t="str">
        <f t="shared" si="534"/>
        <v xml:space="preserve"> </v>
      </c>
      <c r="D2018" s="1" t="str">
        <f t="shared" si="535"/>
        <v>na</v>
      </c>
      <c r="E2018" t="s">
        <v>38</v>
      </c>
      <c r="F2018">
        <v>9602</v>
      </c>
      <c r="G2018" s="139">
        <v>2012</v>
      </c>
      <c r="H2018" t="s">
        <v>148</v>
      </c>
      <c r="I2018" s="691">
        <f>VLOOKUP(E2018&amp;H2018,Data2012!$A:$S,7,FALSE)</f>
        <v>-1</v>
      </c>
    </row>
    <row r="2019" spans="1:9" ht="14.25" hidden="1" customHeight="1">
      <c r="A2019" s="1" t="str">
        <f t="shared" si="529"/>
        <v>SRO20129602</v>
      </c>
      <c r="B2019" s="1" t="str">
        <f t="shared" si="533"/>
        <v xml:space="preserve"> </v>
      </c>
      <c r="C2019" s="210" t="str">
        <f t="shared" si="534"/>
        <v xml:space="preserve"> </v>
      </c>
      <c r="D2019" s="1" t="str">
        <f t="shared" si="535"/>
        <v>na</v>
      </c>
      <c r="E2019" t="s">
        <v>38</v>
      </c>
      <c r="F2019">
        <v>9602</v>
      </c>
      <c r="G2019" s="139">
        <v>2012</v>
      </c>
      <c r="H2019" t="s">
        <v>147</v>
      </c>
      <c r="I2019" s="691">
        <f>VLOOKUP(E2019&amp;H2019,Data2012!$A:$S,7,FALSE)</f>
        <v>-1</v>
      </c>
    </row>
    <row r="2020" spans="1:9" ht="14.25" hidden="1" customHeight="1">
      <c r="A2020" s="1" t="str">
        <f t="shared" si="529"/>
        <v>SRO20129602</v>
      </c>
      <c r="B2020" s="1" t="str">
        <f t="shared" si="533"/>
        <v xml:space="preserve"> </v>
      </c>
      <c r="C2020" s="210" t="str">
        <f t="shared" si="534"/>
        <v xml:space="preserve"> </v>
      </c>
      <c r="D2020" s="1" t="str">
        <f t="shared" si="535"/>
        <v>na</v>
      </c>
      <c r="E2020" t="s">
        <v>38</v>
      </c>
      <c r="F2020">
        <v>9602</v>
      </c>
      <c r="G2020" s="139">
        <v>2012</v>
      </c>
      <c r="H2020" t="s">
        <v>146</v>
      </c>
      <c r="I2020" s="691">
        <f>VLOOKUP(E2020&amp;H2020,Data2012!$A:$S,7,FALSE)</f>
        <v>-1</v>
      </c>
    </row>
    <row r="2021" spans="1:9" ht="14.25" hidden="1" customHeight="1">
      <c r="A2021" s="1" t="str">
        <f t="shared" si="529"/>
        <v>SRO20129602</v>
      </c>
      <c r="B2021" s="1" t="str">
        <f t="shared" si="533"/>
        <v xml:space="preserve"> </v>
      </c>
      <c r="C2021" s="210" t="str">
        <f t="shared" si="534"/>
        <v xml:space="preserve"> </v>
      </c>
      <c r="D2021" s="1" t="str">
        <f t="shared" si="535"/>
        <v>na</v>
      </c>
      <c r="E2021" t="s">
        <v>38</v>
      </c>
      <c r="F2021">
        <v>9602</v>
      </c>
      <c r="G2021" s="139">
        <v>2012</v>
      </c>
      <c r="H2021" t="s">
        <v>145</v>
      </c>
      <c r="I2021" s="691">
        <f>VLOOKUP(E2021&amp;H2021,Data2012!$A:$S,7,FALSE)</f>
        <v>-1</v>
      </c>
    </row>
    <row r="2022" spans="1:9" ht="14.25" hidden="1" customHeight="1">
      <c r="A2022" s="1" t="str">
        <f t="shared" si="529"/>
        <v>SRO20129602</v>
      </c>
      <c r="B2022" s="1" t="str">
        <f>IF(D2022="na"," ",SUMIF(A:A,A2022,D:D))</f>
        <v xml:space="preserve"> </v>
      </c>
      <c r="C2022" s="210" t="str">
        <f>IF(D2022="na"," ",VALUE(RIGHT(TRIM(H2022),2)))</f>
        <v xml:space="preserve"> </v>
      </c>
      <c r="D2022" s="1" t="str">
        <f t="shared" si="535"/>
        <v>na</v>
      </c>
      <c r="E2022" t="s">
        <v>38</v>
      </c>
      <c r="F2022">
        <v>9602</v>
      </c>
      <c r="G2022" s="139">
        <v>2012</v>
      </c>
      <c r="H2022" t="s">
        <v>144</v>
      </c>
      <c r="I2022" s="691">
        <f>VLOOKUP(E2022&amp;H2022,Data2012!$A:$S,7,FALSE)</f>
        <v>-1</v>
      </c>
    </row>
    <row r="2023" spans="1:9" ht="14.25" hidden="1" customHeight="1">
      <c r="A2023" s="1" t="str">
        <f t="shared" si="529"/>
        <v>SRO20129603</v>
      </c>
      <c r="B2023" s="1" t="str">
        <f t="shared" ref="B2023:B2033" si="536">IF(D2023="na",B2024,SUMIF(A:A,A2023,D:D))</f>
        <v xml:space="preserve"> </v>
      </c>
      <c r="C2023" s="210" t="str">
        <f t="shared" ref="C2023:C2033" si="537">IF(D2023="na",C2024,VALUE(RIGHT(TRIM(H2023),2)))</f>
        <v xml:space="preserve"> </v>
      </c>
      <c r="D2023" s="1" t="str">
        <f>IF(I2023&lt;0,"na",I2023)</f>
        <v>na</v>
      </c>
      <c r="E2023" t="s">
        <v>38</v>
      </c>
      <c r="F2023">
        <v>9603</v>
      </c>
      <c r="G2023" s="139">
        <v>2012</v>
      </c>
      <c r="H2023" t="s">
        <v>155</v>
      </c>
      <c r="I2023" s="691">
        <f>VLOOKUP(E2023&amp;H2023,Data2012!$A:$S,12,FALSE)</f>
        <v>-1</v>
      </c>
    </row>
    <row r="2024" spans="1:9" ht="14.25" hidden="1" customHeight="1">
      <c r="A2024" s="1" t="str">
        <f t="shared" si="529"/>
        <v>SRO20129603</v>
      </c>
      <c r="B2024" s="1" t="str">
        <f t="shared" si="536"/>
        <v xml:space="preserve"> </v>
      </c>
      <c r="C2024" s="210" t="str">
        <f t="shared" si="537"/>
        <v xml:space="preserve"> </v>
      </c>
      <c r="D2024" s="1" t="str">
        <f t="shared" ref="D2024:D2034" si="538">IF(I2024&lt;0,"na",I2024)</f>
        <v>na</v>
      </c>
      <c r="E2024" t="s">
        <v>38</v>
      </c>
      <c r="F2024">
        <v>9603</v>
      </c>
      <c r="G2024" s="139">
        <v>2012</v>
      </c>
      <c r="H2024" t="s">
        <v>154</v>
      </c>
      <c r="I2024" s="691">
        <f>VLOOKUP(E2024&amp;H2024,Data2012!$A:$S,12,FALSE)</f>
        <v>-1</v>
      </c>
    </row>
    <row r="2025" spans="1:9" ht="14.25" hidden="1" customHeight="1">
      <c r="A2025" s="1" t="str">
        <f t="shared" si="529"/>
        <v>SRO20129603</v>
      </c>
      <c r="B2025" s="1" t="str">
        <f t="shared" si="536"/>
        <v xml:space="preserve"> </v>
      </c>
      <c r="C2025" s="210" t="str">
        <f t="shared" si="537"/>
        <v xml:space="preserve"> </v>
      </c>
      <c r="D2025" s="1" t="str">
        <f t="shared" si="538"/>
        <v>na</v>
      </c>
      <c r="E2025" t="s">
        <v>38</v>
      </c>
      <c r="F2025">
        <v>9603</v>
      </c>
      <c r="G2025" s="139">
        <v>2012</v>
      </c>
      <c r="H2025" t="s">
        <v>153</v>
      </c>
      <c r="I2025" s="691">
        <f>VLOOKUP(E2025&amp;H2025,Data2012!$A:$S,12,FALSE)</f>
        <v>-1</v>
      </c>
    </row>
    <row r="2026" spans="1:9" ht="14.25" hidden="1" customHeight="1">
      <c r="A2026" s="1" t="str">
        <f t="shared" si="529"/>
        <v>SRO20129603</v>
      </c>
      <c r="B2026" s="1" t="str">
        <f t="shared" si="536"/>
        <v xml:space="preserve"> </v>
      </c>
      <c r="C2026" s="210" t="str">
        <f t="shared" si="537"/>
        <v xml:space="preserve"> </v>
      </c>
      <c r="D2026" s="1" t="str">
        <f t="shared" si="538"/>
        <v>na</v>
      </c>
      <c r="E2026" t="s">
        <v>38</v>
      </c>
      <c r="F2026">
        <v>9603</v>
      </c>
      <c r="G2026" s="139">
        <v>2012</v>
      </c>
      <c r="H2026" t="s">
        <v>152</v>
      </c>
      <c r="I2026" s="691">
        <f>VLOOKUP(E2026&amp;H2026,Data2012!$A:$S,12,FALSE)</f>
        <v>-1</v>
      </c>
    </row>
    <row r="2027" spans="1:9" ht="14.25" hidden="1" customHeight="1">
      <c r="A2027" s="1" t="str">
        <f t="shared" si="529"/>
        <v>SRO20129603</v>
      </c>
      <c r="B2027" s="1" t="str">
        <f t="shared" si="536"/>
        <v xml:space="preserve"> </v>
      </c>
      <c r="C2027" s="210" t="str">
        <f t="shared" si="537"/>
        <v xml:space="preserve"> </v>
      </c>
      <c r="D2027" s="1" t="str">
        <f t="shared" si="538"/>
        <v>na</v>
      </c>
      <c r="E2027" t="s">
        <v>38</v>
      </c>
      <c r="F2027">
        <v>9603</v>
      </c>
      <c r="G2027" s="139">
        <v>2012</v>
      </c>
      <c r="H2027" t="s">
        <v>151</v>
      </c>
      <c r="I2027" s="691">
        <f>VLOOKUP(E2027&amp;H2027,Data2012!$A:$S,12,FALSE)</f>
        <v>-1</v>
      </c>
    </row>
    <row r="2028" spans="1:9" ht="14.25" hidden="1" customHeight="1">
      <c r="A2028" s="1" t="str">
        <f t="shared" si="529"/>
        <v>SRO20129603</v>
      </c>
      <c r="B2028" s="1" t="str">
        <f t="shared" si="536"/>
        <v xml:space="preserve"> </v>
      </c>
      <c r="C2028" s="210" t="str">
        <f t="shared" si="537"/>
        <v xml:space="preserve"> </v>
      </c>
      <c r="D2028" s="1" t="str">
        <f t="shared" si="538"/>
        <v>na</v>
      </c>
      <c r="E2028" t="s">
        <v>38</v>
      </c>
      <c r="F2028">
        <v>9603</v>
      </c>
      <c r="G2028" s="139">
        <v>2012</v>
      </c>
      <c r="H2028" t="s">
        <v>150</v>
      </c>
      <c r="I2028" s="691">
        <f>VLOOKUP(E2028&amp;H2028,Data2012!$A:$S,12,FALSE)</f>
        <v>-1</v>
      </c>
    </row>
    <row r="2029" spans="1:9" ht="14.25" hidden="1" customHeight="1">
      <c r="A2029" s="1" t="str">
        <f t="shared" si="529"/>
        <v>SRO20129603</v>
      </c>
      <c r="B2029" s="1" t="str">
        <f t="shared" si="536"/>
        <v xml:space="preserve"> </v>
      </c>
      <c r="C2029" s="210" t="str">
        <f t="shared" si="537"/>
        <v xml:space="preserve"> </v>
      </c>
      <c r="D2029" s="1" t="str">
        <f t="shared" si="538"/>
        <v>na</v>
      </c>
      <c r="E2029" t="s">
        <v>38</v>
      </c>
      <c r="F2029">
        <v>9603</v>
      </c>
      <c r="G2029" s="139">
        <v>2012</v>
      </c>
      <c r="H2029" t="s">
        <v>149</v>
      </c>
      <c r="I2029" s="691">
        <f>VLOOKUP(E2029&amp;H2029,Data2012!$A:$S,12,FALSE)</f>
        <v>-1</v>
      </c>
    </row>
    <row r="2030" spans="1:9" ht="14.25" hidden="1" customHeight="1">
      <c r="A2030" s="1" t="str">
        <f t="shared" si="529"/>
        <v>SRO20129603</v>
      </c>
      <c r="B2030" s="1" t="str">
        <f t="shared" si="536"/>
        <v xml:space="preserve"> </v>
      </c>
      <c r="C2030" s="210" t="str">
        <f t="shared" si="537"/>
        <v xml:space="preserve"> </v>
      </c>
      <c r="D2030" s="1" t="str">
        <f t="shared" si="538"/>
        <v>na</v>
      </c>
      <c r="E2030" t="s">
        <v>38</v>
      </c>
      <c r="F2030">
        <v>9603</v>
      </c>
      <c r="G2030" s="139">
        <v>2012</v>
      </c>
      <c r="H2030" t="s">
        <v>148</v>
      </c>
      <c r="I2030" s="691">
        <f>VLOOKUP(E2030&amp;H2030,Data2012!$A:$S,12,FALSE)</f>
        <v>-1</v>
      </c>
    </row>
    <row r="2031" spans="1:9" ht="14.25" hidden="1" customHeight="1">
      <c r="A2031" s="1" t="str">
        <f t="shared" si="529"/>
        <v>SRO20129603</v>
      </c>
      <c r="B2031" s="1" t="str">
        <f t="shared" si="536"/>
        <v xml:space="preserve"> </v>
      </c>
      <c r="C2031" s="210" t="str">
        <f t="shared" si="537"/>
        <v xml:space="preserve"> </v>
      </c>
      <c r="D2031" s="1" t="str">
        <f t="shared" si="538"/>
        <v>na</v>
      </c>
      <c r="E2031" t="s">
        <v>38</v>
      </c>
      <c r="F2031">
        <v>9603</v>
      </c>
      <c r="G2031" s="139">
        <v>2012</v>
      </c>
      <c r="H2031" t="s">
        <v>147</v>
      </c>
      <c r="I2031" s="691">
        <f>VLOOKUP(E2031&amp;H2031,Data2012!$A:$S,12,FALSE)</f>
        <v>-1</v>
      </c>
    </row>
    <row r="2032" spans="1:9" ht="14.25" hidden="1" customHeight="1">
      <c r="A2032" s="1" t="str">
        <f t="shared" si="529"/>
        <v>SRO20129603</v>
      </c>
      <c r="B2032" s="1" t="str">
        <f t="shared" si="536"/>
        <v xml:space="preserve"> </v>
      </c>
      <c r="C2032" s="210" t="str">
        <f t="shared" si="537"/>
        <v xml:space="preserve"> </v>
      </c>
      <c r="D2032" s="1" t="str">
        <f t="shared" si="538"/>
        <v>na</v>
      </c>
      <c r="E2032" t="s">
        <v>38</v>
      </c>
      <c r="F2032">
        <v>9603</v>
      </c>
      <c r="G2032" s="139">
        <v>2012</v>
      </c>
      <c r="H2032" t="s">
        <v>146</v>
      </c>
      <c r="I2032" s="691">
        <f>VLOOKUP(E2032&amp;H2032,Data2012!$A:$S,12,FALSE)</f>
        <v>-1</v>
      </c>
    </row>
    <row r="2033" spans="1:9" ht="14.25" hidden="1" customHeight="1">
      <c r="A2033" s="1" t="str">
        <f t="shared" si="529"/>
        <v>SRO20129603</v>
      </c>
      <c r="B2033" s="1" t="str">
        <f t="shared" si="536"/>
        <v xml:space="preserve"> </v>
      </c>
      <c r="C2033" s="210" t="str">
        <f t="shared" si="537"/>
        <v xml:space="preserve"> </v>
      </c>
      <c r="D2033" s="1" t="str">
        <f t="shared" si="538"/>
        <v>na</v>
      </c>
      <c r="E2033" t="s">
        <v>38</v>
      </c>
      <c r="F2033">
        <v>9603</v>
      </c>
      <c r="G2033" s="139">
        <v>2012</v>
      </c>
      <c r="H2033" t="s">
        <v>145</v>
      </c>
      <c r="I2033" s="691">
        <f>VLOOKUP(E2033&amp;H2033,Data2012!$A:$S,12,FALSE)</f>
        <v>-1</v>
      </c>
    </row>
    <row r="2034" spans="1:9" ht="14.25" hidden="1" customHeight="1">
      <c r="A2034" s="1" t="str">
        <f t="shared" si="529"/>
        <v>SRO20129603</v>
      </c>
      <c r="B2034" s="403" t="str">
        <f>IF(D2034="na"," ",SUMIF(A:A,A2034,D:D))</f>
        <v xml:space="preserve"> </v>
      </c>
      <c r="C2034" s="404" t="str">
        <f>IF(D2034="na"," ",VALUE(RIGHT(TRIM(H2034),2)))</f>
        <v xml:space="preserve"> </v>
      </c>
      <c r="D2034" s="403" t="str">
        <f t="shared" si="538"/>
        <v>na</v>
      </c>
      <c r="E2034" t="s">
        <v>38</v>
      </c>
      <c r="F2034">
        <v>9603</v>
      </c>
      <c r="G2034" s="139">
        <v>2012</v>
      </c>
      <c r="H2034" t="s">
        <v>144</v>
      </c>
      <c r="I2034" s="691">
        <f>VLOOKUP(E2034&amp;H2034,Data2012!$A:$S,12,FALSE)</f>
        <v>-1</v>
      </c>
    </row>
    <row r="2035" spans="1:9" ht="14.25" hidden="1" customHeight="1">
      <c r="A2035" s="1" t="str">
        <f t="shared" si="529"/>
        <v>SRO20129604</v>
      </c>
      <c r="B2035" s="1" t="str">
        <f t="shared" ref="B2035:B2045" si="539">IF(D2035="na",B2036,SUMIF(A:A,A2035,D:D))</f>
        <v xml:space="preserve"> </v>
      </c>
      <c r="C2035" s="210" t="str">
        <f t="shared" ref="C2035:C2045" si="540">IF(D2035="na",C2036,VALUE(RIGHT(TRIM(H2035),2)))</f>
        <v xml:space="preserve"> </v>
      </c>
      <c r="D2035" s="1" t="str">
        <f>IF(I2035&lt;0,"na",I2035)</f>
        <v>na</v>
      </c>
      <c r="E2035" t="s">
        <v>38</v>
      </c>
      <c r="F2035">
        <v>9604</v>
      </c>
      <c r="G2035" s="139">
        <v>2012</v>
      </c>
      <c r="H2035" t="s">
        <v>155</v>
      </c>
      <c r="I2035" s="691">
        <f>VLOOKUP(E2035&amp;H2035,Data2012!$A:$S,15,FALSE)</f>
        <v>-1</v>
      </c>
    </row>
    <row r="2036" spans="1:9" ht="14.25" hidden="1" customHeight="1">
      <c r="A2036" s="1" t="str">
        <f t="shared" si="529"/>
        <v>SRO20129604</v>
      </c>
      <c r="B2036" s="1" t="str">
        <f t="shared" si="539"/>
        <v xml:space="preserve"> </v>
      </c>
      <c r="C2036" s="210" t="str">
        <f t="shared" si="540"/>
        <v xml:space="preserve"> </v>
      </c>
      <c r="D2036" s="1" t="str">
        <f t="shared" ref="D2036:D2046" si="541">IF(I2036&lt;0,"na",I2036)</f>
        <v>na</v>
      </c>
      <c r="E2036" t="s">
        <v>38</v>
      </c>
      <c r="F2036">
        <v>9604</v>
      </c>
      <c r="G2036" s="139">
        <v>2012</v>
      </c>
      <c r="H2036" t="s">
        <v>154</v>
      </c>
      <c r="I2036" s="691">
        <f>VLOOKUP(E2036&amp;H2036,Data2012!$A:$S,15,FALSE)</f>
        <v>-1</v>
      </c>
    </row>
    <row r="2037" spans="1:9" ht="14.25" hidden="1" customHeight="1">
      <c r="A2037" s="1" t="str">
        <f t="shared" si="529"/>
        <v>SRO20129604</v>
      </c>
      <c r="B2037" s="1" t="str">
        <f t="shared" si="539"/>
        <v xml:space="preserve"> </v>
      </c>
      <c r="C2037" s="210" t="str">
        <f t="shared" si="540"/>
        <v xml:space="preserve"> </v>
      </c>
      <c r="D2037" s="1" t="str">
        <f t="shared" si="541"/>
        <v>na</v>
      </c>
      <c r="E2037" t="s">
        <v>38</v>
      </c>
      <c r="F2037">
        <v>9604</v>
      </c>
      <c r="G2037" s="139">
        <v>2012</v>
      </c>
      <c r="H2037" t="s">
        <v>153</v>
      </c>
      <c r="I2037" s="691">
        <f>VLOOKUP(E2037&amp;H2037,Data2012!$A:$S,15,FALSE)</f>
        <v>-1</v>
      </c>
    </row>
    <row r="2038" spans="1:9" ht="14.25" hidden="1" customHeight="1">
      <c r="A2038" s="1" t="str">
        <f t="shared" si="529"/>
        <v>SRO20129604</v>
      </c>
      <c r="B2038" s="1" t="str">
        <f t="shared" si="539"/>
        <v xml:space="preserve"> </v>
      </c>
      <c r="C2038" s="210" t="str">
        <f t="shared" si="540"/>
        <v xml:space="preserve"> </v>
      </c>
      <c r="D2038" s="1" t="str">
        <f t="shared" si="541"/>
        <v>na</v>
      </c>
      <c r="E2038" t="s">
        <v>38</v>
      </c>
      <c r="F2038">
        <v>9604</v>
      </c>
      <c r="G2038" s="139">
        <v>2012</v>
      </c>
      <c r="H2038" t="s">
        <v>152</v>
      </c>
      <c r="I2038" s="691">
        <f>VLOOKUP(E2038&amp;H2038,Data2012!$A:$S,15,FALSE)</f>
        <v>-1</v>
      </c>
    </row>
    <row r="2039" spans="1:9" ht="14.25" hidden="1" customHeight="1">
      <c r="A2039" s="1" t="str">
        <f t="shared" si="529"/>
        <v>SRO20129604</v>
      </c>
      <c r="B2039" s="1" t="str">
        <f t="shared" si="539"/>
        <v xml:space="preserve"> </v>
      </c>
      <c r="C2039" s="210" t="str">
        <f t="shared" si="540"/>
        <v xml:space="preserve"> </v>
      </c>
      <c r="D2039" s="1" t="str">
        <f t="shared" si="541"/>
        <v>na</v>
      </c>
      <c r="E2039" t="s">
        <v>38</v>
      </c>
      <c r="F2039">
        <v>9604</v>
      </c>
      <c r="G2039" s="139">
        <v>2012</v>
      </c>
      <c r="H2039" t="s">
        <v>151</v>
      </c>
      <c r="I2039" s="691">
        <f>VLOOKUP(E2039&amp;H2039,Data2012!$A:$S,15,FALSE)</f>
        <v>-1</v>
      </c>
    </row>
    <row r="2040" spans="1:9" ht="14.25" hidden="1" customHeight="1">
      <c r="A2040" s="1" t="str">
        <f t="shared" si="529"/>
        <v>SRO20129604</v>
      </c>
      <c r="B2040" s="1" t="str">
        <f t="shared" si="539"/>
        <v xml:space="preserve"> </v>
      </c>
      <c r="C2040" s="210" t="str">
        <f t="shared" si="540"/>
        <v xml:space="preserve"> </v>
      </c>
      <c r="D2040" s="1" t="str">
        <f t="shared" si="541"/>
        <v>na</v>
      </c>
      <c r="E2040" t="s">
        <v>38</v>
      </c>
      <c r="F2040">
        <v>9604</v>
      </c>
      <c r="G2040" s="139">
        <v>2012</v>
      </c>
      <c r="H2040" t="s">
        <v>150</v>
      </c>
      <c r="I2040" s="691">
        <f>VLOOKUP(E2040&amp;H2040,Data2012!$A:$S,15,FALSE)</f>
        <v>-1</v>
      </c>
    </row>
    <row r="2041" spans="1:9" ht="14.25" hidden="1" customHeight="1">
      <c r="A2041" s="1" t="str">
        <f t="shared" si="529"/>
        <v>SRO20129604</v>
      </c>
      <c r="B2041" s="1" t="str">
        <f t="shared" si="539"/>
        <v xml:space="preserve"> </v>
      </c>
      <c r="C2041" s="210" t="str">
        <f t="shared" si="540"/>
        <v xml:space="preserve"> </v>
      </c>
      <c r="D2041" s="1" t="str">
        <f t="shared" si="541"/>
        <v>na</v>
      </c>
      <c r="E2041" t="s">
        <v>38</v>
      </c>
      <c r="F2041">
        <v>9604</v>
      </c>
      <c r="G2041" s="139">
        <v>2012</v>
      </c>
      <c r="H2041" t="s">
        <v>149</v>
      </c>
      <c r="I2041" s="691">
        <f>VLOOKUP(E2041&amp;H2041,Data2012!$A:$S,15,FALSE)</f>
        <v>-1</v>
      </c>
    </row>
    <row r="2042" spans="1:9" ht="14.25" hidden="1" customHeight="1">
      <c r="A2042" s="1" t="str">
        <f t="shared" si="529"/>
        <v>SRO20129604</v>
      </c>
      <c r="B2042" s="1" t="str">
        <f t="shared" si="539"/>
        <v xml:space="preserve"> </v>
      </c>
      <c r="C2042" s="210" t="str">
        <f t="shared" si="540"/>
        <v xml:space="preserve"> </v>
      </c>
      <c r="D2042" s="1" t="str">
        <f t="shared" si="541"/>
        <v>na</v>
      </c>
      <c r="E2042" t="s">
        <v>38</v>
      </c>
      <c r="F2042">
        <v>9604</v>
      </c>
      <c r="G2042" s="139">
        <v>2012</v>
      </c>
      <c r="H2042" t="s">
        <v>148</v>
      </c>
      <c r="I2042" s="691">
        <f>VLOOKUP(E2042&amp;H2042,Data2012!$A:$S,15,FALSE)</f>
        <v>-1</v>
      </c>
    </row>
    <row r="2043" spans="1:9" ht="14.25" hidden="1" customHeight="1">
      <c r="A2043" s="1" t="str">
        <f t="shared" si="529"/>
        <v>SRO20129604</v>
      </c>
      <c r="B2043" s="1" t="str">
        <f t="shared" si="539"/>
        <v xml:space="preserve"> </v>
      </c>
      <c r="C2043" s="210" t="str">
        <f t="shared" si="540"/>
        <v xml:space="preserve"> </v>
      </c>
      <c r="D2043" s="1" t="str">
        <f t="shared" si="541"/>
        <v>na</v>
      </c>
      <c r="E2043" t="s">
        <v>38</v>
      </c>
      <c r="F2043">
        <v>9604</v>
      </c>
      <c r="G2043" s="139">
        <v>2012</v>
      </c>
      <c r="H2043" t="s">
        <v>147</v>
      </c>
      <c r="I2043" s="691">
        <f>VLOOKUP(E2043&amp;H2043,Data2012!$A:$S,15,FALSE)</f>
        <v>-1</v>
      </c>
    </row>
    <row r="2044" spans="1:9" ht="14.25" hidden="1" customHeight="1">
      <c r="A2044" s="1" t="str">
        <f t="shared" si="529"/>
        <v>SRO20129604</v>
      </c>
      <c r="B2044" s="1" t="str">
        <f t="shared" si="539"/>
        <v xml:space="preserve"> </v>
      </c>
      <c r="C2044" s="210" t="str">
        <f t="shared" si="540"/>
        <v xml:space="preserve"> </v>
      </c>
      <c r="D2044" s="1" t="str">
        <f t="shared" si="541"/>
        <v>na</v>
      </c>
      <c r="E2044" t="s">
        <v>38</v>
      </c>
      <c r="F2044">
        <v>9604</v>
      </c>
      <c r="G2044" s="139">
        <v>2012</v>
      </c>
      <c r="H2044" t="s">
        <v>146</v>
      </c>
      <c r="I2044" s="691">
        <f>VLOOKUP(E2044&amp;H2044,Data2012!$A:$S,15,FALSE)</f>
        <v>-1</v>
      </c>
    </row>
    <row r="2045" spans="1:9" ht="14.25" hidden="1" customHeight="1">
      <c r="A2045" s="1" t="str">
        <f t="shared" si="529"/>
        <v>SRO20129604</v>
      </c>
      <c r="B2045" s="1" t="str">
        <f t="shared" si="539"/>
        <v xml:space="preserve"> </v>
      </c>
      <c r="C2045" s="210" t="str">
        <f t="shared" si="540"/>
        <v xml:space="preserve"> </v>
      </c>
      <c r="D2045" s="1" t="str">
        <f t="shared" si="541"/>
        <v>na</v>
      </c>
      <c r="E2045" t="s">
        <v>38</v>
      </c>
      <c r="F2045">
        <v>9604</v>
      </c>
      <c r="G2045" s="139">
        <v>2012</v>
      </c>
      <c r="H2045" t="s">
        <v>145</v>
      </c>
      <c r="I2045" s="691">
        <f>VLOOKUP(E2045&amp;H2045,Data2012!$A:$S,15,FALSE)</f>
        <v>-1</v>
      </c>
    </row>
    <row r="2046" spans="1:9" ht="14.25" hidden="1" customHeight="1">
      <c r="A2046" s="1" t="str">
        <f t="shared" si="529"/>
        <v>SRO20129604</v>
      </c>
      <c r="B2046" s="1" t="str">
        <f>IF(D2046="na"," ",SUMIF(A:A,A2046,D:D))</f>
        <v xml:space="preserve"> </v>
      </c>
      <c r="C2046" s="210" t="str">
        <f>IF(D2046="na"," ",VALUE(RIGHT(TRIM(H2046),2)))</f>
        <v xml:space="preserve"> </v>
      </c>
      <c r="D2046" s="1" t="str">
        <f t="shared" si="541"/>
        <v>na</v>
      </c>
      <c r="E2046" t="s">
        <v>38</v>
      </c>
      <c r="F2046">
        <v>9604</v>
      </c>
      <c r="G2046" s="139">
        <v>2012</v>
      </c>
      <c r="H2046" t="s">
        <v>144</v>
      </c>
      <c r="I2046" s="691">
        <f>VLOOKUP(E2046&amp;H2046,Data2012!$A:$S,15,FALSE)</f>
        <v>-1</v>
      </c>
    </row>
    <row r="2047" spans="1:9" ht="14.25" hidden="1" customHeight="1">
      <c r="A2047" s="1" t="str">
        <f t="shared" si="529"/>
        <v>SRO20129605</v>
      </c>
      <c r="B2047" s="1">
        <f t="shared" ref="B2047:B2057" si="542">IF(D2047="na",B2048,SUMIF(A:A,A2047,D:D))</f>
        <v>0</v>
      </c>
      <c r="C2047" s="210">
        <f t="shared" ref="C2047:C2057" si="543">IF(D2047="na",C2048,VALUE(RIGHT(TRIM(H2047),2)))</f>
        <v>12</v>
      </c>
      <c r="D2047" s="1">
        <f>IF(I2047&lt;0,"na",I2047)</f>
        <v>0</v>
      </c>
      <c r="E2047" t="s">
        <v>38</v>
      </c>
      <c r="F2047">
        <v>9605</v>
      </c>
      <c r="G2047" s="139">
        <v>2012</v>
      </c>
      <c r="H2047" t="s">
        <v>155</v>
      </c>
      <c r="I2047" s="691">
        <f>VLOOKUP(E2047&amp;H2047,Data2012!$A:$S,18,FALSE)</f>
        <v>0</v>
      </c>
    </row>
    <row r="2048" spans="1:9" ht="14.25" hidden="1" customHeight="1">
      <c r="A2048" s="1" t="str">
        <f t="shared" si="529"/>
        <v>SRO20129605</v>
      </c>
      <c r="B2048" s="1">
        <f t="shared" si="542"/>
        <v>0</v>
      </c>
      <c r="C2048" s="210">
        <f t="shared" si="543"/>
        <v>11</v>
      </c>
      <c r="D2048" s="1">
        <f t="shared" ref="D2048:D2058" si="544">IF(I2048&lt;0,"na",I2048)</f>
        <v>0</v>
      </c>
      <c r="E2048" t="s">
        <v>38</v>
      </c>
      <c r="F2048">
        <v>9605</v>
      </c>
      <c r="G2048" s="139">
        <v>2012</v>
      </c>
      <c r="H2048" t="s">
        <v>154</v>
      </c>
      <c r="I2048" s="691">
        <f>VLOOKUP(E2048&amp;H2048,Data2012!$A:$S,18,FALSE)</f>
        <v>0</v>
      </c>
    </row>
    <row r="2049" spans="1:9" ht="14.25" hidden="1" customHeight="1">
      <c r="A2049" s="1" t="str">
        <f t="shared" si="529"/>
        <v>SRO20129605</v>
      </c>
      <c r="B2049" s="1">
        <f t="shared" si="542"/>
        <v>0</v>
      </c>
      <c r="C2049" s="210">
        <f t="shared" si="543"/>
        <v>10</v>
      </c>
      <c r="D2049" s="1">
        <f t="shared" si="544"/>
        <v>0</v>
      </c>
      <c r="E2049" t="s">
        <v>38</v>
      </c>
      <c r="F2049">
        <v>9605</v>
      </c>
      <c r="G2049" s="139">
        <v>2012</v>
      </c>
      <c r="H2049" t="s">
        <v>153</v>
      </c>
      <c r="I2049" s="691">
        <f>VLOOKUP(E2049&amp;H2049,Data2012!$A:$S,18,FALSE)</f>
        <v>0</v>
      </c>
    </row>
    <row r="2050" spans="1:9" ht="14.25" hidden="1" customHeight="1">
      <c r="A2050" s="1" t="str">
        <f t="shared" si="529"/>
        <v>SRO20129605</v>
      </c>
      <c r="B2050" s="1">
        <f t="shared" si="542"/>
        <v>0</v>
      </c>
      <c r="C2050" s="210">
        <f t="shared" si="543"/>
        <v>9</v>
      </c>
      <c r="D2050" s="1">
        <f t="shared" si="544"/>
        <v>0</v>
      </c>
      <c r="E2050" t="s">
        <v>38</v>
      </c>
      <c r="F2050">
        <v>9605</v>
      </c>
      <c r="G2050" s="139">
        <v>2012</v>
      </c>
      <c r="H2050" t="s">
        <v>152</v>
      </c>
      <c r="I2050" s="691">
        <f>VLOOKUP(E2050&amp;H2050,Data2012!$A:$S,18,FALSE)</f>
        <v>0</v>
      </c>
    </row>
    <row r="2051" spans="1:9" ht="14.25" hidden="1" customHeight="1">
      <c r="A2051" s="1" t="str">
        <f t="shared" si="529"/>
        <v>SRO20129605</v>
      </c>
      <c r="B2051" s="1">
        <f t="shared" si="542"/>
        <v>0</v>
      </c>
      <c r="C2051" s="210">
        <f t="shared" si="543"/>
        <v>8</v>
      </c>
      <c r="D2051" s="1">
        <f t="shared" si="544"/>
        <v>0</v>
      </c>
      <c r="E2051" t="s">
        <v>38</v>
      </c>
      <c r="F2051">
        <v>9605</v>
      </c>
      <c r="G2051" s="139">
        <v>2012</v>
      </c>
      <c r="H2051" t="s">
        <v>151</v>
      </c>
      <c r="I2051" s="691">
        <f>VLOOKUP(E2051&amp;H2051,Data2012!$A:$S,18,FALSE)</f>
        <v>0</v>
      </c>
    </row>
    <row r="2052" spans="1:9" ht="14.25" hidden="1" customHeight="1">
      <c r="A2052" s="1" t="str">
        <f t="shared" si="529"/>
        <v>SRO20129605</v>
      </c>
      <c r="B2052" s="1">
        <f t="shared" si="542"/>
        <v>0</v>
      </c>
      <c r="C2052" s="210">
        <f t="shared" si="543"/>
        <v>7</v>
      </c>
      <c r="D2052" s="1">
        <f t="shared" si="544"/>
        <v>0</v>
      </c>
      <c r="E2052" t="s">
        <v>38</v>
      </c>
      <c r="F2052">
        <v>9605</v>
      </c>
      <c r="G2052" s="139">
        <v>2012</v>
      </c>
      <c r="H2052" t="s">
        <v>150</v>
      </c>
      <c r="I2052" s="691">
        <f>VLOOKUP(E2052&amp;H2052,Data2012!$A:$S,18,FALSE)</f>
        <v>0</v>
      </c>
    </row>
    <row r="2053" spans="1:9" ht="14.25" hidden="1" customHeight="1">
      <c r="A2053" s="1" t="str">
        <f t="shared" si="529"/>
        <v>SRO20129605</v>
      </c>
      <c r="B2053" s="1">
        <f t="shared" si="542"/>
        <v>0</v>
      </c>
      <c r="C2053" s="210">
        <f t="shared" si="543"/>
        <v>6</v>
      </c>
      <c r="D2053" s="1">
        <f t="shared" si="544"/>
        <v>0</v>
      </c>
      <c r="E2053" t="s">
        <v>38</v>
      </c>
      <c r="F2053">
        <v>9605</v>
      </c>
      <c r="G2053" s="139">
        <v>2012</v>
      </c>
      <c r="H2053" t="s">
        <v>149</v>
      </c>
      <c r="I2053" s="691">
        <f>VLOOKUP(E2053&amp;H2053,Data2012!$A:$S,18,FALSE)</f>
        <v>0</v>
      </c>
    </row>
    <row r="2054" spans="1:9" ht="14.25" hidden="1" customHeight="1">
      <c r="A2054" s="1" t="str">
        <f t="shared" si="529"/>
        <v>SRO20129605</v>
      </c>
      <c r="B2054" s="1">
        <f t="shared" si="542"/>
        <v>0</v>
      </c>
      <c r="C2054" s="210">
        <f t="shared" si="543"/>
        <v>5</v>
      </c>
      <c r="D2054" s="1">
        <f t="shared" si="544"/>
        <v>0</v>
      </c>
      <c r="E2054" t="s">
        <v>38</v>
      </c>
      <c r="F2054">
        <v>9605</v>
      </c>
      <c r="G2054" s="139">
        <v>2012</v>
      </c>
      <c r="H2054" t="s">
        <v>148</v>
      </c>
      <c r="I2054" s="691">
        <f>VLOOKUP(E2054&amp;H2054,Data2012!$A:$S,18,FALSE)</f>
        <v>0</v>
      </c>
    </row>
    <row r="2055" spans="1:9" ht="14.25" hidden="1" customHeight="1">
      <c r="A2055" s="1" t="str">
        <f t="shared" ref="A2055:A2118" si="545">TRIM(E2055)&amp;VALUE(G2055)&amp;F2055</f>
        <v>SRO20129605</v>
      </c>
      <c r="B2055" s="1">
        <f t="shared" si="542"/>
        <v>0</v>
      </c>
      <c r="C2055" s="210">
        <f t="shared" si="543"/>
        <v>4</v>
      </c>
      <c r="D2055" s="1">
        <f t="shared" si="544"/>
        <v>0</v>
      </c>
      <c r="E2055" t="s">
        <v>38</v>
      </c>
      <c r="F2055">
        <v>9605</v>
      </c>
      <c r="G2055" s="139">
        <v>2012</v>
      </c>
      <c r="H2055" t="s">
        <v>147</v>
      </c>
      <c r="I2055" s="691">
        <f>VLOOKUP(E2055&amp;H2055,Data2012!$A:$S,18,FALSE)</f>
        <v>0</v>
      </c>
    </row>
    <row r="2056" spans="1:9" ht="14.25" hidden="1" customHeight="1">
      <c r="A2056" s="1" t="str">
        <f t="shared" si="545"/>
        <v>SRO20129605</v>
      </c>
      <c r="B2056" s="1">
        <f t="shared" si="542"/>
        <v>0</v>
      </c>
      <c r="C2056" s="210">
        <f t="shared" si="543"/>
        <v>3</v>
      </c>
      <c r="D2056" s="1">
        <f t="shared" si="544"/>
        <v>0</v>
      </c>
      <c r="E2056" t="s">
        <v>38</v>
      </c>
      <c r="F2056">
        <v>9605</v>
      </c>
      <c r="G2056" s="139">
        <v>2012</v>
      </c>
      <c r="H2056" t="s">
        <v>146</v>
      </c>
      <c r="I2056" s="691">
        <f>VLOOKUP(E2056&amp;H2056,Data2012!$A:$S,18,FALSE)</f>
        <v>0</v>
      </c>
    </row>
    <row r="2057" spans="1:9" ht="14.25" hidden="1" customHeight="1">
      <c r="A2057" s="1" t="str">
        <f t="shared" si="545"/>
        <v>SRO20129605</v>
      </c>
      <c r="B2057" s="1">
        <f t="shared" si="542"/>
        <v>0</v>
      </c>
      <c r="C2057" s="210">
        <f t="shared" si="543"/>
        <v>2</v>
      </c>
      <c r="D2057" s="1">
        <f t="shared" si="544"/>
        <v>0</v>
      </c>
      <c r="E2057" t="s">
        <v>38</v>
      </c>
      <c r="F2057">
        <v>9605</v>
      </c>
      <c r="G2057" s="139">
        <v>2012</v>
      </c>
      <c r="H2057" t="s">
        <v>145</v>
      </c>
      <c r="I2057" s="691">
        <f>VLOOKUP(E2057&amp;H2057,Data2012!$A:$S,18,FALSE)</f>
        <v>0</v>
      </c>
    </row>
    <row r="2058" spans="1:9" ht="14.25" hidden="1" customHeight="1">
      <c r="A2058" s="1" t="str">
        <f t="shared" si="545"/>
        <v>SRO20129605</v>
      </c>
      <c r="B2058" s="1">
        <f>IF(D2058="na"," ",SUMIF(A:A,A2058,D:D))</f>
        <v>0</v>
      </c>
      <c r="C2058" s="210">
        <f>IF(D2058="na"," ",VALUE(RIGHT(TRIM(H2058),2)))</f>
        <v>1</v>
      </c>
      <c r="D2058" s="1">
        <f t="shared" si="544"/>
        <v>0</v>
      </c>
      <c r="E2058" t="s">
        <v>38</v>
      </c>
      <c r="F2058">
        <v>9605</v>
      </c>
      <c r="G2058" s="139">
        <v>2012</v>
      </c>
      <c r="H2058" t="s">
        <v>144</v>
      </c>
      <c r="I2058" s="691">
        <f>VLOOKUP(E2058&amp;H2058,Data2012!$A:$S,18,FALSE)</f>
        <v>0</v>
      </c>
    </row>
    <row r="2059" spans="1:9" ht="14.25" hidden="1" customHeight="1">
      <c r="A2059" s="1" t="str">
        <f t="shared" si="545"/>
        <v>SRO20129606</v>
      </c>
      <c r="B2059" s="1">
        <f t="shared" ref="B2059:B2069" si="546">IF(D2059="na",B2060,SUMIF(A:A,A2059,D:D))</f>
        <v>0</v>
      </c>
      <c r="C2059" s="210">
        <f t="shared" ref="C2059:C2069" si="547">IF(D2059="na",C2060,VALUE(RIGHT(TRIM(H2059),2)))</f>
        <v>12</v>
      </c>
      <c r="D2059" s="1">
        <f>IF(I2059&lt;0,"na",I2059)</f>
        <v>0</v>
      </c>
      <c r="E2059" t="s">
        <v>38</v>
      </c>
      <c r="F2059">
        <v>9606</v>
      </c>
      <c r="G2059" s="139">
        <v>2012</v>
      </c>
      <c r="H2059" t="s">
        <v>155</v>
      </c>
      <c r="I2059" s="691">
        <f>VLOOKUP(E2059&amp;H2059,Data2012!$A:$U,21,FALSE)</f>
        <v>0</v>
      </c>
    </row>
    <row r="2060" spans="1:9" ht="14.25" hidden="1" customHeight="1">
      <c r="A2060" s="1" t="str">
        <f t="shared" si="545"/>
        <v>SRO20129606</v>
      </c>
      <c r="B2060" s="1">
        <f t="shared" si="546"/>
        <v>0</v>
      </c>
      <c r="C2060" s="210">
        <f t="shared" si="547"/>
        <v>11</v>
      </c>
      <c r="D2060" s="1">
        <f t="shared" ref="D2060:D2070" si="548">IF(I2060&lt;0,"na",I2060)</f>
        <v>0</v>
      </c>
      <c r="E2060" t="s">
        <v>38</v>
      </c>
      <c r="F2060">
        <v>9606</v>
      </c>
      <c r="G2060" s="139">
        <v>2012</v>
      </c>
      <c r="H2060" t="s">
        <v>154</v>
      </c>
      <c r="I2060" s="691">
        <f>VLOOKUP(E2060&amp;H2060,Data2012!$A:$U,21,FALSE)</f>
        <v>0</v>
      </c>
    </row>
    <row r="2061" spans="1:9" ht="14.25" hidden="1" customHeight="1">
      <c r="A2061" s="1" t="str">
        <f t="shared" si="545"/>
        <v>SRO20129606</v>
      </c>
      <c r="B2061" s="1">
        <f t="shared" si="546"/>
        <v>0</v>
      </c>
      <c r="C2061" s="210">
        <f t="shared" si="547"/>
        <v>10</v>
      </c>
      <c r="D2061" s="1">
        <f t="shared" si="548"/>
        <v>0</v>
      </c>
      <c r="E2061" t="s">
        <v>38</v>
      </c>
      <c r="F2061">
        <v>9606</v>
      </c>
      <c r="G2061" s="139">
        <v>2012</v>
      </c>
      <c r="H2061" t="s">
        <v>153</v>
      </c>
      <c r="I2061" s="691">
        <f>VLOOKUP(E2061&amp;H2061,Data2012!$A:$U,21,FALSE)</f>
        <v>0</v>
      </c>
    </row>
    <row r="2062" spans="1:9" ht="14.25" hidden="1" customHeight="1">
      <c r="A2062" s="1" t="str">
        <f t="shared" si="545"/>
        <v>SRO20129606</v>
      </c>
      <c r="B2062" s="1">
        <f t="shared" si="546"/>
        <v>0</v>
      </c>
      <c r="C2062" s="210">
        <f t="shared" si="547"/>
        <v>9</v>
      </c>
      <c r="D2062" s="1">
        <f t="shared" si="548"/>
        <v>0</v>
      </c>
      <c r="E2062" t="s">
        <v>38</v>
      </c>
      <c r="F2062">
        <v>9606</v>
      </c>
      <c r="G2062" s="139">
        <v>2012</v>
      </c>
      <c r="H2062" t="s">
        <v>152</v>
      </c>
      <c r="I2062" s="691">
        <f>VLOOKUP(E2062&amp;H2062,Data2012!$A:$U,21,FALSE)</f>
        <v>0</v>
      </c>
    </row>
    <row r="2063" spans="1:9" ht="14.25" hidden="1" customHeight="1">
      <c r="A2063" s="1" t="str">
        <f t="shared" si="545"/>
        <v>SRO20129606</v>
      </c>
      <c r="B2063" s="1">
        <f t="shared" si="546"/>
        <v>0</v>
      </c>
      <c r="C2063" s="210">
        <f t="shared" si="547"/>
        <v>8</v>
      </c>
      <c r="D2063" s="1">
        <f t="shared" si="548"/>
        <v>0</v>
      </c>
      <c r="E2063" t="s">
        <v>38</v>
      </c>
      <c r="F2063">
        <v>9606</v>
      </c>
      <c r="G2063" s="139">
        <v>2012</v>
      </c>
      <c r="H2063" t="s">
        <v>151</v>
      </c>
      <c r="I2063" s="691">
        <f>VLOOKUP(E2063&amp;H2063,Data2012!$A:$U,21,FALSE)</f>
        <v>0</v>
      </c>
    </row>
    <row r="2064" spans="1:9" ht="14.25" hidden="1" customHeight="1">
      <c r="A2064" s="1" t="str">
        <f t="shared" si="545"/>
        <v>SRO20129606</v>
      </c>
      <c r="B2064" s="1">
        <f t="shared" si="546"/>
        <v>0</v>
      </c>
      <c r="C2064" s="210">
        <f t="shared" si="547"/>
        <v>7</v>
      </c>
      <c r="D2064" s="1">
        <f t="shared" si="548"/>
        <v>0</v>
      </c>
      <c r="E2064" t="s">
        <v>38</v>
      </c>
      <c r="F2064">
        <v>9606</v>
      </c>
      <c r="G2064" s="139">
        <v>2012</v>
      </c>
      <c r="H2064" t="s">
        <v>150</v>
      </c>
      <c r="I2064" s="691">
        <f>VLOOKUP(E2064&amp;H2064,Data2012!$A:$U,21,FALSE)</f>
        <v>0</v>
      </c>
    </row>
    <row r="2065" spans="1:9" ht="14.25" hidden="1" customHeight="1">
      <c r="A2065" s="1" t="str">
        <f t="shared" si="545"/>
        <v>SRO20129606</v>
      </c>
      <c r="B2065" s="1">
        <f t="shared" si="546"/>
        <v>0</v>
      </c>
      <c r="C2065" s="210">
        <f t="shared" si="547"/>
        <v>6</v>
      </c>
      <c r="D2065" s="1">
        <f t="shared" si="548"/>
        <v>0</v>
      </c>
      <c r="E2065" t="s">
        <v>38</v>
      </c>
      <c r="F2065">
        <v>9606</v>
      </c>
      <c r="G2065" s="139">
        <v>2012</v>
      </c>
      <c r="H2065" t="s">
        <v>149</v>
      </c>
      <c r="I2065" s="691">
        <f>VLOOKUP(E2065&amp;H2065,Data2012!$A:$U,21,FALSE)</f>
        <v>0</v>
      </c>
    </row>
    <row r="2066" spans="1:9" ht="14.25" hidden="1" customHeight="1">
      <c r="A2066" s="1" t="str">
        <f t="shared" si="545"/>
        <v>SRO20129606</v>
      </c>
      <c r="B2066" s="1">
        <f t="shared" si="546"/>
        <v>0</v>
      </c>
      <c r="C2066" s="210">
        <f t="shared" si="547"/>
        <v>5</v>
      </c>
      <c r="D2066" s="1">
        <f t="shared" si="548"/>
        <v>0</v>
      </c>
      <c r="E2066" t="s">
        <v>38</v>
      </c>
      <c r="F2066">
        <v>9606</v>
      </c>
      <c r="G2066" s="139">
        <v>2012</v>
      </c>
      <c r="H2066" t="s">
        <v>148</v>
      </c>
      <c r="I2066" s="691">
        <f>VLOOKUP(E2066&amp;H2066,Data2012!$A:$U,21,FALSE)</f>
        <v>0</v>
      </c>
    </row>
    <row r="2067" spans="1:9" ht="14.25" hidden="1" customHeight="1">
      <c r="A2067" s="1" t="str">
        <f t="shared" si="545"/>
        <v>SRO20129606</v>
      </c>
      <c r="B2067" s="1">
        <f t="shared" si="546"/>
        <v>0</v>
      </c>
      <c r="C2067" s="210">
        <f t="shared" si="547"/>
        <v>4</v>
      </c>
      <c r="D2067" s="1">
        <f t="shared" si="548"/>
        <v>0</v>
      </c>
      <c r="E2067" t="s">
        <v>38</v>
      </c>
      <c r="F2067">
        <v>9606</v>
      </c>
      <c r="G2067" s="139">
        <v>2012</v>
      </c>
      <c r="H2067" t="s">
        <v>147</v>
      </c>
      <c r="I2067" s="691">
        <f>VLOOKUP(E2067&amp;H2067,Data2012!$A:$U,21,FALSE)</f>
        <v>0</v>
      </c>
    </row>
    <row r="2068" spans="1:9" ht="14.25" hidden="1" customHeight="1">
      <c r="A2068" s="1" t="str">
        <f t="shared" si="545"/>
        <v>SRO20129606</v>
      </c>
      <c r="B2068" s="1">
        <f t="shared" si="546"/>
        <v>0</v>
      </c>
      <c r="C2068" s="210">
        <f t="shared" si="547"/>
        <v>3</v>
      </c>
      <c r="D2068" s="1">
        <f t="shared" si="548"/>
        <v>0</v>
      </c>
      <c r="E2068" t="s">
        <v>38</v>
      </c>
      <c r="F2068">
        <v>9606</v>
      </c>
      <c r="G2068" s="139">
        <v>2012</v>
      </c>
      <c r="H2068" t="s">
        <v>146</v>
      </c>
      <c r="I2068" s="691">
        <f>VLOOKUP(E2068&amp;H2068,Data2012!$A:$U,21,FALSE)</f>
        <v>0</v>
      </c>
    </row>
    <row r="2069" spans="1:9" ht="14.25" hidden="1" customHeight="1">
      <c r="A2069" s="1" t="str">
        <f t="shared" si="545"/>
        <v>SRO20129606</v>
      </c>
      <c r="B2069" s="1">
        <f t="shared" si="546"/>
        <v>0</v>
      </c>
      <c r="C2069" s="210">
        <f t="shared" si="547"/>
        <v>2</v>
      </c>
      <c r="D2069" s="1">
        <f t="shared" si="548"/>
        <v>0</v>
      </c>
      <c r="E2069" t="s">
        <v>38</v>
      </c>
      <c r="F2069">
        <v>9606</v>
      </c>
      <c r="G2069" s="139">
        <v>2012</v>
      </c>
      <c r="H2069" t="s">
        <v>145</v>
      </c>
      <c r="I2069" s="691">
        <f>VLOOKUP(E2069&amp;H2069,Data2012!$A:$U,21,FALSE)</f>
        <v>0</v>
      </c>
    </row>
    <row r="2070" spans="1:9" ht="14.25" hidden="1" customHeight="1">
      <c r="A2070" s="1" t="str">
        <f t="shared" si="545"/>
        <v>SRO20129606</v>
      </c>
      <c r="B2070" s="1">
        <f>IF(D2070="na"," ",SUMIF(A:A,A2070,D:D))</f>
        <v>0</v>
      </c>
      <c r="C2070" s="210">
        <f>IF(D2070="na"," ",VALUE(RIGHT(TRIM(H2070),2)))</f>
        <v>1</v>
      </c>
      <c r="D2070" s="1">
        <f t="shared" si="548"/>
        <v>0</v>
      </c>
      <c r="E2070" t="s">
        <v>38</v>
      </c>
      <c r="F2070">
        <v>9606</v>
      </c>
      <c r="G2070" s="139">
        <v>2012</v>
      </c>
      <c r="H2070" t="s">
        <v>144</v>
      </c>
      <c r="I2070" s="691">
        <f>VLOOKUP(E2070&amp;H2070,Data2012!$A:$U,21,FALSE)</f>
        <v>0</v>
      </c>
    </row>
    <row r="2071" spans="1:9" ht="14.25" hidden="1" customHeight="1">
      <c r="A2071" s="1" t="str">
        <f t="shared" si="545"/>
        <v>SZ20129601</v>
      </c>
      <c r="B2071" s="1">
        <f t="shared" ref="B2071:B2081" si="549">IF(D2071="na",B2072,SUMIF(A:A,A2071,D:D))</f>
        <v>7841.6210000000001</v>
      </c>
      <c r="C2071" s="210">
        <f t="shared" ref="C2071:C2081" si="550">IF(D2071="na",C2072,VALUE(RIGHT(TRIM(H2071),2)))</f>
        <v>6</v>
      </c>
      <c r="D2071" s="1" t="str">
        <f>IF(I2071&lt;0,"na",I2071)</f>
        <v>na</v>
      </c>
      <c r="E2071" t="s">
        <v>57</v>
      </c>
      <c r="F2071">
        <v>9601</v>
      </c>
      <c r="G2071" s="139">
        <v>2012</v>
      </c>
      <c r="H2071" t="s">
        <v>155</v>
      </c>
      <c r="I2071">
        <f>VLOOKUP(E2071&amp;H2071,Data2012!$A:$S,4,FALSE)</f>
        <v>-1</v>
      </c>
    </row>
    <row r="2072" spans="1:9" ht="14.25" hidden="1" customHeight="1">
      <c r="A2072" s="1" t="str">
        <f t="shared" si="545"/>
        <v>SZ20129601</v>
      </c>
      <c r="B2072" s="1">
        <f t="shared" si="549"/>
        <v>7841.6210000000001</v>
      </c>
      <c r="C2072" s="210">
        <f t="shared" si="550"/>
        <v>6</v>
      </c>
      <c r="D2072" s="1" t="str">
        <f t="shared" ref="D2072:D2082" si="551">IF(I2072&lt;0,"na",I2072)</f>
        <v>na</v>
      </c>
      <c r="E2072" t="s">
        <v>57</v>
      </c>
      <c r="F2072">
        <v>9601</v>
      </c>
      <c r="G2072" s="139">
        <v>2012</v>
      </c>
      <c r="H2072" t="s">
        <v>154</v>
      </c>
      <c r="I2072">
        <f>VLOOKUP(E2072&amp;H2072,Data2012!$A:$S,4,FALSE)</f>
        <v>-1</v>
      </c>
    </row>
    <row r="2073" spans="1:9" ht="14.25" hidden="1" customHeight="1">
      <c r="A2073" s="1" t="str">
        <f t="shared" si="545"/>
        <v>SZ20129601</v>
      </c>
      <c r="B2073" s="1">
        <f t="shared" si="549"/>
        <v>7841.6210000000001</v>
      </c>
      <c r="C2073" s="210">
        <f t="shared" si="550"/>
        <v>6</v>
      </c>
      <c r="D2073" s="1" t="str">
        <f t="shared" si="551"/>
        <v>na</v>
      </c>
      <c r="E2073" t="s">
        <v>57</v>
      </c>
      <c r="F2073">
        <v>9601</v>
      </c>
      <c r="G2073" s="139">
        <v>2012</v>
      </c>
      <c r="H2073" t="s">
        <v>153</v>
      </c>
      <c r="I2073">
        <f>VLOOKUP(E2073&amp;H2073,Data2012!$A:$S,4,FALSE)</f>
        <v>-1</v>
      </c>
    </row>
    <row r="2074" spans="1:9" ht="14.25" hidden="1" customHeight="1">
      <c r="A2074" s="1" t="str">
        <f t="shared" si="545"/>
        <v>SZ20129601</v>
      </c>
      <c r="B2074" s="1">
        <f t="shared" si="549"/>
        <v>7841.6210000000001</v>
      </c>
      <c r="C2074" s="210">
        <f t="shared" si="550"/>
        <v>6</v>
      </c>
      <c r="D2074" s="1" t="str">
        <f t="shared" si="551"/>
        <v>na</v>
      </c>
      <c r="E2074" t="s">
        <v>57</v>
      </c>
      <c r="F2074">
        <v>9601</v>
      </c>
      <c r="G2074" s="139">
        <v>2012</v>
      </c>
      <c r="H2074" t="s">
        <v>152</v>
      </c>
      <c r="I2074">
        <f>VLOOKUP(E2074&amp;H2074,Data2012!$A:$S,4,FALSE)</f>
        <v>-1</v>
      </c>
    </row>
    <row r="2075" spans="1:9" ht="14.25" hidden="1" customHeight="1">
      <c r="A2075" s="1" t="str">
        <f t="shared" si="545"/>
        <v>SZ20129601</v>
      </c>
      <c r="B2075" s="1">
        <f t="shared" si="549"/>
        <v>7841.6210000000001</v>
      </c>
      <c r="C2075" s="210">
        <f t="shared" si="550"/>
        <v>6</v>
      </c>
      <c r="D2075" s="1" t="str">
        <f t="shared" si="551"/>
        <v>na</v>
      </c>
      <c r="E2075" t="s">
        <v>57</v>
      </c>
      <c r="F2075">
        <v>9601</v>
      </c>
      <c r="G2075" s="139">
        <v>2012</v>
      </c>
      <c r="H2075" t="s">
        <v>151</v>
      </c>
      <c r="I2075">
        <f>VLOOKUP(E2075&amp;H2075,Data2012!$A:$S,4,FALSE)</f>
        <v>-1</v>
      </c>
    </row>
    <row r="2076" spans="1:9" ht="14.25" hidden="1" customHeight="1">
      <c r="A2076" s="1" t="str">
        <f t="shared" si="545"/>
        <v>SZ20129601</v>
      </c>
      <c r="B2076" s="1">
        <f t="shared" si="549"/>
        <v>7841.6210000000001</v>
      </c>
      <c r="C2076" s="210">
        <f t="shared" si="550"/>
        <v>6</v>
      </c>
      <c r="D2076" s="1" t="str">
        <f t="shared" si="551"/>
        <v>na</v>
      </c>
      <c r="E2076" t="s">
        <v>57</v>
      </c>
      <c r="F2076">
        <v>9601</v>
      </c>
      <c r="G2076" s="139">
        <v>2012</v>
      </c>
      <c r="H2076" t="s">
        <v>150</v>
      </c>
      <c r="I2076">
        <f>VLOOKUP(E2076&amp;H2076,Data2012!$A:$S,4,FALSE)</f>
        <v>-1</v>
      </c>
    </row>
    <row r="2077" spans="1:9" ht="14.25" hidden="1" customHeight="1">
      <c r="A2077" s="1" t="str">
        <f t="shared" si="545"/>
        <v>SZ20129601</v>
      </c>
      <c r="B2077" s="1">
        <f t="shared" si="549"/>
        <v>7841.6210000000001</v>
      </c>
      <c r="C2077" s="210">
        <f t="shared" si="550"/>
        <v>6</v>
      </c>
      <c r="D2077" s="1">
        <f t="shared" si="551"/>
        <v>1105.69</v>
      </c>
      <c r="E2077" t="s">
        <v>57</v>
      </c>
      <c r="F2077">
        <v>9601</v>
      </c>
      <c r="G2077" s="139">
        <v>2012</v>
      </c>
      <c r="H2077" t="s">
        <v>149</v>
      </c>
      <c r="I2077">
        <f>VLOOKUP(E2077&amp;H2077,Data2012!$A:$S,4,FALSE)</f>
        <v>1105.69</v>
      </c>
    </row>
    <row r="2078" spans="1:9" ht="14.25" hidden="1" customHeight="1">
      <c r="A2078" s="1" t="str">
        <f t="shared" si="545"/>
        <v>SZ20129601</v>
      </c>
      <c r="B2078" s="1">
        <f t="shared" si="549"/>
        <v>7841.6210000000001</v>
      </c>
      <c r="C2078" s="210">
        <f t="shared" si="550"/>
        <v>5</v>
      </c>
      <c r="D2078" s="1">
        <f t="shared" si="551"/>
        <v>1364.6489999999999</v>
      </c>
      <c r="E2078" t="s">
        <v>57</v>
      </c>
      <c r="F2078">
        <v>9601</v>
      </c>
      <c r="G2078" s="139">
        <v>2012</v>
      </c>
      <c r="H2078" t="s">
        <v>148</v>
      </c>
      <c r="I2078">
        <f>VLOOKUP(E2078&amp;H2078,Data2012!$A:$S,4,FALSE)</f>
        <v>1364.6489999999999</v>
      </c>
    </row>
    <row r="2079" spans="1:9" ht="14.25" hidden="1" customHeight="1">
      <c r="A2079" s="1" t="str">
        <f t="shared" si="545"/>
        <v>SZ20129601</v>
      </c>
      <c r="B2079" s="1">
        <f t="shared" si="549"/>
        <v>7841.6210000000001</v>
      </c>
      <c r="C2079" s="210">
        <f t="shared" si="550"/>
        <v>4</v>
      </c>
      <c r="D2079" s="1">
        <f t="shared" si="551"/>
        <v>1228.432</v>
      </c>
      <c r="E2079" t="s">
        <v>57</v>
      </c>
      <c r="F2079">
        <v>9601</v>
      </c>
      <c r="G2079" s="139">
        <v>2012</v>
      </c>
      <c r="H2079" t="s">
        <v>147</v>
      </c>
      <c r="I2079">
        <f>VLOOKUP(E2079&amp;H2079,Data2012!$A:$S,4,FALSE)</f>
        <v>1228.432</v>
      </c>
    </row>
    <row r="2080" spans="1:9" ht="14.25" hidden="1" customHeight="1">
      <c r="A2080" s="1" t="str">
        <f t="shared" si="545"/>
        <v>SZ20129601</v>
      </c>
      <c r="B2080" s="1">
        <f t="shared" si="549"/>
        <v>7841.6210000000001</v>
      </c>
      <c r="C2080" s="210">
        <f t="shared" si="550"/>
        <v>3</v>
      </c>
      <c r="D2080" s="1">
        <f t="shared" si="551"/>
        <v>1372.749</v>
      </c>
      <c r="E2080" t="s">
        <v>57</v>
      </c>
      <c r="F2080">
        <v>9601</v>
      </c>
      <c r="G2080" s="139">
        <v>2012</v>
      </c>
      <c r="H2080" t="s">
        <v>146</v>
      </c>
      <c r="I2080">
        <f>VLOOKUP(E2080&amp;H2080,Data2012!$A:$S,4,FALSE)</f>
        <v>1372.749</v>
      </c>
    </row>
    <row r="2081" spans="1:9" ht="14.25" hidden="1" customHeight="1">
      <c r="A2081" s="1" t="str">
        <f t="shared" si="545"/>
        <v>SZ20129601</v>
      </c>
      <c r="B2081" s="1">
        <f t="shared" si="549"/>
        <v>7841.6210000000001</v>
      </c>
      <c r="C2081" s="210">
        <f t="shared" si="550"/>
        <v>2</v>
      </c>
      <c r="D2081" s="1">
        <f t="shared" si="551"/>
        <v>1348.65</v>
      </c>
      <c r="E2081" t="s">
        <v>57</v>
      </c>
      <c r="F2081">
        <v>9601</v>
      </c>
      <c r="G2081" s="139">
        <v>2012</v>
      </c>
      <c r="H2081" t="s">
        <v>145</v>
      </c>
      <c r="I2081">
        <f>VLOOKUP(E2081&amp;H2081,Data2012!$A:$S,4,FALSE)</f>
        <v>1348.65</v>
      </c>
    </row>
    <row r="2082" spans="1:9" ht="14.25" hidden="1" customHeight="1">
      <c r="A2082" s="1" t="str">
        <f t="shared" si="545"/>
        <v>SZ20129601</v>
      </c>
      <c r="B2082" s="1">
        <f>IF(D2082="na"," ",SUMIF(A:A,A2082,D:D))</f>
        <v>7841.6210000000001</v>
      </c>
      <c r="C2082" s="210">
        <f>IF(D2082="na"," ",VALUE(RIGHT(TRIM(H2082),2)))</f>
        <v>1</v>
      </c>
      <c r="D2082" s="1">
        <f t="shared" si="551"/>
        <v>1421.451</v>
      </c>
      <c r="E2082" t="s">
        <v>57</v>
      </c>
      <c r="F2082">
        <v>9601</v>
      </c>
      <c r="G2082" s="139">
        <v>2012</v>
      </c>
      <c r="H2082" t="s">
        <v>144</v>
      </c>
      <c r="I2082" s="691">
        <f>VLOOKUP(E2082&amp;H2082,Data2012!$A:$S,4,FALSE)</f>
        <v>1421.451</v>
      </c>
    </row>
    <row r="2083" spans="1:9" ht="14.25" hidden="1" customHeight="1">
      <c r="A2083" s="1" t="str">
        <f t="shared" si="545"/>
        <v>SZ20129602</v>
      </c>
      <c r="B2083" s="1">
        <f t="shared" ref="B2083:B2093" si="552">IF(D2083="na",B2084,SUMIF(A:A,A2083,D:D))</f>
        <v>376.43602900000002</v>
      </c>
      <c r="C2083" s="210">
        <f t="shared" ref="C2083:C2093" si="553">IF(D2083="na",C2084,VALUE(RIGHT(TRIM(H2083),2)))</f>
        <v>6</v>
      </c>
      <c r="D2083" s="1" t="str">
        <f>IF(I2083&lt;0,"na",I2083)</f>
        <v>na</v>
      </c>
      <c r="E2083" t="s">
        <v>57</v>
      </c>
      <c r="F2083">
        <v>9602</v>
      </c>
      <c r="G2083" s="139">
        <v>2012</v>
      </c>
      <c r="H2083" t="s">
        <v>155</v>
      </c>
      <c r="I2083" s="691">
        <f>VLOOKUP(E2083&amp;H2083,Data2012!$A:$S,7,FALSE)</f>
        <v>-1</v>
      </c>
    </row>
    <row r="2084" spans="1:9" ht="14.25" hidden="1" customHeight="1">
      <c r="A2084" s="1" t="str">
        <f t="shared" si="545"/>
        <v>SZ20129602</v>
      </c>
      <c r="B2084" s="1">
        <f t="shared" si="552"/>
        <v>376.43602900000002</v>
      </c>
      <c r="C2084" s="210">
        <f t="shared" si="553"/>
        <v>6</v>
      </c>
      <c r="D2084" s="1" t="str">
        <f t="shared" ref="D2084:D2094" si="554">IF(I2084&lt;0,"na",I2084)</f>
        <v>na</v>
      </c>
      <c r="E2084" t="s">
        <v>57</v>
      </c>
      <c r="F2084">
        <v>9602</v>
      </c>
      <c r="G2084" s="139">
        <v>2012</v>
      </c>
      <c r="H2084" t="s">
        <v>154</v>
      </c>
      <c r="I2084" s="691">
        <f>VLOOKUP(E2084&amp;H2084,Data2012!$A:$S,7,FALSE)</f>
        <v>-1</v>
      </c>
    </row>
    <row r="2085" spans="1:9" ht="14.25" hidden="1" customHeight="1">
      <c r="A2085" s="1" t="str">
        <f t="shared" si="545"/>
        <v>SZ20129602</v>
      </c>
      <c r="B2085" s="1">
        <f t="shared" si="552"/>
        <v>376.43602900000002</v>
      </c>
      <c r="C2085" s="210">
        <f t="shared" si="553"/>
        <v>6</v>
      </c>
      <c r="D2085" s="1" t="str">
        <f t="shared" si="554"/>
        <v>na</v>
      </c>
      <c r="E2085" t="s">
        <v>57</v>
      </c>
      <c r="F2085">
        <v>9602</v>
      </c>
      <c r="G2085" s="139">
        <v>2012</v>
      </c>
      <c r="H2085" t="s">
        <v>153</v>
      </c>
      <c r="I2085" s="691">
        <f>VLOOKUP(E2085&amp;H2085,Data2012!$A:$S,7,FALSE)</f>
        <v>-1</v>
      </c>
    </row>
    <row r="2086" spans="1:9" ht="14.25" hidden="1" customHeight="1">
      <c r="A2086" s="1" t="str">
        <f t="shared" si="545"/>
        <v>SZ20129602</v>
      </c>
      <c r="B2086" s="1">
        <f t="shared" si="552"/>
        <v>376.43602900000002</v>
      </c>
      <c r="C2086" s="210">
        <f t="shared" si="553"/>
        <v>6</v>
      </c>
      <c r="D2086" s="1" t="str">
        <f t="shared" si="554"/>
        <v>na</v>
      </c>
      <c r="E2086" t="s">
        <v>57</v>
      </c>
      <c r="F2086">
        <v>9602</v>
      </c>
      <c r="G2086" s="139">
        <v>2012</v>
      </c>
      <c r="H2086" t="s">
        <v>152</v>
      </c>
      <c r="I2086" s="691">
        <f>VLOOKUP(E2086&amp;H2086,Data2012!$A:$S,7,FALSE)</f>
        <v>-1</v>
      </c>
    </row>
    <row r="2087" spans="1:9" ht="14.25" hidden="1" customHeight="1">
      <c r="A2087" s="1" t="str">
        <f t="shared" si="545"/>
        <v>SZ20129602</v>
      </c>
      <c r="B2087" s="1">
        <f t="shared" si="552"/>
        <v>376.43602900000002</v>
      </c>
      <c r="C2087" s="210">
        <f t="shared" si="553"/>
        <v>6</v>
      </c>
      <c r="D2087" s="1" t="str">
        <f t="shared" si="554"/>
        <v>na</v>
      </c>
      <c r="E2087" t="s">
        <v>57</v>
      </c>
      <c r="F2087">
        <v>9602</v>
      </c>
      <c r="G2087" s="139">
        <v>2012</v>
      </c>
      <c r="H2087" t="s">
        <v>151</v>
      </c>
      <c r="I2087" s="691">
        <f>VLOOKUP(E2087&amp;H2087,Data2012!$A:$S,7,FALSE)</f>
        <v>-1</v>
      </c>
    </row>
    <row r="2088" spans="1:9" ht="14.25" hidden="1" customHeight="1">
      <c r="A2088" s="1" t="str">
        <f t="shared" si="545"/>
        <v>SZ20129602</v>
      </c>
      <c r="B2088" s="1">
        <f t="shared" si="552"/>
        <v>376.43602900000002</v>
      </c>
      <c r="C2088" s="210">
        <f t="shared" si="553"/>
        <v>6</v>
      </c>
      <c r="D2088" s="1" t="str">
        <f t="shared" si="554"/>
        <v>na</v>
      </c>
      <c r="E2088" t="s">
        <v>57</v>
      </c>
      <c r="F2088">
        <v>9602</v>
      </c>
      <c r="G2088" s="139">
        <v>2012</v>
      </c>
      <c r="H2088" t="s">
        <v>150</v>
      </c>
      <c r="I2088" s="691">
        <f>VLOOKUP(E2088&amp;H2088,Data2012!$A:$S,7,FALSE)</f>
        <v>-1</v>
      </c>
    </row>
    <row r="2089" spans="1:9" ht="14.25" hidden="1" customHeight="1">
      <c r="A2089" s="1" t="str">
        <f t="shared" si="545"/>
        <v>SZ20129602</v>
      </c>
      <c r="B2089" s="1">
        <f t="shared" si="552"/>
        <v>376.43602900000002</v>
      </c>
      <c r="C2089" s="210">
        <f t="shared" si="553"/>
        <v>6</v>
      </c>
      <c r="D2089" s="1">
        <f t="shared" si="554"/>
        <v>57.537218000000003</v>
      </c>
      <c r="E2089" t="s">
        <v>57</v>
      </c>
      <c r="F2089">
        <v>9602</v>
      </c>
      <c r="G2089" s="139">
        <v>2012</v>
      </c>
      <c r="H2089" t="s">
        <v>149</v>
      </c>
      <c r="I2089" s="691">
        <f>VLOOKUP(E2089&amp;H2089,Data2012!$A:$S,7,FALSE)</f>
        <v>57.537218000000003</v>
      </c>
    </row>
    <row r="2090" spans="1:9" ht="14.25" hidden="1" customHeight="1">
      <c r="A2090" s="1" t="str">
        <f t="shared" si="545"/>
        <v>SZ20129602</v>
      </c>
      <c r="B2090" s="1">
        <f t="shared" si="552"/>
        <v>376.43602900000002</v>
      </c>
      <c r="C2090" s="210">
        <f t="shared" si="553"/>
        <v>5</v>
      </c>
      <c r="D2090" s="1">
        <f t="shared" si="554"/>
        <v>66.344025000000002</v>
      </c>
      <c r="E2090" t="s">
        <v>57</v>
      </c>
      <c r="F2090">
        <v>9602</v>
      </c>
      <c r="G2090" s="139">
        <v>2012</v>
      </c>
      <c r="H2090" t="s">
        <v>148</v>
      </c>
      <c r="I2090" s="691">
        <f>VLOOKUP(E2090&amp;H2090,Data2012!$A:$S,7,FALSE)</f>
        <v>66.344025000000002</v>
      </c>
    </row>
    <row r="2091" spans="1:9" ht="14.25" hidden="1" customHeight="1">
      <c r="A2091" s="1" t="str">
        <f t="shared" si="545"/>
        <v>SZ20129602</v>
      </c>
      <c r="B2091" s="1">
        <f t="shared" si="552"/>
        <v>376.43602900000002</v>
      </c>
      <c r="C2091" s="210">
        <f t="shared" si="553"/>
        <v>4</v>
      </c>
      <c r="D2091" s="1">
        <f t="shared" si="554"/>
        <v>57.746316999999998</v>
      </c>
      <c r="E2091" t="s">
        <v>57</v>
      </c>
      <c r="F2091">
        <v>9602</v>
      </c>
      <c r="G2091" s="139">
        <v>2012</v>
      </c>
      <c r="H2091" t="s">
        <v>147</v>
      </c>
      <c r="I2091" s="691">
        <f>VLOOKUP(E2091&amp;H2091,Data2012!$A:$S,7,FALSE)</f>
        <v>57.746316999999998</v>
      </c>
    </row>
    <row r="2092" spans="1:9" ht="14.25" hidden="1" customHeight="1">
      <c r="A2092" s="1" t="str">
        <f t="shared" si="545"/>
        <v>SZ20129602</v>
      </c>
      <c r="B2092" s="1">
        <f t="shared" si="552"/>
        <v>376.43602900000002</v>
      </c>
      <c r="C2092" s="210">
        <f t="shared" si="553"/>
        <v>3</v>
      </c>
      <c r="D2092" s="1">
        <f t="shared" si="554"/>
        <v>63.384396000000002</v>
      </c>
      <c r="E2092" t="s">
        <v>57</v>
      </c>
      <c r="F2092">
        <v>9602</v>
      </c>
      <c r="G2092" s="139">
        <v>2012</v>
      </c>
      <c r="H2092" t="s">
        <v>146</v>
      </c>
      <c r="I2092" s="691">
        <f>VLOOKUP(E2092&amp;H2092,Data2012!$A:$S,7,FALSE)</f>
        <v>63.384396000000002</v>
      </c>
    </row>
    <row r="2093" spans="1:9" ht="14.25" hidden="1" customHeight="1">
      <c r="A2093" s="1" t="str">
        <f t="shared" si="545"/>
        <v>SZ20129602</v>
      </c>
      <c r="B2093" s="1">
        <f t="shared" si="552"/>
        <v>376.43602900000002</v>
      </c>
      <c r="C2093" s="210">
        <f t="shared" si="553"/>
        <v>2</v>
      </c>
      <c r="D2093" s="1">
        <f t="shared" si="554"/>
        <v>65.922793999999996</v>
      </c>
      <c r="E2093" t="s">
        <v>57</v>
      </c>
      <c r="F2093">
        <v>9602</v>
      </c>
      <c r="G2093" s="139">
        <v>2012</v>
      </c>
      <c r="H2093" t="s">
        <v>145</v>
      </c>
      <c r="I2093" s="691">
        <f>VLOOKUP(E2093&amp;H2093,Data2012!$A:$S,7,FALSE)</f>
        <v>65.922793999999996</v>
      </c>
    </row>
    <row r="2094" spans="1:9" ht="14.25" hidden="1" customHeight="1">
      <c r="A2094" s="1" t="str">
        <f t="shared" si="545"/>
        <v>SZ20129602</v>
      </c>
      <c r="B2094" s="1">
        <f>IF(D2094="na"," ",SUMIF(A:A,A2094,D:D))</f>
        <v>376.43602900000002</v>
      </c>
      <c r="C2094" s="210">
        <f>IF(D2094="na"," ",VALUE(RIGHT(TRIM(H2094),2)))</f>
        <v>1</v>
      </c>
      <c r="D2094" s="1">
        <f t="shared" si="554"/>
        <v>65.501278999999997</v>
      </c>
      <c r="E2094" t="s">
        <v>57</v>
      </c>
      <c r="F2094">
        <v>9602</v>
      </c>
      <c r="G2094" s="139">
        <v>2012</v>
      </c>
      <c r="H2094" t="s">
        <v>144</v>
      </c>
      <c r="I2094" s="691">
        <f>VLOOKUP(E2094&amp;H2094,Data2012!$A:$S,7,FALSE)</f>
        <v>65.501278999999997</v>
      </c>
    </row>
    <row r="2095" spans="1:9" ht="14.25" hidden="1" customHeight="1">
      <c r="A2095" s="1" t="str">
        <f t="shared" si="545"/>
        <v>SZ20129603</v>
      </c>
      <c r="B2095" s="1">
        <f t="shared" ref="B2095:B2105" si="555">IF(D2095="na",B2096,SUMIF(A:A,A2095,D:D))</f>
        <v>7537.4062059999997</v>
      </c>
      <c r="C2095" s="210">
        <f t="shared" ref="C2095:C2105" si="556">IF(D2095="na",C2096,VALUE(RIGHT(TRIM(H2095),2)))</f>
        <v>6</v>
      </c>
      <c r="D2095" s="1" t="str">
        <f>IF(I2095&lt;0,"na",I2095)</f>
        <v>na</v>
      </c>
      <c r="E2095" t="s">
        <v>57</v>
      </c>
      <c r="F2095">
        <v>9603</v>
      </c>
      <c r="G2095" s="139">
        <v>2012</v>
      </c>
      <c r="H2095" t="s">
        <v>155</v>
      </c>
      <c r="I2095" s="691">
        <f>VLOOKUP(E2095&amp;H2095,Data2012!$A:$S,12,FALSE)</f>
        <v>-1</v>
      </c>
    </row>
    <row r="2096" spans="1:9" ht="14.25" hidden="1" customHeight="1">
      <c r="A2096" s="1" t="str">
        <f t="shared" si="545"/>
        <v>SZ20129603</v>
      </c>
      <c r="B2096" s="1">
        <f t="shared" si="555"/>
        <v>7537.4062059999997</v>
      </c>
      <c r="C2096" s="210">
        <f t="shared" si="556"/>
        <v>6</v>
      </c>
      <c r="D2096" s="1" t="str">
        <f t="shared" ref="D2096:D2106" si="557">IF(I2096&lt;0,"na",I2096)</f>
        <v>na</v>
      </c>
      <c r="E2096" t="s">
        <v>57</v>
      </c>
      <c r="F2096">
        <v>9603</v>
      </c>
      <c r="G2096" s="139">
        <v>2012</v>
      </c>
      <c r="H2096" t="s">
        <v>154</v>
      </c>
      <c r="I2096" s="691">
        <f>VLOOKUP(E2096&amp;H2096,Data2012!$A:$S,12,FALSE)</f>
        <v>-1</v>
      </c>
    </row>
    <row r="2097" spans="1:9" ht="14.25" hidden="1" customHeight="1">
      <c r="A2097" s="1" t="str">
        <f t="shared" si="545"/>
        <v>SZ20129603</v>
      </c>
      <c r="B2097" s="1">
        <f t="shared" si="555"/>
        <v>7537.4062059999997</v>
      </c>
      <c r="C2097" s="210">
        <f t="shared" si="556"/>
        <v>6</v>
      </c>
      <c r="D2097" s="1" t="str">
        <f t="shared" si="557"/>
        <v>na</v>
      </c>
      <c r="E2097" t="s">
        <v>57</v>
      </c>
      <c r="F2097">
        <v>9603</v>
      </c>
      <c r="G2097" s="139">
        <v>2012</v>
      </c>
      <c r="H2097" t="s">
        <v>153</v>
      </c>
      <c r="I2097" s="691">
        <f>VLOOKUP(E2097&amp;H2097,Data2012!$A:$S,12,FALSE)</f>
        <v>-1</v>
      </c>
    </row>
    <row r="2098" spans="1:9" ht="14.25" hidden="1" customHeight="1">
      <c r="A2098" s="1" t="str">
        <f t="shared" si="545"/>
        <v>SZ20129603</v>
      </c>
      <c r="B2098" s="1">
        <f t="shared" si="555"/>
        <v>7537.4062059999997</v>
      </c>
      <c r="C2098" s="210">
        <f t="shared" si="556"/>
        <v>6</v>
      </c>
      <c r="D2098" s="1" t="str">
        <f t="shared" si="557"/>
        <v>na</v>
      </c>
      <c r="E2098" t="s">
        <v>57</v>
      </c>
      <c r="F2098">
        <v>9603</v>
      </c>
      <c r="G2098" s="139">
        <v>2012</v>
      </c>
      <c r="H2098" t="s">
        <v>152</v>
      </c>
      <c r="I2098" s="691">
        <f>VLOOKUP(E2098&amp;H2098,Data2012!$A:$S,12,FALSE)</f>
        <v>-1</v>
      </c>
    </row>
    <row r="2099" spans="1:9" ht="14.25" hidden="1" customHeight="1">
      <c r="A2099" s="1" t="str">
        <f t="shared" si="545"/>
        <v>SZ20129603</v>
      </c>
      <c r="B2099" s="1">
        <f t="shared" si="555"/>
        <v>7537.4062059999997</v>
      </c>
      <c r="C2099" s="210">
        <f t="shared" si="556"/>
        <v>6</v>
      </c>
      <c r="D2099" s="1" t="str">
        <f t="shared" si="557"/>
        <v>na</v>
      </c>
      <c r="E2099" t="s">
        <v>57</v>
      </c>
      <c r="F2099">
        <v>9603</v>
      </c>
      <c r="G2099" s="139">
        <v>2012</v>
      </c>
      <c r="H2099" t="s">
        <v>151</v>
      </c>
      <c r="I2099" s="691">
        <f>VLOOKUP(E2099&amp;H2099,Data2012!$A:$S,12,FALSE)</f>
        <v>-1</v>
      </c>
    </row>
    <row r="2100" spans="1:9" ht="14.25" hidden="1" customHeight="1">
      <c r="A2100" s="1" t="str">
        <f t="shared" si="545"/>
        <v>SZ20129603</v>
      </c>
      <c r="B2100" s="1">
        <f t="shared" si="555"/>
        <v>7537.4062059999997</v>
      </c>
      <c r="C2100" s="210">
        <f t="shared" si="556"/>
        <v>6</v>
      </c>
      <c r="D2100" s="1" t="str">
        <f t="shared" si="557"/>
        <v>na</v>
      </c>
      <c r="E2100" t="s">
        <v>57</v>
      </c>
      <c r="F2100">
        <v>9603</v>
      </c>
      <c r="G2100" s="139">
        <v>2012</v>
      </c>
      <c r="H2100" t="s">
        <v>150</v>
      </c>
      <c r="I2100" s="691">
        <f>VLOOKUP(E2100&amp;H2100,Data2012!$A:$S,12,FALSE)</f>
        <v>-1</v>
      </c>
    </row>
    <row r="2101" spans="1:9" ht="14.25" hidden="1" customHeight="1">
      <c r="A2101" s="1" t="str">
        <f t="shared" si="545"/>
        <v>SZ20129603</v>
      </c>
      <c r="B2101" s="1">
        <f t="shared" si="555"/>
        <v>7537.4062059999997</v>
      </c>
      <c r="C2101" s="210">
        <f t="shared" si="556"/>
        <v>6</v>
      </c>
      <c r="D2101" s="1">
        <f t="shared" si="557"/>
        <v>1273.765193</v>
      </c>
      <c r="E2101" t="s">
        <v>57</v>
      </c>
      <c r="F2101">
        <v>9603</v>
      </c>
      <c r="G2101" s="139">
        <v>2012</v>
      </c>
      <c r="H2101" t="s">
        <v>149</v>
      </c>
      <c r="I2101" s="691">
        <f>VLOOKUP(E2101&amp;H2101,Data2012!$A:$S,12,FALSE)</f>
        <v>1273.765193</v>
      </c>
    </row>
    <row r="2102" spans="1:9" ht="14.25" hidden="1" customHeight="1">
      <c r="A2102" s="1" t="str">
        <f t="shared" si="545"/>
        <v>SZ20129603</v>
      </c>
      <c r="B2102" s="1">
        <f t="shared" si="555"/>
        <v>7537.4062059999997</v>
      </c>
      <c r="C2102" s="210">
        <f t="shared" si="556"/>
        <v>5</v>
      </c>
      <c r="D2102" s="1">
        <f t="shared" si="557"/>
        <v>1259.038718</v>
      </c>
      <c r="E2102" t="s">
        <v>57</v>
      </c>
      <c r="F2102">
        <v>9603</v>
      </c>
      <c r="G2102" s="139">
        <v>2012</v>
      </c>
      <c r="H2102" t="s">
        <v>148</v>
      </c>
      <c r="I2102" s="691">
        <f>VLOOKUP(E2102&amp;H2102,Data2012!$A:$S,12,FALSE)</f>
        <v>1259.038718</v>
      </c>
    </row>
    <row r="2103" spans="1:9" ht="14.25" hidden="1" customHeight="1">
      <c r="A2103" s="1" t="str">
        <f t="shared" si="545"/>
        <v>SZ20129603</v>
      </c>
      <c r="B2103" s="1">
        <f t="shared" si="555"/>
        <v>7537.4062059999997</v>
      </c>
      <c r="C2103" s="210">
        <f t="shared" si="556"/>
        <v>4</v>
      </c>
      <c r="D2103" s="1">
        <f t="shared" si="557"/>
        <v>1248.0736910000001</v>
      </c>
      <c r="E2103" t="s">
        <v>57</v>
      </c>
      <c r="F2103">
        <v>9603</v>
      </c>
      <c r="G2103" s="139">
        <v>2012</v>
      </c>
      <c r="H2103" t="s">
        <v>147</v>
      </c>
      <c r="I2103" s="691">
        <f>VLOOKUP(E2103&amp;H2103,Data2012!$A:$S,12,FALSE)</f>
        <v>1248.0736910000001</v>
      </c>
    </row>
    <row r="2104" spans="1:9" ht="14.25" hidden="1" customHeight="1">
      <c r="A2104" s="1" t="str">
        <f t="shared" si="545"/>
        <v>SZ20129603</v>
      </c>
      <c r="B2104" s="1">
        <f t="shared" si="555"/>
        <v>7537.4062059999997</v>
      </c>
      <c r="C2104" s="210">
        <f t="shared" si="556"/>
        <v>3</v>
      </c>
      <c r="D2104" s="1">
        <f t="shared" si="557"/>
        <v>1399.3706299999999</v>
      </c>
      <c r="E2104" t="s">
        <v>57</v>
      </c>
      <c r="F2104">
        <v>9603</v>
      </c>
      <c r="G2104" s="139">
        <v>2012</v>
      </c>
      <c r="H2104" t="s">
        <v>146</v>
      </c>
      <c r="I2104" s="691">
        <f>VLOOKUP(E2104&amp;H2104,Data2012!$A:$S,12,FALSE)</f>
        <v>1399.3706299999999</v>
      </c>
    </row>
    <row r="2105" spans="1:9" ht="14.25" hidden="1" customHeight="1">
      <c r="A2105" s="1" t="str">
        <f t="shared" si="545"/>
        <v>SZ20129603</v>
      </c>
      <c r="B2105" s="1">
        <f t="shared" si="555"/>
        <v>7537.4062059999997</v>
      </c>
      <c r="C2105" s="210">
        <f t="shared" si="556"/>
        <v>2</v>
      </c>
      <c r="D2105" s="1">
        <f t="shared" si="557"/>
        <v>1089.094785</v>
      </c>
      <c r="E2105" t="s">
        <v>57</v>
      </c>
      <c r="F2105">
        <v>9603</v>
      </c>
      <c r="G2105" s="139">
        <v>2012</v>
      </c>
      <c r="H2105" t="s">
        <v>145</v>
      </c>
      <c r="I2105" s="691">
        <f>VLOOKUP(E2105&amp;H2105,Data2012!$A:$S,12,FALSE)</f>
        <v>1089.094785</v>
      </c>
    </row>
    <row r="2106" spans="1:9" ht="14.25" hidden="1" customHeight="1">
      <c r="A2106" s="1" t="str">
        <f t="shared" si="545"/>
        <v>SZ20129603</v>
      </c>
      <c r="B2106" s="1">
        <f>IF(D2106="na"," ",SUMIF(A:A,A2106,D:D))</f>
        <v>7537.4062059999997</v>
      </c>
      <c r="C2106" s="210">
        <f>IF(D2106="na"," ",VALUE(RIGHT(TRIM(H2106),2)))</f>
        <v>1</v>
      </c>
      <c r="D2106" s="1">
        <f t="shared" si="557"/>
        <v>1268.063189</v>
      </c>
      <c r="E2106" t="s">
        <v>57</v>
      </c>
      <c r="F2106">
        <v>9603</v>
      </c>
      <c r="G2106" s="139">
        <v>2012</v>
      </c>
      <c r="H2106" t="s">
        <v>144</v>
      </c>
      <c r="I2106" s="691">
        <f>VLOOKUP(E2106&amp;H2106,Data2012!$A:$S,12,FALSE)</f>
        <v>1268.063189</v>
      </c>
    </row>
    <row r="2107" spans="1:9" ht="14.25" hidden="1" customHeight="1">
      <c r="A2107" s="1" t="str">
        <f t="shared" si="545"/>
        <v>SZ20129604</v>
      </c>
      <c r="B2107" s="1">
        <f t="shared" ref="B2107:B2117" si="558">IF(D2107="na",B2108,SUMIF(A:A,A2107,D:D))</f>
        <v>1666.2349999999997</v>
      </c>
      <c r="C2107" s="210">
        <f t="shared" ref="C2107:C2117" si="559">IF(D2107="na",C2108,VALUE(RIGHT(TRIM(H2107),2)))</f>
        <v>6</v>
      </c>
      <c r="D2107" s="1" t="str">
        <f>IF(I2107&lt;0,"na",I2107)</f>
        <v>na</v>
      </c>
      <c r="E2107" t="s">
        <v>57</v>
      </c>
      <c r="F2107">
        <v>9604</v>
      </c>
      <c r="G2107" s="139">
        <v>2012</v>
      </c>
      <c r="H2107" t="s">
        <v>155</v>
      </c>
      <c r="I2107" s="691">
        <f>VLOOKUP(E2107&amp;H2107,Data2012!$A:$S,15,FALSE)</f>
        <v>-1</v>
      </c>
    </row>
    <row r="2108" spans="1:9" ht="14.25" hidden="1" customHeight="1">
      <c r="A2108" s="1" t="str">
        <f t="shared" si="545"/>
        <v>SZ20129604</v>
      </c>
      <c r="B2108" s="1">
        <f t="shared" si="558"/>
        <v>1666.2349999999997</v>
      </c>
      <c r="C2108" s="210">
        <f t="shared" si="559"/>
        <v>6</v>
      </c>
      <c r="D2108" s="1" t="str">
        <f t="shared" ref="D2108:D2118" si="560">IF(I2108&lt;0,"na",I2108)</f>
        <v>na</v>
      </c>
      <c r="E2108" t="s">
        <v>57</v>
      </c>
      <c r="F2108">
        <v>9604</v>
      </c>
      <c r="G2108" s="139">
        <v>2012</v>
      </c>
      <c r="H2108" t="s">
        <v>154</v>
      </c>
      <c r="I2108" s="691">
        <f>VLOOKUP(E2108&amp;H2108,Data2012!$A:$S,15,FALSE)</f>
        <v>-1</v>
      </c>
    </row>
    <row r="2109" spans="1:9" ht="14.25" hidden="1" customHeight="1">
      <c r="A2109" s="1" t="str">
        <f t="shared" si="545"/>
        <v>SZ20129604</v>
      </c>
      <c r="B2109" s="1">
        <f t="shared" si="558"/>
        <v>1666.2349999999997</v>
      </c>
      <c r="C2109" s="210">
        <f t="shared" si="559"/>
        <v>6</v>
      </c>
      <c r="D2109" s="1" t="str">
        <f t="shared" si="560"/>
        <v>na</v>
      </c>
      <c r="E2109" t="s">
        <v>57</v>
      </c>
      <c r="F2109">
        <v>9604</v>
      </c>
      <c r="G2109" s="139">
        <v>2012</v>
      </c>
      <c r="H2109" t="s">
        <v>153</v>
      </c>
      <c r="I2109" s="691">
        <f>VLOOKUP(E2109&amp;H2109,Data2012!$A:$S,15,FALSE)</f>
        <v>-1</v>
      </c>
    </row>
    <row r="2110" spans="1:9" ht="14.25" hidden="1" customHeight="1">
      <c r="A2110" s="1" t="str">
        <f t="shared" si="545"/>
        <v>SZ20129604</v>
      </c>
      <c r="B2110" s="1">
        <f t="shared" si="558"/>
        <v>1666.2349999999997</v>
      </c>
      <c r="C2110" s="210">
        <f t="shared" si="559"/>
        <v>6</v>
      </c>
      <c r="D2110" s="1" t="str">
        <f t="shared" si="560"/>
        <v>na</v>
      </c>
      <c r="E2110" t="s">
        <v>57</v>
      </c>
      <c r="F2110">
        <v>9604</v>
      </c>
      <c r="G2110" s="139">
        <v>2012</v>
      </c>
      <c r="H2110" t="s">
        <v>152</v>
      </c>
      <c r="I2110" s="691">
        <f>VLOOKUP(E2110&amp;H2110,Data2012!$A:$S,15,FALSE)</f>
        <v>-1</v>
      </c>
    </row>
    <row r="2111" spans="1:9" ht="14.25" hidden="1" customHeight="1">
      <c r="A2111" s="1" t="str">
        <f t="shared" si="545"/>
        <v>SZ20129604</v>
      </c>
      <c r="B2111" s="1">
        <f t="shared" si="558"/>
        <v>1666.2349999999997</v>
      </c>
      <c r="C2111" s="210">
        <f t="shared" si="559"/>
        <v>6</v>
      </c>
      <c r="D2111" s="1" t="str">
        <f t="shared" si="560"/>
        <v>na</v>
      </c>
      <c r="E2111" t="s">
        <v>57</v>
      </c>
      <c r="F2111">
        <v>9604</v>
      </c>
      <c r="G2111" s="139">
        <v>2012</v>
      </c>
      <c r="H2111" t="s">
        <v>151</v>
      </c>
      <c r="I2111" s="691">
        <f>VLOOKUP(E2111&amp;H2111,Data2012!$A:$S,15,FALSE)</f>
        <v>-1</v>
      </c>
    </row>
    <row r="2112" spans="1:9" ht="14.25" hidden="1" customHeight="1">
      <c r="A2112" s="1" t="str">
        <f t="shared" si="545"/>
        <v>SZ20129604</v>
      </c>
      <c r="B2112" s="1">
        <f t="shared" si="558"/>
        <v>1666.2349999999997</v>
      </c>
      <c r="C2112" s="210">
        <f t="shared" si="559"/>
        <v>6</v>
      </c>
      <c r="D2112" s="1" t="str">
        <f t="shared" si="560"/>
        <v>na</v>
      </c>
      <c r="E2112" t="s">
        <v>57</v>
      </c>
      <c r="F2112">
        <v>9604</v>
      </c>
      <c r="G2112" s="139">
        <v>2012</v>
      </c>
      <c r="H2112" t="s">
        <v>150</v>
      </c>
      <c r="I2112" s="691">
        <f>VLOOKUP(E2112&amp;H2112,Data2012!$A:$S,15,FALSE)</f>
        <v>-1</v>
      </c>
    </row>
    <row r="2113" spans="1:9" ht="14.25" hidden="1" customHeight="1">
      <c r="A2113" s="1" t="str">
        <f t="shared" si="545"/>
        <v>SZ20129604</v>
      </c>
      <c r="B2113" s="1">
        <f t="shared" si="558"/>
        <v>1666.2349999999997</v>
      </c>
      <c r="C2113" s="210">
        <f t="shared" si="559"/>
        <v>6</v>
      </c>
      <c r="D2113" s="1">
        <f t="shared" si="560"/>
        <v>279.84199999999998</v>
      </c>
      <c r="E2113" t="s">
        <v>57</v>
      </c>
      <c r="F2113">
        <v>9604</v>
      </c>
      <c r="G2113" s="139">
        <v>2012</v>
      </c>
      <c r="H2113" t="s">
        <v>149</v>
      </c>
      <c r="I2113" s="691">
        <f>VLOOKUP(E2113&amp;H2113,Data2012!$A:$S,15,FALSE)</f>
        <v>279.84199999999998</v>
      </c>
    </row>
    <row r="2114" spans="1:9" ht="14.25" hidden="1" customHeight="1">
      <c r="A2114" s="1" t="str">
        <f t="shared" si="545"/>
        <v>SZ20129604</v>
      </c>
      <c r="B2114" s="1">
        <f t="shared" si="558"/>
        <v>1666.2349999999997</v>
      </c>
      <c r="C2114" s="210">
        <f t="shared" si="559"/>
        <v>5</v>
      </c>
      <c r="D2114" s="1">
        <f t="shared" si="560"/>
        <v>276.21899999999999</v>
      </c>
      <c r="E2114" t="s">
        <v>57</v>
      </c>
      <c r="F2114">
        <v>9604</v>
      </c>
      <c r="G2114" s="139">
        <v>2012</v>
      </c>
      <c r="H2114" t="s">
        <v>148</v>
      </c>
      <c r="I2114" s="691">
        <f>VLOOKUP(E2114&amp;H2114,Data2012!$A:$S,15,FALSE)</f>
        <v>276.21899999999999</v>
      </c>
    </row>
    <row r="2115" spans="1:9" ht="14.25" hidden="1" customHeight="1">
      <c r="A2115" s="1" t="str">
        <f t="shared" si="545"/>
        <v>SZ20129604</v>
      </c>
      <c r="B2115" s="1">
        <f t="shared" si="558"/>
        <v>1666.2349999999997</v>
      </c>
      <c r="C2115" s="210">
        <f t="shared" si="559"/>
        <v>4</v>
      </c>
      <c r="D2115" s="1">
        <f t="shared" si="560"/>
        <v>276.72699999999998</v>
      </c>
      <c r="E2115" t="s">
        <v>57</v>
      </c>
      <c r="F2115">
        <v>9604</v>
      </c>
      <c r="G2115" s="139">
        <v>2012</v>
      </c>
      <c r="H2115" t="s">
        <v>147</v>
      </c>
      <c r="I2115" s="691">
        <f>VLOOKUP(E2115&amp;H2115,Data2012!$A:$S,15,FALSE)</f>
        <v>276.72699999999998</v>
      </c>
    </row>
    <row r="2116" spans="1:9" ht="14.25" hidden="1" customHeight="1">
      <c r="A2116" s="1" t="str">
        <f t="shared" si="545"/>
        <v>SZ20129604</v>
      </c>
      <c r="B2116" s="1">
        <f t="shared" si="558"/>
        <v>1666.2349999999997</v>
      </c>
      <c r="C2116" s="210">
        <f t="shared" si="559"/>
        <v>3</v>
      </c>
      <c r="D2116" s="1">
        <f t="shared" si="560"/>
        <v>309.40499999999997</v>
      </c>
      <c r="E2116" t="s">
        <v>57</v>
      </c>
      <c r="F2116">
        <v>9604</v>
      </c>
      <c r="G2116" s="139">
        <v>2012</v>
      </c>
      <c r="H2116" t="s">
        <v>146</v>
      </c>
      <c r="I2116" s="691">
        <f>VLOOKUP(E2116&amp;H2116,Data2012!$A:$S,15,FALSE)</f>
        <v>309.40499999999997</v>
      </c>
    </row>
    <row r="2117" spans="1:9" ht="14.25" hidden="1" customHeight="1">
      <c r="A2117" s="1" t="str">
        <f t="shared" si="545"/>
        <v>SZ20129604</v>
      </c>
      <c r="B2117" s="1">
        <f t="shared" si="558"/>
        <v>1666.2349999999997</v>
      </c>
      <c r="C2117" s="210">
        <f t="shared" si="559"/>
        <v>2</v>
      </c>
      <c r="D2117" s="1">
        <f t="shared" si="560"/>
        <v>236.04900000000001</v>
      </c>
      <c r="E2117" t="s">
        <v>57</v>
      </c>
      <c r="F2117">
        <v>9604</v>
      </c>
      <c r="G2117" s="139">
        <v>2012</v>
      </c>
      <c r="H2117" t="s">
        <v>145</v>
      </c>
      <c r="I2117" s="691">
        <f>VLOOKUP(E2117&amp;H2117,Data2012!$A:$S,15,FALSE)</f>
        <v>236.04900000000001</v>
      </c>
    </row>
    <row r="2118" spans="1:9" ht="14.25" hidden="1" customHeight="1">
      <c r="A2118" s="1" t="str">
        <f t="shared" si="545"/>
        <v>SZ20129604</v>
      </c>
      <c r="B2118" s="1">
        <f>IF(D2118="na"," ",SUMIF(A:A,A2118,D:D))</f>
        <v>1666.2349999999997</v>
      </c>
      <c r="C2118" s="210">
        <f>IF(D2118="na"," ",VALUE(RIGHT(TRIM(H2118),2)))</f>
        <v>1</v>
      </c>
      <c r="D2118" s="1">
        <f t="shared" si="560"/>
        <v>287.99299999999999</v>
      </c>
      <c r="E2118" t="s">
        <v>57</v>
      </c>
      <c r="F2118">
        <v>9604</v>
      </c>
      <c r="G2118" s="139">
        <v>2012</v>
      </c>
      <c r="H2118" t="s">
        <v>144</v>
      </c>
      <c r="I2118" s="691">
        <f>VLOOKUP(E2118&amp;H2118,Data2012!$A:$S,15,FALSE)</f>
        <v>287.99299999999999</v>
      </c>
    </row>
    <row r="2119" spans="1:9" ht="14.25" hidden="1" customHeight="1">
      <c r="A2119" s="1" t="str">
        <f t="shared" ref="A2119:A2182" si="561">TRIM(E2119)&amp;VALUE(G2119)&amp;F2119</f>
        <v>SZ20129605</v>
      </c>
      <c r="B2119" s="1">
        <f t="shared" ref="B2119:B2129" si="562">IF(D2119="na",B2120,SUMIF(A:A,A2119,D:D))</f>
        <v>5939.5240000000003</v>
      </c>
      <c r="C2119" s="210">
        <f t="shared" ref="C2119:C2129" si="563">IF(D2119="na",C2120,VALUE(RIGHT(TRIM(H2119),2)))</f>
        <v>6</v>
      </c>
      <c r="D2119" s="1" t="str">
        <f>IF(I2119&lt;0,"na",I2119)</f>
        <v>na</v>
      </c>
      <c r="E2119" t="s">
        <v>57</v>
      </c>
      <c r="F2119">
        <v>9605</v>
      </c>
      <c r="G2119" s="139">
        <v>2012</v>
      </c>
      <c r="H2119" t="s">
        <v>155</v>
      </c>
      <c r="I2119" s="691">
        <f>VLOOKUP(E2119&amp;H2119,Data2012!$A:$S,18,FALSE)</f>
        <v>-1</v>
      </c>
    </row>
    <row r="2120" spans="1:9" ht="14.25" hidden="1" customHeight="1">
      <c r="A2120" s="1" t="str">
        <f t="shared" si="561"/>
        <v>SZ20129605</v>
      </c>
      <c r="B2120" s="1">
        <f t="shared" si="562"/>
        <v>5939.5240000000003</v>
      </c>
      <c r="C2120" s="210">
        <f t="shared" si="563"/>
        <v>6</v>
      </c>
      <c r="D2120" s="1" t="str">
        <f t="shared" ref="D2120:D2130" si="564">IF(I2120&lt;0,"na",I2120)</f>
        <v>na</v>
      </c>
      <c r="E2120" t="s">
        <v>57</v>
      </c>
      <c r="F2120">
        <v>9605</v>
      </c>
      <c r="G2120" s="139">
        <v>2012</v>
      </c>
      <c r="H2120" t="s">
        <v>154</v>
      </c>
      <c r="I2120" s="691">
        <f>VLOOKUP(E2120&amp;H2120,Data2012!$A:$S,18,FALSE)</f>
        <v>-1</v>
      </c>
    </row>
    <row r="2121" spans="1:9" ht="14.25" hidden="1" customHeight="1">
      <c r="A2121" s="1" t="str">
        <f t="shared" si="561"/>
        <v>SZ20129605</v>
      </c>
      <c r="B2121" s="1">
        <f t="shared" si="562"/>
        <v>5939.5240000000003</v>
      </c>
      <c r="C2121" s="210">
        <f t="shared" si="563"/>
        <v>6</v>
      </c>
      <c r="D2121" s="1" t="str">
        <f t="shared" si="564"/>
        <v>na</v>
      </c>
      <c r="E2121" t="s">
        <v>57</v>
      </c>
      <c r="F2121">
        <v>9605</v>
      </c>
      <c r="G2121" s="139">
        <v>2012</v>
      </c>
      <c r="H2121" t="s">
        <v>153</v>
      </c>
      <c r="I2121" s="691">
        <f>VLOOKUP(E2121&amp;H2121,Data2012!$A:$S,18,FALSE)</f>
        <v>-1</v>
      </c>
    </row>
    <row r="2122" spans="1:9" ht="14.25" hidden="1" customHeight="1">
      <c r="A2122" s="1" t="str">
        <f t="shared" si="561"/>
        <v>SZ20129605</v>
      </c>
      <c r="B2122" s="1">
        <f t="shared" si="562"/>
        <v>5939.5240000000003</v>
      </c>
      <c r="C2122" s="210">
        <f t="shared" si="563"/>
        <v>6</v>
      </c>
      <c r="D2122" s="1" t="str">
        <f t="shared" si="564"/>
        <v>na</v>
      </c>
      <c r="E2122" t="s">
        <v>57</v>
      </c>
      <c r="F2122">
        <v>9605</v>
      </c>
      <c r="G2122" s="139">
        <v>2012</v>
      </c>
      <c r="H2122" t="s">
        <v>152</v>
      </c>
      <c r="I2122" s="691">
        <f>VLOOKUP(E2122&amp;H2122,Data2012!$A:$S,18,FALSE)</f>
        <v>-1</v>
      </c>
    </row>
    <row r="2123" spans="1:9" ht="14.25" hidden="1" customHeight="1">
      <c r="A2123" s="1" t="str">
        <f t="shared" si="561"/>
        <v>SZ20129605</v>
      </c>
      <c r="B2123" s="1">
        <f t="shared" si="562"/>
        <v>5939.5240000000003</v>
      </c>
      <c r="C2123" s="210">
        <f t="shared" si="563"/>
        <v>6</v>
      </c>
      <c r="D2123" s="1" t="str">
        <f t="shared" si="564"/>
        <v>na</v>
      </c>
      <c r="E2123" t="s">
        <v>57</v>
      </c>
      <c r="F2123">
        <v>9605</v>
      </c>
      <c r="G2123" s="139">
        <v>2012</v>
      </c>
      <c r="H2123" t="s">
        <v>151</v>
      </c>
      <c r="I2123" s="691">
        <f>VLOOKUP(E2123&amp;H2123,Data2012!$A:$S,18,FALSE)</f>
        <v>-1</v>
      </c>
    </row>
    <row r="2124" spans="1:9" ht="14.25" hidden="1" customHeight="1">
      <c r="A2124" s="1" t="str">
        <f t="shared" si="561"/>
        <v>SZ20129605</v>
      </c>
      <c r="B2124" s="1">
        <f t="shared" si="562"/>
        <v>5939.5240000000003</v>
      </c>
      <c r="C2124" s="210">
        <f t="shared" si="563"/>
        <v>6</v>
      </c>
      <c r="D2124" s="1" t="str">
        <f t="shared" si="564"/>
        <v>na</v>
      </c>
      <c r="E2124" t="s">
        <v>57</v>
      </c>
      <c r="F2124">
        <v>9605</v>
      </c>
      <c r="G2124" s="139">
        <v>2012</v>
      </c>
      <c r="H2124" t="s">
        <v>150</v>
      </c>
      <c r="I2124" s="691">
        <f>VLOOKUP(E2124&amp;H2124,Data2012!$A:$S,18,FALSE)</f>
        <v>-1</v>
      </c>
    </row>
    <row r="2125" spans="1:9" ht="14.25" hidden="1" customHeight="1">
      <c r="A2125" s="1" t="str">
        <f t="shared" si="561"/>
        <v>SZ20129605</v>
      </c>
      <c r="B2125" s="1">
        <f t="shared" si="562"/>
        <v>5939.5240000000003</v>
      </c>
      <c r="C2125" s="210">
        <f t="shared" si="563"/>
        <v>6</v>
      </c>
      <c r="D2125" s="1">
        <f t="shared" si="564"/>
        <v>971.02499999999998</v>
      </c>
      <c r="E2125" t="s">
        <v>57</v>
      </c>
      <c r="F2125">
        <v>9605</v>
      </c>
      <c r="G2125" s="139">
        <v>2012</v>
      </c>
      <c r="H2125" t="s">
        <v>149</v>
      </c>
      <c r="I2125" s="691">
        <f>VLOOKUP(E2125&amp;H2125,Data2012!$A:$S,18,FALSE)</f>
        <v>971.02499999999998</v>
      </c>
    </row>
    <row r="2126" spans="1:9" ht="14.25" hidden="1" customHeight="1">
      <c r="A2126" s="1" t="str">
        <f t="shared" si="561"/>
        <v>SZ20129605</v>
      </c>
      <c r="B2126" s="1">
        <f t="shared" si="562"/>
        <v>5939.5240000000003</v>
      </c>
      <c r="C2126" s="210">
        <f t="shared" si="563"/>
        <v>5</v>
      </c>
      <c r="D2126" s="1">
        <f t="shared" si="564"/>
        <v>1030.731</v>
      </c>
      <c r="E2126" t="s">
        <v>57</v>
      </c>
      <c r="F2126">
        <v>9605</v>
      </c>
      <c r="G2126" s="139">
        <v>2012</v>
      </c>
      <c r="H2126" t="s">
        <v>148</v>
      </c>
      <c r="I2126" s="691">
        <f>VLOOKUP(E2126&amp;H2126,Data2012!$A:$S,18,FALSE)</f>
        <v>1030.731</v>
      </c>
    </row>
    <row r="2127" spans="1:9" ht="14.25" hidden="1" customHeight="1">
      <c r="A2127" s="1" t="str">
        <f t="shared" si="561"/>
        <v>SZ20129605</v>
      </c>
      <c r="B2127" s="1">
        <f t="shared" si="562"/>
        <v>5939.5240000000003</v>
      </c>
      <c r="C2127" s="210">
        <f t="shared" si="563"/>
        <v>4</v>
      </c>
      <c r="D2127" s="1">
        <f t="shared" si="564"/>
        <v>1016.902</v>
      </c>
      <c r="E2127" t="s">
        <v>57</v>
      </c>
      <c r="F2127">
        <v>9605</v>
      </c>
      <c r="G2127" s="139">
        <v>2012</v>
      </c>
      <c r="H2127" t="s">
        <v>147</v>
      </c>
      <c r="I2127" s="691">
        <f>VLOOKUP(E2127&amp;H2127,Data2012!$A:$S,18,FALSE)</f>
        <v>1016.902</v>
      </c>
    </row>
    <row r="2128" spans="1:9" ht="14.25" hidden="1" customHeight="1">
      <c r="A2128" s="1" t="str">
        <f t="shared" si="561"/>
        <v>SZ20129605</v>
      </c>
      <c r="B2128" s="1">
        <f t="shared" si="562"/>
        <v>5939.5240000000003</v>
      </c>
      <c r="C2128" s="210">
        <f t="shared" si="563"/>
        <v>3</v>
      </c>
      <c r="D2128" s="1">
        <f t="shared" si="564"/>
        <v>1104.2460000000001</v>
      </c>
      <c r="E2128" t="s">
        <v>57</v>
      </c>
      <c r="F2128">
        <v>9605</v>
      </c>
      <c r="G2128" s="139">
        <v>2012</v>
      </c>
      <c r="H2128" t="s">
        <v>146</v>
      </c>
      <c r="I2128" s="691">
        <f>VLOOKUP(E2128&amp;H2128,Data2012!$A:$S,18,FALSE)</f>
        <v>1104.2460000000001</v>
      </c>
    </row>
    <row r="2129" spans="1:9" ht="14.25" hidden="1" customHeight="1">
      <c r="A2129" s="1" t="str">
        <f t="shared" si="561"/>
        <v>SZ20129605</v>
      </c>
      <c r="B2129" s="1">
        <f t="shared" si="562"/>
        <v>5939.5240000000003</v>
      </c>
      <c r="C2129" s="210">
        <f t="shared" si="563"/>
        <v>2</v>
      </c>
      <c r="D2129" s="1">
        <f t="shared" si="564"/>
        <v>822.33900000000006</v>
      </c>
      <c r="E2129" t="s">
        <v>57</v>
      </c>
      <c r="F2129">
        <v>9605</v>
      </c>
      <c r="G2129" s="139">
        <v>2012</v>
      </c>
      <c r="H2129" t="s">
        <v>145</v>
      </c>
      <c r="I2129" s="691">
        <f>VLOOKUP(E2129&amp;H2129,Data2012!$A:$S,18,FALSE)</f>
        <v>822.33900000000006</v>
      </c>
    </row>
    <row r="2130" spans="1:9" ht="14.25" hidden="1" customHeight="1">
      <c r="A2130" s="1" t="str">
        <f t="shared" si="561"/>
        <v>SZ20129605</v>
      </c>
      <c r="B2130" s="403">
        <f>IF(D2130="na"," ",SUMIF(A:A,A2130,D:D))</f>
        <v>5939.5240000000003</v>
      </c>
      <c r="C2130" s="404">
        <f>IF(D2130="na"," ",VALUE(RIGHT(TRIM(H2130),2)))</f>
        <v>1</v>
      </c>
      <c r="D2130" s="403">
        <f t="shared" si="564"/>
        <v>994.28099999999995</v>
      </c>
      <c r="E2130" t="s">
        <v>57</v>
      </c>
      <c r="F2130">
        <v>9605</v>
      </c>
      <c r="G2130" s="139">
        <v>2012</v>
      </c>
      <c r="H2130" t="s">
        <v>144</v>
      </c>
      <c r="I2130" s="691">
        <f>VLOOKUP(E2130&amp;H2130,Data2012!$A:$S,18,FALSE)</f>
        <v>994.28099999999995</v>
      </c>
    </row>
    <row r="2131" spans="1:9" ht="14.25" hidden="1" customHeight="1">
      <c r="A2131" s="1" t="str">
        <f t="shared" si="561"/>
        <v>SZ20129606</v>
      </c>
      <c r="B2131" s="1">
        <f t="shared" ref="B2131:B2141" si="565">IF(D2131="na",B2132,SUMIF(A:A,A2131,D:D))</f>
        <v>1346.9079999999999</v>
      </c>
      <c r="C2131" s="210">
        <f t="shared" ref="C2131:C2141" si="566">IF(D2131="na",C2132,VALUE(RIGHT(TRIM(H2131),2)))</f>
        <v>6</v>
      </c>
      <c r="D2131" s="1" t="str">
        <f>IF(I2131&lt;0,"na",I2131)</f>
        <v>na</v>
      </c>
      <c r="E2131" t="s">
        <v>57</v>
      </c>
      <c r="F2131">
        <v>9606</v>
      </c>
      <c r="G2131" s="139">
        <v>2012</v>
      </c>
      <c r="H2131" t="s">
        <v>155</v>
      </c>
      <c r="I2131" s="691">
        <f>VLOOKUP(E2131&amp;H2131,Data2012!$A:$U,21,FALSE)</f>
        <v>-1</v>
      </c>
    </row>
    <row r="2132" spans="1:9" ht="14.25" hidden="1" customHeight="1">
      <c r="A2132" s="1" t="str">
        <f t="shared" si="561"/>
        <v>SZ20129606</v>
      </c>
      <c r="B2132" s="1">
        <f t="shared" si="565"/>
        <v>1346.9079999999999</v>
      </c>
      <c r="C2132" s="210">
        <f t="shared" si="566"/>
        <v>6</v>
      </c>
      <c r="D2132" s="1" t="str">
        <f t="shared" ref="D2132:D2142" si="567">IF(I2132&lt;0,"na",I2132)</f>
        <v>na</v>
      </c>
      <c r="E2132" t="s">
        <v>57</v>
      </c>
      <c r="F2132">
        <v>9606</v>
      </c>
      <c r="G2132" s="139">
        <v>2012</v>
      </c>
      <c r="H2132" t="s">
        <v>154</v>
      </c>
      <c r="I2132" s="691">
        <f>VLOOKUP(E2132&amp;H2132,Data2012!$A:$U,21,FALSE)</f>
        <v>-1</v>
      </c>
    </row>
    <row r="2133" spans="1:9" ht="14.25" hidden="1" customHeight="1">
      <c r="A2133" s="1" t="str">
        <f t="shared" si="561"/>
        <v>SZ20129606</v>
      </c>
      <c r="B2133" s="1">
        <f t="shared" si="565"/>
        <v>1346.9079999999999</v>
      </c>
      <c r="C2133" s="210">
        <f t="shared" si="566"/>
        <v>6</v>
      </c>
      <c r="D2133" s="1" t="str">
        <f t="shared" si="567"/>
        <v>na</v>
      </c>
      <c r="E2133" t="s">
        <v>57</v>
      </c>
      <c r="F2133">
        <v>9606</v>
      </c>
      <c r="G2133" s="139">
        <v>2012</v>
      </c>
      <c r="H2133" t="s">
        <v>153</v>
      </c>
      <c r="I2133" s="691">
        <f>VLOOKUP(E2133&amp;H2133,Data2012!$A:$U,21,FALSE)</f>
        <v>-1</v>
      </c>
    </row>
    <row r="2134" spans="1:9" ht="14.25" hidden="1" customHeight="1">
      <c r="A2134" s="1" t="str">
        <f t="shared" si="561"/>
        <v>SZ20129606</v>
      </c>
      <c r="B2134" s="1">
        <f t="shared" si="565"/>
        <v>1346.9079999999999</v>
      </c>
      <c r="C2134" s="210">
        <f t="shared" si="566"/>
        <v>6</v>
      </c>
      <c r="D2134" s="1" t="str">
        <f t="shared" si="567"/>
        <v>na</v>
      </c>
      <c r="E2134" t="s">
        <v>57</v>
      </c>
      <c r="F2134">
        <v>9606</v>
      </c>
      <c r="G2134" s="139">
        <v>2012</v>
      </c>
      <c r="H2134" t="s">
        <v>152</v>
      </c>
      <c r="I2134" s="691">
        <f>VLOOKUP(E2134&amp;H2134,Data2012!$A:$U,21,FALSE)</f>
        <v>-1</v>
      </c>
    </row>
    <row r="2135" spans="1:9" ht="14.25" hidden="1" customHeight="1">
      <c r="A2135" s="1" t="str">
        <f t="shared" si="561"/>
        <v>SZ20129606</v>
      </c>
      <c r="B2135" s="1">
        <f t="shared" si="565"/>
        <v>1346.9079999999999</v>
      </c>
      <c r="C2135" s="210">
        <f t="shared" si="566"/>
        <v>6</v>
      </c>
      <c r="D2135" s="1" t="str">
        <f t="shared" si="567"/>
        <v>na</v>
      </c>
      <c r="E2135" t="s">
        <v>57</v>
      </c>
      <c r="F2135">
        <v>9606</v>
      </c>
      <c r="G2135" s="139">
        <v>2012</v>
      </c>
      <c r="H2135" t="s">
        <v>151</v>
      </c>
      <c r="I2135" s="691">
        <f>VLOOKUP(E2135&amp;H2135,Data2012!$A:$U,21,FALSE)</f>
        <v>-1</v>
      </c>
    </row>
    <row r="2136" spans="1:9" ht="14.25" hidden="1" customHeight="1">
      <c r="A2136" s="1" t="str">
        <f t="shared" si="561"/>
        <v>SZ20129606</v>
      </c>
      <c r="B2136" s="1">
        <f t="shared" si="565"/>
        <v>1346.9079999999999</v>
      </c>
      <c r="C2136" s="210">
        <f t="shared" si="566"/>
        <v>6</v>
      </c>
      <c r="D2136" s="1" t="str">
        <f t="shared" si="567"/>
        <v>na</v>
      </c>
      <c r="E2136" t="s">
        <v>57</v>
      </c>
      <c r="F2136">
        <v>9606</v>
      </c>
      <c r="G2136" s="139">
        <v>2012</v>
      </c>
      <c r="H2136" t="s">
        <v>150</v>
      </c>
      <c r="I2136" s="691">
        <f>VLOOKUP(E2136&amp;H2136,Data2012!$A:$U,21,FALSE)</f>
        <v>-1</v>
      </c>
    </row>
    <row r="2137" spans="1:9" ht="14.25" hidden="1" customHeight="1">
      <c r="A2137" s="1" t="str">
        <f t="shared" si="561"/>
        <v>SZ20129606</v>
      </c>
      <c r="B2137" s="1">
        <f t="shared" si="565"/>
        <v>1346.9079999999999</v>
      </c>
      <c r="C2137" s="210">
        <f t="shared" si="566"/>
        <v>6</v>
      </c>
      <c r="D2137" s="1">
        <f t="shared" si="567"/>
        <v>219.87299999999999</v>
      </c>
      <c r="E2137" t="s">
        <v>57</v>
      </c>
      <c r="F2137">
        <v>9606</v>
      </c>
      <c r="G2137" s="139">
        <v>2012</v>
      </c>
      <c r="H2137" t="s">
        <v>149</v>
      </c>
      <c r="I2137" s="691">
        <f>VLOOKUP(E2137&amp;H2137,Data2012!$A:$U,21,FALSE)</f>
        <v>219.87299999999999</v>
      </c>
    </row>
    <row r="2138" spans="1:9" ht="14.25" hidden="1" customHeight="1">
      <c r="A2138" s="1" t="str">
        <f t="shared" si="561"/>
        <v>SZ20129606</v>
      </c>
      <c r="B2138" s="1">
        <f t="shared" si="565"/>
        <v>1346.9079999999999</v>
      </c>
      <c r="C2138" s="210">
        <f t="shared" si="566"/>
        <v>5</v>
      </c>
      <c r="D2138" s="1">
        <f t="shared" si="567"/>
        <v>228.96899999999999</v>
      </c>
      <c r="E2138" t="s">
        <v>57</v>
      </c>
      <c r="F2138">
        <v>9606</v>
      </c>
      <c r="G2138" s="139">
        <v>2012</v>
      </c>
      <c r="H2138" t="s">
        <v>148</v>
      </c>
      <c r="I2138" s="691">
        <f>VLOOKUP(E2138&amp;H2138,Data2012!$A:$U,21,FALSE)</f>
        <v>228.96899999999999</v>
      </c>
    </row>
    <row r="2139" spans="1:9" ht="14.25" hidden="1" customHeight="1">
      <c r="A2139" s="1" t="str">
        <f t="shared" si="561"/>
        <v>SZ20129606</v>
      </c>
      <c r="B2139" s="1">
        <f t="shared" si="565"/>
        <v>1346.9079999999999</v>
      </c>
      <c r="C2139" s="210">
        <f t="shared" si="566"/>
        <v>4</v>
      </c>
      <c r="D2139" s="1">
        <f t="shared" si="567"/>
        <v>230.68700000000001</v>
      </c>
      <c r="E2139" t="s">
        <v>57</v>
      </c>
      <c r="F2139">
        <v>9606</v>
      </c>
      <c r="G2139" s="139">
        <v>2012</v>
      </c>
      <c r="H2139" t="s">
        <v>147</v>
      </c>
      <c r="I2139" s="691">
        <f>VLOOKUP(E2139&amp;H2139,Data2012!$A:$U,21,FALSE)</f>
        <v>230.68700000000001</v>
      </c>
    </row>
    <row r="2140" spans="1:9" ht="14.25" hidden="1" customHeight="1">
      <c r="A2140" s="1" t="str">
        <f t="shared" si="561"/>
        <v>SZ20129606</v>
      </c>
      <c r="B2140" s="1">
        <f t="shared" si="565"/>
        <v>1346.9079999999999</v>
      </c>
      <c r="C2140" s="210">
        <f t="shared" si="566"/>
        <v>3</v>
      </c>
      <c r="D2140" s="1">
        <f t="shared" si="567"/>
        <v>251.745</v>
      </c>
      <c r="E2140" t="s">
        <v>57</v>
      </c>
      <c r="F2140">
        <v>9606</v>
      </c>
      <c r="G2140" s="139">
        <v>2012</v>
      </c>
      <c r="H2140" t="s">
        <v>146</v>
      </c>
      <c r="I2140" s="691">
        <f>VLOOKUP(E2140&amp;H2140,Data2012!$A:$U,21,FALSE)</f>
        <v>251.745</v>
      </c>
    </row>
    <row r="2141" spans="1:9" ht="14.25" hidden="1" customHeight="1">
      <c r="A2141" s="1" t="str">
        <f t="shared" si="561"/>
        <v>SZ20129606</v>
      </c>
      <c r="B2141" s="1">
        <f t="shared" si="565"/>
        <v>1346.9079999999999</v>
      </c>
      <c r="C2141" s="210">
        <f t="shared" si="566"/>
        <v>2</v>
      </c>
      <c r="D2141" s="1">
        <f t="shared" si="567"/>
        <v>182.59399999999999</v>
      </c>
      <c r="E2141" t="s">
        <v>57</v>
      </c>
      <c r="F2141">
        <v>9606</v>
      </c>
      <c r="G2141" s="139">
        <v>2012</v>
      </c>
      <c r="H2141" t="s">
        <v>145</v>
      </c>
      <c r="I2141" s="691">
        <f>VLOOKUP(E2141&amp;H2141,Data2012!$A:$U,21,FALSE)</f>
        <v>182.59399999999999</v>
      </c>
    </row>
    <row r="2142" spans="1:9" ht="14.25" hidden="1" customHeight="1">
      <c r="A2142" s="1" t="str">
        <f t="shared" si="561"/>
        <v>SZ20129606</v>
      </c>
      <c r="B2142" s="1">
        <f>IF(D2142="na"," ",SUMIF(A:A,A2142,D:D))</f>
        <v>1346.9079999999999</v>
      </c>
      <c r="C2142" s="210">
        <f>IF(D2142="na"," ",VALUE(RIGHT(TRIM(H2142),2)))</f>
        <v>1</v>
      </c>
      <c r="D2142" s="1">
        <f t="shared" si="567"/>
        <v>233.04</v>
      </c>
      <c r="E2142" t="s">
        <v>57</v>
      </c>
      <c r="F2142">
        <v>9606</v>
      </c>
      <c r="G2142" s="139">
        <v>2012</v>
      </c>
      <c r="H2142" t="s">
        <v>144</v>
      </c>
      <c r="I2142" s="691">
        <f>VLOOKUP(E2142&amp;H2142,Data2012!$A:$U,21,FALSE)</f>
        <v>233.04</v>
      </c>
    </row>
    <row r="2143" spans="1:9" ht="14.25" hidden="1" customHeight="1">
      <c r="A2143" s="1" t="str">
        <f t="shared" si="561"/>
        <v>TCDD20129601</v>
      </c>
      <c r="B2143" s="1">
        <f t="shared" ref="B2143:B2153" si="568">IF(D2143="na",B2144,SUMIF(A:A,A2143,D:D))</f>
        <v>36715</v>
      </c>
      <c r="C2143" s="210">
        <f t="shared" ref="C2143:C2153" si="569">IF(D2143="na",C2144,VALUE(RIGHT(TRIM(H2143),2)))</f>
        <v>6</v>
      </c>
      <c r="D2143" s="1" t="str">
        <f>IF(I2143&lt;0,"na",I2143)</f>
        <v>na</v>
      </c>
      <c r="E2143" t="s">
        <v>63</v>
      </c>
      <c r="F2143">
        <v>9601</v>
      </c>
      <c r="G2143" s="139">
        <v>2012</v>
      </c>
      <c r="H2143" t="s">
        <v>155</v>
      </c>
      <c r="I2143">
        <f>VLOOKUP(E2143&amp;H2143,Data2012!$A:$S,4,FALSE)</f>
        <v>-1</v>
      </c>
    </row>
    <row r="2144" spans="1:9" ht="14.25" hidden="1" customHeight="1">
      <c r="A2144" s="1" t="str">
        <f t="shared" si="561"/>
        <v>TCDD20129601</v>
      </c>
      <c r="B2144" s="1">
        <f t="shared" si="568"/>
        <v>36715</v>
      </c>
      <c r="C2144" s="210">
        <f t="shared" si="569"/>
        <v>6</v>
      </c>
      <c r="D2144" s="1" t="str">
        <f t="shared" ref="D2144:D2154" si="570">IF(I2144&lt;0,"na",I2144)</f>
        <v>na</v>
      </c>
      <c r="E2144" t="s">
        <v>63</v>
      </c>
      <c r="F2144">
        <v>9601</v>
      </c>
      <c r="G2144" s="139">
        <v>2012</v>
      </c>
      <c r="H2144" t="s">
        <v>154</v>
      </c>
      <c r="I2144">
        <f>VLOOKUP(E2144&amp;H2144,Data2012!$A:$S,4,FALSE)</f>
        <v>-1</v>
      </c>
    </row>
    <row r="2145" spans="1:9" ht="14.25" hidden="1" customHeight="1">
      <c r="A2145" s="1" t="str">
        <f t="shared" si="561"/>
        <v>TCDD20129601</v>
      </c>
      <c r="B2145" s="1">
        <f t="shared" si="568"/>
        <v>36715</v>
      </c>
      <c r="C2145" s="210">
        <f t="shared" si="569"/>
        <v>6</v>
      </c>
      <c r="D2145" s="1" t="str">
        <f t="shared" si="570"/>
        <v>na</v>
      </c>
      <c r="E2145" t="s">
        <v>63</v>
      </c>
      <c r="F2145">
        <v>9601</v>
      </c>
      <c r="G2145" s="139">
        <v>2012</v>
      </c>
      <c r="H2145" t="s">
        <v>153</v>
      </c>
      <c r="I2145">
        <f>VLOOKUP(E2145&amp;H2145,Data2012!$A:$S,4,FALSE)</f>
        <v>-1</v>
      </c>
    </row>
    <row r="2146" spans="1:9" ht="14.25" hidden="1" customHeight="1">
      <c r="A2146" s="1" t="str">
        <f t="shared" si="561"/>
        <v>TCDD20129601</v>
      </c>
      <c r="B2146" s="1">
        <f t="shared" si="568"/>
        <v>36715</v>
      </c>
      <c r="C2146" s="210">
        <f t="shared" si="569"/>
        <v>6</v>
      </c>
      <c r="D2146" s="1" t="str">
        <f t="shared" si="570"/>
        <v>na</v>
      </c>
      <c r="E2146" t="s">
        <v>63</v>
      </c>
      <c r="F2146">
        <v>9601</v>
      </c>
      <c r="G2146" s="139">
        <v>2012</v>
      </c>
      <c r="H2146" t="s">
        <v>152</v>
      </c>
      <c r="I2146">
        <f>VLOOKUP(E2146&amp;H2146,Data2012!$A:$S,4,FALSE)</f>
        <v>-1</v>
      </c>
    </row>
    <row r="2147" spans="1:9" ht="14.25" hidden="1" customHeight="1">
      <c r="A2147" s="1" t="str">
        <f t="shared" si="561"/>
        <v>TCDD20129601</v>
      </c>
      <c r="B2147" s="1">
        <f t="shared" si="568"/>
        <v>36715</v>
      </c>
      <c r="C2147" s="210">
        <f t="shared" si="569"/>
        <v>6</v>
      </c>
      <c r="D2147" s="1" t="str">
        <f t="shared" si="570"/>
        <v>na</v>
      </c>
      <c r="E2147" t="s">
        <v>63</v>
      </c>
      <c r="F2147">
        <v>9601</v>
      </c>
      <c r="G2147" s="139">
        <v>2012</v>
      </c>
      <c r="H2147" t="s">
        <v>151</v>
      </c>
      <c r="I2147">
        <f>VLOOKUP(E2147&amp;H2147,Data2012!$A:$S,4,FALSE)</f>
        <v>-1</v>
      </c>
    </row>
    <row r="2148" spans="1:9" ht="14.25" hidden="1" customHeight="1">
      <c r="A2148" s="1" t="str">
        <f t="shared" si="561"/>
        <v>TCDD20129601</v>
      </c>
      <c r="B2148" s="1">
        <f t="shared" si="568"/>
        <v>36715</v>
      </c>
      <c r="C2148" s="210">
        <f t="shared" si="569"/>
        <v>6</v>
      </c>
      <c r="D2148" s="1" t="str">
        <f t="shared" si="570"/>
        <v>na</v>
      </c>
      <c r="E2148" t="s">
        <v>63</v>
      </c>
      <c r="F2148">
        <v>9601</v>
      </c>
      <c r="G2148" s="139">
        <v>2012</v>
      </c>
      <c r="H2148" t="s">
        <v>150</v>
      </c>
      <c r="I2148">
        <f>VLOOKUP(E2148&amp;H2148,Data2012!$A:$S,4,FALSE)</f>
        <v>-1</v>
      </c>
    </row>
    <row r="2149" spans="1:9" ht="14.25" hidden="1" customHeight="1">
      <c r="A2149" s="1" t="str">
        <f t="shared" si="561"/>
        <v>TCDD20129601</v>
      </c>
      <c r="B2149" s="1">
        <f t="shared" si="568"/>
        <v>36715</v>
      </c>
      <c r="C2149" s="210">
        <f t="shared" si="569"/>
        <v>6</v>
      </c>
      <c r="D2149" s="1">
        <f t="shared" si="570"/>
        <v>5998</v>
      </c>
      <c r="E2149" t="s">
        <v>63</v>
      </c>
      <c r="F2149">
        <v>9601</v>
      </c>
      <c r="G2149" s="139">
        <v>2012</v>
      </c>
      <c r="H2149" t="s">
        <v>149</v>
      </c>
      <c r="I2149">
        <f>VLOOKUP(E2149&amp;H2149,Data2012!$A:$S,4,FALSE)</f>
        <v>5998</v>
      </c>
    </row>
    <row r="2150" spans="1:9" ht="14.25" hidden="1" customHeight="1">
      <c r="A2150" s="1" t="str">
        <f t="shared" si="561"/>
        <v>TCDD20129601</v>
      </c>
      <c r="B2150" s="1">
        <f t="shared" si="568"/>
        <v>36715</v>
      </c>
      <c r="C2150" s="210">
        <f t="shared" si="569"/>
        <v>5</v>
      </c>
      <c r="D2150" s="1">
        <f t="shared" si="570"/>
        <v>5795</v>
      </c>
      <c r="E2150" t="s">
        <v>63</v>
      </c>
      <c r="F2150">
        <v>9601</v>
      </c>
      <c r="G2150" s="139">
        <v>2012</v>
      </c>
      <c r="H2150" t="s">
        <v>148</v>
      </c>
      <c r="I2150">
        <f>VLOOKUP(E2150&amp;H2150,Data2012!$A:$S,4,FALSE)</f>
        <v>5795</v>
      </c>
    </row>
    <row r="2151" spans="1:9" ht="14.25" hidden="1" customHeight="1">
      <c r="A2151" s="1" t="str">
        <f t="shared" si="561"/>
        <v>TCDD20129601</v>
      </c>
      <c r="B2151" s="1">
        <f t="shared" si="568"/>
        <v>36715</v>
      </c>
      <c r="C2151" s="210">
        <f t="shared" si="569"/>
        <v>4</v>
      </c>
      <c r="D2151" s="1">
        <f t="shared" si="570"/>
        <v>6665</v>
      </c>
      <c r="E2151" t="s">
        <v>63</v>
      </c>
      <c r="F2151">
        <v>9601</v>
      </c>
      <c r="G2151" s="139">
        <v>2012</v>
      </c>
      <c r="H2151" t="s">
        <v>147</v>
      </c>
      <c r="I2151">
        <f>VLOOKUP(E2151&amp;H2151,Data2012!$A:$S,4,FALSE)</f>
        <v>6665</v>
      </c>
    </row>
    <row r="2152" spans="1:9" ht="14.25" hidden="1" customHeight="1">
      <c r="A2152" s="1" t="str">
        <f t="shared" si="561"/>
        <v>TCDD20129601</v>
      </c>
      <c r="B2152" s="1">
        <f t="shared" si="568"/>
        <v>36715</v>
      </c>
      <c r="C2152" s="210">
        <f t="shared" si="569"/>
        <v>3</v>
      </c>
      <c r="D2152" s="1">
        <f t="shared" si="570"/>
        <v>6406</v>
      </c>
      <c r="E2152" t="s">
        <v>63</v>
      </c>
      <c r="F2152">
        <v>9601</v>
      </c>
      <c r="G2152" s="139">
        <v>2012</v>
      </c>
      <c r="H2152" t="s">
        <v>146</v>
      </c>
      <c r="I2152">
        <f>VLOOKUP(E2152&amp;H2152,Data2012!$A:$S,4,FALSE)</f>
        <v>6406</v>
      </c>
    </row>
    <row r="2153" spans="1:9" ht="14.25" hidden="1" customHeight="1">
      <c r="A2153" s="1" t="str">
        <f t="shared" si="561"/>
        <v>TCDD20129601</v>
      </c>
      <c r="B2153" s="1">
        <f t="shared" si="568"/>
        <v>36715</v>
      </c>
      <c r="C2153" s="210">
        <f t="shared" si="569"/>
        <v>2</v>
      </c>
      <c r="D2153" s="1">
        <f t="shared" si="570"/>
        <v>5718</v>
      </c>
      <c r="E2153" t="s">
        <v>63</v>
      </c>
      <c r="F2153">
        <v>9601</v>
      </c>
      <c r="G2153" s="139">
        <v>2012</v>
      </c>
      <c r="H2153" t="s">
        <v>145</v>
      </c>
      <c r="I2153">
        <f>VLOOKUP(E2153&amp;H2153,Data2012!$A:$S,4,FALSE)</f>
        <v>5718</v>
      </c>
    </row>
    <row r="2154" spans="1:9" ht="14.25" hidden="1" customHeight="1">
      <c r="A2154" s="1" t="str">
        <f t="shared" si="561"/>
        <v>TCDD20129601</v>
      </c>
      <c r="B2154" s="1">
        <f>IF(D2154="na"," ",SUMIF(A:A,A2154,D:D))</f>
        <v>36715</v>
      </c>
      <c r="C2154" s="210">
        <f>IF(D2154="na"," ",VALUE(RIGHT(TRIM(H2154),2)))</f>
        <v>1</v>
      </c>
      <c r="D2154" s="1">
        <f t="shared" si="570"/>
        <v>6133</v>
      </c>
      <c r="E2154" t="s">
        <v>63</v>
      </c>
      <c r="F2154">
        <v>9601</v>
      </c>
      <c r="G2154" s="139">
        <v>2012</v>
      </c>
      <c r="H2154" t="s">
        <v>144</v>
      </c>
      <c r="I2154" s="691">
        <f>VLOOKUP(E2154&amp;H2154,Data2012!$A:$S,4,FALSE)</f>
        <v>6133</v>
      </c>
    </row>
    <row r="2155" spans="1:9" ht="14.25" hidden="1" customHeight="1">
      <c r="A2155" s="1" t="str">
        <f t="shared" si="561"/>
        <v>TCDD20129602</v>
      </c>
      <c r="B2155" s="1">
        <f t="shared" ref="B2155:B2165" si="571">IF(D2155="na",B2156,SUMIF(A:A,A2155,D:D))</f>
        <v>2452</v>
      </c>
      <c r="C2155" s="210">
        <f t="shared" ref="C2155:C2165" si="572">IF(D2155="na",C2156,VALUE(RIGHT(TRIM(H2155),2)))</f>
        <v>6</v>
      </c>
      <c r="D2155" s="1" t="str">
        <f>IF(I2155&lt;0,"na",I2155)</f>
        <v>na</v>
      </c>
      <c r="E2155" t="s">
        <v>63</v>
      </c>
      <c r="F2155">
        <v>9602</v>
      </c>
      <c r="G2155" s="139">
        <v>2012</v>
      </c>
      <c r="H2155" t="s">
        <v>155</v>
      </c>
      <c r="I2155" s="691">
        <f>VLOOKUP(E2155&amp;H2155,Data2012!$A:$S,7,FALSE)</f>
        <v>-1</v>
      </c>
    </row>
    <row r="2156" spans="1:9" ht="14.25" hidden="1" customHeight="1">
      <c r="A2156" s="1" t="str">
        <f t="shared" si="561"/>
        <v>TCDD20129602</v>
      </c>
      <c r="B2156" s="1">
        <f t="shared" si="571"/>
        <v>2452</v>
      </c>
      <c r="C2156" s="210">
        <f t="shared" si="572"/>
        <v>6</v>
      </c>
      <c r="D2156" s="1" t="str">
        <f t="shared" ref="D2156:D2166" si="573">IF(I2156&lt;0,"na",I2156)</f>
        <v>na</v>
      </c>
      <c r="E2156" t="s">
        <v>63</v>
      </c>
      <c r="F2156">
        <v>9602</v>
      </c>
      <c r="G2156" s="139">
        <v>2012</v>
      </c>
      <c r="H2156" t="s">
        <v>154</v>
      </c>
      <c r="I2156" s="691">
        <f>VLOOKUP(E2156&amp;H2156,Data2012!$A:$S,7,FALSE)</f>
        <v>-1</v>
      </c>
    </row>
    <row r="2157" spans="1:9" ht="14.25" hidden="1" customHeight="1">
      <c r="A2157" s="1" t="str">
        <f t="shared" si="561"/>
        <v>TCDD20129602</v>
      </c>
      <c r="B2157" s="1">
        <f t="shared" si="571"/>
        <v>2452</v>
      </c>
      <c r="C2157" s="210">
        <f t="shared" si="572"/>
        <v>6</v>
      </c>
      <c r="D2157" s="1" t="str">
        <f t="shared" si="573"/>
        <v>na</v>
      </c>
      <c r="E2157" t="s">
        <v>63</v>
      </c>
      <c r="F2157">
        <v>9602</v>
      </c>
      <c r="G2157" s="139">
        <v>2012</v>
      </c>
      <c r="H2157" t="s">
        <v>153</v>
      </c>
      <c r="I2157" s="691">
        <f>VLOOKUP(E2157&amp;H2157,Data2012!$A:$S,7,FALSE)</f>
        <v>-1</v>
      </c>
    </row>
    <row r="2158" spans="1:9" ht="14.25" hidden="1" customHeight="1">
      <c r="A2158" s="1" t="str">
        <f t="shared" si="561"/>
        <v>TCDD20129602</v>
      </c>
      <c r="B2158" s="1">
        <f t="shared" si="571"/>
        <v>2452</v>
      </c>
      <c r="C2158" s="210">
        <f t="shared" si="572"/>
        <v>6</v>
      </c>
      <c r="D2158" s="1" t="str">
        <f t="shared" si="573"/>
        <v>na</v>
      </c>
      <c r="E2158" t="s">
        <v>63</v>
      </c>
      <c r="F2158">
        <v>9602</v>
      </c>
      <c r="G2158" s="139">
        <v>2012</v>
      </c>
      <c r="H2158" t="s">
        <v>152</v>
      </c>
      <c r="I2158" s="691">
        <f>VLOOKUP(E2158&amp;H2158,Data2012!$A:$S,7,FALSE)</f>
        <v>-1</v>
      </c>
    </row>
    <row r="2159" spans="1:9" ht="14.25" hidden="1" customHeight="1">
      <c r="A2159" s="1" t="str">
        <f t="shared" si="561"/>
        <v>TCDD20129602</v>
      </c>
      <c r="B2159" s="1">
        <f t="shared" si="571"/>
        <v>2452</v>
      </c>
      <c r="C2159" s="210">
        <f t="shared" si="572"/>
        <v>6</v>
      </c>
      <c r="D2159" s="1" t="str">
        <f t="shared" si="573"/>
        <v>na</v>
      </c>
      <c r="E2159" t="s">
        <v>63</v>
      </c>
      <c r="F2159">
        <v>9602</v>
      </c>
      <c r="G2159" s="139">
        <v>2012</v>
      </c>
      <c r="H2159" t="s">
        <v>151</v>
      </c>
      <c r="I2159" s="691">
        <f>VLOOKUP(E2159&amp;H2159,Data2012!$A:$S,7,FALSE)</f>
        <v>-1</v>
      </c>
    </row>
    <row r="2160" spans="1:9" ht="14.25" hidden="1" customHeight="1">
      <c r="A2160" s="1" t="str">
        <f t="shared" si="561"/>
        <v>TCDD20129602</v>
      </c>
      <c r="B2160" s="1">
        <f t="shared" si="571"/>
        <v>2452</v>
      </c>
      <c r="C2160" s="210">
        <f t="shared" si="572"/>
        <v>6</v>
      </c>
      <c r="D2160" s="1" t="str">
        <f t="shared" si="573"/>
        <v>na</v>
      </c>
      <c r="E2160" t="s">
        <v>63</v>
      </c>
      <c r="F2160">
        <v>9602</v>
      </c>
      <c r="G2160" s="139">
        <v>2012</v>
      </c>
      <c r="H2160" t="s">
        <v>150</v>
      </c>
      <c r="I2160" s="691">
        <f>VLOOKUP(E2160&amp;H2160,Data2012!$A:$S,7,FALSE)</f>
        <v>-1</v>
      </c>
    </row>
    <row r="2161" spans="1:9" ht="14.25" hidden="1" customHeight="1">
      <c r="A2161" s="1" t="str">
        <f t="shared" si="561"/>
        <v>TCDD20129602</v>
      </c>
      <c r="B2161" s="1">
        <f t="shared" si="571"/>
        <v>2452</v>
      </c>
      <c r="C2161" s="210">
        <f t="shared" si="572"/>
        <v>6</v>
      </c>
      <c r="D2161" s="1">
        <f t="shared" si="573"/>
        <v>403</v>
      </c>
      <c r="E2161" t="s">
        <v>63</v>
      </c>
      <c r="F2161">
        <v>9602</v>
      </c>
      <c r="G2161" s="139">
        <v>2012</v>
      </c>
      <c r="H2161" t="s">
        <v>149</v>
      </c>
      <c r="I2161" s="691">
        <f>VLOOKUP(E2161&amp;H2161,Data2012!$A:$S,7,FALSE)</f>
        <v>403</v>
      </c>
    </row>
    <row r="2162" spans="1:9" ht="14.25" hidden="1" customHeight="1">
      <c r="A2162" s="1" t="str">
        <f t="shared" si="561"/>
        <v>TCDD20129602</v>
      </c>
      <c r="B2162" s="1">
        <f t="shared" si="571"/>
        <v>2452</v>
      </c>
      <c r="C2162" s="210">
        <f t="shared" si="572"/>
        <v>5</v>
      </c>
      <c r="D2162" s="1">
        <f t="shared" si="573"/>
        <v>400</v>
      </c>
      <c r="E2162" t="s">
        <v>63</v>
      </c>
      <c r="F2162">
        <v>9602</v>
      </c>
      <c r="G2162" s="139">
        <v>2012</v>
      </c>
      <c r="H2162" t="s">
        <v>148</v>
      </c>
      <c r="I2162" s="691">
        <f>VLOOKUP(E2162&amp;H2162,Data2012!$A:$S,7,FALSE)</f>
        <v>400</v>
      </c>
    </row>
    <row r="2163" spans="1:9" ht="14.25" hidden="1" customHeight="1">
      <c r="A2163" s="1" t="str">
        <f t="shared" si="561"/>
        <v>TCDD20129602</v>
      </c>
      <c r="B2163" s="1">
        <f t="shared" si="571"/>
        <v>2452</v>
      </c>
      <c r="C2163" s="210">
        <f t="shared" si="572"/>
        <v>4</v>
      </c>
      <c r="D2163" s="1">
        <f t="shared" si="573"/>
        <v>435</v>
      </c>
      <c r="E2163" t="s">
        <v>63</v>
      </c>
      <c r="F2163">
        <v>9602</v>
      </c>
      <c r="G2163" s="139">
        <v>2012</v>
      </c>
      <c r="H2163" t="s">
        <v>147</v>
      </c>
      <c r="I2163" s="691">
        <f>VLOOKUP(E2163&amp;H2163,Data2012!$A:$S,7,FALSE)</f>
        <v>435</v>
      </c>
    </row>
    <row r="2164" spans="1:9" ht="14.25" hidden="1" customHeight="1">
      <c r="A2164" s="1" t="str">
        <f t="shared" si="561"/>
        <v>TCDD20129602</v>
      </c>
      <c r="B2164" s="1">
        <f t="shared" si="571"/>
        <v>2452</v>
      </c>
      <c r="C2164" s="210">
        <f t="shared" si="572"/>
        <v>3</v>
      </c>
      <c r="D2164" s="1">
        <f t="shared" si="573"/>
        <v>396</v>
      </c>
      <c r="E2164" t="s">
        <v>63</v>
      </c>
      <c r="F2164">
        <v>9602</v>
      </c>
      <c r="G2164" s="139">
        <v>2012</v>
      </c>
      <c r="H2164" t="s">
        <v>146</v>
      </c>
      <c r="I2164" s="691">
        <f>VLOOKUP(E2164&amp;H2164,Data2012!$A:$S,7,FALSE)</f>
        <v>396</v>
      </c>
    </row>
    <row r="2165" spans="1:9" ht="14.25" hidden="1" customHeight="1">
      <c r="A2165" s="1" t="str">
        <f t="shared" si="561"/>
        <v>TCDD20129602</v>
      </c>
      <c r="B2165" s="1">
        <f t="shared" si="571"/>
        <v>2452</v>
      </c>
      <c r="C2165" s="210">
        <f t="shared" si="572"/>
        <v>2</v>
      </c>
      <c r="D2165" s="1">
        <f t="shared" si="573"/>
        <v>366</v>
      </c>
      <c r="E2165" t="s">
        <v>63</v>
      </c>
      <c r="F2165">
        <v>9602</v>
      </c>
      <c r="G2165" s="139">
        <v>2012</v>
      </c>
      <c r="H2165" t="s">
        <v>145</v>
      </c>
      <c r="I2165" s="691">
        <f>VLOOKUP(E2165&amp;H2165,Data2012!$A:$S,7,FALSE)</f>
        <v>366</v>
      </c>
    </row>
    <row r="2166" spans="1:9" ht="14.25" hidden="1" customHeight="1">
      <c r="A2166" s="1" t="str">
        <f t="shared" si="561"/>
        <v>TCDD20129602</v>
      </c>
      <c r="B2166" s="1">
        <f>IF(D2166="na"," ",SUMIF(A:A,A2166,D:D))</f>
        <v>2452</v>
      </c>
      <c r="C2166" s="210">
        <f>IF(D2166="na"," ",VALUE(RIGHT(TRIM(H2166),2)))</f>
        <v>1</v>
      </c>
      <c r="D2166" s="1">
        <f t="shared" si="573"/>
        <v>452</v>
      </c>
      <c r="E2166" t="s">
        <v>63</v>
      </c>
      <c r="F2166">
        <v>9602</v>
      </c>
      <c r="G2166" s="139">
        <v>2012</v>
      </c>
      <c r="H2166" t="s">
        <v>144</v>
      </c>
      <c r="I2166" s="691">
        <f>VLOOKUP(E2166&amp;H2166,Data2012!$A:$S,7,FALSE)</f>
        <v>452</v>
      </c>
    </row>
    <row r="2167" spans="1:9" ht="14.25" hidden="1" customHeight="1">
      <c r="A2167" s="1" t="str">
        <f t="shared" si="561"/>
        <v>TCDD20129603</v>
      </c>
      <c r="B2167" s="1">
        <f t="shared" ref="B2167:B2177" si="574">IF(D2167="na",B2168,SUMIF(A:A,A2167,D:D))</f>
        <v>12559</v>
      </c>
      <c r="C2167" s="210">
        <f t="shared" ref="C2167:C2177" si="575">IF(D2167="na",C2168,VALUE(RIGHT(TRIM(H2167),2)))</f>
        <v>6</v>
      </c>
      <c r="D2167" s="1" t="str">
        <f>IF(I2167&lt;0,"na",I2167)</f>
        <v>na</v>
      </c>
      <c r="E2167" t="s">
        <v>63</v>
      </c>
      <c r="F2167">
        <v>9603</v>
      </c>
      <c r="G2167" s="139">
        <v>2012</v>
      </c>
      <c r="H2167" t="s">
        <v>155</v>
      </c>
      <c r="I2167" s="691">
        <f>VLOOKUP(E2167&amp;H2167,Data2012!$A:$S,12,FALSE)</f>
        <v>-1</v>
      </c>
    </row>
    <row r="2168" spans="1:9" ht="14.25" hidden="1" customHeight="1">
      <c r="A2168" s="1" t="str">
        <f t="shared" si="561"/>
        <v>TCDD20129603</v>
      </c>
      <c r="B2168" s="1">
        <f t="shared" si="574"/>
        <v>12559</v>
      </c>
      <c r="C2168" s="210">
        <f t="shared" si="575"/>
        <v>6</v>
      </c>
      <c r="D2168" s="1" t="str">
        <f t="shared" ref="D2168:D2178" si="576">IF(I2168&lt;0,"na",I2168)</f>
        <v>na</v>
      </c>
      <c r="E2168" t="s">
        <v>63</v>
      </c>
      <c r="F2168">
        <v>9603</v>
      </c>
      <c r="G2168" s="139">
        <v>2012</v>
      </c>
      <c r="H2168" t="s">
        <v>154</v>
      </c>
      <c r="I2168" s="691">
        <f>VLOOKUP(E2168&amp;H2168,Data2012!$A:$S,12,FALSE)</f>
        <v>-1</v>
      </c>
    </row>
    <row r="2169" spans="1:9" ht="14.25" hidden="1" customHeight="1">
      <c r="A2169" s="1" t="str">
        <f t="shared" si="561"/>
        <v>TCDD20129603</v>
      </c>
      <c r="B2169" s="1">
        <f t="shared" si="574"/>
        <v>12559</v>
      </c>
      <c r="C2169" s="210">
        <f t="shared" si="575"/>
        <v>6</v>
      </c>
      <c r="D2169" s="1" t="str">
        <f t="shared" si="576"/>
        <v>na</v>
      </c>
      <c r="E2169" t="s">
        <v>63</v>
      </c>
      <c r="F2169">
        <v>9603</v>
      </c>
      <c r="G2169" s="139">
        <v>2012</v>
      </c>
      <c r="H2169" t="s">
        <v>153</v>
      </c>
      <c r="I2169" s="691">
        <f>VLOOKUP(E2169&amp;H2169,Data2012!$A:$S,12,FALSE)</f>
        <v>-1</v>
      </c>
    </row>
    <row r="2170" spans="1:9" ht="14.25" hidden="1" customHeight="1">
      <c r="A2170" s="1" t="str">
        <f t="shared" si="561"/>
        <v>TCDD20129603</v>
      </c>
      <c r="B2170" s="1">
        <f t="shared" si="574"/>
        <v>12559</v>
      </c>
      <c r="C2170" s="210">
        <f t="shared" si="575"/>
        <v>6</v>
      </c>
      <c r="D2170" s="1" t="str">
        <f t="shared" si="576"/>
        <v>na</v>
      </c>
      <c r="E2170" t="s">
        <v>63</v>
      </c>
      <c r="F2170">
        <v>9603</v>
      </c>
      <c r="G2170" s="139">
        <v>2012</v>
      </c>
      <c r="H2170" t="s">
        <v>152</v>
      </c>
      <c r="I2170" s="691">
        <f>VLOOKUP(E2170&amp;H2170,Data2012!$A:$S,12,FALSE)</f>
        <v>-1</v>
      </c>
    </row>
    <row r="2171" spans="1:9" ht="14.25" hidden="1" customHeight="1">
      <c r="A2171" s="1" t="str">
        <f t="shared" si="561"/>
        <v>TCDD20129603</v>
      </c>
      <c r="B2171" s="1">
        <f t="shared" si="574"/>
        <v>12559</v>
      </c>
      <c r="C2171" s="210">
        <f t="shared" si="575"/>
        <v>6</v>
      </c>
      <c r="D2171" s="1" t="str">
        <f t="shared" si="576"/>
        <v>na</v>
      </c>
      <c r="E2171" t="s">
        <v>63</v>
      </c>
      <c r="F2171">
        <v>9603</v>
      </c>
      <c r="G2171" s="139">
        <v>2012</v>
      </c>
      <c r="H2171" t="s">
        <v>151</v>
      </c>
      <c r="I2171" s="691">
        <f>VLOOKUP(E2171&amp;H2171,Data2012!$A:$S,12,FALSE)</f>
        <v>-1</v>
      </c>
    </row>
    <row r="2172" spans="1:9" ht="14.25" hidden="1" customHeight="1">
      <c r="A2172" s="1" t="str">
        <f t="shared" si="561"/>
        <v>TCDD20129603</v>
      </c>
      <c r="B2172" s="1">
        <f t="shared" si="574"/>
        <v>12559</v>
      </c>
      <c r="C2172" s="210">
        <f t="shared" si="575"/>
        <v>6</v>
      </c>
      <c r="D2172" s="1" t="str">
        <f t="shared" si="576"/>
        <v>na</v>
      </c>
      <c r="E2172" t="s">
        <v>63</v>
      </c>
      <c r="F2172">
        <v>9603</v>
      </c>
      <c r="G2172" s="139">
        <v>2012</v>
      </c>
      <c r="H2172" t="s">
        <v>150</v>
      </c>
      <c r="I2172" s="691">
        <f>VLOOKUP(E2172&amp;H2172,Data2012!$A:$S,12,FALSE)</f>
        <v>-1</v>
      </c>
    </row>
    <row r="2173" spans="1:9" ht="14.25" hidden="1" customHeight="1">
      <c r="A2173" s="1" t="str">
        <f t="shared" si="561"/>
        <v>TCDD20129603</v>
      </c>
      <c r="B2173" s="1">
        <f t="shared" si="574"/>
        <v>12559</v>
      </c>
      <c r="C2173" s="210">
        <f t="shared" si="575"/>
        <v>6</v>
      </c>
      <c r="D2173" s="1">
        <f t="shared" si="576"/>
        <v>2144</v>
      </c>
      <c r="E2173" t="s">
        <v>63</v>
      </c>
      <c r="F2173">
        <v>9603</v>
      </c>
      <c r="G2173" s="139">
        <v>2012</v>
      </c>
      <c r="H2173" t="s">
        <v>149</v>
      </c>
      <c r="I2173" s="691">
        <f>VLOOKUP(E2173&amp;H2173,Data2012!$A:$S,12,FALSE)</f>
        <v>2144</v>
      </c>
    </row>
    <row r="2174" spans="1:9" ht="14.25" hidden="1" customHeight="1">
      <c r="A2174" s="1" t="str">
        <f t="shared" si="561"/>
        <v>TCDD20129603</v>
      </c>
      <c r="B2174" s="1">
        <f t="shared" si="574"/>
        <v>12559</v>
      </c>
      <c r="C2174" s="210">
        <f t="shared" si="575"/>
        <v>5</v>
      </c>
      <c r="D2174" s="1">
        <f t="shared" si="576"/>
        <v>2222</v>
      </c>
      <c r="E2174" t="s">
        <v>63</v>
      </c>
      <c r="F2174">
        <v>9603</v>
      </c>
      <c r="G2174" s="139">
        <v>2012</v>
      </c>
      <c r="H2174" t="s">
        <v>148</v>
      </c>
      <c r="I2174" s="691">
        <f>VLOOKUP(E2174&amp;H2174,Data2012!$A:$S,12,FALSE)</f>
        <v>2222</v>
      </c>
    </row>
    <row r="2175" spans="1:9" ht="14.25" hidden="1" customHeight="1">
      <c r="A2175" s="1" t="str">
        <f t="shared" si="561"/>
        <v>TCDD20129603</v>
      </c>
      <c r="B2175" s="1">
        <f t="shared" si="574"/>
        <v>12559</v>
      </c>
      <c r="C2175" s="210">
        <f t="shared" si="575"/>
        <v>4</v>
      </c>
      <c r="D2175" s="1">
        <f t="shared" si="576"/>
        <v>2195</v>
      </c>
      <c r="E2175" t="s">
        <v>63</v>
      </c>
      <c r="F2175">
        <v>9603</v>
      </c>
      <c r="G2175" s="139">
        <v>2012</v>
      </c>
      <c r="H2175" t="s">
        <v>147</v>
      </c>
      <c r="I2175" s="691">
        <f>VLOOKUP(E2175&amp;H2175,Data2012!$A:$S,12,FALSE)</f>
        <v>2195</v>
      </c>
    </row>
    <row r="2176" spans="1:9" ht="14.25" hidden="1" customHeight="1">
      <c r="A2176" s="1" t="str">
        <f t="shared" si="561"/>
        <v>TCDD20129603</v>
      </c>
      <c r="B2176" s="1">
        <f t="shared" si="574"/>
        <v>12559</v>
      </c>
      <c r="C2176" s="210">
        <f t="shared" si="575"/>
        <v>3</v>
      </c>
      <c r="D2176" s="1">
        <f t="shared" si="576"/>
        <v>2204</v>
      </c>
      <c r="E2176" t="s">
        <v>63</v>
      </c>
      <c r="F2176">
        <v>9603</v>
      </c>
      <c r="G2176" s="139">
        <v>2012</v>
      </c>
      <c r="H2176" t="s">
        <v>146</v>
      </c>
      <c r="I2176" s="691">
        <f>VLOOKUP(E2176&amp;H2176,Data2012!$A:$S,12,FALSE)</f>
        <v>2204</v>
      </c>
    </row>
    <row r="2177" spans="1:9" ht="14.25" hidden="1" customHeight="1">
      <c r="A2177" s="1" t="str">
        <f t="shared" si="561"/>
        <v>TCDD20129603</v>
      </c>
      <c r="B2177" s="1">
        <f t="shared" si="574"/>
        <v>12559</v>
      </c>
      <c r="C2177" s="210">
        <f t="shared" si="575"/>
        <v>2</v>
      </c>
      <c r="D2177" s="1">
        <f t="shared" si="576"/>
        <v>1718</v>
      </c>
      <c r="E2177" t="s">
        <v>63</v>
      </c>
      <c r="F2177">
        <v>9603</v>
      </c>
      <c r="G2177" s="139">
        <v>2012</v>
      </c>
      <c r="H2177" t="s">
        <v>145</v>
      </c>
      <c r="I2177" s="691">
        <f>VLOOKUP(E2177&amp;H2177,Data2012!$A:$S,12,FALSE)</f>
        <v>1718</v>
      </c>
    </row>
    <row r="2178" spans="1:9" ht="14.25" hidden="1" customHeight="1">
      <c r="A2178" s="1" t="str">
        <f t="shared" si="561"/>
        <v>TCDD20129603</v>
      </c>
      <c r="B2178" s="1">
        <f>IF(D2178="na"," ",SUMIF(A:A,A2178,D:D))</f>
        <v>12559</v>
      </c>
      <c r="C2178" s="210">
        <f>IF(D2178="na"," ",VALUE(RIGHT(TRIM(H2178),2)))</f>
        <v>1</v>
      </c>
      <c r="D2178" s="1">
        <f t="shared" si="576"/>
        <v>2076</v>
      </c>
      <c r="E2178" t="s">
        <v>63</v>
      </c>
      <c r="F2178">
        <v>9603</v>
      </c>
      <c r="G2178" s="139">
        <v>2012</v>
      </c>
      <c r="H2178" t="s">
        <v>144</v>
      </c>
      <c r="I2178" s="691">
        <f>VLOOKUP(E2178&amp;H2178,Data2012!$A:$S,12,FALSE)</f>
        <v>2076</v>
      </c>
    </row>
    <row r="2179" spans="1:9" ht="14.25" hidden="1" customHeight="1">
      <c r="A2179" s="1" t="str">
        <f t="shared" si="561"/>
        <v>TCDD20129604</v>
      </c>
      <c r="B2179" s="1">
        <f t="shared" ref="B2179:B2189" si="577">IF(D2179="na",B2180,SUMIF(A:A,A2179,D:D))</f>
        <v>5704</v>
      </c>
      <c r="C2179" s="210">
        <f t="shared" ref="C2179:C2189" si="578">IF(D2179="na",C2180,VALUE(RIGHT(TRIM(H2179),2)))</f>
        <v>6</v>
      </c>
      <c r="D2179" s="1" t="str">
        <f>IF(I2179&lt;0,"na",I2179)</f>
        <v>na</v>
      </c>
      <c r="E2179" t="s">
        <v>63</v>
      </c>
      <c r="F2179">
        <v>9604</v>
      </c>
      <c r="G2179" s="139">
        <v>2012</v>
      </c>
      <c r="H2179" t="s">
        <v>155</v>
      </c>
      <c r="I2179" s="691">
        <f>VLOOKUP(E2179&amp;H2179,Data2012!$A:$S,15,FALSE)</f>
        <v>-1</v>
      </c>
    </row>
    <row r="2180" spans="1:9" ht="14.25" hidden="1" customHeight="1">
      <c r="A2180" s="1" t="str">
        <f t="shared" si="561"/>
        <v>TCDD20129604</v>
      </c>
      <c r="B2180" s="1">
        <f t="shared" si="577"/>
        <v>5704</v>
      </c>
      <c r="C2180" s="210">
        <f t="shared" si="578"/>
        <v>6</v>
      </c>
      <c r="D2180" s="1" t="str">
        <f t="shared" ref="D2180:D2190" si="579">IF(I2180&lt;0,"na",I2180)</f>
        <v>na</v>
      </c>
      <c r="E2180" t="s">
        <v>63</v>
      </c>
      <c r="F2180">
        <v>9604</v>
      </c>
      <c r="G2180" s="139">
        <v>2012</v>
      </c>
      <c r="H2180" t="s">
        <v>154</v>
      </c>
      <c r="I2180" s="691">
        <f>VLOOKUP(E2180&amp;H2180,Data2012!$A:$S,15,FALSE)</f>
        <v>-1</v>
      </c>
    </row>
    <row r="2181" spans="1:9" ht="14.25" hidden="1" customHeight="1">
      <c r="A2181" s="1" t="str">
        <f t="shared" si="561"/>
        <v>TCDD20129604</v>
      </c>
      <c r="B2181" s="1">
        <f t="shared" si="577"/>
        <v>5704</v>
      </c>
      <c r="C2181" s="210">
        <f t="shared" si="578"/>
        <v>6</v>
      </c>
      <c r="D2181" s="1" t="str">
        <f t="shared" si="579"/>
        <v>na</v>
      </c>
      <c r="E2181" t="s">
        <v>63</v>
      </c>
      <c r="F2181">
        <v>9604</v>
      </c>
      <c r="G2181" s="139">
        <v>2012</v>
      </c>
      <c r="H2181" t="s">
        <v>153</v>
      </c>
      <c r="I2181" s="691">
        <f>VLOOKUP(E2181&amp;H2181,Data2012!$A:$S,15,FALSE)</f>
        <v>-1</v>
      </c>
    </row>
    <row r="2182" spans="1:9" ht="14.25" hidden="1" customHeight="1">
      <c r="A2182" s="1" t="str">
        <f t="shared" si="561"/>
        <v>TCDD20129604</v>
      </c>
      <c r="B2182" s="1">
        <f t="shared" si="577"/>
        <v>5704</v>
      </c>
      <c r="C2182" s="210">
        <f t="shared" si="578"/>
        <v>6</v>
      </c>
      <c r="D2182" s="1" t="str">
        <f t="shared" si="579"/>
        <v>na</v>
      </c>
      <c r="E2182" t="s">
        <v>63</v>
      </c>
      <c r="F2182">
        <v>9604</v>
      </c>
      <c r="G2182" s="139">
        <v>2012</v>
      </c>
      <c r="H2182" t="s">
        <v>152</v>
      </c>
      <c r="I2182" s="691">
        <f>VLOOKUP(E2182&amp;H2182,Data2012!$A:$S,15,FALSE)</f>
        <v>-1</v>
      </c>
    </row>
    <row r="2183" spans="1:9" ht="14.25" hidden="1" customHeight="1">
      <c r="A2183" s="1" t="str">
        <f t="shared" ref="A2183:A2246" si="580">TRIM(E2183)&amp;VALUE(G2183)&amp;F2183</f>
        <v>TCDD20129604</v>
      </c>
      <c r="B2183" s="1">
        <f t="shared" si="577"/>
        <v>5704</v>
      </c>
      <c r="C2183" s="210">
        <f t="shared" si="578"/>
        <v>6</v>
      </c>
      <c r="D2183" s="1" t="str">
        <f t="shared" si="579"/>
        <v>na</v>
      </c>
      <c r="E2183" t="s">
        <v>63</v>
      </c>
      <c r="F2183">
        <v>9604</v>
      </c>
      <c r="G2183" s="139">
        <v>2012</v>
      </c>
      <c r="H2183" t="s">
        <v>151</v>
      </c>
      <c r="I2183" s="691">
        <f>VLOOKUP(E2183&amp;H2183,Data2012!$A:$S,15,FALSE)</f>
        <v>-1</v>
      </c>
    </row>
    <row r="2184" spans="1:9" ht="14.25" hidden="1" customHeight="1">
      <c r="A2184" s="1" t="str">
        <f t="shared" si="580"/>
        <v>TCDD20129604</v>
      </c>
      <c r="B2184" s="1">
        <f t="shared" si="577"/>
        <v>5704</v>
      </c>
      <c r="C2184" s="210">
        <f t="shared" si="578"/>
        <v>6</v>
      </c>
      <c r="D2184" s="1" t="str">
        <f t="shared" si="579"/>
        <v>na</v>
      </c>
      <c r="E2184" t="s">
        <v>63</v>
      </c>
      <c r="F2184">
        <v>9604</v>
      </c>
      <c r="G2184" s="139">
        <v>2012</v>
      </c>
      <c r="H2184" t="s">
        <v>150</v>
      </c>
      <c r="I2184" s="691">
        <f>VLOOKUP(E2184&amp;H2184,Data2012!$A:$S,15,FALSE)</f>
        <v>-1</v>
      </c>
    </row>
    <row r="2185" spans="1:9" ht="14.25" hidden="1" customHeight="1">
      <c r="A2185" s="1" t="str">
        <f t="shared" si="580"/>
        <v>TCDD20129604</v>
      </c>
      <c r="B2185" s="1">
        <f t="shared" si="577"/>
        <v>5704</v>
      </c>
      <c r="C2185" s="210">
        <f t="shared" si="578"/>
        <v>6</v>
      </c>
      <c r="D2185" s="1">
        <f t="shared" si="579"/>
        <v>966</v>
      </c>
      <c r="E2185" t="s">
        <v>63</v>
      </c>
      <c r="F2185">
        <v>9604</v>
      </c>
      <c r="G2185" s="139">
        <v>2012</v>
      </c>
      <c r="H2185" t="s">
        <v>149</v>
      </c>
      <c r="I2185" s="691">
        <f>VLOOKUP(E2185&amp;H2185,Data2012!$A:$S,15,FALSE)</f>
        <v>966</v>
      </c>
    </row>
    <row r="2186" spans="1:9" ht="14.25" hidden="1" customHeight="1">
      <c r="A2186" s="1" t="str">
        <f t="shared" si="580"/>
        <v>TCDD20129604</v>
      </c>
      <c r="B2186" s="1">
        <f t="shared" si="577"/>
        <v>5704</v>
      </c>
      <c r="C2186" s="210">
        <f t="shared" si="578"/>
        <v>5</v>
      </c>
      <c r="D2186" s="1">
        <f t="shared" si="579"/>
        <v>965</v>
      </c>
      <c r="E2186" t="s">
        <v>63</v>
      </c>
      <c r="F2186">
        <v>9604</v>
      </c>
      <c r="G2186" s="139">
        <v>2012</v>
      </c>
      <c r="H2186" t="s">
        <v>148</v>
      </c>
      <c r="I2186" s="691">
        <f>VLOOKUP(E2186&amp;H2186,Data2012!$A:$S,15,FALSE)</f>
        <v>965</v>
      </c>
    </row>
    <row r="2187" spans="1:9" ht="14.25" hidden="1" customHeight="1">
      <c r="A2187" s="1" t="str">
        <f t="shared" si="580"/>
        <v>TCDD20129604</v>
      </c>
      <c r="B2187" s="1">
        <f t="shared" si="577"/>
        <v>5704</v>
      </c>
      <c r="C2187" s="210">
        <f t="shared" si="578"/>
        <v>4</v>
      </c>
      <c r="D2187" s="1">
        <f t="shared" si="579"/>
        <v>939</v>
      </c>
      <c r="E2187" t="s">
        <v>63</v>
      </c>
      <c r="F2187">
        <v>9604</v>
      </c>
      <c r="G2187" s="139">
        <v>2012</v>
      </c>
      <c r="H2187" t="s">
        <v>147</v>
      </c>
      <c r="I2187" s="691">
        <f>VLOOKUP(E2187&amp;H2187,Data2012!$A:$S,15,FALSE)</f>
        <v>939</v>
      </c>
    </row>
    <row r="2188" spans="1:9" ht="14.25" hidden="1" customHeight="1">
      <c r="A2188" s="1" t="str">
        <f t="shared" si="580"/>
        <v>TCDD20129604</v>
      </c>
      <c r="B2188" s="1">
        <f t="shared" si="577"/>
        <v>5704</v>
      </c>
      <c r="C2188" s="210">
        <f t="shared" si="578"/>
        <v>3</v>
      </c>
      <c r="D2188" s="1">
        <f t="shared" si="579"/>
        <v>976</v>
      </c>
      <c r="E2188" t="s">
        <v>63</v>
      </c>
      <c r="F2188">
        <v>9604</v>
      </c>
      <c r="G2188" s="139">
        <v>2012</v>
      </c>
      <c r="H2188" t="s">
        <v>146</v>
      </c>
      <c r="I2188" s="691">
        <f>VLOOKUP(E2188&amp;H2188,Data2012!$A:$S,15,FALSE)</f>
        <v>976</v>
      </c>
    </row>
    <row r="2189" spans="1:9" ht="14.25" hidden="1" customHeight="1">
      <c r="A2189" s="1" t="str">
        <f t="shared" si="580"/>
        <v>TCDD20129604</v>
      </c>
      <c r="B2189" s="1">
        <f t="shared" si="577"/>
        <v>5704</v>
      </c>
      <c r="C2189" s="210">
        <f t="shared" si="578"/>
        <v>2</v>
      </c>
      <c r="D2189" s="1">
        <f t="shared" si="579"/>
        <v>835</v>
      </c>
      <c r="E2189" t="s">
        <v>63</v>
      </c>
      <c r="F2189">
        <v>9604</v>
      </c>
      <c r="G2189" s="139">
        <v>2012</v>
      </c>
      <c r="H2189" t="s">
        <v>145</v>
      </c>
      <c r="I2189" s="691">
        <f>VLOOKUP(E2189&amp;H2189,Data2012!$A:$S,15,FALSE)</f>
        <v>835</v>
      </c>
    </row>
    <row r="2190" spans="1:9" ht="14.25" hidden="1" customHeight="1">
      <c r="A2190" s="1" t="str">
        <f t="shared" si="580"/>
        <v>TCDD20129604</v>
      </c>
      <c r="B2190" s="1">
        <f>IF(D2190="na"," ",SUMIF(A:A,A2190,D:D))</f>
        <v>5704</v>
      </c>
      <c r="C2190" s="210">
        <f>IF(D2190="na"," ",VALUE(RIGHT(TRIM(H2190),2)))</f>
        <v>1</v>
      </c>
      <c r="D2190" s="1">
        <f t="shared" si="579"/>
        <v>1023</v>
      </c>
      <c r="E2190" t="s">
        <v>63</v>
      </c>
      <c r="F2190">
        <v>9604</v>
      </c>
      <c r="G2190" s="139">
        <v>2012</v>
      </c>
      <c r="H2190" t="s">
        <v>144</v>
      </c>
      <c r="I2190" s="691">
        <f>VLOOKUP(E2190&amp;H2190,Data2012!$A:$S,15,FALSE)</f>
        <v>1023</v>
      </c>
    </row>
    <row r="2191" spans="1:9" ht="14.25" hidden="1" customHeight="1">
      <c r="A2191" s="1" t="str">
        <f t="shared" si="580"/>
        <v>TCDD20129605</v>
      </c>
      <c r="B2191" s="1">
        <f t="shared" ref="B2191:B2201" si="581">IF(D2191="na",B2192,SUMIF(A:A,A2191,D:D))</f>
        <v>1027</v>
      </c>
      <c r="C2191" s="210">
        <f t="shared" ref="C2191:C2201" si="582">IF(D2191="na",C2192,VALUE(RIGHT(TRIM(H2191),2)))</f>
        <v>6</v>
      </c>
      <c r="D2191" s="1" t="str">
        <f>IF(I2191&lt;0,"na",I2191)</f>
        <v>na</v>
      </c>
      <c r="E2191" t="s">
        <v>63</v>
      </c>
      <c r="F2191">
        <v>9605</v>
      </c>
      <c r="G2191" s="139">
        <v>2012</v>
      </c>
      <c r="H2191" t="s">
        <v>155</v>
      </c>
      <c r="I2191" s="691">
        <f>VLOOKUP(E2191&amp;H2191,Data2012!$A:$S,18,FALSE)</f>
        <v>-1</v>
      </c>
    </row>
    <row r="2192" spans="1:9" ht="14.25" hidden="1" customHeight="1">
      <c r="A2192" s="1" t="str">
        <f t="shared" si="580"/>
        <v>TCDD20129605</v>
      </c>
      <c r="B2192" s="1">
        <f t="shared" si="581"/>
        <v>1027</v>
      </c>
      <c r="C2192" s="210">
        <f t="shared" si="582"/>
        <v>6</v>
      </c>
      <c r="D2192" s="1" t="str">
        <f t="shared" ref="D2192:D2202" si="583">IF(I2192&lt;0,"na",I2192)</f>
        <v>na</v>
      </c>
      <c r="E2192" t="s">
        <v>63</v>
      </c>
      <c r="F2192">
        <v>9605</v>
      </c>
      <c r="G2192" s="139">
        <v>2012</v>
      </c>
      <c r="H2192" t="s">
        <v>154</v>
      </c>
      <c r="I2192" s="691">
        <f>VLOOKUP(E2192&amp;H2192,Data2012!$A:$S,18,FALSE)</f>
        <v>-1</v>
      </c>
    </row>
    <row r="2193" spans="1:9" ht="14.25" hidden="1" customHeight="1">
      <c r="A2193" s="1" t="str">
        <f t="shared" si="580"/>
        <v>TCDD20129605</v>
      </c>
      <c r="B2193" s="1">
        <f t="shared" si="581"/>
        <v>1027</v>
      </c>
      <c r="C2193" s="210">
        <f t="shared" si="582"/>
        <v>6</v>
      </c>
      <c r="D2193" s="1" t="str">
        <f t="shared" si="583"/>
        <v>na</v>
      </c>
      <c r="E2193" t="s">
        <v>63</v>
      </c>
      <c r="F2193">
        <v>9605</v>
      </c>
      <c r="G2193" s="139">
        <v>2012</v>
      </c>
      <c r="H2193" t="s">
        <v>153</v>
      </c>
      <c r="I2193" s="691">
        <f>VLOOKUP(E2193&amp;H2193,Data2012!$A:$S,18,FALSE)</f>
        <v>-1</v>
      </c>
    </row>
    <row r="2194" spans="1:9" ht="14.25" hidden="1" customHeight="1">
      <c r="A2194" s="1" t="str">
        <f t="shared" si="580"/>
        <v>TCDD20129605</v>
      </c>
      <c r="B2194" s="1">
        <f t="shared" si="581"/>
        <v>1027</v>
      </c>
      <c r="C2194" s="210">
        <f t="shared" si="582"/>
        <v>6</v>
      </c>
      <c r="D2194" s="1" t="str">
        <f t="shared" si="583"/>
        <v>na</v>
      </c>
      <c r="E2194" t="s">
        <v>63</v>
      </c>
      <c r="F2194">
        <v>9605</v>
      </c>
      <c r="G2194" s="139">
        <v>2012</v>
      </c>
      <c r="H2194" t="s">
        <v>152</v>
      </c>
      <c r="I2194" s="691">
        <f>VLOOKUP(E2194&amp;H2194,Data2012!$A:$S,18,FALSE)</f>
        <v>-1</v>
      </c>
    </row>
    <row r="2195" spans="1:9" ht="14.25" hidden="1" customHeight="1">
      <c r="A2195" s="1" t="str">
        <f t="shared" si="580"/>
        <v>TCDD20129605</v>
      </c>
      <c r="B2195" s="1">
        <f t="shared" si="581"/>
        <v>1027</v>
      </c>
      <c r="C2195" s="210">
        <f t="shared" si="582"/>
        <v>6</v>
      </c>
      <c r="D2195" s="1" t="str">
        <f t="shared" si="583"/>
        <v>na</v>
      </c>
      <c r="E2195" t="s">
        <v>63</v>
      </c>
      <c r="F2195">
        <v>9605</v>
      </c>
      <c r="G2195" s="139">
        <v>2012</v>
      </c>
      <c r="H2195" t="s">
        <v>151</v>
      </c>
      <c r="I2195" s="691">
        <f>VLOOKUP(E2195&amp;H2195,Data2012!$A:$S,18,FALSE)</f>
        <v>-1</v>
      </c>
    </row>
    <row r="2196" spans="1:9" ht="14.25" hidden="1" customHeight="1">
      <c r="A2196" s="1" t="str">
        <f t="shared" si="580"/>
        <v>TCDD20129605</v>
      </c>
      <c r="B2196" s="1">
        <f t="shared" si="581"/>
        <v>1027</v>
      </c>
      <c r="C2196" s="210">
        <f t="shared" si="582"/>
        <v>6</v>
      </c>
      <c r="D2196" s="1" t="str">
        <f t="shared" si="583"/>
        <v>na</v>
      </c>
      <c r="E2196" t="s">
        <v>63</v>
      </c>
      <c r="F2196">
        <v>9605</v>
      </c>
      <c r="G2196" s="139">
        <v>2012</v>
      </c>
      <c r="H2196" t="s">
        <v>150</v>
      </c>
      <c r="I2196" s="691">
        <f>VLOOKUP(E2196&amp;H2196,Data2012!$A:$S,18,FALSE)</f>
        <v>-1</v>
      </c>
    </row>
    <row r="2197" spans="1:9" ht="14.25" hidden="1" customHeight="1">
      <c r="A2197" s="1" t="str">
        <f t="shared" si="580"/>
        <v>TCDD20129605</v>
      </c>
      <c r="B2197" s="1">
        <f t="shared" si="581"/>
        <v>1027</v>
      </c>
      <c r="C2197" s="210">
        <f t="shared" si="582"/>
        <v>6</v>
      </c>
      <c r="D2197" s="1">
        <f t="shared" si="583"/>
        <v>172</v>
      </c>
      <c r="E2197" t="s">
        <v>63</v>
      </c>
      <c r="F2197">
        <v>9605</v>
      </c>
      <c r="G2197" s="139">
        <v>2012</v>
      </c>
      <c r="H2197" t="s">
        <v>149</v>
      </c>
      <c r="I2197" s="691">
        <f>VLOOKUP(E2197&amp;H2197,Data2012!$A:$S,18,FALSE)</f>
        <v>172</v>
      </c>
    </row>
    <row r="2198" spans="1:9" ht="14.25" hidden="1" customHeight="1">
      <c r="A2198" s="1" t="str">
        <f t="shared" si="580"/>
        <v>TCDD20129605</v>
      </c>
      <c r="B2198" s="1">
        <f t="shared" si="581"/>
        <v>1027</v>
      </c>
      <c r="C2198" s="210">
        <f t="shared" si="582"/>
        <v>5</v>
      </c>
      <c r="D2198" s="1">
        <f t="shared" si="583"/>
        <v>171</v>
      </c>
      <c r="E2198" t="s">
        <v>63</v>
      </c>
      <c r="F2198">
        <v>9605</v>
      </c>
      <c r="G2198" s="139">
        <v>2012</v>
      </c>
      <c r="H2198" t="s">
        <v>148</v>
      </c>
      <c r="I2198" s="691">
        <f>VLOOKUP(E2198&amp;H2198,Data2012!$A:$S,18,FALSE)</f>
        <v>171</v>
      </c>
    </row>
    <row r="2199" spans="1:9" ht="14.25" hidden="1" customHeight="1">
      <c r="A2199" s="1" t="str">
        <f t="shared" si="580"/>
        <v>TCDD20129605</v>
      </c>
      <c r="B2199" s="1">
        <f t="shared" si="581"/>
        <v>1027</v>
      </c>
      <c r="C2199" s="210">
        <f t="shared" si="582"/>
        <v>4</v>
      </c>
      <c r="D2199" s="1">
        <f t="shared" si="583"/>
        <v>182</v>
      </c>
      <c r="E2199" t="s">
        <v>63</v>
      </c>
      <c r="F2199">
        <v>9605</v>
      </c>
      <c r="G2199" s="139">
        <v>2012</v>
      </c>
      <c r="H2199" t="s">
        <v>147</v>
      </c>
      <c r="I2199" s="691">
        <f>VLOOKUP(E2199&amp;H2199,Data2012!$A:$S,18,FALSE)</f>
        <v>182</v>
      </c>
    </row>
    <row r="2200" spans="1:9" ht="14.25" hidden="1" customHeight="1">
      <c r="A2200" s="1" t="str">
        <f t="shared" si="580"/>
        <v>TCDD20129605</v>
      </c>
      <c r="B2200" s="1">
        <f t="shared" si="581"/>
        <v>1027</v>
      </c>
      <c r="C2200" s="210">
        <f t="shared" si="582"/>
        <v>3</v>
      </c>
      <c r="D2200" s="1">
        <f t="shared" si="583"/>
        <v>204</v>
      </c>
      <c r="E2200" t="s">
        <v>63</v>
      </c>
      <c r="F2200">
        <v>9605</v>
      </c>
      <c r="G2200" s="139">
        <v>2012</v>
      </c>
      <c r="H2200" t="s">
        <v>146</v>
      </c>
      <c r="I2200" s="691">
        <f>VLOOKUP(E2200&amp;H2200,Data2012!$A:$S,18,FALSE)</f>
        <v>204</v>
      </c>
    </row>
    <row r="2201" spans="1:9" ht="14.25" hidden="1" customHeight="1">
      <c r="A2201" s="1" t="str">
        <f t="shared" si="580"/>
        <v>TCDD20129605</v>
      </c>
      <c r="B2201" s="1">
        <f t="shared" si="581"/>
        <v>1027</v>
      </c>
      <c r="C2201" s="210">
        <f t="shared" si="582"/>
        <v>2</v>
      </c>
      <c r="D2201" s="1">
        <f t="shared" si="583"/>
        <v>106</v>
      </c>
      <c r="E2201" t="s">
        <v>63</v>
      </c>
      <c r="F2201">
        <v>9605</v>
      </c>
      <c r="G2201" s="139">
        <v>2012</v>
      </c>
      <c r="H2201" t="s">
        <v>145</v>
      </c>
      <c r="I2201" s="691">
        <f>VLOOKUP(E2201&amp;H2201,Data2012!$A:$S,18,FALSE)</f>
        <v>106</v>
      </c>
    </row>
    <row r="2202" spans="1:9" ht="14.25" hidden="1" customHeight="1">
      <c r="A2202" s="1" t="str">
        <f t="shared" si="580"/>
        <v>TCDD20129605</v>
      </c>
      <c r="B2202" s="1">
        <f>IF(D2202="na"," ",SUMIF(A:A,A2202,D:D))</f>
        <v>1027</v>
      </c>
      <c r="C2202" s="210">
        <f>IF(D2202="na"," ",VALUE(RIGHT(TRIM(H2202),2)))</f>
        <v>1</v>
      </c>
      <c r="D2202" s="1">
        <f t="shared" si="583"/>
        <v>192</v>
      </c>
      <c r="E2202" t="s">
        <v>63</v>
      </c>
      <c r="F2202">
        <v>9605</v>
      </c>
      <c r="G2202" s="139">
        <v>2012</v>
      </c>
      <c r="H2202" t="s">
        <v>144</v>
      </c>
      <c r="I2202" s="691">
        <f>VLOOKUP(E2202&amp;H2202,Data2012!$A:$S,18,FALSE)</f>
        <v>192</v>
      </c>
    </row>
    <row r="2203" spans="1:9" ht="14.25" hidden="1" customHeight="1">
      <c r="A2203" s="1" t="str">
        <f t="shared" si="580"/>
        <v>TCDD20129606</v>
      </c>
      <c r="B2203" s="1">
        <f t="shared" ref="B2203:B2213" si="584">IF(D2203="na",B2204,SUMIF(A:A,A2203,D:D))</f>
        <v>394</v>
      </c>
      <c r="C2203" s="210">
        <f t="shared" ref="C2203:C2213" si="585">IF(D2203="na",C2204,VALUE(RIGHT(TRIM(H2203),2)))</f>
        <v>6</v>
      </c>
      <c r="D2203" s="1" t="str">
        <f>IF(I2203&lt;0,"na",I2203)</f>
        <v>na</v>
      </c>
      <c r="E2203" t="s">
        <v>63</v>
      </c>
      <c r="F2203">
        <v>9606</v>
      </c>
      <c r="G2203" s="139">
        <v>2012</v>
      </c>
      <c r="H2203" t="s">
        <v>155</v>
      </c>
      <c r="I2203" s="691">
        <f>VLOOKUP(E2203&amp;H2203,Data2012!$A:$U,21,FALSE)</f>
        <v>-1</v>
      </c>
    </row>
    <row r="2204" spans="1:9" ht="14.25" hidden="1" customHeight="1">
      <c r="A2204" s="1" t="str">
        <f t="shared" si="580"/>
        <v>TCDD20129606</v>
      </c>
      <c r="B2204" s="1">
        <f t="shared" si="584"/>
        <v>394</v>
      </c>
      <c r="C2204" s="210">
        <f t="shared" si="585"/>
        <v>6</v>
      </c>
      <c r="D2204" s="1" t="str">
        <f t="shared" ref="D2204:D2214" si="586">IF(I2204&lt;0,"na",I2204)</f>
        <v>na</v>
      </c>
      <c r="E2204" t="s">
        <v>63</v>
      </c>
      <c r="F2204">
        <v>9606</v>
      </c>
      <c r="G2204" s="139">
        <v>2012</v>
      </c>
      <c r="H2204" t="s">
        <v>154</v>
      </c>
      <c r="I2204" s="691">
        <f>VLOOKUP(E2204&amp;H2204,Data2012!$A:$U,21,FALSE)</f>
        <v>-1</v>
      </c>
    </row>
    <row r="2205" spans="1:9" ht="14.25" hidden="1" customHeight="1">
      <c r="A2205" s="1" t="str">
        <f t="shared" si="580"/>
        <v>TCDD20129606</v>
      </c>
      <c r="B2205" s="1">
        <f t="shared" si="584"/>
        <v>394</v>
      </c>
      <c r="C2205" s="210">
        <f t="shared" si="585"/>
        <v>6</v>
      </c>
      <c r="D2205" s="1" t="str">
        <f t="shared" si="586"/>
        <v>na</v>
      </c>
      <c r="E2205" t="s">
        <v>63</v>
      </c>
      <c r="F2205">
        <v>9606</v>
      </c>
      <c r="G2205" s="139">
        <v>2012</v>
      </c>
      <c r="H2205" t="s">
        <v>153</v>
      </c>
      <c r="I2205" s="691">
        <f>VLOOKUP(E2205&amp;H2205,Data2012!$A:$U,21,FALSE)</f>
        <v>-1</v>
      </c>
    </row>
    <row r="2206" spans="1:9" ht="14.25" hidden="1" customHeight="1">
      <c r="A2206" s="1" t="str">
        <f t="shared" si="580"/>
        <v>TCDD20129606</v>
      </c>
      <c r="B2206" s="1">
        <f t="shared" si="584"/>
        <v>394</v>
      </c>
      <c r="C2206" s="210">
        <f t="shared" si="585"/>
        <v>6</v>
      </c>
      <c r="D2206" s="1" t="str">
        <f t="shared" si="586"/>
        <v>na</v>
      </c>
      <c r="E2206" t="s">
        <v>63</v>
      </c>
      <c r="F2206">
        <v>9606</v>
      </c>
      <c r="G2206" s="139">
        <v>2012</v>
      </c>
      <c r="H2206" t="s">
        <v>152</v>
      </c>
      <c r="I2206" s="691">
        <f>VLOOKUP(E2206&amp;H2206,Data2012!$A:$U,21,FALSE)</f>
        <v>-1</v>
      </c>
    </row>
    <row r="2207" spans="1:9" ht="14.25" hidden="1" customHeight="1">
      <c r="A2207" s="1" t="str">
        <f t="shared" si="580"/>
        <v>TCDD20129606</v>
      </c>
      <c r="B2207" s="1">
        <f t="shared" si="584"/>
        <v>394</v>
      </c>
      <c r="C2207" s="210">
        <f t="shared" si="585"/>
        <v>6</v>
      </c>
      <c r="D2207" s="1" t="str">
        <f t="shared" si="586"/>
        <v>na</v>
      </c>
      <c r="E2207" t="s">
        <v>63</v>
      </c>
      <c r="F2207">
        <v>9606</v>
      </c>
      <c r="G2207" s="139">
        <v>2012</v>
      </c>
      <c r="H2207" t="s">
        <v>151</v>
      </c>
      <c r="I2207" s="691">
        <f>VLOOKUP(E2207&amp;H2207,Data2012!$A:$U,21,FALSE)</f>
        <v>-1</v>
      </c>
    </row>
    <row r="2208" spans="1:9" ht="14.25" hidden="1" customHeight="1">
      <c r="A2208" s="1" t="str">
        <f t="shared" si="580"/>
        <v>TCDD20129606</v>
      </c>
      <c r="B2208" s="1">
        <f t="shared" si="584"/>
        <v>394</v>
      </c>
      <c r="C2208" s="210">
        <f t="shared" si="585"/>
        <v>6</v>
      </c>
      <c r="D2208" s="1" t="str">
        <f t="shared" si="586"/>
        <v>na</v>
      </c>
      <c r="E2208" t="s">
        <v>63</v>
      </c>
      <c r="F2208">
        <v>9606</v>
      </c>
      <c r="G2208" s="139">
        <v>2012</v>
      </c>
      <c r="H2208" t="s">
        <v>150</v>
      </c>
      <c r="I2208" s="691">
        <f>VLOOKUP(E2208&amp;H2208,Data2012!$A:$U,21,FALSE)</f>
        <v>-1</v>
      </c>
    </row>
    <row r="2209" spans="1:9" ht="14.25" hidden="1" customHeight="1">
      <c r="A2209" s="1" t="str">
        <f t="shared" si="580"/>
        <v>TCDD20129606</v>
      </c>
      <c r="B2209" s="1">
        <f t="shared" si="584"/>
        <v>394</v>
      </c>
      <c r="C2209" s="210">
        <f t="shared" si="585"/>
        <v>6</v>
      </c>
      <c r="D2209" s="1">
        <f t="shared" si="586"/>
        <v>61</v>
      </c>
      <c r="E2209" t="s">
        <v>63</v>
      </c>
      <c r="F2209">
        <v>9606</v>
      </c>
      <c r="G2209" s="139">
        <v>2012</v>
      </c>
      <c r="H2209" t="s">
        <v>149</v>
      </c>
      <c r="I2209" s="691">
        <f>VLOOKUP(E2209&amp;H2209,Data2012!$A:$U,21,FALSE)</f>
        <v>61</v>
      </c>
    </row>
    <row r="2210" spans="1:9" ht="14.25" hidden="1" customHeight="1">
      <c r="A2210" s="1" t="str">
        <f t="shared" si="580"/>
        <v>TCDD20129606</v>
      </c>
      <c r="B2210" s="1">
        <f t="shared" si="584"/>
        <v>394</v>
      </c>
      <c r="C2210" s="210">
        <f t="shared" si="585"/>
        <v>5</v>
      </c>
      <c r="D2210" s="1">
        <f t="shared" si="586"/>
        <v>59</v>
      </c>
      <c r="E2210" t="s">
        <v>63</v>
      </c>
      <c r="F2210">
        <v>9606</v>
      </c>
      <c r="G2210" s="139">
        <v>2012</v>
      </c>
      <c r="H2210" t="s">
        <v>148</v>
      </c>
      <c r="I2210" s="691">
        <f>VLOOKUP(E2210&amp;H2210,Data2012!$A:$U,21,FALSE)</f>
        <v>59</v>
      </c>
    </row>
    <row r="2211" spans="1:9" ht="14.25" hidden="1" customHeight="1">
      <c r="A2211" s="1" t="str">
        <f t="shared" si="580"/>
        <v>TCDD20129606</v>
      </c>
      <c r="B2211" s="1">
        <f t="shared" si="584"/>
        <v>394</v>
      </c>
      <c r="C2211" s="210">
        <f t="shared" si="585"/>
        <v>4</v>
      </c>
      <c r="D2211" s="1">
        <f t="shared" si="586"/>
        <v>71</v>
      </c>
      <c r="E2211" t="s">
        <v>63</v>
      </c>
      <c r="F2211">
        <v>9606</v>
      </c>
      <c r="G2211" s="139">
        <v>2012</v>
      </c>
      <c r="H2211" t="s">
        <v>147</v>
      </c>
      <c r="I2211" s="691">
        <f>VLOOKUP(E2211&amp;H2211,Data2012!$A:$U,21,FALSE)</f>
        <v>71</v>
      </c>
    </row>
    <row r="2212" spans="1:9" ht="14.25" hidden="1" customHeight="1">
      <c r="A2212" s="1" t="str">
        <f t="shared" si="580"/>
        <v>TCDD20129606</v>
      </c>
      <c r="B2212" s="1">
        <f t="shared" si="584"/>
        <v>394</v>
      </c>
      <c r="C2212" s="210">
        <f t="shared" si="585"/>
        <v>3</v>
      </c>
      <c r="D2212" s="1">
        <f t="shared" si="586"/>
        <v>80</v>
      </c>
      <c r="E2212" t="s">
        <v>63</v>
      </c>
      <c r="F2212">
        <v>9606</v>
      </c>
      <c r="G2212" s="139">
        <v>2012</v>
      </c>
      <c r="H2212" t="s">
        <v>146</v>
      </c>
      <c r="I2212" s="691">
        <f>VLOOKUP(E2212&amp;H2212,Data2012!$A:$U,21,FALSE)</f>
        <v>80</v>
      </c>
    </row>
    <row r="2213" spans="1:9" ht="14.25" hidden="1" customHeight="1">
      <c r="A2213" s="1" t="str">
        <f t="shared" si="580"/>
        <v>TCDD20129606</v>
      </c>
      <c r="B2213" s="1">
        <f t="shared" si="584"/>
        <v>394</v>
      </c>
      <c r="C2213" s="210">
        <f t="shared" si="585"/>
        <v>2</v>
      </c>
      <c r="D2213" s="1">
        <f t="shared" si="586"/>
        <v>46</v>
      </c>
      <c r="E2213" t="s">
        <v>63</v>
      </c>
      <c r="F2213">
        <v>9606</v>
      </c>
      <c r="G2213" s="139">
        <v>2012</v>
      </c>
      <c r="H2213" t="s">
        <v>145</v>
      </c>
      <c r="I2213" s="691">
        <f>VLOOKUP(E2213&amp;H2213,Data2012!$A:$U,21,FALSE)</f>
        <v>46</v>
      </c>
    </row>
    <row r="2214" spans="1:9" ht="14.25" hidden="1" customHeight="1">
      <c r="A2214" s="1" t="str">
        <f t="shared" si="580"/>
        <v>TCDD20129606</v>
      </c>
      <c r="B2214" s="1">
        <f>IF(D2214="na"," ",SUMIF(A:A,A2214,D:D))</f>
        <v>394</v>
      </c>
      <c r="C2214" s="210">
        <f>IF(D2214="na"," ",VALUE(RIGHT(TRIM(H2214),2)))</f>
        <v>1</v>
      </c>
      <c r="D2214" s="1">
        <f t="shared" si="586"/>
        <v>77</v>
      </c>
      <c r="E2214" t="s">
        <v>63</v>
      </c>
      <c r="F2214">
        <v>9606</v>
      </c>
      <c r="G2214" s="139">
        <v>2012</v>
      </c>
      <c r="H2214" t="s">
        <v>144</v>
      </c>
      <c r="I2214" s="691">
        <f>VLOOKUP(E2214&amp;H2214,Data2012!$A:$U,21,FALSE)</f>
        <v>77</v>
      </c>
    </row>
    <row r="2215" spans="1:9" ht="14.25" hidden="1" customHeight="1">
      <c r="A2215" s="1" t="str">
        <f t="shared" si="580"/>
        <v>TRA20129601</v>
      </c>
      <c r="B2215" s="1" t="str">
        <f t="shared" ref="B2215:B2225" si="587">IF(D2215="na",B2216,SUMIF(A:A,A2215,D:D))</f>
        <v xml:space="preserve"> </v>
      </c>
      <c r="C2215" s="210" t="str">
        <f t="shared" ref="C2215:C2225" si="588">IF(D2215="na",C2216,VALUE(RIGHT(TRIM(H2215),2)))</f>
        <v xml:space="preserve"> </v>
      </c>
      <c r="D2215" s="1" t="str">
        <f>IF(I2215&lt;0,"na",I2215)</f>
        <v>na</v>
      </c>
      <c r="E2215" t="s">
        <v>138</v>
      </c>
      <c r="F2215">
        <v>9601</v>
      </c>
      <c r="G2215" s="139">
        <v>2012</v>
      </c>
      <c r="H2215" t="s">
        <v>155</v>
      </c>
      <c r="I2215">
        <f>VLOOKUP(E2215&amp;H2215,Data2012!$A:$S,4,FALSE)</f>
        <v>-1</v>
      </c>
    </row>
    <row r="2216" spans="1:9" ht="14.25" hidden="1" customHeight="1">
      <c r="A2216" s="1" t="str">
        <f t="shared" si="580"/>
        <v>TRA20129601</v>
      </c>
      <c r="B2216" s="1" t="str">
        <f t="shared" si="587"/>
        <v xml:space="preserve"> </v>
      </c>
      <c r="C2216" s="210" t="str">
        <f t="shared" si="588"/>
        <v xml:space="preserve"> </v>
      </c>
      <c r="D2216" s="1" t="str">
        <f t="shared" ref="D2216:D2226" si="589">IF(I2216&lt;0,"na",I2216)</f>
        <v>na</v>
      </c>
      <c r="E2216" t="s">
        <v>138</v>
      </c>
      <c r="F2216">
        <v>9601</v>
      </c>
      <c r="G2216" s="139">
        <v>2012</v>
      </c>
      <c r="H2216" t="s">
        <v>154</v>
      </c>
      <c r="I2216">
        <f>VLOOKUP(E2216&amp;H2216,Data2012!$A:$S,4,FALSE)</f>
        <v>-1</v>
      </c>
    </row>
    <row r="2217" spans="1:9" ht="14.25" hidden="1" customHeight="1">
      <c r="A2217" s="1" t="str">
        <f t="shared" si="580"/>
        <v>TRA20129601</v>
      </c>
      <c r="B2217" s="1" t="str">
        <f t="shared" si="587"/>
        <v xml:space="preserve"> </v>
      </c>
      <c r="C2217" s="210" t="str">
        <f t="shared" si="588"/>
        <v xml:space="preserve"> </v>
      </c>
      <c r="D2217" s="1" t="str">
        <f t="shared" si="589"/>
        <v>na</v>
      </c>
      <c r="E2217" t="s">
        <v>138</v>
      </c>
      <c r="F2217">
        <v>9601</v>
      </c>
      <c r="G2217" s="139">
        <v>2012</v>
      </c>
      <c r="H2217" t="s">
        <v>153</v>
      </c>
      <c r="I2217">
        <f>VLOOKUP(E2217&amp;H2217,Data2012!$A:$S,4,FALSE)</f>
        <v>-1</v>
      </c>
    </row>
    <row r="2218" spans="1:9" ht="14.25" hidden="1" customHeight="1">
      <c r="A2218" s="1" t="str">
        <f t="shared" si="580"/>
        <v>TRA20129601</v>
      </c>
      <c r="B2218" s="1" t="str">
        <f t="shared" si="587"/>
        <v xml:space="preserve"> </v>
      </c>
      <c r="C2218" s="210" t="str">
        <f t="shared" si="588"/>
        <v xml:space="preserve"> </v>
      </c>
      <c r="D2218" s="1" t="str">
        <f t="shared" si="589"/>
        <v>na</v>
      </c>
      <c r="E2218" t="s">
        <v>138</v>
      </c>
      <c r="F2218">
        <v>9601</v>
      </c>
      <c r="G2218" s="139">
        <v>2012</v>
      </c>
      <c r="H2218" t="s">
        <v>152</v>
      </c>
      <c r="I2218">
        <f>VLOOKUP(E2218&amp;H2218,Data2012!$A:$S,4,FALSE)</f>
        <v>-1</v>
      </c>
    </row>
    <row r="2219" spans="1:9" ht="14.25" hidden="1" customHeight="1">
      <c r="A2219" s="1" t="str">
        <f t="shared" si="580"/>
        <v>TRA20129601</v>
      </c>
      <c r="B2219" s="1" t="str">
        <f t="shared" si="587"/>
        <v xml:space="preserve"> </v>
      </c>
      <c r="C2219" s="210" t="str">
        <f t="shared" si="588"/>
        <v xml:space="preserve"> </v>
      </c>
      <c r="D2219" s="1" t="str">
        <f t="shared" si="589"/>
        <v>na</v>
      </c>
      <c r="E2219" t="s">
        <v>138</v>
      </c>
      <c r="F2219">
        <v>9601</v>
      </c>
      <c r="G2219" s="139">
        <v>2012</v>
      </c>
      <c r="H2219" t="s">
        <v>151</v>
      </c>
      <c r="I2219">
        <f>VLOOKUP(E2219&amp;H2219,Data2012!$A:$S,4,FALSE)</f>
        <v>-1</v>
      </c>
    </row>
    <row r="2220" spans="1:9" ht="14.25" hidden="1" customHeight="1">
      <c r="A2220" s="1" t="str">
        <f t="shared" si="580"/>
        <v>TRA20129601</v>
      </c>
      <c r="B2220" s="1" t="str">
        <f t="shared" si="587"/>
        <v xml:space="preserve"> </v>
      </c>
      <c r="C2220" s="210" t="str">
        <f t="shared" si="588"/>
        <v xml:space="preserve"> </v>
      </c>
      <c r="D2220" s="1" t="str">
        <f t="shared" si="589"/>
        <v>na</v>
      </c>
      <c r="E2220" t="s">
        <v>138</v>
      </c>
      <c r="F2220">
        <v>9601</v>
      </c>
      <c r="G2220" s="139">
        <v>2012</v>
      </c>
      <c r="H2220" t="s">
        <v>150</v>
      </c>
      <c r="I2220">
        <f>VLOOKUP(E2220&amp;H2220,Data2012!$A:$S,4,FALSE)</f>
        <v>-1</v>
      </c>
    </row>
    <row r="2221" spans="1:9" ht="14.25" hidden="1" customHeight="1">
      <c r="A2221" s="1" t="str">
        <f t="shared" si="580"/>
        <v>TRA20129601</v>
      </c>
      <c r="B2221" s="1" t="str">
        <f t="shared" si="587"/>
        <v xml:space="preserve"> </v>
      </c>
      <c r="C2221" s="210" t="str">
        <f t="shared" si="588"/>
        <v xml:space="preserve"> </v>
      </c>
      <c r="D2221" s="1" t="str">
        <f t="shared" si="589"/>
        <v>na</v>
      </c>
      <c r="E2221" t="s">
        <v>138</v>
      </c>
      <c r="F2221">
        <v>9601</v>
      </c>
      <c r="G2221" s="139">
        <v>2012</v>
      </c>
      <c r="H2221" t="s">
        <v>149</v>
      </c>
      <c r="I2221">
        <f>VLOOKUP(E2221&amp;H2221,Data2012!$A:$S,4,FALSE)</f>
        <v>-1</v>
      </c>
    </row>
    <row r="2222" spans="1:9" ht="14.25" hidden="1" customHeight="1">
      <c r="A2222" s="1" t="str">
        <f t="shared" si="580"/>
        <v>TRA20129601</v>
      </c>
      <c r="B2222" s="1" t="str">
        <f t="shared" si="587"/>
        <v xml:space="preserve"> </v>
      </c>
      <c r="C2222" s="210" t="str">
        <f t="shared" si="588"/>
        <v xml:space="preserve"> </v>
      </c>
      <c r="D2222" s="1" t="str">
        <f t="shared" si="589"/>
        <v>na</v>
      </c>
      <c r="E2222" t="s">
        <v>138</v>
      </c>
      <c r="F2222">
        <v>9601</v>
      </c>
      <c r="G2222" s="139">
        <v>2012</v>
      </c>
      <c r="H2222" t="s">
        <v>148</v>
      </c>
      <c r="I2222">
        <f>VLOOKUP(E2222&amp;H2222,Data2012!$A:$S,4,FALSE)</f>
        <v>-1</v>
      </c>
    </row>
    <row r="2223" spans="1:9" ht="14.25" hidden="1" customHeight="1">
      <c r="A2223" s="1" t="str">
        <f t="shared" si="580"/>
        <v>TRA20129601</v>
      </c>
      <c r="B2223" s="1" t="str">
        <f t="shared" si="587"/>
        <v xml:space="preserve"> </v>
      </c>
      <c r="C2223" s="210" t="str">
        <f t="shared" si="588"/>
        <v xml:space="preserve"> </v>
      </c>
      <c r="D2223" s="1" t="str">
        <f t="shared" si="589"/>
        <v>na</v>
      </c>
      <c r="E2223" t="s">
        <v>138</v>
      </c>
      <c r="F2223">
        <v>9601</v>
      </c>
      <c r="G2223" s="139">
        <v>2012</v>
      </c>
      <c r="H2223" t="s">
        <v>147</v>
      </c>
      <c r="I2223">
        <f>VLOOKUP(E2223&amp;H2223,Data2012!$A:$S,4,FALSE)</f>
        <v>-1</v>
      </c>
    </row>
    <row r="2224" spans="1:9" ht="14.25" hidden="1" customHeight="1">
      <c r="A2224" s="1" t="str">
        <f t="shared" si="580"/>
        <v>TRA20129601</v>
      </c>
      <c r="B2224" s="1" t="str">
        <f t="shared" si="587"/>
        <v xml:space="preserve"> </v>
      </c>
      <c r="C2224" s="210" t="str">
        <f t="shared" si="588"/>
        <v xml:space="preserve"> </v>
      </c>
      <c r="D2224" s="1" t="str">
        <f t="shared" si="589"/>
        <v>na</v>
      </c>
      <c r="E2224" t="s">
        <v>138</v>
      </c>
      <c r="F2224">
        <v>9601</v>
      </c>
      <c r="G2224" s="139">
        <v>2012</v>
      </c>
      <c r="H2224" t="s">
        <v>146</v>
      </c>
      <c r="I2224">
        <f>VLOOKUP(E2224&amp;H2224,Data2012!$A:$S,4,FALSE)</f>
        <v>-1</v>
      </c>
    </row>
    <row r="2225" spans="1:9" ht="14.25" hidden="1" customHeight="1">
      <c r="A2225" s="1" t="str">
        <f t="shared" si="580"/>
        <v>TRA20129601</v>
      </c>
      <c r="B2225" s="1" t="str">
        <f t="shared" si="587"/>
        <v xml:space="preserve"> </v>
      </c>
      <c r="C2225" s="210" t="str">
        <f t="shared" si="588"/>
        <v xml:space="preserve"> </v>
      </c>
      <c r="D2225" s="1" t="str">
        <f t="shared" si="589"/>
        <v>na</v>
      </c>
      <c r="E2225" t="s">
        <v>138</v>
      </c>
      <c r="F2225">
        <v>9601</v>
      </c>
      <c r="G2225" s="139">
        <v>2012</v>
      </c>
      <c r="H2225" t="s">
        <v>145</v>
      </c>
      <c r="I2225">
        <f>VLOOKUP(E2225&amp;H2225,Data2012!$A:$S,4,FALSE)</f>
        <v>-1</v>
      </c>
    </row>
    <row r="2226" spans="1:9" ht="14.25" hidden="1" customHeight="1">
      <c r="A2226" s="1" t="str">
        <f t="shared" si="580"/>
        <v>TRA20129601</v>
      </c>
      <c r="B2226" s="403" t="str">
        <f>IF(D2226="na"," ",SUMIF(A:A,A2226,D:D))</f>
        <v xml:space="preserve"> </v>
      </c>
      <c r="C2226" s="404" t="str">
        <f>IF(D2226="na"," ",VALUE(RIGHT(TRIM(H2226),2)))</f>
        <v xml:space="preserve"> </v>
      </c>
      <c r="D2226" s="403" t="str">
        <f t="shared" si="589"/>
        <v>na</v>
      </c>
      <c r="E2226" t="s">
        <v>138</v>
      </c>
      <c r="F2226">
        <v>9601</v>
      </c>
      <c r="G2226" s="139">
        <v>2012</v>
      </c>
      <c r="H2226" t="s">
        <v>144</v>
      </c>
      <c r="I2226" s="691">
        <f>VLOOKUP(E2226&amp;H2226,Data2012!$A:$S,4,FALSE)</f>
        <v>-1</v>
      </c>
    </row>
    <row r="2227" spans="1:9" ht="14.25" hidden="1" customHeight="1">
      <c r="A2227" s="1" t="str">
        <f t="shared" si="580"/>
        <v>TRA20129602</v>
      </c>
      <c r="B2227" s="1" t="str">
        <f t="shared" ref="B2227:B2237" si="590">IF(D2227="na",B2228,SUMIF(A:A,A2227,D:D))</f>
        <v xml:space="preserve"> </v>
      </c>
      <c r="C2227" s="210" t="str">
        <f t="shared" ref="C2227:C2237" si="591">IF(D2227="na",C2228,VALUE(RIGHT(TRIM(H2227),2)))</f>
        <v xml:space="preserve"> </v>
      </c>
      <c r="D2227" s="1" t="str">
        <f>IF(I2227&lt;0,"na",I2227)</f>
        <v>na</v>
      </c>
      <c r="E2227" t="s">
        <v>138</v>
      </c>
      <c r="F2227">
        <v>9602</v>
      </c>
      <c r="G2227" s="139">
        <v>2012</v>
      </c>
      <c r="H2227" t="s">
        <v>155</v>
      </c>
      <c r="I2227" s="691">
        <f>VLOOKUP(E2227&amp;H2227,Data2012!$A:$S,7,FALSE)</f>
        <v>-1</v>
      </c>
    </row>
    <row r="2228" spans="1:9" ht="14.25" hidden="1" customHeight="1">
      <c r="A2228" s="1" t="str">
        <f t="shared" si="580"/>
        <v>TRA20129602</v>
      </c>
      <c r="B2228" s="1" t="str">
        <f t="shared" si="590"/>
        <v xml:space="preserve"> </v>
      </c>
      <c r="C2228" s="210" t="str">
        <f t="shared" si="591"/>
        <v xml:space="preserve"> </v>
      </c>
      <c r="D2228" s="1" t="str">
        <f t="shared" ref="D2228:D2238" si="592">IF(I2228&lt;0,"na",I2228)</f>
        <v>na</v>
      </c>
      <c r="E2228" t="s">
        <v>138</v>
      </c>
      <c r="F2228">
        <v>9602</v>
      </c>
      <c r="G2228" s="139">
        <v>2012</v>
      </c>
      <c r="H2228" t="s">
        <v>154</v>
      </c>
      <c r="I2228" s="691">
        <f>VLOOKUP(E2228&amp;H2228,Data2012!$A:$S,7,FALSE)</f>
        <v>-1</v>
      </c>
    </row>
    <row r="2229" spans="1:9" ht="14.25" hidden="1" customHeight="1">
      <c r="A2229" s="1" t="str">
        <f t="shared" si="580"/>
        <v>TRA20129602</v>
      </c>
      <c r="B2229" s="1" t="str">
        <f t="shared" si="590"/>
        <v xml:space="preserve"> </v>
      </c>
      <c r="C2229" s="210" t="str">
        <f t="shared" si="591"/>
        <v xml:space="preserve"> </v>
      </c>
      <c r="D2229" s="1" t="str">
        <f t="shared" si="592"/>
        <v>na</v>
      </c>
      <c r="E2229" t="s">
        <v>138</v>
      </c>
      <c r="F2229">
        <v>9602</v>
      </c>
      <c r="G2229" s="139">
        <v>2012</v>
      </c>
      <c r="H2229" t="s">
        <v>153</v>
      </c>
      <c r="I2229" s="691">
        <f>VLOOKUP(E2229&amp;H2229,Data2012!$A:$S,7,FALSE)</f>
        <v>-1</v>
      </c>
    </row>
    <row r="2230" spans="1:9" ht="14.25" hidden="1" customHeight="1">
      <c r="A2230" s="1" t="str">
        <f t="shared" si="580"/>
        <v>TRA20129602</v>
      </c>
      <c r="B2230" s="1" t="str">
        <f t="shared" si="590"/>
        <v xml:space="preserve"> </v>
      </c>
      <c r="C2230" s="210" t="str">
        <f t="shared" si="591"/>
        <v xml:space="preserve"> </v>
      </c>
      <c r="D2230" s="1" t="str">
        <f t="shared" si="592"/>
        <v>na</v>
      </c>
      <c r="E2230" t="s">
        <v>138</v>
      </c>
      <c r="F2230">
        <v>9602</v>
      </c>
      <c r="G2230" s="139">
        <v>2012</v>
      </c>
      <c r="H2230" t="s">
        <v>152</v>
      </c>
      <c r="I2230" s="691">
        <f>VLOOKUP(E2230&amp;H2230,Data2012!$A:$S,7,FALSE)</f>
        <v>-1</v>
      </c>
    </row>
    <row r="2231" spans="1:9" ht="14.25" hidden="1" customHeight="1">
      <c r="A2231" s="1" t="str">
        <f t="shared" si="580"/>
        <v>TRA20129602</v>
      </c>
      <c r="B2231" s="1" t="str">
        <f t="shared" si="590"/>
        <v xml:space="preserve"> </v>
      </c>
      <c r="C2231" s="210" t="str">
        <f t="shared" si="591"/>
        <v xml:space="preserve"> </v>
      </c>
      <c r="D2231" s="1" t="str">
        <f t="shared" si="592"/>
        <v>na</v>
      </c>
      <c r="E2231" t="s">
        <v>138</v>
      </c>
      <c r="F2231">
        <v>9602</v>
      </c>
      <c r="G2231" s="139">
        <v>2012</v>
      </c>
      <c r="H2231" t="s">
        <v>151</v>
      </c>
      <c r="I2231" s="691">
        <f>VLOOKUP(E2231&amp;H2231,Data2012!$A:$S,7,FALSE)</f>
        <v>-1</v>
      </c>
    </row>
    <row r="2232" spans="1:9" ht="14.25" hidden="1" customHeight="1">
      <c r="A2232" s="1" t="str">
        <f t="shared" si="580"/>
        <v>TRA20129602</v>
      </c>
      <c r="B2232" s="1" t="str">
        <f t="shared" si="590"/>
        <v xml:space="preserve"> </v>
      </c>
      <c r="C2232" s="210" t="str">
        <f t="shared" si="591"/>
        <v xml:space="preserve"> </v>
      </c>
      <c r="D2232" s="1" t="str">
        <f t="shared" si="592"/>
        <v>na</v>
      </c>
      <c r="E2232" t="s">
        <v>138</v>
      </c>
      <c r="F2232">
        <v>9602</v>
      </c>
      <c r="G2232" s="139">
        <v>2012</v>
      </c>
      <c r="H2232" t="s">
        <v>150</v>
      </c>
      <c r="I2232" s="691">
        <f>VLOOKUP(E2232&amp;H2232,Data2012!$A:$S,7,FALSE)</f>
        <v>-1</v>
      </c>
    </row>
    <row r="2233" spans="1:9" ht="14.25" hidden="1" customHeight="1">
      <c r="A2233" s="1" t="str">
        <f t="shared" si="580"/>
        <v>TRA20129602</v>
      </c>
      <c r="B2233" s="1" t="str">
        <f t="shared" si="590"/>
        <v xml:space="preserve"> </v>
      </c>
      <c r="C2233" s="210" t="str">
        <f t="shared" si="591"/>
        <v xml:space="preserve"> </v>
      </c>
      <c r="D2233" s="1" t="str">
        <f t="shared" si="592"/>
        <v>na</v>
      </c>
      <c r="E2233" t="s">
        <v>138</v>
      </c>
      <c r="F2233">
        <v>9602</v>
      </c>
      <c r="G2233" s="139">
        <v>2012</v>
      </c>
      <c r="H2233" t="s">
        <v>149</v>
      </c>
      <c r="I2233" s="691">
        <f>VLOOKUP(E2233&amp;H2233,Data2012!$A:$S,7,FALSE)</f>
        <v>-1</v>
      </c>
    </row>
    <row r="2234" spans="1:9" ht="14.25" hidden="1" customHeight="1">
      <c r="A2234" s="1" t="str">
        <f t="shared" si="580"/>
        <v>TRA20129602</v>
      </c>
      <c r="B2234" s="1" t="str">
        <f t="shared" si="590"/>
        <v xml:space="preserve"> </v>
      </c>
      <c r="C2234" s="210" t="str">
        <f t="shared" si="591"/>
        <v xml:space="preserve"> </v>
      </c>
      <c r="D2234" s="1" t="str">
        <f t="shared" si="592"/>
        <v>na</v>
      </c>
      <c r="E2234" t="s">
        <v>138</v>
      </c>
      <c r="F2234">
        <v>9602</v>
      </c>
      <c r="G2234" s="139">
        <v>2012</v>
      </c>
      <c r="H2234" t="s">
        <v>148</v>
      </c>
      <c r="I2234" s="691">
        <f>VLOOKUP(E2234&amp;H2234,Data2012!$A:$S,7,FALSE)</f>
        <v>-1</v>
      </c>
    </row>
    <row r="2235" spans="1:9" ht="14.25" hidden="1" customHeight="1">
      <c r="A2235" s="1" t="str">
        <f t="shared" si="580"/>
        <v>TRA20129602</v>
      </c>
      <c r="B2235" s="1" t="str">
        <f t="shared" si="590"/>
        <v xml:space="preserve"> </v>
      </c>
      <c r="C2235" s="210" t="str">
        <f t="shared" si="591"/>
        <v xml:space="preserve"> </v>
      </c>
      <c r="D2235" s="1" t="str">
        <f t="shared" si="592"/>
        <v>na</v>
      </c>
      <c r="E2235" t="s">
        <v>138</v>
      </c>
      <c r="F2235">
        <v>9602</v>
      </c>
      <c r="G2235" s="139">
        <v>2012</v>
      </c>
      <c r="H2235" t="s">
        <v>147</v>
      </c>
      <c r="I2235" s="691">
        <f>VLOOKUP(E2235&amp;H2235,Data2012!$A:$S,7,FALSE)</f>
        <v>-1</v>
      </c>
    </row>
    <row r="2236" spans="1:9" ht="14.25" hidden="1" customHeight="1">
      <c r="A2236" s="1" t="str">
        <f t="shared" si="580"/>
        <v>TRA20129602</v>
      </c>
      <c r="B2236" s="1" t="str">
        <f t="shared" si="590"/>
        <v xml:space="preserve"> </v>
      </c>
      <c r="C2236" s="210" t="str">
        <f t="shared" si="591"/>
        <v xml:space="preserve"> </v>
      </c>
      <c r="D2236" s="1" t="str">
        <f t="shared" si="592"/>
        <v>na</v>
      </c>
      <c r="E2236" t="s">
        <v>138</v>
      </c>
      <c r="F2236">
        <v>9602</v>
      </c>
      <c r="G2236" s="139">
        <v>2012</v>
      </c>
      <c r="H2236" t="s">
        <v>146</v>
      </c>
      <c r="I2236" s="691">
        <f>VLOOKUP(E2236&amp;H2236,Data2012!$A:$S,7,FALSE)</f>
        <v>-1</v>
      </c>
    </row>
    <row r="2237" spans="1:9" ht="14.25" hidden="1" customHeight="1">
      <c r="A2237" s="1" t="str">
        <f t="shared" si="580"/>
        <v>TRA20129602</v>
      </c>
      <c r="B2237" s="1" t="str">
        <f t="shared" si="590"/>
        <v xml:space="preserve"> </v>
      </c>
      <c r="C2237" s="210" t="str">
        <f t="shared" si="591"/>
        <v xml:space="preserve"> </v>
      </c>
      <c r="D2237" s="1" t="str">
        <f t="shared" si="592"/>
        <v>na</v>
      </c>
      <c r="E2237" t="s">
        <v>138</v>
      </c>
      <c r="F2237">
        <v>9602</v>
      </c>
      <c r="G2237" s="139">
        <v>2012</v>
      </c>
      <c r="H2237" t="s">
        <v>145</v>
      </c>
      <c r="I2237" s="691">
        <f>VLOOKUP(E2237&amp;H2237,Data2012!$A:$S,7,FALSE)</f>
        <v>-1</v>
      </c>
    </row>
    <row r="2238" spans="1:9" ht="14.25" hidden="1" customHeight="1">
      <c r="A2238" s="1" t="str">
        <f t="shared" si="580"/>
        <v>TRA20129602</v>
      </c>
      <c r="B2238" s="1" t="str">
        <f>IF(D2238="na"," ",SUMIF(A:A,A2238,D:D))</f>
        <v xml:space="preserve"> </v>
      </c>
      <c r="C2238" s="210" t="str">
        <f>IF(D2238="na"," ",VALUE(RIGHT(TRIM(H2238),2)))</f>
        <v xml:space="preserve"> </v>
      </c>
      <c r="D2238" s="1" t="str">
        <f t="shared" si="592"/>
        <v>na</v>
      </c>
      <c r="E2238" t="s">
        <v>138</v>
      </c>
      <c r="F2238">
        <v>9602</v>
      </c>
      <c r="G2238" s="139">
        <v>2012</v>
      </c>
      <c r="H2238" t="s">
        <v>144</v>
      </c>
      <c r="I2238" s="691">
        <f>VLOOKUP(E2238&amp;H2238,Data2012!$A:$S,7,FALSE)</f>
        <v>-1</v>
      </c>
    </row>
    <row r="2239" spans="1:9" ht="14.25" hidden="1" customHeight="1">
      <c r="A2239" s="1" t="str">
        <f t="shared" si="580"/>
        <v>TRA20129603</v>
      </c>
      <c r="B2239" s="1" t="str">
        <f t="shared" ref="B2239:B2249" si="593">IF(D2239="na",B2240,SUMIF(A:A,A2239,D:D))</f>
        <v xml:space="preserve"> </v>
      </c>
      <c r="C2239" s="210" t="str">
        <f t="shared" ref="C2239:C2249" si="594">IF(D2239="na",C2240,VALUE(RIGHT(TRIM(H2239),2)))</f>
        <v xml:space="preserve"> </v>
      </c>
      <c r="D2239" s="1" t="str">
        <f>IF(I2239&lt;0,"na",I2239)</f>
        <v>na</v>
      </c>
      <c r="E2239" t="s">
        <v>138</v>
      </c>
      <c r="F2239">
        <v>9603</v>
      </c>
      <c r="G2239" s="139">
        <v>2012</v>
      </c>
      <c r="H2239" t="s">
        <v>155</v>
      </c>
      <c r="I2239" s="691">
        <f>VLOOKUP(E2239&amp;H2239,Data2012!$A:$S,12,FALSE)</f>
        <v>-1</v>
      </c>
    </row>
    <row r="2240" spans="1:9" ht="14.25" hidden="1" customHeight="1">
      <c r="A2240" s="1" t="str">
        <f t="shared" si="580"/>
        <v>TRA20129603</v>
      </c>
      <c r="B2240" s="1" t="str">
        <f t="shared" si="593"/>
        <v xml:space="preserve"> </v>
      </c>
      <c r="C2240" s="210" t="str">
        <f t="shared" si="594"/>
        <v xml:space="preserve"> </v>
      </c>
      <c r="D2240" s="1" t="str">
        <f t="shared" ref="D2240:D2250" si="595">IF(I2240&lt;0,"na",I2240)</f>
        <v>na</v>
      </c>
      <c r="E2240" t="s">
        <v>138</v>
      </c>
      <c r="F2240">
        <v>9603</v>
      </c>
      <c r="G2240" s="139">
        <v>2012</v>
      </c>
      <c r="H2240" t="s">
        <v>154</v>
      </c>
      <c r="I2240" s="691">
        <f>VLOOKUP(E2240&amp;H2240,Data2012!$A:$S,12,FALSE)</f>
        <v>-1</v>
      </c>
    </row>
    <row r="2241" spans="1:9" ht="14.25" hidden="1" customHeight="1">
      <c r="A2241" s="1" t="str">
        <f t="shared" si="580"/>
        <v>TRA20129603</v>
      </c>
      <c r="B2241" s="1" t="str">
        <f t="shared" si="593"/>
        <v xml:space="preserve"> </v>
      </c>
      <c r="C2241" s="210" t="str">
        <f t="shared" si="594"/>
        <v xml:space="preserve"> </v>
      </c>
      <c r="D2241" s="1" t="str">
        <f t="shared" si="595"/>
        <v>na</v>
      </c>
      <c r="E2241" t="s">
        <v>138</v>
      </c>
      <c r="F2241">
        <v>9603</v>
      </c>
      <c r="G2241" s="139">
        <v>2012</v>
      </c>
      <c r="H2241" t="s">
        <v>153</v>
      </c>
      <c r="I2241" s="691">
        <f>VLOOKUP(E2241&amp;H2241,Data2012!$A:$S,12,FALSE)</f>
        <v>-1</v>
      </c>
    </row>
    <row r="2242" spans="1:9" ht="14.25" hidden="1" customHeight="1">
      <c r="A2242" s="1" t="str">
        <f t="shared" si="580"/>
        <v>TRA20129603</v>
      </c>
      <c r="B2242" s="1" t="str">
        <f t="shared" si="593"/>
        <v xml:space="preserve"> </v>
      </c>
      <c r="C2242" s="210" t="str">
        <f t="shared" si="594"/>
        <v xml:space="preserve"> </v>
      </c>
      <c r="D2242" s="1" t="str">
        <f t="shared" si="595"/>
        <v>na</v>
      </c>
      <c r="E2242" t="s">
        <v>138</v>
      </c>
      <c r="F2242">
        <v>9603</v>
      </c>
      <c r="G2242" s="139">
        <v>2012</v>
      </c>
      <c r="H2242" t="s">
        <v>152</v>
      </c>
      <c r="I2242" s="691">
        <f>VLOOKUP(E2242&amp;H2242,Data2012!$A:$S,12,FALSE)</f>
        <v>-1</v>
      </c>
    </row>
    <row r="2243" spans="1:9" ht="14.25" hidden="1" customHeight="1">
      <c r="A2243" s="1" t="str">
        <f t="shared" si="580"/>
        <v>TRA20129603</v>
      </c>
      <c r="B2243" s="1" t="str">
        <f t="shared" si="593"/>
        <v xml:space="preserve"> </v>
      </c>
      <c r="C2243" s="210" t="str">
        <f t="shared" si="594"/>
        <v xml:space="preserve"> </v>
      </c>
      <c r="D2243" s="1" t="str">
        <f t="shared" si="595"/>
        <v>na</v>
      </c>
      <c r="E2243" t="s">
        <v>138</v>
      </c>
      <c r="F2243">
        <v>9603</v>
      </c>
      <c r="G2243" s="139">
        <v>2012</v>
      </c>
      <c r="H2243" t="s">
        <v>151</v>
      </c>
      <c r="I2243" s="691">
        <f>VLOOKUP(E2243&amp;H2243,Data2012!$A:$S,12,FALSE)</f>
        <v>-1</v>
      </c>
    </row>
    <row r="2244" spans="1:9" ht="14.25" hidden="1" customHeight="1">
      <c r="A2244" s="1" t="str">
        <f t="shared" si="580"/>
        <v>TRA20129603</v>
      </c>
      <c r="B2244" s="1" t="str">
        <f t="shared" si="593"/>
        <v xml:space="preserve"> </v>
      </c>
      <c r="C2244" s="210" t="str">
        <f t="shared" si="594"/>
        <v xml:space="preserve"> </v>
      </c>
      <c r="D2244" s="1" t="str">
        <f t="shared" si="595"/>
        <v>na</v>
      </c>
      <c r="E2244" t="s">
        <v>138</v>
      </c>
      <c r="F2244">
        <v>9603</v>
      </c>
      <c r="G2244" s="139">
        <v>2012</v>
      </c>
      <c r="H2244" t="s">
        <v>150</v>
      </c>
      <c r="I2244" s="691">
        <f>VLOOKUP(E2244&amp;H2244,Data2012!$A:$S,12,FALSE)</f>
        <v>-1</v>
      </c>
    </row>
    <row r="2245" spans="1:9" ht="14.25" hidden="1" customHeight="1">
      <c r="A2245" s="1" t="str">
        <f t="shared" si="580"/>
        <v>TRA20129603</v>
      </c>
      <c r="B2245" s="1" t="str">
        <f t="shared" si="593"/>
        <v xml:space="preserve"> </v>
      </c>
      <c r="C2245" s="210" t="str">
        <f t="shared" si="594"/>
        <v xml:space="preserve"> </v>
      </c>
      <c r="D2245" s="1" t="str">
        <f t="shared" si="595"/>
        <v>na</v>
      </c>
      <c r="E2245" t="s">
        <v>138</v>
      </c>
      <c r="F2245">
        <v>9603</v>
      </c>
      <c r="G2245" s="139">
        <v>2012</v>
      </c>
      <c r="H2245" t="s">
        <v>149</v>
      </c>
      <c r="I2245" s="691">
        <f>VLOOKUP(E2245&amp;H2245,Data2012!$A:$S,12,FALSE)</f>
        <v>-1</v>
      </c>
    </row>
    <row r="2246" spans="1:9" ht="14.25" hidden="1" customHeight="1">
      <c r="A2246" s="1" t="str">
        <f t="shared" si="580"/>
        <v>TRA20129603</v>
      </c>
      <c r="B2246" s="1" t="str">
        <f t="shared" si="593"/>
        <v xml:space="preserve"> </v>
      </c>
      <c r="C2246" s="210" t="str">
        <f t="shared" si="594"/>
        <v xml:space="preserve"> </v>
      </c>
      <c r="D2246" s="1" t="str">
        <f t="shared" si="595"/>
        <v>na</v>
      </c>
      <c r="E2246" t="s">
        <v>138</v>
      </c>
      <c r="F2246">
        <v>9603</v>
      </c>
      <c r="G2246" s="139">
        <v>2012</v>
      </c>
      <c r="H2246" t="s">
        <v>148</v>
      </c>
      <c r="I2246" s="691">
        <f>VLOOKUP(E2246&amp;H2246,Data2012!$A:$S,12,FALSE)</f>
        <v>-1</v>
      </c>
    </row>
    <row r="2247" spans="1:9" ht="14.25" hidden="1" customHeight="1">
      <c r="A2247" s="1" t="str">
        <f t="shared" ref="A2247:A2310" si="596">TRIM(E2247)&amp;VALUE(G2247)&amp;F2247</f>
        <v>TRA20129603</v>
      </c>
      <c r="B2247" s="1" t="str">
        <f t="shared" si="593"/>
        <v xml:space="preserve"> </v>
      </c>
      <c r="C2247" s="210" t="str">
        <f t="shared" si="594"/>
        <v xml:space="preserve"> </v>
      </c>
      <c r="D2247" s="1" t="str">
        <f t="shared" si="595"/>
        <v>na</v>
      </c>
      <c r="E2247" t="s">
        <v>138</v>
      </c>
      <c r="F2247">
        <v>9603</v>
      </c>
      <c r="G2247" s="139">
        <v>2012</v>
      </c>
      <c r="H2247" t="s">
        <v>147</v>
      </c>
      <c r="I2247" s="691">
        <f>VLOOKUP(E2247&amp;H2247,Data2012!$A:$S,12,FALSE)</f>
        <v>-1</v>
      </c>
    </row>
    <row r="2248" spans="1:9" ht="14.25" hidden="1" customHeight="1">
      <c r="A2248" s="1" t="str">
        <f t="shared" si="596"/>
        <v>TRA20129603</v>
      </c>
      <c r="B2248" s="1" t="str">
        <f t="shared" si="593"/>
        <v xml:space="preserve"> </v>
      </c>
      <c r="C2248" s="210" t="str">
        <f t="shared" si="594"/>
        <v xml:space="preserve"> </v>
      </c>
      <c r="D2248" s="1" t="str">
        <f t="shared" si="595"/>
        <v>na</v>
      </c>
      <c r="E2248" t="s">
        <v>138</v>
      </c>
      <c r="F2248">
        <v>9603</v>
      </c>
      <c r="G2248" s="139">
        <v>2012</v>
      </c>
      <c r="H2248" t="s">
        <v>146</v>
      </c>
      <c r="I2248" s="691">
        <f>VLOOKUP(E2248&amp;H2248,Data2012!$A:$S,12,FALSE)</f>
        <v>-1</v>
      </c>
    </row>
    <row r="2249" spans="1:9" ht="14.25" hidden="1" customHeight="1">
      <c r="A2249" s="1" t="str">
        <f t="shared" si="596"/>
        <v>TRA20129603</v>
      </c>
      <c r="B2249" s="1" t="str">
        <f t="shared" si="593"/>
        <v xml:space="preserve"> </v>
      </c>
      <c r="C2249" s="210" t="str">
        <f t="shared" si="594"/>
        <v xml:space="preserve"> </v>
      </c>
      <c r="D2249" s="1" t="str">
        <f t="shared" si="595"/>
        <v>na</v>
      </c>
      <c r="E2249" t="s">
        <v>138</v>
      </c>
      <c r="F2249">
        <v>9603</v>
      </c>
      <c r="G2249" s="139">
        <v>2012</v>
      </c>
      <c r="H2249" t="s">
        <v>145</v>
      </c>
      <c r="I2249" s="691">
        <f>VLOOKUP(E2249&amp;H2249,Data2012!$A:$S,12,FALSE)</f>
        <v>-1</v>
      </c>
    </row>
    <row r="2250" spans="1:9" ht="14.25" hidden="1" customHeight="1">
      <c r="A2250" s="1" t="str">
        <f t="shared" si="596"/>
        <v>TRA20129603</v>
      </c>
      <c r="B2250" s="1" t="str">
        <f>IF(D2250="na"," ",SUMIF(A:A,A2250,D:D))</f>
        <v xml:space="preserve"> </v>
      </c>
      <c r="C2250" s="210" t="str">
        <f>IF(D2250="na"," ",VALUE(RIGHT(TRIM(H2250),2)))</f>
        <v xml:space="preserve"> </v>
      </c>
      <c r="D2250" s="1" t="str">
        <f t="shared" si="595"/>
        <v>na</v>
      </c>
      <c r="E2250" t="s">
        <v>138</v>
      </c>
      <c r="F2250">
        <v>9603</v>
      </c>
      <c r="G2250" s="139">
        <v>2012</v>
      </c>
      <c r="H2250" t="s">
        <v>144</v>
      </c>
      <c r="I2250" s="691">
        <f>VLOOKUP(E2250&amp;H2250,Data2012!$A:$S,12,FALSE)</f>
        <v>-1</v>
      </c>
    </row>
    <row r="2251" spans="1:9" ht="14.25" hidden="1" customHeight="1">
      <c r="A2251" s="1" t="str">
        <f t="shared" si="596"/>
        <v>TRA20129604</v>
      </c>
      <c r="B2251" s="1" t="str">
        <f t="shared" ref="B2251:B2261" si="597">IF(D2251="na",B2252,SUMIF(A:A,A2251,D:D))</f>
        <v xml:space="preserve"> </v>
      </c>
      <c r="C2251" s="210" t="str">
        <f t="shared" ref="C2251:C2261" si="598">IF(D2251="na",C2252,VALUE(RIGHT(TRIM(H2251),2)))</f>
        <v xml:space="preserve"> </v>
      </c>
      <c r="D2251" s="1" t="str">
        <f>IF(I2251&lt;0,"na",I2251)</f>
        <v>na</v>
      </c>
      <c r="E2251" t="s">
        <v>138</v>
      </c>
      <c r="F2251">
        <v>9604</v>
      </c>
      <c r="G2251" s="139">
        <v>2012</v>
      </c>
      <c r="H2251" t="s">
        <v>155</v>
      </c>
      <c r="I2251" s="691">
        <f>VLOOKUP(E2251&amp;H2251,Data2012!$A:$S,15,FALSE)</f>
        <v>-1</v>
      </c>
    </row>
    <row r="2252" spans="1:9" ht="14.25" hidden="1" customHeight="1">
      <c r="A2252" s="1" t="str">
        <f t="shared" si="596"/>
        <v>TRA20129604</v>
      </c>
      <c r="B2252" s="1" t="str">
        <f t="shared" si="597"/>
        <v xml:space="preserve"> </v>
      </c>
      <c r="C2252" s="210" t="str">
        <f t="shared" si="598"/>
        <v xml:space="preserve"> </v>
      </c>
      <c r="D2252" s="1" t="str">
        <f t="shared" ref="D2252:D2262" si="599">IF(I2252&lt;0,"na",I2252)</f>
        <v>na</v>
      </c>
      <c r="E2252" t="s">
        <v>138</v>
      </c>
      <c r="F2252">
        <v>9604</v>
      </c>
      <c r="G2252" s="139">
        <v>2012</v>
      </c>
      <c r="H2252" t="s">
        <v>154</v>
      </c>
      <c r="I2252" s="691">
        <f>VLOOKUP(E2252&amp;H2252,Data2012!$A:$S,15,FALSE)</f>
        <v>-1</v>
      </c>
    </row>
    <row r="2253" spans="1:9" ht="14.25" hidden="1" customHeight="1">
      <c r="A2253" s="1" t="str">
        <f t="shared" si="596"/>
        <v>TRA20129604</v>
      </c>
      <c r="B2253" s="1" t="str">
        <f t="shared" si="597"/>
        <v xml:space="preserve"> </v>
      </c>
      <c r="C2253" s="210" t="str">
        <f t="shared" si="598"/>
        <v xml:space="preserve"> </v>
      </c>
      <c r="D2253" s="1" t="str">
        <f t="shared" si="599"/>
        <v>na</v>
      </c>
      <c r="E2253" t="s">
        <v>138</v>
      </c>
      <c r="F2253">
        <v>9604</v>
      </c>
      <c r="G2253" s="139">
        <v>2012</v>
      </c>
      <c r="H2253" t="s">
        <v>153</v>
      </c>
      <c r="I2253" s="691">
        <f>VLOOKUP(E2253&amp;H2253,Data2012!$A:$S,15,FALSE)</f>
        <v>-1</v>
      </c>
    </row>
    <row r="2254" spans="1:9" ht="14.25" hidden="1" customHeight="1">
      <c r="A2254" s="1" t="str">
        <f t="shared" si="596"/>
        <v>TRA20129604</v>
      </c>
      <c r="B2254" s="1" t="str">
        <f t="shared" si="597"/>
        <v xml:space="preserve"> </v>
      </c>
      <c r="C2254" s="210" t="str">
        <f t="shared" si="598"/>
        <v xml:space="preserve"> </v>
      </c>
      <c r="D2254" s="1" t="str">
        <f t="shared" si="599"/>
        <v>na</v>
      </c>
      <c r="E2254" t="s">
        <v>138</v>
      </c>
      <c r="F2254">
        <v>9604</v>
      </c>
      <c r="G2254" s="139">
        <v>2012</v>
      </c>
      <c r="H2254" t="s">
        <v>152</v>
      </c>
      <c r="I2254" s="691">
        <f>VLOOKUP(E2254&amp;H2254,Data2012!$A:$S,15,FALSE)</f>
        <v>-1</v>
      </c>
    </row>
    <row r="2255" spans="1:9" ht="14.25" hidden="1" customHeight="1">
      <c r="A2255" s="1" t="str">
        <f t="shared" si="596"/>
        <v>TRA20129604</v>
      </c>
      <c r="B2255" s="1" t="str">
        <f t="shared" si="597"/>
        <v xml:space="preserve"> </v>
      </c>
      <c r="C2255" s="210" t="str">
        <f t="shared" si="598"/>
        <v xml:space="preserve"> </v>
      </c>
      <c r="D2255" s="1" t="str">
        <f t="shared" si="599"/>
        <v>na</v>
      </c>
      <c r="E2255" t="s">
        <v>138</v>
      </c>
      <c r="F2255">
        <v>9604</v>
      </c>
      <c r="G2255" s="139">
        <v>2012</v>
      </c>
      <c r="H2255" t="s">
        <v>151</v>
      </c>
      <c r="I2255" s="691">
        <f>VLOOKUP(E2255&amp;H2255,Data2012!$A:$S,15,FALSE)</f>
        <v>-1</v>
      </c>
    </row>
    <row r="2256" spans="1:9" ht="14.25" hidden="1" customHeight="1">
      <c r="A2256" s="1" t="str">
        <f t="shared" si="596"/>
        <v>TRA20129604</v>
      </c>
      <c r="B2256" s="1" t="str">
        <f t="shared" si="597"/>
        <v xml:space="preserve"> </v>
      </c>
      <c r="C2256" s="210" t="str">
        <f t="shared" si="598"/>
        <v xml:space="preserve"> </v>
      </c>
      <c r="D2256" s="1" t="str">
        <f t="shared" si="599"/>
        <v>na</v>
      </c>
      <c r="E2256" t="s">
        <v>138</v>
      </c>
      <c r="F2256">
        <v>9604</v>
      </c>
      <c r="G2256" s="139">
        <v>2012</v>
      </c>
      <c r="H2256" t="s">
        <v>150</v>
      </c>
      <c r="I2256" s="691">
        <f>VLOOKUP(E2256&amp;H2256,Data2012!$A:$S,15,FALSE)</f>
        <v>-1</v>
      </c>
    </row>
    <row r="2257" spans="1:9" ht="14.25" hidden="1" customHeight="1">
      <c r="A2257" s="1" t="str">
        <f t="shared" si="596"/>
        <v>TRA20129604</v>
      </c>
      <c r="B2257" s="1" t="str">
        <f t="shared" si="597"/>
        <v xml:space="preserve"> </v>
      </c>
      <c r="C2257" s="210" t="str">
        <f t="shared" si="598"/>
        <v xml:space="preserve"> </v>
      </c>
      <c r="D2257" s="1" t="str">
        <f t="shared" si="599"/>
        <v>na</v>
      </c>
      <c r="E2257" t="s">
        <v>138</v>
      </c>
      <c r="F2257">
        <v>9604</v>
      </c>
      <c r="G2257" s="139">
        <v>2012</v>
      </c>
      <c r="H2257" t="s">
        <v>149</v>
      </c>
      <c r="I2257" s="691">
        <f>VLOOKUP(E2257&amp;H2257,Data2012!$A:$S,15,FALSE)</f>
        <v>-1</v>
      </c>
    </row>
    <row r="2258" spans="1:9" ht="14.25" hidden="1" customHeight="1">
      <c r="A2258" s="1" t="str">
        <f t="shared" si="596"/>
        <v>TRA20129604</v>
      </c>
      <c r="B2258" s="1" t="str">
        <f t="shared" si="597"/>
        <v xml:space="preserve"> </v>
      </c>
      <c r="C2258" s="210" t="str">
        <f t="shared" si="598"/>
        <v xml:space="preserve"> </v>
      </c>
      <c r="D2258" s="1" t="str">
        <f t="shared" si="599"/>
        <v>na</v>
      </c>
      <c r="E2258" t="s">
        <v>138</v>
      </c>
      <c r="F2258">
        <v>9604</v>
      </c>
      <c r="G2258" s="139">
        <v>2012</v>
      </c>
      <c r="H2258" t="s">
        <v>148</v>
      </c>
      <c r="I2258" s="691">
        <f>VLOOKUP(E2258&amp;H2258,Data2012!$A:$S,15,FALSE)</f>
        <v>-1</v>
      </c>
    </row>
    <row r="2259" spans="1:9" ht="14.25" hidden="1" customHeight="1">
      <c r="A2259" s="1" t="str">
        <f t="shared" si="596"/>
        <v>TRA20129604</v>
      </c>
      <c r="B2259" s="1" t="str">
        <f t="shared" si="597"/>
        <v xml:space="preserve"> </v>
      </c>
      <c r="C2259" s="210" t="str">
        <f t="shared" si="598"/>
        <v xml:space="preserve"> </v>
      </c>
      <c r="D2259" s="1" t="str">
        <f t="shared" si="599"/>
        <v>na</v>
      </c>
      <c r="E2259" t="s">
        <v>138</v>
      </c>
      <c r="F2259">
        <v>9604</v>
      </c>
      <c r="G2259" s="139">
        <v>2012</v>
      </c>
      <c r="H2259" t="s">
        <v>147</v>
      </c>
      <c r="I2259" s="691">
        <f>VLOOKUP(E2259&amp;H2259,Data2012!$A:$S,15,FALSE)</f>
        <v>-1</v>
      </c>
    </row>
    <row r="2260" spans="1:9" ht="14.25" hidden="1" customHeight="1">
      <c r="A2260" s="1" t="str">
        <f t="shared" si="596"/>
        <v>TRA20129604</v>
      </c>
      <c r="B2260" s="1" t="str">
        <f t="shared" si="597"/>
        <v xml:space="preserve"> </v>
      </c>
      <c r="C2260" s="210" t="str">
        <f t="shared" si="598"/>
        <v xml:space="preserve"> </v>
      </c>
      <c r="D2260" s="1" t="str">
        <f t="shared" si="599"/>
        <v>na</v>
      </c>
      <c r="E2260" t="s">
        <v>138</v>
      </c>
      <c r="F2260">
        <v>9604</v>
      </c>
      <c r="G2260" s="139">
        <v>2012</v>
      </c>
      <c r="H2260" t="s">
        <v>146</v>
      </c>
      <c r="I2260" s="691">
        <f>VLOOKUP(E2260&amp;H2260,Data2012!$A:$S,15,FALSE)</f>
        <v>-1</v>
      </c>
    </row>
    <row r="2261" spans="1:9" ht="14.25" hidden="1" customHeight="1">
      <c r="A2261" s="1" t="str">
        <f t="shared" si="596"/>
        <v>TRA20129604</v>
      </c>
      <c r="B2261" s="1" t="str">
        <f t="shared" si="597"/>
        <v xml:space="preserve"> </v>
      </c>
      <c r="C2261" s="210" t="str">
        <f t="shared" si="598"/>
        <v xml:space="preserve"> </v>
      </c>
      <c r="D2261" s="1" t="str">
        <f t="shared" si="599"/>
        <v>na</v>
      </c>
      <c r="E2261" t="s">
        <v>138</v>
      </c>
      <c r="F2261">
        <v>9604</v>
      </c>
      <c r="G2261" s="139">
        <v>2012</v>
      </c>
      <c r="H2261" t="s">
        <v>145</v>
      </c>
      <c r="I2261" s="691">
        <f>VLOOKUP(E2261&amp;H2261,Data2012!$A:$S,15,FALSE)</f>
        <v>-1</v>
      </c>
    </row>
    <row r="2262" spans="1:9" ht="14.25" hidden="1" customHeight="1">
      <c r="A2262" s="1" t="str">
        <f t="shared" si="596"/>
        <v>TRA20129604</v>
      </c>
      <c r="B2262" s="1" t="str">
        <f>IF(D2262="na"," ",SUMIF(A:A,A2262,D:D))</f>
        <v xml:space="preserve"> </v>
      </c>
      <c r="C2262" s="210" t="str">
        <f>IF(D2262="na"," ",VALUE(RIGHT(TRIM(H2262),2)))</f>
        <v xml:space="preserve"> </v>
      </c>
      <c r="D2262" s="1" t="str">
        <f t="shared" si="599"/>
        <v>na</v>
      </c>
      <c r="E2262" t="s">
        <v>138</v>
      </c>
      <c r="F2262">
        <v>9604</v>
      </c>
      <c r="G2262" s="139">
        <v>2012</v>
      </c>
      <c r="H2262" t="s">
        <v>144</v>
      </c>
      <c r="I2262" s="691">
        <f>VLOOKUP(E2262&amp;H2262,Data2012!$A:$S,15,FALSE)</f>
        <v>-1</v>
      </c>
    </row>
    <row r="2263" spans="1:9" ht="14.25" hidden="1" customHeight="1">
      <c r="A2263" s="1" t="str">
        <f t="shared" si="596"/>
        <v>UZ20129601</v>
      </c>
      <c r="B2263" s="1" t="str">
        <f t="shared" ref="B2263:B2273" si="600">IF(D2263="na",B2264,SUMIF(A:A,A2263,D:D))</f>
        <v xml:space="preserve"> </v>
      </c>
      <c r="C2263" s="210" t="str">
        <f t="shared" ref="C2263:C2273" si="601">IF(D2263="na",C2264,VALUE(RIGHT(TRIM(H2263),2)))</f>
        <v xml:space="preserve"> </v>
      </c>
      <c r="D2263" s="1" t="str">
        <f>IF(I2263&lt;0,"na",I2263)</f>
        <v>na</v>
      </c>
      <c r="E2263" t="s">
        <v>67</v>
      </c>
      <c r="F2263">
        <v>9601</v>
      </c>
      <c r="G2263" s="139">
        <v>2012</v>
      </c>
      <c r="H2263" t="s">
        <v>155</v>
      </c>
      <c r="I2263">
        <f>VLOOKUP(E2263&amp;H2263,Data2012!$A:$S,4,FALSE)</f>
        <v>-1</v>
      </c>
    </row>
    <row r="2264" spans="1:9" ht="14.25" hidden="1" customHeight="1">
      <c r="A2264" s="1" t="str">
        <f t="shared" si="596"/>
        <v>UZ20129601</v>
      </c>
      <c r="B2264" s="1" t="str">
        <f t="shared" si="600"/>
        <v xml:space="preserve"> </v>
      </c>
      <c r="C2264" s="210" t="str">
        <f t="shared" si="601"/>
        <v xml:space="preserve"> </v>
      </c>
      <c r="D2264" s="1" t="str">
        <f t="shared" ref="D2264:D2274" si="602">IF(I2264&lt;0,"na",I2264)</f>
        <v>na</v>
      </c>
      <c r="E2264" t="s">
        <v>67</v>
      </c>
      <c r="F2264">
        <v>9601</v>
      </c>
      <c r="G2264" s="139">
        <v>2012</v>
      </c>
      <c r="H2264" t="s">
        <v>154</v>
      </c>
      <c r="I2264">
        <f>VLOOKUP(E2264&amp;H2264,Data2012!$A:$S,4,FALSE)</f>
        <v>-1</v>
      </c>
    </row>
    <row r="2265" spans="1:9" ht="14.25" hidden="1" customHeight="1">
      <c r="A2265" s="1" t="str">
        <f t="shared" si="596"/>
        <v>UZ20129601</v>
      </c>
      <c r="B2265" s="1" t="str">
        <f t="shared" si="600"/>
        <v xml:space="preserve"> </v>
      </c>
      <c r="C2265" s="210" t="str">
        <f t="shared" si="601"/>
        <v xml:space="preserve"> </v>
      </c>
      <c r="D2265" s="1" t="str">
        <f t="shared" si="602"/>
        <v>na</v>
      </c>
      <c r="E2265" t="s">
        <v>67</v>
      </c>
      <c r="F2265">
        <v>9601</v>
      </c>
      <c r="G2265" s="139">
        <v>2012</v>
      </c>
      <c r="H2265" t="s">
        <v>153</v>
      </c>
      <c r="I2265">
        <f>VLOOKUP(E2265&amp;H2265,Data2012!$A:$S,4,FALSE)</f>
        <v>-1</v>
      </c>
    </row>
    <row r="2266" spans="1:9" ht="14.25" hidden="1" customHeight="1">
      <c r="A2266" s="1" t="str">
        <f t="shared" si="596"/>
        <v>UZ20129601</v>
      </c>
      <c r="B2266" s="1" t="str">
        <f t="shared" si="600"/>
        <v xml:space="preserve"> </v>
      </c>
      <c r="C2266" s="210" t="str">
        <f t="shared" si="601"/>
        <v xml:space="preserve"> </v>
      </c>
      <c r="D2266" s="1" t="str">
        <f t="shared" si="602"/>
        <v>na</v>
      </c>
      <c r="E2266" t="s">
        <v>67</v>
      </c>
      <c r="F2266">
        <v>9601</v>
      </c>
      <c r="G2266" s="139">
        <v>2012</v>
      </c>
      <c r="H2266" t="s">
        <v>152</v>
      </c>
      <c r="I2266">
        <f>VLOOKUP(E2266&amp;H2266,Data2012!$A:$S,4,FALSE)</f>
        <v>-1</v>
      </c>
    </row>
    <row r="2267" spans="1:9" ht="14.25" hidden="1" customHeight="1">
      <c r="A2267" s="1" t="str">
        <f t="shared" si="596"/>
        <v>UZ20129601</v>
      </c>
      <c r="B2267" s="1" t="str">
        <f t="shared" si="600"/>
        <v xml:space="preserve"> </v>
      </c>
      <c r="C2267" s="210" t="str">
        <f t="shared" si="601"/>
        <v xml:space="preserve"> </v>
      </c>
      <c r="D2267" s="1" t="str">
        <f t="shared" si="602"/>
        <v>na</v>
      </c>
      <c r="E2267" t="s">
        <v>67</v>
      </c>
      <c r="F2267">
        <v>9601</v>
      </c>
      <c r="G2267" s="139">
        <v>2012</v>
      </c>
      <c r="H2267" t="s">
        <v>151</v>
      </c>
      <c r="I2267">
        <f>VLOOKUP(E2267&amp;H2267,Data2012!$A:$S,4,FALSE)</f>
        <v>-1</v>
      </c>
    </row>
    <row r="2268" spans="1:9" ht="14.25" hidden="1" customHeight="1">
      <c r="A2268" s="1" t="str">
        <f t="shared" si="596"/>
        <v>UZ20129601</v>
      </c>
      <c r="B2268" s="1" t="str">
        <f t="shared" si="600"/>
        <v xml:space="preserve"> </v>
      </c>
      <c r="C2268" s="210" t="str">
        <f t="shared" si="601"/>
        <v xml:space="preserve"> </v>
      </c>
      <c r="D2268" s="1" t="str">
        <f t="shared" si="602"/>
        <v>na</v>
      </c>
      <c r="E2268" t="s">
        <v>67</v>
      </c>
      <c r="F2268">
        <v>9601</v>
      </c>
      <c r="G2268" s="139">
        <v>2012</v>
      </c>
      <c r="H2268" t="s">
        <v>150</v>
      </c>
      <c r="I2268">
        <f>VLOOKUP(E2268&amp;H2268,Data2012!$A:$S,4,FALSE)</f>
        <v>-1</v>
      </c>
    </row>
    <row r="2269" spans="1:9" ht="14.25" hidden="1" customHeight="1">
      <c r="A2269" s="1" t="str">
        <f t="shared" si="596"/>
        <v>UZ20129601</v>
      </c>
      <c r="B2269" s="1" t="str">
        <f t="shared" si="600"/>
        <v xml:space="preserve"> </v>
      </c>
      <c r="C2269" s="210" t="str">
        <f t="shared" si="601"/>
        <v xml:space="preserve"> </v>
      </c>
      <c r="D2269" s="1" t="str">
        <f t="shared" si="602"/>
        <v>na</v>
      </c>
      <c r="E2269" t="s">
        <v>67</v>
      </c>
      <c r="F2269">
        <v>9601</v>
      </c>
      <c r="G2269" s="139">
        <v>2012</v>
      </c>
      <c r="H2269" t="s">
        <v>149</v>
      </c>
      <c r="I2269">
        <f>VLOOKUP(E2269&amp;H2269,Data2012!$A:$S,4,FALSE)</f>
        <v>-1</v>
      </c>
    </row>
    <row r="2270" spans="1:9" ht="14.25" hidden="1" customHeight="1">
      <c r="A2270" s="1" t="str">
        <f t="shared" si="596"/>
        <v>UZ20129601</v>
      </c>
      <c r="B2270" s="1" t="str">
        <f t="shared" si="600"/>
        <v xml:space="preserve"> </v>
      </c>
      <c r="C2270" s="210" t="str">
        <f t="shared" si="601"/>
        <v xml:space="preserve"> </v>
      </c>
      <c r="D2270" s="1" t="str">
        <f t="shared" si="602"/>
        <v>na</v>
      </c>
      <c r="E2270" t="s">
        <v>67</v>
      </c>
      <c r="F2270">
        <v>9601</v>
      </c>
      <c r="G2270" s="139">
        <v>2012</v>
      </c>
      <c r="H2270" t="s">
        <v>148</v>
      </c>
      <c r="I2270">
        <f>VLOOKUP(E2270&amp;H2270,Data2012!$A:$S,4,FALSE)</f>
        <v>-1</v>
      </c>
    </row>
    <row r="2271" spans="1:9" ht="14.25" hidden="1" customHeight="1">
      <c r="A2271" s="1" t="str">
        <f t="shared" si="596"/>
        <v>UZ20129601</v>
      </c>
      <c r="B2271" s="1" t="str">
        <f t="shared" si="600"/>
        <v xml:space="preserve"> </v>
      </c>
      <c r="C2271" s="210" t="str">
        <f t="shared" si="601"/>
        <v xml:space="preserve"> </v>
      </c>
      <c r="D2271" s="1" t="str">
        <f t="shared" si="602"/>
        <v>na</v>
      </c>
      <c r="E2271" t="s">
        <v>67</v>
      </c>
      <c r="F2271">
        <v>9601</v>
      </c>
      <c r="G2271" s="139">
        <v>2012</v>
      </c>
      <c r="H2271" t="s">
        <v>147</v>
      </c>
      <c r="I2271">
        <f>VLOOKUP(E2271&amp;H2271,Data2012!$A:$S,4,FALSE)</f>
        <v>-1</v>
      </c>
    </row>
    <row r="2272" spans="1:9" ht="14.25" hidden="1" customHeight="1">
      <c r="A2272" s="1" t="str">
        <f t="shared" si="596"/>
        <v>UZ20129601</v>
      </c>
      <c r="B2272" s="1" t="str">
        <f t="shared" si="600"/>
        <v xml:space="preserve"> </v>
      </c>
      <c r="C2272" s="210" t="str">
        <f t="shared" si="601"/>
        <v xml:space="preserve"> </v>
      </c>
      <c r="D2272" s="1" t="str">
        <f t="shared" si="602"/>
        <v>na</v>
      </c>
      <c r="E2272" t="s">
        <v>67</v>
      </c>
      <c r="F2272">
        <v>9601</v>
      </c>
      <c r="G2272" s="139">
        <v>2012</v>
      </c>
      <c r="H2272" t="s">
        <v>146</v>
      </c>
      <c r="I2272">
        <f>VLOOKUP(E2272&amp;H2272,Data2012!$A:$S,4,FALSE)</f>
        <v>-1</v>
      </c>
    </row>
    <row r="2273" spans="1:9" ht="14.25" hidden="1" customHeight="1">
      <c r="A2273" s="1" t="str">
        <f t="shared" si="596"/>
        <v>UZ20129601</v>
      </c>
      <c r="B2273" s="1" t="str">
        <f t="shared" si="600"/>
        <v xml:space="preserve"> </v>
      </c>
      <c r="C2273" s="210" t="str">
        <f t="shared" si="601"/>
        <v xml:space="preserve"> </v>
      </c>
      <c r="D2273" s="1" t="str">
        <f t="shared" si="602"/>
        <v>na</v>
      </c>
      <c r="E2273" t="s">
        <v>67</v>
      </c>
      <c r="F2273">
        <v>9601</v>
      </c>
      <c r="G2273" s="139">
        <v>2012</v>
      </c>
      <c r="H2273" t="s">
        <v>145</v>
      </c>
      <c r="I2273">
        <f>VLOOKUP(E2273&amp;H2273,Data2012!$A:$S,4,FALSE)</f>
        <v>-1</v>
      </c>
    </row>
    <row r="2274" spans="1:9" ht="14.25" hidden="1" customHeight="1">
      <c r="A2274" s="1" t="str">
        <f t="shared" si="596"/>
        <v>UZ20129601</v>
      </c>
      <c r="B2274" s="1" t="str">
        <f>IF(D2274="na"," ",SUMIF(A:A,A2274,D:D))</f>
        <v xml:space="preserve"> </v>
      </c>
      <c r="C2274" s="210" t="str">
        <f>IF(D2274="na"," ",VALUE(RIGHT(TRIM(H2274),2)))</f>
        <v xml:space="preserve"> </v>
      </c>
      <c r="D2274" s="1" t="str">
        <f t="shared" si="602"/>
        <v>na</v>
      </c>
      <c r="E2274" t="s">
        <v>67</v>
      </c>
      <c r="F2274">
        <v>9601</v>
      </c>
      <c r="G2274" s="139">
        <v>2012</v>
      </c>
      <c r="H2274" t="s">
        <v>144</v>
      </c>
      <c r="I2274" s="691">
        <f>VLOOKUP(E2274&amp;H2274,Data2012!$A:$S,4,FALSE)</f>
        <v>-1</v>
      </c>
    </row>
    <row r="2275" spans="1:9" ht="14.25" hidden="1" customHeight="1">
      <c r="A2275" s="1" t="str">
        <f t="shared" si="596"/>
        <v>UZ20129602</v>
      </c>
      <c r="B2275" s="1" t="str">
        <f t="shared" ref="B2275:B2285" si="603">IF(D2275="na",B2276,SUMIF(A:A,A2275,D:D))</f>
        <v xml:space="preserve"> </v>
      </c>
      <c r="C2275" s="210" t="str">
        <f t="shared" ref="C2275:C2285" si="604">IF(D2275="na",C2276,VALUE(RIGHT(TRIM(H2275),2)))</f>
        <v xml:space="preserve"> </v>
      </c>
      <c r="D2275" s="1" t="str">
        <f>IF(I2275&lt;0,"na",I2275)</f>
        <v>na</v>
      </c>
      <c r="E2275" t="s">
        <v>67</v>
      </c>
      <c r="F2275">
        <v>9602</v>
      </c>
      <c r="G2275" s="139">
        <v>2012</v>
      </c>
      <c r="H2275" t="s">
        <v>155</v>
      </c>
      <c r="I2275" s="691">
        <f>VLOOKUP(E2275&amp;H2275,Data2012!$A:$S,7,FALSE)</f>
        <v>-1</v>
      </c>
    </row>
    <row r="2276" spans="1:9" ht="14.25" hidden="1" customHeight="1">
      <c r="A2276" s="1" t="str">
        <f t="shared" si="596"/>
        <v>UZ20129602</v>
      </c>
      <c r="B2276" s="1" t="str">
        <f t="shared" si="603"/>
        <v xml:space="preserve"> </v>
      </c>
      <c r="C2276" s="210" t="str">
        <f t="shared" si="604"/>
        <v xml:space="preserve"> </v>
      </c>
      <c r="D2276" s="1" t="str">
        <f t="shared" ref="D2276:D2286" si="605">IF(I2276&lt;0,"na",I2276)</f>
        <v>na</v>
      </c>
      <c r="E2276" t="s">
        <v>67</v>
      </c>
      <c r="F2276">
        <v>9602</v>
      </c>
      <c r="G2276" s="139">
        <v>2012</v>
      </c>
      <c r="H2276" t="s">
        <v>154</v>
      </c>
      <c r="I2276" s="691">
        <f>VLOOKUP(E2276&amp;H2276,Data2012!$A:$S,7,FALSE)</f>
        <v>-1</v>
      </c>
    </row>
    <row r="2277" spans="1:9" ht="14.25" hidden="1" customHeight="1">
      <c r="A2277" s="1" t="str">
        <f t="shared" si="596"/>
        <v>UZ20129602</v>
      </c>
      <c r="B2277" s="1" t="str">
        <f t="shared" si="603"/>
        <v xml:space="preserve"> </v>
      </c>
      <c r="C2277" s="210" t="str">
        <f t="shared" si="604"/>
        <v xml:space="preserve"> </v>
      </c>
      <c r="D2277" s="1" t="str">
        <f t="shared" si="605"/>
        <v>na</v>
      </c>
      <c r="E2277" t="s">
        <v>67</v>
      </c>
      <c r="F2277">
        <v>9602</v>
      </c>
      <c r="G2277" s="139">
        <v>2012</v>
      </c>
      <c r="H2277" t="s">
        <v>153</v>
      </c>
      <c r="I2277" s="691">
        <f>VLOOKUP(E2277&amp;H2277,Data2012!$A:$S,7,FALSE)</f>
        <v>-1</v>
      </c>
    </row>
    <row r="2278" spans="1:9" ht="14.25" hidden="1" customHeight="1">
      <c r="A2278" s="1" t="str">
        <f t="shared" si="596"/>
        <v>UZ20129602</v>
      </c>
      <c r="B2278" s="1" t="str">
        <f t="shared" si="603"/>
        <v xml:space="preserve"> </v>
      </c>
      <c r="C2278" s="210" t="str">
        <f t="shared" si="604"/>
        <v xml:space="preserve"> </v>
      </c>
      <c r="D2278" s="1" t="str">
        <f t="shared" si="605"/>
        <v>na</v>
      </c>
      <c r="E2278" t="s">
        <v>67</v>
      </c>
      <c r="F2278">
        <v>9602</v>
      </c>
      <c r="G2278" s="139">
        <v>2012</v>
      </c>
      <c r="H2278" t="s">
        <v>152</v>
      </c>
      <c r="I2278" s="691">
        <f>VLOOKUP(E2278&amp;H2278,Data2012!$A:$S,7,FALSE)</f>
        <v>-1</v>
      </c>
    </row>
    <row r="2279" spans="1:9" ht="14.25" hidden="1" customHeight="1">
      <c r="A2279" s="1" t="str">
        <f t="shared" si="596"/>
        <v>UZ20129602</v>
      </c>
      <c r="B2279" s="1" t="str">
        <f t="shared" si="603"/>
        <v xml:space="preserve"> </v>
      </c>
      <c r="C2279" s="210" t="str">
        <f t="shared" si="604"/>
        <v xml:space="preserve"> </v>
      </c>
      <c r="D2279" s="1" t="str">
        <f t="shared" si="605"/>
        <v>na</v>
      </c>
      <c r="E2279" t="s">
        <v>67</v>
      </c>
      <c r="F2279">
        <v>9602</v>
      </c>
      <c r="G2279" s="139">
        <v>2012</v>
      </c>
      <c r="H2279" t="s">
        <v>151</v>
      </c>
      <c r="I2279" s="691">
        <f>VLOOKUP(E2279&amp;H2279,Data2012!$A:$S,7,FALSE)</f>
        <v>-1</v>
      </c>
    </row>
    <row r="2280" spans="1:9" ht="14.25" hidden="1" customHeight="1">
      <c r="A2280" s="1" t="str">
        <f t="shared" si="596"/>
        <v>UZ20129602</v>
      </c>
      <c r="B2280" s="1" t="str">
        <f t="shared" si="603"/>
        <v xml:space="preserve"> </v>
      </c>
      <c r="C2280" s="210" t="str">
        <f t="shared" si="604"/>
        <v xml:space="preserve"> </v>
      </c>
      <c r="D2280" s="1" t="str">
        <f t="shared" si="605"/>
        <v>na</v>
      </c>
      <c r="E2280" t="s">
        <v>67</v>
      </c>
      <c r="F2280">
        <v>9602</v>
      </c>
      <c r="G2280" s="139">
        <v>2012</v>
      </c>
      <c r="H2280" t="s">
        <v>150</v>
      </c>
      <c r="I2280" s="691">
        <f>VLOOKUP(E2280&amp;H2280,Data2012!$A:$S,7,FALSE)</f>
        <v>-1</v>
      </c>
    </row>
    <row r="2281" spans="1:9" ht="14.25" hidden="1" customHeight="1">
      <c r="A2281" s="1" t="str">
        <f t="shared" si="596"/>
        <v>UZ20129602</v>
      </c>
      <c r="B2281" s="1" t="str">
        <f t="shared" si="603"/>
        <v xml:space="preserve"> </v>
      </c>
      <c r="C2281" s="210" t="str">
        <f t="shared" si="604"/>
        <v xml:space="preserve"> </v>
      </c>
      <c r="D2281" s="1" t="str">
        <f t="shared" si="605"/>
        <v>na</v>
      </c>
      <c r="E2281" t="s">
        <v>67</v>
      </c>
      <c r="F2281">
        <v>9602</v>
      </c>
      <c r="G2281" s="139">
        <v>2012</v>
      </c>
      <c r="H2281" t="s">
        <v>149</v>
      </c>
      <c r="I2281" s="691">
        <f>VLOOKUP(E2281&amp;H2281,Data2012!$A:$S,7,FALSE)</f>
        <v>-1</v>
      </c>
    </row>
    <row r="2282" spans="1:9" ht="14.25" hidden="1" customHeight="1">
      <c r="A2282" s="1" t="str">
        <f t="shared" si="596"/>
        <v>UZ20129602</v>
      </c>
      <c r="B2282" s="1" t="str">
        <f t="shared" si="603"/>
        <v xml:space="preserve"> </v>
      </c>
      <c r="C2282" s="210" t="str">
        <f t="shared" si="604"/>
        <v xml:space="preserve"> </v>
      </c>
      <c r="D2282" s="1" t="str">
        <f t="shared" si="605"/>
        <v>na</v>
      </c>
      <c r="E2282" t="s">
        <v>67</v>
      </c>
      <c r="F2282">
        <v>9602</v>
      </c>
      <c r="G2282" s="139">
        <v>2012</v>
      </c>
      <c r="H2282" t="s">
        <v>148</v>
      </c>
      <c r="I2282" s="691">
        <f>VLOOKUP(E2282&amp;H2282,Data2012!$A:$S,7,FALSE)</f>
        <v>-1</v>
      </c>
    </row>
    <row r="2283" spans="1:9" ht="14.25" hidden="1" customHeight="1">
      <c r="A2283" s="1" t="str">
        <f t="shared" si="596"/>
        <v>UZ20129602</v>
      </c>
      <c r="B2283" s="1" t="str">
        <f t="shared" si="603"/>
        <v xml:space="preserve"> </v>
      </c>
      <c r="C2283" s="210" t="str">
        <f t="shared" si="604"/>
        <v xml:space="preserve"> </v>
      </c>
      <c r="D2283" s="1" t="str">
        <f t="shared" si="605"/>
        <v>na</v>
      </c>
      <c r="E2283" t="s">
        <v>67</v>
      </c>
      <c r="F2283">
        <v>9602</v>
      </c>
      <c r="G2283" s="139">
        <v>2012</v>
      </c>
      <c r="H2283" t="s">
        <v>147</v>
      </c>
      <c r="I2283" s="691">
        <f>VLOOKUP(E2283&amp;H2283,Data2012!$A:$S,7,FALSE)</f>
        <v>-1</v>
      </c>
    </row>
    <row r="2284" spans="1:9" ht="14.25" hidden="1" customHeight="1">
      <c r="A2284" s="1" t="str">
        <f t="shared" si="596"/>
        <v>UZ20129602</v>
      </c>
      <c r="B2284" s="1" t="str">
        <f t="shared" si="603"/>
        <v xml:space="preserve"> </v>
      </c>
      <c r="C2284" s="210" t="str">
        <f t="shared" si="604"/>
        <v xml:space="preserve"> </v>
      </c>
      <c r="D2284" s="1" t="str">
        <f t="shared" si="605"/>
        <v>na</v>
      </c>
      <c r="E2284" t="s">
        <v>67</v>
      </c>
      <c r="F2284">
        <v>9602</v>
      </c>
      <c r="G2284" s="139">
        <v>2012</v>
      </c>
      <c r="H2284" t="s">
        <v>146</v>
      </c>
      <c r="I2284" s="691">
        <f>VLOOKUP(E2284&amp;H2284,Data2012!$A:$S,7,FALSE)</f>
        <v>-1</v>
      </c>
    </row>
    <row r="2285" spans="1:9" ht="14.25" hidden="1" customHeight="1">
      <c r="A2285" s="1" t="str">
        <f t="shared" si="596"/>
        <v>UZ20129602</v>
      </c>
      <c r="B2285" s="1" t="str">
        <f t="shared" si="603"/>
        <v xml:space="preserve"> </v>
      </c>
      <c r="C2285" s="210" t="str">
        <f t="shared" si="604"/>
        <v xml:space="preserve"> </v>
      </c>
      <c r="D2285" s="1" t="str">
        <f t="shared" si="605"/>
        <v>na</v>
      </c>
      <c r="E2285" t="s">
        <v>67</v>
      </c>
      <c r="F2285">
        <v>9602</v>
      </c>
      <c r="G2285" s="139">
        <v>2012</v>
      </c>
      <c r="H2285" t="s">
        <v>145</v>
      </c>
      <c r="I2285" s="691">
        <f>VLOOKUP(E2285&amp;H2285,Data2012!$A:$S,7,FALSE)</f>
        <v>-1</v>
      </c>
    </row>
    <row r="2286" spans="1:9" ht="14.25" hidden="1" customHeight="1">
      <c r="A2286" s="1" t="str">
        <f t="shared" si="596"/>
        <v>UZ20129602</v>
      </c>
      <c r="B2286" s="1" t="str">
        <f>IF(D2286="na"," ",SUMIF(A:A,A2286,D:D))</f>
        <v xml:space="preserve"> </v>
      </c>
      <c r="C2286" s="210" t="str">
        <f>IF(D2286="na"," ",VALUE(RIGHT(TRIM(H2286),2)))</f>
        <v xml:space="preserve"> </v>
      </c>
      <c r="D2286" s="1" t="str">
        <f t="shared" si="605"/>
        <v>na</v>
      </c>
      <c r="E2286" t="s">
        <v>67</v>
      </c>
      <c r="F2286">
        <v>9602</v>
      </c>
      <c r="G2286" s="139">
        <v>2012</v>
      </c>
      <c r="H2286" t="s">
        <v>144</v>
      </c>
      <c r="I2286" s="691">
        <f>VLOOKUP(E2286&amp;H2286,Data2012!$A:$S,7,FALSE)</f>
        <v>-1</v>
      </c>
    </row>
    <row r="2287" spans="1:9" ht="14.25" hidden="1" customHeight="1">
      <c r="A2287" s="1" t="str">
        <f t="shared" si="596"/>
        <v>UZ20129603</v>
      </c>
      <c r="B2287" s="1" t="str">
        <f t="shared" ref="B2287:B2297" si="606">IF(D2287="na",B2288,SUMIF(A:A,A2287,D:D))</f>
        <v xml:space="preserve"> </v>
      </c>
      <c r="C2287" s="210" t="str">
        <f t="shared" ref="C2287:C2297" si="607">IF(D2287="na",C2288,VALUE(RIGHT(TRIM(H2287),2)))</f>
        <v xml:space="preserve"> </v>
      </c>
      <c r="D2287" s="1" t="str">
        <f>IF(I2287&lt;0,"na",I2287)</f>
        <v>na</v>
      </c>
      <c r="E2287" t="s">
        <v>67</v>
      </c>
      <c r="F2287">
        <v>9603</v>
      </c>
      <c r="G2287" s="139">
        <v>2012</v>
      </c>
      <c r="H2287" t="s">
        <v>155</v>
      </c>
      <c r="I2287" s="691">
        <f>VLOOKUP(E2287&amp;H2287,Data2012!$A:$S,12,FALSE)</f>
        <v>-1</v>
      </c>
    </row>
    <row r="2288" spans="1:9" ht="14.25" hidden="1" customHeight="1">
      <c r="A2288" s="1" t="str">
        <f t="shared" si="596"/>
        <v>UZ20129603</v>
      </c>
      <c r="B2288" s="1" t="str">
        <f t="shared" si="606"/>
        <v xml:space="preserve"> </v>
      </c>
      <c r="C2288" s="210" t="str">
        <f t="shared" si="607"/>
        <v xml:space="preserve"> </v>
      </c>
      <c r="D2288" s="1" t="str">
        <f t="shared" ref="D2288:D2298" si="608">IF(I2288&lt;0,"na",I2288)</f>
        <v>na</v>
      </c>
      <c r="E2288" t="s">
        <v>67</v>
      </c>
      <c r="F2288">
        <v>9603</v>
      </c>
      <c r="G2288" s="139">
        <v>2012</v>
      </c>
      <c r="H2288" t="s">
        <v>154</v>
      </c>
      <c r="I2288" s="691">
        <f>VLOOKUP(E2288&amp;H2288,Data2012!$A:$S,12,FALSE)</f>
        <v>-1</v>
      </c>
    </row>
    <row r="2289" spans="1:9" ht="14.25" hidden="1" customHeight="1">
      <c r="A2289" s="1" t="str">
        <f t="shared" si="596"/>
        <v>UZ20129603</v>
      </c>
      <c r="B2289" s="1" t="str">
        <f t="shared" si="606"/>
        <v xml:space="preserve"> </v>
      </c>
      <c r="C2289" s="210" t="str">
        <f t="shared" si="607"/>
        <v xml:space="preserve"> </v>
      </c>
      <c r="D2289" s="1" t="str">
        <f t="shared" si="608"/>
        <v>na</v>
      </c>
      <c r="E2289" t="s">
        <v>67</v>
      </c>
      <c r="F2289">
        <v>9603</v>
      </c>
      <c r="G2289" s="139">
        <v>2012</v>
      </c>
      <c r="H2289" t="s">
        <v>153</v>
      </c>
      <c r="I2289" s="691">
        <f>VLOOKUP(E2289&amp;H2289,Data2012!$A:$S,12,FALSE)</f>
        <v>-1</v>
      </c>
    </row>
    <row r="2290" spans="1:9" ht="14.25" hidden="1" customHeight="1">
      <c r="A2290" s="1" t="str">
        <f t="shared" si="596"/>
        <v>UZ20129603</v>
      </c>
      <c r="B2290" s="1" t="str">
        <f t="shared" si="606"/>
        <v xml:space="preserve"> </v>
      </c>
      <c r="C2290" s="210" t="str">
        <f t="shared" si="607"/>
        <v xml:space="preserve"> </v>
      </c>
      <c r="D2290" s="1" t="str">
        <f t="shared" si="608"/>
        <v>na</v>
      </c>
      <c r="E2290" t="s">
        <v>67</v>
      </c>
      <c r="F2290">
        <v>9603</v>
      </c>
      <c r="G2290" s="139">
        <v>2012</v>
      </c>
      <c r="H2290" t="s">
        <v>152</v>
      </c>
      <c r="I2290" s="691">
        <f>VLOOKUP(E2290&amp;H2290,Data2012!$A:$S,12,FALSE)</f>
        <v>-1</v>
      </c>
    </row>
    <row r="2291" spans="1:9" ht="14.25" hidden="1" customHeight="1">
      <c r="A2291" s="1" t="str">
        <f t="shared" si="596"/>
        <v>UZ20129603</v>
      </c>
      <c r="B2291" s="1" t="str">
        <f t="shared" si="606"/>
        <v xml:space="preserve"> </v>
      </c>
      <c r="C2291" s="210" t="str">
        <f t="shared" si="607"/>
        <v xml:space="preserve"> </v>
      </c>
      <c r="D2291" s="1" t="str">
        <f t="shared" si="608"/>
        <v>na</v>
      </c>
      <c r="E2291" t="s">
        <v>67</v>
      </c>
      <c r="F2291">
        <v>9603</v>
      </c>
      <c r="G2291" s="139">
        <v>2012</v>
      </c>
      <c r="H2291" t="s">
        <v>151</v>
      </c>
      <c r="I2291" s="691">
        <f>VLOOKUP(E2291&amp;H2291,Data2012!$A:$S,12,FALSE)</f>
        <v>-1</v>
      </c>
    </row>
    <row r="2292" spans="1:9" ht="14.25" hidden="1" customHeight="1">
      <c r="A2292" s="1" t="str">
        <f t="shared" si="596"/>
        <v>UZ20129603</v>
      </c>
      <c r="B2292" s="1" t="str">
        <f t="shared" si="606"/>
        <v xml:space="preserve"> </v>
      </c>
      <c r="C2292" s="210" t="str">
        <f t="shared" si="607"/>
        <v xml:space="preserve"> </v>
      </c>
      <c r="D2292" s="1" t="str">
        <f t="shared" si="608"/>
        <v>na</v>
      </c>
      <c r="E2292" t="s">
        <v>67</v>
      </c>
      <c r="F2292">
        <v>9603</v>
      </c>
      <c r="G2292" s="139">
        <v>2012</v>
      </c>
      <c r="H2292" t="s">
        <v>150</v>
      </c>
      <c r="I2292" s="691">
        <f>VLOOKUP(E2292&amp;H2292,Data2012!$A:$S,12,FALSE)</f>
        <v>-1</v>
      </c>
    </row>
    <row r="2293" spans="1:9" ht="14.25" hidden="1" customHeight="1">
      <c r="A2293" s="1" t="str">
        <f t="shared" si="596"/>
        <v>UZ20129603</v>
      </c>
      <c r="B2293" s="1" t="str">
        <f t="shared" si="606"/>
        <v xml:space="preserve"> </v>
      </c>
      <c r="C2293" s="210" t="str">
        <f t="shared" si="607"/>
        <v xml:space="preserve"> </v>
      </c>
      <c r="D2293" s="1" t="str">
        <f t="shared" si="608"/>
        <v>na</v>
      </c>
      <c r="E2293" t="s">
        <v>67</v>
      </c>
      <c r="F2293">
        <v>9603</v>
      </c>
      <c r="G2293" s="139">
        <v>2012</v>
      </c>
      <c r="H2293" t="s">
        <v>149</v>
      </c>
      <c r="I2293" s="691">
        <f>VLOOKUP(E2293&amp;H2293,Data2012!$A:$S,12,FALSE)</f>
        <v>-1</v>
      </c>
    </row>
    <row r="2294" spans="1:9" ht="14.25" hidden="1" customHeight="1">
      <c r="A2294" s="1" t="str">
        <f t="shared" si="596"/>
        <v>UZ20129603</v>
      </c>
      <c r="B2294" s="1" t="str">
        <f t="shared" si="606"/>
        <v xml:space="preserve"> </v>
      </c>
      <c r="C2294" s="210" t="str">
        <f t="shared" si="607"/>
        <v xml:space="preserve"> </v>
      </c>
      <c r="D2294" s="1" t="str">
        <f t="shared" si="608"/>
        <v>na</v>
      </c>
      <c r="E2294" t="s">
        <v>67</v>
      </c>
      <c r="F2294">
        <v>9603</v>
      </c>
      <c r="G2294" s="139">
        <v>2012</v>
      </c>
      <c r="H2294" t="s">
        <v>148</v>
      </c>
      <c r="I2294" s="691">
        <f>VLOOKUP(E2294&amp;H2294,Data2012!$A:$S,12,FALSE)</f>
        <v>-1</v>
      </c>
    </row>
    <row r="2295" spans="1:9" ht="14.25" hidden="1" customHeight="1">
      <c r="A2295" s="1" t="str">
        <f t="shared" si="596"/>
        <v>UZ20129603</v>
      </c>
      <c r="B2295" s="1" t="str">
        <f t="shared" si="606"/>
        <v xml:space="preserve"> </v>
      </c>
      <c r="C2295" s="210" t="str">
        <f t="shared" si="607"/>
        <v xml:space="preserve"> </v>
      </c>
      <c r="D2295" s="1" t="str">
        <f t="shared" si="608"/>
        <v>na</v>
      </c>
      <c r="E2295" t="s">
        <v>67</v>
      </c>
      <c r="F2295">
        <v>9603</v>
      </c>
      <c r="G2295" s="139">
        <v>2012</v>
      </c>
      <c r="H2295" t="s">
        <v>147</v>
      </c>
      <c r="I2295" s="691">
        <f>VLOOKUP(E2295&amp;H2295,Data2012!$A:$S,12,FALSE)</f>
        <v>-1</v>
      </c>
    </row>
    <row r="2296" spans="1:9" ht="14.25" hidden="1" customHeight="1">
      <c r="A2296" s="1" t="str">
        <f t="shared" si="596"/>
        <v>UZ20129603</v>
      </c>
      <c r="B2296" s="1" t="str">
        <f t="shared" si="606"/>
        <v xml:space="preserve"> </v>
      </c>
      <c r="C2296" s="210" t="str">
        <f t="shared" si="607"/>
        <v xml:space="preserve"> </v>
      </c>
      <c r="D2296" s="1" t="str">
        <f t="shared" si="608"/>
        <v>na</v>
      </c>
      <c r="E2296" t="s">
        <v>67</v>
      </c>
      <c r="F2296">
        <v>9603</v>
      </c>
      <c r="G2296" s="139">
        <v>2012</v>
      </c>
      <c r="H2296" t="s">
        <v>146</v>
      </c>
      <c r="I2296" s="691">
        <f>VLOOKUP(E2296&amp;H2296,Data2012!$A:$S,12,FALSE)</f>
        <v>-1</v>
      </c>
    </row>
    <row r="2297" spans="1:9" ht="14.25" hidden="1" customHeight="1">
      <c r="A2297" s="1" t="str">
        <f t="shared" si="596"/>
        <v>UZ20129603</v>
      </c>
      <c r="B2297" s="1" t="str">
        <f t="shared" si="606"/>
        <v xml:space="preserve"> </v>
      </c>
      <c r="C2297" s="210" t="str">
        <f t="shared" si="607"/>
        <v xml:space="preserve"> </v>
      </c>
      <c r="D2297" s="1" t="str">
        <f t="shared" si="608"/>
        <v>na</v>
      </c>
      <c r="E2297" t="s">
        <v>67</v>
      </c>
      <c r="F2297">
        <v>9603</v>
      </c>
      <c r="G2297" s="139">
        <v>2012</v>
      </c>
      <c r="H2297" t="s">
        <v>145</v>
      </c>
      <c r="I2297" s="691">
        <f>VLOOKUP(E2297&amp;H2297,Data2012!$A:$S,12,FALSE)</f>
        <v>-1</v>
      </c>
    </row>
    <row r="2298" spans="1:9" ht="14.25" hidden="1" customHeight="1">
      <c r="A2298" s="1" t="str">
        <f t="shared" si="596"/>
        <v>UZ20129603</v>
      </c>
      <c r="B2298" s="1" t="str">
        <f>IF(D2298="na"," ",SUMIF(A:A,A2298,D:D))</f>
        <v xml:space="preserve"> </v>
      </c>
      <c r="C2298" s="210" t="str">
        <f>IF(D2298="na"," ",VALUE(RIGHT(TRIM(H2298),2)))</f>
        <v xml:space="preserve"> </v>
      </c>
      <c r="D2298" s="1" t="str">
        <f t="shared" si="608"/>
        <v>na</v>
      </c>
      <c r="E2298" t="s">
        <v>67</v>
      </c>
      <c r="F2298">
        <v>9603</v>
      </c>
      <c r="G2298" s="139">
        <v>2012</v>
      </c>
      <c r="H2298" t="s">
        <v>144</v>
      </c>
      <c r="I2298" s="691">
        <f>VLOOKUP(E2298&amp;H2298,Data2012!$A:$S,12,FALSE)</f>
        <v>-1</v>
      </c>
    </row>
    <row r="2299" spans="1:9" ht="14.25" hidden="1" customHeight="1">
      <c r="A2299" s="1" t="str">
        <f t="shared" si="596"/>
        <v>UZ20129604</v>
      </c>
      <c r="B2299" s="1" t="str">
        <f t="shared" ref="B2299:B2309" si="609">IF(D2299="na",B2300,SUMIF(A:A,A2299,D:D))</f>
        <v xml:space="preserve"> </v>
      </c>
      <c r="C2299" s="210" t="str">
        <f t="shared" ref="C2299:C2309" si="610">IF(D2299="na",C2300,VALUE(RIGHT(TRIM(H2299),2)))</f>
        <v xml:space="preserve"> </v>
      </c>
      <c r="D2299" s="1" t="str">
        <f>IF(I2299&lt;0,"na",I2299)</f>
        <v>na</v>
      </c>
      <c r="E2299" t="s">
        <v>67</v>
      </c>
      <c r="F2299">
        <v>9604</v>
      </c>
      <c r="G2299" s="139">
        <v>2012</v>
      </c>
      <c r="H2299" t="s">
        <v>155</v>
      </c>
      <c r="I2299" s="691">
        <f>VLOOKUP(E2299&amp;H2299,Data2012!$A:$S,15,FALSE)</f>
        <v>-1</v>
      </c>
    </row>
    <row r="2300" spans="1:9" ht="14.25" hidden="1" customHeight="1">
      <c r="A2300" s="1" t="str">
        <f t="shared" si="596"/>
        <v>UZ20129604</v>
      </c>
      <c r="B2300" s="1" t="str">
        <f t="shared" si="609"/>
        <v xml:space="preserve"> </v>
      </c>
      <c r="C2300" s="210" t="str">
        <f t="shared" si="610"/>
        <v xml:space="preserve"> </v>
      </c>
      <c r="D2300" s="1" t="str">
        <f t="shared" ref="D2300:D2310" si="611">IF(I2300&lt;0,"na",I2300)</f>
        <v>na</v>
      </c>
      <c r="E2300" t="s">
        <v>67</v>
      </c>
      <c r="F2300">
        <v>9604</v>
      </c>
      <c r="G2300" s="139">
        <v>2012</v>
      </c>
      <c r="H2300" t="s">
        <v>154</v>
      </c>
      <c r="I2300" s="691">
        <f>VLOOKUP(E2300&amp;H2300,Data2012!$A:$S,15,FALSE)</f>
        <v>-1</v>
      </c>
    </row>
    <row r="2301" spans="1:9" ht="14.25" hidden="1" customHeight="1">
      <c r="A2301" s="1" t="str">
        <f t="shared" si="596"/>
        <v>UZ20129604</v>
      </c>
      <c r="B2301" s="1" t="str">
        <f t="shared" si="609"/>
        <v xml:space="preserve"> </v>
      </c>
      <c r="C2301" s="210" t="str">
        <f t="shared" si="610"/>
        <v xml:space="preserve"> </v>
      </c>
      <c r="D2301" s="1" t="str">
        <f t="shared" si="611"/>
        <v>na</v>
      </c>
      <c r="E2301" t="s">
        <v>67</v>
      </c>
      <c r="F2301">
        <v>9604</v>
      </c>
      <c r="G2301" s="139">
        <v>2012</v>
      </c>
      <c r="H2301" t="s">
        <v>153</v>
      </c>
      <c r="I2301" s="691">
        <f>VLOOKUP(E2301&amp;H2301,Data2012!$A:$S,15,FALSE)</f>
        <v>-1</v>
      </c>
    </row>
    <row r="2302" spans="1:9" ht="14.25" hidden="1" customHeight="1">
      <c r="A2302" s="1" t="str">
        <f t="shared" si="596"/>
        <v>UZ20129604</v>
      </c>
      <c r="B2302" s="1" t="str">
        <f t="shared" si="609"/>
        <v xml:space="preserve"> </v>
      </c>
      <c r="C2302" s="210" t="str">
        <f t="shared" si="610"/>
        <v xml:space="preserve"> </v>
      </c>
      <c r="D2302" s="1" t="str">
        <f t="shared" si="611"/>
        <v>na</v>
      </c>
      <c r="E2302" t="s">
        <v>67</v>
      </c>
      <c r="F2302">
        <v>9604</v>
      </c>
      <c r="G2302" s="139">
        <v>2012</v>
      </c>
      <c r="H2302" t="s">
        <v>152</v>
      </c>
      <c r="I2302" s="691">
        <f>VLOOKUP(E2302&amp;H2302,Data2012!$A:$S,15,FALSE)</f>
        <v>-1</v>
      </c>
    </row>
    <row r="2303" spans="1:9" ht="14.25" hidden="1" customHeight="1">
      <c r="A2303" s="1" t="str">
        <f t="shared" si="596"/>
        <v>UZ20129604</v>
      </c>
      <c r="B2303" s="1" t="str">
        <f t="shared" si="609"/>
        <v xml:space="preserve"> </v>
      </c>
      <c r="C2303" s="210" t="str">
        <f t="shared" si="610"/>
        <v xml:space="preserve"> </v>
      </c>
      <c r="D2303" s="1" t="str">
        <f t="shared" si="611"/>
        <v>na</v>
      </c>
      <c r="E2303" t="s">
        <v>67</v>
      </c>
      <c r="F2303">
        <v>9604</v>
      </c>
      <c r="G2303" s="139">
        <v>2012</v>
      </c>
      <c r="H2303" t="s">
        <v>151</v>
      </c>
      <c r="I2303" s="691">
        <f>VLOOKUP(E2303&amp;H2303,Data2012!$A:$S,15,FALSE)</f>
        <v>-1</v>
      </c>
    </row>
    <row r="2304" spans="1:9" ht="14.25" hidden="1" customHeight="1">
      <c r="A2304" s="1" t="str">
        <f t="shared" si="596"/>
        <v>UZ20129604</v>
      </c>
      <c r="B2304" s="1" t="str">
        <f t="shared" si="609"/>
        <v xml:space="preserve"> </v>
      </c>
      <c r="C2304" s="210" t="str">
        <f t="shared" si="610"/>
        <v xml:space="preserve"> </v>
      </c>
      <c r="D2304" s="1" t="str">
        <f t="shared" si="611"/>
        <v>na</v>
      </c>
      <c r="E2304" t="s">
        <v>67</v>
      </c>
      <c r="F2304">
        <v>9604</v>
      </c>
      <c r="G2304" s="139">
        <v>2012</v>
      </c>
      <c r="H2304" t="s">
        <v>150</v>
      </c>
      <c r="I2304" s="691">
        <f>VLOOKUP(E2304&amp;H2304,Data2012!$A:$S,15,FALSE)</f>
        <v>-1</v>
      </c>
    </row>
    <row r="2305" spans="1:9" ht="14.25" hidden="1" customHeight="1">
      <c r="A2305" s="1" t="str">
        <f t="shared" si="596"/>
        <v>UZ20129604</v>
      </c>
      <c r="B2305" s="1" t="str">
        <f t="shared" si="609"/>
        <v xml:space="preserve"> </v>
      </c>
      <c r="C2305" s="210" t="str">
        <f t="shared" si="610"/>
        <v xml:space="preserve"> </v>
      </c>
      <c r="D2305" s="1" t="str">
        <f t="shared" si="611"/>
        <v>na</v>
      </c>
      <c r="E2305" t="s">
        <v>67</v>
      </c>
      <c r="F2305">
        <v>9604</v>
      </c>
      <c r="G2305" s="139">
        <v>2012</v>
      </c>
      <c r="H2305" t="s">
        <v>149</v>
      </c>
      <c r="I2305" s="691">
        <f>VLOOKUP(E2305&amp;H2305,Data2012!$A:$S,15,FALSE)</f>
        <v>-1</v>
      </c>
    </row>
    <row r="2306" spans="1:9" ht="14.25" hidden="1" customHeight="1">
      <c r="A2306" s="1" t="str">
        <f t="shared" si="596"/>
        <v>UZ20129604</v>
      </c>
      <c r="B2306" s="1" t="str">
        <f t="shared" si="609"/>
        <v xml:space="preserve"> </v>
      </c>
      <c r="C2306" s="210" t="str">
        <f t="shared" si="610"/>
        <v xml:space="preserve"> </v>
      </c>
      <c r="D2306" s="1" t="str">
        <f t="shared" si="611"/>
        <v>na</v>
      </c>
      <c r="E2306" t="s">
        <v>67</v>
      </c>
      <c r="F2306">
        <v>9604</v>
      </c>
      <c r="G2306" s="139">
        <v>2012</v>
      </c>
      <c r="H2306" t="s">
        <v>148</v>
      </c>
      <c r="I2306" s="691">
        <f>VLOOKUP(E2306&amp;H2306,Data2012!$A:$S,15,FALSE)</f>
        <v>-1</v>
      </c>
    </row>
    <row r="2307" spans="1:9" ht="14.25" hidden="1" customHeight="1">
      <c r="A2307" s="1" t="str">
        <f t="shared" si="596"/>
        <v>UZ20129604</v>
      </c>
      <c r="B2307" s="1" t="str">
        <f t="shared" si="609"/>
        <v xml:space="preserve"> </v>
      </c>
      <c r="C2307" s="210" t="str">
        <f t="shared" si="610"/>
        <v xml:space="preserve"> </v>
      </c>
      <c r="D2307" s="1" t="str">
        <f t="shared" si="611"/>
        <v>na</v>
      </c>
      <c r="E2307" t="s">
        <v>67</v>
      </c>
      <c r="F2307">
        <v>9604</v>
      </c>
      <c r="G2307" s="139">
        <v>2012</v>
      </c>
      <c r="H2307" t="s">
        <v>147</v>
      </c>
      <c r="I2307" s="691">
        <f>VLOOKUP(E2307&amp;H2307,Data2012!$A:$S,15,FALSE)</f>
        <v>-1</v>
      </c>
    </row>
    <row r="2308" spans="1:9" ht="14.25" hidden="1" customHeight="1">
      <c r="A2308" s="1" t="str">
        <f t="shared" si="596"/>
        <v>UZ20129604</v>
      </c>
      <c r="B2308" s="1" t="str">
        <f t="shared" si="609"/>
        <v xml:space="preserve"> </v>
      </c>
      <c r="C2308" s="210" t="str">
        <f t="shared" si="610"/>
        <v xml:space="preserve"> </v>
      </c>
      <c r="D2308" s="1" t="str">
        <f t="shared" si="611"/>
        <v>na</v>
      </c>
      <c r="E2308" t="s">
        <v>67</v>
      </c>
      <c r="F2308">
        <v>9604</v>
      </c>
      <c r="G2308" s="139">
        <v>2012</v>
      </c>
      <c r="H2308" t="s">
        <v>146</v>
      </c>
      <c r="I2308" s="691">
        <f>VLOOKUP(E2308&amp;H2308,Data2012!$A:$S,15,FALSE)</f>
        <v>-1</v>
      </c>
    </row>
    <row r="2309" spans="1:9" ht="14.25" hidden="1" customHeight="1">
      <c r="A2309" s="1" t="str">
        <f t="shared" si="596"/>
        <v>UZ20129604</v>
      </c>
      <c r="B2309" s="1" t="str">
        <f t="shared" si="609"/>
        <v xml:space="preserve"> </v>
      </c>
      <c r="C2309" s="210" t="str">
        <f t="shared" si="610"/>
        <v xml:space="preserve"> </v>
      </c>
      <c r="D2309" s="1" t="str">
        <f t="shared" si="611"/>
        <v>na</v>
      </c>
      <c r="E2309" t="s">
        <v>67</v>
      </c>
      <c r="F2309">
        <v>9604</v>
      </c>
      <c r="G2309" s="139">
        <v>2012</v>
      </c>
      <c r="H2309" t="s">
        <v>145</v>
      </c>
      <c r="I2309" s="691">
        <f>VLOOKUP(E2309&amp;H2309,Data2012!$A:$S,15,FALSE)</f>
        <v>-1</v>
      </c>
    </row>
    <row r="2310" spans="1:9" ht="14.25" hidden="1" customHeight="1">
      <c r="A2310" s="1" t="str">
        <f t="shared" si="596"/>
        <v>UZ20129604</v>
      </c>
      <c r="B2310" s="1" t="str">
        <f>IF(D2310="na"," ",SUMIF(A:A,A2310,D:D))</f>
        <v xml:space="preserve"> </v>
      </c>
      <c r="C2310" s="210" t="str">
        <f>IF(D2310="na"," ",VALUE(RIGHT(TRIM(H2310),2)))</f>
        <v xml:space="preserve"> </v>
      </c>
      <c r="D2310" s="1" t="str">
        <f t="shared" si="611"/>
        <v>na</v>
      </c>
      <c r="E2310" t="s">
        <v>67</v>
      </c>
      <c r="F2310">
        <v>9604</v>
      </c>
      <c r="G2310" s="139">
        <v>2012</v>
      </c>
      <c r="H2310" t="s">
        <v>144</v>
      </c>
      <c r="I2310" s="691">
        <f>VLOOKUP(E2310&amp;H2310,Data2012!$A:$S,15,FALSE)</f>
        <v>-1</v>
      </c>
    </row>
    <row r="2311" spans="1:9" ht="14.25" hidden="1" customHeight="1">
      <c r="A2311" s="1" t="str">
        <f t="shared" ref="A2311:A2374" si="612">TRIM(E2311)&amp;VALUE(G2311)&amp;F2311</f>
        <v>UZ20129605</v>
      </c>
      <c r="B2311" s="1" t="str">
        <f t="shared" ref="B2311:B2321" si="613">IF(D2311="na",B2312,SUMIF(A:A,A2311,D:D))</f>
        <v xml:space="preserve"> </v>
      </c>
      <c r="C2311" s="210" t="str">
        <f t="shared" ref="C2311:C2321" si="614">IF(D2311="na",C2312,VALUE(RIGHT(TRIM(H2311),2)))</f>
        <v xml:space="preserve"> </v>
      </c>
      <c r="D2311" s="1" t="str">
        <f>IF(I2311&lt;0,"na",I2311)</f>
        <v>na</v>
      </c>
      <c r="E2311" t="s">
        <v>67</v>
      </c>
      <c r="F2311">
        <v>9605</v>
      </c>
      <c r="G2311" s="139">
        <v>2012</v>
      </c>
      <c r="H2311" t="s">
        <v>155</v>
      </c>
      <c r="I2311" s="691">
        <f>VLOOKUP(E2311&amp;H2311,Data2012!$A:$S,18,FALSE)</f>
        <v>-1</v>
      </c>
    </row>
    <row r="2312" spans="1:9" ht="14.25" hidden="1" customHeight="1">
      <c r="A2312" s="1" t="str">
        <f t="shared" si="612"/>
        <v>UZ20129605</v>
      </c>
      <c r="B2312" s="1" t="str">
        <f t="shared" si="613"/>
        <v xml:space="preserve"> </v>
      </c>
      <c r="C2312" s="210" t="str">
        <f t="shared" si="614"/>
        <v xml:space="preserve"> </v>
      </c>
      <c r="D2312" s="1" t="str">
        <f t="shared" ref="D2312:D2322" si="615">IF(I2312&lt;0,"na",I2312)</f>
        <v>na</v>
      </c>
      <c r="E2312" t="s">
        <v>67</v>
      </c>
      <c r="F2312">
        <v>9605</v>
      </c>
      <c r="G2312" s="139">
        <v>2012</v>
      </c>
      <c r="H2312" t="s">
        <v>154</v>
      </c>
      <c r="I2312" s="691">
        <f>VLOOKUP(E2312&amp;H2312,Data2012!$A:$S,18,FALSE)</f>
        <v>-1</v>
      </c>
    </row>
    <row r="2313" spans="1:9" ht="14.25" hidden="1" customHeight="1">
      <c r="A2313" s="1" t="str">
        <f t="shared" si="612"/>
        <v>UZ20129605</v>
      </c>
      <c r="B2313" s="1" t="str">
        <f t="shared" si="613"/>
        <v xml:space="preserve"> </v>
      </c>
      <c r="C2313" s="210" t="str">
        <f t="shared" si="614"/>
        <v xml:space="preserve"> </v>
      </c>
      <c r="D2313" s="1" t="str">
        <f t="shared" si="615"/>
        <v>na</v>
      </c>
      <c r="E2313" t="s">
        <v>67</v>
      </c>
      <c r="F2313">
        <v>9605</v>
      </c>
      <c r="G2313" s="139">
        <v>2012</v>
      </c>
      <c r="H2313" t="s">
        <v>153</v>
      </c>
      <c r="I2313" s="691">
        <f>VLOOKUP(E2313&amp;H2313,Data2012!$A:$S,18,FALSE)</f>
        <v>-1</v>
      </c>
    </row>
    <row r="2314" spans="1:9" ht="14.25" hidden="1" customHeight="1">
      <c r="A2314" s="1" t="str">
        <f t="shared" si="612"/>
        <v>UZ20129605</v>
      </c>
      <c r="B2314" s="1" t="str">
        <f t="shared" si="613"/>
        <v xml:space="preserve"> </v>
      </c>
      <c r="C2314" s="210" t="str">
        <f t="shared" si="614"/>
        <v xml:space="preserve"> </v>
      </c>
      <c r="D2314" s="1" t="str">
        <f t="shared" si="615"/>
        <v>na</v>
      </c>
      <c r="E2314" t="s">
        <v>67</v>
      </c>
      <c r="F2314">
        <v>9605</v>
      </c>
      <c r="G2314" s="139">
        <v>2012</v>
      </c>
      <c r="H2314" t="s">
        <v>152</v>
      </c>
      <c r="I2314" s="691">
        <f>VLOOKUP(E2314&amp;H2314,Data2012!$A:$S,18,FALSE)</f>
        <v>-1</v>
      </c>
    </row>
    <row r="2315" spans="1:9" ht="14.25" hidden="1" customHeight="1">
      <c r="A2315" s="1" t="str">
        <f t="shared" si="612"/>
        <v>UZ20129605</v>
      </c>
      <c r="B2315" s="1" t="str">
        <f t="shared" si="613"/>
        <v xml:space="preserve"> </v>
      </c>
      <c r="C2315" s="210" t="str">
        <f t="shared" si="614"/>
        <v xml:space="preserve"> </v>
      </c>
      <c r="D2315" s="1" t="str">
        <f t="shared" si="615"/>
        <v>na</v>
      </c>
      <c r="E2315" t="s">
        <v>67</v>
      </c>
      <c r="F2315">
        <v>9605</v>
      </c>
      <c r="G2315" s="139">
        <v>2012</v>
      </c>
      <c r="H2315" t="s">
        <v>151</v>
      </c>
      <c r="I2315" s="691">
        <f>VLOOKUP(E2315&amp;H2315,Data2012!$A:$S,18,FALSE)</f>
        <v>-1</v>
      </c>
    </row>
    <row r="2316" spans="1:9" ht="14.25" hidden="1" customHeight="1">
      <c r="A2316" s="1" t="str">
        <f t="shared" si="612"/>
        <v>UZ20129605</v>
      </c>
      <c r="B2316" s="1" t="str">
        <f t="shared" si="613"/>
        <v xml:space="preserve"> </v>
      </c>
      <c r="C2316" s="210" t="str">
        <f t="shared" si="614"/>
        <v xml:space="preserve"> </v>
      </c>
      <c r="D2316" s="1" t="str">
        <f t="shared" si="615"/>
        <v>na</v>
      </c>
      <c r="E2316" t="s">
        <v>67</v>
      </c>
      <c r="F2316">
        <v>9605</v>
      </c>
      <c r="G2316" s="139">
        <v>2012</v>
      </c>
      <c r="H2316" t="s">
        <v>150</v>
      </c>
      <c r="I2316" s="691">
        <f>VLOOKUP(E2316&amp;H2316,Data2012!$A:$S,18,FALSE)</f>
        <v>-1</v>
      </c>
    </row>
    <row r="2317" spans="1:9" ht="14.25" hidden="1" customHeight="1">
      <c r="A2317" s="1" t="str">
        <f t="shared" si="612"/>
        <v>UZ20129605</v>
      </c>
      <c r="B2317" s="1" t="str">
        <f t="shared" si="613"/>
        <v xml:space="preserve"> </v>
      </c>
      <c r="C2317" s="210" t="str">
        <f t="shared" si="614"/>
        <v xml:space="preserve"> </v>
      </c>
      <c r="D2317" s="1" t="str">
        <f t="shared" si="615"/>
        <v>na</v>
      </c>
      <c r="E2317" t="s">
        <v>67</v>
      </c>
      <c r="F2317">
        <v>9605</v>
      </c>
      <c r="G2317" s="139">
        <v>2012</v>
      </c>
      <c r="H2317" t="s">
        <v>149</v>
      </c>
      <c r="I2317" s="691">
        <f>VLOOKUP(E2317&amp;H2317,Data2012!$A:$S,18,FALSE)</f>
        <v>-1</v>
      </c>
    </row>
    <row r="2318" spans="1:9" ht="14.25" hidden="1" customHeight="1">
      <c r="A2318" s="1" t="str">
        <f t="shared" si="612"/>
        <v>UZ20129605</v>
      </c>
      <c r="B2318" s="1" t="str">
        <f t="shared" si="613"/>
        <v xml:space="preserve"> </v>
      </c>
      <c r="C2318" s="210" t="str">
        <f t="shared" si="614"/>
        <v xml:space="preserve"> </v>
      </c>
      <c r="D2318" s="1" t="str">
        <f t="shared" si="615"/>
        <v>na</v>
      </c>
      <c r="E2318" t="s">
        <v>67</v>
      </c>
      <c r="F2318">
        <v>9605</v>
      </c>
      <c r="G2318" s="139">
        <v>2012</v>
      </c>
      <c r="H2318" t="s">
        <v>148</v>
      </c>
      <c r="I2318" s="691">
        <f>VLOOKUP(E2318&amp;H2318,Data2012!$A:$S,18,FALSE)</f>
        <v>-1</v>
      </c>
    </row>
    <row r="2319" spans="1:9" ht="14.25" hidden="1" customHeight="1">
      <c r="A2319" s="1" t="str">
        <f t="shared" si="612"/>
        <v>UZ20129605</v>
      </c>
      <c r="B2319" s="1" t="str">
        <f t="shared" si="613"/>
        <v xml:space="preserve"> </v>
      </c>
      <c r="C2319" s="210" t="str">
        <f t="shared" si="614"/>
        <v xml:space="preserve"> </v>
      </c>
      <c r="D2319" s="1" t="str">
        <f t="shared" si="615"/>
        <v>na</v>
      </c>
      <c r="E2319" t="s">
        <v>67</v>
      </c>
      <c r="F2319">
        <v>9605</v>
      </c>
      <c r="G2319" s="139">
        <v>2012</v>
      </c>
      <c r="H2319" t="s">
        <v>147</v>
      </c>
      <c r="I2319" s="691">
        <f>VLOOKUP(E2319&amp;H2319,Data2012!$A:$S,18,FALSE)</f>
        <v>-1</v>
      </c>
    </row>
    <row r="2320" spans="1:9" ht="14.25" hidden="1" customHeight="1">
      <c r="A2320" s="1" t="str">
        <f t="shared" si="612"/>
        <v>UZ20129605</v>
      </c>
      <c r="B2320" s="1" t="str">
        <f t="shared" si="613"/>
        <v xml:space="preserve"> </v>
      </c>
      <c r="C2320" s="210" t="str">
        <f t="shared" si="614"/>
        <v xml:space="preserve"> </v>
      </c>
      <c r="D2320" s="1" t="str">
        <f t="shared" si="615"/>
        <v>na</v>
      </c>
      <c r="E2320" t="s">
        <v>67</v>
      </c>
      <c r="F2320">
        <v>9605</v>
      </c>
      <c r="G2320" s="139">
        <v>2012</v>
      </c>
      <c r="H2320" t="s">
        <v>146</v>
      </c>
      <c r="I2320" s="691">
        <f>VLOOKUP(E2320&amp;H2320,Data2012!$A:$S,18,FALSE)</f>
        <v>-1</v>
      </c>
    </row>
    <row r="2321" spans="1:9" ht="14.25" hidden="1" customHeight="1">
      <c r="A2321" s="1" t="str">
        <f t="shared" si="612"/>
        <v>UZ20129605</v>
      </c>
      <c r="B2321" s="1" t="str">
        <f t="shared" si="613"/>
        <v xml:space="preserve"> </v>
      </c>
      <c r="C2321" s="210" t="str">
        <f t="shared" si="614"/>
        <v xml:space="preserve"> </v>
      </c>
      <c r="D2321" s="1" t="str">
        <f t="shared" si="615"/>
        <v>na</v>
      </c>
      <c r="E2321" t="s">
        <v>67</v>
      </c>
      <c r="F2321">
        <v>9605</v>
      </c>
      <c r="G2321" s="139">
        <v>2012</v>
      </c>
      <c r="H2321" t="s">
        <v>145</v>
      </c>
      <c r="I2321" s="691">
        <f>VLOOKUP(E2321&amp;H2321,Data2012!$A:$S,18,FALSE)</f>
        <v>-1</v>
      </c>
    </row>
    <row r="2322" spans="1:9" ht="14.25" hidden="1" customHeight="1">
      <c r="A2322" s="1" t="str">
        <f t="shared" si="612"/>
        <v>UZ20129605</v>
      </c>
      <c r="B2322" s="403" t="str">
        <f>IF(D2322="na"," ",SUMIF(A:A,A2322,D:D))</f>
        <v xml:space="preserve"> </v>
      </c>
      <c r="C2322" s="404" t="str">
        <f>IF(D2322="na"," ",VALUE(RIGHT(TRIM(H2322),2)))</f>
        <v xml:space="preserve"> </v>
      </c>
      <c r="D2322" s="403" t="str">
        <f t="shared" si="615"/>
        <v>na</v>
      </c>
      <c r="E2322" t="s">
        <v>67</v>
      </c>
      <c r="F2322">
        <v>9605</v>
      </c>
      <c r="G2322" s="139">
        <v>2012</v>
      </c>
      <c r="H2322" t="s">
        <v>144</v>
      </c>
      <c r="I2322" s="691">
        <f>VLOOKUP(E2322&amp;H2322,Data2012!$A:$S,18,FALSE)</f>
        <v>-1</v>
      </c>
    </row>
    <row r="2323" spans="1:9" ht="14.25" hidden="1" customHeight="1">
      <c r="A2323" s="1" t="str">
        <f t="shared" si="612"/>
        <v>UZ20129606</v>
      </c>
      <c r="B2323" s="1" t="str">
        <f t="shared" ref="B2323:B2333" si="616">IF(D2323="na",B2324,SUMIF(A:A,A2323,D:D))</f>
        <v xml:space="preserve"> </v>
      </c>
      <c r="C2323" s="210" t="str">
        <f t="shared" ref="C2323:C2333" si="617">IF(D2323="na",C2324,VALUE(RIGHT(TRIM(H2323),2)))</f>
        <v xml:space="preserve"> </v>
      </c>
      <c r="D2323" s="1" t="str">
        <f>IF(I2323&lt;0,"na",I2323)</f>
        <v>na</v>
      </c>
      <c r="E2323" t="s">
        <v>67</v>
      </c>
      <c r="F2323">
        <v>9606</v>
      </c>
      <c r="G2323" s="139">
        <v>2012</v>
      </c>
      <c r="H2323" t="s">
        <v>155</v>
      </c>
      <c r="I2323" s="691">
        <f>VLOOKUP(E2323&amp;H2323,Data2012!$A:$U,21,FALSE)</f>
        <v>-1</v>
      </c>
    </row>
    <row r="2324" spans="1:9" ht="14.25" hidden="1" customHeight="1">
      <c r="A2324" s="1" t="str">
        <f t="shared" si="612"/>
        <v>UZ20129606</v>
      </c>
      <c r="B2324" s="1" t="str">
        <f t="shared" si="616"/>
        <v xml:space="preserve"> </v>
      </c>
      <c r="C2324" s="210" t="str">
        <f t="shared" si="617"/>
        <v xml:space="preserve"> </v>
      </c>
      <c r="D2324" s="1" t="str">
        <f t="shared" ref="D2324:D2334" si="618">IF(I2324&lt;0,"na",I2324)</f>
        <v>na</v>
      </c>
      <c r="E2324" t="s">
        <v>67</v>
      </c>
      <c r="F2324">
        <v>9606</v>
      </c>
      <c r="G2324" s="139">
        <v>2012</v>
      </c>
      <c r="H2324" t="s">
        <v>154</v>
      </c>
      <c r="I2324" s="691">
        <f>VLOOKUP(E2324&amp;H2324,Data2012!$A:$U,21,FALSE)</f>
        <v>-1</v>
      </c>
    </row>
    <row r="2325" spans="1:9" ht="14.25" hidden="1" customHeight="1">
      <c r="A2325" s="1" t="str">
        <f t="shared" si="612"/>
        <v>UZ20129606</v>
      </c>
      <c r="B2325" s="1" t="str">
        <f t="shared" si="616"/>
        <v xml:space="preserve"> </v>
      </c>
      <c r="C2325" s="210" t="str">
        <f t="shared" si="617"/>
        <v xml:space="preserve"> </v>
      </c>
      <c r="D2325" s="1" t="str">
        <f t="shared" si="618"/>
        <v>na</v>
      </c>
      <c r="E2325" t="s">
        <v>67</v>
      </c>
      <c r="F2325">
        <v>9606</v>
      </c>
      <c r="G2325" s="139">
        <v>2012</v>
      </c>
      <c r="H2325" t="s">
        <v>153</v>
      </c>
      <c r="I2325" s="691">
        <f>VLOOKUP(E2325&amp;H2325,Data2012!$A:$U,21,FALSE)</f>
        <v>-1</v>
      </c>
    </row>
    <row r="2326" spans="1:9" ht="14.25" hidden="1" customHeight="1">
      <c r="A2326" s="1" t="str">
        <f t="shared" si="612"/>
        <v>UZ20129606</v>
      </c>
      <c r="B2326" s="1" t="str">
        <f t="shared" si="616"/>
        <v xml:space="preserve"> </v>
      </c>
      <c r="C2326" s="210" t="str">
        <f t="shared" si="617"/>
        <v xml:space="preserve"> </v>
      </c>
      <c r="D2326" s="1" t="str">
        <f t="shared" si="618"/>
        <v>na</v>
      </c>
      <c r="E2326" t="s">
        <v>67</v>
      </c>
      <c r="F2326">
        <v>9606</v>
      </c>
      <c r="G2326" s="139">
        <v>2012</v>
      </c>
      <c r="H2326" t="s">
        <v>152</v>
      </c>
      <c r="I2326" s="691">
        <f>VLOOKUP(E2326&amp;H2326,Data2012!$A:$U,21,FALSE)</f>
        <v>-1</v>
      </c>
    </row>
    <row r="2327" spans="1:9" ht="14.25" hidden="1" customHeight="1">
      <c r="A2327" s="1" t="str">
        <f t="shared" si="612"/>
        <v>UZ20129606</v>
      </c>
      <c r="B2327" s="1" t="str">
        <f t="shared" si="616"/>
        <v xml:space="preserve"> </v>
      </c>
      <c r="C2327" s="210" t="str">
        <f t="shared" si="617"/>
        <v xml:space="preserve"> </v>
      </c>
      <c r="D2327" s="1" t="str">
        <f t="shared" si="618"/>
        <v>na</v>
      </c>
      <c r="E2327" t="s">
        <v>67</v>
      </c>
      <c r="F2327">
        <v>9606</v>
      </c>
      <c r="G2327" s="139">
        <v>2012</v>
      </c>
      <c r="H2327" t="s">
        <v>151</v>
      </c>
      <c r="I2327" s="691">
        <f>VLOOKUP(E2327&amp;H2327,Data2012!$A:$U,21,FALSE)</f>
        <v>-1</v>
      </c>
    </row>
    <row r="2328" spans="1:9" ht="14.25" hidden="1" customHeight="1">
      <c r="A2328" s="1" t="str">
        <f t="shared" si="612"/>
        <v>UZ20129606</v>
      </c>
      <c r="B2328" s="1" t="str">
        <f t="shared" si="616"/>
        <v xml:space="preserve"> </v>
      </c>
      <c r="C2328" s="210" t="str">
        <f t="shared" si="617"/>
        <v xml:space="preserve"> </v>
      </c>
      <c r="D2328" s="1" t="str">
        <f t="shared" si="618"/>
        <v>na</v>
      </c>
      <c r="E2328" t="s">
        <v>67</v>
      </c>
      <c r="F2328">
        <v>9606</v>
      </c>
      <c r="G2328" s="139">
        <v>2012</v>
      </c>
      <c r="H2328" t="s">
        <v>150</v>
      </c>
      <c r="I2328" s="691">
        <f>VLOOKUP(E2328&amp;H2328,Data2012!$A:$U,21,FALSE)</f>
        <v>-1</v>
      </c>
    </row>
    <row r="2329" spans="1:9" ht="14.25" hidden="1" customHeight="1">
      <c r="A2329" s="1" t="str">
        <f t="shared" si="612"/>
        <v>UZ20129606</v>
      </c>
      <c r="B2329" s="1" t="str">
        <f t="shared" si="616"/>
        <v xml:space="preserve"> </v>
      </c>
      <c r="C2329" s="210" t="str">
        <f t="shared" si="617"/>
        <v xml:space="preserve"> </v>
      </c>
      <c r="D2329" s="1" t="str">
        <f t="shared" si="618"/>
        <v>na</v>
      </c>
      <c r="E2329" t="s">
        <v>67</v>
      </c>
      <c r="F2329">
        <v>9606</v>
      </c>
      <c r="G2329" s="139">
        <v>2012</v>
      </c>
      <c r="H2329" t="s">
        <v>149</v>
      </c>
      <c r="I2329" s="691">
        <f>VLOOKUP(E2329&amp;H2329,Data2012!$A:$U,21,FALSE)</f>
        <v>-1</v>
      </c>
    </row>
    <row r="2330" spans="1:9" ht="14.25" hidden="1" customHeight="1">
      <c r="A2330" s="1" t="str">
        <f t="shared" si="612"/>
        <v>UZ20129606</v>
      </c>
      <c r="B2330" s="1" t="str">
        <f t="shared" si="616"/>
        <v xml:space="preserve"> </v>
      </c>
      <c r="C2330" s="210" t="str">
        <f t="shared" si="617"/>
        <v xml:space="preserve"> </v>
      </c>
      <c r="D2330" s="1" t="str">
        <f t="shared" si="618"/>
        <v>na</v>
      </c>
      <c r="E2330" t="s">
        <v>67</v>
      </c>
      <c r="F2330">
        <v>9606</v>
      </c>
      <c r="G2330" s="139">
        <v>2012</v>
      </c>
      <c r="H2330" t="s">
        <v>148</v>
      </c>
      <c r="I2330" s="691">
        <f>VLOOKUP(E2330&amp;H2330,Data2012!$A:$U,21,FALSE)</f>
        <v>-1</v>
      </c>
    </row>
    <row r="2331" spans="1:9" ht="14.25" hidden="1" customHeight="1">
      <c r="A2331" s="1" t="str">
        <f t="shared" si="612"/>
        <v>UZ20129606</v>
      </c>
      <c r="B2331" s="1" t="str">
        <f t="shared" si="616"/>
        <v xml:space="preserve"> </v>
      </c>
      <c r="C2331" s="210" t="str">
        <f t="shared" si="617"/>
        <v xml:space="preserve"> </v>
      </c>
      <c r="D2331" s="1" t="str">
        <f t="shared" si="618"/>
        <v>na</v>
      </c>
      <c r="E2331" t="s">
        <v>67</v>
      </c>
      <c r="F2331">
        <v>9606</v>
      </c>
      <c r="G2331" s="139">
        <v>2012</v>
      </c>
      <c r="H2331" t="s">
        <v>147</v>
      </c>
      <c r="I2331" s="691">
        <f>VLOOKUP(E2331&amp;H2331,Data2012!$A:$U,21,FALSE)</f>
        <v>-1</v>
      </c>
    </row>
    <row r="2332" spans="1:9" ht="14.25" hidden="1" customHeight="1">
      <c r="A2332" s="1" t="str">
        <f t="shared" si="612"/>
        <v>UZ20129606</v>
      </c>
      <c r="B2332" s="1" t="str">
        <f t="shared" si="616"/>
        <v xml:space="preserve"> </v>
      </c>
      <c r="C2332" s="210" t="str">
        <f t="shared" si="617"/>
        <v xml:space="preserve"> </v>
      </c>
      <c r="D2332" s="1" t="str">
        <f t="shared" si="618"/>
        <v>na</v>
      </c>
      <c r="E2332" t="s">
        <v>67</v>
      </c>
      <c r="F2332">
        <v>9606</v>
      </c>
      <c r="G2332" s="139">
        <v>2012</v>
      </c>
      <c r="H2332" t="s">
        <v>146</v>
      </c>
      <c r="I2332" s="691">
        <f>VLOOKUP(E2332&amp;H2332,Data2012!$A:$U,21,FALSE)</f>
        <v>-1</v>
      </c>
    </row>
    <row r="2333" spans="1:9" ht="14.25" hidden="1" customHeight="1">
      <c r="A2333" s="1" t="str">
        <f t="shared" si="612"/>
        <v>UZ20129606</v>
      </c>
      <c r="B2333" s="1" t="str">
        <f t="shared" si="616"/>
        <v xml:space="preserve"> </v>
      </c>
      <c r="C2333" s="210" t="str">
        <f t="shared" si="617"/>
        <v xml:space="preserve"> </v>
      </c>
      <c r="D2333" s="1" t="str">
        <f t="shared" si="618"/>
        <v>na</v>
      </c>
      <c r="E2333" t="s">
        <v>67</v>
      </c>
      <c r="F2333">
        <v>9606</v>
      </c>
      <c r="G2333" s="139">
        <v>2012</v>
      </c>
      <c r="H2333" t="s">
        <v>145</v>
      </c>
      <c r="I2333" s="691">
        <f>VLOOKUP(E2333&amp;H2333,Data2012!$A:$U,21,FALSE)</f>
        <v>-1</v>
      </c>
    </row>
    <row r="2334" spans="1:9" ht="14.25" hidden="1" customHeight="1">
      <c r="A2334" s="1" t="str">
        <f t="shared" si="612"/>
        <v>UZ20129606</v>
      </c>
      <c r="B2334" s="1" t="str">
        <f>IF(D2334="na"," ",SUMIF(A:A,A2334,D:D))</f>
        <v xml:space="preserve"> </v>
      </c>
      <c r="C2334" s="210" t="str">
        <f>IF(D2334="na"," ",VALUE(RIGHT(TRIM(H2334),2)))</f>
        <v xml:space="preserve"> </v>
      </c>
      <c r="D2334" s="1" t="str">
        <f t="shared" si="618"/>
        <v>na</v>
      </c>
      <c r="E2334" t="s">
        <v>67</v>
      </c>
      <c r="F2334">
        <v>9606</v>
      </c>
      <c r="G2334" s="139">
        <v>2012</v>
      </c>
      <c r="H2334" t="s">
        <v>144</v>
      </c>
      <c r="I2334" s="691">
        <f>VLOOKUP(E2334&amp;H2334,Data2012!$A:$U,21,FALSE)</f>
        <v>-1</v>
      </c>
    </row>
    <row r="2335" spans="1:9" ht="14.25" hidden="1" customHeight="1">
      <c r="A2335" s="1" t="str">
        <f t="shared" si="612"/>
        <v>VR20129601</v>
      </c>
      <c r="B2335" s="1">
        <f t="shared" ref="B2335:B2345" si="619">IF(D2335="na",B2336,SUMIF(A:A,A2335,D:D))</f>
        <v>33684</v>
      </c>
      <c r="C2335" s="210">
        <f t="shared" ref="C2335:C2345" si="620">IF(D2335="na",C2336,VALUE(RIGHT(TRIM(H2335),2)))</f>
        <v>6</v>
      </c>
      <c r="D2335" s="1" t="str">
        <f>IF(I2335&lt;0,"na",I2335)</f>
        <v>na</v>
      </c>
      <c r="E2335" t="s">
        <v>58</v>
      </c>
      <c r="F2335">
        <v>9601</v>
      </c>
      <c r="G2335" s="139">
        <v>2012</v>
      </c>
      <c r="H2335" t="s">
        <v>155</v>
      </c>
      <c r="I2335">
        <f>VLOOKUP(E2335&amp;H2335,Data2012!$A:$S,4,FALSE)</f>
        <v>-1</v>
      </c>
    </row>
    <row r="2336" spans="1:9" ht="14.25" hidden="1" customHeight="1">
      <c r="A2336" s="1" t="str">
        <f t="shared" si="612"/>
        <v>VR20129601</v>
      </c>
      <c r="B2336" s="1">
        <f t="shared" si="619"/>
        <v>33684</v>
      </c>
      <c r="C2336" s="210">
        <f t="shared" si="620"/>
        <v>6</v>
      </c>
      <c r="D2336" s="1" t="str">
        <f t="shared" ref="D2336:D2346" si="621">IF(I2336&lt;0,"na",I2336)</f>
        <v>na</v>
      </c>
      <c r="E2336" t="s">
        <v>58</v>
      </c>
      <c r="F2336">
        <v>9601</v>
      </c>
      <c r="G2336" s="139">
        <v>2012</v>
      </c>
      <c r="H2336" t="s">
        <v>154</v>
      </c>
      <c r="I2336">
        <f>VLOOKUP(E2336&amp;H2336,Data2012!$A:$S,4,FALSE)</f>
        <v>-1</v>
      </c>
    </row>
    <row r="2337" spans="1:9" ht="14.25" hidden="1" customHeight="1">
      <c r="A2337" s="1" t="str">
        <f t="shared" si="612"/>
        <v>VR20129601</v>
      </c>
      <c r="B2337" s="1">
        <f t="shared" si="619"/>
        <v>33684</v>
      </c>
      <c r="C2337" s="210">
        <f t="shared" si="620"/>
        <v>6</v>
      </c>
      <c r="D2337" s="1" t="str">
        <f t="shared" si="621"/>
        <v>na</v>
      </c>
      <c r="E2337" t="s">
        <v>58</v>
      </c>
      <c r="F2337">
        <v>9601</v>
      </c>
      <c r="G2337" s="139">
        <v>2012</v>
      </c>
      <c r="H2337" t="s">
        <v>153</v>
      </c>
      <c r="I2337">
        <f>VLOOKUP(E2337&amp;H2337,Data2012!$A:$S,4,FALSE)</f>
        <v>-1</v>
      </c>
    </row>
    <row r="2338" spans="1:9" ht="14.25" hidden="1" customHeight="1">
      <c r="A2338" s="1" t="str">
        <f t="shared" si="612"/>
        <v>VR20129601</v>
      </c>
      <c r="B2338" s="1">
        <f t="shared" si="619"/>
        <v>33684</v>
      </c>
      <c r="C2338" s="210">
        <f t="shared" si="620"/>
        <v>6</v>
      </c>
      <c r="D2338" s="1" t="str">
        <f t="shared" si="621"/>
        <v>na</v>
      </c>
      <c r="E2338" t="s">
        <v>58</v>
      </c>
      <c r="F2338">
        <v>9601</v>
      </c>
      <c r="G2338" s="139">
        <v>2012</v>
      </c>
      <c r="H2338" t="s">
        <v>152</v>
      </c>
      <c r="I2338">
        <f>VLOOKUP(E2338&amp;H2338,Data2012!$A:$S,4,FALSE)</f>
        <v>-1</v>
      </c>
    </row>
    <row r="2339" spans="1:9" ht="14.25" hidden="1" customHeight="1">
      <c r="A2339" s="1" t="str">
        <f t="shared" si="612"/>
        <v>VR20129601</v>
      </c>
      <c r="B2339" s="1">
        <f t="shared" si="619"/>
        <v>33684</v>
      </c>
      <c r="C2339" s="210">
        <f t="shared" si="620"/>
        <v>6</v>
      </c>
      <c r="D2339" s="1" t="str">
        <f t="shared" si="621"/>
        <v>na</v>
      </c>
      <c r="E2339" t="s">
        <v>58</v>
      </c>
      <c r="F2339">
        <v>9601</v>
      </c>
      <c r="G2339" s="139">
        <v>2012</v>
      </c>
      <c r="H2339" t="s">
        <v>151</v>
      </c>
      <c r="I2339">
        <f>VLOOKUP(E2339&amp;H2339,Data2012!$A:$S,4,FALSE)</f>
        <v>-1</v>
      </c>
    </row>
    <row r="2340" spans="1:9" ht="14.25" hidden="1" customHeight="1">
      <c r="A2340" s="1" t="str">
        <f t="shared" si="612"/>
        <v>VR20129601</v>
      </c>
      <c r="B2340" s="1">
        <f t="shared" si="619"/>
        <v>33684</v>
      </c>
      <c r="C2340" s="210">
        <f t="shared" si="620"/>
        <v>6</v>
      </c>
      <c r="D2340" s="1" t="str">
        <f t="shared" si="621"/>
        <v>na</v>
      </c>
      <c r="E2340" t="s">
        <v>58</v>
      </c>
      <c r="F2340">
        <v>9601</v>
      </c>
      <c r="G2340" s="139">
        <v>2012</v>
      </c>
      <c r="H2340" t="s">
        <v>150</v>
      </c>
      <c r="I2340">
        <f>VLOOKUP(E2340&amp;H2340,Data2012!$A:$S,4,FALSE)</f>
        <v>-1</v>
      </c>
    </row>
    <row r="2341" spans="1:9" ht="14.25" hidden="1" customHeight="1">
      <c r="A2341" s="1" t="str">
        <f t="shared" si="612"/>
        <v>VR20129601</v>
      </c>
      <c r="B2341" s="1">
        <f t="shared" si="619"/>
        <v>33684</v>
      </c>
      <c r="C2341" s="210">
        <f t="shared" si="620"/>
        <v>6</v>
      </c>
      <c r="D2341" s="1">
        <f t="shared" si="621"/>
        <v>5119</v>
      </c>
      <c r="E2341" t="s">
        <v>58</v>
      </c>
      <c r="F2341">
        <v>9601</v>
      </c>
      <c r="G2341" s="139">
        <v>2012</v>
      </c>
      <c r="H2341" t="s">
        <v>149</v>
      </c>
      <c r="I2341">
        <f>VLOOKUP(E2341&amp;H2341,Data2012!$A:$S,4,FALSE)</f>
        <v>5119</v>
      </c>
    </row>
    <row r="2342" spans="1:9" ht="14.25" hidden="1" customHeight="1">
      <c r="A2342" s="1" t="str">
        <f t="shared" si="612"/>
        <v>VR20129601</v>
      </c>
      <c r="B2342" s="1">
        <f t="shared" si="619"/>
        <v>33684</v>
      </c>
      <c r="C2342" s="210">
        <f t="shared" si="620"/>
        <v>5</v>
      </c>
      <c r="D2342" s="1">
        <f t="shared" si="621"/>
        <v>5777</v>
      </c>
      <c r="E2342" t="s">
        <v>58</v>
      </c>
      <c r="F2342">
        <v>9601</v>
      </c>
      <c r="G2342" s="139">
        <v>2012</v>
      </c>
      <c r="H2342" t="s">
        <v>148</v>
      </c>
      <c r="I2342">
        <f>VLOOKUP(E2342&amp;H2342,Data2012!$A:$S,4,FALSE)</f>
        <v>5777</v>
      </c>
    </row>
    <row r="2343" spans="1:9" ht="14.25" hidden="1" customHeight="1">
      <c r="A2343" s="1" t="str">
        <f t="shared" si="612"/>
        <v>VR20129601</v>
      </c>
      <c r="B2343" s="1">
        <f t="shared" si="619"/>
        <v>33684</v>
      </c>
      <c r="C2343" s="210">
        <f t="shared" si="620"/>
        <v>4</v>
      </c>
      <c r="D2343" s="1">
        <f t="shared" si="621"/>
        <v>5760</v>
      </c>
      <c r="E2343" t="s">
        <v>58</v>
      </c>
      <c r="F2343">
        <v>9601</v>
      </c>
      <c r="G2343" s="139">
        <v>2012</v>
      </c>
      <c r="H2343" t="s">
        <v>147</v>
      </c>
      <c r="I2343">
        <f>VLOOKUP(E2343&amp;H2343,Data2012!$A:$S,4,FALSE)</f>
        <v>5760</v>
      </c>
    </row>
    <row r="2344" spans="1:9" ht="14.25" hidden="1" customHeight="1">
      <c r="A2344" s="1" t="str">
        <f t="shared" si="612"/>
        <v>VR20129601</v>
      </c>
      <c r="B2344" s="1">
        <f t="shared" si="619"/>
        <v>33684</v>
      </c>
      <c r="C2344" s="210">
        <f t="shared" si="620"/>
        <v>3</v>
      </c>
      <c r="D2344" s="1">
        <f t="shared" si="621"/>
        <v>5765</v>
      </c>
      <c r="E2344" t="s">
        <v>58</v>
      </c>
      <c r="F2344">
        <v>9601</v>
      </c>
      <c r="G2344" s="139">
        <v>2012</v>
      </c>
      <c r="H2344" t="s">
        <v>146</v>
      </c>
      <c r="I2344">
        <f>VLOOKUP(E2344&amp;H2344,Data2012!$A:$S,4,FALSE)</f>
        <v>5765</v>
      </c>
    </row>
    <row r="2345" spans="1:9" ht="14.25" hidden="1" customHeight="1">
      <c r="A2345" s="1" t="str">
        <f t="shared" si="612"/>
        <v>VR20129601</v>
      </c>
      <c r="B2345" s="1">
        <f t="shared" si="619"/>
        <v>33684</v>
      </c>
      <c r="C2345" s="210">
        <f t="shared" si="620"/>
        <v>2</v>
      </c>
      <c r="D2345" s="1">
        <f t="shared" si="621"/>
        <v>5413</v>
      </c>
      <c r="E2345" t="s">
        <v>58</v>
      </c>
      <c r="F2345">
        <v>9601</v>
      </c>
      <c r="G2345" s="139">
        <v>2012</v>
      </c>
      <c r="H2345" t="s">
        <v>145</v>
      </c>
      <c r="I2345">
        <f>VLOOKUP(E2345&amp;H2345,Data2012!$A:$S,4,FALSE)</f>
        <v>5413</v>
      </c>
    </row>
    <row r="2346" spans="1:9" ht="14.25" hidden="1" customHeight="1">
      <c r="A2346" s="1" t="str">
        <f t="shared" si="612"/>
        <v>VR20129601</v>
      </c>
      <c r="B2346" s="1">
        <f>IF(D2346="na"," ",SUMIF(A:A,A2346,D:D))</f>
        <v>33684</v>
      </c>
      <c r="C2346" s="210">
        <f>IF(D2346="na"," ",VALUE(RIGHT(TRIM(H2346),2)))</f>
        <v>1</v>
      </c>
      <c r="D2346" s="1">
        <f t="shared" si="621"/>
        <v>5850</v>
      </c>
      <c r="E2346" t="s">
        <v>58</v>
      </c>
      <c r="F2346">
        <v>9601</v>
      </c>
      <c r="G2346" s="139">
        <v>2012</v>
      </c>
      <c r="H2346" t="s">
        <v>144</v>
      </c>
      <c r="I2346" s="691">
        <f>VLOOKUP(E2346&amp;H2346,Data2012!$A:$S,4,FALSE)</f>
        <v>5850</v>
      </c>
    </row>
    <row r="2347" spans="1:9" ht="14.25" hidden="1" customHeight="1">
      <c r="A2347" s="1" t="str">
        <f t="shared" si="612"/>
        <v>VR20129602</v>
      </c>
      <c r="B2347" s="1">
        <f t="shared" ref="B2347:B2357" si="622">IF(D2347="na",B2348,SUMIF(A:A,A2347,D:D))</f>
        <v>1937</v>
      </c>
      <c r="C2347" s="210">
        <f t="shared" ref="C2347:C2357" si="623">IF(D2347="na",C2348,VALUE(RIGHT(TRIM(H2347),2)))</f>
        <v>6</v>
      </c>
      <c r="D2347" s="1" t="str">
        <f>IF(I2347&lt;0,"na",I2347)</f>
        <v>na</v>
      </c>
      <c r="E2347" t="s">
        <v>58</v>
      </c>
      <c r="F2347">
        <v>9602</v>
      </c>
      <c r="G2347" s="139">
        <v>2012</v>
      </c>
      <c r="H2347" t="s">
        <v>155</v>
      </c>
      <c r="I2347" s="691">
        <f>VLOOKUP(E2347&amp;H2347,Data2012!$A:$S,7,FALSE)</f>
        <v>-1</v>
      </c>
    </row>
    <row r="2348" spans="1:9" ht="14.25" hidden="1" customHeight="1">
      <c r="A2348" s="1" t="str">
        <f t="shared" si="612"/>
        <v>VR20129602</v>
      </c>
      <c r="B2348" s="1">
        <f t="shared" si="622"/>
        <v>1937</v>
      </c>
      <c r="C2348" s="210">
        <f t="shared" si="623"/>
        <v>6</v>
      </c>
      <c r="D2348" s="1" t="str">
        <f t="shared" ref="D2348:D2358" si="624">IF(I2348&lt;0,"na",I2348)</f>
        <v>na</v>
      </c>
      <c r="E2348" t="s">
        <v>58</v>
      </c>
      <c r="F2348">
        <v>9602</v>
      </c>
      <c r="G2348" s="139">
        <v>2012</v>
      </c>
      <c r="H2348" t="s">
        <v>154</v>
      </c>
      <c r="I2348" s="691">
        <f>VLOOKUP(E2348&amp;H2348,Data2012!$A:$S,7,FALSE)</f>
        <v>-1</v>
      </c>
    </row>
    <row r="2349" spans="1:9" ht="14.25" hidden="1" customHeight="1">
      <c r="A2349" s="1" t="str">
        <f t="shared" si="612"/>
        <v>VR20129602</v>
      </c>
      <c r="B2349" s="1">
        <f t="shared" si="622"/>
        <v>1937</v>
      </c>
      <c r="C2349" s="210">
        <f t="shared" si="623"/>
        <v>6</v>
      </c>
      <c r="D2349" s="1" t="str">
        <f t="shared" si="624"/>
        <v>na</v>
      </c>
      <c r="E2349" t="s">
        <v>58</v>
      </c>
      <c r="F2349">
        <v>9602</v>
      </c>
      <c r="G2349" s="139">
        <v>2012</v>
      </c>
      <c r="H2349" t="s">
        <v>153</v>
      </c>
      <c r="I2349" s="691">
        <f>VLOOKUP(E2349&amp;H2349,Data2012!$A:$S,7,FALSE)</f>
        <v>-1</v>
      </c>
    </row>
    <row r="2350" spans="1:9" ht="14.25" hidden="1" customHeight="1">
      <c r="A2350" s="1" t="str">
        <f t="shared" si="612"/>
        <v>VR20129602</v>
      </c>
      <c r="B2350" s="1">
        <f t="shared" si="622"/>
        <v>1937</v>
      </c>
      <c r="C2350" s="210">
        <f t="shared" si="623"/>
        <v>6</v>
      </c>
      <c r="D2350" s="1" t="str">
        <f t="shared" si="624"/>
        <v>na</v>
      </c>
      <c r="E2350" t="s">
        <v>58</v>
      </c>
      <c r="F2350">
        <v>9602</v>
      </c>
      <c r="G2350" s="139">
        <v>2012</v>
      </c>
      <c r="H2350" t="s">
        <v>152</v>
      </c>
      <c r="I2350" s="691">
        <f>VLOOKUP(E2350&amp;H2350,Data2012!$A:$S,7,FALSE)</f>
        <v>-1</v>
      </c>
    </row>
    <row r="2351" spans="1:9" ht="14.25" hidden="1" customHeight="1">
      <c r="A2351" s="1" t="str">
        <f t="shared" si="612"/>
        <v>VR20129602</v>
      </c>
      <c r="B2351" s="1">
        <f t="shared" si="622"/>
        <v>1937</v>
      </c>
      <c r="C2351" s="210">
        <f t="shared" si="623"/>
        <v>6</v>
      </c>
      <c r="D2351" s="1" t="str">
        <f t="shared" si="624"/>
        <v>na</v>
      </c>
      <c r="E2351" t="s">
        <v>58</v>
      </c>
      <c r="F2351">
        <v>9602</v>
      </c>
      <c r="G2351" s="139">
        <v>2012</v>
      </c>
      <c r="H2351" t="s">
        <v>151</v>
      </c>
      <c r="I2351" s="691">
        <f>VLOOKUP(E2351&amp;H2351,Data2012!$A:$S,7,FALSE)</f>
        <v>-1</v>
      </c>
    </row>
    <row r="2352" spans="1:9" ht="14.25" hidden="1" customHeight="1">
      <c r="A2352" s="1" t="str">
        <f t="shared" si="612"/>
        <v>VR20129602</v>
      </c>
      <c r="B2352" s="1">
        <f t="shared" si="622"/>
        <v>1937</v>
      </c>
      <c r="C2352" s="210">
        <f t="shared" si="623"/>
        <v>6</v>
      </c>
      <c r="D2352" s="1" t="str">
        <f t="shared" si="624"/>
        <v>na</v>
      </c>
      <c r="E2352" t="s">
        <v>58</v>
      </c>
      <c r="F2352">
        <v>9602</v>
      </c>
      <c r="G2352" s="139">
        <v>2012</v>
      </c>
      <c r="H2352" t="s">
        <v>150</v>
      </c>
      <c r="I2352" s="691">
        <f>VLOOKUP(E2352&amp;H2352,Data2012!$A:$S,7,FALSE)</f>
        <v>-1</v>
      </c>
    </row>
    <row r="2353" spans="1:9" ht="14.25" hidden="1" customHeight="1">
      <c r="A2353" s="1" t="str">
        <f t="shared" si="612"/>
        <v>VR20129602</v>
      </c>
      <c r="B2353" s="1">
        <f t="shared" si="622"/>
        <v>1937</v>
      </c>
      <c r="C2353" s="210">
        <f t="shared" si="623"/>
        <v>6</v>
      </c>
      <c r="D2353" s="1">
        <f t="shared" si="624"/>
        <v>320</v>
      </c>
      <c r="E2353" t="s">
        <v>58</v>
      </c>
      <c r="F2353">
        <v>9602</v>
      </c>
      <c r="G2353" s="139">
        <v>2012</v>
      </c>
      <c r="H2353" t="s">
        <v>149</v>
      </c>
      <c r="I2353" s="691">
        <f>VLOOKUP(E2353&amp;H2353,Data2012!$A:$S,7,FALSE)</f>
        <v>320</v>
      </c>
    </row>
    <row r="2354" spans="1:9" ht="14.25" hidden="1" customHeight="1">
      <c r="A2354" s="1" t="str">
        <f t="shared" si="612"/>
        <v>VR20129602</v>
      </c>
      <c r="B2354" s="1">
        <f t="shared" si="622"/>
        <v>1937</v>
      </c>
      <c r="C2354" s="210">
        <f t="shared" si="623"/>
        <v>5</v>
      </c>
      <c r="D2354" s="1">
        <f t="shared" si="624"/>
        <v>333</v>
      </c>
      <c r="E2354" t="s">
        <v>58</v>
      </c>
      <c r="F2354">
        <v>9602</v>
      </c>
      <c r="G2354" s="139">
        <v>2012</v>
      </c>
      <c r="H2354" t="s">
        <v>148</v>
      </c>
      <c r="I2354" s="691">
        <f>VLOOKUP(E2354&amp;H2354,Data2012!$A:$S,7,FALSE)</f>
        <v>333</v>
      </c>
    </row>
    <row r="2355" spans="1:9" ht="14.25" hidden="1" customHeight="1">
      <c r="A2355" s="1" t="str">
        <f t="shared" si="612"/>
        <v>VR20129602</v>
      </c>
      <c r="B2355" s="1">
        <f t="shared" si="622"/>
        <v>1937</v>
      </c>
      <c r="C2355" s="210">
        <f t="shared" si="623"/>
        <v>4</v>
      </c>
      <c r="D2355" s="1">
        <f t="shared" si="624"/>
        <v>313</v>
      </c>
      <c r="E2355" t="s">
        <v>58</v>
      </c>
      <c r="F2355">
        <v>9602</v>
      </c>
      <c r="G2355" s="139">
        <v>2012</v>
      </c>
      <c r="H2355" t="s">
        <v>147</v>
      </c>
      <c r="I2355" s="691">
        <f>VLOOKUP(E2355&amp;H2355,Data2012!$A:$S,7,FALSE)</f>
        <v>313</v>
      </c>
    </row>
    <row r="2356" spans="1:9" ht="14.25" hidden="1" customHeight="1">
      <c r="A2356" s="1" t="str">
        <f t="shared" si="612"/>
        <v>VR20129602</v>
      </c>
      <c r="B2356" s="1">
        <f t="shared" si="622"/>
        <v>1937</v>
      </c>
      <c r="C2356" s="210">
        <f t="shared" si="623"/>
        <v>3</v>
      </c>
      <c r="D2356" s="1">
        <f t="shared" si="624"/>
        <v>333</v>
      </c>
      <c r="E2356" t="s">
        <v>58</v>
      </c>
      <c r="F2356">
        <v>9602</v>
      </c>
      <c r="G2356" s="139">
        <v>2012</v>
      </c>
      <c r="H2356" t="s">
        <v>146</v>
      </c>
      <c r="I2356" s="691">
        <f>VLOOKUP(E2356&amp;H2356,Data2012!$A:$S,7,FALSE)</f>
        <v>333</v>
      </c>
    </row>
    <row r="2357" spans="1:9" ht="14.25" hidden="1" customHeight="1">
      <c r="A2357" s="1" t="str">
        <f t="shared" si="612"/>
        <v>VR20129602</v>
      </c>
      <c r="B2357" s="1">
        <f t="shared" si="622"/>
        <v>1937</v>
      </c>
      <c r="C2357" s="210">
        <f t="shared" si="623"/>
        <v>2</v>
      </c>
      <c r="D2357" s="1">
        <f t="shared" si="624"/>
        <v>310</v>
      </c>
      <c r="E2357" t="s">
        <v>58</v>
      </c>
      <c r="F2357">
        <v>9602</v>
      </c>
      <c r="G2357" s="139">
        <v>2012</v>
      </c>
      <c r="H2357" t="s">
        <v>145</v>
      </c>
      <c r="I2357" s="691">
        <f>VLOOKUP(E2357&amp;H2357,Data2012!$A:$S,7,FALSE)</f>
        <v>310</v>
      </c>
    </row>
    <row r="2358" spans="1:9" ht="14.25" hidden="1" customHeight="1">
      <c r="A2358" s="1" t="str">
        <f t="shared" si="612"/>
        <v>VR20129602</v>
      </c>
      <c r="B2358" s="1">
        <f>IF(D2358="na"," ",SUMIF(A:A,A2358,D:D))</f>
        <v>1937</v>
      </c>
      <c r="C2358" s="210">
        <f>IF(D2358="na"," ",VALUE(RIGHT(TRIM(H2358),2)))</f>
        <v>1</v>
      </c>
      <c r="D2358" s="1">
        <f t="shared" si="624"/>
        <v>328</v>
      </c>
      <c r="E2358" t="s">
        <v>58</v>
      </c>
      <c r="F2358">
        <v>9602</v>
      </c>
      <c r="G2358" s="139">
        <v>2012</v>
      </c>
      <c r="H2358" t="s">
        <v>144</v>
      </c>
      <c r="I2358" s="691">
        <f>VLOOKUP(E2358&amp;H2358,Data2012!$A:$S,7,FALSE)</f>
        <v>328</v>
      </c>
    </row>
    <row r="2359" spans="1:9" ht="14.25" hidden="1" customHeight="1">
      <c r="A2359" s="1" t="str">
        <f t="shared" si="612"/>
        <v>VR20129603</v>
      </c>
      <c r="B2359" s="1">
        <f t="shared" ref="B2359:B2369" si="625">IF(D2359="na",B2360,SUMIF(A:A,A2359,D:D))</f>
        <v>17143.3</v>
      </c>
      <c r="C2359" s="210">
        <f t="shared" ref="C2359:C2369" si="626">IF(D2359="na",C2360,VALUE(RIGHT(TRIM(H2359),2)))</f>
        <v>6</v>
      </c>
      <c r="D2359" s="1" t="str">
        <f>IF(I2359&lt;0,"na",I2359)</f>
        <v>na</v>
      </c>
      <c r="E2359" t="s">
        <v>58</v>
      </c>
      <c r="F2359">
        <v>9603</v>
      </c>
      <c r="G2359" s="139">
        <v>2012</v>
      </c>
      <c r="H2359" t="s">
        <v>155</v>
      </c>
      <c r="I2359" s="691">
        <f>VLOOKUP(E2359&amp;H2359,Data2012!$A:$S,12,FALSE)</f>
        <v>-1</v>
      </c>
    </row>
    <row r="2360" spans="1:9" ht="14.25" hidden="1" customHeight="1">
      <c r="A2360" s="1" t="str">
        <f t="shared" si="612"/>
        <v>VR20129603</v>
      </c>
      <c r="B2360" s="1">
        <f t="shared" si="625"/>
        <v>17143.3</v>
      </c>
      <c r="C2360" s="210">
        <f t="shared" si="626"/>
        <v>6</v>
      </c>
      <c r="D2360" s="1" t="str">
        <f t="shared" ref="D2360:D2370" si="627">IF(I2360&lt;0,"na",I2360)</f>
        <v>na</v>
      </c>
      <c r="E2360" t="s">
        <v>58</v>
      </c>
      <c r="F2360">
        <v>9603</v>
      </c>
      <c r="G2360" s="139">
        <v>2012</v>
      </c>
      <c r="H2360" t="s">
        <v>154</v>
      </c>
      <c r="I2360" s="691">
        <f>VLOOKUP(E2360&amp;H2360,Data2012!$A:$S,12,FALSE)</f>
        <v>-1</v>
      </c>
    </row>
    <row r="2361" spans="1:9" ht="14.25" hidden="1" customHeight="1">
      <c r="A2361" s="1" t="str">
        <f t="shared" si="612"/>
        <v>VR20129603</v>
      </c>
      <c r="B2361" s="1">
        <f t="shared" si="625"/>
        <v>17143.3</v>
      </c>
      <c r="C2361" s="210">
        <f t="shared" si="626"/>
        <v>6</v>
      </c>
      <c r="D2361" s="1" t="str">
        <f t="shared" si="627"/>
        <v>na</v>
      </c>
      <c r="E2361" t="s">
        <v>58</v>
      </c>
      <c r="F2361">
        <v>9603</v>
      </c>
      <c r="G2361" s="139">
        <v>2012</v>
      </c>
      <c r="H2361" t="s">
        <v>153</v>
      </c>
      <c r="I2361" s="691">
        <f>VLOOKUP(E2361&amp;H2361,Data2012!$A:$S,12,FALSE)</f>
        <v>-1</v>
      </c>
    </row>
    <row r="2362" spans="1:9" ht="14.25" hidden="1" customHeight="1">
      <c r="A2362" s="1" t="str">
        <f t="shared" si="612"/>
        <v>VR20129603</v>
      </c>
      <c r="B2362" s="1">
        <f t="shared" si="625"/>
        <v>17143.3</v>
      </c>
      <c r="C2362" s="210">
        <f t="shared" si="626"/>
        <v>6</v>
      </c>
      <c r="D2362" s="1" t="str">
        <f t="shared" si="627"/>
        <v>na</v>
      </c>
      <c r="E2362" t="s">
        <v>58</v>
      </c>
      <c r="F2362">
        <v>9603</v>
      </c>
      <c r="G2362" s="139">
        <v>2012</v>
      </c>
      <c r="H2362" t="s">
        <v>152</v>
      </c>
      <c r="I2362" s="691">
        <f>VLOOKUP(E2362&amp;H2362,Data2012!$A:$S,12,FALSE)</f>
        <v>-1</v>
      </c>
    </row>
    <row r="2363" spans="1:9" ht="14.25" hidden="1" customHeight="1">
      <c r="A2363" s="1" t="str">
        <f t="shared" si="612"/>
        <v>VR20129603</v>
      </c>
      <c r="B2363" s="1">
        <f t="shared" si="625"/>
        <v>17143.3</v>
      </c>
      <c r="C2363" s="210">
        <f t="shared" si="626"/>
        <v>6</v>
      </c>
      <c r="D2363" s="1" t="str">
        <f t="shared" si="627"/>
        <v>na</v>
      </c>
      <c r="E2363" t="s">
        <v>58</v>
      </c>
      <c r="F2363">
        <v>9603</v>
      </c>
      <c r="G2363" s="139">
        <v>2012</v>
      </c>
      <c r="H2363" t="s">
        <v>151</v>
      </c>
      <c r="I2363" s="691">
        <f>VLOOKUP(E2363&amp;H2363,Data2012!$A:$S,12,FALSE)</f>
        <v>-1</v>
      </c>
    </row>
    <row r="2364" spans="1:9" ht="14.25" hidden="1" customHeight="1">
      <c r="A2364" s="1" t="str">
        <f t="shared" si="612"/>
        <v>VR20129603</v>
      </c>
      <c r="B2364" s="1">
        <f t="shared" si="625"/>
        <v>17143.3</v>
      </c>
      <c r="C2364" s="210">
        <f t="shared" si="626"/>
        <v>6</v>
      </c>
      <c r="D2364" s="1" t="str">
        <f t="shared" si="627"/>
        <v>na</v>
      </c>
      <c r="E2364" t="s">
        <v>58</v>
      </c>
      <c r="F2364">
        <v>9603</v>
      </c>
      <c r="G2364" s="139">
        <v>2012</v>
      </c>
      <c r="H2364" t="s">
        <v>150</v>
      </c>
      <c r="I2364" s="691">
        <f>VLOOKUP(E2364&amp;H2364,Data2012!$A:$S,12,FALSE)</f>
        <v>-1</v>
      </c>
    </row>
    <row r="2365" spans="1:9" ht="14.25" hidden="1" customHeight="1">
      <c r="A2365" s="1" t="str">
        <f t="shared" si="612"/>
        <v>VR20129603</v>
      </c>
      <c r="B2365" s="1">
        <f t="shared" si="625"/>
        <v>17143.3</v>
      </c>
      <c r="C2365" s="210">
        <f t="shared" si="626"/>
        <v>6</v>
      </c>
      <c r="D2365" s="1">
        <f t="shared" si="627"/>
        <v>2914</v>
      </c>
      <c r="E2365" t="s">
        <v>58</v>
      </c>
      <c r="F2365">
        <v>9603</v>
      </c>
      <c r="G2365" s="139">
        <v>2012</v>
      </c>
      <c r="H2365" t="s">
        <v>149</v>
      </c>
      <c r="I2365" s="691">
        <f>VLOOKUP(E2365&amp;H2365,Data2012!$A:$S,12,FALSE)</f>
        <v>2914</v>
      </c>
    </row>
    <row r="2366" spans="1:9" ht="14.25" hidden="1" customHeight="1">
      <c r="A2366" s="1" t="str">
        <f t="shared" si="612"/>
        <v>VR20129603</v>
      </c>
      <c r="B2366" s="1">
        <f t="shared" si="625"/>
        <v>17143.3</v>
      </c>
      <c r="C2366" s="210">
        <f t="shared" si="626"/>
        <v>5</v>
      </c>
      <c r="D2366" s="1">
        <f t="shared" si="627"/>
        <v>3121.1</v>
      </c>
      <c r="E2366" t="s">
        <v>58</v>
      </c>
      <c r="F2366">
        <v>9603</v>
      </c>
      <c r="G2366" s="139">
        <v>2012</v>
      </c>
      <c r="H2366" t="s">
        <v>148</v>
      </c>
      <c r="I2366" s="691">
        <f>VLOOKUP(E2366&amp;H2366,Data2012!$A:$S,12,FALSE)</f>
        <v>3121.1</v>
      </c>
    </row>
    <row r="2367" spans="1:9" ht="14.25" hidden="1" customHeight="1">
      <c r="A2367" s="1" t="str">
        <f t="shared" si="612"/>
        <v>VR20129603</v>
      </c>
      <c r="B2367" s="1">
        <f t="shared" si="625"/>
        <v>17143.3</v>
      </c>
      <c r="C2367" s="210">
        <f t="shared" si="626"/>
        <v>4</v>
      </c>
      <c r="D2367" s="1">
        <f t="shared" si="627"/>
        <v>2834</v>
      </c>
      <c r="E2367" t="s">
        <v>58</v>
      </c>
      <c r="F2367">
        <v>9603</v>
      </c>
      <c r="G2367" s="139">
        <v>2012</v>
      </c>
      <c r="H2367" t="s">
        <v>147</v>
      </c>
      <c r="I2367" s="691">
        <f>VLOOKUP(E2367&amp;H2367,Data2012!$A:$S,12,FALSE)</f>
        <v>2834</v>
      </c>
    </row>
    <row r="2368" spans="1:9" ht="14.25" hidden="1" customHeight="1">
      <c r="A2368" s="1" t="str">
        <f t="shared" si="612"/>
        <v>VR20129603</v>
      </c>
      <c r="B2368" s="1">
        <f t="shared" si="625"/>
        <v>17143.3</v>
      </c>
      <c r="C2368" s="210">
        <f t="shared" si="626"/>
        <v>3</v>
      </c>
      <c r="D2368" s="1">
        <f t="shared" si="627"/>
        <v>3040.2</v>
      </c>
      <c r="E2368" t="s">
        <v>58</v>
      </c>
      <c r="F2368">
        <v>9603</v>
      </c>
      <c r="G2368" s="139">
        <v>2012</v>
      </c>
      <c r="H2368" t="s">
        <v>146</v>
      </c>
      <c r="I2368" s="691">
        <f>VLOOKUP(E2368&amp;H2368,Data2012!$A:$S,12,FALSE)</f>
        <v>3040.2</v>
      </c>
    </row>
    <row r="2369" spans="1:9" ht="14.25" hidden="1" customHeight="1">
      <c r="A2369" s="1" t="str">
        <f t="shared" si="612"/>
        <v>VR20129603</v>
      </c>
      <c r="B2369" s="1">
        <f t="shared" si="625"/>
        <v>17143.3</v>
      </c>
      <c r="C2369" s="210">
        <f t="shared" si="626"/>
        <v>2</v>
      </c>
      <c r="D2369" s="1">
        <f t="shared" si="627"/>
        <v>2630.5</v>
      </c>
      <c r="E2369" t="s">
        <v>58</v>
      </c>
      <c r="F2369">
        <v>9603</v>
      </c>
      <c r="G2369" s="139">
        <v>2012</v>
      </c>
      <c r="H2369" t="s">
        <v>145</v>
      </c>
      <c r="I2369" s="691">
        <f>VLOOKUP(E2369&amp;H2369,Data2012!$A:$S,12,FALSE)</f>
        <v>2630.5</v>
      </c>
    </row>
    <row r="2370" spans="1:9" ht="14.25" hidden="1" customHeight="1">
      <c r="A2370" s="1" t="str">
        <f t="shared" si="612"/>
        <v>VR20129603</v>
      </c>
      <c r="B2370" s="1">
        <f>IF(D2370="na"," ",SUMIF(A:A,A2370,D:D))</f>
        <v>17143.3</v>
      </c>
      <c r="C2370" s="210">
        <f>IF(D2370="na"," ",VALUE(RIGHT(TRIM(H2370),2)))</f>
        <v>1</v>
      </c>
      <c r="D2370" s="1">
        <f t="shared" si="627"/>
        <v>2603.5</v>
      </c>
      <c r="E2370" t="s">
        <v>58</v>
      </c>
      <c r="F2370">
        <v>9603</v>
      </c>
      <c r="G2370" s="139">
        <v>2012</v>
      </c>
      <c r="H2370" t="s">
        <v>144</v>
      </c>
      <c r="I2370" s="691">
        <f>VLOOKUP(E2370&amp;H2370,Data2012!$A:$S,12,FALSE)</f>
        <v>2603.5</v>
      </c>
    </row>
    <row r="2371" spans="1:9" ht="14.25" hidden="1" customHeight="1">
      <c r="A2371" s="1" t="str">
        <f t="shared" si="612"/>
        <v>VR20129604</v>
      </c>
      <c r="B2371" s="1">
        <f t="shared" ref="B2371:B2381" si="628">IF(D2371="na",B2372,SUMIF(A:A,A2371,D:D))</f>
        <v>4603.2000000000007</v>
      </c>
      <c r="C2371" s="210">
        <f t="shared" ref="C2371:C2381" si="629">IF(D2371="na",C2372,VALUE(RIGHT(TRIM(H2371),2)))</f>
        <v>6</v>
      </c>
      <c r="D2371" s="1" t="str">
        <f>IF(I2371&lt;0,"na",I2371)</f>
        <v>na</v>
      </c>
      <c r="E2371" t="s">
        <v>58</v>
      </c>
      <c r="F2371">
        <v>9604</v>
      </c>
      <c r="G2371" s="139">
        <v>2012</v>
      </c>
      <c r="H2371" t="s">
        <v>155</v>
      </c>
      <c r="I2371" s="691">
        <f>VLOOKUP(E2371&amp;H2371,Data2012!$A:$S,15,FALSE)</f>
        <v>-1</v>
      </c>
    </row>
    <row r="2372" spans="1:9" ht="14.25" hidden="1" customHeight="1">
      <c r="A2372" s="1" t="str">
        <f t="shared" si="612"/>
        <v>VR20129604</v>
      </c>
      <c r="B2372" s="1">
        <f t="shared" si="628"/>
        <v>4603.2000000000007</v>
      </c>
      <c r="C2372" s="210">
        <f t="shared" si="629"/>
        <v>6</v>
      </c>
      <c r="D2372" s="1" t="str">
        <f t="shared" ref="D2372:D2382" si="630">IF(I2372&lt;0,"na",I2372)</f>
        <v>na</v>
      </c>
      <c r="E2372" t="s">
        <v>58</v>
      </c>
      <c r="F2372">
        <v>9604</v>
      </c>
      <c r="G2372" s="139">
        <v>2012</v>
      </c>
      <c r="H2372" t="s">
        <v>154</v>
      </c>
      <c r="I2372" s="691">
        <f>VLOOKUP(E2372&amp;H2372,Data2012!$A:$S,15,FALSE)</f>
        <v>-1</v>
      </c>
    </row>
    <row r="2373" spans="1:9" ht="14.25" hidden="1" customHeight="1">
      <c r="A2373" s="1" t="str">
        <f t="shared" si="612"/>
        <v>VR20129604</v>
      </c>
      <c r="B2373" s="1">
        <f t="shared" si="628"/>
        <v>4603.2000000000007</v>
      </c>
      <c r="C2373" s="210">
        <f t="shared" si="629"/>
        <v>6</v>
      </c>
      <c r="D2373" s="1" t="str">
        <f t="shared" si="630"/>
        <v>na</v>
      </c>
      <c r="E2373" t="s">
        <v>58</v>
      </c>
      <c r="F2373">
        <v>9604</v>
      </c>
      <c r="G2373" s="139">
        <v>2012</v>
      </c>
      <c r="H2373" t="s">
        <v>153</v>
      </c>
      <c r="I2373" s="691">
        <f>VLOOKUP(E2373&amp;H2373,Data2012!$A:$S,15,FALSE)</f>
        <v>-1</v>
      </c>
    </row>
    <row r="2374" spans="1:9" ht="14.25" hidden="1" customHeight="1">
      <c r="A2374" s="1" t="str">
        <f t="shared" si="612"/>
        <v>VR20129604</v>
      </c>
      <c r="B2374" s="1">
        <f t="shared" si="628"/>
        <v>4603.2000000000007</v>
      </c>
      <c r="C2374" s="210">
        <f t="shared" si="629"/>
        <v>6</v>
      </c>
      <c r="D2374" s="1" t="str">
        <f t="shared" si="630"/>
        <v>na</v>
      </c>
      <c r="E2374" t="s">
        <v>58</v>
      </c>
      <c r="F2374">
        <v>9604</v>
      </c>
      <c r="G2374" s="139">
        <v>2012</v>
      </c>
      <c r="H2374" t="s">
        <v>152</v>
      </c>
      <c r="I2374" s="691">
        <f>VLOOKUP(E2374&amp;H2374,Data2012!$A:$S,15,FALSE)</f>
        <v>-1</v>
      </c>
    </row>
    <row r="2375" spans="1:9" ht="14.25" hidden="1" customHeight="1">
      <c r="A2375" s="1" t="str">
        <f t="shared" ref="A2375:A2438" si="631">TRIM(E2375)&amp;VALUE(G2375)&amp;F2375</f>
        <v>VR20129604</v>
      </c>
      <c r="B2375" s="1">
        <f t="shared" si="628"/>
        <v>4603.2000000000007</v>
      </c>
      <c r="C2375" s="210">
        <f t="shared" si="629"/>
        <v>6</v>
      </c>
      <c r="D2375" s="1" t="str">
        <f t="shared" si="630"/>
        <v>na</v>
      </c>
      <c r="E2375" t="s">
        <v>58</v>
      </c>
      <c r="F2375">
        <v>9604</v>
      </c>
      <c r="G2375" s="139">
        <v>2012</v>
      </c>
      <c r="H2375" t="s">
        <v>151</v>
      </c>
      <c r="I2375" s="691">
        <f>VLOOKUP(E2375&amp;H2375,Data2012!$A:$S,15,FALSE)</f>
        <v>-1</v>
      </c>
    </row>
    <row r="2376" spans="1:9" ht="14.25" hidden="1" customHeight="1">
      <c r="A2376" s="1" t="str">
        <f t="shared" si="631"/>
        <v>VR20129604</v>
      </c>
      <c r="B2376" s="1">
        <f t="shared" si="628"/>
        <v>4603.2000000000007</v>
      </c>
      <c r="C2376" s="210">
        <f t="shared" si="629"/>
        <v>6</v>
      </c>
      <c r="D2376" s="1" t="str">
        <f t="shared" si="630"/>
        <v>na</v>
      </c>
      <c r="E2376" t="s">
        <v>58</v>
      </c>
      <c r="F2376">
        <v>9604</v>
      </c>
      <c r="G2376" s="139">
        <v>2012</v>
      </c>
      <c r="H2376" t="s">
        <v>150</v>
      </c>
      <c r="I2376" s="691">
        <f>VLOOKUP(E2376&amp;H2376,Data2012!$A:$S,15,FALSE)</f>
        <v>-1</v>
      </c>
    </row>
    <row r="2377" spans="1:9" ht="14.25" hidden="1" customHeight="1">
      <c r="A2377" s="1" t="str">
        <f t="shared" si="631"/>
        <v>VR20129604</v>
      </c>
      <c r="B2377" s="1">
        <f t="shared" si="628"/>
        <v>4603.2000000000007</v>
      </c>
      <c r="C2377" s="210">
        <f t="shared" si="629"/>
        <v>6</v>
      </c>
      <c r="D2377" s="1">
        <f t="shared" si="630"/>
        <v>793.8</v>
      </c>
      <c r="E2377" t="s">
        <v>58</v>
      </c>
      <c r="F2377">
        <v>9604</v>
      </c>
      <c r="G2377" s="139">
        <v>2012</v>
      </c>
      <c r="H2377" t="s">
        <v>149</v>
      </c>
      <c r="I2377" s="691">
        <f>VLOOKUP(E2377&amp;H2377,Data2012!$A:$S,15,FALSE)</f>
        <v>793.8</v>
      </c>
    </row>
    <row r="2378" spans="1:9" ht="14.25" hidden="1" customHeight="1">
      <c r="A2378" s="1" t="str">
        <f t="shared" si="631"/>
        <v>VR20129604</v>
      </c>
      <c r="B2378" s="1">
        <f t="shared" si="628"/>
        <v>4603.2000000000007</v>
      </c>
      <c r="C2378" s="210">
        <f t="shared" si="629"/>
        <v>5</v>
      </c>
      <c r="D2378" s="1">
        <f t="shared" si="630"/>
        <v>823.3</v>
      </c>
      <c r="E2378" t="s">
        <v>58</v>
      </c>
      <c r="F2378">
        <v>9604</v>
      </c>
      <c r="G2378" s="139">
        <v>2012</v>
      </c>
      <c r="H2378" t="s">
        <v>148</v>
      </c>
      <c r="I2378" s="691">
        <f>VLOOKUP(E2378&amp;H2378,Data2012!$A:$S,15,FALSE)</f>
        <v>823.3</v>
      </c>
    </row>
    <row r="2379" spans="1:9" ht="14.25" hidden="1" customHeight="1">
      <c r="A2379" s="1" t="str">
        <f t="shared" si="631"/>
        <v>VR20129604</v>
      </c>
      <c r="B2379" s="1">
        <f t="shared" si="628"/>
        <v>4603.2000000000007</v>
      </c>
      <c r="C2379" s="210">
        <f t="shared" si="629"/>
        <v>4</v>
      </c>
      <c r="D2379" s="1">
        <f t="shared" si="630"/>
        <v>764.9</v>
      </c>
      <c r="E2379" t="s">
        <v>58</v>
      </c>
      <c r="F2379">
        <v>9604</v>
      </c>
      <c r="G2379" s="139">
        <v>2012</v>
      </c>
      <c r="H2379" t="s">
        <v>147</v>
      </c>
      <c r="I2379" s="691">
        <f>VLOOKUP(E2379&amp;H2379,Data2012!$A:$S,15,FALSE)</f>
        <v>764.9</v>
      </c>
    </row>
    <row r="2380" spans="1:9" ht="14.25" hidden="1" customHeight="1">
      <c r="A2380" s="1" t="str">
        <f t="shared" si="631"/>
        <v>VR20129604</v>
      </c>
      <c r="B2380" s="1">
        <f t="shared" si="628"/>
        <v>4603.2000000000007</v>
      </c>
      <c r="C2380" s="210">
        <f t="shared" si="629"/>
        <v>3</v>
      </c>
      <c r="D2380" s="1">
        <f t="shared" si="630"/>
        <v>810.4</v>
      </c>
      <c r="E2380" t="s">
        <v>58</v>
      </c>
      <c r="F2380">
        <v>9604</v>
      </c>
      <c r="G2380" s="139">
        <v>2012</v>
      </c>
      <c r="H2380" t="s">
        <v>146</v>
      </c>
      <c r="I2380" s="691">
        <f>VLOOKUP(E2380&amp;H2380,Data2012!$A:$S,15,FALSE)</f>
        <v>810.4</v>
      </c>
    </row>
    <row r="2381" spans="1:9" ht="14.25" hidden="1" customHeight="1">
      <c r="A2381" s="1" t="str">
        <f t="shared" si="631"/>
        <v>VR20129604</v>
      </c>
      <c r="B2381" s="1">
        <f t="shared" si="628"/>
        <v>4603.2000000000007</v>
      </c>
      <c r="C2381" s="210">
        <f t="shared" si="629"/>
        <v>2</v>
      </c>
      <c r="D2381" s="1">
        <f t="shared" si="630"/>
        <v>713.2</v>
      </c>
      <c r="E2381" t="s">
        <v>58</v>
      </c>
      <c r="F2381">
        <v>9604</v>
      </c>
      <c r="G2381" s="139">
        <v>2012</v>
      </c>
      <c r="H2381" t="s">
        <v>145</v>
      </c>
      <c r="I2381" s="691">
        <f>VLOOKUP(E2381&amp;H2381,Data2012!$A:$S,15,FALSE)</f>
        <v>713.2</v>
      </c>
    </row>
    <row r="2382" spans="1:9" ht="14.25" hidden="1" customHeight="1">
      <c r="A2382" s="1" t="str">
        <f t="shared" si="631"/>
        <v>VR20129604</v>
      </c>
      <c r="B2382" s="1">
        <f>IF(D2382="na"," ",SUMIF(A:A,A2382,D:D))</f>
        <v>4603.2000000000007</v>
      </c>
      <c r="C2382" s="210">
        <f>IF(D2382="na"," ",VALUE(RIGHT(TRIM(H2382),2)))</f>
        <v>1</v>
      </c>
      <c r="D2382" s="1">
        <f t="shared" si="630"/>
        <v>697.6</v>
      </c>
      <c r="E2382" t="s">
        <v>58</v>
      </c>
      <c r="F2382">
        <v>9604</v>
      </c>
      <c r="G2382" s="139">
        <v>2012</v>
      </c>
      <c r="H2382" t="s">
        <v>144</v>
      </c>
      <c r="I2382" s="691">
        <f>VLOOKUP(E2382&amp;H2382,Data2012!$A:$S,15,FALSE)</f>
        <v>697.6</v>
      </c>
    </row>
    <row r="2383" spans="1:9" ht="14.25" hidden="1" customHeight="1">
      <c r="A2383" s="1" t="str">
        <f t="shared" si="631"/>
        <v>VR20129605</v>
      </c>
      <c r="B2383" s="1">
        <f t="shared" ref="B2383:B2393" si="632">IF(D2383="na",B2384,SUMIF(A:A,A2383,D:D))</f>
        <v>5455.9</v>
      </c>
      <c r="C2383" s="210">
        <f t="shared" ref="C2383:C2393" si="633">IF(D2383="na",C2384,VALUE(RIGHT(TRIM(H2383),2)))</f>
        <v>6</v>
      </c>
      <c r="D2383" s="1" t="str">
        <f>IF(I2383&lt;0,"na",I2383)</f>
        <v>na</v>
      </c>
      <c r="E2383" t="s">
        <v>58</v>
      </c>
      <c r="F2383">
        <v>9605</v>
      </c>
      <c r="G2383" s="139">
        <v>2012</v>
      </c>
      <c r="H2383" t="s">
        <v>155</v>
      </c>
      <c r="I2383" s="691">
        <f>VLOOKUP(E2383&amp;H2383,Data2012!$A:$S,18,FALSE)</f>
        <v>-1</v>
      </c>
    </row>
    <row r="2384" spans="1:9" ht="14.25" hidden="1" customHeight="1">
      <c r="A2384" s="1" t="str">
        <f t="shared" si="631"/>
        <v>VR20129605</v>
      </c>
      <c r="B2384" s="1">
        <f t="shared" si="632"/>
        <v>5455.9</v>
      </c>
      <c r="C2384" s="210">
        <f t="shared" si="633"/>
        <v>6</v>
      </c>
      <c r="D2384" s="1" t="str">
        <f t="shared" ref="D2384:D2394" si="634">IF(I2384&lt;0,"na",I2384)</f>
        <v>na</v>
      </c>
      <c r="E2384" t="s">
        <v>58</v>
      </c>
      <c r="F2384">
        <v>9605</v>
      </c>
      <c r="G2384" s="139">
        <v>2012</v>
      </c>
      <c r="H2384" t="s">
        <v>154</v>
      </c>
      <c r="I2384" s="691">
        <f>VLOOKUP(E2384&amp;H2384,Data2012!$A:$S,18,FALSE)</f>
        <v>-1</v>
      </c>
    </row>
    <row r="2385" spans="1:9" ht="14.25" hidden="1" customHeight="1">
      <c r="A2385" s="1" t="str">
        <f t="shared" si="631"/>
        <v>VR20129605</v>
      </c>
      <c r="B2385" s="1">
        <f t="shared" si="632"/>
        <v>5455.9</v>
      </c>
      <c r="C2385" s="210">
        <f t="shared" si="633"/>
        <v>6</v>
      </c>
      <c r="D2385" s="1" t="str">
        <f t="shared" si="634"/>
        <v>na</v>
      </c>
      <c r="E2385" t="s">
        <v>58</v>
      </c>
      <c r="F2385">
        <v>9605</v>
      </c>
      <c r="G2385" s="139">
        <v>2012</v>
      </c>
      <c r="H2385" t="s">
        <v>153</v>
      </c>
      <c r="I2385" s="691">
        <f>VLOOKUP(E2385&amp;H2385,Data2012!$A:$S,18,FALSE)</f>
        <v>-1</v>
      </c>
    </row>
    <row r="2386" spans="1:9" ht="14.25" hidden="1" customHeight="1">
      <c r="A2386" s="1" t="str">
        <f t="shared" si="631"/>
        <v>VR20129605</v>
      </c>
      <c r="B2386" s="1">
        <f t="shared" si="632"/>
        <v>5455.9</v>
      </c>
      <c r="C2386" s="210">
        <f t="shared" si="633"/>
        <v>6</v>
      </c>
      <c r="D2386" s="1" t="str">
        <f t="shared" si="634"/>
        <v>na</v>
      </c>
      <c r="E2386" t="s">
        <v>58</v>
      </c>
      <c r="F2386">
        <v>9605</v>
      </c>
      <c r="G2386" s="139">
        <v>2012</v>
      </c>
      <c r="H2386" t="s">
        <v>152</v>
      </c>
      <c r="I2386" s="691">
        <f>VLOOKUP(E2386&amp;H2386,Data2012!$A:$S,18,FALSE)</f>
        <v>-1</v>
      </c>
    </row>
    <row r="2387" spans="1:9" ht="14.25" hidden="1" customHeight="1">
      <c r="A2387" s="1" t="str">
        <f t="shared" si="631"/>
        <v>VR20129605</v>
      </c>
      <c r="B2387" s="1">
        <f t="shared" si="632"/>
        <v>5455.9</v>
      </c>
      <c r="C2387" s="210">
        <f t="shared" si="633"/>
        <v>6</v>
      </c>
      <c r="D2387" s="1" t="str">
        <f t="shared" si="634"/>
        <v>na</v>
      </c>
      <c r="E2387" t="s">
        <v>58</v>
      </c>
      <c r="F2387">
        <v>9605</v>
      </c>
      <c r="G2387" s="139">
        <v>2012</v>
      </c>
      <c r="H2387" t="s">
        <v>151</v>
      </c>
      <c r="I2387" s="691">
        <f>VLOOKUP(E2387&amp;H2387,Data2012!$A:$S,18,FALSE)</f>
        <v>-1</v>
      </c>
    </row>
    <row r="2388" spans="1:9" ht="14.25" hidden="1" customHeight="1">
      <c r="A2388" s="1" t="str">
        <f t="shared" si="631"/>
        <v>VR20129605</v>
      </c>
      <c r="B2388" s="1">
        <f t="shared" si="632"/>
        <v>5455.9</v>
      </c>
      <c r="C2388" s="210">
        <f t="shared" si="633"/>
        <v>6</v>
      </c>
      <c r="D2388" s="1" t="str">
        <f t="shared" si="634"/>
        <v>na</v>
      </c>
      <c r="E2388" t="s">
        <v>58</v>
      </c>
      <c r="F2388">
        <v>9605</v>
      </c>
      <c r="G2388" s="139">
        <v>2012</v>
      </c>
      <c r="H2388" t="s">
        <v>150</v>
      </c>
      <c r="I2388" s="691">
        <f>VLOOKUP(E2388&amp;H2388,Data2012!$A:$S,18,FALSE)</f>
        <v>-1</v>
      </c>
    </row>
    <row r="2389" spans="1:9" ht="14.25" hidden="1" customHeight="1">
      <c r="A2389" s="1" t="str">
        <f t="shared" si="631"/>
        <v>VR20129605</v>
      </c>
      <c r="B2389" s="1">
        <f t="shared" si="632"/>
        <v>5455.9</v>
      </c>
      <c r="C2389" s="210">
        <f t="shared" si="633"/>
        <v>6</v>
      </c>
      <c r="D2389" s="1">
        <f t="shared" si="634"/>
        <v>991.4</v>
      </c>
      <c r="E2389" t="s">
        <v>58</v>
      </c>
      <c r="F2389">
        <v>9605</v>
      </c>
      <c r="G2389" s="139">
        <v>2012</v>
      </c>
      <c r="H2389" t="s">
        <v>149</v>
      </c>
      <c r="I2389" s="691">
        <f>VLOOKUP(E2389&amp;H2389,Data2012!$A:$S,18,FALSE)</f>
        <v>991.4</v>
      </c>
    </row>
    <row r="2390" spans="1:9" ht="14.25" hidden="1" customHeight="1">
      <c r="A2390" s="1" t="str">
        <f t="shared" si="631"/>
        <v>VR20129605</v>
      </c>
      <c r="B2390" s="1">
        <f t="shared" si="632"/>
        <v>5455.9</v>
      </c>
      <c r="C2390" s="210">
        <f t="shared" si="633"/>
        <v>5</v>
      </c>
      <c r="D2390" s="1">
        <f t="shared" si="634"/>
        <v>1065.5</v>
      </c>
      <c r="E2390" t="s">
        <v>58</v>
      </c>
      <c r="F2390">
        <v>9605</v>
      </c>
      <c r="G2390" s="139">
        <v>2012</v>
      </c>
      <c r="H2390" t="s">
        <v>148</v>
      </c>
      <c r="I2390" s="691">
        <f>VLOOKUP(E2390&amp;H2390,Data2012!$A:$S,18,FALSE)</f>
        <v>1065.5</v>
      </c>
    </row>
    <row r="2391" spans="1:9" ht="14.25" hidden="1" customHeight="1">
      <c r="A2391" s="1" t="str">
        <f t="shared" si="631"/>
        <v>VR20129605</v>
      </c>
      <c r="B2391" s="1">
        <f t="shared" si="632"/>
        <v>5455.9</v>
      </c>
      <c r="C2391" s="210">
        <f t="shared" si="633"/>
        <v>4</v>
      </c>
      <c r="D2391" s="1">
        <f t="shared" si="634"/>
        <v>802.8</v>
      </c>
      <c r="E2391" t="s">
        <v>58</v>
      </c>
      <c r="F2391">
        <v>9605</v>
      </c>
      <c r="G2391" s="139">
        <v>2012</v>
      </c>
      <c r="H2391" t="s">
        <v>147</v>
      </c>
      <c r="I2391" s="691">
        <f>VLOOKUP(E2391&amp;H2391,Data2012!$A:$S,18,FALSE)</f>
        <v>802.8</v>
      </c>
    </row>
    <row r="2392" spans="1:9" ht="14.25" hidden="1" customHeight="1">
      <c r="A2392" s="1" t="str">
        <f t="shared" si="631"/>
        <v>VR20129605</v>
      </c>
      <c r="B2392" s="1">
        <f t="shared" si="632"/>
        <v>5455.9</v>
      </c>
      <c r="C2392" s="210">
        <f t="shared" si="633"/>
        <v>3</v>
      </c>
      <c r="D2392" s="1">
        <f t="shared" si="634"/>
        <v>904.2</v>
      </c>
      <c r="E2392" t="s">
        <v>58</v>
      </c>
      <c r="F2392">
        <v>9605</v>
      </c>
      <c r="G2392" s="139">
        <v>2012</v>
      </c>
      <c r="H2392" t="s">
        <v>146</v>
      </c>
      <c r="I2392" s="691">
        <f>VLOOKUP(E2392&amp;H2392,Data2012!$A:$S,18,FALSE)</f>
        <v>904.2</v>
      </c>
    </row>
    <row r="2393" spans="1:9" ht="14.25" hidden="1" customHeight="1">
      <c r="A2393" s="1" t="str">
        <f t="shared" si="631"/>
        <v>VR20129605</v>
      </c>
      <c r="B2393" s="1">
        <f t="shared" si="632"/>
        <v>5455.9</v>
      </c>
      <c r="C2393" s="210">
        <f t="shared" si="633"/>
        <v>2</v>
      </c>
      <c r="D2393" s="1">
        <f t="shared" si="634"/>
        <v>839.3</v>
      </c>
      <c r="E2393" t="s">
        <v>58</v>
      </c>
      <c r="F2393">
        <v>9605</v>
      </c>
      <c r="G2393" s="139">
        <v>2012</v>
      </c>
      <c r="H2393" t="s">
        <v>145</v>
      </c>
      <c r="I2393" s="691">
        <f>VLOOKUP(E2393&amp;H2393,Data2012!$A:$S,18,FALSE)</f>
        <v>839.3</v>
      </c>
    </row>
    <row r="2394" spans="1:9" ht="14.25" hidden="1" customHeight="1">
      <c r="A2394" s="1" t="str">
        <f t="shared" si="631"/>
        <v>VR20129605</v>
      </c>
      <c r="B2394" s="1">
        <f>IF(D2394="na"," ",SUMIF(A:A,A2394,D:D))</f>
        <v>5455.9</v>
      </c>
      <c r="C2394" s="210">
        <f>IF(D2394="na"," ",VALUE(RIGHT(TRIM(H2394),2)))</f>
        <v>1</v>
      </c>
      <c r="D2394" s="1">
        <f t="shared" si="634"/>
        <v>852.7</v>
      </c>
      <c r="E2394" t="s">
        <v>58</v>
      </c>
      <c r="F2394">
        <v>9605</v>
      </c>
      <c r="G2394" s="139">
        <v>2012</v>
      </c>
      <c r="H2394" t="s">
        <v>144</v>
      </c>
      <c r="I2394" s="691">
        <f>VLOOKUP(E2394&amp;H2394,Data2012!$A:$S,18,FALSE)</f>
        <v>852.7</v>
      </c>
    </row>
    <row r="2395" spans="1:9" ht="14.25" hidden="1" customHeight="1">
      <c r="A2395" s="1" t="str">
        <f t="shared" si="631"/>
        <v>VR20129606</v>
      </c>
      <c r="B2395" s="1">
        <f t="shared" ref="B2395:B2405" si="635">IF(D2395="na",B2396,SUMIF(A:A,A2395,D:D))</f>
        <v>1179.3999999999999</v>
      </c>
      <c r="C2395" s="210">
        <f t="shared" ref="C2395:C2405" si="636">IF(D2395="na",C2396,VALUE(RIGHT(TRIM(H2395),2)))</f>
        <v>6</v>
      </c>
      <c r="D2395" s="1" t="str">
        <f>IF(I2395&lt;0,"na",I2395)</f>
        <v>na</v>
      </c>
      <c r="E2395" t="s">
        <v>58</v>
      </c>
      <c r="F2395">
        <v>9606</v>
      </c>
      <c r="G2395" s="139">
        <v>2012</v>
      </c>
      <c r="H2395" t="s">
        <v>155</v>
      </c>
      <c r="I2395" s="691">
        <f>VLOOKUP(E2395&amp;H2395,Data2012!$A:$U,21,FALSE)</f>
        <v>-1</v>
      </c>
    </row>
    <row r="2396" spans="1:9" ht="14.25" hidden="1" customHeight="1">
      <c r="A2396" s="1" t="str">
        <f t="shared" si="631"/>
        <v>VR20129606</v>
      </c>
      <c r="B2396" s="1">
        <f t="shared" si="635"/>
        <v>1179.3999999999999</v>
      </c>
      <c r="C2396" s="210">
        <f t="shared" si="636"/>
        <v>6</v>
      </c>
      <c r="D2396" s="1" t="str">
        <f t="shared" ref="D2396:D2406" si="637">IF(I2396&lt;0,"na",I2396)</f>
        <v>na</v>
      </c>
      <c r="E2396" t="s">
        <v>58</v>
      </c>
      <c r="F2396">
        <v>9606</v>
      </c>
      <c r="G2396" s="139">
        <v>2012</v>
      </c>
      <c r="H2396" t="s">
        <v>154</v>
      </c>
      <c r="I2396" s="691">
        <f>VLOOKUP(E2396&amp;H2396,Data2012!$A:$U,21,FALSE)</f>
        <v>-1</v>
      </c>
    </row>
    <row r="2397" spans="1:9" ht="14.25" hidden="1" customHeight="1">
      <c r="A2397" s="1" t="str">
        <f t="shared" si="631"/>
        <v>VR20129606</v>
      </c>
      <c r="B2397" s="1">
        <f t="shared" si="635"/>
        <v>1179.3999999999999</v>
      </c>
      <c r="C2397" s="210">
        <f t="shared" si="636"/>
        <v>6</v>
      </c>
      <c r="D2397" s="1" t="str">
        <f t="shared" si="637"/>
        <v>na</v>
      </c>
      <c r="E2397" t="s">
        <v>58</v>
      </c>
      <c r="F2397">
        <v>9606</v>
      </c>
      <c r="G2397" s="139">
        <v>2012</v>
      </c>
      <c r="H2397" t="s">
        <v>153</v>
      </c>
      <c r="I2397" s="691">
        <f>VLOOKUP(E2397&amp;H2397,Data2012!$A:$U,21,FALSE)</f>
        <v>-1</v>
      </c>
    </row>
    <row r="2398" spans="1:9" ht="14.25" hidden="1" customHeight="1">
      <c r="A2398" s="1" t="str">
        <f t="shared" si="631"/>
        <v>VR20129606</v>
      </c>
      <c r="B2398" s="1">
        <f t="shared" si="635"/>
        <v>1179.3999999999999</v>
      </c>
      <c r="C2398" s="210">
        <f t="shared" si="636"/>
        <v>6</v>
      </c>
      <c r="D2398" s="1" t="str">
        <f t="shared" si="637"/>
        <v>na</v>
      </c>
      <c r="E2398" t="s">
        <v>58</v>
      </c>
      <c r="F2398">
        <v>9606</v>
      </c>
      <c r="G2398" s="139">
        <v>2012</v>
      </c>
      <c r="H2398" t="s">
        <v>152</v>
      </c>
      <c r="I2398" s="691">
        <f>VLOOKUP(E2398&amp;H2398,Data2012!$A:$U,21,FALSE)</f>
        <v>-1</v>
      </c>
    </row>
    <row r="2399" spans="1:9" ht="14.25" hidden="1" customHeight="1">
      <c r="A2399" s="1" t="str">
        <f t="shared" si="631"/>
        <v>VR20129606</v>
      </c>
      <c r="B2399" s="1">
        <f t="shared" si="635"/>
        <v>1179.3999999999999</v>
      </c>
      <c r="C2399" s="210">
        <f t="shared" si="636"/>
        <v>6</v>
      </c>
      <c r="D2399" s="1" t="str">
        <f t="shared" si="637"/>
        <v>na</v>
      </c>
      <c r="E2399" t="s">
        <v>58</v>
      </c>
      <c r="F2399">
        <v>9606</v>
      </c>
      <c r="G2399" s="139">
        <v>2012</v>
      </c>
      <c r="H2399" t="s">
        <v>151</v>
      </c>
      <c r="I2399" s="691">
        <f>VLOOKUP(E2399&amp;H2399,Data2012!$A:$U,21,FALSE)</f>
        <v>-1</v>
      </c>
    </row>
    <row r="2400" spans="1:9" ht="14.25" hidden="1" customHeight="1">
      <c r="A2400" s="1" t="str">
        <f t="shared" si="631"/>
        <v>VR20129606</v>
      </c>
      <c r="B2400" s="1">
        <f t="shared" si="635"/>
        <v>1179.3999999999999</v>
      </c>
      <c r="C2400" s="210">
        <f t="shared" si="636"/>
        <v>6</v>
      </c>
      <c r="D2400" s="1" t="str">
        <f t="shared" si="637"/>
        <v>na</v>
      </c>
      <c r="E2400" t="s">
        <v>58</v>
      </c>
      <c r="F2400">
        <v>9606</v>
      </c>
      <c r="G2400" s="139">
        <v>2012</v>
      </c>
      <c r="H2400" t="s">
        <v>150</v>
      </c>
      <c r="I2400" s="691">
        <f>VLOOKUP(E2400&amp;H2400,Data2012!$A:$U,21,FALSE)</f>
        <v>-1</v>
      </c>
    </row>
    <row r="2401" spans="1:9" ht="14.25" hidden="1" customHeight="1">
      <c r="A2401" s="1" t="str">
        <f t="shared" si="631"/>
        <v>VR20129606</v>
      </c>
      <c r="B2401" s="1">
        <f t="shared" si="635"/>
        <v>1179.3999999999999</v>
      </c>
      <c r="C2401" s="210">
        <f t="shared" si="636"/>
        <v>6</v>
      </c>
      <c r="D2401" s="1">
        <f t="shared" si="637"/>
        <v>227</v>
      </c>
      <c r="E2401" t="s">
        <v>58</v>
      </c>
      <c r="F2401">
        <v>9606</v>
      </c>
      <c r="G2401" s="139">
        <v>2012</v>
      </c>
      <c r="H2401" t="s">
        <v>149</v>
      </c>
      <c r="I2401" s="691">
        <f>VLOOKUP(E2401&amp;H2401,Data2012!$A:$U,21,FALSE)</f>
        <v>227</v>
      </c>
    </row>
    <row r="2402" spans="1:9" ht="14.25" hidden="1" customHeight="1">
      <c r="A2402" s="1" t="str">
        <f t="shared" si="631"/>
        <v>VR20129606</v>
      </c>
      <c r="B2402" s="1">
        <f t="shared" si="635"/>
        <v>1179.3999999999999</v>
      </c>
      <c r="C2402" s="210">
        <f t="shared" si="636"/>
        <v>5</v>
      </c>
      <c r="D2402" s="1">
        <f t="shared" si="637"/>
        <v>230.2</v>
      </c>
      <c r="E2402" t="s">
        <v>58</v>
      </c>
      <c r="F2402">
        <v>9606</v>
      </c>
      <c r="G2402" s="139">
        <v>2012</v>
      </c>
      <c r="H2402" t="s">
        <v>148</v>
      </c>
      <c r="I2402" s="691">
        <f>VLOOKUP(E2402&amp;H2402,Data2012!$A:$U,21,FALSE)</f>
        <v>230.2</v>
      </c>
    </row>
    <row r="2403" spans="1:9" ht="14.25" hidden="1" customHeight="1">
      <c r="A2403" s="1" t="str">
        <f t="shared" si="631"/>
        <v>VR20129606</v>
      </c>
      <c r="B2403" s="1">
        <f t="shared" si="635"/>
        <v>1179.3999999999999</v>
      </c>
      <c r="C2403" s="210">
        <f t="shared" si="636"/>
        <v>4</v>
      </c>
      <c r="D2403" s="1">
        <f t="shared" si="637"/>
        <v>175.2</v>
      </c>
      <c r="E2403" t="s">
        <v>58</v>
      </c>
      <c r="F2403">
        <v>9606</v>
      </c>
      <c r="G2403" s="139">
        <v>2012</v>
      </c>
      <c r="H2403" t="s">
        <v>147</v>
      </c>
      <c r="I2403" s="691">
        <f>VLOOKUP(E2403&amp;H2403,Data2012!$A:$U,21,FALSE)</f>
        <v>175.2</v>
      </c>
    </row>
    <row r="2404" spans="1:9" ht="14.25" hidden="1" customHeight="1">
      <c r="A2404" s="1" t="str">
        <f t="shared" si="631"/>
        <v>VR20129606</v>
      </c>
      <c r="B2404" s="1">
        <f t="shared" si="635"/>
        <v>1179.3999999999999</v>
      </c>
      <c r="C2404" s="210">
        <f t="shared" si="636"/>
        <v>3</v>
      </c>
      <c r="D2404" s="1">
        <f t="shared" si="637"/>
        <v>183.2</v>
      </c>
      <c r="E2404" t="s">
        <v>58</v>
      </c>
      <c r="F2404">
        <v>9606</v>
      </c>
      <c r="G2404" s="139">
        <v>2012</v>
      </c>
      <c r="H2404" t="s">
        <v>146</v>
      </c>
      <c r="I2404" s="691">
        <f>VLOOKUP(E2404&amp;H2404,Data2012!$A:$U,21,FALSE)</f>
        <v>183.2</v>
      </c>
    </row>
    <row r="2405" spans="1:9" ht="14.25" hidden="1" customHeight="1">
      <c r="A2405" s="1" t="str">
        <f t="shared" si="631"/>
        <v>VR20129606</v>
      </c>
      <c r="B2405" s="1">
        <f t="shared" si="635"/>
        <v>1179.3999999999999</v>
      </c>
      <c r="C2405" s="210">
        <f t="shared" si="636"/>
        <v>2</v>
      </c>
      <c r="D2405" s="1">
        <f t="shared" si="637"/>
        <v>184.7</v>
      </c>
      <c r="E2405" t="s">
        <v>58</v>
      </c>
      <c r="F2405">
        <v>9606</v>
      </c>
      <c r="G2405" s="139">
        <v>2012</v>
      </c>
      <c r="H2405" t="s">
        <v>145</v>
      </c>
      <c r="I2405" s="691">
        <f>VLOOKUP(E2405&amp;H2405,Data2012!$A:$U,21,FALSE)</f>
        <v>184.7</v>
      </c>
    </row>
    <row r="2406" spans="1:9" ht="14.25" hidden="1" customHeight="1">
      <c r="A2406" s="1" t="str">
        <f t="shared" si="631"/>
        <v>VR20129606</v>
      </c>
      <c r="B2406" s="1">
        <f>IF(D2406="na"," ",SUMIF(A:A,A2406,D:D))</f>
        <v>1179.3999999999999</v>
      </c>
      <c r="C2406" s="210">
        <f>IF(D2406="na"," ",VALUE(RIGHT(TRIM(H2406),2)))</f>
        <v>1</v>
      </c>
      <c r="D2406" s="1">
        <f t="shared" si="637"/>
        <v>179.1</v>
      </c>
      <c r="E2406" t="s">
        <v>58</v>
      </c>
      <c r="F2406">
        <v>9606</v>
      </c>
      <c r="G2406" s="139">
        <v>2012</v>
      </c>
      <c r="H2406" t="s">
        <v>144</v>
      </c>
      <c r="I2406" s="691">
        <f>VLOOKUP(E2406&amp;H2406,Data2012!$A:$U,21,FALSE)</f>
        <v>179.1</v>
      </c>
    </row>
    <row r="2407" spans="1:9" ht="14.25" hidden="1" customHeight="1">
      <c r="A2407" s="1" t="str">
        <f t="shared" si="631"/>
        <v>ZFBH20129601</v>
      </c>
      <c r="B2407" s="1">
        <f t="shared" ref="B2407:B2417" si="638">IF(D2407="na",B2408,SUMIF(A:A,A2407,D:D))</f>
        <v>242.64699999999999</v>
      </c>
      <c r="C2407" s="210">
        <f t="shared" ref="C2407:C2417" si="639">IF(D2407="na",C2408,VALUE(RIGHT(TRIM(H2407),2)))</f>
        <v>6</v>
      </c>
      <c r="D2407" s="1" t="str">
        <f>IF(I2407&lt;0,"na",I2407)</f>
        <v>na</v>
      </c>
      <c r="E2407" s="395" t="s">
        <v>18</v>
      </c>
      <c r="F2407">
        <v>9601</v>
      </c>
      <c r="G2407" s="139">
        <v>2012</v>
      </c>
      <c r="H2407" t="s">
        <v>155</v>
      </c>
      <c r="I2407">
        <f>VLOOKUP(E2407&amp;H2407,Data2012!$A:$S,4,FALSE)</f>
        <v>-1</v>
      </c>
    </row>
    <row r="2408" spans="1:9" ht="14.25" hidden="1" customHeight="1">
      <c r="A2408" s="1" t="str">
        <f t="shared" si="631"/>
        <v>ZFBH20129601</v>
      </c>
      <c r="B2408" s="1">
        <f t="shared" si="638"/>
        <v>242.64699999999999</v>
      </c>
      <c r="C2408" s="210">
        <f t="shared" si="639"/>
        <v>6</v>
      </c>
      <c r="D2408" s="1" t="str">
        <f t="shared" ref="D2408:D2418" si="640">IF(I2408&lt;0,"na",I2408)</f>
        <v>na</v>
      </c>
      <c r="E2408" s="395" t="s">
        <v>18</v>
      </c>
      <c r="F2408">
        <v>9601</v>
      </c>
      <c r="G2408" s="139">
        <v>2012</v>
      </c>
      <c r="H2408" t="s">
        <v>154</v>
      </c>
      <c r="I2408">
        <f>VLOOKUP(E2408&amp;H2408,Data2012!$A:$S,4,FALSE)</f>
        <v>-1</v>
      </c>
    </row>
    <row r="2409" spans="1:9" ht="14.25" hidden="1" customHeight="1">
      <c r="A2409" s="1" t="str">
        <f t="shared" si="631"/>
        <v>ZFBH20129601</v>
      </c>
      <c r="B2409" s="1">
        <f t="shared" si="638"/>
        <v>242.64699999999999</v>
      </c>
      <c r="C2409" s="210">
        <f t="shared" si="639"/>
        <v>6</v>
      </c>
      <c r="D2409" s="1" t="str">
        <f t="shared" si="640"/>
        <v>na</v>
      </c>
      <c r="E2409" s="395" t="s">
        <v>18</v>
      </c>
      <c r="F2409">
        <v>9601</v>
      </c>
      <c r="G2409" s="139">
        <v>2012</v>
      </c>
      <c r="H2409" t="s">
        <v>153</v>
      </c>
      <c r="I2409">
        <f>VLOOKUP(E2409&amp;H2409,Data2012!$A:$S,4,FALSE)</f>
        <v>-1</v>
      </c>
    </row>
    <row r="2410" spans="1:9" ht="14.25" hidden="1" customHeight="1">
      <c r="A2410" s="1" t="str">
        <f t="shared" si="631"/>
        <v>ZFBH20129601</v>
      </c>
      <c r="B2410" s="1">
        <f t="shared" si="638"/>
        <v>242.64699999999999</v>
      </c>
      <c r="C2410" s="210">
        <f t="shared" si="639"/>
        <v>6</v>
      </c>
      <c r="D2410" s="1" t="str">
        <f t="shared" si="640"/>
        <v>na</v>
      </c>
      <c r="E2410" s="395" t="s">
        <v>18</v>
      </c>
      <c r="F2410">
        <v>9601</v>
      </c>
      <c r="G2410" s="139">
        <v>2012</v>
      </c>
      <c r="H2410" t="s">
        <v>152</v>
      </c>
      <c r="I2410">
        <f>VLOOKUP(E2410&amp;H2410,Data2012!$A:$S,4,FALSE)</f>
        <v>-1</v>
      </c>
    </row>
    <row r="2411" spans="1:9" ht="14.25" hidden="1" customHeight="1">
      <c r="A2411" s="1" t="str">
        <f t="shared" si="631"/>
        <v>ZFBH20129601</v>
      </c>
      <c r="B2411" s="1">
        <f t="shared" si="638"/>
        <v>242.64699999999999</v>
      </c>
      <c r="C2411" s="210">
        <f t="shared" si="639"/>
        <v>6</v>
      </c>
      <c r="D2411" s="1" t="str">
        <f t="shared" si="640"/>
        <v>na</v>
      </c>
      <c r="E2411" s="395" t="s">
        <v>18</v>
      </c>
      <c r="F2411">
        <v>9601</v>
      </c>
      <c r="G2411" s="139">
        <v>2012</v>
      </c>
      <c r="H2411" t="s">
        <v>151</v>
      </c>
      <c r="I2411">
        <f>VLOOKUP(E2411&amp;H2411,Data2012!$A:$S,4,FALSE)</f>
        <v>-1</v>
      </c>
    </row>
    <row r="2412" spans="1:9" ht="14.25" hidden="1" customHeight="1">
      <c r="A2412" s="1" t="str">
        <f t="shared" si="631"/>
        <v>ZFBH20129601</v>
      </c>
      <c r="B2412" s="1">
        <f t="shared" si="638"/>
        <v>242.64699999999999</v>
      </c>
      <c r="C2412" s="210">
        <f t="shared" si="639"/>
        <v>6</v>
      </c>
      <c r="D2412" s="1" t="str">
        <f t="shared" si="640"/>
        <v>na</v>
      </c>
      <c r="E2412" s="395" t="s">
        <v>18</v>
      </c>
      <c r="F2412">
        <v>9601</v>
      </c>
      <c r="G2412" s="139">
        <v>2012</v>
      </c>
      <c r="H2412" t="s">
        <v>150</v>
      </c>
      <c r="I2412">
        <f>VLOOKUP(E2412&amp;H2412,Data2012!$A:$S,4,FALSE)</f>
        <v>-1</v>
      </c>
    </row>
    <row r="2413" spans="1:9" ht="14.25" hidden="1" customHeight="1">
      <c r="A2413" s="1" t="str">
        <f t="shared" si="631"/>
        <v>ZFBH20129601</v>
      </c>
      <c r="B2413" s="1">
        <f t="shared" si="638"/>
        <v>242.64699999999999</v>
      </c>
      <c r="C2413" s="210">
        <f t="shared" si="639"/>
        <v>6</v>
      </c>
      <c r="D2413" s="1">
        <f t="shared" si="640"/>
        <v>54.134999999999998</v>
      </c>
      <c r="E2413" s="395" t="s">
        <v>18</v>
      </c>
      <c r="F2413">
        <v>9601</v>
      </c>
      <c r="G2413" s="139">
        <v>2012</v>
      </c>
      <c r="H2413" t="s">
        <v>149</v>
      </c>
      <c r="I2413">
        <f>VLOOKUP(E2413&amp;H2413,Data2012!$A:$S,4,FALSE)</f>
        <v>54.134999999999998</v>
      </c>
    </row>
    <row r="2414" spans="1:9" ht="14.25" hidden="1" customHeight="1">
      <c r="A2414" s="1" t="str">
        <f t="shared" si="631"/>
        <v>ZFBH20129601</v>
      </c>
      <c r="B2414" s="1">
        <f t="shared" si="638"/>
        <v>242.64699999999999</v>
      </c>
      <c r="C2414" s="210">
        <f t="shared" si="639"/>
        <v>5</v>
      </c>
      <c r="D2414" s="1">
        <f t="shared" si="640"/>
        <v>47.648000000000003</v>
      </c>
      <c r="E2414" s="395" t="s">
        <v>18</v>
      </c>
      <c r="F2414">
        <v>9601</v>
      </c>
      <c r="G2414" s="139">
        <v>2012</v>
      </c>
      <c r="H2414" t="s">
        <v>148</v>
      </c>
      <c r="I2414">
        <f>VLOOKUP(E2414&amp;H2414,Data2012!$A:$S,4,FALSE)</f>
        <v>47.648000000000003</v>
      </c>
    </row>
    <row r="2415" spans="1:9" ht="14.25" hidden="1" customHeight="1">
      <c r="A2415" s="1" t="str">
        <f t="shared" si="631"/>
        <v>ZFBH20129601</v>
      </c>
      <c r="B2415" s="1">
        <f t="shared" si="638"/>
        <v>242.64699999999999</v>
      </c>
      <c r="C2415" s="210">
        <f t="shared" si="639"/>
        <v>4</v>
      </c>
      <c r="D2415" s="1">
        <f t="shared" si="640"/>
        <v>41.521000000000001</v>
      </c>
      <c r="E2415" s="395" t="s">
        <v>18</v>
      </c>
      <c r="F2415">
        <v>9601</v>
      </c>
      <c r="G2415" s="139">
        <v>2012</v>
      </c>
      <c r="H2415" t="s">
        <v>147</v>
      </c>
      <c r="I2415">
        <f>VLOOKUP(E2415&amp;H2415,Data2012!$A:$S,4,FALSE)</f>
        <v>41.521000000000001</v>
      </c>
    </row>
    <row r="2416" spans="1:9" ht="14.25" hidden="1" customHeight="1">
      <c r="A2416" s="1" t="str">
        <f t="shared" si="631"/>
        <v>ZFBH20129601</v>
      </c>
      <c r="B2416" s="1">
        <f t="shared" si="638"/>
        <v>242.64699999999999</v>
      </c>
      <c r="C2416" s="210">
        <f t="shared" si="639"/>
        <v>3</v>
      </c>
      <c r="D2416" s="1">
        <f t="shared" si="640"/>
        <v>36.49</v>
      </c>
      <c r="E2416" s="395" t="s">
        <v>18</v>
      </c>
      <c r="F2416">
        <v>9601</v>
      </c>
      <c r="G2416" s="139">
        <v>2012</v>
      </c>
      <c r="H2416" t="s">
        <v>146</v>
      </c>
      <c r="I2416">
        <f>VLOOKUP(E2416&amp;H2416,Data2012!$A:$S,4,FALSE)</f>
        <v>36.49</v>
      </c>
    </row>
    <row r="2417" spans="1:9" ht="14.25" hidden="1" customHeight="1">
      <c r="A2417" s="1" t="str">
        <f t="shared" si="631"/>
        <v>ZFBH20129601</v>
      </c>
      <c r="B2417" s="1">
        <f t="shared" si="638"/>
        <v>242.64699999999999</v>
      </c>
      <c r="C2417" s="210">
        <f t="shared" si="639"/>
        <v>2</v>
      </c>
      <c r="D2417" s="1">
        <f t="shared" si="640"/>
        <v>26.456</v>
      </c>
      <c r="E2417" s="395" t="s">
        <v>18</v>
      </c>
      <c r="F2417">
        <v>9601</v>
      </c>
      <c r="G2417" s="139">
        <v>2012</v>
      </c>
      <c r="H2417" t="s">
        <v>145</v>
      </c>
      <c r="I2417">
        <f>VLOOKUP(E2417&amp;H2417,Data2012!$A:$S,4,FALSE)</f>
        <v>26.456</v>
      </c>
    </row>
    <row r="2418" spans="1:9" ht="14.25" hidden="1" customHeight="1">
      <c r="A2418" s="1" t="str">
        <f t="shared" si="631"/>
        <v>ZFBH20129601</v>
      </c>
      <c r="B2418" s="403">
        <f>IF(D2418="na"," ",SUMIF(A:A,A2418,D:D))</f>
        <v>242.64699999999999</v>
      </c>
      <c r="C2418" s="404">
        <f>IF(D2418="na"," ",VALUE(RIGHT(TRIM(H2418),2)))</f>
        <v>1</v>
      </c>
      <c r="D2418" s="403">
        <f t="shared" si="640"/>
        <v>36.396999999999998</v>
      </c>
      <c r="E2418" s="395" t="s">
        <v>18</v>
      </c>
      <c r="F2418">
        <v>9601</v>
      </c>
      <c r="G2418" s="139">
        <v>2012</v>
      </c>
      <c r="H2418" t="s">
        <v>144</v>
      </c>
      <c r="I2418" s="691">
        <f>VLOOKUP(E2418&amp;H2418,Data2012!$A:$S,4,FALSE)</f>
        <v>36.396999999999998</v>
      </c>
    </row>
    <row r="2419" spans="1:9" ht="14.25" hidden="1" customHeight="1">
      <c r="A2419" s="1" t="str">
        <f t="shared" si="631"/>
        <v>ZFBH20129602</v>
      </c>
      <c r="B2419" s="1">
        <f t="shared" ref="B2419:B2429" si="641">IF(D2419="na",B2420,SUMIF(A:A,A2419,D:D))</f>
        <v>15.140822</v>
      </c>
      <c r="C2419" s="210">
        <f t="shared" ref="C2419:C2429" si="642">IF(D2419="na",C2420,VALUE(RIGHT(TRIM(H2419),2)))</f>
        <v>6</v>
      </c>
      <c r="D2419" s="1" t="str">
        <f>IF(I2419&lt;0,"na",I2419)</f>
        <v>na</v>
      </c>
      <c r="E2419" s="395" t="s">
        <v>18</v>
      </c>
      <c r="F2419">
        <v>9602</v>
      </c>
      <c r="G2419" s="139">
        <v>2012</v>
      </c>
      <c r="H2419" t="s">
        <v>155</v>
      </c>
      <c r="I2419" s="691">
        <f>VLOOKUP(E2419&amp;H2419,Data2012!$A:$S,7,FALSE)</f>
        <v>-1</v>
      </c>
    </row>
    <row r="2420" spans="1:9" ht="14.25" hidden="1" customHeight="1">
      <c r="A2420" s="1" t="str">
        <f t="shared" si="631"/>
        <v>ZFBH20129602</v>
      </c>
      <c r="B2420" s="1">
        <f t="shared" si="641"/>
        <v>15.140822</v>
      </c>
      <c r="C2420" s="210">
        <f t="shared" si="642"/>
        <v>6</v>
      </c>
      <c r="D2420" s="1" t="str">
        <f t="shared" ref="D2420:D2430" si="643">IF(I2420&lt;0,"na",I2420)</f>
        <v>na</v>
      </c>
      <c r="E2420" s="395" t="s">
        <v>18</v>
      </c>
      <c r="F2420">
        <v>9602</v>
      </c>
      <c r="G2420" s="139">
        <v>2012</v>
      </c>
      <c r="H2420" t="s">
        <v>154</v>
      </c>
      <c r="I2420" s="691">
        <f>VLOOKUP(E2420&amp;H2420,Data2012!$A:$S,7,FALSE)</f>
        <v>-1</v>
      </c>
    </row>
    <row r="2421" spans="1:9" ht="14.25" hidden="1" customHeight="1">
      <c r="A2421" s="1" t="str">
        <f t="shared" si="631"/>
        <v>ZFBH20129602</v>
      </c>
      <c r="B2421" s="1">
        <f t="shared" si="641"/>
        <v>15.140822</v>
      </c>
      <c r="C2421" s="210">
        <f t="shared" si="642"/>
        <v>6</v>
      </c>
      <c r="D2421" s="1" t="str">
        <f t="shared" si="643"/>
        <v>na</v>
      </c>
      <c r="E2421" s="395" t="s">
        <v>18</v>
      </c>
      <c r="F2421">
        <v>9602</v>
      </c>
      <c r="G2421" s="139">
        <v>2012</v>
      </c>
      <c r="H2421" t="s">
        <v>153</v>
      </c>
      <c r="I2421" s="691">
        <f>VLOOKUP(E2421&amp;H2421,Data2012!$A:$S,7,FALSE)</f>
        <v>-1</v>
      </c>
    </row>
    <row r="2422" spans="1:9" ht="14.25" hidden="1" customHeight="1">
      <c r="A2422" s="1" t="str">
        <f t="shared" si="631"/>
        <v>ZFBH20129602</v>
      </c>
      <c r="B2422" s="1">
        <f t="shared" si="641"/>
        <v>15.140822</v>
      </c>
      <c r="C2422" s="210">
        <f t="shared" si="642"/>
        <v>6</v>
      </c>
      <c r="D2422" s="1" t="str">
        <f t="shared" si="643"/>
        <v>na</v>
      </c>
      <c r="E2422" s="395" t="s">
        <v>18</v>
      </c>
      <c r="F2422">
        <v>9602</v>
      </c>
      <c r="G2422" s="139">
        <v>2012</v>
      </c>
      <c r="H2422" t="s">
        <v>152</v>
      </c>
      <c r="I2422" s="691">
        <f>VLOOKUP(E2422&amp;H2422,Data2012!$A:$S,7,FALSE)</f>
        <v>-1</v>
      </c>
    </row>
    <row r="2423" spans="1:9" ht="14.25" hidden="1" customHeight="1">
      <c r="A2423" s="1" t="str">
        <f t="shared" si="631"/>
        <v>ZFBH20129602</v>
      </c>
      <c r="B2423" s="1">
        <f t="shared" si="641"/>
        <v>15.140822</v>
      </c>
      <c r="C2423" s="210">
        <f t="shared" si="642"/>
        <v>6</v>
      </c>
      <c r="D2423" s="1" t="str">
        <f t="shared" si="643"/>
        <v>na</v>
      </c>
      <c r="E2423" s="395" t="s">
        <v>18</v>
      </c>
      <c r="F2423">
        <v>9602</v>
      </c>
      <c r="G2423" s="139">
        <v>2012</v>
      </c>
      <c r="H2423" t="s">
        <v>151</v>
      </c>
      <c r="I2423" s="691">
        <f>VLOOKUP(E2423&amp;H2423,Data2012!$A:$S,7,FALSE)</f>
        <v>-1</v>
      </c>
    </row>
    <row r="2424" spans="1:9" ht="14.25" hidden="1" customHeight="1">
      <c r="A2424" s="1" t="str">
        <f t="shared" si="631"/>
        <v>ZFBH20129602</v>
      </c>
      <c r="B2424" s="1">
        <f t="shared" si="641"/>
        <v>15.140822</v>
      </c>
      <c r="C2424" s="210">
        <f t="shared" si="642"/>
        <v>6</v>
      </c>
      <c r="D2424" s="1" t="str">
        <f t="shared" si="643"/>
        <v>na</v>
      </c>
      <c r="E2424" s="395" t="s">
        <v>18</v>
      </c>
      <c r="F2424">
        <v>9602</v>
      </c>
      <c r="G2424" s="139">
        <v>2012</v>
      </c>
      <c r="H2424" t="s">
        <v>150</v>
      </c>
      <c r="I2424" s="691">
        <f>VLOOKUP(E2424&amp;H2424,Data2012!$A:$S,7,FALSE)</f>
        <v>-1</v>
      </c>
    </row>
    <row r="2425" spans="1:9" ht="14.25" hidden="1" customHeight="1">
      <c r="A2425" s="1" t="str">
        <f t="shared" si="631"/>
        <v>ZFBH20129602</v>
      </c>
      <c r="B2425" s="1">
        <f t="shared" si="641"/>
        <v>15.140822</v>
      </c>
      <c r="C2425" s="210">
        <f t="shared" si="642"/>
        <v>6</v>
      </c>
      <c r="D2425" s="1">
        <f t="shared" si="643"/>
        <v>3.4741089999999999</v>
      </c>
      <c r="E2425" s="395" t="s">
        <v>18</v>
      </c>
      <c r="F2425">
        <v>9602</v>
      </c>
      <c r="G2425" s="139">
        <v>2012</v>
      </c>
      <c r="H2425" t="s">
        <v>149</v>
      </c>
      <c r="I2425" s="691">
        <f>VLOOKUP(E2425&amp;H2425,Data2012!$A:$S,7,FALSE)</f>
        <v>3.4741089999999999</v>
      </c>
    </row>
    <row r="2426" spans="1:9" ht="14.25" hidden="1" customHeight="1">
      <c r="A2426" s="1" t="str">
        <f t="shared" si="631"/>
        <v>ZFBH20129602</v>
      </c>
      <c r="B2426" s="1">
        <f t="shared" si="641"/>
        <v>15.140822</v>
      </c>
      <c r="C2426" s="210">
        <f t="shared" si="642"/>
        <v>5</v>
      </c>
      <c r="D2426" s="1">
        <f t="shared" si="643"/>
        <v>2.991657</v>
      </c>
      <c r="E2426" s="395" t="s">
        <v>18</v>
      </c>
      <c r="F2426">
        <v>9602</v>
      </c>
      <c r="G2426" s="139">
        <v>2012</v>
      </c>
      <c r="H2426" t="s">
        <v>148</v>
      </c>
      <c r="I2426" s="691">
        <f>VLOOKUP(E2426&amp;H2426,Data2012!$A:$S,7,FALSE)</f>
        <v>2.991657</v>
      </c>
    </row>
    <row r="2427" spans="1:9" ht="14.25" hidden="1" customHeight="1">
      <c r="A2427" s="1" t="str">
        <f t="shared" si="631"/>
        <v>ZFBH20129602</v>
      </c>
      <c r="B2427" s="1">
        <f t="shared" si="641"/>
        <v>15.140822</v>
      </c>
      <c r="C2427" s="210">
        <f t="shared" si="642"/>
        <v>4</v>
      </c>
      <c r="D2427" s="1">
        <f t="shared" si="643"/>
        <v>2.7088049999999999</v>
      </c>
      <c r="E2427" s="395" t="s">
        <v>18</v>
      </c>
      <c r="F2427">
        <v>9602</v>
      </c>
      <c r="G2427" s="139">
        <v>2012</v>
      </c>
      <c r="H2427" t="s">
        <v>147</v>
      </c>
      <c r="I2427" s="691">
        <f>VLOOKUP(E2427&amp;H2427,Data2012!$A:$S,7,FALSE)</f>
        <v>2.7088049999999999</v>
      </c>
    </row>
    <row r="2428" spans="1:9" ht="14.25" hidden="1" customHeight="1">
      <c r="A2428" s="1" t="str">
        <f t="shared" si="631"/>
        <v>ZFBH20129602</v>
      </c>
      <c r="B2428" s="1">
        <f t="shared" si="641"/>
        <v>15.140822</v>
      </c>
      <c r="C2428" s="210">
        <f t="shared" si="642"/>
        <v>3</v>
      </c>
      <c r="D2428" s="1">
        <f t="shared" si="643"/>
        <v>2.1592039999999999</v>
      </c>
      <c r="E2428" s="395" t="s">
        <v>18</v>
      </c>
      <c r="F2428">
        <v>9602</v>
      </c>
      <c r="G2428" s="139">
        <v>2012</v>
      </c>
      <c r="H2428" t="s">
        <v>146</v>
      </c>
      <c r="I2428" s="691">
        <f>VLOOKUP(E2428&amp;H2428,Data2012!$A:$S,7,FALSE)</f>
        <v>2.1592039999999999</v>
      </c>
    </row>
    <row r="2429" spans="1:9" ht="14.25" hidden="1" customHeight="1">
      <c r="A2429" s="1" t="str">
        <f t="shared" si="631"/>
        <v>ZFBH20129602</v>
      </c>
      <c r="B2429" s="1">
        <f t="shared" si="641"/>
        <v>15.140822</v>
      </c>
      <c r="C2429" s="210">
        <f t="shared" si="642"/>
        <v>2</v>
      </c>
      <c r="D2429" s="1">
        <f t="shared" si="643"/>
        <v>1.5793360000000001</v>
      </c>
      <c r="E2429" s="395" t="s">
        <v>18</v>
      </c>
      <c r="F2429">
        <v>9602</v>
      </c>
      <c r="G2429" s="139">
        <v>2012</v>
      </c>
      <c r="H2429" t="s">
        <v>145</v>
      </c>
      <c r="I2429" s="691">
        <f>VLOOKUP(E2429&amp;H2429,Data2012!$A:$S,7,FALSE)</f>
        <v>1.5793360000000001</v>
      </c>
    </row>
    <row r="2430" spans="1:9" ht="14.25" hidden="1" customHeight="1">
      <c r="A2430" s="1" t="str">
        <f t="shared" si="631"/>
        <v>ZFBH20129602</v>
      </c>
      <c r="B2430" s="1">
        <f>IF(D2430="na"," ",SUMIF(A:A,A2430,D:D))</f>
        <v>15.140822</v>
      </c>
      <c r="C2430" s="210">
        <f>IF(D2430="na"," ",VALUE(RIGHT(TRIM(H2430),2)))</f>
        <v>1</v>
      </c>
      <c r="D2430" s="1">
        <f t="shared" si="643"/>
        <v>2.2277110000000002</v>
      </c>
      <c r="E2430" s="395" t="s">
        <v>18</v>
      </c>
      <c r="F2430">
        <v>9602</v>
      </c>
      <c r="G2430" s="139">
        <v>2012</v>
      </c>
      <c r="H2430" t="s">
        <v>144</v>
      </c>
      <c r="I2430" s="691">
        <f>VLOOKUP(E2430&amp;H2430,Data2012!$A:$S,7,FALSE)</f>
        <v>2.2277110000000002</v>
      </c>
    </row>
    <row r="2431" spans="1:9" ht="14.25" hidden="1" customHeight="1">
      <c r="A2431" s="1" t="str">
        <f t="shared" si="631"/>
        <v>ZFBH20129603</v>
      </c>
      <c r="B2431" s="1">
        <f t="shared" ref="B2431:B2441" si="644">IF(D2431="na",B2432,SUMIF(A:A,A2431,D:D))</f>
        <v>4040</v>
      </c>
      <c r="C2431" s="210">
        <f t="shared" ref="C2431:C2441" si="645">IF(D2431="na",C2432,VALUE(RIGHT(TRIM(H2431),2)))</f>
        <v>6</v>
      </c>
      <c r="D2431" s="1" t="str">
        <f>IF(I2431&lt;0,"na",I2431)</f>
        <v>na</v>
      </c>
      <c r="E2431" s="395" t="s">
        <v>18</v>
      </c>
      <c r="F2431">
        <v>9603</v>
      </c>
      <c r="G2431" s="139">
        <v>2012</v>
      </c>
      <c r="H2431" t="s">
        <v>155</v>
      </c>
      <c r="I2431" s="691">
        <f>VLOOKUP(E2431&amp;H2431,Data2012!$A:$S,12,FALSE)</f>
        <v>-1</v>
      </c>
    </row>
    <row r="2432" spans="1:9" ht="14.25" hidden="1" customHeight="1">
      <c r="A2432" s="1" t="str">
        <f t="shared" si="631"/>
        <v>ZFBH20129603</v>
      </c>
      <c r="B2432" s="1">
        <f t="shared" si="644"/>
        <v>4040</v>
      </c>
      <c r="C2432" s="210">
        <f t="shared" si="645"/>
        <v>6</v>
      </c>
      <c r="D2432" s="1" t="str">
        <f t="shared" ref="D2432:D2442" si="646">IF(I2432&lt;0,"na",I2432)</f>
        <v>na</v>
      </c>
      <c r="E2432" s="395" t="s">
        <v>18</v>
      </c>
      <c r="F2432">
        <v>9603</v>
      </c>
      <c r="G2432" s="139">
        <v>2012</v>
      </c>
      <c r="H2432" t="s">
        <v>154</v>
      </c>
      <c r="I2432" s="691">
        <f>VLOOKUP(E2432&amp;H2432,Data2012!$A:$S,12,FALSE)</f>
        <v>-1</v>
      </c>
    </row>
    <row r="2433" spans="1:9" ht="14.25" hidden="1" customHeight="1">
      <c r="A2433" s="1" t="str">
        <f t="shared" si="631"/>
        <v>ZFBH20129603</v>
      </c>
      <c r="B2433" s="1">
        <f t="shared" si="644"/>
        <v>4040</v>
      </c>
      <c r="C2433" s="210">
        <f t="shared" si="645"/>
        <v>6</v>
      </c>
      <c r="D2433" s="1" t="str">
        <f t="shared" si="646"/>
        <v>na</v>
      </c>
      <c r="E2433" s="395" t="s">
        <v>18</v>
      </c>
      <c r="F2433">
        <v>9603</v>
      </c>
      <c r="G2433" s="139">
        <v>2012</v>
      </c>
      <c r="H2433" t="s">
        <v>153</v>
      </c>
      <c r="I2433" s="691">
        <f>VLOOKUP(E2433&amp;H2433,Data2012!$A:$S,12,FALSE)</f>
        <v>-1</v>
      </c>
    </row>
    <row r="2434" spans="1:9" ht="14.25" hidden="1" customHeight="1">
      <c r="A2434" s="1" t="str">
        <f t="shared" si="631"/>
        <v>ZFBH20129603</v>
      </c>
      <c r="B2434" s="1">
        <f t="shared" si="644"/>
        <v>4040</v>
      </c>
      <c r="C2434" s="210">
        <f t="shared" si="645"/>
        <v>6</v>
      </c>
      <c r="D2434" s="1" t="str">
        <f t="shared" si="646"/>
        <v>na</v>
      </c>
      <c r="E2434" s="395" t="s">
        <v>18</v>
      </c>
      <c r="F2434">
        <v>9603</v>
      </c>
      <c r="G2434" s="139">
        <v>2012</v>
      </c>
      <c r="H2434" t="s">
        <v>152</v>
      </c>
      <c r="I2434" s="691">
        <f>VLOOKUP(E2434&amp;H2434,Data2012!$A:$S,12,FALSE)</f>
        <v>-1</v>
      </c>
    </row>
    <row r="2435" spans="1:9" ht="14.25" hidden="1" customHeight="1">
      <c r="A2435" s="1" t="str">
        <f t="shared" si="631"/>
        <v>ZFBH20129603</v>
      </c>
      <c r="B2435" s="1">
        <f t="shared" si="644"/>
        <v>4040</v>
      </c>
      <c r="C2435" s="210">
        <f t="shared" si="645"/>
        <v>6</v>
      </c>
      <c r="D2435" s="1" t="str">
        <f t="shared" si="646"/>
        <v>na</v>
      </c>
      <c r="E2435" s="395" t="s">
        <v>18</v>
      </c>
      <c r="F2435">
        <v>9603</v>
      </c>
      <c r="G2435" s="139">
        <v>2012</v>
      </c>
      <c r="H2435" t="s">
        <v>151</v>
      </c>
      <c r="I2435" s="691">
        <f>VLOOKUP(E2435&amp;H2435,Data2012!$A:$S,12,FALSE)</f>
        <v>-1</v>
      </c>
    </row>
    <row r="2436" spans="1:9" ht="14.25" hidden="1" customHeight="1">
      <c r="A2436" s="1" t="str">
        <f t="shared" si="631"/>
        <v>ZFBH20129603</v>
      </c>
      <c r="B2436" s="1">
        <f t="shared" si="644"/>
        <v>4040</v>
      </c>
      <c r="C2436" s="210">
        <f t="shared" si="645"/>
        <v>6</v>
      </c>
      <c r="D2436" s="1" t="str">
        <f t="shared" si="646"/>
        <v>na</v>
      </c>
      <c r="E2436" s="395" t="s">
        <v>18</v>
      </c>
      <c r="F2436">
        <v>9603</v>
      </c>
      <c r="G2436" s="139">
        <v>2012</v>
      </c>
      <c r="H2436" t="s">
        <v>150</v>
      </c>
      <c r="I2436" s="691">
        <f>VLOOKUP(E2436&amp;H2436,Data2012!$A:$S,12,FALSE)</f>
        <v>-1</v>
      </c>
    </row>
    <row r="2437" spans="1:9" ht="14.25" hidden="1" customHeight="1">
      <c r="A2437" s="1" t="str">
        <f t="shared" si="631"/>
        <v>ZFBH20129603</v>
      </c>
      <c r="B2437" s="1">
        <f t="shared" si="644"/>
        <v>4040</v>
      </c>
      <c r="C2437" s="210">
        <f t="shared" si="645"/>
        <v>6</v>
      </c>
      <c r="D2437" s="1">
        <f t="shared" si="646"/>
        <v>686</v>
      </c>
      <c r="E2437" s="395" t="s">
        <v>18</v>
      </c>
      <c r="F2437">
        <v>9603</v>
      </c>
      <c r="G2437" s="139">
        <v>2012</v>
      </c>
      <c r="H2437" t="s">
        <v>149</v>
      </c>
      <c r="I2437" s="691">
        <f>VLOOKUP(E2437&amp;H2437,Data2012!$A:$S,12,FALSE)</f>
        <v>686</v>
      </c>
    </row>
    <row r="2438" spans="1:9" ht="14.25" hidden="1" customHeight="1">
      <c r="A2438" s="1" t="str">
        <f t="shared" si="631"/>
        <v>ZFBH20129603</v>
      </c>
      <c r="B2438" s="1">
        <f t="shared" si="644"/>
        <v>4040</v>
      </c>
      <c r="C2438" s="210">
        <f t="shared" si="645"/>
        <v>5</v>
      </c>
      <c r="D2438" s="1">
        <f t="shared" si="646"/>
        <v>727</v>
      </c>
      <c r="E2438" s="395" t="s">
        <v>18</v>
      </c>
      <c r="F2438">
        <v>9603</v>
      </c>
      <c r="G2438" s="139">
        <v>2012</v>
      </c>
      <c r="H2438" t="s">
        <v>148</v>
      </c>
      <c r="I2438" s="691">
        <f>VLOOKUP(E2438&amp;H2438,Data2012!$A:$S,12,FALSE)</f>
        <v>727</v>
      </c>
    </row>
    <row r="2439" spans="1:9" ht="14.25" hidden="1" customHeight="1">
      <c r="A2439" s="1" t="str">
        <f t="shared" ref="A2439:A2502" si="647">TRIM(E2439)&amp;VALUE(G2439)&amp;F2439</f>
        <v>ZFBH20129603</v>
      </c>
      <c r="B2439" s="1">
        <f t="shared" si="644"/>
        <v>4040</v>
      </c>
      <c r="C2439" s="210">
        <f t="shared" si="645"/>
        <v>4</v>
      </c>
      <c r="D2439" s="1">
        <f t="shared" si="646"/>
        <v>726</v>
      </c>
      <c r="E2439" s="395" t="s">
        <v>18</v>
      </c>
      <c r="F2439">
        <v>9603</v>
      </c>
      <c r="G2439" s="139">
        <v>2012</v>
      </c>
      <c r="H2439" t="s">
        <v>147</v>
      </c>
      <c r="I2439" s="691">
        <f>VLOOKUP(E2439&amp;H2439,Data2012!$A:$S,12,FALSE)</f>
        <v>726</v>
      </c>
    </row>
    <row r="2440" spans="1:9" ht="14.25" hidden="1" customHeight="1">
      <c r="A2440" s="1" t="str">
        <f t="shared" si="647"/>
        <v>ZFBH20129603</v>
      </c>
      <c r="B2440" s="1">
        <f t="shared" si="644"/>
        <v>4040</v>
      </c>
      <c r="C2440" s="210">
        <f t="shared" si="645"/>
        <v>3</v>
      </c>
      <c r="D2440" s="1">
        <f t="shared" si="646"/>
        <v>824</v>
      </c>
      <c r="E2440" s="395" t="s">
        <v>18</v>
      </c>
      <c r="F2440">
        <v>9603</v>
      </c>
      <c r="G2440" s="139">
        <v>2012</v>
      </c>
      <c r="H2440" t="s">
        <v>146</v>
      </c>
      <c r="I2440" s="691">
        <f>VLOOKUP(E2440&amp;H2440,Data2012!$A:$S,12,FALSE)</f>
        <v>824</v>
      </c>
    </row>
    <row r="2441" spans="1:9" ht="14.25" hidden="1" customHeight="1">
      <c r="A2441" s="1" t="str">
        <f t="shared" si="647"/>
        <v>ZFBH20129603</v>
      </c>
      <c r="B2441" s="1">
        <f t="shared" si="644"/>
        <v>4040</v>
      </c>
      <c r="C2441" s="210">
        <f t="shared" si="645"/>
        <v>2</v>
      </c>
      <c r="D2441" s="1">
        <f t="shared" si="646"/>
        <v>407</v>
      </c>
      <c r="E2441" s="395" t="s">
        <v>18</v>
      </c>
      <c r="F2441">
        <v>9603</v>
      </c>
      <c r="G2441" s="139">
        <v>2012</v>
      </c>
      <c r="H2441" t="s">
        <v>145</v>
      </c>
      <c r="I2441" s="691">
        <f>VLOOKUP(E2441&amp;H2441,Data2012!$A:$S,12,FALSE)</f>
        <v>407</v>
      </c>
    </row>
    <row r="2442" spans="1:9" ht="14.25" hidden="1" customHeight="1">
      <c r="A2442" s="1" t="str">
        <f t="shared" si="647"/>
        <v>ZFBH20129603</v>
      </c>
      <c r="B2442" s="1">
        <f>IF(D2442="na"," ",SUMIF(A:A,A2442,D:D))</f>
        <v>4040</v>
      </c>
      <c r="C2442" s="210">
        <f>IF(D2442="na"," ",VALUE(RIGHT(TRIM(H2442),2)))</f>
        <v>1</v>
      </c>
      <c r="D2442" s="1">
        <f t="shared" si="646"/>
        <v>670</v>
      </c>
      <c r="E2442" s="395" t="s">
        <v>18</v>
      </c>
      <c r="F2442">
        <v>9603</v>
      </c>
      <c r="G2442" s="139">
        <v>2012</v>
      </c>
      <c r="H2442" t="s">
        <v>144</v>
      </c>
      <c r="I2442" s="691">
        <f>VLOOKUP(E2442&amp;H2442,Data2012!$A:$S,12,FALSE)</f>
        <v>670</v>
      </c>
    </row>
    <row r="2443" spans="1:9" ht="14.25" hidden="1" customHeight="1">
      <c r="A2443" s="1" t="str">
        <f t="shared" si="647"/>
        <v>ZFBH20129604</v>
      </c>
      <c r="B2443" s="1">
        <f t="shared" ref="B2443:B2453" si="648">IF(D2443="na",B2444,SUMIF(A:A,A2443,D:D))</f>
        <v>350.9</v>
      </c>
      <c r="C2443" s="210">
        <f t="shared" ref="C2443:C2453" si="649">IF(D2443="na",C2444,VALUE(RIGHT(TRIM(H2443),2)))</f>
        <v>6</v>
      </c>
      <c r="D2443" s="1" t="str">
        <f>IF(I2443&lt;0,"na",I2443)</f>
        <v>na</v>
      </c>
      <c r="E2443" s="395" t="s">
        <v>18</v>
      </c>
      <c r="F2443">
        <v>9604</v>
      </c>
      <c r="G2443" s="139">
        <v>2012</v>
      </c>
      <c r="H2443" t="s">
        <v>155</v>
      </c>
      <c r="I2443" s="691">
        <f>VLOOKUP(E2443&amp;H2443,Data2012!$A:$S,15,FALSE)</f>
        <v>-1</v>
      </c>
    </row>
    <row r="2444" spans="1:9" ht="14.25" hidden="1" customHeight="1">
      <c r="A2444" s="1" t="str">
        <f t="shared" si="647"/>
        <v>ZFBH20129604</v>
      </c>
      <c r="B2444" s="1">
        <f t="shared" si="648"/>
        <v>350.9</v>
      </c>
      <c r="C2444" s="210">
        <f t="shared" si="649"/>
        <v>6</v>
      </c>
      <c r="D2444" s="1" t="str">
        <f t="shared" ref="D2444:D2454" si="650">IF(I2444&lt;0,"na",I2444)</f>
        <v>na</v>
      </c>
      <c r="E2444" s="395" t="s">
        <v>18</v>
      </c>
      <c r="F2444">
        <v>9604</v>
      </c>
      <c r="G2444" s="139">
        <v>2012</v>
      </c>
      <c r="H2444" t="s">
        <v>154</v>
      </c>
      <c r="I2444" s="691">
        <f>VLOOKUP(E2444&amp;H2444,Data2012!$A:$S,15,FALSE)</f>
        <v>-1</v>
      </c>
    </row>
    <row r="2445" spans="1:9" ht="14.25" hidden="1" customHeight="1">
      <c r="A2445" s="1" t="str">
        <f t="shared" si="647"/>
        <v>ZFBH20129604</v>
      </c>
      <c r="B2445" s="1">
        <f t="shared" si="648"/>
        <v>350.9</v>
      </c>
      <c r="C2445" s="210">
        <f t="shared" si="649"/>
        <v>6</v>
      </c>
      <c r="D2445" s="1" t="str">
        <f t="shared" si="650"/>
        <v>na</v>
      </c>
      <c r="E2445" s="395" t="s">
        <v>18</v>
      </c>
      <c r="F2445">
        <v>9604</v>
      </c>
      <c r="G2445" s="139">
        <v>2012</v>
      </c>
      <c r="H2445" t="s">
        <v>153</v>
      </c>
      <c r="I2445" s="691">
        <f>VLOOKUP(E2445&amp;H2445,Data2012!$A:$S,15,FALSE)</f>
        <v>-1</v>
      </c>
    </row>
    <row r="2446" spans="1:9" ht="14.25" hidden="1" customHeight="1">
      <c r="A2446" s="1" t="str">
        <f t="shared" si="647"/>
        <v>ZFBH20129604</v>
      </c>
      <c r="B2446" s="1">
        <f t="shared" si="648"/>
        <v>350.9</v>
      </c>
      <c r="C2446" s="210">
        <f t="shared" si="649"/>
        <v>6</v>
      </c>
      <c r="D2446" s="1" t="str">
        <f t="shared" si="650"/>
        <v>na</v>
      </c>
      <c r="E2446" s="395" t="s">
        <v>18</v>
      </c>
      <c r="F2446">
        <v>9604</v>
      </c>
      <c r="G2446" s="139">
        <v>2012</v>
      </c>
      <c r="H2446" t="s">
        <v>152</v>
      </c>
      <c r="I2446" s="691">
        <f>VLOOKUP(E2446&amp;H2446,Data2012!$A:$S,15,FALSE)</f>
        <v>-1</v>
      </c>
    </row>
    <row r="2447" spans="1:9" ht="14.25" hidden="1" customHeight="1">
      <c r="A2447" s="1" t="str">
        <f t="shared" si="647"/>
        <v>ZFBH20129604</v>
      </c>
      <c r="B2447" s="1">
        <f t="shared" si="648"/>
        <v>350.9</v>
      </c>
      <c r="C2447" s="210">
        <f t="shared" si="649"/>
        <v>6</v>
      </c>
      <c r="D2447" s="1" t="str">
        <f t="shared" si="650"/>
        <v>na</v>
      </c>
      <c r="E2447" s="395" t="s">
        <v>18</v>
      </c>
      <c r="F2447">
        <v>9604</v>
      </c>
      <c r="G2447" s="139">
        <v>2012</v>
      </c>
      <c r="H2447" t="s">
        <v>151</v>
      </c>
      <c r="I2447" s="691">
        <f>VLOOKUP(E2447&amp;H2447,Data2012!$A:$S,15,FALSE)</f>
        <v>-1</v>
      </c>
    </row>
    <row r="2448" spans="1:9" ht="14.25" hidden="1" customHeight="1">
      <c r="A2448" s="1" t="str">
        <f t="shared" si="647"/>
        <v>ZFBH20129604</v>
      </c>
      <c r="B2448" s="1">
        <f t="shared" si="648"/>
        <v>350.9</v>
      </c>
      <c r="C2448" s="210">
        <f t="shared" si="649"/>
        <v>6</v>
      </c>
      <c r="D2448" s="1" t="str">
        <f t="shared" si="650"/>
        <v>na</v>
      </c>
      <c r="E2448" s="395" t="s">
        <v>18</v>
      </c>
      <c r="F2448">
        <v>9604</v>
      </c>
      <c r="G2448" s="139">
        <v>2012</v>
      </c>
      <c r="H2448" t="s">
        <v>150</v>
      </c>
      <c r="I2448" s="691">
        <f>VLOOKUP(E2448&amp;H2448,Data2012!$A:$S,15,FALSE)</f>
        <v>-1</v>
      </c>
    </row>
    <row r="2449" spans="1:9" ht="14.25" hidden="1" customHeight="1">
      <c r="A2449" s="1" t="str">
        <f t="shared" si="647"/>
        <v>ZFBH20129604</v>
      </c>
      <c r="B2449" s="1">
        <f t="shared" si="648"/>
        <v>350.9</v>
      </c>
      <c r="C2449" s="210">
        <f t="shared" si="649"/>
        <v>6</v>
      </c>
      <c r="D2449" s="1">
        <f t="shared" si="650"/>
        <v>66.400000000000006</v>
      </c>
      <c r="E2449" s="395" t="s">
        <v>18</v>
      </c>
      <c r="F2449">
        <v>9604</v>
      </c>
      <c r="G2449" s="139">
        <v>2012</v>
      </c>
      <c r="H2449" t="s">
        <v>149</v>
      </c>
      <c r="I2449" s="691">
        <f>VLOOKUP(E2449&amp;H2449,Data2012!$A:$S,15,FALSE)</f>
        <v>66.400000000000006</v>
      </c>
    </row>
    <row r="2450" spans="1:9" ht="14.25" hidden="1" customHeight="1">
      <c r="A2450" s="1" t="str">
        <f t="shared" si="647"/>
        <v>ZFBH20129604</v>
      </c>
      <c r="B2450" s="1">
        <f t="shared" si="648"/>
        <v>350.9</v>
      </c>
      <c r="C2450" s="210">
        <f t="shared" si="649"/>
        <v>5</v>
      </c>
      <c r="D2450" s="1">
        <f t="shared" si="650"/>
        <v>67.7</v>
      </c>
      <c r="E2450" s="395" t="s">
        <v>18</v>
      </c>
      <c r="F2450">
        <v>9604</v>
      </c>
      <c r="G2450" s="139">
        <v>2012</v>
      </c>
      <c r="H2450" t="s">
        <v>148</v>
      </c>
      <c r="I2450" s="691">
        <f>VLOOKUP(E2450&amp;H2450,Data2012!$A:$S,15,FALSE)</f>
        <v>67.7</v>
      </c>
    </row>
    <row r="2451" spans="1:9" ht="14.25" hidden="1" customHeight="1">
      <c r="A2451" s="1" t="str">
        <f t="shared" si="647"/>
        <v>ZFBH20129604</v>
      </c>
      <c r="B2451" s="1">
        <f t="shared" si="648"/>
        <v>350.9</v>
      </c>
      <c r="C2451" s="210">
        <f t="shared" si="649"/>
        <v>4</v>
      </c>
      <c r="D2451" s="1">
        <f t="shared" si="650"/>
        <v>59.6</v>
      </c>
      <c r="E2451" s="395" t="s">
        <v>18</v>
      </c>
      <c r="F2451">
        <v>9604</v>
      </c>
      <c r="G2451" s="139">
        <v>2012</v>
      </c>
      <c r="H2451" t="s">
        <v>147</v>
      </c>
      <c r="I2451" s="691">
        <f>VLOOKUP(E2451&amp;H2451,Data2012!$A:$S,15,FALSE)</f>
        <v>59.6</v>
      </c>
    </row>
    <row r="2452" spans="1:9" ht="14.25" hidden="1" customHeight="1">
      <c r="A2452" s="1" t="str">
        <f t="shared" si="647"/>
        <v>ZFBH20129604</v>
      </c>
      <c r="B2452" s="1">
        <f t="shared" si="648"/>
        <v>350.9</v>
      </c>
      <c r="C2452" s="210">
        <f t="shared" si="649"/>
        <v>3</v>
      </c>
      <c r="D2452" s="1">
        <f t="shared" si="650"/>
        <v>73.400000000000006</v>
      </c>
      <c r="E2452" s="395" t="s">
        <v>18</v>
      </c>
      <c r="F2452">
        <v>9604</v>
      </c>
      <c r="G2452" s="139">
        <v>2012</v>
      </c>
      <c r="H2452" t="s">
        <v>146</v>
      </c>
      <c r="I2452" s="691">
        <f>VLOOKUP(E2452&amp;H2452,Data2012!$A:$S,15,FALSE)</f>
        <v>73.400000000000006</v>
      </c>
    </row>
    <row r="2453" spans="1:9" ht="14.25" hidden="1" customHeight="1">
      <c r="A2453" s="1" t="str">
        <f t="shared" si="647"/>
        <v>ZFBH20129604</v>
      </c>
      <c r="B2453" s="1">
        <f t="shared" si="648"/>
        <v>350.9</v>
      </c>
      <c r="C2453" s="210">
        <f t="shared" si="649"/>
        <v>2</v>
      </c>
      <c r="D2453" s="1">
        <f t="shared" si="650"/>
        <v>34.9</v>
      </c>
      <c r="E2453" s="395" t="s">
        <v>18</v>
      </c>
      <c r="F2453">
        <v>9604</v>
      </c>
      <c r="G2453" s="139">
        <v>2012</v>
      </c>
      <c r="H2453" t="s">
        <v>145</v>
      </c>
      <c r="I2453" s="691">
        <f>VLOOKUP(E2453&amp;H2453,Data2012!$A:$S,15,FALSE)</f>
        <v>34.9</v>
      </c>
    </row>
    <row r="2454" spans="1:9" ht="14.25" hidden="1" customHeight="1">
      <c r="A2454" s="1" t="str">
        <f t="shared" si="647"/>
        <v>ZFBH20129604</v>
      </c>
      <c r="B2454" s="1">
        <f>IF(D2454="na"," ",SUMIF(A:A,A2454,D:D))</f>
        <v>350.9</v>
      </c>
      <c r="C2454" s="210">
        <f>IF(D2454="na"," ",VALUE(RIGHT(TRIM(H2454),2)))</f>
        <v>1</v>
      </c>
      <c r="D2454" s="1">
        <f t="shared" si="650"/>
        <v>48.9</v>
      </c>
      <c r="E2454" s="395" t="s">
        <v>18</v>
      </c>
      <c r="F2454">
        <v>9604</v>
      </c>
      <c r="G2454" s="139">
        <v>2012</v>
      </c>
      <c r="H2454" t="s">
        <v>144</v>
      </c>
      <c r="I2454" s="691">
        <f>VLOOKUP(E2454&amp;H2454,Data2012!$A:$S,15,FALSE)</f>
        <v>48.9</v>
      </c>
    </row>
    <row r="2455" spans="1:9" ht="14.25" hidden="1" customHeight="1">
      <c r="A2455" s="1" t="str">
        <f t="shared" si="647"/>
        <v>ZFBH20129605</v>
      </c>
      <c r="B2455" s="1">
        <f t="shared" ref="B2455:B2465" si="651">IF(D2455="na",B2456,SUMIF(A:A,A2455,D:D))</f>
        <v>1332</v>
      </c>
      <c r="C2455" s="210">
        <f t="shared" ref="C2455:C2465" si="652">IF(D2455="na",C2456,VALUE(RIGHT(TRIM(H2455),2)))</f>
        <v>6</v>
      </c>
      <c r="D2455" s="1" t="str">
        <f>IF(I2455&lt;0,"na",I2455)</f>
        <v>na</v>
      </c>
      <c r="E2455" s="395" t="s">
        <v>18</v>
      </c>
      <c r="F2455">
        <v>9605</v>
      </c>
      <c r="G2455" s="139">
        <v>2012</v>
      </c>
      <c r="H2455" t="s">
        <v>155</v>
      </c>
      <c r="I2455" s="691">
        <f>VLOOKUP(E2455&amp;H2455,Data2012!$A:$S,18,FALSE)</f>
        <v>-1</v>
      </c>
    </row>
    <row r="2456" spans="1:9" ht="14.25" hidden="1" customHeight="1">
      <c r="A2456" s="1" t="str">
        <f t="shared" si="647"/>
        <v>ZFBH20129605</v>
      </c>
      <c r="B2456" s="1">
        <f t="shared" si="651"/>
        <v>1332</v>
      </c>
      <c r="C2456" s="210">
        <f t="shared" si="652"/>
        <v>6</v>
      </c>
      <c r="D2456" s="1" t="str">
        <f t="shared" ref="D2456:D2466" si="653">IF(I2456&lt;0,"na",I2456)</f>
        <v>na</v>
      </c>
      <c r="E2456" s="395" t="s">
        <v>18</v>
      </c>
      <c r="F2456">
        <v>9605</v>
      </c>
      <c r="G2456" s="139">
        <v>2012</v>
      </c>
      <c r="H2456" t="s">
        <v>154</v>
      </c>
      <c r="I2456" s="691">
        <f>VLOOKUP(E2456&amp;H2456,Data2012!$A:$S,18,FALSE)</f>
        <v>-1</v>
      </c>
    </row>
    <row r="2457" spans="1:9" ht="14.25" hidden="1" customHeight="1">
      <c r="A2457" s="1" t="str">
        <f t="shared" si="647"/>
        <v>ZFBH20129605</v>
      </c>
      <c r="B2457" s="1">
        <f t="shared" si="651"/>
        <v>1332</v>
      </c>
      <c r="C2457" s="210">
        <f t="shared" si="652"/>
        <v>6</v>
      </c>
      <c r="D2457" s="1" t="str">
        <f t="shared" si="653"/>
        <v>na</v>
      </c>
      <c r="E2457" s="395" t="s">
        <v>18</v>
      </c>
      <c r="F2457">
        <v>9605</v>
      </c>
      <c r="G2457" s="139">
        <v>2012</v>
      </c>
      <c r="H2457" t="s">
        <v>153</v>
      </c>
      <c r="I2457" s="691">
        <f>VLOOKUP(E2457&amp;H2457,Data2012!$A:$S,18,FALSE)</f>
        <v>-1</v>
      </c>
    </row>
    <row r="2458" spans="1:9" ht="14.25" hidden="1" customHeight="1">
      <c r="A2458" s="1" t="str">
        <f t="shared" si="647"/>
        <v>ZFBH20129605</v>
      </c>
      <c r="B2458" s="1">
        <f t="shared" si="651"/>
        <v>1332</v>
      </c>
      <c r="C2458" s="210">
        <f t="shared" si="652"/>
        <v>6</v>
      </c>
      <c r="D2458" s="1" t="str">
        <f t="shared" si="653"/>
        <v>na</v>
      </c>
      <c r="E2458" s="395" t="s">
        <v>18</v>
      </c>
      <c r="F2458">
        <v>9605</v>
      </c>
      <c r="G2458" s="139">
        <v>2012</v>
      </c>
      <c r="H2458" t="s">
        <v>152</v>
      </c>
      <c r="I2458" s="691">
        <f>VLOOKUP(E2458&amp;H2458,Data2012!$A:$S,18,FALSE)</f>
        <v>-1</v>
      </c>
    </row>
    <row r="2459" spans="1:9" ht="14.25" hidden="1" customHeight="1">
      <c r="A2459" s="1" t="str">
        <f t="shared" si="647"/>
        <v>ZFBH20129605</v>
      </c>
      <c r="B2459" s="1">
        <f t="shared" si="651"/>
        <v>1332</v>
      </c>
      <c r="C2459" s="210">
        <f t="shared" si="652"/>
        <v>6</v>
      </c>
      <c r="D2459" s="1" t="str">
        <f t="shared" si="653"/>
        <v>na</v>
      </c>
      <c r="E2459" s="395" t="s">
        <v>18</v>
      </c>
      <c r="F2459">
        <v>9605</v>
      </c>
      <c r="G2459" s="139">
        <v>2012</v>
      </c>
      <c r="H2459" t="s">
        <v>151</v>
      </c>
      <c r="I2459" s="691">
        <f>VLOOKUP(E2459&amp;H2459,Data2012!$A:$S,18,FALSE)</f>
        <v>-1</v>
      </c>
    </row>
    <row r="2460" spans="1:9" ht="14.25" hidden="1" customHeight="1">
      <c r="A2460" s="1" t="str">
        <f t="shared" si="647"/>
        <v>ZFBH20129605</v>
      </c>
      <c r="B2460" s="1">
        <f t="shared" si="651"/>
        <v>1332</v>
      </c>
      <c r="C2460" s="210">
        <f t="shared" si="652"/>
        <v>6</v>
      </c>
      <c r="D2460" s="1" t="str">
        <f t="shared" si="653"/>
        <v>na</v>
      </c>
      <c r="E2460" s="395" t="s">
        <v>18</v>
      </c>
      <c r="F2460">
        <v>9605</v>
      </c>
      <c r="G2460" s="139">
        <v>2012</v>
      </c>
      <c r="H2460" t="s">
        <v>150</v>
      </c>
      <c r="I2460" s="691">
        <f>VLOOKUP(E2460&amp;H2460,Data2012!$A:$S,18,FALSE)</f>
        <v>-1</v>
      </c>
    </row>
    <row r="2461" spans="1:9" ht="14.25" hidden="1" customHeight="1">
      <c r="A2461" s="1" t="str">
        <f t="shared" si="647"/>
        <v>ZFBH20129605</v>
      </c>
      <c r="B2461" s="1">
        <f t="shared" si="651"/>
        <v>1332</v>
      </c>
      <c r="C2461" s="210">
        <f t="shared" si="652"/>
        <v>6</v>
      </c>
      <c r="D2461" s="1">
        <f t="shared" si="653"/>
        <v>226</v>
      </c>
      <c r="E2461" s="395" t="s">
        <v>18</v>
      </c>
      <c r="F2461">
        <v>9605</v>
      </c>
      <c r="G2461" s="139">
        <v>2012</v>
      </c>
      <c r="H2461" t="s">
        <v>149</v>
      </c>
      <c r="I2461" s="691">
        <f>VLOOKUP(E2461&amp;H2461,Data2012!$A:$S,18,FALSE)</f>
        <v>226</v>
      </c>
    </row>
    <row r="2462" spans="1:9" ht="14.25" hidden="1" customHeight="1">
      <c r="A2462" s="1" t="str">
        <f t="shared" si="647"/>
        <v>ZFBH20129605</v>
      </c>
      <c r="B2462" s="1">
        <f t="shared" si="651"/>
        <v>1332</v>
      </c>
      <c r="C2462" s="210">
        <f t="shared" si="652"/>
        <v>5</v>
      </c>
      <c r="D2462" s="1">
        <f t="shared" si="653"/>
        <v>236</v>
      </c>
      <c r="E2462" s="395" t="s">
        <v>18</v>
      </c>
      <c r="F2462">
        <v>9605</v>
      </c>
      <c r="G2462" s="139">
        <v>2012</v>
      </c>
      <c r="H2462" t="s">
        <v>148</v>
      </c>
      <c r="I2462" s="691">
        <f>VLOOKUP(E2462&amp;H2462,Data2012!$A:$S,18,FALSE)</f>
        <v>236</v>
      </c>
    </row>
    <row r="2463" spans="1:9" ht="14.25" hidden="1" customHeight="1">
      <c r="A2463" s="1" t="str">
        <f t="shared" si="647"/>
        <v>ZFBH20129605</v>
      </c>
      <c r="B2463" s="1">
        <f t="shared" si="651"/>
        <v>1332</v>
      </c>
      <c r="C2463" s="210">
        <f t="shared" si="652"/>
        <v>4</v>
      </c>
      <c r="D2463" s="1">
        <f t="shared" si="653"/>
        <v>235</v>
      </c>
      <c r="E2463" s="395" t="s">
        <v>18</v>
      </c>
      <c r="F2463">
        <v>9605</v>
      </c>
      <c r="G2463" s="139">
        <v>2012</v>
      </c>
      <c r="H2463" t="s">
        <v>147</v>
      </c>
      <c r="I2463" s="691">
        <f>VLOOKUP(E2463&amp;H2463,Data2012!$A:$S,18,FALSE)</f>
        <v>235</v>
      </c>
    </row>
    <row r="2464" spans="1:9" ht="14.25" hidden="1" customHeight="1">
      <c r="A2464" s="1" t="str">
        <f t="shared" si="647"/>
        <v>ZFBH20129605</v>
      </c>
      <c r="B2464" s="1">
        <f t="shared" si="651"/>
        <v>1332</v>
      </c>
      <c r="C2464" s="210">
        <f t="shared" si="652"/>
        <v>3</v>
      </c>
      <c r="D2464" s="1">
        <f t="shared" si="653"/>
        <v>306</v>
      </c>
      <c r="E2464" s="395" t="s">
        <v>18</v>
      </c>
      <c r="F2464">
        <v>9605</v>
      </c>
      <c r="G2464" s="139">
        <v>2012</v>
      </c>
      <c r="H2464" t="s">
        <v>146</v>
      </c>
      <c r="I2464" s="691">
        <f>VLOOKUP(E2464&amp;H2464,Data2012!$A:$S,18,FALSE)</f>
        <v>306</v>
      </c>
    </row>
    <row r="2465" spans="1:9" ht="14.25" hidden="1" customHeight="1">
      <c r="A2465" s="1" t="str">
        <f t="shared" si="647"/>
        <v>ZFBH20129605</v>
      </c>
      <c r="B2465" s="1">
        <f t="shared" si="651"/>
        <v>1332</v>
      </c>
      <c r="C2465" s="210">
        <f t="shared" si="652"/>
        <v>2</v>
      </c>
      <c r="D2465" s="1">
        <f t="shared" si="653"/>
        <v>140</v>
      </c>
      <c r="E2465" s="395" t="s">
        <v>18</v>
      </c>
      <c r="F2465">
        <v>9605</v>
      </c>
      <c r="G2465" s="139">
        <v>2012</v>
      </c>
      <c r="H2465" t="s">
        <v>145</v>
      </c>
      <c r="I2465" s="691">
        <f>VLOOKUP(E2465&amp;H2465,Data2012!$A:$S,18,FALSE)</f>
        <v>140</v>
      </c>
    </row>
    <row r="2466" spans="1:9" ht="14.25" hidden="1" customHeight="1">
      <c r="A2466" s="1" t="str">
        <f t="shared" si="647"/>
        <v>ZFBH20129605</v>
      </c>
      <c r="B2466" s="1">
        <f>IF(D2466="na"," ",SUMIF(A:A,A2466,D:D))</f>
        <v>1332</v>
      </c>
      <c r="C2466" s="210">
        <f>IF(D2466="na"," ",VALUE(RIGHT(TRIM(H2466),2)))</f>
        <v>1</v>
      </c>
      <c r="D2466" s="1">
        <f t="shared" si="653"/>
        <v>189</v>
      </c>
      <c r="E2466" s="395" t="s">
        <v>18</v>
      </c>
      <c r="F2466">
        <v>9605</v>
      </c>
      <c r="G2466" s="139">
        <v>2012</v>
      </c>
      <c r="H2466" t="s">
        <v>144</v>
      </c>
      <c r="I2466" s="691">
        <f>VLOOKUP(E2466&amp;H2466,Data2012!$A:$S,18,FALSE)</f>
        <v>189</v>
      </c>
    </row>
    <row r="2467" spans="1:9" ht="14.25" hidden="1" customHeight="1">
      <c r="A2467" s="1" t="str">
        <f t="shared" si="647"/>
        <v>ZFBH20129606</v>
      </c>
      <c r="B2467" s="1">
        <f t="shared" ref="B2467:B2477" si="654">IF(D2467="na",B2468,SUMIF(A:A,A2467,D:D))</f>
        <v>226.29999999999998</v>
      </c>
      <c r="C2467" s="210">
        <f t="shared" ref="C2467:C2477" si="655">IF(D2467="na",C2468,VALUE(RIGHT(TRIM(H2467),2)))</f>
        <v>6</v>
      </c>
      <c r="D2467" s="1" t="str">
        <f>IF(I2467&lt;0,"na",I2467)</f>
        <v>na</v>
      </c>
      <c r="E2467" s="395" t="s">
        <v>18</v>
      </c>
      <c r="F2467">
        <v>9606</v>
      </c>
      <c r="G2467" s="139">
        <v>2012</v>
      </c>
      <c r="H2467" t="s">
        <v>155</v>
      </c>
      <c r="I2467" s="691">
        <f>VLOOKUP(E2467&amp;H2467,Data2012!$A:$U,21,FALSE)</f>
        <v>-1</v>
      </c>
    </row>
    <row r="2468" spans="1:9" ht="14.25" hidden="1" customHeight="1">
      <c r="A2468" s="1" t="str">
        <f t="shared" si="647"/>
        <v>ZFBH20129606</v>
      </c>
      <c r="B2468" s="1">
        <f t="shared" si="654"/>
        <v>226.29999999999998</v>
      </c>
      <c r="C2468" s="210">
        <f t="shared" si="655"/>
        <v>6</v>
      </c>
      <c r="D2468" s="1" t="str">
        <f t="shared" ref="D2468:D2478" si="656">IF(I2468&lt;0,"na",I2468)</f>
        <v>na</v>
      </c>
      <c r="E2468" s="395" t="s">
        <v>18</v>
      </c>
      <c r="F2468">
        <v>9606</v>
      </c>
      <c r="G2468" s="139">
        <v>2012</v>
      </c>
      <c r="H2468" t="s">
        <v>154</v>
      </c>
      <c r="I2468" s="691">
        <f>VLOOKUP(E2468&amp;H2468,Data2012!$A:$U,21,FALSE)</f>
        <v>-1</v>
      </c>
    </row>
    <row r="2469" spans="1:9" ht="14.25" hidden="1" customHeight="1">
      <c r="A2469" s="1" t="str">
        <f t="shared" si="647"/>
        <v>ZFBH20129606</v>
      </c>
      <c r="B2469" s="1">
        <f t="shared" si="654"/>
        <v>226.29999999999998</v>
      </c>
      <c r="C2469" s="210">
        <f t="shared" si="655"/>
        <v>6</v>
      </c>
      <c r="D2469" s="1" t="str">
        <f t="shared" si="656"/>
        <v>na</v>
      </c>
      <c r="E2469" s="395" t="s">
        <v>18</v>
      </c>
      <c r="F2469">
        <v>9606</v>
      </c>
      <c r="G2469" s="139">
        <v>2012</v>
      </c>
      <c r="H2469" t="s">
        <v>153</v>
      </c>
      <c r="I2469" s="691">
        <f>VLOOKUP(E2469&amp;H2469,Data2012!$A:$U,21,FALSE)</f>
        <v>-1</v>
      </c>
    </row>
    <row r="2470" spans="1:9" ht="14.25" hidden="1" customHeight="1">
      <c r="A2470" s="1" t="str">
        <f t="shared" si="647"/>
        <v>ZFBH20129606</v>
      </c>
      <c r="B2470" s="1">
        <f t="shared" si="654"/>
        <v>226.29999999999998</v>
      </c>
      <c r="C2470" s="210">
        <f t="shared" si="655"/>
        <v>6</v>
      </c>
      <c r="D2470" s="1" t="str">
        <f t="shared" si="656"/>
        <v>na</v>
      </c>
      <c r="E2470" s="395" t="s">
        <v>18</v>
      </c>
      <c r="F2470">
        <v>9606</v>
      </c>
      <c r="G2470" s="139">
        <v>2012</v>
      </c>
      <c r="H2470" t="s">
        <v>152</v>
      </c>
      <c r="I2470" s="691">
        <f>VLOOKUP(E2470&amp;H2470,Data2012!$A:$U,21,FALSE)</f>
        <v>-1</v>
      </c>
    </row>
    <row r="2471" spans="1:9" ht="14.25" hidden="1" customHeight="1">
      <c r="A2471" s="1" t="str">
        <f t="shared" si="647"/>
        <v>ZFBH20129606</v>
      </c>
      <c r="B2471" s="1">
        <f t="shared" si="654"/>
        <v>226.29999999999998</v>
      </c>
      <c r="C2471" s="210">
        <f t="shared" si="655"/>
        <v>6</v>
      </c>
      <c r="D2471" s="1" t="str">
        <f t="shared" si="656"/>
        <v>na</v>
      </c>
      <c r="E2471" s="395" t="s">
        <v>18</v>
      </c>
      <c r="F2471">
        <v>9606</v>
      </c>
      <c r="G2471" s="139">
        <v>2012</v>
      </c>
      <c r="H2471" t="s">
        <v>151</v>
      </c>
      <c r="I2471" s="691">
        <f>VLOOKUP(E2471&amp;H2471,Data2012!$A:$U,21,FALSE)</f>
        <v>-1</v>
      </c>
    </row>
    <row r="2472" spans="1:9" ht="14.25" hidden="1" customHeight="1">
      <c r="A2472" s="1" t="str">
        <f t="shared" si="647"/>
        <v>ZFBH20129606</v>
      </c>
      <c r="B2472" s="1">
        <f t="shared" si="654"/>
        <v>226.29999999999998</v>
      </c>
      <c r="C2472" s="210">
        <f t="shared" si="655"/>
        <v>6</v>
      </c>
      <c r="D2472" s="1" t="str">
        <f t="shared" si="656"/>
        <v>na</v>
      </c>
      <c r="E2472" s="395" t="s">
        <v>18</v>
      </c>
      <c r="F2472">
        <v>9606</v>
      </c>
      <c r="G2472" s="139">
        <v>2012</v>
      </c>
      <c r="H2472" t="s">
        <v>150</v>
      </c>
      <c r="I2472" s="691">
        <f>VLOOKUP(E2472&amp;H2472,Data2012!$A:$U,21,FALSE)</f>
        <v>-1</v>
      </c>
    </row>
    <row r="2473" spans="1:9" ht="14.25" hidden="1" customHeight="1">
      <c r="A2473" s="1" t="str">
        <f t="shared" si="647"/>
        <v>ZFBH20129606</v>
      </c>
      <c r="B2473" s="1">
        <f t="shared" si="654"/>
        <v>226.29999999999998</v>
      </c>
      <c r="C2473" s="210">
        <f t="shared" si="655"/>
        <v>6</v>
      </c>
      <c r="D2473" s="1">
        <f t="shared" si="656"/>
        <v>40.1</v>
      </c>
      <c r="E2473" s="395" t="s">
        <v>18</v>
      </c>
      <c r="F2473">
        <v>9606</v>
      </c>
      <c r="G2473" s="139">
        <v>2012</v>
      </c>
      <c r="H2473" t="s">
        <v>149</v>
      </c>
      <c r="I2473" s="691">
        <f>VLOOKUP(E2473&amp;H2473,Data2012!$A:$U,21,FALSE)</f>
        <v>40.1</v>
      </c>
    </row>
    <row r="2474" spans="1:9" ht="14.25" hidden="1" customHeight="1">
      <c r="A2474" s="1" t="str">
        <f t="shared" si="647"/>
        <v>ZFBH20129606</v>
      </c>
      <c r="B2474" s="1">
        <f t="shared" si="654"/>
        <v>226.29999999999998</v>
      </c>
      <c r="C2474" s="210">
        <f t="shared" si="655"/>
        <v>5</v>
      </c>
      <c r="D2474" s="1">
        <f t="shared" si="656"/>
        <v>43.6</v>
      </c>
      <c r="E2474" s="395" t="s">
        <v>18</v>
      </c>
      <c r="F2474">
        <v>9606</v>
      </c>
      <c r="G2474" s="139">
        <v>2012</v>
      </c>
      <c r="H2474" t="s">
        <v>148</v>
      </c>
      <c r="I2474" s="691">
        <f>VLOOKUP(E2474&amp;H2474,Data2012!$A:$U,21,FALSE)</f>
        <v>43.6</v>
      </c>
    </row>
    <row r="2475" spans="1:9" ht="14.25" hidden="1" customHeight="1">
      <c r="A2475" s="1" t="str">
        <f t="shared" si="647"/>
        <v>ZFBH20129606</v>
      </c>
      <c r="B2475" s="1">
        <f t="shared" si="654"/>
        <v>226.29999999999998</v>
      </c>
      <c r="C2475" s="210">
        <f t="shared" si="655"/>
        <v>4</v>
      </c>
      <c r="D2475" s="1">
        <f t="shared" si="656"/>
        <v>38.1</v>
      </c>
      <c r="E2475" s="395" t="s">
        <v>18</v>
      </c>
      <c r="F2475">
        <v>9606</v>
      </c>
      <c r="G2475" s="139">
        <v>2012</v>
      </c>
      <c r="H2475" t="s">
        <v>147</v>
      </c>
      <c r="I2475" s="691">
        <f>VLOOKUP(E2475&amp;H2475,Data2012!$A:$U,21,FALSE)</f>
        <v>38.1</v>
      </c>
    </row>
    <row r="2476" spans="1:9" ht="14.25" hidden="1" customHeight="1">
      <c r="A2476" s="1" t="str">
        <f t="shared" si="647"/>
        <v>ZFBH20129606</v>
      </c>
      <c r="B2476" s="1">
        <f t="shared" si="654"/>
        <v>226.29999999999998</v>
      </c>
      <c r="C2476" s="210">
        <f t="shared" si="655"/>
        <v>3</v>
      </c>
      <c r="D2476" s="1">
        <f t="shared" si="656"/>
        <v>50.7</v>
      </c>
      <c r="E2476" s="395" t="s">
        <v>18</v>
      </c>
      <c r="F2476">
        <v>9606</v>
      </c>
      <c r="G2476" s="139">
        <v>2012</v>
      </c>
      <c r="H2476" t="s">
        <v>146</v>
      </c>
      <c r="I2476" s="691">
        <f>VLOOKUP(E2476&amp;H2476,Data2012!$A:$U,21,FALSE)</f>
        <v>50.7</v>
      </c>
    </row>
    <row r="2477" spans="1:9" ht="14.25" hidden="1" customHeight="1">
      <c r="A2477" s="1" t="str">
        <f t="shared" si="647"/>
        <v>ZFBH20129606</v>
      </c>
      <c r="B2477" s="1">
        <f t="shared" si="654"/>
        <v>226.29999999999998</v>
      </c>
      <c r="C2477" s="210">
        <f t="shared" si="655"/>
        <v>2</v>
      </c>
      <c r="D2477" s="1">
        <f t="shared" si="656"/>
        <v>23.7</v>
      </c>
      <c r="E2477" s="395" t="s">
        <v>18</v>
      </c>
      <c r="F2477">
        <v>9606</v>
      </c>
      <c r="G2477" s="139">
        <v>2012</v>
      </c>
      <c r="H2477" t="s">
        <v>145</v>
      </c>
      <c r="I2477" s="691">
        <f>VLOOKUP(E2477&amp;H2477,Data2012!$A:$U,21,FALSE)</f>
        <v>23.7</v>
      </c>
    </row>
    <row r="2478" spans="1:9" ht="14.25" hidden="1" customHeight="1">
      <c r="A2478" s="1" t="str">
        <f t="shared" si="647"/>
        <v>ZFBH20129606</v>
      </c>
      <c r="B2478" s="1">
        <f>IF(D2478="na"," ",SUMIF(A:A,A2478,D:D))</f>
        <v>226.29999999999998</v>
      </c>
      <c r="C2478" s="210">
        <f>IF(D2478="na"," ",VALUE(RIGHT(TRIM(H2478),2)))</f>
        <v>1</v>
      </c>
      <c r="D2478" s="1">
        <f t="shared" si="656"/>
        <v>30.1</v>
      </c>
      <c r="E2478" s="395" t="s">
        <v>18</v>
      </c>
      <c r="F2478">
        <v>9606</v>
      </c>
      <c r="G2478" s="139">
        <v>2012</v>
      </c>
      <c r="H2478" t="s">
        <v>144</v>
      </c>
      <c r="I2478" s="691">
        <f>VLOOKUP(E2478&amp;H2478,Data2012!$A:$U,21,FALSE)</f>
        <v>30.1</v>
      </c>
    </row>
    <row r="2479" spans="1:9" ht="14.25" hidden="1" customHeight="1">
      <c r="A2479" s="1" t="str">
        <f t="shared" si="647"/>
        <v>ZRS20129601</v>
      </c>
      <c r="B2479" s="1" t="str">
        <f t="shared" ref="B2479:B2489" si="657">IF(D2479="na",B2480,SUMIF(A:A,A2479,D:D))</f>
        <v xml:space="preserve"> </v>
      </c>
      <c r="C2479" s="210" t="str">
        <f t="shared" ref="C2479:C2489" si="658">IF(D2479="na",C2480,VALUE(RIGHT(TRIM(H2479),2)))</f>
        <v xml:space="preserve"> </v>
      </c>
      <c r="D2479" s="1" t="str">
        <f>IF(I2479&lt;0,"na",I2479)</f>
        <v>na</v>
      </c>
      <c r="E2479" t="s">
        <v>65</v>
      </c>
      <c r="F2479">
        <v>9601</v>
      </c>
      <c r="G2479" s="139">
        <v>2012</v>
      </c>
      <c r="H2479" t="s">
        <v>155</v>
      </c>
      <c r="I2479">
        <f>VLOOKUP(E2479&amp;H2479,Data2012!$A:$S,4,FALSE)</f>
        <v>-1</v>
      </c>
    </row>
    <row r="2480" spans="1:9" ht="14.25" hidden="1" customHeight="1">
      <c r="A2480" s="1" t="str">
        <f t="shared" si="647"/>
        <v>ZRS20129601</v>
      </c>
      <c r="B2480" s="1" t="str">
        <f t="shared" si="657"/>
        <v xml:space="preserve"> </v>
      </c>
      <c r="C2480" s="210" t="str">
        <f t="shared" si="658"/>
        <v xml:space="preserve"> </v>
      </c>
      <c r="D2480" s="1" t="str">
        <f t="shared" ref="D2480:D2490" si="659">IF(I2480&lt;0,"na",I2480)</f>
        <v>na</v>
      </c>
      <c r="E2480" t="s">
        <v>65</v>
      </c>
      <c r="F2480">
        <v>9601</v>
      </c>
      <c r="G2480" s="139">
        <v>2012</v>
      </c>
      <c r="H2480" t="s">
        <v>154</v>
      </c>
      <c r="I2480">
        <f>VLOOKUP(E2480&amp;H2480,Data2012!$A:$S,4,FALSE)</f>
        <v>-1</v>
      </c>
    </row>
    <row r="2481" spans="1:9" ht="14.25" hidden="1" customHeight="1">
      <c r="A2481" s="1" t="str">
        <f t="shared" si="647"/>
        <v>ZRS20129601</v>
      </c>
      <c r="B2481" s="1" t="str">
        <f t="shared" si="657"/>
        <v xml:space="preserve"> </v>
      </c>
      <c r="C2481" s="210" t="str">
        <f t="shared" si="658"/>
        <v xml:space="preserve"> </v>
      </c>
      <c r="D2481" s="1" t="str">
        <f t="shared" si="659"/>
        <v>na</v>
      </c>
      <c r="E2481" t="s">
        <v>65</v>
      </c>
      <c r="F2481">
        <v>9601</v>
      </c>
      <c r="G2481" s="139">
        <v>2012</v>
      </c>
      <c r="H2481" t="s">
        <v>153</v>
      </c>
      <c r="I2481">
        <f>VLOOKUP(E2481&amp;H2481,Data2012!$A:$S,4,FALSE)</f>
        <v>-1</v>
      </c>
    </row>
    <row r="2482" spans="1:9" ht="14.25" hidden="1" customHeight="1">
      <c r="A2482" s="1" t="str">
        <f t="shared" si="647"/>
        <v>ZRS20129601</v>
      </c>
      <c r="B2482" s="1" t="str">
        <f t="shared" si="657"/>
        <v xml:space="preserve"> </v>
      </c>
      <c r="C2482" s="210" t="str">
        <f t="shared" si="658"/>
        <v xml:space="preserve"> </v>
      </c>
      <c r="D2482" s="1" t="str">
        <f t="shared" si="659"/>
        <v>na</v>
      </c>
      <c r="E2482" t="s">
        <v>65</v>
      </c>
      <c r="F2482">
        <v>9601</v>
      </c>
      <c r="G2482" s="139">
        <v>2012</v>
      </c>
      <c r="H2482" t="s">
        <v>152</v>
      </c>
      <c r="I2482">
        <f>VLOOKUP(E2482&amp;H2482,Data2012!$A:$S,4,FALSE)</f>
        <v>-1</v>
      </c>
    </row>
    <row r="2483" spans="1:9" ht="14.25" hidden="1" customHeight="1">
      <c r="A2483" s="1" t="str">
        <f t="shared" si="647"/>
        <v>ZRS20129601</v>
      </c>
      <c r="B2483" s="1" t="str">
        <f t="shared" si="657"/>
        <v xml:space="preserve"> </v>
      </c>
      <c r="C2483" s="210" t="str">
        <f t="shared" si="658"/>
        <v xml:space="preserve"> </v>
      </c>
      <c r="D2483" s="1" t="str">
        <f t="shared" si="659"/>
        <v>na</v>
      </c>
      <c r="E2483" t="s">
        <v>65</v>
      </c>
      <c r="F2483">
        <v>9601</v>
      </c>
      <c r="G2483" s="139">
        <v>2012</v>
      </c>
      <c r="H2483" t="s">
        <v>151</v>
      </c>
      <c r="I2483">
        <f>VLOOKUP(E2483&amp;H2483,Data2012!$A:$S,4,FALSE)</f>
        <v>-1</v>
      </c>
    </row>
    <row r="2484" spans="1:9" ht="14.25" hidden="1" customHeight="1">
      <c r="A2484" s="1" t="str">
        <f t="shared" si="647"/>
        <v>ZRS20129601</v>
      </c>
      <c r="B2484" s="1" t="str">
        <f t="shared" si="657"/>
        <v xml:space="preserve"> </v>
      </c>
      <c r="C2484" s="210" t="str">
        <f t="shared" si="658"/>
        <v xml:space="preserve"> </v>
      </c>
      <c r="D2484" s="1" t="str">
        <f t="shared" si="659"/>
        <v>na</v>
      </c>
      <c r="E2484" t="s">
        <v>65</v>
      </c>
      <c r="F2484">
        <v>9601</v>
      </c>
      <c r="G2484" s="139">
        <v>2012</v>
      </c>
      <c r="H2484" t="s">
        <v>150</v>
      </c>
      <c r="I2484">
        <f>VLOOKUP(E2484&amp;H2484,Data2012!$A:$S,4,FALSE)</f>
        <v>-1</v>
      </c>
    </row>
    <row r="2485" spans="1:9" ht="14.25" hidden="1" customHeight="1">
      <c r="A2485" s="1" t="str">
        <f t="shared" si="647"/>
        <v>ZRS20129601</v>
      </c>
      <c r="B2485" s="1" t="str">
        <f t="shared" si="657"/>
        <v xml:space="preserve"> </v>
      </c>
      <c r="C2485" s="210" t="str">
        <f t="shared" si="658"/>
        <v xml:space="preserve"> </v>
      </c>
      <c r="D2485" s="1" t="str">
        <f t="shared" si="659"/>
        <v>na</v>
      </c>
      <c r="E2485" t="s">
        <v>65</v>
      </c>
      <c r="F2485">
        <v>9601</v>
      </c>
      <c r="G2485" s="139">
        <v>2012</v>
      </c>
      <c r="H2485" t="s">
        <v>149</v>
      </c>
      <c r="I2485">
        <f>VLOOKUP(E2485&amp;H2485,Data2012!$A:$S,4,FALSE)</f>
        <v>-1</v>
      </c>
    </row>
    <row r="2486" spans="1:9" ht="14.25" hidden="1" customHeight="1">
      <c r="A2486" s="1" t="str">
        <f t="shared" si="647"/>
        <v>ZRS20129601</v>
      </c>
      <c r="B2486" s="1" t="str">
        <f t="shared" si="657"/>
        <v xml:space="preserve"> </v>
      </c>
      <c r="C2486" s="210" t="str">
        <f t="shared" si="658"/>
        <v xml:space="preserve"> </v>
      </c>
      <c r="D2486" s="1" t="str">
        <f t="shared" si="659"/>
        <v>na</v>
      </c>
      <c r="E2486" t="s">
        <v>65</v>
      </c>
      <c r="F2486">
        <v>9601</v>
      </c>
      <c r="G2486" s="139">
        <v>2012</v>
      </c>
      <c r="H2486" t="s">
        <v>148</v>
      </c>
      <c r="I2486">
        <f>VLOOKUP(E2486&amp;H2486,Data2012!$A:$S,4,FALSE)</f>
        <v>-1</v>
      </c>
    </row>
    <row r="2487" spans="1:9" ht="14.25" hidden="1" customHeight="1">
      <c r="A2487" s="1" t="str">
        <f t="shared" si="647"/>
        <v>ZRS20129601</v>
      </c>
      <c r="B2487" s="1" t="str">
        <f t="shared" si="657"/>
        <v xml:space="preserve"> </v>
      </c>
      <c r="C2487" s="210" t="str">
        <f t="shared" si="658"/>
        <v xml:space="preserve"> </v>
      </c>
      <c r="D2487" s="1" t="str">
        <f t="shared" si="659"/>
        <v>na</v>
      </c>
      <c r="E2487" t="s">
        <v>65</v>
      </c>
      <c r="F2487">
        <v>9601</v>
      </c>
      <c r="G2487" s="139">
        <v>2012</v>
      </c>
      <c r="H2487" t="s">
        <v>147</v>
      </c>
      <c r="I2487">
        <f>VLOOKUP(E2487&amp;H2487,Data2012!$A:$S,4,FALSE)</f>
        <v>-1</v>
      </c>
    </row>
    <row r="2488" spans="1:9" ht="14.25" hidden="1" customHeight="1">
      <c r="A2488" s="1" t="str">
        <f t="shared" si="647"/>
        <v>ZRS20129601</v>
      </c>
      <c r="B2488" s="1" t="str">
        <f t="shared" si="657"/>
        <v xml:space="preserve"> </v>
      </c>
      <c r="C2488" s="210" t="str">
        <f t="shared" si="658"/>
        <v xml:space="preserve"> </v>
      </c>
      <c r="D2488" s="1" t="str">
        <f t="shared" si="659"/>
        <v>na</v>
      </c>
      <c r="E2488" t="s">
        <v>65</v>
      </c>
      <c r="F2488">
        <v>9601</v>
      </c>
      <c r="G2488" s="139">
        <v>2012</v>
      </c>
      <c r="H2488" t="s">
        <v>146</v>
      </c>
      <c r="I2488">
        <f>VLOOKUP(E2488&amp;H2488,Data2012!$A:$S,4,FALSE)</f>
        <v>-1</v>
      </c>
    </row>
    <row r="2489" spans="1:9" ht="14.25" hidden="1" customHeight="1">
      <c r="A2489" s="1" t="str">
        <f t="shared" si="647"/>
        <v>ZRS20129601</v>
      </c>
      <c r="B2489" s="1" t="str">
        <f t="shared" si="657"/>
        <v xml:space="preserve"> </v>
      </c>
      <c r="C2489" s="210" t="str">
        <f t="shared" si="658"/>
        <v xml:space="preserve"> </v>
      </c>
      <c r="D2489" s="1" t="str">
        <f t="shared" si="659"/>
        <v>na</v>
      </c>
      <c r="E2489" t="s">
        <v>65</v>
      </c>
      <c r="F2489">
        <v>9601</v>
      </c>
      <c r="G2489" s="139">
        <v>2012</v>
      </c>
      <c r="H2489" t="s">
        <v>145</v>
      </c>
      <c r="I2489">
        <f>VLOOKUP(E2489&amp;H2489,Data2012!$A:$S,4,FALSE)</f>
        <v>-1</v>
      </c>
    </row>
    <row r="2490" spans="1:9" ht="14.25" hidden="1" customHeight="1">
      <c r="A2490" s="1" t="str">
        <f t="shared" si="647"/>
        <v>ZRS20129601</v>
      </c>
      <c r="B2490" s="1" t="str">
        <f>IF(D2490="na"," ",SUMIF(A:A,A2490,D:D))</f>
        <v xml:space="preserve"> </v>
      </c>
      <c r="C2490" s="210" t="str">
        <f>IF(D2490="na"," ",VALUE(RIGHT(TRIM(H2490),2)))</f>
        <v xml:space="preserve"> </v>
      </c>
      <c r="D2490" s="1" t="str">
        <f t="shared" si="659"/>
        <v>na</v>
      </c>
      <c r="E2490" t="s">
        <v>65</v>
      </c>
      <c r="F2490">
        <v>9601</v>
      </c>
      <c r="G2490" s="139">
        <v>2012</v>
      </c>
      <c r="H2490" t="s">
        <v>144</v>
      </c>
      <c r="I2490" s="691">
        <f>VLOOKUP(E2490&amp;H2490,Data2012!$A:$S,4,FALSE)</f>
        <v>-1</v>
      </c>
    </row>
    <row r="2491" spans="1:9" ht="14.25" hidden="1" customHeight="1">
      <c r="A2491" s="1" t="str">
        <f t="shared" si="647"/>
        <v>ZRS20129602</v>
      </c>
      <c r="B2491" s="1" t="str">
        <f t="shared" ref="B2491:B2501" si="660">IF(D2491="na",B2492,SUMIF(A:A,A2491,D:D))</f>
        <v xml:space="preserve"> </v>
      </c>
      <c r="C2491" s="210" t="str">
        <f t="shared" ref="C2491:C2501" si="661">IF(D2491="na",C2492,VALUE(RIGHT(TRIM(H2491),2)))</f>
        <v xml:space="preserve"> </v>
      </c>
      <c r="D2491" s="1" t="str">
        <f>IF(I2491&lt;0,"na",I2491)</f>
        <v>na</v>
      </c>
      <c r="E2491" t="s">
        <v>65</v>
      </c>
      <c r="F2491">
        <v>9602</v>
      </c>
      <c r="G2491" s="139">
        <v>2012</v>
      </c>
      <c r="H2491" t="s">
        <v>155</v>
      </c>
      <c r="I2491" s="691">
        <f>VLOOKUP(E2491&amp;H2491,Data2012!$A:$S,7,FALSE)</f>
        <v>-1</v>
      </c>
    </row>
    <row r="2492" spans="1:9" ht="14.25" hidden="1" customHeight="1">
      <c r="A2492" s="1" t="str">
        <f t="shared" si="647"/>
        <v>ZRS20129602</v>
      </c>
      <c r="B2492" s="1" t="str">
        <f t="shared" si="660"/>
        <v xml:space="preserve"> </v>
      </c>
      <c r="C2492" s="210" t="str">
        <f t="shared" si="661"/>
        <v xml:space="preserve"> </v>
      </c>
      <c r="D2492" s="1" t="str">
        <f t="shared" ref="D2492:D2502" si="662">IF(I2492&lt;0,"na",I2492)</f>
        <v>na</v>
      </c>
      <c r="E2492" t="s">
        <v>65</v>
      </c>
      <c r="F2492">
        <v>9602</v>
      </c>
      <c r="G2492" s="139">
        <v>2012</v>
      </c>
      <c r="H2492" t="s">
        <v>154</v>
      </c>
      <c r="I2492" s="691">
        <f>VLOOKUP(E2492&amp;H2492,Data2012!$A:$S,7,FALSE)</f>
        <v>-1</v>
      </c>
    </row>
    <row r="2493" spans="1:9" ht="14.25" hidden="1" customHeight="1">
      <c r="A2493" s="1" t="str">
        <f t="shared" si="647"/>
        <v>ZRS20129602</v>
      </c>
      <c r="B2493" s="1" t="str">
        <f t="shared" si="660"/>
        <v xml:space="preserve"> </v>
      </c>
      <c r="C2493" s="210" t="str">
        <f t="shared" si="661"/>
        <v xml:space="preserve"> </v>
      </c>
      <c r="D2493" s="1" t="str">
        <f t="shared" si="662"/>
        <v>na</v>
      </c>
      <c r="E2493" t="s">
        <v>65</v>
      </c>
      <c r="F2493">
        <v>9602</v>
      </c>
      <c r="G2493" s="139">
        <v>2012</v>
      </c>
      <c r="H2493" t="s">
        <v>153</v>
      </c>
      <c r="I2493" s="691">
        <f>VLOOKUP(E2493&amp;H2493,Data2012!$A:$S,7,FALSE)</f>
        <v>-1</v>
      </c>
    </row>
    <row r="2494" spans="1:9" ht="14.25" hidden="1" customHeight="1">
      <c r="A2494" s="1" t="str">
        <f t="shared" si="647"/>
        <v>ZRS20129602</v>
      </c>
      <c r="B2494" s="1" t="str">
        <f t="shared" si="660"/>
        <v xml:space="preserve"> </v>
      </c>
      <c r="C2494" s="210" t="str">
        <f t="shared" si="661"/>
        <v xml:space="preserve"> </v>
      </c>
      <c r="D2494" s="1" t="str">
        <f t="shared" si="662"/>
        <v>na</v>
      </c>
      <c r="E2494" t="s">
        <v>65</v>
      </c>
      <c r="F2494">
        <v>9602</v>
      </c>
      <c r="G2494" s="139">
        <v>2012</v>
      </c>
      <c r="H2494" t="s">
        <v>152</v>
      </c>
      <c r="I2494" s="691">
        <f>VLOOKUP(E2494&amp;H2494,Data2012!$A:$S,7,FALSE)</f>
        <v>-1</v>
      </c>
    </row>
    <row r="2495" spans="1:9" ht="14.25" hidden="1" customHeight="1">
      <c r="A2495" s="1" t="str">
        <f t="shared" si="647"/>
        <v>ZRS20129602</v>
      </c>
      <c r="B2495" s="1" t="str">
        <f t="shared" si="660"/>
        <v xml:space="preserve"> </v>
      </c>
      <c r="C2495" s="210" t="str">
        <f t="shared" si="661"/>
        <v xml:space="preserve"> </v>
      </c>
      <c r="D2495" s="1" t="str">
        <f t="shared" si="662"/>
        <v>na</v>
      </c>
      <c r="E2495" t="s">
        <v>65</v>
      </c>
      <c r="F2495">
        <v>9602</v>
      </c>
      <c r="G2495" s="139">
        <v>2012</v>
      </c>
      <c r="H2495" t="s">
        <v>151</v>
      </c>
      <c r="I2495" s="691">
        <f>VLOOKUP(E2495&amp;H2495,Data2012!$A:$S,7,FALSE)</f>
        <v>-1</v>
      </c>
    </row>
    <row r="2496" spans="1:9" ht="14.25" hidden="1" customHeight="1">
      <c r="A2496" s="1" t="str">
        <f t="shared" si="647"/>
        <v>ZRS20129602</v>
      </c>
      <c r="B2496" s="1" t="str">
        <f t="shared" si="660"/>
        <v xml:space="preserve"> </v>
      </c>
      <c r="C2496" s="210" t="str">
        <f t="shared" si="661"/>
        <v xml:space="preserve"> </v>
      </c>
      <c r="D2496" s="1" t="str">
        <f t="shared" si="662"/>
        <v>na</v>
      </c>
      <c r="E2496" t="s">
        <v>65</v>
      </c>
      <c r="F2496">
        <v>9602</v>
      </c>
      <c r="G2496" s="139">
        <v>2012</v>
      </c>
      <c r="H2496" t="s">
        <v>150</v>
      </c>
      <c r="I2496" s="691">
        <f>VLOOKUP(E2496&amp;H2496,Data2012!$A:$S,7,FALSE)</f>
        <v>-1</v>
      </c>
    </row>
    <row r="2497" spans="1:9" ht="14.25" hidden="1" customHeight="1">
      <c r="A2497" s="1" t="str">
        <f t="shared" si="647"/>
        <v>ZRS20129602</v>
      </c>
      <c r="B2497" s="1" t="str">
        <f t="shared" si="660"/>
        <v xml:space="preserve"> </v>
      </c>
      <c r="C2497" s="210" t="str">
        <f t="shared" si="661"/>
        <v xml:space="preserve"> </v>
      </c>
      <c r="D2497" s="1" t="str">
        <f t="shared" si="662"/>
        <v>na</v>
      </c>
      <c r="E2497" t="s">
        <v>65</v>
      </c>
      <c r="F2497">
        <v>9602</v>
      </c>
      <c r="G2497" s="139">
        <v>2012</v>
      </c>
      <c r="H2497" t="s">
        <v>149</v>
      </c>
      <c r="I2497" s="691">
        <f>VLOOKUP(E2497&amp;H2497,Data2012!$A:$S,7,FALSE)</f>
        <v>-1</v>
      </c>
    </row>
    <row r="2498" spans="1:9" ht="14.25" hidden="1" customHeight="1">
      <c r="A2498" s="1" t="str">
        <f t="shared" si="647"/>
        <v>ZRS20129602</v>
      </c>
      <c r="B2498" s="1" t="str">
        <f t="shared" si="660"/>
        <v xml:space="preserve"> </v>
      </c>
      <c r="C2498" s="210" t="str">
        <f t="shared" si="661"/>
        <v xml:space="preserve"> </v>
      </c>
      <c r="D2498" s="1" t="str">
        <f t="shared" si="662"/>
        <v>na</v>
      </c>
      <c r="E2498" t="s">
        <v>65</v>
      </c>
      <c r="F2498">
        <v>9602</v>
      </c>
      <c r="G2498" s="139">
        <v>2012</v>
      </c>
      <c r="H2498" t="s">
        <v>148</v>
      </c>
      <c r="I2498" s="691">
        <f>VLOOKUP(E2498&amp;H2498,Data2012!$A:$S,7,FALSE)</f>
        <v>-1</v>
      </c>
    </row>
    <row r="2499" spans="1:9" ht="14.25" hidden="1" customHeight="1">
      <c r="A2499" s="1" t="str">
        <f t="shared" si="647"/>
        <v>ZRS20129602</v>
      </c>
      <c r="B2499" s="1" t="str">
        <f t="shared" si="660"/>
        <v xml:space="preserve"> </v>
      </c>
      <c r="C2499" s="210" t="str">
        <f t="shared" si="661"/>
        <v xml:space="preserve"> </v>
      </c>
      <c r="D2499" s="1" t="str">
        <f t="shared" si="662"/>
        <v>na</v>
      </c>
      <c r="E2499" t="s">
        <v>65</v>
      </c>
      <c r="F2499">
        <v>9602</v>
      </c>
      <c r="G2499" s="139">
        <v>2012</v>
      </c>
      <c r="H2499" t="s">
        <v>147</v>
      </c>
      <c r="I2499" s="691">
        <f>VLOOKUP(E2499&amp;H2499,Data2012!$A:$S,7,FALSE)</f>
        <v>-1</v>
      </c>
    </row>
    <row r="2500" spans="1:9" ht="14.25" hidden="1" customHeight="1">
      <c r="A2500" s="1" t="str">
        <f t="shared" si="647"/>
        <v>ZRS20129602</v>
      </c>
      <c r="B2500" s="1" t="str">
        <f t="shared" si="660"/>
        <v xml:space="preserve"> </v>
      </c>
      <c r="C2500" s="210" t="str">
        <f t="shared" si="661"/>
        <v xml:space="preserve"> </v>
      </c>
      <c r="D2500" s="1" t="str">
        <f t="shared" si="662"/>
        <v>na</v>
      </c>
      <c r="E2500" t="s">
        <v>65</v>
      </c>
      <c r="F2500">
        <v>9602</v>
      </c>
      <c r="G2500" s="139">
        <v>2012</v>
      </c>
      <c r="H2500" t="s">
        <v>146</v>
      </c>
      <c r="I2500" s="691">
        <f>VLOOKUP(E2500&amp;H2500,Data2012!$A:$S,7,FALSE)</f>
        <v>-1</v>
      </c>
    </row>
    <row r="2501" spans="1:9" ht="14.25" hidden="1" customHeight="1">
      <c r="A2501" s="1" t="str">
        <f t="shared" si="647"/>
        <v>ZRS20129602</v>
      </c>
      <c r="B2501" s="1" t="str">
        <f t="shared" si="660"/>
        <v xml:space="preserve"> </v>
      </c>
      <c r="C2501" s="210" t="str">
        <f t="shared" si="661"/>
        <v xml:space="preserve"> </v>
      </c>
      <c r="D2501" s="1" t="str">
        <f t="shared" si="662"/>
        <v>na</v>
      </c>
      <c r="E2501" t="s">
        <v>65</v>
      </c>
      <c r="F2501">
        <v>9602</v>
      </c>
      <c r="G2501" s="139">
        <v>2012</v>
      </c>
      <c r="H2501" t="s">
        <v>145</v>
      </c>
      <c r="I2501" s="691">
        <f>VLOOKUP(E2501&amp;H2501,Data2012!$A:$S,7,FALSE)</f>
        <v>-1</v>
      </c>
    </row>
    <row r="2502" spans="1:9" ht="14.25" hidden="1" customHeight="1">
      <c r="A2502" s="1" t="str">
        <f t="shared" si="647"/>
        <v>ZRS20129602</v>
      </c>
      <c r="B2502" s="1" t="str">
        <f>IF(D2502="na"," ",SUMIF(A:A,A2502,D:D))</f>
        <v xml:space="preserve"> </v>
      </c>
      <c r="C2502" s="210" t="str">
        <f>IF(D2502="na"," ",VALUE(RIGHT(TRIM(H2502),2)))</f>
        <v xml:space="preserve"> </v>
      </c>
      <c r="D2502" s="1" t="str">
        <f t="shared" si="662"/>
        <v>na</v>
      </c>
      <c r="E2502" t="s">
        <v>65</v>
      </c>
      <c r="F2502">
        <v>9602</v>
      </c>
      <c r="G2502" s="139">
        <v>2012</v>
      </c>
      <c r="H2502" t="s">
        <v>144</v>
      </c>
      <c r="I2502" s="691">
        <f>VLOOKUP(E2502&amp;H2502,Data2012!$A:$S,7,FALSE)</f>
        <v>-1</v>
      </c>
    </row>
    <row r="2503" spans="1:9" ht="14.25" hidden="1" customHeight="1">
      <c r="A2503" s="1" t="str">
        <f t="shared" ref="A2503:A2566" si="663">TRIM(E2503)&amp;VALUE(G2503)&amp;F2503</f>
        <v>ZRS20129603</v>
      </c>
      <c r="B2503" s="1" t="str">
        <f t="shared" ref="B2503:B2513" si="664">IF(D2503="na",B2504,SUMIF(A:A,A2503,D:D))</f>
        <v xml:space="preserve"> </v>
      </c>
      <c r="C2503" s="210" t="str">
        <f t="shared" ref="C2503:C2513" si="665">IF(D2503="na",C2504,VALUE(RIGHT(TRIM(H2503),2)))</f>
        <v xml:space="preserve"> </v>
      </c>
      <c r="D2503" s="1" t="str">
        <f>IF(I2503&lt;0,"na",I2503)</f>
        <v>na</v>
      </c>
      <c r="E2503" t="s">
        <v>65</v>
      </c>
      <c r="F2503">
        <v>9603</v>
      </c>
      <c r="G2503" s="139">
        <v>2012</v>
      </c>
      <c r="H2503" t="s">
        <v>155</v>
      </c>
      <c r="I2503" s="691">
        <f>VLOOKUP(E2503&amp;H2503,Data2012!$A:$S,12,FALSE)</f>
        <v>-1</v>
      </c>
    </row>
    <row r="2504" spans="1:9" ht="14.25" hidden="1" customHeight="1">
      <c r="A2504" s="1" t="str">
        <f t="shared" si="663"/>
        <v>ZRS20129603</v>
      </c>
      <c r="B2504" s="1" t="str">
        <f t="shared" si="664"/>
        <v xml:space="preserve"> </v>
      </c>
      <c r="C2504" s="210" t="str">
        <f t="shared" si="665"/>
        <v xml:space="preserve"> </v>
      </c>
      <c r="D2504" s="1" t="str">
        <f t="shared" ref="D2504:D2514" si="666">IF(I2504&lt;0,"na",I2504)</f>
        <v>na</v>
      </c>
      <c r="E2504" t="s">
        <v>65</v>
      </c>
      <c r="F2504">
        <v>9603</v>
      </c>
      <c r="G2504" s="139">
        <v>2012</v>
      </c>
      <c r="H2504" t="s">
        <v>154</v>
      </c>
      <c r="I2504" s="691">
        <f>VLOOKUP(E2504&amp;H2504,Data2012!$A:$S,12,FALSE)</f>
        <v>-1</v>
      </c>
    </row>
    <row r="2505" spans="1:9" ht="14.25" hidden="1" customHeight="1">
      <c r="A2505" s="1" t="str">
        <f t="shared" si="663"/>
        <v>ZRS20129603</v>
      </c>
      <c r="B2505" s="1" t="str">
        <f t="shared" si="664"/>
        <v xml:space="preserve"> </v>
      </c>
      <c r="C2505" s="210" t="str">
        <f t="shared" si="665"/>
        <v xml:space="preserve"> </v>
      </c>
      <c r="D2505" s="1" t="str">
        <f t="shared" si="666"/>
        <v>na</v>
      </c>
      <c r="E2505" t="s">
        <v>65</v>
      </c>
      <c r="F2505">
        <v>9603</v>
      </c>
      <c r="G2505" s="139">
        <v>2012</v>
      </c>
      <c r="H2505" t="s">
        <v>153</v>
      </c>
      <c r="I2505" s="691">
        <f>VLOOKUP(E2505&amp;H2505,Data2012!$A:$S,12,FALSE)</f>
        <v>-1</v>
      </c>
    </row>
    <row r="2506" spans="1:9" ht="14.25" hidden="1" customHeight="1">
      <c r="A2506" s="1" t="str">
        <f t="shared" si="663"/>
        <v>ZRS20129603</v>
      </c>
      <c r="B2506" s="1" t="str">
        <f t="shared" si="664"/>
        <v xml:space="preserve"> </v>
      </c>
      <c r="C2506" s="210" t="str">
        <f t="shared" si="665"/>
        <v xml:space="preserve"> </v>
      </c>
      <c r="D2506" s="1" t="str">
        <f t="shared" si="666"/>
        <v>na</v>
      </c>
      <c r="E2506" t="s">
        <v>65</v>
      </c>
      <c r="F2506">
        <v>9603</v>
      </c>
      <c r="G2506" s="139">
        <v>2012</v>
      </c>
      <c r="H2506" t="s">
        <v>152</v>
      </c>
      <c r="I2506" s="691">
        <f>VLOOKUP(E2506&amp;H2506,Data2012!$A:$S,12,FALSE)</f>
        <v>-1</v>
      </c>
    </row>
    <row r="2507" spans="1:9" ht="14.25" hidden="1" customHeight="1">
      <c r="A2507" s="1" t="str">
        <f t="shared" si="663"/>
        <v>ZRS20129603</v>
      </c>
      <c r="B2507" s="1" t="str">
        <f t="shared" si="664"/>
        <v xml:space="preserve"> </v>
      </c>
      <c r="C2507" s="210" t="str">
        <f t="shared" si="665"/>
        <v xml:space="preserve"> </v>
      </c>
      <c r="D2507" s="1" t="str">
        <f t="shared" si="666"/>
        <v>na</v>
      </c>
      <c r="E2507" t="s">
        <v>65</v>
      </c>
      <c r="F2507">
        <v>9603</v>
      </c>
      <c r="G2507" s="139">
        <v>2012</v>
      </c>
      <c r="H2507" t="s">
        <v>151</v>
      </c>
      <c r="I2507" s="691">
        <f>VLOOKUP(E2507&amp;H2507,Data2012!$A:$S,12,FALSE)</f>
        <v>-1</v>
      </c>
    </row>
    <row r="2508" spans="1:9" ht="14.25" hidden="1" customHeight="1">
      <c r="A2508" s="1" t="str">
        <f t="shared" si="663"/>
        <v>ZRS20129603</v>
      </c>
      <c r="B2508" s="1" t="str">
        <f t="shared" si="664"/>
        <v xml:space="preserve"> </v>
      </c>
      <c r="C2508" s="210" t="str">
        <f t="shared" si="665"/>
        <v xml:space="preserve"> </v>
      </c>
      <c r="D2508" s="1" t="str">
        <f t="shared" si="666"/>
        <v>na</v>
      </c>
      <c r="E2508" t="s">
        <v>65</v>
      </c>
      <c r="F2508">
        <v>9603</v>
      </c>
      <c r="G2508" s="139">
        <v>2012</v>
      </c>
      <c r="H2508" t="s">
        <v>150</v>
      </c>
      <c r="I2508" s="691">
        <f>VLOOKUP(E2508&amp;H2508,Data2012!$A:$S,12,FALSE)</f>
        <v>-1</v>
      </c>
    </row>
    <row r="2509" spans="1:9" ht="14.25" hidden="1" customHeight="1">
      <c r="A2509" s="1" t="str">
        <f t="shared" si="663"/>
        <v>ZRS20129603</v>
      </c>
      <c r="B2509" s="1" t="str">
        <f t="shared" si="664"/>
        <v xml:space="preserve"> </v>
      </c>
      <c r="C2509" s="210" t="str">
        <f t="shared" si="665"/>
        <v xml:space="preserve"> </v>
      </c>
      <c r="D2509" s="1" t="str">
        <f t="shared" si="666"/>
        <v>na</v>
      </c>
      <c r="E2509" t="s">
        <v>65</v>
      </c>
      <c r="F2509">
        <v>9603</v>
      </c>
      <c r="G2509" s="139">
        <v>2012</v>
      </c>
      <c r="H2509" t="s">
        <v>149</v>
      </c>
      <c r="I2509" s="691">
        <f>VLOOKUP(E2509&amp;H2509,Data2012!$A:$S,12,FALSE)</f>
        <v>-1</v>
      </c>
    </row>
    <row r="2510" spans="1:9" ht="14.25" hidden="1" customHeight="1">
      <c r="A2510" s="1" t="str">
        <f t="shared" si="663"/>
        <v>ZRS20129603</v>
      </c>
      <c r="B2510" s="1" t="str">
        <f t="shared" si="664"/>
        <v xml:space="preserve"> </v>
      </c>
      <c r="C2510" s="210" t="str">
        <f t="shared" si="665"/>
        <v xml:space="preserve"> </v>
      </c>
      <c r="D2510" s="1" t="str">
        <f t="shared" si="666"/>
        <v>na</v>
      </c>
      <c r="E2510" t="s">
        <v>65</v>
      </c>
      <c r="F2510">
        <v>9603</v>
      </c>
      <c r="G2510" s="139">
        <v>2012</v>
      </c>
      <c r="H2510" t="s">
        <v>148</v>
      </c>
      <c r="I2510" s="691">
        <f>VLOOKUP(E2510&amp;H2510,Data2012!$A:$S,12,FALSE)</f>
        <v>-1</v>
      </c>
    </row>
    <row r="2511" spans="1:9" ht="14.25" hidden="1" customHeight="1">
      <c r="A2511" s="1" t="str">
        <f t="shared" si="663"/>
        <v>ZRS20129603</v>
      </c>
      <c r="B2511" s="1" t="str">
        <f t="shared" si="664"/>
        <v xml:space="preserve"> </v>
      </c>
      <c r="C2511" s="210" t="str">
        <f t="shared" si="665"/>
        <v xml:space="preserve"> </v>
      </c>
      <c r="D2511" s="1" t="str">
        <f t="shared" si="666"/>
        <v>na</v>
      </c>
      <c r="E2511" t="s">
        <v>65</v>
      </c>
      <c r="F2511">
        <v>9603</v>
      </c>
      <c r="G2511" s="139">
        <v>2012</v>
      </c>
      <c r="H2511" t="s">
        <v>147</v>
      </c>
      <c r="I2511" s="691">
        <f>VLOOKUP(E2511&amp;H2511,Data2012!$A:$S,12,FALSE)</f>
        <v>-1</v>
      </c>
    </row>
    <row r="2512" spans="1:9" ht="14.25" hidden="1" customHeight="1">
      <c r="A2512" s="1" t="str">
        <f t="shared" si="663"/>
        <v>ZRS20129603</v>
      </c>
      <c r="B2512" s="1" t="str">
        <f t="shared" si="664"/>
        <v xml:space="preserve"> </v>
      </c>
      <c r="C2512" s="210" t="str">
        <f t="shared" si="665"/>
        <v xml:space="preserve"> </v>
      </c>
      <c r="D2512" s="1" t="str">
        <f t="shared" si="666"/>
        <v>na</v>
      </c>
      <c r="E2512" t="s">
        <v>65</v>
      </c>
      <c r="F2512">
        <v>9603</v>
      </c>
      <c r="G2512" s="139">
        <v>2012</v>
      </c>
      <c r="H2512" t="s">
        <v>146</v>
      </c>
      <c r="I2512" s="691">
        <f>VLOOKUP(E2512&amp;H2512,Data2012!$A:$S,12,FALSE)</f>
        <v>-1</v>
      </c>
    </row>
    <row r="2513" spans="1:9" ht="14.25" hidden="1" customHeight="1">
      <c r="A2513" s="1" t="str">
        <f t="shared" si="663"/>
        <v>ZRS20129603</v>
      </c>
      <c r="B2513" s="1" t="str">
        <f t="shared" si="664"/>
        <v xml:space="preserve"> </v>
      </c>
      <c r="C2513" s="210" t="str">
        <f t="shared" si="665"/>
        <v xml:space="preserve"> </v>
      </c>
      <c r="D2513" s="1" t="str">
        <f t="shared" si="666"/>
        <v>na</v>
      </c>
      <c r="E2513" t="s">
        <v>65</v>
      </c>
      <c r="F2513">
        <v>9603</v>
      </c>
      <c r="G2513" s="139">
        <v>2012</v>
      </c>
      <c r="H2513" t="s">
        <v>145</v>
      </c>
      <c r="I2513" s="691">
        <f>VLOOKUP(E2513&amp;H2513,Data2012!$A:$S,12,FALSE)</f>
        <v>-1</v>
      </c>
    </row>
    <row r="2514" spans="1:9" ht="14.25" hidden="1" customHeight="1">
      <c r="A2514" s="1" t="str">
        <f t="shared" si="663"/>
        <v>ZRS20129603</v>
      </c>
      <c r="B2514" s="403" t="str">
        <f>IF(D2514="na"," ",SUMIF(A:A,A2514,D:D))</f>
        <v xml:space="preserve"> </v>
      </c>
      <c r="C2514" s="404" t="str">
        <f>IF(D2514="na"," ",VALUE(RIGHT(TRIM(H2514),2)))</f>
        <v xml:space="preserve"> </v>
      </c>
      <c r="D2514" s="403" t="str">
        <f t="shared" si="666"/>
        <v>na</v>
      </c>
      <c r="E2514" t="s">
        <v>65</v>
      </c>
      <c r="F2514">
        <v>9603</v>
      </c>
      <c r="G2514" s="139">
        <v>2012</v>
      </c>
      <c r="H2514" t="s">
        <v>144</v>
      </c>
      <c r="I2514" s="691">
        <f>VLOOKUP(E2514&amp;H2514,Data2012!$A:$S,12,FALSE)</f>
        <v>-1</v>
      </c>
    </row>
    <row r="2515" spans="1:9" ht="14.25" hidden="1" customHeight="1">
      <c r="A2515" s="1" t="str">
        <f t="shared" si="663"/>
        <v>ZRS20129604</v>
      </c>
      <c r="B2515" s="1" t="str">
        <f t="shared" ref="B2515:B2525" si="667">IF(D2515="na",B2516,SUMIF(A:A,A2515,D:D))</f>
        <v xml:space="preserve"> </v>
      </c>
      <c r="C2515" s="210" t="str">
        <f t="shared" ref="C2515:C2525" si="668">IF(D2515="na",C2516,VALUE(RIGHT(TRIM(H2515),2)))</f>
        <v xml:space="preserve"> </v>
      </c>
      <c r="D2515" s="1" t="str">
        <f>IF(I2515&lt;0,"na",I2515)</f>
        <v>na</v>
      </c>
      <c r="E2515" t="s">
        <v>65</v>
      </c>
      <c r="F2515">
        <v>9604</v>
      </c>
      <c r="G2515" s="139">
        <v>2012</v>
      </c>
      <c r="H2515" t="s">
        <v>155</v>
      </c>
      <c r="I2515" s="691">
        <f>VLOOKUP(E2515&amp;H2515,Data2012!$A:$S,15,FALSE)</f>
        <v>-1</v>
      </c>
    </row>
    <row r="2516" spans="1:9" ht="14.25" hidden="1" customHeight="1">
      <c r="A2516" s="1" t="str">
        <f t="shared" si="663"/>
        <v>ZRS20129604</v>
      </c>
      <c r="B2516" s="1" t="str">
        <f t="shared" si="667"/>
        <v xml:space="preserve"> </v>
      </c>
      <c r="C2516" s="210" t="str">
        <f t="shared" si="668"/>
        <v xml:space="preserve"> </v>
      </c>
      <c r="D2516" s="1" t="str">
        <f t="shared" ref="D2516:D2526" si="669">IF(I2516&lt;0,"na",I2516)</f>
        <v>na</v>
      </c>
      <c r="E2516" t="s">
        <v>65</v>
      </c>
      <c r="F2516">
        <v>9604</v>
      </c>
      <c r="G2516" s="139">
        <v>2012</v>
      </c>
      <c r="H2516" t="s">
        <v>154</v>
      </c>
      <c r="I2516" s="691">
        <f>VLOOKUP(E2516&amp;H2516,Data2012!$A:$S,15,FALSE)</f>
        <v>-1</v>
      </c>
    </row>
    <row r="2517" spans="1:9" ht="14.25" hidden="1" customHeight="1">
      <c r="A2517" s="1" t="str">
        <f t="shared" si="663"/>
        <v>ZRS20129604</v>
      </c>
      <c r="B2517" s="1" t="str">
        <f t="shared" si="667"/>
        <v xml:space="preserve"> </v>
      </c>
      <c r="C2517" s="210" t="str">
        <f t="shared" si="668"/>
        <v xml:space="preserve"> </v>
      </c>
      <c r="D2517" s="1" t="str">
        <f t="shared" si="669"/>
        <v>na</v>
      </c>
      <c r="E2517" t="s">
        <v>65</v>
      </c>
      <c r="F2517">
        <v>9604</v>
      </c>
      <c r="G2517" s="139">
        <v>2012</v>
      </c>
      <c r="H2517" t="s">
        <v>153</v>
      </c>
      <c r="I2517" s="691">
        <f>VLOOKUP(E2517&amp;H2517,Data2012!$A:$S,15,FALSE)</f>
        <v>-1</v>
      </c>
    </row>
    <row r="2518" spans="1:9" ht="14.25" hidden="1" customHeight="1">
      <c r="A2518" s="1" t="str">
        <f t="shared" si="663"/>
        <v>ZRS20129604</v>
      </c>
      <c r="B2518" s="1" t="str">
        <f t="shared" si="667"/>
        <v xml:space="preserve"> </v>
      </c>
      <c r="C2518" s="210" t="str">
        <f t="shared" si="668"/>
        <v xml:space="preserve"> </v>
      </c>
      <c r="D2518" s="1" t="str">
        <f t="shared" si="669"/>
        <v>na</v>
      </c>
      <c r="E2518" t="s">
        <v>65</v>
      </c>
      <c r="F2518">
        <v>9604</v>
      </c>
      <c r="G2518" s="139">
        <v>2012</v>
      </c>
      <c r="H2518" t="s">
        <v>152</v>
      </c>
      <c r="I2518" s="691">
        <f>VLOOKUP(E2518&amp;H2518,Data2012!$A:$S,15,FALSE)</f>
        <v>-1</v>
      </c>
    </row>
    <row r="2519" spans="1:9" ht="14.25" hidden="1" customHeight="1">
      <c r="A2519" s="1" t="str">
        <f t="shared" si="663"/>
        <v>ZRS20129604</v>
      </c>
      <c r="B2519" s="1" t="str">
        <f t="shared" si="667"/>
        <v xml:space="preserve"> </v>
      </c>
      <c r="C2519" s="210" t="str">
        <f t="shared" si="668"/>
        <v xml:space="preserve"> </v>
      </c>
      <c r="D2519" s="1" t="str">
        <f t="shared" si="669"/>
        <v>na</v>
      </c>
      <c r="E2519" t="s">
        <v>65</v>
      </c>
      <c r="F2519">
        <v>9604</v>
      </c>
      <c r="G2519" s="139">
        <v>2012</v>
      </c>
      <c r="H2519" t="s">
        <v>151</v>
      </c>
      <c r="I2519" s="691">
        <f>VLOOKUP(E2519&amp;H2519,Data2012!$A:$S,15,FALSE)</f>
        <v>-1</v>
      </c>
    </row>
    <row r="2520" spans="1:9" ht="14.25" hidden="1" customHeight="1">
      <c r="A2520" s="1" t="str">
        <f t="shared" si="663"/>
        <v>ZRS20129604</v>
      </c>
      <c r="B2520" s="1" t="str">
        <f t="shared" si="667"/>
        <v xml:space="preserve"> </v>
      </c>
      <c r="C2520" s="210" t="str">
        <f t="shared" si="668"/>
        <v xml:space="preserve"> </v>
      </c>
      <c r="D2520" s="1" t="str">
        <f t="shared" si="669"/>
        <v>na</v>
      </c>
      <c r="E2520" t="s">
        <v>65</v>
      </c>
      <c r="F2520">
        <v>9604</v>
      </c>
      <c r="G2520" s="139">
        <v>2012</v>
      </c>
      <c r="H2520" t="s">
        <v>150</v>
      </c>
      <c r="I2520" s="691">
        <f>VLOOKUP(E2520&amp;H2520,Data2012!$A:$S,15,FALSE)</f>
        <v>-1</v>
      </c>
    </row>
    <row r="2521" spans="1:9" ht="14.25" hidden="1" customHeight="1">
      <c r="A2521" s="1" t="str">
        <f t="shared" si="663"/>
        <v>ZRS20129604</v>
      </c>
      <c r="B2521" s="1" t="str">
        <f t="shared" si="667"/>
        <v xml:space="preserve"> </v>
      </c>
      <c r="C2521" s="210" t="str">
        <f t="shared" si="668"/>
        <v xml:space="preserve"> </v>
      </c>
      <c r="D2521" s="1" t="str">
        <f t="shared" si="669"/>
        <v>na</v>
      </c>
      <c r="E2521" t="s">
        <v>65</v>
      </c>
      <c r="F2521">
        <v>9604</v>
      </c>
      <c r="G2521" s="139">
        <v>2012</v>
      </c>
      <c r="H2521" t="s">
        <v>149</v>
      </c>
      <c r="I2521" s="691">
        <f>VLOOKUP(E2521&amp;H2521,Data2012!$A:$S,15,FALSE)</f>
        <v>-1</v>
      </c>
    </row>
    <row r="2522" spans="1:9" ht="14.25" hidden="1" customHeight="1">
      <c r="A2522" s="1" t="str">
        <f t="shared" si="663"/>
        <v>ZRS20129604</v>
      </c>
      <c r="B2522" s="1" t="str">
        <f t="shared" si="667"/>
        <v xml:space="preserve"> </v>
      </c>
      <c r="C2522" s="210" t="str">
        <f t="shared" si="668"/>
        <v xml:space="preserve"> </v>
      </c>
      <c r="D2522" s="1" t="str">
        <f t="shared" si="669"/>
        <v>na</v>
      </c>
      <c r="E2522" t="s">
        <v>65</v>
      </c>
      <c r="F2522">
        <v>9604</v>
      </c>
      <c r="G2522" s="139">
        <v>2012</v>
      </c>
      <c r="H2522" t="s">
        <v>148</v>
      </c>
      <c r="I2522" s="691">
        <f>VLOOKUP(E2522&amp;H2522,Data2012!$A:$S,15,FALSE)</f>
        <v>-1</v>
      </c>
    </row>
    <row r="2523" spans="1:9" ht="14.25" hidden="1" customHeight="1">
      <c r="A2523" s="1" t="str">
        <f t="shared" si="663"/>
        <v>ZRS20129604</v>
      </c>
      <c r="B2523" s="1" t="str">
        <f t="shared" si="667"/>
        <v xml:space="preserve"> </v>
      </c>
      <c r="C2523" s="210" t="str">
        <f t="shared" si="668"/>
        <v xml:space="preserve"> </v>
      </c>
      <c r="D2523" s="1" t="str">
        <f t="shared" si="669"/>
        <v>na</v>
      </c>
      <c r="E2523" t="s">
        <v>65</v>
      </c>
      <c r="F2523">
        <v>9604</v>
      </c>
      <c r="G2523" s="139">
        <v>2012</v>
      </c>
      <c r="H2523" t="s">
        <v>147</v>
      </c>
      <c r="I2523" s="691">
        <f>VLOOKUP(E2523&amp;H2523,Data2012!$A:$S,15,FALSE)</f>
        <v>-1</v>
      </c>
    </row>
    <row r="2524" spans="1:9" ht="14.25" hidden="1" customHeight="1">
      <c r="A2524" s="1" t="str">
        <f t="shared" si="663"/>
        <v>ZRS20129604</v>
      </c>
      <c r="B2524" s="1" t="str">
        <f t="shared" si="667"/>
        <v xml:space="preserve"> </v>
      </c>
      <c r="C2524" s="210" t="str">
        <f t="shared" si="668"/>
        <v xml:space="preserve"> </v>
      </c>
      <c r="D2524" s="1" t="str">
        <f t="shared" si="669"/>
        <v>na</v>
      </c>
      <c r="E2524" t="s">
        <v>65</v>
      </c>
      <c r="F2524">
        <v>9604</v>
      </c>
      <c r="G2524" s="139">
        <v>2012</v>
      </c>
      <c r="H2524" t="s">
        <v>146</v>
      </c>
      <c r="I2524" s="691">
        <f>VLOOKUP(E2524&amp;H2524,Data2012!$A:$S,15,FALSE)</f>
        <v>-1</v>
      </c>
    </row>
    <row r="2525" spans="1:9" ht="14.25" hidden="1" customHeight="1">
      <c r="A2525" s="1" t="str">
        <f t="shared" si="663"/>
        <v>ZRS20129604</v>
      </c>
      <c r="B2525" s="1" t="str">
        <f t="shared" si="667"/>
        <v xml:space="preserve"> </v>
      </c>
      <c r="C2525" s="210" t="str">
        <f t="shared" si="668"/>
        <v xml:space="preserve"> </v>
      </c>
      <c r="D2525" s="1" t="str">
        <f t="shared" si="669"/>
        <v>na</v>
      </c>
      <c r="E2525" t="s">
        <v>65</v>
      </c>
      <c r="F2525">
        <v>9604</v>
      </c>
      <c r="G2525" s="139">
        <v>2012</v>
      </c>
      <c r="H2525" t="s">
        <v>145</v>
      </c>
      <c r="I2525" s="691">
        <f>VLOOKUP(E2525&amp;H2525,Data2012!$A:$S,15,FALSE)</f>
        <v>-1</v>
      </c>
    </row>
    <row r="2526" spans="1:9" ht="14.25" hidden="1" customHeight="1">
      <c r="A2526" s="1" t="str">
        <f t="shared" si="663"/>
        <v>ZRS20129604</v>
      </c>
      <c r="B2526" s="1" t="str">
        <f>IF(D2526="na"," ",SUMIF(A:A,A2526,D:D))</f>
        <v xml:space="preserve"> </v>
      </c>
      <c r="C2526" s="210" t="str">
        <f>IF(D2526="na"," ",VALUE(RIGHT(TRIM(H2526),2)))</f>
        <v xml:space="preserve"> </v>
      </c>
      <c r="D2526" s="1" t="str">
        <f t="shared" si="669"/>
        <v>na</v>
      </c>
      <c r="E2526" t="s">
        <v>65</v>
      </c>
      <c r="F2526">
        <v>9604</v>
      </c>
      <c r="G2526" s="139">
        <v>2012</v>
      </c>
      <c r="H2526" t="s">
        <v>144</v>
      </c>
      <c r="I2526" s="691">
        <f>VLOOKUP(E2526&amp;H2526,Data2012!$A:$S,15,FALSE)</f>
        <v>-1</v>
      </c>
    </row>
    <row r="2527" spans="1:9" ht="14.25" hidden="1" customHeight="1">
      <c r="A2527" s="1" t="str">
        <f t="shared" si="663"/>
        <v>ZRS20129605</v>
      </c>
      <c r="B2527" s="1" t="str">
        <f t="shared" ref="B2527:B2537" si="670">IF(D2527="na",B2528,SUMIF(A:A,A2527,D:D))</f>
        <v xml:space="preserve"> </v>
      </c>
      <c r="C2527" s="210" t="str">
        <f t="shared" ref="C2527:C2537" si="671">IF(D2527="na",C2528,VALUE(RIGHT(TRIM(H2527),2)))</f>
        <v xml:space="preserve"> </v>
      </c>
      <c r="D2527" s="1" t="str">
        <f>IF(I2527&lt;0,"na",I2527)</f>
        <v>na</v>
      </c>
      <c r="E2527" t="s">
        <v>65</v>
      </c>
      <c r="F2527">
        <v>9605</v>
      </c>
      <c r="G2527" s="139">
        <v>2012</v>
      </c>
      <c r="H2527" t="s">
        <v>155</v>
      </c>
      <c r="I2527" s="691">
        <f>VLOOKUP(E2527&amp;H2527,Data2012!$A:$S,18,FALSE)</f>
        <v>-1</v>
      </c>
    </row>
    <row r="2528" spans="1:9" ht="14.25" hidden="1" customHeight="1">
      <c r="A2528" s="1" t="str">
        <f t="shared" si="663"/>
        <v>ZRS20129605</v>
      </c>
      <c r="B2528" s="1" t="str">
        <f t="shared" si="670"/>
        <v xml:space="preserve"> </v>
      </c>
      <c r="C2528" s="210" t="str">
        <f t="shared" si="671"/>
        <v xml:space="preserve"> </v>
      </c>
      <c r="D2528" s="1" t="str">
        <f t="shared" ref="D2528:D2538" si="672">IF(I2528&lt;0,"na",I2528)</f>
        <v>na</v>
      </c>
      <c r="E2528" t="s">
        <v>65</v>
      </c>
      <c r="F2528">
        <v>9605</v>
      </c>
      <c r="G2528" s="139">
        <v>2012</v>
      </c>
      <c r="H2528" t="s">
        <v>154</v>
      </c>
      <c r="I2528" s="691">
        <f>VLOOKUP(E2528&amp;H2528,Data2012!$A:$S,18,FALSE)</f>
        <v>-1</v>
      </c>
    </row>
    <row r="2529" spans="1:9" ht="14.25" hidden="1" customHeight="1">
      <c r="A2529" s="1" t="str">
        <f t="shared" si="663"/>
        <v>ZRS20129605</v>
      </c>
      <c r="B2529" s="1" t="str">
        <f t="shared" si="670"/>
        <v xml:space="preserve"> </v>
      </c>
      <c r="C2529" s="210" t="str">
        <f t="shared" si="671"/>
        <v xml:space="preserve"> </v>
      </c>
      <c r="D2529" s="1" t="str">
        <f t="shared" si="672"/>
        <v>na</v>
      </c>
      <c r="E2529" t="s">
        <v>65</v>
      </c>
      <c r="F2529">
        <v>9605</v>
      </c>
      <c r="G2529" s="139">
        <v>2012</v>
      </c>
      <c r="H2529" t="s">
        <v>153</v>
      </c>
      <c r="I2529" s="691">
        <f>VLOOKUP(E2529&amp;H2529,Data2012!$A:$S,18,FALSE)</f>
        <v>-1</v>
      </c>
    </row>
    <row r="2530" spans="1:9" ht="14.25" hidden="1" customHeight="1">
      <c r="A2530" s="1" t="str">
        <f t="shared" si="663"/>
        <v>ZRS20129605</v>
      </c>
      <c r="B2530" s="1" t="str">
        <f t="shared" si="670"/>
        <v xml:space="preserve"> </v>
      </c>
      <c r="C2530" s="210" t="str">
        <f t="shared" si="671"/>
        <v xml:space="preserve"> </v>
      </c>
      <c r="D2530" s="1" t="str">
        <f t="shared" si="672"/>
        <v>na</v>
      </c>
      <c r="E2530" t="s">
        <v>65</v>
      </c>
      <c r="F2530">
        <v>9605</v>
      </c>
      <c r="G2530" s="139">
        <v>2012</v>
      </c>
      <c r="H2530" t="s">
        <v>152</v>
      </c>
      <c r="I2530" s="691">
        <f>VLOOKUP(E2530&amp;H2530,Data2012!$A:$S,18,FALSE)</f>
        <v>-1</v>
      </c>
    </row>
    <row r="2531" spans="1:9" ht="14.25" hidden="1" customHeight="1">
      <c r="A2531" s="1" t="str">
        <f t="shared" si="663"/>
        <v>ZRS20129605</v>
      </c>
      <c r="B2531" s="1" t="str">
        <f t="shared" si="670"/>
        <v xml:space="preserve"> </v>
      </c>
      <c r="C2531" s="210" t="str">
        <f t="shared" si="671"/>
        <v xml:space="preserve"> </v>
      </c>
      <c r="D2531" s="1" t="str">
        <f t="shared" si="672"/>
        <v>na</v>
      </c>
      <c r="E2531" t="s">
        <v>65</v>
      </c>
      <c r="F2531">
        <v>9605</v>
      </c>
      <c r="G2531" s="139">
        <v>2012</v>
      </c>
      <c r="H2531" t="s">
        <v>151</v>
      </c>
      <c r="I2531" s="691">
        <f>VLOOKUP(E2531&amp;H2531,Data2012!$A:$S,18,FALSE)</f>
        <v>-1</v>
      </c>
    </row>
    <row r="2532" spans="1:9" ht="14.25" hidden="1" customHeight="1">
      <c r="A2532" s="1" t="str">
        <f t="shared" si="663"/>
        <v>ZRS20129605</v>
      </c>
      <c r="B2532" s="1" t="str">
        <f t="shared" si="670"/>
        <v xml:space="preserve"> </v>
      </c>
      <c r="C2532" s="210" t="str">
        <f t="shared" si="671"/>
        <v xml:space="preserve"> </v>
      </c>
      <c r="D2532" s="1" t="str">
        <f t="shared" si="672"/>
        <v>na</v>
      </c>
      <c r="E2532" t="s">
        <v>65</v>
      </c>
      <c r="F2532">
        <v>9605</v>
      </c>
      <c r="G2532" s="139">
        <v>2012</v>
      </c>
      <c r="H2532" t="s">
        <v>150</v>
      </c>
      <c r="I2532" s="691">
        <f>VLOOKUP(E2532&amp;H2532,Data2012!$A:$S,18,FALSE)</f>
        <v>-1</v>
      </c>
    </row>
    <row r="2533" spans="1:9" ht="14.25" hidden="1" customHeight="1">
      <c r="A2533" s="1" t="str">
        <f t="shared" si="663"/>
        <v>ZRS20129605</v>
      </c>
      <c r="B2533" s="1" t="str">
        <f t="shared" si="670"/>
        <v xml:space="preserve"> </v>
      </c>
      <c r="C2533" s="210" t="str">
        <f t="shared" si="671"/>
        <v xml:space="preserve"> </v>
      </c>
      <c r="D2533" s="1" t="str">
        <f t="shared" si="672"/>
        <v>na</v>
      </c>
      <c r="E2533" t="s">
        <v>65</v>
      </c>
      <c r="F2533">
        <v>9605</v>
      </c>
      <c r="G2533" s="139">
        <v>2012</v>
      </c>
      <c r="H2533" t="s">
        <v>149</v>
      </c>
      <c r="I2533" s="691">
        <f>VLOOKUP(E2533&amp;H2533,Data2012!$A:$S,18,FALSE)</f>
        <v>-1</v>
      </c>
    </row>
    <row r="2534" spans="1:9" ht="14.25" hidden="1" customHeight="1">
      <c r="A2534" s="1" t="str">
        <f t="shared" si="663"/>
        <v>ZRS20129605</v>
      </c>
      <c r="B2534" s="1" t="str">
        <f t="shared" si="670"/>
        <v xml:space="preserve"> </v>
      </c>
      <c r="C2534" s="210" t="str">
        <f t="shared" si="671"/>
        <v xml:space="preserve"> </v>
      </c>
      <c r="D2534" s="1" t="str">
        <f t="shared" si="672"/>
        <v>na</v>
      </c>
      <c r="E2534" t="s">
        <v>65</v>
      </c>
      <c r="F2534">
        <v>9605</v>
      </c>
      <c r="G2534" s="139">
        <v>2012</v>
      </c>
      <c r="H2534" t="s">
        <v>148</v>
      </c>
      <c r="I2534" s="691">
        <f>VLOOKUP(E2534&amp;H2534,Data2012!$A:$S,18,FALSE)</f>
        <v>-1</v>
      </c>
    </row>
    <row r="2535" spans="1:9" ht="14.25" hidden="1" customHeight="1">
      <c r="A2535" s="1" t="str">
        <f t="shared" si="663"/>
        <v>ZRS20129605</v>
      </c>
      <c r="B2535" s="1" t="str">
        <f t="shared" si="670"/>
        <v xml:space="preserve"> </v>
      </c>
      <c r="C2535" s="210" t="str">
        <f t="shared" si="671"/>
        <v xml:space="preserve"> </v>
      </c>
      <c r="D2535" s="1" t="str">
        <f t="shared" si="672"/>
        <v>na</v>
      </c>
      <c r="E2535" t="s">
        <v>65</v>
      </c>
      <c r="F2535">
        <v>9605</v>
      </c>
      <c r="G2535" s="139">
        <v>2012</v>
      </c>
      <c r="H2535" t="s">
        <v>147</v>
      </c>
      <c r="I2535" s="691">
        <f>VLOOKUP(E2535&amp;H2535,Data2012!$A:$S,18,FALSE)</f>
        <v>-1</v>
      </c>
    </row>
    <row r="2536" spans="1:9" ht="14.25" hidden="1" customHeight="1">
      <c r="A2536" s="1" t="str">
        <f t="shared" si="663"/>
        <v>ZRS20129605</v>
      </c>
      <c r="B2536" s="1" t="str">
        <f t="shared" si="670"/>
        <v xml:space="preserve"> </v>
      </c>
      <c r="C2536" s="210" t="str">
        <f t="shared" si="671"/>
        <v xml:space="preserve"> </v>
      </c>
      <c r="D2536" s="1" t="str">
        <f t="shared" si="672"/>
        <v>na</v>
      </c>
      <c r="E2536" t="s">
        <v>65</v>
      </c>
      <c r="F2536">
        <v>9605</v>
      </c>
      <c r="G2536" s="139">
        <v>2012</v>
      </c>
      <c r="H2536" t="s">
        <v>146</v>
      </c>
      <c r="I2536" s="691">
        <f>VLOOKUP(E2536&amp;H2536,Data2012!$A:$S,18,FALSE)</f>
        <v>-1</v>
      </c>
    </row>
    <row r="2537" spans="1:9" ht="14.25" hidden="1" customHeight="1">
      <c r="A2537" s="1" t="str">
        <f t="shared" si="663"/>
        <v>ZRS20129605</v>
      </c>
      <c r="B2537" s="1" t="str">
        <f t="shared" si="670"/>
        <v xml:space="preserve"> </v>
      </c>
      <c r="C2537" s="210" t="str">
        <f t="shared" si="671"/>
        <v xml:space="preserve"> </v>
      </c>
      <c r="D2537" s="1" t="str">
        <f t="shared" si="672"/>
        <v>na</v>
      </c>
      <c r="E2537" t="s">
        <v>65</v>
      </c>
      <c r="F2537">
        <v>9605</v>
      </c>
      <c r="G2537" s="139">
        <v>2012</v>
      </c>
      <c r="H2537" t="s">
        <v>145</v>
      </c>
      <c r="I2537" s="691">
        <f>VLOOKUP(E2537&amp;H2537,Data2012!$A:$S,18,FALSE)</f>
        <v>-1</v>
      </c>
    </row>
    <row r="2538" spans="1:9" ht="14.25" hidden="1" customHeight="1">
      <c r="A2538" s="1" t="str">
        <f t="shared" si="663"/>
        <v>ZRS20129605</v>
      </c>
      <c r="B2538" s="1" t="str">
        <f>IF(D2538="na"," ",SUMIF(A:A,A2538,D:D))</f>
        <v xml:space="preserve"> </v>
      </c>
      <c r="C2538" s="210" t="str">
        <f>IF(D2538="na"," ",VALUE(RIGHT(TRIM(H2538),2)))</f>
        <v xml:space="preserve"> </v>
      </c>
      <c r="D2538" s="1" t="str">
        <f t="shared" si="672"/>
        <v>na</v>
      </c>
      <c r="E2538" t="s">
        <v>65</v>
      </c>
      <c r="F2538">
        <v>9605</v>
      </c>
      <c r="G2538" s="139">
        <v>2012</v>
      </c>
      <c r="H2538" t="s">
        <v>144</v>
      </c>
      <c r="I2538" s="691">
        <f>VLOOKUP(E2538&amp;H2538,Data2012!$A:$S,18,FALSE)</f>
        <v>-1</v>
      </c>
    </row>
    <row r="2539" spans="1:9" ht="14.25" hidden="1" customHeight="1">
      <c r="A2539" s="1" t="str">
        <f t="shared" si="663"/>
        <v>ZRS20129606</v>
      </c>
      <c r="B2539" s="1" t="str">
        <f t="shared" ref="B2539:B2549" si="673">IF(D2539="na",B2540,SUMIF(A:A,A2539,D:D))</f>
        <v xml:space="preserve"> </v>
      </c>
      <c r="C2539" s="210" t="str">
        <f t="shared" ref="C2539:C2549" si="674">IF(D2539="na",C2540,VALUE(RIGHT(TRIM(H2539),2)))</f>
        <v xml:space="preserve"> </v>
      </c>
      <c r="D2539" s="1" t="str">
        <f>IF(I2539&lt;0,"na",I2539)</f>
        <v>na</v>
      </c>
      <c r="E2539" t="s">
        <v>65</v>
      </c>
      <c r="F2539">
        <v>9606</v>
      </c>
      <c r="G2539" s="139">
        <v>2012</v>
      </c>
      <c r="H2539" t="s">
        <v>155</v>
      </c>
      <c r="I2539" s="691">
        <f>VLOOKUP(E2539&amp;H2539,Data2012!$A:$U,21,FALSE)</f>
        <v>-1</v>
      </c>
    </row>
    <row r="2540" spans="1:9" ht="14.25" hidden="1" customHeight="1">
      <c r="A2540" s="1" t="str">
        <f t="shared" si="663"/>
        <v>ZRS20129606</v>
      </c>
      <c r="B2540" s="1" t="str">
        <f t="shared" si="673"/>
        <v xml:space="preserve"> </v>
      </c>
      <c r="C2540" s="210" t="str">
        <f t="shared" si="674"/>
        <v xml:space="preserve"> </v>
      </c>
      <c r="D2540" s="1" t="str">
        <f t="shared" ref="D2540:D2550" si="675">IF(I2540&lt;0,"na",I2540)</f>
        <v>na</v>
      </c>
      <c r="E2540" t="s">
        <v>65</v>
      </c>
      <c r="F2540">
        <v>9606</v>
      </c>
      <c r="G2540" s="139">
        <v>2012</v>
      </c>
      <c r="H2540" t="s">
        <v>154</v>
      </c>
      <c r="I2540" s="691">
        <f>VLOOKUP(E2540&amp;H2540,Data2012!$A:$U,21,FALSE)</f>
        <v>-1</v>
      </c>
    </row>
    <row r="2541" spans="1:9" ht="14.25" hidden="1" customHeight="1">
      <c r="A2541" s="1" t="str">
        <f t="shared" si="663"/>
        <v>ZRS20129606</v>
      </c>
      <c r="B2541" s="1" t="str">
        <f t="shared" si="673"/>
        <v xml:space="preserve"> </v>
      </c>
      <c r="C2541" s="210" t="str">
        <f t="shared" si="674"/>
        <v xml:space="preserve"> </v>
      </c>
      <c r="D2541" s="1" t="str">
        <f t="shared" si="675"/>
        <v>na</v>
      </c>
      <c r="E2541" t="s">
        <v>65</v>
      </c>
      <c r="F2541">
        <v>9606</v>
      </c>
      <c r="G2541" s="139">
        <v>2012</v>
      </c>
      <c r="H2541" t="s">
        <v>153</v>
      </c>
      <c r="I2541" s="691">
        <f>VLOOKUP(E2541&amp;H2541,Data2012!$A:$U,21,FALSE)</f>
        <v>-1</v>
      </c>
    </row>
    <row r="2542" spans="1:9" ht="14.25" hidden="1" customHeight="1">
      <c r="A2542" s="1" t="str">
        <f t="shared" si="663"/>
        <v>ZRS20129606</v>
      </c>
      <c r="B2542" s="1" t="str">
        <f t="shared" si="673"/>
        <v xml:space="preserve"> </v>
      </c>
      <c r="C2542" s="210" t="str">
        <f t="shared" si="674"/>
        <v xml:space="preserve"> </v>
      </c>
      <c r="D2542" s="1" t="str">
        <f t="shared" si="675"/>
        <v>na</v>
      </c>
      <c r="E2542" t="s">
        <v>65</v>
      </c>
      <c r="F2542">
        <v>9606</v>
      </c>
      <c r="G2542" s="139">
        <v>2012</v>
      </c>
      <c r="H2542" t="s">
        <v>152</v>
      </c>
      <c r="I2542" s="691">
        <f>VLOOKUP(E2542&amp;H2542,Data2012!$A:$U,21,FALSE)</f>
        <v>-1</v>
      </c>
    </row>
    <row r="2543" spans="1:9" ht="14.25" hidden="1" customHeight="1">
      <c r="A2543" s="1" t="str">
        <f t="shared" si="663"/>
        <v>ZRS20129606</v>
      </c>
      <c r="B2543" s="1" t="str">
        <f t="shared" si="673"/>
        <v xml:space="preserve"> </v>
      </c>
      <c r="C2543" s="210" t="str">
        <f t="shared" si="674"/>
        <v xml:space="preserve"> </v>
      </c>
      <c r="D2543" s="1" t="str">
        <f t="shared" si="675"/>
        <v>na</v>
      </c>
      <c r="E2543" t="s">
        <v>65</v>
      </c>
      <c r="F2543">
        <v>9606</v>
      </c>
      <c r="G2543" s="139">
        <v>2012</v>
      </c>
      <c r="H2543" t="s">
        <v>151</v>
      </c>
      <c r="I2543" s="691">
        <f>VLOOKUP(E2543&amp;H2543,Data2012!$A:$U,21,FALSE)</f>
        <v>-1</v>
      </c>
    </row>
    <row r="2544" spans="1:9" ht="14.25" hidden="1" customHeight="1">
      <c r="A2544" s="1" t="str">
        <f t="shared" si="663"/>
        <v>ZRS20129606</v>
      </c>
      <c r="B2544" s="1" t="str">
        <f t="shared" si="673"/>
        <v xml:space="preserve"> </v>
      </c>
      <c r="C2544" s="210" t="str">
        <f t="shared" si="674"/>
        <v xml:space="preserve"> </v>
      </c>
      <c r="D2544" s="1" t="str">
        <f t="shared" si="675"/>
        <v>na</v>
      </c>
      <c r="E2544" t="s">
        <v>65</v>
      </c>
      <c r="F2544">
        <v>9606</v>
      </c>
      <c r="G2544" s="139">
        <v>2012</v>
      </c>
      <c r="H2544" t="s">
        <v>150</v>
      </c>
      <c r="I2544" s="691">
        <f>VLOOKUP(E2544&amp;H2544,Data2012!$A:$U,21,FALSE)</f>
        <v>-1</v>
      </c>
    </row>
    <row r="2545" spans="1:9" ht="14.25" hidden="1" customHeight="1">
      <c r="A2545" s="1" t="str">
        <f t="shared" si="663"/>
        <v>ZRS20129606</v>
      </c>
      <c r="B2545" s="1" t="str">
        <f t="shared" si="673"/>
        <v xml:space="preserve"> </v>
      </c>
      <c r="C2545" s="210" t="str">
        <f t="shared" si="674"/>
        <v xml:space="preserve"> </v>
      </c>
      <c r="D2545" s="1" t="str">
        <f t="shared" si="675"/>
        <v>na</v>
      </c>
      <c r="E2545" t="s">
        <v>65</v>
      </c>
      <c r="F2545">
        <v>9606</v>
      </c>
      <c r="G2545" s="139">
        <v>2012</v>
      </c>
      <c r="H2545" t="s">
        <v>149</v>
      </c>
      <c r="I2545" s="691">
        <f>VLOOKUP(E2545&amp;H2545,Data2012!$A:$U,21,FALSE)</f>
        <v>-1</v>
      </c>
    </row>
    <row r="2546" spans="1:9" ht="14.25" hidden="1" customHeight="1">
      <c r="A2546" s="1" t="str">
        <f t="shared" si="663"/>
        <v>ZRS20129606</v>
      </c>
      <c r="B2546" s="1" t="str">
        <f t="shared" si="673"/>
        <v xml:space="preserve"> </v>
      </c>
      <c r="C2546" s="210" t="str">
        <f t="shared" si="674"/>
        <v xml:space="preserve"> </v>
      </c>
      <c r="D2546" s="1" t="str">
        <f t="shared" si="675"/>
        <v>na</v>
      </c>
      <c r="E2546" t="s">
        <v>65</v>
      </c>
      <c r="F2546">
        <v>9606</v>
      </c>
      <c r="G2546" s="139">
        <v>2012</v>
      </c>
      <c r="H2546" t="s">
        <v>148</v>
      </c>
      <c r="I2546" s="691">
        <f>VLOOKUP(E2546&amp;H2546,Data2012!$A:$U,21,FALSE)</f>
        <v>-1</v>
      </c>
    </row>
    <row r="2547" spans="1:9" ht="14.25" hidden="1" customHeight="1">
      <c r="A2547" s="1" t="str">
        <f t="shared" si="663"/>
        <v>ZRS20129606</v>
      </c>
      <c r="B2547" s="1" t="str">
        <f t="shared" si="673"/>
        <v xml:space="preserve"> </v>
      </c>
      <c r="C2547" s="210" t="str">
        <f t="shared" si="674"/>
        <v xml:space="preserve"> </v>
      </c>
      <c r="D2547" s="1" t="str">
        <f t="shared" si="675"/>
        <v>na</v>
      </c>
      <c r="E2547" t="s">
        <v>65</v>
      </c>
      <c r="F2547">
        <v>9606</v>
      </c>
      <c r="G2547" s="139">
        <v>2012</v>
      </c>
      <c r="H2547" t="s">
        <v>147</v>
      </c>
      <c r="I2547" s="691">
        <f>VLOOKUP(E2547&amp;H2547,Data2012!$A:$U,21,FALSE)</f>
        <v>-1</v>
      </c>
    </row>
    <row r="2548" spans="1:9" ht="14.25" hidden="1" customHeight="1">
      <c r="A2548" s="1" t="str">
        <f t="shared" si="663"/>
        <v>ZRS20129606</v>
      </c>
      <c r="B2548" s="1" t="str">
        <f t="shared" si="673"/>
        <v xml:space="preserve"> </v>
      </c>
      <c r="C2548" s="210" t="str">
        <f t="shared" si="674"/>
        <v xml:space="preserve"> </v>
      </c>
      <c r="D2548" s="1" t="str">
        <f t="shared" si="675"/>
        <v>na</v>
      </c>
      <c r="E2548" t="s">
        <v>65</v>
      </c>
      <c r="F2548">
        <v>9606</v>
      </c>
      <c r="G2548" s="139">
        <v>2012</v>
      </c>
      <c r="H2548" t="s">
        <v>146</v>
      </c>
      <c r="I2548" s="691">
        <f>VLOOKUP(E2548&amp;H2548,Data2012!$A:$U,21,FALSE)</f>
        <v>-1</v>
      </c>
    </row>
    <row r="2549" spans="1:9" ht="14.25" hidden="1" customHeight="1">
      <c r="A2549" s="1" t="str">
        <f t="shared" si="663"/>
        <v>ZRS20129606</v>
      </c>
      <c r="B2549" s="1" t="str">
        <f t="shared" si="673"/>
        <v xml:space="preserve"> </v>
      </c>
      <c r="C2549" s="210" t="str">
        <f t="shared" si="674"/>
        <v xml:space="preserve"> </v>
      </c>
      <c r="D2549" s="1" t="str">
        <f t="shared" si="675"/>
        <v>na</v>
      </c>
      <c r="E2549" t="s">
        <v>65</v>
      </c>
      <c r="F2549">
        <v>9606</v>
      </c>
      <c r="G2549" s="139">
        <v>2012</v>
      </c>
      <c r="H2549" t="s">
        <v>145</v>
      </c>
      <c r="I2549" s="691">
        <f>VLOOKUP(E2549&amp;H2549,Data2012!$A:$U,21,FALSE)</f>
        <v>-1</v>
      </c>
    </row>
    <row r="2550" spans="1:9" ht="14.25" hidden="1" customHeight="1">
      <c r="A2550" s="1" t="str">
        <f t="shared" si="663"/>
        <v>ZRS20129606</v>
      </c>
      <c r="B2550" s="1" t="str">
        <f>IF(D2550="na"," ",SUMIF(A:A,A2550,D:D))</f>
        <v xml:space="preserve"> </v>
      </c>
      <c r="C2550" s="210" t="str">
        <f>IF(D2550="na"," ",VALUE(RIGHT(TRIM(H2550),2)))</f>
        <v xml:space="preserve"> </v>
      </c>
      <c r="D2550" s="1" t="str">
        <f t="shared" si="675"/>
        <v>na</v>
      </c>
      <c r="E2550" t="s">
        <v>65</v>
      </c>
      <c r="F2550">
        <v>9606</v>
      </c>
      <c r="G2550" s="139">
        <v>2012</v>
      </c>
      <c r="H2550" t="s">
        <v>144</v>
      </c>
      <c r="I2550" s="691">
        <f>VLOOKUP(E2550&amp;H2550,Data2012!$A:$U,21,FALSE)</f>
        <v>-1</v>
      </c>
    </row>
    <row r="2551" spans="1:9" ht="14.25" hidden="1" customHeight="1">
      <c r="A2551" s="1" t="str">
        <f t="shared" si="663"/>
        <v>ZS20129601</v>
      </c>
      <c r="B2551" s="1" t="str">
        <f t="shared" ref="B2551:B2561" si="676">IF(D2551="na",B2552,SUMIF(A:A,A2551,D:D))</f>
        <v xml:space="preserve"> </v>
      </c>
      <c r="C2551" s="210" t="str">
        <f t="shared" ref="C2551:C2561" si="677">IF(D2551="na",C2552,VALUE(RIGHT(TRIM(H2551),2)))</f>
        <v xml:space="preserve"> </v>
      </c>
      <c r="D2551" s="1" t="str">
        <f>IF(I2551&lt;0,"na",I2551)</f>
        <v>na</v>
      </c>
      <c r="E2551" t="s">
        <v>27</v>
      </c>
      <c r="F2551">
        <v>9601</v>
      </c>
      <c r="G2551" s="139">
        <v>2012</v>
      </c>
      <c r="H2551" t="s">
        <v>155</v>
      </c>
      <c r="I2551">
        <f>VLOOKUP(E2551&amp;H2551,Data2012!$A:$S,4,FALSE)</f>
        <v>-1</v>
      </c>
    </row>
    <row r="2552" spans="1:9" ht="14.25" hidden="1" customHeight="1">
      <c r="A2552" s="1" t="str">
        <f t="shared" si="663"/>
        <v>ZS20129601</v>
      </c>
      <c r="B2552" s="1" t="str">
        <f t="shared" si="676"/>
        <v xml:space="preserve"> </v>
      </c>
      <c r="C2552" s="210" t="str">
        <f t="shared" si="677"/>
        <v xml:space="preserve"> </v>
      </c>
      <c r="D2552" s="1" t="str">
        <f t="shared" ref="D2552:D2562" si="678">IF(I2552&lt;0,"na",I2552)</f>
        <v>na</v>
      </c>
      <c r="E2552" t="s">
        <v>27</v>
      </c>
      <c r="F2552">
        <v>9601</v>
      </c>
      <c r="G2552" s="139">
        <v>2012</v>
      </c>
      <c r="H2552" t="s">
        <v>154</v>
      </c>
      <c r="I2552">
        <f>VLOOKUP(E2552&amp;H2552,Data2012!$A:$S,4,FALSE)</f>
        <v>-1</v>
      </c>
    </row>
    <row r="2553" spans="1:9" ht="14.25" hidden="1" customHeight="1">
      <c r="A2553" s="1" t="str">
        <f t="shared" si="663"/>
        <v>ZS20129601</v>
      </c>
      <c r="B2553" s="1" t="str">
        <f t="shared" si="676"/>
        <v xml:space="preserve"> </v>
      </c>
      <c r="C2553" s="210" t="str">
        <f t="shared" si="677"/>
        <v xml:space="preserve"> </v>
      </c>
      <c r="D2553" s="1" t="str">
        <f t="shared" si="678"/>
        <v>na</v>
      </c>
      <c r="E2553" t="s">
        <v>27</v>
      </c>
      <c r="F2553">
        <v>9601</v>
      </c>
      <c r="G2553" s="139">
        <v>2012</v>
      </c>
      <c r="H2553" t="s">
        <v>153</v>
      </c>
      <c r="I2553">
        <f>VLOOKUP(E2553&amp;H2553,Data2012!$A:$S,4,FALSE)</f>
        <v>-1</v>
      </c>
    </row>
    <row r="2554" spans="1:9" ht="14.25" hidden="1" customHeight="1">
      <c r="A2554" s="1" t="str">
        <f t="shared" si="663"/>
        <v>ZS20129601</v>
      </c>
      <c r="B2554" s="1" t="str">
        <f t="shared" si="676"/>
        <v xml:space="preserve"> </v>
      </c>
      <c r="C2554" s="210" t="str">
        <f t="shared" si="677"/>
        <v xml:space="preserve"> </v>
      </c>
      <c r="D2554" s="1" t="str">
        <f t="shared" si="678"/>
        <v>na</v>
      </c>
      <c r="E2554" t="s">
        <v>27</v>
      </c>
      <c r="F2554">
        <v>9601</v>
      </c>
      <c r="G2554" s="139">
        <v>2012</v>
      </c>
      <c r="H2554" t="s">
        <v>152</v>
      </c>
      <c r="I2554">
        <f>VLOOKUP(E2554&amp;H2554,Data2012!$A:$S,4,FALSE)</f>
        <v>-1</v>
      </c>
    </row>
    <row r="2555" spans="1:9" ht="14.25" hidden="1" customHeight="1">
      <c r="A2555" s="1" t="str">
        <f t="shared" si="663"/>
        <v>ZS20129601</v>
      </c>
      <c r="B2555" s="1" t="str">
        <f t="shared" si="676"/>
        <v xml:space="preserve"> </v>
      </c>
      <c r="C2555" s="210" t="str">
        <f t="shared" si="677"/>
        <v xml:space="preserve"> </v>
      </c>
      <c r="D2555" s="1" t="str">
        <f t="shared" si="678"/>
        <v>na</v>
      </c>
      <c r="E2555" t="s">
        <v>27</v>
      </c>
      <c r="F2555">
        <v>9601</v>
      </c>
      <c r="G2555" s="139">
        <v>2012</v>
      </c>
      <c r="H2555" t="s">
        <v>151</v>
      </c>
      <c r="I2555">
        <f>VLOOKUP(E2555&amp;H2555,Data2012!$A:$S,4,FALSE)</f>
        <v>-1</v>
      </c>
    </row>
    <row r="2556" spans="1:9" ht="14.25" hidden="1" customHeight="1">
      <c r="A2556" s="1" t="str">
        <f t="shared" si="663"/>
        <v>ZS20129601</v>
      </c>
      <c r="B2556" s="1" t="str">
        <f t="shared" si="676"/>
        <v xml:space="preserve"> </v>
      </c>
      <c r="C2556" s="210" t="str">
        <f t="shared" si="677"/>
        <v xml:space="preserve"> </v>
      </c>
      <c r="D2556" s="1" t="str">
        <f t="shared" si="678"/>
        <v>na</v>
      </c>
      <c r="E2556" t="s">
        <v>27</v>
      </c>
      <c r="F2556">
        <v>9601</v>
      </c>
      <c r="G2556" s="139">
        <v>2012</v>
      </c>
      <c r="H2556" t="s">
        <v>150</v>
      </c>
      <c r="I2556">
        <f>VLOOKUP(E2556&amp;H2556,Data2012!$A:$S,4,FALSE)</f>
        <v>-1</v>
      </c>
    </row>
    <row r="2557" spans="1:9" ht="14.25" hidden="1" customHeight="1">
      <c r="A2557" s="1" t="str">
        <f t="shared" si="663"/>
        <v>ZS20129601</v>
      </c>
      <c r="B2557" s="1" t="str">
        <f t="shared" si="676"/>
        <v xml:space="preserve"> </v>
      </c>
      <c r="C2557" s="210" t="str">
        <f t="shared" si="677"/>
        <v xml:space="preserve"> </v>
      </c>
      <c r="D2557" s="1" t="str">
        <f t="shared" si="678"/>
        <v>na</v>
      </c>
      <c r="E2557" t="s">
        <v>27</v>
      </c>
      <c r="F2557">
        <v>9601</v>
      </c>
      <c r="G2557" s="139">
        <v>2012</v>
      </c>
      <c r="H2557" t="s">
        <v>149</v>
      </c>
      <c r="I2557">
        <f>VLOOKUP(E2557&amp;H2557,Data2012!$A:$S,4,FALSE)</f>
        <v>-1</v>
      </c>
    </row>
    <row r="2558" spans="1:9" ht="14.25" hidden="1" customHeight="1">
      <c r="A2558" s="1" t="str">
        <f t="shared" si="663"/>
        <v>ZS20129601</v>
      </c>
      <c r="B2558" s="1" t="str">
        <f t="shared" si="676"/>
        <v xml:space="preserve"> </v>
      </c>
      <c r="C2558" s="210" t="str">
        <f t="shared" si="677"/>
        <v xml:space="preserve"> </v>
      </c>
      <c r="D2558" s="1" t="str">
        <f t="shared" si="678"/>
        <v>na</v>
      </c>
      <c r="E2558" t="s">
        <v>27</v>
      </c>
      <c r="F2558">
        <v>9601</v>
      </c>
      <c r="G2558" s="139">
        <v>2012</v>
      </c>
      <c r="H2558" t="s">
        <v>148</v>
      </c>
      <c r="I2558">
        <f>VLOOKUP(E2558&amp;H2558,Data2012!$A:$S,4,FALSE)</f>
        <v>-1</v>
      </c>
    </row>
    <row r="2559" spans="1:9" ht="14.25" hidden="1" customHeight="1">
      <c r="A2559" s="1" t="str">
        <f t="shared" si="663"/>
        <v>ZS20129601</v>
      </c>
      <c r="B2559" s="1" t="str">
        <f t="shared" si="676"/>
        <v xml:space="preserve"> </v>
      </c>
      <c r="C2559" s="210" t="str">
        <f t="shared" si="677"/>
        <v xml:space="preserve"> </v>
      </c>
      <c r="D2559" s="1" t="str">
        <f t="shared" si="678"/>
        <v>na</v>
      </c>
      <c r="E2559" t="s">
        <v>27</v>
      </c>
      <c r="F2559">
        <v>9601</v>
      </c>
      <c r="G2559" s="139">
        <v>2012</v>
      </c>
      <c r="H2559" t="s">
        <v>147</v>
      </c>
      <c r="I2559">
        <f>VLOOKUP(E2559&amp;H2559,Data2012!$A:$S,4,FALSE)</f>
        <v>-1</v>
      </c>
    </row>
    <row r="2560" spans="1:9" ht="14.25" hidden="1" customHeight="1">
      <c r="A2560" s="1" t="str">
        <f t="shared" si="663"/>
        <v>ZS20129601</v>
      </c>
      <c r="B2560" s="1" t="str">
        <f t="shared" si="676"/>
        <v xml:space="preserve"> </v>
      </c>
      <c r="C2560" s="210" t="str">
        <f t="shared" si="677"/>
        <v xml:space="preserve"> </v>
      </c>
      <c r="D2560" s="1" t="str">
        <f t="shared" si="678"/>
        <v>na</v>
      </c>
      <c r="E2560" t="s">
        <v>27</v>
      </c>
      <c r="F2560">
        <v>9601</v>
      </c>
      <c r="G2560" s="139">
        <v>2012</v>
      </c>
      <c r="H2560" t="s">
        <v>146</v>
      </c>
      <c r="I2560">
        <f>VLOOKUP(E2560&amp;H2560,Data2012!$A:$S,4,FALSE)</f>
        <v>-1</v>
      </c>
    </row>
    <row r="2561" spans="1:9" ht="14.25" hidden="1" customHeight="1">
      <c r="A2561" s="1" t="str">
        <f t="shared" si="663"/>
        <v>ZS20129601</v>
      </c>
      <c r="B2561" s="1" t="str">
        <f t="shared" si="676"/>
        <v xml:space="preserve"> </v>
      </c>
      <c r="C2561" s="210" t="str">
        <f t="shared" si="677"/>
        <v xml:space="preserve"> </v>
      </c>
      <c r="D2561" s="1" t="str">
        <f t="shared" si="678"/>
        <v>na</v>
      </c>
      <c r="E2561" t="s">
        <v>27</v>
      </c>
      <c r="F2561">
        <v>9601</v>
      </c>
      <c r="G2561" s="139">
        <v>2012</v>
      </c>
      <c r="H2561" t="s">
        <v>145</v>
      </c>
      <c r="I2561">
        <f>VLOOKUP(E2561&amp;H2561,Data2012!$A:$S,4,FALSE)</f>
        <v>-1</v>
      </c>
    </row>
    <row r="2562" spans="1:9" ht="14.25" hidden="1" customHeight="1">
      <c r="A2562" s="1" t="str">
        <f t="shared" si="663"/>
        <v>ZS20129601</v>
      </c>
      <c r="B2562" s="1" t="str">
        <f>IF(D2562="na"," ",SUMIF(A:A,A2562,D:D))</f>
        <v xml:space="preserve"> </v>
      </c>
      <c r="C2562" s="210" t="str">
        <f>IF(D2562="na"," ",VALUE(RIGHT(TRIM(H2562),2)))</f>
        <v xml:space="preserve"> </v>
      </c>
      <c r="D2562" s="1" t="str">
        <f t="shared" si="678"/>
        <v>na</v>
      </c>
      <c r="E2562" t="s">
        <v>27</v>
      </c>
      <c r="F2562">
        <v>9601</v>
      </c>
      <c r="G2562" s="139">
        <v>2012</v>
      </c>
      <c r="H2562" t="s">
        <v>144</v>
      </c>
      <c r="I2562" s="691">
        <f>VLOOKUP(E2562&amp;H2562,Data2012!$A:$S,4,FALSE)</f>
        <v>-1</v>
      </c>
    </row>
    <row r="2563" spans="1:9" ht="14.25" hidden="1" customHeight="1">
      <c r="A2563" s="1" t="str">
        <f t="shared" si="663"/>
        <v>ZS20129602</v>
      </c>
      <c r="B2563" s="1" t="str">
        <f t="shared" ref="B2563:B2573" si="679">IF(D2563="na",B2564,SUMIF(A:A,A2563,D:D))</f>
        <v xml:space="preserve"> </v>
      </c>
      <c r="C2563" s="210" t="str">
        <f t="shared" ref="C2563:C2573" si="680">IF(D2563="na",C2564,VALUE(RIGHT(TRIM(H2563),2)))</f>
        <v xml:space="preserve"> </v>
      </c>
      <c r="D2563" s="1" t="str">
        <f>IF(I2563&lt;0,"na",I2563)</f>
        <v>na</v>
      </c>
      <c r="E2563" t="s">
        <v>27</v>
      </c>
      <c r="F2563">
        <v>9602</v>
      </c>
      <c r="G2563" s="139">
        <v>2012</v>
      </c>
      <c r="H2563" t="s">
        <v>155</v>
      </c>
      <c r="I2563" s="691">
        <f>VLOOKUP(E2563&amp;H2563,Data2012!$A:$S,7,FALSE)</f>
        <v>-1</v>
      </c>
    </row>
    <row r="2564" spans="1:9" ht="14.25" hidden="1" customHeight="1">
      <c r="A2564" s="1" t="str">
        <f t="shared" si="663"/>
        <v>ZS20129602</v>
      </c>
      <c r="B2564" s="1" t="str">
        <f t="shared" si="679"/>
        <v xml:space="preserve"> </v>
      </c>
      <c r="C2564" s="210" t="str">
        <f t="shared" si="680"/>
        <v xml:space="preserve"> </v>
      </c>
      <c r="D2564" s="1" t="str">
        <f t="shared" ref="D2564:D2574" si="681">IF(I2564&lt;0,"na",I2564)</f>
        <v>na</v>
      </c>
      <c r="E2564" t="s">
        <v>27</v>
      </c>
      <c r="F2564">
        <v>9602</v>
      </c>
      <c r="G2564" s="139">
        <v>2012</v>
      </c>
      <c r="H2564" t="s">
        <v>154</v>
      </c>
      <c r="I2564" s="691">
        <f>VLOOKUP(E2564&amp;H2564,Data2012!$A:$S,7,FALSE)</f>
        <v>-1</v>
      </c>
    </row>
    <row r="2565" spans="1:9" ht="14.25" hidden="1" customHeight="1">
      <c r="A2565" s="1" t="str">
        <f t="shared" si="663"/>
        <v>ZS20129602</v>
      </c>
      <c r="B2565" s="1" t="str">
        <f t="shared" si="679"/>
        <v xml:space="preserve"> </v>
      </c>
      <c r="C2565" s="210" t="str">
        <f t="shared" si="680"/>
        <v xml:space="preserve"> </v>
      </c>
      <c r="D2565" s="1" t="str">
        <f t="shared" si="681"/>
        <v>na</v>
      </c>
      <c r="E2565" t="s">
        <v>27</v>
      </c>
      <c r="F2565">
        <v>9602</v>
      </c>
      <c r="G2565" s="139">
        <v>2012</v>
      </c>
      <c r="H2565" t="s">
        <v>153</v>
      </c>
      <c r="I2565" s="691">
        <f>VLOOKUP(E2565&amp;H2565,Data2012!$A:$S,7,FALSE)</f>
        <v>-1</v>
      </c>
    </row>
    <row r="2566" spans="1:9" ht="14.25" hidden="1" customHeight="1">
      <c r="A2566" s="1" t="str">
        <f t="shared" si="663"/>
        <v>ZS20129602</v>
      </c>
      <c r="B2566" s="1" t="str">
        <f t="shared" si="679"/>
        <v xml:space="preserve"> </v>
      </c>
      <c r="C2566" s="210" t="str">
        <f t="shared" si="680"/>
        <v xml:space="preserve"> </v>
      </c>
      <c r="D2566" s="1" t="str">
        <f t="shared" si="681"/>
        <v>na</v>
      </c>
      <c r="E2566" t="s">
        <v>27</v>
      </c>
      <c r="F2566">
        <v>9602</v>
      </c>
      <c r="G2566" s="139">
        <v>2012</v>
      </c>
      <c r="H2566" t="s">
        <v>152</v>
      </c>
      <c r="I2566" s="691">
        <f>VLOOKUP(E2566&amp;H2566,Data2012!$A:$S,7,FALSE)</f>
        <v>-1</v>
      </c>
    </row>
    <row r="2567" spans="1:9" ht="14.25" hidden="1" customHeight="1">
      <c r="A2567" s="1" t="str">
        <f t="shared" ref="A2567:A2630" si="682">TRIM(E2567)&amp;VALUE(G2567)&amp;F2567</f>
        <v>ZS20129602</v>
      </c>
      <c r="B2567" s="1" t="str">
        <f t="shared" si="679"/>
        <v xml:space="preserve"> </v>
      </c>
      <c r="C2567" s="210" t="str">
        <f t="shared" si="680"/>
        <v xml:space="preserve"> </v>
      </c>
      <c r="D2567" s="1" t="str">
        <f t="shared" si="681"/>
        <v>na</v>
      </c>
      <c r="E2567" t="s">
        <v>27</v>
      </c>
      <c r="F2567">
        <v>9602</v>
      </c>
      <c r="G2567" s="139">
        <v>2012</v>
      </c>
      <c r="H2567" t="s">
        <v>151</v>
      </c>
      <c r="I2567" s="691">
        <f>VLOOKUP(E2567&amp;H2567,Data2012!$A:$S,7,FALSE)</f>
        <v>-1</v>
      </c>
    </row>
    <row r="2568" spans="1:9" ht="14.25" hidden="1" customHeight="1">
      <c r="A2568" s="1" t="str">
        <f t="shared" si="682"/>
        <v>ZS20129602</v>
      </c>
      <c r="B2568" s="1" t="str">
        <f t="shared" si="679"/>
        <v xml:space="preserve"> </v>
      </c>
      <c r="C2568" s="210" t="str">
        <f t="shared" si="680"/>
        <v xml:space="preserve"> </v>
      </c>
      <c r="D2568" s="1" t="str">
        <f t="shared" si="681"/>
        <v>na</v>
      </c>
      <c r="E2568" t="s">
        <v>27</v>
      </c>
      <c r="F2568">
        <v>9602</v>
      </c>
      <c r="G2568" s="139">
        <v>2012</v>
      </c>
      <c r="H2568" t="s">
        <v>150</v>
      </c>
      <c r="I2568" s="691">
        <f>VLOOKUP(E2568&amp;H2568,Data2012!$A:$S,7,FALSE)</f>
        <v>-1</v>
      </c>
    </row>
    <row r="2569" spans="1:9" ht="14.25" hidden="1" customHeight="1">
      <c r="A2569" s="1" t="str">
        <f t="shared" si="682"/>
        <v>ZS20129602</v>
      </c>
      <c r="B2569" s="1" t="str">
        <f t="shared" si="679"/>
        <v xml:space="preserve"> </v>
      </c>
      <c r="C2569" s="210" t="str">
        <f t="shared" si="680"/>
        <v xml:space="preserve"> </v>
      </c>
      <c r="D2569" s="1" t="str">
        <f t="shared" si="681"/>
        <v>na</v>
      </c>
      <c r="E2569" t="s">
        <v>27</v>
      </c>
      <c r="F2569">
        <v>9602</v>
      </c>
      <c r="G2569" s="139">
        <v>2012</v>
      </c>
      <c r="H2569" t="s">
        <v>149</v>
      </c>
      <c r="I2569" s="691">
        <f>VLOOKUP(E2569&amp;H2569,Data2012!$A:$S,7,FALSE)</f>
        <v>-1</v>
      </c>
    </row>
    <row r="2570" spans="1:9" ht="14.25" hidden="1" customHeight="1">
      <c r="A2570" s="1" t="str">
        <f t="shared" si="682"/>
        <v>ZS20129602</v>
      </c>
      <c r="B2570" s="1" t="str">
        <f t="shared" si="679"/>
        <v xml:space="preserve"> </v>
      </c>
      <c r="C2570" s="210" t="str">
        <f t="shared" si="680"/>
        <v xml:space="preserve"> </v>
      </c>
      <c r="D2570" s="1" t="str">
        <f t="shared" si="681"/>
        <v>na</v>
      </c>
      <c r="E2570" t="s">
        <v>27</v>
      </c>
      <c r="F2570">
        <v>9602</v>
      </c>
      <c r="G2570" s="139">
        <v>2012</v>
      </c>
      <c r="H2570" t="s">
        <v>148</v>
      </c>
      <c r="I2570" s="691">
        <f>VLOOKUP(E2570&amp;H2570,Data2012!$A:$S,7,FALSE)</f>
        <v>-1</v>
      </c>
    </row>
    <row r="2571" spans="1:9" ht="14.25" hidden="1" customHeight="1">
      <c r="A2571" s="1" t="str">
        <f t="shared" si="682"/>
        <v>ZS20129602</v>
      </c>
      <c r="B2571" s="1" t="str">
        <f t="shared" si="679"/>
        <v xml:space="preserve"> </v>
      </c>
      <c r="C2571" s="210" t="str">
        <f t="shared" si="680"/>
        <v xml:space="preserve"> </v>
      </c>
      <c r="D2571" s="1" t="str">
        <f t="shared" si="681"/>
        <v>na</v>
      </c>
      <c r="E2571" t="s">
        <v>27</v>
      </c>
      <c r="F2571">
        <v>9602</v>
      </c>
      <c r="G2571" s="139">
        <v>2012</v>
      </c>
      <c r="H2571" t="s">
        <v>147</v>
      </c>
      <c r="I2571" s="691">
        <f>VLOOKUP(E2571&amp;H2571,Data2012!$A:$S,7,FALSE)</f>
        <v>-1</v>
      </c>
    </row>
    <row r="2572" spans="1:9" ht="14.25" hidden="1" customHeight="1">
      <c r="A2572" s="1" t="str">
        <f t="shared" si="682"/>
        <v>ZS20129602</v>
      </c>
      <c r="B2572" s="1" t="str">
        <f t="shared" si="679"/>
        <v xml:space="preserve"> </v>
      </c>
      <c r="C2572" s="210" t="str">
        <f t="shared" si="680"/>
        <v xml:space="preserve"> </v>
      </c>
      <c r="D2572" s="1" t="str">
        <f t="shared" si="681"/>
        <v>na</v>
      </c>
      <c r="E2572" t="s">
        <v>27</v>
      </c>
      <c r="F2572">
        <v>9602</v>
      </c>
      <c r="G2572" s="139">
        <v>2012</v>
      </c>
      <c r="H2572" t="s">
        <v>146</v>
      </c>
      <c r="I2572" s="691">
        <f>VLOOKUP(E2572&amp;H2572,Data2012!$A:$S,7,FALSE)</f>
        <v>-1</v>
      </c>
    </row>
    <row r="2573" spans="1:9" ht="14.25" hidden="1" customHeight="1">
      <c r="A2573" s="1" t="str">
        <f t="shared" si="682"/>
        <v>ZS20129602</v>
      </c>
      <c r="B2573" s="1" t="str">
        <f t="shared" si="679"/>
        <v xml:space="preserve"> </v>
      </c>
      <c r="C2573" s="210" t="str">
        <f t="shared" si="680"/>
        <v xml:space="preserve"> </v>
      </c>
      <c r="D2573" s="1" t="str">
        <f t="shared" si="681"/>
        <v>na</v>
      </c>
      <c r="E2573" t="s">
        <v>27</v>
      </c>
      <c r="F2573">
        <v>9602</v>
      </c>
      <c r="G2573" s="139">
        <v>2012</v>
      </c>
      <c r="H2573" t="s">
        <v>145</v>
      </c>
      <c r="I2573" s="691">
        <f>VLOOKUP(E2573&amp;H2573,Data2012!$A:$S,7,FALSE)</f>
        <v>-1</v>
      </c>
    </row>
    <row r="2574" spans="1:9" ht="14.25" hidden="1" customHeight="1">
      <c r="A2574" s="1" t="str">
        <f t="shared" si="682"/>
        <v>ZS20129602</v>
      </c>
      <c r="B2574" s="1" t="str">
        <f>IF(D2574="na"," ",SUMIF(A:A,A2574,D:D))</f>
        <v xml:space="preserve"> </v>
      </c>
      <c r="C2574" s="210" t="str">
        <f>IF(D2574="na"," ",VALUE(RIGHT(TRIM(H2574),2)))</f>
        <v xml:space="preserve"> </v>
      </c>
      <c r="D2574" s="1" t="str">
        <f t="shared" si="681"/>
        <v>na</v>
      </c>
      <c r="E2574" t="s">
        <v>27</v>
      </c>
      <c r="F2574">
        <v>9602</v>
      </c>
      <c r="G2574" s="139">
        <v>2012</v>
      </c>
      <c r="H2574" t="s">
        <v>144</v>
      </c>
      <c r="I2574" s="691">
        <f>VLOOKUP(E2574&amp;H2574,Data2012!$A:$S,7,FALSE)</f>
        <v>-1</v>
      </c>
    </row>
    <row r="2575" spans="1:9" ht="14.25" hidden="1" customHeight="1">
      <c r="A2575" s="1" t="str">
        <f t="shared" si="682"/>
        <v>ZS20129603</v>
      </c>
      <c r="B2575" s="1" t="str">
        <f t="shared" ref="B2575:B2585" si="683">IF(D2575="na",B2576,SUMIF(A:A,A2575,D:D))</f>
        <v xml:space="preserve"> </v>
      </c>
      <c r="C2575" s="210" t="str">
        <f t="shared" ref="C2575:C2585" si="684">IF(D2575="na",C2576,VALUE(RIGHT(TRIM(H2575),2)))</f>
        <v xml:space="preserve"> </v>
      </c>
      <c r="D2575" s="1" t="str">
        <f>IF(I2575&lt;0,"na",I2575)</f>
        <v>na</v>
      </c>
      <c r="E2575" t="s">
        <v>27</v>
      </c>
      <c r="F2575">
        <v>9603</v>
      </c>
      <c r="G2575" s="139">
        <v>2012</v>
      </c>
      <c r="H2575" t="s">
        <v>155</v>
      </c>
      <c r="I2575" s="691">
        <f>VLOOKUP(E2575&amp;H2575,Data2012!$A:$S,12,FALSE)</f>
        <v>-1</v>
      </c>
    </row>
    <row r="2576" spans="1:9" ht="14.25" hidden="1" customHeight="1">
      <c r="A2576" s="1" t="str">
        <f t="shared" si="682"/>
        <v>ZS20129603</v>
      </c>
      <c r="B2576" s="1" t="str">
        <f t="shared" si="683"/>
        <v xml:space="preserve"> </v>
      </c>
      <c r="C2576" s="210" t="str">
        <f t="shared" si="684"/>
        <v xml:space="preserve"> </v>
      </c>
      <c r="D2576" s="1" t="str">
        <f t="shared" ref="D2576:D2586" si="685">IF(I2576&lt;0,"na",I2576)</f>
        <v>na</v>
      </c>
      <c r="E2576" t="s">
        <v>27</v>
      </c>
      <c r="F2576">
        <v>9603</v>
      </c>
      <c r="G2576" s="139">
        <v>2012</v>
      </c>
      <c r="H2576" t="s">
        <v>154</v>
      </c>
      <c r="I2576" s="691">
        <f>VLOOKUP(E2576&amp;H2576,Data2012!$A:$S,12,FALSE)</f>
        <v>-1</v>
      </c>
    </row>
    <row r="2577" spans="1:9" ht="14.25" hidden="1" customHeight="1">
      <c r="A2577" s="1" t="str">
        <f t="shared" si="682"/>
        <v>ZS20129603</v>
      </c>
      <c r="B2577" s="1" t="str">
        <f t="shared" si="683"/>
        <v xml:space="preserve"> </v>
      </c>
      <c r="C2577" s="210" t="str">
        <f t="shared" si="684"/>
        <v xml:space="preserve"> </v>
      </c>
      <c r="D2577" s="1" t="str">
        <f t="shared" si="685"/>
        <v>na</v>
      </c>
      <c r="E2577" t="s">
        <v>27</v>
      </c>
      <c r="F2577">
        <v>9603</v>
      </c>
      <c r="G2577" s="139">
        <v>2012</v>
      </c>
      <c r="H2577" t="s">
        <v>153</v>
      </c>
      <c r="I2577" s="691">
        <f>VLOOKUP(E2577&amp;H2577,Data2012!$A:$S,12,FALSE)</f>
        <v>-1</v>
      </c>
    </row>
    <row r="2578" spans="1:9" ht="14.25" hidden="1" customHeight="1">
      <c r="A2578" s="1" t="str">
        <f t="shared" si="682"/>
        <v>ZS20129603</v>
      </c>
      <c r="B2578" s="1" t="str">
        <f t="shared" si="683"/>
        <v xml:space="preserve"> </v>
      </c>
      <c r="C2578" s="210" t="str">
        <f t="shared" si="684"/>
        <v xml:space="preserve"> </v>
      </c>
      <c r="D2578" s="1" t="str">
        <f t="shared" si="685"/>
        <v>na</v>
      </c>
      <c r="E2578" t="s">
        <v>27</v>
      </c>
      <c r="F2578">
        <v>9603</v>
      </c>
      <c r="G2578" s="139">
        <v>2012</v>
      </c>
      <c r="H2578" t="s">
        <v>152</v>
      </c>
      <c r="I2578" s="691">
        <f>VLOOKUP(E2578&amp;H2578,Data2012!$A:$S,12,FALSE)</f>
        <v>-1</v>
      </c>
    </row>
    <row r="2579" spans="1:9" ht="14.25" hidden="1" customHeight="1">
      <c r="A2579" s="1" t="str">
        <f t="shared" si="682"/>
        <v>ZS20129603</v>
      </c>
      <c r="B2579" s="1" t="str">
        <f t="shared" si="683"/>
        <v xml:space="preserve"> </v>
      </c>
      <c r="C2579" s="210" t="str">
        <f t="shared" si="684"/>
        <v xml:space="preserve"> </v>
      </c>
      <c r="D2579" s="1" t="str">
        <f t="shared" si="685"/>
        <v>na</v>
      </c>
      <c r="E2579" t="s">
        <v>27</v>
      </c>
      <c r="F2579">
        <v>9603</v>
      </c>
      <c r="G2579" s="139">
        <v>2012</v>
      </c>
      <c r="H2579" t="s">
        <v>151</v>
      </c>
      <c r="I2579" s="691">
        <f>VLOOKUP(E2579&amp;H2579,Data2012!$A:$S,12,FALSE)</f>
        <v>-1</v>
      </c>
    </row>
    <row r="2580" spans="1:9" ht="14.25" hidden="1" customHeight="1">
      <c r="A2580" s="1" t="str">
        <f t="shared" si="682"/>
        <v>ZS20129603</v>
      </c>
      <c r="B2580" s="1" t="str">
        <f t="shared" si="683"/>
        <v xml:space="preserve"> </v>
      </c>
      <c r="C2580" s="210" t="str">
        <f t="shared" si="684"/>
        <v xml:space="preserve"> </v>
      </c>
      <c r="D2580" s="1" t="str">
        <f t="shared" si="685"/>
        <v>na</v>
      </c>
      <c r="E2580" t="s">
        <v>27</v>
      </c>
      <c r="F2580">
        <v>9603</v>
      </c>
      <c r="G2580" s="139">
        <v>2012</v>
      </c>
      <c r="H2580" t="s">
        <v>150</v>
      </c>
      <c r="I2580" s="691">
        <f>VLOOKUP(E2580&amp;H2580,Data2012!$A:$S,12,FALSE)</f>
        <v>-1</v>
      </c>
    </row>
    <row r="2581" spans="1:9" ht="14.25" hidden="1" customHeight="1">
      <c r="A2581" s="1" t="str">
        <f t="shared" si="682"/>
        <v>ZS20129603</v>
      </c>
      <c r="B2581" s="1" t="str">
        <f t="shared" si="683"/>
        <v xml:space="preserve"> </v>
      </c>
      <c r="C2581" s="210" t="str">
        <f t="shared" si="684"/>
        <v xml:space="preserve"> </v>
      </c>
      <c r="D2581" s="1" t="str">
        <f t="shared" si="685"/>
        <v>na</v>
      </c>
      <c r="E2581" t="s">
        <v>27</v>
      </c>
      <c r="F2581">
        <v>9603</v>
      </c>
      <c r="G2581" s="139">
        <v>2012</v>
      </c>
      <c r="H2581" t="s">
        <v>149</v>
      </c>
      <c r="I2581" s="691">
        <f>VLOOKUP(E2581&amp;H2581,Data2012!$A:$S,12,FALSE)</f>
        <v>-1</v>
      </c>
    </row>
    <row r="2582" spans="1:9" ht="14.25" hidden="1" customHeight="1">
      <c r="A2582" s="1" t="str">
        <f t="shared" si="682"/>
        <v>ZS20129603</v>
      </c>
      <c r="B2582" s="1" t="str">
        <f t="shared" si="683"/>
        <v xml:space="preserve"> </v>
      </c>
      <c r="C2582" s="210" t="str">
        <f t="shared" si="684"/>
        <v xml:space="preserve"> </v>
      </c>
      <c r="D2582" s="1" t="str">
        <f t="shared" si="685"/>
        <v>na</v>
      </c>
      <c r="E2582" t="s">
        <v>27</v>
      </c>
      <c r="F2582">
        <v>9603</v>
      </c>
      <c r="G2582" s="139">
        <v>2012</v>
      </c>
      <c r="H2582" t="s">
        <v>148</v>
      </c>
      <c r="I2582" s="691">
        <f>VLOOKUP(E2582&amp;H2582,Data2012!$A:$S,12,FALSE)</f>
        <v>-1</v>
      </c>
    </row>
    <row r="2583" spans="1:9" ht="14.25" hidden="1" customHeight="1">
      <c r="A2583" s="1" t="str">
        <f t="shared" si="682"/>
        <v>ZS20129603</v>
      </c>
      <c r="B2583" s="1" t="str">
        <f t="shared" si="683"/>
        <v xml:space="preserve"> </v>
      </c>
      <c r="C2583" s="210" t="str">
        <f t="shared" si="684"/>
        <v xml:space="preserve"> </v>
      </c>
      <c r="D2583" s="1" t="str">
        <f t="shared" si="685"/>
        <v>na</v>
      </c>
      <c r="E2583" t="s">
        <v>27</v>
      </c>
      <c r="F2583">
        <v>9603</v>
      </c>
      <c r="G2583" s="139">
        <v>2012</v>
      </c>
      <c r="H2583" t="s">
        <v>147</v>
      </c>
      <c r="I2583" s="691">
        <f>VLOOKUP(E2583&amp;H2583,Data2012!$A:$S,12,FALSE)</f>
        <v>-1</v>
      </c>
    </row>
    <row r="2584" spans="1:9" ht="14.25" hidden="1" customHeight="1">
      <c r="A2584" s="1" t="str">
        <f t="shared" si="682"/>
        <v>ZS20129603</v>
      </c>
      <c r="B2584" s="1" t="str">
        <f t="shared" si="683"/>
        <v xml:space="preserve"> </v>
      </c>
      <c r="C2584" s="210" t="str">
        <f t="shared" si="684"/>
        <v xml:space="preserve"> </v>
      </c>
      <c r="D2584" s="1" t="str">
        <f t="shared" si="685"/>
        <v>na</v>
      </c>
      <c r="E2584" t="s">
        <v>27</v>
      </c>
      <c r="F2584">
        <v>9603</v>
      </c>
      <c r="G2584" s="139">
        <v>2012</v>
      </c>
      <c r="H2584" t="s">
        <v>146</v>
      </c>
      <c r="I2584" s="691">
        <f>VLOOKUP(E2584&amp;H2584,Data2012!$A:$S,12,FALSE)</f>
        <v>-1</v>
      </c>
    </row>
    <row r="2585" spans="1:9" ht="14.25" hidden="1" customHeight="1">
      <c r="A2585" s="1" t="str">
        <f t="shared" si="682"/>
        <v>ZS20129603</v>
      </c>
      <c r="B2585" s="1" t="str">
        <f t="shared" si="683"/>
        <v xml:space="preserve"> </v>
      </c>
      <c r="C2585" s="210" t="str">
        <f t="shared" si="684"/>
        <v xml:space="preserve"> </v>
      </c>
      <c r="D2585" s="1" t="str">
        <f t="shared" si="685"/>
        <v>na</v>
      </c>
      <c r="E2585" t="s">
        <v>27</v>
      </c>
      <c r="F2585">
        <v>9603</v>
      </c>
      <c r="G2585" s="139">
        <v>2012</v>
      </c>
      <c r="H2585" t="s">
        <v>145</v>
      </c>
      <c r="I2585" s="691">
        <f>VLOOKUP(E2585&amp;H2585,Data2012!$A:$S,12,FALSE)</f>
        <v>-1</v>
      </c>
    </row>
    <row r="2586" spans="1:9" ht="14.25" hidden="1" customHeight="1">
      <c r="A2586" s="1" t="str">
        <f t="shared" si="682"/>
        <v>ZS20129603</v>
      </c>
      <c r="B2586" s="1" t="str">
        <f>IF(D2586="na"," ",SUMIF(A:A,A2586,D:D))</f>
        <v xml:space="preserve"> </v>
      </c>
      <c r="C2586" s="210" t="str">
        <f>IF(D2586="na"," ",VALUE(RIGHT(TRIM(H2586),2)))</f>
        <v xml:space="preserve"> </v>
      </c>
      <c r="D2586" s="1" t="str">
        <f t="shared" si="685"/>
        <v>na</v>
      </c>
      <c r="E2586" t="s">
        <v>27</v>
      </c>
      <c r="F2586">
        <v>9603</v>
      </c>
      <c r="G2586" s="139">
        <v>2012</v>
      </c>
      <c r="H2586" t="s">
        <v>144</v>
      </c>
      <c r="I2586" s="691">
        <f>VLOOKUP(E2586&amp;H2586,Data2012!$A:$S,12,FALSE)</f>
        <v>-1</v>
      </c>
    </row>
    <row r="2587" spans="1:9" ht="14.25" hidden="1" customHeight="1">
      <c r="A2587" s="1" t="str">
        <f t="shared" si="682"/>
        <v>ZS20129604</v>
      </c>
      <c r="B2587" s="1" t="str">
        <f t="shared" ref="B2587:B2597" si="686">IF(D2587="na",B2588,SUMIF(A:A,A2587,D:D))</f>
        <v xml:space="preserve"> </v>
      </c>
      <c r="C2587" s="210" t="str">
        <f t="shared" ref="C2587:C2597" si="687">IF(D2587="na",C2588,VALUE(RIGHT(TRIM(H2587),2)))</f>
        <v xml:space="preserve"> </v>
      </c>
      <c r="D2587" s="1" t="str">
        <f>IF(I2587&lt;0,"na",I2587)</f>
        <v>na</v>
      </c>
      <c r="E2587" t="s">
        <v>27</v>
      </c>
      <c r="F2587">
        <v>9604</v>
      </c>
      <c r="G2587" s="139">
        <v>2012</v>
      </c>
      <c r="H2587" t="s">
        <v>155</v>
      </c>
      <c r="I2587" s="691">
        <f>VLOOKUP(E2587&amp;H2587,Data2012!$A:$S,15,FALSE)</f>
        <v>-1</v>
      </c>
    </row>
    <row r="2588" spans="1:9" ht="14.25" hidden="1" customHeight="1">
      <c r="A2588" s="1" t="str">
        <f t="shared" si="682"/>
        <v>ZS20129604</v>
      </c>
      <c r="B2588" s="1" t="str">
        <f t="shared" si="686"/>
        <v xml:space="preserve"> </v>
      </c>
      <c r="C2588" s="210" t="str">
        <f t="shared" si="687"/>
        <v xml:space="preserve"> </v>
      </c>
      <c r="D2588" s="1" t="str">
        <f t="shared" ref="D2588:D2598" si="688">IF(I2588&lt;0,"na",I2588)</f>
        <v>na</v>
      </c>
      <c r="E2588" t="s">
        <v>27</v>
      </c>
      <c r="F2588">
        <v>9604</v>
      </c>
      <c r="G2588" s="139">
        <v>2012</v>
      </c>
      <c r="H2588" t="s">
        <v>154</v>
      </c>
      <c r="I2588" s="691">
        <f>VLOOKUP(E2588&amp;H2588,Data2012!$A:$S,15,FALSE)</f>
        <v>-1</v>
      </c>
    </row>
    <row r="2589" spans="1:9" ht="14.25" hidden="1" customHeight="1">
      <c r="A2589" s="1" t="str">
        <f t="shared" si="682"/>
        <v>ZS20129604</v>
      </c>
      <c r="B2589" s="1" t="str">
        <f t="shared" si="686"/>
        <v xml:space="preserve"> </v>
      </c>
      <c r="C2589" s="210" t="str">
        <f t="shared" si="687"/>
        <v xml:space="preserve"> </v>
      </c>
      <c r="D2589" s="1" t="str">
        <f t="shared" si="688"/>
        <v>na</v>
      </c>
      <c r="E2589" t="s">
        <v>27</v>
      </c>
      <c r="F2589">
        <v>9604</v>
      </c>
      <c r="G2589" s="139">
        <v>2012</v>
      </c>
      <c r="H2589" t="s">
        <v>153</v>
      </c>
      <c r="I2589" s="691">
        <f>VLOOKUP(E2589&amp;H2589,Data2012!$A:$S,15,FALSE)</f>
        <v>-1</v>
      </c>
    </row>
    <row r="2590" spans="1:9" ht="14.25" hidden="1" customHeight="1">
      <c r="A2590" s="1" t="str">
        <f t="shared" si="682"/>
        <v>ZS20129604</v>
      </c>
      <c r="B2590" s="1" t="str">
        <f t="shared" si="686"/>
        <v xml:space="preserve"> </v>
      </c>
      <c r="C2590" s="210" t="str">
        <f t="shared" si="687"/>
        <v xml:space="preserve"> </v>
      </c>
      <c r="D2590" s="1" t="str">
        <f t="shared" si="688"/>
        <v>na</v>
      </c>
      <c r="E2590" t="s">
        <v>27</v>
      </c>
      <c r="F2590">
        <v>9604</v>
      </c>
      <c r="G2590" s="139">
        <v>2012</v>
      </c>
      <c r="H2590" t="s">
        <v>152</v>
      </c>
      <c r="I2590" s="691">
        <f>VLOOKUP(E2590&amp;H2590,Data2012!$A:$S,15,FALSE)</f>
        <v>-1</v>
      </c>
    </row>
    <row r="2591" spans="1:9" ht="14.25" hidden="1" customHeight="1">
      <c r="A2591" s="1" t="str">
        <f t="shared" si="682"/>
        <v>ZS20129604</v>
      </c>
      <c r="B2591" s="1" t="str">
        <f t="shared" si="686"/>
        <v xml:space="preserve"> </v>
      </c>
      <c r="C2591" s="210" t="str">
        <f t="shared" si="687"/>
        <v xml:space="preserve"> </v>
      </c>
      <c r="D2591" s="1" t="str">
        <f t="shared" si="688"/>
        <v>na</v>
      </c>
      <c r="E2591" t="s">
        <v>27</v>
      </c>
      <c r="F2591">
        <v>9604</v>
      </c>
      <c r="G2591" s="139">
        <v>2012</v>
      </c>
      <c r="H2591" t="s">
        <v>151</v>
      </c>
      <c r="I2591" s="691">
        <f>VLOOKUP(E2591&amp;H2591,Data2012!$A:$S,15,FALSE)</f>
        <v>-1</v>
      </c>
    </row>
    <row r="2592" spans="1:9" ht="14.25" hidden="1" customHeight="1">
      <c r="A2592" s="1" t="str">
        <f t="shared" si="682"/>
        <v>ZS20129604</v>
      </c>
      <c r="B2592" s="1" t="str">
        <f t="shared" si="686"/>
        <v xml:space="preserve"> </v>
      </c>
      <c r="C2592" s="210" t="str">
        <f t="shared" si="687"/>
        <v xml:space="preserve"> </v>
      </c>
      <c r="D2592" s="1" t="str">
        <f t="shared" si="688"/>
        <v>na</v>
      </c>
      <c r="E2592" t="s">
        <v>27</v>
      </c>
      <c r="F2592">
        <v>9604</v>
      </c>
      <c r="G2592" s="139">
        <v>2012</v>
      </c>
      <c r="H2592" t="s">
        <v>150</v>
      </c>
      <c r="I2592" s="691">
        <f>VLOOKUP(E2592&amp;H2592,Data2012!$A:$S,15,FALSE)</f>
        <v>-1</v>
      </c>
    </row>
    <row r="2593" spans="1:9" ht="14.25" hidden="1" customHeight="1">
      <c r="A2593" s="1" t="str">
        <f t="shared" si="682"/>
        <v>ZS20129604</v>
      </c>
      <c r="B2593" s="1" t="str">
        <f t="shared" si="686"/>
        <v xml:space="preserve"> </v>
      </c>
      <c r="C2593" s="210" t="str">
        <f t="shared" si="687"/>
        <v xml:space="preserve"> </v>
      </c>
      <c r="D2593" s="1" t="str">
        <f t="shared" si="688"/>
        <v>na</v>
      </c>
      <c r="E2593" t="s">
        <v>27</v>
      </c>
      <c r="F2593">
        <v>9604</v>
      </c>
      <c r="G2593" s="139">
        <v>2012</v>
      </c>
      <c r="H2593" t="s">
        <v>149</v>
      </c>
      <c r="I2593" s="691">
        <f>VLOOKUP(E2593&amp;H2593,Data2012!$A:$S,15,FALSE)</f>
        <v>-1</v>
      </c>
    </row>
    <row r="2594" spans="1:9" ht="14.25" hidden="1" customHeight="1">
      <c r="A2594" s="1" t="str">
        <f t="shared" si="682"/>
        <v>ZS20129604</v>
      </c>
      <c r="B2594" s="1" t="str">
        <f t="shared" si="686"/>
        <v xml:space="preserve"> </v>
      </c>
      <c r="C2594" s="210" t="str">
        <f t="shared" si="687"/>
        <v xml:space="preserve"> </v>
      </c>
      <c r="D2594" s="1" t="str">
        <f t="shared" si="688"/>
        <v>na</v>
      </c>
      <c r="E2594" t="s">
        <v>27</v>
      </c>
      <c r="F2594">
        <v>9604</v>
      </c>
      <c r="G2594" s="139">
        <v>2012</v>
      </c>
      <c r="H2594" t="s">
        <v>148</v>
      </c>
      <c r="I2594" s="691">
        <f>VLOOKUP(E2594&amp;H2594,Data2012!$A:$S,15,FALSE)</f>
        <v>-1</v>
      </c>
    </row>
    <row r="2595" spans="1:9" ht="14.25" hidden="1" customHeight="1">
      <c r="A2595" s="1" t="str">
        <f t="shared" si="682"/>
        <v>ZS20129604</v>
      </c>
      <c r="B2595" s="1" t="str">
        <f t="shared" si="686"/>
        <v xml:space="preserve"> </v>
      </c>
      <c r="C2595" s="210" t="str">
        <f t="shared" si="687"/>
        <v xml:space="preserve"> </v>
      </c>
      <c r="D2595" s="1" t="str">
        <f t="shared" si="688"/>
        <v>na</v>
      </c>
      <c r="E2595" t="s">
        <v>27</v>
      </c>
      <c r="F2595">
        <v>9604</v>
      </c>
      <c r="G2595" s="139">
        <v>2012</v>
      </c>
      <c r="H2595" t="s">
        <v>147</v>
      </c>
      <c r="I2595" s="691">
        <f>VLOOKUP(E2595&amp;H2595,Data2012!$A:$S,15,FALSE)</f>
        <v>-1</v>
      </c>
    </row>
    <row r="2596" spans="1:9" ht="14.25" hidden="1" customHeight="1">
      <c r="A2596" s="1" t="str">
        <f t="shared" si="682"/>
        <v>ZS20129604</v>
      </c>
      <c r="B2596" s="1" t="str">
        <f t="shared" si="686"/>
        <v xml:space="preserve"> </v>
      </c>
      <c r="C2596" s="210" t="str">
        <f t="shared" si="687"/>
        <v xml:space="preserve"> </v>
      </c>
      <c r="D2596" s="1" t="str">
        <f t="shared" si="688"/>
        <v>na</v>
      </c>
      <c r="E2596" t="s">
        <v>27</v>
      </c>
      <c r="F2596">
        <v>9604</v>
      </c>
      <c r="G2596" s="139">
        <v>2012</v>
      </c>
      <c r="H2596" t="s">
        <v>146</v>
      </c>
      <c r="I2596" s="691">
        <f>VLOOKUP(E2596&amp;H2596,Data2012!$A:$S,15,FALSE)</f>
        <v>-1</v>
      </c>
    </row>
    <row r="2597" spans="1:9" ht="14.25" hidden="1" customHeight="1">
      <c r="A2597" s="1" t="str">
        <f t="shared" si="682"/>
        <v>ZS20129604</v>
      </c>
      <c r="B2597" s="1" t="str">
        <f t="shared" si="686"/>
        <v xml:space="preserve"> </v>
      </c>
      <c r="C2597" s="210" t="str">
        <f t="shared" si="687"/>
        <v xml:space="preserve"> </v>
      </c>
      <c r="D2597" s="1" t="str">
        <f t="shared" si="688"/>
        <v>na</v>
      </c>
      <c r="E2597" t="s">
        <v>27</v>
      </c>
      <c r="F2597">
        <v>9604</v>
      </c>
      <c r="G2597" s="139">
        <v>2012</v>
      </c>
      <c r="H2597" t="s">
        <v>145</v>
      </c>
      <c r="I2597" s="691">
        <f>VLOOKUP(E2597&amp;H2597,Data2012!$A:$S,15,FALSE)</f>
        <v>-1</v>
      </c>
    </row>
    <row r="2598" spans="1:9" ht="14.25" hidden="1" customHeight="1">
      <c r="A2598" s="1" t="str">
        <f t="shared" si="682"/>
        <v>ZS20129604</v>
      </c>
      <c r="B2598" s="1" t="str">
        <f>IF(D2598="na"," ",SUMIF(A:A,A2598,D:D))</f>
        <v xml:space="preserve"> </v>
      </c>
      <c r="C2598" s="210" t="str">
        <f>IF(D2598="na"," ",VALUE(RIGHT(TRIM(H2598),2)))</f>
        <v xml:space="preserve"> </v>
      </c>
      <c r="D2598" s="1" t="str">
        <f t="shared" si="688"/>
        <v>na</v>
      </c>
      <c r="E2598" t="s">
        <v>27</v>
      </c>
      <c r="F2598">
        <v>9604</v>
      </c>
      <c r="G2598" s="139">
        <v>2012</v>
      </c>
      <c r="H2598" t="s">
        <v>144</v>
      </c>
      <c r="I2598" s="691">
        <f>VLOOKUP(E2598&amp;H2598,Data2012!$A:$S,15,FALSE)</f>
        <v>-1</v>
      </c>
    </row>
    <row r="2599" spans="1:9" ht="14.25" hidden="1" customHeight="1">
      <c r="A2599" s="1" t="str">
        <f t="shared" si="682"/>
        <v>ZS20129605</v>
      </c>
      <c r="B2599" s="1" t="str">
        <f t="shared" ref="B2599:B2609" si="689">IF(D2599="na",B2600,SUMIF(A:A,A2599,D:D))</f>
        <v xml:space="preserve"> </v>
      </c>
      <c r="C2599" s="210" t="str">
        <f t="shared" ref="C2599:C2609" si="690">IF(D2599="na",C2600,VALUE(RIGHT(TRIM(H2599),2)))</f>
        <v xml:space="preserve"> </v>
      </c>
      <c r="D2599" s="1" t="str">
        <f>IF(I2599&lt;0,"na",I2599)</f>
        <v>na</v>
      </c>
      <c r="E2599" t="s">
        <v>27</v>
      </c>
      <c r="F2599">
        <v>9605</v>
      </c>
      <c r="G2599" s="139">
        <v>2012</v>
      </c>
      <c r="H2599" t="s">
        <v>155</v>
      </c>
      <c r="I2599" s="691">
        <f>VLOOKUP(E2599&amp;H2599,Data2012!$A:$S,18,FALSE)</f>
        <v>-1</v>
      </c>
    </row>
    <row r="2600" spans="1:9" ht="14.25" hidden="1" customHeight="1">
      <c r="A2600" s="1" t="str">
        <f t="shared" si="682"/>
        <v>ZS20129605</v>
      </c>
      <c r="B2600" s="1" t="str">
        <f t="shared" si="689"/>
        <v xml:space="preserve"> </v>
      </c>
      <c r="C2600" s="210" t="str">
        <f t="shared" si="690"/>
        <v xml:space="preserve"> </v>
      </c>
      <c r="D2600" s="1" t="str">
        <f t="shared" ref="D2600:D2610" si="691">IF(I2600&lt;0,"na",I2600)</f>
        <v>na</v>
      </c>
      <c r="E2600" t="s">
        <v>27</v>
      </c>
      <c r="F2600">
        <v>9605</v>
      </c>
      <c r="G2600" s="139">
        <v>2012</v>
      </c>
      <c r="H2600" t="s">
        <v>154</v>
      </c>
      <c r="I2600" s="691">
        <f>VLOOKUP(E2600&amp;H2600,Data2012!$A:$S,18,FALSE)</f>
        <v>-1</v>
      </c>
    </row>
    <row r="2601" spans="1:9" ht="14.25" hidden="1" customHeight="1">
      <c r="A2601" s="1" t="str">
        <f t="shared" si="682"/>
        <v>ZS20129605</v>
      </c>
      <c r="B2601" s="1" t="str">
        <f t="shared" si="689"/>
        <v xml:space="preserve"> </v>
      </c>
      <c r="C2601" s="210" t="str">
        <f t="shared" si="690"/>
        <v xml:space="preserve"> </v>
      </c>
      <c r="D2601" s="1" t="str">
        <f t="shared" si="691"/>
        <v>na</v>
      </c>
      <c r="E2601" t="s">
        <v>27</v>
      </c>
      <c r="F2601">
        <v>9605</v>
      </c>
      <c r="G2601" s="139">
        <v>2012</v>
      </c>
      <c r="H2601" t="s">
        <v>153</v>
      </c>
      <c r="I2601" s="691">
        <f>VLOOKUP(E2601&amp;H2601,Data2012!$A:$S,18,FALSE)</f>
        <v>-1</v>
      </c>
    </row>
    <row r="2602" spans="1:9" ht="14.25" hidden="1" customHeight="1">
      <c r="A2602" s="1" t="str">
        <f t="shared" si="682"/>
        <v>ZS20129605</v>
      </c>
      <c r="B2602" s="1" t="str">
        <f t="shared" si="689"/>
        <v xml:space="preserve"> </v>
      </c>
      <c r="C2602" s="210" t="str">
        <f t="shared" si="690"/>
        <v xml:space="preserve"> </v>
      </c>
      <c r="D2602" s="1" t="str">
        <f t="shared" si="691"/>
        <v>na</v>
      </c>
      <c r="E2602" t="s">
        <v>27</v>
      </c>
      <c r="F2602">
        <v>9605</v>
      </c>
      <c r="G2602" s="139">
        <v>2012</v>
      </c>
      <c r="H2602" t="s">
        <v>152</v>
      </c>
      <c r="I2602" s="691">
        <f>VLOOKUP(E2602&amp;H2602,Data2012!$A:$S,18,FALSE)</f>
        <v>-1</v>
      </c>
    </row>
    <row r="2603" spans="1:9" ht="14.25" hidden="1" customHeight="1">
      <c r="A2603" s="1" t="str">
        <f t="shared" si="682"/>
        <v>ZS20129605</v>
      </c>
      <c r="B2603" s="1" t="str">
        <f t="shared" si="689"/>
        <v xml:space="preserve"> </v>
      </c>
      <c r="C2603" s="210" t="str">
        <f t="shared" si="690"/>
        <v xml:space="preserve"> </v>
      </c>
      <c r="D2603" s="1" t="str">
        <f t="shared" si="691"/>
        <v>na</v>
      </c>
      <c r="E2603" t="s">
        <v>27</v>
      </c>
      <c r="F2603">
        <v>9605</v>
      </c>
      <c r="G2603" s="139">
        <v>2012</v>
      </c>
      <c r="H2603" t="s">
        <v>151</v>
      </c>
      <c r="I2603" s="691">
        <f>VLOOKUP(E2603&amp;H2603,Data2012!$A:$S,18,FALSE)</f>
        <v>-1</v>
      </c>
    </row>
    <row r="2604" spans="1:9" ht="14.25" hidden="1" customHeight="1">
      <c r="A2604" s="1" t="str">
        <f t="shared" si="682"/>
        <v>ZS20129605</v>
      </c>
      <c r="B2604" s="1" t="str">
        <f t="shared" si="689"/>
        <v xml:space="preserve"> </v>
      </c>
      <c r="C2604" s="210" t="str">
        <f t="shared" si="690"/>
        <v xml:space="preserve"> </v>
      </c>
      <c r="D2604" s="1" t="str">
        <f t="shared" si="691"/>
        <v>na</v>
      </c>
      <c r="E2604" t="s">
        <v>27</v>
      </c>
      <c r="F2604">
        <v>9605</v>
      </c>
      <c r="G2604" s="139">
        <v>2012</v>
      </c>
      <c r="H2604" t="s">
        <v>150</v>
      </c>
      <c r="I2604" s="691">
        <f>VLOOKUP(E2604&amp;H2604,Data2012!$A:$S,18,FALSE)</f>
        <v>-1</v>
      </c>
    </row>
    <row r="2605" spans="1:9" ht="14.25" hidden="1" customHeight="1">
      <c r="A2605" s="1" t="str">
        <f t="shared" si="682"/>
        <v>ZS20129605</v>
      </c>
      <c r="B2605" s="1" t="str">
        <f t="shared" si="689"/>
        <v xml:space="preserve"> </v>
      </c>
      <c r="C2605" s="210" t="str">
        <f t="shared" si="690"/>
        <v xml:space="preserve"> </v>
      </c>
      <c r="D2605" s="1" t="str">
        <f t="shared" si="691"/>
        <v>na</v>
      </c>
      <c r="E2605" t="s">
        <v>27</v>
      </c>
      <c r="F2605">
        <v>9605</v>
      </c>
      <c r="G2605" s="139">
        <v>2012</v>
      </c>
      <c r="H2605" t="s">
        <v>149</v>
      </c>
      <c r="I2605" s="691">
        <f>VLOOKUP(E2605&amp;H2605,Data2012!$A:$S,18,FALSE)</f>
        <v>-1</v>
      </c>
    </row>
    <row r="2606" spans="1:9" ht="14.25" hidden="1" customHeight="1">
      <c r="A2606" s="1" t="str">
        <f t="shared" si="682"/>
        <v>ZS20129605</v>
      </c>
      <c r="B2606" s="1" t="str">
        <f t="shared" si="689"/>
        <v xml:space="preserve"> </v>
      </c>
      <c r="C2606" s="210" t="str">
        <f t="shared" si="690"/>
        <v xml:space="preserve"> </v>
      </c>
      <c r="D2606" s="1" t="str">
        <f t="shared" si="691"/>
        <v>na</v>
      </c>
      <c r="E2606" t="s">
        <v>27</v>
      </c>
      <c r="F2606">
        <v>9605</v>
      </c>
      <c r="G2606" s="139">
        <v>2012</v>
      </c>
      <c r="H2606" t="s">
        <v>148</v>
      </c>
      <c r="I2606" s="691">
        <f>VLOOKUP(E2606&amp;H2606,Data2012!$A:$S,18,FALSE)</f>
        <v>-1</v>
      </c>
    </row>
    <row r="2607" spans="1:9" ht="14.25" hidden="1" customHeight="1">
      <c r="A2607" s="1" t="str">
        <f t="shared" si="682"/>
        <v>ZS20129605</v>
      </c>
      <c r="B2607" s="1" t="str">
        <f t="shared" si="689"/>
        <v xml:space="preserve"> </v>
      </c>
      <c r="C2607" s="210" t="str">
        <f t="shared" si="690"/>
        <v xml:space="preserve"> </v>
      </c>
      <c r="D2607" s="1" t="str">
        <f t="shared" si="691"/>
        <v>na</v>
      </c>
      <c r="E2607" t="s">
        <v>27</v>
      </c>
      <c r="F2607">
        <v>9605</v>
      </c>
      <c r="G2607" s="139">
        <v>2012</v>
      </c>
      <c r="H2607" t="s">
        <v>147</v>
      </c>
      <c r="I2607" s="691">
        <f>VLOOKUP(E2607&amp;H2607,Data2012!$A:$S,18,FALSE)</f>
        <v>-1</v>
      </c>
    </row>
    <row r="2608" spans="1:9" ht="14.25" hidden="1" customHeight="1">
      <c r="A2608" s="1" t="str">
        <f t="shared" si="682"/>
        <v>ZS20129605</v>
      </c>
      <c r="B2608" s="1" t="str">
        <f t="shared" si="689"/>
        <v xml:space="preserve"> </v>
      </c>
      <c r="C2608" s="210" t="str">
        <f t="shared" si="690"/>
        <v xml:space="preserve"> </v>
      </c>
      <c r="D2608" s="1" t="str">
        <f t="shared" si="691"/>
        <v>na</v>
      </c>
      <c r="E2608" t="s">
        <v>27</v>
      </c>
      <c r="F2608">
        <v>9605</v>
      </c>
      <c r="G2608" s="139">
        <v>2012</v>
      </c>
      <c r="H2608" t="s">
        <v>146</v>
      </c>
      <c r="I2608" s="691">
        <f>VLOOKUP(E2608&amp;H2608,Data2012!$A:$S,18,FALSE)</f>
        <v>-1</v>
      </c>
    </row>
    <row r="2609" spans="1:9" ht="14.25" hidden="1" customHeight="1">
      <c r="A2609" s="1" t="str">
        <f t="shared" si="682"/>
        <v>ZS20129605</v>
      </c>
      <c r="B2609" s="1" t="str">
        <f t="shared" si="689"/>
        <v xml:space="preserve"> </v>
      </c>
      <c r="C2609" s="210" t="str">
        <f t="shared" si="690"/>
        <v xml:space="preserve"> </v>
      </c>
      <c r="D2609" s="1" t="str">
        <f t="shared" si="691"/>
        <v>na</v>
      </c>
      <c r="E2609" t="s">
        <v>27</v>
      </c>
      <c r="F2609">
        <v>9605</v>
      </c>
      <c r="G2609" s="139">
        <v>2012</v>
      </c>
      <c r="H2609" t="s">
        <v>145</v>
      </c>
      <c r="I2609" s="691">
        <f>VLOOKUP(E2609&amp;H2609,Data2012!$A:$S,18,FALSE)</f>
        <v>-1</v>
      </c>
    </row>
    <row r="2610" spans="1:9" ht="14.25" hidden="1" customHeight="1">
      <c r="A2610" s="1" t="str">
        <f t="shared" si="682"/>
        <v>ZS20129605</v>
      </c>
      <c r="B2610" s="403" t="str">
        <f>IF(D2610="na"," ",SUMIF(A:A,A2610,D:D))</f>
        <v xml:space="preserve"> </v>
      </c>
      <c r="C2610" s="404" t="str">
        <f>IF(D2610="na"," ",VALUE(RIGHT(TRIM(H2610),2)))</f>
        <v xml:space="preserve"> </v>
      </c>
      <c r="D2610" s="403" t="str">
        <f t="shared" si="691"/>
        <v>na</v>
      </c>
      <c r="E2610" t="s">
        <v>27</v>
      </c>
      <c r="F2610">
        <v>9605</v>
      </c>
      <c r="G2610" s="139">
        <v>2012</v>
      </c>
      <c r="H2610" t="s">
        <v>144</v>
      </c>
      <c r="I2610" s="691">
        <f>VLOOKUP(E2610&amp;H2610,Data2012!$A:$S,18,FALSE)</f>
        <v>-1</v>
      </c>
    </row>
    <row r="2611" spans="1:9" ht="14.25" hidden="1" customHeight="1">
      <c r="A2611" s="1" t="str">
        <f t="shared" si="682"/>
        <v>ZS20129606</v>
      </c>
      <c r="B2611" s="1" t="str">
        <f t="shared" ref="B2611:B2621" si="692">IF(D2611="na",B2612,SUMIF(A:A,A2611,D:D))</f>
        <v xml:space="preserve"> </v>
      </c>
      <c r="C2611" s="210" t="str">
        <f t="shared" ref="C2611:C2621" si="693">IF(D2611="na",C2612,VALUE(RIGHT(TRIM(H2611),2)))</f>
        <v xml:space="preserve"> </v>
      </c>
      <c r="D2611" s="1" t="str">
        <f>IF(I2611&lt;0,"na",I2611)</f>
        <v>na</v>
      </c>
      <c r="E2611" t="s">
        <v>27</v>
      </c>
      <c r="F2611">
        <v>9606</v>
      </c>
      <c r="G2611" s="139">
        <v>2012</v>
      </c>
      <c r="H2611" t="s">
        <v>155</v>
      </c>
      <c r="I2611" s="691">
        <f>VLOOKUP(E2611&amp;H2611,Data2012!$A:$U,21,FALSE)</f>
        <v>-1</v>
      </c>
    </row>
    <row r="2612" spans="1:9" ht="14.25" hidden="1" customHeight="1">
      <c r="A2612" s="1" t="str">
        <f t="shared" si="682"/>
        <v>ZS20129606</v>
      </c>
      <c r="B2612" s="1" t="str">
        <f t="shared" si="692"/>
        <v xml:space="preserve"> </v>
      </c>
      <c r="C2612" s="210" t="str">
        <f t="shared" si="693"/>
        <v xml:space="preserve"> </v>
      </c>
      <c r="D2612" s="1" t="str">
        <f t="shared" ref="D2612:D2622" si="694">IF(I2612&lt;0,"na",I2612)</f>
        <v>na</v>
      </c>
      <c r="E2612" t="s">
        <v>27</v>
      </c>
      <c r="F2612">
        <v>9606</v>
      </c>
      <c r="G2612" s="139">
        <v>2012</v>
      </c>
      <c r="H2612" t="s">
        <v>154</v>
      </c>
      <c r="I2612" s="691">
        <f>VLOOKUP(E2612&amp;H2612,Data2012!$A:$U,21,FALSE)</f>
        <v>-1</v>
      </c>
    </row>
    <row r="2613" spans="1:9" ht="14.25" hidden="1" customHeight="1">
      <c r="A2613" s="1" t="str">
        <f t="shared" si="682"/>
        <v>ZS20129606</v>
      </c>
      <c r="B2613" s="1" t="str">
        <f t="shared" si="692"/>
        <v xml:space="preserve"> </v>
      </c>
      <c r="C2613" s="210" t="str">
        <f t="shared" si="693"/>
        <v xml:space="preserve"> </v>
      </c>
      <c r="D2613" s="1" t="str">
        <f t="shared" si="694"/>
        <v>na</v>
      </c>
      <c r="E2613" t="s">
        <v>27</v>
      </c>
      <c r="F2613">
        <v>9606</v>
      </c>
      <c r="G2613" s="139">
        <v>2012</v>
      </c>
      <c r="H2613" t="s">
        <v>153</v>
      </c>
      <c r="I2613" s="691">
        <f>VLOOKUP(E2613&amp;H2613,Data2012!$A:$U,21,FALSE)</f>
        <v>-1</v>
      </c>
    </row>
    <row r="2614" spans="1:9" ht="14.25" hidden="1" customHeight="1">
      <c r="A2614" s="1" t="str">
        <f t="shared" si="682"/>
        <v>ZS20129606</v>
      </c>
      <c r="B2614" s="1" t="str">
        <f t="shared" si="692"/>
        <v xml:space="preserve"> </v>
      </c>
      <c r="C2614" s="210" t="str">
        <f t="shared" si="693"/>
        <v xml:space="preserve"> </v>
      </c>
      <c r="D2614" s="1" t="str">
        <f t="shared" si="694"/>
        <v>na</v>
      </c>
      <c r="E2614" t="s">
        <v>27</v>
      </c>
      <c r="F2614">
        <v>9606</v>
      </c>
      <c r="G2614" s="139">
        <v>2012</v>
      </c>
      <c r="H2614" t="s">
        <v>152</v>
      </c>
      <c r="I2614" s="691">
        <f>VLOOKUP(E2614&amp;H2614,Data2012!$A:$U,21,FALSE)</f>
        <v>-1</v>
      </c>
    </row>
    <row r="2615" spans="1:9" ht="14.25" hidden="1" customHeight="1">
      <c r="A2615" s="1" t="str">
        <f t="shared" si="682"/>
        <v>ZS20129606</v>
      </c>
      <c r="B2615" s="1" t="str">
        <f t="shared" si="692"/>
        <v xml:space="preserve"> </v>
      </c>
      <c r="C2615" s="210" t="str">
        <f t="shared" si="693"/>
        <v xml:space="preserve"> </v>
      </c>
      <c r="D2615" s="1" t="str">
        <f t="shared" si="694"/>
        <v>na</v>
      </c>
      <c r="E2615" t="s">
        <v>27</v>
      </c>
      <c r="F2615">
        <v>9606</v>
      </c>
      <c r="G2615" s="139">
        <v>2012</v>
      </c>
      <c r="H2615" t="s">
        <v>151</v>
      </c>
      <c r="I2615" s="691">
        <f>VLOOKUP(E2615&amp;H2615,Data2012!$A:$U,21,FALSE)</f>
        <v>-1</v>
      </c>
    </row>
    <row r="2616" spans="1:9" ht="14.25" hidden="1" customHeight="1">
      <c r="A2616" s="1" t="str">
        <f t="shared" si="682"/>
        <v>ZS20129606</v>
      </c>
      <c r="B2616" s="1" t="str">
        <f t="shared" si="692"/>
        <v xml:space="preserve"> </v>
      </c>
      <c r="C2616" s="210" t="str">
        <f t="shared" si="693"/>
        <v xml:space="preserve"> </v>
      </c>
      <c r="D2616" s="1" t="str">
        <f t="shared" si="694"/>
        <v>na</v>
      </c>
      <c r="E2616" t="s">
        <v>27</v>
      </c>
      <c r="F2616">
        <v>9606</v>
      </c>
      <c r="G2616" s="139">
        <v>2012</v>
      </c>
      <c r="H2616" t="s">
        <v>150</v>
      </c>
      <c r="I2616" s="691">
        <f>VLOOKUP(E2616&amp;H2616,Data2012!$A:$U,21,FALSE)</f>
        <v>-1</v>
      </c>
    </row>
    <row r="2617" spans="1:9" ht="14.25" hidden="1" customHeight="1">
      <c r="A2617" s="1" t="str">
        <f t="shared" si="682"/>
        <v>ZS20129606</v>
      </c>
      <c r="B2617" s="1" t="str">
        <f t="shared" si="692"/>
        <v xml:space="preserve"> </v>
      </c>
      <c r="C2617" s="210" t="str">
        <f t="shared" si="693"/>
        <v xml:space="preserve"> </v>
      </c>
      <c r="D2617" s="1" t="str">
        <f t="shared" si="694"/>
        <v>na</v>
      </c>
      <c r="E2617" t="s">
        <v>27</v>
      </c>
      <c r="F2617">
        <v>9606</v>
      </c>
      <c r="G2617" s="139">
        <v>2012</v>
      </c>
      <c r="H2617" t="s">
        <v>149</v>
      </c>
      <c r="I2617" s="691">
        <f>VLOOKUP(E2617&amp;H2617,Data2012!$A:$U,21,FALSE)</f>
        <v>-1</v>
      </c>
    </row>
    <row r="2618" spans="1:9" ht="14.25" hidden="1" customHeight="1">
      <c r="A2618" s="1" t="str">
        <f t="shared" si="682"/>
        <v>ZS20129606</v>
      </c>
      <c r="B2618" s="1" t="str">
        <f t="shared" si="692"/>
        <v xml:space="preserve"> </v>
      </c>
      <c r="C2618" s="210" t="str">
        <f t="shared" si="693"/>
        <v xml:space="preserve"> </v>
      </c>
      <c r="D2618" s="1" t="str">
        <f t="shared" si="694"/>
        <v>na</v>
      </c>
      <c r="E2618" t="s">
        <v>27</v>
      </c>
      <c r="F2618">
        <v>9606</v>
      </c>
      <c r="G2618" s="139">
        <v>2012</v>
      </c>
      <c r="H2618" t="s">
        <v>148</v>
      </c>
      <c r="I2618" s="691">
        <f>VLOOKUP(E2618&amp;H2618,Data2012!$A:$U,21,FALSE)</f>
        <v>-1</v>
      </c>
    </row>
    <row r="2619" spans="1:9" ht="14.25" hidden="1" customHeight="1">
      <c r="A2619" s="1" t="str">
        <f t="shared" si="682"/>
        <v>ZS20129606</v>
      </c>
      <c r="B2619" s="1" t="str">
        <f t="shared" si="692"/>
        <v xml:space="preserve"> </v>
      </c>
      <c r="C2619" s="210" t="str">
        <f t="shared" si="693"/>
        <v xml:space="preserve"> </v>
      </c>
      <c r="D2619" s="1" t="str">
        <f t="shared" si="694"/>
        <v>na</v>
      </c>
      <c r="E2619" t="s">
        <v>27</v>
      </c>
      <c r="F2619">
        <v>9606</v>
      </c>
      <c r="G2619" s="139">
        <v>2012</v>
      </c>
      <c r="H2619" t="s">
        <v>147</v>
      </c>
      <c r="I2619" s="691">
        <f>VLOOKUP(E2619&amp;H2619,Data2012!$A:$U,21,FALSE)</f>
        <v>-1</v>
      </c>
    </row>
    <row r="2620" spans="1:9" ht="14.25" hidden="1" customHeight="1">
      <c r="A2620" s="1" t="str">
        <f t="shared" si="682"/>
        <v>ZS20129606</v>
      </c>
      <c r="B2620" s="1" t="str">
        <f t="shared" si="692"/>
        <v xml:space="preserve"> </v>
      </c>
      <c r="C2620" s="210" t="str">
        <f t="shared" si="693"/>
        <v xml:space="preserve"> </v>
      </c>
      <c r="D2620" s="1" t="str">
        <f t="shared" si="694"/>
        <v>na</v>
      </c>
      <c r="E2620" t="s">
        <v>27</v>
      </c>
      <c r="F2620">
        <v>9606</v>
      </c>
      <c r="G2620" s="139">
        <v>2012</v>
      </c>
      <c r="H2620" t="s">
        <v>146</v>
      </c>
      <c r="I2620" s="691">
        <f>VLOOKUP(E2620&amp;H2620,Data2012!$A:$U,21,FALSE)</f>
        <v>-1</v>
      </c>
    </row>
    <row r="2621" spans="1:9" ht="14.25" hidden="1" customHeight="1">
      <c r="A2621" s="1" t="str">
        <f t="shared" si="682"/>
        <v>ZS20129606</v>
      </c>
      <c r="B2621" s="1" t="str">
        <f t="shared" si="692"/>
        <v xml:space="preserve"> </v>
      </c>
      <c r="C2621" s="210" t="str">
        <f t="shared" si="693"/>
        <v xml:space="preserve"> </v>
      </c>
      <c r="D2621" s="1" t="str">
        <f t="shared" si="694"/>
        <v>na</v>
      </c>
      <c r="E2621" t="s">
        <v>27</v>
      </c>
      <c r="F2621">
        <v>9606</v>
      </c>
      <c r="G2621" s="139">
        <v>2012</v>
      </c>
      <c r="H2621" t="s">
        <v>145</v>
      </c>
      <c r="I2621" s="691">
        <f>VLOOKUP(E2621&amp;H2621,Data2012!$A:$U,21,FALSE)</f>
        <v>-1</v>
      </c>
    </row>
    <row r="2622" spans="1:9" ht="14.25" hidden="1" customHeight="1">
      <c r="A2622" s="1" t="str">
        <f t="shared" si="682"/>
        <v>ZS20129606</v>
      </c>
      <c r="B2622" s="1" t="str">
        <f>IF(D2622="na"," ",SUMIF(A:A,A2622,D:D))</f>
        <v xml:space="preserve"> </v>
      </c>
      <c r="C2622" s="210" t="str">
        <f>IF(D2622="na"," ",VALUE(RIGHT(TRIM(H2622),2)))</f>
        <v xml:space="preserve"> </v>
      </c>
      <c r="D2622" s="1" t="str">
        <f t="shared" si="694"/>
        <v>na</v>
      </c>
      <c r="E2622" t="s">
        <v>27</v>
      </c>
      <c r="F2622">
        <v>9606</v>
      </c>
      <c r="G2622" s="139">
        <v>2012</v>
      </c>
      <c r="H2622" t="s">
        <v>144</v>
      </c>
      <c r="I2622" s="691">
        <f>VLOOKUP(E2622&amp;H2622,Data2012!$A:$U,21,FALSE)</f>
        <v>-1</v>
      </c>
    </row>
    <row r="2623" spans="1:9" ht="14.25" hidden="1" customHeight="1">
      <c r="A2623" s="1" t="str">
        <f t="shared" si="682"/>
        <v>ATOC20129601</v>
      </c>
      <c r="B2623" s="1" t="str">
        <f t="shared" ref="B2623:B2633" si="695">IF(D2623="na",B2624,SUMIF(A:A,A2623,D:D))</f>
        <v xml:space="preserve"> </v>
      </c>
      <c r="C2623" s="210" t="str">
        <f t="shared" ref="C2623:C2633" si="696">IF(D2623="na",C2624,VALUE(RIGHT(TRIM(H2623),2)))</f>
        <v xml:space="preserve"> </v>
      </c>
      <c r="D2623" s="1" t="str">
        <f>IF(I2623&lt;0,"na",I2623)</f>
        <v>na</v>
      </c>
      <c r="E2623" t="s">
        <v>40</v>
      </c>
      <c r="F2623">
        <v>9601</v>
      </c>
      <c r="G2623" s="139">
        <v>2012</v>
      </c>
      <c r="H2623" t="s">
        <v>155</v>
      </c>
      <c r="I2623">
        <f>VLOOKUP(E2623&amp;H2623,Data2012!$A:$S,4,FALSE)</f>
        <v>-1</v>
      </c>
    </row>
    <row r="2624" spans="1:9" ht="14.25" hidden="1" customHeight="1">
      <c r="A2624" s="1" t="str">
        <f t="shared" si="682"/>
        <v>ATOC20129601</v>
      </c>
      <c r="B2624" s="1" t="str">
        <f t="shared" si="695"/>
        <v xml:space="preserve"> </v>
      </c>
      <c r="C2624" s="210" t="str">
        <f t="shared" si="696"/>
        <v xml:space="preserve"> </v>
      </c>
      <c r="D2624" s="1" t="str">
        <f t="shared" ref="D2624:D2634" si="697">IF(I2624&lt;0,"na",I2624)</f>
        <v>na</v>
      </c>
      <c r="E2624" t="s">
        <v>40</v>
      </c>
      <c r="F2624">
        <v>9601</v>
      </c>
      <c r="G2624" s="139">
        <v>2012</v>
      </c>
      <c r="H2624" t="s">
        <v>154</v>
      </c>
      <c r="I2624">
        <f>VLOOKUP(E2624&amp;H2624,Data2012!$A:$S,4,FALSE)</f>
        <v>-1</v>
      </c>
    </row>
    <row r="2625" spans="1:9" ht="14.25" hidden="1" customHeight="1">
      <c r="A2625" s="1" t="str">
        <f t="shared" si="682"/>
        <v>ATOC20129601</v>
      </c>
      <c r="B2625" s="1" t="str">
        <f t="shared" si="695"/>
        <v xml:space="preserve"> </v>
      </c>
      <c r="C2625" s="210" t="str">
        <f t="shared" si="696"/>
        <v xml:space="preserve"> </v>
      </c>
      <c r="D2625" s="1" t="str">
        <f t="shared" si="697"/>
        <v>na</v>
      </c>
      <c r="E2625" t="s">
        <v>40</v>
      </c>
      <c r="F2625">
        <v>9601</v>
      </c>
      <c r="G2625" s="139">
        <v>2012</v>
      </c>
      <c r="H2625" t="s">
        <v>153</v>
      </c>
      <c r="I2625">
        <f>VLOOKUP(E2625&amp;H2625,Data2012!$A:$S,4,FALSE)</f>
        <v>-1</v>
      </c>
    </row>
    <row r="2626" spans="1:9" ht="14.25" hidden="1" customHeight="1">
      <c r="A2626" s="1" t="str">
        <f t="shared" si="682"/>
        <v>ATOC20129601</v>
      </c>
      <c r="B2626" s="1" t="str">
        <f t="shared" si="695"/>
        <v xml:space="preserve"> </v>
      </c>
      <c r="C2626" s="210" t="str">
        <f t="shared" si="696"/>
        <v xml:space="preserve"> </v>
      </c>
      <c r="D2626" s="1" t="str">
        <f t="shared" si="697"/>
        <v>na</v>
      </c>
      <c r="E2626" t="s">
        <v>40</v>
      </c>
      <c r="F2626">
        <v>9601</v>
      </c>
      <c r="G2626" s="139">
        <v>2012</v>
      </c>
      <c r="H2626" t="s">
        <v>152</v>
      </c>
      <c r="I2626">
        <f>VLOOKUP(E2626&amp;H2626,Data2012!$A:$S,4,FALSE)</f>
        <v>-1</v>
      </c>
    </row>
    <row r="2627" spans="1:9" ht="14.25" hidden="1" customHeight="1">
      <c r="A2627" s="1" t="str">
        <f t="shared" si="682"/>
        <v>ATOC20129601</v>
      </c>
      <c r="B2627" s="1" t="str">
        <f t="shared" si="695"/>
        <v xml:space="preserve"> </v>
      </c>
      <c r="C2627" s="210" t="str">
        <f t="shared" si="696"/>
        <v xml:space="preserve"> </v>
      </c>
      <c r="D2627" s="1" t="str">
        <f t="shared" si="697"/>
        <v>na</v>
      </c>
      <c r="E2627" t="s">
        <v>40</v>
      </c>
      <c r="F2627">
        <v>9601</v>
      </c>
      <c r="G2627" s="139">
        <v>2012</v>
      </c>
      <c r="H2627" t="s">
        <v>151</v>
      </c>
      <c r="I2627">
        <f>VLOOKUP(E2627&amp;H2627,Data2012!$A:$S,4,FALSE)</f>
        <v>-1</v>
      </c>
    </row>
    <row r="2628" spans="1:9" ht="14.25" hidden="1" customHeight="1">
      <c r="A2628" s="1" t="str">
        <f t="shared" si="682"/>
        <v>ATOC20129601</v>
      </c>
      <c r="B2628" s="1" t="str">
        <f t="shared" si="695"/>
        <v xml:space="preserve"> </v>
      </c>
      <c r="C2628" s="210" t="str">
        <f t="shared" si="696"/>
        <v xml:space="preserve"> </v>
      </c>
      <c r="D2628" s="1" t="str">
        <f t="shared" si="697"/>
        <v>na</v>
      </c>
      <c r="E2628" t="s">
        <v>40</v>
      </c>
      <c r="F2628">
        <v>9601</v>
      </c>
      <c r="G2628" s="139">
        <v>2012</v>
      </c>
      <c r="H2628" t="s">
        <v>150</v>
      </c>
      <c r="I2628">
        <f>VLOOKUP(E2628&amp;H2628,Data2012!$A:$S,4,FALSE)</f>
        <v>-1</v>
      </c>
    </row>
    <row r="2629" spans="1:9" ht="14.25" hidden="1" customHeight="1">
      <c r="A2629" s="1" t="str">
        <f t="shared" si="682"/>
        <v>ATOC20129601</v>
      </c>
      <c r="B2629" s="1" t="str">
        <f t="shared" si="695"/>
        <v xml:space="preserve"> </v>
      </c>
      <c r="C2629" s="210" t="str">
        <f t="shared" si="696"/>
        <v xml:space="preserve"> </v>
      </c>
      <c r="D2629" s="1" t="str">
        <f t="shared" si="697"/>
        <v>na</v>
      </c>
      <c r="E2629" t="s">
        <v>40</v>
      </c>
      <c r="F2629">
        <v>9601</v>
      </c>
      <c r="G2629" s="139">
        <v>2012</v>
      </c>
      <c r="H2629" t="s">
        <v>149</v>
      </c>
      <c r="I2629">
        <f>VLOOKUP(E2629&amp;H2629,Data2012!$A:$S,4,FALSE)</f>
        <v>-1</v>
      </c>
    </row>
    <row r="2630" spans="1:9" ht="14.25" hidden="1" customHeight="1">
      <c r="A2630" s="1" t="str">
        <f t="shared" si="682"/>
        <v>ATOC20129601</v>
      </c>
      <c r="B2630" s="1" t="str">
        <f t="shared" si="695"/>
        <v xml:space="preserve"> </v>
      </c>
      <c r="C2630" s="210" t="str">
        <f t="shared" si="696"/>
        <v xml:space="preserve"> </v>
      </c>
      <c r="D2630" s="1" t="str">
        <f t="shared" si="697"/>
        <v>na</v>
      </c>
      <c r="E2630" t="s">
        <v>40</v>
      </c>
      <c r="F2630">
        <v>9601</v>
      </c>
      <c r="G2630" s="139">
        <v>2012</v>
      </c>
      <c r="H2630" t="s">
        <v>148</v>
      </c>
      <c r="I2630">
        <f>VLOOKUP(E2630&amp;H2630,Data2012!$A:$S,4,FALSE)</f>
        <v>-1</v>
      </c>
    </row>
    <row r="2631" spans="1:9" ht="14.25" hidden="1" customHeight="1">
      <c r="A2631" s="1" t="str">
        <f t="shared" ref="A2631:A2694" si="698">TRIM(E2631)&amp;VALUE(G2631)&amp;F2631</f>
        <v>ATOC20129601</v>
      </c>
      <c r="B2631" s="1" t="str">
        <f t="shared" si="695"/>
        <v xml:space="preserve"> </v>
      </c>
      <c r="C2631" s="210" t="str">
        <f t="shared" si="696"/>
        <v xml:space="preserve"> </v>
      </c>
      <c r="D2631" s="1" t="str">
        <f t="shared" si="697"/>
        <v>na</v>
      </c>
      <c r="E2631" t="s">
        <v>40</v>
      </c>
      <c r="F2631">
        <v>9601</v>
      </c>
      <c r="G2631" s="139">
        <v>2012</v>
      </c>
      <c r="H2631" t="s">
        <v>147</v>
      </c>
      <c r="I2631">
        <f>VLOOKUP(E2631&amp;H2631,Data2012!$A:$S,4,FALSE)</f>
        <v>-1</v>
      </c>
    </row>
    <row r="2632" spans="1:9" ht="14.25" hidden="1" customHeight="1">
      <c r="A2632" s="1" t="str">
        <f t="shared" si="698"/>
        <v>ATOC20129601</v>
      </c>
      <c r="B2632" s="1" t="str">
        <f t="shared" si="695"/>
        <v xml:space="preserve"> </v>
      </c>
      <c r="C2632" s="210" t="str">
        <f t="shared" si="696"/>
        <v xml:space="preserve"> </v>
      </c>
      <c r="D2632" s="1" t="str">
        <f t="shared" si="697"/>
        <v>na</v>
      </c>
      <c r="E2632" t="s">
        <v>40</v>
      </c>
      <c r="F2632">
        <v>9601</v>
      </c>
      <c r="G2632" s="139">
        <v>2012</v>
      </c>
      <c r="H2632" t="s">
        <v>146</v>
      </c>
      <c r="I2632">
        <f>VLOOKUP(E2632&amp;H2632,Data2012!$A:$S,4,FALSE)</f>
        <v>-1</v>
      </c>
    </row>
    <row r="2633" spans="1:9" ht="14.25" hidden="1" customHeight="1">
      <c r="A2633" s="1" t="str">
        <f t="shared" si="698"/>
        <v>ATOC20129601</v>
      </c>
      <c r="B2633" s="1" t="str">
        <f t="shared" si="695"/>
        <v xml:space="preserve"> </v>
      </c>
      <c r="C2633" s="210" t="str">
        <f t="shared" si="696"/>
        <v xml:space="preserve"> </v>
      </c>
      <c r="D2633" s="1" t="str">
        <f t="shared" si="697"/>
        <v>na</v>
      </c>
      <c r="E2633" t="s">
        <v>40</v>
      </c>
      <c r="F2633">
        <v>9601</v>
      </c>
      <c r="G2633" s="139">
        <v>2012</v>
      </c>
      <c r="H2633" t="s">
        <v>145</v>
      </c>
      <c r="I2633">
        <f>VLOOKUP(E2633&amp;H2633,Data2012!$A:$S,4,FALSE)</f>
        <v>-1</v>
      </c>
    </row>
    <row r="2634" spans="1:9" ht="14.25" hidden="1" customHeight="1">
      <c r="A2634" s="1" t="str">
        <f t="shared" si="698"/>
        <v>ATOC20129601</v>
      </c>
      <c r="B2634" s="1" t="str">
        <f>IF(D2634="na"," ",SUMIF(A:A,A2634,D:D))</f>
        <v xml:space="preserve"> </v>
      </c>
      <c r="C2634" s="210" t="str">
        <f>IF(D2634="na"," ",VALUE(RIGHT(TRIM(H2634),2)))</f>
        <v xml:space="preserve"> </v>
      </c>
      <c r="D2634" s="1" t="str">
        <f t="shared" si="697"/>
        <v>na</v>
      </c>
      <c r="E2634" t="s">
        <v>40</v>
      </c>
      <c r="F2634">
        <v>9601</v>
      </c>
      <c r="G2634" s="139">
        <v>2012</v>
      </c>
      <c r="H2634" t="s">
        <v>144</v>
      </c>
      <c r="I2634" s="691">
        <f>VLOOKUP(E2634&amp;H2634,Data2012!$A:$S,4,FALSE)</f>
        <v>-1</v>
      </c>
    </row>
    <row r="2635" spans="1:9" ht="14.25" hidden="1" customHeight="1">
      <c r="A2635" s="1" t="str">
        <f t="shared" si="698"/>
        <v>ATOC20129602</v>
      </c>
      <c r="B2635" s="1" t="str">
        <f t="shared" ref="B2635:B2645" si="699">IF(D2635="na",B2636,SUMIF(A:A,A2635,D:D))</f>
        <v xml:space="preserve"> </v>
      </c>
      <c r="C2635" s="210" t="str">
        <f t="shared" ref="C2635:C2645" si="700">IF(D2635="na",C2636,VALUE(RIGHT(TRIM(H2635),2)))</f>
        <v xml:space="preserve"> </v>
      </c>
      <c r="D2635" s="1" t="str">
        <f>IF(I2635&lt;0,"na",I2635)</f>
        <v>na</v>
      </c>
      <c r="E2635" t="s">
        <v>40</v>
      </c>
      <c r="F2635">
        <v>9602</v>
      </c>
      <c r="G2635" s="139">
        <v>2012</v>
      </c>
      <c r="H2635" t="s">
        <v>155</v>
      </c>
      <c r="I2635" s="691">
        <f>VLOOKUP(E2635&amp;H2635,Data2012!$A:$S,7,FALSE)</f>
        <v>-1</v>
      </c>
    </row>
    <row r="2636" spans="1:9" ht="14.25" hidden="1" customHeight="1">
      <c r="A2636" s="1" t="str">
        <f t="shared" si="698"/>
        <v>ATOC20129602</v>
      </c>
      <c r="B2636" s="1" t="str">
        <f t="shared" si="699"/>
        <v xml:space="preserve"> </v>
      </c>
      <c r="C2636" s="210" t="str">
        <f t="shared" si="700"/>
        <v xml:space="preserve"> </v>
      </c>
      <c r="D2636" s="1" t="str">
        <f t="shared" ref="D2636:D2646" si="701">IF(I2636&lt;0,"na",I2636)</f>
        <v>na</v>
      </c>
      <c r="E2636" t="s">
        <v>40</v>
      </c>
      <c r="F2636">
        <v>9602</v>
      </c>
      <c r="G2636" s="139">
        <v>2012</v>
      </c>
      <c r="H2636" t="s">
        <v>154</v>
      </c>
      <c r="I2636" s="691">
        <f>VLOOKUP(E2636&amp;H2636,Data2012!$A:$S,7,FALSE)</f>
        <v>-1</v>
      </c>
    </row>
    <row r="2637" spans="1:9" ht="14.25" hidden="1" customHeight="1">
      <c r="A2637" s="1" t="str">
        <f t="shared" si="698"/>
        <v>ATOC20129602</v>
      </c>
      <c r="B2637" s="1" t="str">
        <f t="shared" si="699"/>
        <v xml:space="preserve"> </v>
      </c>
      <c r="C2637" s="210" t="str">
        <f t="shared" si="700"/>
        <v xml:space="preserve"> </v>
      </c>
      <c r="D2637" s="1" t="str">
        <f t="shared" si="701"/>
        <v>na</v>
      </c>
      <c r="E2637" t="s">
        <v>40</v>
      </c>
      <c r="F2637">
        <v>9602</v>
      </c>
      <c r="G2637" s="139">
        <v>2012</v>
      </c>
      <c r="H2637" t="s">
        <v>153</v>
      </c>
      <c r="I2637" s="691">
        <f>VLOOKUP(E2637&amp;H2637,Data2012!$A:$S,7,FALSE)</f>
        <v>-1</v>
      </c>
    </row>
    <row r="2638" spans="1:9" ht="14.25" hidden="1" customHeight="1">
      <c r="A2638" s="1" t="str">
        <f t="shared" si="698"/>
        <v>ATOC20129602</v>
      </c>
      <c r="B2638" s="1" t="str">
        <f t="shared" si="699"/>
        <v xml:space="preserve"> </v>
      </c>
      <c r="C2638" s="210" t="str">
        <f t="shared" si="700"/>
        <v xml:space="preserve"> </v>
      </c>
      <c r="D2638" s="1" t="str">
        <f t="shared" si="701"/>
        <v>na</v>
      </c>
      <c r="E2638" t="s">
        <v>40</v>
      </c>
      <c r="F2638">
        <v>9602</v>
      </c>
      <c r="G2638" s="139">
        <v>2012</v>
      </c>
      <c r="H2638" t="s">
        <v>152</v>
      </c>
      <c r="I2638" s="691">
        <f>VLOOKUP(E2638&amp;H2638,Data2012!$A:$S,7,FALSE)</f>
        <v>-1</v>
      </c>
    </row>
    <row r="2639" spans="1:9" ht="14.25" hidden="1" customHeight="1">
      <c r="A2639" s="1" t="str">
        <f t="shared" si="698"/>
        <v>ATOC20129602</v>
      </c>
      <c r="B2639" s="1" t="str">
        <f t="shared" si="699"/>
        <v xml:space="preserve"> </v>
      </c>
      <c r="C2639" s="210" t="str">
        <f t="shared" si="700"/>
        <v xml:space="preserve"> </v>
      </c>
      <c r="D2639" s="1" t="str">
        <f t="shared" si="701"/>
        <v>na</v>
      </c>
      <c r="E2639" t="s">
        <v>40</v>
      </c>
      <c r="F2639">
        <v>9602</v>
      </c>
      <c r="G2639" s="139">
        <v>2012</v>
      </c>
      <c r="H2639" t="s">
        <v>151</v>
      </c>
      <c r="I2639" s="691">
        <f>VLOOKUP(E2639&amp;H2639,Data2012!$A:$S,7,FALSE)</f>
        <v>-1</v>
      </c>
    </row>
    <row r="2640" spans="1:9" ht="14.25" hidden="1" customHeight="1">
      <c r="A2640" s="1" t="str">
        <f t="shared" si="698"/>
        <v>ATOC20129602</v>
      </c>
      <c r="B2640" s="1" t="str">
        <f t="shared" si="699"/>
        <v xml:space="preserve"> </v>
      </c>
      <c r="C2640" s="210" t="str">
        <f t="shared" si="700"/>
        <v xml:space="preserve"> </v>
      </c>
      <c r="D2640" s="1" t="str">
        <f t="shared" si="701"/>
        <v>na</v>
      </c>
      <c r="E2640" t="s">
        <v>40</v>
      </c>
      <c r="F2640">
        <v>9602</v>
      </c>
      <c r="G2640" s="139">
        <v>2012</v>
      </c>
      <c r="H2640" t="s">
        <v>150</v>
      </c>
      <c r="I2640" s="691">
        <f>VLOOKUP(E2640&amp;H2640,Data2012!$A:$S,7,FALSE)</f>
        <v>-1</v>
      </c>
    </row>
    <row r="2641" spans="1:9" ht="14.25" hidden="1" customHeight="1">
      <c r="A2641" s="1" t="str">
        <f t="shared" si="698"/>
        <v>ATOC20129602</v>
      </c>
      <c r="B2641" s="1" t="str">
        <f t="shared" si="699"/>
        <v xml:space="preserve"> </v>
      </c>
      <c r="C2641" s="210" t="str">
        <f t="shared" si="700"/>
        <v xml:space="preserve"> </v>
      </c>
      <c r="D2641" s="1" t="str">
        <f t="shared" si="701"/>
        <v>na</v>
      </c>
      <c r="E2641" t="s">
        <v>40</v>
      </c>
      <c r="F2641">
        <v>9602</v>
      </c>
      <c r="G2641" s="139">
        <v>2012</v>
      </c>
      <c r="H2641" t="s">
        <v>149</v>
      </c>
      <c r="I2641" s="691">
        <f>VLOOKUP(E2641&amp;H2641,Data2012!$A:$S,7,FALSE)</f>
        <v>-1</v>
      </c>
    </row>
    <row r="2642" spans="1:9" ht="14.25" hidden="1" customHeight="1">
      <c r="A2642" s="1" t="str">
        <f t="shared" si="698"/>
        <v>ATOC20129602</v>
      </c>
      <c r="B2642" s="1" t="str">
        <f t="shared" si="699"/>
        <v xml:space="preserve"> </v>
      </c>
      <c r="C2642" s="210" t="str">
        <f t="shared" si="700"/>
        <v xml:space="preserve"> </v>
      </c>
      <c r="D2642" s="1" t="str">
        <f t="shared" si="701"/>
        <v>na</v>
      </c>
      <c r="E2642" t="s">
        <v>40</v>
      </c>
      <c r="F2642">
        <v>9602</v>
      </c>
      <c r="G2642" s="139">
        <v>2012</v>
      </c>
      <c r="H2642" t="s">
        <v>148</v>
      </c>
      <c r="I2642" s="691">
        <f>VLOOKUP(E2642&amp;H2642,Data2012!$A:$S,7,FALSE)</f>
        <v>-1</v>
      </c>
    </row>
    <row r="2643" spans="1:9" ht="14.25" hidden="1" customHeight="1">
      <c r="A2643" s="1" t="str">
        <f t="shared" si="698"/>
        <v>ATOC20129602</v>
      </c>
      <c r="B2643" s="1" t="str">
        <f t="shared" si="699"/>
        <v xml:space="preserve"> </v>
      </c>
      <c r="C2643" s="210" t="str">
        <f t="shared" si="700"/>
        <v xml:space="preserve"> </v>
      </c>
      <c r="D2643" s="1" t="str">
        <f t="shared" si="701"/>
        <v>na</v>
      </c>
      <c r="E2643" t="s">
        <v>40</v>
      </c>
      <c r="F2643">
        <v>9602</v>
      </c>
      <c r="G2643" s="139">
        <v>2012</v>
      </c>
      <c r="H2643" t="s">
        <v>147</v>
      </c>
      <c r="I2643" s="691">
        <f>VLOOKUP(E2643&amp;H2643,Data2012!$A:$S,7,FALSE)</f>
        <v>-1</v>
      </c>
    </row>
    <row r="2644" spans="1:9" ht="14.25" hidden="1" customHeight="1">
      <c r="A2644" s="1" t="str">
        <f t="shared" si="698"/>
        <v>ATOC20129602</v>
      </c>
      <c r="B2644" s="1" t="str">
        <f t="shared" si="699"/>
        <v xml:space="preserve"> </v>
      </c>
      <c r="C2644" s="210" t="str">
        <f t="shared" si="700"/>
        <v xml:space="preserve"> </v>
      </c>
      <c r="D2644" s="1" t="str">
        <f t="shared" si="701"/>
        <v>na</v>
      </c>
      <c r="E2644" t="s">
        <v>40</v>
      </c>
      <c r="F2644">
        <v>9602</v>
      </c>
      <c r="G2644" s="139">
        <v>2012</v>
      </c>
      <c r="H2644" t="s">
        <v>146</v>
      </c>
      <c r="I2644" s="691">
        <f>VLOOKUP(E2644&amp;H2644,Data2012!$A:$S,7,FALSE)</f>
        <v>-1</v>
      </c>
    </row>
    <row r="2645" spans="1:9" ht="14.25" hidden="1" customHeight="1">
      <c r="A2645" s="1" t="str">
        <f t="shared" si="698"/>
        <v>ATOC20129602</v>
      </c>
      <c r="B2645" s="1" t="str">
        <f t="shared" si="699"/>
        <v xml:space="preserve"> </v>
      </c>
      <c r="C2645" s="210" t="str">
        <f t="shared" si="700"/>
        <v xml:space="preserve"> </v>
      </c>
      <c r="D2645" s="1" t="str">
        <f t="shared" si="701"/>
        <v>na</v>
      </c>
      <c r="E2645" t="s">
        <v>40</v>
      </c>
      <c r="F2645">
        <v>9602</v>
      </c>
      <c r="G2645" s="139">
        <v>2012</v>
      </c>
      <c r="H2645" t="s">
        <v>145</v>
      </c>
      <c r="I2645" s="691">
        <f>VLOOKUP(E2645&amp;H2645,Data2012!$A:$S,7,FALSE)</f>
        <v>-1</v>
      </c>
    </row>
    <row r="2646" spans="1:9" ht="14.25" hidden="1" customHeight="1">
      <c r="A2646" s="1" t="str">
        <f t="shared" si="698"/>
        <v>ATOC20129602</v>
      </c>
      <c r="B2646" s="1" t="str">
        <f>IF(D2646="na"," ",SUMIF(A:A,A2646,D:D))</f>
        <v xml:space="preserve"> </v>
      </c>
      <c r="C2646" s="210" t="str">
        <f>IF(D2646="na"," ",VALUE(RIGHT(TRIM(H2646),2)))</f>
        <v xml:space="preserve"> </v>
      </c>
      <c r="D2646" s="1" t="str">
        <f t="shared" si="701"/>
        <v>na</v>
      </c>
      <c r="E2646" t="s">
        <v>40</v>
      </c>
      <c r="F2646">
        <v>9602</v>
      </c>
      <c r="G2646" s="139">
        <v>2012</v>
      </c>
      <c r="H2646" t="s">
        <v>144</v>
      </c>
      <c r="I2646" s="691">
        <f>VLOOKUP(E2646&amp;H2646,Data2012!$A:$S,7,FALSE)</f>
        <v>-1</v>
      </c>
    </row>
    <row r="2647" spans="1:9" ht="14.25" hidden="1" customHeight="1">
      <c r="A2647" s="1" t="str">
        <f t="shared" si="698"/>
        <v>NS20129601</v>
      </c>
      <c r="B2647" s="1" t="str">
        <f t="shared" ref="B2647:B2657" si="702">IF(D2647="na",B2648,SUMIF(A:A,A2647,D:D))</f>
        <v xml:space="preserve"> </v>
      </c>
      <c r="C2647" s="210" t="str">
        <f t="shared" ref="C2647:C2657" si="703">IF(D2647="na",C2648,VALUE(RIGHT(TRIM(H2647),2)))</f>
        <v xml:space="preserve"> </v>
      </c>
      <c r="D2647" s="1" t="str">
        <f>IF(I2647&lt;0,"na",I2647)</f>
        <v>na</v>
      </c>
      <c r="E2647" t="s">
        <v>52</v>
      </c>
      <c r="F2647">
        <v>9601</v>
      </c>
      <c r="G2647" s="139">
        <v>2012</v>
      </c>
      <c r="H2647" t="s">
        <v>155</v>
      </c>
      <c r="I2647">
        <f>VLOOKUP(E2647&amp;H2647,Data2012!$A:$S,4,FALSE)</f>
        <v>-1</v>
      </c>
    </row>
    <row r="2648" spans="1:9" ht="14.25" hidden="1" customHeight="1">
      <c r="A2648" s="1" t="str">
        <f t="shared" si="698"/>
        <v>NS20129601</v>
      </c>
      <c r="B2648" s="1" t="str">
        <f t="shared" si="702"/>
        <v xml:space="preserve"> </v>
      </c>
      <c r="C2648" s="210" t="str">
        <f t="shared" si="703"/>
        <v xml:space="preserve"> </v>
      </c>
      <c r="D2648" s="1" t="str">
        <f t="shared" ref="D2648:D2658" si="704">IF(I2648&lt;0,"na",I2648)</f>
        <v>na</v>
      </c>
      <c r="E2648" t="s">
        <v>52</v>
      </c>
      <c r="F2648">
        <v>9601</v>
      </c>
      <c r="G2648" s="139">
        <v>2012</v>
      </c>
      <c r="H2648" t="s">
        <v>154</v>
      </c>
      <c r="I2648">
        <f>VLOOKUP(E2648&amp;H2648,Data2012!$A:$S,4,FALSE)</f>
        <v>-1</v>
      </c>
    </row>
    <row r="2649" spans="1:9" ht="14.25" hidden="1" customHeight="1">
      <c r="A2649" s="1" t="str">
        <f t="shared" si="698"/>
        <v>NS20129601</v>
      </c>
      <c r="B2649" s="1" t="str">
        <f t="shared" si="702"/>
        <v xml:space="preserve"> </v>
      </c>
      <c r="C2649" s="210" t="str">
        <f t="shared" si="703"/>
        <v xml:space="preserve"> </v>
      </c>
      <c r="D2649" s="1" t="str">
        <f t="shared" si="704"/>
        <v>na</v>
      </c>
      <c r="E2649" t="s">
        <v>52</v>
      </c>
      <c r="F2649">
        <v>9601</v>
      </c>
      <c r="G2649" s="139">
        <v>2012</v>
      </c>
      <c r="H2649" t="s">
        <v>153</v>
      </c>
      <c r="I2649">
        <f>VLOOKUP(E2649&amp;H2649,Data2012!$A:$S,4,FALSE)</f>
        <v>-1</v>
      </c>
    </row>
    <row r="2650" spans="1:9" ht="14.25" hidden="1" customHeight="1">
      <c r="A2650" s="1" t="str">
        <f t="shared" si="698"/>
        <v>NS20129601</v>
      </c>
      <c r="B2650" s="1" t="str">
        <f t="shared" si="702"/>
        <v xml:space="preserve"> </v>
      </c>
      <c r="C2650" s="210" t="str">
        <f t="shared" si="703"/>
        <v xml:space="preserve"> </v>
      </c>
      <c r="D2650" s="1" t="str">
        <f t="shared" si="704"/>
        <v>na</v>
      </c>
      <c r="E2650" t="s">
        <v>52</v>
      </c>
      <c r="F2650">
        <v>9601</v>
      </c>
      <c r="G2650" s="139">
        <v>2012</v>
      </c>
      <c r="H2650" t="s">
        <v>152</v>
      </c>
      <c r="I2650">
        <f>VLOOKUP(E2650&amp;H2650,Data2012!$A:$S,4,FALSE)</f>
        <v>-1</v>
      </c>
    </row>
    <row r="2651" spans="1:9" ht="14.25" hidden="1" customHeight="1">
      <c r="A2651" s="1" t="str">
        <f t="shared" si="698"/>
        <v>NS20129601</v>
      </c>
      <c r="B2651" s="1" t="str">
        <f t="shared" si="702"/>
        <v xml:space="preserve"> </v>
      </c>
      <c r="C2651" s="210" t="str">
        <f t="shared" si="703"/>
        <v xml:space="preserve"> </v>
      </c>
      <c r="D2651" s="1" t="str">
        <f t="shared" si="704"/>
        <v>na</v>
      </c>
      <c r="E2651" t="s">
        <v>52</v>
      </c>
      <c r="F2651">
        <v>9601</v>
      </c>
      <c r="G2651" s="139">
        <v>2012</v>
      </c>
      <c r="H2651" t="s">
        <v>151</v>
      </c>
      <c r="I2651">
        <f>VLOOKUP(E2651&amp;H2651,Data2012!$A:$S,4,FALSE)</f>
        <v>-1</v>
      </c>
    </row>
    <row r="2652" spans="1:9" ht="14.25" hidden="1" customHeight="1">
      <c r="A2652" s="1" t="str">
        <f t="shared" si="698"/>
        <v>NS20129601</v>
      </c>
      <c r="B2652" s="1" t="str">
        <f t="shared" si="702"/>
        <v xml:space="preserve"> </v>
      </c>
      <c r="C2652" s="210" t="str">
        <f t="shared" si="703"/>
        <v xml:space="preserve"> </v>
      </c>
      <c r="D2652" s="1" t="str">
        <f t="shared" si="704"/>
        <v>na</v>
      </c>
      <c r="E2652" t="s">
        <v>52</v>
      </c>
      <c r="F2652">
        <v>9601</v>
      </c>
      <c r="G2652" s="139">
        <v>2012</v>
      </c>
      <c r="H2652" t="s">
        <v>150</v>
      </c>
      <c r="I2652">
        <f>VLOOKUP(E2652&amp;H2652,Data2012!$A:$S,4,FALSE)</f>
        <v>-1</v>
      </c>
    </row>
    <row r="2653" spans="1:9" ht="14.25" hidden="1" customHeight="1">
      <c r="A2653" s="1" t="str">
        <f t="shared" si="698"/>
        <v>NS20129601</v>
      </c>
      <c r="B2653" s="1" t="str">
        <f t="shared" si="702"/>
        <v xml:space="preserve"> </v>
      </c>
      <c r="C2653" s="210" t="str">
        <f t="shared" si="703"/>
        <v xml:space="preserve"> </v>
      </c>
      <c r="D2653" s="1" t="str">
        <f t="shared" si="704"/>
        <v>na</v>
      </c>
      <c r="E2653" t="s">
        <v>52</v>
      </c>
      <c r="F2653">
        <v>9601</v>
      </c>
      <c r="G2653" s="139">
        <v>2012</v>
      </c>
      <c r="H2653" t="s">
        <v>149</v>
      </c>
      <c r="I2653">
        <f>VLOOKUP(E2653&amp;H2653,Data2012!$A:$S,4,FALSE)</f>
        <v>-1</v>
      </c>
    </row>
    <row r="2654" spans="1:9" ht="14.25" hidden="1" customHeight="1">
      <c r="A2654" s="1" t="str">
        <f t="shared" si="698"/>
        <v>NS20129601</v>
      </c>
      <c r="B2654" s="1" t="str">
        <f t="shared" si="702"/>
        <v xml:space="preserve"> </v>
      </c>
      <c r="C2654" s="210" t="str">
        <f t="shared" si="703"/>
        <v xml:space="preserve"> </v>
      </c>
      <c r="D2654" s="1" t="str">
        <f t="shared" si="704"/>
        <v>na</v>
      </c>
      <c r="E2654" t="s">
        <v>52</v>
      </c>
      <c r="F2654">
        <v>9601</v>
      </c>
      <c r="G2654" s="139">
        <v>2012</v>
      </c>
      <c r="H2654" t="s">
        <v>148</v>
      </c>
      <c r="I2654">
        <f>VLOOKUP(E2654&amp;H2654,Data2012!$A:$S,4,FALSE)</f>
        <v>-1</v>
      </c>
    </row>
    <row r="2655" spans="1:9" ht="14.25" hidden="1" customHeight="1">
      <c r="A2655" s="1" t="str">
        <f t="shared" si="698"/>
        <v>NS20129601</v>
      </c>
      <c r="B2655" s="1" t="str">
        <f t="shared" si="702"/>
        <v xml:space="preserve"> </v>
      </c>
      <c r="C2655" s="210" t="str">
        <f t="shared" si="703"/>
        <v xml:space="preserve"> </v>
      </c>
      <c r="D2655" s="1" t="str">
        <f t="shared" si="704"/>
        <v>na</v>
      </c>
      <c r="E2655" t="s">
        <v>52</v>
      </c>
      <c r="F2655">
        <v>9601</v>
      </c>
      <c r="G2655" s="139">
        <v>2012</v>
      </c>
      <c r="H2655" t="s">
        <v>147</v>
      </c>
      <c r="I2655">
        <f>VLOOKUP(E2655&amp;H2655,Data2012!$A:$S,4,FALSE)</f>
        <v>-1</v>
      </c>
    </row>
    <row r="2656" spans="1:9" ht="14.25" hidden="1" customHeight="1">
      <c r="A2656" s="1" t="str">
        <f t="shared" si="698"/>
        <v>NS20129601</v>
      </c>
      <c r="B2656" s="1" t="str">
        <f t="shared" si="702"/>
        <v xml:space="preserve"> </v>
      </c>
      <c r="C2656" s="210" t="str">
        <f t="shared" si="703"/>
        <v xml:space="preserve"> </v>
      </c>
      <c r="D2656" s="1" t="str">
        <f t="shared" si="704"/>
        <v>na</v>
      </c>
      <c r="E2656" t="s">
        <v>52</v>
      </c>
      <c r="F2656">
        <v>9601</v>
      </c>
      <c r="G2656" s="139">
        <v>2012</v>
      </c>
      <c r="H2656" t="s">
        <v>146</v>
      </c>
      <c r="I2656">
        <f>VLOOKUP(E2656&amp;H2656,Data2012!$A:$S,4,FALSE)</f>
        <v>-1</v>
      </c>
    </row>
    <row r="2657" spans="1:9" ht="14.25" hidden="1" customHeight="1">
      <c r="A2657" s="1" t="str">
        <f t="shared" si="698"/>
        <v>NS20129601</v>
      </c>
      <c r="B2657" s="1" t="str">
        <f t="shared" si="702"/>
        <v xml:space="preserve"> </v>
      </c>
      <c r="C2657" s="210" t="str">
        <f t="shared" si="703"/>
        <v xml:space="preserve"> </v>
      </c>
      <c r="D2657" s="1" t="str">
        <f t="shared" si="704"/>
        <v>na</v>
      </c>
      <c r="E2657" t="s">
        <v>52</v>
      </c>
      <c r="F2657">
        <v>9601</v>
      </c>
      <c r="G2657" s="139">
        <v>2012</v>
      </c>
      <c r="H2657" t="s">
        <v>145</v>
      </c>
      <c r="I2657">
        <f>VLOOKUP(E2657&amp;H2657,Data2012!$A:$S,4,FALSE)</f>
        <v>-1</v>
      </c>
    </row>
    <row r="2658" spans="1:9" ht="14.25" hidden="1" customHeight="1">
      <c r="A2658" s="1" t="str">
        <f t="shared" si="698"/>
        <v>NS20129601</v>
      </c>
      <c r="B2658" s="1" t="str">
        <f>IF(D2658="na"," ",SUMIF(A:A,A2658,D:D))</f>
        <v xml:space="preserve"> </v>
      </c>
      <c r="C2658" s="210" t="str">
        <f>IF(D2658="na"," ",VALUE(RIGHT(TRIM(H2658),2)))</f>
        <v xml:space="preserve"> </v>
      </c>
      <c r="D2658" s="1" t="str">
        <f t="shared" si="704"/>
        <v>na</v>
      </c>
      <c r="E2658" t="s">
        <v>52</v>
      </c>
      <c r="F2658">
        <v>9601</v>
      </c>
      <c r="G2658" s="139">
        <v>2012</v>
      </c>
      <c r="H2658" t="s">
        <v>144</v>
      </c>
      <c r="I2658" s="691">
        <f>VLOOKUP(E2658&amp;H2658,Data2012!$A:$S,4,FALSE)</f>
        <v>-1</v>
      </c>
    </row>
    <row r="2659" spans="1:9" ht="14.25" hidden="1" customHeight="1">
      <c r="A2659" s="1" t="str">
        <f t="shared" si="698"/>
        <v>NS20129602</v>
      </c>
      <c r="B2659" s="1" t="str">
        <f t="shared" ref="B2659:B2669" si="705">IF(D2659="na",B2660,SUMIF(A:A,A2659,D:D))</f>
        <v xml:space="preserve"> </v>
      </c>
      <c r="C2659" s="210" t="str">
        <f t="shared" ref="C2659:C2669" si="706">IF(D2659="na",C2660,VALUE(RIGHT(TRIM(H2659),2)))</f>
        <v xml:space="preserve"> </v>
      </c>
      <c r="D2659" s="1" t="str">
        <f>IF(I2659&lt;0,"na",I2659)</f>
        <v>na</v>
      </c>
      <c r="E2659" t="s">
        <v>52</v>
      </c>
      <c r="F2659">
        <v>9602</v>
      </c>
      <c r="G2659" s="139">
        <v>2012</v>
      </c>
      <c r="H2659" t="s">
        <v>155</v>
      </c>
      <c r="I2659" s="691">
        <f>VLOOKUP(E2659&amp;H2659,Data2012!$A:$S,7,FALSE)</f>
        <v>-1</v>
      </c>
    </row>
    <row r="2660" spans="1:9" ht="14.25" hidden="1" customHeight="1">
      <c r="A2660" s="1" t="str">
        <f t="shared" si="698"/>
        <v>NS20129602</v>
      </c>
      <c r="B2660" s="1" t="str">
        <f t="shared" si="705"/>
        <v xml:space="preserve"> </v>
      </c>
      <c r="C2660" s="210" t="str">
        <f t="shared" si="706"/>
        <v xml:space="preserve"> </v>
      </c>
      <c r="D2660" s="1" t="str">
        <f t="shared" ref="D2660:D2670" si="707">IF(I2660&lt;0,"na",I2660)</f>
        <v>na</v>
      </c>
      <c r="E2660" t="s">
        <v>52</v>
      </c>
      <c r="F2660">
        <v>9602</v>
      </c>
      <c r="G2660" s="139">
        <v>2012</v>
      </c>
      <c r="H2660" t="s">
        <v>154</v>
      </c>
      <c r="I2660" s="691">
        <f>VLOOKUP(E2660&amp;H2660,Data2012!$A:$S,7,FALSE)</f>
        <v>-1</v>
      </c>
    </row>
    <row r="2661" spans="1:9" ht="14.25" hidden="1" customHeight="1">
      <c r="A2661" s="1" t="str">
        <f t="shared" si="698"/>
        <v>NS20129602</v>
      </c>
      <c r="B2661" s="1" t="str">
        <f t="shared" si="705"/>
        <v xml:space="preserve"> </v>
      </c>
      <c r="C2661" s="210" t="str">
        <f t="shared" si="706"/>
        <v xml:space="preserve"> </v>
      </c>
      <c r="D2661" s="1" t="str">
        <f t="shared" si="707"/>
        <v>na</v>
      </c>
      <c r="E2661" t="s">
        <v>52</v>
      </c>
      <c r="F2661">
        <v>9602</v>
      </c>
      <c r="G2661" s="139">
        <v>2012</v>
      </c>
      <c r="H2661" t="s">
        <v>153</v>
      </c>
      <c r="I2661" s="691">
        <f>VLOOKUP(E2661&amp;H2661,Data2012!$A:$S,7,FALSE)</f>
        <v>-1</v>
      </c>
    </row>
    <row r="2662" spans="1:9" ht="14.25" hidden="1" customHeight="1">
      <c r="A2662" s="1" t="str">
        <f t="shared" si="698"/>
        <v>NS20129602</v>
      </c>
      <c r="B2662" s="1" t="str">
        <f t="shared" si="705"/>
        <v xml:space="preserve"> </v>
      </c>
      <c r="C2662" s="210" t="str">
        <f t="shared" si="706"/>
        <v xml:space="preserve"> </v>
      </c>
      <c r="D2662" s="1" t="str">
        <f t="shared" si="707"/>
        <v>na</v>
      </c>
      <c r="E2662" t="s">
        <v>52</v>
      </c>
      <c r="F2662">
        <v>9602</v>
      </c>
      <c r="G2662" s="139">
        <v>2012</v>
      </c>
      <c r="H2662" t="s">
        <v>152</v>
      </c>
      <c r="I2662" s="691">
        <f>VLOOKUP(E2662&amp;H2662,Data2012!$A:$S,7,FALSE)</f>
        <v>-1</v>
      </c>
    </row>
    <row r="2663" spans="1:9" ht="14.25" hidden="1" customHeight="1">
      <c r="A2663" s="1" t="str">
        <f t="shared" si="698"/>
        <v>NS20129602</v>
      </c>
      <c r="B2663" s="1" t="str">
        <f t="shared" si="705"/>
        <v xml:space="preserve"> </v>
      </c>
      <c r="C2663" s="210" t="str">
        <f t="shared" si="706"/>
        <v xml:space="preserve"> </v>
      </c>
      <c r="D2663" s="1" t="str">
        <f t="shared" si="707"/>
        <v>na</v>
      </c>
      <c r="E2663" t="s">
        <v>52</v>
      </c>
      <c r="F2663">
        <v>9602</v>
      </c>
      <c r="G2663" s="139">
        <v>2012</v>
      </c>
      <c r="H2663" t="s">
        <v>151</v>
      </c>
      <c r="I2663" s="691">
        <f>VLOOKUP(E2663&amp;H2663,Data2012!$A:$S,7,FALSE)</f>
        <v>-1</v>
      </c>
    </row>
    <row r="2664" spans="1:9" ht="14.25" hidden="1" customHeight="1">
      <c r="A2664" s="1" t="str">
        <f t="shared" si="698"/>
        <v>NS20129602</v>
      </c>
      <c r="B2664" s="1" t="str">
        <f t="shared" si="705"/>
        <v xml:space="preserve"> </v>
      </c>
      <c r="C2664" s="210" t="str">
        <f t="shared" si="706"/>
        <v xml:space="preserve"> </v>
      </c>
      <c r="D2664" s="1" t="str">
        <f t="shared" si="707"/>
        <v>na</v>
      </c>
      <c r="E2664" t="s">
        <v>52</v>
      </c>
      <c r="F2664">
        <v>9602</v>
      </c>
      <c r="G2664" s="139">
        <v>2012</v>
      </c>
      <c r="H2664" t="s">
        <v>150</v>
      </c>
      <c r="I2664" s="691">
        <f>VLOOKUP(E2664&amp;H2664,Data2012!$A:$S,7,FALSE)</f>
        <v>-1</v>
      </c>
    </row>
    <row r="2665" spans="1:9" ht="14.25" hidden="1" customHeight="1">
      <c r="A2665" s="1" t="str">
        <f t="shared" si="698"/>
        <v>NS20129602</v>
      </c>
      <c r="B2665" s="1" t="str">
        <f t="shared" si="705"/>
        <v xml:space="preserve"> </v>
      </c>
      <c r="C2665" s="210" t="str">
        <f t="shared" si="706"/>
        <v xml:space="preserve"> </v>
      </c>
      <c r="D2665" s="1" t="str">
        <f t="shared" si="707"/>
        <v>na</v>
      </c>
      <c r="E2665" t="s">
        <v>52</v>
      </c>
      <c r="F2665">
        <v>9602</v>
      </c>
      <c r="G2665" s="139">
        <v>2012</v>
      </c>
      <c r="H2665" t="s">
        <v>149</v>
      </c>
      <c r="I2665" s="691">
        <f>VLOOKUP(E2665&amp;H2665,Data2012!$A:$S,7,FALSE)</f>
        <v>-1</v>
      </c>
    </row>
    <row r="2666" spans="1:9" ht="14.25" hidden="1" customHeight="1">
      <c r="A2666" s="1" t="str">
        <f t="shared" si="698"/>
        <v>NS20129602</v>
      </c>
      <c r="B2666" s="1" t="str">
        <f t="shared" si="705"/>
        <v xml:space="preserve"> </v>
      </c>
      <c r="C2666" s="210" t="str">
        <f t="shared" si="706"/>
        <v xml:space="preserve"> </v>
      </c>
      <c r="D2666" s="1" t="str">
        <f t="shared" si="707"/>
        <v>na</v>
      </c>
      <c r="E2666" t="s">
        <v>52</v>
      </c>
      <c r="F2666">
        <v>9602</v>
      </c>
      <c r="G2666" s="139">
        <v>2012</v>
      </c>
      <c r="H2666" t="s">
        <v>148</v>
      </c>
      <c r="I2666" s="691">
        <f>VLOOKUP(E2666&amp;H2666,Data2012!$A:$S,7,FALSE)</f>
        <v>-1</v>
      </c>
    </row>
    <row r="2667" spans="1:9" ht="14.25" hidden="1" customHeight="1">
      <c r="A2667" s="1" t="str">
        <f t="shared" si="698"/>
        <v>NS20129602</v>
      </c>
      <c r="B2667" s="1" t="str">
        <f t="shared" si="705"/>
        <v xml:space="preserve"> </v>
      </c>
      <c r="C2667" s="210" t="str">
        <f t="shared" si="706"/>
        <v xml:space="preserve"> </v>
      </c>
      <c r="D2667" s="1" t="str">
        <f t="shared" si="707"/>
        <v>na</v>
      </c>
      <c r="E2667" t="s">
        <v>52</v>
      </c>
      <c r="F2667">
        <v>9602</v>
      </c>
      <c r="G2667" s="139">
        <v>2012</v>
      </c>
      <c r="H2667" t="s">
        <v>147</v>
      </c>
      <c r="I2667" s="691">
        <f>VLOOKUP(E2667&amp;H2667,Data2012!$A:$S,7,FALSE)</f>
        <v>-1</v>
      </c>
    </row>
    <row r="2668" spans="1:9" ht="14.25" hidden="1" customHeight="1">
      <c r="A2668" s="1" t="str">
        <f t="shared" si="698"/>
        <v>NS20129602</v>
      </c>
      <c r="B2668" s="1" t="str">
        <f t="shared" si="705"/>
        <v xml:space="preserve"> </v>
      </c>
      <c r="C2668" s="210" t="str">
        <f t="shared" si="706"/>
        <v xml:space="preserve"> </v>
      </c>
      <c r="D2668" s="1" t="str">
        <f t="shared" si="707"/>
        <v>na</v>
      </c>
      <c r="E2668" t="s">
        <v>52</v>
      </c>
      <c r="F2668">
        <v>9602</v>
      </c>
      <c r="G2668" s="139">
        <v>2012</v>
      </c>
      <c r="H2668" t="s">
        <v>146</v>
      </c>
      <c r="I2668" s="691">
        <f>VLOOKUP(E2668&amp;H2668,Data2012!$A:$S,7,FALSE)</f>
        <v>-1</v>
      </c>
    </row>
    <row r="2669" spans="1:9" ht="14.25" hidden="1" customHeight="1">
      <c r="A2669" s="1" t="str">
        <f t="shared" si="698"/>
        <v>NS20129602</v>
      </c>
      <c r="B2669" s="1" t="str">
        <f t="shared" si="705"/>
        <v xml:space="preserve"> </v>
      </c>
      <c r="C2669" s="210" t="str">
        <f t="shared" si="706"/>
        <v xml:space="preserve"> </v>
      </c>
      <c r="D2669" s="1" t="str">
        <f t="shared" si="707"/>
        <v>na</v>
      </c>
      <c r="E2669" t="s">
        <v>52</v>
      </c>
      <c r="F2669">
        <v>9602</v>
      </c>
      <c r="G2669" s="139">
        <v>2012</v>
      </c>
      <c r="H2669" t="s">
        <v>145</v>
      </c>
      <c r="I2669" s="691">
        <f>VLOOKUP(E2669&amp;H2669,Data2012!$A:$S,7,FALSE)</f>
        <v>-1</v>
      </c>
    </row>
    <row r="2670" spans="1:9" ht="14.25" hidden="1" customHeight="1">
      <c r="A2670" s="1" t="str">
        <f t="shared" si="698"/>
        <v>NS20129602</v>
      </c>
      <c r="B2670" s="1" t="str">
        <f>IF(D2670="na"," ",SUMIF(A:A,A2670,D:D))</f>
        <v xml:space="preserve"> </v>
      </c>
      <c r="C2670" s="210" t="str">
        <f>IF(D2670="na"," ",VALUE(RIGHT(TRIM(H2670),2)))</f>
        <v xml:space="preserve"> </v>
      </c>
      <c r="D2670" s="1" t="str">
        <f t="shared" si="707"/>
        <v>na</v>
      </c>
      <c r="E2670" t="s">
        <v>52</v>
      </c>
      <c r="F2670">
        <v>9602</v>
      </c>
      <c r="G2670" s="139">
        <v>2012</v>
      </c>
      <c r="H2670" t="s">
        <v>144</v>
      </c>
      <c r="I2670" s="691">
        <f>VLOOKUP(E2670&amp;H2670,Data2012!$A:$S,7,FALSE)</f>
        <v>-1</v>
      </c>
    </row>
    <row r="2671" spans="1:9" ht="14.25" hidden="1" customHeight="1">
      <c r="A2671" s="1" t="str">
        <f t="shared" si="698"/>
        <v>NSB20129601</v>
      </c>
      <c r="B2671" s="1" t="str">
        <f t="shared" ref="B2671:B2681" si="708">IF(D2671="na",B2672,SUMIF(A:A,A2671,D:D))</f>
        <v xml:space="preserve"> </v>
      </c>
      <c r="C2671" s="210" t="str">
        <f t="shared" ref="C2671:C2681" si="709">IF(D2671="na",C2672,VALUE(RIGHT(TRIM(H2671),2)))</f>
        <v xml:space="preserve"> </v>
      </c>
      <c r="D2671" s="1" t="str">
        <f>IF(I2671&lt;0,"na",I2671)</f>
        <v>na</v>
      </c>
      <c r="E2671" t="s">
        <v>60</v>
      </c>
      <c r="F2671">
        <v>9601</v>
      </c>
      <c r="G2671" s="139">
        <v>2012</v>
      </c>
      <c r="H2671" t="s">
        <v>155</v>
      </c>
      <c r="I2671">
        <f>VLOOKUP(E2671&amp;H2671,Data2012!$A:$S,4,FALSE)</f>
        <v>-1</v>
      </c>
    </row>
    <row r="2672" spans="1:9" ht="14.25" hidden="1" customHeight="1">
      <c r="A2672" s="1" t="str">
        <f t="shared" si="698"/>
        <v>NSB20129601</v>
      </c>
      <c r="B2672" s="1" t="str">
        <f t="shared" si="708"/>
        <v xml:space="preserve"> </v>
      </c>
      <c r="C2672" s="210" t="str">
        <f t="shared" si="709"/>
        <v xml:space="preserve"> </v>
      </c>
      <c r="D2672" s="1" t="str">
        <f t="shared" ref="D2672:D2682" si="710">IF(I2672&lt;0,"na",I2672)</f>
        <v>na</v>
      </c>
      <c r="E2672" t="s">
        <v>60</v>
      </c>
      <c r="F2672">
        <v>9601</v>
      </c>
      <c r="G2672" s="139">
        <v>2012</v>
      </c>
      <c r="H2672" t="s">
        <v>154</v>
      </c>
      <c r="I2672">
        <f>VLOOKUP(E2672&amp;H2672,Data2012!$A:$S,4,FALSE)</f>
        <v>-1</v>
      </c>
    </row>
    <row r="2673" spans="1:9" ht="14.25" hidden="1" customHeight="1">
      <c r="A2673" s="1" t="str">
        <f t="shared" si="698"/>
        <v>NSB20129601</v>
      </c>
      <c r="B2673" s="1" t="str">
        <f t="shared" si="708"/>
        <v xml:space="preserve"> </v>
      </c>
      <c r="C2673" s="210" t="str">
        <f t="shared" si="709"/>
        <v xml:space="preserve"> </v>
      </c>
      <c r="D2673" s="1" t="str">
        <f t="shared" si="710"/>
        <v>na</v>
      </c>
      <c r="E2673" t="s">
        <v>60</v>
      </c>
      <c r="F2673">
        <v>9601</v>
      </c>
      <c r="G2673" s="139">
        <v>2012</v>
      </c>
      <c r="H2673" t="s">
        <v>153</v>
      </c>
      <c r="I2673">
        <f>VLOOKUP(E2673&amp;H2673,Data2012!$A:$S,4,FALSE)</f>
        <v>-1</v>
      </c>
    </row>
    <row r="2674" spans="1:9" ht="14.25" hidden="1" customHeight="1">
      <c r="A2674" s="1" t="str">
        <f t="shared" si="698"/>
        <v>NSB20129601</v>
      </c>
      <c r="B2674" s="1" t="str">
        <f t="shared" si="708"/>
        <v xml:space="preserve"> </v>
      </c>
      <c r="C2674" s="210" t="str">
        <f t="shared" si="709"/>
        <v xml:space="preserve"> </v>
      </c>
      <c r="D2674" s="1" t="str">
        <f t="shared" si="710"/>
        <v>na</v>
      </c>
      <c r="E2674" t="s">
        <v>60</v>
      </c>
      <c r="F2674">
        <v>9601</v>
      </c>
      <c r="G2674" s="139">
        <v>2012</v>
      </c>
      <c r="H2674" t="s">
        <v>152</v>
      </c>
      <c r="I2674">
        <f>VLOOKUP(E2674&amp;H2674,Data2012!$A:$S,4,FALSE)</f>
        <v>-1</v>
      </c>
    </row>
    <row r="2675" spans="1:9" ht="14.25" hidden="1" customHeight="1">
      <c r="A2675" s="1" t="str">
        <f t="shared" si="698"/>
        <v>NSB20129601</v>
      </c>
      <c r="B2675" s="1" t="str">
        <f t="shared" si="708"/>
        <v xml:space="preserve"> </v>
      </c>
      <c r="C2675" s="210" t="str">
        <f t="shared" si="709"/>
        <v xml:space="preserve"> </v>
      </c>
      <c r="D2675" s="1" t="str">
        <f t="shared" si="710"/>
        <v>na</v>
      </c>
      <c r="E2675" t="s">
        <v>60</v>
      </c>
      <c r="F2675">
        <v>9601</v>
      </c>
      <c r="G2675" s="139">
        <v>2012</v>
      </c>
      <c r="H2675" t="s">
        <v>151</v>
      </c>
      <c r="I2675">
        <f>VLOOKUP(E2675&amp;H2675,Data2012!$A:$S,4,FALSE)</f>
        <v>-1</v>
      </c>
    </row>
    <row r="2676" spans="1:9" ht="14.25" hidden="1" customHeight="1">
      <c r="A2676" s="1" t="str">
        <f t="shared" si="698"/>
        <v>NSB20129601</v>
      </c>
      <c r="B2676" s="1" t="str">
        <f t="shared" si="708"/>
        <v xml:space="preserve"> </v>
      </c>
      <c r="C2676" s="210" t="str">
        <f t="shared" si="709"/>
        <v xml:space="preserve"> </v>
      </c>
      <c r="D2676" s="1" t="str">
        <f t="shared" si="710"/>
        <v>na</v>
      </c>
      <c r="E2676" t="s">
        <v>60</v>
      </c>
      <c r="F2676">
        <v>9601</v>
      </c>
      <c r="G2676" s="139">
        <v>2012</v>
      </c>
      <c r="H2676" t="s">
        <v>150</v>
      </c>
      <c r="I2676">
        <f>VLOOKUP(E2676&amp;H2676,Data2012!$A:$S,4,FALSE)</f>
        <v>-1</v>
      </c>
    </row>
    <row r="2677" spans="1:9" ht="14.25" hidden="1" customHeight="1">
      <c r="A2677" s="1" t="str">
        <f t="shared" si="698"/>
        <v>NSB20129601</v>
      </c>
      <c r="B2677" s="1" t="str">
        <f t="shared" si="708"/>
        <v xml:space="preserve"> </v>
      </c>
      <c r="C2677" s="210" t="str">
        <f t="shared" si="709"/>
        <v xml:space="preserve"> </v>
      </c>
      <c r="D2677" s="1" t="str">
        <f t="shared" si="710"/>
        <v>na</v>
      </c>
      <c r="E2677" t="s">
        <v>60</v>
      </c>
      <c r="F2677">
        <v>9601</v>
      </c>
      <c r="G2677" s="139">
        <v>2012</v>
      </c>
      <c r="H2677" t="s">
        <v>149</v>
      </c>
      <c r="I2677">
        <f>VLOOKUP(E2677&amp;H2677,Data2012!$A:$S,4,FALSE)</f>
        <v>-1</v>
      </c>
    </row>
    <row r="2678" spans="1:9" ht="14.25" hidden="1" customHeight="1">
      <c r="A2678" s="1" t="str">
        <f t="shared" si="698"/>
        <v>NSB20129601</v>
      </c>
      <c r="B2678" s="1" t="str">
        <f t="shared" si="708"/>
        <v xml:space="preserve"> </v>
      </c>
      <c r="C2678" s="210" t="str">
        <f t="shared" si="709"/>
        <v xml:space="preserve"> </v>
      </c>
      <c r="D2678" s="1" t="str">
        <f t="shared" si="710"/>
        <v>na</v>
      </c>
      <c r="E2678" t="s">
        <v>60</v>
      </c>
      <c r="F2678">
        <v>9601</v>
      </c>
      <c r="G2678" s="139">
        <v>2012</v>
      </c>
      <c r="H2678" t="s">
        <v>148</v>
      </c>
      <c r="I2678">
        <f>VLOOKUP(E2678&amp;H2678,Data2012!$A:$S,4,FALSE)</f>
        <v>-1</v>
      </c>
    </row>
    <row r="2679" spans="1:9" ht="14.25" hidden="1" customHeight="1">
      <c r="A2679" s="1" t="str">
        <f t="shared" si="698"/>
        <v>NSB20129601</v>
      </c>
      <c r="B2679" s="1" t="str">
        <f t="shared" si="708"/>
        <v xml:space="preserve"> </v>
      </c>
      <c r="C2679" s="210" t="str">
        <f t="shared" si="709"/>
        <v xml:space="preserve"> </v>
      </c>
      <c r="D2679" s="1" t="str">
        <f t="shared" si="710"/>
        <v>na</v>
      </c>
      <c r="E2679" t="s">
        <v>60</v>
      </c>
      <c r="F2679">
        <v>9601</v>
      </c>
      <c r="G2679" s="139">
        <v>2012</v>
      </c>
      <c r="H2679" t="s">
        <v>147</v>
      </c>
      <c r="I2679">
        <f>VLOOKUP(E2679&amp;H2679,Data2012!$A:$S,4,FALSE)</f>
        <v>-1</v>
      </c>
    </row>
    <row r="2680" spans="1:9" ht="14.25" hidden="1" customHeight="1">
      <c r="A2680" s="1" t="str">
        <f t="shared" si="698"/>
        <v>NSB20129601</v>
      </c>
      <c r="B2680" s="1" t="str">
        <f t="shared" si="708"/>
        <v xml:space="preserve"> </v>
      </c>
      <c r="C2680" s="210" t="str">
        <f t="shared" si="709"/>
        <v xml:space="preserve"> </v>
      </c>
      <c r="D2680" s="1" t="str">
        <f t="shared" si="710"/>
        <v>na</v>
      </c>
      <c r="E2680" t="s">
        <v>60</v>
      </c>
      <c r="F2680">
        <v>9601</v>
      </c>
      <c r="G2680" s="139">
        <v>2012</v>
      </c>
      <c r="H2680" t="s">
        <v>146</v>
      </c>
      <c r="I2680">
        <f>VLOOKUP(E2680&amp;H2680,Data2012!$A:$S,4,FALSE)</f>
        <v>-1</v>
      </c>
    </row>
    <row r="2681" spans="1:9" ht="14.25" hidden="1" customHeight="1">
      <c r="A2681" s="1" t="str">
        <f t="shared" si="698"/>
        <v>NSB20129601</v>
      </c>
      <c r="B2681" s="1" t="str">
        <f t="shared" si="708"/>
        <v xml:space="preserve"> </v>
      </c>
      <c r="C2681" s="210" t="str">
        <f t="shared" si="709"/>
        <v xml:space="preserve"> </v>
      </c>
      <c r="D2681" s="1" t="str">
        <f t="shared" si="710"/>
        <v>na</v>
      </c>
      <c r="E2681" t="s">
        <v>60</v>
      </c>
      <c r="F2681">
        <v>9601</v>
      </c>
      <c r="G2681" s="139">
        <v>2012</v>
      </c>
      <c r="H2681" t="s">
        <v>145</v>
      </c>
      <c r="I2681">
        <f>VLOOKUP(E2681&amp;H2681,Data2012!$A:$S,4,FALSE)</f>
        <v>-1</v>
      </c>
    </row>
    <row r="2682" spans="1:9" ht="14.25" hidden="1" customHeight="1">
      <c r="A2682" s="1" t="str">
        <f t="shared" si="698"/>
        <v>NSB20129601</v>
      </c>
      <c r="B2682" s="1" t="str">
        <f>IF(D2682="na"," ",SUMIF(A:A,A2682,D:D))</f>
        <v xml:space="preserve"> </v>
      </c>
      <c r="C2682" s="210" t="str">
        <f>IF(D2682="na"," ",VALUE(RIGHT(TRIM(H2682),2)))</f>
        <v xml:space="preserve"> </v>
      </c>
      <c r="D2682" s="1" t="str">
        <f t="shared" si="710"/>
        <v>na</v>
      </c>
      <c r="E2682" t="s">
        <v>60</v>
      </c>
      <c r="F2682">
        <v>9601</v>
      </c>
      <c r="G2682" s="139">
        <v>2012</v>
      </c>
      <c r="H2682" t="s">
        <v>144</v>
      </c>
      <c r="I2682" s="691">
        <f>VLOOKUP(E2682&amp;H2682,Data2012!$A:$S,4,FALSE)</f>
        <v>-1</v>
      </c>
    </row>
    <row r="2683" spans="1:9" ht="14.25" hidden="1" customHeight="1">
      <c r="A2683" s="1" t="str">
        <f t="shared" si="698"/>
        <v>NSB20129602</v>
      </c>
      <c r="B2683" s="1" t="str">
        <f t="shared" ref="B2683:B2693" si="711">IF(D2683="na",B2684,SUMIF(A:A,A2683,D:D))</f>
        <v xml:space="preserve"> </v>
      </c>
      <c r="C2683" s="210" t="str">
        <f t="shared" ref="C2683:C2693" si="712">IF(D2683="na",C2684,VALUE(RIGHT(TRIM(H2683),2)))</f>
        <v xml:space="preserve"> </v>
      </c>
      <c r="D2683" s="1" t="str">
        <f>IF(I2683&lt;0,"na",I2683)</f>
        <v>na</v>
      </c>
      <c r="E2683" t="s">
        <v>60</v>
      </c>
      <c r="F2683">
        <v>9602</v>
      </c>
      <c r="G2683" s="139">
        <v>2012</v>
      </c>
      <c r="H2683" t="s">
        <v>155</v>
      </c>
      <c r="I2683" s="691">
        <f>VLOOKUP(E2683&amp;H2683,Data2012!$A:$S,7,FALSE)</f>
        <v>-1</v>
      </c>
    </row>
    <row r="2684" spans="1:9" ht="14.25" hidden="1" customHeight="1">
      <c r="A2684" s="1" t="str">
        <f t="shared" si="698"/>
        <v>NSB20129602</v>
      </c>
      <c r="B2684" s="1" t="str">
        <f t="shared" si="711"/>
        <v xml:space="preserve"> </v>
      </c>
      <c r="C2684" s="210" t="str">
        <f t="shared" si="712"/>
        <v xml:space="preserve"> </v>
      </c>
      <c r="D2684" s="1" t="str">
        <f t="shared" ref="D2684:D2694" si="713">IF(I2684&lt;0,"na",I2684)</f>
        <v>na</v>
      </c>
      <c r="E2684" t="s">
        <v>60</v>
      </c>
      <c r="F2684">
        <v>9602</v>
      </c>
      <c r="G2684" s="139">
        <v>2012</v>
      </c>
      <c r="H2684" t="s">
        <v>154</v>
      </c>
      <c r="I2684" s="691">
        <f>VLOOKUP(E2684&amp;H2684,Data2012!$A:$S,7,FALSE)</f>
        <v>-1</v>
      </c>
    </row>
    <row r="2685" spans="1:9" ht="14.25" hidden="1" customHeight="1">
      <c r="A2685" s="1" t="str">
        <f t="shared" si="698"/>
        <v>NSB20129602</v>
      </c>
      <c r="B2685" s="1" t="str">
        <f t="shared" si="711"/>
        <v xml:space="preserve"> </v>
      </c>
      <c r="C2685" s="210" t="str">
        <f t="shared" si="712"/>
        <v xml:space="preserve"> </v>
      </c>
      <c r="D2685" s="1" t="str">
        <f t="shared" si="713"/>
        <v>na</v>
      </c>
      <c r="E2685" t="s">
        <v>60</v>
      </c>
      <c r="F2685">
        <v>9602</v>
      </c>
      <c r="G2685" s="139">
        <v>2012</v>
      </c>
      <c r="H2685" t="s">
        <v>153</v>
      </c>
      <c r="I2685" s="691">
        <f>VLOOKUP(E2685&amp;H2685,Data2012!$A:$S,7,FALSE)</f>
        <v>-1</v>
      </c>
    </row>
    <row r="2686" spans="1:9" ht="14.25" hidden="1" customHeight="1">
      <c r="A2686" s="1" t="str">
        <f t="shared" si="698"/>
        <v>NSB20129602</v>
      </c>
      <c r="B2686" s="1" t="str">
        <f t="shared" si="711"/>
        <v xml:space="preserve"> </v>
      </c>
      <c r="C2686" s="210" t="str">
        <f t="shared" si="712"/>
        <v xml:space="preserve"> </v>
      </c>
      <c r="D2686" s="1" t="str">
        <f t="shared" si="713"/>
        <v>na</v>
      </c>
      <c r="E2686" t="s">
        <v>60</v>
      </c>
      <c r="F2686">
        <v>9602</v>
      </c>
      <c r="G2686" s="139">
        <v>2012</v>
      </c>
      <c r="H2686" t="s">
        <v>152</v>
      </c>
      <c r="I2686" s="691">
        <f>VLOOKUP(E2686&amp;H2686,Data2012!$A:$S,7,FALSE)</f>
        <v>-1</v>
      </c>
    </row>
    <row r="2687" spans="1:9" ht="14.25" hidden="1" customHeight="1">
      <c r="A2687" s="1" t="str">
        <f t="shared" si="698"/>
        <v>NSB20129602</v>
      </c>
      <c r="B2687" s="1" t="str">
        <f t="shared" si="711"/>
        <v xml:space="preserve"> </v>
      </c>
      <c r="C2687" s="210" t="str">
        <f t="shared" si="712"/>
        <v xml:space="preserve"> </v>
      </c>
      <c r="D2687" s="1" t="str">
        <f t="shared" si="713"/>
        <v>na</v>
      </c>
      <c r="E2687" t="s">
        <v>60</v>
      </c>
      <c r="F2687">
        <v>9602</v>
      </c>
      <c r="G2687" s="139">
        <v>2012</v>
      </c>
      <c r="H2687" t="s">
        <v>151</v>
      </c>
      <c r="I2687" s="691">
        <f>VLOOKUP(E2687&amp;H2687,Data2012!$A:$S,7,FALSE)</f>
        <v>-1</v>
      </c>
    </row>
    <row r="2688" spans="1:9" ht="14.25" hidden="1" customHeight="1">
      <c r="A2688" s="1" t="str">
        <f t="shared" si="698"/>
        <v>NSB20129602</v>
      </c>
      <c r="B2688" s="1" t="str">
        <f t="shared" si="711"/>
        <v xml:space="preserve"> </v>
      </c>
      <c r="C2688" s="210" t="str">
        <f t="shared" si="712"/>
        <v xml:space="preserve"> </v>
      </c>
      <c r="D2688" s="1" t="str">
        <f t="shared" si="713"/>
        <v>na</v>
      </c>
      <c r="E2688" t="s">
        <v>60</v>
      </c>
      <c r="F2688">
        <v>9602</v>
      </c>
      <c r="G2688" s="139">
        <v>2012</v>
      </c>
      <c r="H2688" t="s">
        <v>150</v>
      </c>
      <c r="I2688" s="691">
        <f>VLOOKUP(E2688&amp;H2688,Data2012!$A:$S,7,FALSE)</f>
        <v>-1</v>
      </c>
    </row>
    <row r="2689" spans="1:9" ht="14.25" hidden="1" customHeight="1">
      <c r="A2689" s="1" t="str">
        <f t="shared" si="698"/>
        <v>NSB20129602</v>
      </c>
      <c r="B2689" s="1" t="str">
        <f t="shared" si="711"/>
        <v xml:space="preserve"> </v>
      </c>
      <c r="C2689" s="210" t="str">
        <f t="shared" si="712"/>
        <v xml:space="preserve"> </v>
      </c>
      <c r="D2689" s="1" t="str">
        <f t="shared" si="713"/>
        <v>na</v>
      </c>
      <c r="E2689" t="s">
        <v>60</v>
      </c>
      <c r="F2689">
        <v>9602</v>
      </c>
      <c r="G2689" s="139">
        <v>2012</v>
      </c>
      <c r="H2689" t="s">
        <v>149</v>
      </c>
      <c r="I2689" s="691">
        <f>VLOOKUP(E2689&amp;H2689,Data2012!$A:$S,7,FALSE)</f>
        <v>-1</v>
      </c>
    </row>
    <row r="2690" spans="1:9" ht="14.25" hidden="1" customHeight="1">
      <c r="A2690" s="1" t="str">
        <f t="shared" si="698"/>
        <v>NSB20129602</v>
      </c>
      <c r="B2690" s="1" t="str">
        <f t="shared" si="711"/>
        <v xml:space="preserve"> </v>
      </c>
      <c r="C2690" s="210" t="str">
        <f t="shared" si="712"/>
        <v xml:space="preserve"> </v>
      </c>
      <c r="D2690" s="1" t="str">
        <f t="shared" si="713"/>
        <v>na</v>
      </c>
      <c r="E2690" t="s">
        <v>60</v>
      </c>
      <c r="F2690">
        <v>9602</v>
      </c>
      <c r="G2690" s="139">
        <v>2012</v>
      </c>
      <c r="H2690" t="s">
        <v>148</v>
      </c>
      <c r="I2690" s="691">
        <f>VLOOKUP(E2690&amp;H2690,Data2012!$A:$S,7,FALSE)</f>
        <v>-1</v>
      </c>
    </row>
    <row r="2691" spans="1:9" ht="14.25" hidden="1" customHeight="1">
      <c r="A2691" s="1" t="str">
        <f t="shared" si="698"/>
        <v>NSB20129602</v>
      </c>
      <c r="B2691" s="1" t="str">
        <f t="shared" si="711"/>
        <v xml:space="preserve"> </v>
      </c>
      <c r="C2691" s="210" t="str">
        <f t="shared" si="712"/>
        <v xml:space="preserve"> </v>
      </c>
      <c r="D2691" s="1" t="str">
        <f t="shared" si="713"/>
        <v>na</v>
      </c>
      <c r="E2691" t="s">
        <v>60</v>
      </c>
      <c r="F2691">
        <v>9602</v>
      </c>
      <c r="G2691" s="139">
        <v>2012</v>
      </c>
      <c r="H2691" t="s">
        <v>147</v>
      </c>
      <c r="I2691" s="691">
        <f>VLOOKUP(E2691&amp;H2691,Data2012!$A:$S,7,FALSE)</f>
        <v>-1</v>
      </c>
    </row>
    <row r="2692" spans="1:9" ht="14.25" hidden="1" customHeight="1">
      <c r="A2692" s="1" t="str">
        <f t="shared" si="698"/>
        <v>NSB20129602</v>
      </c>
      <c r="B2692" s="1" t="str">
        <f t="shared" si="711"/>
        <v xml:space="preserve"> </v>
      </c>
      <c r="C2692" s="210" t="str">
        <f t="shared" si="712"/>
        <v xml:space="preserve"> </v>
      </c>
      <c r="D2692" s="1" t="str">
        <f t="shared" si="713"/>
        <v>na</v>
      </c>
      <c r="E2692" t="s">
        <v>60</v>
      </c>
      <c r="F2692">
        <v>9602</v>
      </c>
      <c r="G2692" s="139">
        <v>2012</v>
      </c>
      <c r="H2692" t="s">
        <v>146</v>
      </c>
      <c r="I2692" s="691">
        <f>VLOOKUP(E2692&amp;H2692,Data2012!$A:$S,7,FALSE)</f>
        <v>-1</v>
      </c>
    </row>
    <row r="2693" spans="1:9" ht="14.25" hidden="1" customHeight="1">
      <c r="A2693" s="1" t="str">
        <f t="shared" si="698"/>
        <v>NSB20129602</v>
      </c>
      <c r="B2693" s="1" t="str">
        <f t="shared" si="711"/>
        <v xml:space="preserve"> </v>
      </c>
      <c r="C2693" s="210" t="str">
        <f t="shared" si="712"/>
        <v xml:space="preserve"> </v>
      </c>
      <c r="D2693" s="1" t="str">
        <f t="shared" si="713"/>
        <v>na</v>
      </c>
      <c r="E2693" t="s">
        <v>60</v>
      </c>
      <c r="F2693">
        <v>9602</v>
      </c>
      <c r="G2693" s="139">
        <v>2012</v>
      </c>
      <c r="H2693" t="s">
        <v>145</v>
      </c>
      <c r="I2693" s="691">
        <f>VLOOKUP(E2693&amp;H2693,Data2012!$A:$S,7,FALSE)</f>
        <v>-1</v>
      </c>
    </row>
    <row r="2694" spans="1:9" ht="14.25" hidden="1" customHeight="1">
      <c r="A2694" s="1" t="str">
        <f t="shared" si="698"/>
        <v>NSB20129602</v>
      </c>
      <c r="B2694" s="1" t="str">
        <f>IF(D2694="na"," ",SUMIF(A:A,A2694,D:D))</f>
        <v xml:space="preserve"> </v>
      </c>
      <c r="C2694" s="210" t="str">
        <f>IF(D2694="na"," ",VALUE(RIGHT(TRIM(H2694),2)))</f>
        <v xml:space="preserve"> </v>
      </c>
      <c r="D2694" s="1" t="str">
        <f t="shared" si="713"/>
        <v>na</v>
      </c>
      <c r="E2694" t="s">
        <v>60</v>
      </c>
      <c r="F2694">
        <v>9602</v>
      </c>
      <c r="G2694" s="139">
        <v>2012</v>
      </c>
      <c r="H2694" t="s">
        <v>144</v>
      </c>
      <c r="I2694" s="691">
        <f>VLOOKUP(E2694&amp;H2694,Data2012!$A:$S,7,FALSE)</f>
        <v>-1</v>
      </c>
    </row>
    <row r="2695" spans="1:9" ht="14.25" hidden="1" customHeight="1">
      <c r="A2695" s="1" t="str">
        <f t="shared" ref="A2695:A2758" si="714">TRIM(E2695)&amp;VALUE(G2695)&amp;F2695</f>
        <v>MAV START20129601</v>
      </c>
      <c r="B2695" s="1" t="str">
        <f t="shared" ref="B2695:B2705" si="715">IF(D2695="na",B2696,SUMIF(A:A,A2695,D:D))</f>
        <v xml:space="preserve"> </v>
      </c>
      <c r="C2695" s="210" t="str">
        <f t="shared" ref="C2695:C2705" si="716">IF(D2695="na",C2696,VALUE(RIGHT(TRIM(H2695),2)))</f>
        <v xml:space="preserve"> </v>
      </c>
      <c r="D2695" s="1" t="str">
        <f>IF(I2695&lt;0,"na",I2695)</f>
        <v>na</v>
      </c>
      <c r="E2695" t="s">
        <v>254</v>
      </c>
      <c r="F2695">
        <v>9601</v>
      </c>
      <c r="G2695" s="139">
        <v>2012</v>
      </c>
      <c r="H2695" t="s">
        <v>155</v>
      </c>
      <c r="I2695">
        <f>VLOOKUP(E2695&amp;H2695,Data2012!$A:$S,4,FALSE)</f>
        <v>-1</v>
      </c>
    </row>
    <row r="2696" spans="1:9" ht="14.25" hidden="1" customHeight="1">
      <c r="A2696" s="1" t="str">
        <f t="shared" si="714"/>
        <v>MAV START20129601</v>
      </c>
      <c r="B2696" s="1" t="str">
        <f t="shared" si="715"/>
        <v xml:space="preserve"> </v>
      </c>
      <c r="C2696" s="210" t="str">
        <f t="shared" si="716"/>
        <v xml:space="preserve"> </v>
      </c>
      <c r="D2696" s="1" t="str">
        <f t="shared" ref="D2696:D2706" si="717">IF(I2696&lt;0,"na",I2696)</f>
        <v>na</v>
      </c>
      <c r="E2696" t="s">
        <v>254</v>
      </c>
      <c r="F2696">
        <v>9601</v>
      </c>
      <c r="G2696" s="139">
        <v>2012</v>
      </c>
      <c r="H2696" t="s">
        <v>154</v>
      </c>
      <c r="I2696">
        <f>VLOOKUP(E2696&amp;H2696,Data2012!$A:$S,4,FALSE)</f>
        <v>-1</v>
      </c>
    </row>
    <row r="2697" spans="1:9" ht="14.25" hidden="1" customHeight="1">
      <c r="A2697" s="1" t="str">
        <f t="shared" si="714"/>
        <v>MAV START20129601</v>
      </c>
      <c r="B2697" s="1" t="str">
        <f t="shared" si="715"/>
        <v xml:space="preserve"> </v>
      </c>
      <c r="C2697" s="210" t="str">
        <f t="shared" si="716"/>
        <v xml:space="preserve"> </v>
      </c>
      <c r="D2697" s="1" t="str">
        <f t="shared" si="717"/>
        <v>na</v>
      </c>
      <c r="E2697" t="s">
        <v>254</v>
      </c>
      <c r="F2697">
        <v>9601</v>
      </c>
      <c r="G2697" s="139">
        <v>2012</v>
      </c>
      <c r="H2697" t="s">
        <v>153</v>
      </c>
      <c r="I2697">
        <f>VLOOKUP(E2697&amp;H2697,Data2012!$A:$S,4,FALSE)</f>
        <v>-1</v>
      </c>
    </row>
    <row r="2698" spans="1:9" ht="14.25" hidden="1" customHeight="1">
      <c r="A2698" s="1" t="str">
        <f t="shared" si="714"/>
        <v>MAV START20129601</v>
      </c>
      <c r="B2698" s="1" t="str">
        <f t="shared" si="715"/>
        <v xml:space="preserve"> </v>
      </c>
      <c r="C2698" s="210" t="str">
        <f t="shared" si="716"/>
        <v xml:space="preserve"> </v>
      </c>
      <c r="D2698" s="1" t="str">
        <f t="shared" si="717"/>
        <v>na</v>
      </c>
      <c r="E2698" t="s">
        <v>254</v>
      </c>
      <c r="F2698">
        <v>9601</v>
      </c>
      <c r="G2698" s="139">
        <v>2012</v>
      </c>
      <c r="H2698" t="s">
        <v>152</v>
      </c>
      <c r="I2698">
        <f>VLOOKUP(E2698&amp;H2698,Data2012!$A:$S,4,FALSE)</f>
        <v>-1</v>
      </c>
    </row>
    <row r="2699" spans="1:9" ht="14.25" hidden="1" customHeight="1">
      <c r="A2699" s="1" t="str">
        <f t="shared" si="714"/>
        <v>MAV START20129601</v>
      </c>
      <c r="B2699" s="1" t="str">
        <f t="shared" si="715"/>
        <v xml:space="preserve"> </v>
      </c>
      <c r="C2699" s="210" t="str">
        <f t="shared" si="716"/>
        <v xml:space="preserve"> </v>
      </c>
      <c r="D2699" s="1" t="str">
        <f t="shared" si="717"/>
        <v>na</v>
      </c>
      <c r="E2699" t="s">
        <v>254</v>
      </c>
      <c r="F2699">
        <v>9601</v>
      </c>
      <c r="G2699" s="139">
        <v>2012</v>
      </c>
      <c r="H2699" t="s">
        <v>151</v>
      </c>
      <c r="I2699">
        <f>VLOOKUP(E2699&amp;H2699,Data2012!$A:$S,4,FALSE)</f>
        <v>-1</v>
      </c>
    </row>
    <row r="2700" spans="1:9" ht="14.25" hidden="1" customHeight="1">
      <c r="A2700" s="1" t="str">
        <f t="shared" si="714"/>
        <v>MAV START20129601</v>
      </c>
      <c r="B2700" s="1" t="str">
        <f t="shared" si="715"/>
        <v xml:space="preserve"> </v>
      </c>
      <c r="C2700" s="210" t="str">
        <f t="shared" si="716"/>
        <v xml:space="preserve"> </v>
      </c>
      <c r="D2700" s="1" t="str">
        <f t="shared" si="717"/>
        <v>na</v>
      </c>
      <c r="E2700" t="s">
        <v>254</v>
      </c>
      <c r="F2700">
        <v>9601</v>
      </c>
      <c r="G2700" s="139">
        <v>2012</v>
      </c>
      <c r="H2700" t="s">
        <v>150</v>
      </c>
      <c r="I2700">
        <f>VLOOKUP(E2700&amp;H2700,Data2012!$A:$S,4,FALSE)</f>
        <v>-1</v>
      </c>
    </row>
    <row r="2701" spans="1:9" ht="14.25" hidden="1" customHeight="1">
      <c r="A2701" s="1" t="str">
        <f t="shared" si="714"/>
        <v>MAV START20129601</v>
      </c>
      <c r="B2701" s="1" t="str">
        <f t="shared" si="715"/>
        <v xml:space="preserve"> </v>
      </c>
      <c r="C2701" s="210" t="str">
        <f t="shared" si="716"/>
        <v xml:space="preserve"> </v>
      </c>
      <c r="D2701" s="1" t="str">
        <f t="shared" si="717"/>
        <v>na</v>
      </c>
      <c r="E2701" t="s">
        <v>254</v>
      </c>
      <c r="F2701">
        <v>9601</v>
      </c>
      <c r="G2701" s="139">
        <v>2012</v>
      </c>
      <c r="H2701" t="s">
        <v>149</v>
      </c>
      <c r="I2701">
        <f>VLOOKUP(E2701&amp;H2701,Data2012!$A:$S,4,FALSE)</f>
        <v>-1</v>
      </c>
    </row>
    <row r="2702" spans="1:9" ht="14.25" hidden="1" customHeight="1">
      <c r="A2702" s="1" t="str">
        <f t="shared" si="714"/>
        <v>MAV START20129601</v>
      </c>
      <c r="B2702" s="1" t="str">
        <f t="shared" si="715"/>
        <v xml:space="preserve"> </v>
      </c>
      <c r="C2702" s="210" t="str">
        <f t="shared" si="716"/>
        <v xml:space="preserve"> </v>
      </c>
      <c r="D2702" s="1" t="str">
        <f t="shared" si="717"/>
        <v>na</v>
      </c>
      <c r="E2702" t="s">
        <v>254</v>
      </c>
      <c r="F2702">
        <v>9601</v>
      </c>
      <c r="G2702" s="139">
        <v>2012</v>
      </c>
      <c r="H2702" t="s">
        <v>148</v>
      </c>
      <c r="I2702">
        <f>VLOOKUP(E2702&amp;H2702,Data2012!$A:$S,4,FALSE)</f>
        <v>-1</v>
      </c>
    </row>
    <row r="2703" spans="1:9" ht="14.25" hidden="1" customHeight="1">
      <c r="A2703" s="1" t="str">
        <f t="shared" si="714"/>
        <v>MAV START20129601</v>
      </c>
      <c r="B2703" s="1" t="str">
        <f t="shared" si="715"/>
        <v xml:space="preserve"> </v>
      </c>
      <c r="C2703" s="210" t="str">
        <f t="shared" si="716"/>
        <v xml:space="preserve"> </v>
      </c>
      <c r="D2703" s="1" t="str">
        <f t="shared" si="717"/>
        <v>na</v>
      </c>
      <c r="E2703" t="s">
        <v>254</v>
      </c>
      <c r="F2703">
        <v>9601</v>
      </c>
      <c r="G2703" s="139">
        <v>2012</v>
      </c>
      <c r="H2703" t="s">
        <v>147</v>
      </c>
      <c r="I2703">
        <f>VLOOKUP(E2703&amp;H2703,Data2012!$A:$S,4,FALSE)</f>
        <v>-1</v>
      </c>
    </row>
    <row r="2704" spans="1:9" ht="14.25" hidden="1" customHeight="1">
      <c r="A2704" s="1" t="str">
        <f t="shared" si="714"/>
        <v>MAV START20129601</v>
      </c>
      <c r="B2704" s="1" t="str">
        <f t="shared" si="715"/>
        <v xml:space="preserve"> </v>
      </c>
      <c r="C2704" s="210" t="str">
        <f t="shared" si="716"/>
        <v xml:space="preserve"> </v>
      </c>
      <c r="D2704" s="1" t="str">
        <f t="shared" si="717"/>
        <v>na</v>
      </c>
      <c r="E2704" t="s">
        <v>254</v>
      </c>
      <c r="F2704">
        <v>9601</v>
      </c>
      <c r="G2704" s="139">
        <v>2012</v>
      </c>
      <c r="H2704" t="s">
        <v>146</v>
      </c>
      <c r="I2704">
        <f>VLOOKUP(E2704&amp;H2704,Data2012!$A:$S,4,FALSE)</f>
        <v>-1</v>
      </c>
    </row>
    <row r="2705" spans="1:9" ht="14.25" hidden="1" customHeight="1">
      <c r="A2705" s="1" t="str">
        <f t="shared" si="714"/>
        <v>MAV START20129601</v>
      </c>
      <c r="B2705" s="1" t="str">
        <f t="shared" si="715"/>
        <v xml:space="preserve"> </v>
      </c>
      <c r="C2705" s="210" t="str">
        <f t="shared" si="716"/>
        <v xml:space="preserve"> </v>
      </c>
      <c r="D2705" s="1" t="str">
        <f t="shared" si="717"/>
        <v>na</v>
      </c>
      <c r="E2705" t="s">
        <v>254</v>
      </c>
      <c r="F2705">
        <v>9601</v>
      </c>
      <c r="G2705" s="139">
        <v>2012</v>
      </c>
      <c r="H2705" t="s">
        <v>145</v>
      </c>
      <c r="I2705">
        <f>VLOOKUP(E2705&amp;H2705,Data2012!$A:$S,4,FALSE)</f>
        <v>-1</v>
      </c>
    </row>
    <row r="2706" spans="1:9" ht="14.25" hidden="1" customHeight="1">
      <c r="A2706" s="1" t="str">
        <f t="shared" si="714"/>
        <v>MAV START20129601</v>
      </c>
      <c r="B2706" s="403" t="str">
        <f>IF(D2706="na"," ",SUMIF(A:A,A2706,D:D))</f>
        <v xml:space="preserve"> </v>
      </c>
      <c r="C2706" s="404" t="str">
        <f>IF(D2706="na"," ",VALUE(RIGHT(TRIM(H2706),2)))</f>
        <v xml:space="preserve"> </v>
      </c>
      <c r="D2706" s="403" t="str">
        <f t="shared" si="717"/>
        <v>na</v>
      </c>
      <c r="E2706" t="s">
        <v>254</v>
      </c>
      <c r="F2706">
        <v>9601</v>
      </c>
      <c r="G2706" s="139">
        <v>2012</v>
      </c>
      <c r="H2706" t="s">
        <v>144</v>
      </c>
      <c r="I2706" s="691">
        <f>VLOOKUP(E2706&amp;H2706,Data2012!$A:$S,4,FALSE)</f>
        <v>-1</v>
      </c>
    </row>
    <row r="2707" spans="1:9" ht="14.25" hidden="1" customHeight="1">
      <c r="A2707" s="1" t="str">
        <f t="shared" si="714"/>
        <v>MAV START20129602</v>
      </c>
      <c r="B2707" s="1" t="str">
        <f t="shared" ref="B2707:B2717" si="718">IF(D2707="na",B2708,SUMIF(A:A,A2707,D:D))</f>
        <v xml:space="preserve"> </v>
      </c>
      <c r="C2707" s="210" t="str">
        <f t="shared" ref="C2707:C2717" si="719">IF(D2707="na",C2708,VALUE(RIGHT(TRIM(H2707),2)))</f>
        <v xml:space="preserve"> </v>
      </c>
      <c r="D2707" s="1" t="str">
        <f>IF(I2707&lt;0,"na",I2707)</f>
        <v>na</v>
      </c>
      <c r="E2707" t="s">
        <v>254</v>
      </c>
      <c r="F2707">
        <v>9602</v>
      </c>
      <c r="G2707" s="139">
        <v>2012</v>
      </c>
      <c r="H2707" t="s">
        <v>155</v>
      </c>
      <c r="I2707" s="691">
        <f>VLOOKUP(E2707&amp;H2707,Data2012!$A:$S,7,FALSE)</f>
        <v>-1</v>
      </c>
    </row>
    <row r="2708" spans="1:9" ht="14.25" hidden="1" customHeight="1">
      <c r="A2708" s="1" t="str">
        <f t="shared" si="714"/>
        <v>MAV START20129602</v>
      </c>
      <c r="B2708" s="1" t="str">
        <f t="shared" si="718"/>
        <v xml:space="preserve"> </v>
      </c>
      <c r="C2708" s="210" t="str">
        <f t="shared" si="719"/>
        <v xml:space="preserve"> </v>
      </c>
      <c r="D2708" s="1" t="str">
        <f t="shared" ref="D2708:D2718" si="720">IF(I2708&lt;0,"na",I2708)</f>
        <v>na</v>
      </c>
      <c r="E2708" t="s">
        <v>254</v>
      </c>
      <c r="F2708">
        <v>9602</v>
      </c>
      <c r="G2708" s="139">
        <v>2012</v>
      </c>
      <c r="H2708" t="s">
        <v>154</v>
      </c>
      <c r="I2708" s="691">
        <f>VLOOKUP(E2708&amp;H2708,Data2012!$A:$S,7,FALSE)</f>
        <v>-1</v>
      </c>
    </row>
    <row r="2709" spans="1:9" ht="14.25" hidden="1" customHeight="1">
      <c r="A2709" s="1" t="str">
        <f t="shared" si="714"/>
        <v>MAV START20129602</v>
      </c>
      <c r="B2709" s="1" t="str">
        <f t="shared" si="718"/>
        <v xml:space="preserve"> </v>
      </c>
      <c r="C2709" s="210" t="str">
        <f t="shared" si="719"/>
        <v xml:space="preserve"> </v>
      </c>
      <c r="D2709" s="1" t="str">
        <f t="shared" si="720"/>
        <v>na</v>
      </c>
      <c r="E2709" t="s">
        <v>254</v>
      </c>
      <c r="F2709">
        <v>9602</v>
      </c>
      <c r="G2709" s="139">
        <v>2012</v>
      </c>
      <c r="H2709" t="s">
        <v>153</v>
      </c>
      <c r="I2709" s="691">
        <f>VLOOKUP(E2709&amp;H2709,Data2012!$A:$S,7,FALSE)</f>
        <v>-1</v>
      </c>
    </row>
    <row r="2710" spans="1:9" ht="14.25" hidden="1" customHeight="1">
      <c r="A2710" s="1" t="str">
        <f t="shared" si="714"/>
        <v>MAV START20129602</v>
      </c>
      <c r="B2710" s="1" t="str">
        <f t="shared" si="718"/>
        <v xml:space="preserve"> </v>
      </c>
      <c r="C2710" s="210" t="str">
        <f t="shared" si="719"/>
        <v xml:space="preserve"> </v>
      </c>
      <c r="D2710" s="1" t="str">
        <f t="shared" si="720"/>
        <v>na</v>
      </c>
      <c r="E2710" t="s">
        <v>254</v>
      </c>
      <c r="F2710">
        <v>9602</v>
      </c>
      <c r="G2710" s="139">
        <v>2012</v>
      </c>
      <c r="H2710" t="s">
        <v>152</v>
      </c>
      <c r="I2710" s="691">
        <f>VLOOKUP(E2710&amp;H2710,Data2012!$A:$S,7,FALSE)</f>
        <v>-1</v>
      </c>
    </row>
    <row r="2711" spans="1:9" ht="14.25" hidden="1" customHeight="1">
      <c r="A2711" s="1" t="str">
        <f t="shared" si="714"/>
        <v>MAV START20129602</v>
      </c>
      <c r="B2711" s="1" t="str">
        <f t="shared" si="718"/>
        <v xml:space="preserve"> </v>
      </c>
      <c r="C2711" s="210" t="str">
        <f t="shared" si="719"/>
        <v xml:space="preserve"> </v>
      </c>
      <c r="D2711" s="1" t="str">
        <f t="shared" si="720"/>
        <v>na</v>
      </c>
      <c r="E2711" t="s">
        <v>254</v>
      </c>
      <c r="F2711">
        <v>9602</v>
      </c>
      <c r="G2711" s="139">
        <v>2012</v>
      </c>
      <c r="H2711" t="s">
        <v>151</v>
      </c>
      <c r="I2711" s="691">
        <f>VLOOKUP(E2711&amp;H2711,Data2012!$A:$S,7,FALSE)</f>
        <v>-1</v>
      </c>
    </row>
    <row r="2712" spans="1:9" ht="14.25" hidden="1" customHeight="1">
      <c r="A2712" s="1" t="str">
        <f t="shared" si="714"/>
        <v>MAV START20129602</v>
      </c>
      <c r="B2712" s="1" t="str">
        <f t="shared" si="718"/>
        <v xml:space="preserve"> </v>
      </c>
      <c r="C2712" s="210" t="str">
        <f t="shared" si="719"/>
        <v xml:space="preserve"> </v>
      </c>
      <c r="D2712" s="1" t="str">
        <f t="shared" si="720"/>
        <v>na</v>
      </c>
      <c r="E2712" t="s">
        <v>254</v>
      </c>
      <c r="F2712">
        <v>9602</v>
      </c>
      <c r="G2712" s="139">
        <v>2012</v>
      </c>
      <c r="H2712" t="s">
        <v>150</v>
      </c>
      <c r="I2712" s="691">
        <f>VLOOKUP(E2712&amp;H2712,Data2012!$A:$S,7,FALSE)</f>
        <v>-1</v>
      </c>
    </row>
    <row r="2713" spans="1:9" ht="14.25" hidden="1" customHeight="1">
      <c r="A2713" s="1" t="str">
        <f t="shared" si="714"/>
        <v>MAV START20129602</v>
      </c>
      <c r="B2713" s="1" t="str">
        <f t="shared" si="718"/>
        <v xml:space="preserve"> </v>
      </c>
      <c r="C2713" s="210" t="str">
        <f t="shared" si="719"/>
        <v xml:space="preserve"> </v>
      </c>
      <c r="D2713" s="1" t="str">
        <f t="shared" si="720"/>
        <v>na</v>
      </c>
      <c r="E2713" t="s">
        <v>254</v>
      </c>
      <c r="F2713">
        <v>9602</v>
      </c>
      <c r="G2713" s="139">
        <v>2012</v>
      </c>
      <c r="H2713" t="s">
        <v>149</v>
      </c>
      <c r="I2713" s="691">
        <f>VLOOKUP(E2713&amp;H2713,Data2012!$A:$S,7,FALSE)</f>
        <v>-1</v>
      </c>
    </row>
    <row r="2714" spans="1:9" ht="14.25" hidden="1" customHeight="1">
      <c r="A2714" s="1" t="str">
        <f t="shared" si="714"/>
        <v>MAV START20129602</v>
      </c>
      <c r="B2714" s="1" t="str">
        <f t="shared" si="718"/>
        <v xml:space="preserve"> </v>
      </c>
      <c r="C2714" s="210" t="str">
        <f t="shared" si="719"/>
        <v xml:space="preserve"> </v>
      </c>
      <c r="D2714" s="1" t="str">
        <f t="shared" si="720"/>
        <v>na</v>
      </c>
      <c r="E2714" t="s">
        <v>254</v>
      </c>
      <c r="F2714">
        <v>9602</v>
      </c>
      <c r="G2714" s="139">
        <v>2012</v>
      </c>
      <c r="H2714" t="s">
        <v>148</v>
      </c>
      <c r="I2714" s="691">
        <f>VLOOKUP(E2714&amp;H2714,Data2012!$A:$S,7,FALSE)</f>
        <v>-1</v>
      </c>
    </row>
    <row r="2715" spans="1:9" ht="14.25" hidden="1" customHeight="1">
      <c r="A2715" s="1" t="str">
        <f t="shared" si="714"/>
        <v>MAV START20129602</v>
      </c>
      <c r="B2715" s="1" t="str">
        <f t="shared" si="718"/>
        <v xml:space="preserve"> </v>
      </c>
      <c r="C2715" s="210" t="str">
        <f t="shared" si="719"/>
        <v xml:space="preserve"> </v>
      </c>
      <c r="D2715" s="1" t="str">
        <f t="shared" si="720"/>
        <v>na</v>
      </c>
      <c r="E2715" t="s">
        <v>254</v>
      </c>
      <c r="F2715">
        <v>9602</v>
      </c>
      <c r="G2715" s="139">
        <v>2012</v>
      </c>
      <c r="H2715" t="s">
        <v>147</v>
      </c>
      <c r="I2715" s="691">
        <f>VLOOKUP(E2715&amp;H2715,Data2012!$A:$S,7,FALSE)</f>
        <v>-1</v>
      </c>
    </row>
    <row r="2716" spans="1:9" ht="14.25" hidden="1" customHeight="1">
      <c r="A2716" s="1" t="str">
        <f t="shared" si="714"/>
        <v>MAV START20129602</v>
      </c>
      <c r="B2716" s="1" t="str">
        <f t="shared" si="718"/>
        <v xml:space="preserve"> </v>
      </c>
      <c r="C2716" s="210" t="str">
        <f t="shared" si="719"/>
        <v xml:space="preserve"> </v>
      </c>
      <c r="D2716" s="1" t="str">
        <f t="shared" si="720"/>
        <v>na</v>
      </c>
      <c r="E2716" t="s">
        <v>254</v>
      </c>
      <c r="F2716">
        <v>9602</v>
      </c>
      <c r="G2716" s="139">
        <v>2012</v>
      </c>
      <c r="H2716" t="s">
        <v>146</v>
      </c>
      <c r="I2716" s="691">
        <f>VLOOKUP(E2716&amp;H2716,Data2012!$A:$S,7,FALSE)</f>
        <v>-1</v>
      </c>
    </row>
    <row r="2717" spans="1:9" ht="14.25" hidden="1" customHeight="1">
      <c r="A2717" s="1" t="str">
        <f t="shared" si="714"/>
        <v>MAV START20129602</v>
      </c>
      <c r="B2717" s="1" t="str">
        <f t="shared" si="718"/>
        <v xml:space="preserve"> </v>
      </c>
      <c r="C2717" s="210" t="str">
        <f t="shared" si="719"/>
        <v xml:space="preserve"> </v>
      </c>
      <c r="D2717" s="1" t="str">
        <f t="shared" si="720"/>
        <v>na</v>
      </c>
      <c r="E2717" t="s">
        <v>254</v>
      </c>
      <c r="F2717">
        <v>9602</v>
      </c>
      <c r="G2717" s="139">
        <v>2012</v>
      </c>
      <c r="H2717" t="s">
        <v>145</v>
      </c>
      <c r="I2717" s="691">
        <f>VLOOKUP(E2717&amp;H2717,Data2012!$A:$S,7,FALSE)</f>
        <v>-1</v>
      </c>
    </row>
    <row r="2718" spans="1:9" ht="14.25" hidden="1" customHeight="1">
      <c r="A2718" s="1" t="str">
        <f t="shared" si="714"/>
        <v>MAV START20129602</v>
      </c>
      <c r="B2718" s="1" t="str">
        <f>IF(D2718="na"," ",SUMIF(A:A,A2718,D:D))</f>
        <v xml:space="preserve"> </v>
      </c>
      <c r="C2718" s="210" t="str">
        <f>IF(D2718="na"," ",VALUE(RIGHT(TRIM(H2718),2)))</f>
        <v xml:space="preserve"> </v>
      </c>
      <c r="D2718" s="1" t="str">
        <f t="shared" si="720"/>
        <v>na</v>
      </c>
      <c r="E2718" t="s">
        <v>254</v>
      </c>
      <c r="F2718">
        <v>9602</v>
      </c>
      <c r="G2718" s="139">
        <v>2012</v>
      </c>
      <c r="H2718" t="s">
        <v>144</v>
      </c>
      <c r="I2718" s="691">
        <f>VLOOKUP(E2718&amp;H2718,Data2012!$A:$S,7,FALSE)</f>
        <v>-1</v>
      </c>
    </row>
    <row r="2719" spans="1:9" ht="14.25" hidden="1" customHeight="1">
      <c r="A2719" s="1" t="str">
        <f t="shared" si="714"/>
        <v>ZSSK20129601</v>
      </c>
      <c r="B2719" s="1">
        <f t="shared" ref="B2719:B2729" si="721">IF(D2719="na",B2720,SUMIF(A:A,A2719,D:D))</f>
        <v>21873.919999999998</v>
      </c>
      <c r="C2719" s="210">
        <f t="shared" ref="C2719:C2729" si="722">IF(D2719="na",C2720,VALUE(RIGHT(TRIM(H2719),2)))</f>
        <v>6</v>
      </c>
      <c r="D2719" s="1" t="str">
        <f>IF(I2719&lt;0,"na",I2719)</f>
        <v>na</v>
      </c>
      <c r="E2719" t="s">
        <v>59</v>
      </c>
      <c r="F2719">
        <v>9601</v>
      </c>
      <c r="G2719" s="139">
        <v>2012</v>
      </c>
      <c r="H2719" t="s">
        <v>155</v>
      </c>
      <c r="I2719">
        <f>VLOOKUP(E2719&amp;H2719,Data2012!$A:$S,4,FALSE)</f>
        <v>-1</v>
      </c>
    </row>
    <row r="2720" spans="1:9" ht="14.25" hidden="1" customHeight="1">
      <c r="A2720" s="1" t="str">
        <f t="shared" si="714"/>
        <v>ZSSK20129601</v>
      </c>
      <c r="B2720" s="1">
        <f t="shared" si="721"/>
        <v>21873.919999999998</v>
      </c>
      <c r="C2720" s="210">
        <f t="shared" si="722"/>
        <v>6</v>
      </c>
      <c r="D2720" s="1" t="str">
        <f t="shared" ref="D2720:D2730" si="723">IF(I2720&lt;0,"na",I2720)</f>
        <v>na</v>
      </c>
      <c r="E2720" t="s">
        <v>59</v>
      </c>
      <c r="F2720">
        <v>9601</v>
      </c>
      <c r="G2720" s="139">
        <v>2012</v>
      </c>
      <c r="H2720" t="s">
        <v>154</v>
      </c>
      <c r="I2720">
        <f>VLOOKUP(E2720&amp;H2720,Data2012!$A:$S,4,FALSE)</f>
        <v>-1</v>
      </c>
    </row>
    <row r="2721" spans="1:9" ht="14.25" hidden="1" customHeight="1">
      <c r="A2721" s="1" t="str">
        <f t="shared" si="714"/>
        <v>ZSSK20129601</v>
      </c>
      <c r="B2721" s="1">
        <f t="shared" si="721"/>
        <v>21873.919999999998</v>
      </c>
      <c r="C2721" s="210">
        <f t="shared" si="722"/>
        <v>6</v>
      </c>
      <c r="D2721" s="1" t="str">
        <f t="shared" si="723"/>
        <v>na</v>
      </c>
      <c r="E2721" t="s">
        <v>59</v>
      </c>
      <c r="F2721">
        <v>9601</v>
      </c>
      <c r="G2721" s="139">
        <v>2012</v>
      </c>
      <c r="H2721" t="s">
        <v>153</v>
      </c>
      <c r="I2721">
        <f>VLOOKUP(E2721&amp;H2721,Data2012!$A:$S,4,FALSE)</f>
        <v>-1</v>
      </c>
    </row>
    <row r="2722" spans="1:9" ht="14.25" hidden="1" customHeight="1">
      <c r="A2722" s="1" t="str">
        <f t="shared" si="714"/>
        <v>ZSSK20129601</v>
      </c>
      <c r="B2722" s="1">
        <f t="shared" si="721"/>
        <v>21873.919999999998</v>
      </c>
      <c r="C2722" s="210">
        <f t="shared" si="722"/>
        <v>6</v>
      </c>
      <c r="D2722" s="1" t="str">
        <f t="shared" si="723"/>
        <v>na</v>
      </c>
      <c r="E2722" t="s">
        <v>59</v>
      </c>
      <c r="F2722">
        <v>9601</v>
      </c>
      <c r="G2722" s="139">
        <v>2012</v>
      </c>
      <c r="H2722" t="s">
        <v>152</v>
      </c>
      <c r="I2722">
        <f>VLOOKUP(E2722&amp;H2722,Data2012!$A:$S,4,FALSE)</f>
        <v>-1</v>
      </c>
    </row>
    <row r="2723" spans="1:9" ht="14.25" hidden="1" customHeight="1">
      <c r="A2723" s="1" t="str">
        <f t="shared" si="714"/>
        <v>ZSSK20129601</v>
      </c>
      <c r="B2723" s="1">
        <f t="shared" si="721"/>
        <v>21873.919999999998</v>
      </c>
      <c r="C2723" s="210">
        <f t="shared" si="722"/>
        <v>6</v>
      </c>
      <c r="D2723" s="1" t="str">
        <f t="shared" si="723"/>
        <v>na</v>
      </c>
      <c r="E2723" t="s">
        <v>59</v>
      </c>
      <c r="F2723">
        <v>9601</v>
      </c>
      <c r="G2723" s="139">
        <v>2012</v>
      </c>
      <c r="H2723" t="s">
        <v>151</v>
      </c>
      <c r="I2723">
        <f>VLOOKUP(E2723&amp;H2723,Data2012!$A:$S,4,FALSE)</f>
        <v>-1</v>
      </c>
    </row>
    <row r="2724" spans="1:9" ht="14.25" hidden="1" customHeight="1">
      <c r="A2724" s="1" t="str">
        <f t="shared" si="714"/>
        <v>ZSSK20129601</v>
      </c>
      <c r="B2724" s="1">
        <f t="shared" si="721"/>
        <v>21873.919999999998</v>
      </c>
      <c r="C2724" s="210">
        <f t="shared" si="722"/>
        <v>6</v>
      </c>
      <c r="D2724" s="1" t="str">
        <f t="shared" si="723"/>
        <v>na</v>
      </c>
      <c r="E2724" t="s">
        <v>59</v>
      </c>
      <c r="F2724">
        <v>9601</v>
      </c>
      <c r="G2724" s="139">
        <v>2012</v>
      </c>
      <c r="H2724" t="s">
        <v>150</v>
      </c>
      <c r="I2724">
        <f>VLOOKUP(E2724&amp;H2724,Data2012!$A:$S,4,FALSE)</f>
        <v>-1</v>
      </c>
    </row>
    <row r="2725" spans="1:9" ht="14.25" hidden="1" customHeight="1">
      <c r="A2725" s="1" t="str">
        <f t="shared" si="714"/>
        <v>ZSSK20129601</v>
      </c>
      <c r="B2725" s="1">
        <f t="shared" si="721"/>
        <v>21873.919999999998</v>
      </c>
      <c r="C2725" s="210">
        <f t="shared" si="722"/>
        <v>6</v>
      </c>
      <c r="D2725" s="1">
        <f t="shared" si="723"/>
        <v>3662.181</v>
      </c>
      <c r="E2725" t="s">
        <v>59</v>
      </c>
      <c r="F2725">
        <v>9601</v>
      </c>
      <c r="G2725" s="139">
        <v>2012</v>
      </c>
      <c r="H2725" t="s">
        <v>149</v>
      </c>
      <c r="I2725">
        <f>VLOOKUP(E2725&amp;H2725,Data2012!$A:$S,4,FALSE)</f>
        <v>3662.181</v>
      </c>
    </row>
    <row r="2726" spans="1:9" ht="14.25" hidden="1" customHeight="1">
      <c r="A2726" s="1" t="str">
        <f t="shared" si="714"/>
        <v>ZSSK20129601</v>
      </c>
      <c r="B2726" s="1">
        <f t="shared" si="721"/>
        <v>21873.919999999998</v>
      </c>
      <c r="C2726" s="210">
        <f t="shared" si="722"/>
        <v>5</v>
      </c>
      <c r="D2726" s="1">
        <f t="shared" si="723"/>
        <v>3785.1210000000001</v>
      </c>
      <c r="E2726" t="s">
        <v>59</v>
      </c>
      <c r="F2726">
        <v>9601</v>
      </c>
      <c r="G2726" s="139">
        <v>2012</v>
      </c>
      <c r="H2726" t="s">
        <v>148</v>
      </c>
      <c r="I2726">
        <f>VLOOKUP(E2726&amp;H2726,Data2012!$A:$S,4,FALSE)</f>
        <v>3785.1210000000001</v>
      </c>
    </row>
    <row r="2727" spans="1:9" ht="14.25" hidden="1" customHeight="1">
      <c r="A2727" s="1" t="str">
        <f t="shared" si="714"/>
        <v>ZSSK20129601</v>
      </c>
      <c r="B2727" s="1">
        <f t="shared" si="721"/>
        <v>21873.919999999998</v>
      </c>
      <c r="C2727" s="210">
        <f t="shared" si="722"/>
        <v>4</v>
      </c>
      <c r="D2727" s="1">
        <f t="shared" si="723"/>
        <v>3579.1469999999999</v>
      </c>
      <c r="E2727" t="s">
        <v>59</v>
      </c>
      <c r="F2727">
        <v>9601</v>
      </c>
      <c r="G2727" s="139">
        <v>2012</v>
      </c>
      <c r="H2727" t="s">
        <v>147</v>
      </c>
      <c r="I2727">
        <f>VLOOKUP(E2727&amp;H2727,Data2012!$A:$S,4,FALSE)</f>
        <v>3579.1469999999999</v>
      </c>
    </row>
    <row r="2728" spans="1:9" ht="14.25" hidden="1" customHeight="1">
      <c r="A2728" s="1" t="str">
        <f t="shared" si="714"/>
        <v>ZSSK20129601</v>
      </c>
      <c r="B2728" s="1">
        <f t="shared" si="721"/>
        <v>21873.919999999998</v>
      </c>
      <c r="C2728" s="210">
        <f t="shared" si="722"/>
        <v>3</v>
      </c>
      <c r="D2728" s="1">
        <f t="shared" si="723"/>
        <v>3803.0169999999998</v>
      </c>
      <c r="E2728" t="s">
        <v>59</v>
      </c>
      <c r="F2728">
        <v>9601</v>
      </c>
      <c r="G2728" s="139">
        <v>2012</v>
      </c>
      <c r="H2728" t="s">
        <v>146</v>
      </c>
      <c r="I2728">
        <f>VLOOKUP(E2728&amp;H2728,Data2012!$A:$S,4,FALSE)</f>
        <v>3803.0169999999998</v>
      </c>
    </row>
    <row r="2729" spans="1:9" ht="14.25" hidden="1" customHeight="1">
      <c r="A2729" s="1" t="str">
        <f t="shared" si="714"/>
        <v>ZSSK20129601</v>
      </c>
      <c r="B2729" s="1">
        <f t="shared" si="721"/>
        <v>21873.919999999998</v>
      </c>
      <c r="C2729" s="210">
        <f t="shared" si="722"/>
        <v>2</v>
      </c>
      <c r="D2729" s="1">
        <f t="shared" si="723"/>
        <v>3439.7109999999998</v>
      </c>
      <c r="E2729" t="s">
        <v>59</v>
      </c>
      <c r="F2729">
        <v>9601</v>
      </c>
      <c r="G2729" s="139">
        <v>2012</v>
      </c>
      <c r="H2729" t="s">
        <v>145</v>
      </c>
      <c r="I2729">
        <f>VLOOKUP(E2729&amp;H2729,Data2012!$A:$S,4,FALSE)</f>
        <v>3439.7109999999998</v>
      </c>
    </row>
    <row r="2730" spans="1:9" ht="14.25" hidden="1" customHeight="1">
      <c r="A2730" s="1" t="str">
        <f t="shared" si="714"/>
        <v>ZSSK20129601</v>
      </c>
      <c r="B2730" s="1">
        <f>IF(D2730="na"," ",SUMIF(A:A,A2730,D:D))</f>
        <v>21873.919999999998</v>
      </c>
      <c r="C2730" s="210">
        <f>IF(D2730="na"," ",VALUE(RIGHT(TRIM(H2730),2)))</f>
        <v>1</v>
      </c>
      <c r="D2730" s="1">
        <f t="shared" si="723"/>
        <v>3604.7429999999999</v>
      </c>
      <c r="E2730" t="s">
        <v>59</v>
      </c>
      <c r="F2730">
        <v>9601</v>
      </c>
      <c r="G2730" s="139">
        <v>2012</v>
      </c>
      <c r="H2730" t="s">
        <v>144</v>
      </c>
      <c r="I2730" s="691">
        <f>VLOOKUP(E2730&amp;H2730,Data2012!$A:$S,4,FALSE)</f>
        <v>3604.7429999999999</v>
      </c>
    </row>
    <row r="2731" spans="1:9" ht="14.25" hidden="1" customHeight="1">
      <c r="A2731" s="1" t="str">
        <f t="shared" si="714"/>
        <v>ZSSK20129602</v>
      </c>
      <c r="B2731" s="1">
        <f t="shared" ref="B2731:B2741" si="724">IF(D2731="na",B2732,SUMIF(A:A,A2731,D:D))</f>
        <v>1186.249554</v>
      </c>
      <c r="C2731" s="210">
        <f t="shared" ref="C2731:C2741" si="725">IF(D2731="na",C2732,VALUE(RIGHT(TRIM(H2731),2)))</f>
        <v>6</v>
      </c>
      <c r="D2731" s="1" t="str">
        <f>IF(I2731&lt;0,"na",I2731)</f>
        <v>na</v>
      </c>
      <c r="E2731" t="s">
        <v>59</v>
      </c>
      <c r="F2731">
        <v>9602</v>
      </c>
      <c r="G2731" s="139">
        <v>2012</v>
      </c>
      <c r="H2731" t="s">
        <v>155</v>
      </c>
      <c r="I2731" s="691">
        <f>VLOOKUP(E2731&amp;H2731,Data2012!$A:$S,7,FALSE)</f>
        <v>-1</v>
      </c>
    </row>
    <row r="2732" spans="1:9" ht="14.25" hidden="1" customHeight="1">
      <c r="A2732" s="1" t="str">
        <f t="shared" si="714"/>
        <v>ZSSK20129602</v>
      </c>
      <c r="B2732" s="1">
        <f t="shared" si="724"/>
        <v>1186.249554</v>
      </c>
      <c r="C2732" s="210">
        <f t="shared" si="725"/>
        <v>6</v>
      </c>
      <c r="D2732" s="1" t="str">
        <f t="shared" ref="D2732:D2742" si="726">IF(I2732&lt;0,"na",I2732)</f>
        <v>na</v>
      </c>
      <c r="E2732" t="s">
        <v>59</v>
      </c>
      <c r="F2732">
        <v>9602</v>
      </c>
      <c r="G2732" s="139">
        <v>2012</v>
      </c>
      <c r="H2732" t="s">
        <v>154</v>
      </c>
      <c r="I2732" s="691">
        <f>VLOOKUP(E2732&amp;H2732,Data2012!$A:$S,7,FALSE)</f>
        <v>-1</v>
      </c>
    </row>
    <row r="2733" spans="1:9" ht="14.25" hidden="1" customHeight="1">
      <c r="A2733" s="1" t="str">
        <f t="shared" si="714"/>
        <v>ZSSK20129602</v>
      </c>
      <c r="B2733" s="1">
        <f t="shared" si="724"/>
        <v>1186.249554</v>
      </c>
      <c r="C2733" s="210">
        <f t="shared" si="725"/>
        <v>6</v>
      </c>
      <c r="D2733" s="1" t="str">
        <f t="shared" si="726"/>
        <v>na</v>
      </c>
      <c r="E2733" t="s">
        <v>59</v>
      </c>
      <c r="F2733">
        <v>9602</v>
      </c>
      <c r="G2733" s="139">
        <v>2012</v>
      </c>
      <c r="H2733" t="s">
        <v>153</v>
      </c>
      <c r="I2733" s="691">
        <f>VLOOKUP(E2733&amp;H2733,Data2012!$A:$S,7,FALSE)</f>
        <v>-1</v>
      </c>
    </row>
    <row r="2734" spans="1:9" ht="14.25" hidden="1" customHeight="1">
      <c r="A2734" s="1" t="str">
        <f t="shared" si="714"/>
        <v>ZSSK20129602</v>
      </c>
      <c r="B2734" s="1">
        <f t="shared" si="724"/>
        <v>1186.249554</v>
      </c>
      <c r="C2734" s="210">
        <f t="shared" si="725"/>
        <v>6</v>
      </c>
      <c r="D2734" s="1" t="str">
        <f t="shared" si="726"/>
        <v>na</v>
      </c>
      <c r="E2734" t="s">
        <v>59</v>
      </c>
      <c r="F2734">
        <v>9602</v>
      </c>
      <c r="G2734" s="139">
        <v>2012</v>
      </c>
      <c r="H2734" t="s">
        <v>152</v>
      </c>
      <c r="I2734" s="691">
        <f>VLOOKUP(E2734&amp;H2734,Data2012!$A:$S,7,FALSE)</f>
        <v>-1</v>
      </c>
    </row>
    <row r="2735" spans="1:9" ht="14.25" hidden="1" customHeight="1">
      <c r="A2735" s="1" t="str">
        <f t="shared" si="714"/>
        <v>ZSSK20129602</v>
      </c>
      <c r="B2735" s="1">
        <f t="shared" si="724"/>
        <v>1186.249554</v>
      </c>
      <c r="C2735" s="210">
        <f t="shared" si="725"/>
        <v>6</v>
      </c>
      <c r="D2735" s="1" t="str">
        <f t="shared" si="726"/>
        <v>na</v>
      </c>
      <c r="E2735" t="s">
        <v>59</v>
      </c>
      <c r="F2735">
        <v>9602</v>
      </c>
      <c r="G2735" s="139">
        <v>2012</v>
      </c>
      <c r="H2735" t="s">
        <v>151</v>
      </c>
      <c r="I2735" s="691">
        <f>VLOOKUP(E2735&amp;H2735,Data2012!$A:$S,7,FALSE)</f>
        <v>-1</v>
      </c>
    </row>
    <row r="2736" spans="1:9" ht="14.25" hidden="1" customHeight="1">
      <c r="A2736" s="1" t="str">
        <f t="shared" si="714"/>
        <v>ZSSK20129602</v>
      </c>
      <c r="B2736" s="1">
        <f t="shared" si="724"/>
        <v>1186.249554</v>
      </c>
      <c r="C2736" s="210">
        <f t="shared" si="725"/>
        <v>6</v>
      </c>
      <c r="D2736" s="1" t="str">
        <f t="shared" si="726"/>
        <v>na</v>
      </c>
      <c r="E2736" t="s">
        <v>59</v>
      </c>
      <c r="F2736">
        <v>9602</v>
      </c>
      <c r="G2736" s="139">
        <v>2012</v>
      </c>
      <c r="H2736" t="s">
        <v>150</v>
      </c>
      <c r="I2736" s="691">
        <f>VLOOKUP(E2736&amp;H2736,Data2012!$A:$S,7,FALSE)</f>
        <v>-1</v>
      </c>
    </row>
    <row r="2737" spans="1:9" ht="14.25" hidden="1" customHeight="1">
      <c r="A2737" s="1" t="str">
        <f t="shared" si="714"/>
        <v>ZSSK20129602</v>
      </c>
      <c r="B2737" s="1">
        <f t="shared" si="724"/>
        <v>1186.249554</v>
      </c>
      <c r="C2737" s="210">
        <f t="shared" si="725"/>
        <v>6</v>
      </c>
      <c r="D2737" s="1">
        <f t="shared" si="726"/>
        <v>207.72692699999999</v>
      </c>
      <c r="E2737" t="s">
        <v>59</v>
      </c>
      <c r="F2737">
        <v>9602</v>
      </c>
      <c r="G2737" s="139">
        <v>2012</v>
      </c>
      <c r="H2737" t="s">
        <v>149</v>
      </c>
      <c r="I2737" s="691">
        <f>VLOOKUP(E2737&amp;H2737,Data2012!$A:$S,7,FALSE)</f>
        <v>207.72692699999999</v>
      </c>
    </row>
    <row r="2738" spans="1:9" ht="14.25" hidden="1" customHeight="1">
      <c r="A2738" s="1" t="str">
        <f t="shared" si="714"/>
        <v>ZSSK20129602</v>
      </c>
      <c r="B2738" s="1">
        <f t="shared" si="724"/>
        <v>1186.249554</v>
      </c>
      <c r="C2738" s="210">
        <f t="shared" si="725"/>
        <v>5</v>
      </c>
      <c r="D2738" s="1">
        <f t="shared" si="726"/>
        <v>205.512066</v>
      </c>
      <c r="E2738" t="s">
        <v>59</v>
      </c>
      <c r="F2738">
        <v>9602</v>
      </c>
      <c r="G2738" s="139">
        <v>2012</v>
      </c>
      <c r="H2738" t="s">
        <v>148</v>
      </c>
      <c r="I2738" s="691">
        <f>VLOOKUP(E2738&amp;H2738,Data2012!$A:$S,7,FALSE)</f>
        <v>205.512066</v>
      </c>
    </row>
    <row r="2739" spans="1:9" ht="14.25" hidden="1" customHeight="1">
      <c r="A2739" s="1" t="str">
        <f t="shared" si="714"/>
        <v>ZSSK20129602</v>
      </c>
      <c r="B2739" s="1">
        <f t="shared" si="724"/>
        <v>1186.249554</v>
      </c>
      <c r="C2739" s="210">
        <f t="shared" si="725"/>
        <v>4</v>
      </c>
      <c r="D2739" s="1">
        <f t="shared" si="726"/>
        <v>195.38249200000001</v>
      </c>
      <c r="E2739" t="s">
        <v>59</v>
      </c>
      <c r="F2739">
        <v>9602</v>
      </c>
      <c r="G2739" s="139">
        <v>2012</v>
      </c>
      <c r="H2739" t="s">
        <v>147</v>
      </c>
      <c r="I2739" s="691">
        <f>VLOOKUP(E2739&amp;H2739,Data2012!$A:$S,7,FALSE)</f>
        <v>195.38249200000001</v>
      </c>
    </row>
    <row r="2740" spans="1:9" ht="14.25" hidden="1" customHeight="1">
      <c r="A2740" s="1" t="str">
        <f t="shared" si="714"/>
        <v>ZSSK20129602</v>
      </c>
      <c r="B2740" s="1">
        <f t="shared" si="724"/>
        <v>1186.249554</v>
      </c>
      <c r="C2740" s="210">
        <f t="shared" si="725"/>
        <v>3</v>
      </c>
      <c r="D2740" s="1">
        <f t="shared" si="726"/>
        <v>207.17355900000001</v>
      </c>
      <c r="E2740" t="s">
        <v>59</v>
      </c>
      <c r="F2740">
        <v>9602</v>
      </c>
      <c r="G2740" s="139">
        <v>2012</v>
      </c>
      <c r="H2740" t="s">
        <v>146</v>
      </c>
      <c r="I2740" s="691">
        <f>VLOOKUP(E2740&amp;H2740,Data2012!$A:$S,7,FALSE)</f>
        <v>207.17355900000001</v>
      </c>
    </row>
    <row r="2741" spans="1:9" ht="14.25" hidden="1" customHeight="1">
      <c r="A2741" s="1" t="str">
        <f t="shared" si="714"/>
        <v>ZSSK20129602</v>
      </c>
      <c r="B2741" s="1">
        <f t="shared" si="724"/>
        <v>1186.249554</v>
      </c>
      <c r="C2741" s="210">
        <f t="shared" si="725"/>
        <v>2</v>
      </c>
      <c r="D2741" s="1">
        <f t="shared" si="726"/>
        <v>182.98678799999999</v>
      </c>
      <c r="E2741" t="s">
        <v>59</v>
      </c>
      <c r="F2741">
        <v>9602</v>
      </c>
      <c r="G2741" s="139">
        <v>2012</v>
      </c>
      <c r="H2741" t="s">
        <v>145</v>
      </c>
      <c r="I2741" s="691">
        <f>VLOOKUP(E2741&amp;H2741,Data2012!$A:$S,7,FALSE)</f>
        <v>182.98678799999999</v>
      </c>
    </row>
    <row r="2742" spans="1:9" ht="14.25" hidden="1" customHeight="1">
      <c r="A2742" s="1" t="str">
        <f t="shared" si="714"/>
        <v>ZSSK20129602</v>
      </c>
      <c r="B2742" s="1">
        <f>IF(D2742="na"," ",SUMIF(A:A,A2742,D:D))</f>
        <v>1186.249554</v>
      </c>
      <c r="C2742" s="210">
        <f>IF(D2742="na"," ",VALUE(RIGHT(TRIM(H2742),2)))</f>
        <v>1</v>
      </c>
      <c r="D2742" s="1">
        <f t="shared" si="726"/>
        <v>187.46772200000001</v>
      </c>
      <c r="E2742" t="s">
        <v>59</v>
      </c>
      <c r="F2742">
        <v>9602</v>
      </c>
      <c r="G2742" s="139">
        <v>2012</v>
      </c>
      <c r="H2742" t="s">
        <v>144</v>
      </c>
      <c r="I2742" s="691">
        <f>VLOOKUP(E2742&amp;H2742,Data2012!$A:$S,7,FALSE)</f>
        <v>187.46772200000001</v>
      </c>
    </row>
    <row r="2743" spans="1:9" ht="14.25" hidden="1" customHeight="1">
      <c r="A2743" s="1" t="str">
        <f t="shared" si="714"/>
        <v>CFR Calatori20129601</v>
      </c>
      <c r="B2743" s="1">
        <f t="shared" ref="B2743:B2753" si="727">IF(D2743="na",B2744,SUMIF(A:A,A2743,D:D))</f>
        <v>24002.435356774193</v>
      </c>
      <c r="C2743" s="210">
        <f t="shared" ref="C2743:C2753" si="728">IF(D2743="na",C2744,VALUE(RIGHT(TRIM(H2743),2)))</f>
        <v>6</v>
      </c>
      <c r="D2743" s="1" t="str">
        <f>IF(I2743&lt;0,"na",I2743)</f>
        <v>na</v>
      </c>
      <c r="E2743" t="s">
        <v>23</v>
      </c>
      <c r="F2743">
        <v>9601</v>
      </c>
      <c r="G2743" s="139">
        <v>2012</v>
      </c>
      <c r="H2743" t="s">
        <v>155</v>
      </c>
      <c r="I2743">
        <f>VLOOKUP(E2743&amp;H2743,Data2012!$A:$S,4,FALSE)</f>
        <v>-1</v>
      </c>
    </row>
    <row r="2744" spans="1:9" ht="14.25" hidden="1" customHeight="1">
      <c r="A2744" s="1" t="str">
        <f t="shared" si="714"/>
        <v>CFR Calatori20129601</v>
      </c>
      <c r="B2744" s="1">
        <f t="shared" si="727"/>
        <v>24002.435356774193</v>
      </c>
      <c r="C2744" s="210">
        <f t="shared" si="728"/>
        <v>6</v>
      </c>
      <c r="D2744" s="1" t="str">
        <f t="shared" ref="D2744:D2754" si="729">IF(I2744&lt;0,"na",I2744)</f>
        <v>na</v>
      </c>
      <c r="E2744" t="s">
        <v>23</v>
      </c>
      <c r="F2744">
        <v>9601</v>
      </c>
      <c r="G2744" s="139">
        <v>2012</v>
      </c>
      <c r="H2744" t="s">
        <v>154</v>
      </c>
      <c r="I2744">
        <f>VLOOKUP(E2744&amp;H2744,Data2012!$A:$S,4,FALSE)</f>
        <v>-1</v>
      </c>
    </row>
    <row r="2745" spans="1:9" ht="14.25" hidden="1" customHeight="1">
      <c r="A2745" s="1" t="str">
        <f t="shared" si="714"/>
        <v>CFR Calatori20129601</v>
      </c>
      <c r="B2745" s="1">
        <f t="shared" si="727"/>
        <v>24002.435356774193</v>
      </c>
      <c r="C2745" s="210">
        <f t="shared" si="728"/>
        <v>6</v>
      </c>
      <c r="D2745" s="1" t="str">
        <f t="shared" si="729"/>
        <v>na</v>
      </c>
      <c r="E2745" t="s">
        <v>23</v>
      </c>
      <c r="F2745">
        <v>9601</v>
      </c>
      <c r="G2745" s="139">
        <v>2012</v>
      </c>
      <c r="H2745" t="s">
        <v>153</v>
      </c>
      <c r="I2745">
        <f>VLOOKUP(E2745&amp;H2745,Data2012!$A:$S,4,FALSE)</f>
        <v>-1</v>
      </c>
    </row>
    <row r="2746" spans="1:9" ht="14.25" hidden="1" customHeight="1">
      <c r="A2746" s="1" t="str">
        <f t="shared" si="714"/>
        <v>CFR Calatori20129601</v>
      </c>
      <c r="B2746" s="1">
        <f t="shared" si="727"/>
        <v>24002.435356774193</v>
      </c>
      <c r="C2746" s="210">
        <f t="shared" si="728"/>
        <v>6</v>
      </c>
      <c r="D2746" s="1" t="str">
        <f t="shared" si="729"/>
        <v>na</v>
      </c>
      <c r="E2746" t="s">
        <v>23</v>
      </c>
      <c r="F2746">
        <v>9601</v>
      </c>
      <c r="G2746" s="139">
        <v>2012</v>
      </c>
      <c r="H2746" t="s">
        <v>152</v>
      </c>
      <c r="I2746">
        <f>VLOOKUP(E2746&amp;H2746,Data2012!$A:$S,4,FALSE)</f>
        <v>-1</v>
      </c>
    </row>
    <row r="2747" spans="1:9" ht="14.25" hidden="1" customHeight="1">
      <c r="A2747" s="1" t="str">
        <f t="shared" si="714"/>
        <v>CFR Calatori20129601</v>
      </c>
      <c r="B2747" s="1">
        <f t="shared" si="727"/>
        <v>24002.435356774193</v>
      </c>
      <c r="C2747" s="210">
        <f t="shared" si="728"/>
        <v>6</v>
      </c>
      <c r="D2747" s="1" t="str">
        <f t="shared" si="729"/>
        <v>na</v>
      </c>
      <c r="E2747" t="s">
        <v>23</v>
      </c>
      <c r="F2747">
        <v>9601</v>
      </c>
      <c r="G2747" s="139">
        <v>2012</v>
      </c>
      <c r="H2747" t="s">
        <v>151</v>
      </c>
      <c r="I2747">
        <f>VLOOKUP(E2747&amp;H2747,Data2012!$A:$S,4,FALSE)</f>
        <v>-1</v>
      </c>
    </row>
    <row r="2748" spans="1:9" ht="14.25" hidden="1" customHeight="1">
      <c r="A2748" s="1" t="str">
        <f t="shared" si="714"/>
        <v>CFR Calatori20129601</v>
      </c>
      <c r="B2748" s="1">
        <f t="shared" si="727"/>
        <v>24002.435356774193</v>
      </c>
      <c r="C2748" s="210">
        <f t="shared" si="728"/>
        <v>6</v>
      </c>
      <c r="D2748" s="1" t="str">
        <f t="shared" si="729"/>
        <v>na</v>
      </c>
      <c r="E2748" t="s">
        <v>23</v>
      </c>
      <c r="F2748">
        <v>9601</v>
      </c>
      <c r="G2748" s="139">
        <v>2012</v>
      </c>
      <c r="H2748" t="s">
        <v>150</v>
      </c>
      <c r="I2748">
        <f>VLOOKUP(E2748&amp;H2748,Data2012!$A:$S,4,FALSE)</f>
        <v>-1</v>
      </c>
    </row>
    <row r="2749" spans="1:9" ht="14.25" hidden="1" customHeight="1">
      <c r="A2749" s="1" t="str">
        <f t="shared" si="714"/>
        <v>CFR Calatori20129601</v>
      </c>
      <c r="B2749" s="1">
        <f t="shared" si="727"/>
        <v>24002.435356774193</v>
      </c>
      <c r="C2749" s="210">
        <f t="shared" si="728"/>
        <v>6</v>
      </c>
      <c r="D2749" s="1">
        <f t="shared" si="729"/>
        <v>3888.4353567741928</v>
      </c>
      <c r="E2749" t="s">
        <v>23</v>
      </c>
      <c r="F2749">
        <v>9601</v>
      </c>
      <c r="G2749" s="139">
        <v>2012</v>
      </c>
      <c r="H2749" t="s">
        <v>149</v>
      </c>
      <c r="I2749">
        <f>VLOOKUP(E2749&amp;H2749,Data2012!$A:$S,4,FALSE)</f>
        <v>3888.4353567741928</v>
      </c>
    </row>
    <row r="2750" spans="1:9" ht="14.25" hidden="1" customHeight="1">
      <c r="A2750" s="1" t="str">
        <f t="shared" si="714"/>
        <v>CFR Calatori20129601</v>
      </c>
      <c r="B2750" s="1">
        <f t="shared" si="727"/>
        <v>24002.435356774193</v>
      </c>
      <c r="C2750" s="210">
        <f t="shared" si="728"/>
        <v>5</v>
      </c>
      <c r="D2750" s="1">
        <f t="shared" si="729"/>
        <v>4260</v>
      </c>
      <c r="E2750" t="s">
        <v>23</v>
      </c>
      <c r="F2750">
        <v>9601</v>
      </c>
      <c r="G2750" s="139">
        <v>2012</v>
      </c>
      <c r="H2750" t="s">
        <v>148</v>
      </c>
      <c r="I2750">
        <f>VLOOKUP(E2750&amp;H2750,Data2012!$A:$S,4,FALSE)</f>
        <v>4260</v>
      </c>
    </row>
    <row r="2751" spans="1:9" ht="14.25" hidden="1" customHeight="1">
      <c r="A2751" s="1" t="str">
        <f t="shared" si="714"/>
        <v>CFR Calatori20129601</v>
      </c>
      <c r="B2751" s="1">
        <f t="shared" si="727"/>
        <v>24002.435356774193</v>
      </c>
      <c r="C2751" s="210">
        <f t="shared" si="728"/>
        <v>4</v>
      </c>
      <c r="D2751" s="1">
        <f t="shared" si="729"/>
        <v>4259</v>
      </c>
      <c r="E2751" t="s">
        <v>23</v>
      </c>
      <c r="F2751">
        <v>9601</v>
      </c>
      <c r="G2751" s="139">
        <v>2012</v>
      </c>
      <c r="H2751" t="s">
        <v>147</v>
      </c>
      <c r="I2751">
        <f>VLOOKUP(E2751&amp;H2751,Data2012!$A:$S,4,FALSE)</f>
        <v>4259</v>
      </c>
    </row>
    <row r="2752" spans="1:9" ht="14.25" hidden="1" customHeight="1">
      <c r="A2752" s="1" t="str">
        <f t="shared" si="714"/>
        <v>CFR Calatori20129601</v>
      </c>
      <c r="B2752" s="1">
        <f t="shared" si="727"/>
        <v>24002.435356774193</v>
      </c>
      <c r="C2752" s="210">
        <f t="shared" si="728"/>
        <v>3</v>
      </c>
      <c r="D2752" s="1">
        <f t="shared" si="729"/>
        <v>4124</v>
      </c>
      <c r="E2752" t="s">
        <v>23</v>
      </c>
      <c r="F2752">
        <v>9601</v>
      </c>
      <c r="G2752" s="139">
        <v>2012</v>
      </c>
      <c r="H2752" t="s">
        <v>146</v>
      </c>
      <c r="I2752">
        <f>VLOOKUP(E2752&amp;H2752,Data2012!$A:$S,4,FALSE)</f>
        <v>4124</v>
      </c>
    </row>
    <row r="2753" spans="1:9" ht="14.25" hidden="1" customHeight="1">
      <c r="A2753" s="1" t="str">
        <f t="shared" si="714"/>
        <v>CFR Calatori20129601</v>
      </c>
      <c r="B2753" s="1">
        <f t="shared" si="727"/>
        <v>24002.435356774193</v>
      </c>
      <c r="C2753" s="210">
        <f t="shared" si="728"/>
        <v>2</v>
      </c>
      <c r="D2753" s="1">
        <f t="shared" si="729"/>
        <v>3448</v>
      </c>
      <c r="E2753" t="s">
        <v>23</v>
      </c>
      <c r="F2753">
        <v>9601</v>
      </c>
      <c r="G2753" s="139">
        <v>2012</v>
      </c>
      <c r="H2753" t="s">
        <v>145</v>
      </c>
      <c r="I2753">
        <f>VLOOKUP(E2753&amp;H2753,Data2012!$A:$S,4,FALSE)</f>
        <v>3448</v>
      </c>
    </row>
    <row r="2754" spans="1:9" ht="14.25" hidden="1" customHeight="1">
      <c r="A2754" s="1" t="str">
        <f t="shared" si="714"/>
        <v>CFR Calatori20129601</v>
      </c>
      <c r="B2754" s="1">
        <f>IF(D2754="na"," ",SUMIF(A:A,A2754,D:D))</f>
        <v>24002.435356774193</v>
      </c>
      <c r="C2754" s="210">
        <f>IF(D2754="na"," ",VALUE(RIGHT(TRIM(H2754),2)))</f>
        <v>1</v>
      </c>
      <c r="D2754" s="1">
        <f t="shared" si="729"/>
        <v>4023</v>
      </c>
      <c r="E2754" t="s">
        <v>23</v>
      </c>
      <c r="F2754">
        <v>9601</v>
      </c>
      <c r="G2754" s="139">
        <v>2012</v>
      </c>
      <c r="H2754" t="s">
        <v>144</v>
      </c>
      <c r="I2754" s="691">
        <f>VLOOKUP(E2754&amp;H2754,Data2012!$A:$S,4,FALSE)</f>
        <v>4023</v>
      </c>
    </row>
    <row r="2755" spans="1:9" ht="14.25" hidden="1" customHeight="1">
      <c r="A2755" s="1" t="str">
        <f t="shared" si="714"/>
        <v>CFR Calatori20129602</v>
      </c>
      <c r="B2755" s="1">
        <f t="shared" ref="B2755:B2765" si="730">IF(D2755="na",B2756,SUMIF(A:A,A2755,D:D))</f>
        <v>1863.6534794025806</v>
      </c>
      <c r="C2755" s="210">
        <f t="shared" ref="C2755:C2765" si="731">IF(D2755="na",C2756,VALUE(RIGHT(TRIM(H2755),2)))</f>
        <v>6</v>
      </c>
      <c r="D2755" s="1" t="str">
        <f>IF(I2755&lt;0,"na",I2755)</f>
        <v>na</v>
      </c>
      <c r="E2755" t="s">
        <v>23</v>
      </c>
      <c r="F2755">
        <v>9602</v>
      </c>
      <c r="G2755" s="139">
        <v>2012</v>
      </c>
      <c r="H2755" t="s">
        <v>155</v>
      </c>
      <c r="I2755" s="691">
        <f>VLOOKUP(E2755&amp;H2755,Data2012!$A:$S,7,FALSE)</f>
        <v>-1</v>
      </c>
    </row>
    <row r="2756" spans="1:9" ht="14.25" hidden="1" customHeight="1">
      <c r="A2756" s="1" t="str">
        <f t="shared" si="714"/>
        <v>CFR Calatori20129602</v>
      </c>
      <c r="B2756" s="1">
        <f t="shared" si="730"/>
        <v>1863.6534794025806</v>
      </c>
      <c r="C2756" s="210">
        <f t="shared" si="731"/>
        <v>6</v>
      </c>
      <c r="D2756" s="1" t="str">
        <f t="shared" ref="D2756:D2766" si="732">IF(I2756&lt;0,"na",I2756)</f>
        <v>na</v>
      </c>
      <c r="E2756" t="s">
        <v>23</v>
      </c>
      <c r="F2756">
        <v>9602</v>
      </c>
      <c r="G2756" s="139">
        <v>2012</v>
      </c>
      <c r="H2756" t="s">
        <v>154</v>
      </c>
      <c r="I2756" s="691">
        <f>VLOOKUP(E2756&amp;H2756,Data2012!$A:$S,7,FALSE)</f>
        <v>-1</v>
      </c>
    </row>
    <row r="2757" spans="1:9" ht="14.25" hidden="1" customHeight="1">
      <c r="A2757" s="1" t="str">
        <f t="shared" si="714"/>
        <v>CFR Calatori20129602</v>
      </c>
      <c r="B2757" s="1">
        <f t="shared" si="730"/>
        <v>1863.6534794025806</v>
      </c>
      <c r="C2757" s="210">
        <f t="shared" si="731"/>
        <v>6</v>
      </c>
      <c r="D2757" s="1" t="str">
        <f t="shared" si="732"/>
        <v>na</v>
      </c>
      <c r="E2757" t="s">
        <v>23</v>
      </c>
      <c r="F2757">
        <v>9602</v>
      </c>
      <c r="G2757" s="139">
        <v>2012</v>
      </c>
      <c r="H2757" t="s">
        <v>153</v>
      </c>
      <c r="I2757" s="691">
        <f>VLOOKUP(E2757&amp;H2757,Data2012!$A:$S,7,FALSE)</f>
        <v>-1</v>
      </c>
    </row>
    <row r="2758" spans="1:9" ht="14.25" hidden="1" customHeight="1">
      <c r="A2758" s="1" t="str">
        <f t="shared" si="714"/>
        <v>CFR Calatori20129602</v>
      </c>
      <c r="B2758" s="1">
        <f t="shared" si="730"/>
        <v>1863.6534794025806</v>
      </c>
      <c r="C2758" s="210">
        <f t="shared" si="731"/>
        <v>6</v>
      </c>
      <c r="D2758" s="1" t="str">
        <f t="shared" si="732"/>
        <v>na</v>
      </c>
      <c r="E2758" t="s">
        <v>23</v>
      </c>
      <c r="F2758">
        <v>9602</v>
      </c>
      <c r="G2758" s="139">
        <v>2012</v>
      </c>
      <c r="H2758" t="s">
        <v>152</v>
      </c>
      <c r="I2758" s="691">
        <f>VLOOKUP(E2758&amp;H2758,Data2012!$A:$S,7,FALSE)</f>
        <v>-1</v>
      </c>
    </row>
    <row r="2759" spans="1:9" ht="14.25" hidden="1" customHeight="1">
      <c r="A2759" s="1" t="str">
        <f t="shared" ref="A2759:A2822" si="733">TRIM(E2759)&amp;VALUE(G2759)&amp;F2759</f>
        <v>CFR Calatori20129602</v>
      </c>
      <c r="B2759" s="1">
        <f t="shared" si="730"/>
        <v>1863.6534794025806</v>
      </c>
      <c r="C2759" s="210">
        <f t="shared" si="731"/>
        <v>6</v>
      </c>
      <c r="D2759" s="1" t="str">
        <f t="shared" si="732"/>
        <v>na</v>
      </c>
      <c r="E2759" t="s">
        <v>23</v>
      </c>
      <c r="F2759">
        <v>9602</v>
      </c>
      <c r="G2759" s="139">
        <v>2012</v>
      </c>
      <c r="H2759" t="s">
        <v>151</v>
      </c>
      <c r="I2759" s="691">
        <f>VLOOKUP(E2759&amp;H2759,Data2012!$A:$S,7,FALSE)</f>
        <v>-1</v>
      </c>
    </row>
    <row r="2760" spans="1:9" ht="14.25" hidden="1" customHeight="1">
      <c r="A2760" s="1" t="str">
        <f t="shared" si="733"/>
        <v>CFR Calatori20129602</v>
      </c>
      <c r="B2760" s="1">
        <f t="shared" si="730"/>
        <v>1863.6534794025806</v>
      </c>
      <c r="C2760" s="210">
        <f t="shared" si="731"/>
        <v>6</v>
      </c>
      <c r="D2760" s="1" t="str">
        <f t="shared" si="732"/>
        <v>na</v>
      </c>
      <c r="E2760" t="s">
        <v>23</v>
      </c>
      <c r="F2760">
        <v>9602</v>
      </c>
      <c r="G2760" s="139">
        <v>2012</v>
      </c>
      <c r="H2760" t="s">
        <v>150</v>
      </c>
      <c r="I2760" s="691">
        <f>VLOOKUP(E2760&amp;H2760,Data2012!$A:$S,7,FALSE)</f>
        <v>-1</v>
      </c>
    </row>
    <row r="2761" spans="1:9" ht="14.25" hidden="1" customHeight="1">
      <c r="A2761" s="1" t="str">
        <f t="shared" si="733"/>
        <v>CFR Calatori20129602</v>
      </c>
      <c r="B2761" s="1">
        <f t="shared" si="730"/>
        <v>1863.6534794025806</v>
      </c>
      <c r="C2761" s="210">
        <f t="shared" si="731"/>
        <v>6</v>
      </c>
      <c r="D2761" s="1">
        <f t="shared" si="732"/>
        <v>360.65347940258061</v>
      </c>
      <c r="E2761" t="s">
        <v>23</v>
      </c>
      <c r="F2761">
        <v>9602</v>
      </c>
      <c r="G2761" s="139">
        <v>2012</v>
      </c>
      <c r="H2761" t="s">
        <v>149</v>
      </c>
      <c r="I2761" s="691">
        <f>VLOOKUP(E2761&amp;H2761,Data2012!$A:$S,7,FALSE)</f>
        <v>360.65347940258061</v>
      </c>
    </row>
    <row r="2762" spans="1:9" ht="14.25" hidden="1" customHeight="1">
      <c r="A2762" s="1" t="str">
        <f t="shared" si="733"/>
        <v>CFR Calatori20129602</v>
      </c>
      <c r="B2762" s="1">
        <f t="shared" si="730"/>
        <v>1863.6534794025806</v>
      </c>
      <c r="C2762" s="210">
        <f t="shared" si="731"/>
        <v>5</v>
      </c>
      <c r="D2762" s="1">
        <f t="shared" si="732"/>
        <v>330</v>
      </c>
      <c r="E2762" t="s">
        <v>23</v>
      </c>
      <c r="F2762">
        <v>9602</v>
      </c>
      <c r="G2762" s="139">
        <v>2012</v>
      </c>
      <c r="H2762" t="s">
        <v>148</v>
      </c>
      <c r="I2762" s="691">
        <f>VLOOKUP(E2762&amp;H2762,Data2012!$A:$S,7,FALSE)</f>
        <v>330</v>
      </c>
    </row>
    <row r="2763" spans="1:9" ht="14.25" hidden="1" customHeight="1">
      <c r="A2763" s="1" t="str">
        <f t="shared" si="733"/>
        <v>CFR Calatori20129602</v>
      </c>
      <c r="B2763" s="1">
        <f t="shared" si="730"/>
        <v>1863.6534794025806</v>
      </c>
      <c r="C2763" s="210">
        <f t="shared" si="731"/>
        <v>4</v>
      </c>
      <c r="D2763" s="1">
        <f t="shared" si="732"/>
        <v>346</v>
      </c>
      <c r="E2763" t="s">
        <v>23</v>
      </c>
      <c r="F2763">
        <v>9602</v>
      </c>
      <c r="G2763" s="139">
        <v>2012</v>
      </c>
      <c r="H2763" t="s">
        <v>147</v>
      </c>
      <c r="I2763" s="691">
        <f>VLOOKUP(E2763&amp;H2763,Data2012!$A:$S,7,FALSE)</f>
        <v>346</v>
      </c>
    </row>
    <row r="2764" spans="1:9" ht="14.25" hidden="1" customHeight="1">
      <c r="A2764" s="1" t="str">
        <f t="shared" si="733"/>
        <v>CFR Calatori20129602</v>
      </c>
      <c r="B2764" s="1">
        <f t="shared" si="730"/>
        <v>1863.6534794025806</v>
      </c>
      <c r="C2764" s="210">
        <f t="shared" si="731"/>
        <v>3</v>
      </c>
      <c r="D2764" s="1">
        <f t="shared" si="732"/>
        <v>300</v>
      </c>
      <c r="E2764" t="s">
        <v>23</v>
      </c>
      <c r="F2764">
        <v>9602</v>
      </c>
      <c r="G2764" s="139">
        <v>2012</v>
      </c>
      <c r="H2764" t="s">
        <v>146</v>
      </c>
      <c r="I2764" s="691">
        <f>VLOOKUP(E2764&amp;H2764,Data2012!$A:$S,7,FALSE)</f>
        <v>300</v>
      </c>
    </row>
    <row r="2765" spans="1:9" ht="14.25" hidden="1" customHeight="1">
      <c r="A2765" s="1" t="str">
        <f t="shared" si="733"/>
        <v>CFR Calatori20129602</v>
      </c>
      <c r="B2765" s="1">
        <f t="shared" si="730"/>
        <v>1863.6534794025806</v>
      </c>
      <c r="C2765" s="210">
        <f t="shared" si="731"/>
        <v>2</v>
      </c>
      <c r="D2765" s="1">
        <f t="shared" si="732"/>
        <v>241</v>
      </c>
      <c r="E2765" t="s">
        <v>23</v>
      </c>
      <c r="F2765">
        <v>9602</v>
      </c>
      <c r="G2765" s="139">
        <v>2012</v>
      </c>
      <c r="H2765" t="s">
        <v>145</v>
      </c>
      <c r="I2765" s="691">
        <f>VLOOKUP(E2765&amp;H2765,Data2012!$A:$S,7,FALSE)</f>
        <v>241</v>
      </c>
    </row>
    <row r="2766" spans="1:9" ht="14.25" hidden="1" customHeight="1">
      <c r="A2766" s="1" t="str">
        <f t="shared" si="733"/>
        <v>CFR Calatori20129602</v>
      </c>
      <c r="B2766" s="1">
        <f>IF(D2766="na"," ",SUMIF(A:A,A2766,D:D))</f>
        <v>1863.6534794025806</v>
      </c>
      <c r="C2766" s="210">
        <f>IF(D2766="na"," ",VALUE(RIGHT(TRIM(H2766),2)))</f>
        <v>1</v>
      </c>
      <c r="D2766" s="1">
        <f t="shared" si="732"/>
        <v>286</v>
      </c>
      <c r="E2766" t="s">
        <v>23</v>
      </c>
      <c r="F2766">
        <v>9602</v>
      </c>
      <c r="G2766" s="139">
        <v>2012</v>
      </c>
      <c r="H2766" t="s">
        <v>144</v>
      </c>
      <c r="I2766" s="691">
        <f>VLOOKUP(E2766&amp;H2766,Data2012!$A:$S,7,FALSE)</f>
        <v>286</v>
      </c>
    </row>
    <row r="2767" spans="1:9" ht="14.25" hidden="1" customHeight="1">
      <c r="A2767" s="1" t="str">
        <f t="shared" si="733"/>
        <v>SJ20129601</v>
      </c>
      <c r="B2767" s="1" t="str">
        <f t="shared" ref="B2767:B2777" si="734">IF(D2767="na",B2768,SUMIF(A:A,A2767,D:D))</f>
        <v xml:space="preserve"> </v>
      </c>
      <c r="C2767" s="210" t="str">
        <f t="shared" ref="C2767:C2777" si="735">IF(D2767="na",C2768,VALUE(RIGHT(TRIM(H2767),2)))</f>
        <v xml:space="preserve"> </v>
      </c>
      <c r="D2767" s="1" t="str">
        <f>IF(I2767&lt;0,"na",I2767)</f>
        <v>na</v>
      </c>
      <c r="E2767" t="s">
        <v>25</v>
      </c>
      <c r="F2767">
        <v>9601</v>
      </c>
      <c r="G2767" s="139">
        <v>2012</v>
      </c>
      <c r="H2767" t="s">
        <v>155</v>
      </c>
      <c r="I2767">
        <f>VLOOKUP(E2767&amp;H2767,Data2012!$A:$S,4,FALSE)</f>
        <v>-1</v>
      </c>
    </row>
    <row r="2768" spans="1:9" ht="14.25" hidden="1" customHeight="1">
      <c r="A2768" s="1" t="str">
        <f t="shared" si="733"/>
        <v>SJ20129601</v>
      </c>
      <c r="B2768" s="1" t="str">
        <f t="shared" si="734"/>
        <v xml:space="preserve"> </v>
      </c>
      <c r="C2768" s="210" t="str">
        <f t="shared" si="735"/>
        <v xml:space="preserve"> </v>
      </c>
      <c r="D2768" s="1" t="str">
        <f t="shared" ref="D2768:D2778" si="736">IF(I2768&lt;0,"na",I2768)</f>
        <v>na</v>
      </c>
      <c r="E2768" t="s">
        <v>25</v>
      </c>
      <c r="F2768">
        <v>9601</v>
      </c>
      <c r="G2768" s="139">
        <v>2012</v>
      </c>
      <c r="H2768" t="s">
        <v>154</v>
      </c>
      <c r="I2768">
        <f>VLOOKUP(E2768&amp;H2768,Data2012!$A:$S,4,FALSE)</f>
        <v>-1</v>
      </c>
    </row>
    <row r="2769" spans="1:9" ht="14.25" hidden="1" customHeight="1">
      <c r="A2769" s="1" t="str">
        <f t="shared" si="733"/>
        <v>SJ20129601</v>
      </c>
      <c r="B2769" s="1" t="str">
        <f t="shared" si="734"/>
        <v xml:space="preserve"> </v>
      </c>
      <c r="C2769" s="210" t="str">
        <f t="shared" si="735"/>
        <v xml:space="preserve"> </v>
      </c>
      <c r="D2769" s="1" t="str">
        <f t="shared" si="736"/>
        <v>na</v>
      </c>
      <c r="E2769" t="s">
        <v>25</v>
      </c>
      <c r="F2769">
        <v>9601</v>
      </c>
      <c r="G2769" s="139">
        <v>2012</v>
      </c>
      <c r="H2769" t="s">
        <v>153</v>
      </c>
      <c r="I2769">
        <f>VLOOKUP(E2769&amp;H2769,Data2012!$A:$S,4,FALSE)</f>
        <v>-1</v>
      </c>
    </row>
    <row r="2770" spans="1:9" ht="14.25" hidden="1" customHeight="1">
      <c r="A2770" s="1" t="str">
        <f t="shared" si="733"/>
        <v>SJ20129601</v>
      </c>
      <c r="B2770" s="1" t="str">
        <f t="shared" si="734"/>
        <v xml:space="preserve"> </v>
      </c>
      <c r="C2770" s="210" t="str">
        <f t="shared" si="735"/>
        <v xml:space="preserve"> </v>
      </c>
      <c r="D2770" s="1" t="str">
        <f t="shared" si="736"/>
        <v>na</v>
      </c>
      <c r="E2770" t="s">
        <v>25</v>
      </c>
      <c r="F2770">
        <v>9601</v>
      </c>
      <c r="G2770" s="139">
        <v>2012</v>
      </c>
      <c r="H2770" t="s">
        <v>152</v>
      </c>
      <c r="I2770">
        <f>VLOOKUP(E2770&amp;H2770,Data2012!$A:$S,4,FALSE)</f>
        <v>-1</v>
      </c>
    </row>
    <row r="2771" spans="1:9" ht="14.25" hidden="1" customHeight="1">
      <c r="A2771" s="1" t="str">
        <f t="shared" si="733"/>
        <v>SJ20129601</v>
      </c>
      <c r="B2771" s="1" t="str">
        <f t="shared" si="734"/>
        <v xml:space="preserve"> </v>
      </c>
      <c r="C2771" s="210" t="str">
        <f t="shared" si="735"/>
        <v xml:space="preserve"> </v>
      </c>
      <c r="D2771" s="1" t="str">
        <f t="shared" si="736"/>
        <v>na</v>
      </c>
      <c r="E2771" t="s">
        <v>25</v>
      </c>
      <c r="F2771">
        <v>9601</v>
      </c>
      <c r="G2771" s="139">
        <v>2012</v>
      </c>
      <c r="H2771" t="s">
        <v>151</v>
      </c>
      <c r="I2771">
        <f>VLOOKUP(E2771&amp;H2771,Data2012!$A:$S,4,FALSE)</f>
        <v>-1</v>
      </c>
    </row>
    <row r="2772" spans="1:9" ht="14.25" hidden="1" customHeight="1">
      <c r="A2772" s="1" t="str">
        <f t="shared" si="733"/>
        <v>SJ20129601</v>
      </c>
      <c r="B2772" s="1" t="str">
        <f t="shared" si="734"/>
        <v xml:space="preserve"> </v>
      </c>
      <c r="C2772" s="210" t="str">
        <f t="shared" si="735"/>
        <v xml:space="preserve"> </v>
      </c>
      <c r="D2772" s="1" t="str">
        <f t="shared" si="736"/>
        <v>na</v>
      </c>
      <c r="E2772" t="s">
        <v>25</v>
      </c>
      <c r="F2772">
        <v>9601</v>
      </c>
      <c r="G2772" s="139">
        <v>2012</v>
      </c>
      <c r="H2772" t="s">
        <v>150</v>
      </c>
      <c r="I2772">
        <f>VLOOKUP(E2772&amp;H2772,Data2012!$A:$S,4,FALSE)</f>
        <v>-1</v>
      </c>
    </row>
    <row r="2773" spans="1:9" ht="14.25" hidden="1" customHeight="1">
      <c r="A2773" s="1" t="str">
        <f t="shared" si="733"/>
        <v>SJ20129601</v>
      </c>
      <c r="B2773" s="1" t="str">
        <f t="shared" si="734"/>
        <v xml:space="preserve"> </v>
      </c>
      <c r="C2773" s="210" t="str">
        <f t="shared" si="735"/>
        <v xml:space="preserve"> </v>
      </c>
      <c r="D2773" s="1" t="str">
        <f t="shared" si="736"/>
        <v>na</v>
      </c>
      <c r="E2773" t="s">
        <v>25</v>
      </c>
      <c r="F2773">
        <v>9601</v>
      </c>
      <c r="G2773" s="139">
        <v>2012</v>
      </c>
      <c r="H2773" t="s">
        <v>149</v>
      </c>
      <c r="I2773">
        <f>VLOOKUP(E2773&amp;H2773,Data2012!$A:$S,4,FALSE)</f>
        <v>-1</v>
      </c>
    </row>
    <row r="2774" spans="1:9" ht="14.25" hidden="1" customHeight="1">
      <c r="A2774" s="1" t="str">
        <f t="shared" si="733"/>
        <v>SJ20129601</v>
      </c>
      <c r="B2774" s="1" t="str">
        <f t="shared" si="734"/>
        <v xml:space="preserve"> </v>
      </c>
      <c r="C2774" s="210" t="str">
        <f t="shared" si="735"/>
        <v xml:space="preserve"> </v>
      </c>
      <c r="D2774" s="1" t="str">
        <f t="shared" si="736"/>
        <v>na</v>
      </c>
      <c r="E2774" t="s">
        <v>25</v>
      </c>
      <c r="F2774">
        <v>9601</v>
      </c>
      <c r="G2774" s="139">
        <v>2012</v>
      </c>
      <c r="H2774" t="s">
        <v>148</v>
      </c>
      <c r="I2774">
        <f>VLOOKUP(E2774&amp;H2774,Data2012!$A:$S,4,FALSE)</f>
        <v>-1</v>
      </c>
    </row>
    <row r="2775" spans="1:9" ht="14.25" hidden="1" customHeight="1">
      <c r="A2775" s="1" t="str">
        <f t="shared" si="733"/>
        <v>SJ20129601</v>
      </c>
      <c r="B2775" s="1" t="str">
        <f t="shared" si="734"/>
        <v xml:space="preserve"> </v>
      </c>
      <c r="C2775" s="210" t="str">
        <f t="shared" si="735"/>
        <v xml:space="preserve"> </v>
      </c>
      <c r="D2775" s="1" t="str">
        <f t="shared" si="736"/>
        <v>na</v>
      </c>
      <c r="E2775" t="s">
        <v>25</v>
      </c>
      <c r="F2775">
        <v>9601</v>
      </c>
      <c r="G2775" s="139">
        <v>2012</v>
      </c>
      <c r="H2775" t="s">
        <v>147</v>
      </c>
      <c r="I2775">
        <f>VLOOKUP(E2775&amp;H2775,Data2012!$A:$S,4,FALSE)</f>
        <v>-1</v>
      </c>
    </row>
    <row r="2776" spans="1:9" ht="14.25" hidden="1" customHeight="1">
      <c r="A2776" s="1" t="str">
        <f t="shared" si="733"/>
        <v>SJ20129601</v>
      </c>
      <c r="B2776" s="1" t="str">
        <f t="shared" si="734"/>
        <v xml:space="preserve"> </v>
      </c>
      <c r="C2776" s="210" t="str">
        <f t="shared" si="735"/>
        <v xml:space="preserve"> </v>
      </c>
      <c r="D2776" s="1" t="str">
        <f t="shared" si="736"/>
        <v>na</v>
      </c>
      <c r="E2776" t="s">
        <v>25</v>
      </c>
      <c r="F2776">
        <v>9601</v>
      </c>
      <c r="G2776" s="139">
        <v>2012</v>
      </c>
      <c r="H2776" t="s">
        <v>146</v>
      </c>
      <c r="I2776">
        <f>VLOOKUP(E2776&amp;H2776,Data2012!$A:$S,4,FALSE)</f>
        <v>-1</v>
      </c>
    </row>
    <row r="2777" spans="1:9" ht="14.25" hidden="1" customHeight="1">
      <c r="A2777" s="1" t="str">
        <f t="shared" si="733"/>
        <v>SJ20129601</v>
      </c>
      <c r="B2777" s="1" t="str">
        <f t="shared" si="734"/>
        <v xml:space="preserve"> </v>
      </c>
      <c r="C2777" s="210" t="str">
        <f t="shared" si="735"/>
        <v xml:space="preserve"> </v>
      </c>
      <c r="D2777" s="1" t="str">
        <f t="shared" si="736"/>
        <v>na</v>
      </c>
      <c r="E2777" t="s">
        <v>25</v>
      </c>
      <c r="F2777">
        <v>9601</v>
      </c>
      <c r="G2777" s="139">
        <v>2012</v>
      </c>
      <c r="H2777" t="s">
        <v>145</v>
      </c>
      <c r="I2777">
        <f>VLOOKUP(E2777&amp;H2777,Data2012!$A:$S,4,FALSE)</f>
        <v>-1</v>
      </c>
    </row>
    <row r="2778" spans="1:9" ht="14.25" hidden="1" customHeight="1">
      <c r="A2778" s="1" t="str">
        <f t="shared" si="733"/>
        <v>SJ20129601</v>
      </c>
      <c r="B2778" s="1" t="str">
        <f>IF(D2778="na"," ",SUMIF(A:A,A2778,D:D))</f>
        <v xml:space="preserve"> </v>
      </c>
      <c r="C2778" s="210" t="str">
        <f>IF(D2778="na"," ",VALUE(RIGHT(TRIM(H2778),2)))</f>
        <v xml:space="preserve"> </v>
      </c>
      <c r="D2778" s="1" t="str">
        <f t="shared" si="736"/>
        <v>na</v>
      </c>
      <c r="E2778" t="s">
        <v>25</v>
      </c>
      <c r="F2778">
        <v>9601</v>
      </c>
      <c r="G2778" s="139">
        <v>2012</v>
      </c>
      <c r="H2778" t="s">
        <v>144</v>
      </c>
      <c r="I2778" s="691">
        <f>VLOOKUP(E2778&amp;H2778,Data2012!$A:$S,4,FALSE)</f>
        <v>-1</v>
      </c>
    </row>
    <row r="2779" spans="1:9" ht="14.25" hidden="1" customHeight="1">
      <c r="A2779" s="1" t="str">
        <f t="shared" si="733"/>
        <v>SJ20129602</v>
      </c>
      <c r="B2779" s="1" t="str">
        <f t="shared" ref="B2779:B2789" si="737">IF(D2779="na",B2780,SUMIF(A:A,A2779,D:D))</f>
        <v xml:space="preserve"> </v>
      </c>
      <c r="C2779" s="210" t="str">
        <f t="shared" ref="C2779:C2789" si="738">IF(D2779="na",C2780,VALUE(RIGHT(TRIM(H2779),2)))</f>
        <v xml:space="preserve"> </v>
      </c>
      <c r="D2779" s="1" t="str">
        <f>IF(I2779&lt;0,"na",I2779)</f>
        <v>na</v>
      </c>
      <c r="E2779" t="s">
        <v>25</v>
      </c>
      <c r="F2779">
        <v>9602</v>
      </c>
      <c r="G2779" s="139">
        <v>2012</v>
      </c>
      <c r="H2779" t="s">
        <v>155</v>
      </c>
      <c r="I2779" s="691">
        <f>VLOOKUP(E2779&amp;H2779,Data2012!$A:$S,7,FALSE)</f>
        <v>-1</v>
      </c>
    </row>
    <row r="2780" spans="1:9" ht="14.25" hidden="1" customHeight="1">
      <c r="A2780" s="1" t="str">
        <f t="shared" si="733"/>
        <v>SJ20129602</v>
      </c>
      <c r="B2780" s="1" t="str">
        <f t="shared" si="737"/>
        <v xml:space="preserve"> </v>
      </c>
      <c r="C2780" s="210" t="str">
        <f t="shared" si="738"/>
        <v xml:space="preserve"> </v>
      </c>
      <c r="D2780" s="1" t="str">
        <f t="shared" ref="D2780:D2790" si="739">IF(I2780&lt;0,"na",I2780)</f>
        <v>na</v>
      </c>
      <c r="E2780" t="s">
        <v>25</v>
      </c>
      <c r="F2780">
        <v>9602</v>
      </c>
      <c r="G2780" s="139">
        <v>2012</v>
      </c>
      <c r="H2780" t="s">
        <v>154</v>
      </c>
      <c r="I2780" s="691">
        <f>VLOOKUP(E2780&amp;H2780,Data2012!$A:$S,7,FALSE)</f>
        <v>-1</v>
      </c>
    </row>
    <row r="2781" spans="1:9" ht="14.25" hidden="1" customHeight="1">
      <c r="A2781" s="1" t="str">
        <f t="shared" si="733"/>
        <v>SJ20129602</v>
      </c>
      <c r="B2781" s="1" t="str">
        <f t="shared" si="737"/>
        <v xml:space="preserve"> </v>
      </c>
      <c r="C2781" s="210" t="str">
        <f t="shared" si="738"/>
        <v xml:space="preserve"> </v>
      </c>
      <c r="D2781" s="1" t="str">
        <f t="shared" si="739"/>
        <v>na</v>
      </c>
      <c r="E2781" t="s">
        <v>25</v>
      </c>
      <c r="F2781">
        <v>9602</v>
      </c>
      <c r="G2781" s="139">
        <v>2012</v>
      </c>
      <c r="H2781" t="s">
        <v>153</v>
      </c>
      <c r="I2781" s="691">
        <f>VLOOKUP(E2781&amp;H2781,Data2012!$A:$S,7,FALSE)</f>
        <v>-1</v>
      </c>
    </row>
    <row r="2782" spans="1:9" ht="14.25" hidden="1" customHeight="1">
      <c r="A2782" s="1" t="str">
        <f t="shared" si="733"/>
        <v>SJ20129602</v>
      </c>
      <c r="B2782" s="1" t="str">
        <f t="shared" si="737"/>
        <v xml:space="preserve"> </v>
      </c>
      <c r="C2782" s="210" t="str">
        <f t="shared" si="738"/>
        <v xml:space="preserve"> </v>
      </c>
      <c r="D2782" s="1" t="str">
        <f t="shared" si="739"/>
        <v>na</v>
      </c>
      <c r="E2782" t="s">
        <v>25</v>
      </c>
      <c r="F2782">
        <v>9602</v>
      </c>
      <c r="G2782" s="139">
        <v>2012</v>
      </c>
      <c r="H2782" t="s">
        <v>152</v>
      </c>
      <c r="I2782" s="691">
        <f>VLOOKUP(E2782&amp;H2782,Data2012!$A:$S,7,FALSE)</f>
        <v>-1</v>
      </c>
    </row>
    <row r="2783" spans="1:9" ht="14.25" hidden="1" customHeight="1">
      <c r="A2783" s="1" t="str">
        <f t="shared" si="733"/>
        <v>SJ20129602</v>
      </c>
      <c r="B2783" s="1" t="str">
        <f t="shared" si="737"/>
        <v xml:space="preserve"> </v>
      </c>
      <c r="C2783" s="210" t="str">
        <f t="shared" si="738"/>
        <v xml:space="preserve"> </v>
      </c>
      <c r="D2783" s="1" t="str">
        <f t="shared" si="739"/>
        <v>na</v>
      </c>
      <c r="E2783" t="s">
        <v>25</v>
      </c>
      <c r="F2783">
        <v>9602</v>
      </c>
      <c r="G2783" s="139">
        <v>2012</v>
      </c>
      <c r="H2783" t="s">
        <v>151</v>
      </c>
      <c r="I2783" s="691">
        <f>VLOOKUP(E2783&amp;H2783,Data2012!$A:$S,7,FALSE)</f>
        <v>-1</v>
      </c>
    </row>
    <row r="2784" spans="1:9" ht="14.25" hidden="1" customHeight="1">
      <c r="A2784" s="1" t="str">
        <f t="shared" si="733"/>
        <v>SJ20129602</v>
      </c>
      <c r="B2784" s="1" t="str">
        <f t="shared" si="737"/>
        <v xml:space="preserve"> </v>
      </c>
      <c r="C2784" s="210" t="str">
        <f t="shared" si="738"/>
        <v xml:space="preserve"> </v>
      </c>
      <c r="D2784" s="1" t="str">
        <f t="shared" si="739"/>
        <v>na</v>
      </c>
      <c r="E2784" t="s">
        <v>25</v>
      </c>
      <c r="F2784">
        <v>9602</v>
      </c>
      <c r="G2784" s="139">
        <v>2012</v>
      </c>
      <c r="H2784" t="s">
        <v>150</v>
      </c>
      <c r="I2784" s="691">
        <f>VLOOKUP(E2784&amp;H2784,Data2012!$A:$S,7,FALSE)</f>
        <v>-1</v>
      </c>
    </row>
    <row r="2785" spans="1:9" ht="14.25" hidden="1" customHeight="1">
      <c r="A2785" s="1" t="str">
        <f t="shared" si="733"/>
        <v>SJ20129602</v>
      </c>
      <c r="B2785" s="1" t="str">
        <f t="shared" si="737"/>
        <v xml:space="preserve"> </v>
      </c>
      <c r="C2785" s="210" t="str">
        <f t="shared" si="738"/>
        <v xml:space="preserve"> </v>
      </c>
      <c r="D2785" s="1" t="str">
        <f t="shared" si="739"/>
        <v>na</v>
      </c>
      <c r="E2785" t="s">
        <v>25</v>
      </c>
      <c r="F2785">
        <v>9602</v>
      </c>
      <c r="G2785" s="139">
        <v>2012</v>
      </c>
      <c r="H2785" t="s">
        <v>149</v>
      </c>
      <c r="I2785" s="691">
        <f>VLOOKUP(E2785&amp;H2785,Data2012!$A:$S,7,FALSE)</f>
        <v>-1</v>
      </c>
    </row>
    <row r="2786" spans="1:9" ht="14.25" hidden="1" customHeight="1">
      <c r="A2786" s="1" t="str">
        <f t="shared" si="733"/>
        <v>SJ20129602</v>
      </c>
      <c r="B2786" s="1" t="str">
        <f t="shared" si="737"/>
        <v xml:space="preserve"> </v>
      </c>
      <c r="C2786" s="210" t="str">
        <f t="shared" si="738"/>
        <v xml:space="preserve"> </v>
      </c>
      <c r="D2786" s="1" t="str">
        <f t="shared" si="739"/>
        <v>na</v>
      </c>
      <c r="E2786" t="s">
        <v>25</v>
      </c>
      <c r="F2786">
        <v>9602</v>
      </c>
      <c r="G2786" s="139">
        <v>2012</v>
      </c>
      <c r="H2786" t="s">
        <v>148</v>
      </c>
      <c r="I2786" s="691">
        <f>VLOOKUP(E2786&amp;H2786,Data2012!$A:$S,7,FALSE)</f>
        <v>-1</v>
      </c>
    </row>
    <row r="2787" spans="1:9" ht="14.25" hidden="1" customHeight="1">
      <c r="A2787" s="1" t="str">
        <f t="shared" si="733"/>
        <v>SJ20129602</v>
      </c>
      <c r="B2787" s="1" t="str">
        <f t="shared" si="737"/>
        <v xml:space="preserve"> </v>
      </c>
      <c r="C2787" s="210" t="str">
        <f t="shared" si="738"/>
        <v xml:space="preserve"> </v>
      </c>
      <c r="D2787" s="1" t="str">
        <f t="shared" si="739"/>
        <v>na</v>
      </c>
      <c r="E2787" t="s">
        <v>25</v>
      </c>
      <c r="F2787">
        <v>9602</v>
      </c>
      <c r="G2787" s="139">
        <v>2012</v>
      </c>
      <c r="H2787" t="s">
        <v>147</v>
      </c>
      <c r="I2787" s="691">
        <f>VLOOKUP(E2787&amp;H2787,Data2012!$A:$S,7,FALSE)</f>
        <v>-1</v>
      </c>
    </row>
    <row r="2788" spans="1:9" ht="14.25" hidden="1" customHeight="1">
      <c r="A2788" s="1" t="str">
        <f t="shared" si="733"/>
        <v>SJ20129602</v>
      </c>
      <c r="B2788" s="1" t="str">
        <f t="shared" si="737"/>
        <v xml:space="preserve"> </v>
      </c>
      <c r="C2788" s="210" t="str">
        <f t="shared" si="738"/>
        <v xml:space="preserve"> </v>
      </c>
      <c r="D2788" s="1" t="str">
        <f t="shared" si="739"/>
        <v>na</v>
      </c>
      <c r="E2788" t="s">
        <v>25</v>
      </c>
      <c r="F2788">
        <v>9602</v>
      </c>
      <c r="G2788" s="139">
        <v>2012</v>
      </c>
      <c r="H2788" t="s">
        <v>146</v>
      </c>
      <c r="I2788" s="691">
        <f>VLOOKUP(E2788&amp;H2788,Data2012!$A:$S,7,FALSE)</f>
        <v>-1</v>
      </c>
    </row>
    <row r="2789" spans="1:9" ht="14.25" hidden="1" customHeight="1">
      <c r="A2789" s="1" t="str">
        <f t="shared" si="733"/>
        <v>SJ20129602</v>
      </c>
      <c r="B2789" s="1" t="str">
        <f t="shared" si="737"/>
        <v xml:space="preserve"> </v>
      </c>
      <c r="C2789" s="210" t="str">
        <f t="shared" si="738"/>
        <v xml:space="preserve"> </v>
      </c>
      <c r="D2789" s="1" t="str">
        <f t="shared" si="739"/>
        <v>na</v>
      </c>
      <c r="E2789" t="s">
        <v>25</v>
      </c>
      <c r="F2789">
        <v>9602</v>
      </c>
      <c r="G2789" s="139">
        <v>2012</v>
      </c>
      <c r="H2789" t="s">
        <v>145</v>
      </c>
      <c r="I2789" s="691">
        <f>VLOOKUP(E2789&amp;H2789,Data2012!$A:$S,7,FALSE)</f>
        <v>-1</v>
      </c>
    </row>
    <row r="2790" spans="1:9" ht="14.25" hidden="1" customHeight="1">
      <c r="A2790" s="1" t="str">
        <f t="shared" si="733"/>
        <v>SJ20129602</v>
      </c>
      <c r="B2790" s="1" t="str">
        <f>IF(D2790="na"," ",SUMIF(A:A,A2790,D:D))</f>
        <v xml:space="preserve"> </v>
      </c>
      <c r="C2790" s="210" t="str">
        <f>IF(D2790="na"," ",VALUE(RIGHT(TRIM(H2790),2)))</f>
        <v xml:space="preserve"> </v>
      </c>
      <c r="D2790" s="1" t="str">
        <f t="shared" si="739"/>
        <v>na</v>
      </c>
      <c r="E2790" t="s">
        <v>25</v>
      </c>
      <c r="F2790">
        <v>9602</v>
      </c>
      <c r="G2790" s="139">
        <v>2012</v>
      </c>
      <c r="H2790" t="s">
        <v>144</v>
      </c>
      <c r="I2790" s="691">
        <f>VLOOKUP(E2790&amp;H2790,Data2012!$A:$S,7,FALSE)</f>
        <v>-1</v>
      </c>
    </row>
    <row r="2791" spans="1:9" ht="14.25" hidden="1" customHeight="1">
      <c r="A2791" s="1" t="str">
        <f t="shared" si="733"/>
        <v>DSB20129601</v>
      </c>
      <c r="B2791" s="1">
        <f t="shared" ref="B2791:B2801" si="740">IF(D2791="na",B2792,SUMIF(A:A,A2791,D:D))</f>
        <v>107512.42760930547</v>
      </c>
      <c r="C2791" s="210">
        <f t="shared" ref="C2791:C2801" si="741">IF(D2791="na",C2792,VALUE(RIGHT(TRIM(H2791),2)))</f>
        <v>6</v>
      </c>
      <c r="D2791" s="1" t="str">
        <f>IF(I2791&lt;0,"na",I2791)</f>
        <v>na</v>
      </c>
      <c r="E2791" t="s">
        <v>46</v>
      </c>
      <c r="F2791">
        <v>9601</v>
      </c>
      <c r="G2791" s="139">
        <v>2012</v>
      </c>
      <c r="H2791" t="s">
        <v>155</v>
      </c>
      <c r="I2791">
        <f>VLOOKUP(E2791&amp;H2791,Data2012!$A:$S,4,FALSE)</f>
        <v>-1</v>
      </c>
    </row>
    <row r="2792" spans="1:9" ht="14.25" hidden="1" customHeight="1">
      <c r="A2792" s="1" t="str">
        <f t="shared" si="733"/>
        <v>DSB20129601</v>
      </c>
      <c r="B2792" s="1">
        <f t="shared" si="740"/>
        <v>107512.42760930547</v>
      </c>
      <c r="C2792" s="210">
        <f t="shared" si="741"/>
        <v>6</v>
      </c>
      <c r="D2792" s="1" t="str">
        <f t="shared" ref="D2792:D2802" si="742">IF(I2792&lt;0,"na",I2792)</f>
        <v>na</v>
      </c>
      <c r="E2792" t="s">
        <v>46</v>
      </c>
      <c r="F2792">
        <v>9601</v>
      </c>
      <c r="G2792" s="139">
        <v>2012</v>
      </c>
      <c r="H2792" t="s">
        <v>154</v>
      </c>
      <c r="I2792">
        <f>VLOOKUP(E2792&amp;H2792,Data2012!$A:$S,4,FALSE)</f>
        <v>-1</v>
      </c>
    </row>
    <row r="2793" spans="1:9" ht="14.25" hidden="1" customHeight="1">
      <c r="A2793" s="1" t="str">
        <f t="shared" si="733"/>
        <v>DSB20129601</v>
      </c>
      <c r="B2793" s="1">
        <f t="shared" si="740"/>
        <v>107512.42760930547</v>
      </c>
      <c r="C2793" s="210">
        <f t="shared" si="741"/>
        <v>6</v>
      </c>
      <c r="D2793" s="1" t="str">
        <f t="shared" si="742"/>
        <v>na</v>
      </c>
      <c r="E2793" t="s">
        <v>46</v>
      </c>
      <c r="F2793">
        <v>9601</v>
      </c>
      <c r="G2793" s="139">
        <v>2012</v>
      </c>
      <c r="H2793" t="s">
        <v>153</v>
      </c>
      <c r="I2793">
        <f>VLOOKUP(E2793&amp;H2793,Data2012!$A:$S,4,FALSE)</f>
        <v>-1</v>
      </c>
    </row>
    <row r="2794" spans="1:9" ht="14.25" hidden="1" customHeight="1">
      <c r="A2794" s="1" t="str">
        <f t="shared" si="733"/>
        <v>DSB20129601</v>
      </c>
      <c r="B2794" s="1">
        <f t="shared" si="740"/>
        <v>107512.42760930547</v>
      </c>
      <c r="C2794" s="210">
        <f t="shared" si="741"/>
        <v>6</v>
      </c>
      <c r="D2794" s="1" t="str">
        <f t="shared" si="742"/>
        <v>na</v>
      </c>
      <c r="E2794" t="s">
        <v>46</v>
      </c>
      <c r="F2794">
        <v>9601</v>
      </c>
      <c r="G2794" s="139">
        <v>2012</v>
      </c>
      <c r="H2794" t="s">
        <v>152</v>
      </c>
      <c r="I2794">
        <f>VLOOKUP(E2794&amp;H2794,Data2012!$A:$S,4,FALSE)</f>
        <v>-1</v>
      </c>
    </row>
    <row r="2795" spans="1:9" ht="14.25" hidden="1" customHeight="1">
      <c r="A2795" s="1" t="str">
        <f t="shared" si="733"/>
        <v>DSB20129601</v>
      </c>
      <c r="B2795" s="1">
        <f t="shared" si="740"/>
        <v>107512.42760930547</v>
      </c>
      <c r="C2795" s="210">
        <f t="shared" si="741"/>
        <v>6</v>
      </c>
      <c r="D2795" s="1" t="str">
        <f t="shared" si="742"/>
        <v>na</v>
      </c>
      <c r="E2795" t="s">
        <v>46</v>
      </c>
      <c r="F2795">
        <v>9601</v>
      </c>
      <c r="G2795" s="139">
        <v>2012</v>
      </c>
      <c r="H2795" t="s">
        <v>151</v>
      </c>
      <c r="I2795">
        <f>VLOOKUP(E2795&amp;H2795,Data2012!$A:$S,4,FALSE)</f>
        <v>-1</v>
      </c>
    </row>
    <row r="2796" spans="1:9" ht="14.25" hidden="1" customHeight="1">
      <c r="A2796" s="1" t="str">
        <f t="shared" si="733"/>
        <v>DSB20129601</v>
      </c>
      <c r="B2796" s="1">
        <f t="shared" si="740"/>
        <v>107512.42760930547</v>
      </c>
      <c r="C2796" s="210">
        <f t="shared" si="741"/>
        <v>6</v>
      </c>
      <c r="D2796" s="1" t="str">
        <f t="shared" si="742"/>
        <v>na</v>
      </c>
      <c r="E2796" t="s">
        <v>46</v>
      </c>
      <c r="F2796">
        <v>9601</v>
      </c>
      <c r="G2796" s="139">
        <v>2012</v>
      </c>
      <c r="H2796" t="s">
        <v>150</v>
      </c>
      <c r="I2796">
        <f>VLOOKUP(E2796&amp;H2796,Data2012!$A:$S,4,FALSE)</f>
        <v>-1</v>
      </c>
    </row>
    <row r="2797" spans="1:9" ht="14.25" hidden="1" customHeight="1">
      <c r="A2797" s="1" t="str">
        <f t="shared" si="733"/>
        <v>DSB20129601</v>
      </c>
      <c r="B2797" s="1">
        <f t="shared" si="740"/>
        <v>107512.42760930547</v>
      </c>
      <c r="C2797" s="210">
        <f t="shared" si="741"/>
        <v>6</v>
      </c>
      <c r="D2797" s="1">
        <f t="shared" si="742"/>
        <v>18056.476481219521</v>
      </c>
      <c r="E2797" t="s">
        <v>46</v>
      </c>
      <c r="F2797">
        <v>9601</v>
      </c>
      <c r="G2797" s="139">
        <v>2012</v>
      </c>
      <c r="H2797" t="s">
        <v>149</v>
      </c>
      <c r="I2797">
        <f>VLOOKUP(E2797&amp;H2797,Data2012!$A:$S,4,FALSE)</f>
        <v>18056.476481219521</v>
      </c>
    </row>
    <row r="2798" spans="1:9" ht="14.25" hidden="1" customHeight="1">
      <c r="A2798" s="1" t="str">
        <f t="shared" si="733"/>
        <v>DSB20129601</v>
      </c>
      <c r="B2798" s="1">
        <f t="shared" si="740"/>
        <v>107512.42760930547</v>
      </c>
      <c r="C2798" s="210">
        <f t="shared" si="741"/>
        <v>5</v>
      </c>
      <c r="D2798" s="1">
        <f t="shared" si="742"/>
        <v>18866.807143601516</v>
      </c>
      <c r="E2798" t="s">
        <v>46</v>
      </c>
      <c r="F2798">
        <v>9601</v>
      </c>
      <c r="G2798" s="139">
        <v>2012</v>
      </c>
      <c r="H2798" t="s">
        <v>148</v>
      </c>
      <c r="I2798">
        <f>VLOOKUP(E2798&amp;H2798,Data2012!$A:$S,4,FALSE)</f>
        <v>18866.807143601516</v>
      </c>
    </row>
    <row r="2799" spans="1:9" ht="14.25" hidden="1" customHeight="1">
      <c r="A2799" s="1" t="str">
        <f t="shared" si="733"/>
        <v>DSB20129601</v>
      </c>
      <c r="B2799" s="1">
        <f t="shared" si="740"/>
        <v>107512.42760930547</v>
      </c>
      <c r="C2799" s="210">
        <f t="shared" si="741"/>
        <v>4</v>
      </c>
      <c r="D2799" s="1">
        <f t="shared" si="742"/>
        <v>17342.986692035745</v>
      </c>
      <c r="E2799" t="s">
        <v>46</v>
      </c>
      <c r="F2799">
        <v>9601</v>
      </c>
      <c r="G2799" s="139">
        <v>2012</v>
      </c>
      <c r="H2799" t="s">
        <v>147</v>
      </c>
      <c r="I2799">
        <f>VLOOKUP(E2799&amp;H2799,Data2012!$A:$S,4,FALSE)</f>
        <v>17342.986692035745</v>
      </c>
    </row>
    <row r="2800" spans="1:9" ht="14.25" hidden="1" customHeight="1">
      <c r="A2800" s="1" t="str">
        <f t="shared" si="733"/>
        <v>DSB20129601</v>
      </c>
      <c r="B2800" s="1">
        <f t="shared" si="740"/>
        <v>107512.42760930547</v>
      </c>
      <c r="C2800" s="210">
        <f t="shared" si="741"/>
        <v>3</v>
      </c>
      <c r="D2800" s="1">
        <f t="shared" si="742"/>
        <v>18846.284263531059</v>
      </c>
      <c r="E2800" t="s">
        <v>46</v>
      </c>
      <c r="F2800">
        <v>9601</v>
      </c>
      <c r="G2800" s="139">
        <v>2012</v>
      </c>
      <c r="H2800" t="s">
        <v>146</v>
      </c>
      <c r="I2800">
        <f>VLOOKUP(E2800&amp;H2800,Data2012!$A:$S,4,FALSE)</f>
        <v>18846.284263531059</v>
      </c>
    </row>
    <row r="2801" spans="1:9" ht="14.25" hidden="1" customHeight="1">
      <c r="A2801" s="1" t="str">
        <f t="shared" si="733"/>
        <v>DSB20129601</v>
      </c>
      <c r="B2801" s="1">
        <f t="shared" si="740"/>
        <v>107512.42760930547</v>
      </c>
      <c r="C2801" s="210">
        <f t="shared" si="741"/>
        <v>2</v>
      </c>
      <c r="D2801" s="1">
        <f t="shared" si="742"/>
        <v>16899.160974538579</v>
      </c>
      <c r="E2801" t="s">
        <v>46</v>
      </c>
      <c r="F2801">
        <v>9601</v>
      </c>
      <c r="G2801" s="139">
        <v>2012</v>
      </c>
      <c r="H2801" t="s">
        <v>145</v>
      </c>
      <c r="I2801">
        <f>VLOOKUP(E2801&amp;H2801,Data2012!$A:$S,4,FALSE)</f>
        <v>16899.160974538579</v>
      </c>
    </row>
    <row r="2802" spans="1:9" ht="14.25" hidden="1" customHeight="1">
      <c r="A2802" s="1" t="str">
        <f t="shared" si="733"/>
        <v>DSB20129601</v>
      </c>
      <c r="B2802" s="403">
        <f>IF(D2802="na"," ",SUMIF(A:A,A2802,D:D))</f>
        <v>107512.42760930547</v>
      </c>
      <c r="C2802" s="404">
        <f>IF(D2802="na"," ",VALUE(RIGHT(TRIM(H2802),2)))</f>
        <v>1</v>
      </c>
      <c r="D2802" s="403">
        <f t="shared" si="742"/>
        <v>17500.712054379052</v>
      </c>
      <c r="E2802" t="s">
        <v>46</v>
      </c>
      <c r="F2802">
        <v>9601</v>
      </c>
      <c r="G2802" s="139">
        <v>2012</v>
      </c>
      <c r="H2802" t="s">
        <v>144</v>
      </c>
      <c r="I2802" s="691">
        <f>VLOOKUP(E2802&amp;H2802,Data2012!$A:$S,4,FALSE)</f>
        <v>17500.712054379052</v>
      </c>
    </row>
    <row r="2803" spans="1:9" ht="14.25" hidden="1" customHeight="1">
      <c r="A2803" s="1" t="str">
        <f t="shared" si="733"/>
        <v>DSB20129602</v>
      </c>
      <c r="B2803" s="1">
        <f t="shared" ref="B2803:B2813" si="743">IF(D2803="na",B2804,SUMIF(A:A,A2803,D:D))</f>
        <v>3135.083760601719</v>
      </c>
      <c r="C2803" s="210">
        <f t="shared" ref="C2803:C2813" si="744">IF(D2803="na",C2804,VALUE(RIGHT(TRIM(H2803),2)))</f>
        <v>6</v>
      </c>
      <c r="D2803" s="1" t="str">
        <f>IF(I2803&lt;0,"na",I2803)</f>
        <v>na</v>
      </c>
      <c r="E2803" t="s">
        <v>46</v>
      </c>
      <c r="F2803">
        <v>9602</v>
      </c>
      <c r="G2803" s="139">
        <v>2012</v>
      </c>
      <c r="H2803" t="s">
        <v>155</v>
      </c>
      <c r="I2803" s="691">
        <f>VLOOKUP(E2803&amp;H2803,Data2012!$A:$S,7,FALSE)</f>
        <v>-1</v>
      </c>
    </row>
    <row r="2804" spans="1:9" ht="14.25" hidden="1" customHeight="1">
      <c r="A2804" s="1" t="str">
        <f t="shared" si="733"/>
        <v>DSB20129602</v>
      </c>
      <c r="B2804" s="1">
        <f t="shared" si="743"/>
        <v>3135.083760601719</v>
      </c>
      <c r="C2804" s="210">
        <f t="shared" si="744"/>
        <v>6</v>
      </c>
      <c r="D2804" s="1" t="str">
        <f t="shared" ref="D2804:D2814" si="745">IF(I2804&lt;0,"na",I2804)</f>
        <v>na</v>
      </c>
      <c r="E2804" t="s">
        <v>46</v>
      </c>
      <c r="F2804">
        <v>9602</v>
      </c>
      <c r="G2804" s="139">
        <v>2012</v>
      </c>
      <c r="H2804" t="s">
        <v>154</v>
      </c>
      <c r="I2804" s="691">
        <f>VLOOKUP(E2804&amp;H2804,Data2012!$A:$S,7,FALSE)</f>
        <v>-1</v>
      </c>
    </row>
    <row r="2805" spans="1:9" ht="14.25" hidden="1" customHeight="1">
      <c r="A2805" s="1" t="str">
        <f t="shared" si="733"/>
        <v>DSB20129602</v>
      </c>
      <c r="B2805" s="1">
        <f t="shared" si="743"/>
        <v>3135.083760601719</v>
      </c>
      <c r="C2805" s="210">
        <f t="shared" si="744"/>
        <v>6</v>
      </c>
      <c r="D2805" s="1" t="str">
        <f t="shared" si="745"/>
        <v>na</v>
      </c>
      <c r="E2805" t="s">
        <v>46</v>
      </c>
      <c r="F2805">
        <v>9602</v>
      </c>
      <c r="G2805" s="139">
        <v>2012</v>
      </c>
      <c r="H2805" t="s">
        <v>153</v>
      </c>
      <c r="I2805" s="691">
        <f>VLOOKUP(E2805&amp;H2805,Data2012!$A:$S,7,FALSE)</f>
        <v>-1</v>
      </c>
    </row>
    <row r="2806" spans="1:9" ht="14.25" hidden="1" customHeight="1">
      <c r="A2806" s="1" t="str">
        <f t="shared" si="733"/>
        <v>DSB20129602</v>
      </c>
      <c r="B2806" s="1">
        <f t="shared" si="743"/>
        <v>3135.083760601719</v>
      </c>
      <c r="C2806" s="210">
        <f t="shared" si="744"/>
        <v>6</v>
      </c>
      <c r="D2806" s="1" t="str">
        <f t="shared" si="745"/>
        <v>na</v>
      </c>
      <c r="E2806" t="s">
        <v>46</v>
      </c>
      <c r="F2806">
        <v>9602</v>
      </c>
      <c r="G2806" s="139">
        <v>2012</v>
      </c>
      <c r="H2806" t="s">
        <v>152</v>
      </c>
      <c r="I2806" s="691">
        <f>VLOOKUP(E2806&amp;H2806,Data2012!$A:$S,7,FALSE)</f>
        <v>-1</v>
      </c>
    </row>
    <row r="2807" spans="1:9" ht="14.25" hidden="1" customHeight="1">
      <c r="A2807" s="1" t="str">
        <f t="shared" si="733"/>
        <v>DSB20129602</v>
      </c>
      <c r="B2807" s="1">
        <f t="shared" si="743"/>
        <v>3135.083760601719</v>
      </c>
      <c r="C2807" s="210">
        <f t="shared" si="744"/>
        <v>6</v>
      </c>
      <c r="D2807" s="1" t="str">
        <f t="shared" si="745"/>
        <v>na</v>
      </c>
      <c r="E2807" t="s">
        <v>46</v>
      </c>
      <c r="F2807">
        <v>9602</v>
      </c>
      <c r="G2807" s="139">
        <v>2012</v>
      </c>
      <c r="H2807" t="s">
        <v>151</v>
      </c>
      <c r="I2807" s="691">
        <f>VLOOKUP(E2807&amp;H2807,Data2012!$A:$S,7,FALSE)</f>
        <v>-1</v>
      </c>
    </row>
    <row r="2808" spans="1:9" ht="14.25" hidden="1" customHeight="1">
      <c r="A2808" s="1" t="str">
        <f t="shared" si="733"/>
        <v>DSB20129602</v>
      </c>
      <c r="B2808" s="1">
        <f t="shared" si="743"/>
        <v>3135.083760601719</v>
      </c>
      <c r="C2808" s="210">
        <f t="shared" si="744"/>
        <v>6</v>
      </c>
      <c r="D2808" s="1" t="str">
        <f t="shared" si="745"/>
        <v>na</v>
      </c>
      <c r="E2808" t="s">
        <v>46</v>
      </c>
      <c r="F2808">
        <v>9602</v>
      </c>
      <c r="G2808" s="139">
        <v>2012</v>
      </c>
      <c r="H2808" t="s">
        <v>150</v>
      </c>
      <c r="I2808" s="691">
        <f>VLOOKUP(E2808&amp;H2808,Data2012!$A:$S,7,FALSE)</f>
        <v>-1</v>
      </c>
    </row>
    <row r="2809" spans="1:9" ht="14.25" hidden="1" customHeight="1">
      <c r="A2809" s="1" t="str">
        <f t="shared" si="733"/>
        <v>DSB20129602</v>
      </c>
      <c r="B2809" s="1">
        <f t="shared" si="743"/>
        <v>3135.083760601719</v>
      </c>
      <c r="C2809" s="210">
        <f t="shared" si="744"/>
        <v>6</v>
      </c>
      <c r="D2809" s="1">
        <f t="shared" si="745"/>
        <v>532.72919026994282</v>
      </c>
      <c r="E2809" t="s">
        <v>46</v>
      </c>
      <c r="F2809">
        <v>9602</v>
      </c>
      <c r="G2809" s="139">
        <v>2012</v>
      </c>
      <c r="H2809" t="s">
        <v>149</v>
      </c>
      <c r="I2809" s="691">
        <f>VLOOKUP(E2809&amp;H2809,Data2012!$A:$S,7,FALSE)</f>
        <v>532.72919026994282</v>
      </c>
    </row>
    <row r="2810" spans="1:9" ht="14.25" hidden="1" customHeight="1">
      <c r="A2810" s="1" t="str">
        <f t="shared" si="733"/>
        <v>DSB20129602</v>
      </c>
      <c r="B2810" s="1">
        <f t="shared" si="743"/>
        <v>3135.083760601719</v>
      </c>
      <c r="C2810" s="210">
        <f t="shared" si="744"/>
        <v>5</v>
      </c>
      <c r="D2810" s="1">
        <f t="shared" si="745"/>
        <v>559.3174900721574</v>
      </c>
      <c r="E2810" t="s">
        <v>46</v>
      </c>
      <c r="F2810">
        <v>9602</v>
      </c>
      <c r="G2810" s="139">
        <v>2012</v>
      </c>
      <c r="H2810" t="s">
        <v>148</v>
      </c>
      <c r="I2810" s="691">
        <f>VLOOKUP(E2810&amp;H2810,Data2012!$A:$S,7,FALSE)</f>
        <v>559.3174900721574</v>
      </c>
    </row>
    <row r="2811" spans="1:9" ht="14.25" hidden="1" customHeight="1">
      <c r="A2811" s="1" t="str">
        <f t="shared" si="733"/>
        <v>DSB20129602</v>
      </c>
      <c r="B2811" s="1">
        <f t="shared" si="743"/>
        <v>3135.083760601719</v>
      </c>
      <c r="C2811" s="210">
        <f t="shared" si="744"/>
        <v>4</v>
      </c>
      <c r="D2811" s="1">
        <f t="shared" si="745"/>
        <v>504.64096284601368</v>
      </c>
      <c r="E2811" t="s">
        <v>46</v>
      </c>
      <c r="F2811">
        <v>9602</v>
      </c>
      <c r="G2811" s="139">
        <v>2012</v>
      </c>
      <c r="H2811" t="s">
        <v>147</v>
      </c>
      <c r="I2811" s="691">
        <f>VLOOKUP(E2811&amp;H2811,Data2012!$A:$S,7,FALSE)</f>
        <v>504.64096284601368</v>
      </c>
    </row>
    <row r="2812" spans="1:9" ht="14.25" hidden="1" customHeight="1">
      <c r="A2812" s="1" t="str">
        <f t="shared" si="733"/>
        <v>DSB20129602</v>
      </c>
      <c r="B2812" s="1">
        <f t="shared" si="743"/>
        <v>3135.083760601719</v>
      </c>
      <c r="C2812" s="210">
        <f t="shared" si="744"/>
        <v>3</v>
      </c>
      <c r="D2812" s="1">
        <f t="shared" si="745"/>
        <v>546.71579327144809</v>
      </c>
      <c r="E2812" t="s">
        <v>46</v>
      </c>
      <c r="F2812">
        <v>9602</v>
      </c>
      <c r="G2812" s="139">
        <v>2012</v>
      </c>
      <c r="H2812" t="s">
        <v>146</v>
      </c>
      <c r="I2812" s="691">
        <f>VLOOKUP(E2812&amp;H2812,Data2012!$A:$S,7,FALSE)</f>
        <v>546.71579327144809</v>
      </c>
    </row>
    <row r="2813" spans="1:9" ht="14.25" hidden="1" customHeight="1">
      <c r="A2813" s="1" t="str">
        <f t="shared" si="733"/>
        <v>DSB20129602</v>
      </c>
      <c r="B2813" s="1">
        <f t="shared" si="743"/>
        <v>3135.083760601719</v>
      </c>
      <c r="C2813" s="210">
        <f t="shared" si="744"/>
        <v>2</v>
      </c>
      <c r="D2813" s="1">
        <f t="shared" si="745"/>
        <v>485.38854583123725</v>
      </c>
      <c r="E2813" t="s">
        <v>46</v>
      </c>
      <c r="F2813">
        <v>9602</v>
      </c>
      <c r="G2813" s="139">
        <v>2012</v>
      </c>
      <c r="H2813" t="s">
        <v>145</v>
      </c>
      <c r="I2813" s="691">
        <f>VLOOKUP(E2813&amp;H2813,Data2012!$A:$S,7,FALSE)</f>
        <v>485.38854583123725</v>
      </c>
    </row>
    <row r="2814" spans="1:9" ht="14.25" hidden="1" customHeight="1">
      <c r="A2814" s="1" t="str">
        <f t="shared" si="733"/>
        <v>DSB20129602</v>
      </c>
      <c r="B2814" s="1">
        <f>IF(D2814="na"," ",SUMIF(A:A,A2814,D:D))</f>
        <v>3135.083760601719</v>
      </c>
      <c r="C2814" s="210">
        <f>IF(D2814="na"," ",VALUE(RIGHT(TRIM(H2814),2)))</f>
        <v>1</v>
      </c>
      <c r="D2814" s="1">
        <f t="shared" si="745"/>
        <v>506.29177831092022</v>
      </c>
      <c r="E2814" t="s">
        <v>46</v>
      </c>
      <c r="F2814">
        <v>9602</v>
      </c>
      <c r="G2814" s="139">
        <v>2012</v>
      </c>
      <c r="H2814" t="s">
        <v>144</v>
      </c>
      <c r="I2814" s="691">
        <f>VLOOKUP(E2814&amp;H2814,Data2012!$A:$S,7,FALSE)</f>
        <v>506.29177831092022</v>
      </c>
    </row>
    <row r="2815" spans="1:9" ht="14.25" hidden="1" customHeight="1">
      <c r="A2815" s="1" t="str">
        <f t="shared" si="733"/>
        <v>AAR20129603</v>
      </c>
      <c r="B2815" s="1" t="str">
        <f t="shared" ref="B2815:B2825" si="746">IF(D2815="na",B2816,SUMIF(A:A,A2815,D:D))</f>
        <v xml:space="preserve"> </v>
      </c>
      <c r="C2815" s="210" t="str">
        <f t="shared" ref="C2815:C2825" si="747">IF(D2815="na",C2816,VALUE(RIGHT(TRIM(H2815),2)))</f>
        <v xml:space="preserve"> </v>
      </c>
      <c r="D2815" s="1" t="str">
        <f>IF(I2815&lt;0,"na",I2815)</f>
        <v>na</v>
      </c>
      <c r="E2815" s="890" t="s">
        <v>267</v>
      </c>
      <c r="F2815" s="890">
        <v>9603</v>
      </c>
      <c r="G2815" s="139">
        <v>2012</v>
      </c>
      <c r="H2815" t="s">
        <v>155</v>
      </c>
      <c r="I2815" s="691">
        <f>VLOOKUP(E2815&amp;H2815,Data2012!$A:$S,12,FALSE)</f>
        <v>-1</v>
      </c>
    </row>
    <row r="2816" spans="1:9" ht="14.25" hidden="1" customHeight="1">
      <c r="A2816" s="1" t="str">
        <f t="shared" si="733"/>
        <v>AAR20129603</v>
      </c>
      <c r="B2816" s="1" t="str">
        <f t="shared" si="746"/>
        <v xml:space="preserve"> </v>
      </c>
      <c r="C2816" s="210" t="str">
        <f t="shared" si="747"/>
        <v xml:space="preserve"> </v>
      </c>
      <c r="D2816" s="1" t="str">
        <f t="shared" ref="D2816:D2826" si="748">IF(I2816&lt;0,"na",I2816)</f>
        <v>na</v>
      </c>
      <c r="E2816" t="s">
        <v>267</v>
      </c>
      <c r="F2816">
        <v>9603</v>
      </c>
      <c r="G2816" s="139">
        <v>2012</v>
      </c>
      <c r="H2816" t="s">
        <v>154</v>
      </c>
      <c r="I2816" s="691">
        <f>VLOOKUP(E2816&amp;H2816,Data2012!$A:$S,12,FALSE)</f>
        <v>-1</v>
      </c>
    </row>
    <row r="2817" spans="1:9" ht="14.25" hidden="1" customHeight="1">
      <c r="A2817" s="1" t="str">
        <f t="shared" si="733"/>
        <v>AAR20129603</v>
      </c>
      <c r="B2817" s="1" t="str">
        <f t="shared" si="746"/>
        <v xml:space="preserve"> </v>
      </c>
      <c r="C2817" s="210" t="str">
        <f t="shared" si="747"/>
        <v xml:space="preserve"> </v>
      </c>
      <c r="D2817" s="1" t="str">
        <f t="shared" si="748"/>
        <v>na</v>
      </c>
      <c r="E2817" t="s">
        <v>267</v>
      </c>
      <c r="F2817">
        <v>9603</v>
      </c>
      <c r="G2817" s="139">
        <v>2012</v>
      </c>
      <c r="H2817" t="s">
        <v>153</v>
      </c>
      <c r="I2817" s="691">
        <f>VLOOKUP(E2817&amp;H2817,Data2012!$A:$S,12,FALSE)</f>
        <v>-1</v>
      </c>
    </row>
    <row r="2818" spans="1:9" ht="14.25" hidden="1" customHeight="1">
      <c r="A2818" s="1" t="str">
        <f t="shared" si="733"/>
        <v>AAR20129603</v>
      </c>
      <c r="B2818" s="1" t="str">
        <f t="shared" si="746"/>
        <v xml:space="preserve"> </v>
      </c>
      <c r="C2818" s="210" t="str">
        <f t="shared" si="747"/>
        <v xml:space="preserve"> </v>
      </c>
      <c r="D2818" s="1" t="str">
        <f t="shared" si="748"/>
        <v>na</v>
      </c>
      <c r="E2818" t="s">
        <v>267</v>
      </c>
      <c r="F2818">
        <v>9603</v>
      </c>
      <c r="G2818" s="139">
        <v>2012</v>
      </c>
      <c r="H2818" t="s">
        <v>152</v>
      </c>
      <c r="I2818" s="691">
        <f>VLOOKUP(E2818&amp;H2818,Data2012!$A:$S,12,FALSE)</f>
        <v>-1</v>
      </c>
    </row>
    <row r="2819" spans="1:9" ht="14.25" hidden="1" customHeight="1">
      <c r="A2819" s="1" t="str">
        <f t="shared" si="733"/>
        <v>AAR20129603</v>
      </c>
      <c r="B2819" s="1" t="str">
        <f t="shared" si="746"/>
        <v xml:space="preserve"> </v>
      </c>
      <c r="C2819" s="210" t="str">
        <f t="shared" si="747"/>
        <v xml:space="preserve"> </v>
      </c>
      <c r="D2819" s="1" t="str">
        <f t="shared" si="748"/>
        <v>na</v>
      </c>
      <c r="E2819" t="s">
        <v>267</v>
      </c>
      <c r="F2819">
        <v>9603</v>
      </c>
      <c r="G2819" s="139">
        <v>2012</v>
      </c>
      <c r="H2819" t="s">
        <v>151</v>
      </c>
      <c r="I2819" s="691">
        <f>VLOOKUP(E2819&amp;H2819,Data2012!$A:$S,12,FALSE)</f>
        <v>-1</v>
      </c>
    </row>
    <row r="2820" spans="1:9" ht="14.25" hidden="1" customHeight="1">
      <c r="A2820" s="1" t="str">
        <f t="shared" si="733"/>
        <v>AAR20129603</v>
      </c>
      <c r="B2820" s="1" t="str">
        <f t="shared" si="746"/>
        <v xml:space="preserve"> </v>
      </c>
      <c r="C2820" s="210" t="str">
        <f t="shared" si="747"/>
        <v xml:space="preserve"> </v>
      </c>
      <c r="D2820" s="1" t="str">
        <f t="shared" si="748"/>
        <v>na</v>
      </c>
      <c r="E2820" t="s">
        <v>267</v>
      </c>
      <c r="F2820">
        <v>9603</v>
      </c>
      <c r="G2820" s="139">
        <v>2012</v>
      </c>
      <c r="H2820" t="s">
        <v>150</v>
      </c>
      <c r="I2820" s="691">
        <f>VLOOKUP(E2820&amp;H2820,Data2012!$A:$S,12,FALSE)</f>
        <v>-1</v>
      </c>
    </row>
    <row r="2821" spans="1:9" ht="14.25" hidden="1" customHeight="1">
      <c r="A2821" s="1" t="str">
        <f t="shared" si="733"/>
        <v>AAR20129603</v>
      </c>
      <c r="B2821" s="1" t="str">
        <f t="shared" si="746"/>
        <v xml:space="preserve"> </v>
      </c>
      <c r="C2821" s="210" t="str">
        <f t="shared" si="747"/>
        <v xml:space="preserve"> </v>
      </c>
      <c r="D2821" s="1" t="str">
        <f t="shared" si="748"/>
        <v>na</v>
      </c>
      <c r="E2821" t="s">
        <v>267</v>
      </c>
      <c r="F2821">
        <v>9603</v>
      </c>
      <c r="G2821" s="139">
        <v>2012</v>
      </c>
      <c r="H2821" t="s">
        <v>149</v>
      </c>
      <c r="I2821" s="691">
        <f>VLOOKUP(E2821&amp;H2821,Data2012!$A:$S,12,FALSE)</f>
        <v>-1</v>
      </c>
    </row>
    <row r="2822" spans="1:9" ht="14.25" hidden="1" customHeight="1">
      <c r="A2822" s="1" t="str">
        <f t="shared" si="733"/>
        <v>AAR20129603</v>
      </c>
      <c r="B2822" s="1" t="str">
        <f t="shared" si="746"/>
        <v xml:space="preserve"> </v>
      </c>
      <c r="C2822" s="210" t="str">
        <f t="shared" si="747"/>
        <v xml:space="preserve"> </v>
      </c>
      <c r="D2822" s="1" t="str">
        <f t="shared" si="748"/>
        <v>na</v>
      </c>
      <c r="E2822" t="s">
        <v>267</v>
      </c>
      <c r="F2822">
        <v>9603</v>
      </c>
      <c r="G2822" s="139">
        <v>2012</v>
      </c>
      <c r="H2822" t="s">
        <v>148</v>
      </c>
      <c r="I2822" s="691">
        <f>VLOOKUP(E2822&amp;H2822,Data2012!$A:$S,12,FALSE)</f>
        <v>-1</v>
      </c>
    </row>
    <row r="2823" spans="1:9" ht="14.25" hidden="1" customHeight="1">
      <c r="A2823" s="1" t="str">
        <f t="shared" ref="A2823:A2886" si="749">TRIM(E2823)&amp;VALUE(G2823)&amp;F2823</f>
        <v>AAR20129603</v>
      </c>
      <c r="B2823" s="1" t="str">
        <f t="shared" si="746"/>
        <v xml:space="preserve"> </v>
      </c>
      <c r="C2823" s="210" t="str">
        <f t="shared" si="747"/>
        <v xml:space="preserve"> </v>
      </c>
      <c r="D2823" s="1" t="str">
        <f t="shared" si="748"/>
        <v>na</v>
      </c>
      <c r="E2823" t="s">
        <v>267</v>
      </c>
      <c r="F2823">
        <v>9603</v>
      </c>
      <c r="G2823" s="139">
        <v>2012</v>
      </c>
      <c r="H2823" t="s">
        <v>147</v>
      </c>
      <c r="I2823" s="691">
        <f>VLOOKUP(E2823&amp;H2823,Data2012!$A:$S,12,FALSE)</f>
        <v>-1</v>
      </c>
    </row>
    <row r="2824" spans="1:9" ht="14.25" hidden="1" customHeight="1">
      <c r="A2824" s="1" t="str">
        <f t="shared" si="749"/>
        <v>AAR20129603</v>
      </c>
      <c r="B2824" s="1" t="str">
        <f t="shared" si="746"/>
        <v xml:space="preserve"> </v>
      </c>
      <c r="C2824" s="210" t="str">
        <f t="shared" si="747"/>
        <v xml:space="preserve"> </v>
      </c>
      <c r="D2824" s="1" t="str">
        <f t="shared" si="748"/>
        <v>na</v>
      </c>
      <c r="E2824" t="s">
        <v>267</v>
      </c>
      <c r="F2824">
        <v>9603</v>
      </c>
      <c r="G2824" s="139">
        <v>2012</v>
      </c>
      <c r="H2824" t="s">
        <v>146</v>
      </c>
      <c r="I2824" s="691">
        <f>VLOOKUP(E2824&amp;H2824,Data2012!$A:$S,12,FALSE)</f>
        <v>-1</v>
      </c>
    </row>
    <row r="2825" spans="1:9" ht="14.25" hidden="1" customHeight="1">
      <c r="A2825" s="1" t="str">
        <f t="shared" si="749"/>
        <v>AAR20129603</v>
      </c>
      <c r="B2825" s="1" t="str">
        <f t="shared" si="746"/>
        <v xml:space="preserve"> </v>
      </c>
      <c r="C2825" s="210" t="str">
        <f t="shared" si="747"/>
        <v xml:space="preserve"> </v>
      </c>
      <c r="D2825" s="1" t="str">
        <f t="shared" si="748"/>
        <v>na</v>
      </c>
      <c r="E2825" t="s">
        <v>267</v>
      </c>
      <c r="F2825">
        <v>9603</v>
      </c>
      <c r="G2825" s="139">
        <v>2012</v>
      </c>
      <c r="H2825" t="s">
        <v>145</v>
      </c>
      <c r="I2825" s="691">
        <f>VLOOKUP(E2825&amp;H2825,Data2012!$A:$S,12,FALSE)</f>
        <v>-1</v>
      </c>
    </row>
    <row r="2826" spans="1:9" ht="14.25" hidden="1" customHeight="1">
      <c r="A2826" s="1" t="str">
        <f t="shared" si="749"/>
        <v>AAR20129603</v>
      </c>
      <c r="B2826" s="1" t="str">
        <f>IF(D2826="na"," ",SUMIF(A:A,A2826,D:D))</f>
        <v xml:space="preserve"> </v>
      </c>
      <c r="C2826" s="210" t="str">
        <f>IF(D2826="na"," ",VALUE(RIGHT(TRIM(H2826),2)))</f>
        <v xml:space="preserve"> </v>
      </c>
      <c r="D2826" s="1" t="str">
        <f t="shared" si="748"/>
        <v>na</v>
      </c>
      <c r="E2826" t="s">
        <v>267</v>
      </c>
      <c r="F2826">
        <v>9603</v>
      </c>
      <c r="G2826" s="139">
        <v>2012</v>
      </c>
      <c r="H2826" t="s">
        <v>144</v>
      </c>
      <c r="I2826" s="691">
        <f>VLOOKUP(E2826&amp;H2826,Data2012!$A:$S,12,FALSE)</f>
        <v>-1</v>
      </c>
    </row>
    <row r="2827" spans="1:9" ht="14.25" hidden="1" customHeight="1">
      <c r="A2827" s="1" t="str">
        <f t="shared" si="749"/>
        <v>CFR Marfa20129603</v>
      </c>
      <c r="B2827" s="1">
        <f t="shared" ref="B2827:B2837" si="750">IF(D2827="na",B2828,SUMIF(A:A,A2827,D:D))</f>
        <v>14830.065000000001</v>
      </c>
      <c r="C2827" s="210">
        <f t="shared" ref="C2827:C2837" si="751">IF(D2827="na",C2828,VALUE(RIGHT(TRIM(H2827),2)))</f>
        <v>6</v>
      </c>
      <c r="D2827" s="1" t="str">
        <f>IF(I2827&lt;0,"na",I2827)</f>
        <v>na</v>
      </c>
      <c r="E2827" s="891" t="s">
        <v>24</v>
      </c>
      <c r="F2827" s="891">
        <v>9603</v>
      </c>
      <c r="G2827" s="139">
        <v>2012</v>
      </c>
      <c r="H2827" t="s">
        <v>155</v>
      </c>
      <c r="I2827" s="691">
        <f>VLOOKUP(E2827&amp;H2827,Data2012!$A:$S,12,FALSE)</f>
        <v>-1</v>
      </c>
    </row>
    <row r="2828" spans="1:9" ht="14.25" hidden="1" customHeight="1">
      <c r="A2828" s="1" t="str">
        <f t="shared" si="749"/>
        <v>CFR Marfa20129603</v>
      </c>
      <c r="B2828" s="1">
        <f t="shared" si="750"/>
        <v>14830.065000000001</v>
      </c>
      <c r="C2828" s="210">
        <f t="shared" si="751"/>
        <v>6</v>
      </c>
      <c r="D2828" s="1" t="str">
        <f t="shared" ref="D2828:D2838" si="752">IF(I2828&lt;0,"na",I2828)</f>
        <v>na</v>
      </c>
      <c r="E2828" t="s">
        <v>24</v>
      </c>
      <c r="F2828">
        <v>9603</v>
      </c>
      <c r="G2828" s="139">
        <v>2012</v>
      </c>
      <c r="H2828" t="s">
        <v>154</v>
      </c>
      <c r="I2828" s="691">
        <f>VLOOKUP(E2828&amp;H2828,Data2012!$A:$S,12,FALSE)</f>
        <v>-1</v>
      </c>
    </row>
    <row r="2829" spans="1:9" ht="14.25" hidden="1" customHeight="1">
      <c r="A2829" s="1" t="str">
        <f t="shared" si="749"/>
        <v>CFR Marfa20129603</v>
      </c>
      <c r="B2829" s="1">
        <f t="shared" si="750"/>
        <v>14830.065000000001</v>
      </c>
      <c r="C2829" s="210">
        <f t="shared" si="751"/>
        <v>6</v>
      </c>
      <c r="D2829" s="1" t="str">
        <f t="shared" si="752"/>
        <v>na</v>
      </c>
      <c r="E2829" t="s">
        <v>24</v>
      </c>
      <c r="F2829">
        <v>9603</v>
      </c>
      <c r="G2829" s="139">
        <v>2012</v>
      </c>
      <c r="H2829" t="s">
        <v>153</v>
      </c>
      <c r="I2829" s="691">
        <f>VLOOKUP(E2829&amp;H2829,Data2012!$A:$S,12,FALSE)</f>
        <v>-1</v>
      </c>
    </row>
    <row r="2830" spans="1:9" ht="14.25" hidden="1" customHeight="1">
      <c r="A2830" s="1" t="str">
        <f t="shared" si="749"/>
        <v>CFR Marfa20129603</v>
      </c>
      <c r="B2830" s="1">
        <f t="shared" si="750"/>
        <v>14830.065000000001</v>
      </c>
      <c r="C2830" s="210">
        <f t="shared" si="751"/>
        <v>6</v>
      </c>
      <c r="D2830" s="1" t="str">
        <f t="shared" si="752"/>
        <v>na</v>
      </c>
      <c r="E2830" t="s">
        <v>24</v>
      </c>
      <c r="F2830">
        <v>9603</v>
      </c>
      <c r="G2830" s="139">
        <v>2012</v>
      </c>
      <c r="H2830" t="s">
        <v>152</v>
      </c>
      <c r="I2830" s="691">
        <f>VLOOKUP(E2830&amp;H2830,Data2012!$A:$S,12,FALSE)</f>
        <v>-1</v>
      </c>
    </row>
    <row r="2831" spans="1:9" ht="14.25" hidden="1" customHeight="1">
      <c r="A2831" s="1" t="str">
        <f t="shared" si="749"/>
        <v>CFR Marfa20129603</v>
      </c>
      <c r="B2831" s="1">
        <f t="shared" si="750"/>
        <v>14830.065000000001</v>
      </c>
      <c r="C2831" s="210">
        <f t="shared" si="751"/>
        <v>6</v>
      </c>
      <c r="D2831" s="1" t="str">
        <f t="shared" si="752"/>
        <v>na</v>
      </c>
      <c r="E2831" t="s">
        <v>24</v>
      </c>
      <c r="F2831">
        <v>9603</v>
      </c>
      <c r="G2831" s="139">
        <v>2012</v>
      </c>
      <c r="H2831" t="s">
        <v>151</v>
      </c>
      <c r="I2831" s="691">
        <f>VLOOKUP(E2831&amp;H2831,Data2012!$A:$S,12,FALSE)</f>
        <v>-1</v>
      </c>
    </row>
    <row r="2832" spans="1:9" ht="14.25" hidden="1" customHeight="1">
      <c r="A2832" s="1" t="str">
        <f t="shared" si="749"/>
        <v>CFR Marfa20129603</v>
      </c>
      <c r="B2832" s="1">
        <f t="shared" si="750"/>
        <v>14830.065000000001</v>
      </c>
      <c r="C2832" s="210">
        <f t="shared" si="751"/>
        <v>6</v>
      </c>
      <c r="D2832" s="1" t="str">
        <f t="shared" si="752"/>
        <v>na</v>
      </c>
      <c r="E2832" t="s">
        <v>24</v>
      </c>
      <c r="F2832">
        <v>9603</v>
      </c>
      <c r="G2832" s="139">
        <v>2012</v>
      </c>
      <c r="H2832" t="s">
        <v>150</v>
      </c>
      <c r="I2832" s="691">
        <f>VLOOKUP(E2832&amp;H2832,Data2012!$A:$S,12,FALSE)</f>
        <v>-1</v>
      </c>
    </row>
    <row r="2833" spans="1:9" ht="14.25" hidden="1" customHeight="1">
      <c r="A2833" s="1" t="str">
        <f t="shared" si="749"/>
        <v>CFR Marfa20129603</v>
      </c>
      <c r="B2833" s="1">
        <f t="shared" si="750"/>
        <v>14830.065000000001</v>
      </c>
      <c r="C2833" s="210">
        <f t="shared" si="751"/>
        <v>6</v>
      </c>
      <c r="D2833" s="1">
        <f t="shared" si="752"/>
        <v>2445.0650000000001</v>
      </c>
      <c r="E2833" t="s">
        <v>24</v>
      </c>
      <c r="F2833">
        <v>9603</v>
      </c>
      <c r="G2833" s="139">
        <v>2012</v>
      </c>
      <c r="H2833" t="s">
        <v>149</v>
      </c>
      <c r="I2833" s="691">
        <f>VLOOKUP(E2833&amp;H2833,Data2012!$A:$S,12,FALSE)</f>
        <v>2445.0650000000001</v>
      </c>
    </row>
    <row r="2834" spans="1:9" ht="14.25" hidden="1" customHeight="1">
      <c r="A2834" s="1" t="str">
        <f t="shared" si="749"/>
        <v>CFR Marfa20129603</v>
      </c>
      <c r="B2834" s="1">
        <f t="shared" si="750"/>
        <v>14830.065000000001</v>
      </c>
      <c r="C2834" s="210">
        <f t="shared" si="751"/>
        <v>5</v>
      </c>
      <c r="D2834" s="1">
        <f t="shared" si="752"/>
        <v>2423</v>
      </c>
      <c r="E2834" t="s">
        <v>24</v>
      </c>
      <c r="F2834">
        <v>9603</v>
      </c>
      <c r="G2834" s="139">
        <v>2012</v>
      </c>
      <c r="H2834" t="s">
        <v>148</v>
      </c>
      <c r="I2834" s="691">
        <f>VLOOKUP(E2834&amp;H2834,Data2012!$A:$S,12,FALSE)</f>
        <v>2423</v>
      </c>
    </row>
    <row r="2835" spans="1:9" ht="14.25" hidden="1" customHeight="1">
      <c r="A2835" s="1" t="str">
        <f t="shared" si="749"/>
        <v>CFR Marfa20129603</v>
      </c>
      <c r="B2835" s="1">
        <f t="shared" si="750"/>
        <v>14830.065000000001</v>
      </c>
      <c r="C2835" s="210">
        <f t="shared" si="751"/>
        <v>4</v>
      </c>
      <c r="D2835" s="1">
        <f t="shared" si="752"/>
        <v>2498</v>
      </c>
      <c r="E2835" t="s">
        <v>24</v>
      </c>
      <c r="F2835">
        <v>9603</v>
      </c>
      <c r="G2835" s="139">
        <v>2012</v>
      </c>
      <c r="H2835" t="s">
        <v>147</v>
      </c>
      <c r="I2835" s="691">
        <f>VLOOKUP(E2835&amp;H2835,Data2012!$A:$S,12,FALSE)</f>
        <v>2498</v>
      </c>
    </row>
    <row r="2836" spans="1:9" ht="14.25" hidden="1" customHeight="1">
      <c r="A2836" s="1" t="str">
        <f t="shared" si="749"/>
        <v>CFR Marfa20129603</v>
      </c>
      <c r="B2836" s="1">
        <f t="shared" si="750"/>
        <v>14830.065000000001</v>
      </c>
      <c r="C2836" s="210">
        <f t="shared" si="751"/>
        <v>3</v>
      </c>
      <c r="D2836" s="1">
        <f t="shared" si="752"/>
        <v>3123</v>
      </c>
      <c r="E2836" t="s">
        <v>24</v>
      </c>
      <c r="F2836">
        <v>9603</v>
      </c>
      <c r="G2836" s="139">
        <v>2012</v>
      </c>
      <c r="H2836" t="s">
        <v>146</v>
      </c>
      <c r="I2836" s="691">
        <f>VLOOKUP(E2836&amp;H2836,Data2012!$A:$S,12,FALSE)</f>
        <v>3123</v>
      </c>
    </row>
    <row r="2837" spans="1:9" ht="14.25" hidden="1" customHeight="1">
      <c r="A2837" s="1" t="str">
        <f t="shared" si="749"/>
        <v>CFR Marfa20129603</v>
      </c>
      <c r="B2837" s="1">
        <f t="shared" si="750"/>
        <v>14830.065000000001</v>
      </c>
      <c r="C2837" s="210">
        <f t="shared" si="751"/>
        <v>2</v>
      </c>
      <c r="D2837" s="1">
        <f t="shared" si="752"/>
        <v>1971</v>
      </c>
      <c r="E2837" t="s">
        <v>24</v>
      </c>
      <c r="F2837">
        <v>9603</v>
      </c>
      <c r="G2837" s="139">
        <v>2012</v>
      </c>
      <c r="H2837" t="s">
        <v>145</v>
      </c>
      <c r="I2837" s="691">
        <f>VLOOKUP(E2837&amp;H2837,Data2012!$A:$S,12,FALSE)</f>
        <v>1971</v>
      </c>
    </row>
    <row r="2838" spans="1:9" ht="14.25" hidden="1" customHeight="1">
      <c r="A2838" s="1" t="str">
        <f t="shared" si="749"/>
        <v>CFR Marfa20129603</v>
      </c>
      <c r="B2838" s="1">
        <f>IF(D2838="na"," ",SUMIF(A:A,A2838,D:D))</f>
        <v>14830.065000000001</v>
      </c>
      <c r="C2838" s="210">
        <f>IF(D2838="na"," ",VALUE(RIGHT(TRIM(H2838),2)))</f>
        <v>1</v>
      </c>
      <c r="D2838" s="1">
        <f t="shared" si="752"/>
        <v>2370</v>
      </c>
      <c r="E2838" t="s">
        <v>24</v>
      </c>
      <c r="F2838">
        <v>9603</v>
      </c>
      <c r="G2838" s="139">
        <v>2012</v>
      </c>
      <c r="H2838" t="s">
        <v>144</v>
      </c>
      <c r="I2838" s="691">
        <f>VLOOKUP(E2838&amp;H2838,Data2012!$A:$S,12,FALSE)</f>
        <v>2370</v>
      </c>
    </row>
    <row r="2839" spans="1:9" ht="14.25" hidden="1" customHeight="1">
      <c r="A2839" s="1" t="str">
        <f t="shared" si="749"/>
        <v>CFR Marfa20129604</v>
      </c>
      <c r="B2839" s="1">
        <f t="shared" ref="B2839:B2849" si="753">IF(D2839="na",B2840,SUMIF(A:A,A2839,D:D))</f>
        <v>2879</v>
      </c>
      <c r="C2839" s="210">
        <f t="shared" ref="C2839:C2849" si="754">IF(D2839="na",C2840,VALUE(RIGHT(TRIM(H2839),2)))</f>
        <v>6</v>
      </c>
      <c r="D2839" s="1" t="str">
        <f>IF(I2839&lt;0,"na",I2839)</f>
        <v>na</v>
      </c>
      <c r="E2839" t="s">
        <v>24</v>
      </c>
      <c r="F2839" s="891">
        <v>9604</v>
      </c>
      <c r="G2839" s="139">
        <v>2012</v>
      </c>
      <c r="H2839" t="s">
        <v>155</v>
      </c>
      <c r="I2839" s="691">
        <f>VLOOKUP(E2839&amp;H2839,Data2012!$A:$S,15,FALSE)</f>
        <v>-1</v>
      </c>
    </row>
    <row r="2840" spans="1:9" ht="14.25" hidden="1" customHeight="1">
      <c r="A2840" s="1" t="str">
        <f t="shared" si="749"/>
        <v>CFR Marfa20129604</v>
      </c>
      <c r="B2840" s="1">
        <f t="shared" si="753"/>
        <v>2879</v>
      </c>
      <c r="C2840" s="210">
        <f t="shared" si="754"/>
        <v>6</v>
      </c>
      <c r="D2840" s="1" t="str">
        <f t="shared" ref="D2840:D2850" si="755">IF(I2840&lt;0,"na",I2840)</f>
        <v>na</v>
      </c>
      <c r="E2840" t="s">
        <v>24</v>
      </c>
      <c r="F2840">
        <v>9604</v>
      </c>
      <c r="G2840" s="139">
        <v>2012</v>
      </c>
      <c r="H2840" t="s">
        <v>154</v>
      </c>
      <c r="I2840" s="691">
        <f>VLOOKUP(E2840&amp;H2840,Data2012!$A:$S,15,FALSE)</f>
        <v>-1</v>
      </c>
    </row>
    <row r="2841" spans="1:9" ht="14.25" hidden="1" customHeight="1">
      <c r="A2841" s="1" t="str">
        <f t="shared" si="749"/>
        <v>CFR Marfa20129604</v>
      </c>
      <c r="B2841" s="1">
        <f t="shared" si="753"/>
        <v>2879</v>
      </c>
      <c r="C2841" s="210">
        <f t="shared" si="754"/>
        <v>6</v>
      </c>
      <c r="D2841" s="1" t="str">
        <f t="shared" si="755"/>
        <v>na</v>
      </c>
      <c r="E2841" t="s">
        <v>24</v>
      </c>
      <c r="F2841">
        <v>9604</v>
      </c>
      <c r="G2841" s="139">
        <v>2012</v>
      </c>
      <c r="H2841" t="s">
        <v>153</v>
      </c>
      <c r="I2841" s="691">
        <f>VLOOKUP(E2841&amp;H2841,Data2012!$A:$S,15,FALSE)</f>
        <v>-1</v>
      </c>
    </row>
    <row r="2842" spans="1:9" ht="14.25" hidden="1" customHeight="1">
      <c r="A2842" s="1" t="str">
        <f t="shared" si="749"/>
        <v>CFR Marfa20129604</v>
      </c>
      <c r="B2842" s="1">
        <f t="shared" si="753"/>
        <v>2879</v>
      </c>
      <c r="C2842" s="210">
        <f t="shared" si="754"/>
        <v>6</v>
      </c>
      <c r="D2842" s="1" t="str">
        <f t="shared" si="755"/>
        <v>na</v>
      </c>
      <c r="E2842" t="s">
        <v>24</v>
      </c>
      <c r="F2842">
        <v>9604</v>
      </c>
      <c r="G2842" s="139">
        <v>2012</v>
      </c>
      <c r="H2842" t="s">
        <v>152</v>
      </c>
      <c r="I2842" s="691">
        <f>VLOOKUP(E2842&amp;H2842,Data2012!$A:$S,15,FALSE)</f>
        <v>-1</v>
      </c>
    </row>
    <row r="2843" spans="1:9" ht="14.25" hidden="1" customHeight="1">
      <c r="A2843" s="1" t="str">
        <f t="shared" si="749"/>
        <v>CFR Marfa20129604</v>
      </c>
      <c r="B2843" s="1">
        <f t="shared" si="753"/>
        <v>2879</v>
      </c>
      <c r="C2843" s="210">
        <f t="shared" si="754"/>
        <v>6</v>
      </c>
      <c r="D2843" s="1" t="str">
        <f t="shared" si="755"/>
        <v>na</v>
      </c>
      <c r="E2843" t="s">
        <v>24</v>
      </c>
      <c r="F2843">
        <v>9604</v>
      </c>
      <c r="G2843" s="139">
        <v>2012</v>
      </c>
      <c r="H2843" t="s">
        <v>151</v>
      </c>
      <c r="I2843" s="691">
        <f>VLOOKUP(E2843&amp;H2843,Data2012!$A:$S,15,FALSE)</f>
        <v>-1</v>
      </c>
    </row>
    <row r="2844" spans="1:9" ht="14.25" hidden="1" customHeight="1">
      <c r="A2844" s="1" t="str">
        <f t="shared" si="749"/>
        <v>CFR Marfa20129604</v>
      </c>
      <c r="B2844" s="1">
        <f t="shared" si="753"/>
        <v>2879</v>
      </c>
      <c r="C2844" s="210">
        <f t="shared" si="754"/>
        <v>6</v>
      </c>
      <c r="D2844" s="1" t="str">
        <f t="shared" si="755"/>
        <v>na</v>
      </c>
      <c r="E2844" t="s">
        <v>24</v>
      </c>
      <c r="F2844">
        <v>9604</v>
      </c>
      <c r="G2844" s="139">
        <v>2012</v>
      </c>
      <c r="H2844" t="s">
        <v>150</v>
      </c>
      <c r="I2844" s="691">
        <f>VLOOKUP(E2844&amp;H2844,Data2012!$A:$S,15,FALSE)</f>
        <v>-1</v>
      </c>
    </row>
    <row r="2845" spans="1:9" ht="14.25" hidden="1" customHeight="1">
      <c r="A2845" s="1" t="str">
        <f t="shared" si="749"/>
        <v>CFR Marfa20129604</v>
      </c>
      <c r="B2845" s="1">
        <f t="shared" si="753"/>
        <v>2879</v>
      </c>
      <c r="C2845" s="210">
        <f t="shared" si="754"/>
        <v>6</v>
      </c>
      <c r="D2845" s="1">
        <f t="shared" si="755"/>
        <v>445</v>
      </c>
      <c r="E2845" t="s">
        <v>24</v>
      </c>
      <c r="F2845">
        <v>9604</v>
      </c>
      <c r="G2845" s="139">
        <v>2012</v>
      </c>
      <c r="H2845" t="s">
        <v>149</v>
      </c>
      <c r="I2845" s="691">
        <f>VLOOKUP(E2845&amp;H2845,Data2012!$A:$S,15,FALSE)</f>
        <v>445</v>
      </c>
    </row>
    <row r="2846" spans="1:9" ht="14.25" hidden="1" customHeight="1">
      <c r="A2846" s="1" t="str">
        <f t="shared" si="749"/>
        <v>CFR Marfa20129604</v>
      </c>
      <c r="B2846" s="1">
        <f t="shared" si="753"/>
        <v>2879</v>
      </c>
      <c r="C2846" s="210">
        <f t="shared" si="754"/>
        <v>5</v>
      </c>
      <c r="D2846" s="1">
        <f t="shared" si="755"/>
        <v>450</v>
      </c>
      <c r="E2846" t="s">
        <v>24</v>
      </c>
      <c r="F2846">
        <v>9604</v>
      </c>
      <c r="G2846" s="139">
        <v>2012</v>
      </c>
      <c r="H2846" t="s">
        <v>148</v>
      </c>
      <c r="I2846" s="691">
        <f>VLOOKUP(E2846&amp;H2846,Data2012!$A:$S,15,FALSE)</f>
        <v>450</v>
      </c>
    </row>
    <row r="2847" spans="1:9" ht="14.25" hidden="1" customHeight="1">
      <c r="A2847" s="1" t="str">
        <f t="shared" si="749"/>
        <v>CFR Marfa20129604</v>
      </c>
      <c r="B2847" s="1">
        <f t="shared" si="753"/>
        <v>2879</v>
      </c>
      <c r="C2847" s="210">
        <f t="shared" si="754"/>
        <v>4</v>
      </c>
      <c r="D2847" s="1">
        <f t="shared" si="755"/>
        <v>526</v>
      </c>
      <c r="E2847" t="s">
        <v>24</v>
      </c>
      <c r="F2847">
        <v>9604</v>
      </c>
      <c r="G2847" s="139">
        <v>2012</v>
      </c>
      <c r="H2847" t="s">
        <v>147</v>
      </c>
      <c r="I2847" s="691">
        <f>VLOOKUP(E2847&amp;H2847,Data2012!$A:$S,15,FALSE)</f>
        <v>526</v>
      </c>
    </row>
    <row r="2848" spans="1:9" ht="14.25" hidden="1" customHeight="1">
      <c r="A2848" s="1" t="str">
        <f t="shared" si="749"/>
        <v>CFR Marfa20129604</v>
      </c>
      <c r="B2848" s="1">
        <f t="shared" si="753"/>
        <v>2879</v>
      </c>
      <c r="C2848" s="210">
        <f t="shared" si="754"/>
        <v>3</v>
      </c>
      <c r="D2848" s="1">
        <f t="shared" si="755"/>
        <v>628</v>
      </c>
      <c r="E2848" t="s">
        <v>24</v>
      </c>
      <c r="F2848">
        <v>9604</v>
      </c>
      <c r="G2848" s="139">
        <v>2012</v>
      </c>
      <c r="H2848" t="s">
        <v>146</v>
      </c>
      <c r="I2848" s="691">
        <f>VLOOKUP(E2848&amp;H2848,Data2012!$A:$S,15,FALSE)</f>
        <v>628</v>
      </c>
    </row>
    <row r="2849" spans="1:9" ht="14.25" hidden="1" customHeight="1">
      <c r="A2849" s="1" t="str">
        <f t="shared" si="749"/>
        <v>CFR Marfa20129604</v>
      </c>
      <c r="B2849" s="1">
        <f t="shared" si="753"/>
        <v>2879</v>
      </c>
      <c r="C2849" s="210">
        <f t="shared" si="754"/>
        <v>2</v>
      </c>
      <c r="D2849" s="1">
        <f t="shared" si="755"/>
        <v>375</v>
      </c>
      <c r="E2849" t="s">
        <v>24</v>
      </c>
      <c r="F2849">
        <v>9604</v>
      </c>
      <c r="G2849" s="139">
        <v>2012</v>
      </c>
      <c r="H2849" t="s">
        <v>145</v>
      </c>
      <c r="I2849" s="691">
        <f>VLOOKUP(E2849&amp;H2849,Data2012!$A:$S,15,FALSE)</f>
        <v>375</v>
      </c>
    </row>
    <row r="2850" spans="1:9" ht="14.25" hidden="1" customHeight="1">
      <c r="A2850" s="1" t="str">
        <f t="shared" si="749"/>
        <v>CFR Marfa20129604</v>
      </c>
      <c r="B2850" s="1">
        <f>IF(D2850="na"," ",SUMIF(A:A,A2850,D:D))</f>
        <v>2879</v>
      </c>
      <c r="C2850" s="210">
        <f>IF(D2850="na"," ",VALUE(RIGHT(TRIM(H2850),2)))</f>
        <v>1</v>
      </c>
      <c r="D2850" s="1">
        <f t="shared" si="755"/>
        <v>455</v>
      </c>
      <c r="E2850" t="s">
        <v>24</v>
      </c>
      <c r="F2850">
        <v>9604</v>
      </c>
      <c r="G2850" s="139">
        <v>2012</v>
      </c>
      <c r="H2850" t="s">
        <v>144</v>
      </c>
      <c r="I2850" s="691">
        <f>VLOOKUP(E2850&amp;H2850,Data2012!$A:$S,15,FALSE)</f>
        <v>455</v>
      </c>
    </row>
    <row r="2851" spans="1:9" ht="14.25" hidden="1" customHeight="1">
      <c r="A2851" s="1" t="str">
        <f t="shared" si="749"/>
        <v>CFR Marfa20129605</v>
      </c>
      <c r="B2851" s="1">
        <f t="shared" ref="B2851:B2861" si="756">IF(D2851="na",B2852,SUMIF(A:A,A2851,D:D))</f>
        <v>1975</v>
      </c>
      <c r="C2851" s="210">
        <f t="shared" ref="C2851:C2861" si="757">IF(D2851="na",C2852,VALUE(RIGHT(TRIM(H2851),2)))</f>
        <v>6</v>
      </c>
      <c r="D2851" s="1" t="str">
        <f>IF(I2851&lt;0,"na",I2851)</f>
        <v>na</v>
      </c>
      <c r="E2851" t="s">
        <v>24</v>
      </c>
      <c r="F2851" s="891">
        <v>9605</v>
      </c>
      <c r="G2851" s="139">
        <v>2012</v>
      </c>
      <c r="H2851" t="s">
        <v>155</v>
      </c>
      <c r="I2851" s="691">
        <f>VLOOKUP(E2851&amp;H2851,Data2012!$A:$U,18,FALSE)</f>
        <v>-1</v>
      </c>
    </row>
    <row r="2852" spans="1:9" ht="14.25" hidden="1" customHeight="1">
      <c r="A2852" s="1" t="str">
        <f t="shared" si="749"/>
        <v>CFR Marfa20129605</v>
      </c>
      <c r="B2852" s="1">
        <f t="shared" si="756"/>
        <v>1975</v>
      </c>
      <c r="C2852" s="210">
        <f t="shared" si="757"/>
        <v>6</v>
      </c>
      <c r="D2852" s="1" t="str">
        <f t="shared" ref="D2852:D2862" si="758">IF(I2852&lt;0,"na",I2852)</f>
        <v>na</v>
      </c>
      <c r="E2852" t="s">
        <v>24</v>
      </c>
      <c r="F2852">
        <v>9605</v>
      </c>
      <c r="G2852" s="139">
        <v>2012</v>
      </c>
      <c r="H2852" t="s">
        <v>154</v>
      </c>
      <c r="I2852" s="691">
        <f>VLOOKUP(E2852&amp;H2852,Data2012!$A:$U,18,FALSE)</f>
        <v>-1</v>
      </c>
    </row>
    <row r="2853" spans="1:9" ht="14.25" hidden="1" customHeight="1">
      <c r="A2853" s="1" t="str">
        <f t="shared" si="749"/>
        <v>CFR Marfa20129605</v>
      </c>
      <c r="B2853" s="1">
        <f t="shared" si="756"/>
        <v>1975</v>
      </c>
      <c r="C2853" s="210">
        <f t="shared" si="757"/>
        <v>6</v>
      </c>
      <c r="D2853" s="1" t="str">
        <f t="shared" si="758"/>
        <v>na</v>
      </c>
      <c r="E2853" t="s">
        <v>24</v>
      </c>
      <c r="F2853">
        <v>9605</v>
      </c>
      <c r="G2853" s="139">
        <v>2012</v>
      </c>
      <c r="H2853" t="s">
        <v>153</v>
      </c>
      <c r="I2853" s="691">
        <f>VLOOKUP(E2853&amp;H2853,Data2012!$A:$U,18,FALSE)</f>
        <v>-1</v>
      </c>
    </row>
    <row r="2854" spans="1:9" ht="14.25" hidden="1" customHeight="1">
      <c r="A2854" s="1" t="str">
        <f t="shared" si="749"/>
        <v>CFR Marfa20129605</v>
      </c>
      <c r="B2854" s="1">
        <f t="shared" si="756"/>
        <v>1975</v>
      </c>
      <c r="C2854" s="210">
        <f t="shared" si="757"/>
        <v>6</v>
      </c>
      <c r="D2854" s="1" t="str">
        <f t="shared" si="758"/>
        <v>na</v>
      </c>
      <c r="E2854" t="s">
        <v>24</v>
      </c>
      <c r="F2854">
        <v>9605</v>
      </c>
      <c r="G2854" s="139">
        <v>2012</v>
      </c>
      <c r="H2854" t="s">
        <v>152</v>
      </c>
      <c r="I2854" s="691">
        <f>VLOOKUP(E2854&amp;H2854,Data2012!$A:$U,18,FALSE)</f>
        <v>-1</v>
      </c>
    </row>
    <row r="2855" spans="1:9" ht="14.25" hidden="1" customHeight="1">
      <c r="A2855" s="1" t="str">
        <f t="shared" si="749"/>
        <v>CFR Marfa20129605</v>
      </c>
      <c r="B2855" s="1">
        <f t="shared" si="756"/>
        <v>1975</v>
      </c>
      <c r="C2855" s="210">
        <f t="shared" si="757"/>
        <v>6</v>
      </c>
      <c r="D2855" s="1" t="str">
        <f t="shared" si="758"/>
        <v>na</v>
      </c>
      <c r="E2855" t="s">
        <v>24</v>
      </c>
      <c r="F2855">
        <v>9605</v>
      </c>
      <c r="G2855" s="139">
        <v>2012</v>
      </c>
      <c r="H2855" t="s">
        <v>151</v>
      </c>
      <c r="I2855" s="691">
        <f>VLOOKUP(E2855&amp;H2855,Data2012!$A:$U,18,FALSE)</f>
        <v>-1</v>
      </c>
    </row>
    <row r="2856" spans="1:9" ht="14.25" hidden="1" customHeight="1">
      <c r="A2856" s="1" t="str">
        <f t="shared" si="749"/>
        <v>CFR Marfa20129605</v>
      </c>
      <c r="B2856" s="1">
        <f t="shared" si="756"/>
        <v>1975</v>
      </c>
      <c r="C2856" s="210">
        <f t="shared" si="757"/>
        <v>6</v>
      </c>
      <c r="D2856" s="1" t="str">
        <f t="shared" si="758"/>
        <v>na</v>
      </c>
      <c r="E2856" t="s">
        <v>24</v>
      </c>
      <c r="F2856">
        <v>9605</v>
      </c>
      <c r="G2856" s="139">
        <v>2012</v>
      </c>
      <c r="H2856" t="s">
        <v>150</v>
      </c>
      <c r="I2856" s="691">
        <f>VLOOKUP(E2856&amp;H2856,Data2012!$A:$U,18,FALSE)</f>
        <v>-1</v>
      </c>
    </row>
    <row r="2857" spans="1:9" ht="14.25" hidden="1" customHeight="1">
      <c r="A2857" s="1" t="str">
        <f t="shared" si="749"/>
        <v>CFR Marfa20129605</v>
      </c>
      <c r="B2857" s="1">
        <f t="shared" si="756"/>
        <v>1975</v>
      </c>
      <c r="C2857" s="210">
        <f t="shared" si="757"/>
        <v>6</v>
      </c>
      <c r="D2857" s="1">
        <f t="shared" si="758"/>
        <v>326</v>
      </c>
      <c r="E2857" t="s">
        <v>24</v>
      </c>
      <c r="F2857">
        <v>9605</v>
      </c>
      <c r="G2857" s="139">
        <v>2012</v>
      </c>
      <c r="H2857" t="s">
        <v>149</v>
      </c>
      <c r="I2857" s="691">
        <f>VLOOKUP(E2857&amp;H2857,Data2012!$A:$U,18,FALSE)</f>
        <v>326</v>
      </c>
    </row>
    <row r="2858" spans="1:9" ht="14.25" hidden="1" customHeight="1">
      <c r="A2858" s="1" t="str">
        <f t="shared" si="749"/>
        <v>CFR Marfa20129605</v>
      </c>
      <c r="B2858" s="1">
        <f t="shared" si="756"/>
        <v>1975</v>
      </c>
      <c r="C2858" s="210">
        <f t="shared" si="757"/>
        <v>5</v>
      </c>
      <c r="D2858" s="1">
        <f t="shared" si="758"/>
        <v>343</v>
      </c>
      <c r="E2858" t="s">
        <v>24</v>
      </c>
      <c r="F2858">
        <v>9605</v>
      </c>
      <c r="G2858" s="139">
        <v>2012</v>
      </c>
      <c r="H2858" t="s">
        <v>148</v>
      </c>
      <c r="I2858" s="691">
        <f>VLOOKUP(E2858&amp;H2858,Data2012!$A:$U,18,FALSE)</f>
        <v>343</v>
      </c>
    </row>
    <row r="2859" spans="1:9" ht="14.25" hidden="1" customHeight="1">
      <c r="A2859" s="1" t="str">
        <f t="shared" si="749"/>
        <v>CFR Marfa20129605</v>
      </c>
      <c r="B2859" s="1">
        <f t="shared" si="756"/>
        <v>1975</v>
      </c>
      <c r="C2859" s="210">
        <f t="shared" si="757"/>
        <v>4</v>
      </c>
      <c r="D2859" s="1">
        <f t="shared" si="758"/>
        <v>369</v>
      </c>
      <c r="E2859" t="s">
        <v>24</v>
      </c>
      <c r="F2859">
        <v>9605</v>
      </c>
      <c r="G2859" s="139">
        <v>2012</v>
      </c>
      <c r="H2859" t="s">
        <v>147</v>
      </c>
      <c r="I2859" s="691">
        <f>VLOOKUP(E2859&amp;H2859,Data2012!$A:$U,18,FALSE)</f>
        <v>369</v>
      </c>
    </row>
    <row r="2860" spans="1:9" ht="14.25" hidden="1" customHeight="1">
      <c r="A2860" s="1" t="str">
        <f t="shared" si="749"/>
        <v>CFR Marfa20129605</v>
      </c>
      <c r="B2860" s="1">
        <f t="shared" si="756"/>
        <v>1975</v>
      </c>
      <c r="C2860" s="210">
        <f t="shared" si="757"/>
        <v>3</v>
      </c>
      <c r="D2860" s="1">
        <f t="shared" si="758"/>
        <v>339</v>
      </c>
      <c r="E2860" t="s">
        <v>24</v>
      </c>
      <c r="F2860">
        <v>9605</v>
      </c>
      <c r="G2860" s="139">
        <v>2012</v>
      </c>
      <c r="H2860" t="s">
        <v>146</v>
      </c>
      <c r="I2860" s="691">
        <f>VLOOKUP(E2860&amp;H2860,Data2012!$A:$U,18,FALSE)</f>
        <v>339</v>
      </c>
    </row>
    <row r="2861" spans="1:9" ht="14.25" hidden="1" customHeight="1">
      <c r="A2861" s="1" t="str">
        <f t="shared" si="749"/>
        <v>CFR Marfa20129605</v>
      </c>
      <c r="B2861" s="1">
        <f t="shared" si="756"/>
        <v>1975</v>
      </c>
      <c r="C2861" s="210">
        <f t="shared" si="757"/>
        <v>2</v>
      </c>
      <c r="D2861" s="1">
        <f t="shared" si="758"/>
        <v>314</v>
      </c>
      <c r="E2861" t="s">
        <v>24</v>
      </c>
      <c r="F2861">
        <v>9605</v>
      </c>
      <c r="G2861" s="139">
        <v>2012</v>
      </c>
      <c r="H2861" t="s">
        <v>145</v>
      </c>
      <c r="I2861" s="691">
        <f>VLOOKUP(E2861&amp;H2861,Data2012!$A:$U,18,FALSE)</f>
        <v>314</v>
      </c>
    </row>
    <row r="2862" spans="1:9" ht="14.25" hidden="1" customHeight="1">
      <c r="A2862" s="1" t="str">
        <f t="shared" si="749"/>
        <v>CFR Marfa20129605</v>
      </c>
      <c r="B2862" s="1">
        <f>IF(D2862="na"," ",SUMIF(A:A,A2862,D:D))</f>
        <v>1975</v>
      </c>
      <c r="C2862" s="210">
        <f>IF(D2862="na"," ",VALUE(RIGHT(TRIM(H2862),2)))</f>
        <v>1</v>
      </c>
      <c r="D2862" s="1">
        <f t="shared" si="758"/>
        <v>284</v>
      </c>
      <c r="E2862" t="s">
        <v>24</v>
      </c>
      <c r="F2862">
        <v>9605</v>
      </c>
      <c r="G2862" s="139">
        <v>2012</v>
      </c>
      <c r="H2862" t="s">
        <v>144</v>
      </c>
      <c r="I2862" s="691">
        <f>VLOOKUP(E2862&amp;H2862,Data2012!$A:$U,18,FALSE)</f>
        <v>284</v>
      </c>
    </row>
    <row r="2863" spans="1:9" ht="14.25" hidden="1" customHeight="1">
      <c r="A2863" s="1" t="str">
        <f t="shared" si="749"/>
        <v>CFR Marfa20129606</v>
      </c>
      <c r="B2863" s="1">
        <f t="shared" ref="B2863:B2873" si="759">IF(D2863="na",B2864,SUMIF(A:A,A2863,D:D))</f>
        <v>490</v>
      </c>
      <c r="C2863" s="210">
        <f t="shared" ref="C2863:C2873" si="760">IF(D2863="na",C2864,VALUE(RIGHT(TRIM(H2863),2)))</f>
        <v>6</v>
      </c>
      <c r="D2863" s="1" t="str">
        <f>IF(I2863&lt;0,"na",I2863)</f>
        <v>na</v>
      </c>
      <c r="E2863" t="s">
        <v>24</v>
      </c>
      <c r="F2863" s="891">
        <v>9606</v>
      </c>
      <c r="G2863" s="139">
        <v>2012</v>
      </c>
      <c r="H2863" t="s">
        <v>155</v>
      </c>
      <c r="I2863">
        <f>VLOOKUP(E2863&amp;H2863,Data2012!$A:$U,21,FALSE)</f>
        <v>-1</v>
      </c>
    </row>
    <row r="2864" spans="1:9" ht="14.25" hidden="1" customHeight="1">
      <c r="A2864" s="1" t="str">
        <f t="shared" si="749"/>
        <v>CFR Marfa20129606</v>
      </c>
      <c r="B2864" s="1">
        <f t="shared" si="759"/>
        <v>490</v>
      </c>
      <c r="C2864" s="210">
        <f t="shared" si="760"/>
        <v>6</v>
      </c>
      <c r="D2864" s="1" t="str">
        <f t="shared" ref="D2864:D2874" si="761">IF(I2864&lt;0,"na",I2864)</f>
        <v>na</v>
      </c>
      <c r="E2864" t="s">
        <v>24</v>
      </c>
      <c r="F2864">
        <v>9606</v>
      </c>
      <c r="G2864" s="139">
        <v>2012</v>
      </c>
      <c r="H2864" t="s">
        <v>154</v>
      </c>
      <c r="I2864">
        <f>VLOOKUP(E2864&amp;H2864,Data2012!$A:$U,21,FALSE)</f>
        <v>-1</v>
      </c>
    </row>
    <row r="2865" spans="1:9" ht="14.25" hidden="1" customHeight="1">
      <c r="A2865" s="1" t="str">
        <f t="shared" si="749"/>
        <v>CFR Marfa20129606</v>
      </c>
      <c r="B2865" s="1">
        <f t="shared" si="759"/>
        <v>490</v>
      </c>
      <c r="C2865" s="210">
        <f t="shared" si="760"/>
        <v>6</v>
      </c>
      <c r="D2865" s="1" t="str">
        <f t="shared" si="761"/>
        <v>na</v>
      </c>
      <c r="E2865" t="s">
        <v>24</v>
      </c>
      <c r="F2865">
        <v>9606</v>
      </c>
      <c r="G2865" s="139">
        <v>2012</v>
      </c>
      <c r="H2865" t="s">
        <v>153</v>
      </c>
      <c r="I2865">
        <f>VLOOKUP(E2865&amp;H2865,Data2012!$A:$U,21,FALSE)</f>
        <v>-1</v>
      </c>
    </row>
    <row r="2866" spans="1:9" ht="14.25" hidden="1" customHeight="1">
      <c r="A2866" s="1" t="str">
        <f t="shared" si="749"/>
        <v>CFR Marfa20129606</v>
      </c>
      <c r="B2866" s="1">
        <f t="shared" si="759"/>
        <v>490</v>
      </c>
      <c r="C2866" s="210">
        <f t="shared" si="760"/>
        <v>6</v>
      </c>
      <c r="D2866" s="1" t="str">
        <f t="shared" si="761"/>
        <v>na</v>
      </c>
      <c r="E2866" t="s">
        <v>24</v>
      </c>
      <c r="F2866">
        <v>9606</v>
      </c>
      <c r="G2866" s="139">
        <v>2012</v>
      </c>
      <c r="H2866" t="s">
        <v>152</v>
      </c>
      <c r="I2866">
        <f>VLOOKUP(E2866&amp;H2866,Data2012!$A:$U,21,FALSE)</f>
        <v>-1</v>
      </c>
    </row>
    <row r="2867" spans="1:9" ht="14.25" hidden="1" customHeight="1">
      <c r="A2867" s="1" t="str">
        <f t="shared" si="749"/>
        <v>CFR Marfa20129606</v>
      </c>
      <c r="B2867" s="1">
        <f t="shared" si="759"/>
        <v>490</v>
      </c>
      <c r="C2867" s="210">
        <f t="shared" si="760"/>
        <v>6</v>
      </c>
      <c r="D2867" s="1" t="str">
        <f t="shared" si="761"/>
        <v>na</v>
      </c>
      <c r="E2867" t="s">
        <v>24</v>
      </c>
      <c r="F2867">
        <v>9606</v>
      </c>
      <c r="G2867" s="139">
        <v>2012</v>
      </c>
      <c r="H2867" t="s">
        <v>151</v>
      </c>
      <c r="I2867">
        <f>VLOOKUP(E2867&amp;H2867,Data2012!$A:$U,21,FALSE)</f>
        <v>-1</v>
      </c>
    </row>
    <row r="2868" spans="1:9" ht="14.25" hidden="1" customHeight="1">
      <c r="A2868" s="1" t="str">
        <f t="shared" si="749"/>
        <v>CFR Marfa20129606</v>
      </c>
      <c r="B2868" s="1">
        <f t="shared" si="759"/>
        <v>490</v>
      </c>
      <c r="C2868" s="210">
        <f t="shared" si="760"/>
        <v>6</v>
      </c>
      <c r="D2868" s="1" t="str">
        <f t="shared" si="761"/>
        <v>na</v>
      </c>
      <c r="E2868" t="s">
        <v>24</v>
      </c>
      <c r="F2868">
        <v>9606</v>
      </c>
      <c r="G2868" s="139">
        <v>2012</v>
      </c>
      <c r="H2868" t="s">
        <v>150</v>
      </c>
      <c r="I2868">
        <f>VLOOKUP(E2868&amp;H2868,Data2012!$A:$U,21,FALSE)</f>
        <v>-1</v>
      </c>
    </row>
    <row r="2869" spans="1:9" ht="14.25" hidden="1" customHeight="1">
      <c r="A2869" s="1" t="str">
        <f t="shared" si="749"/>
        <v>CFR Marfa20129606</v>
      </c>
      <c r="B2869" s="1">
        <f t="shared" si="759"/>
        <v>490</v>
      </c>
      <c r="C2869" s="210">
        <f t="shared" si="760"/>
        <v>6</v>
      </c>
      <c r="D2869" s="1">
        <f t="shared" si="761"/>
        <v>70</v>
      </c>
      <c r="E2869" t="s">
        <v>24</v>
      </c>
      <c r="F2869">
        <v>9606</v>
      </c>
      <c r="G2869" s="139">
        <v>2012</v>
      </c>
      <c r="H2869" t="s">
        <v>149</v>
      </c>
      <c r="I2869">
        <f>VLOOKUP(E2869&amp;H2869,Data2012!$A:$U,21,FALSE)</f>
        <v>70</v>
      </c>
    </row>
    <row r="2870" spans="1:9" ht="14.25" hidden="1" customHeight="1">
      <c r="A2870" s="1" t="str">
        <f t="shared" si="749"/>
        <v>CFR Marfa20129606</v>
      </c>
      <c r="B2870" s="1">
        <f t="shared" si="759"/>
        <v>490</v>
      </c>
      <c r="C2870" s="210">
        <f t="shared" si="760"/>
        <v>5</v>
      </c>
      <c r="D2870" s="1">
        <f t="shared" si="761"/>
        <v>78</v>
      </c>
      <c r="E2870" t="s">
        <v>24</v>
      </c>
      <c r="F2870">
        <v>9606</v>
      </c>
      <c r="G2870" s="139">
        <v>2012</v>
      </c>
      <c r="H2870" t="s">
        <v>148</v>
      </c>
      <c r="I2870">
        <f>VLOOKUP(E2870&amp;H2870,Data2012!$A:$U,21,FALSE)</f>
        <v>78</v>
      </c>
    </row>
    <row r="2871" spans="1:9" ht="14.25" hidden="1" customHeight="1">
      <c r="A2871" s="1" t="str">
        <f t="shared" si="749"/>
        <v>CFR Marfa20129606</v>
      </c>
      <c r="B2871" s="1">
        <f t="shared" si="759"/>
        <v>490</v>
      </c>
      <c r="C2871" s="210">
        <f t="shared" si="760"/>
        <v>4</v>
      </c>
      <c r="D2871" s="1">
        <f t="shared" si="761"/>
        <v>115</v>
      </c>
      <c r="E2871" t="s">
        <v>24</v>
      </c>
      <c r="F2871">
        <v>9606</v>
      </c>
      <c r="G2871" s="139">
        <v>2012</v>
      </c>
      <c r="H2871" t="s">
        <v>147</v>
      </c>
      <c r="I2871">
        <f>VLOOKUP(E2871&amp;H2871,Data2012!$A:$U,21,FALSE)</f>
        <v>115</v>
      </c>
    </row>
    <row r="2872" spans="1:9" ht="14.25" hidden="1" customHeight="1">
      <c r="A2872" s="1" t="str">
        <f t="shared" si="749"/>
        <v>CFR Marfa20129606</v>
      </c>
      <c r="B2872" s="1">
        <f t="shared" si="759"/>
        <v>490</v>
      </c>
      <c r="C2872" s="210">
        <f t="shared" si="760"/>
        <v>3</v>
      </c>
      <c r="D2872" s="1">
        <f t="shared" si="761"/>
        <v>95</v>
      </c>
      <c r="E2872" t="s">
        <v>24</v>
      </c>
      <c r="F2872">
        <v>9606</v>
      </c>
      <c r="G2872" s="139">
        <v>2012</v>
      </c>
      <c r="H2872" t="s">
        <v>146</v>
      </c>
      <c r="I2872">
        <f>VLOOKUP(E2872&amp;H2872,Data2012!$A:$U,21,FALSE)</f>
        <v>95</v>
      </c>
    </row>
    <row r="2873" spans="1:9" ht="14.25" hidden="1" customHeight="1">
      <c r="A2873" s="1" t="str">
        <f t="shared" si="749"/>
        <v>CFR Marfa20129606</v>
      </c>
      <c r="B2873" s="1">
        <f t="shared" si="759"/>
        <v>490</v>
      </c>
      <c r="C2873" s="210">
        <f t="shared" si="760"/>
        <v>2</v>
      </c>
      <c r="D2873" s="1">
        <f t="shared" si="761"/>
        <v>73</v>
      </c>
      <c r="E2873" t="s">
        <v>24</v>
      </c>
      <c r="F2873">
        <v>9606</v>
      </c>
      <c r="G2873" s="139">
        <v>2012</v>
      </c>
      <c r="H2873" t="s">
        <v>145</v>
      </c>
      <c r="I2873">
        <f>VLOOKUP(E2873&amp;H2873,Data2012!$A:$U,21,FALSE)</f>
        <v>73</v>
      </c>
    </row>
    <row r="2874" spans="1:9" ht="14.25" hidden="1" customHeight="1">
      <c r="A2874" s="1" t="str">
        <f t="shared" si="749"/>
        <v>CFR Marfa20129606</v>
      </c>
      <c r="B2874" s="1">
        <f>IF(D2874="na"," ",SUMIF(A:A,A2874,D:D))</f>
        <v>490</v>
      </c>
      <c r="C2874" s="210">
        <f>IF(D2874="na"," ",VALUE(RIGHT(TRIM(H2874),2)))</f>
        <v>1</v>
      </c>
      <c r="D2874" s="1">
        <f t="shared" si="761"/>
        <v>59</v>
      </c>
      <c r="E2874" t="s">
        <v>24</v>
      </c>
      <c r="F2874">
        <v>9606</v>
      </c>
      <c r="G2874" s="139">
        <v>2012</v>
      </c>
      <c r="H2874" t="s">
        <v>144</v>
      </c>
      <c r="I2874">
        <f>VLOOKUP(E2874&amp;H2874,Data2012!$A:$U,21,FALSE)</f>
        <v>59</v>
      </c>
    </row>
    <row r="2875" spans="1:9" ht="14.25" hidden="1" customHeight="1">
      <c r="A2875" s="1" t="str">
        <f t="shared" si="749"/>
        <v>FGC20129601</v>
      </c>
      <c r="B2875" s="1" t="str">
        <f t="shared" ref="B2875:B2885" si="762">IF(D2875="na",B2876,SUMIF(A:A,A2875,D:D))</f>
        <v xml:space="preserve"> </v>
      </c>
      <c r="C2875" s="210" t="str">
        <f t="shared" ref="C2875:C2885" si="763">IF(D2875="na",C2876,VALUE(RIGHT(TRIM(H2875),2)))</f>
        <v xml:space="preserve"> </v>
      </c>
      <c r="D2875" s="1" t="str">
        <f>IF(I2875&lt;0,"na",I2875)</f>
        <v>na</v>
      </c>
      <c r="E2875" t="s">
        <v>28</v>
      </c>
      <c r="F2875" s="891">
        <v>9601</v>
      </c>
      <c r="G2875" s="139">
        <v>2012</v>
      </c>
      <c r="H2875" t="s">
        <v>155</v>
      </c>
      <c r="I2875" s="691">
        <f>VLOOKUP(E2875&amp;H2875,Data2012!$A:$S,4,FALSE)</f>
        <v>-1</v>
      </c>
    </row>
    <row r="2876" spans="1:9" ht="14.25" hidden="1" customHeight="1">
      <c r="A2876" s="1" t="str">
        <f t="shared" si="749"/>
        <v>FGC20129601</v>
      </c>
      <c r="B2876" s="1" t="str">
        <f t="shared" si="762"/>
        <v xml:space="preserve"> </v>
      </c>
      <c r="C2876" s="210" t="str">
        <f t="shared" si="763"/>
        <v xml:space="preserve"> </v>
      </c>
      <c r="D2876" s="1" t="str">
        <f t="shared" ref="D2876:D2886" si="764">IF(I2876&lt;0,"na",I2876)</f>
        <v>na</v>
      </c>
      <c r="E2876" t="s">
        <v>28</v>
      </c>
      <c r="F2876">
        <v>9601</v>
      </c>
      <c r="G2876" s="139">
        <v>2012</v>
      </c>
      <c r="H2876" t="s">
        <v>154</v>
      </c>
      <c r="I2876" s="691">
        <f>VLOOKUP(E2876&amp;H2876,Data2012!$A:$S,4,FALSE)</f>
        <v>-1</v>
      </c>
    </row>
    <row r="2877" spans="1:9" ht="14.25" hidden="1" customHeight="1">
      <c r="A2877" s="1" t="str">
        <f t="shared" si="749"/>
        <v>FGC20129601</v>
      </c>
      <c r="B2877" s="1" t="str">
        <f t="shared" si="762"/>
        <v xml:space="preserve"> </v>
      </c>
      <c r="C2877" s="210" t="str">
        <f t="shared" si="763"/>
        <v xml:space="preserve"> </v>
      </c>
      <c r="D2877" s="1" t="str">
        <f t="shared" si="764"/>
        <v>na</v>
      </c>
      <c r="E2877" t="s">
        <v>28</v>
      </c>
      <c r="F2877">
        <v>9601</v>
      </c>
      <c r="G2877" s="139">
        <v>2012</v>
      </c>
      <c r="H2877" t="s">
        <v>153</v>
      </c>
      <c r="I2877" s="691">
        <f>VLOOKUP(E2877&amp;H2877,Data2012!$A:$S,4,FALSE)</f>
        <v>-1</v>
      </c>
    </row>
    <row r="2878" spans="1:9" ht="14.25" hidden="1" customHeight="1">
      <c r="A2878" s="1" t="str">
        <f t="shared" si="749"/>
        <v>FGC20129601</v>
      </c>
      <c r="B2878" s="1" t="str">
        <f t="shared" si="762"/>
        <v xml:space="preserve"> </v>
      </c>
      <c r="C2878" s="210" t="str">
        <f t="shared" si="763"/>
        <v xml:space="preserve"> </v>
      </c>
      <c r="D2878" s="1" t="str">
        <f t="shared" si="764"/>
        <v>na</v>
      </c>
      <c r="E2878" t="s">
        <v>28</v>
      </c>
      <c r="F2878">
        <v>9601</v>
      </c>
      <c r="G2878" s="139">
        <v>2012</v>
      </c>
      <c r="H2878" t="s">
        <v>152</v>
      </c>
      <c r="I2878" s="691">
        <f>VLOOKUP(E2878&amp;H2878,Data2012!$A:$S,4,FALSE)</f>
        <v>-1</v>
      </c>
    </row>
    <row r="2879" spans="1:9" ht="14.25" hidden="1" customHeight="1">
      <c r="A2879" s="1" t="str">
        <f t="shared" si="749"/>
        <v>FGC20129601</v>
      </c>
      <c r="B2879" s="1" t="str">
        <f t="shared" si="762"/>
        <v xml:space="preserve"> </v>
      </c>
      <c r="C2879" s="210" t="str">
        <f t="shared" si="763"/>
        <v xml:space="preserve"> </v>
      </c>
      <c r="D2879" s="1" t="str">
        <f t="shared" si="764"/>
        <v>na</v>
      </c>
      <c r="E2879" t="s">
        <v>28</v>
      </c>
      <c r="F2879">
        <v>9601</v>
      </c>
      <c r="G2879" s="139">
        <v>2012</v>
      </c>
      <c r="H2879" t="s">
        <v>151</v>
      </c>
      <c r="I2879" s="691">
        <f>VLOOKUP(E2879&amp;H2879,Data2012!$A:$S,4,FALSE)</f>
        <v>-1</v>
      </c>
    </row>
    <row r="2880" spans="1:9" ht="14.25" hidden="1" customHeight="1">
      <c r="A2880" s="1" t="str">
        <f t="shared" si="749"/>
        <v>FGC20129601</v>
      </c>
      <c r="B2880" s="1" t="str">
        <f t="shared" si="762"/>
        <v xml:space="preserve"> </v>
      </c>
      <c r="C2880" s="210" t="str">
        <f t="shared" si="763"/>
        <v xml:space="preserve"> </v>
      </c>
      <c r="D2880" s="1" t="str">
        <f t="shared" si="764"/>
        <v>na</v>
      </c>
      <c r="E2880" t="s">
        <v>28</v>
      </c>
      <c r="F2880">
        <v>9601</v>
      </c>
      <c r="G2880" s="139">
        <v>2012</v>
      </c>
      <c r="H2880" t="s">
        <v>150</v>
      </c>
      <c r="I2880" s="691">
        <f>VLOOKUP(E2880&amp;H2880,Data2012!$A:$S,4,FALSE)</f>
        <v>-1</v>
      </c>
    </row>
    <row r="2881" spans="1:9" ht="14.25" hidden="1" customHeight="1">
      <c r="A2881" s="1" t="str">
        <f t="shared" si="749"/>
        <v>FGC20129601</v>
      </c>
      <c r="B2881" s="1" t="str">
        <f t="shared" si="762"/>
        <v xml:space="preserve"> </v>
      </c>
      <c r="C2881" s="210" t="str">
        <f t="shared" si="763"/>
        <v xml:space="preserve"> </v>
      </c>
      <c r="D2881" s="1" t="str">
        <f t="shared" si="764"/>
        <v>na</v>
      </c>
      <c r="E2881" t="s">
        <v>28</v>
      </c>
      <c r="F2881">
        <v>9601</v>
      </c>
      <c r="G2881" s="139">
        <v>2012</v>
      </c>
      <c r="H2881" t="s">
        <v>149</v>
      </c>
      <c r="I2881" s="691">
        <f>VLOOKUP(E2881&amp;H2881,Data2012!$A:$S,4,FALSE)</f>
        <v>-1</v>
      </c>
    </row>
    <row r="2882" spans="1:9" ht="14.25" hidden="1" customHeight="1">
      <c r="A2882" s="1" t="str">
        <f t="shared" si="749"/>
        <v>FGC20129601</v>
      </c>
      <c r="B2882" s="1" t="str">
        <f t="shared" si="762"/>
        <v xml:space="preserve"> </v>
      </c>
      <c r="C2882" s="210" t="str">
        <f t="shared" si="763"/>
        <v xml:space="preserve"> </v>
      </c>
      <c r="D2882" s="1" t="str">
        <f t="shared" si="764"/>
        <v>na</v>
      </c>
      <c r="E2882" t="s">
        <v>28</v>
      </c>
      <c r="F2882">
        <v>9601</v>
      </c>
      <c r="G2882" s="139">
        <v>2012</v>
      </c>
      <c r="H2882" t="s">
        <v>148</v>
      </c>
      <c r="I2882" s="691">
        <f>VLOOKUP(E2882&amp;H2882,Data2012!$A:$S,4,FALSE)</f>
        <v>-1</v>
      </c>
    </row>
    <row r="2883" spans="1:9" ht="14.25" hidden="1" customHeight="1">
      <c r="A2883" s="1" t="str">
        <f t="shared" si="749"/>
        <v>FGC20129601</v>
      </c>
      <c r="B2883" s="1" t="str">
        <f t="shared" si="762"/>
        <v xml:space="preserve"> </v>
      </c>
      <c r="C2883" s="210" t="str">
        <f t="shared" si="763"/>
        <v xml:space="preserve"> </v>
      </c>
      <c r="D2883" s="1" t="str">
        <f t="shared" si="764"/>
        <v>na</v>
      </c>
      <c r="E2883" t="s">
        <v>28</v>
      </c>
      <c r="F2883">
        <v>9601</v>
      </c>
      <c r="G2883" s="139">
        <v>2012</v>
      </c>
      <c r="H2883" t="s">
        <v>147</v>
      </c>
      <c r="I2883" s="691">
        <f>VLOOKUP(E2883&amp;H2883,Data2012!$A:$S,4,FALSE)</f>
        <v>-1</v>
      </c>
    </row>
    <row r="2884" spans="1:9" ht="14.25" hidden="1" customHeight="1">
      <c r="A2884" s="1" t="str">
        <f t="shared" si="749"/>
        <v>FGC20129601</v>
      </c>
      <c r="B2884" s="1" t="str">
        <f t="shared" si="762"/>
        <v xml:space="preserve"> </v>
      </c>
      <c r="C2884" s="210" t="str">
        <f t="shared" si="763"/>
        <v xml:space="preserve"> </v>
      </c>
      <c r="D2884" s="1" t="str">
        <f t="shared" si="764"/>
        <v>na</v>
      </c>
      <c r="E2884" t="s">
        <v>28</v>
      </c>
      <c r="F2884">
        <v>9601</v>
      </c>
      <c r="G2884" s="139">
        <v>2012</v>
      </c>
      <c r="H2884" t="s">
        <v>146</v>
      </c>
      <c r="I2884" s="691">
        <f>VLOOKUP(E2884&amp;H2884,Data2012!$A:$S,4,FALSE)</f>
        <v>-1</v>
      </c>
    </row>
    <row r="2885" spans="1:9" ht="14.25" hidden="1" customHeight="1">
      <c r="A2885" s="1" t="str">
        <f t="shared" si="749"/>
        <v>FGC20129601</v>
      </c>
      <c r="B2885" s="1" t="str">
        <f t="shared" si="762"/>
        <v xml:space="preserve"> </v>
      </c>
      <c r="C2885" s="210" t="str">
        <f t="shared" si="763"/>
        <v xml:space="preserve"> </v>
      </c>
      <c r="D2885" s="1" t="str">
        <f t="shared" si="764"/>
        <v>na</v>
      </c>
      <c r="E2885" t="s">
        <v>28</v>
      </c>
      <c r="F2885">
        <v>9601</v>
      </c>
      <c r="G2885" s="139">
        <v>2012</v>
      </c>
      <c r="H2885" t="s">
        <v>145</v>
      </c>
      <c r="I2885" s="691">
        <f>VLOOKUP(E2885&amp;H2885,Data2012!$A:$S,4,FALSE)</f>
        <v>-1</v>
      </c>
    </row>
    <row r="2886" spans="1:9" ht="14.25" hidden="1" customHeight="1">
      <c r="A2886" s="1" t="str">
        <f t="shared" si="749"/>
        <v>FGC20129601</v>
      </c>
      <c r="B2886" s="1" t="str">
        <f>IF(D2886="na"," ",SUMIF(A:A,A2886,D:D))</f>
        <v xml:space="preserve"> </v>
      </c>
      <c r="C2886" s="210" t="str">
        <f>IF(D2886="na"," ",VALUE(RIGHT(TRIM(H2886),2)))</f>
        <v xml:space="preserve"> </v>
      </c>
      <c r="D2886" s="1" t="str">
        <f t="shared" si="764"/>
        <v>na</v>
      </c>
      <c r="E2886" t="s">
        <v>28</v>
      </c>
      <c r="F2886">
        <v>9601</v>
      </c>
      <c r="G2886" s="139">
        <v>2012</v>
      </c>
      <c r="H2886" t="s">
        <v>144</v>
      </c>
      <c r="I2886" s="691">
        <f>VLOOKUP(E2886&amp;H2886,Data2012!$A:$S,4,FALSE)</f>
        <v>-1</v>
      </c>
    </row>
    <row r="2887" spans="1:9" ht="14.25" hidden="1" customHeight="1">
      <c r="A2887" s="1" t="str">
        <f t="shared" ref="A2887:A2950" si="765">TRIM(E2887)&amp;VALUE(G2887)&amp;F2887</f>
        <v>FGC20129602</v>
      </c>
      <c r="B2887" s="1" t="str">
        <f t="shared" ref="B2887:B2897" si="766">IF(D2887="na",B2888,SUMIF(A:A,A2887,D:D))</f>
        <v xml:space="preserve"> </v>
      </c>
      <c r="C2887" s="210" t="str">
        <f t="shared" ref="C2887:C2897" si="767">IF(D2887="na",C2888,VALUE(RIGHT(TRIM(H2887),2)))</f>
        <v xml:space="preserve"> </v>
      </c>
      <c r="D2887" s="1" t="str">
        <f>IF(I2887&lt;0,"na",I2887)</f>
        <v>na</v>
      </c>
      <c r="E2887" t="s">
        <v>28</v>
      </c>
      <c r="F2887" s="891">
        <v>9602</v>
      </c>
      <c r="G2887" s="139">
        <v>2012</v>
      </c>
      <c r="H2887" t="s">
        <v>155</v>
      </c>
      <c r="I2887" s="691">
        <f>VLOOKUP(E2887&amp;H2887,Data2012!$A:$S,7,FALSE)</f>
        <v>-1</v>
      </c>
    </row>
    <row r="2888" spans="1:9" ht="14.25" hidden="1" customHeight="1">
      <c r="A2888" s="1" t="str">
        <f t="shared" si="765"/>
        <v>FGC20129602</v>
      </c>
      <c r="B2888" s="1" t="str">
        <f t="shared" si="766"/>
        <v xml:space="preserve"> </v>
      </c>
      <c r="C2888" s="210" t="str">
        <f t="shared" si="767"/>
        <v xml:space="preserve"> </v>
      </c>
      <c r="D2888" s="1" t="str">
        <f t="shared" ref="D2888:D2898" si="768">IF(I2888&lt;0,"na",I2888)</f>
        <v>na</v>
      </c>
      <c r="E2888" t="s">
        <v>28</v>
      </c>
      <c r="F2888">
        <v>9602</v>
      </c>
      <c r="G2888" s="139">
        <v>2012</v>
      </c>
      <c r="H2888" t="s">
        <v>154</v>
      </c>
      <c r="I2888" s="691">
        <f>VLOOKUP(E2888&amp;H2888,Data2012!$A:$S,7,FALSE)</f>
        <v>-1</v>
      </c>
    </row>
    <row r="2889" spans="1:9" ht="14.25" hidden="1" customHeight="1">
      <c r="A2889" s="1" t="str">
        <f t="shared" si="765"/>
        <v>FGC20129602</v>
      </c>
      <c r="B2889" s="1" t="str">
        <f t="shared" si="766"/>
        <v xml:space="preserve"> </v>
      </c>
      <c r="C2889" s="210" t="str">
        <f t="shared" si="767"/>
        <v xml:space="preserve"> </v>
      </c>
      <c r="D2889" s="1" t="str">
        <f t="shared" si="768"/>
        <v>na</v>
      </c>
      <c r="E2889" t="s">
        <v>28</v>
      </c>
      <c r="F2889">
        <v>9602</v>
      </c>
      <c r="G2889" s="139">
        <v>2012</v>
      </c>
      <c r="H2889" t="s">
        <v>153</v>
      </c>
      <c r="I2889" s="691">
        <f>VLOOKUP(E2889&amp;H2889,Data2012!$A:$S,7,FALSE)</f>
        <v>-1</v>
      </c>
    </row>
    <row r="2890" spans="1:9" ht="14.25" hidden="1" customHeight="1">
      <c r="A2890" s="1" t="str">
        <f t="shared" si="765"/>
        <v>FGC20129602</v>
      </c>
      <c r="B2890" s="1" t="str">
        <f t="shared" si="766"/>
        <v xml:space="preserve"> </v>
      </c>
      <c r="C2890" s="210" t="str">
        <f t="shared" si="767"/>
        <v xml:space="preserve"> </v>
      </c>
      <c r="D2890" s="1" t="str">
        <f t="shared" si="768"/>
        <v>na</v>
      </c>
      <c r="E2890" t="s">
        <v>28</v>
      </c>
      <c r="F2890">
        <v>9602</v>
      </c>
      <c r="G2890" s="139">
        <v>2012</v>
      </c>
      <c r="H2890" t="s">
        <v>152</v>
      </c>
      <c r="I2890" s="691">
        <f>VLOOKUP(E2890&amp;H2890,Data2012!$A:$S,7,FALSE)</f>
        <v>-1</v>
      </c>
    </row>
    <row r="2891" spans="1:9" ht="14.25" hidden="1" customHeight="1">
      <c r="A2891" s="1" t="str">
        <f t="shared" si="765"/>
        <v>FGC20129602</v>
      </c>
      <c r="B2891" s="1" t="str">
        <f t="shared" si="766"/>
        <v xml:space="preserve"> </v>
      </c>
      <c r="C2891" s="210" t="str">
        <f t="shared" si="767"/>
        <v xml:space="preserve"> </v>
      </c>
      <c r="D2891" s="1" t="str">
        <f t="shared" si="768"/>
        <v>na</v>
      </c>
      <c r="E2891" t="s">
        <v>28</v>
      </c>
      <c r="F2891">
        <v>9602</v>
      </c>
      <c r="G2891" s="139">
        <v>2012</v>
      </c>
      <c r="H2891" t="s">
        <v>151</v>
      </c>
      <c r="I2891" s="691">
        <f>VLOOKUP(E2891&amp;H2891,Data2012!$A:$S,7,FALSE)</f>
        <v>-1</v>
      </c>
    </row>
    <row r="2892" spans="1:9" ht="14.25" hidden="1" customHeight="1">
      <c r="A2892" s="1" t="str">
        <f t="shared" si="765"/>
        <v>FGC20129602</v>
      </c>
      <c r="B2892" s="1" t="str">
        <f t="shared" si="766"/>
        <v xml:space="preserve"> </v>
      </c>
      <c r="C2892" s="210" t="str">
        <f t="shared" si="767"/>
        <v xml:space="preserve"> </v>
      </c>
      <c r="D2892" s="1" t="str">
        <f t="shared" si="768"/>
        <v>na</v>
      </c>
      <c r="E2892" t="s">
        <v>28</v>
      </c>
      <c r="F2892">
        <v>9602</v>
      </c>
      <c r="G2892" s="139">
        <v>2012</v>
      </c>
      <c r="H2892" t="s">
        <v>150</v>
      </c>
      <c r="I2892" s="691">
        <f>VLOOKUP(E2892&amp;H2892,Data2012!$A:$S,7,FALSE)</f>
        <v>-1</v>
      </c>
    </row>
    <row r="2893" spans="1:9" ht="14.25" hidden="1" customHeight="1">
      <c r="A2893" s="1" t="str">
        <f t="shared" si="765"/>
        <v>FGC20129602</v>
      </c>
      <c r="B2893" s="1" t="str">
        <f t="shared" si="766"/>
        <v xml:space="preserve"> </v>
      </c>
      <c r="C2893" s="210" t="str">
        <f t="shared" si="767"/>
        <v xml:space="preserve"> </v>
      </c>
      <c r="D2893" s="1" t="str">
        <f t="shared" si="768"/>
        <v>na</v>
      </c>
      <c r="E2893" t="s">
        <v>28</v>
      </c>
      <c r="F2893">
        <v>9602</v>
      </c>
      <c r="G2893" s="139">
        <v>2012</v>
      </c>
      <c r="H2893" t="s">
        <v>149</v>
      </c>
      <c r="I2893" s="691">
        <f>VLOOKUP(E2893&amp;H2893,Data2012!$A:$S,7,FALSE)</f>
        <v>-1</v>
      </c>
    </row>
    <row r="2894" spans="1:9" ht="14.25" hidden="1" customHeight="1">
      <c r="A2894" s="1" t="str">
        <f t="shared" si="765"/>
        <v>FGC20129602</v>
      </c>
      <c r="B2894" s="1" t="str">
        <f t="shared" si="766"/>
        <v xml:space="preserve"> </v>
      </c>
      <c r="C2894" s="210" t="str">
        <f t="shared" si="767"/>
        <v xml:space="preserve"> </v>
      </c>
      <c r="D2894" s="1" t="str">
        <f t="shared" si="768"/>
        <v>na</v>
      </c>
      <c r="E2894" t="s">
        <v>28</v>
      </c>
      <c r="F2894">
        <v>9602</v>
      </c>
      <c r="G2894" s="139">
        <v>2012</v>
      </c>
      <c r="H2894" t="s">
        <v>148</v>
      </c>
      <c r="I2894" s="691">
        <f>VLOOKUP(E2894&amp;H2894,Data2012!$A:$S,7,FALSE)</f>
        <v>-1</v>
      </c>
    </row>
    <row r="2895" spans="1:9" ht="14.25" hidden="1" customHeight="1">
      <c r="A2895" s="1" t="str">
        <f t="shared" si="765"/>
        <v>FGC20129602</v>
      </c>
      <c r="B2895" s="1" t="str">
        <f t="shared" si="766"/>
        <v xml:space="preserve"> </v>
      </c>
      <c r="C2895" s="210" t="str">
        <f t="shared" si="767"/>
        <v xml:space="preserve"> </v>
      </c>
      <c r="D2895" s="1" t="str">
        <f t="shared" si="768"/>
        <v>na</v>
      </c>
      <c r="E2895" t="s">
        <v>28</v>
      </c>
      <c r="F2895">
        <v>9602</v>
      </c>
      <c r="G2895" s="139">
        <v>2012</v>
      </c>
      <c r="H2895" t="s">
        <v>147</v>
      </c>
      <c r="I2895" s="691">
        <f>VLOOKUP(E2895&amp;H2895,Data2012!$A:$S,7,FALSE)</f>
        <v>-1</v>
      </c>
    </row>
    <row r="2896" spans="1:9" ht="14.25" hidden="1" customHeight="1">
      <c r="A2896" s="1" t="str">
        <f t="shared" si="765"/>
        <v>FGC20129602</v>
      </c>
      <c r="B2896" s="1" t="str">
        <f t="shared" si="766"/>
        <v xml:space="preserve"> </v>
      </c>
      <c r="C2896" s="210" t="str">
        <f t="shared" si="767"/>
        <v xml:space="preserve"> </v>
      </c>
      <c r="D2896" s="1" t="str">
        <f t="shared" si="768"/>
        <v>na</v>
      </c>
      <c r="E2896" t="s">
        <v>28</v>
      </c>
      <c r="F2896">
        <v>9602</v>
      </c>
      <c r="G2896" s="139">
        <v>2012</v>
      </c>
      <c r="H2896" t="s">
        <v>146</v>
      </c>
      <c r="I2896" s="691">
        <f>VLOOKUP(E2896&amp;H2896,Data2012!$A:$S,7,FALSE)</f>
        <v>-1</v>
      </c>
    </row>
    <row r="2897" spans="1:9" ht="14.25" hidden="1" customHeight="1">
      <c r="A2897" s="1" t="str">
        <f t="shared" si="765"/>
        <v>FGC20129602</v>
      </c>
      <c r="B2897" s="1" t="str">
        <f t="shared" si="766"/>
        <v xml:space="preserve"> </v>
      </c>
      <c r="C2897" s="210" t="str">
        <f t="shared" si="767"/>
        <v xml:space="preserve"> </v>
      </c>
      <c r="D2897" s="1" t="str">
        <f t="shared" si="768"/>
        <v>na</v>
      </c>
      <c r="E2897" t="s">
        <v>28</v>
      </c>
      <c r="F2897">
        <v>9602</v>
      </c>
      <c r="G2897" s="139">
        <v>2012</v>
      </c>
      <c r="H2897" t="s">
        <v>145</v>
      </c>
      <c r="I2897" s="691">
        <f>VLOOKUP(E2897&amp;H2897,Data2012!$A:$S,7,FALSE)</f>
        <v>-1</v>
      </c>
    </row>
    <row r="2898" spans="1:9" ht="14.25" hidden="1" customHeight="1">
      <c r="A2898" s="1" t="str">
        <f t="shared" si="765"/>
        <v>FGC20129602</v>
      </c>
      <c r="B2898" s="403" t="str">
        <f>IF(D2898="na"," ",SUMIF(A:A,A2898,D:D))</f>
        <v xml:space="preserve"> </v>
      </c>
      <c r="C2898" s="404" t="str">
        <f>IF(D2898="na"," ",VALUE(RIGHT(TRIM(H2898),2)))</f>
        <v xml:space="preserve"> </v>
      </c>
      <c r="D2898" s="403" t="str">
        <f t="shared" si="768"/>
        <v>na</v>
      </c>
      <c r="E2898" t="s">
        <v>28</v>
      </c>
      <c r="F2898">
        <v>9602</v>
      </c>
      <c r="G2898" s="139">
        <v>2012</v>
      </c>
      <c r="H2898" t="s">
        <v>144</v>
      </c>
      <c r="I2898" s="691">
        <f>VLOOKUP(E2898&amp;H2898,Data2012!$A:$S,7,FALSE)</f>
        <v>-1</v>
      </c>
    </row>
    <row r="2899" spans="1:9" ht="14.25" hidden="1" customHeight="1">
      <c r="A2899" s="1" t="str">
        <f t="shared" si="765"/>
        <v>FGC20129603</v>
      </c>
      <c r="B2899" s="1" t="str">
        <f t="shared" ref="B2899:B2909" si="769">IF(D2899="na",B2900,SUMIF(A:A,A2899,D:D))</f>
        <v xml:space="preserve"> </v>
      </c>
      <c r="C2899" s="210" t="str">
        <f t="shared" ref="C2899:C2909" si="770">IF(D2899="na",C2900,VALUE(RIGHT(TRIM(H2899),2)))</f>
        <v xml:space="preserve"> </v>
      </c>
      <c r="D2899" s="1" t="str">
        <f>IF(I2899&lt;0,"na",I2899)</f>
        <v>na</v>
      </c>
      <c r="E2899" t="s">
        <v>28</v>
      </c>
      <c r="F2899" s="891">
        <v>9603</v>
      </c>
      <c r="G2899" s="139">
        <v>2012</v>
      </c>
      <c r="H2899" t="s">
        <v>155</v>
      </c>
      <c r="I2899" s="691">
        <f>VLOOKUP(E2899&amp;H2899,Data2012!$A:$S,12,FALSE)</f>
        <v>-1</v>
      </c>
    </row>
    <row r="2900" spans="1:9" ht="14.25" hidden="1" customHeight="1">
      <c r="A2900" s="1" t="str">
        <f t="shared" si="765"/>
        <v>FGC20129603</v>
      </c>
      <c r="B2900" s="1" t="str">
        <f t="shared" si="769"/>
        <v xml:space="preserve"> </v>
      </c>
      <c r="C2900" s="210" t="str">
        <f t="shared" si="770"/>
        <v xml:space="preserve"> </v>
      </c>
      <c r="D2900" s="1" t="str">
        <f t="shared" ref="D2900:D2910" si="771">IF(I2900&lt;0,"na",I2900)</f>
        <v>na</v>
      </c>
      <c r="E2900" t="s">
        <v>28</v>
      </c>
      <c r="F2900">
        <v>9603</v>
      </c>
      <c r="G2900" s="139">
        <v>2012</v>
      </c>
      <c r="H2900" t="s">
        <v>154</v>
      </c>
      <c r="I2900" s="691">
        <f>VLOOKUP(E2900&amp;H2900,Data2012!$A:$S,12,FALSE)</f>
        <v>-1</v>
      </c>
    </row>
    <row r="2901" spans="1:9" ht="14.25" hidden="1" customHeight="1">
      <c r="A2901" s="1" t="str">
        <f t="shared" si="765"/>
        <v>FGC20129603</v>
      </c>
      <c r="B2901" s="1" t="str">
        <f t="shared" si="769"/>
        <v xml:space="preserve"> </v>
      </c>
      <c r="C2901" s="210" t="str">
        <f t="shared" si="770"/>
        <v xml:space="preserve"> </v>
      </c>
      <c r="D2901" s="1" t="str">
        <f t="shared" si="771"/>
        <v>na</v>
      </c>
      <c r="E2901" t="s">
        <v>28</v>
      </c>
      <c r="F2901">
        <v>9603</v>
      </c>
      <c r="G2901" s="139">
        <v>2012</v>
      </c>
      <c r="H2901" t="s">
        <v>153</v>
      </c>
      <c r="I2901" s="691">
        <f>VLOOKUP(E2901&amp;H2901,Data2012!$A:$S,12,FALSE)</f>
        <v>-1</v>
      </c>
    </row>
    <row r="2902" spans="1:9" ht="14.25" hidden="1" customHeight="1">
      <c r="A2902" s="1" t="str">
        <f t="shared" si="765"/>
        <v>FGC20129603</v>
      </c>
      <c r="B2902" s="1" t="str">
        <f t="shared" si="769"/>
        <v xml:space="preserve"> </v>
      </c>
      <c r="C2902" s="210" t="str">
        <f t="shared" si="770"/>
        <v xml:space="preserve"> </v>
      </c>
      <c r="D2902" s="1" t="str">
        <f t="shared" si="771"/>
        <v>na</v>
      </c>
      <c r="E2902" t="s">
        <v>28</v>
      </c>
      <c r="F2902">
        <v>9603</v>
      </c>
      <c r="G2902" s="139">
        <v>2012</v>
      </c>
      <c r="H2902" t="s">
        <v>152</v>
      </c>
      <c r="I2902" s="691">
        <f>VLOOKUP(E2902&amp;H2902,Data2012!$A:$S,12,FALSE)</f>
        <v>-1</v>
      </c>
    </row>
    <row r="2903" spans="1:9" ht="14.25" hidden="1" customHeight="1">
      <c r="A2903" s="1" t="str">
        <f t="shared" si="765"/>
        <v>FGC20129603</v>
      </c>
      <c r="B2903" s="1" t="str">
        <f t="shared" si="769"/>
        <v xml:space="preserve"> </v>
      </c>
      <c r="C2903" s="210" t="str">
        <f t="shared" si="770"/>
        <v xml:space="preserve"> </v>
      </c>
      <c r="D2903" s="1" t="str">
        <f t="shared" si="771"/>
        <v>na</v>
      </c>
      <c r="E2903" t="s">
        <v>28</v>
      </c>
      <c r="F2903">
        <v>9603</v>
      </c>
      <c r="G2903" s="139">
        <v>2012</v>
      </c>
      <c r="H2903" t="s">
        <v>151</v>
      </c>
      <c r="I2903" s="691">
        <f>VLOOKUP(E2903&amp;H2903,Data2012!$A:$S,12,FALSE)</f>
        <v>-1</v>
      </c>
    </row>
    <row r="2904" spans="1:9" ht="14.25" hidden="1" customHeight="1">
      <c r="A2904" s="1" t="str">
        <f t="shared" si="765"/>
        <v>FGC20129603</v>
      </c>
      <c r="B2904" s="1" t="str">
        <f t="shared" si="769"/>
        <v xml:space="preserve"> </v>
      </c>
      <c r="C2904" s="210" t="str">
        <f t="shared" si="770"/>
        <v xml:space="preserve"> </v>
      </c>
      <c r="D2904" s="1" t="str">
        <f t="shared" si="771"/>
        <v>na</v>
      </c>
      <c r="E2904" t="s">
        <v>28</v>
      </c>
      <c r="F2904">
        <v>9603</v>
      </c>
      <c r="G2904" s="139">
        <v>2012</v>
      </c>
      <c r="H2904" t="s">
        <v>150</v>
      </c>
      <c r="I2904" s="691">
        <f>VLOOKUP(E2904&amp;H2904,Data2012!$A:$S,12,FALSE)</f>
        <v>-1</v>
      </c>
    </row>
    <row r="2905" spans="1:9" ht="14.25" hidden="1" customHeight="1">
      <c r="A2905" s="1" t="str">
        <f t="shared" si="765"/>
        <v>FGC20129603</v>
      </c>
      <c r="B2905" s="1" t="str">
        <f t="shared" si="769"/>
        <v xml:space="preserve"> </v>
      </c>
      <c r="C2905" s="210" t="str">
        <f t="shared" si="770"/>
        <v xml:space="preserve"> </v>
      </c>
      <c r="D2905" s="1" t="str">
        <f t="shared" si="771"/>
        <v>na</v>
      </c>
      <c r="E2905" t="s">
        <v>28</v>
      </c>
      <c r="F2905">
        <v>9603</v>
      </c>
      <c r="G2905" s="139">
        <v>2012</v>
      </c>
      <c r="H2905" t="s">
        <v>149</v>
      </c>
      <c r="I2905" s="691">
        <f>VLOOKUP(E2905&amp;H2905,Data2012!$A:$S,12,FALSE)</f>
        <v>-1</v>
      </c>
    </row>
    <row r="2906" spans="1:9" ht="14.25" hidden="1" customHeight="1">
      <c r="A2906" s="1" t="str">
        <f t="shared" si="765"/>
        <v>FGC20129603</v>
      </c>
      <c r="B2906" s="1" t="str">
        <f t="shared" si="769"/>
        <v xml:space="preserve"> </v>
      </c>
      <c r="C2906" s="210" t="str">
        <f t="shared" si="770"/>
        <v xml:space="preserve"> </v>
      </c>
      <c r="D2906" s="1" t="str">
        <f t="shared" si="771"/>
        <v>na</v>
      </c>
      <c r="E2906" t="s">
        <v>28</v>
      </c>
      <c r="F2906">
        <v>9603</v>
      </c>
      <c r="G2906" s="139">
        <v>2012</v>
      </c>
      <c r="H2906" t="s">
        <v>148</v>
      </c>
      <c r="I2906" s="691">
        <f>VLOOKUP(E2906&amp;H2906,Data2012!$A:$S,12,FALSE)</f>
        <v>-1</v>
      </c>
    </row>
    <row r="2907" spans="1:9" ht="14.25" hidden="1" customHeight="1">
      <c r="A2907" s="1" t="str">
        <f t="shared" si="765"/>
        <v>FGC20129603</v>
      </c>
      <c r="B2907" s="1" t="str">
        <f t="shared" si="769"/>
        <v xml:space="preserve"> </v>
      </c>
      <c r="C2907" s="210" t="str">
        <f t="shared" si="770"/>
        <v xml:space="preserve"> </v>
      </c>
      <c r="D2907" s="1" t="str">
        <f t="shared" si="771"/>
        <v>na</v>
      </c>
      <c r="E2907" t="s">
        <v>28</v>
      </c>
      <c r="F2907">
        <v>9603</v>
      </c>
      <c r="G2907" s="139">
        <v>2012</v>
      </c>
      <c r="H2907" t="s">
        <v>147</v>
      </c>
      <c r="I2907" s="691">
        <f>VLOOKUP(E2907&amp;H2907,Data2012!$A:$S,12,FALSE)</f>
        <v>-1</v>
      </c>
    </row>
    <row r="2908" spans="1:9" ht="14.25" hidden="1" customHeight="1">
      <c r="A2908" s="1" t="str">
        <f t="shared" si="765"/>
        <v>FGC20129603</v>
      </c>
      <c r="B2908" s="1" t="str">
        <f t="shared" si="769"/>
        <v xml:space="preserve"> </v>
      </c>
      <c r="C2908" s="210" t="str">
        <f t="shared" si="770"/>
        <v xml:space="preserve"> </v>
      </c>
      <c r="D2908" s="1" t="str">
        <f t="shared" si="771"/>
        <v>na</v>
      </c>
      <c r="E2908" t="s">
        <v>28</v>
      </c>
      <c r="F2908">
        <v>9603</v>
      </c>
      <c r="G2908" s="139">
        <v>2012</v>
      </c>
      <c r="H2908" t="s">
        <v>146</v>
      </c>
      <c r="I2908" s="691">
        <f>VLOOKUP(E2908&amp;H2908,Data2012!$A:$S,12,FALSE)</f>
        <v>-1</v>
      </c>
    </row>
    <row r="2909" spans="1:9" ht="14.25" hidden="1" customHeight="1">
      <c r="A2909" s="1" t="str">
        <f t="shared" si="765"/>
        <v>FGC20129603</v>
      </c>
      <c r="B2909" s="1" t="str">
        <f t="shared" si="769"/>
        <v xml:space="preserve"> </v>
      </c>
      <c r="C2909" s="210" t="str">
        <f t="shared" si="770"/>
        <v xml:space="preserve"> </v>
      </c>
      <c r="D2909" s="1" t="str">
        <f t="shared" si="771"/>
        <v>na</v>
      </c>
      <c r="E2909" t="s">
        <v>28</v>
      </c>
      <c r="F2909">
        <v>9603</v>
      </c>
      <c r="G2909" s="139">
        <v>2012</v>
      </c>
      <c r="H2909" t="s">
        <v>145</v>
      </c>
      <c r="I2909" s="691">
        <f>VLOOKUP(E2909&amp;H2909,Data2012!$A:$S,12,FALSE)</f>
        <v>-1</v>
      </c>
    </row>
    <row r="2910" spans="1:9" ht="14.25" hidden="1" customHeight="1">
      <c r="A2910" s="1" t="str">
        <f t="shared" si="765"/>
        <v>FGC20129603</v>
      </c>
      <c r="B2910" s="1" t="str">
        <f>IF(D2910="na"," ",SUMIF(A:A,A2910,D:D))</f>
        <v xml:space="preserve"> </v>
      </c>
      <c r="C2910" s="210" t="str">
        <f>IF(D2910="na"," ",VALUE(RIGHT(TRIM(H2910),2)))</f>
        <v xml:space="preserve"> </v>
      </c>
      <c r="D2910" s="1" t="str">
        <f t="shared" si="771"/>
        <v>na</v>
      </c>
      <c r="E2910" t="s">
        <v>28</v>
      </c>
      <c r="F2910">
        <v>9603</v>
      </c>
      <c r="G2910" s="139">
        <v>2012</v>
      </c>
      <c r="H2910" t="s">
        <v>144</v>
      </c>
      <c r="I2910" s="691">
        <f>VLOOKUP(E2910&amp;H2910,Data2012!$A:$S,12,FALSE)</f>
        <v>-1</v>
      </c>
    </row>
    <row r="2911" spans="1:9" ht="14.25" hidden="1" customHeight="1">
      <c r="A2911" s="1" t="str">
        <f t="shared" si="765"/>
        <v>FGC20129604</v>
      </c>
      <c r="B2911" s="1" t="str">
        <f t="shared" ref="B2911:B2921" si="772">IF(D2911="na",B2912,SUMIF(A:A,A2911,D:D))</f>
        <v xml:space="preserve"> </v>
      </c>
      <c r="C2911" s="210" t="str">
        <f t="shared" ref="C2911:C2921" si="773">IF(D2911="na",C2912,VALUE(RIGHT(TRIM(H2911),2)))</f>
        <v xml:space="preserve"> </v>
      </c>
      <c r="D2911" s="1" t="str">
        <f>IF(I2911&lt;0,"na",I2911)</f>
        <v>na</v>
      </c>
      <c r="E2911" t="s">
        <v>28</v>
      </c>
      <c r="F2911" s="891">
        <v>9604</v>
      </c>
      <c r="G2911" s="139">
        <v>2012</v>
      </c>
      <c r="H2911" t="s">
        <v>155</v>
      </c>
      <c r="I2911" s="691">
        <f>VLOOKUP(E2911&amp;H2911,Data2012!$A:$S,15,FALSE)</f>
        <v>-1</v>
      </c>
    </row>
    <row r="2912" spans="1:9" ht="14.25" hidden="1" customHeight="1">
      <c r="A2912" s="1" t="str">
        <f t="shared" si="765"/>
        <v>FGC20129604</v>
      </c>
      <c r="B2912" s="1" t="str">
        <f t="shared" si="772"/>
        <v xml:space="preserve"> </v>
      </c>
      <c r="C2912" s="210" t="str">
        <f t="shared" si="773"/>
        <v xml:space="preserve"> </v>
      </c>
      <c r="D2912" s="1" t="str">
        <f t="shared" ref="D2912:D2922" si="774">IF(I2912&lt;0,"na",I2912)</f>
        <v>na</v>
      </c>
      <c r="E2912" t="s">
        <v>28</v>
      </c>
      <c r="F2912">
        <v>9604</v>
      </c>
      <c r="G2912" s="139">
        <v>2012</v>
      </c>
      <c r="H2912" t="s">
        <v>154</v>
      </c>
      <c r="I2912" s="691">
        <f>VLOOKUP(E2912&amp;H2912,Data2012!$A:$S,15,FALSE)</f>
        <v>-1</v>
      </c>
    </row>
    <row r="2913" spans="1:9" ht="14.25" hidden="1" customHeight="1">
      <c r="A2913" s="1" t="str">
        <f t="shared" si="765"/>
        <v>FGC20129604</v>
      </c>
      <c r="B2913" s="1" t="str">
        <f t="shared" si="772"/>
        <v xml:space="preserve"> </v>
      </c>
      <c r="C2913" s="210" t="str">
        <f t="shared" si="773"/>
        <v xml:space="preserve"> </v>
      </c>
      <c r="D2913" s="1" t="str">
        <f t="shared" si="774"/>
        <v>na</v>
      </c>
      <c r="E2913" t="s">
        <v>28</v>
      </c>
      <c r="F2913">
        <v>9604</v>
      </c>
      <c r="G2913" s="139">
        <v>2012</v>
      </c>
      <c r="H2913" t="s">
        <v>153</v>
      </c>
      <c r="I2913" s="691">
        <f>VLOOKUP(E2913&amp;H2913,Data2012!$A:$S,15,FALSE)</f>
        <v>-1</v>
      </c>
    </row>
    <row r="2914" spans="1:9" ht="14.25" hidden="1" customHeight="1">
      <c r="A2914" s="1" t="str">
        <f t="shared" si="765"/>
        <v>FGC20129604</v>
      </c>
      <c r="B2914" s="1" t="str">
        <f t="shared" si="772"/>
        <v xml:space="preserve"> </v>
      </c>
      <c r="C2914" s="210" t="str">
        <f t="shared" si="773"/>
        <v xml:space="preserve"> </v>
      </c>
      <c r="D2914" s="1" t="str">
        <f t="shared" si="774"/>
        <v>na</v>
      </c>
      <c r="E2914" t="s">
        <v>28</v>
      </c>
      <c r="F2914">
        <v>9604</v>
      </c>
      <c r="G2914" s="139">
        <v>2012</v>
      </c>
      <c r="H2914" t="s">
        <v>152</v>
      </c>
      <c r="I2914" s="691">
        <f>VLOOKUP(E2914&amp;H2914,Data2012!$A:$S,15,FALSE)</f>
        <v>-1</v>
      </c>
    </row>
    <row r="2915" spans="1:9" ht="14.25" hidden="1" customHeight="1">
      <c r="A2915" s="1" t="str">
        <f t="shared" si="765"/>
        <v>FGC20129604</v>
      </c>
      <c r="B2915" s="1" t="str">
        <f t="shared" si="772"/>
        <v xml:space="preserve"> </v>
      </c>
      <c r="C2915" s="210" t="str">
        <f t="shared" si="773"/>
        <v xml:space="preserve"> </v>
      </c>
      <c r="D2915" s="1" t="str">
        <f t="shared" si="774"/>
        <v>na</v>
      </c>
      <c r="E2915" t="s">
        <v>28</v>
      </c>
      <c r="F2915">
        <v>9604</v>
      </c>
      <c r="G2915" s="139">
        <v>2012</v>
      </c>
      <c r="H2915" t="s">
        <v>151</v>
      </c>
      <c r="I2915" s="691">
        <f>VLOOKUP(E2915&amp;H2915,Data2012!$A:$S,15,FALSE)</f>
        <v>-1</v>
      </c>
    </row>
    <row r="2916" spans="1:9" ht="14.25" hidden="1" customHeight="1">
      <c r="A2916" s="1" t="str">
        <f t="shared" si="765"/>
        <v>FGC20129604</v>
      </c>
      <c r="B2916" s="1" t="str">
        <f t="shared" si="772"/>
        <v xml:space="preserve"> </v>
      </c>
      <c r="C2916" s="210" t="str">
        <f t="shared" si="773"/>
        <v xml:space="preserve"> </v>
      </c>
      <c r="D2916" s="1" t="str">
        <f t="shared" si="774"/>
        <v>na</v>
      </c>
      <c r="E2916" t="s">
        <v>28</v>
      </c>
      <c r="F2916">
        <v>9604</v>
      </c>
      <c r="G2916" s="139">
        <v>2012</v>
      </c>
      <c r="H2916" t="s">
        <v>150</v>
      </c>
      <c r="I2916" s="691">
        <f>VLOOKUP(E2916&amp;H2916,Data2012!$A:$S,15,FALSE)</f>
        <v>-1</v>
      </c>
    </row>
    <row r="2917" spans="1:9" ht="14.25" hidden="1" customHeight="1">
      <c r="A2917" s="1" t="str">
        <f t="shared" si="765"/>
        <v>FGC20129604</v>
      </c>
      <c r="B2917" s="1" t="str">
        <f t="shared" si="772"/>
        <v xml:space="preserve"> </v>
      </c>
      <c r="C2917" s="210" t="str">
        <f t="shared" si="773"/>
        <v xml:space="preserve"> </v>
      </c>
      <c r="D2917" s="1" t="str">
        <f t="shared" si="774"/>
        <v>na</v>
      </c>
      <c r="E2917" t="s">
        <v>28</v>
      </c>
      <c r="F2917">
        <v>9604</v>
      </c>
      <c r="G2917" s="139">
        <v>2012</v>
      </c>
      <c r="H2917" t="s">
        <v>149</v>
      </c>
      <c r="I2917" s="691">
        <f>VLOOKUP(E2917&amp;H2917,Data2012!$A:$S,15,FALSE)</f>
        <v>-1</v>
      </c>
    </row>
    <row r="2918" spans="1:9" ht="14.25" hidden="1" customHeight="1">
      <c r="A2918" s="1" t="str">
        <f t="shared" si="765"/>
        <v>FGC20129604</v>
      </c>
      <c r="B2918" s="1" t="str">
        <f t="shared" si="772"/>
        <v xml:space="preserve"> </v>
      </c>
      <c r="C2918" s="210" t="str">
        <f t="shared" si="773"/>
        <v xml:space="preserve"> </v>
      </c>
      <c r="D2918" s="1" t="str">
        <f t="shared" si="774"/>
        <v>na</v>
      </c>
      <c r="E2918" t="s">
        <v>28</v>
      </c>
      <c r="F2918">
        <v>9604</v>
      </c>
      <c r="G2918" s="139">
        <v>2012</v>
      </c>
      <c r="H2918" t="s">
        <v>148</v>
      </c>
      <c r="I2918" s="691">
        <f>VLOOKUP(E2918&amp;H2918,Data2012!$A:$S,15,FALSE)</f>
        <v>-1</v>
      </c>
    </row>
    <row r="2919" spans="1:9" ht="14.25" hidden="1" customHeight="1">
      <c r="A2919" s="1" t="str">
        <f t="shared" si="765"/>
        <v>FGC20129604</v>
      </c>
      <c r="B2919" s="1" t="str">
        <f t="shared" si="772"/>
        <v xml:space="preserve"> </v>
      </c>
      <c r="C2919" s="210" t="str">
        <f t="shared" si="773"/>
        <v xml:space="preserve"> </v>
      </c>
      <c r="D2919" s="1" t="str">
        <f t="shared" si="774"/>
        <v>na</v>
      </c>
      <c r="E2919" t="s">
        <v>28</v>
      </c>
      <c r="F2919">
        <v>9604</v>
      </c>
      <c r="G2919" s="139">
        <v>2012</v>
      </c>
      <c r="H2919" t="s">
        <v>147</v>
      </c>
      <c r="I2919" s="691">
        <f>VLOOKUP(E2919&amp;H2919,Data2012!$A:$S,15,FALSE)</f>
        <v>-1</v>
      </c>
    </row>
    <row r="2920" spans="1:9" ht="14.25" hidden="1" customHeight="1">
      <c r="A2920" s="1" t="str">
        <f t="shared" si="765"/>
        <v>FGC20129604</v>
      </c>
      <c r="B2920" s="1" t="str">
        <f t="shared" si="772"/>
        <v xml:space="preserve"> </v>
      </c>
      <c r="C2920" s="210" t="str">
        <f t="shared" si="773"/>
        <v xml:space="preserve"> </v>
      </c>
      <c r="D2920" s="1" t="str">
        <f t="shared" si="774"/>
        <v>na</v>
      </c>
      <c r="E2920" t="s">
        <v>28</v>
      </c>
      <c r="F2920">
        <v>9604</v>
      </c>
      <c r="G2920" s="139">
        <v>2012</v>
      </c>
      <c r="H2920" t="s">
        <v>146</v>
      </c>
      <c r="I2920" s="691">
        <f>VLOOKUP(E2920&amp;H2920,Data2012!$A:$S,15,FALSE)</f>
        <v>-1</v>
      </c>
    </row>
    <row r="2921" spans="1:9" ht="14.25" hidden="1" customHeight="1">
      <c r="A2921" s="1" t="str">
        <f t="shared" si="765"/>
        <v>FGC20129604</v>
      </c>
      <c r="B2921" s="1" t="str">
        <f t="shared" si="772"/>
        <v xml:space="preserve"> </v>
      </c>
      <c r="C2921" s="210" t="str">
        <f t="shared" si="773"/>
        <v xml:space="preserve"> </v>
      </c>
      <c r="D2921" s="1" t="str">
        <f t="shared" si="774"/>
        <v>na</v>
      </c>
      <c r="E2921" t="s">
        <v>28</v>
      </c>
      <c r="F2921">
        <v>9604</v>
      </c>
      <c r="G2921" s="139">
        <v>2012</v>
      </c>
      <c r="H2921" t="s">
        <v>145</v>
      </c>
      <c r="I2921" s="691">
        <f>VLOOKUP(E2921&amp;H2921,Data2012!$A:$S,15,FALSE)</f>
        <v>-1</v>
      </c>
    </row>
    <row r="2922" spans="1:9" ht="14.25" hidden="1" customHeight="1">
      <c r="A2922" s="1" t="str">
        <f t="shared" si="765"/>
        <v>FGC20129604</v>
      </c>
      <c r="B2922" s="1" t="str">
        <f>IF(D2922="na"," ",SUMIF(A:A,A2922,D:D))</f>
        <v xml:space="preserve"> </v>
      </c>
      <c r="C2922" s="210" t="str">
        <f>IF(D2922="na"," ",VALUE(RIGHT(TRIM(H2922),2)))</f>
        <v xml:space="preserve"> </v>
      </c>
      <c r="D2922" s="1" t="str">
        <f t="shared" si="774"/>
        <v>na</v>
      </c>
      <c r="E2922" t="s">
        <v>28</v>
      </c>
      <c r="F2922">
        <v>9604</v>
      </c>
      <c r="G2922" s="139">
        <v>2012</v>
      </c>
      <c r="H2922" t="s">
        <v>144</v>
      </c>
      <c r="I2922" s="691">
        <f>VLOOKUP(E2922&amp;H2922,Data2012!$A:$S,15,FALSE)</f>
        <v>-1</v>
      </c>
    </row>
    <row r="2923" spans="1:9" ht="14.25" hidden="1" customHeight="1">
      <c r="A2923" s="1" t="str">
        <f t="shared" si="765"/>
        <v>GFR20129603</v>
      </c>
      <c r="B2923" s="1" t="str">
        <f t="shared" ref="B2923:B2933" si="775">IF(D2923="na",B2924,SUMIF(A:A,A2923,D:D))</f>
        <v xml:space="preserve"> </v>
      </c>
      <c r="C2923" s="210" t="str">
        <f t="shared" ref="C2923:C2933" si="776">IF(D2923="na",C2924,VALUE(RIGHT(TRIM(H2923),2)))</f>
        <v xml:space="preserve"> </v>
      </c>
      <c r="D2923" s="1" t="str">
        <f>IF(I2923&lt;0,"na",I2923)</f>
        <v>na</v>
      </c>
      <c r="E2923" t="s">
        <v>136</v>
      </c>
      <c r="F2923" s="891">
        <v>9603</v>
      </c>
      <c r="G2923" s="139">
        <v>2012</v>
      </c>
      <c r="H2923" t="s">
        <v>155</v>
      </c>
      <c r="I2923" s="691">
        <f>VLOOKUP(E2923&amp;H2923,Data2012!$A:$U,12,FALSE)</f>
        <v>-1</v>
      </c>
    </row>
    <row r="2924" spans="1:9" ht="14.25" hidden="1" customHeight="1">
      <c r="A2924" s="1" t="str">
        <f t="shared" si="765"/>
        <v>GFR20129603</v>
      </c>
      <c r="B2924" s="1" t="str">
        <f t="shared" si="775"/>
        <v xml:space="preserve"> </v>
      </c>
      <c r="C2924" s="210" t="str">
        <f t="shared" si="776"/>
        <v xml:space="preserve"> </v>
      </c>
      <c r="D2924" s="1" t="str">
        <f t="shared" ref="D2924:D2934" si="777">IF(I2924&lt;0,"na",I2924)</f>
        <v>na</v>
      </c>
      <c r="E2924" t="s">
        <v>136</v>
      </c>
      <c r="F2924">
        <v>9603</v>
      </c>
      <c r="G2924" s="139">
        <v>2012</v>
      </c>
      <c r="H2924" t="s">
        <v>154</v>
      </c>
      <c r="I2924" s="691">
        <f>VLOOKUP(E2924&amp;H2924,Data2012!$A:$U,12,FALSE)</f>
        <v>-1</v>
      </c>
    </row>
    <row r="2925" spans="1:9" ht="14.25" hidden="1" customHeight="1">
      <c r="A2925" s="1" t="str">
        <f t="shared" si="765"/>
        <v>GFR20129603</v>
      </c>
      <c r="B2925" s="1" t="str">
        <f t="shared" si="775"/>
        <v xml:space="preserve"> </v>
      </c>
      <c r="C2925" s="210" t="str">
        <f t="shared" si="776"/>
        <v xml:space="preserve"> </v>
      </c>
      <c r="D2925" s="1" t="str">
        <f t="shared" si="777"/>
        <v>na</v>
      </c>
      <c r="E2925" t="s">
        <v>136</v>
      </c>
      <c r="F2925">
        <v>9603</v>
      </c>
      <c r="G2925" s="139">
        <v>2012</v>
      </c>
      <c r="H2925" t="s">
        <v>153</v>
      </c>
      <c r="I2925" s="691">
        <f>VLOOKUP(E2925&amp;H2925,Data2012!$A:$U,12,FALSE)</f>
        <v>-1</v>
      </c>
    </row>
    <row r="2926" spans="1:9" ht="14.25" hidden="1" customHeight="1">
      <c r="A2926" s="1" t="str">
        <f t="shared" si="765"/>
        <v>GFR20129603</v>
      </c>
      <c r="B2926" s="1" t="str">
        <f t="shared" si="775"/>
        <v xml:space="preserve"> </v>
      </c>
      <c r="C2926" s="210" t="str">
        <f t="shared" si="776"/>
        <v xml:space="preserve"> </v>
      </c>
      <c r="D2926" s="1" t="str">
        <f t="shared" si="777"/>
        <v>na</v>
      </c>
      <c r="E2926" t="s">
        <v>136</v>
      </c>
      <c r="F2926">
        <v>9603</v>
      </c>
      <c r="G2926" s="139">
        <v>2012</v>
      </c>
      <c r="H2926" t="s">
        <v>152</v>
      </c>
      <c r="I2926" s="691">
        <f>VLOOKUP(E2926&amp;H2926,Data2012!$A:$U,12,FALSE)</f>
        <v>-1</v>
      </c>
    </row>
    <row r="2927" spans="1:9" ht="14.25" hidden="1" customHeight="1">
      <c r="A2927" s="1" t="str">
        <f t="shared" si="765"/>
        <v>GFR20129603</v>
      </c>
      <c r="B2927" s="1" t="str">
        <f t="shared" si="775"/>
        <v xml:space="preserve"> </v>
      </c>
      <c r="C2927" s="210" t="str">
        <f t="shared" si="776"/>
        <v xml:space="preserve"> </v>
      </c>
      <c r="D2927" s="1" t="str">
        <f t="shared" si="777"/>
        <v>na</v>
      </c>
      <c r="E2927" t="s">
        <v>136</v>
      </c>
      <c r="F2927">
        <v>9603</v>
      </c>
      <c r="G2927" s="139">
        <v>2012</v>
      </c>
      <c r="H2927" t="s">
        <v>151</v>
      </c>
      <c r="I2927" s="691">
        <f>VLOOKUP(E2927&amp;H2927,Data2012!$A:$U,12,FALSE)</f>
        <v>-1</v>
      </c>
    </row>
    <row r="2928" spans="1:9" ht="14.25" hidden="1" customHeight="1">
      <c r="A2928" s="1" t="str">
        <f t="shared" si="765"/>
        <v>GFR20129603</v>
      </c>
      <c r="B2928" s="1" t="str">
        <f t="shared" si="775"/>
        <v xml:space="preserve"> </v>
      </c>
      <c r="C2928" s="210" t="str">
        <f t="shared" si="776"/>
        <v xml:space="preserve"> </v>
      </c>
      <c r="D2928" s="1" t="str">
        <f t="shared" si="777"/>
        <v>na</v>
      </c>
      <c r="E2928" t="s">
        <v>136</v>
      </c>
      <c r="F2928">
        <v>9603</v>
      </c>
      <c r="G2928" s="139">
        <v>2012</v>
      </c>
      <c r="H2928" t="s">
        <v>150</v>
      </c>
      <c r="I2928" s="691">
        <f>VLOOKUP(E2928&amp;H2928,Data2012!$A:$U,12,FALSE)</f>
        <v>-1</v>
      </c>
    </row>
    <row r="2929" spans="1:9" ht="14.25" hidden="1" customHeight="1">
      <c r="A2929" s="1" t="str">
        <f t="shared" si="765"/>
        <v>GFR20129603</v>
      </c>
      <c r="B2929" s="1" t="str">
        <f t="shared" si="775"/>
        <v xml:space="preserve"> </v>
      </c>
      <c r="C2929" s="210" t="str">
        <f t="shared" si="776"/>
        <v xml:space="preserve"> </v>
      </c>
      <c r="D2929" s="1" t="str">
        <f t="shared" si="777"/>
        <v>na</v>
      </c>
      <c r="E2929" t="s">
        <v>136</v>
      </c>
      <c r="F2929">
        <v>9603</v>
      </c>
      <c r="G2929" s="139">
        <v>2012</v>
      </c>
      <c r="H2929" t="s">
        <v>149</v>
      </c>
      <c r="I2929" s="691">
        <f>VLOOKUP(E2929&amp;H2929,Data2012!$A:$U,12,FALSE)</f>
        <v>-1</v>
      </c>
    </row>
    <row r="2930" spans="1:9" ht="14.25" hidden="1" customHeight="1">
      <c r="A2930" s="1" t="str">
        <f t="shared" si="765"/>
        <v>GFR20129603</v>
      </c>
      <c r="B2930" s="1" t="str">
        <f t="shared" si="775"/>
        <v xml:space="preserve"> </v>
      </c>
      <c r="C2930" s="210" t="str">
        <f t="shared" si="776"/>
        <v xml:space="preserve"> </v>
      </c>
      <c r="D2930" s="1" t="str">
        <f t="shared" si="777"/>
        <v>na</v>
      </c>
      <c r="E2930" t="s">
        <v>136</v>
      </c>
      <c r="F2930">
        <v>9603</v>
      </c>
      <c r="G2930" s="139">
        <v>2012</v>
      </c>
      <c r="H2930" t="s">
        <v>148</v>
      </c>
      <c r="I2930" s="691">
        <f>VLOOKUP(E2930&amp;H2930,Data2012!$A:$U,12,FALSE)</f>
        <v>-1</v>
      </c>
    </row>
    <row r="2931" spans="1:9" ht="14.25" hidden="1" customHeight="1">
      <c r="A2931" s="1" t="str">
        <f t="shared" si="765"/>
        <v>GFR20129603</v>
      </c>
      <c r="B2931" s="1" t="str">
        <f t="shared" si="775"/>
        <v xml:space="preserve"> </v>
      </c>
      <c r="C2931" s="210" t="str">
        <f t="shared" si="776"/>
        <v xml:space="preserve"> </v>
      </c>
      <c r="D2931" s="1" t="str">
        <f t="shared" si="777"/>
        <v>na</v>
      </c>
      <c r="E2931" t="s">
        <v>136</v>
      </c>
      <c r="F2931">
        <v>9603</v>
      </c>
      <c r="G2931" s="139">
        <v>2012</v>
      </c>
      <c r="H2931" t="s">
        <v>147</v>
      </c>
      <c r="I2931" s="691">
        <f>VLOOKUP(E2931&amp;H2931,Data2012!$A:$U,12,FALSE)</f>
        <v>-1</v>
      </c>
    </row>
    <row r="2932" spans="1:9" ht="14.25" hidden="1" customHeight="1">
      <c r="A2932" s="1" t="str">
        <f t="shared" si="765"/>
        <v>GFR20129603</v>
      </c>
      <c r="B2932" s="1" t="str">
        <f t="shared" si="775"/>
        <v xml:space="preserve"> </v>
      </c>
      <c r="C2932" s="210" t="str">
        <f t="shared" si="776"/>
        <v xml:space="preserve"> </v>
      </c>
      <c r="D2932" s="1" t="str">
        <f t="shared" si="777"/>
        <v>na</v>
      </c>
      <c r="E2932" t="s">
        <v>136</v>
      </c>
      <c r="F2932">
        <v>9603</v>
      </c>
      <c r="G2932" s="139">
        <v>2012</v>
      </c>
      <c r="H2932" t="s">
        <v>146</v>
      </c>
      <c r="I2932" s="691">
        <f>VLOOKUP(E2932&amp;H2932,Data2012!$A:$U,12,FALSE)</f>
        <v>-1</v>
      </c>
    </row>
    <row r="2933" spans="1:9" ht="14.25" hidden="1" customHeight="1">
      <c r="A2933" s="1" t="str">
        <f t="shared" si="765"/>
        <v>GFR20129603</v>
      </c>
      <c r="B2933" s="1" t="str">
        <f t="shared" si="775"/>
        <v xml:space="preserve"> </v>
      </c>
      <c r="C2933" s="210" t="str">
        <f t="shared" si="776"/>
        <v xml:space="preserve"> </v>
      </c>
      <c r="D2933" s="1" t="str">
        <f t="shared" si="777"/>
        <v>na</v>
      </c>
      <c r="E2933" t="s">
        <v>136</v>
      </c>
      <c r="F2933">
        <v>9603</v>
      </c>
      <c r="G2933" s="139">
        <v>2012</v>
      </c>
      <c r="H2933" t="s">
        <v>145</v>
      </c>
      <c r="I2933" s="691">
        <f>VLOOKUP(E2933&amp;H2933,Data2012!$A:$U,12,FALSE)</f>
        <v>-1</v>
      </c>
    </row>
    <row r="2934" spans="1:9" ht="14.25" hidden="1" customHeight="1">
      <c r="A2934" s="1" t="str">
        <f t="shared" si="765"/>
        <v>GFR20129603</v>
      </c>
      <c r="B2934" s="1" t="str">
        <f>IF(D2934="na"," ",SUMIF(A:A,A2934,D:D))</f>
        <v xml:space="preserve"> </v>
      </c>
      <c r="C2934" s="210" t="str">
        <f>IF(D2934="na"," ",VALUE(RIGHT(TRIM(H2934),2)))</f>
        <v xml:space="preserve"> </v>
      </c>
      <c r="D2934" s="1" t="str">
        <f t="shared" si="777"/>
        <v>na</v>
      </c>
      <c r="E2934" t="s">
        <v>136</v>
      </c>
      <c r="F2934">
        <v>9603</v>
      </c>
      <c r="G2934" s="139">
        <v>2012</v>
      </c>
      <c r="H2934" t="s">
        <v>144</v>
      </c>
      <c r="I2934" s="691">
        <f>VLOOKUP(E2934&amp;H2934,Data2012!$A:$U,12,FALSE)</f>
        <v>-1</v>
      </c>
    </row>
    <row r="2935" spans="1:9" ht="14.25" hidden="1" customHeight="1">
      <c r="A2935" s="1" t="str">
        <f t="shared" si="765"/>
        <v>GFR20129604</v>
      </c>
      <c r="B2935" s="1" t="str">
        <f t="shared" ref="B2935:B2945" si="778">IF(D2935="na",B2936,SUMIF(A:A,A2935,D:D))</f>
        <v xml:space="preserve"> </v>
      </c>
      <c r="C2935" s="210" t="str">
        <f t="shared" ref="C2935:C2945" si="779">IF(D2935="na",C2936,VALUE(RIGHT(TRIM(H2935),2)))</f>
        <v xml:space="preserve"> </v>
      </c>
      <c r="D2935" s="1" t="str">
        <f>IF(I2935&lt;0,"na",I2935)</f>
        <v>na</v>
      </c>
      <c r="E2935" t="s">
        <v>136</v>
      </c>
      <c r="F2935">
        <v>9604</v>
      </c>
      <c r="G2935" s="139">
        <v>2012</v>
      </c>
      <c r="H2935" t="s">
        <v>155</v>
      </c>
      <c r="I2935">
        <f>VLOOKUP(E2935&amp;H2935,Data2012!$A:$S,15,FALSE)</f>
        <v>-1</v>
      </c>
    </row>
    <row r="2936" spans="1:9" ht="14.25" hidden="1" customHeight="1">
      <c r="A2936" s="1" t="str">
        <f t="shared" si="765"/>
        <v>GFR20129604</v>
      </c>
      <c r="B2936" s="1" t="str">
        <f t="shared" si="778"/>
        <v xml:space="preserve"> </v>
      </c>
      <c r="C2936" s="210" t="str">
        <f t="shared" si="779"/>
        <v xml:space="preserve"> </v>
      </c>
      <c r="D2936" s="1" t="str">
        <f t="shared" ref="D2936:D2946" si="780">IF(I2936&lt;0,"na",I2936)</f>
        <v>na</v>
      </c>
      <c r="E2936" t="s">
        <v>136</v>
      </c>
      <c r="F2936">
        <v>9604</v>
      </c>
      <c r="G2936" s="139">
        <v>2012</v>
      </c>
      <c r="H2936" t="s">
        <v>154</v>
      </c>
      <c r="I2936">
        <f>VLOOKUP(E2936&amp;H2936,Data2012!$A:$S,15,FALSE)</f>
        <v>-1</v>
      </c>
    </row>
    <row r="2937" spans="1:9" ht="14.25" hidden="1" customHeight="1">
      <c r="A2937" s="1" t="str">
        <f t="shared" si="765"/>
        <v>GFR20129604</v>
      </c>
      <c r="B2937" s="1" t="str">
        <f t="shared" si="778"/>
        <v xml:space="preserve"> </v>
      </c>
      <c r="C2937" s="210" t="str">
        <f t="shared" si="779"/>
        <v xml:space="preserve"> </v>
      </c>
      <c r="D2937" s="1" t="str">
        <f t="shared" si="780"/>
        <v>na</v>
      </c>
      <c r="E2937" t="s">
        <v>136</v>
      </c>
      <c r="F2937">
        <v>9604</v>
      </c>
      <c r="G2937" s="139">
        <v>2012</v>
      </c>
      <c r="H2937" t="s">
        <v>153</v>
      </c>
      <c r="I2937">
        <f>VLOOKUP(E2937&amp;H2937,Data2012!$A:$S,15,FALSE)</f>
        <v>-1</v>
      </c>
    </row>
    <row r="2938" spans="1:9" ht="14.25" hidden="1" customHeight="1">
      <c r="A2938" s="1" t="str">
        <f t="shared" si="765"/>
        <v>GFR20129604</v>
      </c>
      <c r="B2938" s="1" t="str">
        <f t="shared" si="778"/>
        <v xml:space="preserve"> </v>
      </c>
      <c r="C2938" s="210" t="str">
        <f t="shared" si="779"/>
        <v xml:space="preserve"> </v>
      </c>
      <c r="D2938" s="1" t="str">
        <f t="shared" si="780"/>
        <v>na</v>
      </c>
      <c r="E2938" t="s">
        <v>136</v>
      </c>
      <c r="F2938">
        <v>9604</v>
      </c>
      <c r="G2938" s="139">
        <v>2012</v>
      </c>
      <c r="H2938" t="s">
        <v>152</v>
      </c>
      <c r="I2938">
        <f>VLOOKUP(E2938&amp;H2938,Data2012!$A:$S,15,FALSE)</f>
        <v>-1</v>
      </c>
    </row>
    <row r="2939" spans="1:9" ht="14.25" hidden="1" customHeight="1">
      <c r="A2939" s="1" t="str">
        <f t="shared" si="765"/>
        <v>GFR20129604</v>
      </c>
      <c r="B2939" s="1" t="str">
        <f t="shared" si="778"/>
        <v xml:space="preserve"> </v>
      </c>
      <c r="C2939" s="210" t="str">
        <f t="shared" si="779"/>
        <v xml:space="preserve"> </v>
      </c>
      <c r="D2939" s="1" t="str">
        <f t="shared" si="780"/>
        <v>na</v>
      </c>
      <c r="E2939" t="s">
        <v>136</v>
      </c>
      <c r="F2939">
        <v>9604</v>
      </c>
      <c r="G2939" s="139">
        <v>2012</v>
      </c>
      <c r="H2939" t="s">
        <v>151</v>
      </c>
      <c r="I2939">
        <f>VLOOKUP(E2939&amp;H2939,Data2012!$A:$S,15,FALSE)</f>
        <v>-1</v>
      </c>
    </row>
    <row r="2940" spans="1:9" ht="14.25" hidden="1" customHeight="1">
      <c r="A2940" s="1" t="str">
        <f t="shared" si="765"/>
        <v>GFR20129604</v>
      </c>
      <c r="B2940" s="1" t="str">
        <f t="shared" si="778"/>
        <v xml:space="preserve"> </v>
      </c>
      <c r="C2940" s="210" t="str">
        <f t="shared" si="779"/>
        <v xml:space="preserve"> </v>
      </c>
      <c r="D2940" s="1" t="str">
        <f t="shared" si="780"/>
        <v>na</v>
      </c>
      <c r="E2940" t="s">
        <v>136</v>
      </c>
      <c r="F2940">
        <v>9604</v>
      </c>
      <c r="G2940" s="139">
        <v>2012</v>
      </c>
      <c r="H2940" t="s">
        <v>150</v>
      </c>
      <c r="I2940">
        <f>VLOOKUP(E2940&amp;H2940,Data2012!$A:$S,15,FALSE)</f>
        <v>-1</v>
      </c>
    </row>
    <row r="2941" spans="1:9" ht="14.25" hidden="1" customHeight="1">
      <c r="A2941" s="1" t="str">
        <f t="shared" si="765"/>
        <v>GFR20129604</v>
      </c>
      <c r="B2941" s="1" t="str">
        <f t="shared" si="778"/>
        <v xml:space="preserve"> </v>
      </c>
      <c r="C2941" s="210" t="str">
        <f t="shared" si="779"/>
        <v xml:space="preserve"> </v>
      </c>
      <c r="D2941" s="1" t="str">
        <f t="shared" si="780"/>
        <v>na</v>
      </c>
      <c r="E2941" t="s">
        <v>136</v>
      </c>
      <c r="F2941">
        <v>9604</v>
      </c>
      <c r="G2941" s="139">
        <v>2012</v>
      </c>
      <c r="H2941" t="s">
        <v>149</v>
      </c>
      <c r="I2941">
        <f>VLOOKUP(E2941&amp;H2941,Data2012!$A:$S,15,FALSE)</f>
        <v>-1</v>
      </c>
    </row>
    <row r="2942" spans="1:9" ht="14.25" hidden="1" customHeight="1">
      <c r="A2942" s="1" t="str">
        <f t="shared" si="765"/>
        <v>GFR20129604</v>
      </c>
      <c r="B2942" s="1" t="str">
        <f t="shared" si="778"/>
        <v xml:space="preserve"> </v>
      </c>
      <c r="C2942" s="210" t="str">
        <f t="shared" si="779"/>
        <v xml:space="preserve"> </v>
      </c>
      <c r="D2942" s="1" t="str">
        <f t="shared" si="780"/>
        <v>na</v>
      </c>
      <c r="E2942" t="s">
        <v>136</v>
      </c>
      <c r="F2942">
        <v>9604</v>
      </c>
      <c r="G2942" s="139">
        <v>2012</v>
      </c>
      <c r="H2942" t="s">
        <v>148</v>
      </c>
      <c r="I2942">
        <f>VLOOKUP(E2942&amp;H2942,Data2012!$A:$S,15,FALSE)</f>
        <v>-1</v>
      </c>
    </row>
    <row r="2943" spans="1:9" ht="14.25" hidden="1" customHeight="1">
      <c r="A2943" s="1" t="str">
        <f t="shared" si="765"/>
        <v>GFR20129604</v>
      </c>
      <c r="B2943" s="1" t="str">
        <f t="shared" si="778"/>
        <v xml:space="preserve"> </v>
      </c>
      <c r="C2943" s="210" t="str">
        <f t="shared" si="779"/>
        <v xml:space="preserve"> </v>
      </c>
      <c r="D2943" s="1" t="str">
        <f t="shared" si="780"/>
        <v>na</v>
      </c>
      <c r="E2943" t="s">
        <v>136</v>
      </c>
      <c r="F2943">
        <v>9604</v>
      </c>
      <c r="G2943" s="139">
        <v>2012</v>
      </c>
      <c r="H2943" t="s">
        <v>147</v>
      </c>
      <c r="I2943">
        <f>VLOOKUP(E2943&amp;H2943,Data2012!$A:$S,15,FALSE)</f>
        <v>-1</v>
      </c>
    </row>
    <row r="2944" spans="1:9" ht="14.25" hidden="1" customHeight="1">
      <c r="A2944" s="1" t="str">
        <f t="shared" si="765"/>
        <v>GFR20129604</v>
      </c>
      <c r="B2944" s="1" t="str">
        <f t="shared" si="778"/>
        <v xml:space="preserve"> </v>
      </c>
      <c r="C2944" s="210" t="str">
        <f t="shared" si="779"/>
        <v xml:space="preserve"> </v>
      </c>
      <c r="D2944" s="1" t="str">
        <f t="shared" si="780"/>
        <v>na</v>
      </c>
      <c r="E2944" t="s">
        <v>136</v>
      </c>
      <c r="F2944">
        <v>9604</v>
      </c>
      <c r="G2944" s="139">
        <v>2012</v>
      </c>
      <c r="H2944" t="s">
        <v>146</v>
      </c>
      <c r="I2944">
        <f>VLOOKUP(E2944&amp;H2944,Data2012!$A:$S,15,FALSE)</f>
        <v>-1</v>
      </c>
    </row>
    <row r="2945" spans="1:9" ht="14.25" hidden="1" customHeight="1">
      <c r="A2945" s="1" t="str">
        <f t="shared" si="765"/>
        <v>GFR20129604</v>
      </c>
      <c r="B2945" s="1" t="str">
        <f t="shared" si="778"/>
        <v xml:space="preserve"> </v>
      </c>
      <c r="C2945" s="210" t="str">
        <f t="shared" si="779"/>
        <v xml:space="preserve"> </v>
      </c>
      <c r="D2945" s="1" t="str">
        <f t="shared" si="780"/>
        <v>na</v>
      </c>
      <c r="E2945" t="s">
        <v>136</v>
      </c>
      <c r="F2945">
        <v>9604</v>
      </c>
      <c r="G2945" s="139">
        <v>2012</v>
      </c>
      <c r="H2945" t="s">
        <v>145</v>
      </c>
      <c r="I2945">
        <f>VLOOKUP(E2945&amp;H2945,Data2012!$A:$S,15,FALSE)</f>
        <v>-1</v>
      </c>
    </row>
    <row r="2946" spans="1:9" ht="14.25" hidden="1" customHeight="1">
      <c r="A2946" s="1" t="str">
        <f t="shared" si="765"/>
        <v>GFR20129604</v>
      </c>
      <c r="B2946" s="1" t="str">
        <f>IF(D2946="na"," ",SUMIF(A:A,A2946,D:D))</f>
        <v xml:space="preserve"> </v>
      </c>
      <c r="C2946" s="210" t="str">
        <f>IF(D2946="na"," ",VALUE(RIGHT(TRIM(H2946),2)))</f>
        <v xml:space="preserve"> </v>
      </c>
      <c r="D2946" s="1" t="str">
        <f t="shared" si="780"/>
        <v>na</v>
      </c>
      <c r="E2946" t="s">
        <v>136</v>
      </c>
      <c r="F2946">
        <v>9604</v>
      </c>
      <c r="G2946" s="139">
        <v>2012</v>
      </c>
      <c r="H2946" t="s">
        <v>144</v>
      </c>
      <c r="I2946">
        <f>VLOOKUP(E2946&amp;H2946,Data2012!$A:$S,15,FALSE)</f>
        <v>-1</v>
      </c>
    </row>
    <row r="2947" spans="1:9" ht="14.25" hidden="1" customHeight="1">
      <c r="A2947" s="1" t="str">
        <f t="shared" si="765"/>
        <v>GFR20129605</v>
      </c>
      <c r="B2947" s="1" t="str">
        <f t="shared" ref="B2947:B2957" si="781">IF(D2947="na",B2948,SUMIF(A:A,A2947,D:D))</f>
        <v xml:space="preserve"> </v>
      </c>
      <c r="C2947" s="210" t="str">
        <f t="shared" ref="C2947:C2957" si="782">IF(D2947="na",C2948,VALUE(RIGHT(TRIM(H2947),2)))</f>
        <v xml:space="preserve"> </v>
      </c>
      <c r="D2947" s="1" t="str">
        <f>IF(I2947&lt;0,"na",I2947)</f>
        <v>na</v>
      </c>
      <c r="E2947" t="s">
        <v>136</v>
      </c>
      <c r="F2947">
        <v>9605</v>
      </c>
      <c r="G2947" s="139">
        <v>2012</v>
      </c>
      <c r="H2947" t="s">
        <v>155</v>
      </c>
      <c r="I2947" s="691">
        <f>VLOOKUP(E2947&amp;H2947,Data2012!$A:$S,18,FALSE)</f>
        <v>-1</v>
      </c>
    </row>
    <row r="2948" spans="1:9" ht="14.25" hidden="1" customHeight="1">
      <c r="A2948" s="1" t="str">
        <f t="shared" si="765"/>
        <v>GFR20129605</v>
      </c>
      <c r="B2948" s="1" t="str">
        <f t="shared" si="781"/>
        <v xml:space="preserve"> </v>
      </c>
      <c r="C2948" s="210" t="str">
        <f t="shared" si="782"/>
        <v xml:space="preserve"> </v>
      </c>
      <c r="D2948" s="1" t="str">
        <f t="shared" ref="D2948:D2958" si="783">IF(I2948&lt;0,"na",I2948)</f>
        <v>na</v>
      </c>
      <c r="E2948" t="s">
        <v>136</v>
      </c>
      <c r="F2948">
        <v>9605</v>
      </c>
      <c r="G2948" s="139">
        <v>2012</v>
      </c>
      <c r="H2948" t="s">
        <v>154</v>
      </c>
      <c r="I2948" s="691">
        <f>VLOOKUP(E2948&amp;H2948,Data2012!$A:$S,18,FALSE)</f>
        <v>-1</v>
      </c>
    </row>
    <row r="2949" spans="1:9" ht="14.25" hidden="1" customHeight="1">
      <c r="A2949" s="1" t="str">
        <f t="shared" si="765"/>
        <v>GFR20129605</v>
      </c>
      <c r="B2949" s="1" t="str">
        <f t="shared" si="781"/>
        <v xml:space="preserve"> </v>
      </c>
      <c r="C2949" s="210" t="str">
        <f t="shared" si="782"/>
        <v xml:space="preserve"> </v>
      </c>
      <c r="D2949" s="1" t="str">
        <f t="shared" si="783"/>
        <v>na</v>
      </c>
      <c r="E2949" t="s">
        <v>136</v>
      </c>
      <c r="F2949">
        <v>9605</v>
      </c>
      <c r="G2949" s="139">
        <v>2012</v>
      </c>
      <c r="H2949" t="s">
        <v>153</v>
      </c>
      <c r="I2949" s="691">
        <f>VLOOKUP(E2949&amp;H2949,Data2012!$A:$S,18,FALSE)</f>
        <v>-1</v>
      </c>
    </row>
    <row r="2950" spans="1:9" ht="14.25" hidden="1" customHeight="1">
      <c r="A2950" s="1" t="str">
        <f t="shared" si="765"/>
        <v>GFR20129605</v>
      </c>
      <c r="B2950" s="1" t="str">
        <f t="shared" si="781"/>
        <v xml:space="preserve"> </v>
      </c>
      <c r="C2950" s="210" t="str">
        <f t="shared" si="782"/>
        <v xml:space="preserve"> </v>
      </c>
      <c r="D2950" s="1" t="str">
        <f t="shared" si="783"/>
        <v>na</v>
      </c>
      <c r="E2950" t="s">
        <v>136</v>
      </c>
      <c r="F2950">
        <v>9605</v>
      </c>
      <c r="G2950" s="139">
        <v>2012</v>
      </c>
      <c r="H2950" t="s">
        <v>152</v>
      </c>
      <c r="I2950" s="691">
        <f>VLOOKUP(E2950&amp;H2950,Data2012!$A:$S,18,FALSE)</f>
        <v>-1</v>
      </c>
    </row>
    <row r="2951" spans="1:9" ht="14.25" hidden="1" customHeight="1">
      <c r="A2951" s="1" t="str">
        <f t="shared" ref="A2951:A3014" si="784">TRIM(E2951)&amp;VALUE(G2951)&amp;F2951</f>
        <v>GFR20129605</v>
      </c>
      <c r="B2951" s="1" t="str">
        <f t="shared" si="781"/>
        <v xml:space="preserve"> </v>
      </c>
      <c r="C2951" s="210" t="str">
        <f t="shared" si="782"/>
        <v xml:space="preserve"> </v>
      </c>
      <c r="D2951" s="1" t="str">
        <f t="shared" si="783"/>
        <v>na</v>
      </c>
      <c r="E2951" t="s">
        <v>136</v>
      </c>
      <c r="F2951">
        <v>9605</v>
      </c>
      <c r="G2951" s="139">
        <v>2012</v>
      </c>
      <c r="H2951" t="s">
        <v>151</v>
      </c>
      <c r="I2951" s="691">
        <f>VLOOKUP(E2951&amp;H2951,Data2012!$A:$S,18,FALSE)</f>
        <v>-1</v>
      </c>
    </row>
    <row r="2952" spans="1:9" ht="14.25" hidden="1" customHeight="1">
      <c r="A2952" s="1" t="str">
        <f t="shared" si="784"/>
        <v>GFR20129605</v>
      </c>
      <c r="B2952" s="1" t="str">
        <f t="shared" si="781"/>
        <v xml:space="preserve"> </v>
      </c>
      <c r="C2952" s="210" t="str">
        <f t="shared" si="782"/>
        <v xml:space="preserve"> </v>
      </c>
      <c r="D2952" s="1" t="str">
        <f t="shared" si="783"/>
        <v>na</v>
      </c>
      <c r="E2952" t="s">
        <v>136</v>
      </c>
      <c r="F2952">
        <v>9605</v>
      </c>
      <c r="G2952" s="139">
        <v>2012</v>
      </c>
      <c r="H2952" t="s">
        <v>150</v>
      </c>
      <c r="I2952" s="691">
        <f>VLOOKUP(E2952&amp;H2952,Data2012!$A:$S,18,FALSE)</f>
        <v>-1</v>
      </c>
    </row>
    <row r="2953" spans="1:9" ht="14.25" hidden="1" customHeight="1">
      <c r="A2953" s="1" t="str">
        <f t="shared" si="784"/>
        <v>GFR20129605</v>
      </c>
      <c r="B2953" s="1" t="str">
        <f t="shared" si="781"/>
        <v xml:space="preserve"> </v>
      </c>
      <c r="C2953" s="210" t="str">
        <f t="shared" si="782"/>
        <v xml:space="preserve"> </v>
      </c>
      <c r="D2953" s="1" t="str">
        <f t="shared" si="783"/>
        <v>na</v>
      </c>
      <c r="E2953" t="s">
        <v>136</v>
      </c>
      <c r="F2953">
        <v>9605</v>
      </c>
      <c r="G2953" s="139">
        <v>2012</v>
      </c>
      <c r="H2953" t="s">
        <v>149</v>
      </c>
      <c r="I2953" s="691">
        <f>VLOOKUP(E2953&amp;H2953,Data2012!$A:$S,18,FALSE)</f>
        <v>-1</v>
      </c>
    </row>
    <row r="2954" spans="1:9" ht="14.25" hidden="1" customHeight="1">
      <c r="A2954" s="1" t="str">
        <f t="shared" si="784"/>
        <v>GFR20129605</v>
      </c>
      <c r="B2954" s="1" t="str">
        <f t="shared" si="781"/>
        <v xml:space="preserve"> </v>
      </c>
      <c r="C2954" s="210" t="str">
        <f t="shared" si="782"/>
        <v xml:space="preserve"> </v>
      </c>
      <c r="D2954" s="1" t="str">
        <f t="shared" si="783"/>
        <v>na</v>
      </c>
      <c r="E2954" t="s">
        <v>136</v>
      </c>
      <c r="F2954">
        <v>9605</v>
      </c>
      <c r="G2954" s="139">
        <v>2012</v>
      </c>
      <c r="H2954" t="s">
        <v>148</v>
      </c>
      <c r="I2954" s="691">
        <f>VLOOKUP(E2954&amp;H2954,Data2012!$A:$S,18,FALSE)</f>
        <v>-1</v>
      </c>
    </row>
    <row r="2955" spans="1:9" ht="14.25" hidden="1" customHeight="1">
      <c r="A2955" s="1" t="str">
        <f t="shared" si="784"/>
        <v>GFR20129605</v>
      </c>
      <c r="B2955" s="1" t="str">
        <f t="shared" si="781"/>
        <v xml:space="preserve"> </v>
      </c>
      <c r="C2955" s="210" t="str">
        <f t="shared" si="782"/>
        <v xml:space="preserve"> </v>
      </c>
      <c r="D2955" s="1" t="str">
        <f t="shared" si="783"/>
        <v>na</v>
      </c>
      <c r="E2955" t="s">
        <v>136</v>
      </c>
      <c r="F2955">
        <v>9605</v>
      </c>
      <c r="G2955" s="139">
        <v>2012</v>
      </c>
      <c r="H2955" t="s">
        <v>147</v>
      </c>
      <c r="I2955" s="691">
        <f>VLOOKUP(E2955&amp;H2955,Data2012!$A:$S,18,FALSE)</f>
        <v>-1</v>
      </c>
    </row>
    <row r="2956" spans="1:9" ht="14.25" hidden="1" customHeight="1">
      <c r="A2956" s="1" t="str">
        <f t="shared" si="784"/>
        <v>GFR20129605</v>
      </c>
      <c r="B2956" s="1" t="str">
        <f t="shared" si="781"/>
        <v xml:space="preserve"> </v>
      </c>
      <c r="C2956" s="210" t="str">
        <f t="shared" si="782"/>
        <v xml:space="preserve"> </v>
      </c>
      <c r="D2956" s="1" t="str">
        <f t="shared" si="783"/>
        <v>na</v>
      </c>
      <c r="E2956" t="s">
        <v>136</v>
      </c>
      <c r="F2956">
        <v>9605</v>
      </c>
      <c r="G2956" s="139">
        <v>2012</v>
      </c>
      <c r="H2956" t="s">
        <v>146</v>
      </c>
      <c r="I2956" s="691">
        <f>VLOOKUP(E2956&amp;H2956,Data2012!$A:$S,18,FALSE)</f>
        <v>-1</v>
      </c>
    </row>
    <row r="2957" spans="1:9" ht="14.25" hidden="1" customHeight="1">
      <c r="A2957" s="1" t="str">
        <f t="shared" si="784"/>
        <v>GFR20129605</v>
      </c>
      <c r="B2957" s="1" t="str">
        <f t="shared" si="781"/>
        <v xml:space="preserve"> </v>
      </c>
      <c r="C2957" s="210" t="str">
        <f t="shared" si="782"/>
        <v xml:space="preserve"> </v>
      </c>
      <c r="D2957" s="1" t="str">
        <f t="shared" si="783"/>
        <v>na</v>
      </c>
      <c r="E2957" t="s">
        <v>136</v>
      </c>
      <c r="F2957">
        <v>9605</v>
      </c>
      <c r="G2957" s="139">
        <v>2012</v>
      </c>
      <c r="H2957" t="s">
        <v>145</v>
      </c>
      <c r="I2957" s="691">
        <f>VLOOKUP(E2957&amp;H2957,Data2012!$A:$S,18,FALSE)</f>
        <v>-1</v>
      </c>
    </row>
    <row r="2958" spans="1:9" ht="14.25" hidden="1" customHeight="1">
      <c r="A2958" s="1" t="str">
        <f t="shared" si="784"/>
        <v>GFR20129605</v>
      </c>
      <c r="B2958" s="1" t="str">
        <f>IF(D2958="na"," ",SUMIF(A:A,A2958,D:D))</f>
        <v xml:space="preserve"> </v>
      </c>
      <c r="C2958" s="210" t="str">
        <f>IF(D2958="na"," ",VALUE(RIGHT(TRIM(H2958),2)))</f>
        <v xml:space="preserve"> </v>
      </c>
      <c r="D2958" s="1" t="str">
        <f t="shared" si="783"/>
        <v>na</v>
      </c>
      <c r="E2958" t="s">
        <v>136</v>
      </c>
      <c r="F2958">
        <v>9605</v>
      </c>
      <c r="G2958" s="139">
        <v>2012</v>
      </c>
      <c r="H2958" t="s">
        <v>144</v>
      </c>
      <c r="I2958" s="691">
        <f>VLOOKUP(E2958&amp;H2958,Data2012!$A:$S,18,FALSE)</f>
        <v>-1</v>
      </c>
    </row>
    <row r="2959" spans="1:9" ht="14.25" hidden="1" customHeight="1">
      <c r="A2959" s="1" t="str">
        <f t="shared" si="784"/>
        <v>GFR20129606</v>
      </c>
      <c r="B2959" s="1" t="str">
        <f t="shared" ref="B2959:B2969" si="785">IF(D2959="na",B2960,SUMIF(A:A,A2959,D:D))</f>
        <v xml:space="preserve"> </v>
      </c>
      <c r="C2959" s="210" t="str">
        <f t="shared" ref="C2959:C2969" si="786">IF(D2959="na",C2960,VALUE(RIGHT(TRIM(H2959),2)))</f>
        <v xml:space="preserve"> </v>
      </c>
      <c r="D2959" s="1" t="str">
        <f>IF(I2959&lt;0,"na",I2959)</f>
        <v>na</v>
      </c>
      <c r="E2959" t="s">
        <v>136</v>
      </c>
      <c r="F2959">
        <v>9606</v>
      </c>
      <c r="G2959" s="139">
        <v>2012</v>
      </c>
      <c r="H2959" t="s">
        <v>155</v>
      </c>
      <c r="I2959" s="691">
        <f>VLOOKUP(E2959&amp;H2959,Data2012!$A:$U,21,FALSE)</f>
        <v>-1</v>
      </c>
    </row>
    <row r="2960" spans="1:9" ht="14.25" hidden="1" customHeight="1">
      <c r="A2960" s="1" t="str">
        <f t="shared" si="784"/>
        <v>GFR20129606</v>
      </c>
      <c r="B2960" s="1" t="str">
        <f t="shared" si="785"/>
        <v xml:space="preserve"> </v>
      </c>
      <c r="C2960" s="210" t="str">
        <f t="shared" si="786"/>
        <v xml:space="preserve"> </v>
      </c>
      <c r="D2960" s="1" t="str">
        <f t="shared" ref="D2960:D2970" si="787">IF(I2960&lt;0,"na",I2960)</f>
        <v>na</v>
      </c>
      <c r="E2960" t="s">
        <v>136</v>
      </c>
      <c r="F2960">
        <v>9606</v>
      </c>
      <c r="G2960" s="139">
        <v>2012</v>
      </c>
      <c r="H2960" t="s">
        <v>154</v>
      </c>
      <c r="I2960" s="691">
        <f>VLOOKUP(E2960&amp;H2960,Data2012!$A:$U,21,FALSE)</f>
        <v>-1</v>
      </c>
    </row>
    <row r="2961" spans="1:9" ht="14.25" hidden="1" customHeight="1">
      <c r="A2961" s="1" t="str">
        <f t="shared" si="784"/>
        <v>GFR20129606</v>
      </c>
      <c r="B2961" s="1" t="str">
        <f t="shared" si="785"/>
        <v xml:space="preserve"> </v>
      </c>
      <c r="C2961" s="210" t="str">
        <f t="shared" si="786"/>
        <v xml:space="preserve"> </v>
      </c>
      <c r="D2961" s="1" t="str">
        <f t="shared" si="787"/>
        <v>na</v>
      </c>
      <c r="E2961" t="s">
        <v>136</v>
      </c>
      <c r="F2961">
        <v>9606</v>
      </c>
      <c r="G2961" s="139">
        <v>2012</v>
      </c>
      <c r="H2961" t="s">
        <v>153</v>
      </c>
      <c r="I2961" s="691">
        <f>VLOOKUP(E2961&amp;H2961,Data2012!$A:$U,21,FALSE)</f>
        <v>-1</v>
      </c>
    </row>
    <row r="2962" spans="1:9" ht="14.25" hidden="1" customHeight="1">
      <c r="A2962" s="1" t="str">
        <f t="shared" si="784"/>
        <v>GFR20129606</v>
      </c>
      <c r="B2962" s="1" t="str">
        <f t="shared" si="785"/>
        <v xml:space="preserve"> </v>
      </c>
      <c r="C2962" s="210" t="str">
        <f t="shared" si="786"/>
        <v xml:space="preserve"> </v>
      </c>
      <c r="D2962" s="1" t="str">
        <f t="shared" si="787"/>
        <v>na</v>
      </c>
      <c r="E2962" t="s">
        <v>136</v>
      </c>
      <c r="F2962">
        <v>9606</v>
      </c>
      <c r="G2962" s="139">
        <v>2012</v>
      </c>
      <c r="H2962" t="s">
        <v>152</v>
      </c>
      <c r="I2962" s="691">
        <f>VLOOKUP(E2962&amp;H2962,Data2012!$A:$U,21,FALSE)</f>
        <v>-1</v>
      </c>
    </row>
    <row r="2963" spans="1:9" ht="14.25" hidden="1" customHeight="1">
      <c r="A2963" s="1" t="str">
        <f t="shared" si="784"/>
        <v>GFR20129606</v>
      </c>
      <c r="B2963" s="1" t="str">
        <f t="shared" si="785"/>
        <v xml:space="preserve"> </v>
      </c>
      <c r="C2963" s="210" t="str">
        <f t="shared" si="786"/>
        <v xml:space="preserve"> </v>
      </c>
      <c r="D2963" s="1" t="str">
        <f t="shared" si="787"/>
        <v>na</v>
      </c>
      <c r="E2963" t="s">
        <v>136</v>
      </c>
      <c r="F2963">
        <v>9606</v>
      </c>
      <c r="G2963" s="139">
        <v>2012</v>
      </c>
      <c r="H2963" t="s">
        <v>151</v>
      </c>
      <c r="I2963" s="691">
        <f>VLOOKUP(E2963&amp;H2963,Data2012!$A:$U,21,FALSE)</f>
        <v>-1</v>
      </c>
    </row>
    <row r="2964" spans="1:9" ht="14.25" hidden="1" customHeight="1">
      <c r="A2964" s="1" t="str">
        <f t="shared" si="784"/>
        <v>GFR20129606</v>
      </c>
      <c r="B2964" s="1" t="str">
        <f t="shared" si="785"/>
        <v xml:space="preserve"> </v>
      </c>
      <c r="C2964" s="210" t="str">
        <f t="shared" si="786"/>
        <v xml:space="preserve"> </v>
      </c>
      <c r="D2964" s="1" t="str">
        <f t="shared" si="787"/>
        <v>na</v>
      </c>
      <c r="E2964" t="s">
        <v>136</v>
      </c>
      <c r="F2964">
        <v>9606</v>
      </c>
      <c r="G2964" s="139">
        <v>2012</v>
      </c>
      <c r="H2964" t="s">
        <v>150</v>
      </c>
      <c r="I2964" s="691">
        <f>VLOOKUP(E2964&amp;H2964,Data2012!$A:$U,21,FALSE)</f>
        <v>-1</v>
      </c>
    </row>
    <row r="2965" spans="1:9" ht="14.25" hidden="1" customHeight="1">
      <c r="A2965" s="1" t="str">
        <f t="shared" si="784"/>
        <v>GFR20129606</v>
      </c>
      <c r="B2965" s="1" t="str">
        <f t="shared" si="785"/>
        <v xml:space="preserve"> </v>
      </c>
      <c r="C2965" s="210" t="str">
        <f t="shared" si="786"/>
        <v xml:space="preserve"> </v>
      </c>
      <c r="D2965" s="1" t="str">
        <f t="shared" si="787"/>
        <v>na</v>
      </c>
      <c r="E2965" t="s">
        <v>136</v>
      </c>
      <c r="F2965">
        <v>9606</v>
      </c>
      <c r="G2965" s="139">
        <v>2012</v>
      </c>
      <c r="H2965" t="s">
        <v>149</v>
      </c>
      <c r="I2965" s="691">
        <f>VLOOKUP(E2965&amp;H2965,Data2012!$A:$U,21,FALSE)</f>
        <v>-1</v>
      </c>
    </row>
    <row r="2966" spans="1:9" ht="14.25" hidden="1" customHeight="1">
      <c r="A2966" s="1" t="str">
        <f t="shared" si="784"/>
        <v>GFR20129606</v>
      </c>
      <c r="B2966" s="1" t="str">
        <f t="shared" si="785"/>
        <v xml:space="preserve"> </v>
      </c>
      <c r="C2966" s="210" t="str">
        <f t="shared" si="786"/>
        <v xml:space="preserve"> </v>
      </c>
      <c r="D2966" s="1" t="str">
        <f t="shared" si="787"/>
        <v>na</v>
      </c>
      <c r="E2966" t="s">
        <v>136</v>
      </c>
      <c r="F2966">
        <v>9606</v>
      </c>
      <c r="G2966" s="139">
        <v>2012</v>
      </c>
      <c r="H2966" t="s">
        <v>148</v>
      </c>
      <c r="I2966" s="691">
        <f>VLOOKUP(E2966&amp;H2966,Data2012!$A:$U,21,FALSE)</f>
        <v>-1</v>
      </c>
    </row>
    <row r="2967" spans="1:9" ht="14.25" hidden="1" customHeight="1">
      <c r="A2967" s="1" t="str">
        <f t="shared" si="784"/>
        <v>GFR20129606</v>
      </c>
      <c r="B2967" s="1" t="str">
        <f t="shared" si="785"/>
        <v xml:space="preserve"> </v>
      </c>
      <c r="C2967" s="210" t="str">
        <f t="shared" si="786"/>
        <v xml:space="preserve"> </v>
      </c>
      <c r="D2967" s="1" t="str">
        <f t="shared" si="787"/>
        <v>na</v>
      </c>
      <c r="E2967" t="s">
        <v>136</v>
      </c>
      <c r="F2967">
        <v>9606</v>
      </c>
      <c r="G2967" s="139">
        <v>2012</v>
      </c>
      <c r="H2967" t="s">
        <v>147</v>
      </c>
      <c r="I2967" s="691">
        <f>VLOOKUP(E2967&amp;H2967,Data2012!$A:$U,21,FALSE)</f>
        <v>-1</v>
      </c>
    </row>
    <row r="2968" spans="1:9" ht="14.25" hidden="1" customHeight="1">
      <c r="A2968" s="1" t="str">
        <f t="shared" si="784"/>
        <v>GFR20129606</v>
      </c>
      <c r="B2968" s="1" t="str">
        <f t="shared" si="785"/>
        <v xml:space="preserve"> </v>
      </c>
      <c r="C2968" s="210" t="str">
        <f t="shared" si="786"/>
        <v xml:space="preserve"> </v>
      </c>
      <c r="D2968" s="1" t="str">
        <f t="shared" si="787"/>
        <v>na</v>
      </c>
      <c r="E2968" t="s">
        <v>136</v>
      </c>
      <c r="F2968">
        <v>9606</v>
      </c>
      <c r="G2968" s="139">
        <v>2012</v>
      </c>
      <c r="H2968" t="s">
        <v>146</v>
      </c>
      <c r="I2968" s="691">
        <f>VLOOKUP(E2968&amp;H2968,Data2012!$A:$U,21,FALSE)</f>
        <v>-1</v>
      </c>
    </row>
    <row r="2969" spans="1:9" ht="14.25" hidden="1" customHeight="1">
      <c r="A2969" s="1" t="str">
        <f t="shared" si="784"/>
        <v>GFR20129606</v>
      </c>
      <c r="B2969" s="1" t="str">
        <f t="shared" si="785"/>
        <v xml:space="preserve"> </v>
      </c>
      <c r="C2969" s="210" t="str">
        <f t="shared" si="786"/>
        <v xml:space="preserve"> </v>
      </c>
      <c r="D2969" s="1" t="str">
        <f t="shared" si="787"/>
        <v>na</v>
      </c>
      <c r="E2969" t="s">
        <v>136</v>
      </c>
      <c r="F2969">
        <v>9606</v>
      </c>
      <c r="G2969" s="139">
        <v>2012</v>
      </c>
      <c r="H2969" t="s">
        <v>145</v>
      </c>
      <c r="I2969" s="691">
        <f>VLOOKUP(E2969&amp;H2969,Data2012!$A:$U,21,FALSE)</f>
        <v>-1</v>
      </c>
    </row>
    <row r="2970" spans="1:9" ht="14.25" hidden="1" customHeight="1">
      <c r="A2970" s="1" t="str">
        <f t="shared" si="784"/>
        <v>GFR20129606</v>
      </c>
      <c r="B2970" s="1" t="str">
        <f>IF(D2970="na"," ",SUMIF(A:A,A2970,D:D))</f>
        <v xml:space="preserve"> </v>
      </c>
      <c r="C2970" s="210" t="str">
        <f>IF(D2970="na"," ",VALUE(RIGHT(TRIM(H2970),2)))</f>
        <v xml:space="preserve"> </v>
      </c>
      <c r="D2970" s="1" t="str">
        <f t="shared" si="787"/>
        <v>na</v>
      </c>
      <c r="E2970" t="s">
        <v>136</v>
      </c>
      <c r="F2970">
        <v>9606</v>
      </c>
      <c r="G2970" s="139">
        <v>2012</v>
      </c>
      <c r="H2970" t="s">
        <v>144</v>
      </c>
      <c r="I2970" s="691">
        <f>VLOOKUP(E2970&amp;H2970,Data2012!$A:$U,21,FALSE)</f>
        <v>-1</v>
      </c>
    </row>
    <row r="2971" spans="1:9" ht="14.25" hidden="1" customHeight="1">
      <c r="A2971" s="1" t="str">
        <f t="shared" si="784"/>
        <v>SERVTRANS20129603</v>
      </c>
      <c r="B2971" s="1">
        <f t="shared" ref="B2971:B2981" si="788">IF(D2971="na",B2972,SUMIF(A:A,A2971,D:D))</f>
        <v>1454.1889999999999</v>
      </c>
      <c r="C2971" s="210">
        <f t="shared" ref="C2971:C2981" si="789">IF(D2971="na",C2972,VALUE(RIGHT(TRIM(H2971),2)))</f>
        <v>6</v>
      </c>
      <c r="D2971" s="1" t="str">
        <f>IF(I2971&lt;0,"na",I2971)</f>
        <v>na</v>
      </c>
      <c r="E2971" t="s">
        <v>134</v>
      </c>
      <c r="F2971">
        <v>9603</v>
      </c>
      <c r="G2971" s="139">
        <v>2012</v>
      </c>
      <c r="H2971" t="s">
        <v>155</v>
      </c>
      <c r="I2971" s="691">
        <f>VLOOKUP(E2971&amp;H2971,Data2012!$A:$S,12,FALSE)</f>
        <v>-1</v>
      </c>
    </row>
    <row r="2972" spans="1:9" ht="14.25" hidden="1" customHeight="1">
      <c r="A2972" s="1" t="str">
        <f t="shared" si="784"/>
        <v>SERVTRANS20129603</v>
      </c>
      <c r="B2972" s="1">
        <f t="shared" si="788"/>
        <v>1454.1889999999999</v>
      </c>
      <c r="C2972" s="210">
        <f t="shared" si="789"/>
        <v>6</v>
      </c>
      <c r="D2972" s="1" t="str">
        <f t="shared" ref="D2972:D2982" si="790">IF(I2972&lt;0,"na",I2972)</f>
        <v>na</v>
      </c>
      <c r="E2972" t="s">
        <v>134</v>
      </c>
      <c r="F2972">
        <v>9603</v>
      </c>
      <c r="G2972" s="139">
        <v>2012</v>
      </c>
      <c r="H2972" t="s">
        <v>154</v>
      </c>
      <c r="I2972" s="691">
        <f>VLOOKUP(E2972&amp;H2972,Data2012!$A:$S,12,FALSE)</f>
        <v>-1</v>
      </c>
    </row>
    <row r="2973" spans="1:9" ht="14.25" hidden="1" customHeight="1">
      <c r="A2973" s="1" t="str">
        <f t="shared" si="784"/>
        <v>SERVTRANS20129603</v>
      </c>
      <c r="B2973" s="1">
        <f t="shared" si="788"/>
        <v>1454.1889999999999</v>
      </c>
      <c r="C2973" s="210">
        <f t="shared" si="789"/>
        <v>6</v>
      </c>
      <c r="D2973" s="1" t="str">
        <f t="shared" si="790"/>
        <v>na</v>
      </c>
      <c r="E2973" t="s">
        <v>134</v>
      </c>
      <c r="F2973">
        <v>9603</v>
      </c>
      <c r="G2973" s="139">
        <v>2012</v>
      </c>
      <c r="H2973" t="s">
        <v>153</v>
      </c>
      <c r="I2973" s="691">
        <f>VLOOKUP(E2973&amp;H2973,Data2012!$A:$S,12,FALSE)</f>
        <v>-1</v>
      </c>
    </row>
    <row r="2974" spans="1:9" ht="14.25" hidden="1" customHeight="1">
      <c r="A2974" s="1" t="str">
        <f t="shared" si="784"/>
        <v>SERVTRANS20129603</v>
      </c>
      <c r="B2974" s="1">
        <f t="shared" si="788"/>
        <v>1454.1889999999999</v>
      </c>
      <c r="C2974" s="210">
        <f t="shared" si="789"/>
        <v>6</v>
      </c>
      <c r="D2974" s="1" t="str">
        <f t="shared" si="790"/>
        <v>na</v>
      </c>
      <c r="E2974" t="s">
        <v>134</v>
      </c>
      <c r="F2974">
        <v>9603</v>
      </c>
      <c r="G2974" s="139">
        <v>2012</v>
      </c>
      <c r="H2974" t="s">
        <v>152</v>
      </c>
      <c r="I2974" s="691">
        <f>VLOOKUP(E2974&amp;H2974,Data2012!$A:$S,12,FALSE)</f>
        <v>-1</v>
      </c>
    </row>
    <row r="2975" spans="1:9" ht="14.25" hidden="1" customHeight="1">
      <c r="A2975" s="1" t="str">
        <f t="shared" si="784"/>
        <v>SERVTRANS20129603</v>
      </c>
      <c r="B2975" s="1">
        <f t="shared" si="788"/>
        <v>1454.1889999999999</v>
      </c>
      <c r="C2975" s="210">
        <f t="shared" si="789"/>
        <v>6</v>
      </c>
      <c r="D2975" s="1" t="str">
        <f t="shared" si="790"/>
        <v>na</v>
      </c>
      <c r="E2975" t="s">
        <v>134</v>
      </c>
      <c r="F2975">
        <v>9603</v>
      </c>
      <c r="G2975" s="139">
        <v>2012</v>
      </c>
      <c r="H2975" t="s">
        <v>151</v>
      </c>
      <c r="I2975" s="691">
        <f>VLOOKUP(E2975&amp;H2975,Data2012!$A:$S,12,FALSE)</f>
        <v>-1</v>
      </c>
    </row>
    <row r="2976" spans="1:9" ht="14.25" hidden="1" customHeight="1">
      <c r="A2976" s="1" t="str">
        <f t="shared" si="784"/>
        <v>SERVTRANS20129603</v>
      </c>
      <c r="B2976" s="1">
        <f t="shared" si="788"/>
        <v>1454.1889999999999</v>
      </c>
      <c r="C2976" s="210">
        <f t="shared" si="789"/>
        <v>6</v>
      </c>
      <c r="D2976" s="1" t="str">
        <f t="shared" si="790"/>
        <v>na</v>
      </c>
      <c r="E2976" t="s">
        <v>134</v>
      </c>
      <c r="F2976">
        <v>9603</v>
      </c>
      <c r="G2976" s="139">
        <v>2012</v>
      </c>
      <c r="H2976" t="s">
        <v>150</v>
      </c>
      <c r="I2976" s="691">
        <f>VLOOKUP(E2976&amp;H2976,Data2012!$A:$S,12,FALSE)</f>
        <v>-1</v>
      </c>
    </row>
    <row r="2977" spans="1:9" ht="14.25" hidden="1" customHeight="1">
      <c r="A2977" s="1" t="str">
        <f t="shared" si="784"/>
        <v>SERVTRANS20129603</v>
      </c>
      <c r="B2977" s="1">
        <f t="shared" si="788"/>
        <v>1454.1889999999999</v>
      </c>
      <c r="C2977" s="210">
        <f t="shared" si="789"/>
        <v>6</v>
      </c>
      <c r="D2977" s="1">
        <f t="shared" si="790"/>
        <v>255.18799999999999</v>
      </c>
      <c r="E2977" t="s">
        <v>134</v>
      </c>
      <c r="F2977">
        <v>9603</v>
      </c>
      <c r="G2977" s="139">
        <v>2012</v>
      </c>
      <c r="H2977" t="s">
        <v>149</v>
      </c>
      <c r="I2977" s="691">
        <f>VLOOKUP(E2977&amp;H2977,Data2012!$A:$S,12,FALSE)</f>
        <v>255.18799999999999</v>
      </c>
    </row>
    <row r="2978" spans="1:9" ht="14.25" hidden="1" customHeight="1">
      <c r="A2978" s="1" t="str">
        <f t="shared" si="784"/>
        <v>SERVTRANS20129603</v>
      </c>
      <c r="B2978" s="1">
        <f t="shared" si="788"/>
        <v>1454.1889999999999</v>
      </c>
      <c r="C2978" s="210">
        <f t="shared" si="789"/>
        <v>5</v>
      </c>
      <c r="D2978" s="1">
        <f t="shared" si="790"/>
        <v>245.65199999999999</v>
      </c>
      <c r="E2978" t="s">
        <v>134</v>
      </c>
      <c r="F2978">
        <v>9603</v>
      </c>
      <c r="G2978" s="139">
        <v>2012</v>
      </c>
      <c r="H2978" t="s">
        <v>148</v>
      </c>
      <c r="I2978" s="691">
        <f>VLOOKUP(E2978&amp;H2978,Data2012!$A:$S,12,FALSE)</f>
        <v>245.65199999999999</v>
      </c>
    </row>
    <row r="2979" spans="1:9" ht="14.25" hidden="1" customHeight="1">
      <c r="A2979" s="1" t="str">
        <f t="shared" si="784"/>
        <v>SERVTRANS20129603</v>
      </c>
      <c r="B2979" s="1">
        <f t="shared" si="788"/>
        <v>1454.1889999999999</v>
      </c>
      <c r="C2979" s="210">
        <f t="shared" si="789"/>
        <v>4</v>
      </c>
      <c r="D2979" s="1">
        <f t="shared" si="790"/>
        <v>246.6</v>
      </c>
      <c r="E2979" t="s">
        <v>134</v>
      </c>
      <c r="F2979">
        <v>9603</v>
      </c>
      <c r="G2979" s="139">
        <v>2012</v>
      </c>
      <c r="H2979" t="s">
        <v>147</v>
      </c>
      <c r="I2979" s="691">
        <f>VLOOKUP(E2979&amp;H2979,Data2012!$A:$S,12,FALSE)</f>
        <v>246.6</v>
      </c>
    </row>
    <row r="2980" spans="1:9" ht="14.25" hidden="1" customHeight="1">
      <c r="A2980" s="1" t="str">
        <f t="shared" si="784"/>
        <v>SERVTRANS20129603</v>
      </c>
      <c r="B2980" s="1">
        <f t="shared" si="788"/>
        <v>1454.1889999999999</v>
      </c>
      <c r="C2980" s="210">
        <f t="shared" si="789"/>
        <v>3</v>
      </c>
      <c r="D2980" s="1">
        <f t="shared" si="790"/>
        <v>284.40300000000002</v>
      </c>
      <c r="E2980" t="s">
        <v>134</v>
      </c>
      <c r="F2980">
        <v>9603</v>
      </c>
      <c r="G2980" s="139">
        <v>2012</v>
      </c>
      <c r="H2980" t="s">
        <v>146</v>
      </c>
      <c r="I2980" s="691">
        <f>VLOOKUP(E2980&amp;H2980,Data2012!$A:$S,12,FALSE)</f>
        <v>284.40300000000002</v>
      </c>
    </row>
    <row r="2981" spans="1:9" ht="14.25" hidden="1" customHeight="1">
      <c r="A2981" s="1" t="str">
        <f t="shared" si="784"/>
        <v>SERVTRANS20129603</v>
      </c>
      <c r="B2981" s="1">
        <f t="shared" si="788"/>
        <v>1454.1889999999999</v>
      </c>
      <c r="C2981" s="210">
        <f t="shared" si="789"/>
        <v>2</v>
      </c>
      <c r="D2981" s="1">
        <f t="shared" si="790"/>
        <v>218.10300000000001</v>
      </c>
      <c r="E2981" t="s">
        <v>134</v>
      </c>
      <c r="F2981">
        <v>9603</v>
      </c>
      <c r="G2981" s="139">
        <v>2012</v>
      </c>
      <c r="H2981" t="s">
        <v>145</v>
      </c>
      <c r="I2981" s="691">
        <f>VLOOKUP(E2981&amp;H2981,Data2012!$A:$S,12,FALSE)</f>
        <v>218.10300000000001</v>
      </c>
    </row>
    <row r="2982" spans="1:9" ht="14.25" hidden="1" customHeight="1">
      <c r="A2982" s="1" t="str">
        <f t="shared" si="784"/>
        <v>SERVTRANS20129603</v>
      </c>
      <c r="B2982" s="1">
        <f>IF(D2982="na"," ",SUMIF(A:A,A2982,D:D))</f>
        <v>1454.1889999999999</v>
      </c>
      <c r="C2982" s="210">
        <f>IF(D2982="na"," ",VALUE(RIGHT(TRIM(H2982),2)))</f>
        <v>1</v>
      </c>
      <c r="D2982" s="1">
        <f t="shared" si="790"/>
        <v>204.24299999999999</v>
      </c>
      <c r="E2982" t="s">
        <v>134</v>
      </c>
      <c r="F2982">
        <v>9603</v>
      </c>
      <c r="G2982" s="139">
        <v>2012</v>
      </c>
      <c r="H2982" t="s">
        <v>144</v>
      </c>
      <c r="I2982" s="691">
        <f>VLOOKUP(E2982&amp;H2982,Data2012!$A:$S,12,FALSE)</f>
        <v>204.24299999999999</v>
      </c>
    </row>
    <row r="2983" spans="1:9" ht="14.25" hidden="1" customHeight="1">
      <c r="A2983" s="1" t="str">
        <f t="shared" si="784"/>
        <v>SERVTRANS20129604</v>
      </c>
      <c r="B2983" s="1">
        <f t="shared" ref="B2983:B2993" si="791">IF(D2983="na",B2984,SUMIF(A:A,A2983,D:D))</f>
        <v>187.30799999999999</v>
      </c>
      <c r="C2983" s="210">
        <f t="shared" ref="C2983:C2993" si="792">IF(D2983="na",C2984,VALUE(RIGHT(TRIM(H2983),2)))</f>
        <v>6</v>
      </c>
      <c r="D2983" s="1" t="str">
        <f>IF(I2983&lt;0,"na",I2983)</f>
        <v>na</v>
      </c>
      <c r="E2983" t="s">
        <v>134</v>
      </c>
      <c r="F2983">
        <v>9604</v>
      </c>
      <c r="G2983" s="139">
        <v>2012</v>
      </c>
      <c r="H2983" t="s">
        <v>155</v>
      </c>
      <c r="I2983" s="691">
        <f>VLOOKUP(E2983&amp;H2983,Data2012!$A:$S,15,FALSE)</f>
        <v>-1</v>
      </c>
    </row>
    <row r="2984" spans="1:9" ht="14.25" hidden="1" customHeight="1">
      <c r="A2984" s="1" t="str">
        <f t="shared" si="784"/>
        <v>SERVTRANS20129604</v>
      </c>
      <c r="B2984" s="1">
        <f t="shared" si="791"/>
        <v>187.30799999999999</v>
      </c>
      <c r="C2984" s="210">
        <f t="shared" si="792"/>
        <v>6</v>
      </c>
      <c r="D2984" s="1" t="str">
        <f t="shared" ref="D2984:D2994" si="793">IF(I2984&lt;0,"na",I2984)</f>
        <v>na</v>
      </c>
      <c r="E2984" t="s">
        <v>134</v>
      </c>
      <c r="F2984">
        <v>9604</v>
      </c>
      <c r="G2984" s="139">
        <v>2012</v>
      </c>
      <c r="H2984" t="s">
        <v>154</v>
      </c>
      <c r="I2984" s="691">
        <f>VLOOKUP(E2984&amp;H2984,Data2012!$A:$S,15,FALSE)</f>
        <v>-1</v>
      </c>
    </row>
    <row r="2985" spans="1:9" ht="14.25" hidden="1" customHeight="1">
      <c r="A2985" s="1" t="str">
        <f t="shared" si="784"/>
        <v>SERVTRANS20129604</v>
      </c>
      <c r="B2985" s="1">
        <f t="shared" si="791"/>
        <v>187.30799999999999</v>
      </c>
      <c r="C2985" s="210">
        <f t="shared" si="792"/>
        <v>6</v>
      </c>
      <c r="D2985" s="1" t="str">
        <f t="shared" si="793"/>
        <v>na</v>
      </c>
      <c r="E2985" t="s">
        <v>134</v>
      </c>
      <c r="F2985">
        <v>9604</v>
      </c>
      <c r="G2985" s="139">
        <v>2012</v>
      </c>
      <c r="H2985" t="s">
        <v>153</v>
      </c>
      <c r="I2985" s="691">
        <f>VLOOKUP(E2985&amp;H2985,Data2012!$A:$S,15,FALSE)</f>
        <v>-1</v>
      </c>
    </row>
    <row r="2986" spans="1:9" ht="14.25" hidden="1" customHeight="1">
      <c r="A2986" s="1" t="str">
        <f t="shared" si="784"/>
        <v>SERVTRANS20129604</v>
      </c>
      <c r="B2986" s="1">
        <f t="shared" si="791"/>
        <v>187.30799999999999</v>
      </c>
      <c r="C2986" s="210">
        <f t="shared" si="792"/>
        <v>6</v>
      </c>
      <c r="D2986" s="1" t="str">
        <f t="shared" si="793"/>
        <v>na</v>
      </c>
      <c r="E2986" t="s">
        <v>134</v>
      </c>
      <c r="F2986">
        <v>9604</v>
      </c>
      <c r="G2986" s="139">
        <v>2012</v>
      </c>
      <c r="H2986" t="s">
        <v>152</v>
      </c>
      <c r="I2986" s="691">
        <f>VLOOKUP(E2986&amp;H2986,Data2012!$A:$S,15,FALSE)</f>
        <v>-1</v>
      </c>
    </row>
    <row r="2987" spans="1:9" ht="14.25" hidden="1" customHeight="1">
      <c r="A2987" s="1" t="str">
        <f t="shared" si="784"/>
        <v>SERVTRANS20129604</v>
      </c>
      <c r="B2987" s="1">
        <f t="shared" si="791"/>
        <v>187.30799999999999</v>
      </c>
      <c r="C2987" s="210">
        <f t="shared" si="792"/>
        <v>6</v>
      </c>
      <c r="D2987" s="1" t="str">
        <f t="shared" si="793"/>
        <v>na</v>
      </c>
      <c r="E2987" t="s">
        <v>134</v>
      </c>
      <c r="F2987">
        <v>9604</v>
      </c>
      <c r="G2987" s="139">
        <v>2012</v>
      </c>
      <c r="H2987" t="s">
        <v>151</v>
      </c>
      <c r="I2987" s="691">
        <f>VLOOKUP(E2987&amp;H2987,Data2012!$A:$S,15,FALSE)</f>
        <v>-1</v>
      </c>
    </row>
    <row r="2988" spans="1:9" ht="14.25" hidden="1" customHeight="1">
      <c r="A2988" s="1" t="str">
        <f t="shared" si="784"/>
        <v>SERVTRANS20129604</v>
      </c>
      <c r="B2988" s="1">
        <f t="shared" si="791"/>
        <v>187.30799999999999</v>
      </c>
      <c r="C2988" s="210">
        <f t="shared" si="792"/>
        <v>6</v>
      </c>
      <c r="D2988" s="1" t="str">
        <f t="shared" si="793"/>
        <v>na</v>
      </c>
      <c r="E2988" t="s">
        <v>134</v>
      </c>
      <c r="F2988">
        <v>9604</v>
      </c>
      <c r="G2988" s="139">
        <v>2012</v>
      </c>
      <c r="H2988" t="s">
        <v>150</v>
      </c>
      <c r="I2988" s="691">
        <f>VLOOKUP(E2988&amp;H2988,Data2012!$A:$S,15,FALSE)</f>
        <v>-1</v>
      </c>
    </row>
    <row r="2989" spans="1:9" ht="14.25" hidden="1" customHeight="1">
      <c r="A2989" s="1" t="str">
        <f t="shared" si="784"/>
        <v>SERVTRANS20129604</v>
      </c>
      <c r="B2989" s="1">
        <f t="shared" si="791"/>
        <v>187.30799999999999</v>
      </c>
      <c r="C2989" s="210">
        <f t="shared" si="792"/>
        <v>6</v>
      </c>
      <c r="D2989" s="1">
        <f t="shared" si="793"/>
        <v>31.529</v>
      </c>
      <c r="E2989" t="s">
        <v>134</v>
      </c>
      <c r="F2989">
        <v>9604</v>
      </c>
      <c r="G2989" s="139">
        <v>2012</v>
      </c>
      <c r="H2989" t="s">
        <v>149</v>
      </c>
      <c r="I2989" s="691">
        <f>VLOOKUP(E2989&amp;H2989,Data2012!$A:$S,15,FALSE)</f>
        <v>31.529</v>
      </c>
    </row>
    <row r="2990" spans="1:9" ht="14.25" hidden="1" customHeight="1">
      <c r="A2990" s="1" t="str">
        <f t="shared" si="784"/>
        <v>SERVTRANS20129604</v>
      </c>
      <c r="B2990" s="1">
        <f t="shared" si="791"/>
        <v>187.30799999999999</v>
      </c>
      <c r="C2990" s="210">
        <f t="shared" si="792"/>
        <v>5</v>
      </c>
      <c r="D2990" s="1">
        <f t="shared" si="793"/>
        <v>29.626000000000001</v>
      </c>
      <c r="E2990" t="s">
        <v>134</v>
      </c>
      <c r="F2990">
        <v>9604</v>
      </c>
      <c r="G2990" s="139">
        <v>2012</v>
      </c>
      <c r="H2990" t="s">
        <v>148</v>
      </c>
      <c r="I2990" s="691">
        <f>VLOOKUP(E2990&amp;H2990,Data2012!$A:$S,15,FALSE)</f>
        <v>29.626000000000001</v>
      </c>
    </row>
    <row r="2991" spans="1:9" ht="14.25" hidden="1" customHeight="1">
      <c r="A2991" s="1" t="str">
        <f t="shared" si="784"/>
        <v>SERVTRANS20129604</v>
      </c>
      <c r="B2991" s="1">
        <f t="shared" si="791"/>
        <v>187.30799999999999</v>
      </c>
      <c r="C2991" s="210">
        <f t="shared" si="792"/>
        <v>4</v>
      </c>
      <c r="D2991" s="1">
        <f t="shared" si="793"/>
        <v>28.957000000000001</v>
      </c>
      <c r="E2991" t="s">
        <v>134</v>
      </c>
      <c r="F2991">
        <v>9604</v>
      </c>
      <c r="G2991" s="139">
        <v>2012</v>
      </c>
      <c r="H2991" t="s">
        <v>147</v>
      </c>
      <c r="I2991" s="691">
        <f>VLOOKUP(E2991&amp;H2991,Data2012!$A:$S,15,FALSE)</f>
        <v>28.957000000000001</v>
      </c>
    </row>
    <row r="2992" spans="1:9" ht="14.25" hidden="1" customHeight="1">
      <c r="A2992" s="1" t="str">
        <f t="shared" si="784"/>
        <v>SERVTRANS20129604</v>
      </c>
      <c r="B2992" s="1">
        <f t="shared" si="791"/>
        <v>187.30799999999999</v>
      </c>
      <c r="C2992" s="210">
        <f t="shared" si="792"/>
        <v>3</v>
      </c>
      <c r="D2992" s="1">
        <f t="shared" si="793"/>
        <v>41.892000000000003</v>
      </c>
      <c r="E2992" t="s">
        <v>134</v>
      </c>
      <c r="F2992">
        <v>9604</v>
      </c>
      <c r="G2992" s="139">
        <v>2012</v>
      </c>
      <c r="H2992" t="s">
        <v>146</v>
      </c>
      <c r="I2992" s="691">
        <f>VLOOKUP(E2992&amp;H2992,Data2012!$A:$S,15,FALSE)</f>
        <v>41.892000000000003</v>
      </c>
    </row>
    <row r="2993" spans="1:9" ht="14.25" hidden="1" customHeight="1">
      <c r="A2993" s="1" t="str">
        <f t="shared" si="784"/>
        <v>SERVTRANS20129604</v>
      </c>
      <c r="B2993" s="1">
        <f t="shared" si="791"/>
        <v>187.30799999999999</v>
      </c>
      <c r="C2993" s="210">
        <f t="shared" si="792"/>
        <v>2</v>
      </c>
      <c r="D2993" s="1">
        <f t="shared" si="793"/>
        <v>27.175999999999998</v>
      </c>
      <c r="E2993" t="s">
        <v>134</v>
      </c>
      <c r="F2993">
        <v>9604</v>
      </c>
      <c r="G2993" s="139">
        <v>2012</v>
      </c>
      <c r="H2993" t="s">
        <v>145</v>
      </c>
      <c r="I2993" s="691">
        <f>VLOOKUP(E2993&amp;H2993,Data2012!$A:$S,15,FALSE)</f>
        <v>27.175999999999998</v>
      </c>
    </row>
    <row r="2994" spans="1:9" ht="14.25" hidden="1" customHeight="1">
      <c r="A2994" s="1" t="str">
        <f t="shared" si="784"/>
        <v>SERVTRANS20129604</v>
      </c>
      <c r="B2994" s="403">
        <f>IF(D2994="na"," ",SUMIF(A:A,A2994,D:D))</f>
        <v>187.30799999999999</v>
      </c>
      <c r="C2994" s="404">
        <f>IF(D2994="na"," ",VALUE(RIGHT(TRIM(H2994),2)))</f>
        <v>1</v>
      </c>
      <c r="D2994" s="403">
        <f t="shared" si="793"/>
        <v>28.128</v>
      </c>
      <c r="E2994" t="s">
        <v>134</v>
      </c>
      <c r="F2994">
        <v>9604</v>
      </c>
      <c r="G2994" s="139">
        <v>2012</v>
      </c>
      <c r="H2994" t="s">
        <v>144</v>
      </c>
      <c r="I2994" s="691">
        <f>VLOOKUP(E2994&amp;H2994,Data2012!$A:$S,15,FALSE)</f>
        <v>28.128</v>
      </c>
    </row>
    <row r="2995" spans="1:9" ht="14.25" hidden="1" customHeight="1">
      <c r="A2995" s="1" t="str">
        <f t="shared" si="784"/>
        <v>SERVTRANS20129605</v>
      </c>
      <c r="B2995" s="1">
        <f t="shared" ref="B2995:B3005" si="794">IF(D2995="na",B2996,SUMIF(A:A,A2995,D:D))</f>
        <v>39.183</v>
      </c>
      <c r="C2995" s="210">
        <f t="shared" ref="C2995:C3005" si="795">IF(D2995="na",C2996,VALUE(RIGHT(TRIM(H2995),2)))</f>
        <v>6</v>
      </c>
      <c r="D2995" s="1" t="str">
        <f>IF(I2995&lt;0,"na",I2995)</f>
        <v>na</v>
      </c>
      <c r="E2995" t="s">
        <v>134</v>
      </c>
      <c r="F2995">
        <v>9605</v>
      </c>
      <c r="G2995" s="139">
        <v>2012</v>
      </c>
      <c r="H2995" t="s">
        <v>155</v>
      </c>
      <c r="I2995" s="691">
        <f>VLOOKUP(E2995&amp;H2995,Data2012!$A:$U,18,FALSE)</f>
        <v>-1</v>
      </c>
    </row>
    <row r="2996" spans="1:9" ht="14.25" hidden="1" customHeight="1">
      <c r="A2996" s="1" t="str">
        <f t="shared" si="784"/>
        <v>SERVTRANS20129605</v>
      </c>
      <c r="B2996" s="1">
        <f t="shared" si="794"/>
        <v>39.183</v>
      </c>
      <c r="C2996" s="210">
        <f t="shared" si="795"/>
        <v>6</v>
      </c>
      <c r="D2996" s="1" t="str">
        <f t="shared" ref="D2996:D3006" si="796">IF(I2996&lt;0,"na",I2996)</f>
        <v>na</v>
      </c>
      <c r="E2996" t="s">
        <v>134</v>
      </c>
      <c r="F2996">
        <v>9605</v>
      </c>
      <c r="G2996" s="139">
        <v>2012</v>
      </c>
      <c r="H2996" t="s">
        <v>154</v>
      </c>
      <c r="I2996" s="691">
        <f>VLOOKUP(E2996&amp;H2996,Data2012!$A:$U,18,FALSE)</f>
        <v>-1</v>
      </c>
    </row>
    <row r="2997" spans="1:9" ht="14.25" hidden="1" customHeight="1">
      <c r="A2997" s="1" t="str">
        <f t="shared" si="784"/>
        <v>SERVTRANS20129605</v>
      </c>
      <c r="B2997" s="1">
        <f t="shared" si="794"/>
        <v>39.183</v>
      </c>
      <c r="C2997" s="210">
        <f t="shared" si="795"/>
        <v>6</v>
      </c>
      <c r="D2997" s="1" t="str">
        <f t="shared" si="796"/>
        <v>na</v>
      </c>
      <c r="E2997" t="s">
        <v>134</v>
      </c>
      <c r="F2997">
        <v>9605</v>
      </c>
      <c r="G2997" s="139">
        <v>2012</v>
      </c>
      <c r="H2997" t="s">
        <v>153</v>
      </c>
      <c r="I2997" s="691">
        <f>VLOOKUP(E2997&amp;H2997,Data2012!$A:$U,18,FALSE)</f>
        <v>-1</v>
      </c>
    </row>
    <row r="2998" spans="1:9" ht="14.25" hidden="1" customHeight="1">
      <c r="A2998" s="1" t="str">
        <f t="shared" si="784"/>
        <v>SERVTRANS20129605</v>
      </c>
      <c r="B2998" s="1">
        <f t="shared" si="794"/>
        <v>39.183</v>
      </c>
      <c r="C2998" s="210">
        <f t="shared" si="795"/>
        <v>6</v>
      </c>
      <c r="D2998" s="1" t="str">
        <f t="shared" si="796"/>
        <v>na</v>
      </c>
      <c r="E2998" t="s">
        <v>134</v>
      </c>
      <c r="F2998">
        <v>9605</v>
      </c>
      <c r="G2998" s="139">
        <v>2012</v>
      </c>
      <c r="H2998" t="s">
        <v>152</v>
      </c>
      <c r="I2998" s="691">
        <f>VLOOKUP(E2998&amp;H2998,Data2012!$A:$U,18,FALSE)</f>
        <v>-1</v>
      </c>
    </row>
    <row r="2999" spans="1:9" ht="14.25" hidden="1" customHeight="1">
      <c r="A2999" s="1" t="str">
        <f t="shared" si="784"/>
        <v>SERVTRANS20129605</v>
      </c>
      <c r="B2999" s="1">
        <f t="shared" si="794"/>
        <v>39.183</v>
      </c>
      <c r="C2999" s="210">
        <f t="shared" si="795"/>
        <v>6</v>
      </c>
      <c r="D2999" s="1" t="str">
        <f t="shared" si="796"/>
        <v>na</v>
      </c>
      <c r="E2999" t="s">
        <v>134</v>
      </c>
      <c r="F2999">
        <v>9605</v>
      </c>
      <c r="G2999" s="139">
        <v>2012</v>
      </c>
      <c r="H2999" t="s">
        <v>151</v>
      </c>
      <c r="I2999" s="691">
        <f>VLOOKUP(E2999&amp;H2999,Data2012!$A:$U,18,FALSE)</f>
        <v>-1</v>
      </c>
    </row>
    <row r="3000" spans="1:9" ht="14.25" hidden="1" customHeight="1">
      <c r="A3000" s="1" t="str">
        <f t="shared" si="784"/>
        <v>SERVTRANS20129605</v>
      </c>
      <c r="B3000" s="1">
        <f t="shared" si="794"/>
        <v>39.183</v>
      </c>
      <c r="C3000" s="210">
        <f t="shared" si="795"/>
        <v>6</v>
      </c>
      <c r="D3000" s="1" t="str">
        <f t="shared" si="796"/>
        <v>na</v>
      </c>
      <c r="E3000" t="s">
        <v>134</v>
      </c>
      <c r="F3000">
        <v>9605</v>
      </c>
      <c r="G3000" s="139">
        <v>2012</v>
      </c>
      <c r="H3000" t="s">
        <v>150</v>
      </c>
      <c r="I3000" s="691">
        <f>VLOOKUP(E3000&amp;H3000,Data2012!$A:$U,18,FALSE)</f>
        <v>-1</v>
      </c>
    </row>
    <row r="3001" spans="1:9" ht="14.25" hidden="1" customHeight="1">
      <c r="A3001" s="1" t="str">
        <f t="shared" si="784"/>
        <v>SERVTRANS20129605</v>
      </c>
      <c r="B3001" s="1">
        <f t="shared" si="794"/>
        <v>39.183</v>
      </c>
      <c r="C3001" s="210">
        <f t="shared" si="795"/>
        <v>6</v>
      </c>
      <c r="D3001" s="1">
        <f t="shared" si="796"/>
        <v>0</v>
      </c>
      <c r="E3001" t="s">
        <v>134</v>
      </c>
      <c r="F3001">
        <v>9605</v>
      </c>
      <c r="G3001" s="139">
        <v>2012</v>
      </c>
      <c r="H3001" t="s">
        <v>149</v>
      </c>
      <c r="I3001" s="691">
        <f>VLOOKUP(E3001&amp;H3001,Data2012!$A:$U,18,FALSE)</f>
        <v>0</v>
      </c>
    </row>
    <row r="3002" spans="1:9" ht="14.25" hidden="1" customHeight="1">
      <c r="A3002" s="1" t="str">
        <f t="shared" si="784"/>
        <v>SERVTRANS20129605</v>
      </c>
      <c r="B3002" s="1">
        <f t="shared" si="794"/>
        <v>39.183</v>
      </c>
      <c r="C3002" s="210">
        <f t="shared" si="795"/>
        <v>5</v>
      </c>
      <c r="D3002" s="1">
        <f t="shared" si="796"/>
        <v>0</v>
      </c>
      <c r="E3002" t="s">
        <v>134</v>
      </c>
      <c r="F3002">
        <v>9605</v>
      </c>
      <c r="G3002" s="139">
        <v>2012</v>
      </c>
      <c r="H3002" t="s">
        <v>148</v>
      </c>
      <c r="I3002" s="691">
        <f>VLOOKUP(E3002&amp;H3002,Data2012!$A:$U,18,FALSE)</f>
        <v>0</v>
      </c>
    </row>
    <row r="3003" spans="1:9" ht="14.25" hidden="1" customHeight="1">
      <c r="A3003" s="1" t="str">
        <f t="shared" si="784"/>
        <v>SERVTRANS20129605</v>
      </c>
      <c r="B3003" s="1">
        <f t="shared" si="794"/>
        <v>39.183</v>
      </c>
      <c r="C3003" s="210">
        <f t="shared" si="795"/>
        <v>4</v>
      </c>
      <c r="D3003" s="1">
        <f t="shared" si="796"/>
        <v>5.7110000000000003</v>
      </c>
      <c r="E3003" t="s">
        <v>134</v>
      </c>
      <c r="F3003">
        <v>9605</v>
      </c>
      <c r="G3003" s="139">
        <v>2012</v>
      </c>
      <c r="H3003" t="s">
        <v>147</v>
      </c>
      <c r="I3003" s="691">
        <f>VLOOKUP(E3003&amp;H3003,Data2012!$A:$U,18,FALSE)</f>
        <v>5.7110000000000003</v>
      </c>
    </row>
    <row r="3004" spans="1:9" ht="14.25" hidden="1" customHeight="1">
      <c r="A3004" s="1" t="str">
        <f t="shared" si="784"/>
        <v>SERVTRANS20129605</v>
      </c>
      <c r="B3004" s="1">
        <f t="shared" si="794"/>
        <v>39.183</v>
      </c>
      <c r="C3004" s="210">
        <f t="shared" si="795"/>
        <v>3</v>
      </c>
      <c r="D3004" s="1">
        <f t="shared" si="796"/>
        <v>13.788</v>
      </c>
      <c r="E3004" t="s">
        <v>134</v>
      </c>
      <c r="F3004">
        <v>9605</v>
      </c>
      <c r="G3004" s="139">
        <v>2012</v>
      </c>
      <c r="H3004" t="s">
        <v>146</v>
      </c>
      <c r="I3004" s="691">
        <f>VLOOKUP(E3004&amp;H3004,Data2012!$A:$U,18,FALSE)</f>
        <v>13.788</v>
      </c>
    </row>
    <row r="3005" spans="1:9" ht="14.25" hidden="1" customHeight="1">
      <c r="A3005" s="1" t="str">
        <f t="shared" si="784"/>
        <v>SERVTRANS20129605</v>
      </c>
      <c r="B3005" s="1">
        <f t="shared" si="794"/>
        <v>39.183</v>
      </c>
      <c r="C3005" s="210">
        <f t="shared" si="795"/>
        <v>2</v>
      </c>
      <c r="D3005" s="1">
        <f t="shared" si="796"/>
        <v>5.726</v>
      </c>
      <c r="E3005" t="s">
        <v>134</v>
      </c>
      <c r="F3005">
        <v>9605</v>
      </c>
      <c r="G3005" s="139">
        <v>2012</v>
      </c>
      <c r="H3005" t="s">
        <v>145</v>
      </c>
      <c r="I3005" s="691">
        <f>VLOOKUP(E3005&amp;H3005,Data2012!$A:$U,18,FALSE)</f>
        <v>5.726</v>
      </c>
    </row>
    <row r="3006" spans="1:9" ht="14.25" hidden="1" customHeight="1">
      <c r="A3006" s="1" t="str">
        <f t="shared" si="784"/>
        <v>SERVTRANS20129605</v>
      </c>
      <c r="B3006" s="1">
        <f>IF(D3006="na"," ",SUMIF(A:A,A3006,D:D))</f>
        <v>39.183</v>
      </c>
      <c r="C3006" s="210">
        <f>IF(D3006="na"," ",VALUE(RIGHT(TRIM(H3006),2)))</f>
        <v>1</v>
      </c>
      <c r="D3006" s="1">
        <f t="shared" si="796"/>
        <v>13.958</v>
      </c>
      <c r="E3006" t="s">
        <v>134</v>
      </c>
      <c r="F3006">
        <v>9605</v>
      </c>
      <c r="G3006" s="139">
        <v>2012</v>
      </c>
      <c r="H3006" t="s">
        <v>144</v>
      </c>
      <c r="I3006" s="691">
        <f>VLOOKUP(E3006&amp;H3006,Data2012!$A:$U,18,FALSE)</f>
        <v>13.958</v>
      </c>
    </row>
    <row r="3007" spans="1:9" ht="14.25" hidden="1" customHeight="1">
      <c r="A3007" s="1" t="str">
        <f t="shared" si="784"/>
        <v>SERVTRANS20129606</v>
      </c>
      <c r="B3007" s="1">
        <f t="shared" ref="B3007:B3017" si="797">IF(D3007="na",B3008,SUMIF(A:A,A3007,D:D))</f>
        <v>26.925999999999998</v>
      </c>
      <c r="C3007" s="210">
        <f t="shared" ref="C3007:C3017" si="798">IF(D3007="na",C3008,VALUE(RIGHT(TRIM(H3007),2)))</f>
        <v>6</v>
      </c>
      <c r="D3007" s="1" t="str">
        <f>IF(I3007&lt;0,"na",I3007)</f>
        <v>na</v>
      </c>
      <c r="E3007" t="s">
        <v>134</v>
      </c>
      <c r="F3007" s="891">
        <v>9606</v>
      </c>
      <c r="G3007" s="139">
        <v>2012</v>
      </c>
      <c r="H3007" t="s">
        <v>155</v>
      </c>
      <c r="I3007" s="691">
        <f>VLOOKUP(E3007&amp;H3007,Data2012!$A:$U,21,FALSE)</f>
        <v>-1</v>
      </c>
    </row>
    <row r="3008" spans="1:9" ht="14.25" hidden="1" customHeight="1">
      <c r="A3008" s="1" t="str">
        <f t="shared" si="784"/>
        <v>SERVTRANS20129606</v>
      </c>
      <c r="B3008" s="1">
        <f t="shared" si="797"/>
        <v>26.925999999999998</v>
      </c>
      <c r="C3008" s="210">
        <f t="shared" si="798"/>
        <v>6</v>
      </c>
      <c r="D3008" s="1" t="str">
        <f t="shared" ref="D3008:D3018" si="799">IF(I3008&lt;0,"na",I3008)</f>
        <v>na</v>
      </c>
      <c r="E3008" t="s">
        <v>134</v>
      </c>
      <c r="F3008">
        <v>9606</v>
      </c>
      <c r="G3008" s="139">
        <v>2012</v>
      </c>
      <c r="H3008" t="s">
        <v>154</v>
      </c>
      <c r="I3008" s="691">
        <f>VLOOKUP(E3008&amp;H3008,Data2012!$A:$U,21,FALSE)</f>
        <v>-1</v>
      </c>
    </row>
    <row r="3009" spans="1:9" ht="14.25" hidden="1" customHeight="1">
      <c r="A3009" s="1" t="str">
        <f t="shared" si="784"/>
        <v>SERVTRANS20129606</v>
      </c>
      <c r="B3009" s="1">
        <f t="shared" si="797"/>
        <v>26.925999999999998</v>
      </c>
      <c r="C3009" s="210">
        <f t="shared" si="798"/>
        <v>6</v>
      </c>
      <c r="D3009" s="1" t="str">
        <f t="shared" si="799"/>
        <v>na</v>
      </c>
      <c r="E3009" t="s">
        <v>134</v>
      </c>
      <c r="F3009">
        <v>9606</v>
      </c>
      <c r="G3009" s="139">
        <v>2012</v>
      </c>
      <c r="H3009" t="s">
        <v>153</v>
      </c>
      <c r="I3009" s="691">
        <f>VLOOKUP(E3009&amp;H3009,Data2012!$A:$U,21,FALSE)</f>
        <v>-1</v>
      </c>
    </row>
    <row r="3010" spans="1:9" ht="14.25" hidden="1" customHeight="1">
      <c r="A3010" s="1" t="str">
        <f t="shared" si="784"/>
        <v>SERVTRANS20129606</v>
      </c>
      <c r="B3010" s="1">
        <f t="shared" si="797"/>
        <v>26.925999999999998</v>
      </c>
      <c r="C3010" s="210">
        <f t="shared" si="798"/>
        <v>6</v>
      </c>
      <c r="D3010" s="1" t="str">
        <f t="shared" si="799"/>
        <v>na</v>
      </c>
      <c r="E3010" t="s">
        <v>134</v>
      </c>
      <c r="F3010">
        <v>9606</v>
      </c>
      <c r="G3010" s="139">
        <v>2012</v>
      </c>
      <c r="H3010" t="s">
        <v>152</v>
      </c>
      <c r="I3010" s="691">
        <f>VLOOKUP(E3010&amp;H3010,Data2012!$A:$U,21,FALSE)</f>
        <v>-1</v>
      </c>
    </row>
    <row r="3011" spans="1:9" ht="14.25" hidden="1" customHeight="1">
      <c r="A3011" s="1" t="str">
        <f t="shared" si="784"/>
        <v>SERVTRANS20129606</v>
      </c>
      <c r="B3011" s="1">
        <f t="shared" si="797"/>
        <v>26.925999999999998</v>
      </c>
      <c r="C3011" s="210">
        <f t="shared" si="798"/>
        <v>6</v>
      </c>
      <c r="D3011" s="1" t="str">
        <f t="shared" si="799"/>
        <v>na</v>
      </c>
      <c r="E3011" t="s">
        <v>134</v>
      </c>
      <c r="F3011">
        <v>9606</v>
      </c>
      <c r="G3011" s="139">
        <v>2012</v>
      </c>
      <c r="H3011" t="s">
        <v>151</v>
      </c>
      <c r="I3011" s="691">
        <f>VLOOKUP(E3011&amp;H3011,Data2012!$A:$U,21,FALSE)</f>
        <v>-1</v>
      </c>
    </row>
    <row r="3012" spans="1:9" ht="14.25" hidden="1" customHeight="1">
      <c r="A3012" s="1" t="str">
        <f t="shared" si="784"/>
        <v>SERVTRANS20129606</v>
      </c>
      <c r="B3012" s="1">
        <f t="shared" si="797"/>
        <v>26.925999999999998</v>
      </c>
      <c r="C3012" s="210">
        <f t="shared" si="798"/>
        <v>6</v>
      </c>
      <c r="D3012" s="1" t="str">
        <f t="shared" si="799"/>
        <v>na</v>
      </c>
      <c r="E3012" t="s">
        <v>134</v>
      </c>
      <c r="F3012">
        <v>9606</v>
      </c>
      <c r="G3012" s="139">
        <v>2012</v>
      </c>
      <c r="H3012" t="s">
        <v>150</v>
      </c>
      <c r="I3012" s="691">
        <f>VLOOKUP(E3012&amp;H3012,Data2012!$A:$U,21,FALSE)</f>
        <v>-1</v>
      </c>
    </row>
    <row r="3013" spans="1:9" ht="14.25" hidden="1" customHeight="1">
      <c r="A3013" s="1" t="str">
        <f t="shared" si="784"/>
        <v>SERVTRANS20129606</v>
      </c>
      <c r="B3013" s="1">
        <f t="shared" si="797"/>
        <v>26.925999999999998</v>
      </c>
      <c r="C3013" s="210">
        <f t="shared" si="798"/>
        <v>6</v>
      </c>
      <c r="D3013" s="1">
        <f t="shared" si="799"/>
        <v>0</v>
      </c>
      <c r="E3013" t="s">
        <v>134</v>
      </c>
      <c r="F3013">
        <v>9606</v>
      </c>
      <c r="G3013" s="139">
        <v>2012</v>
      </c>
      <c r="H3013" t="s">
        <v>149</v>
      </c>
      <c r="I3013" s="691">
        <f>VLOOKUP(E3013&amp;H3013,Data2012!$A:$U,21,FALSE)</f>
        <v>0</v>
      </c>
    </row>
    <row r="3014" spans="1:9" ht="14.25" hidden="1" customHeight="1">
      <c r="A3014" s="1" t="str">
        <f t="shared" si="784"/>
        <v>SERVTRANS20129606</v>
      </c>
      <c r="B3014" s="1">
        <f t="shared" si="797"/>
        <v>26.925999999999998</v>
      </c>
      <c r="C3014" s="210">
        <f t="shared" si="798"/>
        <v>5</v>
      </c>
      <c r="D3014" s="1">
        <f t="shared" si="799"/>
        <v>0</v>
      </c>
      <c r="E3014" t="s">
        <v>134</v>
      </c>
      <c r="F3014">
        <v>9606</v>
      </c>
      <c r="G3014" s="139">
        <v>2012</v>
      </c>
      <c r="H3014" t="s">
        <v>148</v>
      </c>
      <c r="I3014" s="691">
        <f>VLOOKUP(E3014&amp;H3014,Data2012!$A:$U,21,FALSE)</f>
        <v>0</v>
      </c>
    </row>
    <row r="3015" spans="1:9" ht="14.25" hidden="1" customHeight="1">
      <c r="A3015" s="1" t="str">
        <f t="shared" ref="A3015:A3078" si="800">TRIM(E3015)&amp;VALUE(G3015)&amp;F3015</f>
        <v>SERVTRANS20129606</v>
      </c>
      <c r="B3015" s="1">
        <f t="shared" si="797"/>
        <v>26.925999999999998</v>
      </c>
      <c r="C3015" s="210">
        <f t="shared" si="798"/>
        <v>4</v>
      </c>
      <c r="D3015" s="1">
        <f t="shared" si="799"/>
        <v>3.8889999999999998</v>
      </c>
      <c r="E3015" t="s">
        <v>134</v>
      </c>
      <c r="F3015">
        <v>9606</v>
      </c>
      <c r="G3015" s="139">
        <v>2012</v>
      </c>
      <c r="H3015" t="s">
        <v>147</v>
      </c>
      <c r="I3015" s="691">
        <f>VLOOKUP(E3015&amp;H3015,Data2012!$A:$U,21,FALSE)</f>
        <v>3.8889999999999998</v>
      </c>
    </row>
    <row r="3016" spans="1:9" ht="14.25" hidden="1" customHeight="1">
      <c r="A3016" s="1" t="str">
        <f t="shared" si="800"/>
        <v>SERVTRANS20129606</v>
      </c>
      <c r="B3016" s="1">
        <f t="shared" si="797"/>
        <v>26.925999999999998</v>
      </c>
      <c r="C3016" s="210">
        <f t="shared" si="798"/>
        <v>3</v>
      </c>
      <c r="D3016" s="1">
        <f t="shared" si="799"/>
        <v>9.5299999999999994</v>
      </c>
      <c r="E3016" t="s">
        <v>134</v>
      </c>
      <c r="F3016">
        <v>9606</v>
      </c>
      <c r="G3016" s="139">
        <v>2012</v>
      </c>
      <c r="H3016" t="s">
        <v>146</v>
      </c>
      <c r="I3016" s="691">
        <f>VLOOKUP(E3016&amp;H3016,Data2012!$A:$U,21,FALSE)</f>
        <v>9.5299999999999994</v>
      </c>
    </row>
    <row r="3017" spans="1:9" ht="14.25" hidden="1" customHeight="1">
      <c r="A3017" s="1" t="str">
        <f t="shared" si="800"/>
        <v>SERVTRANS20129606</v>
      </c>
      <c r="B3017" s="1">
        <f t="shared" si="797"/>
        <v>26.925999999999998</v>
      </c>
      <c r="C3017" s="210">
        <f t="shared" si="798"/>
        <v>2</v>
      </c>
      <c r="D3017" s="1">
        <f t="shared" si="799"/>
        <v>3.899</v>
      </c>
      <c r="E3017" t="s">
        <v>134</v>
      </c>
      <c r="F3017">
        <v>9606</v>
      </c>
      <c r="G3017" s="139">
        <v>2012</v>
      </c>
      <c r="H3017" t="s">
        <v>145</v>
      </c>
      <c r="I3017" s="691">
        <f>VLOOKUP(E3017&amp;H3017,Data2012!$A:$U,21,FALSE)</f>
        <v>3.899</v>
      </c>
    </row>
    <row r="3018" spans="1:9" ht="14.25" hidden="1" customHeight="1">
      <c r="A3018" s="1" t="str">
        <f t="shared" si="800"/>
        <v>SERVTRANS20129606</v>
      </c>
      <c r="B3018" s="1">
        <f>IF(D3018="na"," ",SUMIF(A:A,A3018,D:D))</f>
        <v>26.925999999999998</v>
      </c>
      <c r="C3018" s="210">
        <f>IF(D3018="na"," ",VALUE(RIGHT(TRIM(H3018),2)))</f>
        <v>1</v>
      </c>
      <c r="D3018" s="1">
        <f t="shared" si="799"/>
        <v>9.6080000000000005</v>
      </c>
      <c r="E3018" t="s">
        <v>134</v>
      </c>
      <c r="F3018">
        <v>9606</v>
      </c>
      <c r="G3018" s="139">
        <v>2012</v>
      </c>
      <c r="H3018" t="s">
        <v>144</v>
      </c>
      <c r="I3018" s="691">
        <f>VLOOKUP(E3018&amp;H3018,Data2012!$A:$U,21,FALSE)</f>
        <v>9.6080000000000005</v>
      </c>
    </row>
    <row r="3019" spans="1:9" ht="14.25" hidden="1" customHeight="1">
      <c r="A3019" s="1" t="str">
        <f t="shared" si="800"/>
        <v>UNIFERTRANS20129603</v>
      </c>
      <c r="B3019" s="1" t="str">
        <f t="shared" ref="B3019:B3029" si="801">IF(D3019="na",B3020,SUMIF(A:A,A3019,D:D))</f>
        <v xml:space="preserve"> </v>
      </c>
      <c r="C3019" s="210" t="str">
        <f t="shared" ref="C3019:C3029" si="802">IF(D3019="na",C3020,VALUE(RIGHT(TRIM(H3019),2)))</f>
        <v xml:space="preserve"> </v>
      </c>
      <c r="D3019" s="1" t="str">
        <f>IF(I3019&lt;0,"na",I3019)</f>
        <v>na</v>
      </c>
      <c r="E3019" t="s">
        <v>137</v>
      </c>
      <c r="F3019" s="891">
        <v>9603</v>
      </c>
      <c r="G3019" s="139">
        <v>2012</v>
      </c>
      <c r="H3019" t="s">
        <v>155</v>
      </c>
      <c r="I3019" s="691">
        <f>VLOOKUP(E3019&amp;H3019,Data2012!$A:$S,12,FALSE)</f>
        <v>-1</v>
      </c>
    </row>
    <row r="3020" spans="1:9" ht="14.25" hidden="1" customHeight="1">
      <c r="A3020" s="1" t="str">
        <f t="shared" si="800"/>
        <v>UNIFERTRANS20129603</v>
      </c>
      <c r="B3020" s="1" t="str">
        <f t="shared" si="801"/>
        <v xml:space="preserve"> </v>
      </c>
      <c r="C3020" s="210" t="str">
        <f t="shared" si="802"/>
        <v xml:space="preserve"> </v>
      </c>
      <c r="D3020" s="1" t="str">
        <f t="shared" ref="D3020:D3030" si="803">IF(I3020&lt;0,"na",I3020)</f>
        <v>na</v>
      </c>
      <c r="E3020" t="s">
        <v>137</v>
      </c>
      <c r="F3020">
        <v>9603</v>
      </c>
      <c r="G3020" s="139">
        <v>2012</v>
      </c>
      <c r="H3020" t="s">
        <v>154</v>
      </c>
      <c r="I3020" s="691">
        <f>VLOOKUP(E3020&amp;H3020,Data2012!$A:$S,12,FALSE)</f>
        <v>-1</v>
      </c>
    </row>
    <row r="3021" spans="1:9" ht="14.25" hidden="1" customHeight="1">
      <c r="A3021" s="1" t="str">
        <f t="shared" si="800"/>
        <v>UNIFERTRANS20129603</v>
      </c>
      <c r="B3021" s="1" t="str">
        <f t="shared" si="801"/>
        <v xml:space="preserve"> </v>
      </c>
      <c r="C3021" s="210" t="str">
        <f t="shared" si="802"/>
        <v xml:space="preserve"> </v>
      </c>
      <c r="D3021" s="1" t="str">
        <f t="shared" si="803"/>
        <v>na</v>
      </c>
      <c r="E3021" t="s">
        <v>137</v>
      </c>
      <c r="F3021">
        <v>9603</v>
      </c>
      <c r="G3021" s="139">
        <v>2012</v>
      </c>
      <c r="H3021" t="s">
        <v>153</v>
      </c>
      <c r="I3021" s="691">
        <f>VLOOKUP(E3021&amp;H3021,Data2012!$A:$S,12,FALSE)</f>
        <v>-1</v>
      </c>
    </row>
    <row r="3022" spans="1:9" ht="14.25" hidden="1" customHeight="1">
      <c r="A3022" s="1" t="str">
        <f t="shared" si="800"/>
        <v>UNIFERTRANS20129603</v>
      </c>
      <c r="B3022" s="1" t="str">
        <f t="shared" si="801"/>
        <v xml:space="preserve"> </v>
      </c>
      <c r="C3022" s="210" t="str">
        <f t="shared" si="802"/>
        <v xml:space="preserve"> </v>
      </c>
      <c r="D3022" s="1" t="str">
        <f t="shared" si="803"/>
        <v>na</v>
      </c>
      <c r="E3022" t="s">
        <v>137</v>
      </c>
      <c r="F3022">
        <v>9603</v>
      </c>
      <c r="G3022" s="139">
        <v>2012</v>
      </c>
      <c r="H3022" t="s">
        <v>152</v>
      </c>
      <c r="I3022" s="691">
        <f>VLOOKUP(E3022&amp;H3022,Data2012!$A:$S,12,FALSE)</f>
        <v>-1</v>
      </c>
    </row>
    <row r="3023" spans="1:9" ht="14.25" hidden="1" customHeight="1">
      <c r="A3023" s="1" t="str">
        <f t="shared" si="800"/>
        <v>UNIFERTRANS20129603</v>
      </c>
      <c r="B3023" s="1" t="str">
        <f t="shared" si="801"/>
        <v xml:space="preserve"> </v>
      </c>
      <c r="C3023" s="210" t="str">
        <f t="shared" si="802"/>
        <v xml:space="preserve"> </v>
      </c>
      <c r="D3023" s="1" t="str">
        <f t="shared" si="803"/>
        <v>na</v>
      </c>
      <c r="E3023" t="s">
        <v>137</v>
      </c>
      <c r="F3023">
        <v>9603</v>
      </c>
      <c r="G3023" s="139">
        <v>2012</v>
      </c>
      <c r="H3023" t="s">
        <v>151</v>
      </c>
      <c r="I3023" s="691">
        <f>VLOOKUP(E3023&amp;H3023,Data2012!$A:$S,12,FALSE)</f>
        <v>-1</v>
      </c>
    </row>
    <row r="3024" spans="1:9" ht="14.25" hidden="1" customHeight="1">
      <c r="A3024" s="1" t="str">
        <f t="shared" si="800"/>
        <v>UNIFERTRANS20129603</v>
      </c>
      <c r="B3024" s="1" t="str">
        <f t="shared" si="801"/>
        <v xml:space="preserve"> </v>
      </c>
      <c r="C3024" s="210" t="str">
        <f t="shared" si="802"/>
        <v xml:space="preserve"> </v>
      </c>
      <c r="D3024" s="1" t="str">
        <f t="shared" si="803"/>
        <v>na</v>
      </c>
      <c r="E3024" t="s">
        <v>137</v>
      </c>
      <c r="F3024">
        <v>9603</v>
      </c>
      <c r="G3024" s="139">
        <v>2012</v>
      </c>
      <c r="H3024" t="s">
        <v>150</v>
      </c>
      <c r="I3024" s="691">
        <f>VLOOKUP(E3024&amp;H3024,Data2012!$A:$S,12,FALSE)</f>
        <v>-1</v>
      </c>
    </row>
    <row r="3025" spans="1:9" ht="14.25" hidden="1" customHeight="1">
      <c r="A3025" s="1" t="str">
        <f t="shared" si="800"/>
        <v>UNIFERTRANS20129603</v>
      </c>
      <c r="B3025" s="1" t="str">
        <f t="shared" si="801"/>
        <v xml:space="preserve"> </v>
      </c>
      <c r="C3025" s="210" t="str">
        <f t="shared" si="802"/>
        <v xml:space="preserve"> </v>
      </c>
      <c r="D3025" s="1" t="str">
        <f t="shared" si="803"/>
        <v>na</v>
      </c>
      <c r="E3025" t="s">
        <v>137</v>
      </c>
      <c r="F3025">
        <v>9603</v>
      </c>
      <c r="G3025" s="139">
        <v>2012</v>
      </c>
      <c r="H3025" t="s">
        <v>149</v>
      </c>
      <c r="I3025" s="691">
        <f>VLOOKUP(E3025&amp;H3025,Data2012!$A:$S,12,FALSE)</f>
        <v>-1</v>
      </c>
    </row>
    <row r="3026" spans="1:9" ht="14.25" hidden="1" customHeight="1">
      <c r="A3026" s="1" t="str">
        <f t="shared" si="800"/>
        <v>UNIFERTRANS20129603</v>
      </c>
      <c r="B3026" s="1" t="str">
        <f t="shared" si="801"/>
        <v xml:space="preserve"> </v>
      </c>
      <c r="C3026" s="210" t="str">
        <f t="shared" si="802"/>
        <v xml:space="preserve"> </v>
      </c>
      <c r="D3026" s="1" t="str">
        <f t="shared" si="803"/>
        <v>na</v>
      </c>
      <c r="E3026" t="s">
        <v>137</v>
      </c>
      <c r="F3026">
        <v>9603</v>
      </c>
      <c r="G3026" s="139">
        <v>2012</v>
      </c>
      <c r="H3026" t="s">
        <v>148</v>
      </c>
      <c r="I3026" s="691">
        <f>VLOOKUP(E3026&amp;H3026,Data2012!$A:$S,12,FALSE)</f>
        <v>-1</v>
      </c>
    </row>
    <row r="3027" spans="1:9" ht="14.25" hidden="1" customHeight="1">
      <c r="A3027" s="1" t="str">
        <f t="shared" si="800"/>
        <v>UNIFERTRANS20129603</v>
      </c>
      <c r="B3027" s="1" t="str">
        <f t="shared" si="801"/>
        <v xml:space="preserve"> </v>
      </c>
      <c r="C3027" s="210" t="str">
        <f t="shared" si="802"/>
        <v xml:space="preserve"> </v>
      </c>
      <c r="D3027" s="1" t="str">
        <f t="shared" si="803"/>
        <v>na</v>
      </c>
      <c r="E3027" t="s">
        <v>137</v>
      </c>
      <c r="F3027">
        <v>9603</v>
      </c>
      <c r="G3027" s="139">
        <v>2012</v>
      </c>
      <c r="H3027" t="s">
        <v>147</v>
      </c>
      <c r="I3027" s="691">
        <f>VLOOKUP(E3027&amp;H3027,Data2012!$A:$S,12,FALSE)</f>
        <v>-1</v>
      </c>
    </row>
    <row r="3028" spans="1:9" ht="14.25" hidden="1" customHeight="1">
      <c r="A3028" s="1" t="str">
        <f t="shared" si="800"/>
        <v>UNIFERTRANS20129603</v>
      </c>
      <c r="B3028" s="1" t="str">
        <f t="shared" si="801"/>
        <v xml:space="preserve"> </v>
      </c>
      <c r="C3028" s="210" t="str">
        <f t="shared" si="802"/>
        <v xml:space="preserve"> </v>
      </c>
      <c r="D3028" s="1" t="str">
        <f t="shared" si="803"/>
        <v>na</v>
      </c>
      <c r="E3028" t="s">
        <v>137</v>
      </c>
      <c r="F3028">
        <v>9603</v>
      </c>
      <c r="G3028" s="139">
        <v>2012</v>
      </c>
      <c r="H3028" t="s">
        <v>146</v>
      </c>
      <c r="I3028" s="691">
        <f>VLOOKUP(E3028&amp;H3028,Data2012!$A:$S,12,FALSE)</f>
        <v>-1</v>
      </c>
    </row>
    <row r="3029" spans="1:9" ht="14.25" hidden="1" customHeight="1">
      <c r="A3029" s="1" t="str">
        <f t="shared" si="800"/>
        <v>UNIFERTRANS20129603</v>
      </c>
      <c r="B3029" s="1" t="str">
        <f t="shared" si="801"/>
        <v xml:space="preserve"> </v>
      </c>
      <c r="C3029" s="210" t="str">
        <f t="shared" si="802"/>
        <v xml:space="preserve"> </v>
      </c>
      <c r="D3029" s="1" t="str">
        <f t="shared" si="803"/>
        <v>na</v>
      </c>
      <c r="E3029" t="s">
        <v>137</v>
      </c>
      <c r="F3029">
        <v>9603</v>
      </c>
      <c r="G3029" s="139">
        <v>2012</v>
      </c>
      <c r="H3029" t="s">
        <v>145</v>
      </c>
      <c r="I3029" s="691">
        <f>VLOOKUP(E3029&amp;H3029,Data2012!$A:$S,12,FALSE)</f>
        <v>-1</v>
      </c>
    </row>
    <row r="3030" spans="1:9" ht="14.25" hidden="1" customHeight="1">
      <c r="A3030" s="1" t="str">
        <f t="shared" si="800"/>
        <v>UNIFERTRANS20129603</v>
      </c>
      <c r="B3030" s="1" t="str">
        <f>IF(D3030="na"," ",SUMIF(A:A,A3030,D:D))</f>
        <v xml:space="preserve"> </v>
      </c>
      <c r="C3030" s="210" t="str">
        <f>IF(D3030="na"," ",VALUE(RIGHT(TRIM(H3030),2)))</f>
        <v xml:space="preserve"> </v>
      </c>
      <c r="D3030" s="1" t="str">
        <f t="shared" si="803"/>
        <v>na</v>
      </c>
      <c r="E3030" t="s">
        <v>137</v>
      </c>
      <c r="F3030">
        <v>9603</v>
      </c>
      <c r="G3030" s="139">
        <v>2012</v>
      </c>
      <c r="H3030" t="s">
        <v>144</v>
      </c>
      <c r="I3030" s="691">
        <f>VLOOKUP(E3030&amp;H3030,Data2012!$A:$S,12,FALSE)</f>
        <v>-1</v>
      </c>
    </row>
    <row r="3031" spans="1:9" ht="14.25" hidden="1" customHeight="1">
      <c r="A3031" s="1" t="str">
        <f t="shared" si="800"/>
        <v>UNIFERTRANS20129604</v>
      </c>
      <c r="B3031" s="1" t="str">
        <f t="shared" ref="B3031:B3041" si="804">IF(D3031="na",B3032,SUMIF(A:A,A3031,D:D))</f>
        <v xml:space="preserve"> </v>
      </c>
      <c r="C3031" s="210" t="str">
        <f t="shared" ref="C3031:C3041" si="805">IF(D3031="na",C3032,VALUE(RIGHT(TRIM(H3031),2)))</f>
        <v xml:space="preserve"> </v>
      </c>
      <c r="D3031" s="1" t="str">
        <f>IF(I3031&lt;0,"na",I3031)</f>
        <v>na</v>
      </c>
      <c r="E3031" t="s">
        <v>137</v>
      </c>
      <c r="F3031">
        <v>9604</v>
      </c>
      <c r="G3031" s="139">
        <v>2012</v>
      </c>
      <c r="H3031" t="s">
        <v>155</v>
      </c>
      <c r="I3031" s="691">
        <f>VLOOKUP(E3031&amp;H3031,Data2012!$A:$S,15,FALSE)</f>
        <v>-1</v>
      </c>
    </row>
    <row r="3032" spans="1:9" ht="14.25" hidden="1" customHeight="1">
      <c r="A3032" s="1" t="str">
        <f t="shared" si="800"/>
        <v>UNIFERTRANS20129604</v>
      </c>
      <c r="B3032" s="1" t="str">
        <f t="shared" si="804"/>
        <v xml:space="preserve"> </v>
      </c>
      <c r="C3032" s="210" t="str">
        <f t="shared" si="805"/>
        <v xml:space="preserve"> </v>
      </c>
      <c r="D3032" s="1" t="str">
        <f t="shared" ref="D3032:D3042" si="806">IF(I3032&lt;0,"na",I3032)</f>
        <v>na</v>
      </c>
      <c r="E3032" t="s">
        <v>137</v>
      </c>
      <c r="F3032">
        <v>9604</v>
      </c>
      <c r="G3032" s="139">
        <v>2012</v>
      </c>
      <c r="H3032" t="s">
        <v>154</v>
      </c>
      <c r="I3032" s="691">
        <f>VLOOKUP(E3032&amp;H3032,Data2012!$A:$S,15,FALSE)</f>
        <v>-1</v>
      </c>
    </row>
    <row r="3033" spans="1:9" ht="14.25" hidden="1" customHeight="1">
      <c r="A3033" s="1" t="str">
        <f t="shared" si="800"/>
        <v>UNIFERTRANS20129604</v>
      </c>
      <c r="B3033" s="1" t="str">
        <f t="shared" si="804"/>
        <v xml:space="preserve"> </v>
      </c>
      <c r="C3033" s="210" t="str">
        <f t="shared" si="805"/>
        <v xml:space="preserve"> </v>
      </c>
      <c r="D3033" s="1" t="str">
        <f t="shared" si="806"/>
        <v>na</v>
      </c>
      <c r="E3033" t="s">
        <v>137</v>
      </c>
      <c r="F3033">
        <v>9604</v>
      </c>
      <c r="G3033" s="139">
        <v>2012</v>
      </c>
      <c r="H3033" t="s">
        <v>153</v>
      </c>
      <c r="I3033" s="691">
        <f>VLOOKUP(E3033&amp;H3033,Data2012!$A:$S,15,FALSE)</f>
        <v>-1</v>
      </c>
    </row>
    <row r="3034" spans="1:9" ht="14.25" hidden="1" customHeight="1">
      <c r="A3034" s="1" t="str">
        <f t="shared" si="800"/>
        <v>UNIFERTRANS20129604</v>
      </c>
      <c r="B3034" s="1" t="str">
        <f t="shared" si="804"/>
        <v xml:space="preserve"> </v>
      </c>
      <c r="C3034" s="210" t="str">
        <f t="shared" si="805"/>
        <v xml:space="preserve"> </v>
      </c>
      <c r="D3034" s="1" t="str">
        <f t="shared" si="806"/>
        <v>na</v>
      </c>
      <c r="E3034" t="s">
        <v>137</v>
      </c>
      <c r="F3034">
        <v>9604</v>
      </c>
      <c r="G3034" s="139">
        <v>2012</v>
      </c>
      <c r="H3034" t="s">
        <v>152</v>
      </c>
      <c r="I3034" s="691">
        <f>VLOOKUP(E3034&amp;H3034,Data2012!$A:$S,15,FALSE)</f>
        <v>-1</v>
      </c>
    </row>
    <row r="3035" spans="1:9" ht="14.25" hidden="1" customHeight="1">
      <c r="A3035" s="1" t="str">
        <f t="shared" si="800"/>
        <v>UNIFERTRANS20129604</v>
      </c>
      <c r="B3035" s="1" t="str">
        <f t="shared" si="804"/>
        <v xml:space="preserve"> </v>
      </c>
      <c r="C3035" s="210" t="str">
        <f t="shared" si="805"/>
        <v xml:space="preserve"> </v>
      </c>
      <c r="D3035" s="1" t="str">
        <f t="shared" si="806"/>
        <v>na</v>
      </c>
      <c r="E3035" t="s">
        <v>137</v>
      </c>
      <c r="F3035">
        <v>9604</v>
      </c>
      <c r="G3035" s="139">
        <v>2012</v>
      </c>
      <c r="H3035" t="s">
        <v>151</v>
      </c>
      <c r="I3035" s="691">
        <f>VLOOKUP(E3035&amp;H3035,Data2012!$A:$S,15,FALSE)</f>
        <v>-1</v>
      </c>
    </row>
    <row r="3036" spans="1:9" ht="14.25" hidden="1" customHeight="1">
      <c r="A3036" s="1" t="str">
        <f t="shared" si="800"/>
        <v>UNIFERTRANS20129604</v>
      </c>
      <c r="B3036" s="1" t="str">
        <f t="shared" si="804"/>
        <v xml:space="preserve"> </v>
      </c>
      <c r="C3036" s="210" t="str">
        <f t="shared" si="805"/>
        <v xml:space="preserve"> </v>
      </c>
      <c r="D3036" s="1" t="str">
        <f t="shared" si="806"/>
        <v>na</v>
      </c>
      <c r="E3036" t="s">
        <v>137</v>
      </c>
      <c r="F3036">
        <v>9604</v>
      </c>
      <c r="G3036" s="139">
        <v>2012</v>
      </c>
      <c r="H3036" t="s">
        <v>150</v>
      </c>
      <c r="I3036" s="691">
        <f>VLOOKUP(E3036&amp;H3036,Data2012!$A:$S,15,FALSE)</f>
        <v>-1</v>
      </c>
    </row>
    <row r="3037" spans="1:9" ht="14.25" hidden="1" customHeight="1">
      <c r="A3037" s="1" t="str">
        <f t="shared" si="800"/>
        <v>UNIFERTRANS20129604</v>
      </c>
      <c r="B3037" s="1" t="str">
        <f t="shared" si="804"/>
        <v xml:space="preserve"> </v>
      </c>
      <c r="C3037" s="210" t="str">
        <f t="shared" si="805"/>
        <v xml:space="preserve"> </v>
      </c>
      <c r="D3037" s="1" t="str">
        <f t="shared" si="806"/>
        <v>na</v>
      </c>
      <c r="E3037" t="s">
        <v>137</v>
      </c>
      <c r="F3037">
        <v>9604</v>
      </c>
      <c r="G3037" s="139">
        <v>2012</v>
      </c>
      <c r="H3037" t="s">
        <v>149</v>
      </c>
      <c r="I3037" s="691">
        <f>VLOOKUP(E3037&amp;H3037,Data2012!$A:$S,15,FALSE)</f>
        <v>-1</v>
      </c>
    </row>
    <row r="3038" spans="1:9" ht="14.25" hidden="1" customHeight="1">
      <c r="A3038" s="1" t="str">
        <f t="shared" si="800"/>
        <v>UNIFERTRANS20129604</v>
      </c>
      <c r="B3038" s="1" t="str">
        <f t="shared" si="804"/>
        <v xml:space="preserve"> </v>
      </c>
      <c r="C3038" s="210" t="str">
        <f t="shared" si="805"/>
        <v xml:space="preserve"> </v>
      </c>
      <c r="D3038" s="1" t="str">
        <f t="shared" si="806"/>
        <v>na</v>
      </c>
      <c r="E3038" t="s">
        <v>137</v>
      </c>
      <c r="F3038">
        <v>9604</v>
      </c>
      <c r="G3038" s="139">
        <v>2012</v>
      </c>
      <c r="H3038" t="s">
        <v>148</v>
      </c>
      <c r="I3038" s="691">
        <f>VLOOKUP(E3038&amp;H3038,Data2012!$A:$S,15,FALSE)</f>
        <v>-1</v>
      </c>
    </row>
    <row r="3039" spans="1:9" ht="14.25" hidden="1" customHeight="1">
      <c r="A3039" s="1" t="str">
        <f t="shared" si="800"/>
        <v>UNIFERTRANS20129604</v>
      </c>
      <c r="B3039" s="1" t="str">
        <f t="shared" si="804"/>
        <v xml:space="preserve"> </v>
      </c>
      <c r="C3039" s="210" t="str">
        <f t="shared" si="805"/>
        <v xml:space="preserve"> </v>
      </c>
      <c r="D3039" s="1" t="str">
        <f t="shared" si="806"/>
        <v>na</v>
      </c>
      <c r="E3039" t="s">
        <v>137</v>
      </c>
      <c r="F3039">
        <v>9604</v>
      </c>
      <c r="G3039" s="139">
        <v>2012</v>
      </c>
      <c r="H3039" t="s">
        <v>147</v>
      </c>
      <c r="I3039" s="691">
        <f>VLOOKUP(E3039&amp;H3039,Data2012!$A:$S,15,FALSE)</f>
        <v>-1</v>
      </c>
    </row>
    <row r="3040" spans="1:9" ht="14.25" hidden="1" customHeight="1">
      <c r="A3040" s="1" t="str">
        <f t="shared" si="800"/>
        <v>UNIFERTRANS20129604</v>
      </c>
      <c r="B3040" s="1" t="str">
        <f t="shared" si="804"/>
        <v xml:space="preserve"> </v>
      </c>
      <c r="C3040" s="210" t="str">
        <f t="shared" si="805"/>
        <v xml:space="preserve"> </v>
      </c>
      <c r="D3040" s="1" t="str">
        <f t="shared" si="806"/>
        <v>na</v>
      </c>
      <c r="E3040" t="s">
        <v>137</v>
      </c>
      <c r="F3040">
        <v>9604</v>
      </c>
      <c r="G3040" s="139">
        <v>2012</v>
      </c>
      <c r="H3040" t="s">
        <v>146</v>
      </c>
      <c r="I3040" s="691">
        <f>VLOOKUP(E3040&amp;H3040,Data2012!$A:$S,15,FALSE)</f>
        <v>-1</v>
      </c>
    </row>
    <row r="3041" spans="1:9" ht="14.25" hidden="1" customHeight="1">
      <c r="A3041" s="1" t="str">
        <f t="shared" si="800"/>
        <v>UNIFERTRANS20129604</v>
      </c>
      <c r="B3041" s="1" t="str">
        <f t="shared" si="804"/>
        <v xml:space="preserve"> </v>
      </c>
      <c r="C3041" s="210" t="str">
        <f t="shared" si="805"/>
        <v xml:space="preserve"> </v>
      </c>
      <c r="D3041" s="1" t="str">
        <f t="shared" si="806"/>
        <v>na</v>
      </c>
      <c r="E3041" t="s">
        <v>137</v>
      </c>
      <c r="F3041">
        <v>9604</v>
      </c>
      <c r="G3041" s="139">
        <v>2012</v>
      </c>
      <c r="H3041" t="s">
        <v>145</v>
      </c>
      <c r="I3041" s="691">
        <f>VLOOKUP(E3041&amp;H3041,Data2012!$A:$S,15,FALSE)</f>
        <v>-1</v>
      </c>
    </row>
    <row r="3042" spans="1:9" ht="14.25" hidden="1" customHeight="1">
      <c r="A3042" s="1" t="str">
        <f t="shared" si="800"/>
        <v>UNIFERTRANS20129604</v>
      </c>
      <c r="B3042" s="1" t="str">
        <f>IF(D3042="na"," ",SUMIF(A:A,A3042,D:D))</f>
        <v xml:space="preserve"> </v>
      </c>
      <c r="C3042" s="210" t="str">
        <f>IF(D3042="na"," ",VALUE(RIGHT(TRIM(H3042),2)))</f>
        <v xml:space="preserve"> </v>
      </c>
      <c r="D3042" s="1" t="str">
        <f t="shared" si="806"/>
        <v>na</v>
      </c>
      <c r="E3042" t="s">
        <v>137</v>
      </c>
      <c r="F3042">
        <v>9604</v>
      </c>
      <c r="G3042" s="139">
        <v>2012</v>
      </c>
      <c r="H3042" t="s">
        <v>144</v>
      </c>
      <c r="I3042" s="691">
        <f>VLOOKUP(E3042&amp;H3042,Data2012!$A:$S,15,FALSE)</f>
        <v>-1</v>
      </c>
    </row>
    <row r="3043" spans="1:9" ht="14.25" hidden="1" customHeight="1">
      <c r="A3043" s="1" t="str">
        <f t="shared" si="800"/>
        <v>UNIFERTRANS20129605</v>
      </c>
      <c r="B3043" s="1" t="str">
        <f t="shared" ref="B3043:B3053" si="807">IF(D3043="na",B3044,SUMIF(A:A,A3043,D:D))</f>
        <v xml:space="preserve"> </v>
      </c>
      <c r="C3043" s="210" t="str">
        <f t="shared" ref="C3043:C3053" si="808">IF(D3043="na",C3044,VALUE(RIGHT(TRIM(H3043),2)))</f>
        <v xml:space="preserve"> </v>
      </c>
      <c r="D3043" s="1" t="str">
        <f>IF(I3043&lt;0,"na",I3043)</f>
        <v>na</v>
      </c>
      <c r="E3043" t="s">
        <v>137</v>
      </c>
      <c r="F3043">
        <v>9605</v>
      </c>
      <c r="G3043" s="139">
        <v>2012</v>
      </c>
      <c r="H3043" t="s">
        <v>155</v>
      </c>
      <c r="I3043" s="691">
        <f>VLOOKUP(E3043&amp;H3043,Data2012!$A:$U,18,FALSE)</f>
        <v>-1</v>
      </c>
    </row>
    <row r="3044" spans="1:9" ht="14.25" hidden="1" customHeight="1">
      <c r="A3044" s="1" t="str">
        <f t="shared" si="800"/>
        <v>UNIFERTRANS20129605</v>
      </c>
      <c r="B3044" s="1" t="str">
        <f t="shared" si="807"/>
        <v xml:space="preserve"> </v>
      </c>
      <c r="C3044" s="210" t="str">
        <f t="shared" si="808"/>
        <v xml:space="preserve"> </v>
      </c>
      <c r="D3044" s="1" t="str">
        <f t="shared" ref="D3044:D3054" si="809">IF(I3044&lt;0,"na",I3044)</f>
        <v>na</v>
      </c>
      <c r="E3044" t="s">
        <v>137</v>
      </c>
      <c r="F3044">
        <v>9605</v>
      </c>
      <c r="G3044" s="139">
        <v>2012</v>
      </c>
      <c r="H3044" t="s">
        <v>154</v>
      </c>
      <c r="I3044" s="691">
        <f>VLOOKUP(E3044&amp;H3044,Data2012!$A:$U,18,FALSE)</f>
        <v>-1</v>
      </c>
    </row>
    <row r="3045" spans="1:9" ht="14.25" hidden="1" customHeight="1">
      <c r="A3045" s="1" t="str">
        <f t="shared" si="800"/>
        <v>UNIFERTRANS20129605</v>
      </c>
      <c r="B3045" s="1" t="str">
        <f t="shared" si="807"/>
        <v xml:space="preserve"> </v>
      </c>
      <c r="C3045" s="210" t="str">
        <f t="shared" si="808"/>
        <v xml:space="preserve"> </v>
      </c>
      <c r="D3045" s="1" t="str">
        <f t="shared" si="809"/>
        <v>na</v>
      </c>
      <c r="E3045" t="s">
        <v>137</v>
      </c>
      <c r="F3045">
        <v>9605</v>
      </c>
      <c r="G3045" s="139">
        <v>2012</v>
      </c>
      <c r="H3045" t="s">
        <v>153</v>
      </c>
      <c r="I3045" s="691">
        <f>VLOOKUP(E3045&amp;H3045,Data2012!$A:$U,18,FALSE)</f>
        <v>-1</v>
      </c>
    </row>
    <row r="3046" spans="1:9" ht="14.25" hidden="1" customHeight="1">
      <c r="A3046" s="1" t="str">
        <f t="shared" si="800"/>
        <v>UNIFERTRANS20129605</v>
      </c>
      <c r="B3046" s="1" t="str">
        <f t="shared" si="807"/>
        <v xml:space="preserve"> </v>
      </c>
      <c r="C3046" s="210" t="str">
        <f t="shared" si="808"/>
        <v xml:space="preserve"> </v>
      </c>
      <c r="D3046" s="1" t="str">
        <f t="shared" si="809"/>
        <v>na</v>
      </c>
      <c r="E3046" t="s">
        <v>137</v>
      </c>
      <c r="F3046">
        <v>9605</v>
      </c>
      <c r="G3046" s="139">
        <v>2012</v>
      </c>
      <c r="H3046" t="s">
        <v>152</v>
      </c>
      <c r="I3046" s="691">
        <f>VLOOKUP(E3046&amp;H3046,Data2012!$A:$U,18,FALSE)</f>
        <v>-1</v>
      </c>
    </row>
    <row r="3047" spans="1:9" ht="14.25" hidden="1" customHeight="1">
      <c r="A3047" s="1" t="str">
        <f t="shared" si="800"/>
        <v>UNIFERTRANS20129605</v>
      </c>
      <c r="B3047" s="1" t="str">
        <f t="shared" si="807"/>
        <v xml:space="preserve"> </v>
      </c>
      <c r="C3047" s="210" t="str">
        <f t="shared" si="808"/>
        <v xml:space="preserve"> </v>
      </c>
      <c r="D3047" s="1" t="str">
        <f t="shared" si="809"/>
        <v>na</v>
      </c>
      <c r="E3047" t="s">
        <v>137</v>
      </c>
      <c r="F3047">
        <v>9605</v>
      </c>
      <c r="G3047" s="139">
        <v>2012</v>
      </c>
      <c r="H3047" t="s">
        <v>151</v>
      </c>
      <c r="I3047" s="691">
        <f>VLOOKUP(E3047&amp;H3047,Data2012!$A:$U,18,FALSE)</f>
        <v>-1</v>
      </c>
    </row>
    <row r="3048" spans="1:9" ht="14.25" hidden="1" customHeight="1">
      <c r="A3048" s="1" t="str">
        <f t="shared" si="800"/>
        <v>UNIFERTRANS20129605</v>
      </c>
      <c r="B3048" s="1" t="str">
        <f t="shared" si="807"/>
        <v xml:space="preserve"> </v>
      </c>
      <c r="C3048" s="210" t="str">
        <f t="shared" si="808"/>
        <v xml:space="preserve"> </v>
      </c>
      <c r="D3048" s="1" t="str">
        <f t="shared" si="809"/>
        <v>na</v>
      </c>
      <c r="E3048" t="s">
        <v>137</v>
      </c>
      <c r="F3048">
        <v>9605</v>
      </c>
      <c r="G3048" s="139">
        <v>2012</v>
      </c>
      <c r="H3048" t="s">
        <v>150</v>
      </c>
      <c r="I3048" s="691">
        <f>VLOOKUP(E3048&amp;H3048,Data2012!$A:$U,18,FALSE)</f>
        <v>-1</v>
      </c>
    </row>
    <row r="3049" spans="1:9" ht="14.25" hidden="1" customHeight="1">
      <c r="A3049" s="1" t="str">
        <f t="shared" si="800"/>
        <v>UNIFERTRANS20129605</v>
      </c>
      <c r="B3049" s="1" t="str">
        <f t="shared" si="807"/>
        <v xml:space="preserve"> </v>
      </c>
      <c r="C3049" s="210" t="str">
        <f t="shared" si="808"/>
        <v xml:space="preserve"> </v>
      </c>
      <c r="D3049" s="1" t="str">
        <f t="shared" si="809"/>
        <v>na</v>
      </c>
      <c r="E3049" t="s">
        <v>137</v>
      </c>
      <c r="F3049">
        <v>9605</v>
      </c>
      <c r="G3049" s="139">
        <v>2012</v>
      </c>
      <c r="H3049" t="s">
        <v>149</v>
      </c>
      <c r="I3049" s="691">
        <f>VLOOKUP(E3049&amp;H3049,Data2012!$A:$U,18,FALSE)</f>
        <v>-1</v>
      </c>
    </row>
    <row r="3050" spans="1:9" ht="14.25" hidden="1" customHeight="1">
      <c r="A3050" s="1" t="str">
        <f t="shared" si="800"/>
        <v>UNIFERTRANS20129605</v>
      </c>
      <c r="B3050" s="1" t="str">
        <f t="shared" si="807"/>
        <v xml:space="preserve"> </v>
      </c>
      <c r="C3050" s="210" t="str">
        <f t="shared" si="808"/>
        <v xml:space="preserve"> </v>
      </c>
      <c r="D3050" s="1" t="str">
        <f t="shared" si="809"/>
        <v>na</v>
      </c>
      <c r="E3050" t="s">
        <v>137</v>
      </c>
      <c r="F3050">
        <v>9605</v>
      </c>
      <c r="G3050" s="139">
        <v>2012</v>
      </c>
      <c r="H3050" t="s">
        <v>148</v>
      </c>
      <c r="I3050" s="691">
        <f>VLOOKUP(E3050&amp;H3050,Data2012!$A:$U,18,FALSE)</f>
        <v>-1</v>
      </c>
    </row>
    <row r="3051" spans="1:9" ht="14.25" hidden="1" customHeight="1">
      <c r="A3051" s="1" t="str">
        <f t="shared" si="800"/>
        <v>UNIFERTRANS20129605</v>
      </c>
      <c r="B3051" s="1" t="str">
        <f t="shared" si="807"/>
        <v xml:space="preserve"> </v>
      </c>
      <c r="C3051" s="210" t="str">
        <f t="shared" si="808"/>
        <v xml:space="preserve"> </v>
      </c>
      <c r="D3051" s="1" t="str">
        <f t="shared" si="809"/>
        <v>na</v>
      </c>
      <c r="E3051" t="s">
        <v>137</v>
      </c>
      <c r="F3051">
        <v>9605</v>
      </c>
      <c r="G3051" s="139">
        <v>2012</v>
      </c>
      <c r="H3051" t="s">
        <v>147</v>
      </c>
      <c r="I3051" s="691">
        <f>VLOOKUP(E3051&amp;H3051,Data2012!$A:$U,18,FALSE)</f>
        <v>-1</v>
      </c>
    </row>
    <row r="3052" spans="1:9" ht="14.25" hidden="1" customHeight="1">
      <c r="A3052" s="1" t="str">
        <f t="shared" si="800"/>
        <v>UNIFERTRANS20129605</v>
      </c>
      <c r="B3052" s="1" t="str">
        <f t="shared" si="807"/>
        <v xml:space="preserve"> </v>
      </c>
      <c r="C3052" s="210" t="str">
        <f t="shared" si="808"/>
        <v xml:space="preserve"> </v>
      </c>
      <c r="D3052" s="1" t="str">
        <f t="shared" si="809"/>
        <v>na</v>
      </c>
      <c r="E3052" t="s">
        <v>137</v>
      </c>
      <c r="F3052">
        <v>9605</v>
      </c>
      <c r="G3052" s="139">
        <v>2012</v>
      </c>
      <c r="H3052" t="s">
        <v>146</v>
      </c>
      <c r="I3052" s="691">
        <f>VLOOKUP(E3052&amp;H3052,Data2012!$A:$U,18,FALSE)</f>
        <v>-1</v>
      </c>
    </row>
    <row r="3053" spans="1:9" ht="14.25" hidden="1" customHeight="1">
      <c r="A3053" s="1" t="str">
        <f t="shared" si="800"/>
        <v>UNIFERTRANS20129605</v>
      </c>
      <c r="B3053" s="1" t="str">
        <f t="shared" si="807"/>
        <v xml:space="preserve"> </v>
      </c>
      <c r="C3053" s="210" t="str">
        <f t="shared" si="808"/>
        <v xml:space="preserve"> </v>
      </c>
      <c r="D3053" s="1" t="str">
        <f t="shared" si="809"/>
        <v>na</v>
      </c>
      <c r="E3053" t="s">
        <v>137</v>
      </c>
      <c r="F3053">
        <v>9605</v>
      </c>
      <c r="G3053" s="139">
        <v>2012</v>
      </c>
      <c r="H3053" t="s">
        <v>145</v>
      </c>
      <c r="I3053" s="691">
        <f>VLOOKUP(E3053&amp;H3053,Data2012!$A:$U,18,FALSE)</f>
        <v>-1</v>
      </c>
    </row>
    <row r="3054" spans="1:9" ht="14.25" hidden="1" customHeight="1">
      <c r="A3054" s="1" t="str">
        <f t="shared" si="800"/>
        <v>UNIFERTRANS20129605</v>
      </c>
      <c r="B3054" s="1" t="str">
        <f>IF(D3054="na"," ",SUMIF(A:A,A3054,D:D))</f>
        <v xml:space="preserve"> </v>
      </c>
      <c r="C3054" s="210" t="str">
        <f>IF(D3054="na"," ",VALUE(RIGHT(TRIM(H3054),2)))</f>
        <v xml:space="preserve"> </v>
      </c>
      <c r="D3054" s="1" t="str">
        <f t="shared" si="809"/>
        <v>na</v>
      </c>
      <c r="E3054" t="s">
        <v>137</v>
      </c>
      <c r="F3054">
        <v>9605</v>
      </c>
      <c r="G3054" s="139">
        <v>2012</v>
      </c>
      <c r="H3054" t="s">
        <v>144</v>
      </c>
      <c r="I3054" s="691">
        <f>VLOOKUP(E3054&amp;H3054,Data2012!$A:$U,18,FALSE)</f>
        <v>-1</v>
      </c>
    </row>
    <row r="3055" spans="1:9" ht="14.25" hidden="1" customHeight="1">
      <c r="A3055" s="1" t="str">
        <f t="shared" si="800"/>
        <v>UNIFERTRANS20129606</v>
      </c>
      <c r="B3055" s="1" t="str">
        <f t="shared" ref="B3055:B3065" si="810">IF(D3055="na",B3056,SUMIF(A:A,A3055,D:D))</f>
        <v xml:space="preserve"> </v>
      </c>
      <c r="C3055" s="210" t="str">
        <f t="shared" ref="C3055:C3065" si="811">IF(D3055="na",C3056,VALUE(RIGHT(TRIM(H3055),2)))</f>
        <v xml:space="preserve"> </v>
      </c>
      <c r="D3055" s="1" t="str">
        <f>IF(I3055&lt;0,"na",I3055)</f>
        <v>na</v>
      </c>
      <c r="E3055" t="s">
        <v>137</v>
      </c>
      <c r="F3055">
        <v>9606</v>
      </c>
      <c r="G3055" s="139">
        <v>2012</v>
      </c>
      <c r="H3055" t="s">
        <v>155</v>
      </c>
      <c r="I3055" s="691">
        <f>VLOOKUP(E3055&amp;H3055,Data2012!$A:$U,21,FALSE)</f>
        <v>-1</v>
      </c>
    </row>
    <row r="3056" spans="1:9" ht="14.25" hidden="1" customHeight="1">
      <c r="A3056" s="1" t="str">
        <f t="shared" si="800"/>
        <v>UNIFERTRANS20129606</v>
      </c>
      <c r="B3056" s="1" t="str">
        <f t="shared" si="810"/>
        <v xml:space="preserve"> </v>
      </c>
      <c r="C3056" s="210" t="str">
        <f t="shared" si="811"/>
        <v xml:space="preserve"> </v>
      </c>
      <c r="D3056" s="1" t="str">
        <f t="shared" ref="D3056:D3066" si="812">IF(I3056&lt;0,"na",I3056)</f>
        <v>na</v>
      </c>
      <c r="E3056" t="s">
        <v>137</v>
      </c>
      <c r="F3056">
        <v>9606</v>
      </c>
      <c r="G3056" s="139">
        <v>2012</v>
      </c>
      <c r="H3056" t="s">
        <v>154</v>
      </c>
      <c r="I3056" s="691">
        <f>VLOOKUP(E3056&amp;H3056,Data2012!$A:$U,21,FALSE)</f>
        <v>-1</v>
      </c>
    </row>
    <row r="3057" spans="1:9" ht="14.25" hidden="1" customHeight="1">
      <c r="A3057" s="1" t="str">
        <f t="shared" si="800"/>
        <v>UNIFERTRANS20129606</v>
      </c>
      <c r="B3057" s="1" t="str">
        <f t="shared" si="810"/>
        <v xml:space="preserve"> </v>
      </c>
      <c r="C3057" s="210" t="str">
        <f t="shared" si="811"/>
        <v xml:space="preserve"> </v>
      </c>
      <c r="D3057" s="1" t="str">
        <f t="shared" si="812"/>
        <v>na</v>
      </c>
      <c r="E3057" t="s">
        <v>137</v>
      </c>
      <c r="F3057">
        <v>9606</v>
      </c>
      <c r="G3057" s="139">
        <v>2012</v>
      </c>
      <c r="H3057" t="s">
        <v>153</v>
      </c>
      <c r="I3057" s="691">
        <f>VLOOKUP(E3057&amp;H3057,Data2012!$A:$U,21,FALSE)</f>
        <v>-1</v>
      </c>
    </row>
    <row r="3058" spans="1:9" ht="14.25" hidden="1" customHeight="1">
      <c r="A3058" s="1" t="str">
        <f t="shared" si="800"/>
        <v>UNIFERTRANS20129606</v>
      </c>
      <c r="B3058" s="1" t="str">
        <f t="shared" si="810"/>
        <v xml:space="preserve"> </v>
      </c>
      <c r="C3058" s="210" t="str">
        <f t="shared" si="811"/>
        <v xml:space="preserve"> </v>
      </c>
      <c r="D3058" s="1" t="str">
        <f t="shared" si="812"/>
        <v>na</v>
      </c>
      <c r="E3058" t="s">
        <v>137</v>
      </c>
      <c r="F3058">
        <v>9606</v>
      </c>
      <c r="G3058" s="139">
        <v>2012</v>
      </c>
      <c r="H3058" t="s">
        <v>152</v>
      </c>
      <c r="I3058" s="691">
        <f>VLOOKUP(E3058&amp;H3058,Data2012!$A:$U,21,FALSE)</f>
        <v>-1</v>
      </c>
    </row>
    <row r="3059" spans="1:9" ht="14.25" hidden="1" customHeight="1">
      <c r="A3059" s="1" t="str">
        <f t="shared" si="800"/>
        <v>UNIFERTRANS20129606</v>
      </c>
      <c r="B3059" s="1" t="str">
        <f t="shared" si="810"/>
        <v xml:space="preserve"> </v>
      </c>
      <c r="C3059" s="210" t="str">
        <f t="shared" si="811"/>
        <v xml:space="preserve"> </v>
      </c>
      <c r="D3059" s="1" t="str">
        <f t="shared" si="812"/>
        <v>na</v>
      </c>
      <c r="E3059" t="s">
        <v>137</v>
      </c>
      <c r="F3059">
        <v>9606</v>
      </c>
      <c r="G3059" s="139">
        <v>2012</v>
      </c>
      <c r="H3059" t="s">
        <v>151</v>
      </c>
      <c r="I3059" s="691">
        <f>VLOOKUP(E3059&amp;H3059,Data2012!$A:$U,21,FALSE)</f>
        <v>-1</v>
      </c>
    </row>
    <row r="3060" spans="1:9" ht="14.25" hidden="1" customHeight="1">
      <c r="A3060" s="1" t="str">
        <f t="shared" si="800"/>
        <v>UNIFERTRANS20129606</v>
      </c>
      <c r="B3060" s="1" t="str">
        <f t="shared" si="810"/>
        <v xml:space="preserve"> </v>
      </c>
      <c r="C3060" s="210" t="str">
        <f t="shared" si="811"/>
        <v xml:space="preserve"> </v>
      </c>
      <c r="D3060" s="1" t="str">
        <f t="shared" si="812"/>
        <v>na</v>
      </c>
      <c r="E3060" t="s">
        <v>137</v>
      </c>
      <c r="F3060">
        <v>9606</v>
      </c>
      <c r="G3060" s="139">
        <v>2012</v>
      </c>
      <c r="H3060" t="s">
        <v>150</v>
      </c>
      <c r="I3060" s="691">
        <f>VLOOKUP(E3060&amp;H3060,Data2012!$A:$U,21,FALSE)</f>
        <v>-1</v>
      </c>
    </row>
    <row r="3061" spans="1:9" ht="14.25" hidden="1" customHeight="1">
      <c r="A3061" s="1" t="str">
        <f t="shared" si="800"/>
        <v>UNIFERTRANS20129606</v>
      </c>
      <c r="B3061" s="1" t="str">
        <f t="shared" si="810"/>
        <v xml:space="preserve"> </v>
      </c>
      <c r="C3061" s="210" t="str">
        <f t="shared" si="811"/>
        <v xml:space="preserve"> </v>
      </c>
      <c r="D3061" s="1" t="str">
        <f t="shared" si="812"/>
        <v>na</v>
      </c>
      <c r="E3061" t="s">
        <v>137</v>
      </c>
      <c r="F3061">
        <v>9606</v>
      </c>
      <c r="G3061" s="139">
        <v>2012</v>
      </c>
      <c r="H3061" t="s">
        <v>149</v>
      </c>
      <c r="I3061" s="691">
        <f>VLOOKUP(E3061&amp;H3061,Data2012!$A:$U,21,FALSE)</f>
        <v>-1</v>
      </c>
    </row>
    <row r="3062" spans="1:9" ht="14.25" hidden="1" customHeight="1">
      <c r="A3062" s="1" t="str">
        <f t="shared" si="800"/>
        <v>UNIFERTRANS20129606</v>
      </c>
      <c r="B3062" s="1" t="str">
        <f t="shared" si="810"/>
        <v xml:space="preserve"> </v>
      </c>
      <c r="C3062" s="210" t="str">
        <f t="shared" si="811"/>
        <v xml:space="preserve"> </v>
      </c>
      <c r="D3062" s="1" t="str">
        <f t="shared" si="812"/>
        <v>na</v>
      </c>
      <c r="E3062" t="s">
        <v>137</v>
      </c>
      <c r="F3062">
        <v>9606</v>
      </c>
      <c r="G3062" s="139">
        <v>2012</v>
      </c>
      <c r="H3062" t="s">
        <v>148</v>
      </c>
      <c r="I3062" s="691">
        <f>VLOOKUP(E3062&amp;H3062,Data2012!$A:$U,21,FALSE)</f>
        <v>-1</v>
      </c>
    </row>
    <row r="3063" spans="1:9" ht="14.25" hidden="1" customHeight="1">
      <c r="A3063" s="1" t="str">
        <f t="shared" si="800"/>
        <v>UNIFERTRANS20129606</v>
      </c>
      <c r="B3063" s="1" t="str">
        <f t="shared" si="810"/>
        <v xml:space="preserve"> </v>
      </c>
      <c r="C3063" s="210" t="str">
        <f t="shared" si="811"/>
        <v xml:space="preserve"> </v>
      </c>
      <c r="D3063" s="1" t="str">
        <f t="shared" si="812"/>
        <v>na</v>
      </c>
      <c r="E3063" t="s">
        <v>137</v>
      </c>
      <c r="F3063">
        <v>9606</v>
      </c>
      <c r="G3063" s="139">
        <v>2012</v>
      </c>
      <c r="H3063" t="s">
        <v>147</v>
      </c>
      <c r="I3063" s="691">
        <f>VLOOKUP(E3063&amp;H3063,Data2012!$A:$U,21,FALSE)</f>
        <v>-1</v>
      </c>
    </row>
    <row r="3064" spans="1:9" ht="14.25" hidden="1" customHeight="1">
      <c r="A3064" s="1" t="str">
        <f t="shared" si="800"/>
        <v>UNIFERTRANS20129606</v>
      </c>
      <c r="B3064" s="1" t="str">
        <f t="shared" si="810"/>
        <v xml:space="preserve"> </v>
      </c>
      <c r="C3064" s="210" t="str">
        <f t="shared" si="811"/>
        <v xml:space="preserve"> </v>
      </c>
      <c r="D3064" s="1" t="str">
        <f t="shared" si="812"/>
        <v>na</v>
      </c>
      <c r="E3064" t="s">
        <v>137</v>
      </c>
      <c r="F3064">
        <v>9606</v>
      </c>
      <c r="G3064" s="139">
        <v>2012</v>
      </c>
      <c r="H3064" t="s">
        <v>146</v>
      </c>
      <c r="I3064" s="691">
        <f>VLOOKUP(E3064&amp;H3064,Data2012!$A:$U,21,FALSE)</f>
        <v>-1</v>
      </c>
    </row>
    <row r="3065" spans="1:9" ht="14.25" hidden="1" customHeight="1">
      <c r="A3065" s="1" t="str">
        <f t="shared" si="800"/>
        <v>UNIFERTRANS20129606</v>
      </c>
      <c r="B3065" s="1" t="str">
        <f t="shared" si="810"/>
        <v xml:space="preserve"> </v>
      </c>
      <c r="C3065" s="210" t="str">
        <f t="shared" si="811"/>
        <v xml:space="preserve"> </v>
      </c>
      <c r="D3065" s="1" t="str">
        <f t="shared" si="812"/>
        <v>na</v>
      </c>
      <c r="E3065" t="s">
        <v>137</v>
      </c>
      <c r="F3065">
        <v>9606</v>
      </c>
      <c r="G3065" s="139">
        <v>2012</v>
      </c>
      <c r="H3065" t="s">
        <v>145</v>
      </c>
      <c r="I3065" s="691">
        <f>VLOOKUP(E3065&amp;H3065,Data2012!$A:$U,21,FALSE)</f>
        <v>-1</v>
      </c>
    </row>
    <row r="3066" spans="1:9" ht="14.25" hidden="1" customHeight="1">
      <c r="A3066" s="1" t="str">
        <f t="shared" si="800"/>
        <v>UNIFERTRANS20129606</v>
      </c>
      <c r="B3066" s="1" t="str">
        <f>IF(D3066="na"," ",SUMIF(A:A,A3066,D:D))</f>
        <v xml:space="preserve"> </v>
      </c>
      <c r="C3066" s="210" t="str">
        <f>IF(D3066="na"," ",VALUE(RIGHT(TRIM(H3066),2)))</f>
        <v xml:space="preserve"> </v>
      </c>
      <c r="D3066" s="1" t="str">
        <f t="shared" si="812"/>
        <v>na</v>
      </c>
      <c r="E3066" t="s">
        <v>137</v>
      </c>
      <c r="F3066">
        <v>9606</v>
      </c>
      <c r="G3066" s="139">
        <v>2012</v>
      </c>
      <c r="H3066" t="s">
        <v>144</v>
      </c>
      <c r="I3066" s="691">
        <f>VLOOKUP(E3066&amp;H3066,Data2012!$A:$U,21,FALSE)</f>
        <v>-1</v>
      </c>
    </row>
    <row r="3067" spans="1:9" ht="14.25" hidden="1" customHeight="1">
      <c r="A3067" s="1" t="str">
        <f t="shared" si="800"/>
        <v>ZSSK Cargo20129603</v>
      </c>
      <c r="B3067" s="1">
        <f t="shared" ref="B3067:B3077" si="813">IF(D3067="na",B3068,SUMIF(A:A,A3067,D:D))</f>
        <v>17838</v>
      </c>
      <c r="C3067" s="210">
        <f t="shared" ref="C3067:C3077" si="814">IF(D3067="na",C3068,VALUE(RIGHT(TRIM(H3067),2)))</f>
        <v>6</v>
      </c>
      <c r="D3067" s="1" t="str">
        <f>IF(I3067&lt;0,"na",I3067)</f>
        <v>na</v>
      </c>
      <c r="E3067" t="s">
        <v>133</v>
      </c>
      <c r="F3067">
        <v>9603</v>
      </c>
      <c r="G3067" s="139">
        <v>2012</v>
      </c>
      <c r="H3067" t="s">
        <v>155</v>
      </c>
      <c r="I3067" s="691">
        <f>VLOOKUP(E3067&amp;H3067,Data2012!$A:$S,12,FALSE)</f>
        <v>-1</v>
      </c>
    </row>
    <row r="3068" spans="1:9" ht="14.25" hidden="1" customHeight="1">
      <c r="A3068" s="1" t="str">
        <f t="shared" si="800"/>
        <v>ZSSK Cargo20129603</v>
      </c>
      <c r="B3068" s="1">
        <f t="shared" si="813"/>
        <v>17838</v>
      </c>
      <c r="C3068" s="210">
        <f t="shared" si="814"/>
        <v>6</v>
      </c>
      <c r="D3068" s="1" t="str">
        <f t="shared" ref="D3068:D3078" si="815">IF(I3068&lt;0,"na",I3068)</f>
        <v>na</v>
      </c>
      <c r="E3068" t="s">
        <v>133</v>
      </c>
      <c r="F3068">
        <v>9603</v>
      </c>
      <c r="G3068" s="139">
        <v>2012</v>
      </c>
      <c r="H3068" t="s">
        <v>154</v>
      </c>
      <c r="I3068" s="691">
        <f>VLOOKUP(E3068&amp;H3068,Data2012!$A:$S,12,FALSE)</f>
        <v>-1</v>
      </c>
    </row>
    <row r="3069" spans="1:9" ht="14.25" hidden="1" customHeight="1">
      <c r="A3069" s="1" t="str">
        <f t="shared" si="800"/>
        <v>ZSSK Cargo20129603</v>
      </c>
      <c r="B3069" s="1">
        <f t="shared" si="813"/>
        <v>17838</v>
      </c>
      <c r="C3069" s="210">
        <f t="shared" si="814"/>
        <v>6</v>
      </c>
      <c r="D3069" s="1" t="str">
        <f t="shared" si="815"/>
        <v>na</v>
      </c>
      <c r="E3069" t="s">
        <v>133</v>
      </c>
      <c r="F3069">
        <v>9603</v>
      </c>
      <c r="G3069" s="139">
        <v>2012</v>
      </c>
      <c r="H3069" t="s">
        <v>153</v>
      </c>
      <c r="I3069" s="691">
        <f>VLOOKUP(E3069&amp;H3069,Data2012!$A:$S,12,FALSE)</f>
        <v>-1</v>
      </c>
    </row>
    <row r="3070" spans="1:9" ht="14.25" hidden="1" customHeight="1">
      <c r="A3070" s="1" t="str">
        <f t="shared" si="800"/>
        <v>ZSSK Cargo20129603</v>
      </c>
      <c r="B3070" s="1">
        <f t="shared" si="813"/>
        <v>17838</v>
      </c>
      <c r="C3070" s="210">
        <f t="shared" si="814"/>
        <v>6</v>
      </c>
      <c r="D3070" s="1" t="str">
        <f t="shared" si="815"/>
        <v>na</v>
      </c>
      <c r="E3070" t="s">
        <v>133</v>
      </c>
      <c r="F3070">
        <v>9603</v>
      </c>
      <c r="G3070" s="139">
        <v>2012</v>
      </c>
      <c r="H3070" t="s">
        <v>152</v>
      </c>
      <c r="I3070" s="691">
        <f>VLOOKUP(E3070&amp;H3070,Data2012!$A:$S,12,FALSE)</f>
        <v>-1</v>
      </c>
    </row>
    <row r="3071" spans="1:9" ht="14.25" hidden="1" customHeight="1">
      <c r="A3071" s="1" t="str">
        <f t="shared" si="800"/>
        <v>ZSSK Cargo20129603</v>
      </c>
      <c r="B3071" s="1">
        <f t="shared" si="813"/>
        <v>17838</v>
      </c>
      <c r="C3071" s="210">
        <f t="shared" si="814"/>
        <v>6</v>
      </c>
      <c r="D3071" s="1" t="str">
        <f t="shared" si="815"/>
        <v>na</v>
      </c>
      <c r="E3071" t="s">
        <v>133</v>
      </c>
      <c r="F3071">
        <v>9603</v>
      </c>
      <c r="G3071" s="139">
        <v>2012</v>
      </c>
      <c r="H3071" t="s">
        <v>151</v>
      </c>
      <c r="I3071" s="691">
        <f>VLOOKUP(E3071&amp;H3071,Data2012!$A:$S,12,FALSE)</f>
        <v>-1</v>
      </c>
    </row>
    <row r="3072" spans="1:9" ht="14.25" hidden="1" customHeight="1">
      <c r="A3072" s="1" t="str">
        <f t="shared" si="800"/>
        <v>ZSSK Cargo20129603</v>
      </c>
      <c r="B3072" s="1">
        <f t="shared" si="813"/>
        <v>17838</v>
      </c>
      <c r="C3072" s="210">
        <f t="shared" si="814"/>
        <v>6</v>
      </c>
      <c r="D3072" s="1" t="str">
        <f t="shared" si="815"/>
        <v>na</v>
      </c>
      <c r="E3072" t="s">
        <v>133</v>
      </c>
      <c r="F3072">
        <v>9603</v>
      </c>
      <c r="G3072" s="139">
        <v>2012</v>
      </c>
      <c r="H3072" t="s">
        <v>150</v>
      </c>
      <c r="I3072" s="691">
        <f>VLOOKUP(E3072&amp;H3072,Data2012!$A:$S,12,FALSE)</f>
        <v>-1</v>
      </c>
    </row>
    <row r="3073" spans="1:9" ht="14.25" hidden="1" customHeight="1">
      <c r="A3073" s="1" t="str">
        <f t="shared" si="800"/>
        <v>ZSSK Cargo20129603</v>
      </c>
      <c r="B3073" s="1">
        <f t="shared" si="813"/>
        <v>17838</v>
      </c>
      <c r="C3073" s="210">
        <f t="shared" si="814"/>
        <v>6</v>
      </c>
      <c r="D3073" s="1">
        <f t="shared" si="815"/>
        <v>3147</v>
      </c>
      <c r="E3073" t="s">
        <v>133</v>
      </c>
      <c r="F3073">
        <v>9603</v>
      </c>
      <c r="G3073" s="139">
        <v>2012</v>
      </c>
      <c r="H3073" t="s">
        <v>149</v>
      </c>
      <c r="I3073" s="691">
        <f>VLOOKUP(E3073&amp;H3073,Data2012!$A:$S,12,FALSE)</f>
        <v>3147</v>
      </c>
    </row>
    <row r="3074" spans="1:9" ht="14.25" hidden="1" customHeight="1">
      <c r="A3074" s="1" t="str">
        <f t="shared" si="800"/>
        <v>ZSSK Cargo20129603</v>
      </c>
      <c r="B3074" s="1">
        <f t="shared" si="813"/>
        <v>17838</v>
      </c>
      <c r="C3074" s="210">
        <f t="shared" si="814"/>
        <v>5</v>
      </c>
      <c r="D3074" s="1">
        <f t="shared" si="815"/>
        <v>3119</v>
      </c>
      <c r="E3074" t="s">
        <v>133</v>
      </c>
      <c r="F3074">
        <v>9603</v>
      </c>
      <c r="G3074" s="139">
        <v>2012</v>
      </c>
      <c r="H3074" t="s">
        <v>148</v>
      </c>
      <c r="I3074" s="691">
        <f>VLOOKUP(E3074&amp;H3074,Data2012!$A:$S,12,FALSE)</f>
        <v>3119</v>
      </c>
    </row>
    <row r="3075" spans="1:9" ht="14.25" hidden="1" customHeight="1">
      <c r="A3075" s="1" t="str">
        <f t="shared" si="800"/>
        <v>ZSSK Cargo20129603</v>
      </c>
      <c r="B3075" s="1">
        <f t="shared" si="813"/>
        <v>17838</v>
      </c>
      <c r="C3075" s="210">
        <f t="shared" si="814"/>
        <v>4</v>
      </c>
      <c r="D3075" s="1">
        <f t="shared" si="815"/>
        <v>3153</v>
      </c>
      <c r="E3075" t="s">
        <v>133</v>
      </c>
      <c r="F3075">
        <v>9603</v>
      </c>
      <c r="G3075" s="139">
        <v>2012</v>
      </c>
      <c r="H3075" t="s">
        <v>147</v>
      </c>
      <c r="I3075" s="691">
        <f>VLOOKUP(E3075&amp;H3075,Data2012!$A:$S,12,FALSE)</f>
        <v>3153</v>
      </c>
    </row>
    <row r="3076" spans="1:9" ht="14.25" hidden="1" customHeight="1">
      <c r="A3076" s="1" t="str">
        <f t="shared" si="800"/>
        <v>ZSSK Cargo20129603</v>
      </c>
      <c r="B3076" s="1">
        <f t="shared" si="813"/>
        <v>17838</v>
      </c>
      <c r="C3076" s="210">
        <f t="shared" si="814"/>
        <v>3</v>
      </c>
      <c r="D3076" s="1">
        <f t="shared" si="815"/>
        <v>3366</v>
      </c>
      <c r="E3076" t="s">
        <v>133</v>
      </c>
      <c r="F3076">
        <v>9603</v>
      </c>
      <c r="G3076" s="139">
        <v>2012</v>
      </c>
      <c r="H3076" t="s">
        <v>146</v>
      </c>
      <c r="I3076" s="691">
        <f>VLOOKUP(E3076&amp;H3076,Data2012!$A:$S,12,FALSE)</f>
        <v>3366</v>
      </c>
    </row>
    <row r="3077" spans="1:9" ht="14.25" hidden="1" customHeight="1">
      <c r="A3077" s="1" t="str">
        <f t="shared" si="800"/>
        <v>ZSSK Cargo20129603</v>
      </c>
      <c r="B3077" s="1">
        <f t="shared" si="813"/>
        <v>17838</v>
      </c>
      <c r="C3077" s="210">
        <f t="shared" si="814"/>
        <v>2</v>
      </c>
      <c r="D3077" s="1">
        <f t="shared" si="815"/>
        <v>2450</v>
      </c>
      <c r="E3077" t="s">
        <v>133</v>
      </c>
      <c r="F3077">
        <v>9603</v>
      </c>
      <c r="G3077" s="139">
        <v>2012</v>
      </c>
      <c r="H3077" t="s">
        <v>145</v>
      </c>
      <c r="I3077" s="691">
        <f>VLOOKUP(E3077&amp;H3077,Data2012!$A:$S,12,FALSE)</f>
        <v>2450</v>
      </c>
    </row>
    <row r="3078" spans="1:9" ht="14.25" hidden="1" customHeight="1">
      <c r="A3078" s="1" t="str">
        <f t="shared" si="800"/>
        <v>ZSSK Cargo20129603</v>
      </c>
      <c r="B3078" s="1">
        <f>IF(D3078="na"," ",SUMIF(A:A,A3078,D:D))</f>
        <v>17838</v>
      </c>
      <c r="C3078" s="210">
        <f>IF(D3078="na"," ",VALUE(RIGHT(TRIM(H3078),2)))</f>
        <v>1</v>
      </c>
      <c r="D3078" s="1">
        <f t="shared" si="815"/>
        <v>2603</v>
      </c>
      <c r="E3078" t="s">
        <v>133</v>
      </c>
      <c r="F3078">
        <v>9603</v>
      </c>
      <c r="G3078" s="139">
        <v>2012</v>
      </c>
      <c r="H3078" t="s">
        <v>144</v>
      </c>
      <c r="I3078" s="691">
        <f>VLOOKUP(E3078&amp;H3078,Data2012!$A:$S,12,FALSE)</f>
        <v>2603</v>
      </c>
    </row>
    <row r="3079" spans="1:9" ht="14.25" hidden="1" customHeight="1">
      <c r="A3079" s="1" t="str">
        <f t="shared" ref="A3079:A3142" si="816">TRIM(E3079)&amp;VALUE(G3079)&amp;F3079</f>
        <v>ZSSK Cargo20129604</v>
      </c>
      <c r="B3079" s="1">
        <f t="shared" ref="B3079:B3089" si="817">IF(D3079="na",B3080,SUMIF(A:A,A3079,D:D))</f>
        <v>3460.6</v>
      </c>
      <c r="C3079" s="210">
        <f t="shared" ref="C3079:C3089" si="818">IF(D3079="na",C3080,VALUE(RIGHT(TRIM(H3079),2)))</f>
        <v>6</v>
      </c>
      <c r="D3079" s="1" t="str">
        <f>IF(I3079&lt;0,"na",I3079)</f>
        <v>na</v>
      </c>
      <c r="E3079" t="s">
        <v>133</v>
      </c>
      <c r="F3079">
        <v>9604</v>
      </c>
      <c r="G3079" s="139">
        <v>2012</v>
      </c>
      <c r="H3079" t="s">
        <v>155</v>
      </c>
      <c r="I3079" s="691">
        <f>VLOOKUP(E3079&amp;H3079,Data2012!$A:$S,15,FALSE)</f>
        <v>-1</v>
      </c>
    </row>
    <row r="3080" spans="1:9" ht="14.25" hidden="1" customHeight="1">
      <c r="A3080" s="1" t="str">
        <f t="shared" si="816"/>
        <v>ZSSK Cargo20129604</v>
      </c>
      <c r="B3080" s="1">
        <f t="shared" si="817"/>
        <v>3460.6</v>
      </c>
      <c r="C3080" s="210">
        <f t="shared" si="818"/>
        <v>6</v>
      </c>
      <c r="D3080" s="1" t="str">
        <f t="shared" ref="D3080:D3090" si="819">IF(I3080&lt;0,"na",I3080)</f>
        <v>na</v>
      </c>
      <c r="E3080" t="s">
        <v>133</v>
      </c>
      <c r="F3080">
        <v>9604</v>
      </c>
      <c r="G3080" s="139">
        <v>2012</v>
      </c>
      <c r="H3080" t="s">
        <v>154</v>
      </c>
      <c r="I3080" s="691">
        <f>VLOOKUP(E3080&amp;H3080,Data2012!$A:$S,15,FALSE)</f>
        <v>-1</v>
      </c>
    </row>
    <row r="3081" spans="1:9" ht="14.25" hidden="1" customHeight="1">
      <c r="A3081" s="1" t="str">
        <f t="shared" si="816"/>
        <v>ZSSK Cargo20129604</v>
      </c>
      <c r="B3081" s="1">
        <f t="shared" si="817"/>
        <v>3460.6</v>
      </c>
      <c r="C3081" s="210">
        <f t="shared" si="818"/>
        <v>6</v>
      </c>
      <c r="D3081" s="1" t="str">
        <f t="shared" si="819"/>
        <v>na</v>
      </c>
      <c r="E3081" t="s">
        <v>133</v>
      </c>
      <c r="F3081">
        <v>9604</v>
      </c>
      <c r="G3081" s="139">
        <v>2012</v>
      </c>
      <c r="H3081" t="s">
        <v>153</v>
      </c>
      <c r="I3081" s="691">
        <f>VLOOKUP(E3081&amp;H3081,Data2012!$A:$S,15,FALSE)</f>
        <v>-1</v>
      </c>
    </row>
    <row r="3082" spans="1:9" ht="14.25" hidden="1" customHeight="1">
      <c r="A3082" s="1" t="str">
        <f t="shared" si="816"/>
        <v>ZSSK Cargo20129604</v>
      </c>
      <c r="B3082" s="1">
        <f t="shared" si="817"/>
        <v>3460.6</v>
      </c>
      <c r="C3082" s="210">
        <f t="shared" si="818"/>
        <v>6</v>
      </c>
      <c r="D3082" s="1" t="str">
        <f t="shared" si="819"/>
        <v>na</v>
      </c>
      <c r="E3082" t="s">
        <v>133</v>
      </c>
      <c r="F3082">
        <v>9604</v>
      </c>
      <c r="G3082" s="139">
        <v>2012</v>
      </c>
      <c r="H3082" t="s">
        <v>152</v>
      </c>
      <c r="I3082" s="691">
        <f>VLOOKUP(E3082&amp;H3082,Data2012!$A:$S,15,FALSE)</f>
        <v>-1</v>
      </c>
    </row>
    <row r="3083" spans="1:9" ht="14.25" hidden="1" customHeight="1">
      <c r="A3083" s="1" t="str">
        <f t="shared" si="816"/>
        <v>ZSSK Cargo20129604</v>
      </c>
      <c r="B3083" s="1">
        <f t="shared" si="817"/>
        <v>3460.6</v>
      </c>
      <c r="C3083" s="210">
        <f t="shared" si="818"/>
        <v>6</v>
      </c>
      <c r="D3083" s="1" t="str">
        <f t="shared" si="819"/>
        <v>na</v>
      </c>
      <c r="E3083" t="s">
        <v>133</v>
      </c>
      <c r="F3083">
        <v>9604</v>
      </c>
      <c r="G3083" s="139">
        <v>2012</v>
      </c>
      <c r="H3083" t="s">
        <v>151</v>
      </c>
      <c r="I3083" s="691">
        <f>VLOOKUP(E3083&amp;H3083,Data2012!$A:$S,15,FALSE)</f>
        <v>-1</v>
      </c>
    </row>
    <row r="3084" spans="1:9" ht="14.25" hidden="1" customHeight="1">
      <c r="A3084" s="1" t="str">
        <f t="shared" si="816"/>
        <v>ZSSK Cargo20129604</v>
      </c>
      <c r="B3084" s="1">
        <f t="shared" si="817"/>
        <v>3460.6</v>
      </c>
      <c r="C3084" s="210">
        <f t="shared" si="818"/>
        <v>6</v>
      </c>
      <c r="D3084" s="1" t="str">
        <f t="shared" si="819"/>
        <v>na</v>
      </c>
      <c r="E3084" t="s">
        <v>133</v>
      </c>
      <c r="F3084">
        <v>9604</v>
      </c>
      <c r="G3084" s="139">
        <v>2012</v>
      </c>
      <c r="H3084" t="s">
        <v>150</v>
      </c>
      <c r="I3084" s="691">
        <f>VLOOKUP(E3084&amp;H3084,Data2012!$A:$S,15,FALSE)</f>
        <v>-1</v>
      </c>
    </row>
    <row r="3085" spans="1:9" ht="14.25" hidden="1" customHeight="1">
      <c r="A3085" s="1" t="str">
        <f t="shared" si="816"/>
        <v>ZSSK Cargo20129604</v>
      </c>
      <c r="B3085" s="1">
        <f t="shared" si="817"/>
        <v>3460.6</v>
      </c>
      <c r="C3085" s="210">
        <f t="shared" si="818"/>
        <v>6</v>
      </c>
      <c r="D3085" s="1">
        <f t="shared" si="819"/>
        <v>612</v>
      </c>
      <c r="E3085" t="s">
        <v>133</v>
      </c>
      <c r="F3085">
        <v>9604</v>
      </c>
      <c r="G3085" s="139">
        <v>2012</v>
      </c>
      <c r="H3085" t="s">
        <v>149</v>
      </c>
      <c r="I3085" s="691">
        <f>VLOOKUP(E3085&amp;H3085,Data2012!$A:$S,15,FALSE)</f>
        <v>612</v>
      </c>
    </row>
    <row r="3086" spans="1:9" ht="14.25" hidden="1" customHeight="1">
      <c r="A3086" s="1" t="str">
        <f t="shared" si="816"/>
        <v>ZSSK Cargo20129604</v>
      </c>
      <c r="B3086" s="1">
        <f t="shared" si="817"/>
        <v>3460.6</v>
      </c>
      <c r="C3086" s="210">
        <f t="shared" si="818"/>
        <v>5</v>
      </c>
      <c r="D3086" s="1">
        <f t="shared" si="819"/>
        <v>624</v>
      </c>
      <c r="E3086" t="s">
        <v>133</v>
      </c>
      <c r="F3086">
        <v>9604</v>
      </c>
      <c r="G3086" s="139">
        <v>2012</v>
      </c>
      <c r="H3086" t="s">
        <v>148</v>
      </c>
      <c r="I3086" s="691">
        <f>VLOOKUP(E3086&amp;H3086,Data2012!$A:$S,15,FALSE)</f>
        <v>624</v>
      </c>
    </row>
    <row r="3087" spans="1:9" ht="14.25" hidden="1" customHeight="1">
      <c r="A3087" s="1" t="str">
        <f t="shared" si="816"/>
        <v>ZSSK Cargo20129604</v>
      </c>
      <c r="B3087" s="1">
        <f t="shared" si="817"/>
        <v>3460.6</v>
      </c>
      <c r="C3087" s="210">
        <f t="shared" si="818"/>
        <v>4</v>
      </c>
      <c r="D3087" s="1">
        <f t="shared" si="819"/>
        <v>615</v>
      </c>
      <c r="E3087" t="s">
        <v>133</v>
      </c>
      <c r="F3087">
        <v>9604</v>
      </c>
      <c r="G3087" s="139">
        <v>2012</v>
      </c>
      <c r="H3087" t="s">
        <v>147</v>
      </c>
      <c r="I3087" s="691">
        <f>VLOOKUP(E3087&amp;H3087,Data2012!$A:$S,15,FALSE)</f>
        <v>615</v>
      </c>
    </row>
    <row r="3088" spans="1:9" ht="14.25" hidden="1" customHeight="1">
      <c r="A3088" s="1" t="str">
        <f t="shared" si="816"/>
        <v>ZSSK Cargo20129604</v>
      </c>
      <c r="B3088" s="1">
        <f t="shared" si="817"/>
        <v>3460.6</v>
      </c>
      <c r="C3088" s="210">
        <f t="shared" si="818"/>
        <v>3</v>
      </c>
      <c r="D3088" s="1">
        <f t="shared" si="819"/>
        <v>638.6</v>
      </c>
      <c r="E3088" t="s">
        <v>133</v>
      </c>
      <c r="F3088">
        <v>9604</v>
      </c>
      <c r="G3088" s="139">
        <v>2012</v>
      </c>
      <c r="H3088" t="s">
        <v>146</v>
      </c>
      <c r="I3088" s="691">
        <f>VLOOKUP(E3088&amp;H3088,Data2012!$A:$S,15,FALSE)</f>
        <v>638.6</v>
      </c>
    </row>
    <row r="3089" spans="1:9" ht="14.25" hidden="1" customHeight="1">
      <c r="A3089" s="1" t="str">
        <f t="shared" si="816"/>
        <v>ZSSK Cargo20129604</v>
      </c>
      <c r="B3089" s="1">
        <f t="shared" si="817"/>
        <v>3460.6</v>
      </c>
      <c r="C3089" s="210">
        <f t="shared" si="818"/>
        <v>2</v>
      </c>
      <c r="D3089" s="1">
        <f t="shared" si="819"/>
        <v>459.4</v>
      </c>
      <c r="E3089" t="s">
        <v>133</v>
      </c>
      <c r="F3089">
        <v>9604</v>
      </c>
      <c r="G3089" s="139">
        <v>2012</v>
      </c>
      <c r="H3089" t="s">
        <v>145</v>
      </c>
      <c r="I3089" s="691">
        <f>VLOOKUP(E3089&amp;H3089,Data2012!$A:$S,15,FALSE)</f>
        <v>459.4</v>
      </c>
    </row>
    <row r="3090" spans="1:9" ht="14.25" hidden="1" customHeight="1">
      <c r="A3090" s="1" t="str">
        <f t="shared" si="816"/>
        <v>ZSSK Cargo20129604</v>
      </c>
      <c r="B3090" s="403">
        <f>IF(D3090="na"," ",SUMIF(A:A,A3090,D:D))</f>
        <v>3460.6</v>
      </c>
      <c r="C3090" s="404">
        <f>IF(D3090="na"," ",VALUE(RIGHT(TRIM(H3090),2)))</f>
        <v>1</v>
      </c>
      <c r="D3090" s="403">
        <f t="shared" si="819"/>
        <v>511.6</v>
      </c>
      <c r="E3090" t="s">
        <v>133</v>
      </c>
      <c r="F3090">
        <v>9604</v>
      </c>
      <c r="G3090" s="139">
        <v>2012</v>
      </c>
      <c r="H3090" t="s">
        <v>144</v>
      </c>
      <c r="I3090" s="691">
        <f>VLOOKUP(E3090&amp;H3090,Data2012!$A:$S,15,FALSE)</f>
        <v>511.6</v>
      </c>
    </row>
    <row r="3091" spans="1:9" ht="14.25" hidden="1" customHeight="1">
      <c r="A3091" s="1" t="str">
        <f t="shared" si="816"/>
        <v>ZSSK Cargo20129605</v>
      </c>
      <c r="B3091" s="1">
        <f t="shared" ref="B3091:B3101" si="820">IF(D3091="na",B3092,SUMIF(A:A,A3091,D:D))</f>
        <v>15680</v>
      </c>
      <c r="C3091" s="210">
        <f t="shared" ref="C3091:C3101" si="821">IF(D3091="na",C3092,VALUE(RIGHT(TRIM(H3091),2)))</f>
        <v>6</v>
      </c>
      <c r="D3091" s="1" t="str">
        <f>IF(I3091&lt;0,"na",I3091)</f>
        <v>na</v>
      </c>
      <c r="E3091" t="s">
        <v>133</v>
      </c>
      <c r="F3091">
        <v>9605</v>
      </c>
      <c r="G3091" s="139">
        <v>2012</v>
      </c>
      <c r="H3091" t="s">
        <v>155</v>
      </c>
      <c r="I3091" s="691">
        <f>VLOOKUP(E3091&amp;H3091,Data2012!$A:$U,18,FALSE)</f>
        <v>-1</v>
      </c>
    </row>
    <row r="3092" spans="1:9" ht="14.25" hidden="1" customHeight="1">
      <c r="A3092" s="1" t="str">
        <f t="shared" si="816"/>
        <v>ZSSK Cargo20129605</v>
      </c>
      <c r="B3092" s="1">
        <f t="shared" si="820"/>
        <v>15680</v>
      </c>
      <c r="C3092" s="210">
        <f t="shared" si="821"/>
        <v>6</v>
      </c>
      <c r="D3092" s="1" t="str">
        <f t="shared" ref="D3092:D3102" si="822">IF(I3092&lt;0,"na",I3092)</f>
        <v>na</v>
      </c>
      <c r="E3092" t="s">
        <v>133</v>
      </c>
      <c r="F3092">
        <v>9605</v>
      </c>
      <c r="G3092" s="139">
        <v>2012</v>
      </c>
      <c r="H3092" t="s">
        <v>154</v>
      </c>
      <c r="I3092" s="691">
        <f>VLOOKUP(E3092&amp;H3092,Data2012!$A:$U,18,FALSE)</f>
        <v>-1</v>
      </c>
    </row>
    <row r="3093" spans="1:9" ht="14.25" hidden="1" customHeight="1">
      <c r="A3093" s="1" t="str">
        <f t="shared" si="816"/>
        <v>ZSSK Cargo20129605</v>
      </c>
      <c r="B3093" s="1">
        <f t="shared" si="820"/>
        <v>15680</v>
      </c>
      <c r="C3093" s="210">
        <f t="shared" si="821"/>
        <v>6</v>
      </c>
      <c r="D3093" s="1" t="str">
        <f t="shared" si="822"/>
        <v>na</v>
      </c>
      <c r="E3093" t="s">
        <v>133</v>
      </c>
      <c r="F3093">
        <v>9605</v>
      </c>
      <c r="G3093" s="139">
        <v>2012</v>
      </c>
      <c r="H3093" t="s">
        <v>153</v>
      </c>
      <c r="I3093" s="691">
        <f>VLOOKUP(E3093&amp;H3093,Data2012!$A:$U,18,FALSE)</f>
        <v>-1</v>
      </c>
    </row>
    <row r="3094" spans="1:9" ht="14.25" hidden="1" customHeight="1">
      <c r="A3094" s="1" t="str">
        <f t="shared" si="816"/>
        <v>ZSSK Cargo20129605</v>
      </c>
      <c r="B3094" s="1">
        <f t="shared" si="820"/>
        <v>15680</v>
      </c>
      <c r="C3094" s="210">
        <f t="shared" si="821"/>
        <v>6</v>
      </c>
      <c r="D3094" s="1" t="str">
        <f t="shared" si="822"/>
        <v>na</v>
      </c>
      <c r="E3094" t="s">
        <v>133</v>
      </c>
      <c r="F3094">
        <v>9605</v>
      </c>
      <c r="G3094" s="139">
        <v>2012</v>
      </c>
      <c r="H3094" t="s">
        <v>152</v>
      </c>
      <c r="I3094" s="691">
        <f>VLOOKUP(E3094&amp;H3094,Data2012!$A:$U,18,FALSE)</f>
        <v>-1</v>
      </c>
    </row>
    <row r="3095" spans="1:9" ht="14.25" hidden="1" customHeight="1">
      <c r="A3095" s="1" t="str">
        <f t="shared" si="816"/>
        <v>ZSSK Cargo20129605</v>
      </c>
      <c r="B3095" s="1">
        <f t="shared" si="820"/>
        <v>15680</v>
      </c>
      <c r="C3095" s="210">
        <f t="shared" si="821"/>
        <v>6</v>
      </c>
      <c r="D3095" s="1" t="str">
        <f t="shared" si="822"/>
        <v>na</v>
      </c>
      <c r="E3095" t="s">
        <v>133</v>
      </c>
      <c r="F3095">
        <v>9605</v>
      </c>
      <c r="G3095" s="139">
        <v>2012</v>
      </c>
      <c r="H3095" t="s">
        <v>151</v>
      </c>
      <c r="I3095" s="691">
        <f>VLOOKUP(E3095&amp;H3095,Data2012!$A:$U,18,FALSE)</f>
        <v>-1</v>
      </c>
    </row>
    <row r="3096" spans="1:9" ht="14.25" hidden="1" customHeight="1">
      <c r="A3096" s="1" t="str">
        <f t="shared" si="816"/>
        <v>ZSSK Cargo20129605</v>
      </c>
      <c r="B3096" s="1">
        <f t="shared" si="820"/>
        <v>15680</v>
      </c>
      <c r="C3096" s="210">
        <f t="shared" si="821"/>
        <v>6</v>
      </c>
      <c r="D3096" s="1" t="str">
        <f t="shared" si="822"/>
        <v>na</v>
      </c>
      <c r="E3096" t="s">
        <v>133</v>
      </c>
      <c r="F3096">
        <v>9605</v>
      </c>
      <c r="G3096" s="139">
        <v>2012</v>
      </c>
      <c r="H3096" t="s">
        <v>150</v>
      </c>
      <c r="I3096" s="691">
        <f>VLOOKUP(E3096&amp;H3096,Data2012!$A:$U,18,FALSE)</f>
        <v>-1</v>
      </c>
    </row>
    <row r="3097" spans="1:9" ht="14.25" hidden="1" customHeight="1">
      <c r="A3097" s="1" t="str">
        <f t="shared" si="816"/>
        <v>ZSSK Cargo20129605</v>
      </c>
      <c r="B3097" s="1">
        <f t="shared" si="820"/>
        <v>15680</v>
      </c>
      <c r="C3097" s="210">
        <f t="shared" si="821"/>
        <v>6</v>
      </c>
      <c r="D3097" s="1">
        <f t="shared" si="822"/>
        <v>2810</v>
      </c>
      <c r="E3097" t="s">
        <v>133</v>
      </c>
      <c r="F3097">
        <v>9605</v>
      </c>
      <c r="G3097" s="139">
        <v>2012</v>
      </c>
      <c r="H3097" t="s">
        <v>149</v>
      </c>
      <c r="I3097" s="691">
        <f>VLOOKUP(E3097&amp;H3097,Data2012!$A:$U,18,FALSE)</f>
        <v>2810</v>
      </c>
    </row>
    <row r="3098" spans="1:9" ht="14.25" hidden="1" customHeight="1">
      <c r="A3098" s="1" t="str">
        <f t="shared" si="816"/>
        <v>ZSSK Cargo20129605</v>
      </c>
      <c r="B3098" s="1">
        <f t="shared" si="820"/>
        <v>15680</v>
      </c>
      <c r="C3098" s="210">
        <f t="shared" si="821"/>
        <v>5</v>
      </c>
      <c r="D3098" s="1">
        <f t="shared" si="822"/>
        <v>2725</v>
      </c>
      <c r="E3098" t="s">
        <v>133</v>
      </c>
      <c r="F3098">
        <v>9605</v>
      </c>
      <c r="G3098" s="139">
        <v>2012</v>
      </c>
      <c r="H3098" t="s">
        <v>148</v>
      </c>
      <c r="I3098" s="691">
        <f>VLOOKUP(E3098&amp;H3098,Data2012!$A:$U,18,FALSE)</f>
        <v>2725</v>
      </c>
    </row>
    <row r="3099" spans="1:9" ht="14.25" hidden="1" customHeight="1">
      <c r="A3099" s="1" t="str">
        <f t="shared" si="816"/>
        <v>ZSSK Cargo20129605</v>
      </c>
      <c r="B3099" s="1">
        <f t="shared" si="820"/>
        <v>15680</v>
      </c>
      <c r="C3099" s="210">
        <f t="shared" si="821"/>
        <v>4</v>
      </c>
      <c r="D3099" s="1">
        <f t="shared" si="822"/>
        <v>2770</v>
      </c>
      <c r="E3099" t="s">
        <v>133</v>
      </c>
      <c r="F3099">
        <v>9605</v>
      </c>
      <c r="G3099" s="139">
        <v>2012</v>
      </c>
      <c r="H3099" t="s">
        <v>147</v>
      </c>
      <c r="I3099" s="691">
        <f>VLOOKUP(E3099&amp;H3099,Data2012!$A:$U,18,FALSE)</f>
        <v>2770</v>
      </c>
    </row>
    <row r="3100" spans="1:9" ht="14.25" hidden="1" customHeight="1">
      <c r="A3100" s="1" t="str">
        <f t="shared" si="816"/>
        <v>ZSSK Cargo20129605</v>
      </c>
      <c r="B3100" s="1">
        <f t="shared" si="820"/>
        <v>15680</v>
      </c>
      <c r="C3100" s="210">
        <f t="shared" si="821"/>
        <v>3</v>
      </c>
      <c r="D3100" s="1">
        <f t="shared" si="822"/>
        <v>2968</v>
      </c>
      <c r="E3100" t="s">
        <v>133</v>
      </c>
      <c r="F3100">
        <v>9605</v>
      </c>
      <c r="G3100" s="139">
        <v>2012</v>
      </c>
      <c r="H3100" t="s">
        <v>146</v>
      </c>
      <c r="I3100" s="691">
        <f>VLOOKUP(E3100&amp;H3100,Data2012!$A:$U,18,FALSE)</f>
        <v>2968</v>
      </c>
    </row>
    <row r="3101" spans="1:9" ht="14.25" hidden="1" customHeight="1">
      <c r="A3101" s="1" t="str">
        <f t="shared" si="816"/>
        <v>ZSSK Cargo20129605</v>
      </c>
      <c r="B3101" s="1">
        <f t="shared" si="820"/>
        <v>15680</v>
      </c>
      <c r="C3101" s="210">
        <f t="shared" si="821"/>
        <v>2</v>
      </c>
      <c r="D3101" s="1">
        <f t="shared" si="822"/>
        <v>2125</v>
      </c>
      <c r="E3101" t="s">
        <v>133</v>
      </c>
      <c r="F3101">
        <v>9605</v>
      </c>
      <c r="G3101" s="139">
        <v>2012</v>
      </c>
      <c r="H3101" t="s">
        <v>145</v>
      </c>
      <c r="I3101" s="691">
        <f>VLOOKUP(E3101&amp;H3101,Data2012!$A:$U,18,FALSE)</f>
        <v>2125</v>
      </c>
    </row>
    <row r="3102" spans="1:9" ht="14.25" hidden="1" customHeight="1">
      <c r="A3102" s="1" t="str">
        <f t="shared" si="816"/>
        <v>ZSSK Cargo20129605</v>
      </c>
      <c r="B3102" s="1">
        <f>IF(D3102="na"," ",SUMIF(A:A,A3102,D:D))</f>
        <v>15680</v>
      </c>
      <c r="C3102" s="210">
        <f>IF(D3102="na"," ",VALUE(RIGHT(TRIM(H3102),2)))</f>
        <v>1</v>
      </c>
      <c r="D3102" s="1">
        <f t="shared" si="822"/>
        <v>2282</v>
      </c>
      <c r="E3102" t="s">
        <v>133</v>
      </c>
      <c r="F3102">
        <v>9605</v>
      </c>
      <c r="G3102" s="139">
        <v>2012</v>
      </c>
      <c r="H3102" t="s">
        <v>144</v>
      </c>
      <c r="I3102" s="691">
        <f>VLOOKUP(E3102&amp;H3102,Data2012!$A:$U,18,FALSE)</f>
        <v>2282</v>
      </c>
    </row>
    <row r="3103" spans="1:9" ht="14.25" hidden="1" customHeight="1">
      <c r="A3103" s="1" t="str">
        <f t="shared" si="816"/>
        <v>ZSSK Cargo20129606</v>
      </c>
      <c r="B3103" s="1">
        <f t="shared" ref="B3103:B3113" si="823">IF(D3103="na",B3104,SUMIF(A:A,A3103,D:D))</f>
        <v>3117.2</v>
      </c>
      <c r="C3103" s="210">
        <f t="shared" ref="C3103:C3113" si="824">IF(D3103="na",C3104,VALUE(RIGHT(TRIM(H3103),2)))</f>
        <v>6</v>
      </c>
      <c r="D3103" s="1" t="str">
        <f>IF(I3103&lt;0,"na",I3103)</f>
        <v>na</v>
      </c>
      <c r="E3103" t="s">
        <v>133</v>
      </c>
      <c r="F3103" s="537">
        <v>9606</v>
      </c>
      <c r="G3103" s="139">
        <v>2012</v>
      </c>
      <c r="H3103" t="s">
        <v>155</v>
      </c>
      <c r="I3103" s="691">
        <f>VLOOKUP(E3103&amp;H3103,Data2012!$A:$U,21,FALSE)</f>
        <v>-1</v>
      </c>
    </row>
    <row r="3104" spans="1:9" ht="14.25" hidden="1" customHeight="1">
      <c r="A3104" s="1" t="str">
        <f t="shared" si="816"/>
        <v>ZSSK Cargo20129606</v>
      </c>
      <c r="B3104" s="1">
        <f t="shared" si="823"/>
        <v>3117.2</v>
      </c>
      <c r="C3104" s="210">
        <f t="shared" si="824"/>
        <v>6</v>
      </c>
      <c r="D3104" s="1" t="str">
        <f t="shared" ref="D3104:D3114" si="825">IF(I3104&lt;0,"na",I3104)</f>
        <v>na</v>
      </c>
      <c r="E3104" t="s">
        <v>133</v>
      </c>
      <c r="F3104">
        <v>9606</v>
      </c>
      <c r="G3104" s="139">
        <v>2012</v>
      </c>
      <c r="H3104" t="s">
        <v>154</v>
      </c>
      <c r="I3104" s="691">
        <f>VLOOKUP(E3104&amp;H3104,Data2012!$A:$U,21,FALSE)</f>
        <v>-1</v>
      </c>
    </row>
    <row r="3105" spans="1:9" ht="14.25" hidden="1" customHeight="1">
      <c r="A3105" s="1" t="str">
        <f t="shared" si="816"/>
        <v>ZSSK Cargo20129606</v>
      </c>
      <c r="B3105" s="1">
        <f t="shared" si="823"/>
        <v>3117.2</v>
      </c>
      <c r="C3105" s="210">
        <f t="shared" si="824"/>
        <v>6</v>
      </c>
      <c r="D3105" s="1" t="str">
        <f t="shared" si="825"/>
        <v>na</v>
      </c>
      <c r="E3105" t="s">
        <v>133</v>
      </c>
      <c r="F3105">
        <v>9606</v>
      </c>
      <c r="G3105" s="139">
        <v>2012</v>
      </c>
      <c r="H3105" t="s">
        <v>153</v>
      </c>
      <c r="I3105" s="691">
        <f>VLOOKUP(E3105&amp;H3105,Data2012!$A:$U,21,FALSE)</f>
        <v>-1</v>
      </c>
    </row>
    <row r="3106" spans="1:9" ht="14.25" hidden="1" customHeight="1">
      <c r="A3106" s="1" t="str">
        <f t="shared" si="816"/>
        <v>ZSSK Cargo20129606</v>
      </c>
      <c r="B3106" s="1">
        <f t="shared" si="823"/>
        <v>3117.2</v>
      </c>
      <c r="C3106" s="210">
        <f t="shared" si="824"/>
        <v>6</v>
      </c>
      <c r="D3106" s="1" t="str">
        <f t="shared" si="825"/>
        <v>na</v>
      </c>
      <c r="E3106" t="s">
        <v>133</v>
      </c>
      <c r="F3106">
        <v>9606</v>
      </c>
      <c r="G3106" s="139">
        <v>2012</v>
      </c>
      <c r="H3106" t="s">
        <v>152</v>
      </c>
      <c r="I3106" s="691">
        <f>VLOOKUP(E3106&amp;H3106,Data2012!$A:$U,21,FALSE)</f>
        <v>-1</v>
      </c>
    </row>
    <row r="3107" spans="1:9" ht="14.25" hidden="1" customHeight="1">
      <c r="A3107" s="1" t="str">
        <f t="shared" si="816"/>
        <v>ZSSK Cargo20129606</v>
      </c>
      <c r="B3107" s="1">
        <f t="shared" si="823"/>
        <v>3117.2</v>
      </c>
      <c r="C3107" s="210">
        <f t="shared" si="824"/>
        <v>6</v>
      </c>
      <c r="D3107" s="1" t="str">
        <f t="shared" si="825"/>
        <v>na</v>
      </c>
      <c r="E3107" t="s">
        <v>133</v>
      </c>
      <c r="F3107">
        <v>9606</v>
      </c>
      <c r="G3107" s="139">
        <v>2012</v>
      </c>
      <c r="H3107" t="s">
        <v>151</v>
      </c>
      <c r="I3107" s="691">
        <f>VLOOKUP(E3107&amp;H3107,Data2012!$A:$U,21,FALSE)</f>
        <v>-1</v>
      </c>
    </row>
    <row r="3108" spans="1:9" ht="14.25" hidden="1" customHeight="1">
      <c r="A3108" s="1" t="str">
        <f t="shared" si="816"/>
        <v>ZSSK Cargo20129606</v>
      </c>
      <c r="B3108" s="1">
        <f t="shared" si="823"/>
        <v>3117.2</v>
      </c>
      <c r="C3108" s="210">
        <f t="shared" si="824"/>
        <v>6</v>
      </c>
      <c r="D3108" s="1" t="str">
        <f t="shared" si="825"/>
        <v>na</v>
      </c>
      <c r="E3108" t="s">
        <v>133</v>
      </c>
      <c r="F3108">
        <v>9606</v>
      </c>
      <c r="G3108" s="139">
        <v>2012</v>
      </c>
      <c r="H3108" t="s">
        <v>150</v>
      </c>
      <c r="I3108" s="691">
        <f>VLOOKUP(E3108&amp;H3108,Data2012!$A:$U,21,FALSE)</f>
        <v>-1</v>
      </c>
    </row>
    <row r="3109" spans="1:9" ht="14.25" hidden="1" customHeight="1">
      <c r="A3109" s="1" t="str">
        <f t="shared" si="816"/>
        <v>ZSSK Cargo20129606</v>
      </c>
      <c r="B3109" s="1">
        <f t="shared" si="823"/>
        <v>3117.2</v>
      </c>
      <c r="C3109" s="210">
        <f t="shared" si="824"/>
        <v>6</v>
      </c>
      <c r="D3109" s="1">
        <f t="shared" si="825"/>
        <v>558</v>
      </c>
      <c r="E3109" t="s">
        <v>133</v>
      </c>
      <c r="F3109">
        <v>9606</v>
      </c>
      <c r="G3109" s="139">
        <v>2012</v>
      </c>
      <c r="H3109" t="s">
        <v>149</v>
      </c>
      <c r="I3109" s="691">
        <f>VLOOKUP(E3109&amp;H3109,Data2012!$A:$U,21,FALSE)</f>
        <v>558</v>
      </c>
    </row>
    <row r="3110" spans="1:9" ht="14.25" hidden="1" customHeight="1">
      <c r="A3110" s="1" t="str">
        <f t="shared" si="816"/>
        <v>ZSSK Cargo20129606</v>
      </c>
      <c r="B3110" s="1">
        <f t="shared" si="823"/>
        <v>3117.2</v>
      </c>
      <c r="C3110" s="210">
        <f t="shared" si="824"/>
        <v>5</v>
      </c>
      <c r="D3110" s="1">
        <f t="shared" si="825"/>
        <v>560</v>
      </c>
      <c r="E3110" t="s">
        <v>133</v>
      </c>
      <c r="F3110">
        <v>9606</v>
      </c>
      <c r="G3110" s="139">
        <v>2012</v>
      </c>
      <c r="H3110" t="s">
        <v>148</v>
      </c>
      <c r="I3110" s="691">
        <f>VLOOKUP(E3110&amp;H3110,Data2012!$A:$U,21,FALSE)</f>
        <v>560</v>
      </c>
    </row>
    <row r="3111" spans="1:9" ht="14.25" hidden="1" customHeight="1">
      <c r="A3111" s="1" t="str">
        <f t="shared" si="816"/>
        <v>ZSSK Cargo20129606</v>
      </c>
      <c r="B3111" s="1">
        <f t="shared" si="823"/>
        <v>3117.2</v>
      </c>
      <c r="C3111" s="210">
        <f t="shared" si="824"/>
        <v>4</v>
      </c>
      <c r="D3111" s="1">
        <f t="shared" si="825"/>
        <v>554</v>
      </c>
      <c r="E3111" t="s">
        <v>133</v>
      </c>
      <c r="F3111">
        <v>9606</v>
      </c>
      <c r="G3111" s="139">
        <v>2012</v>
      </c>
      <c r="H3111" t="s">
        <v>147</v>
      </c>
      <c r="I3111" s="691">
        <f>VLOOKUP(E3111&amp;H3111,Data2012!$A:$U,21,FALSE)</f>
        <v>554</v>
      </c>
    </row>
    <row r="3112" spans="1:9" ht="14.25" hidden="1" customHeight="1">
      <c r="A3112" s="1" t="str">
        <f t="shared" si="816"/>
        <v>ZSSK Cargo20129606</v>
      </c>
      <c r="B3112" s="1">
        <f t="shared" si="823"/>
        <v>3117.2</v>
      </c>
      <c r="C3112" s="210">
        <f t="shared" si="824"/>
        <v>3</v>
      </c>
      <c r="D3112" s="1">
        <f t="shared" si="825"/>
        <v>576.20000000000005</v>
      </c>
      <c r="E3112" t="s">
        <v>133</v>
      </c>
      <c r="F3112">
        <v>9606</v>
      </c>
      <c r="G3112" s="139">
        <v>2012</v>
      </c>
      <c r="H3112" t="s">
        <v>146</v>
      </c>
      <c r="I3112" s="691">
        <f>VLOOKUP(E3112&amp;H3112,Data2012!$A:$U,21,FALSE)</f>
        <v>576.20000000000005</v>
      </c>
    </row>
    <row r="3113" spans="1:9" ht="14.25" hidden="1" customHeight="1">
      <c r="A3113" s="1" t="str">
        <f t="shared" si="816"/>
        <v>ZSSK Cargo20129606</v>
      </c>
      <c r="B3113" s="1">
        <f t="shared" si="823"/>
        <v>3117.2</v>
      </c>
      <c r="C3113" s="210">
        <f t="shared" si="824"/>
        <v>2</v>
      </c>
      <c r="D3113" s="1">
        <f t="shared" si="825"/>
        <v>406.8</v>
      </c>
      <c r="E3113" t="s">
        <v>133</v>
      </c>
      <c r="F3113">
        <v>9606</v>
      </c>
      <c r="G3113" s="139">
        <v>2012</v>
      </c>
      <c r="H3113" t="s">
        <v>145</v>
      </c>
      <c r="I3113" s="691">
        <f>VLOOKUP(E3113&amp;H3113,Data2012!$A:$U,21,FALSE)</f>
        <v>406.8</v>
      </c>
    </row>
    <row r="3114" spans="1:9" ht="14.25" hidden="1" customHeight="1">
      <c r="A3114" s="1" t="str">
        <f t="shared" si="816"/>
        <v>ZSSK Cargo20129606</v>
      </c>
      <c r="B3114" s="1">
        <f>IF(D3114="na"," ",SUMIF(A:A,A3114,D:D))</f>
        <v>3117.2</v>
      </c>
      <c r="C3114" s="210">
        <f>IF(D3114="na"," ",VALUE(RIGHT(TRIM(H3114),2)))</f>
        <v>1</v>
      </c>
      <c r="D3114" s="1">
        <f t="shared" si="825"/>
        <v>462.2</v>
      </c>
      <c r="E3114" t="s">
        <v>133</v>
      </c>
      <c r="F3114">
        <v>9606</v>
      </c>
      <c r="G3114" s="139">
        <v>2012</v>
      </c>
      <c r="H3114" t="s">
        <v>144</v>
      </c>
      <c r="I3114" s="691">
        <f>VLOOKUP(E3114&amp;H3114,Data2012!$A:$U,21,FALSE)</f>
        <v>462.2</v>
      </c>
    </row>
    <row r="3115" spans="1:9" ht="14.25" hidden="1" customHeight="1">
      <c r="A3115" s="1" t="str">
        <f t="shared" si="816"/>
        <v>GKB20129601</v>
      </c>
      <c r="B3115" s="1" t="str">
        <f t="shared" ref="B3115:B3125" si="826">IF(D3115="na",B3116,SUMIF(A:A,A3115,D:D))</f>
        <v xml:space="preserve"> </v>
      </c>
      <c r="C3115" s="210" t="str">
        <f t="shared" ref="C3115:C3125" si="827">IF(D3115="na",C3116,VALUE(RIGHT(TRIM(H3115),2)))</f>
        <v xml:space="preserve"> </v>
      </c>
      <c r="D3115" s="1" t="str">
        <f>IF(I3115&lt;0,"na",I3115)</f>
        <v>na</v>
      </c>
      <c r="E3115" t="s">
        <v>250</v>
      </c>
      <c r="F3115" s="537">
        <v>9601</v>
      </c>
      <c r="G3115" s="139">
        <v>2012</v>
      </c>
      <c r="H3115" t="s">
        <v>155</v>
      </c>
      <c r="I3115" s="691">
        <f>VLOOKUP(E3115&amp;H3115,Data2012!$A:$U,4,FALSE)</f>
        <v>-1</v>
      </c>
    </row>
    <row r="3116" spans="1:9" ht="14.25" hidden="1" customHeight="1">
      <c r="A3116" s="1" t="str">
        <f t="shared" si="816"/>
        <v>GKB20129601</v>
      </c>
      <c r="B3116" s="1" t="str">
        <f t="shared" si="826"/>
        <v xml:space="preserve"> </v>
      </c>
      <c r="C3116" s="210" t="str">
        <f t="shared" si="827"/>
        <v xml:space="preserve"> </v>
      </c>
      <c r="D3116" s="1" t="str">
        <f t="shared" ref="D3116:D3126" si="828">IF(I3116&lt;0,"na",I3116)</f>
        <v>na</v>
      </c>
      <c r="E3116" t="s">
        <v>250</v>
      </c>
      <c r="F3116">
        <v>9601</v>
      </c>
      <c r="G3116" s="139">
        <v>2012</v>
      </c>
      <c r="H3116" t="s">
        <v>154</v>
      </c>
      <c r="I3116" s="691">
        <f>VLOOKUP(E3116&amp;H3116,Data2012!$A:$U,4,FALSE)</f>
        <v>-1</v>
      </c>
    </row>
    <row r="3117" spans="1:9" ht="14.25" hidden="1" customHeight="1">
      <c r="A3117" s="1" t="str">
        <f t="shared" si="816"/>
        <v>GKB20129601</v>
      </c>
      <c r="B3117" s="1" t="str">
        <f t="shared" si="826"/>
        <v xml:space="preserve"> </v>
      </c>
      <c r="C3117" s="210" t="str">
        <f t="shared" si="827"/>
        <v xml:space="preserve"> </v>
      </c>
      <c r="D3117" s="1" t="str">
        <f t="shared" si="828"/>
        <v>na</v>
      </c>
      <c r="E3117" t="s">
        <v>250</v>
      </c>
      <c r="F3117">
        <v>9601</v>
      </c>
      <c r="G3117" s="139">
        <v>2012</v>
      </c>
      <c r="H3117" t="s">
        <v>153</v>
      </c>
      <c r="I3117" s="691">
        <f>VLOOKUP(E3117&amp;H3117,Data2012!$A:$U,4,FALSE)</f>
        <v>-1</v>
      </c>
    </row>
    <row r="3118" spans="1:9" ht="14.25" hidden="1" customHeight="1">
      <c r="A3118" s="1" t="str">
        <f t="shared" si="816"/>
        <v>GKB20129601</v>
      </c>
      <c r="B3118" s="1" t="str">
        <f t="shared" si="826"/>
        <v xml:space="preserve"> </v>
      </c>
      <c r="C3118" s="210" t="str">
        <f t="shared" si="827"/>
        <v xml:space="preserve"> </v>
      </c>
      <c r="D3118" s="1" t="str">
        <f t="shared" si="828"/>
        <v>na</v>
      </c>
      <c r="E3118" t="s">
        <v>250</v>
      </c>
      <c r="F3118">
        <v>9601</v>
      </c>
      <c r="G3118" s="139">
        <v>2012</v>
      </c>
      <c r="H3118" t="s">
        <v>152</v>
      </c>
      <c r="I3118" s="691">
        <f>VLOOKUP(E3118&amp;H3118,Data2012!$A:$U,4,FALSE)</f>
        <v>-1</v>
      </c>
    </row>
    <row r="3119" spans="1:9" ht="14.25" hidden="1" customHeight="1">
      <c r="A3119" s="1" t="str">
        <f t="shared" si="816"/>
        <v>GKB20129601</v>
      </c>
      <c r="B3119" s="1" t="str">
        <f t="shared" si="826"/>
        <v xml:space="preserve"> </v>
      </c>
      <c r="C3119" s="210" t="str">
        <f t="shared" si="827"/>
        <v xml:space="preserve"> </v>
      </c>
      <c r="D3119" s="1" t="str">
        <f t="shared" si="828"/>
        <v>na</v>
      </c>
      <c r="E3119" t="s">
        <v>250</v>
      </c>
      <c r="F3119">
        <v>9601</v>
      </c>
      <c r="G3119" s="139">
        <v>2012</v>
      </c>
      <c r="H3119" t="s">
        <v>151</v>
      </c>
      <c r="I3119" s="691">
        <f>VLOOKUP(E3119&amp;H3119,Data2012!$A:$U,4,FALSE)</f>
        <v>-1</v>
      </c>
    </row>
    <row r="3120" spans="1:9" ht="14.25" hidden="1" customHeight="1">
      <c r="A3120" s="1" t="str">
        <f t="shared" si="816"/>
        <v>GKB20129601</v>
      </c>
      <c r="B3120" s="1" t="str">
        <f t="shared" si="826"/>
        <v xml:space="preserve"> </v>
      </c>
      <c r="C3120" s="210" t="str">
        <f t="shared" si="827"/>
        <v xml:space="preserve"> </v>
      </c>
      <c r="D3120" s="1" t="str">
        <f t="shared" si="828"/>
        <v>na</v>
      </c>
      <c r="E3120" t="s">
        <v>250</v>
      </c>
      <c r="F3120">
        <v>9601</v>
      </c>
      <c r="G3120" s="139">
        <v>2012</v>
      </c>
      <c r="H3120" t="s">
        <v>150</v>
      </c>
      <c r="I3120" s="691">
        <f>VLOOKUP(E3120&amp;H3120,Data2012!$A:$U,4,FALSE)</f>
        <v>-1</v>
      </c>
    </row>
    <row r="3121" spans="1:9" ht="14.25" hidden="1" customHeight="1">
      <c r="A3121" s="1" t="str">
        <f t="shared" si="816"/>
        <v>GKB20129601</v>
      </c>
      <c r="B3121" s="1" t="str">
        <f t="shared" si="826"/>
        <v xml:space="preserve"> </v>
      </c>
      <c r="C3121" s="210" t="str">
        <f t="shared" si="827"/>
        <v xml:space="preserve"> </v>
      </c>
      <c r="D3121" s="1" t="str">
        <f t="shared" si="828"/>
        <v>na</v>
      </c>
      <c r="E3121" t="s">
        <v>250</v>
      </c>
      <c r="F3121">
        <v>9601</v>
      </c>
      <c r="G3121" s="139">
        <v>2012</v>
      </c>
      <c r="H3121" t="s">
        <v>149</v>
      </c>
      <c r="I3121" s="691">
        <f>VLOOKUP(E3121&amp;H3121,Data2012!$A:$U,4,FALSE)</f>
        <v>-1</v>
      </c>
    </row>
    <row r="3122" spans="1:9" ht="14.25" hidden="1" customHeight="1">
      <c r="A3122" s="1" t="str">
        <f t="shared" si="816"/>
        <v>GKB20129601</v>
      </c>
      <c r="B3122" s="1" t="str">
        <f t="shared" si="826"/>
        <v xml:space="preserve"> </v>
      </c>
      <c r="C3122" s="210" t="str">
        <f t="shared" si="827"/>
        <v xml:space="preserve"> </v>
      </c>
      <c r="D3122" s="1" t="str">
        <f t="shared" si="828"/>
        <v>na</v>
      </c>
      <c r="E3122" t="s">
        <v>250</v>
      </c>
      <c r="F3122">
        <v>9601</v>
      </c>
      <c r="G3122" s="139">
        <v>2012</v>
      </c>
      <c r="H3122" t="s">
        <v>148</v>
      </c>
      <c r="I3122" s="691">
        <f>VLOOKUP(E3122&amp;H3122,Data2012!$A:$U,4,FALSE)</f>
        <v>-1</v>
      </c>
    </row>
    <row r="3123" spans="1:9" ht="14.25" hidden="1" customHeight="1">
      <c r="A3123" s="1" t="str">
        <f t="shared" si="816"/>
        <v>GKB20129601</v>
      </c>
      <c r="B3123" s="1" t="str">
        <f t="shared" si="826"/>
        <v xml:space="preserve"> </v>
      </c>
      <c r="C3123" s="210" t="str">
        <f t="shared" si="827"/>
        <v xml:space="preserve"> </v>
      </c>
      <c r="D3123" s="1" t="str">
        <f t="shared" si="828"/>
        <v>na</v>
      </c>
      <c r="E3123" t="s">
        <v>250</v>
      </c>
      <c r="F3123">
        <v>9601</v>
      </c>
      <c r="G3123" s="139">
        <v>2012</v>
      </c>
      <c r="H3123" t="s">
        <v>147</v>
      </c>
      <c r="I3123" s="691">
        <f>VLOOKUP(E3123&amp;H3123,Data2012!$A:$U,4,FALSE)</f>
        <v>-1</v>
      </c>
    </row>
    <row r="3124" spans="1:9" ht="14.25" hidden="1" customHeight="1">
      <c r="A3124" s="1" t="str">
        <f t="shared" si="816"/>
        <v>GKB20129601</v>
      </c>
      <c r="B3124" s="1" t="str">
        <f t="shared" si="826"/>
        <v xml:space="preserve"> </v>
      </c>
      <c r="C3124" s="210" t="str">
        <f t="shared" si="827"/>
        <v xml:space="preserve"> </v>
      </c>
      <c r="D3124" s="1" t="str">
        <f t="shared" si="828"/>
        <v>na</v>
      </c>
      <c r="E3124" t="s">
        <v>250</v>
      </c>
      <c r="F3124">
        <v>9601</v>
      </c>
      <c r="G3124" s="139">
        <v>2012</v>
      </c>
      <c r="H3124" t="s">
        <v>146</v>
      </c>
      <c r="I3124" s="691">
        <f>VLOOKUP(E3124&amp;H3124,Data2012!$A:$U,4,FALSE)</f>
        <v>-1</v>
      </c>
    </row>
    <row r="3125" spans="1:9" ht="14.25" hidden="1" customHeight="1">
      <c r="A3125" s="1" t="str">
        <f t="shared" si="816"/>
        <v>GKB20129601</v>
      </c>
      <c r="B3125" s="1" t="str">
        <f t="shared" si="826"/>
        <v xml:space="preserve"> </v>
      </c>
      <c r="C3125" s="210" t="str">
        <f t="shared" si="827"/>
        <v xml:space="preserve"> </v>
      </c>
      <c r="D3125" s="1" t="str">
        <f t="shared" si="828"/>
        <v>na</v>
      </c>
      <c r="E3125" t="s">
        <v>250</v>
      </c>
      <c r="F3125">
        <v>9601</v>
      </c>
      <c r="G3125" s="139">
        <v>2012</v>
      </c>
      <c r="H3125" t="s">
        <v>145</v>
      </c>
      <c r="I3125" s="691">
        <f>VLOOKUP(E3125&amp;H3125,Data2012!$A:$U,4,FALSE)</f>
        <v>-1</v>
      </c>
    </row>
    <row r="3126" spans="1:9" ht="14.25" hidden="1" customHeight="1">
      <c r="A3126" s="1" t="str">
        <f t="shared" si="816"/>
        <v>GKB20129601</v>
      </c>
      <c r="B3126" s="1" t="str">
        <f>IF(D3126="na"," ",SUMIF(A:A,A3126,D:D))</f>
        <v xml:space="preserve"> </v>
      </c>
      <c r="C3126" s="210" t="str">
        <f>IF(D3126="na"," ",VALUE(RIGHT(TRIM(H3126),2)))</f>
        <v xml:space="preserve"> </v>
      </c>
      <c r="D3126" s="1" t="str">
        <f t="shared" si="828"/>
        <v>na</v>
      </c>
      <c r="E3126" t="s">
        <v>250</v>
      </c>
      <c r="F3126">
        <v>9601</v>
      </c>
      <c r="G3126" s="139">
        <v>2012</v>
      </c>
      <c r="H3126" t="s">
        <v>144</v>
      </c>
      <c r="I3126" s="691">
        <f>VLOOKUP(E3126&amp;H3126,Data2012!$A:$U,4,FALSE)</f>
        <v>-1</v>
      </c>
    </row>
    <row r="3127" spans="1:9" ht="14.25" hidden="1" customHeight="1">
      <c r="A3127" s="1" t="str">
        <f t="shared" si="816"/>
        <v>GKB20129602</v>
      </c>
      <c r="B3127" s="1" t="str">
        <f t="shared" ref="B3127:B3137" si="829">IF(D3127="na",B3128,SUMIF(A:A,A3127,D:D))</f>
        <v xml:space="preserve"> </v>
      </c>
      <c r="C3127" s="210" t="str">
        <f t="shared" ref="C3127:C3137" si="830">IF(D3127="na",C3128,VALUE(RIGHT(TRIM(H3127),2)))</f>
        <v xml:space="preserve"> </v>
      </c>
      <c r="D3127" s="1" t="str">
        <f>IF(I3127&lt;0,"na",I3127)</f>
        <v>na</v>
      </c>
      <c r="E3127" t="s">
        <v>250</v>
      </c>
      <c r="F3127">
        <v>9602</v>
      </c>
      <c r="G3127" s="139">
        <v>2012</v>
      </c>
      <c r="H3127" t="s">
        <v>155</v>
      </c>
      <c r="I3127" s="691">
        <f>VLOOKUP(E3127&amp;H3127,Data2012!$A:$U,7,FALSE)</f>
        <v>-1</v>
      </c>
    </row>
    <row r="3128" spans="1:9" ht="14.25" hidden="1" customHeight="1">
      <c r="A3128" s="1" t="str">
        <f t="shared" si="816"/>
        <v>GKB20129602</v>
      </c>
      <c r="B3128" s="1" t="str">
        <f t="shared" si="829"/>
        <v xml:space="preserve"> </v>
      </c>
      <c r="C3128" s="210" t="str">
        <f t="shared" si="830"/>
        <v xml:space="preserve"> </v>
      </c>
      <c r="D3128" s="1" t="str">
        <f t="shared" ref="D3128:D3138" si="831">IF(I3128&lt;0,"na",I3128)</f>
        <v>na</v>
      </c>
      <c r="E3128" t="s">
        <v>250</v>
      </c>
      <c r="F3128">
        <v>9602</v>
      </c>
      <c r="G3128" s="139">
        <v>2012</v>
      </c>
      <c r="H3128" t="s">
        <v>154</v>
      </c>
      <c r="I3128" s="691">
        <f>VLOOKUP(E3128&amp;H3128,Data2012!$A:$U,7,FALSE)</f>
        <v>-1</v>
      </c>
    </row>
    <row r="3129" spans="1:9" ht="14.25" hidden="1" customHeight="1">
      <c r="A3129" s="1" t="str">
        <f t="shared" si="816"/>
        <v>GKB20129602</v>
      </c>
      <c r="B3129" s="1" t="str">
        <f t="shared" si="829"/>
        <v xml:space="preserve"> </v>
      </c>
      <c r="C3129" s="210" t="str">
        <f t="shared" si="830"/>
        <v xml:space="preserve"> </v>
      </c>
      <c r="D3129" s="1" t="str">
        <f t="shared" si="831"/>
        <v>na</v>
      </c>
      <c r="E3129" t="s">
        <v>250</v>
      </c>
      <c r="F3129">
        <v>9602</v>
      </c>
      <c r="G3129" s="139">
        <v>2012</v>
      </c>
      <c r="H3129" t="s">
        <v>153</v>
      </c>
      <c r="I3129" s="691">
        <f>VLOOKUP(E3129&amp;H3129,Data2012!$A:$U,7,FALSE)</f>
        <v>-1</v>
      </c>
    </row>
    <row r="3130" spans="1:9" ht="14.25" hidden="1" customHeight="1">
      <c r="A3130" s="1" t="str">
        <f t="shared" si="816"/>
        <v>GKB20129602</v>
      </c>
      <c r="B3130" s="1" t="str">
        <f t="shared" si="829"/>
        <v xml:space="preserve"> </v>
      </c>
      <c r="C3130" s="210" t="str">
        <f t="shared" si="830"/>
        <v xml:space="preserve"> </v>
      </c>
      <c r="D3130" s="1" t="str">
        <f t="shared" si="831"/>
        <v>na</v>
      </c>
      <c r="E3130" t="s">
        <v>250</v>
      </c>
      <c r="F3130">
        <v>9602</v>
      </c>
      <c r="G3130" s="139">
        <v>2012</v>
      </c>
      <c r="H3130" t="s">
        <v>152</v>
      </c>
      <c r="I3130" s="691">
        <f>VLOOKUP(E3130&amp;H3130,Data2012!$A:$U,7,FALSE)</f>
        <v>-1</v>
      </c>
    </row>
    <row r="3131" spans="1:9" ht="14.25" hidden="1" customHeight="1">
      <c r="A3131" s="1" t="str">
        <f t="shared" si="816"/>
        <v>GKB20129602</v>
      </c>
      <c r="B3131" s="1" t="str">
        <f t="shared" si="829"/>
        <v xml:space="preserve"> </v>
      </c>
      <c r="C3131" s="210" t="str">
        <f t="shared" si="830"/>
        <v xml:space="preserve"> </v>
      </c>
      <c r="D3131" s="1" t="str">
        <f t="shared" si="831"/>
        <v>na</v>
      </c>
      <c r="E3131" t="s">
        <v>250</v>
      </c>
      <c r="F3131">
        <v>9602</v>
      </c>
      <c r="G3131" s="139">
        <v>2012</v>
      </c>
      <c r="H3131" t="s">
        <v>151</v>
      </c>
      <c r="I3131" s="691">
        <f>VLOOKUP(E3131&amp;H3131,Data2012!$A:$U,7,FALSE)</f>
        <v>-1</v>
      </c>
    </row>
    <row r="3132" spans="1:9" ht="14.25" hidden="1" customHeight="1">
      <c r="A3132" s="1" t="str">
        <f t="shared" si="816"/>
        <v>GKB20129602</v>
      </c>
      <c r="B3132" s="1" t="str">
        <f t="shared" si="829"/>
        <v xml:space="preserve"> </v>
      </c>
      <c r="C3132" s="210" t="str">
        <f t="shared" si="830"/>
        <v xml:space="preserve"> </v>
      </c>
      <c r="D3132" s="1" t="str">
        <f t="shared" si="831"/>
        <v>na</v>
      </c>
      <c r="E3132" t="s">
        <v>250</v>
      </c>
      <c r="F3132">
        <v>9602</v>
      </c>
      <c r="G3132" s="139">
        <v>2012</v>
      </c>
      <c r="H3132" t="s">
        <v>150</v>
      </c>
      <c r="I3132" s="691">
        <f>VLOOKUP(E3132&amp;H3132,Data2012!$A:$U,7,FALSE)</f>
        <v>-1</v>
      </c>
    </row>
    <row r="3133" spans="1:9" ht="14.25" hidden="1" customHeight="1">
      <c r="A3133" s="1" t="str">
        <f t="shared" si="816"/>
        <v>GKB20129602</v>
      </c>
      <c r="B3133" s="1" t="str">
        <f t="shared" si="829"/>
        <v xml:space="preserve"> </v>
      </c>
      <c r="C3133" s="210" t="str">
        <f t="shared" si="830"/>
        <v xml:space="preserve"> </v>
      </c>
      <c r="D3133" s="1" t="str">
        <f t="shared" si="831"/>
        <v>na</v>
      </c>
      <c r="E3133" t="s">
        <v>250</v>
      </c>
      <c r="F3133">
        <v>9602</v>
      </c>
      <c r="G3133" s="139">
        <v>2012</v>
      </c>
      <c r="H3133" t="s">
        <v>149</v>
      </c>
      <c r="I3133" s="691">
        <f>VLOOKUP(E3133&amp;H3133,Data2012!$A:$U,7,FALSE)</f>
        <v>-1</v>
      </c>
    </row>
    <row r="3134" spans="1:9" ht="14.25" hidden="1" customHeight="1">
      <c r="A3134" s="1" t="str">
        <f t="shared" si="816"/>
        <v>GKB20129602</v>
      </c>
      <c r="B3134" s="1" t="str">
        <f t="shared" si="829"/>
        <v xml:space="preserve"> </v>
      </c>
      <c r="C3134" s="210" t="str">
        <f t="shared" si="830"/>
        <v xml:space="preserve"> </v>
      </c>
      <c r="D3134" s="1" t="str">
        <f t="shared" si="831"/>
        <v>na</v>
      </c>
      <c r="E3134" t="s">
        <v>250</v>
      </c>
      <c r="F3134">
        <v>9602</v>
      </c>
      <c r="G3134" s="139">
        <v>2012</v>
      </c>
      <c r="H3134" t="s">
        <v>148</v>
      </c>
      <c r="I3134" s="691">
        <f>VLOOKUP(E3134&amp;H3134,Data2012!$A:$U,7,FALSE)</f>
        <v>-1</v>
      </c>
    </row>
    <row r="3135" spans="1:9" ht="14.25" hidden="1" customHeight="1">
      <c r="A3135" s="1" t="str">
        <f t="shared" si="816"/>
        <v>GKB20129602</v>
      </c>
      <c r="B3135" s="1" t="str">
        <f t="shared" si="829"/>
        <v xml:space="preserve"> </v>
      </c>
      <c r="C3135" s="210" t="str">
        <f t="shared" si="830"/>
        <v xml:space="preserve"> </v>
      </c>
      <c r="D3135" s="1" t="str">
        <f t="shared" si="831"/>
        <v>na</v>
      </c>
      <c r="E3135" t="s">
        <v>250</v>
      </c>
      <c r="F3135">
        <v>9602</v>
      </c>
      <c r="G3135" s="139">
        <v>2012</v>
      </c>
      <c r="H3135" t="s">
        <v>147</v>
      </c>
      <c r="I3135" s="691">
        <f>VLOOKUP(E3135&amp;H3135,Data2012!$A:$U,7,FALSE)</f>
        <v>-1</v>
      </c>
    </row>
    <row r="3136" spans="1:9" ht="14.25" hidden="1" customHeight="1">
      <c r="A3136" s="1" t="str">
        <f t="shared" si="816"/>
        <v>GKB20129602</v>
      </c>
      <c r="B3136" s="1" t="str">
        <f t="shared" si="829"/>
        <v xml:space="preserve"> </v>
      </c>
      <c r="C3136" s="210" t="str">
        <f t="shared" si="830"/>
        <v xml:space="preserve"> </v>
      </c>
      <c r="D3136" s="1" t="str">
        <f t="shared" si="831"/>
        <v>na</v>
      </c>
      <c r="E3136" t="s">
        <v>250</v>
      </c>
      <c r="F3136">
        <v>9602</v>
      </c>
      <c r="G3136" s="139">
        <v>2012</v>
      </c>
      <c r="H3136" t="s">
        <v>146</v>
      </c>
      <c r="I3136" s="691">
        <f>VLOOKUP(E3136&amp;H3136,Data2012!$A:$U,7,FALSE)</f>
        <v>-1</v>
      </c>
    </row>
    <row r="3137" spans="1:9" ht="14.25" hidden="1" customHeight="1">
      <c r="A3137" s="1" t="str">
        <f t="shared" si="816"/>
        <v>GKB20129602</v>
      </c>
      <c r="B3137" s="1" t="str">
        <f t="shared" si="829"/>
        <v xml:space="preserve"> </v>
      </c>
      <c r="C3137" s="210" t="str">
        <f t="shared" si="830"/>
        <v xml:space="preserve"> </v>
      </c>
      <c r="D3137" s="1" t="str">
        <f t="shared" si="831"/>
        <v>na</v>
      </c>
      <c r="E3137" t="s">
        <v>250</v>
      </c>
      <c r="F3137">
        <v>9602</v>
      </c>
      <c r="G3137" s="139">
        <v>2012</v>
      </c>
      <c r="H3137" t="s">
        <v>145</v>
      </c>
      <c r="I3137" s="691">
        <f>VLOOKUP(E3137&amp;H3137,Data2012!$A:$U,7,FALSE)</f>
        <v>-1</v>
      </c>
    </row>
    <row r="3138" spans="1:9" ht="14.25" hidden="1" customHeight="1">
      <c r="A3138" s="1" t="str">
        <f t="shared" si="816"/>
        <v>GKB20129602</v>
      </c>
      <c r="B3138" s="1" t="str">
        <f>IF(D3138="na"," ",SUMIF(A:A,A3138,D:D))</f>
        <v xml:space="preserve"> </v>
      </c>
      <c r="C3138" s="210" t="str">
        <f>IF(D3138="na"," ",VALUE(RIGHT(TRIM(H3138),2)))</f>
        <v xml:space="preserve"> </v>
      </c>
      <c r="D3138" s="1" t="str">
        <f t="shared" si="831"/>
        <v>na</v>
      </c>
      <c r="E3138" t="s">
        <v>250</v>
      </c>
      <c r="F3138">
        <v>9602</v>
      </c>
      <c r="G3138" s="139">
        <v>2012</v>
      </c>
      <c r="H3138" t="s">
        <v>144</v>
      </c>
      <c r="I3138" s="691">
        <f>VLOOKUP(E3138&amp;H3138,Data2012!$A:$U,7,FALSE)</f>
        <v>-1</v>
      </c>
    </row>
    <row r="3139" spans="1:9" ht="14.25" hidden="1" customHeight="1">
      <c r="A3139" s="1" t="str">
        <f t="shared" si="816"/>
        <v>GKB20129603</v>
      </c>
      <c r="B3139" s="1" t="str">
        <f t="shared" ref="B3139:B3149" si="832">IF(D3139="na",B3140,SUMIF(A:A,A3139,D:D))</f>
        <v xml:space="preserve"> </v>
      </c>
      <c r="C3139" s="210" t="str">
        <f t="shared" ref="C3139:C3149" si="833">IF(D3139="na",C3140,VALUE(RIGHT(TRIM(H3139),2)))</f>
        <v xml:space="preserve"> </v>
      </c>
      <c r="D3139" s="1" t="str">
        <f>IF(I3139&lt;0,"na",I3139)</f>
        <v>na</v>
      </c>
      <c r="E3139" t="s">
        <v>250</v>
      </c>
      <c r="F3139">
        <v>9603</v>
      </c>
      <c r="G3139" s="139">
        <v>2012</v>
      </c>
      <c r="H3139" t="s">
        <v>155</v>
      </c>
      <c r="I3139" s="691">
        <f>VLOOKUP(E3139&amp;H3139,Data2012!$A:$S,12,FALSE)</f>
        <v>-1</v>
      </c>
    </row>
    <row r="3140" spans="1:9" ht="14.25" hidden="1" customHeight="1">
      <c r="A3140" s="1" t="str">
        <f t="shared" si="816"/>
        <v>GKB20129603</v>
      </c>
      <c r="B3140" s="1" t="str">
        <f t="shared" si="832"/>
        <v xml:space="preserve"> </v>
      </c>
      <c r="C3140" s="210" t="str">
        <f t="shared" si="833"/>
        <v xml:space="preserve"> </v>
      </c>
      <c r="D3140" s="1" t="str">
        <f t="shared" ref="D3140:D3150" si="834">IF(I3140&lt;0,"na",I3140)</f>
        <v>na</v>
      </c>
      <c r="E3140" t="s">
        <v>250</v>
      </c>
      <c r="F3140">
        <v>9603</v>
      </c>
      <c r="G3140" s="139">
        <v>2012</v>
      </c>
      <c r="H3140" t="s">
        <v>154</v>
      </c>
      <c r="I3140" s="691">
        <f>VLOOKUP(E3140&amp;H3140,Data2012!$A:$S,12,FALSE)</f>
        <v>-1</v>
      </c>
    </row>
    <row r="3141" spans="1:9" ht="14.25" hidden="1" customHeight="1">
      <c r="A3141" s="1" t="str">
        <f t="shared" si="816"/>
        <v>GKB20129603</v>
      </c>
      <c r="B3141" s="1" t="str">
        <f t="shared" si="832"/>
        <v xml:space="preserve"> </v>
      </c>
      <c r="C3141" s="210" t="str">
        <f t="shared" si="833"/>
        <v xml:space="preserve"> </v>
      </c>
      <c r="D3141" s="1" t="str">
        <f t="shared" si="834"/>
        <v>na</v>
      </c>
      <c r="E3141" t="s">
        <v>250</v>
      </c>
      <c r="F3141">
        <v>9603</v>
      </c>
      <c r="G3141" s="139">
        <v>2012</v>
      </c>
      <c r="H3141" t="s">
        <v>153</v>
      </c>
      <c r="I3141" s="691">
        <f>VLOOKUP(E3141&amp;H3141,Data2012!$A:$S,12,FALSE)</f>
        <v>-1</v>
      </c>
    </row>
    <row r="3142" spans="1:9" ht="14.25" hidden="1" customHeight="1">
      <c r="A3142" s="1" t="str">
        <f t="shared" si="816"/>
        <v>GKB20129603</v>
      </c>
      <c r="B3142" s="1" t="str">
        <f t="shared" si="832"/>
        <v xml:space="preserve"> </v>
      </c>
      <c r="C3142" s="210" t="str">
        <f t="shared" si="833"/>
        <v xml:space="preserve"> </v>
      </c>
      <c r="D3142" s="1" t="str">
        <f t="shared" si="834"/>
        <v>na</v>
      </c>
      <c r="E3142" t="s">
        <v>250</v>
      </c>
      <c r="F3142">
        <v>9603</v>
      </c>
      <c r="G3142" s="139">
        <v>2012</v>
      </c>
      <c r="H3142" t="s">
        <v>152</v>
      </c>
      <c r="I3142" s="691">
        <f>VLOOKUP(E3142&amp;H3142,Data2012!$A:$S,12,FALSE)</f>
        <v>-1</v>
      </c>
    </row>
    <row r="3143" spans="1:9" ht="14.25" hidden="1" customHeight="1">
      <c r="A3143" s="1" t="str">
        <f t="shared" ref="A3143:A3206" si="835">TRIM(E3143)&amp;VALUE(G3143)&amp;F3143</f>
        <v>GKB20129603</v>
      </c>
      <c r="B3143" s="1" t="str">
        <f t="shared" si="832"/>
        <v xml:space="preserve"> </v>
      </c>
      <c r="C3143" s="210" t="str">
        <f t="shared" si="833"/>
        <v xml:space="preserve"> </v>
      </c>
      <c r="D3143" s="1" t="str">
        <f t="shared" si="834"/>
        <v>na</v>
      </c>
      <c r="E3143" t="s">
        <v>250</v>
      </c>
      <c r="F3143">
        <v>9603</v>
      </c>
      <c r="G3143" s="139">
        <v>2012</v>
      </c>
      <c r="H3143" t="s">
        <v>151</v>
      </c>
      <c r="I3143" s="691">
        <f>VLOOKUP(E3143&amp;H3143,Data2012!$A:$S,12,FALSE)</f>
        <v>-1</v>
      </c>
    </row>
    <row r="3144" spans="1:9" ht="14.25" hidden="1" customHeight="1">
      <c r="A3144" s="1" t="str">
        <f t="shared" si="835"/>
        <v>GKB20129603</v>
      </c>
      <c r="B3144" s="1" t="str">
        <f t="shared" si="832"/>
        <v xml:space="preserve"> </v>
      </c>
      <c r="C3144" s="210" t="str">
        <f t="shared" si="833"/>
        <v xml:space="preserve"> </v>
      </c>
      <c r="D3144" s="1" t="str">
        <f t="shared" si="834"/>
        <v>na</v>
      </c>
      <c r="E3144" t="s">
        <v>250</v>
      </c>
      <c r="F3144">
        <v>9603</v>
      </c>
      <c r="G3144" s="139">
        <v>2012</v>
      </c>
      <c r="H3144" t="s">
        <v>150</v>
      </c>
      <c r="I3144" s="691">
        <f>VLOOKUP(E3144&amp;H3144,Data2012!$A:$S,12,FALSE)</f>
        <v>-1</v>
      </c>
    </row>
    <row r="3145" spans="1:9" ht="14.25" hidden="1" customHeight="1">
      <c r="A3145" s="1" t="str">
        <f t="shared" si="835"/>
        <v>GKB20129603</v>
      </c>
      <c r="B3145" s="1" t="str">
        <f t="shared" si="832"/>
        <v xml:space="preserve"> </v>
      </c>
      <c r="C3145" s="210" t="str">
        <f t="shared" si="833"/>
        <v xml:space="preserve"> </v>
      </c>
      <c r="D3145" s="1" t="str">
        <f t="shared" si="834"/>
        <v>na</v>
      </c>
      <c r="E3145" t="s">
        <v>250</v>
      </c>
      <c r="F3145">
        <v>9603</v>
      </c>
      <c r="G3145" s="139">
        <v>2012</v>
      </c>
      <c r="H3145" t="s">
        <v>149</v>
      </c>
      <c r="I3145" s="691">
        <f>VLOOKUP(E3145&amp;H3145,Data2012!$A:$S,12,FALSE)</f>
        <v>-1</v>
      </c>
    </row>
    <row r="3146" spans="1:9" ht="14.25" hidden="1" customHeight="1">
      <c r="A3146" s="1" t="str">
        <f t="shared" si="835"/>
        <v>GKB20129603</v>
      </c>
      <c r="B3146" s="1" t="str">
        <f t="shared" si="832"/>
        <v xml:space="preserve"> </v>
      </c>
      <c r="C3146" s="210" t="str">
        <f t="shared" si="833"/>
        <v xml:space="preserve"> </v>
      </c>
      <c r="D3146" s="1" t="str">
        <f t="shared" si="834"/>
        <v>na</v>
      </c>
      <c r="E3146" t="s">
        <v>250</v>
      </c>
      <c r="F3146">
        <v>9603</v>
      </c>
      <c r="G3146" s="139">
        <v>2012</v>
      </c>
      <c r="H3146" t="s">
        <v>148</v>
      </c>
      <c r="I3146" s="691">
        <f>VLOOKUP(E3146&amp;H3146,Data2012!$A:$S,12,FALSE)</f>
        <v>-1</v>
      </c>
    </row>
    <row r="3147" spans="1:9" ht="14.25" hidden="1" customHeight="1">
      <c r="A3147" s="1" t="str">
        <f t="shared" si="835"/>
        <v>GKB20129603</v>
      </c>
      <c r="B3147" s="1" t="str">
        <f t="shared" si="832"/>
        <v xml:space="preserve"> </v>
      </c>
      <c r="C3147" s="210" t="str">
        <f t="shared" si="833"/>
        <v xml:space="preserve"> </v>
      </c>
      <c r="D3147" s="1" t="str">
        <f t="shared" si="834"/>
        <v>na</v>
      </c>
      <c r="E3147" t="s">
        <v>250</v>
      </c>
      <c r="F3147">
        <v>9603</v>
      </c>
      <c r="G3147" s="139">
        <v>2012</v>
      </c>
      <c r="H3147" t="s">
        <v>147</v>
      </c>
      <c r="I3147" s="691">
        <f>VLOOKUP(E3147&amp;H3147,Data2012!$A:$S,12,FALSE)</f>
        <v>-1</v>
      </c>
    </row>
    <row r="3148" spans="1:9" ht="14.25" hidden="1" customHeight="1">
      <c r="A3148" s="1" t="str">
        <f t="shared" si="835"/>
        <v>GKB20129603</v>
      </c>
      <c r="B3148" s="1" t="str">
        <f t="shared" si="832"/>
        <v xml:space="preserve"> </v>
      </c>
      <c r="C3148" s="210" t="str">
        <f t="shared" si="833"/>
        <v xml:space="preserve"> </v>
      </c>
      <c r="D3148" s="1" t="str">
        <f t="shared" si="834"/>
        <v>na</v>
      </c>
      <c r="E3148" t="s">
        <v>250</v>
      </c>
      <c r="F3148">
        <v>9603</v>
      </c>
      <c r="G3148" s="139">
        <v>2012</v>
      </c>
      <c r="H3148" t="s">
        <v>146</v>
      </c>
      <c r="I3148" s="691">
        <f>VLOOKUP(E3148&amp;H3148,Data2012!$A:$S,12,FALSE)</f>
        <v>-1</v>
      </c>
    </row>
    <row r="3149" spans="1:9" ht="14.25" hidden="1" customHeight="1">
      <c r="A3149" s="1" t="str">
        <f t="shared" si="835"/>
        <v>GKB20129603</v>
      </c>
      <c r="B3149" s="1" t="str">
        <f t="shared" si="832"/>
        <v xml:space="preserve"> </v>
      </c>
      <c r="C3149" s="210" t="str">
        <f t="shared" si="833"/>
        <v xml:space="preserve"> </v>
      </c>
      <c r="D3149" s="1" t="str">
        <f t="shared" si="834"/>
        <v>na</v>
      </c>
      <c r="E3149" t="s">
        <v>250</v>
      </c>
      <c r="F3149">
        <v>9603</v>
      </c>
      <c r="G3149" s="139">
        <v>2012</v>
      </c>
      <c r="H3149" t="s">
        <v>145</v>
      </c>
      <c r="I3149" s="691">
        <f>VLOOKUP(E3149&amp;H3149,Data2012!$A:$S,12,FALSE)</f>
        <v>-1</v>
      </c>
    </row>
    <row r="3150" spans="1:9" ht="14.25" hidden="1" customHeight="1">
      <c r="A3150" s="1" t="str">
        <f t="shared" si="835"/>
        <v>GKB20129603</v>
      </c>
      <c r="B3150" s="1" t="str">
        <f>IF(D3150="na"," ",SUMIF(A:A,A3150,D:D))</f>
        <v xml:space="preserve"> </v>
      </c>
      <c r="C3150" s="210" t="str">
        <f>IF(D3150="na"," ",VALUE(RIGHT(TRIM(H3150),2)))</f>
        <v xml:space="preserve"> </v>
      </c>
      <c r="D3150" s="1" t="str">
        <f t="shared" si="834"/>
        <v>na</v>
      </c>
      <c r="E3150" t="s">
        <v>250</v>
      </c>
      <c r="F3150">
        <v>9603</v>
      </c>
      <c r="G3150" s="139">
        <v>2012</v>
      </c>
      <c r="H3150" t="s">
        <v>144</v>
      </c>
      <c r="I3150" s="691">
        <f>VLOOKUP(E3150&amp;H3150,Data2012!$A:$S,12,FALSE)</f>
        <v>-1</v>
      </c>
    </row>
    <row r="3151" spans="1:9" ht="14.25" hidden="1" customHeight="1">
      <c r="A3151" s="1" t="str">
        <f t="shared" si="835"/>
        <v>GKB20129604</v>
      </c>
      <c r="B3151" s="1" t="str">
        <f t="shared" ref="B3151:B3161" si="836">IF(D3151="na",B3152,SUMIF(A:A,A3151,D:D))</f>
        <v xml:space="preserve"> </v>
      </c>
      <c r="C3151" s="210" t="str">
        <f t="shared" ref="C3151:C3161" si="837">IF(D3151="na",C3152,VALUE(RIGHT(TRIM(H3151),2)))</f>
        <v xml:space="preserve"> </v>
      </c>
      <c r="D3151" s="1" t="str">
        <f>IF(I3151&lt;0,"na",I3151)</f>
        <v>na</v>
      </c>
      <c r="E3151" t="s">
        <v>250</v>
      </c>
      <c r="F3151">
        <v>9604</v>
      </c>
      <c r="G3151" s="139">
        <v>2012</v>
      </c>
      <c r="H3151" t="s">
        <v>155</v>
      </c>
      <c r="I3151" s="691">
        <f>VLOOKUP(E3151&amp;H3151,Data2012!$A:$S,15,FALSE)</f>
        <v>-1</v>
      </c>
    </row>
    <row r="3152" spans="1:9" ht="14.25" hidden="1" customHeight="1">
      <c r="A3152" s="1" t="str">
        <f t="shared" si="835"/>
        <v>GKB20129604</v>
      </c>
      <c r="B3152" s="1" t="str">
        <f t="shared" si="836"/>
        <v xml:space="preserve"> </v>
      </c>
      <c r="C3152" s="210" t="str">
        <f t="shared" si="837"/>
        <v xml:space="preserve"> </v>
      </c>
      <c r="D3152" s="1" t="str">
        <f t="shared" ref="D3152:D3162" si="838">IF(I3152&lt;0,"na",I3152)</f>
        <v>na</v>
      </c>
      <c r="E3152" t="s">
        <v>250</v>
      </c>
      <c r="F3152">
        <v>9604</v>
      </c>
      <c r="G3152" s="139">
        <v>2012</v>
      </c>
      <c r="H3152" t="s">
        <v>154</v>
      </c>
      <c r="I3152" s="691">
        <f>VLOOKUP(E3152&amp;H3152,Data2012!$A:$S,15,FALSE)</f>
        <v>-1</v>
      </c>
    </row>
    <row r="3153" spans="1:9" ht="14.25" hidden="1" customHeight="1">
      <c r="A3153" s="1" t="str">
        <f t="shared" si="835"/>
        <v>GKB20129604</v>
      </c>
      <c r="B3153" s="1" t="str">
        <f t="shared" si="836"/>
        <v xml:space="preserve"> </v>
      </c>
      <c r="C3153" s="210" t="str">
        <f t="shared" si="837"/>
        <v xml:space="preserve"> </v>
      </c>
      <c r="D3153" s="1" t="str">
        <f t="shared" si="838"/>
        <v>na</v>
      </c>
      <c r="E3153" t="s">
        <v>250</v>
      </c>
      <c r="F3153">
        <v>9604</v>
      </c>
      <c r="G3153" s="139">
        <v>2012</v>
      </c>
      <c r="H3153" t="s">
        <v>153</v>
      </c>
      <c r="I3153" s="691">
        <f>VLOOKUP(E3153&amp;H3153,Data2012!$A:$S,15,FALSE)</f>
        <v>-1</v>
      </c>
    </row>
    <row r="3154" spans="1:9" ht="14.25" hidden="1" customHeight="1">
      <c r="A3154" s="1" t="str">
        <f t="shared" si="835"/>
        <v>GKB20129604</v>
      </c>
      <c r="B3154" s="1" t="str">
        <f t="shared" si="836"/>
        <v xml:space="preserve"> </v>
      </c>
      <c r="C3154" s="210" t="str">
        <f t="shared" si="837"/>
        <v xml:space="preserve"> </v>
      </c>
      <c r="D3154" s="1" t="str">
        <f t="shared" si="838"/>
        <v>na</v>
      </c>
      <c r="E3154" t="s">
        <v>250</v>
      </c>
      <c r="F3154">
        <v>9604</v>
      </c>
      <c r="G3154" s="139">
        <v>2012</v>
      </c>
      <c r="H3154" t="s">
        <v>152</v>
      </c>
      <c r="I3154" s="691">
        <f>VLOOKUP(E3154&amp;H3154,Data2012!$A:$S,15,FALSE)</f>
        <v>-1</v>
      </c>
    </row>
    <row r="3155" spans="1:9" ht="14.25" hidden="1" customHeight="1">
      <c r="A3155" s="1" t="str">
        <f t="shared" si="835"/>
        <v>GKB20129604</v>
      </c>
      <c r="B3155" s="1" t="str">
        <f t="shared" si="836"/>
        <v xml:space="preserve"> </v>
      </c>
      <c r="C3155" s="210" t="str">
        <f t="shared" si="837"/>
        <v xml:space="preserve"> </v>
      </c>
      <c r="D3155" s="1" t="str">
        <f t="shared" si="838"/>
        <v>na</v>
      </c>
      <c r="E3155" t="s">
        <v>250</v>
      </c>
      <c r="F3155">
        <v>9604</v>
      </c>
      <c r="G3155" s="139">
        <v>2012</v>
      </c>
      <c r="H3155" t="s">
        <v>151</v>
      </c>
      <c r="I3155" s="691">
        <f>VLOOKUP(E3155&amp;H3155,Data2012!$A:$S,15,FALSE)</f>
        <v>-1</v>
      </c>
    </row>
    <row r="3156" spans="1:9" ht="14.25" hidden="1" customHeight="1">
      <c r="A3156" s="1" t="str">
        <f t="shared" si="835"/>
        <v>GKB20129604</v>
      </c>
      <c r="B3156" s="1" t="str">
        <f t="shared" si="836"/>
        <v xml:space="preserve"> </v>
      </c>
      <c r="C3156" s="210" t="str">
        <f t="shared" si="837"/>
        <v xml:space="preserve"> </v>
      </c>
      <c r="D3156" s="1" t="str">
        <f t="shared" si="838"/>
        <v>na</v>
      </c>
      <c r="E3156" t="s">
        <v>250</v>
      </c>
      <c r="F3156">
        <v>9604</v>
      </c>
      <c r="G3156" s="139">
        <v>2012</v>
      </c>
      <c r="H3156" t="s">
        <v>150</v>
      </c>
      <c r="I3156" s="691">
        <f>VLOOKUP(E3156&amp;H3156,Data2012!$A:$S,15,FALSE)</f>
        <v>-1</v>
      </c>
    </row>
    <row r="3157" spans="1:9" ht="14.25" hidden="1" customHeight="1">
      <c r="A3157" s="1" t="str">
        <f t="shared" si="835"/>
        <v>GKB20129604</v>
      </c>
      <c r="B3157" s="1" t="str">
        <f t="shared" si="836"/>
        <v xml:space="preserve"> </v>
      </c>
      <c r="C3157" s="210" t="str">
        <f t="shared" si="837"/>
        <v xml:space="preserve"> </v>
      </c>
      <c r="D3157" s="1" t="str">
        <f t="shared" si="838"/>
        <v>na</v>
      </c>
      <c r="E3157" t="s">
        <v>250</v>
      </c>
      <c r="F3157">
        <v>9604</v>
      </c>
      <c r="G3157" s="139">
        <v>2012</v>
      </c>
      <c r="H3157" t="s">
        <v>149</v>
      </c>
      <c r="I3157" s="691">
        <f>VLOOKUP(E3157&amp;H3157,Data2012!$A:$S,15,FALSE)</f>
        <v>-1</v>
      </c>
    </row>
    <row r="3158" spans="1:9" ht="14.25" hidden="1" customHeight="1">
      <c r="A3158" s="1" t="str">
        <f t="shared" si="835"/>
        <v>GKB20129604</v>
      </c>
      <c r="B3158" s="1" t="str">
        <f t="shared" si="836"/>
        <v xml:space="preserve"> </v>
      </c>
      <c r="C3158" s="210" t="str">
        <f t="shared" si="837"/>
        <v xml:space="preserve"> </v>
      </c>
      <c r="D3158" s="1" t="str">
        <f t="shared" si="838"/>
        <v>na</v>
      </c>
      <c r="E3158" t="s">
        <v>250</v>
      </c>
      <c r="F3158">
        <v>9604</v>
      </c>
      <c r="G3158" s="139">
        <v>2012</v>
      </c>
      <c r="H3158" t="s">
        <v>148</v>
      </c>
      <c r="I3158" s="691">
        <f>VLOOKUP(E3158&amp;H3158,Data2012!$A:$S,15,FALSE)</f>
        <v>-1</v>
      </c>
    </row>
    <row r="3159" spans="1:9" ht="14.25" hidden="1" customHeight="1">
      <c r="A3159" s="1" t="str">
        <f t="shared" si="835"/>
        <v>GKB20129604</v>
      </c>
      <c r="B3159" s="1" t="str">
        <f t="shared" si="836"/>
        <v xml:space="preserve"> </v>
      </c>
      <c r="C3159" s="210" t="str">
        <f t="shared" si="837"/>
        <v xml:space="preserve"> </v>
      </c>
      <c r="D3159" s="1" t="str">
        <f t="shared" si="838"/>
        <v>na</v>
      </c>
      <c r="E3159" t="s">
        <v>250</v>
      </c>
      <c r="F3159">
        <v>9604</v>
      </c>
      <c r="G3159" s="139">
        <v>2012</v>
      </c>
      <c r="H3159" t="s">
        <v>147</v>
      </c>
      <c r="I3159" s="691">
        <f>VLOOKUP(E3159&amp;H3159,Data2012!$A:$S,15,FALSE)</f>
        <v>-1</v>
      </c>
    </row>
    <row r="3160" spans="1:9" ht="14.25" hidden="1" customHeight="1">
      <c r="A3160" s="1" t="str">
        <f t="shared" si="835"/>
        <v>GKB20129604</v>
      </c>
      <c r="B3160" s="1" t="str">
        <f t="shared" si="836"/>
        <v xml:space="preserve"> </v>
      </c>
      <c r="C3160" s="210" t="str">
        <f t="shared" si="837"/>
        <v xml:space="preserve"> </v>
      </c>
      <c r="D3160" s="1" t="str">
        <f t="shared" si="838"/>
        <v>na</v>
      </c>
      <c r="E3160" t="s">
        <v>250</v>
      </c>
      <c r="F3160">
        <v>9604</v>
      </c>
      <c r="G3160" s="139">
        <v>2012</v>
      </c>
      <c r="H3160" t="s">
        <v>146</v>
      </c>
      <c r="I3160" s="691">
        <f>VLOOKUP(E3160&amp;H3160,Data2012!$A:$S,15,FALSE)</f>
        <v>-1</v>
      </c>
    </row>
    <row r="3161" spans="1:9" ht="14.25" hidden="1" customHeight="1">
      <c r="A3161" s="1" t="str">
        <f t="shared" si="835"/>
        <v>GKB20129604</v>
      </c>
      <c r="B3161" s="1" t="str">
        <f t="shared" si="836"/>
        <v xml:space="preserve"> </v>
      </c>
      <c r="C3161" s="210" t="str">
        <f t="shared" si="837"/>
        <v xml:space="preserve"> </v>
      </c>
      <c r="D3161" s="1" t="str">
        <f t="shared" si="838"/>
        <v>na</v>
      </c>
      <c r="E3161" t="s">
        <v>250</v>
      </c>
      <c r="F3161">
        <v>9604</v>
      </c>
      <c r="G3161" s="139">
        <v>2012</v>
      </c>
      <c r="H3161" t="s">
        <v>145</v>
      </c>
      <c r="I3161" s="691">
        <f>VLOOKUP(E3161&amp;H3161,Data2012!$A:$S,15,FALSE)</f>
        <v>-1</v>
      </c>
    </row>
    <row r="3162" spans="1:9" ht="14.25" hidden="1" customHeight="1">
      <c r="A3162" s="1" t="str">
        <f t="shared" si="835"/>
        <v>GKB20129604</v>
      </c>
      <c r="B3162" s="1" t="str">
        <f>IF(D3162="na"," ",SUMIF(A:A,A3162,D:D))</f>
        <v xml:space="preserve"> </v>
      </c>
      <c r="C3162" s="210" t="str">
        <f>IF(D3162="na"," ",VALUE(RIGHT(TRIM(H3162),2)))</f>
        <v xml:space="preserve"> </v>
      </c>
      <c r="D3162" s="1" t="str">
        <f t="shared" si="838"/>
        <v>na</v>
      </c>
      <c r="E3162" t="s">
        <v>250</v>
      </c>
      <c r="F3162">
        <v>9604</v>
      </c>
      <c r="G3162" s="139">
        <v>2012</v>
      </c>
      <c r="H3162" t="s">
        <v>144</v>
      </c>
      <c r="I3162" s="691">
        <f>VLOOKUP(E3162&amp;H3162,Data2012!$A:$S,15,FALSE)</f>
        <v>-1</v>
      </c>
    </row>
    <row r="3163" spans="1:9" ht="14.25" hidden="1" customHeight="1">
      <c r="A3163" s="1" t="str">
        <f t="shared" si="835"/>
        <v>GKB20129605</v>
      </c>
      <c r="B3163" s="1" t="str">
        <f t="shared" ref="B3163:B3173" si="839">IF(D3163="na",B3164,SUMIF(A:A,A3163,D:D))</f>
        <v xml:space="preserve"> </v>
      </c>
      <c r="C3163" s="210" t="str">
        <f t="shared" ref="C3163:C3173" si="840">IF(D3163="na",C3164,VALUE(RIGHT(TRIM(H3163),2)))</f>
        <v xml:space="preserve"> </v>
      </c>
      <c r="D3163" s="1" t="str">
        <f>IF(I3163&lt;0,"na",I3163)</f>
        <v>na</v>
      </c>
      <c r="E3163" t="s">
        <v>250</v>
      </c>
      <c r="F3163">
        <v>9605</v>
      </c>
      <c r="G3163" s="139">
        <v>2012</v>
      </c>
      <c r="H3163" t="s">
        <v>155</v>
      </c>
      <c r="I3163" s="691">
        <f>VLOOKUP(E3163&amp;H3163,Data2012!$A:$U,18,FALSE)</f>
        <v>-1</v>
      </c>
    </row>
    <row r="3164" spans="1:9" ht="14.25" hidden="1" customHeight="1">
      <c r="A3164" s="1" t="str">
        <f t="shared" si="835"/>
        <v>GKB20129605</v>
      </c>
      <c r="B3164" s="1" t="str">
        <f t="shared" si="839"/>
        <v xml:space="preserve"> </v>
      </c>
      <c r="C3164" s="210" t="str">
        <f t="shared" si="840"/>
        <v xml:space="preserve"> </v>
      </c>
      <c r="D3164" s="1" t="str">
        <f t="shared" ref="D3164:D3174" si="841">IF(I3164&lt;0,"na",I3164)</f>
        <v>na</v>
      </c>
      <c r="E3164" t="s">
        <v>250</v>
      </c>
      <c r="F3164">
        <v>9605</v>
      </c>
      <c r="G3164" s="139">
        <v>2012</v>
      </c>
      <c r="H3164" t="s">
        <v>154</v>
      </c>
      <c r="I3164" s="691">
        <f>VLOOKUP(E3164&amp;H3164,Data2012!$A:$U,18,FALSE)</f>
        <v>-1</v>
      </c>
    </row>
    <row r="3165" spans="1:9" ht="14.25" hidden="1" customHeight="1">
      <c r="A3165" s="1" t="str">
        <f t="shared" si="835"/>
        <v>GKB20129605</v>
      </c>
      <c r="B3165" s="1" t="str">
        <f t="shared" si="839"/>
        <v xml:space="preserve"> </v>
      </c>
      <c r="C3165" s="210" t="str">
        <f t="shared" si="840"/>
        <v xml:space="preserve"> </v>
      </c>
      <c r="D3165" s="1" t="str">
        <f t="shared" si="841"/>
        <v>na</v>
      </c>
      <c r="E3165" t="s">
        <v>250</v>
      </c>
      <c r="F3165">
        <v>9605</v>
      </c>
      <c r="G3165" s="139">
        <v>2012</v>
      </c>
      <c r="H3165" t="s">
        <v>153</v>
      </c>
      <c r="I3165" s="691">
        <f>VLOOKUP(E3165&amp;H3165,Data2012!$A:$U,18,FALSE)</f>
        <v>-1</v>
      </c>
    </row>
    <row r="3166" spans="1:9" ht="14.25" hidden="1" customHeight="1">
      <c r="A3166" s="1" t="str">
        <f t="shared" si="835"/>
        <v>GKB20129605</v>
      </c>
      <c r="B3166" s="1" t="str">
        <f t="shared" si="839"/>
        <v xml:space="preserve"> </v>
      </c>
      <c r="C3166" s="210" t="str">
        <f t="shared" si="840"/>
        <v xml:space="preserve"> </v>
      </c>
      <c r="D3166" s="1" t="str">
        <f t="shared" si="841"/>
        <v>na</v>
      </c>
      <c r="E3166" t="s">
        <v>250</v>
      </c>
      <c r="F3166">
        <v>9605</v>
      </c>
      <c r="G3166" s="139">
        <v>2012</v>
      </c>
      <c r="H3166" t="s">
        <v>152</v>
      </c>
      <c r="I3166" s="691">
        <f>VLOOKUP(E3166&amp;H3166,Data2012!$A:$U,18,FALSE)</f>
        <v>-1</v>
      </c>
    </row>
    <row r="3167" spans="1:9" ht="14.25" hidden="1" customHeight="1">
      <c r="A3167" s="1" t="str">
        <f t="shared" si="835"/>
        <v>GKB20129605</v>
      </c>
      <c r="B3167" s="1" t="str">
        <f t="shared" si="839"/>
        <v xml:space="preserve"> </v>
      </c>
      <c r="C3167" s="210" t="str">
        <f t="shared" si="840"/>
        <v xml:space="preserve"> </v>
      </c>
      <c r="D3167" s="1" t="str">
        <f t="shared" si="841"/>
        <v>na</v>
      </c>
      <c r="E3167" t="s">
        <v>250</v>
      </c>
      <c r="F3167">
        <v>9605</v>
      </c>
      <c r="G3167" s="139">
        <v>2012</v>
      </c>
      <c r="H3167" t="s">
        <v>151</v>
      </c>
      <c r="I3167" s="691">
        <f>VLOOKUP(E3167&amp;H3167,Data2012!$A:$U,18,FALSE)</f>
        <v>-1</v>
      </c>
    </row>
    <row r="3168" spans="1:9" ht="14.25" hidden="1" customHeight="1">
      <c r="A3168" s="1" t="str">
        <f t="shared" si="835"/>
        <v>GKB20129605</v>
      </c>
      <c r="B3168" s="1" t="str">
        <f t="shared" si="839"/>
        <v xml:space="preserve"> </v>
      </c>
      <c r="C3168" s="210" t="str">
        <f t="shared" si="840"/>
        <v xml:space="preserve"> </v>
      </c>
      <c r="D3168" s="1" t="str">
        <f t="shared" si="841"/>
        <v>na</v>
      </c>
      <c r="E3168" t="s">
        <v>250</v>
      </c>
      <c r="F3168">
        <v>9605</v>
      </c>
      <c r="G3168" s="139">
        <v>2012</v>
      </c>
      <c r="H3168" t="s">
        <v>150</v>
      </c>
      <c r="I3168" s="691">
        <f>VLOOKUP(E3168&amp;H3168,Data2012!$A:$U,18,FALSE)</f>
        <v>-1</v>
      </c>
    </row>
    <row r="3169" spans="1:9" ht="14.25" hidden="1" customHeight="1">
      <c r="A3169" s="1" t="str">
        <f t="shared" si="835"/>
        <v>GKB20129605</v>
      </c>
      <c r="B3169" s="1" t="str">
        <f t="shared" si="839"/>
        <v xml:space="preserve"> </v>
      </c>
      <c r="C3169" s="210" t="str">
        <f t="shared" si="840"/>
        <v xml:space="preserve"> </v>
      </c>
      <c r="D3169" s="1" t="str">
        <f t="shared" si="841"/>
        <v>na</v>
      </c>
      <c r="E3169" t="s">
        <v>250</v>
      </c>
      <c r="F3169">
        <v>9605</v>
      </c>
      <c r="G3169" s="139">
        <v>2012</v>
      </c>
      <c r="H3169" t="s">
        <v>149</v>
      </c>
      <c r="I3169" s="691">
        <f>VLOOKUP(E3169&amp;H3169,Data2012!$A:$U,18,FALSE)</f>
        <v>-1</v>
      </c>
    </row>
    <row r="3170" spans="1:9" ht="14.25" hidden="1" customHeight="1">
      <c r="A3170" s="1" t="str">
        <f t="shared" si="835"/>
        <v>GKB20129605</v>
      </c>
      <c r="B3170" s="1" t="str">
        <f t="shared" si="839"/>
        <v xml:space="preserve"> </v>
      </c>
      <c r="C3170" s="210" t="str">
        <f t="shared" si="840"/>
        <v xml:space="preserve"> </v>
      </c>
      <c r="D3170" s="1" t="str">
        <f t="shared" si="841"/>
        <v>na</v>
      </c>
      <c r="E3170" t="s">
        <v>250</v>
      </c>
      <c r="F3170">
        <v>9605</v>
      </c>
      <c r="G3170" s="139">
        <v>2012</v>
      </c>
      <c r="H3170" t="s">
        <v>148</v>
      </c>
      <c r="I3170" s="691">
        <f>VLOOKUP(E3170&amp;H3170,Data2012!$A:$U,18,FALSE)</f>
        <v>-1</v>
      </c>
    </row>
    <row r="3171" spans="1:9" ht="14.25" hidden="1" customHeight="1">
      <c r="A3171" s="1" t="str">
        <f t="shared" si="835"/>
        <v>GKB20129605</v>
      </c>
      <c r="B3171" s="1" t="str">
        <f t="shared" si="839"/>
        <v xml:space="preserve"> </v>
      </c>
      <c r="C3171" s="210" t="str">
        <f t="shared" si="840"/>
        <v xml:space="preserve"> </v>
      </c>
      <c r="D3171" s="1" t="str">
        <f t="shared" si="841"/>
        <v>na</v>
      </c>
      <c r="E3171" t="s">
        <v>250</v>
      </c>
      <c r="F3171">
        <v>9605</v>
      </c>
      <c r="G3171" s="139">
        <v>2012</v>
      </c>
      <c r="H3171" t="s">
        <v>147</v>
      </c>
      <c r="I3171" s="691">
        <f>VLOOKUP(E3171&amp;H3171,Data2012!$A:$U,18,FALSE)</f>
        <v>-1</v>
      </c>
    </row>
    <row r="3172" spans="1:9" ht="14.25" hidden="1" customHeight="1">
      <c r="A3172" s="1" t="str">
        <f t="shared" si="835"/>
        <v>GKB20129605</v>
      </c>
      <c r="B3172" s="1" t="str">
        <f t="shared" si="839"/>
        <v xml:space="preserve"> </v>
      </c>
      <c r="C3172" s="210" t="str">
        <f t="shared" si="840"/>
        <v xml:space="preserve"> </v>
      </c>
      <c r="D3172" s="1" t="str">
        <f t="shared" si="841"/>
        <v>na</v>
      </c>
      <c r="E3172" t="s">
        <v>250</v>
      </c>
      <c r="F3172">
        <v>9605</v>
      </c>
      <c r="G3172" s="139">
        <v>2012</v>
      </c>
      <c r="H3172" t="s">
        <v>146</v>
      </c>
      <c r="I3172" s="691">
        <f>VLOOKUP(E3172&amp;H3172,Data2012!$A:$U,18,FALSE)</f>
        <v>-1</v>
      </c>
    </row>
    <row r="3173" spans="1:9" ht="14.25" hidden="1" customHeight="1">
      <c r="A3173" s="1" t="str">
        <f t="shared" si="835"/>
        <v>GKB20129605</v>
      </c>
      <c r="B3173" s="1" t="str">
        <f t="shared" si="839"/>
        <v xml:space="preserve"> </v>
      </c>
      <c r="C3173" s="210" t="str">
        <f t="shared" si="840"/>
        <v xml:space="preserve"> </v>
      </c>
      <c r="D3173" s="1" t="str">
        <f t="shared" si="841"/>
        <v>na</v>
      </c>
      <c r="E3173" t="s">
        <v>250</v>
      </c>
      <c r="F3173">
        <v>9605</v>
      </c>
      <c r="G3173" s="139">
        <v>2012</v>
      </c>
      <c r="H3173" t="s">
        <v>145</v>
      </c>
      <c r="I3173" s="691">
        <f>VLOOKUP(E3173&amp;H3173,Data2012!$A:$U,18,FALSE)</f>
        <v>-1</v>
      </c>
    </row>
    <row r="3174" spans="1:9" ht="14.25" hidden="1" customHeight="1">
      <c r="A3174" s="1" t="str">
        <f t="shared" si="835"/>
        <v>GKB20129605</v>
      </c>
      <c r="B3174" s="1" t="str">
        <f>IF(D3174="na"," ",SUMIF(A:A,A3174,D:D))</f>
        <v xml:space="preserve"> </v>
      </c>
      <c r="C3174" s="210" t="str">
        <f>IF(D3174="na"," ",VALUE(RIGHT(TRIM(H3174),2)))</f>
        <v xml:space="preserve"> </v>
      </c>
      <c r="D3174" s="1" t="str">
        <f t="shared" si="841"/>
        <v>na</v>
      </c>
      <c r="E3174" t="s">
        <v>250</v>
      </c>
      <c r="F3174">
        <v>9605</v>
      </c>
      <c r="G3174" s="139">
        <v>2012</v>
      </c>
      <c r="H3174" t="s">
        <v>144</v>
      </c>
      <c r="I3174" s="691">
        <f>VLOOKUP(E3174&amp;H3174,Data2012!$A:$U,18,FALSE)</f>
        <v>-1</v>
      </c>
    </row>
    <row r="3175" spans="1:9" ht="14.25" hidden="1" customHeight="1">
      <c r="A3175" s="1" t="str">
        <f t="shared" si="835"/>
        <v>GKB20129606</v>
      </c>
      <c r="B3175" s="1" t="str">
        <f t="shared" ref="B3175:B3185" si="842">IF(D3175="na",B3176,SUMIF(A:A,A3175,D:D))</f>
        <v xml:space="preserve"> </v>
      </c>
      <c r="C3175" s="210" t="str">
        <f t="shared" ref="C3175:C3185" si="843">IF(D3175="na",C3176,VALUE(RIGHT(TRIM(H3175),2)))</f>
        <v xml:space="preserve"> </v>
      </c>
      <c r="D3175" s="1" t="str">
        <f>IF(I3175&lt;0,"na",I3175)</f>
        <v>na</v>
      </c>
      <c r="E3175" t="s">
        <v>250</v>
      </c>
      <c r="F3175">
        <v>9606</v>
      </c>
      <c r="G3175" s="139">
        <v>2012</v>
      </c>
      <c r="H3175" t="s">
        <v>155</v>
      </c>
      <c r="I3175" s="691">
        <f>VLOOKUP(E3175&amp;H3175,Data2012!$A:$U,21,FALSE)</f>
        <v>-1</v>
      </c>
    </row>
    <row r="3176" spans="1:9" ht="14.25" hidden="1" customHeight="1">
      <c r="A3176" s="1" t="str">
        <f t="shared" si="835"/>
        <v>GKB20129606</v>
      </c>
      <c r="B3176" s="1" t="str">
        <f t="shared" si="842"/>
        <v xml:space="preserve"> </v>
      </c>
      <c r="C3176" s="210" t="str">
        <f t="shared" si="843"/>
        <v xml:space="preserve"> </v>
      </c>
      <c r="D3176" s="1" t="str">
        <f t="shared" ref="D3176:D3186" si="844">IF(I3176&lt;0,"na",I3176)</f>
        <v>na</v>
      </c>
      <c r="E3176" t="s">
        <v>250</v>
      </c>
      <c r="F3176">
        <v>9606</v>
      </c>
      <c r="G3176" s="139">
        <v>2012</v>
      </c>
      <c r="H3176" t="s">
        <v>154</v>
      </c>
      <c r="I3176" s="691">
        <f>VLOOKUP(E3176&amp;H3176,Data2012!$A:$U,21,FALSE)</f>
        <v>-1</v>
      </c>
    </row>
    <row r="3177" spans="1:9" ht="14.25" hidden="1" customHeight="1">
      <c r="A3177" s="1" t="str">
        <f t="shared" si="835"/>
        <v>GKB20129606</v>
      </c>
      <c r="B3177" s="1" t="str">
        <f t="shared" si="842"/>
        <v xml:space="preserve"> </v>
      </c>
      <c r="C3177" s="210" t="str">
        <f t="shared" si="843"/>
        <v xml:space="preserve"> </v>
      </c>
      <c r="D3177" s="1" t="str">
        <f t="shared" si="844"/>
        <v>na</v>
      </c>
      <c r="E3177" t="s">
        <v>250</v>
      </c>
      <c r="F3177">
        <v>9606</v>
      </c>
      <c r="G3177" s="139">
        <v>2012</v>
      </c>
      <c r="H3177" t="s">
        <v>153</v>
      </c>
      <c r="I3177" s="691">
        <f>VLOOKUP(E3177&amp;H3177,Data2012!$A:$U,21,FALSE)</f>
        <v>-1</v>
      </c>
    </row>
    <row r="3178" spans="1:9" ht="14.25" hidden="1" customHeight="1">
      <c r="A3178" s="1" t="str">
        <f t="shared" si="835"/>
        <v>GKB20129606</v>
      </c>
      <c r="B3178" s="1" t="str">
        <f t="shared" si="842"/>
        <v xml:space="preserve"> </v>
      </c>
      <c r="C3178" s="210" t="str">
        <f t="shared" si="843"/>
        <v xml:space="preserve"> </v>
      </c>
      <c r="D3178" s="1" t="str">
        <f t="shared" si="844"/>
        <v>na</v>
      </c>
      <c r="E3178" t="s">
        <v>250</v>
      </c>
      <c r="F3178">
        <v>9606</v>
      </c>
      <c r="G3178" s="139">
        <v>2012</v>
      </c>
      <c r="H3178" t="s">
        <v>152</v>
      </c>
      <c r="I3178" s="691">
        <f>VLOOKUP(E3178&amp;H3178,Data2012!$A:$U,21,FALSE)</f>
        <v>-1</v>
      </c>
    </row>
    <row r="3179" spans="1:9" ht="14.25" hidden="1" customHeight="1">
      <c r="A3179" s="1" t="str">
        <f t="shared" si="835"/>
        <v>GKB20129606</v>
      </c>
      <c r="B3179" s="1" t="str">
        <f t="shared" si="842"/>
        <v xml:space="preserve"> </v>
      </c>
      <c r="C3179" s="210" t="str">
        <f t="shared" si="843"/>
        <v xml:space="preserve"> </v>
      </c>
      <c r="D3179" s="1" t="str">
        <f t="shared" si="844"/>
        <v>na</v>
      </c>
      <c r="E3179" t="s">
        <v>250</v>
      </c>
      <c r="F3179">
        <v>9606</v>
      </c>
      <c r="G3179" s="139">
        <v>2012</v>
      </c>
      <c r="H3179" t="s">
        <v>151</v>
      </c>
      <c r="I3179" s="691">
        <f>VLOOKUP(E3179&amp;H3179,Data2012!$A:$U,21,FALSE)</f>
        <v>-1</v>
      </c>
    </row>
    <row r="3180" spans="1:9" ht="14.25" hidden="1" customHeight="1">
      <c r="A3180" s="1" t="str">
        <f t="shared" si="835"/>
        <v>GKB20129606</v>
      </c>
      <c r="B3180" s="1" t="str">
        <f t="shared" si="842"/>
        <v xml:space="preserve"> </v>
      </c>
      <c r="C3180" s="210" t="str">
        <f t="shared" si="843"/>
        <v xml:space="preserve"> </v>
      </c>
      <c r="D3180" s="1" t="str">
        <f t="shared" si="844"/>
        <v>na</v>
      </c>
      <c r="E3180" t="s">
        <v>250</v>
      </c>
      <c r="F3180">
        <v>9606</v>
      </c>
      <c r="G3180" s="139">
        <v>2012</v>
      </c>
      <c r="H3180" t="s">
        <v>150</v>
      </c>
      <c r="I3180" s="691">
        <f>VLOOKUP(E3180&amp;H3180,Data2012!$A:$U,21,FALSE)</f>
        <v>-1</v>
      </c>
    </row>
    <row r="3181" spans="1:9" ht="14.25" hidden="1" customHeight="1">
      <c r="A3181" s="1" t="str">
        <f t="shared" si="835"/>
        <v>GKB20129606</v>
      </c>
      <c r="B3181" s="1" t="str">
        <f t="shared" si="842"/>
        <v xml:space="preserve"> </v>
      </c>
      <c r="C3181" s="210" t="str">
        <f t="shared" si="843"/>
        <v xml:space="preserve"> </v>
      </c>
      <c r="D3181" s="1" t="str">
        <f t="shared" si="844"/>
        <v>na</v>
      </c>
      <c r="E3181" t="s">
        <v>250</v>
      </c>
      <c r="F3181">
        <v>9606</v>
      </c>
      <c r="G3181" s="139">
        <v>2012</v>
      </c>
      <c r="H3181" t="s">
        <v>149</v>
      </c>
      <c r="I3181" s="691">
        <f>VLOOKUP(E3181&amp;H3181,Data2012!$A:$U,21,FALSE)</f>
        <v>-1</v>
      </c>
    </row>
    <row r="3182" spans="1:9" ht="14.25" hidden="1" customHeight="1">
      <c r="A3182" s="1" t="str">
        <f t="shared" si="835"/>
        <v>GKB20129606</v>
      </c>
      <c r="B3182" s="1" t="str">
        <f t="shared" si="842"/>
        <v xml:space="preserve"> </v>
      </c>
      <c r="C3182" s="210" t="str">
        <f t="shared" si="843"/>
        <v xml:space="preserve"> </v>
      </c>
      <c r="D3182" s="1" t="str">
        <f t="shared" si="844"/>
        <v>na</v>
      </c>
      <c r="E3182" t="s">
        <v>250</v>
      </c>
      <c r="F3182">
        <v>9606</v>
      </c>
      <c r="G3182" s="139">
        <v>2012</v>
      </c>
      <c r="H3182" t="s">
        <v>148</v>
      </c>
      <c r="I3182" s="691">
        <f>VLOOKUP(E3182&amp;H3182,Data2012!$A:$U,21,FALSE)</f>
        <v>-1</v>
      </c>
    </row>
    <row r="3183" spans="1:9" ht="14.25" hidden="1" customHeight="1">
      <c r="A3183" s="1" t="str">
        <f t="shared" si="835"/>
        <v>GKB20129606</v>
      </c>
      <c r="B3183" s="1" t="str">
        <f t="shared" si="842"/>
        <v xml:space="preserve"> </v>
      </c>
      <c r="C3183" s="210" t="str">
        <f t="shared" si="843"/>
        <v xml:space="preserve"> </v>
      </c>
      <c r="D3183" s="1" t="str">
        <f t="shared" si="844"/>
        <v>na</v>
      </c>
      <c r="E3183" t="s">
        <v>250</v>
      </c>
      <c r="F3183">
        <v>9606</v>
      </c>
      <c r="G3183" s="139">
        <v>2012</v>
      </c>
      <c r="H3183" t="s">
        <v>147</v>
      </c>
      <c r="I3183" s="691">
        <f>VLOOKUP(E3183&amp;H3183,Data2012!$A:$U,21,FALSE)</f>
        <v>-1</v>
      </c>
    </row>
    <row r="3184" spans="1:9" ht="14.25" hidden="1" customHeight="1">
      <c r="A3184" s="1" t="str">
        <f t="shared" si="835"/>
        <v>GKB20129606</v>
      </c>
      <c r="B3184" s="1" t="str">
        <f t="shared" si="842"/>
        <v xml:space="preserve"> </v>
      </c>
      <c r="C3184" s="210" t="str">
        <f t="shared" si="843"/>
        <v xml:space="preserve"> </v>
      </c>
      <c r="D3184" s="1" t="str">
        <f t="shared" si="844"/>
        <v>na</v>
      </c>
      <c r="E3184" t="s">
        <v>250</v>
      </c>
      <c r="F3184">
        <v>9606</v>
      </c>
      <c r="G3184" s="139">
        <v>2012</v>
      </c>
      <c r="H3184" t="s">
        <v>146</v>
      </c>
      <c r="I3184" s="691">
        <f>VLOOKUP(E3184&amp;H3184,Data2012!$A:$U,21,FALSE)</f>
        <v>-1</v>
      </c>
    </row>
    <row r="3185" spans="1:9" ht="14.25" hidden="1" customHeight="1">
      <c r="A3185" s="1" t="str">
        <f t="shared" si="835"/>
        <v>GKB20129606</v>
      </c>
      <c r="B3185" s="1" t="str">
        <f t="shared" si="842"/>
        <v xml:space="preserve"> </v>
      </c>
      <c r="C3185" s="210" t="str">
        <f t="shared" si="843"/>
        <v xml:space="preserve"> </v>
      </c>
      <c r="D3185" s="1" t="str">
        <f t="shared" si="844"/>
        <v>na</v>
      </c>
      <c r="E3185" t="s">
        <v>250</v>
      </c>
      <c r="F3185">
        <v>9606</v>
      </c>
      <c r="G3185" s="139">
        <v>2012</v>
      </c>
      <c r="H3185" t="s">
        <v>145</v>
      </c>
      <c r="I3185" s="691">
        <f>VLOOKUP(E3185&amp;H3185,Data2012!$A:$U,21,FALSE)</f>
        <v>-1</v>
      </c>
    </row>
    <row r="3186" spans="1:9" ht="14.25" hidden="1" customHeight="1">
      <c r="A3186" s="1" t="str">
        <f t="shared" si="835"/>
        <v>GKB20129606</v>
      </c>
      <c r="B3186" s="403" t="str">
        <f>IF(D3186="na"," ",SUMIF(A:A,A3186,D:D))</f>
        <v xml:space="preserve"> </v>
      </c>
      <c r="C3186" s="404" t="str">
        <f>IF(D3186="na"," ",VALUE(RIGHT(TRIM(H3186),2)))</f>
        <v xml:space="preserve"> </v>
      </c>
      <c r="D3186" s="403" t="str">
        <f t="shared" si="844"/>
        <v>na</v>
      </c>
      <c r="E3186" t="s">
        <v>250</v>
      </c>
      <c r="F3186">
        <v>9606</v>
      </c>
      <c r="G3186" s="139">
        <v>2012</v>
      </c>
      <c r="H3186" t="s">
        <v>144</v>
      </c>
      <c r="I3186" s="691">
        <f>VLOOKUP(E3186&amp;H3186,Data2012!$A:$U,21,FALSE)</f>
        <v>-1</v>
      </c>
    </row>
    <row r="3187" spans="1:9" ht="14.25" hidden="1" customHeight="1">
      <c r="A3187" s="1" t="str">
        <f t="shared" si="835"/>
        <v>Total Chile20129601</v>
      </c>
      <c r="B3187" s="1" t="str">
        <f t="shared" ref="B3187:B3197" si="845">IF(D3187="na",B3188,SUMIF(A:A,A3187,D:D))</f>
        <v xml:space="preserve"> </v>
      </c>
      <c r="C3187" s="210" t="str">
        <f t="shared" ref="C3187:C3197" si="846">IF(D3187="na",C3188,VALUE(RIGHT(TRIM(H3187),2)))</f>
        <v xml:space="preserve"> </v>
      </c>
      <c r="D3187" s="1" t="str">
        <f>IF(I3187&lt;0,"na",I3187)</f>
        <v>na</v>
      </c>
      <c r="E3187" t="s">
        <v>251</v>
      </c>
      <c r="F3187">
        <v>9601</v>
      </c>
      <c r="G3187" s="139">
        <v>2012</v>
      </c>
      <c r="H3187" t="s">
        <v>155</v>
      </c>
      <c r="I3187" s="691">
        <f>VLOOKUP(E3187&amp;H3187,Data2012!$A:$U,4,FALSE)</f>
        <v>-1</v>
      </c>
    </row>
    <row r="3188" spans="1:9" ht="14.25" hidden="1" customHeight="1">
      <c r="A3188" s="1" t="str">
        <f t="shared" si="835"/>
        <v>Total Chile20129601</v>
      </c>
      <c r="B3188" s="1" t="str">
        <f t="shared" si="845"/>
        <v xml:space="preserve"> </v>
      </c>
      <c r="C3188" s="210" t="str">
        <f t="shared" si="846"/>
        <v xml:space="preserve"> </v>
      </c>
      <c r="D3188" s="1" t="str">
        <f t="shared" ref="D3188:D3198" si="847">IF(I3188&lt;0,"na",I3188)</f>
        <v>na</v>
      </c>
      <c r="E3188" t="s">
        <v>251</v>
      </c>
      <c r="F3188">
        <v>9601</v>
      </c>
      <c r="G3188" s="139">
        <v>2012</v>
      </c>
      <c r="H3188" t="s">
        <v>154</v>
      </c>
      <c r="I3188" s="691">
        <f>VLOOKUP(E3188&amp;H3188,Data2012!$A:$U,4,FALSE)</f>
        <v>-1</v>
      </c>
    </row>
    <row r="3189" spans="1:9" ht="14.25" hidden="1" customHeight="1">
      <c r="A3189" s="1" t="str">
        <f t="shared" si="835"/>
        <v>Total Chile20129601</v>
      </c>
      <c r="B3189" s="1" t="str">
        <f t="shared" si="845"/>
        <v xml:space="preserve"> </v>
      </c>
      <c r="C3189" s="210" t="str">
        <f t="shared" si="846"/>
        <v xml:space="preserve"> </v>
      </c>
      <c r="D3189" s="1" t="str">
        <f t="shared" si="847"/>
        <v>na</v>
      </c>
      <c r="E3189" t="s">
        <v>251</v>
      </c>
      <c r="F3189">
        <v>9601</v>
      </c>
      <c r="G3189" s="139">
        <v>2012</v>
      </c>
      <c r="H3189" t="s">
        <v>153</v>
      </c>
      <c r="I3189" s="691">
        <f>VLOOKUP(E3189&amp;H3189,Data2012!$A:$U,4,FALSE)</f>
        <v>-1</v>
      </c>
    </row>
    <row r="3190" spans="1:9" ht="14.25" hidden="1" customHeight="1">
      <c r="A3190" s="1" t="str">
        <f t="shared" si="835"/>
        <v>Total Chile20129601</v>
      </c>
      <c r="B3190" s="1" t="str">
        <f t="shared" si="845"/>
        <v xml:space="preserve"> </v>
      </c>
      <c r="C3190" s="210" t="str">
        <f t="shared" si="846"/>
        <v xml:space="preserve"> </v>
      </c>
      <c r="D3190" s="1" t="str">
        <f t="shared" si="847"/>
        <v>na</v>
      </c>
      <c r="E3190" t="s">
        <v>251</v>
      </c>
      <c r="F3190">
        <v>9601</v>
      </c>
      <c r="G3190" s="139">
        <v>2012</v>
      </c>
      <c r="H3190" t="s">
        <v>152</v>
      </c>
      <c r="I3190" s="691">
        <f>VLOOKUP(E3190&amp;H3190,Data2012!$A:$U,4,FALSE)</f>
        <v>-1</v>
      </c>
    </row>
    <row r="3191" spans="1:9" ht="14.25" hidden="1" customHeight="1">
      <c r="A3191" s="1" t="str">
        <f t="shared" si="835"/>
        <v>Total Chile20129601</v>
      </c>
      <c r="B3191" s="1" t="str">
        <f t="shared" si="845"/>
        <v xml:space="preserve"> </v>
      </c>
      <c r="C3191" s="210" t="str">
        <f t="shared" si="846"/>
        <v xml:space="preserve"> </v>
      </c>
      <c r="D3191" s="1" t="str">
        <f t="shared" si="847"/>
        <v>na</v>
      </c>
      <c r="E3191" t="s">
        <v>251</v>
      </c>
      <c r="F3191">
        <v>9601</v>
      </c>
      <c r="G3191" s="139">
        <v>2012</v>
      </c>
      <c r="H3191" t="s">
        <v>151</v>
      </c>
      <c r="I3191" s="691">
        <f>VLOOKUP(E3191&amp;H3191,Data2012!$A:$U,4,FALSE)</f>
        <v>-1</v>
      </c>
    </row>
    <row r="3192" spans="1:9" ht="14.25" hidden="1" customHeight="1">
      <c r="A3192" s="1" t="str">
        <f t="shared" si="835"/>
        <v>Total Chile20129601</v>
      </c>
      <c r="B3192" s="1" t="str">
        <f t="shared" si="845"/>
        <v xml:space="preserve"> </v>
      </c>
      <c r="C3192" s="210" t="str">
        <f t="shared" si="846"/>
        <v xml:space="preserve"> </v>
      </c>
      <c r="D3192" s="1" t="str">
        <f t="shared" si="847"/>
        <v>na</v>
      </c>
      <c r="E3192" t="s">
        <v>251</v>
      </c>
      <c r="F3192">
        <v>9601</v>
      </c>
      <c r="G3192" s="139">
        <v>2012</v>
      </c>
      <c r="H3192" t="s">
        <v>150</v>
      </c>
      <c r="I3192" s="691">
        <f>VLOOKUP(E3192&amp;H3192,Data2012!$A:$U,4,FALSE)</f>
        <v>-1</v>
      </c>
    </row>
    <row r="3193" spans="1:9" ht="14.25" hidden="1" customHeight="1">
      <c r="A3193" s="1" t="str">
        <f t="shared" si="835"/>
        <v>Total Chile20129601</v>
      </c>
      <c r="B3193" s="1" t="str">
        <f t="shared" si="845"/>
        <v xml:space="preserve"> </v>
      </c>
      <c r="C3193" s="210" t="str">
        <f t="shared" si="846"/>
        <v xml:space="preserve"> </v>
      </c>
      <c r="D3193" s="1" t="str">
        <f t="shared" si="847"/>
        <v>na</v>
      </c>
      <c r="E3193" t="s">
        <v>251</v>
      </c>
      <c r="F3193">
        <v>9601</v>
      </c>
      <c r="G3193" s="139">
        <v>2012</v>
      </c>
      <c r="H3193" t="s">
        <v>149</v>
      </c>
      <c r="I3193" s="691">
        <f>VLOOKUP(E3193&amp;H3193,Data2012!$A:$U,4,FALSE)</f>
        <v>-1</v>
      </c>
    </row>
    <row r="3194" spans="1:9" ht="14.25" hidden="1" customHeight="1">
      <c r="A3194" s="1" t="str">
        <f t="shared" si="835"/>
        <v>Total Chile20129601</v>
      </c>
      <c r="B3194" s="1" t="str">
        <f t="shared" si="845"/>
        <v xml:space="preserve"> </v>
      </c>
      <c r="C3194" s="210" t="str">
        <f t="shared" si="846"/>
        <v xml:space="preserve"> </v>
      </c>
      <c r="D3194" s="1" t="str">
        <f t="shared" si="847"/>
        <v>na</v>
      </c>
      <c r="E3194" t="s">
        <v>251</v>
      </c>
      <c r="F3194">
        <v>9601</v>
      </c>
      <c r="G3194" s="139">
        <v>2012</v>
      </c>
      <c r="H3194" t="s">
        <v>148</v>
      </c>
      <c r="I3194" s="691">
        <f>VLOOKUP(E3194&amp;H3194,Data2012!$A:$U,4,FALSE)</f>
        <v>-1</v>
      </c>
    </row>
    <row r="3195" spans="1:9" ht="14.25" hidden="1" customHeight="1">
      <c r="A3195" s="1" t="str">
        <f t="shared" si="835"/>
        <v>Total Chile20129601</v>
      </c>
      <c r="B3195" s="1" t="str">
        <f t="shared" si="845"/>
        <v xml:space="preserve"> </v>
      </c>
      <c r="C3195" s="210" t="str">
        <f t="shared" si="846"/>
        <v xml:space="preserve"> </v>
      </c>
      <c r="D3195" s="1" t="str">
        <f t="shared" si="847"/>
        <v>na</v>
      </c>
      <c r="E3195" t="s">
        <v>251</v>
      </c>
      <c r="F3195">
        <v>9601</v>
      </c>
      <c r="G3195" s="139">
        <v>2012</v>
      </c>
      <c r="H3195" t="s">
        <v>147</v>
      </c>
      <c r="I3195" s="691">
        <f>VLOOKUP(E3195&amp;H3195,Data2012!$A:$U,4,FALSE)</f>
        <v>-1</v>
      </c>
    </row>
    <row r="3196" spans="1:9" ht="14.25" hidden="1" customHeight="1">
      <c r="A3196" s="1" t="str">
        <f t="shared" si="835"/>
        <v>Total Chile20129601</v>
      </c>
      <c r="B3196" s="1" t="str">
        <f t="shared" si="845"/>
        <v xml:space="preserve"> </v>
      </c>
      <c r="C3196" s="210" t="str">
        <f t="shared" si="846"/>
        <v xml:space="preserve"> </v>
      </c>
      <c r="D3196" s="1" t="str">
        <f t="shared" si="847"/>
        <v>na</v>
      </c>
      <c r="E3196" t="s">
        <v>251</v>
      </c>
      <c r="F3196">
        <v>9601</v>
      </c>
      <c r="G3196" s="139">
        <v>2012</v>
      </c>
      <c r="H3196" t="s">
        <v>146</v>
      </c>
      <c r="I3196" s="691">
        <f>VLOOKUP(E3196&amp;H3196,Data2012!$A:$U,4,FALSE)</f>
        <v>-1</v>
      </c>
    </row>
    <row r="3197" spans="1:9" ht="14.25" hidden="1" customHeight="1">
      <c r="A3197" s="1" t="str">
        <f t="shared" si="835"/>
        <v>Total Chile20129601</v>
      </c>
      <c r="B3197" s="1" t="str">
        <f t="shared" si="845"/>
        <v xml:space="preserve"> </v>
      </c>
      <c r="C3197" s="210" t="str">
        <f t="shared" si="846"/>
        <v xml:space="preserve"> </v>
      </c>
      <c r="D3197" s="1" t="str">
        <f t="shared" si="847"/>
        <v>na</v>
      </c>
      <c r="E3197" t="s">
        <v>251</v>
      </c>
      <c r="F3197">
        <v>9601</v>
      </c>
      <c r="G3197" s="139">
        <v>2012</v>
      </c>
      <c r="H3197" t="s">
        <v>145</v>
      </c>
      <c r="I3197" s="691">
        <f>VLOOKUP(E3197&amp;H3197,Data2012!$A:$U,4,FALSE)</f>
        <v>-1</v>
      </c>
    </row>
    <row r="3198" spans="1:9" ht="14.25" hidden="1" customHeight="1">
      <c r="A3198" s="1" t="str">
        <f t="shared" si="835"/>
        <v>Total Chile20129601</v>
      </c>
      <c r="B3198" s="1" t="str">
        <f>IF(D3198="na"," ",SUMIF(A:A,A3198,D:D))</f>
        <v xml:space="preserve"> </v>
      </c>
      <c r="C3198" s="210" t="str">
        <f>IF(D3198="na"," ",VALUE(RIGHT(TRIM(H3198),2)))</f>
        <v xml:space="preserve"> </v>
      </c>
      <c r="D3198" s="1" t="str">
        <f t="shared" si="847"/>
        <v>na</v>
      </c>
      <c r="E3198" t="s">
        <v>251</v>
      </c>
      <c r="F3198">
        <v>9601</v>
      </c>
      <c r="G3198" s="139">
        <v>2012</v>
      </c>
      <c r="H3198" t="s">
        <v>144</v>
      </c>
      <c r="I3198" s="691">
        <f>VLOOKUP(E3198&amp;H3198,Data2012!$A:$U,4,FALSE)</f>
        <v>-1</v>
      </c>
    </row>
    <row r="3199" spans="1:9" ht="14.25" hidden="1" customHeight="1">
      <c r="A3199" s="1" t="str">
        <f t="shared" si="835"/>
        <v>Total Chile20129602</v>
      </c>
      <c r="B3199" s="1" t="str">
        <f t="shared" ref="B3199:B3209" si="848">IF(D3199="na",B3200,SUMIF(A:A,A3199,D:D))</f>
        <v xml:space="preserve"> </v>
      </c>
      <c r="C3199" s="210" t="str">
        <f t="shared" ref="C3199:C3209" si="849">IF(D3199="na",C3200,VALUE(RIGHT(TRIM(H3199),2)))</f>
        <v xml:space="preserve"> </v>
      </c>
      <c r="D3199" s="1" t="str">
        <f>IF(I3199&lt;0,"na",I3199)</f>
        <v>na</v>
      </c>
      <c r="E3199" t="s">
        <v>251</v>
      </c>
      <c r="F3199">
        <v>9602</v>
      </c>
      <c r="G3199" s="139">
        <v>2012</v>
      </c>
      <c r="H3199" t="s">
        <v>155</v>
      </c>
      <c r="I3199" s="691">
        <f>VLOOKUP(E3199&amp;H3199,Data2012!$A:$U,7,FALSE)</f>
        <v>-1</v>
      </c>
    </row>
    <row r="3200" spans="1:9" ht="14.25" hidden="1" customHeight="1">
      <c r="A3200" s="1" t="str">
        <f t="shared" si="835"/>
        <v>Total Chile20129602</v>
      </c>
      <c r="B3200" s="1" t="str">
        <f t="shared" si="848"/>
        <v xml:space="preserve"> </v>
      </c>
      <c r="C3200" s="210" t="str">
        <f t="shared" si="849"/>
        <v xml:space="preserve"> </v>
      </c>
      <c r="D3200" s="1" t="str">
        <f t="shared" ref="D3200:D3210" si="850">IF(I3200&lt;0,"na",I3200)</f>
        <v>na</v>
      </c>
      <c r="E3200" t="s">
        <v>251</v>
      </c>
      <c r="F3200">
        <v>9602</v>
      </c>
      <c r="G3200" s="139">
        <v>2012</v>
      </c>
      <c r="H3200" t="s">
        <v>154</v>
      </c>
      <c r="I3200" s="691">
        <f>VLOOKUP(E3200&amp;H3200,Data2012!$A:$U,7,FALSE)</f>
        <v>-1</v>
      </c>
    </row>
    <row r="3201" spans="1:9" ht="14.25" hidden="1" customHeight="1">
      <c r="A3201" s="1" t="str">
        <f t="shared" si="835"/>
        <v>Total Chile20129602</v>
      </c>
      <c r="B3201" s="1" t="str">
        <f t="shared" si="848"/>
        <v xml:space="preserve"> </v>
      </c>
      <c r="C3201" s="210" t="str">
        <f t="shared" si="849"/>
        <v xml:space="preserve"> </v>
      </c>
      <c r="D3201" s="1" t="str">
        <f t="shared" si="850"/>
        <v>na</v>
      </c>
      <c r="E3201" t="s">
        <v>251</v>
      </c>
      <c r="F3201">
        <v>9602</v>
      </c>
      <c r="G3201" s="139">
        <v>2012</v>
      </c>
      <c r="H3201" t="s">
        <v>153</v>
      </c>
      <c r="I3201" s="691">
        <f>VLOOKUP(E3201&amp;H3201,Data2012!$A:$U,7,FALSE)</f>
        <v>-1</v>
      </c>
    </row>
    <row r="3202" spans="1:9" ht="14.25" hidden="1" customHeight="1">
      <c r="A3202" s="1" t="str">
        <f t="shared" si="835"/>
        <v>Total Chile20129602</v>
      </c>
      <c r="B3202" s="1" t="str">
        <f t="shared" si="848"/>
        <v xml:space="preserve"> </v>
      </c>
      <c r="C3202" s="210" t="str">
        <f t="shared" si="849"/>
        <v xml:space="preserve"> </v>
      </c>
      <c r="D3202" s="1" t="str">
        <f t="shared" si="850"/>
        <v>na</v>
      </c>
      <c r="E3202" t="s">
        <v>251</v>
      </c>
      <c r="F3202">
        <v>9602</v>
      </c>
      <c r="G3202" s="139">
        <v>2012</v>
      </c>
      <c r="H3202" t="s">
        <v>152</v>
      </c>
      <c r="I3202" s="691">
        <f>VLOOKUP(E3202&amp;H3202,Data2012!$A:$U,7,FALSE)</f>
        <v>-1</v>
      </c>
    </row>
    <row r="3203" spans="1:9" ht="14.25" hidden="1" customHeight="1">
      <c r="A3203" s="1" t="str">
        <f t="shared" si="835"/>
        <v>Total Chile20129602</v>
      </c>
      <c r="B3203" s="1" t="str">
        <f t="shared" si="848"/>
        <v xml:space="preserve"> </v>
      </c>
      <c r="C3203" s="210" t="str">
        <f t="shared" si="849"/>
        <v xml:space="preserve"> </v>
      </c>
      <c r="D3203" s="1" t="str">
        <f t="shared" si="850"/>
        <v>na</v>
      </c>
      <c r="E3203" t="s">
        <v>251</v>
      </c>
      <c r="F3203">
        <v>9602</v>
      </c>
      <c r="G3203" s="139">
        <v>2012</v>
      </c>
      <c r="H3203" t="s">
        <v>151</v>
      </c>
      <c r="I3203" s="691">
        <f>VLOOKUP(E3203&amp;H3203,Data2012!$A:$U,7,FALSE)</f>
        <v>-1</v>
      </c>
    </row>
    <row r="3204" spans="1:9" ht="14.25" hidden="1" customHeight="1">
      <c r="A3204" s="1" t="str">
        <f t="shared" si="835"/>
        <v>Total Chile20129602</v>
      </c>
      <c r="B3204" s="1" t="str">
        <f t="shared" si="848"/>
        <v xml:space="preserve"> </v>
      </c>
      <c r="C3204" s="210" t="str">
        <f t="shared" si="849"/>
        <v xml:space="preserve"> </v>
      </c>
      <c r="D3204" s="1" t="str">
        <f t="shared" si="850"/>
        <v>na</v>
      </c>
      <c r="E3204" t="s">
        <v>251</v>
      </c>
      <c r="F3204">
        <v>9602</v>
      </c>
      <c r="G3204" s="139">
        <v>2012</v>
      </c>
      <c r="H3204" t="s">
        <v>150</v>
      </c>
      <c r="I3204" s="691">
        <f>VLOOKUP(E3204&amp;H3204,Data2012!$A:$U,7,FALSE)</f>
        <v>-1</v>
      </c>
    </row>
    <row r="3205" spans="1:9" ht="14.25" hidden="1" customHeight="1">
      <c r="A3205" s="1" t="str">
        <f t="shared" si="835"/>
        <v>Total Chile20129602</v>
      </c>
      <c r="B3205" s="1" t="str">
        <f t="shared" si="848"/>
        <v xml:space="preserve"> </v>
      </c>
      <c r="C3205" s="210" t="str">
        <f t="shared" si="849"/>
        <v xml:space="preserve"> </v>
      </c>
      <c r="D3205" s="1" t="str">
        <f t="shared" si="850"/>
        <v>na</v>
      </c>
      <c r="E3205" t="s">
        <v>251</v>
      </c>
      <c r="F3205">
        <v>9602</v>
      </c>
      <c r="G3205" s="139">
        <v>2012</v>
      </c>
      <c r="H3205" t="s">
        <v>149</v>
      </c>
      <c r="I3205" s="691">
        <f>VLOOKUP(E3205&amp;H3205,Data2012!$A:$U,7,FALSE)</f>
        <v>-1</v>
      </c>
    </row>
    <row r="3206" spans="1:9" ht="14.25" hidden="1" customHeight="1">
      <c r="A3206" s="1" t="str">
        <f t="shared" si="835"/>
        <v>Total Chile20129602</v>
      </c>
      <c r="B3206" s="1" t="str">
        <f t="shared" si="848"/>
        <v xml:space="preserve"> </v>
      </c>
      <c r="C3206" s="210" t="str">
        <f t="shared" si="849"/>
        <v xml:space="preserve"> </v>
      </c>
      <c r="D3206" s="1" t="str">
        <f t="shared" si="850"/>
        <v>na</v>
      </c>
      <c r="E3206" t="s">
        <v>251</v>
      </c>
      <c r="F3206">
        <v>9602</v>
      </c>
      <c r="G3206" s="139">
        <v>2012</v>
      </c>
      <c r="H3206" t="s">
        <v>148</v>
      </c>
      <c r="I3206" s="691">
        <f>VLOOKUP(E3206&amp;H3206,Data2012!$A:$U,7,FALSE)</f>
        <v>-1</v>
      </c>
    </row>
    <row r="3207" spans="1:9" ht="14.25" hidden="1" customHeight="1">
      <c r="A3207" s="1" t="str">
        <f t="shared" ref="A3207:A3270" si="851">TRIM(E3207)&amp;VALUE(G3207)&amp;F3207</f>
        <v>Total Chile20129602</v>
      </c>
      <c r="B3207" s="1" t="str">
        <f t="shared" si="848"/>
        <v xml:space="preserve"> </v>
      </c>
      <c r="C3207" s="210" t="str">
        <f t="shared" si="849"/>
        <v xml:space="preserve"> </v>
      </c>
      <c r="D3207" s="1" t="str">
        <f t="shared" si="850"/>
        <v>na</v>
      </c>
      <c r="E3207" t="s">
        <v>251</v>
      </c>
      <c r="F3207">
        <v>9602</v>
      </c>
      <c r="G3207" s="139">
        <v>2012</v>
      </c>
      <c r="H3207" t="s">
        <v>147</v>
      </c>
      <c r="I3207" s="691">
        <f>VLOOKUP(E3207&amp;H3207,Data2012!$A:$U,7,FALSE)</f>
        <v>-1</v>
      </c>
    </row>
    <row r="3208" spans="1:9" ht="14.25" hidden="1" customHeight="1">
      <c r="A3208" s="1" t="str">
        <f t="shared" si="851"/>
        <v>Total Chile20129602</v>
      </c>
      <c r="B3208" s="1" t="str">
        <f t="shared" si="848"/>
        <v xml:space="preserve"> </v>
      </c>
      <c r="C3208" s="210" t="str">
        <f t="shared" si="849"/>
        <v xml:space="preserve"> </v>
      </c>
      <c r="D3208" s="1" t="str">
        <f t="shared" si="850"/>
        <v>na</v>
      </c>
      <c r="E3208" t="s">
        <v>251</v>
      </c>
      <c r="F3208">
        <v>9602</v>
      </c>
      <c r="G3208" s="139">
        <v>2012</v>
      </c>
      <c r="H3208" t="s">
        <v>146</v>
      </c>
      <c r="I3208" s="691">
        <f>VLOOKUP(E3208&amp;H3208,Data2012!$A:$U,7,FALSE)</f>
        <v>-1</v>
      </c>
    </row>
    <row r="3209" spans="1:9" ht="14.25" hidden="1" customHeight="1">
      <c r="A3209" s="1" t="str">
        <f t="shared" si="851"/>
        <v>Total Chile20129602</v>
      </c>
      <c r="B3209" s="1" t="str">
        <f t="shared" si="848"/>
        <v xml:space="preserve"> </v>
      </c>
      <c r="C3209" s="210" t="str">
        <f t="shared" si="849"/>
        <v xml:space="preserve"> </v>
      </c>
      <c r="D3209" s="1" t="str">
        <f t="shared" si="850"/>
        <v>na</v>
      </c>
      <c r="E3209" t="s">
        <v>251</v>
      </c>
      <c r="F3209">
        <v>9602</v>
      </c>
      <c r="G3209" s="139">
        <v>2012</v>
      </c>
      <c r="H3209" t="s">
        <v>145</v>
      </c>
      <c r="I3209" s="691">
        <f>VLOOKUP(E3209&amp;H3209,Data2012!$A:$U,7,FALSE)</f>
        <v>-1</v>
      </c>
    </row>
    <row r="3210" spans="1:9" ht="14.25" hidden="1" customHeight="1">
      <c r="A3210" s="1" t="str">
        <f t="shared" si="851"/>
        <v>Total Chile20129602</v>
      </c>
      <c r="B3210" s="1" t="str">
        <f>IF(D3210="na"," ",SUMIF(A:A,A3210,D:D))</f>
        <v xml:space="preserve"> </v>
      </c>
      <c r="C3210" s="210" t="str">
        <f>IF(D3210="na"," ",VALUE(RIGHT(TRIM(H3210),2)))</f>
        <v xml:space="preserve"> </v>
      </c>
      <c r="D3210" s="1" t="str">
        <f t="shared" si="850"/>
        <v>na</v>
      </c>
      <c r="E3210" t="s">
        <v>251</v>
      </c>
      <c r="F3210">
        <v>9602</v>
      </c>
      <c r="G3210" s="139">
        <v>2012</v>
      </c>
      <c r="H3210" t="s">
        <v>144</v>
      </c>
      <c r="I3210" s="691">
        <f>VLOOKUP(E3210&amp;H3210,Data2012!$A:$U,7,FALSE)</f>
        <v>-1</v>
      </c>
    </row>
    <row r="3211" spans="1:9" ht="14.25" hidden="1" customHeight="1">
      <c r="A3211" s="1" t="str">
        <f t="shared" si="851"/>
        <v>Total Chile20129603</v>
      </c>
      <c r="B3211" s="1" t="str">
        <f t="shared" ref="B3211:B3221" si="852">IF(D3211="na",B3212,SUMIF(A:A,A3211,D:D))</f>
        <v xml:space="preserve"> </v>
      </c>
      <c r="C3211" s="210" t="str">
        <f t="shared" ref="C3211:C3221" si="853">IF(D3211="na",C3212,VALUE(RIGHT(TRIM(H3211),2)))</f>
        <v xml:space="preserve"> </v>
      </c>
      <c r="D3211" s="1" t="str">
        <f>IF(I3211&lt;0,"na",I3211)</f>
        <v>na</v>
      </c>
      <c r="E3211" t="s">
        <v>251</v>
      </c>
      <c r="F3211">
        <v>9603</v>
      </c>
      <c r="G3211" s="139">
        <v>2012</v>
      </c>
      <c r="H3211" t="s">
        <v>155</v>
      </c>
      <c r="I3211" s="691">
        <f>VLOOKUP(E3211&amp;H3211,Data2012!$A:$S,12,FALSE)</f>
        <v>-1</v>
      </c>
    </row>
    <row r="3212" spans="1:9" ht="14.25" hidden="1" customHeight="1">
      <c r="A3212" s="1" t="str">
        <f t="shared" si="851"/>
        <v>Total Chile20129603</v>
      </c>
      <c r="B3212" s="1" t="str">
        <f t="shared" si="852"/>
        <v xml:space="preserve"> </v>
      </c>
      <c r="C3212" s="210" t="str">
        <f t="shared" si="853"/>
        <v xml:space="preserve"> </v>
      </c>
      <c r="D3212" s="1" t="str">
        <f t="shared" ref="D3212:D3222" si="854">IF(I3212&lt;0,"na",I3212)</f>
        <v>na</v>
      </c>
      <c r="E3212" t="s">
        <v>251</v>
      </c>
      <c r="F3212">
        <v>9603</v>
      </c>
      <c r="G3212" s="139">
        <v>2012</v>
      </c>
      <c r="H3212" t="s">
        <v>154</v>
      </c>
      <c r="I3212" s="691">
        <f>VLOOKUP(E3212&amp;H3212,Data2012!$A:$S,12,FALSE)</f>
        <v>-1</v>
      </c>
    </row>
    <row r="3213" spans="1:9" ht="14.25" hidden="1" customHeight="1">
      <c r="A3213" s="1" t="str">
        <f t="shared" si="851"/>
        <v>Total Chile20129603</v>
      </c>
      <c r="B3213" s="1" t="str">
        <f t="shared" si="852"/>
        <v xml:space="preserve"> </v>
      </c>
      <c r="C3213" s="210" t="str">
        <f t="shared" si="853"/>
        <v xml:space="preserve"> </v>
      </c>
      <c r="D3213" s="1" t="str">
        <f t="shared" si="854"/>
        <v>na</v>
      </c>
      <c r="E3213" t="s">
        <v>251</v>
      </c>
      <c r="F3213">
        <v>9603</v>
      </c>
      <c r="G3213" s="139">
        <v>2012</v>
      </c>
      <c r="H3213" t="s">
        <v>153</v>
      </c>
      <c r="I3213" s="691">
        <f>VLOOKUP(E3213&amp;H3213,Data2012!$A:$S,12,FALSE)</f>
        <v>-1</v>
      </c>
    </row>
    <row r="3214" spans="1:9" ht="14.25" hidden="1" customHeight="1">
      <c r="A3214" s="1" t="str">
        <f t="shared" si="851"/>
        <v>Total Chile20129603</v>
      </c>
      <c r="B3214" s="1" t="str">
        <f t="shared" si="852"/>
        <v xml:space="preserve"> </v>
      </c>
      <c r="C3214" s="210" t="str">
        <f t="shared" si="853"/>
        <v xml:space="preserve"> </v>
      </c>
      <c r="D3214" s="1" t="str">
        <f t="shared" si="854"/>
        <v>na</v>
      </c>
      <c r="E3214" t="s">
        <v>251</v>
      </c>
      <c r="F3214">
        <v>9603</v>
      </c>
      <c r="G3214" s="139">
        <v>2012</v>
      </c>
      <c r="H3214" t="s">
        <v>152</v>
      </c>
      <c r="I3214" s="691">
        <f>VLOOKUP(E3214&amp;H3214,Data2012!$A:$S,12,FALSE)</f>
        <v>-1</v>
      </c>
    </row>
    <row r="3215" spans="1:9" ht="14.25" hidden="1" customHeight="1">
      <c r="A3215" s="1" t="str">
        <f t="shared" si="851"/>
        <v>Total Chile20129603</v>
      </c>
      <c r="B3215" s="1" t="str">
        <f t="shared" si="852"/>
        <v xml:space="preserve"> </v>
      </c>
      <c r="C3215" s="210" t="str">
        <f t="shared" si="853"/>
        <v xml:space="preserve"> </v>
      </c>
      <c r="D3215" s="1" t="str">
        <f t="shared" si="854"/>
        <v>na</v>
      </c>
      <c r="E3215" t="s">
        <v>251</v>
      </c>
      <c r="F3215">
        <v>9603</v>
      </c>
      <c r="G3215" s="139">
        <v>2012</v>
      </c>
      <c r="H3215" t="s">
        <v>151</v>
      </c>
      <c r="I3215" s="691">
        <f>VLOOKUP(E3215&amp;H3215,Data2012!$A:$S,12,FALSE)</f>
        <v>-1</v>
      </c>
    </row>
    <row r="3216" spans="1:9" ht="14.25" hidden="1" customHeight="1">
      <c r="A3216" s="1" t="str">
        <f t="shared" si="851"/>
        <v>Total Chile20129603</v>
      </c>
      <c r="B3216" s="1" t="str">
        <f t="shared" si="852"/>
        <v xml:space="preserve"> </v>
      </c>
      <c r="C3216" s="210" t="str">
        <f t="shared" si="853"/>
        <v xml:space="preserve"> </v>
      </c>
      <c r="D3216" s="1" t="str">
        <f t="shared" si="854"/>
        <v>na</v>
      </c>
      <c r="E3216" t="s">
        <v>251</v>
      </c>
      <c r="F3216">
        <v>9603</v>
      </c>
      <c r="G3216" s="139">
        <v>2012</v>
      </c>
      <c r="H3216" t="s">
        <v>150</v>
      </c>
      <c r="I3216" s="691">
        <f>VLOOKUP(E3216&amp;H3216,Data2012!$A:$S,12,FALSE)</f>
        <v>-1</v>
      </c>
    </row>
    <row r="3217" spans="1:9" ht="14.25" hidden="1" customHeight="1">
      <c r="A3217" s="1" t="str">
        <f t="shared" si="851"/>
        <v>Total Chile20129603</v>
      </c>
      <c r="B3217" s="1" t="str">
        <f t="shared" si="852"/>
        <v xml:space="preserve"> </v>
      </c>
      <c r="C3217" s="210" t="str">
        <f t="shared" si="853"/>
        <v xml:space="preserve"> </v>
      </c>
      <c r="D3217" s="1" t="str">
        <f t="shared" si="854"/>
        <v>na</v>
      </c>
      <c r="E3217" t="s">
        <v>251</v>
      </c>
      <c r="F3217">
        <v>9603</v>
      </c>
      <c r="G3217" s="139">
        <v>2012</v>
      </c>
      <c r="H3217" t="s">
        <v>149</v>
      </c>
      <c r="I3217" s="691">
        <f>VLOOKUP(E3217&amp;H3217,Data2012!$A:$S,12,FALSE)</f>
        <v>-1</v>
      </c>
    </row>
    <row r="3218" spans="1:9" ht="14.25" hidden="1" customHeight="1">
      <c r="A3218" s="1" t="str">
        <f t="shared" si="851"/>
        <v>Total Chile20129603</v>
      </c>
      <c r="B3218" s="1" t="str">
        <f t="shared" si="852"/>
        <v xml:space="preserve"> </v>
      </c>
      <c r="C3218" s="210" t="str">
        <f t="shared" si="853"/>
        <v xml:space="preserve"> </v>
      </c>
      <c r="D3218" s="1" t="str">
        <f t="shared" si="854"/>
        <v>na</v>
      </c>
      <c r="E3218" t="s">
        <v>251</v>
      </c>
      <c r="F3218">
        <v>9603</v>
      </c>
      <c r="G3218" s="139">
        <v>2012</v>
      </c>
      <c r="H3218" t="s">
        <v>148</v>
      </c>
      <c r="I3218" s="691">
        <f>VLOOKUP(E3218&amp;H3218,Data2012!$A:$S,12,FALSE)</f>
        <v>-1</v>
      </c>
    </row>
    <row r="3219" spans="1:9" ht="14.25" hidden="1" customHeight="1">
      <c r="A3219" s="1" t="str">
        <f t="shared" si="851"/>
        <v>Total Chile20129603</v>
      </c>
      <c r="B3219" s="1" t="str">
        <f t="shared" si="852"/>
        <v xml:space="preserve"> </v>
      </c>
      <c r="C3219" s="210" t="str">
        <f t="shared" si="853"/>
        <v xml:space="preserve"> </v>
      </c>
      <c r="D3219" s="1" t="str">
        <f t="shared" si="854"/>
        <v>na</v>
      </c>
      <c r="E3219" t="s">
        <v>251</v>
      </c>
      <c r="F3219">
        <v>9603</v>
      </c>
      <c r="G3219" s="139">
        <v>2012</v>
      </c>
      <c r="H3219" t="s">
        <v>147</v>
      </c>
      <c r="I3219" s="691">
        <f>VLOOKUP(E3219&amp;H3219,Data2012!$A:$S,12,FALSE)</f>
        <v>-1</v>
      </c>
    </row>
    <row r="3220" spans="1:9" ht="14.25" hidden="1" customHeight="1">
      <c r="A3220" s="1" t="str">
        <f t="shared" si="851"/>
        <v>Total Chile20129603</v>
      </c>
      <c r="B3220" s="1" t="str">
        <f t="shared" si="852"/>
        <v xml:space="preserve"> </v>
      </c>
      <c r="C3220" s="210" t="str">
        <f t="shared" si="853"/>
        <v xml:space="preserve"> </v>
      </c>
      <c r="D3220" s="1" t="str">
        <f t="shared" si="854"/>
        <v>na</v>
      </c>
      <c r="E3220" t="s">
        <v>251</v>
      </c>
      <c r="F3220">
        <v>9603</v>
      </c>
      <c r="G3220" s="139">
        <v>2012</v>
      </c>
      <c r="H3220" t="s">
        <v>146</v>
      </c>
      <c r="I3220" s="691">
        <f>VLOOKUP(E3220&amp;H3220,Data2012!$A:$S,12,FALSE)</f>
        <v>-1</v>
      </c>
    </row>
    <row r="3221" spans="1:9" ht="14.25" hidden="1" customHeight="1">
      <c r="A3221" s="1" t="str">
        <f t="shared" si="851"/>
        <v>Total Chile20129603</v>
      </c>
      <c r="B3221" s="1" t="str">
        <f t="shared" si="852"/>
        <v xml:space="preserve"> </v>
      </c>
      <c r="C3221" s="210" t="str">
        <f t="shared" si="853"/>
        <v xml:space="preserve"> </v>
      </c>
      <c r="D3221" s="1" t="str">
        <f t="shared" si="854"/>
        <v>na</v>
      </c>
      <c r="E3221" t="s">
        <v>251</v>
      </c>
      <c r="F3221">
        <v>9603</v>
      </c>
      <c r="G3221" s="139">
        <v>2012</v>
      </c>
      <c r="H3221" t="s">
        <v>145</v>
      </c>
      <c r="I3221" s="691">
        <f>VLOOKUP(E3221&amp;H3221,Data2012!$A:$S,12,FALSE)</f>
        <v>-1</v>
      </c>
    </row>
    <row r="3222" spans="1:9" ht="14.25" hidden="1" customHeight="1">
      <c r="A3222" s="1" t="str">
        <f t="shared" si="851"/>
        <v>Total Chile20129603</v>
      </c>
      <c r="B3222" s="1" t="str">
        <f>IF(D3222="na"," ",SUMIF(A:A,A3222,D:D))</f>
        <v xml:space="preserve"> </v>
      </c>
      <c r="C3222" s="210" t="str">
        <f>IF(D3222="na"," ",VALUE(RIGHT(TRIM(H3222),2)))</f>
        <v xml:space="preserve"> </v>
      </c>
      <c r="D3222" s="1" t="str">
        <f t="shared" si="854"/>
        <v>na</v>
      </c>
      <c r="E3222" t="s">
        <v>251</v>
      </c>
      <c r="F3222">
        <v>9603</v>
      </c>
      <c r="G3222" s="139">
        <v>2012</v>
      </c>
      <c r="H3222" t="s">
        <v>144</v>
      </c>
      <c r="I3222" s="691">
        <f>VLOOKUP(E3222&amp;H3222,Data2012!$A:$S,12,FALSE)</f>
        <v>-1</v>
      </c>
    </row>
    <row r="3223" spans="1:9" ht="14.25" hidden="1" customHeight="1">
      <c r="A3223" s="1" t="str">
        <f t="shared" si="851"/>
        <v>Total Chile20129604</v>
      </c>
      <c r="B3223" s="1" t="str">
        <f t="shared" ref="B3223:B3233" si="855">IF(D3223="na",B3224,SUMIF(A:A,A3223,D:D))</f>
        <v xml:space="preserve"> </v>
      </c>
      <c r="C3223" s="210" t="str">
        <f t="shared" ref="C3223:C3233" si="856">IF(D3223="na",C3224,VALUE(RIGHT(TRIM(H3223),2)))</f>
        <v xml:space="preserve"> </v>
      </c>
      <c r="D3223" s="1" t="str">
        <f>IF(I3223&lt;0,"na",I3223)</f>
        <v>na</v>
      </c>
      <c r="E3223" t="s">
        <v>251</v>
      </c>
      <c r="F3223">
        <v>9604</v>
      </c>
      <c r="G3223" s="139">
        <v>2012</v>
      </c>
      <c r="H3223" t="s">
        <v>155</v>
      </c>
      <c r="I3223" s="691">
        <f>VLOOKUP(E3223&amp;H3223,Data2012!$A:$S,15,FALSE)</f>
        <v>-1</v>
      </c>
    </row>
    <row r="3224" spans="1:9" ht="14.25" hidden="1" customHeight="1">
      <c r="A3224" s="1" t="str">
        <f t="shared" si="851"/>
        <v>Total Chile20129604</v>
      </c>
      <c r="B3224" s="1" t="str">
        <f t="shared" si="855"/>
        <v xml:space="preserve"> </v>
      </c>
      <c r="C3224" s="210" t="str">
        <f t="shared" si="856"/>
        <v xml:space="preserve"> </v>
      </c>
      <c r="D3224" s="1" t="str">
        <f t="shared" ref="D3224:D3234" si="857">IF(I3224&lt;0,"na",I3224)</f>
        <v>na</v>
      </c>
      <c r="E3224" t="s">
        <v>251</v>
      </c>
      <c r="F3224">
        <v>9604</v>
      </c>
      <c r="G3224" s="139">
        <v>2012</v>
      </c>
      <c r="H3224" t="s">
        <v>154</v>
      </c>
      <c r="I3224" s="691">
        <f>VLOOKUP(E3224&amp;H3224,Data2012!$A:$S,15,FALSE)</f>
        <v>-1</v>
      </c>
    </row>
    <row r="3225" spans="1:9" ht="14.25" hidden="1" customHeight="1">
      <c r="A3225" s="1" t="str">
        <f t="shared" si="851"/>
        <v>Total Chile20129604</v>
      </c>
      <c r="B3225" s="1" t="str">
        <f t="shared" si="855"/>
        <v xml:space="preserve"> </v>
      </c>
      <c r="C3225" s="210" t="str">
        <f t="shared" si="856"/>
        <v xml:space="preserve"> </v>
      </c>
      <c r="D3225" s="1" t="str">
        <f t="shared" si="857"/>
        <v>na</v>
      </c>
      <c r="E3225" t="s">
        <v>251</v>
      </c>
      <c r="F3225">
        <v>9604</v>
      </c>
      <c r="G3225" s="139">
        <v>2012</v>
      </c>
      <c r="H3225" t="s">
        <v>153</v>
      </c>
      <c r="I3225" s="691">
        <f>VLOOKUP(E3225&amp;H3225,Data2012!$A:$S,15,FALSE)</f>
        <v>-1</v>
      </c>
    </row>
    <row r="3226" spans="1:9" ht="14.25" hidden="1" customHeight="1">
      <c r="A3226" s="1" t="str">
        <f t="shared" si="851"/>
        <v>Total Chile20129604</v>
      </c>
      <c r="B3226" s="1" t="str">
        <f t="shared" si="855"/>
        <v xml:space="preserve"> </v>
      </c>
      <c r="C3226" s="210" t="str">
        <f t="shared" si="856"/>
        <v xml:space="preserve"> </v>
      </c>
      <c r="D3226" s="1" t="str">
        <f t="shared" si="857"/>
        <v>na</v>
      </c>
      <c r="E3226" t="s">
        <v>251</v>
      </c>
      <c r="F3226">
        <v>9604</v>
      </c>
      <c r="G3226" s="139">
        <v>2012</v>
      </c>
      <c r="H3226" t="s">
        <v>152</v>
      </c>
      <c r="I3226" s="691">
        <f>VLOOKUP(E3226&amp;H3226,Data2012!$A:$S,15,FALSE)</f>
        <v>-1</v>
      </c>
    </row>
    <row r="3227" spans="1:9" ht="14.25" hidden="1" customHeight="1">
      <c r="A3227" s="1" t="str">
        <f t="shared" si="851"/>
        <v>Total Chile20129604</v>
      </c>
      <c r="B3227" s="1" t="str">
        <f t="shared" si="855"/>
        <v xml:space="preserve"> </v>
      </c>
      <c r="C3227" s="210" t="str">
        <f t="shared" si="856"/>
        <v xml:space="preserve"> </v>
      </c>
      <c r="D3227" s="1" t="str">
        <f t="shared" si="857"/>
        <v>na</v>
      </c>
      <c r="E3227" t="s">
        <v>251</v>
      </c>
      <c r="F3227">
        <v>9604</v>
      </c>
      <c r="G3227" s="139">
        <v>2012</v>
      </c>
      <c r="H3227" t="s">
        <v>151</v>
      </c>
      <c r="I3227" s="691">
        <f>VLOOKUP(E3227&amp;H3227,Data2012!$A:$S,15,FALSE)</f>
        <v>-1</v>
      </c>
    </row>
    <row r="3228" spans="1:9" ht="14.25" hidden="1" customHeight="1">
      <c r="A3228" s="1" t="str">
        <f t="shared" si="851"/>
        <v>Total Chile20129604</v>
      </c>
      <c r="B3228" s="1" t="str">
        <f t="shared" si="855"/>
        <v xml:space="preserve"> </v>
      </c>
      <c r="C3228" s="210" t="str">
        <f t="shared" si="856"/>
        <v xml:space="preserve"> </v>
      </c>
      <c r="D3228" s="1" t="str">
        <f t="shared" si="857"/>
        <v>na</v>
      </c>
      <c r="E3228" t="s">
        <v>251</v>
      </c>
      <c r="F3228">
        <v>9604</v>
      </c>
      <c r="G3228" s="139">
        <v>2012</v>
      </c>
      <c r="H3228" t="s">
        <v>150</v>
      </c>
      <c r="I3228" s="691">
        <f>VLOOKUP(E3228&amp;H3228,Data2012!$A:$S,15,FALSE)</f>
        <v>-1</v>
      </c>
    </row>
    <row r="3229" spans="1:9" ht="14.25" hidden="1" customHeight="1">
      <c r="A3229" s="1" t="str">
        <f t="shared" si="851"/>
        <v>Total Chile20129604</v>
      </c>
      <c r="B3229" s="1" t="str">
        <f t="shared" si="855"/>
        <v xml:space="preserve"> </v>
      </c>
      <c r="C3229" s="210" t="str">
        <f t="shared" si="856"/>
        <v xml:space="preserve"> </v>
      </c>
      <c r="D3229" s="1" t="str">
        <f t="shared" si="857"/>
        <v>na</v>
      </c>
      <c r="E3229" t="s">
        <v>251</v>
      </c>
      <c r="F3229">
        <v>9604</v>
      </c>
      <c r="G3229" s="139">
        <v>2012</v>
      </c>
      <c r="H3229" t="s">
        <v>149</v>
      </c>
      <c r="I3229" s="691">
        <f>VLOOKUP(E3229&amp;H3229,Data2012!$A:$S,15,FALSE)</f>
        <v>-1</v>
      </c>
    </row>
    <row r="3230" spans="1:9" ht="14.25" hidden="1" customHeight="1">
      <c r="A3230" s="1" t="str">
        <f t="shared" si="851"/>
        <v>Total Chile20129604</v>
      </c>
      <c r="B3230" s="1" t="str">
        <f t="shared" si="855"/>
        <v xml:space="preserve"> </v>
      </c>
      <c r="C3230" s="210" t="str">
        <f t="shared" si="856"/>
        <v xml:space="preserve"> </v>
      </c>
      <c r="D3230" s="1" t="str">
        <f t="shared" si="857"/>
        <v>na</v>
      </c>
      <c r="E3230" t="s">
        <v>251</v>
      </c>
      <c r="F3230">
        <v>9604</v>
      </c>
      <c r="G3230" s="139">
        <v>2012</v>
      </c>
      <c r="H3230" t="s">
        <v>148</v>
      </c>
      <c r="I3230" s="691">
        <f>VLOOKUP(E3230&amp;H3230,Data2012!$A:$S,15,FALSE)</f>
        <v>-1</v>
      </c>
    </row>
    <row r="3231" spans="1:9" ht="14.25" hidden="1" customHeight="1">
      <c r="A3231" s="1" t="str">
        <f t="shared" si="851"/>
        <v>Total Chile20129604</v>
      </c>
      <c r="B3231" s="1" t="str">
        <f t="shared" si="855"/>
        <v xml:space="preserve"> </v>
      </c>
      <c r="C3231" s="210" t="str">
        <f t="shared" si="856"/>
        <v xml:space="preserve"> </v>
      </c>
      <c r="D3231" s="1" t="str">
        <f t="shared" si="857"/>
        <v>na</v>
      </c>
      <c r="E3231" t="s">
        <v>251</v>
      </c>
      <c r="F3231">
        <v>9604</v>
      </c>
      <c r="G3231" s="139">
        <v>2012</v>
      </c>
      <c r="H3231" t="s">
        <v>147</v>
      </c>
      <c r="I3231" s="691">
        <f>VLOOKUP(E3231&amp;H3231,Data2012!$A:$S,15,FALSE)</f>
        <v>-1</v>
      </c>
    </row>
    <row r="3232" spans="1:9" ht="14.25" hidden="1" customHeight="1">
      <c r="A3232" s="1" t="str">
        <f t="shared" si="851"/>
        <v>Total Chile20129604</v>
      </c>
      <c r="B3232" s="1" t="str">
        <f t="shared" si="855"/>
        <v xml:space="preserve"> </v>
      </c>
      <c r="C3232" s="210" t="str">
        <f t="shared" si="856"/>
        <v xml:space="preserve"> </v>
      </c>
      <c r="D3232" s="1" t="str">
        <f t="shared" si="857"/>
        <v>na</v>
      </c>
      <c r="E3232" t="s">
        <v>251</v>
      </c>
      <c r="F3232">
        <v>9604</v>
      </c>
      <c r="G3232" s="139">
        <v>2012</v>
      </c>
      <c r="H3232" t="s">
        <v>146</v>
      </c>
      <c r="I3232" s="691">
        <f>VLOOKUP(E3232&amp;H3232,Data2012!$A:$S,15,FALSE)</f>
        <v>-1</v>
      </c>
    </row>
    <row r="3233" spans="1:9" ht="14.25" hidden="1" customHeight="1">
      <c r="A3233" s="1" t="str">
        <f t="shared" si="851"/>
        <v>Total Chile20129604</v>
      </c>
      <c r="B3233" s="1" t="str">
        <f t="shared" si="855"/>
        <v xml:space="preserve"> </v>
      </c>
      <c r="C3233" s="210" t="str">
        <f t="shared" si="856"/>
        <v xml:space="preserve"> </v>
      </c>
      <c r="D3233" s="1" t="str">
        <f t="shared" si="857"/>
        <v>na</v>
      </c>
      <c r="E3233" t="s">
        <v>251</v>
      </c>
      <c r="F3233">
        <v>9604</v>
      </c>
      <c r="G3233" s="139">
        <v>2012</v>
      </c>
      <c r="H3233" t="s">
        <v>145</v>
      </c>
      <c r="I3233" s="691">
        <f>VLOOKUP(E3233&amp;H3233,Data2012!$A:$S,15,FALSE)</f>
        <v>-1</v>
      </c>
    </row>
    <row r="3234" spans="1:9" ht="14.25" hidden="1" customHeight="1">
      <c r="A3234" s="1" t="str">
        <f t="shared" si="851"/>
        <v>Total Chile20129604</v>
      </c>
      <c r="B3234" s="1" t="str">
        <f>IF(D3234="na"," ",SUMIF(A:A,A3234,D:D))</f>
        <v xml:space="preserve"> </v>
      </c>
      <c r="C3234" s="210" t="str">
        <f>IF(D3234="na"," ",VALUE(RIGHT(TRIM(H3234),2)))</f>
        <v xml:space="preserve"> </v>
      </c>
      <c r="D3234" s="1" t="str">
        <f t="shared" si="857"/>
        <v>na</v>
      </c>
      <c r="E3234" t="s">
        <v>251</v>
      </c>
      <c r="F3234">
        <v>9604</v>
      </c>
      <c r="G3234" s="139">
        <v>2012</v>
      </c>
      <c r="H3234" t="s">
        <v>144</v>
      </c>
      <c r="I3234" s="691">
        <f>VLOOKUP(E3234&amp;H3234,Data2012!$A:$S,15,FALSE)</f>
        <v>-1</v>
      </c>
    </row>
    <row r="3235" spans="1:9" ht="14.25" hidden="1" customHeight="1">
      <c r="A3235" s="1" t="str">
        <f t="shared" si="851"/>
        <v>Total Chile20129605</v>
      </c>
      <c r="B3235" s="1" t="str">
        <f t="shared" ref="B3235:B3245" si="858">IF(D3235="na",B3236,SUMIF(A:A,A3235,D:D))</f>
        <v xml:space="preserve"> </v>
      </c>
      <c r="C3235" s="210" t="str">
        <f t="shared" ref="C3235:C3245" si="859">IF(D3235="na",C3236,VALUE(RIGHT(TRIM(H3235),2)))</f>
        <v xml:space="preserve"> </v>
      </c>
      <c r="D3235" s="1" t="str">
        <f>IF(I3235&lt;0,"na",I3235)</f>
        <v>na</v>
      </c>
      <c r="E3235" t="s">
        <v>251</v>
      </c>
      <c r="F3235">
        <v>9605</v>
      </c>
      <c r="G3235" s="139">
        <v>2012</v>
      </c>
      <c r="H3235" t="s">
        <v>155</v>
      </c>
      <c r="I3235" s="691">
        <f>VLOOKUP(E3235&amp;H3235,Data2012!$A:$U,18,FALSE)</f>
        <v>-1</v>
      </c>
    </row>
    <row r="3236" spans="1:9" ht="14.25" hidden="1" customHeight="1">
      <c r="A3236" s="1" t="str">
        <f t="shared" si="851"/>
        <v>Total Chile20129605</v>
      </c>
      <c r="B3236" s="1" t="str">
        <f t="shared" si="858"/>
        <v xml:space="preserve"> </v>
      </c>
      <c r="C3236" s="210" t="str">
        <f t="shared" si="859"/>
        <v xml:space="preserve"> </v>
      </c>
      <c r="D3236" s="1" t="str">
        <f t="shared" ref="D3236:D3246" si="860">IF(I3236&lt;0,"na",I3236)</f>
        <v>na</v>
      </c>
      <c r="E3236" t="s">
        <v>251</v>
      </c>
      <c r="F3236">
        <v>9605</v>
      </c>
      <c r="G3236" s="139">
        <v>2012</v>
      </c>
      <c r="H3236" t="s">
        <v>154</v>
      </c>
      <c r="I3236" s="691">
        <f>VLOOKUP(E3236&amp;H3236,Data2012!$A:$U,18,FALSE)</f>
        <v>-1</v>
      </c>
    </row>
    <row r="3237" spans="1:9" ht="14.25" hidden="1" customHeight="1">
      <c r="A3237" s="1" t="str">
        <f t="shared" si="851"/>
        <v>Total Chile20129605</v>
      </c>
      <c r="B3237" s="1" t="str">
        <f t="shared" si="858"/>
        <v xml:space="preserve"> </v>
      </c>
      <c r="C3237" s="210" t="str">
        <f t="shared" si="859"/>
        <v xml:space="preserve"> </v>
      </c>
      <c r="D3237" s="1" t="str">
        <f t="shared" si="860"/>
        <v>na</v>
      </c>
      <c r="E3237" t="s">
        <v>251</v>
      </c>
      <c r="F3237">
        <v>9605</v>
      </c>
      <c r="G3237" s="139">
        <v>2012</v>
      </c>
      <c r="H3237" t="s">
        <v>153</v>
      </c>
      <c r="I3237" s="691">
        <f>VLOOKUP(E3237&amp;H3237,Data2012!$A:$U,18,FALSE)</f>
        <v>-1</v>
      </c>
    </row>
    <row r="3238" spans="1:9" ht="14.25" hidden="1" customHeight="1">
      <c r="A3238" s="1" t="str">
        <f t="shared" si="851"/>
        <v>Total Chile20129605</v>
      </c>
      <c r="B3238" s="1" t="str">
        <f t="shared" si="858"/>
        <v xml:space="preserve"> </v>
      </c>
      <c r="C3238" s="210" t="str">
        <f t="shared" si="859"/>
        <v xml:space="preserve"> </v>
      </c>
      <c r="D3238" s="1" t="str">
        <f t="shared" si="860"/>
        <v>na</v>
      </c>
      <c r="E3238" t="s">
        <v>251</v>
      </c>
      <c r="F3238">
        <v>9605</v>
      </c>
      <c r="G3238" s="139">
        <v>2012</v>
      </c>
      <c r="H3238" t="s">
        <v>152</v>
      </c>
      <c r="I3238" s="691">
        <f>VLOOKUP(E3238&amp;H3238,Data2012!$A:$U,18,FALSE)</f>
        <v>-1</v>
      </c>
    </row>
    <row r="3239" spans="1:9" ht="14.25" hidden="1" customHeight="1">
      <c r="A3239" s="1" t="str">
        <f t="shared" si="851"/>
        <v>Total Chile20129605</v>
      </c>
      <c r="B3239" s="1" t="str">
        <f t="shared" si="858"/>
        <v xml:space="preserve"> </v>
      </c>
      <c r="C3239" s="210" t="str">
        <f t="shared" si="859"/>
        <v xml:space="preserve"> </v>
      </c>
      <c r="D3239" s="1" t="str">
        <f t="shared" si="860"/>
        <v>na</v>
      </c>
      <c r="E3239" t="s">
        <v>251</v>
      </c>
      <c r="F3239">
        <v>9605</v>
      </c>
      <c r="G3239" s="139">
        <v>2012</v>
      </c>
      <c r="H3239" t="s">
        <v>151</v>
      </c>
      <c r="I3239" s="691">
        <f>VLOOKUP(E3239&amp;H3239,Data2012!$A:$U,18,FALSE)</f>
        <v>-1</v>
      </c>
    </row>
    <row r="3240" spans="1:9" ht="14.25" hidden="1" customHeight="1">
      <c r="A3240" s="1" t="str">
        <f t="shared" si="851"/>
        <v>Total Chile20129605</v>
      </c>
      <c r="B3240" s="1" t="str">
        <f t="shared" si="858"/>
        <v xml:space="preserve"> </v>
      </c>
      <c r="C3240" s="210" t="str">
        <f t="shared" si="859"/>
        <v xml:space="preserve"> </v>
      </c>
      <c r="D3240" s="1" t="str">
        <f t="shared" si="860"/>
        <v>na</v>
      </c>
      <c r="E3240" t="s">
        <v>251</v>
      </c>
      <c r="F3240">
        <v>9605</v>
      </c>
      <c r="G3240" s="139">
        <v>2012</v>
      </c>
      <c r="H3240" t="s">
        <v>150</v>
      </c>
      <c r="I3240" s="691">
        <f>VLOOKUP(E3240&amp;H3240,Data2012!$A:$U,18,FALSE)</f>
        <v>-1</v>
      </c>
    </row>
    <row r="3241" spans="1:9" ht="14.25" hidden="1" customHeight="1">
      <c r="A3241" s="1" t="str">
        <f t="shared" si="851"/>
        <v>Total Chile20129605</v>
      </c>
      <c r="B3241" s="1" t="str">
        <f t="shared" si="858"/>
        <v xml:space="preserve"> </v>
      </c>
      <c r="C3241" s="210" t="str">
        <f t="shared" si="859"/>
        <v xml:space="preserve"> </v>
      </c>
      <c r="D3241" s="1" t="str">
        <f t="shared" si="860"/>
        <v>na</v>
      </c>
      <c r="E3241" t="s">
        <v>251</v>
      </c>
      <c r="F3241">
        <v>9605</v>
      </c>
      <c r="G3241" s="139">
        <v>2012</v>
      </c>
      <c r="H3241" t="s">
        <v>149</v>
      </c>
      <c r="I3241" s="691">
        <f>VLOOKUP(E3241&amp;H3241,Data2012!$A:$U,18,FALSE)</f>
        <v>-1</v>
      </c>
    </row>
    <row r="3242" spans="1:9" ht="14.25" hidden="1" customHeight="1">
      <c r="A3242" s="1" t="str">
        <f t="shared" si="851"/>
        <v>Total Chile20129605</v>
      </c>
      <c r="B3242" s="1" t="str">
        <f t="shared" si="858"/>
        <v xml:space="preserve"> </v>
      </c>
      <c r="C3242" s="210" t="str">
        <f t="shared" si="859"/>
        <v xml:space="preserve"> </v>
      </c>
      <c r="D3242" s="1" t="str">
        <f t="shared" si="860"/>
        <v>na</v>
      </c>
      <c r="E3242" t="s">
        <v>251</v>
      </c>
      <c r="F3242">
        <v>9605</v>
      </c>
      <c r="G3242" s="139">
        <v>2012</v>
      </c>
      <c r="H3242" t="s">
        <v>148</v>
      </c>
      <c r="I3242" s="691">
        <f>VLOOKUP(E3242&amp;H3242,Data2012!$A:$U,18,FALSE)</f>
        <v>-1</v>
      </c>
    </row>
    <row r="3243" spans="1:9" ht="14.25" hidden="1" customHeight="1">
      <c r="A3243" s="1" t="str">
        <f t="shared" si="851"/>
        <v>Total Chile20129605</v>
      </c>
      <c r="B3243" s="1" t="str">
        <f t="shared" si="858"/>
        <v xml:space="preserve"> </v>
      </c>
      <c r="C3243" s="210" t="str">
        <f t="shared" si="859"/>
        <v xml:space="preserve"> </v>
      </c>
      <c r="D3243" s="1" t="str">
        <f t="shared" si="860"/>
        <v>na</v>
      </c>
      <c r="E3243" t="s">
        <v>251</v>
      </c>
      <c r="F3243">
        <v>9605</v>
      </c>
      <c r="G3243" s="139">
        <v>2012</v>
      </c>
      <c r="H3243" t="s">
        <v>147</v>
      </c>
      <c r="I3243" s="691">
        <f>VLOOKUP(E3243&amp;H3243,Data2012!$A:$U,18,FALSE)</f>
        <v>-1</v>
      </c>
    </row>
    <row r="3244" spans="1:9" ht="14.25" hidden="1" customHeight="1">
      <c r="A3244" s="1" t="str">
        <f t="shared" si="851"/>
        <v>Total Chile20129605</v>
      </c>
      <c r="B3244" s="1" t="str">
        <f t="shared" si="858"/>
        <v xml:space="preserve"> </v>
      </c>
      <c r="C3244" s="210" t="str">
        <f t="shared" si="859"/>
        <v xml:space="preserve"> </v>
      </c>
      <c r="D3244" s="1" t="str">
        <f t="shared" si="860"/>
        <v>na</v>
      </c>
      <c r="E3244" t="s">
        <v>251</v>
      </c>
      <c r="F3244">
        <v>9605</v>
      </c>
      <c r="G3244" s="139">
        <v>2012</v>
      </c>
      <c r="H3244" t="s">
        <v>146</v>
      </c>
      <c r="I3244" s="691">
        <f>VLOOKUP(E3244&amp;H3244,Data2012!$A:$U,18,FALSE)</f>
        <v>-1</v>
      </c>
    </row>
    <row r="3245" spans="1:9" ht="14.25" hidden="1" customHeight="1">
      <c r="A3245" s="1" t="str">
        <f t="shared" si="851"/>
        <v>Total Chile20129605</v>
      </c>
      <c r="B3245" s="1" t="str">
        <f t="shared" si="858"/>
        <v xml:space="preserve"> </v>
      </c>
      <c r="C3245" s="210" t="str">
        <f t="shared" si="859"/>
        <v xml:space="preserve"> </v>
      </c>
      <c r="D3245" s="1" t="str">
        <f t="shared" si="860"/>
        <v>na</v>
      </c>
      <c r="E3245" t="s">
        <v>251</v>
      </c>
      <c r="F3245">
        <v>9605</v>
      </c>
      <c r="G3245" s="139">
        <v>2012</v>
      </c>
      <c r="H3245" t="s">
        <v>145</v>
      </c>
      <c r="I3245" s="691">
        <f>VLOOKUP(E3245&amp;H3245,Data2012!$A:$U,18,FALSE)</f>
        <v>-1</v>
      </c>
    </row>
    <row r="3246" spans="1:9" ht="14.25" hidden="1" customHeight="1">
      <c r="A3246" s="1" t="str">
        <f t="shared" si="851"/>
        <v>Total Chile20129605</v>
      </c>
      <c r="B3246" s="1" t="str">
        <f>IF(D3246="na"," ",SUMIF(A:A,A3246,D:D))</f>
        <v xml:space="preserve"> </v>
      </c>
      <c r="C3246" s="210" t="str">
        <f>IF(D3246="na"," ",VALUE(RIGHT(TRIM(H3246),2)))</f>
        <v xml:space="preserve"> </v>
      </c>
      <c r="D3246" s="1" t="str">
        <f t="shared" si="860"/>
        <v>na</v>
      </c>
      <c r="E3246" t="s">
        <v>251</v>
      </c>
      <c r="F3246">
        <v>9605</v>
      </c>
      <c r="G3246" s="139">
        <v>2012</v>
      </c>
      <c r="H3246" t="s">
        <v>144</v>
      </c>
      <c r="I3246" s="691">
        <f>VLOOKUP(E3246&amp;H3246,Data2012!$A:$U,18,FALSE)</f>
        <v>-1</v>
      </c>
    </row>
    <row r="3247" spans="1:9" ht="14.25" hidden="1" customHeight="1">
      <c r="A3247" s="1" t="str">
        <f t="shared" si="851"/>
        <v>Total Chile20129606</v>
      </c>
      <c r="B3247" s="1" t="str">
        <f t="shared" ref="B3247:B3257" si="861">IF(D3247="na",B3248,SUMIF(A:A,A3247,D:D))</f>
        <v xml:space="preserve"> </v>
      </c>
      <c r="C3247" s="210" t="str">
        <f t="shared" ref="C3247:C3257" si="862">IF(D3247="na",C3248,VALUE(RIGHT(TRIM(H3247),2)))</f>
        <v xml:space="preserve"> </v>
      </c>
      <c r="D3247" s="1" t="str">
        <f>IF(I3247&lt;0,"na",I3247)</f>
        <v>na</v>
      </c>
      <c r="E3247" t="s">
        <v>251</v>
      </c>
      <c r="F3247">
        <v>9606</v>
      </c>
      <c r="G3247" s="139">
        <v>2012</v>
      </c>
      <c r="H3247" t="s">
        <v>155</v>
      </c>
      <c r="I3247" s="691">
        <f>VLOOKUP(E3247&amp;H3247,Data2012!$A:$U,21,FALSE)</f>
        <v>-1</v>
      </c>
    </row>
    <row r="3248" spans="1:9" ht="14.25" hidden="1" customHeight="1">
      <c r="A3248" s="1" t="str">
        <f t="shared" si="851"/>
        <v>Total Chile20129606</v>
      </c>
      <c r="B3248" s="1" t="str">
        <f t="shared" si="861"/>
        <v xml:space="preserve"> </v>
      </c>
      <c r="C3248" s="210" t="str">
        <f t="shared" si="862"/>
        <v xml:space="preserve"> </v>
      </c>
      <c r="D3248" s="1" t="str">
        <f t="shared" ref="D3248:D3258" si="863">IF(I3248&lt;0,"na",I3248)</f>
        <v>na</v>
      </c>
      <c r="E3248" t="s">
        <v>251</v>
      </c>
      <c r="F3248">
        <v>9606</v>
      </c>
      <c r="G3248" s="139">
        <v>2012</v>
      </c>
      <c r="H3248" t="s">
        <v>154</v>
      </c>
      <c r="I3248" s="691">
        <f>VLOOKUP(E3248&amp;H3248,Data2012!$A:$U,21,FALSE)</f>
        <v>-1</v>
      </c>
    </row>
    <row r="3249" spans="1:9" ht="14.25" hidden="1" customHeight="1">
      <c r="A3249" s="1" t="str">
        <f t="shared" si="851"/>
        <v>Total Chile20129606</v>
      </c>
      <c r="B3249" s="1" t="str">
        <f t="shared" si="861"/>
        <v xml:space="preserve"> </v>
      </c>
      <c r="C3249" s="210" t="str">
        <f t="shared" si="862"/>
        <v xml:space="preserve"> </v>
      </c>
      <c r="D3249" s="1" t="str">
        <f t="shared" si="863"/>
        <v>na</v>
      </c>
      <c r="E3249" t="s">
        <v>251</v>
      </c>
      <c r="F3249">
        <v>9606</v>
      </c>
      <c r="G3249" s="139">
        <v>2012</v>
      </c>
      <c r="H3249" t="s">
        <v>153</v>
      </c>
      <c r="I3249" s="691">
        <f>VLOOKUP(E3249&amp;H3249,Data2012!$A:$U,21,FALSE)</f>
        <v>-1</v>
      </c>
    </row>
    <row r="3250" spans="1:9" ht="14.25" hidden="1" customHeight="1">
      <c r="A3250" s="1" t="str">
        <f t="shared" si="851"/>
        <v>Total Chile20129606</v>
      </c>
      <c r="B3250" s="1" t="str">
        <f t="shared" si="861"/>
        <v xml:space="preserve"> </v>
      </c>
      <c r="C3250" s="210" t="str">
        <f t="shared" si="862"/>
        <v xml:space="preserve"> </v>
      </c>
      <c r="D3250" s="1" t="str">
        <f t="shared" si="863"/>
        <v>na</v>
      </c>
      <c r="E3250" t="s">
        <v>251</v>
      </c>
      <c r="F3250">
        <v>9606</v>
      </c>
      <c r="G3250" s="139">
        <v>2012</v>
      </c>
      <c r="H3250" t="s">
        <v>152</v>
      </c>
      <c r="I3250" s="691">
        <f>VLOOKUP(E3250&amp;H3250,Data2012!$A:$U,21,FALSE)</f>
        <v>-1</v>
      </c>
    </row>
    <row r="3251" spans="1:9" ht="14.25" hidden="1" customHeight="1">
      <c r="A3251" s="1" t="str">
        <f t="shared" si="851"/>
        <v>Total Chile20129606</v>
      </c>
      <c r="B3251" s="1" t="str">
        <f t="shared" si="861"/>
        <v xml:space="preserve"> </v>
      </c>
      <c r="C3251" s="210" t="str">
        <f t="shared" si="862"/>
        <v xml:space="preserve"> </v>
      </c>
      <c r="D3251" s="1" t="str">
        <f t="shared" si="863"/>
        <v>na</v>
      </c>
      <c r="E3251" t="s">
        <v>251</v>
      </c>
      <c r="F3251">
        <v>9606</v>
      </c>
      <c r="G3251" s="139">
        <v>2012</v>
      </c>
      <c r="H3251" t="s">
        <v>151</v>
      </c>
      <c r="I3251" s="691">
        <f>VLOOKUP(E3251&amp;H3251,Data2012!$A:$U,21,FALSE)</f>
        <v>-1</v>
      </c>
    </row>
    <row r="3252" spans="1:9" ht="14.25" hidden="1" customHeight="1">
      <c r="A3252" s="1" t="str">
        <f t="shared" si="851"/>
        <v>Total Chile20129606</v>
      </c>
      <c r="B3252" s="1" t="str">
        <f t="shared" si="861"/>
        <v xml:space="preserve"> </v>
      </c>
      <c r="C3252" s="210" t="str">
        <f t="shared" si="862"/>
        <v xml:space="preserve"> </v>
      </c>
      <c r="D3252" s="1" t="str">
        <f t="shared" si="863"/>
        <v>na</v>
      </c>
      <c r="E3252" t="s">
        <v>251</v>
      </c>
      <c r="F3252">
        <v>9606</v>
      </c>
      <c r="G3252" s="139">
        <v>2012</v>
      </c>
      <c r="H3252" t="s">
        <v>150</v>
      </c>
      <c r="I3252" s="691">
        <f>VLOOKUP(E3252&amp;H3252,Data2012!$A:$U,21,FALSE)</f>
        <v>-1</v>
      </c>
    </row>
    <row r="3253" spans="1:9" ht="14.25" hidden="1" customHeight="1">
      <c r="A3253" s="1" t="str">
        <f t="shared" si="851"/>
        <v>Total Chile20129606</v>
      </c>
      <c r="B3253" s="1" t="str">
        <f t="shared" si="861"/>
        <v xml:space="preserve"> </v>
      </c>
      <c r="C3253" s="210" t="str">
        <f t="shared" si="862"/>
        <v xml:space="preserve"> </v>
      </c>
      <c r="D3253" s="1" t="str">
        <f t="shared" si="863"/>
        <v>na</v>
      </c>
      <c r="E3253" t="s">
        <v>251</v>
      </c>
      <c r="F3253">
        <v>9606</v>
      </c>
      <c r="G3253" s="139">
        <v>2012</v>
      </c>
      <c r="H3253" t="s">
        <v>149</v>
      </c>
      <c r="I3253" s="691">
        <f>VLOOKUP(E3253&amp;H3253,Data2012!$A:$U,21,FALSE)</f>
        <v>-1</v>
      </c>
    </row>
    <row r="3254" spans="1:9" ht="14.25" hidden="1" customHeight="1">
      <c r="A3254" s="1" t="str">
        <f t="shared" si="851"/>
        <v>Total Chile20129606</v>
      </c>
      <c r="B3254" s="1" t="str">
        <f t="shared" si="861"/>
        <v xml:space="preserve"> </v>
      </c>
      <c r="C3254" s="210" t="str">
        <f t="shared" si="862"/>
        <v xml:space="preserve"> </v>
      </c>
      <c r="D3254" s="1" t="str">
        <f t="shared" si="863"/>
        <v>na</v>
      </c>
      <c r="E3254" t="s">
        <v>251</v>
      </c>
      <c r="F3254">
        <v>9606</v>
      </c>
      <c r="G3254" s="139">
        <v>2012</v>
      </c>
      <c r="H3254" t="s">
        <v>148</v>
      </c>
      <c r="I3254" s="691">
        <f>VLOOKUP(E3254&amp;H3254,Data2012!$A:$U,21,FALSE)</f>
        <v>-1</v>
      </c>
    </row>
    <row r="3255" spans="1:9" ht="14.25" hidden="1" customHeight="1">
      <c r="A3255" s="1" t="str">
        <f t="shared" si="851"/>
        <v>Total Chile20129606</v>
      </c>
      <c r="B3255" s="1" t="str">
        <f t="shared" si="861"/>
        <v xml:space="preserve"> </v>
      </c>
      <c r="C3255" s="210" t="str">
        <f t="shared" si="862"/>
        <v xml:space="preserve"> </v>
      </c>
      <c r="D3255" s="1" t="str">
        <f t="shared" si="863"/>
        <v>na</v>
      </c>
      <c r="E3255" t="s">
        <v>251</v>
      </c>
      <c r="F3255">
        <v>9606</v>
      </c>
      <c r="G3255" s="139">
        <v>2012</v>
      </c>
      <c r="H3255" t="s">
        <v>147</v>
      </c>
      <c r="I3255" s="691">
        <f>VLOOKUP(E3255&amp;H3255,Data2012!$A:$U,21,FALSE)</f>
        <v>-1</v>
      </c>
    </row>
    <row r="3256" spans="1:9" ht="14.25" hidden="1" customHeight="1">
      <c r="A3256" s="1" t="str">
        <f t="shared" si="851"/>
        <v>Total Chile20129606</v>
      </c>
      <c r="B3256" s="1" t="str">
        <f t="shared" si="861"/>
        <v xml:space="preserve"> </v>
      </c>
      <c r="C3256" s="210" t="str">
        <f t="shared" si="862"/>
        <v xml:space="preserve"> </v>
      </c>
      <c r="D3256" s="1" t="str">
        <f t="shared" si="863"/>
        <v>na</v>
      </c>
      <c r="E3256" t="s">
        <v>251</v>
      </c>
      <c r="F3256">
        <v>9606</v>
      </c>
      <c r="G3256" s="139">
        <v>2012</v>
      </c>
      <c r="H3256" t="s">
        <v>146</v>
      </c>
      <c r="I3256" s="691">
        <f>VLOOKUP(E3256&amp;H3256,Data2012!$A:$U,21,FALSE)</f>
        <v>-1</v>
      </c>
    </row>
    <row r="3257" spans="1:9" ht="14.25" hidden="1" customHeight="1">
      <c r="A3257" s="1" t="str">
        <f t="shared" si="851"/>
        <v>Total Chile20129606</v>
      </c>
      <c r="B3257" s="1" t="str">
        <f t="shared" si="861"/>
        <v xml:space="preserve"> </v>
      </c>
      <c r="C3257" s="210" t="str">
        <f t="shared" si="862"/>
        <v xml:space="preserve"> </v>
      </c>
      <c r="D3257" s="1" t="str">
        <f t="shared" si="863"/>
        <v>na</v>
      </c>
      <c r="E3257" t="s">
        <v>251</v>
      </c>
      <c r="F3257">
        <v>9606</v>
      </c>
      <c r="G3257" s="139">
        <v>2012</v>
      </c>
      <c r="H3257" t="s">
        <v>145</v>
      </c>
      <c r="I3257" s="691">
        <f>VLOOKUP(E3257&amp;H3257,Data2012!$A:$U,21,FALSE)</f>
        <v>-1</v>
      </c>
    </row>
    <row r="3258" spans="1:9" ht="14.25" hidden="1" customHeight="1">
      <c r="A3258" s="1" t="str">
        <f t="shared" si="851"/>
        <v>Total Chile20129606</v>
      </c>
      <c r="B3258" s="1" t="str">
        <f>IF(D3258="na"," ",SUMIF(A:A,A3258,D:D))</f>
        <v xml:space="preserve"> </v>
      </c>
      <c r="C3258" s="210" t="str">
        <f>IF(D3258="na"," ",VALUE(RIGHT(TRIM(H3258),2)))</f>
        <v xml:space="preserve"> </v>
      </c>
      <c r="D3258" s="1" t="str">
        <f t="shared" si="863"/>
        <v>na</v>
      </c>
      <c r="E3258" t="s">
        <v>251</v>
      </c>
      <c r="F3258">
        <v>9606</v>
      </c>
      <c r="G3258" s="139">
        <v>2012</v>
      </c>
      <c r="H3258" t="s">
        <v>144</v>
      </c>
      <c r="I3258" s="691">
        <f>VLOOKUP(E3258&amp;H3258,Data2012!$A:$U,21,FALSE)</f>
        <v>-1</v>
      </c>
    </row>
    <row r="3259" spans="1:9" ht="14.25" hidden="1" customHeight="1">
      <c r="A3259" s="1" t="str">
        <f t="shared" si="851"/>
        <v>AMTRAK20129601</v>
      </c>
      <c r="B3259" s="1" t="str">
        <f t="shared" ref="B3259:B3269" si="864">IF(D3259="na",B3260,SUMIF(A:A,A3259,D:D))</f>
        <v xml:space="preserve"> </v>
      </c>
      <c r="C3259" s="210" t="str">
        <f t="shared" ref="C3259:C3269" si="865">IF(D3259="na",C3260,VALUE(RIGHT(TRIM(H3259),2)))</f>
        <v xml:space="preserve"> </v>
      </c>
      <c r="D3259" s="1" t="str">
        <f>IF(I3259&lt;0,"na",I3259)</f>
        <v>na</v>
      </c>
      <c r="E3259" t="s">
        <v>256</v>
      </c>
      <c r="F3259">
        <v>9601</v>
      </c>
      <c r="G3259" s="139">
        <v>2012</v>
      </c>
      <c r="H3259" t="s">
        <v>155</v>
      </c>
      <c r="I3259" s="691">
        <f>VLOOKUP(E3259&amp;H3259,Data2012!$A:$U,4,FALSE)</f>
        <v>-1</v>
      </c>
    </row>
    <row r="3260" spans="1:9" ht="14.25" hidden="1" customHeight="1">
      <c r="A3260" s="1" t="str">
        <f t="shared" si="851"/>
        <v>AMTRAK20129601</v>
      </c>
      <c r="B3260" s="1" t="str">
        <f t="shared" si="864"/>
        <v xml:space="preserve"> </v>
      </c>
      <c r="C3260" s="210" t="str">
        <f t="shared" si="865"/>
        <v xml:space="preserve"> </v>
      </c>
      <c r="D3260" s="1" t="str">
        <f t="shared" ref="D3260:D3270" si="866">IF(I3260&lt;0,"na",I3260)</f>
        <v>na</v>
      </c>
      <c r="E3260" t="s">
        <v>256</v>
      </c>
      <c r="F3260">
        <v>9601</v>
      </c>
      <c r="G3260" s="139">
        <v>2012</v>
      </c>
      <c r="H3260" t="s">
        <v>154</v>
      </c>
      <c r="I3260" s="691">
        <f>VLOOKUP(E3260&amp;H3260,Data2012!$A:$U,4,FALSE)</f>
        <v>-1</v>
      </c>
    </row>
    <row r="3261" spans="1:9" ht="14.25" hidden="1" customHeight="1">
      <c r="A3261" s="1" t="str">
        <f t="shared" si="851"/>
        <v>AMTRAK20129601</v>
      </c>
      <c r="B3261" s="1" t="str">
        <f t="shared" si="864"/>
        <v xml:space="preserve"> </v>
      </c>
      <c r="C3261" s="210" t="str">
        <f t="shared" si="865"/>
        <v xml:space="preserve"> </v>
      </c>
      <c r="D3261" s="1" t="str">
        <f t="shared" si="866"/>
        <v>na</v>
      </c>
      <c r="E3261" t="s">
        <v>256</v>
      </c>
      <c r="F3261">
        <v>9601</v>
      </c>
      <c r="G3261" s="139">
        <v>2012</v>
      </c>
      <c r="H3261" t="s">
        <v>153</v>
      </c>
      <c r="I3261" s="691">
        <f>VLOOKUP(E3261&amp;H3261,Data2012!$A:$U,4,FALSE)</f>
        <v>-1</v>
      </c>
    </row>
    <row r="3262" spans="1:9" ht="14.25" hidden="1" customHeight="1">
      <c r="A3262" s="1" t="str">
        <f t="shared" si="851"/>
        <v>AMTRAK20129601</v>
      </c>
      <c r="B3262" s="1" t="str">
        <f t="shared" si="864"/>
        <v xml:space="preserve"> </v>
      </c>
      <c r="C3262" s="210" t="str">
        <f t="shared" si="865"/>
        <v xml:space="preserve"> </v>
      </c>
      <c r="D3262" s="1" t="str">
        <f t="shared" si="866"/>
        <v>na</v>
      </c>
      <c r="E3262" t="s">
        <v>256</v>
      </c>
      <c r="F3262">
        <v>9601</v>
      </c>
      <c r="G3262" s="139">
        <v>2012</v>
      </c>
      <c r="H3262" t="s">
        <v>152</v>
      </c>
      <c r="I3262" s="691">
        <f>VLOOKUP(E3262&amp;H3262,Data2012!$A:$U,4,FALSE)</f>
        <v>-1</v>
      </c>
    </row>
    <row r="3263" spans="1:9" ht="14.25" hidden="1" customHeight="1">
      <c r="A3263" s="1" t="str">
        <f t="shared" si="851"/>
        <v>AMTRAK20129601</v>
      </c>
      <c r="B3263" s="1" t="str">
        <f t="shared" si="864"/>
        <v xml:space="preserve"> </v>
      </c>
      <c r="C3263" s="210" t="str">
        <f t="shared" si="865"/>
        <v xml:space="preserve"> </v>
      </c>
      <c r="D3263" s="1" t="str">
        <f t="shared" si="866"/>
        <v>na</v>
      </c>
      <c r="E3263" t="s">
        <v>256</v>
      </c>
      <c r="F3263">
        <v>9601</v>
      </c>
      <c r="G3263" s="139">
        <v>2012</v>
      </c>
      <c r="H3263" t="s">
        <v>151</v>
      </c>
      <c r="I3263" s="691">
        <f>VLOOKUP(E3263&amp;H3263,Data2012!$A:$U,4,FALSE)</f>
        <v>-1</v>
      </c>
    </row>
    <row r="3264" spans="1:9" ht="14.25" hidden="1" customHeight="1">
      <c r="A3264" s="1" t="str">
        <f t="shared" si="851"/>
        <v>AMTRAK20129601</v>
      </c>
      <c r="B3264" s="1" t="str">
        <f t="shared" si="864"/>
        <v xml:space="preserve"> </v>
      </c>
      <c r="C3264" s="210" t="str">
        <f t="shared" si="865"/>
        <v xml:space="preserve"> </v>
      </c>
      <c r="D3264" s="1" t="str">
        <f t="shared" si="866"/>
        <v>na</v>
      </c>
      <c r="E3264" t="s">
        <v>256</v>
      </c>
      <c r="F3264">
        <v>9601</v>
      </c>
      <c r="G3264" s="139">
        <v>2012</v>
      </c>
      <c r="H3264" t="s">
        <v>150</v>
      </c>
      <c r="I3264" s="691">
        <f>VLOOKUP(E3264&amp;H3264,Data2012!$A:$U,4,FALSE)</f>
        <v>-1</v>
      </c>
    </row>
    <row r="3265" spans="1:9" ht="14.25" hidden="1" customHeight="1">
      <c r="A3265" s="1" t="str">
        <f t="shared" si="851"/>
        <v>AMTRAK20129601</v>
      </c>
      <c r="B3265" s="1" t="str">
        <f t="shared" si="864"/>
        <v xml:space="preserve"> </v>
      </c>
      <c r="C3265" s="210" t="str">
        <f t="shared" si="865"/>
        <v xml:space="preserve"> </v>
      </c>
      <c r="D3265" s="1" t="str">
        <f t="shared" si="866"/>
        <v>na</v>
      </c>
      <c r="E3265" t="s">
        <v>256</v>
      </c>
      <c r="F3265">
        <v>9601</v>
      </c>
      <c r="G3265" s="139">
        <v>2012</v>
      </c>
      <c r="H3265" t="s">
        <v>149</v>
      </c>
      <c r="I3265" s="691">
        <f>VLOOKUP(E3265&amp;H3265,Data2012!$A:$U,4,FALSE)</f>
        <v>-1</v>
      </c>
    </row>
    <row r="3266" spans="1:9" ht="14.25" hidden="1" customHeight="1">
      <c r="A3266" s="1" t="str">
        <f t="shared" si="851"/>
        <v>AMTRAK20129601</v>
      </c>
      <c r="B3266" s="1" t="str">
        <f t="shared" si="864"/>
        <v xml:space="preserve"> </v>
      </c>
      <c r="C3266" s="210" t="str">
        <f t="shared" si="865"/>
        <v xml:space="preserve"> </v>
      </c>
      <c r="D3266" s="1" t="str">
        <f t="shared" si="866"/>
        <v>na</v>
      </c>
      <c r="E3266" t="s">
        <v>256</v>
      </c>
      <c r="F3266">
        <v>9601</v>
      </c>
      <c r="G3266" s="139">
        <v>2012</v>
      </c>
      <c r="H3266" t="s">
        <v>148</v>
      </c>
      <c r="I3266" s="691">
        <f>VLOOKUP(E3266&amp;H3266,Data2012!$A:$U,4,FALSE)</f>
        <v>-1</v>
      </c>
    </row>
    <row r="3267" spans="1:9" ht="14.25" hidden="1" customHeight="1">
      <c r="A3267" s="1" t="str">
        <f t="shared" si="851"/>
        <v>AMTRAK20129601</v>
      </c>
      <c r="B3267" s="1" t="str">
        <f t="shared" si="864"/>
        <v xml:space="preserve"> </v>
      </c>
      <c r="C3267" s="210" t="str">
        <f t="shared" si="865"/>
        <v xml:space="preserve"> </v>
      </c>
      <c r="D3267" s="1" t="str">
        <f t="shared" si="866"/>
        <v>na</v>
      </c>
      <c r="E3267" t="s">
        <v>256</v>
      </c>
      <c r="F3267">
        <v>9601</v>
      </c>
      <c r="G3267" s="139">
        <v>2012</v>
      </c>
      <c r="H3267" t="s">
        <v>147</v>
      </c>
      <c r="I3267" s="691">
        <f>VLOOKUP(E3267&amp;H3267,Data2012!$A:$U,4,FALSE)</f>
        <v>-1</v>
      </c>
    </row>
    <row r="3268" spans="1:9" ht="14.25" hidden="1" customHeight="1">
      <c r="A3268" s="1" t="str">
        <f t="shared" si="851"/>
        <v>AMTRAK20129601</v>
      </c>
      <c r="B3268" s="1" t="str">
        <f t="shared" si="864"/>
        <v xml:space="preserve"> </v>
      </c>
      <c r="C3268" s="210" t="str">
        <f t="shared" si="865"/>
        <v xml:space="preserve"> </v>
      </c>
      <c r="D3268" s="1" t="str">
        <f t="shared" si="866"/>
        <v>na</v>
      </c>
      <c r="E3268" t="s">
        <v>256</v>
      </c>
      <c r="F3268">
        <v>9601</v>
      </c>
      <c r="G3268" s="139">
        <v>2012</v>
      </c>
      <c r="H3268" t="s">
        <v>146</v>
      </c>
      <c r="I3268" s="691">
        <f>VLOOKUP(E3268&amp;H3268,Data2012!$A:$U,4,FALSE)</f>
        <v>-1</v>
      </c>
    </row>
    <row r="3269" spans="1:9" ht="14.25" hidden="1" customHeight="1">
      <c r="A3269" s="1" t="str">
        <f t="shared" si="851"/>
        <v>AMTRAK20129601</v>
      </c>
      <c r="B3269" s="1" t="str">
        <f t="shared" si="864"/>
        <v xml:space="preserve"> </v>
      </c>
      <c r="C3269" s="210" t="str">
        <f t="shared" si="865"/>
        <v xml:space="preserve"> </v>
      </c>
      <c r="D3269" s="1" t="str">
        <f t="shared" si="866"/>
        <v>na</v>
      </c>
      <c r="E3269" t="s">
        <v>256</v>
      </c>
      <c r="F3269">
        <v>9601</v>
      </c>
      <c r="G3269" s="139">
        <v>2012</v>
      </c>
      <c r="H3269" t="s">
        <v>145</v>
      </c>
      <c r="I3269" s="691">
        <f>VLOOKUP(E3269&amp;H3269,Data2012!$A:$U,4,FALSE)</f>
        <v>-1</v>
      </c>
    </row>
    <row r="3270" spans="1:9" ht="14.25" hidden="1" customHeight="1">
      <c r="A3270" s="1" t="str">
        <f t="shared" si="851"/>
        <v>AMTRAK20129601</v>
      </c>
      <c r="B3270" s="1" t="str">
        <f>IF(D3270="na"," ",SUMIF(A:A,A3270,D:D))</f>
        <v xml:space="preserve"> </v>
      </c>
      <c r="C3270" s="210" t="str">
        <f>IF(D3270="na"," ",VALUE(RIGHT(TRIM(H3270),2)))</f>
        <v xml:space="preserve"> </v>
      </c>
      <c r="D3270" s="1" t="str">
        <f t="shared" si="866"/>
        <v>na</v>
      </c>
      <c r="E3270" t="s">
        <v>256</v>
      </c>
      <c r="F3270">
        <v>9601</v>
      </c>
      <c r="G3270" s="139">
        <v>2012</v>
      </c>
      <c r="H3270" t="s">
        <v>144</v>
      </c>
      <c r="I3270" s="691">
        <f>VLOOKUP(E3270&amp;H3270,Data2012!$A:$U,4,FALSE)</f>
        <v>-1</v>
      </c>
    </row>
    <row r="3271" spans="1:9" ht="14.25" hidden="1" customHeight="1">
      <c r="A3271" s="1" t="str">
        <f t="shared" ref="A3271:A3334" si="867">TRIM(E3271)&amp;VALUE(G3271)&amp;F3271</f>
        <v>AMTRAK20129602</v>
      </c>
      <c r="B3271" s="1" t="str">
        <f t="shared" ref="B3271:B3281" si="868">IF(D3271="na",B3272,SUMIF(A:A,A3271,D:D))</f>
        <v xml:space="preserve"> </v>
      </c>
      <c r="C3271" s="210" t="str">
        <f t="shared" ref="C3271:C3281" si="869">IF(D3271="na",C3272,VALUE(RIGHT(TRIM(H3271),2)))</f>
        <v xml:space="preserve"> </v>
      </c>
      <c r="D3271" s="1" t="str">
        <f>IF(I3271&lt;0,"na",I3271)</f>
        <v>na</v>
      </c>
      <c r="E3271" t="s">
        <v>256</v>
      </c>
      <c r="F3271">
        <v>9602</v>
      </c>
      <c r="G3271" s="139">
        <v>2012</v>
      </c>
      <c r="H3271" t="s">
        <v>155</v>
      </c>
      <c r="I3271" s="691">
        <f>VLOOKUP(E3271&amp;H3271,Data2012!$A:$U,7,FALSE)</f>
        <v>-1</v>
      </c>
    </row>
    <row r="3272" spans="1:9" ht="14.25" hidden="1" customHeight="1">
      <c r="A3272" s="1" t="str">
        <f t="shared" si="867"/>
        <v>AMTRAK20129602</v>
      </c>
      <c r="B3272" s="1" t="str">
        <f t="shared" si="868"/>
        <v xml:space="preserve"> </v>
      </c>
      <c r="C3272" s="210" t="str">
        <f t="shared" si="869"/>
        <v xml:space="preserve"> </v>
      </c>
      <c r="D3272" s="1" t="str">
        <f t="shared" ref="D3272:D3282" si="870">IF(I3272&lt;0,"na",I3272)</f>
        <v>na</v>
      </c>
      <c r="E3272" t="s">
        <v>256</v>
      </c>
      <c r="F3272">
        <v>9602</v>
      </c>
      <c r="G3272" s="139">
        <v>2012</v>
      </c>
      <c r="H3272" t="s">
        <v>154</v>
      </c>
      <c r="I3272" s="691">
        <f>VLOOKUP(E3272&amp;H3272,Data2012!$A:$U,7,FALSE)</f>
        <v>-1</v>
      </c>
    </row>
    <row r="3273" spans="1:9" ht="14.25" hidden="1" customHeight="1">
      <c r="A3273" s="1" t="str">
        <f t="shared" si="867"/>
        <v>AMTRAK20129602</v>
      </c>
      <c r="B3273" s="1" t="str">
        <f t="shared" si="868"/>
        <v xml:space="preserve"> </v>
      </c>
      <c r="C3273" s="210" t="str">
        <f t="shared" si="869"/>
        <v xml:space="preserve"> </v>
      </c>
      <c r="D3273" s="1" t="str">
        <f t="shared" si="870"/>
        <v>na</v>
      </c>
      <c r="E3273" t="s">
        <v>256</v>
      </c>
      <c r="F3273">
        <v>9602</v>
      </c>
      <c r="G3273" s="139">
        <v>2012</v>
      </c>
      <c r="H3273" t="s">
        <v>153</v>
      </c>
      <c r="I3273" s="691">
        <f>VLOOKUP(E3273&amp;H3273,Data2012!$A:$U,7,FALSE)</f>
        <v>-1</v>
      </c>
    </row>
    <row r="3274" spans="1:9" ht="14.25" hidden="1" customHeight="1">
      <c r="A3274" s="1" t="str">
        <f t="shared" si="867"/>
        <v>AMTRAK20129602</v>
      </c>
      <c r="B3274" s="1" t="str">
        <f t="shared" si="868"/>
        <v xml:space="preserve"> </v>
      </c>
      <c r="C3274" s="210" t="str">
        <f t="shared" si="869"/>
        <v xml:space="preserve"> </v>
      </c>
      <c r="D3274" s="1" t="str">
        <f t="shared" si="870"/>
        <v>na</v>
      </c>
      <c r="E3274" t="s">
        <v>256</v>
      </c>
      <c r="F3274">
        <v>9602</v>
      </c>
      <c r="G3274" s="139">
        <v>2012</v>
      </c>
      <c r="H3274" t="s">
        <v>152</v>
      </c>
      <c r="I3274" s="691">
        <f>VLOOKUP(E3274&amp;H3274,Data2012!$A:$U,7,FALSE)</f>
        <v>-1</v>
      </c>
    </row>
    <row r="3275" spans="1:9" ht="14.25" hidden="1" customHeight="1">
      <c r="A3275" s="1" t="str">
        <f t="shared" si="867"/>
        <v>AMTRAK20129602</v>
      </c>
      <c r="B3275" s="1" t="str">
        <f t="shared" si="868"/>
        <v xml:space="preserve"> </v>
      </c>
      <c r="C3275" s="210" t="str">
        <f t="shared" si="869"/>
        <v xml:space="preserve"> </v>
      </c>
      <c r="D3275" s="1" t="str">
        <f t="shared" si="870"/>
        <v>na</v>
      </c>
      <c r="E3275" t="s">
        <v>256</v>
      </c>
      <c r="F3275">
        <v>9602</v>
      </c>
      <c r="G3275" s="139">
        <v>2012</v>
      </c>
      <c r="H3275" t="s">
        <v>151</v>
      </c>
      <c r="I3275" s="691">
        <f>VLOOKUP(E3275&amp;H3275,Data2012!$A:$U,7,FALSE)</f>
        <v>-1</v>
      </c>
    </row>
    <row r="3276" spans="1:9" ht="14.25" hidden="1" customHeight="1">
      <c r="A3276" s="1" t="str">
        <f t="shared" si="867"/>
        <v>AMTRAK20129602</v>
      </c>
      <c r="B3276" s="1" t="str">
        <f t="shared" si="868"/>
        <v xml:space="preserve"> </v>
      </c>
      <c r="C3276" s="210" t="str">
        <f t="shared" si="869"/>
        <v xml:space="preserve"> </v>
      </c>
      <c r="D3276" s="1" t="str">
        <f t="shared" si="870"/>
        <v>na</v>
      </c>
      <c r="E3276" t="s">
        <v>256</v>
      </c>
      <c r="F3276">
        <v>9602</v>
      </c>
      <c r="G3276" s="139">
        <v>2012</v>
      </c>
      <c r="H3276" t="s">
        <v>150</v>
      </c>
      <c r="I3276" s="691">
        <f>VLOOKUP(E3276&amp;H3276,Data2012!$A:$U,7,FALSE)</f>
        <v>-1</v>
      </c>
    </row>
    <row r="3277" spans="1:9" ht="14.25" hidden="1" customHeight="1">
      <c r="A3277" s="1" t="str">
        <f t="shared" si="867"/>
        <v>AMTRAK20129602</v>
      </c>
      <c r="B3277" s="1" t="str">
        <f t="shared" si="868"/>
        <v xml:space="preserve"> </v>
      </c>
      <c r="C3277" s="210" t="str">
        <f t="shared" si="869"/>
        <v xml:space="preserve"> </v>
      </c>
      <c r="D3277" s="1" t="str">
        <f t="shared" si="870"/>
        <v>na</v>
      </c>
      <c r="E3277" t="s">
        <v>256</v>
      </c>
      <c r="F3277">
        <v>9602</v>
      </c>
      <c r="G3277" s="139">
        <v>2012</v>
      </c>
      <c r="H3277" t="s">
        <v>149</v>
      </c>
      <c r="I3277" s="691">
        <f>VLOOKUP(E3277&amp;H3277,Data2012!$A:$U,7,FALSE)</f>
        <v>-1</v>
      </c>
    </row>
    <row r="3278" spans="1:9" ht="14.25" hidden="1" customHeight="1">
      <c r="A3278" s="1" t="str">
        <f t="shared" si="867"/>
        <v>AMTRAK20129602</v>
      </c>
      <c r="B3278" s="1" t="str">
        <f t="shared" si="868"/>
        <v xml:space="preserve"> </v>
      </c>
      <c r="C3278" s="210" t="str">
        <f t="shared" si="869"/>
        <v xml:space="preserve"> </v>
      </c>
      <c r="D3278" s="1" t="str">
        <f t="shared" si="870"/>
        <v>na</v>
      </c>
      <c r="E3278" t="s">
        <v>256</v>
      </c>
      <c r="F3278">
        <v>9602</v>
      </c>
      <c r="G3278" s="139">
        <v>2012</v>
      </c>
      <c r="H3278" t="s">
        <v>148</v>
      </c>
      <c r="I3278" s="691">
        <f>VLOOKUP(E3278&amp;H3278,Data2012!$A:$U,7,FALSE)</f>
        <v>-1</v>
      </c>
    </row>
    <row r="3279" spans="1:9" ht="14.25" hidden="1" customHeight="1">
      <c r="A3279" s="1" t="str">
        <f t="shared" si="867"/>
        <v>AMTRAK20129602</v>
      </c>
      <c r="B3279" s="1" t="str">
        <f t="shared" si="868"/>
        <v xml:space="preserve"> </v>
      </c>
      <c r="C3279" s="210" t="str">
        <f t="shared" si="869"/>
        <v xml:space="preserve"> </v>
      </c>
      <c r="D3279" s="1" t="str">
        <f t="shared" si="870"/>
        <v>na</v>
      </c>
      <c r="E3279" t="s">
        <v>256</v>
      </c>
      <c r="F3279">
        <v>9602</v>
      </c>
      <c r="G3279" s="139">
        <v>2012</v>
      </c>
      <c r="H3279" t="s">
        <v>147</v>
      </c>
      <c r="I3279" s="691">
        <f>VLOOKUP(E3279&amp;H3279,Data2012!$A:$U,7,FALSE)</f>
        <v>-1</v>
      </c>
    </row>
    <row r="3280" spans="1:9" ht="14.25" hidden="1" customHeight="1">
      <c r="A3280" s="1" t="str">
        <f t="shared" si="867"/>
        <v>AMTRAK20129602</v>
      </c>
      <c r="B3280" s="1" t="str">
        <f t="shared" si="868"/>
        <v xml:space="preserve"> </v>
      </c>
      <c r="C3280" s="210" t="str">
        <f t="shared" si="869"/>
        <v xml:space="preserve"> </v>
      </c>
      <c r="D3280" s="1" t="str">
        <f t="shared" si="870"/>
        <v>na</v>
      </c>
      <c r="E3280" t="s">
        <v>256</v>
      </c>
      <c r="F3280">
        <v>9602</v>
      </c>
      <c r="G3280" s="139">
        <v>2012</v>
      </c>
      <c r="H3280" t="s">
        <v>146</v>
      </c>
      <c r="I3280" s="691">
        <f>VLOOKUP(E3280&amp;H3280,Data2012!$A:$U,7,FALSE)</f>
        <v>-1</v>
      </c>
    </row>
    <row r="3281" spans="1:9" ht="14.25" hidden="1" customHeight="1">
      <c r="A3281" s="1" t="str">
        <f t="shared" si="867"/>
        <v>AMTRAK20129602</v>
      </c>
      <c r="B3281" s="1" t="str">
        <f t="shared" si="868"/>
        <v xml:space="preserve"> </v>
      </c>
      <c r="C3281" s="210" t="str">
        <f t="shared" si="869"/>
        <v xml:space="preserve"> </v>
      </c>
      <c r="D3281" s="1" t="str">
        <f t="shared" si="870"/>
        <v>na</v>
      </c>
      <c r="E3281" t="s">
        <v>256</v>
      </c>
      <c r="F3281">
        <v>9602</v>
      </c>
      <c r="G3281" s="139">
        <v>2012</v>
      </c>
      <c r="H3281" t="s">
        <v>145</v>
      </c>
      <c r="I3281" s="691">
        <f>VLOOKUP(E3281&amp;H3281,Data2012!$A:$U,7,FALSE)</f>
        <v>-1</v>
      </c>
    </row>
    <row r="3282" spans="1:9" ht="14.25" hidden="1" customHeight="1">
      <c r="A3282" s="1" t="str">
        <f t="shared" si="867"/>
        <v>AMTRAK20129602</v>
      </c>
      <c r="B3282" s="403" t="str">
        <f>IF(D3282="na"," ",SUMIF(A:A,A3282,D:D))</f>
        <v xml:space="preserve"> </v>
      </c>
      <c r="C3282" s="404" t="str">
        <f>IF(D3282="na"," ",VALUE(RIGHT(TRIM(H3282),2)))</f>
        <v xml:space="preserve"> </v>
      </c>
      <c r="D3282" s="403" t="str">
        <f t="shared" si="870"/>
        <v>na</v>
      </c>
      <c r="E3282" t="s">
        <v>256</v>
      </c>
      <c r="F3282">
        <v>9602</v>
      </c>
      <c r="G3282" s="139">
        <v>2012</v>
      </c>
      <c r="H3282" t="s">
        <v>144</v>
      </c>
      <c r="I3282" s="691">
        <f>VLOOKUP(E3282&amp;H3282,Data2012!$A:$U,7,FALSE)</f>
        <v>-1</v>
      </c>
    </row>
    <row r="3283" spans="1:9" ht="14.25" hidden="1" customHeight="1">
      <c r="A3283" s="1" t="str">
        <f t="shared" si="867"/>
        <v>THSRC20129601</v>
      </c>
      <c r="B3283" s="1" t="str">
        <f t="shared" ref="B3283:B3293" si="871">IF(D3283="na",B3284,SUMIF(A:A,A3283,D:D))</f>
        <v xml:space="preserve"> </v>
      </c>
      <c r="C3283" s="210" t="str">
        <f t="shared" ref="C3283:C3293" si="872">IF(D3283="na",C3284,VALUE(RIGHT(TRIM(H3283),2)))</f>
        <v xml:space="preserve"> </v>
      </c>
      <c r="D3283" s="1" t="str">
        <f>IF(I3283&lt;0,"na",I3283)</f>
        <v>na</v>
      </c>
      <c r="E3283" t="s">
        <v>265</v>
      </c>
      <c r="F3283">
        <v>9601</v>
      </c>
      <c r="G3283" s="139">
        <v>2012</v>
      </c>
      <c r="H3283" t="s">
        <v>155</v>
      </c>
      <c r="I3283" s="691">
        <f>VLOOKUP(E3283&amp;H3283,Data2012!$A:$U,4,FALSE)</f>
        <v>-1</v>
      </c>
    </row>
    <row r="3284" spans="1:9" ht="14.25" hidden="1" customHeight="1">
      <c r="A3284" s="1" t="str">
        <f t="shared" si="867"/>
        <v>THSRC20129601</v>
      </c>
      <c r="B3284" s="1" t="str">
        <f t="shared" si="871"/>
        <v xml:space="preserve"> </v>
      </c>
      <c r="C3284" s="210" t="str">
        <f t="shared" si="872"/>
        <v xml:space="preserve"> </v>
      </c>
      <c r="D3284" s="1" t="str">
        <f t="shared" ref="D3284:D3294" si="873">IF(I3284&lt;0,"na",I3284)</f>
        <v>na</v>
      </c>
      <c r="E3284" t="s">
        <v>265</v>
      </c>
      <c r="F3284">
        <v>9601</v>
      </c>
      <c r="G3284" s="139">
        <v>2012</v>
      </c>
      <c r="H3284" t="s">
        <v>154</v>
      </c>
      <c r="I3284" s="691">
        <f>VLOOKUP(E3284&amp;H3284,Data2012!$A:$U,4,FALSE)</f>
        <v>-1</v>
      </c>
    </row>
    <row r="3285" spans="1:9" ht="14.25" hidden="1" customHeight="1">
      <c r="A3285" s="1" t="str">
        <f t="shared" si="867"/>
        <v>THSRC20129601</v>
      </c>
      <c r="B3285" s="1" t="str">
        <f t="shared" si="871"/>
        <v xml:space="preserve"> </v>
      </c>
      <c r="C3285" s="210" t="str">
        <f t="shared" si="872"/>
        <v xml:space="preserve"> </v>
      </c>
      <c r="D3285" s="1" t="str">
        <f t="shared" si="873"/>
        <v>na</v>
      </c>
      <c r="E3285" t="s">
        <v>265</v>
      </c>
      <c r="F3285">
        <v>9601</v>
      </c>
      <c r="G3285" s="139">
        <v>2012</v>
      </c>
      <c r="H3285" t="s">
        <v>153</v>
      </c>
      <c r="I3285" s="691">
        <f>VLOOKUP(E3285&amp;H3285,Data2012!$A:$U,4,FALSE)</f>
        <v>-1</v>
      </c>
    </row>
    <row r="3286" spans="1:9" ht="14.25" hidden="1" customHeight="1">
      <c r="A3286" s="1" t="str">
        <f t="shared" si="867"/>
        <v>THSRC20129601</v>
      </c>
      <c r="B3286" s="1" t="str">
        <f t="shared" si="871"/>
        <v xml:space="preserve"> </v>
      </c>
      <c r="C3286" s="210" t="str">
        <f t="shared" si="872"/>
        <v xml:space="preserve"> </v>
      </c>
      <c r="D3286" s="1" t="str">
        <f t="shared" si="873"/>
        <v>na</v>
      </c>
      <c r="E3286" t="s">
        <v>265</v>
      </c>
      <c r="F3286">
        <v>9601</v>
      </c>
      <c r="G3286" s="139">
        <v>2012</v>
      </c>
      <c r="H3286" t="s">
        <v>152</v>
      </c>
      <c r="I3286" s="691">
        <f>VLOOKUP(E3286&amp;H3286,Data2012!$A:$U,4,FALSE)</f>
        <v>-1</v>
      </c>
    </row>
    <row r="3287" spans="1:9" ht="14.25" hidden="1" customHeight="1">
      <c r="A3287" s="1" t="str">
        <f t="shared" si="867"/>
        <v>THSRC20129601</v>
      </c>
      <c r="B3287" s="1" t="str">
        <f t="shared" si="871"/>
        <v xml:space="preserve"> </v>
      </c>
      <c r="C3287" s="210" t="str">
        <f t="shared" si="872"/>
        <v xml:space="preserve"> </v>
      </c>
      <c r="D3287" s="1" t="str">
        <f t="shared" si="873"/>
        <v>na</v>
      </c>
      <c r="E3287" t="s">
        <v>265</v>
      </c>
      <c r="F3287">
        <v>9601</v>
      </c>
      <c r="G3287" s="139">
        <v>2012</v>
      </c>
      <c r="H3287" t="s">
        <v>151</v>
      </c>
      <c r="I3287" s="691">
        <f>VLOOKUP(E3287&amp;H3287,Data2012!$A:$U,4,FALSE)</f>
        <v>-1</v>
      </c>
    </row>
    <row r="3288" spans="1:9" ht="14.25" hidden="1" customHeight="1">
      <c r="A3288" s="1" t="str">
        <f t="shared" si="867"/>
        <v>THSRC20129601</v>
      </c>
      <c r="B3288" s="1" t="str">
        <f t="shared" si="871"/>
        <v xml:space="preserve"> </v>
      </c>
      <c r="C3288" s="210" t="str">
        <f t="shared" si="872"/>
        <v xml:space="preserve"> </v>
      </c>
      <c r="D3288" s="1" t="str">
        <f t="shared" si="873"/>
        <v>na</v>
      </c>
      <c r="E3288" t="s">
        <v>265</v>
      </c>
      <c r="F3288">
        <v>9601</v>
      </c>
      <c r="G3288" s="139">
        <v>2012</v>
      </c>
      <c r="H3288" t="s">
        <v>150</v>
      </c>
      <c r="I3288" s="691">
        <f>VLOOKUP(E3288&amp;H3288,Data2012!$A:$U,4,FALSE)</f>
        <v>-1</v>
      </c>
    </row>
    <row r="3289" spans="1:9" ht="14.25" hidden="1" customHeight="1">
      <c r="A3289" s="1" t="str">
        <f t="shared" si="867"/>
        <v>THSRC20129601</v>
      </c>
      <c r="B3289" s="1" t="str">
        <f t="shared" si="871"/>
        <v xml:space="preserve"> </v>
      </c>
      <c r="C3289" s="210" t="str">
        <f t="shared" si="872"/>
        <v xml:space="preserve"> </v>
      </c>
      <c r="D3289" s="1" t="str">
        <f t="shared" si="873"/>
        <v>na</v>
      </c>
      <c r="E3289" t="s">
        <v>265</v>
      </c>
      <c r="F3289">
        <v>9601</v>
      </c>
      <c r="G3289" s="139">
        <v>2012</v>
      </c>
      <c r="H3289" t="s">
        <v>149</v>
      </c>
      <c r="I3289" s="691">
        <f>VLOOKUP(E3289&amp;H3289,Data2012!$A:$U,4,FALSE)</f>
        <v>-1</v>
      </c>
    </row>
    <row r="3290" spans="1:9" ht="14.25" hidden="1" customHeight="1">
      <c r="A3290" s="1" t="str">
        <f t="shared" si="867"/>
        <v>THSRC20129601</v>
      </c>
      <c r="B3290" s="1" t="str">
        <f t="shared" si="871"/>
        <v xml:space="preserve"> </v>
      </c>
      <c r="C3290" s="210" t="str">
        <f t="shared" si="872"/>
        <v xml:space="preserve"> </v>
      </c>
      <c r="D3290" s="1" t="str">
        <f t="shared" si="873"/>
        <v>na</v>
      </c>
      <c r="E3290" t="s">
        <v>265</v>
      </c>
      <c r="F3290">
        <v>9601</v>
      </c>
      <c r="G3290" s="139">
        <v>2012</v>
      </c>
      <c r="H3290" t="s">
        <v>148</v>
      </c>
      <c r="I3290" s="691">
        <f>VLOOKUP(E3290&amp;H3290,Data2012!$A:$U,4,FALSE)</f>
        <v>-1</v>
      </c>
    </row>
    <row r="3291" spans="1:9" ht="14.25" hidden="1" customHeight="1">
      <c r="A3291" s="1" t="str">
        <f t="shared" si="867"/>
        <v>THSRC20129601</v>
      </c>
      <c r="B3291" s="1" t="str">
        <f t="shared" si="871"/>
        <v xml:space="preserve"> </v>
      </c>
      <c r="C3291" s="210" t="str">
        <f t="shared" si="872"/>
        <v xml:space="preserve"> </v>
      </c>
      <c r="D3291" s="1" t="str">
        <f t="shared" si="873"/>
        <v>na</v>
      </c>
      <c r="E3291" t="s">
        <v>265</v>
      </c>
      <c r="F3291">
        <v>9601</v>
      </c>
      <c r="G3291" s="139">
        <v>2012</v>
      </c>
      <c r="H3291" t="s">
        <v>147</v>
      </c>
      <c r="I3291" s="691">
        <f>VLOOKUP(E3291&amp;H3291,Data2012!$A:$U,4,FALSE)</f>
        <v>-1</v>
      </c>
    </row>
    <row r="3292" spans="1:9" ht="14.25" hidden="1" customHeight="1">
      <c r="A3292" s="1" t="str">
        <f t="shared" si="867"/>
        <v>THSRC20129601</v>
      </c>
      <c r="B3292" s="1" t="str">
        <f t="shared" si="871"/>
        <v xml:space="preserve"> </v>
      </c>
      <c r="C3292" s="210" t="str">
        <f t="shared" si="872"/>
        <v xml:space="preserve"> </v>
      </c>
      <c r="D3292" s="1" t="str">
        <f t="shared" si="873"/>
        <v>na</v>
      </c>
      <c r="E3292" t="s">
        <v>265</v>
      </c>
      <c r="F3292">
        <v>9601</v>
      </c>
      <c r="G3292" s="139">
        <v>2012</v>
      </c>
      <c r="H3292" t="s">
        <v>146</v>
      </c>
      <c r="I3292" s="691">
        <f>VLOOKUP(E3292&amp;H3292,Data2012!$A:$U,4,FALSE)</f>
        <v>-1</v>
      </c>
    </row>
    <row r="3293" spans="1:9" ht="14.25" hidden="1" customHeight="1">
      <c r="A3293" s="1" t="str">
        <f t="shared" si="867"/>
        <v>THSRC20129601</v>
      </c>
      <c r="B3293" s="1" t="str">
        <f t="shared" si="871"/>
        <v xml:space="preserve"> </v>
      </c>
      <c r="C3293" s="210" t="str">
        <f t="shared" si="872"/>
        <v xml:space="preserve"> </v>
      </c>
      <c r="D3293" s="1" t="str">
        <f t="shared" si="873"/>
        <v>na</v>
      </c>
      <c r="E3293" t="s">
        <v>265</v>
      </c>
      <c r="F3293">
        <v>9601</v>
      </c>
      <c r="G3293" s="139">
        <v>2012</v>
      </c>
      <c r="H3293" t="s">
        <v>145</v>
      </c>
      <c r="I3293" s="691">
        <f>VLOOKUP(E3293&amp;H3293,Data2012!$A:$U,4,FALSE)</f>
        <v>-1</v>
      </c>
    </row>
    <row r="3294" spans="1:9" ht="14.25" hidden="1" customHeight="1">
      <c r="A3294" s="1" t="str">
        <f t="shared" si="867"/>
        <v>THSRC20129601</v>
      </c>
      <c r="B3294" s="1" t="str">
        <f>IF(D3294="na"," ",SUMIF(A:A,A3294,D:D))</f>
        <v xml:space="preserve"> </v>
      </c>
      <c r="C3294" s="210" t="str">
        <f>IF(D3294="na"," ",VALUE(RIGHT(TRIM(H3294),2)))</f>
        <v xml:space="preserve"> </v>
      </c>
      <c r="D3294" s="1" t="str">
        <f t="shared" si="873"/>
        <v>na</v>
      </c>
      <c r="E3294" t="s">
        <v>265</v>
      </c>
      <c r="F3294">
        <v>9601</v>
      </c>
      <c r="G3294" s="139">
        <v>2012</v>
      </c>
      <c r="H3294" t="s">
        <v>144</v>
      </c>
      <c r="I3294" s="691">
        <f>VLOOKUP(E3294&amp;H3294,Data2012!$A:$U,4,FALSE)</f>
        <v>-1</v>
      </c>
    </row>
    <row r="3295" spans="1:9" ht="14.25" hidden="1" customHeight="1">
      <c r="A3295" s="1" t="str">
        <f t="shared" si="867"/>
        <v>THSRC20129602</v>
      </c>
      <c r="B3295" s="1" t="str">
        <f t="shared" ref="B3295:B3305" si="874">IF(D3295="na",B3296,SUMIF(A:A,A3295,D:D))</f>
        <v xml:space="preserve"> </v>
      </c>
      <c r="C3295" s="210" t="str">
        <f t="shared" ref="C3295:C3305" si="875">IF(D3295="na",C3296,VALUE(RIGHT(TRIM(H3295),2)))</f>
        <v xml:space="preserve"> </v>
      </c>
      <c r="D3295" s="1" t="str">
        <f>IF(I3295&lt;0,"na",I3295)</f>
        <v>na</v>
      </c>
      <c r="E3295" t="s">
        <v>265</v>
      </c>
      <c r="F3295">
        <v>9602</v>
      </c>
      <c r="G3295" s="139">
        <v>2012</v>
      </c>
      <c r="H3295" t="s">
        <v>155</v>
      </c>
      <c r="I3295" s="691">
        <f>VLOOKUP(E3295&amp;H3295,Data2012!$A:$U,7,FALSE)</f>
        <v>-1</v>
      </c>
    </row>
    <row r="3296" spans="1:9" ht="14.25" hidden="1" customHeight="1">
      <c r="A3296" s="1" t="str">
        <f t="shared" si="867"/>
        <v>THSRC20129602</v>
      </c>
      <c r="B3296" s="1" t="str">
        <f t="shared" si="874"/>
        <v xml:space="preserve"> </v>
      </c>
      <c r="C3296" s="210" t="str">
        <f t="shared" si="875"/>
        <v xml:space="preserve"> </v>
      </c>
      <c r="D3296" s="1" t="str">
        <f t="shared" ref="D3296:D3306" si="876">IF(I3296&lt;0,"na",I3296)</f>
        <v>na</v>
      </c>
      <c r="E3296" t="s">
        <v>265</v>
      </c>
      <c r="F3296">
        <v>9602</v>
      </c>
      <c r="G3296" s="139">
        <v>2012</v>
      </c>
      <c r="H3296" t="s">
        <v>154</v>
      </c>
      <c r="I3296" s="691">
        <f>VLOOKUP(E3296&amp;H3296,Data2012!$A:$U,7,FALSE)</f>
        <v>-1</v>
      </c>
    </row>
    <row r="3297" spans="1:9" ht="14.25" hidden="1" customHeight="1">
      <c r="A3297" s="1" t="str">
        <f t="shared" si="867"/>
        <v>THSRC20129602</v>
      </c>
      <c r="B3297" s="1" t="str">
        <f t="shared" si="874"/>
        <v xml:space="preserve"> </v>
      </c>
      <c r="C3297" s="210" t="str">
        <f t="shared" si="875"/>
        <v xml:space="preserve"> </v>
      </c>
      <c r="D3297" s="1" t="str">
        <f t="shared" si="876"/>
        <v>na</v>
      </c>
      <c r="E3297" t="s">
        <v>265</v>
      </c>
      <c r="F3297">
        <v>9602</v>
      </c>
      <c r="G3297" s="139">
        <v>2012</v>
      </c>
      <c r="H3297" t="s">
        <v>153</v>
      </c>
      <c r="I3297" s="691">
        <f>VLOOKUP(E3297&amp;H3297,Data2012!$A:$U,7,FALSE)</f>
        <v>-1</v>
      </c>
    </row>
    <row r="3298" spans="1:9" ht="14.25" hidden="1" customHeight="1">
      <c r="A3298" s="1" t="str">
        <f t="shared" si="867"/>
        <v>THSRC20129602</v>
      </c>
      <c r="B3298" s="1" t="str">
        <f t="shared" si="874"/>
        <v xml:space="preserve"> </v>
      </c>
      <c r="C3298" s="210" t="str">
        <f t="shared" si="875"/>
        <v xml:space="preserve"> </v>
      </c>
      <c r="D3298" s="1" t="str">
        <f t="shared" si="876"/>
        <v>na</v>
      </c>
      <c r="E3298" t="s">
        <v>265</v>
      </c>
      <c r="F3298">
        <v>9602</v>
      </c>
      <c r="G3298" s="139">
        <v>2012</v>
      </c>
      <c r="H3298" t="s">
        <v>152</v>
      </c>
      <c r="I3298" s="691">
        <f>VLOOKUP(E3298&amp;H3298,Data2012!$A:$U,7,FALSE)</f>
        <v>-1</v>
      </c>
    </row>
    <row r="3299" spans="1:9" ht="14.25" hidden="1" customHeight="1">
      <c r="A3299" s="1" t="str">
        <f t="shared" si="867"/>
        <v>THSRC20129602</v>
      </c>
      <c r="B3299" s="1" t="str">
        <f t="shared" si="874"/>
        <v xml:space="preserve"> </v>
      </c>
      <c r="C3299" s="210" t="str">
        <f t="shared" si="875"/>
        <v xml:space="preserve"> </v>
      </c>
      <c r="D3299" s="1" t="str">
        <f t="shared" si="876"/>
        <v>na</v>
      </c>
      <c r="E3299" t="s">
        <v>265</v>
      </c>
      <c r="F3299">
        <v>9602</v>
      </c>
      <c r="G3299" s="139">
        <v>2012</v>
      </c>
      <c r="H3299" t="s">
        <v>151</v>
      </c>
      <c r="I3299" s="691">
        <f>VLOOKUP(E3299&amp;H3299,Data2012!$A:$U,7,FALSE)</f>
        <v>-1</v>
      </c>
    </row>
    <row r="3300" spans="1:9" ht="14.25" hidden="1" customHeight="1">
      <c r="A3300" s="1" t="str">
        <f t="shared" si="867"/>
        <v>THSRC20129602</v>
      </c>
      <c r="B3300" s="1" t="str">
        <f t="shared" si="874"/>
        <v xml:space="preserve"> </v>
      </c>
      <c r="C3300" s="210" t="str">
        <f t="shared" si="875"/>
        <v xml:space="preserve"> </v>
      </c>
      <c r="D3300" s="1" t="str">
        <f t="shared" si="876"/>
        <v>na</v>
      </c>
      <c r="E3300" t="s">
        <v>265</v>
      </c>
      <c r="F3300">
        <v>9602</v>
      </c>
      <c r="G3300" s="139">
        <v>2012</v>
      </c>
      <c r="H3300" t="s">
        <v>150</v>
      </c>
      <c r="I3300" s="691">
        <f>VLOOKUP(E3300&amp;H3300,Data2012!$A:$U,7,FALSE)</f>
        <v>-1</v>
      </c>
    </row>
    <row r="3301" spans="1:9" ht="14.25" hidden="1" customHeight="1">
      <c r="A3301" s="1" t="str">
        <f t="shared" si="867"/>
        <v>THSRC20129602</v>
      </c>
      <c r="B3301" s="1" t="str">
        <f t="shared" si="874"/>
        <v xml:space="preserve"> </v>
      </c>
      <c r="C3301" s="210" t="str">
        <f t="shared" si="875"/>
        <v xml:space="preserve"> </v>
      </c>
      <c r="D3301" s="1" t="str">
        <f t="shared" si="876"/>
        <v>na</v>
      </c>
      <c r="E3301" t="s">
        <v>265</v>
      </c>
      <c r="F3301">
        <v>9602</v>
      </c>
      <c r="G3301" s="139">
        <v>2012</v>
      </c>
      <c r="H3301" t="s">
        <v>149</v>
      </c>
      <c r="I3301" s="691">
        <f>VLOOKUP(E3301&amp;H3301,Data2012!$A:$U,7,FALSE)</f>
        <v>-1</v>
      </c>
    </row>
    <row r="3302" spans="1:9" ht="14.25" hidden="1" customHeight="1">
      <c r="A3302" s="1" t="str">
        <f t="shared" si="867"/>
        <v>THSRC20129602</v>
      </c>
      <c r="B3302" s="1" t="str">
        <f t="shared" si="874"/>
        <v xml:space="preserve"> </v>
      </c>
      <c r="C3302" s="210" t="str">
        <f t="shared" si="875"/>
        <v xml:space="preserve"> </v>
      </c>
      <c r="D3302" s="1" t="str">
        <f t="shared" si="876"/>
        <v>na</v>
      </c>
      <c r="E3302" t="s">
        <v>265</v>
      </c>
      <c r="F3302">
        <v>9602</v>
      </c>
      <c r="G3302" s="139">
        <v>2012</v>
      </c>
      <c r="H3302" t="s">
        <v>148</v>
      </c>
      <c r="I3302" s="691">
        <f>VLOOKUP(E3302&amp;H3302,Data2012!$A:$U,7,FALSE)</f>
        <v>-1</v>
      </c>
    </row>
    <row r="3303" spans="1:9" ht="14.25" hidden="1" customHeight="1">
      <c r="A3303" s="1" t="str">
        <f t="shared" si="867"/>
        <v>THSRC20129602</v>
      </c>
      <c r="B3303" s="1" t="str">
        <f t="shared" si="874"/>
        <v xml:space="preserve"> </v>
      </c>
      <c r="C3303" s="210" t="str">
        <f t="shared" si="875"/>
        <v xml:space="preserve"> </v>
      </c>
      <c r="D3303" s="1" t="str">
        <f t="shared" si="876"/>
        <v>na</v>
      </c>
      <c r="E3303" t="s">
        <v>265</v>
      </c>
      <c r="F3303">
        <v>9602</v>
      </c>
      <c r="G3303" s="139">
        <v>2012</v>
      </c>
      <c r="H3303" t="s">
        <v>147</v>
      </c>
      <c r="I3303" s="691">
        <f>VLOOKUP(E3303&amp;H3303,Data2012!$A:$U,7,FALSE)</f>
        <v>-1</v>
      </c>
    </row>
    <row r="3304" spans="1:9" ht="14.25" hidden="1" customHeight="1">
      <c r="A3304" s="1" t="str">
        <f t="shared" si="867"/>
        <v>THSRC20129602</v>
      </c>
      <c r="B3304" s="1" t="str">
        <f t="shared" si="874"/>
        <v xml:space="preserve"> </v>
      </c>
      <c r="C3304" s="210" t="str">
        <f t="shared" si="875"/>
        <v xml:space="preserve"> </v>
      </c>
      <c r="D3304" s="1" t="str">
        <f t="shared" si="876"/>
        <v>na</v>
      </c>
      <c r="E3304" t="s">
        <v>265</v>
      </c>
      <c r="F3304">
        <v>9602</v>
      </c>
      <c r="G3304" s="139">
        <v>2012</v>
      </c>
      <c r="H3304" t="s">
        <v>146</v>
      </c>
      <c r="I3304" s="691">
        <f>VLOOKUP(E3304&amp;H3304,Data2012!$A:$U,7,FALSE)</f>
        <v>-1</v>
      </c>
    </row>
    <row r="3305" spans="1:9" ht="14.25" hidden="1" customHeight="1">
      <c r="A3305" s="1" t="str">
        <f t="shared" si="867"/>
        <v>THSRC20129602</v>
      </c>
      <c r="B3305" s="1" t="str">
        <f t="shared" si="874"/>
        <v xml:space="preserve"> </v>
      </c>
      <c r="C3305" s="210" t="str">
        <f t="shared" si="875"/>
        <v xml:space="preserve"> </v>
      </c>
      <c r="D3305" s="1" t="str">
        <f t="shared" si="876"/>
        <v>na</v>
      </c>
      <c r="E3305" t="s">
        <v>265</v>
      </c>
      <c r="F3305">
        <v>9602</v>
      </c>
      <c r="G3305" s="139">
        <v>2012</v>
      </c>
      <c r="H3305" t="s">
        <v>145</v>
      </c>
      <c r="I3305" s="691">
        <f>VLOOKUP(E3305&amp;H3305,Data2012!$A:$U,7,FALSE)</f>
        <v>-1</v>
      </c>
    </row>
    <row r="3306" spans="1:9" ht="14.25" hidden="1" customHeight="1">
      <c r="A3306" s="1" t="str">
        <f t="shared" si="867"/>
        <v>THSRC20129602</v>
      </c>
      <c r="B3306" s="1" t="str">
        <f>IF(D3306="na"," ",SUMIF(A:A,A3306,D:D))</f>
        <v xml:space="preserve"> </v>
      </c>
      <c r="C3306" s="210" t="str">
        <f>IF(D3306="na"," ",VALUE(RIGHT(TRIM(H3306),2)))</f>
        <v xml:space="preserve"> </v>
      </c>
      <c r="D3306" s="1" t="str">
        <f t="shared" si="876"/>
        <v>na</v>
      </c>
      <c r="E3306" t="s">
        <v>265</v>
      </c>
      <c r="F3306">
        <v>9602</v>
      </c>
      <c r="G3306" s="139">
        <v>2012</v>
      </c>
      <c r="H3306" t="s">
        <v>144</v>
      </c>
      <c r="I3306" s="691">
        <f>VLOOKUP(E3306&amp;H3306,Data2012!$A:$U,7,FALSE)</f>
        <v>-1</v>
      </c>
    </row>
    <row r="3307" spans="1:9" ht="14.25" hidden="1" customHeight="1">
      <c r="A3307" s="1" t="str">
        <f t="shared" si="867"/>
        <v>MONTECARGO20129603</v>
      </c>
      <c r="B3307" s="1" t="str">
        <f t="shared" ref="B3307:B3317" si="877">IF(D3307="na",B3308,SUMIF(A:A,A3307,D:D))</f>
        <v xml:space="preserve"> </v>
      </c>
      <c r="C3307" s="210" t="str">
        <f t="shared" ref="C3307:C3317" si="878">IF(D3307="na",C3308,VALUE(RIGHT(TRIM(H3307),2)))</f>
        <v xml:space="preserve"> </v>
      </c>
      <c r="D3307" s="1" t="str">
        <f>IF(I3307&lt;0,"na",I3307)</f>
        <v>na</v>
      </c>
      <c r="E3307" t="s">
        <v>327</v>
      </c>
      <c r="F3307">
        <v>9603</v>
      </c>
      <c r="G3307" s="139">
        <v>2012</v>
      </c>
      <c r="H3307" t="s">
        <v>155</v>
      </c>
      <c r="I3307" s="691">
        <f>VLOOKUP(E3307&amp;H3307,Data2012!$A:$S,12,FALSE)</f>
        <v>-1</v>
      </c>
    </row>
    <row r="3308" spans="1:9" ht="14.25" hidden="1" customHeight="1">
      <c r="A3308" s="1" t="str">
        <f t="shared" si="867"/>
        <v>MONTECARGO20129603</v>
      </c>
      <c r="B3308" s="1" t="str">
        <f t="shared" si="877"/>
        <v xml:space="preserve"> </v>
      </c>
      <c r="C3308" s="210" t="str">
        <f t="shared" si="878"/>
        <v xml:space="preserve"> </v>
      </c>
      <c r="D3308" s="1" t="str">
        <f t="shared" ref="D3308:D3318" si="879">IF(I3308&lt;0,"na",I3308)</f>
        <v>na</v>
      </c>
      <c r="E3308" t="s">
        <v>327</v>
      </c>
      <c r="F3308">
        <v>9603</v>
      </c>
      <c r="G3308" s="139">
        <v>2012</v>
      </c>
      <c r="H3308" t="s">
        <v>154</v>
      </c>
      <c r="I3308" s="691">
        <f>VLOOKUP(E3308&amp;H3308,Data2012!$A:$S,12,FALSE)</f>
        <v>-1</v>
      </c>
    </row>
    <row r="3309" spans="1:9" ht="14.25" hidden="1" customHeight="1">
      <c r="A3309" s="1" t="str">
        <f t="shared" si="867"/>
        <v>MONTECARGO20129603</v>
      </c>
      <c r="B3309" s="1" t="str">
        <f t="shared" si="877"/>
        <v xml:space="preserve"> </v>
      </c>
      <c r="C3309" s="210" t="str">
        <f t="shared" si="878"/>
        <v xml:space="preserve"> </v>
      </c>
      <c r="D3309" s="1" t="str">
        <f t="shared" si="879"/>
        <v>na</v>
      </c>
      <c r="E3309" t="s">
        <v>327</v>
      </c>
      <c r="F3309">
        <v>9603</v>
      </c>
      <c r="G3309" s="139">
        <v>2012</v>
      </c>
      <c r="H3309" t="s">
        <v>153</v>
      </c>
      <c r="I3309" s="691">
        <f>VLOOKUP(E3309&amp;H3309,Data2012!$A:$S,12,FALSE)</f>
        <v>-1</v>
      </c>
    </row>
    <row r="3310" spans="1:9" ht="14.25" hidden="1" customHeight="1">
      <c r="A3310" s="1" t="str">
        <f t="shared" si="867"/>
        <v>MONTECARGO20129603</v>
      </c>
      <c r="B3310" s="1" t="str">
        <f t="shared" si="877"/>
        <v xml:space="preserve"> </v>
      </c>
      <c r="C3310" s="210" t="str">
        <f t="shared" si="878"/>
        <v xml:space="preserve"> </v>
      </c>
      <c r="D3310" s="1" t="str">
        <f t="shared" si="879"/>
        <v>na</v>
      </c>
      <c r="E3310" t="s">
        <v>327</v>
      </c>
      <c r="F3310">
        <v>9603</v>
      </c>
      <c r="G3310" s="139">
        <v>2012</v>
      </c>
      <c r="H3310" t="s">
        <v>152</v>
      </c>
      <c r="I3310" s="691">
        <f>VLOOKUP(E3310&amp;H3310,Data2012!$A:$S,12,FALSE)</f>
        <v>-1</v>
      </c>
    </row>
    <row r="3311" spans="1:9" ht="14.25" hidden="1" customHeight="1">
      <c r="A3311" s="1" t="str">
        <f t="shared" si="867"/>
        <v>MONTECARGO20129603</v>
      </c>
      <c r="B3311" s="1" t="str">
        <f t="shared" si="877"/>
        <v xml:space="preserve"> </v>
      </c>
      <c r="C3311" s="210" t="str">
        <f t="shared" si="878"/>
        <v xml:space="preserve"> </v>
      </c>
      <c r="D3311" s="1" t="str">
        <f t="shared" si="879"/>
        <v>na</v>
      </c>
      <c r="E3311" t="s">
        <v>327</v>
      </c>
      <c r="F3311">
        <v>9603</v>
      </c>
      <c r="G3311" s="139">
        <v>2012</v>
      </c>
      <c r="H3311" t="s">
        <v>151</v>
      </c>
      <c r="I3311" s="691">
        <f>VLOOKUP(E3311&amp;H3311,Data2012!$A:$S,12,FALSE)</f>
        <v>-1</v>
      </c>
    </row>
    <row r="3312" spans="1:9" ht="14.25" hidden="1" customHeight="1">
      <c r="A3312" s="1" t="str">
        <f t="shared" si="867"/>
        <v>MONTECARGO20129603</v>
      </c>
      <c r="B3312" s="1" t="str">
        <f t="shared" si="877"/>
        <v xml:space="preserve"> </v>
      </c>
      <c r="C3312" s="210" t="str">
        <f t="shared" si="878"/>
        <v xml:space="preserve"> </v>
      </c>
      <c r="D3312" s="1" t="str">
        <f t="shared" si="879"/>
        <v>na</v>
      </c>
      <c r="E3312" t="s">
        <v>327</v>
      </c>
      <c r="F3312">
        <v>9603</v>
      </c>
      <c r="G3312" s="139">
        <v>2012</v>
      </c>
      <c r="H3312" t="s">
        <v>150</v>
      </c>
      <c r="I3312" s="691">
        <f>VLOOKUP(E3312&amp;H3312,Data2012!$A:$S,12,FALSE)</f>
        <v>-1</v>
      </c>
    </row>
    <row r="3313" spans="1:9" ht="14.25" hidden="1" customHeight="1">
      <c r="A3313" s="1" t="str">
        <f t="shared" si="867"/>
        <v>MONTECARGO20129603</v>
      </c>
      <c r="B3313" s="1" t="str">
        <f t="shared" si="877"/>
        <v xml:space="preserve"> </v>
      </c>
      <c r="C3313" s="210" t="str">
        <f t="shared" si="878"/>
        <v xml:space="preserve"> </v>
      </c>
      <c r="D3313" s="1" t="str">
        <f t="shared" si="879"/>
        <v>na</v>
      </c>
      <c r="E3313" t="s">
        <v>327</v>
      </c>
      <c r="F3313">
        <v>9603</v>
      </c>
      <c r="G3313" s="139">
        <v>2012</v>
      </c>
      <c r="H3313" t="s">
        <v>149</v>
      </c>
      <c r="I3313" s="691">
        <f>VLOOKUP(E3313&amp;H3313,Data2012!$A:$S,12,FALSE)</f>
        <v>-1</v>
      </c>
    </row>
    <row r="3314" spans="1:9" ht="14.25" hidden="1" customHeight="1">
      <c r="A3314" s="1" t="str">
        <f t="shared" si="867"/>
        <v>MONTECARGO20129603</v>
      </c>
      <c r="B3314" s="1" t="str">
        <f t="shared" si="877"/>
        <v xml:space="preserve"> </v>
      </c>
      <c r="C3314" s="210" t="str">
        <f t="shared" si="878"/>
        <v xml:space="preserve"> </v>
      </c>
      <c r="D3314" s="1" t="str">
        <f t="shared" si="879"/>
        <v>na</v>
      </c>
      <c r="E3314" t="s">
        <v>327</v>
      </c>
      <c r="F3314">
        <v>9603</v>
      </c>
      <c r="G3314" s="139">
        <v>2012</v>
      </c>
      <c r="H3314" t="s">
        <v>148</v>
      </c>
      <c r="I3314" s="691">
        <f>VLOOKUP(E3314&amp;H3314,Data2012!$A:$S,12,FALSE)</f>
        <v>-1</v>
      </c>
    </row>
    <row r="3315" spans="1:9" ht="14.25" hidden="1" customHeight="1">
      <c r="A3315" s="1" t="str">
        <f t="shared" si="867"/>
        <v>MONTECARGO20129603</v>
      </c>
      <c r="B3315" s="1" t="str">
        <f t="shared" si="877"/>
        <v xml:space="preserve"> </v>
      </c>
      <c r="C3315" s="210" t="str">
        <f t="shared" si="878"/>
        <v xml:space="preserve"> </v>
      </c>
      <c r="D3315" s="1" t="str">
        <f t="shared" si="879"/>
        <v>na</v>
      </c>
      <c r="E3315" t="s">
        <v>327</v>
      </c>
      <c r="F3315">
        <v>9603</v>
      </c>
      <c r="G3315" s="139">
        <v>2012</v>
      </c>
      <c r="H3315" t="s">
        <v>147</v>
      </c>
      <c r="I3315" s="691">
        <f>VLOOKUP(E3315&amp;H3315,Data2012!$A:$S,12,FALSE)</f>
        <v>-1</v>
      </c>
    </row>
    <row r="3316" spans="1:9" ht="14.25" hidden="1" customHeight="1">
      <c r="A3316" s="1" t="str">
        <f t="shared" si="867"/>
        <v>MONTECARGO20129603</v>
      </c>
      <c r="B3316" s="1" t="str">
        <f t="shared" si="877"/>
        <v xml:space="preserve"> </v>
      </c>
      <c r="C3316" s="210" t="str">
        <f t="shared" si="878"/>
        <v xml:space="preserve"> </v>
      </c>
      <c r="D3316" s="1" t="str">
        <f t="shared" si="879"/>
        <v>na</v>
      </c>
      <c r="E3316" t="s">
        <v>327</v>
      </c>
      <c r="F3316">
        <v>9603</v>
      </c>
      <c r="G3316" s="139">
        <v>2012</v>
      </c>
      <c r="H3316" t="s">
        <v>146</v>
      </c>
      <c r="I3316" s="691">
        <f>VLOOKUP(E3316&amp;H3316,Data2012!$A:$S,12,FALSE)</f>
        <v>-1</v>
      </c>
    </row>
    <row r="3317" spans="1:9" ht="14.25" hidden="1" customHeight="1">
      <c r="A3317" s="1" t="str">
        <f t="shared" si="867"/>
        <v>MONTECARGO20129603</v>
      </c>
      <c r="B3317" s="1" t="str">
        <f t="shared" si="877"/>
        <v xml:space="preserve"> </v>
      </c>
      <c r="C3317" s="210" t="str">
        <f t="shared" si="878"/>
        <v xml:space="preserve"> </v>
      </c>
      <c r="D3317" s="1" t="str">
        <f t="shared" si="879"/>
        <v>na</v>
      </c>
      <c r="E3317" t="s">
        <v>327</v>
      </c>
      <c r="F3317">
        <v>9603</v>
      </c>
      <c r="G3317" s="139">
        <v>2012</v>
      </c>
      <c r="H3317" t="s">
        <v>145</v>
      </c>
      <c r="I3317" s="691">
        <f>VLOOKUP(E3317&amp;H3317,Data2012!$A:$S,12,FALSE)</f>
        <v>-1</v>
      </c>
    </row>
    <row r="3318" spans="1:9" ht="14.25" hidden="1" customHeight="1">
      <c r="A3318" s="1" t="str">
        <f t="shared" si="867"/>
        <v>MONTECARGO20129603</v>
      </c>
      <c r="B3318" s="1" t="str">
        <f>IF(D3318="na"," ",SUMIF(A:A,A3318,D:D))</f>
        <v xml:space="preserve"> </v>
      </c>
      <c r="C3318" s="210" t="str">
        <f>IF(D3318="na"," ",VALUE(RIGHT(TRIM(H3318),2)))</f>
        <v xml:space="preserve"> </v>
      </c>
      <c r="D3318" s="1" t="str">
        <f t="shared" si="879"/>
        <v>na</v>
      </c>
      <c r="E3318" t="s">
        <v>327</v>
      </c>
      <c r="F3318">
        <v>9603</v>
      </c>
      <c r="G3318" s="139">
        <v>2012</v>
      </c>
      <c r="H3318" t="s">
        <v>144</v>
      </c>
      <c r="I3318" s="691">
        <f>VLOOKUP(E3318&amp;H3318,Data2012!$A:$S,12,FALSE)</f>
        <v>-1</v>
      </c>
    </row>
    <row r="3319" spans="1:9" ht="14.25" hidden="1" customHeight="1">
      <c r="A3319" s="1" t="str">
        <f t="shared" si="867"/>
        <v>MONTECARGO20129604</v>
      </c>
      <c r="B3319" s="1" t="str">
        <f t="shared" ref="B3319:B3329" si="880">IF(D3319="na",B3320,SUMIF(A:A,A3319,D:D))</f>
        <v xml:space="preserve"> </v>
      </c>
      <c r="C3319" s="210" t="str">
        <f t="shared" ref="C3319:C3329" si="881">IF(D3319="na",C3320,VALUE(RIGHT(TRIM(H3319),2)))</f>
        <v xml:space="preserve"> </v>
      </c>
      <c r="D3319" s="1" t="str">
        <f>IF(I3319&lt;0,"na",I3319)</f>
        <v>na</v>
      </c>
      <c r="E3319" t="s">
        <v>327</v>
      </c>
      <c r="F3319">
        <v>9604</v>
      </c>
      <c r="G3319" s="139">
        <v>2012</v>
      </c>
      <c r="H3319" t="s">
        <v>155</v>
      </c>
      <c r="I3319" s="691">
        <f>VLOOKUP(E3319&amp;H3319,Data2012!$A:$S,15,FALSE)</f>
        <v>-1</v>
      </c>
    </row>
    <row r="3320" spans="1:9" ht="14.25" hidden="1" customHeight="1">
      <c r="A3320" s="1" t="str">
        <f t="shared" si="867"/>
        <v>MONTECARGO20129604</v>
      </c>
      <c r="B3320" s="1" t="str">
        <f t="shared" si="880"/>
        <v xml:space="preserve"> </v>
      </c>
      <c r="C3320" s="210" t="str">
        <f t="shared" si="881"/>
        <v xml:space="preserve"> </v>
      </c>
      <c r="D3320" s="1" t="str">
        <f t="shared" ref="D3320:D3330" si="882">IF(I3320&lt;0,"na",I3320)</f>
        <v>na</v>
      </c>
      <c r="E3320" t="s">
        <v>327</v>
      </c>
      <c r="F3320">
        <v>9604</v>
      </c>
      <c r="G3320" s="139">
        <v>2012</v>
      </c>
      <c r="H3320" t="s">
        <v>154</v>
      </c>
      <c r="I3320" s="691">
        <f>VLOOKUP(E3320&amp;H3320,Data2012!$A:$S,15,FALSE)</f>
        <v>-1</v>
      </c>
    </row>
    <row r="3321" spans="1:9" ht="14.25" hidden="1" customHeight="1">
      <c r="A3321" s="1" t="str">
        <f t="shared" si="867"/>
        <v>MONTECARGO20129604</v>
      </c>
      <c r="B3321" s="1" t="str">
        <f t="shared" si="880"/>
        <v xml:space="preserve"> </v>
      </c>
      <c r="C3321" s="210" t="str">
        <f t="shared" si="881"/>
        <v xml:space="preserve"> </v>
      </c>
      <c r="D3321" s="1" t="str">
        <f t="shared" si="882"/>
        <v>na</v>
      </c>
      <c r="E3321" t="s">
        <v>327</v>
      </c>
      <c r="F3321">
        <v>9604</v>
      </c>
      <c r="G3321" s="139">
        <v>2012</v>
      </c>
      <c r="H3321" t="s">
        <v>153</v>
      </c>
      <c r="I3321" s="691">
        <f>VLOOKUP(E3321&amp;H3321,Data2012!$A:$S,15,FALSE)</f>
        <v>-1</v>
      </c>
    </row>
    <row r="3322" spans="1:9" ht="14.25" hidden="1" customHeight="1">
      <c r="A3322" s="1" t="str">
        <f t="shared" si="867"/>
        <v>MONTECARGO20129604</v>
      </c>
      <c r="B3322" s="1" t="str">
        <f t="shared" si="880"/>
        <v xml:space="preserve"> </v>
      </c>
      <c r="C3322" s="210" t="str">
        <f t="shared" si="881"/>
        <v xml:space="preserve"> </v>
      </c>
      <c r="D3322" s="1" t="str">
        <f t="shared" si="882"/>
        <v>na</v>
      </c>
      <c r="E3322" t="s">
        <v>327</v>
      </c>
      <c r="F3322">
        <v>9604</v>
      </c>
      <c r="G3322" s="139">
        <v>2012</v>
      </c>
      <c r="H3322" t="s">
        <v>152</v>
      </c>
      <c r="I3322" s="691">
        <f>VLOOKUP(E3322&amp;H3322,Data2012!$A:$S,15,FALSE)</f>
        <v>-1</v>
      </c>
    </row>
    <row r="3323" spans="1:9" ht="14.25" hidden="1" customHeight="1">
      <c r="A3323" s="1" t="str">
        <f t="shared" si="867"/>
        <v>MONTECARGO20129604</v>
      </c>
      <c r="B3323" s="1" t="str">
        <f t="shared" si="880"/>
        <v xml:space="preserve"> </v>
      </c>
      <c r="C3323" s="210" t="str">
        <f t="shared" si="881"/>
        <v xml:space="preserve"> </v>
      </c>
      <c r="D3323" s="1" t="str">
        <f t="shared" si="882"/>
        <v>na</v>
      </c>
      <c r="E3323" t="s">
        <v>327</v>
      </c>
      <c r="F3323">
        <v>9604</v>
      </c>
      <c r="G3323" s="139">
        <v>2012</v>
      </c>
      <c r="H3323" t="s">
        <v>151</v>
      </c>
      <c r="I3323" s="691">
        <f>VLOOKUP(E3323&amp;H3323,Data2012!$A:$S,15,FALSE)</f>
        <v>-1</v>
      </c>
    </row>
    <row r="3324" spans="1:9" ht="14.25" hidden="1" customHeight="1">
      <c r="A3324" s="1" t="str">
        <f t="shared" si="867"/>
        <v>MONTECARGO20129604</v>
      </c>
      <c r="B3324" s="1" t="str">
        <f t="shared" si="880"/>
        <v xml:space="preserve"> </v>
      </c>
      <c r="C3324" s="210" t="str">
        <f t="shared" si="881"/>
        <v xml:space="preserve"> </v>
      </c>
      <c r="D3324" s="1" t="str">
        <f t="shared" si="882"/>
        <v>na</v>
      </c>
      <c r="E3324" t="s">
        <v>327</v>
      </c>
      <c r="F3324">
        <v>9604</v>
      </c>
      <c r="G3324" s="139">
        <v>2012</v>
      </c>
      <c r="H3324" t="s">
        <v>150</v>
      </c>
      <c r="I3324" s="691">
        <f>VLOOKUP(E3324&amp;H3324,Data2012!$A:$S,15,FALSE)</f>
        <v>-1</v>
      </c>
    </row>
    <row r="3325" spans="1:9" ht="14.25" hidden="1" customHeight="1">
      <c r="A3325" s="1" t="str">
        <f t="shared" si="867"/>
        <v>MONTECARGO20129604</v>
      </c>
      <c r="B3325" s="1" t="str">
        <f t="shared" si="880"/>
        <v xml:space="preserve"> </v>
      </c>
      <c r="C3325" s="210" t="str">
        <f t="shared" si="881"/>
        <v xml:space="preserve"> </v>
      </c>
      <c r="D3325" s="1" t="str">
        <f t="shared" si="882"/>
        <v>na</v>
      </c>
      <c r="E3325" t="s">
        <v>327</v>
      </c>
      <c r="F3325">
        <v>9604</v>
      </c>
      <c r="G3325" s="139">
        <v>2012</v>
      </c>
      <c r="H3325" t="s">
        <v>149</v>
      </c>
      <c r="I3325" s="691">
        <f>VLOOKUP(E3325&amp;H3325,Data2012!$A:$S,15,FALSE)</f>
        <v>-1</v>
      </c>
    </row>
    <row r="3326" spans="1:9" ht="14.25" hidden="1" customHeight="1">
      <c r="A3326" s="1" t="str">
        <f t="shared" si="867"/>
        <v>MONTECARGO20129604</v>
      </c>
      <c r="B3326" s="1" t="str">
        <f t="shared" si="880"/>
        <v xml:space="preserve"> </v>
      </c>
      <c r="C3326" s="210" t="str">
        <f t="shared" si="881"/>
        <v xml:space="preserve"> </v>
      </c>
      <c r="D3326" s="1" t="str">
        <f t="shared" si="882"/>
        <v>na</v>
      </c>
      <c r="E3326" t="s">
        <v>327</v>
      </c>
      <c r="F3326">
        <v>9604</v>
      </c>
      <c r="G3326" s="139">
        <v>2012</v>
      </c>
      <c r="H3326" t="s">
        <v>148</v>
      </c>
      <c r="I3326" s="691">
        <f>VLOOKUP(E3326&amp;H3326,Data2012!$A:$S,15,FALSE)</f>
        <v>-1</v>
      </c>
    </row>
    <row r="3327" spans="1:9" ht="14.25" hidden="1" customHeight="1">
      <c r="A3327" s="1" t="str">
        <f t="shared" si="867"/>
        <v>MONTECARGO20129604</v>
      </c>
      <c r="B3327" s="1" t="str">
        <f t="shared" si="880"/>
        <v xml:space="preserve"> </v>
      </c>
      <c r="C3327" s="210" t="str">
        <f t="shared" si="881"/>
        <v xml:space="preserve"> </v>
      </c>
      <c r="D3327" s="1" t="str">
        <f t="shared" si="882"/>
        <v>na</v>
      </c>
      <c r="E3327" t="s">
        <v>327</v>
      </c>
      <c r="F3327">
        <v>9604</v>
      </c>
      <c r="G3327" s="139">
        <v>2012</v>
      </c>
      <c r="H3327" t="s">
        <v>147</v>
      </c>
      <c r="I3327" s="691">
        <f>VLOOKUP(E3327&amp;H3327,Data2012!$A:$S,15,FALSE)</f>
        <v>-1</v>
      </c>
    </row>
    <row r="3328" spans="1:9" ht="14.25" hidden="1" customHeight="1">
      <c r="A3328" s="1" t="str">
        <f t="shared" si="867"/>
        <v>MONTECARGO20129604</v>
      </c>
      <c r="B3328" s="1" t="str">
        <f t="shared" si="880"/>
        <v xml:space="preserve"> </v>
      </c>
      <c r="C3328" s="210" t="str">
        <f t="shared" si="881"/>
        <v xml:space="preserve"> </v>
      </c>
      <c r="D3328" s="1" t="str">
        <f t="shared" si="882"/>
        <v>na</v>
      </c>
      <c r="E3328" t="s">
        <v>327</v>
      </c>
      <c r="F3328">
        <v>9604</v>
      </c>
      <c r="G3328" s="139">
        <v>2012</v>
      </c>
      <c r="H3328" t="s">
        <v>146</v>
      </c>
      <c r="I3328" s="691">
        <f>VLOOKUP(E3328&amp;H3328,Data2012!$A:$S,15,FALSE)</f>
        <v>-1</v>
      </c>
    </row>
    <row r="3329" spans="1:9" ht="14.25" hidden="1" customHeight="1">
      <c r="A3329" s="1" t="str">
        <f t="shared" si="867"/>
        <v>MONTECARGO20129604</v>
      </c>
      <c r="B3329" s="1" t="str">
        <f t="shared" si="880"/>
        <v xml:space="preserve"> </v>
      </c>
      <c r="C3329" s="210" t="str">
        <f t="shared" si="881"/>
        <v xml:space="preserve"> </v>
      </c>
      <c r="D3329" s="1" t="str">
        <f t="shared" si="882"/>
        <v>na</v>
      </c>
      <c r="E3329" t="s">
        <v>327</v>
      </c>
      <c r="F3329">
        <v>9604</v>
      </c>
      <c r="G3329" s="139">
        <v>2012</v>
      </c>
      <c r="H3329" t="s">
        <v>145</v>
      </c>
      <c r="I3329" s="691">
        <f>VLOOKUP(E3329&amp;H3329,Data2012!$A:$S,15,FALSE)</f>
        <v>-1</v>
      </c>
    </row>
    <row r="3330" spans="1:9" ht="14.25" hidden="1" customHeight="1">
      <c r="A3330" s="1" t="str">
        <f t="shared" si="867"/>
        <v>MONTECARGO20129604</v>
      </c>
      <c r="B3330" s="1" t="str">
        <f>IF(D3330="na"," ",SUMIF(A:A,A3330,D:D))</f>
        <v xml:space="preserve"> </v>
      </c>
      <c r="C3330" s="210" t="str">
        <f>IF(D3330="na"," ",VALUE(RIGHT(TRIM(H3330),2)))</f>
        <v xml:space="preserve"> </v>
      </c>
      <c r="D3330" s="1" t="str">
        <f t="shared" si="882"/>
        <v>na</v>
      </c>
      <c r="E3330" t="s">
        <v>327</v>
      </c>
      <c r="F3330">
        <v>9604</v>
      </c>
      <c r="G3330" s="139">
        <v>2012</v>
      </c>
      <c r="H3330" t="s">
        <v>144</v>
      </c>
      <c r="I3330" s="691">
        <f>VLOOKUP(E3330&amp;H3330,Data2012!$A:$S,15,FALSE)</f>
        <v>-1</v>
      </c>
    </row>
    <row r="3331" spans="1:9" ht="14.25" hidden="1" customHeight="1">
      <c r="A3331" s="1" t="str">
        <f t="shared" si="867"/>
        <v>MONTECARGO20129605</v>
      </c>
      <c r="B3331" s="1" t="str">
        <f t="shared" ref="B3331:B3341" si="883">IF(D3331="na",B3332,SUMIF(A:A,A3331,D:D))</f>
        <v xml:space="preserve"> </v>
      </c>
      <c r="C3331" s="210" t="str">
        <f t="shared" ref="C3331:C3341" si="884">IF(D3331="na",C3332,VALUE(RIGHT(TRIM(H3331),2)))</f>
        <v xml:space="preserve"> </v>
      </c>
      <c r="D3331" s="1" t="str">
        <f>IF(I3331&lt;0,"na",I3331)</f>
        <v>na</v>
      </c>
      <c r="E3331" t="s">
        <v>327</v>
      </c>
      <c r="F3331">
        <v>9605</v>
      </c>
      <c r="G3331" s="139">
        <v>2012</v>
      </c>
      <c r="H3331" t="s">
        <v>155</v>
      </c>
      <c r="I3331" s="691">
        <f>VLOOKUP(E3331&amp;H3331,Data2012!$A:$U,18,FALSE)</f>
        <v>-1</v>
      </c>
    </row>
    <row r="3332" spans="1:9" ht="14.25" hidden="1" customHeight="1">
      <c r="A3332" s="1" t="str">
        <f t="shared" si="867"/>
        <v>MONTECARGO20129605</v>
      </c>
      <c r="B3332" s="1" t="str">
        <f t="shared" si="883"/>
        <v xml:space="preserve"> </v>
      </c>
      <c r="C3332" s="210" t="str">
        <f t="shared" si="884"/>
        <v xml:space="preserve"> </v>
      </c>
      <c r="D3332" s="1" t="str">
        <f t="shared" ref="D3332:D3342" si="885">IF(I3332&lt;0,"na",I3332)</f>
        <v>na</v>
      </c>
      <c r="E3332" t="s">
        <v>327</v>
      </c>
      <c r="F3332">
        <v>9605</v>
      </c>
      <c r="G3332" s="139">
        <v>2012</v>
      </c>
      <c r="H3332" t="s">
        <v>154</v>
      </c>
      <c r="I3332" s="691">
        <f>VLOOKUP(E3332&amp;H3332,Data2012!$A:$U,18,FALSE)</f>
        <v>-1</v>
      </c>
    </row>
    <row r="3333" spans="1:9" ht="14.25" hidden="1" customHeight="1">
      <c r="A3333" s="1" t="str">
        <f t="shared" si="867"/>
        <v>MONTECARGO20129605</v>
      </c>
      <c r="B3333" s="1" t="str">
        <f t="shared" si="883"/>
        <v xml:space="preserve"> </v>
      </c>
      <c r="C3333" s="210" t="str">
        <f t="shared" si="884"/>
        <v xml:space="preserve"> </v>
      </c>
      <c r="D3333" s="1" t="str">
        <f t="shared" si="885"/>
        <v>na</v>
      </c>
      <c r="E3333" t="s">
        <v>327</v>
      </c>
      <c r="F3333">
        <v>9605</v>
      </c>
      <c r="G3333" s="139">
        <v>2012</v>
      </c>
      <c r="H3333" t="s">
        <v>153</v>
      </c>
      <c r="I3333" s="691">
        <f>VLOOKUP(E3333&amp;H3333,Data2012!$A:$U,18,FALSE)</f>
        <v>-1</v>
      </c>
    </row>
    <row r="3334" spans="1:9" ht="14.25" hidden="1" customHeight="1">
      <c r="A3334" s="1" t="str">
        <f t="shared" si="867"/>
        <v>MONTECARGO20129605</v>
      </c>
      <c r="B3334" s="1" t="str">
        <f t="shared" si="883"/>
        <v xml:space="preserve"> </v>
      </c>
      <c r="C3334" s="210" t="str">
        <f t="shared" si="884"/>
        <v xml:space="preserve"> </v>
      </c>
      <c r="D3334" s="1" t="str">
        <f t="shared" si="885"/>
        <v>na</v>
      </c>
      <c r="E3334" t="s">
        <v>327</v>
      </c>
      <c r="F3334">
        <v>9605</v>
      </c>
      <c r="G3334" s="139">
        <v>2012</v>
      </c>
      <c r="H3334" t="s">
        <v>152</v>
      </c>
      <c r="I3334" s="691">
        <f>VLOOKUP(E3334&amp;H3334,Data2012!$A:$U,18,FALSE)</f>
        <v>-1</v>
      </c>
    </row>
    <row r="3335" spans="1:9" ht="14.25" hidden="1" customHeight="1">
      <c r="A3335" s="1" t="str">
        <f t="shared" ref="A3335:A3398" si="886">TRIM(E3335)&amp;VALUE(G3335)&amp;F3335</f>
        <v>MONTECARGO20129605</v>
      </c>
      <c r="B3335" s="1" t="str">
        <f t="shared" si="883"/>
        <v xml:space="preserve"> </v>
      </c>
      <c r="C3335" s="210" t="str">
        <f t="shared" si="884"/>
        <v xml:space="preserve"> </v>
      </c>
      <c r="D3335" s="1" t="str">
        <f t="shared" si="885"/>
        <v>na</v>
      </c>
      <c r="E3335" t="s">
        <v>327</v>
      </c>
      <c r="F3335">
        <v>9605</v>
      </c>
      <c r="G3335" s="139">
        <v>2012</v>
      </c>
      <c r="H3335" t="s">
        <v>151</v>
      </c>
      <c r="I3335" s="691">
        <f>VLOOKUP(E3335&amp;H3335,Data2012!$A:$U,18,FALSE)</f>
        <v>-1</v>
      </c>
    </row>
    <row r="3336" spans="1:9" ht="14.25" hidden="1" customHeight="1">
      <c r="A3336" s="1" t="str">
        <f t="shared" si="886"/>
        <v>MONTECARGO20129605</v>
      </c>
      <c r="B3336" s="1" t="str">
        <f t="shared" si="883"/>
        <v xml:space="preserve"> </v>
      </c>
      <c r="C3336" s="210" t="str">
        <f t="shared" si="884"/>
        <v xml:space="preserve"> </v>
      </c>
      <c r="D3336" s="1" t="str">
        <f t="shared" si="885"/>
        <v>na</v>
      </c>
      <c r="E3336" t="s">
        <v>327</v>
      </c>
      <c r="F3336">
        <v>9605</v>
      </c>
      <c r="G3336" s="139">
        <v>2012</v>
      </c>
      <c r="H3336" t="s">
        <v>150</v>
      </c>
      <c r="I3336" s="691">
        <f>VLOOKUP(E3336&amp;H3336,Data2012!$A:$U,18,FALSE)</f>
        <v>-1</v>
      </c>
    </row>
    <row r="3337" spans="1:9" ht="14.25" hidden="1" customHeight="1">
      <c r="A3337" s="1" t="str">
        <f t="shared" si="886"/>
        <v>MONTECARGO20129605</v>
      </c>
      <c r="B3337" s="1" t="str">
        <f t="shared" si="883"/>
        <v xml:space="preserve"> </v>
      </c>
      <c r="C3337" s="210" t="str">
        <f t="shared" si="884"/>
        <v xml:space="preserve"> </v>
      </c>
      <c r="D3337" s="1" t="str">
        <f t="shared" si="885"/>
        <v>na</v>
      </c>
      <c r="E3337" t="s">
        <v>327</v>
      </c>
      <c r="F3337">
        <v>9605</v>
      </c>
      <c r="G3337" s="139">
        <v>2012</v>
      </c>
      <c r="H3337" t="s">
        <v>149</v>
      </c>
      <c r="I3337" s="691">
        <f>VLOOKUP(E3337&amp;H3337,Data2012!$A:$U,18,FALSE)</f>
        <v>-1</v>
      </c>
    </row>
    <row r="3338" spans="1:9" ht="14.25" hidden="1" customHeight="1">
      <c r="A3338" s="1" t="str">
        <f t="shared" si="886"/>
        <v>MONTECARGO20129605</v>
      </c>
      <c r="B3338" s="1" t="str">
        <f t="shared" si="883"/>
        <v xml:space="preserve"> </v>
      </c>
      <c r="C3338" s="210" t="str">
        <f t="shared" si="884"/>
        <v xml:space="preserve"> </v>
      </c>
      <c r="D3338" s="1" t="str">
        <f t="shared" si="885"/>
        <v>na</v>
      </c>
      <c r="E3338" t="s">
        <v>327</v>
      </c>
      <c r="F3338">
        <v>9605</v>
      </c>
      <c r="G3338" s="139">
        <v>2012</v>
      </c>
      <c r="H3338" t="s">
        <v>148</v>
      </c>
      <c r="I3338" s="691">
        <f>VLOOKUP(E3338&amp;H3338,Data2012!$A:$U,18,FALSE)</f>
        <v>-1</v>
      </c>
    </row>
    <row r="3339" spans="1:9" ht="14.25" hidden="1" customHeight="1">
      <c r="A3339" s="1" t="str">
        <f t="shared" si="886"/>
        <v>MONTECARGO20129605</v>
      </c>
      <c r="B3339" s="1" t="str">
        <f t="shared" si="883"/>
        <v xml:space="preserve"> </v>
      </c>
      <c r="C3339" s="210" t="str">
        <f t="shared" si="884"/>
        <v xml:space="preserve"> </v>
      </c>
      <c r="D3339" s="1" t="str">
        <f t="shared" si="885"/>
        <v>na</v>
      </c>
      <c r="E3339" t="s">
        <v>327</v>
      </c>
      <c r="F3339">
        <v>9605</v>
      </c>
      <c r="G3339" s="139">
        <v>2012</v>
      </c>
      <c r="H3339" t="s">
        <v>147</v>
      </c>
      <c r="I3339" s="691">
        <f>VLOOKUP(E3339&amp;H3339,Data2012!$A:$U,18,FALSE)</f>
        <v>-1</v>
      </c>
    </row>
    <row r="3340" spans="1:9" ht="14.25" hidden="1" customHeight="1">
      <c r="A3340" s="1" t="str">
        <f t="shared" si="886"/>
        <v>MONTECARGO20129605</v>
      </c>
      <c r="B3340" s="1" t="str">
        <f t="shared" si="883"/>
        <v xml:space="preserve"> </v>
      </c>
      <c r="C3340" s="210" t="str">
        <f t="shared" si="884"/>
        <v xml:space="preserve"> </v>
      </c>
      <c r="D3340" s="1" t="str">
        <f t="shared" si="885"/>
        <v>na</v>
      </c>
      <c r="E3340" t="s">
        <v>327</v>
      </c>
      <c r="F3340">
        <v>9605</v>
      </c>
      <c r="G3340" s="139">
        <v>2012</v>
      </c>
      <c r="H3340" t="s">
        <v>146</v>
      </c>
      <c r="I3340" s="691">
        <f>VLOOKUP(E3340&amp;H3340,Data2012!$A:$U,18,FALSE)</f>
        <v>-1</v>
      </c>
    </row>
    <row r="3341" spans="1:9" ht="14.25" hidden="1" customHeight="1">
      <c r="A3341" s="1" t="str">
        <f t="shared" si="886"/>
        <v>MONTECARGO20129605</v>
      </c>
      <c r="B3341" s="1" t="str">
        <f t="shared" si="883"/>
        <v xml:space="preserve"> </v>
      </c>
      <c r="C3341" s="210" t="str">
        <f t="shared" si="884"/>
        <v xml:space="preserve"> </v>
      </c>
      <c r="D3341" s="1" t="str">
        <f t="shared" si="885"/>
        <v>na</v>
      </c>
      <c r="E3341" t="s">
        <v>327</v>
      </c>
      <c r="F3341">
        <v>9605</v>
      </c>
      <c r="G3341" s="139">
        <v>2012</v>
      </c>
      <c r="H3341" t="s">
        <v>145</v>
      </c>
      <c r="I3341" s="691">
        <f>VLOOKUP(E3341&amp;H3341,Data2012!$A:$U,18,FALSE)</f>
        <v>-1</v>
      </c>
    </row>
    <row r="3342" spans="1:9" ht="14.25" hidden="1" customHeight="1">
      <c r="A3342" s="1" t="str">
        <f t="shared" si="886"/>
        <v>MONTECARGO20129605</v>
      </c>
      <c r="B3342" s="1" t="str">
        <f>IF(D3342="na"," ",SUMIF(A:A,A3342,D:D))</f>
        <v xml:space="preserve"> </v>
      </c>
      <c r="C3342" s="210" t="str">
        <f>IF(D3342="na"," ",VALUE(RIGHT(TRIM(H3342),2)))</f>
        <v xml:space="preserve"> </v>
      </c>
      <c r="D3342" s="1" t="str">
        <f t="shared" si="885"/>
        <v>na</v>
      </c>
      <c r="E3342" t="s">
        <v>327</v>
      </c>
      <c r="F3342">
        <v>9605</v>
      </c>
      <c r="G3342" s="139">
        <v>2012</v>
      </c>
      <c r="H3342" t="s">
        <v>144</v>
      </c>
      <c r="I3342" s="691">
        <f>VLOOKUP(E3342&amp;H3342,Data2012!$A:$U,18,FALSE)</f>
        <v>-1</v>
      </c>
    </row>
    <row r="3343" spans="1:9" ht="14.25" hidden="1" customHeight="1">
      <c r="A3343" s="1" t="str">
        <f t="shared" si="886"/>
        <v>MONTECARGO20129606</v>
      </c>
      <c r="B3343" s="1" t="str">
        <f t="shared" ref="B3343:B3353" si="887">IF(D3343="na",B3344,SUMIF(A:A,A3343,D:D))</f>
        <v xml:space="preserve"> </v>
      </c>
      <c r="C3343" s="210" t="str">
        <f t="shared" ref="C3343:C3353" si="888">IF(D3343="na",C3344,VALUE(RIGHT(TRIM(H3343),2)))</f>
        <v xml:space="preserve"> </v>
      </c>
      <c r="D3343" s="1" t="str">
        <f>IF(I3343&lt;0,"na",I3343)</f>
        <v>na</v>
      </c>
      <c r="E3343" t="s">
        <v>327</v>
      </c>
      <c r="F3343">
        <v>9606</v>
      </c>
      <c r="G3343" s="139">
        <v>2012</v>
      </c>
      <c r="H3343" t="s">
        <v>155</v>
      </c>
      <c r="I3343" s="691">
        <f>VLOOKUP(E3343&amp;H3343,Data2012!$A:$U,21,FALSE)</f>
        <v>-1</v>
      </c>
    </row>
    <row r="3344" spans="1:9" ht="14.25" hidden="1" customHeight="1">
      <c r="A3344" s="1" t="str">
        <f t="shared" si="886"/>
        <v>MONTECARGO20129606</v>
      </c>
      <c r="B3344" s="1" t="str">
        <f t="shared" si="887"/>
        <v xml:space="preserve"> </v>
      </c>
      <c r="C3344" s="210" t="str">
        <f t="shared" si="888"/>
        <v xml:space="preserve"> </v>
      </c>
      <c r="D3344" s="1" t="str">
        <f t="shared" ref="D3344:D3354" si="889">IF(I3344&lt;0,"na",I3344)</f>
        <v>na</v>
      </c>
      <c r="E3344" t="s">
        <v>327</v>
      </c>
      <c r="F3344">
        <v>9606</v>
      </c>
      <c r="G3344" s="139">
        <v>2012</v>
      </c>
      <c r="H3344" t="s">
        <v>154</v>
      </c>
      <c r="I3344" s="691">
        <f>VLOOKUP(E3344&amp;H3344,Data2012!$A:$U,21,FALSE)</f>
        <v>-1</v>
      </c>
    </row>
    <row r="3345" spans="1:9" ht="14.25" hidden="1" customHeight="1">
      <c r="A3345" s="1" t="str">
        <f t="shared" si="886"/>
        <v>MONTECARGO20129606</v>
      </c>
      <c r="B3345" s="1" t="str">
        <f t="shared" si="887"/>
        <v xml:space="preserve"> </v>
      </c>
      <c r="C3345" s="210" t="str">
        <f t="shared" si="888"/>
        <v xml:space="preserve"> </v>
      </c>
      <c r="D3345" s="1" t="str">
        <f t="shared" si="889"/>
        <v>na</v>
      </c>
      <c r="E3345" t="s">
        <v>327</v>
      </c>
      <c r="F3345">
        <v>9606</v>
      </c>
      <c r="G3345" s="139">
        <v>2012</v>
      </c>
      <c r="H3345" t="s">
        <v>153</v>
      </c>
      <c r="I3345" s="691">
        <f>VLOOKUP(E3345&amp;H3345,Data2012!$A:$U,21,FALSE)</f>
        <v>-1</v>
      </c>
    </row>
    <row r="3346" spans="1:9" ht="14.25" hidden="1" customHeight="1">
      <c r="A3346" s="1" t="str">
        <f t="shared" si="886"/>
        <v>MONTECARGO20129606</v>
      </c>
      <c r="B3346" s="1" t="str">
        <f t="shared" si="887"/>
        <v xml:space="preserve"> </v>
      </c>
      <c r="C3346" s="210" t="str">
        <f t="shared" si="888"/>
        <v xml:space="preserve"> </v>
      </c>
      <c r="D3346" s="1" t="str">
        <f t="shared" si="889"/>
        <v>na</v>
      </c>
      <c r="E3346" t="s">
        <v>327</v>
      </c>
      <c r="F3346">
        <v>9606</v>
      </c>
      <c r="G3346" s="139">
        <v>2012</v>
      </c>
      <c r="H3346" t="s">
        <v>152</v>
      </c>
      <c r="I3346" s="691">
        <f>VLOOKUP(E3346&amp;H3346,Data2012!$A:$U,21,FALSE)</f>
        <v>-1</v>
      </c>
    </row>
    <row r="3347" spans="1:9" ht="14.25" hidden="1" customHeight="1">
      <c r="A3347" s="1" t="str">
        <f t="shared" si="886"/>
        <v>MONTECARGO20129606</v>
      </c>
      <c r="B3347" s="1" t="str">
        <f t="shared" si="887"/>
        <v xml:space="preserve"> </v>
      </c>
      <c r="C3347" s="210" t="str">
        <f t="shared" si="888"/>
        <v xml:space="preserve"> </v>
      </c>
      <c r="D3347" s="1" t="str">
        <f t="shared" si="889"/>
        <v>na</v>
      </c>
      <c r="E3347" t="s">
        <v>327</v>
      </c>
      <c r="F3347">
        <v>9606</v>
      </c>
      <c r="G3347" s="139">
        <v>2012</v>
      </c>
      <c r="H3347" t="s">
        <v>151</v>
      </c>
      <c r="I3347" s="691">
        <f>VLOOKUP(E3347&amp;H3347,Data2012!$A:$U,21,FALSE)</f>
        <v>-1</v>
      </c>
    </row>
    <row r="3348" spans="1:9" ht="14.25" hidden="1" customHeight="1">
      <c r="A3348" s="1" t="str">
        <f t="shared" si="886"/>
        <v>MONTECARGO20129606</v>
      </c>
      <c r="B3348" s="1" t="str">
        <f t="shared" si="887"/>
        <v xml:space="preserve"> </v>
      </c>
      <c r="C3348" s="210" t="str">
        <f t="shared" si="888"/>
        <v xml:space="preserve"> </v>
      </c>
      <c r="D3348" s="1" t="str">
        <f t="shared" si="889"/>
        <v>na</v>
      </c>
      <c r="E3348" t="s">
        <v>327</v>
      </c>
      <c r="F3348">
        <v>9606</v>
      </c>
      <c r="G3348" s="139">
        <v>2012</v>
      </c>
      <c r="H3348" t="s">
        <v>150</v>
      </c>
      <c r="I3348" s="691">
        <f>VLOOKUP(E3348&amp;H3348,Data2012!$A:$U,21,FALSE)</f>
        <v>-1</v>
      </c>
    </row>
    <row r="3349" spans="1:9" ht="14.25" hidden="1" customHeight="1">
      <c r="A3349" s="1" t="str">
        <f t="shared" si="886"/>
        <v>MONTECARGO20129606</v>
      </c>
      <c r="B3349" s="1" t="str">
        <f t="shared" si="887"/>
        <v xml:space="preserve"> </v>
      </c>
      <c r="C3349" s="210" t="str">
        <f t="shared" si="888"/>
        <v xml:space="preserve"> </v>
      </c>
      <c r="D3349" s="1" t="str">
        <f t="shared" si="889"/>
        <v>na</v>
      </c>
      <c r="E3349" t="s">
        <v>327</v>
      </c>
      <c r="F3349">
        <v>9606</v>
      </c>
      <c r="G3349" s="139">
        <v>2012</v>
      </c>
      <c r="H3349" t="s">
        <v>149</v>
      </c>
      <c r="I3349" s="691">
        <f>VLOOKUP(E3349&amp;H3349,Data2012!$A:$U,21,FALSE)</f>
        <v>-1</v>
      </c>
    </row>
    <row r="3350" spans="1:9" ht="14.25" hidden="1" customHeight="1">
      <c r="A3350" s="1" t="str">
        <f t="shared" si="886"/>
        <v>MONTECARGO20129606</v>
      </c>
      <c r="B3350" s="1" t="str">
        <f t="shared" si="887"/>
        <v xml:space="preserve"> </v>
      </c>
      <c r="C3350" s="210" t="str">
        <f t="shared" si="888"/>
        <v xml:space="preserve"> </v>
      </c>
      <c r="D3350" s="1" t="str">
        <f t="shared" si="889"/>
        <v>na</v>
      </c>
      <c r="E3350" t="s">
        <v>327</v>
      </c>
      <c r="F3350">
        <v>9606</v>
      </c>
      <c r="G3350" s="139">
        <v>2012</v>
      </c>
      <c r="H3350" t="s">
        <v>148</v>
      </c>
      <c r="I3350" s="691">
        <f>VLOOKUP(E3350&amp;H3350,Data2012!$A:$U,21,FALSE)</f>
        <v>-1</v>
      </c>
    </row>
    <row r="3351" spans="1:9" ht="14.25" hidden="1" customHeight="1">
      <c r="A3351" s="1" t="str">
        <f t="shared" si="886"/>
        <v>MONTECARGO20129606</v>
      </c>
      <c r="B3351" s="1" t="str">
        <f t="shared" si="887"/>
        <v xml:space="preserve"> </v>
      </c>
      <c r="C3351" s="210" t="str">
        <f t="shared" si="888"/>
        <v xml:space="preserve"> </v>
      </c>
      <c r="D3351" s="1" t="str">
        <f t="shared" si="889"/>
        <v>na</v>
      </c>
      <c r="E3351" t="s">
        <v>327</v>
      </c>
      <c r="F3351">
        <v>9606</v>
      </c>
      <c r="G3351" s="139">
        <v>2012</v>
      </c>
      <c r="H3351" t="s">
        <v>147</v>
      </c>
      <c r="I3351" s="691">
        <f>VLOOKUP(E3351&amp;H3351,Data2012!$A:$U,21,FALSE)</f>
        <v>-1</v>
      </c>
    </row>
    <row r="3352" spans="1:9" ht="14.25" hidden="1" customHeight="1">
      <c r="A3352" s="1" t="str">
        <f t="shared" si="886"/>
        <v>MONTECARGO20129606</v>
      </c>
      <c r="B3352" s="1" t="str">
        <f t="shared" si="887"/>
        <v xml:space="preserve"> </v>
      </c>
      <c r="C3352" s="210" t="str">
        <f t="shared" si="888"/>
        <v xml:space="preserve"> </v>
      </c>
      <c r="D3352" s="1" t="str">
        <f t="shared" si="889"/>
        <v>na</v>
      </c>
      <c r="E3352" t="s">
        <v>327</v>
      </c>
      <c r="F3352">
        <v>9606</v>
      </c>
      <c r="G3352" s="139">
        <v>2012</v>
      </c>
      <c r="H3352" t="s">
        <v>146</v>
      </c>
      <c r="I3352" s="691">
        <f>VLOOKUP(E3352&amp;H3352,Data2012!$A:$U,21,FALSE)</f>
        <v>-1</v>
      </c>
    </row>
    <row r="3353" spans="1:9" ht="14.25" hidden="1" customHeight="1">
      <c r="A3353" s="1" t="str">
        <f t="shared" si="886"/>
        <v>MONTECARGO20129606</v>
      </c>
      <c r="B3353" s="1" t="str">
        <f t="shared" si="887"/>
        <v xml:space="preserve"> </v>
      </c>
      <c r="C3353" s="210" t="str">
        <f t="shared" si="888"/>
        <v xml:space="preserve"> </v>
      </c>
      <c r="D3353" s="1" t="str">
        <f t="shared" si="889"/>
        <v>na</v>
      </c>
      <c r="E3353" t="s">
        <v>327</v>
      </c>
      <c r="F3353">
        <v>9606</v>
      </c>
      <c r="G3353" s="139">
        <v>2012</v>
      </c>
      <c r="H3353" t="s">
        <v>145</v>
      </c>
      <c r="I3353" s="691">
        <f>VLOOKUP(E3353&amp;H3353,Data2012!$A:$U,21,FALSE)</f>
        <v>-1</v>
      </c>
    </row>
    <row r="3354" spans="1:9" ht="14.25" hidden="1" customHeight="1">
      <c r="A3354" s="1" t="str">
        <f t="shared" si="886"/>
        <v>MONTECARGO20129606</v>
      </c>
      <c r="B3354" s="1" t="str">
        <f>IF(D3354="na"," ",SUMIF(A:A,A3354,D:D))</f>
        <v xml:space="preserve"> </v>
      </c>
      <c r="C3354" s="210" t="str">
        <f>IF(D3354="na"," ",VALUE(RIGHT(TRIM(H3354),2)))</f>
        <v xml:space="preserve"> </v>
      </c>
      <c r="D3354" s="1" t="str">
        <f t="shared" si="889"/>
        <v>na</v>
      </c>
      <c r="E3354" t="s">
        <v>327</v>
      </c>
      <c r="F3354">
        <v>9606</v>
      </c>
      <c r="G3354" s="139">
        <v>2012</v>
      </c>
      <c r="H3354" t="s">
        <v>144</v>
      </c>
      <c r="I3354" s="691">
        <f>VLOOKUP(E3354&amp;H3354,Data2012!$A:$U,21,FALSE)</f>
        <v>-1</v>
      </c>
    </row>
    <row r="3355" spans="1:9" ht="14.25" hidden="1" customHeight="1">
      <c r="A3355" s="1" t="str">
        <f t="shared" si="886"/>
        <v>DSVN20129601</v>
      </c>
      <c r="B3355" s="1" t="str">
        <f t="shared" ref="B3355:B3365" si="890">IF(D3355="na",B3356,SUMIF(A:A,A3355,D:D))</f>
        <v xml:space="preserve"> </v>
      </c>
      <c r="C3355" s="210" t="str">
        <f t="shared" ref="C3355:C3365" si="891">IF(D3355="na",C3356,VALUE(RIGHT(TRIM(H3355),2)))</f>
        <v xml:space="preserve"> </v>
      </c>
      <c r="D3355" s="1" t="str">
        <f>IF(I3355&lt;0,"na",I3355)</f>
        <v>na</v>
      </c>
      <c r="E3355" t="s">
        <v>167</v>
      </c>
      <c r="F3355" s="287">
        <v>9601</v>
      </c>
      <c r="G3355" s="139">
        <v>2012</v>
      </c>
      <c r="H3355" t="s">
        <v>155</v>
      </c>
      <c r="I3355" s="691">
        <f>VLOOKUP(E3355&amp;H3355,Data2012!$A:$U,4,FALSE)</f>
        <v>-1</v>
      </c>
    </row>
    <row r="3356" spans="1:9" ht="14.25" hidden="1" customHeight="1">
      <c r="A3356" s="1" t="str">
        <f t="shared" si="886"/>
        <v>DSVN20129601</v>
      </c>
      <c r="B3356" s="1" t="str">
        <f t="shared" si="890"/>
        <v xml:space="preserve"> </v>
      </c>
      <c r="C3356" s="210" t="str">
        <f t="shared" si="891"/>
        <v xml:space="preserve"> </v>
      </c>
      <c r="D3356" s="1" t="str">
        <f t="shared" ref="D3356:D3366" si="892">IF(I3356&lt;0,"na",I3356)</f>
        <v>na</v>
      </c>
      <c r="E3356" t="s">
        <v>167</v>
      </c>
      <c r="F3356">
        <v>9601</v>
      </c>
      <c r="G3356" s="139">
        <v>2012</v>
      </c>
      <c r="H3356" t="s">
        <v>154</v>
      </c>
      <c r="I3356" s="691">
        <f>VLOOKUP(E3356&amp;H3356,Data2012!$A:$U,4,FALSE)</f>
        <v>-1</v>
      </c>
    </row>
    <row r="3357" spans="1:9" ht="14.25" hidden="1" customHeight="1">
      <c r="A3357" s="1" t="str">
        <f t="shared" si="886"/>
        <v>DSVN20129601</v>
      </c>
      <c r="B3357" s="1" t="str">
        <f t="shared" si="890"/>
        <v xml:space="preserve"> </v>
      </c>
      <c r="C3357" s="210" t="str">
        <f t="shared" si="891"/>
        <v xml:space="preserve"> </v>
      </c>
      <c r="D3357" s="1" t="str">
        <f t="shared" si="892"/>
        <v>na</v>
      </c>
      <c r="E3357" t="s">
        <v>167</v>
      </c>
      <c r="F3357">
        <v>9601</v>
      </c>
      <c r="G3357" s="139">
        <v>2012</v>
      </c>
      <c r="H3357" t="s">
        <v>153</v>
      </c>
      <c r="I3357" s="691">
        <f>VLOOKUP(E3357&amp;H3357,Data2012!$A:$U,4,FALSE)</f>
        <v>-1</v>
      </c>
    </row>
    <row r="3358" spans="1:9" ht="14.25" hidden="1" customHeight="1">
      <c r="A3358" s="1" t="str">
        <f t="shared" si="886"/>
        <v>DSVN20129601</v>
      </c>
      <c r="B3358" s="1" t="str">
        <f t="shared" si="890"/>
        <v xml:space="preserve"> </v>
      </c>
      <c r="C3358" s="210" t="str">
        <f t="shared" si="891"/>
        <v xml:space="preserve"> </v>
      </c>
      <c r="D3358" s="1" t="str">
        <f t="shared" si="892"/>
        <v>na</v>
      </c>
      <c r="E3358" t="s">
        <v>167</v>
      </c>
      <c r="F3358">
        <v>9601</v>
      </c>
      <c r="G3358" s="139">
        <v>2012</v>
      </c>
      <c r="H3358" t="s">
        <v>152</v>
      </c>
      <c r="I3358" s="691">
        <f>VLOOKUP(E3358&amp;H3358,Data2012!$A:$U,4,FALSE)</f>
        <v>-1</v>
      </c>
    </row>
    <row r="3359" spans="1:9" ht="14.25" hidden="1" customHeight="1">
      <c r="A3359" s="1" t="str">
        <f t="shared" si="886"/>
        <v>DSVN20129601</v>
      </c>
      <c r="B3359" s="1" t="str">
        <f t="shared" si="890"/>
        <v xml:space="preserve"> </v>
      </c>
      <c r="C3359" s="210" t="str">
        <f t="shared" si="891"/>
        <v xml:space="preserve"> </v>
      </c>
      <c r="D3359" s="1" t="str">
        <f t="shared" si="892"/>
        <v>na</v>
      </c>
      <c r="E3359" t="s">
        <v>167</v>
      </c>
      <c r="F3359">
        <v>9601</v>
      </c>
      <c r="G3359" s="139">
        <v>2012</v>
      </c>
      <c r="H3359" t="s">
        <v>151</v>
      </c>
      <c r="I3359" s="691">
        <f>VLOOKUP(E3359&amp;H3359,Data2012!$A:$U,4,FALSE)</f>
        <v>-1</v>
      </c>
    </row>
    <row r="3360" spans="1:9" ht="14.25" hidden="1" customHeight="1">
      <c r="A3360" s="1" t="str">
        <f t="shared" si="886"/>
        <v>DSVN20129601</v>
      </c>
      <c r="B3360" s="1" t="str">
        <f t="shared" si="890"/>
        <v xml:space="preserve"> </v>
      </c>
      <c r="C3360" s="210" t="str">
        <f t="shared" si="891"/>
        <v xml:space="preserve"> </v>
      </c>
      <c r="D3360" s="1" t="str">
        <f t="shared" si="892"/>
        <v>na</v>
      </c>
      <c r="E3360" t="s">
        <v>167</v>
      </c>
      <c r="F3360">
        <v>9601</v>
      </c>
      <c r="G3360" s="139">
        <v>2012</v>
      </c>
      <c r="H3360" t="s">
        <v>150</v>
      </c>
      <c r="I3360" s="691">
        <f>VLOOKUP(E3360&amp;H3360,Data2012!$A:$U,4,FALSE)</f>
        <v>-1</v>
      </c>
    </row>
    <row r="3361" spans="1:9" ht="14.25" hidden="1" customHeight="1">
      <c r="A3361" s="1" t="str">
        <f t="shared" si="886"/>
        <v>DSVN20129601</v>
      </c>
      <c r="B3361" s="1" t="str">
        <f t="shared" si="890"/>
        <v xml:space="preserve"> </v>
      </c>
      <c r="C3361" s="210" t="str">
        <f t="shared" si="891"/>
        <v xml:space="preserve"> </v>
      </c>
      <c r="D3361" s="1" t="str">
        <f t="shared" si="892"/>
        <v>na</v>
      </c>
      <c r="E3361" t="s">
        <v>167</v>
      </c>
      <c r="F3361">
        <v>9601</v>
      </c>
      <c r="G3361" s="139">
        <v>2012</v>
      </c>
      <c r="H3361" t="s">
        <v>149</v>
      </c>
      <c r="I3361" s="691">
        <f>VLOOKUP(E3361&amp;H3361,Data2012!$A:$U,4,FALSE)</f>
        <v>-1</v>
      </c>
    </row>
    <row r="3362" spans="1:9" ht="14.25" hidden="1" customHeight="1">
      <c r="A3362" s="1" t="str">
        <f t="shared" si="886"/>
        <v>DSVN20129601</v>
      </c>
      <c r="B3362" s="1" t="str">
        <f t="shared" si="890"/>
        <v xml:space="preserve"> </v>
      </c>
      <c r="C3362" s="210" t="str">
        <f t="shared" si="891"/>
        <v xml:space="preserve"> </v>
      </c>
      <c r="D3362" s="1" t="str">
        <f t="shared" si="892"/>
        <v>na</v>
      </c>
      <c r="E3362" t="s">
        <v>167</v>
      </c>
      <c r="F3362">
        <v>9601</v>
      </c>
      <c r="G3362" s="139">
        <v>2012</v>
      </c>
      <c r="H3362" t="s">
        <v>148</v>
      </c>
      <c r="I3362" s="691">
        <f>VLOOKUP(E3362&amp;H3362,Data2012!$A:$U,4,FALSE)</f>
        <v>-1</v>
      </c>
    </row>
    <row r="3363" spans="1:9" ht="14.25" hidden="1" customHeight="1">
      <c r="A3363" s="1" t="str">
        <f t="shared" si="886"/>
        <v>DSVN20129601</v>
      </c>
      <c r="B3363" s="1" t="str">
        <f t="shared" si="890"/>
        <v xml:space="preserve"> </v>
      </c>
      <c r="C3363" s="210" t="str">
        <f t="shared" si="891"/>
        <v xml:space="preserve"> </v>
      </c>
      <c r="D3363" s="1" t="str">
        <f t="shared" si="892"/>
        <v>na</v>
      </c>
      <c r="E3363" t="s">
        <v>167</v>
      </c>
      <c r="F3363">
        <v>9601</v>
      </c>
      <c r="G3363" s="139">
        <v>2012</v>
      </c>
      <c r="H3363" t="s">
        <v>147</v>
      </c>
      <c r="I3363" s="691">
        <f>VLOOKUP(E3363&amp;H3363,Data2012!$A:$U,4,FALSE)</f>
        <v>-1</v>
      </c>
    </row>
    <row r="3364" spans="1:9" ht="14.25" hidden="1" customHeight="1">
      <c r="A3364" s="1" t="str">
        <f t="shared" si="886"/>
        <v>DSVN20129601</v>
      </c>
      <c r="B3364" s="1" t="str">
        <f t="shared" si="890"/>
        <v xml:space="preserve"> </v>
      </c>
      <c r="C3364" s="210" t="str">
        <f t="shared" si="891"/>
        <v xml:space="preserve"> </v>
      </c>
      <c r="D3364" s="1" t="str">
        <f t="shared" si="892"/>
        <v>na</v>
      </c>
      <c r="E3364" t="s">
        <v>167</v>
      </c>
      <c r="F3364">
        <v>9601</v>
      </c>
      <c r="G3364" s="139">
        <v>2012</v>
      </c>
      <c r="H3364" t="s">
        <v>146</v>
      </c>
      <c r="I3364" s="691">
        <f>VLOOKUP(E3364&amp;H3364,Data2012!$A:$U,4,FALSE)</f>
        <v>-1</v>
      </c>
    </row>
    <row r="3365" spans="1:9" ht="14.25" hidden="1" customHeight="1">
      <c r="A3365" s="1" t="str">
        <f t="shared" si="886"/>
        <v>DSVN20129601</v>
      </c>
      <c r="B3365" s="1" t="str">
        <f t="shared" si="890"/>
        <v xml:space="preserve"> </v>
      </c>
      <c r="C3365" s="210" t="str">
        <f t="shared" si="891"/>
        <v xml:space="preserve"> </v>
      </c>
      <c r="D3365" s="1" t="str">
        <f t="shared" si="892"/>
        <v>na</v>
      </c>
      <c r="E3365" t="s">
        <v>167</v>
      </c>
      <c r="F3365">
        <v>9601</v>
      </c>
      <c r="G3365" s="139">
        <v>2012</v>
      </c>
      <c r="H3365" t="s">
        <v>145</v>
      </c>
      <c r="I3365" s="691">
        <f>VLOOKUP(E3365&amp;H3365,Data2012!$A:$U,4,FALSE)</f>
        <v>-1</v>
      </c>
    </row>
    <row r="3366" spans="1:9" ht="14.25" hidden="1" customHeight="1">
      <c r="A3366" s="1" t="str">
        <f t="shared" si="886"/>
        <v>DSVN20129601</v>
      </c>
      <c r="B3366" s="1" t="str">
        <f>IF(D3366="na"," ",SUMIF(A:A,A3366,D:D))</f>
        <v xml:space="preserve"> </v>
      </c>
      <c r="C3366" s="210" t="str">
        <f>IF(D3366="na"," ",VALUE(RIGHT(TRIM(H3366),2)))</f>
        <v xml:space="preserve"> </v>
      </c>
      <c r="D3366" s="1" t="str">
        <f t="shared" si="892"/>
        <v>na</v>
      </c>
      <c r="E3366" t="s">
        <v>167</v>
      </c>
      <c r="F3366">
        <v>9601</v>
      </c>
      <c r="G3366" s="139">
        <v>2012</v>
      </c>
      <c r="H3366" t="s">
        <v>144</v>
      </c>
      <c r="I3366" s="691">
        <f>VLOOKUP(E3366&amp;H3366,Data2012!$A:$U,4,FALSE)</f>
        <v>-1</v>
      </c>
    </row>
    <row r="3367" spans="1:9" ht="14.25" hidden="1" customHeight="1">
      <c r="A3367" s="1" t="str">
        <f t="shared" si="886"/>
        <v>DSVN20129602</v>
      </c>
      <c r="B3367" s="1" t="str">
        <f t="shared" ref="B3367:B3377" si="893">IF(D3367="na",B3368,SUMIF(A:A,A3367,D:D))</f>
        <v xml:space="preserve"> </v>
      </c>
      <c r="C3367" s="210" t="str">
        <f t="shared" ref="C3367:C3377" si="894">IF(D3367="na",C3368,VALUE(RIGHT(TRIM(H3367),2)))</f>
        <v xml:space="preserve"> </v>
      </c>
      <c r="D3367" s="1" t="str">
        <f>IF(I3367&lt;0,"na",I3367)</f>
        <v>na</v>
      </c>
      <c r="E3367" t="s">
        <v>167</v>
      </c>
      <c r="F3367" s="287">
        <v>9602</v>
      </c>
      <c r="G3367" s="139">
        <v>2012</v>
      </c>
      <c r="H3367" t="s">
        <v>155</v>
      </c>
      <c r="I3367" s="691">
        <f>VLOOKUP(E3367&amp;H3367,Data2012!$A:$U,7,FALSE)</f>
        <v>-1</v>
      </c>
    </row>
    <row r="3368" spans="1:9" ht="14.25" hidden="1" customHeight="1">
      <c r="A3368" s="1" t="str">
        <f t="shared" si="886"/>
        <v>DSVN20129602</v>
      </c>
      <c r="B3368" s="1" t="str">
        <f t="shared" si="893"/>
        <v xml:space="preserve"> </v>
      </c>
      <c r="C3368" s="210" t="str">
        <f t="shared" si="894"/>
        <v xml:space="preserve"> </v>
      </c>
      <c r="D3368" s="1" t="str">
        <f t="shared" ref="D3368:D3378" si="895">IF(I3368&lt;0,"na",I3368)</f>
        <v>na</v>
      </c>
      <c r="E3368" t="s">
        <v>167</v>
      </c>
      <c r="F3368">
        <v>9602</v>
      </c>
      <c r="G3368" s="139">
        <v>2012</v>
      </c>
      <c r="H3368" t="s">
        <v>154</v>
      </c>
      <c r="I3368" s="691">
        <f>VLOOKUP(E3368&amp;H3368,Data2012!$A:$U,7,FALSE)</f>
        <v>-1</v>
      </c>
    </row>
    <row r="3369" spans="1:9" ht="14.25" hidden="1" customHeight="1">
      <c r="A3369" s="1" t="str">
        <f t="shared" si="886"/>
        <v>DSVN20129602</v>
      </c>
      <c r="B3369" s="1" t="str">
        <f t="shared" si="893"/>
        <v xml:space="preserve"> </v>
      </c>
      <c r="C3369" s="210" t="str">
        <f t="shared" si="894"/>
        <v xml:space="preserve"> </v>
      </c>
      <c r="D3369" s="1" t="str">
        <f t="shared" si="895"/>
        <v>na</v>
      </c>
      <c r="E3369" t="s">
        <v>167</v>
      </c>
      <c r="F3369">
        <v>9602</v>
      </c>
      <c r="G3369" s="139">
        <v>2012</v>
      </c>
      <c r="H3369" t="s">
        <v>153</v>
      </c>
      <c r="I3369" s="691">
        <f>VLOOKUP(E3369&amp;H3369,Data2012!$A:$U,7,FALSE)</f>
        <v>-1</v>
      </c>
    </row>
    <row r="3370" spans="1:9" ht="14.25" hidden="1" customHeight="1">
      <c r="A3370" s="1" t="str">
        <f t="shared" si="886"/>
        <v>DSVN20129602</v>
      </c>
      <c r="B3370" s="1" t="str">
        <f t="shared" si="893"/>
        <v xml:space="preserve"> </v>
      </c>
      <c r="C3370" s="210" t="str">
        <f t="shared" si="894"/>
        <v xml:space="preserve"> </v>
      </c>
      <c r="D3370" s="1" t="str">
        <f t="shared" si="895"/>
        <v>na</v>
      </c>
      <c r="E3370" t="s">
        <v>167</v>
      </c>
      <c r="F3370">
        <v>9602</v>
      </c>
      <c r="G3370" s="139">
        <v>2012</v>
      </c>
      <c r="H3370" t="s">
        <v>152</v>
      </c>
      <c r="I3370" s="691">
        <f>VLOOKUP(E3370&amp;H3370,Data2012!$A:$U,7,FALSE)</f>
        <v>-1</v>
      </c>
    </row>
    <row r="3371" spans="1:9" ht="14.25" hidden="1" customHeight="1">
      <c r="A3371" s="1" t="str">
        <f t="shared" si="886"/>
        <v>DSVN20129602</v>
      </c>
      <c r="B3371" s="1" t="str">
        <f t="shared" si="893"/>
        <v xml:space="preserve"> </v>
      </c>
      <c r="C3371" s="210" t="str">
        <f t="shared" si="894"/>
        <v xml:space="preserve"> </v>
      </c>
      <c r="D3371" s="1" t="str">
        <f t="shared" si="895"/>
        <v>na</v>
      </c>
      <c r="E3371" t="s">
        <v>167</v>
      </c>
      <c r="F3371">
        <v>9602</v>
      </c>
      <c r="G3371" s="139">
        <v>2012</v>
      </c>
      <c r="H3371" t="s">
        <v>151</v>
      </c>
      <c r="I3371" s="691">
        <f>VLOOKUP(E3371&amp;H3371,Data2012!$A:$U,7,FALSE)</f>
        <v>-1</v>
      </c>
    </row>
    <row r="3372" spans="1:9" ht="14.25" hidden="1" customHeight="1">
      <c r="A3372" s="1" t="str">
        <f t="shared" si="886"/>
        <v>DSVN20129602</v>
      </c>
      <c r="B3372" s="1" t="str">
        <f t="shared" si="893"/>
        <v xml:space="preserve"> </v>
      </c>
      <c r="C3372" s="210" t="str">
        <f t="shared" si="894"/>
        <v xml:space="preserve"> </v>
      </c>
      <c r="D3372" s="1" t="str">
        <f t="shared" si="895"/>
        <v>na</v>
      </c>
      <c r="E3372" t="s">
        <v>167</v>
      </c>
      <c r="F3372">
        <v>9602</v>
      </c>
      <c r="G3372" s="139">
        <v>2012</v>
      </c>
      <c r="H3372" t="s">
        <v>150</v>
      </c>
      <c r="I3372" s="691">
        <f>VLOOKUP(E3372&amp;H3372,Data2012!$A:$U,7,FALSE)</f>
        <v>-1</v>
      </c>
    </row>
    <row r="3373" spans="1:9" ht="14.25" hidden="1" customHeight="1">
      <c r="A3373" s="1" t="str">
        <f t="shared" si="886"/>
        <v>DSVN20129602</v>
      </c>
      <c r="B3373" s="1" t="str">
        <f t="shared" si="893"/>
        <v xml:space="preserve"> </v>
      </c>
      <c r="C3373" s="210" t="str">
        <f t="shared" si="894"/>
        <v xml:space="preserve"> </v>
      </c>
      <c r="D3373" s="1" t="str">
        <f t="shared" si="895"/>
        <v>na</v>
      </c>
      <c r="E3373" t="s">
        <v>167</v>
      </c>
      <c r="F3373">
        <v>9602</v>
      </c>
      <c r="G3373" s="139">
        <v>2012</v>
      </c>
      <c r="H3373" t="s">
        <v>149</v>
      </c>
      <c r="I3373" s="691">
        <f>VLOOKUP(E3373&amp;H3373,Data2012!$A:$U,7,FALSE)</f>
        <v>-1</v>
      </c>
    </row>
    <row r="3374" spans="1:9" ht="14.25" hidden="1" customHeight="1">
      <c r="A3374" s="1" t="str">
        <f t="shared" si="886"/>
        <v>DSVN20129602</v>
      </c>
      <c r="B3374" s="1" t="str">
        <f t="shared" si="893"/>
        <v xml:space="preserve"> </v>
      </c>
      <c r="C3374" s="210" t="str">
        <f t="shared" si="894"/>
        <v xml:space="preserve"> </v>
      </c>
      <c r="D3374" s="1" t="str">
        <f t="shared" si="895"/>
        <v>na</v>
      </c>
      <c r="E3374" t="s">
        <v>167</v>
      </c>
      <c r="F3374">
        <v>9602</v>
      </c>
      <c r="G3374" s="139">
        <v>2012</v>
      </c>
      <c r="H3374" t="s">
        <v>148</v>
      </c>
      <c r="I3374" s="691">
        <f>VLOOKUP(E3374&amp;H3374,Data2012!$A:$U,7,FALSE)</f>
        <v>-1</v>
      </c>
    </row>
    <row r="3375" spans="1:9" ht="14.25" hidden="1" customHeight="1">
      <c r="A3375" s="1" t="str">
        <f t="shared" si="886"/>
        <v>DSVN20129602</v>
      </c>
      <c r="B3375" s="1" t="str">
        <f t="shared" si="893"/>
        <v xml:space="preserve"> </v>
      </c>
      <c r="C3375" s="210" t="str">
        <f t="shared" si="894"/>
        <v xml:space="preserve"> </v>
      </c>
      <c r="D3375" s="1" t="str">
        <f t="shared" si="895"/>
        <v>na</v>
      </c>
      <c r="E3375" t="s">
        <v>167</v>
      </c>
      <c r="F3375">
        <v>9602</v>
      </c>
      <c r="G3375" s="139">
        <v>2012</v>
      </c>
      <c r="H3375" t="s">
        <v>147</v>
      </c>
      <c r="I3375" s="691">
        <f>VLOOKUP(E3375&amp;H3375,Data2012!$A:$U,7,FALSE)</f>
        <v>-1</v>
      </c>
    </row>
    <row r="3376" spans="1:9" ht="14.25" hidden="1" customHeight="1">
      <c r="A3376" s="1" t="str">
        <f t="shared" si="886"/>
        <v>DSVN20129602</v>
      </c>
      <c r="B3376" s="1" t="str">
        <f t="shared" si="893"/>
        <v xml:space="preserve"> </v>
      </c>
      <c r="C3376" s="210" t="str">
        <f t="shared" si="894"/>
        <v xml:space="preserve"> </v>
      </c>
      <c r="D3376" s="1" t="str">
        <f t="shared" si="895"/>
        <v>na</v>
      </c>
      <c r="E3376" t="s">
        <v>167</v>
      </c>
      <c r="F3376">
        <v>9602</v>
      </c>
      <c r="G3376" s="139">
        <v>2012</v>
      </c>
      <c r="H3376" t="s">
        <v>146</v>
      </c>
      <c r="I3376" s="691">
        <f>VLOOKUP(E3376&amp;H3376,Data2012!$A:$U,7,FALSE)</f>
        <v>-1</v>
      </c>
    </row>
    <row r="3377" spans="1:9" ht="14.25" hidden="1" customHeight="1">
      <c r="A3377" s="1" t="str">
        <f t="shared" si="886"/>
        <v>DSVN20129602</v>
      </c>
      <c r="B3377" s="1" t="str">
        <f t="shared" si="893"/>
        <v xml:space="preserve"> </v>
      </c>
      <c r="C3377" s="210" t="str">
        <f t="shared" si="894"/>
        <v xml:space="preserve"> </v>
      </c>
      <c r="D3377" s="1" t="str">
        <f t="shared" si="895"/>
        <v>na</v>
      </c>
      <c r="E3377" t="s">
        <v>167</v>
      </c>
      <c r="F3377">
        <v>9602</v>
      </c>
      <c r="G3377" s="139">
        <v>2012</v>
      </c>
      <c r="H3377" t="s">
        <v>145</v>
      </c>
      <c r="I3377" s="691">
        <f>VLOOKUP(E3377&amp;H3377,Data2012!$A:$U,7,FALSE)</f>
        <v>-1</v>
      </c>
    </row>
    <row r="3378" spans="1:9" ht="14.25" hidden="1" customHeight="1">
      <c r="A3378" s="1" t="str">
        <f t="shared" si="886"/>
        <v>DSVN20129602</v>
      </c>
      <c r="B3378" s="403" t="str">
        <f>IF(D3378="na"," ",SUMIF(A:A,A3378,D:D))</f>
        <v xml:space="preserve"> </v>
      </c>
      <c r="C3378" s="404" t="str">
        <f>IF(D3378="na"," ",VALUE(RIGHT(TRIM(H3378),2)))</f>
        <v xml:space="preserve"> </v>
      </c>
      <c r="D3378" s="403" t="str">
        <f t="shared" si="895"/>
        <v>na</v>
      </c>
      <c r="E3378" t="s">
        <v>167</v>
      </c>
      <c r="F3378">
        <v>9602</v>
      </c>
      <c r="G3378" s="139">
        <v>2012</v>
      </c>
      <c r="H3378" t="s">
        <v>144</v>
      </c>
      <c r="I3378" s="691">
        <f>VLOOKUP(E3378&amp;H3378,Data2012!$A:$U,7,FALSE)</f>
        <v>-1</v>
      </c>
    </row>
    <row r="3379" spans="1:9" ht="14.25" hidden="1" customHeight="1">
      <c r="A3379" s="1" t="str">
        <f t="shared" si="886"/>
        <v>DSVN20129603</v>
      </c>
      <c r="B3379" s="1" t="str">
        <f t="shared" ref="B3379:B3389" si="896">IF(D3379="na",B3380,SUMIF(A:A,A3379,D:D))</f>
        <v xml:space="preserve"> </v>
      </c>
      <c r="C3379" s="210" t="str">
        <f t="shared" ref="C3379:C3389" si="897">IF(D3379="na",C3380,VALUE(RIGHT(TRIM(H3379),2)))</f>
        <v xml:space="preserve"> </v>
      </c>
      <c r="D3379" s="1" t="str">
        <f>IF(I3379&lt;0,"na",I3379)</f>
        <v>na</v>
      </c>
      <c r="E3379" t="s">
        <v>167</v>
      </c>
      <c r="F3379" s="287">
        <v>9603</v>
      </c>
      <c r="G3379" s="139">
        <v>2012</v>
      </c>
      <c r="H3379" t="s">
        <v>155</v>
      </c>
      <c r="I3379" s="691">
        <f>VLOOKUP(E3379&amp;H3379,Data2012!$A:$S,12,FALSE)</f>
        <v>-1</v>
      </c>
    </row>
    <row r="3380" spans="1:9" ht="14.25" hidden="1" customHeight="1">
      <c r="A3380" s="1" t="str">
        <f t="shared" si="886"/>
        <v>DSVN20129603</v>
      </c>
      <c r="B3380" s="1" t="str">
        <f t="shared" si="896"/>
        <v xml:space="preserve"> </v>
      </c>
      <c r="C3380" s="210" t="str">
        <f t="shared" si="897"/>
        <v xml:space="preserve"> </v>
      </c>
      <c r="D3380" s="1" t="str">
        <f t="shared" ref="D3380:D3390" si="898">IF(I3380&lt;0,"na",I3380)</f>
        <v>na</v>
      </c>
      <c r="E3380" t="s">
        <v>167</v>
      </c>
      <c r="F3380">
        <v>9603</v>
      </c>
      <c r="G3380" s="139">
        <v>2012</v>
      </c>
      <c r="H3380" t="s">
        <v>154</v>
      </c>
      <c r="I3380" s="691">
        <f>VLOOKUP(E3380&amp;H3380,Data2012!$A:$S,12,FALSE)</f>
        <v>-1</v>
      </c>
    </row>
    <row r="3381" spans="1:9" ht="14.25" hidden="1" customHeight="1">
      <c r="A3381" s="1" t="str">
        <f t="shared" si="886"/>
        <v>DSVN20129603</v>
      </c>
      <c r="B3381" s="1" t="str">
        <f t="shared" si="896"/>
        <v xml:space="preserve"> </v>
      </c>
      <c r="C3381" s="210" t="str">
        <f t="shared" si="897"/>
        <v xml:space="preserve"> </v>
      </c>
      <c r="D3381" s="1" t="str">
        <f t="shared" si="898"/>
        <v>na</v>
      </c>
      <c r="E3381" t="s">
        <v>167</v>
      </c>
      <c r="F3381">
        <v>9603</v>
      </c>
      <c r="G3381" s="139">
        <v>2012</v>
      </c>
      <c r="H3381" t="s">
        <v>153</v>
      </c>
      <c r="I3381" s="691">
        <f>VLOOKUP(E3381&amp;H3381,Data2012!$A:$S,12,FALSE)</f>
        <v>-1</v>
      </c>
    </row>
    <row r="3382" spans="1:9" ht="14.25" hidden="1" customHeight="1">
      <c r="A3382" s="1" t="str">
        <f t="shared" si="886"/>
        <v>DSVN20129603</v>
      </c>
      <c r="B3382" s="1" t="str">
        <f t="shared" si="896"/>
        <v xml:space="preserve"> </v>
      </c>
      <c r="C3382" s="210" t="str">
        <f t="shared" si="897"/>
        <v xml:space="preserve"> </v>
      </c>
      <c r="D3382" s="1" t="str">
        <f t="shared" si="898"/>
        <v>na</v>
      </c>
      <c r="E3382" t="s">
        <v>167</v>
      </c>
      <c r="F3382">
        <v>9603</v>
      </c>
      <c r="G3382" s="139">
        <v>2012</v>
      </c>
      <c r="H3382" t="s">
        <v>152</v>
      </c>
      <c r="I3382" s="691">
        <f>VLOOKUP(E3382&amp;H3382,Data2012!$A:$S,12,FALSE)</f>
        <v>-1</v>
      </c>
    </row>
    <row r="3383" spans="1:9" ht="14.25" hidden="1" customHeight="1">
      <c r="A3383" s="1" t="str">
        <f t="shared" si="886"/>
        <v>DSVN20129603</v>
      </c>
      <c r="B3383" s="1" t="str">
        <f t="shared" si="896"/>
        <v xml:space="preserve"> </v>
      </c>
      <c r="C3383" s="210" t="str">
        <f t="shared" si="897"/>
        <v xml:space="preserve"> </v>
      </c>
      <c r="D3383" s="1" t="str">
        <f t="shared" si="898"/>
        <v>na</v>
      </c>
      <c r="E3383" t="s">
        <v>167</v>
      </c>
      <c r="F3383">
        <v>9603</v>
      </c>
      <c r="G3383" s="139">
        <v>2012</v>
      </c>
      <c r="H3383" t="s">
        <v>151</v>
      </c>
      <c r="I3383" s="691">
        <f>VLOOKUP(E3383&amp;H3383,Data2012!$A:$S,12,FALSE)</f>
        <v>-1</v>
      </c>
    </row>
    <row r="3384" spans="1:9" ht="14.25" hidden="1" customHeight="1">
      <c r="A3384" s="1" t="str">
        <f t="shared" si="886"/>
        <v>DSVN20129603</v>
      </c>
      <c r="B3384" s="1" t="str">
        <f t="shared" si="896"/>
        <v xml:space="preserve"> </v>
      </c>
      <c r="C3384" s="210" t="str">
        <f t="shared" si="897"/>
        <v xml:space="preserve"> </v>
      </c>
      <c r="D3384" s="1" t="str">
        <f t="shared" si="898"/>
        <v>na</v>
      </c>
      <c r="E3384" t="s">
        <v>167</v>
      </c>
      <c r="F3384">
        <v>9603</v>
      </c>
      <c r="G3384" s="139">
        <v>2012</v>
      </c>
      <c r="H3384" t="s">
        <v>150</v>
      </c>
      <c r="I3384" s="691">
        <f>VLOOKUP(E3384&amp;H3384,Data2012!$A:$S,12,FALSE)</f>
        <v>-1</v>
      </c>
    </row>
    <row r="3385" spans="1:9" ht="14.25" hidden="1" customHeight="1">
      <c r="A3385" s="1" t="str">
        <f t="shared" si="886"/>
        <v>DSVN20129603</v>
      </c>
      <c r="B3385" s="1" t="str">
        <f t="shared" si="896"/>
        <v xml:space="preserve"> </v>
      </c>
      <c r="C3385" s="210" t="str">
        <f t="shared" si="897"/>
        <v xml:space="preserve"> </v>
      </c>
      <c r="D3385" s="1" t="str">
        <f t="shared" si="898"/>
        <v>na</v>
      </c>
      <c r="E3385" t="s">
        <v>167</v>
      </c>
      <c r="F3385">
        <v>9603</v>
      </c>
      <c r="G3385" s="139">
        <v>2012</v>
      </c>
      <c r="H3385" t="s">
        <v>149</v>
      </c>
      <c r="I3385" s="691">
        <f>VLOOKUP(E3385&amp;H3385,Data2012!$A:$S,12,FALSE)</f>
        <v>-1</v>
      </c>
    </row>
    <row r="3386" spans="1:9" ht="14.25" hidden="1" customHeight="1">
      <c r="A3386" s="1" t="str">
        <f t="shared" si="886"/>
        <v>DSVN20129603</v>
      </c>
      <c r="B3386" s="1" t="str">
        <f t="shared" si="896"/>
        <v xml:space="preserve"> </v>
      </c>
      <c r="C3386" s="210" t="str">
        <f t="shared" si="897"/>
        <v xml:space="preserve"> </v>
      </c>
      <c r="D3386" s="1" t="str">
        <f t="shared" si="898"/>
        <v>na</v>
      </c>
      <c r="E3386" t="s">
        <v>167</v>
      </c>
      <c r="F3386">
        <v>9603</v>
      </c>
      <c r="G3386" s="139">
        <v>2012</v>
      </c>
      <c r="H3386" t="s">
        <v>148</v>
      </c>
      <c r="I3386" s="691">
        <f>VLOOKUP(E3386&amp;H3386,Data2012!$A:$S,12,FALSE)</f>
        <v>-1</v>
      </c>
    </row>
    <row r="3387" spans="1:9" ht="14.25" hidden="1" customHeight="1">
      <c r="A3387" s="1" t="str">
        <f t="shared" si="886"/>
        <v>DSVN20129603</v>
      </c>
      <c r="B3387" s="1" t="str">
        <f t="shared" si="896"/>
        <v xml:space="preserve"> </v>
      </c>
      <c r="C3387" s="210" t="str">
        <f t="shared" si="897"/>
        <v xml:space="preserve"> </v>
      </c>
      <c r="D3387" s="1" t="str">
        <f t="shared" si="898"/>
        <v>na</v>
      </c>
      <c r="E3387" t="s">
        <v>167</v>
      </c>
      <c r="F3387">
        <v>9603</v>
      </c>
      <c r="G3387" s="139">
        <v>2012</v>
      </c>
      <c r="H3387" t="s">
        <v>147</v>
      </c>
      <c r="I3387" s="691">
        <f>VLOOKUP(E3387&amp;H3387,Data2012!$A:$S,12,FALSE)</f>
        <v>-1</v>
      </c>
    </row>
    <row r="3388" spans="1:9" ht="14.25" hidden="1" customHeight="1">
      <c r="A3388" s="1" t="str">
        <f t="shared" si="886"/>
        <v>DSVN20129603</v>
      </c>
      <c r="B3388" s="1" t="str">
        <f t="shared" si="896"/>
        <v xml:space="preserve"> </v>
      </c>
      <c r="C3388" s="210" t="str">
        <f t="shared" si="897"/>
        <v xml:space="preserve"> </v>
      </c>
      <c r="D3388" s="1" t="str">
        <f t="shared" si="898"/>
        <v>na</v>
      </c>
      <c r="E3388" t="s">
        <v>167</v>
      </c>
      <c r="F3388">
        <v>9603</v>
      </c>
      <c r="G3388" s="139">
        <v>2012</v>
      </c>
      <c r="H3388" t="s">
        <v>146</v>
      </c>
      <c r="I3388" s="691">
        <f>VLOOKUP(E3388&amp;H3388,Data2012!$A:$S,12,FALSE)</f>
        <v>-1</v>
      </c>
    </row>
    <row r="3389" spans="1:9" ht="14.25" hidden="1" customHeight="1">
      <c r="A3389" s="1" t="str">
        <f t="shared" si="886"/>
        <v>DSVN20129603</v>
      </c>
      <c r="B3389" s="1" t="str">
        <f t="shared" si="896"/>
        <v xml:space="preserve"> </v>
      </c>
      <c r="C3389" s="210" t="str">
        <f t="shared" si="897"/>
        <v xml:space="preserve"> </v>
      </c>
      <c r="D3389" s="1" t="str">
        <f t="shared" si="898"/>
        <v>na</v>
      </c>
      <c r="E3389" t="s">
        <v>167</v>
      </c>
      <c r="F3389">
        <v>9603</v>
      </c>
      <c r="G3389" s="139">
        <v>2012</v>
      </c>
      <c r="H3389" t="s">
        <v>145</v>
      </c>
      <c r="I3389" s="691">
        <f>VLOOKUP(E3389&amp;H3389,Data2012!$A:$S,12,FALSE)</f>
        <v>-1</v>
      </c>
    </row>
    <row r="3390" spans="1:9" ht="14.25" hidden="1" customHeight="1">
      <c r="A3390" s="1" t="str">
        <f t="shared" si="886"/>
        <v>DSVN20129603</v>
      </c>
      <c r="B3390" s="1" t="str">
        <f>IF(D3390="na"," ",SUMIF(A:A,A3390,D:D))</f>
        <v xml:space="preserve"> </v>
      </c>
      <c r="C3390" s="210" t="str">
        <f>IF(D3390="na"," ",VALUE(RIGHT(TRIM(H3390),2)))</f>
        <v xml:space="preserve"> </v>
      </c>
      <c r="D3390" s="1" t="str">
        <f t="shared" si="898"/>
        <v>na</v>
      </c>
      <c r="E3390" t="s">
        <v>167</v>
      </c>
      <c r="F3390">
        <v>9603</v>
      </c>
      <c r="G3390" s="139">
        <v>2012</v>
      </c>
      <c r="H3390" t="s">
        <v>144</v>
      </c>
      <c r="I3390" s="691">
        <f>VLOOKUP(E3390&amp;H3390,Data2012!$A:$S,12,FALSE)</f>
        <v>-1</v>
      </c>
    </row>
    <row r="3391" spans="1:9" ht="14.25" hidden="1" customHeight="1">
      <c r="A3391" s="1" t="str">
        <f t="shared" si="886"/>
        <v>DSVN20129604</v>
      </c>
      <c r="B3391" s="1" t="str">
        <f t="shared" ref="B3391:B3401" si="899">IF(D3391="na",B3392,SUMIF(A:A,A3391,D:D))</f>
        <v xml:space="preserve"> </v>
      </c>
      <c r="C3391" s="210" t="str">
        <f t="shared" ref="C3391:C3401" si="900">IF(D3391="na",C3392,VALUE(RIGHT(TRIM(H3391),2)))</f>
        <v xml:space="preserve"> </v>
      </c>
      <c r="D3391" s="1" t="str">
        <f>IF(I3391&lt;0,"na",I3391)</f>
        <v>na</v>
      </c>
      <c r="E3391" t="s">
        <v>167</v>
      </c>
      <c r="F3391" s="287">
        <v>9604</v>
      </c>
      <c r="G3391" s="139">
        <v>2012</v>
      </c>
      <c r="H3391" t="s">
        <v>155</v>
      </c>
      <c r="I3391" s="691">
        <f>VLOOKUP(E3391&amp;H3391,Data2012!$A:$S,15,FALSE)</f>
        <v>-1</v>
      </c>
    </row>
    <row r="3392" spans="1:9" ht="14.25" hidden="1" customHeight="1">
      <c r="A3392" s="1" t="str">
        <f t="shared" si="886"/>
        <v>DSVN20129604</v>
      </c>
      <c r="B3392" s="1" t="str">
        <f t="shared" si="899"/>
        <v xml:space="preserve"> </v>
      </c>
      <c r="C3392" s="210" t="str">
        <f t="shared" si="900"/>
        <v xml:space="preserve"> </v>
      </c>
      <c r="D3392" s="1" t="str">
        <f t="shared" ref="D3392:D3402" si="901">IF(I3392&lt;0,"na",I3392)</f>
        <v>na</v>
      </c>
      <c r="E3392" t="s">
        <v>167</v>
      </c>
      <c r="F3392">
        <v>9604</v>
      </c>
      <c r="G3392" s="139">
        <v>2012</v>
      </c>
      <c r="H3392" t="s">
        <v>154</v>
      </c>
      <c r="I3392" s="691">
        <f>VLOOKUP(E3392&amp;H3392,Data2012!$A:$S,15,FALSE)</f>
        <v>-1</v>
      </c>
    </row>
    <row r="3393" spans="1:9" ht="14.25" hidden="1" customHeight="1">
      <c r="A3393" s="1" t="str">
        <f t="shared" si="886"/>
        <v>DSVN20129604</v>
      </c>
      <c r="B3393" s="1" t="str">
        <f t="shared" si="899"/>
        <v xml:space="preserve"> </v>
      </c>
      <c r="C3393" s="210" t="str">
        <f t="shared" si="900"/>
        <v xml:space="preserve"> </v>
      </c>
      <c r="D3393" s="1" t="str">
        <f t="shared" si="901"/>
        <v>na</v>
      </c>
      <c r="E3393" t="s">
        <v>167</v>
      </c>
      <c r="F3393">
        <v>9604</v>
      </c>
      <c r="G3393" s="139">
        <v>2012</v>
      </c>
      <c r="H3393" t="s">
        <v>153</v>
      </c>
      <c r="I3393" s="691">
        <f>VLOOKUP(E3393&amp;H3393,Data2012!$A:$S,15,FALSE)</f>
        <v>-1</v>
      </c>
    </row>
    <row r="3394" spans="1:9" ht="14.25" hidden="1" customHeight="1">
      <c r="A3394" s="1" t="str">
        <f t="shared" si="886"/>
        <v>DSVN20129604</v>
      </c>
      <c r="B3394" s="1" t="str">
        <f t="shared" si="899"/>
        <v xml:space="preserve"> </v>
      </c>
      <c r="C3394" s="210" t="str">
        <f t="shared" si="900"/>
        <v xml:space="preserve"> </v>
      </c>
      <c r="D3394" s="1" t="str">
        <f t="shared" si="901"/>
        <v>na</v>
      </c>
      <c r="E3394" t="s">
        <v>167</v>
      </c>
      <c r="F3394">
        <v>9604</v>
      </c>
      <c r="G3394" s="139">
        <v>2012</v>
      </c>
      <c r="H3394" t="s">
        <v>152</v>
      </c>
      <c r="I3394" s="691">
        <f>VLOOKUP(E3394&amp;H3394,Data2012!$A:$S,15,FALSE)</f>
        <v>-1</v>
      </c>
    </row>
    <row r="3395" spans="1:9" ht="14.25" hidden="1" customHeight="1">
      <c r="A3395" s="1" t="str">
        <f t="shared" si="886"/>
        <v>DSVN20129604</v>
      </c>
      <c r="B3395" s="1" t="str">
        <f t="shared" si="899"/>
        <v xml:space="preserve"> </v>
      </c>
      <c r="C3395" s="210" t="str">
        <f t="shared" si="900"/>
        <v xml:space="preserve"> </v>
      </c>
      <c r="D3395" s="1" t="str">
        <f t="shared" si="901"/>
        <v>na</v>
      </c>
      <c r="E3395" t="s">
        <v>167</v>
      </c>
      <c r="F3395">
        <v>9604</v>
      </c>
      <c r="G3395" s="139">
        <v>2012</v>
      </c>
      <c r="H3395" t="s">
        <v>151</v>
      </c>
      <c r="I3395" s="691">
        <f>VLOOKUP(E3395&amp;H3395,Data2012!$A:$S,15,FALSE)</f>
        <v>-1</v>
      </c>
    </row>
    <row r="3396" spans="1:9" ht="14.25" hidden="1" customHeight="1">
      <c r="A3396" s="1" t="str">
        <f t="shared" si="886"/>
        <v>DSVN20129604</v>
      </c>
      <c r="B3396" s="1" t="str">
        <f t="shared" si="899"/>
        <v xml:space="preserve"> </v>
      </c>
      <c r="C3396" s="210" t="str">
        <f t="shared" si="900"/>
        <v xml:space="preserve"> </v>
      </c>
      <c r="D3396" s="1" t="str">
        <f t="shared" si="901"/>
        <v>na</v>
      </c>
      <c r="E3396" t="s">
        <v>167</v>
      </c>
      <c r="F3396">
        <v>9604</v>
      </c>
      <c r="G3396" s="139">
        <v>2012</v>
      </c>
      <c r="H3396" t="s">
        <v>150</v>
      </c>
      <c r="I3396" s="691">
        <f>VLOOKUP(E3396&amp;H3396,Data2012!$A:$S,15,FALSE)</f>
        <v>-1</v>
      </c>
    </row>
    <row r="3397" spans="1:9" ht="14.25" hidden="1" customHeight="1">
      <c r="A3397" s="1" t="str">
        <f t="shared" si="886"/>
        <v>DSVN20129604</v>
      </c>
      <c r="B3397" s="1" t="str">
        <f t="shared" si="899"/>
        <v xml:space="preserve"> </v>
      </c>
      <c r="C3397" s="210" t="str">
        <f t="shared" si="900"/>
        <v xml:space="preserve"> </v>
      </c>
      <c r="D3397" s="1" t="str">
        <f t="shared" si="901"/>
        <v>na</v>
      </c>
      <c r="E3397" t="s">
        <v>167</v>
      </c>
      <c r="F3397">
        <v>9604</v>
      </c>
      <c r="G3397" s="139">
        <v>2012</v>
      </c>
      <c r="H3397" t="s">
        <v>149</v>
      </c>
      <c r="I3397" s="691">
        <f>VLOOKUP(E3397&amp;H3397,Data2012!$A:$S,15,FALSE)</f>
        <v>-1</v>
      </c>
    </row>
    <row r="3398" spans="1:9" ht="14.25" hidden="1" customHeight="1">
      <c r="A3398" s="1" t="str">
        <f t="shared" si="886"/>
        <v>DSVN20129604</v>
      </c>
      <c r="B3398" s="1" t="str">
        <f t="shared" si="899"/>
        <v xml:space="preserve"> </v>
      </c>
      <c r="C3398" s="210" t="str">
        <f t="shared" si="900"/>
        <v xml:space="preserve"> </v>
      </c>
      <c r="D3398" s="1" t="str">
        <f t="shared" si="901"/>
        <v>na</v>
      </c>
      <c r="E3398" t="s">
        <v>167</v>
      </c>
      <c r="F3398">
        <v>9604</v>
      </c>
      <c r="G3398" s="139">
        <v>2012</v>
      </c>
      <c r="H3398" t="s">
        <v>148</v>
      </c>
      <c r="I3398" s="691">
        <f>VLOOKUP(E3398&amp;H3398,Data2012!$A:$S,15,FALSE)</f>
        <v>-1</v>
      </c>
    </row>
    <row r="3399" spans="1:9" ht="14.25" hidden="1" customHeight="1">
      <c r="A3399" s="1" t="str">
        <f t="shared" ref="A3399:A3462" si="902">TRIM(E3399)&amp;VALUE(G3399)&amp;F3399</f>
        <v>DSVN20129604</v>
      </c>
      <c r="B3399" s="1" t="str">
        <f t="shared" si="899"/>
        <v xml:space="preserve"> </v>
      </c>
      <c r="C3399" s="210" t="str">
        <f t="shared" si="900"/>
        <v xml:space="preserve"> </v>
      </c>
      <c r="D3399" s="1" t="str">
        <f t="shared" si="901"/>
        <v>na</v>
      </c>
      <c r="E3399" t="s">
        <v>167</v>
      </c>
      <c r="F3399">
        <v>9604</v>
      </c>
      <c r="G3399" s="139">
        <v>2012</v>
      </c>
      <c r="H3399" t="s">
        <v>147</v>
      </c>
      <c r="I3399" s="691">
        <f>VLOOKUP(E3399&amp;H3399,Data2012!$A:$S,15,FALSE)</f>
        <v>-1</v>
      </c>
    </row>
    <row r="3400" spans="1:9" ht="14.25" hidden="1" customHeight="1">
      <c r="A3400" s="1" t="str">
        <f t="shared" si="902"/>
        <v>DSVN20129604</v>
      </c>
      <c r="B3400" s="1" t="str">
        <f t="shared" si="899"/>
        <v xml:space="preserve"> </v>
      </c>
      <c r="C3400" s="210" t="str">
        <f t="shared" si="900"/>
        <v xml:space="preserve"> </v>
      </c>
      <c r="D3400" s="1" t="str">
        <f t="shared" si="901"/>
        <v>na</v>
      </c>
      <c r="E3400" t="s">
        <v>167</v>
      </c>
      <c r="F3400">
        <v>9604</v>
      </c>
      <c r="G3400" s="139">
        <v>2012</v>
      </c>
      <c r="H3400" t="s">
        <v>146</v>
      </c>
      <c r="I3400" s="691">
        <f>VLOOKUP(E3400&amp;H3400,Data2012!$A:$S,15,FALSE)</f>
        <v>-1</v>
      </c>
    </row>
    <row r="3401" spans="1:9" ht="14.25" hidden="1" customHeight="1">
      <c r="A3401" s="1" t="str">
        <f t="shared" si="902"/>
        <v>DSVN20129604</v>
      </c>
      <c r="B3401" s="1" t="str">
        <f t="shared" si="899"/>
        <v xml:space="preserve"> </v>
      </c>
      <c r="C3401" s="210" t="str">
        <f t="shared" si="900"/>
        <v xml:space="preserve"> </v>
      </c>
      <c r="D3401" s="1" t="str">
        <f t="shared" si="901"/>
        <v>na</v>
      </c>
      <c r="E3401" t="s">
        <v>167</v>
      </c>
      <c r="F3401">
        <v>9604</v>
      </c>
      <c r="G3401" s="139">
        <v>2012</v>
      </c>
      <c r="H3401" t="s">
        <v>145</v>
      </c>
      <c r="I3401" s="691">
        <f>VLOOKUP(E3401&amp;H3401,Data2012!$A:$S,15,FALSE)</f>
        <v>-1</v>
      </c>
    </row>
    <row r="3402" spans="1:9" ht="14.25" hidden="1" customHeight="1">
      <c r="A3402" s="1" t="str">
        <f t="shared" si="902"/>
        <v>DSVN20129604</v>
      </c>
      <c r="B3402" s="1" t="str">
        <f>IF(D3402="na"," ",SUMIF(A:A,A3402,D:D))</f>
        <v xml:space="preserve"> </v>
      </c>
      <c r="C3402" s="210" t="str">
        <f>IF(D3402="na"," ",VALUE(RIGHT(TRIM(H3402),2)))</f>
        <v xml:space="preserve"> </v>
      </c>
      <c r="D3402" s="1" t="str">
        <f t="shared" si="901"/>
        <v>na</v>
      </c>
      <c r="E3402" t="s">
        <v>167</v>
      </c>
      <c r="F3402">
        <v>9604</v>
      </c>
      <c r="G3402" s="139">
        <v>2012</v>
      </c>
      <c r="H3402" t="s">
        <v>144</v>
      </c>
      <c r="I3402" s="691">
        <f>VLOOKUP(E3402&amp;H3402,Data2012!$A:$S,15,FALSE)</f>
        <v>-1</v>
      </c>
    </row>
    <row r="3403" spans="1:9" ht="14.25" hidden="1" customHeight="1">
      <c r="A3403" s="1" t="str">
        <f t="shared" si="902"/>
        <v>DSVN20129605</v>
      </c>
      <c r="B3403" s="1" t="str">
        <f t="shared" ref="B3403:B3413" si="903">IF(D3403="na",B3404,SUMIF(A:A,A3403,D:D))</f>
        <v xml:space="preserve"> </v>
      </c>
      <c r="C3403" s="210" t="str">
        <f t="shared" ref="C3403:C3413" si="904">IF(D3403="na",C3404,VALUE(RIGHT(TRIM(H3403),2)))</f>
        <v xml:space="preserve"> </v>
      </c>
      <c r="D3403" s="1" t="str">
        <f>IF(I3403&lt;0,"na",I3403)</f>
        <v>na</v>
      </c>
      <c r="E3403" t="s">
        <v>167</v>
      </c>
      <c r="F3403" s="287">
        <v>9605</v>
      </c>
      <c r="G3403" s="139">
        <v>2012</v>
      </c>
      <c r="H3403" t="s">
        <v>155</v>
      </c>
      <c r="I3403" s="691">
        <f>VLOOKUP(E3403&amp;H3403,Data2012!$A:$U,18,FALSE)</f>
        <v>-1</v>
      </c>
    </row>
    <row r="3404" spans="1:9" ht="14.25" hidden="1" customHeight="1">
      <c r="A3404" s="1" t="str">
        <f t="shared" si="902"/>
        <v>DSVN20129605</v>
      </c>
      <c r="B3404" s="1" t="str">
        <f t="shared" si="903"/>
        <v xml:space="preserve"> </v>
      </c>
      <c r="C3404" s="210" t="str">
        <f t="shared" si="904"/>
        <v xml:space="preserve"> </v>
      </c>
      <c r="D3404" s="1" t="str">
        <f t="shared" ref="D3404:D3414" si="905">IF(I3404&lt;0,"na",I3404)</f>
        <v>na</v>
      </c>
      <c r="E3404" t="s">
        <v>167</v>
      </c>
      <c r="F3404">
        <v>9605</v>
      </c>
      <c r="G3404" s="139">
        <v>2012</v>
      </c>
      <c r="H3404" t="s">
        <v>154</v>
      </c>
      <c r="I3404" s="691">
        <f>VLOOKUP(E3404&amp;H3404,Data2012!$A:$U,18,FALSE)</f>
        <v>-1</v>
      </c>
    </row>
    <row r="3405" spans="1:9" ht="14.25" hidden="1" customHeight="1">
      <c r="A3405" s="1" t="str">
        <f t="shared" si="902"/>
        <v>DSVN20129605</v>
      </c>
      <c r="B3405" s="1" t="str">
        <f t="shared" si="903"/>
        <v xml:space="preserve"> </v>
      </c>
      <c r="C3405" s="210" t="str">
        <f t="shared" si="904"/>
        <v xml:space="preserve"> </v>
      </c>
      <c r="D3405" s="1" t="str">
        <f t="shared" si="905"/>
        <v>na</v>
      </c>
      <c r="E3405" t="s">
        <v>167</v>
      </c>
      <c r="F3405">
        <v>9605</v>
      </c>
      <c r="G3405" s="139">
        <v>2012</v>
      </c>
      <c r="H3405" t="s">
        <v>153</v>
      </c>
      <c r="I3405" s="691">
        <f>VLOOKUP(E3405&amp;H3405,Data2012!$A:$U,18,FALSE)</f>
        <v>-1</v>
      </c>
    </row>
    <row r="3406" spans="1:9" ht="14.25" hidden="1" customHeight="1">
      <c r="A3406" s="1" t="str">
        <f t="shared" si="902"/>
        <v>DSVN20129605</v>
      </c>
      <c r="B3406" s="1" t="str">
        <f t="shared" si="903"/>
        <v xml:space="preserve"> </v>
      </c>
      <c r="C3406" s="210" t="str">
        <f t="shared" si="904"/>
        <v xml:space="preserve"> </v>
      </c>
      <c r="D3406" s="1" t="str">
        <f t="shared" si="905"/>
        <v>na</v>
      </c>
      <c r="E3406" t="s">
        <v>167</v>
      </c>
      <c r="F3406">
        <v>9605</v>
      </c>
      <c r="G3406" s="139">
        <v>2012</v>
      </c>
      <c r="H3406" t="s">
        <v>152</v>
      </c>
      <c r="I3406" s="691">
        <f>VLOOKUP(E3406&amp;H3406,Data2012!$A:$U,18,FALSE)</f>
        <v>-1</v>
      </c>
    </row>
    <row r="3407" spans="1:9" ht="14.25" hidden="1" customHeight="1">
      <c r="A3407" s="1" t="str">
        <f t="shared" si="902"/>
        <v>DSVN20129605</v>
      </c>
      <c r="B3407" s="1" t="str">
        <f t="shared" si="903"/>
        <v xml:space="preserve"> </v>
      </c>
      <c r="C3407" s="210" t="str">
        <f t="shared" si="904"/>
        <v xml:space="preserve"> </v>
      </c>
      <c r="D3407" s="1" t="str">
        <f t="shared" si="905"/>
        <v>na</v>
      </c>
      <c r="E3407" t="s">
        <v>167</v>
      </c>
      <c r="F3407">
        <v>9605</v>
      </c>
      <c r="G3407" s="139">
        <v>2012</v>
      </c>
      <c r="H3407" t="s">
        <v>151</v>
      </c>
      <c r="I3407" s="691">
        <f>VLOOKUP(E3407&amp;H3407,Data2012!$A:$U,18,FALSE)</f>
        <v>-1</v>
      </c>
    </row>
    <row r="3408" spans="1:9" ht="14.25" hidden="1" customHeight="1">
      <c r="A3408" s="1" t="str">
        <f t="shared" si="902"/>
        <v>DSVN20129605</v>
      </c>
      <c r="B3408" s="1" t="str">
        <f t="shared" si="903"/>
        <v xml:space="preserve"> </v>
      </c>
      <c r="C3408" s="210" t="str">
        <f t="shared" si="904"/>
        <v xml:space="preserve"> </v>
      </c>
      <c r="D3408" s="1" t="str">
        <f t="shared" si="905"/>
        <v>na</v>
      </c>
      <c r="E3408" t="s">
        <v>167</v>
      </c>
      <c r="F3408">
        <v>9605</v>
      </c>
      <c r="G3408" s="139">
        <v>2012</v>
      </c>
      <c r="H3408" t="s">
        <v>150</v>
      </c>
      <c r="I3408" s="691">
        <f>VLOOKUP(E3408&amp;H3408,Data2012!$A:$U,18,FALSE)</f>
        <v>-1</v>
      </c>
    </row>
    <row r="3409" spans="1:9" ht="14.25" hidden="1" customHeight="1">
      <c r="A3409" s="1" t="str">
        <f t="shared" si="902"/>
        <v>DSVN20129605</v>
      </c>
      <c r="B3409" s="1" t="str">
        <f t="shared" si="903"/>
        <v xml:space="preserve"> </v>
      </c>
      <c r="C3409" s="210" t="str">
        <f t="shared" si="904"/>
        <v xml:space="preserve"> </v>
      </c>
      <c r="D3409" s="1" t="str">
        <f t="shared" si="905"/>
        <v>na</v>
      </c>
      <c r="E3409" t="s">
        <v>167</v>
      </c>
      <c r="F3409">
        <v>9605</v>
      </c>
      <c r="G3409" s="139">
        <v>2012</v>
      </c>
      <c r="H3409" t="s">
        <v>149</v>
      </c>
      <c r="I3409" s="691">
        <f>VLOOKUP(E3409&amp;H3409,Data2012!$A:$U,18,FALSE)</f>
        <v>-1</v>
      </c>
    </row>
    <row r="3410" spans="1:9" ht="14.25" hidden="1" customHeight="1">
      <c r="A3410" s="1" t="str">
        <f t="shared" si="902"/>
        <v>DSVN20129605</v>
      </c>
      <c r="B3410" s="1" t="str">
        <f t="shared" si="903"/>
        <v xml:space="preserve"> </v>
      </c>
      <c r="C3410" s="210" t="str">
        <f t="shared" si="904"/>
        <v xml:space="preserve"> </v>
      </c>
      <c r="D3410" s="1" t="str">
        <f t="shared" si="905"/>
        <v>na</v>
      </c>
      <c r="E3410" t="s">
        <v>167</v>
      </c>
      <c r="F3410">
        <v>9605</v>
      </c>
      <c r="G3410" s="139">
        <v>2012</v>
      </c>
      <c r="H3410" t="s">
        <v>148</v>
      </c>
      <c r="I3410" s="691">
        <f>VLOOKUP(E3410&amp;H3410,Data2012!$A:$U,18,FALSE)</f>
        <v>-1</v>
      </c>
    </row>
    <row r="3411" spans="1:9" ht="14.25" hidden="1" customHeight="1">
      <c r="A3411" s="1" t="str">
        <f t="shared" si="902"/>
        <v>DSVN20129605</v>
      </c>
      <c r="B3411" s="1" t="str">
        <f t="shared" si="903"/>
        <v xml:space="preserve"> </v>
      </c>
      <c r="C3411" s="210" t="str">
        <f t="shared" si="904"/>
        <v xml:space="preserve"> </v>
      </c>
      <c r="D3411" s="1" t="str">
        <f t="shared" si="905"/>
        <v>na</v>
      </c>
      <c r="E3411" t="s">
        <v>167</v>
      </c>
      <c r="F3411">
        <v>9605</v>
      </c>
      <c r="G3411" s="139">
        <v>2012</v>
      </c>
      <c r="H3411" t="s">
        <v>147</v>
      </c>
      <c r="I3411" s="691">
        <f>VLOOKUP(E3411&amp;H3411,Data2012!$A:$U,18,FALSE)</f>
        <v>-1</v>
      </c>
    </row>
    <row r="3412" spans="1:9" ht="14.25" hidden="1" customHeight="1">
      <c r="A3412" s="1" t="str">
        <f t="shared" si="902"/>
        <v>DSVN20129605</v>
      </c>
      <c r="B3412" s="1" t="str">
        <f t="shared" si="903"/>
        <v xml:space="preserve"> </v>
      </c>
      <c r="C3412" s="210" t="str">
        <f t="shared" si="904"/>
        <v xml:space="preserve"> </v>
      </c>
      <c r="D3412" s="1" t="str">
        <f t="shared" si="905"/>
        <v>na</v>
      </c>
      <c r="E3412" t="s">
        <v>167</v>
      </c>
      <c r="F3412">
        <v>9605</v>
      </c>
      <c r="G3412" s="139">
        <v>2012</v>
      </c>
      <c r="H3412" t="s">
        <v>146</v>
      </c>
      <c r="I3412" s="691">
        <f>VLOOKUP(E3412&amp;H3412,Data2012!$A:$U,18,FALSE)</f>
        <v>-1</v>
      </c>
    </row>
    <row r="3413" spans="1:9" ht="14.25" hidden="1" customHeight="1">
      <c r="A3413" s="1" t="str">
        <f t="shared" si="902"/>
        <v>DSVN20129605</v>
      </c>
      <c r="B3413" s="1" t="str">
        <f t="shared" si="903"/>
        <v xml:space="preserve"> </v>
      </c>
      <c r="C3413" s="210" t="str">
        <f t="shared" si="904"/>
        <v xml:space="preserve"> </v>
      </c>
      <c r="D3413" s="1" t="str">
        <f t="shared" si="905"/>
        <v>na</v>
      </c>
      <c r="E3413" t="s">
        <v>167</v>
      </c>
      <c r="F3413">
        <v>9605</v>
      </c>
      <c r="G3413" s="139">
        <v>2012</v>
      </c>
      <c r="H3413" t="s">
        <v>145</v>
      </c>
      <c r="I3413" s="691">
        <f>VLOOKUP(E3413&amp;H3413,Data2012!$A:$U,18,FALSE)</f>
        <v>-1</v>
      </c>
    </row>
    <row r="3414" spans="1:9" ht="14.25" hidden="1" customHeight="1">
      <c r="A3414" s="1" t="str">
        <f t="shared" si="902"/>
        <v>DSVN20129605</v>
      </c>
      <c r="B3414" s="1" t="str">
        <f>IF(D3414="na"," ",SUMIF(A:A,A3414,D:D))</f>
        <v xml:space="preserve"> </v>
      </c>
      <c r="C3414" s="210" t="str">
        <f>IF(D3414="na"," ",VALUE(RIGHT(TRIM(H3414),2)))</f>
        <v xml:space="preserve"> </v>
      </c>
      <c r="D3414" s="1" t="str">
        <f t="shared" si="905"/>
        <v>na</v>
      </c>
      <c r="E3414" t="s">
        <v>167</v>
      </c>
      <c r="F3414">
        <v>9605</v>
      </c>
      <c r="G3414" s="139">
        <v>2012</v>
      </c>
      <c r="H3414" t="s">
        <v>144</v>
      </c>
      <c r="I3414" s="691">
        <f>VLOOKUP(E3414&amp;H3414,Data2012!$A:$U,18,FALSE)</f>
        <v>-1</v>
      </c>
    </row>
    <row r="3415" spans="1:9" ht="14.25" hidden="1" customHeight="1">
      <c r="A3415" s="1" t="str">
        <f t="shared" si="902"/>
        <v>DSVN20129606</v>
      </c>
      <c r="B3415" s="1" t="str">
        <f t="shared" ref="B3415:B3425" si="906">IF(D3415="na",B3416,SUMIF(A:A,A3415,D:D))</f>
        <v xml:space="preserve"> </v>
      </c>
      <c r="C3415" s="210" t="str">
        <f t="shared" ref="C3415:C3425" si="907">IF(D3415="na",C3416,VALUE(RIGHT(TRIM(H3415),2)))</f>
        <v xml:space="preserve"> </v>
      </c>
      <c r="D3415" s="1" t="str">
        <f>IF(I3415&lt;0,"na",I3415)</f>
        <v>na</v>
      </c>
      <c r="E3415" t="s">
        <v>167</v>
      </c>
      <c r="F3415" s="287">
        <v>9606</v>
      </c>
      <c r="G3415" s="139">
        <v>2012</v>
      </c>
      <c r="H3415" t="s">
        <v>155</v>
      </c>
      <c r="I3415" s="691">
        <f>VLOOKUP(E3415&amp;H3415,Data2012!$A:$U,21,FALSE)</f>
        <v>-1</v>
      </c>
    </row>
    <row r="3416" spans="1:9" ht="14.25" hidden="1" customHeight="1">
      <c r="A3416" s="1" t="str">
        <f t="shared" si="902"/>
        <v>DSVN20129606</v>
      </c>
      <c r="B3416" s="1" t="str">
        <f t="shared" si="906"/>
        <v xml:space="preserve"> </v>
      </c>
      <c r="C3416" s="210" t="str">
        <f t="shared" si="907"/>
        <v xml:space="preserve"> </v>
      </c>
      <c r="D3416" s="1" t="str">
        <f t="shared" ref="D3416:D3426" si="908">IF(I3416&lt;0,"na",I3416)</f>
        <v>na</v>
      </c>
      <c r="E3416" t="s">
        <v>167</v>
      </c>
      <c r="F3416">
        <v>9606</v>
      </c>
      <c r="G3416" s="139">
        <v>2012</v>
      </c>
      <c r="H3416" t="s">
        <v>154</v>
      </c>
      <c r="I3416" s="691">
        <f>VLOOKUP(E3416&amp;H3416,Data2012!$A:$U,21,FALSE)</f>
        <v>-1</v>
      </c>
    </row>
    <row r="3417" spans="1:9" ht="14.25" hidden="1" customHeight="1">
      <c r="A3417" s="1" t="str">
        <f t="shared" si="902"/>
        <v>DSVN20129606</v>
      </c>
      <c r="B3417" s="1" t="str">
        <f t="shared" si="906"/>
        <v xml:space="preserve"> </v>
      </c>
      <c r="C3417" s="210" t="str">
        <f t="shared" si="907"/>
        <v xml:space="preserve"> </v>
      </c>
      <c r="D3417" s="1" t="str">
        <f t="shared" si="908"/>
        <v>na</v>
      </c>
      <c r="E3417" t="s">
        <v>167</v>
      </c>
      <c r="F3417">
        <v>9606</v>
      </c>
      <c r="G3417" s="139">
        <v>2012</v>
      </c>
      <c r="H3417" t="s">
        <v>153</v>
      </c>
      <c r="I3417" s="691">
        <f>VLOOKUP(E3417&amp;H3417,Data2012!$A:$U,21,FALSE)</f>
        <v>-1</v>
      </c>
    </row>
    <row r="3418" spans="1:9" ht="14.25" hidden="1" customHeight="1">
      <c r="A3418" s="1" t="str">
        <f t="shared" si="902"/>
        <v>DSVN20129606</v>
      </c>
      <c r="B3418" s="1" t="str">
        <f t="shared" si="906"/>
        <v xml:space="preserve"> </v>
      </c>
      <c r="C3418" s="210" t="str">
        <f t="shared" si="907"/>
        <v xml:space="preserve"> </v>
      </c>
      <c r="D3418" s="1" t="str">
        <f t="shared" si="908"/>
        <v>na</v>
      </c>
      <c r="E3418" t="s">
        <v>167</v>
      </c>
      <c r="F3418">
        <v>9606</v>
      </c>
      <c r="G3418" s="139">
        <v>2012</v>
      </c>
      <c r="H3418" t="s">
        <v>152</v>
      </c>
      <c r="I3418" s="691">
        <f>VLOOKUP(E3418&amp;H3418,Data2012!$A:$U,21,FALSE)</f>
        <v>-1</v>
      </c>
    </row>
    <row r="3419" spans="1:9" ht="14.25" hidden="1" customHeight="1">
      <c r="A3419" s="1" t="str">
        <f t="shared" si="902"/>
        <v>DSVN20129606</v>
      </c>
      <c r="B3419" s="1" t="str">
        <f t="shared" si="906"/>
        <v xml:space="preserve"> </v>
      </c>
      <c r="C3419" s="210" t="str">
        <f t="shared" si="907"/>
        <v xml:space="preserve"> </v>
      </c>
      <c r="D3419" s="1" t="str">
        <f t="shared" si="908"/>
        <v>na</v>
      </c>
      <c r="E3419" t="s">
        <v>167</v>
      </c>
      <c r="F3419">
        <v>9606</v>
      </c>
      <c r="G3419" s="139">
        <v>2012</v>
      </c>
      <c r="H3419" t="s">
        <v>151</v>
      </c>
      <c r="I3419" s="691">
        <f>VLOOKUP(E3419&amp;H3419,Data2012!$A:$U,21,FALSE)</f>
        <v>-1</v>
      </c>
    </row>
    <row r="3420" spans="1:9" ht="14.25" hidden="1" customHeight="1">
      <c r="A3420" s="1" t="str">
        <f t="shared" si="902"/>
        <v>DSVN20129606</v>
      </c>
      <c r="B3420" s="1" t="str">
        <f t="shared" si="906"/>
        <v xml:space="preserve"> </v>
      </c>
      <c r="C3420" s="210" t="str">
        <f t="shared" si="907"/>
        <v xml:space="preserve"> </v>
      </c>
      <c r="D3420" s="1" t="str">
        <f t="shared" si="908"/>
        <v>na</v>
      </c>
      <c r="E3420" t="s">
        <v>167</v>
      </c>
      <c r="F3420">
        <v>9606</v>
      </c>
      <c r="G3420" s="139">
        <v>2012</v>
      </c>
      <c r="H3420" t="s">
        <v>150</v>
      </c>
      <c r="I3420" s="691">
        <f>VLOOKUP(E3420&amp;H3420,Data2012!$A:$U,21,FALSE)</f>
        <v>-1</v>
      </c>
    </row>
    <row r="3421" spans="1:9" ht="14.25" hidden="1" customHeight="1">
      <c r="A3421" s="1" t="str">
        <f t="shared" si="902"/>
        <v>DSVN20129606</v>
      </c>
      <c r="B3421" s="1" t="str">
        <f t="shared" si="906"/>
        <v xml:space="preserve"> </v>
      </c>
      <c r="C3421" s="210" t="str">
        <f t="shared" si="907"/>
        <v xml:space="preserve"> </v>
      </c>
      <c r="D3421" s="1" t="str">
        <f t="shared" si="908"/>
        <v>na</v>
      </c>
      <c r="E3421" t="s">
        <v>167</v>
      </c>
      <c r="F3421">
        <v>9606</v>
      </c>
      <c r="G3421" s="139">
        <v>2012</v>
      </c>
      <c r="H3421" t="s">
        <v>149</v>
      </c>
      <c r="I3421" s="691">
        <f>VLOOKUP(E3421&amp;H3421,Data2012!$A:$U,21,FALSE)</f>
        <v>-1</v>
      </c>
    </row>
    <row r="3422" spans="1:9" ht="14.25" hidden="1" customHeight="1">
      <c r="A3422" s="1" t="str">
        <f t="shared" si="902"/>
        <v>DSVN20129606</v>
      </c>
      <c r="B3422" s="1" t="str">
        <f t="shared" si="906"/>
        <v xml:space="preserve"> </v>
      </c>
      <c r="C3422" s="210" t="str">
        <f t="shared" si="907"/>
        <v xml:space="preserve"> </v>
      </c>
      <c r="D3422" s="1" t="str">
        <f t="shared" si="908"/>
        <v>na</v>
      </c>
      <c r="E3422" t="s">
        <v>167</v>
      </c>
      <c r="F3422">
        <v>9606</v>
      </c>
      <c r="G3422" s="139">
        <v>2012</v>
      </c>
      <c r="H3422" t="s">
        <v>148</v>
      </c>
      <c r="I3422" s="691">
        <f>VLOOKUP(E3422&amp;H3422,Data2012!$A:$U,21,FALSE)</f>
        <v>-1</v>
      </c>
    </row>
    <row r="3423" spans="1:9" ht="14.25" hidden="1" customHeight="1">
      <c r="A3423" s="1" t="str">
        <f t="shared" si="902"/>
        <v>DSVN20129606</v>
      </c>
      <c r="B3423" s="1" t="str">
        <f t="shared" si="906"/>
        <v xml:space="preserve"> </v>
      </c>
      <c r="C3423" s="210" t="str">
        <f t="shared" si="907"/>
        <v xml:space="preserve"> </v>
      </c>
      <c r="D3423" s="1" t="str">
        <f t="shared" si="908"/>
        <v>na</v>
      </c>
      <c r="E3423" t="s">
        <v>167</v>
      </c>
      <c r="F3423">
        <v>9606</v>
      </c>
      <c r="G3423" s="139">
        <v>2012</v>
      </c>
      <c r="H3423" t="s">
        <v>147</v>
      </c>
      <c r="I3423" s="691">
        <f>VLOOKUP(E3423&amp;H3423,Data2012!$A:$U,21,FALSE)</f>
        <v>-1</v>
      </c>
    </row>
    <row r="3424" spans="1:9" ht="14.25" hidden="1" customHeight="1">
      <c r="A3424" s="1" t="str">
        <f t="shared" si="902"/>
        <v>DSVN20129606</v>
      </c>
      <c r="B3424" s="1" t="str">
        <f t="shared" si="906"/>
        <v xml:space="preserve"> </v>
      </c>
      <c r="C3424" s="210" t="str">
        <f t="shared" si="907"/>
        <v xml:space="preserve"> </v>
      </c>
      <c r="D3424" s="1" t="str">
        <f t="shared" si="908"/>
        <v>na</v>
      </c>
      <c r="E3424" t="s">
        <v>167</v>
      </c>
      <c r="F3424">
        <v>9606</v>
      </c>
      <c r="G3424" s="139">
        <v>2012</v>
      </c>
      <c r="H3424" t="s">
        <v>146</v>
      </c>
      <c r="I3424" s="691">
        <f>VLOOKUP(E3424&amp;H3424,Data2012!$A:$U,21,FALSE)</f>
        <v>-1</v>
      </c>
    </row>
    <row r="3425" spans="1:9" ht="14.25" hidden="1" customHeight="1">
      <c r="A3425" s="1" t="str">
        <f t="shared" si="902"/>
        <v>DSVN20129606</v>
      </c>
      <c r="B3425" s="1" t="str">
        <f t="shared" si="906"/>
        <v xml:space="preserve"> </v>
      </c>
      <c r="C3425" s="210" t="str">
        <f t="shared" si="907"/>
        <v xml:space="preserve"> </v>
      </c>
      <c r="D3425" s="1" t="str">
        <f t="shared" si="908"/>
        <v>na</v>
      </c>
      <c r="E3425" t="s">
        <v>167</v>
      </c>
      <c r="F3425">
        <v>9606</v>
      </c>
      <c r="G3425" s="139">
        <v>2012</v>
      </c>
      <c r="H3425" t="s">
        <v>145</v>
      </c>
      <c r="I3425" s="691">
        <f>VLOOKUP(E3425&amp;H3425,Data2012!$A:$U,21,FALSE)</f>
        <v>-1</v>
      </c>
    </row>
    <row r="3426" spans="1:9" ht="14.25" hidden="1" customHeight="1">
      <c r="A3426" s="1" t="str">
        <f t="shared" si="902"/>
        <v>DSVN20129606</v>
      </c>
      <c r="B3426" s="1" t="str">
        <f>IF(D3426="na"," ",SUMIF(A:A,A3426,D:D))</f>
        <v xml:space="preserve"> </v>
      </c>
      <c r="C3426" s="210" t="str">
        <f>IF(D3426="na"," ",VALUE(RIGHT(TRIM(H3426),2)))</f>
        <v xml:space="preserve"> </v>
      </c>
      <c r="D3426" s="1" t="str">
        <f t="shared" si="908"/>
        <v>na</v>
      </c>
      <c r="E3426" t="s">
        <v>167</v>
      </c>
      <c r="F3426">
        <v>9606</v>
      </c>
      <c r="G3426" s="139">
        <v>2012</v>
      </c>
      <c r="H3426" t="s">
        <v>144</v>
      </c>
      <c r="I3426" s="691">
        <f>VLOOKUP(E3426&amp;H3426,Data2012!$A:$U,21,FALSE)</f>
        <v>-1</v>
      </c>
    </row>
    <row r="3427" spans="1:9" ht="14.25" hidden="1" customHeight="1">
      <c r="A3427" s="1" t="str">
        <f t="shared" si="902"/>
        <v>BRC20129603</v>
      </c>
      <c r="B3427" s="1">
        <f t="shared" ref="B3427:B3437" si="909">IF(D3427="na",B3428,SUMIF(A:A,A3427,D:D))</f>
        <v>403.09999999999997</v>
      </c>
      <c r="C3427" s="210">
        <f t="shared" ref="C3427:C3437" si="910">IF(D3427="na",C3428,VALUE(RIGHT(TRIM(H3427),2)))</f>
        <v>3</v>
      </c>
      <c r="D3427" s="1" t="str">
        <f>IF(I3427&lt;0,"na",I3427)</f>
        <v>na</v>
      </c>
      <c r="E3427" t="s">
        <v>169</v>
      </c>
      <c r="F3427" s="288">
        <v>9603</v>
      </c>
      <c r="G3427" s="139">
        <v>2012</v>
      </c>
      <c r="H3427" t="s">
        <v>155</v>
      </c>
      <c r="I3427" s="691">
        <f>VLOOKUP(E3427&amp;H3427,Data2012!$A:$S,12,FALSE)</f>
        <v>-1</v>
      </c>
    </row>
    <row r="3428" spans="1:9" ht="14.25" hidden="1" customHeight="1">
      <c r="A3428" s="1" t="str">
        <f t="shared" si="902"/>
        <v>BRC20129603</v>
      </c>
      <c r="B3428" s="1">
        <f t="shared" si="909"/>
        <v>403.09999999999997</v>
      </c>
      <c r="C3428" s="210">
        <f t="shared" si="910"/>
        <v>3</v>
      </c>
      <c r="D3428" s="1" t="str">
        <f t="shared" ref="D3428:D3438" si="911">IF(I3428&lt;0,"na",I3428)</f>
        <v>na</v>
      </c>
      <c r="E3428" t="s">
        <v>169</v>
      </c>
      <c r="F3428">
        <v>9603</v>
      </c>
      <c r="G3428" s="139">
        <v>2012</v>
      </c>
      <c r="H3428" t="s">
        <v>154</v>
      </c>
      <c r="I3428" s="691">
        <f>VLOOKUP(E3428&amp;H3428,Data2012!$A:$S,12,FALSE)</f>
        <v>-1</v>
      </c>
    </row>
    <row r="3429" spans="1:9" ht="14.25" hidden="1" customHeight="1">
      <c r="A3429" s="1" t="str">
        <f t="shared" si="902"/>
        <v>BRC20129603</v>
      </c>
      <c r="B3429" s="1">
        <f t="shared" si="909"/>
        <v>403.09999999999997</v>
      </c>
      <c r="C3429" s="210">
        <f t="shared" si="910"/>
        <v>3</v>
      </c>
      <c r="D3429" s="1" t="str">
        <f t="shared" si="911"/>
        <v>na</v>
      </c>
      <c r="E3429" t="s">
        <v>169</v>
      </c>
      <c r="F3429">
        <v>9603</v>
      </c>
      <c r="G3429" s="139">
        <v>2012</v>
      </c>
      <c r="H3429" t="s">
        <v>153</v>
      </c>
      <c r="I3429" s="691">
        <f>VLOOKUP(E3429&amp;H3429,Data2012!$A:$S,12,FALSE)</f>
        <v>-1</v>
      </c>
    </row>
    <row r="3430" spans="1:9" ht="14.25" hidden="1" customHeight="1">
      <c r="A3430" s="1" t="str">
        <f t="shared" si="902"/>
        <v>BRC20129603</v>
      </c>
      <c r="B3430" s="1">
        <f t="shared" si="909"/>
        <v>403.09999999999997</v>
      </c>
      <c r="C3430" s="210">
        <f t="shared" si="910"/>
        <v>3</v>
      </c>
      <c r="D3430" s="1" t="str">
        <f t="shared" si="911"/>
        <v>na</v>
      </c>
      <c r="E3430" t="s">
        <v>169</v>
      </c>
      <c r="F3430">
        <v>9603</v>
      </c>
      <c r="G3430" s="139">
        <v>2012</v>
      </c>
      <c r="H3430" t="s">
        <v>152</v>
      </c>
      <c r="I3430" s="691">
        <f>VLOOKUP(E3430&amp;H3430,Data2012!$A:$S,12,FALSE)</f>
        <v>-1</v>
      </c>
    </row>
    <row r="3431" spans="1:9" ht="14.25" hidden="1" customHeight="1">
      <c r="A3431" s="1" t="str">
        <f t="shared" si="902"/>
        <v>BRC20129603</v>
      </c>
      <c r="B3431" s="1">
        <f t="shared" si="909"/>
        <v>403.09999999999997</v>
      </c>
      <c r="C3431" s="210">
        <f t="shared" si="910"/>
        <v>3</v>
      </c>
      <c r="D3431" s="1" t="str">
        <f t="shared" si="911"/>
        <v>na</v>
      </c>
      <c r="E3431" t="s">
        <v>169</v>
      </c>
      <c r="F3431">
        <v>9603</v>
      </c>
      <c r="G3431" s="139">
        <v>2012</v>
      </c>
      <c r="H3431" t="s">
        <v>151</v>
      </c>
      <c r="I3431" s="691">
        <f>VLOOKUP(E3431&amp;H3431,Data2012!$A:$S,12,FALSE)</f>
        <v>-1</v>
      </c>
    </row>
    <row r="3432" spans="1:9" ht="14.25" hidden="1" customHeight="1">
      <c r="A3432" s="1" t="str">
        <f t="shared" si="902"/>
        <v>BRC20129603</v>
      </c>
      <c r="B3432" s="1">
        <f t="shared" si="909"/>
        <v>403.09999999999997</v>
      </c>
      <c r="C3432" s="210">
        <f t="shared" si="910"/>
        <v>3</v>
      </c>
      <c r="D3432" s="1" t="str">
        <f t="shared" si="911"/>
        <v>na</v>
      </c>
      <c r="E3432" t="s">
        <v>169</v>
      </c>
      <c r="F3432">
        <v>9603</v>
      </c>
      <c r="G3432" s="139">
        <v>2012</v>
      </c>
      <c r="H3432" t="s">
        <v>150</v>
      </c>
      <c r="I3432" s="691">
        <f>VLOOKUP(E3432&amp;H3432,Data2012!$A:$S,12,FALSE)</f>
        <v>-1</v>
      </c>
    </row>
    <row r="3433" spans="1:9" ht="14.25" hidden="1" customHeight="1">
      <c r="A3433" s="1" t="str">
        <f t="shared" si="902"/>
        <v>BRC20129603</v>
      </c>
      <c r="B3433" s="1">
        <f t="shared" si="909"/>
        <v>403.09999999999997</v>
      </c>
      <c r="C3433" s="210">
        <f t="shared" si="910"/>
        <v>3</v>
      </c>
      <c r="D3433" s="1" t="str">
        <f t="shared" si="911"/>
        <v>na</v>
      </c>
      <c r="E3433" t="s">
        <v>169</v>
      </c>
      <c r="F3433">
        <v>9603</v>
      </c>
      <c r="G3433" s="139">
        <v>2012</v>
      </c>
      <c r="H3433" t="s">
        <v>149</v>
      </c>
      <c r="I3433" s="691">
        <f>VLOOKUP(E3433&amp;H3433,Data2012!$A:$S,12,FALSE)</f>
        <v>-1</v>
      </c>
    </row>
    <row r="3434" spans="1:9" ht="14.25" hidden="1" customHeight="1">
      <c r="A3434" s="1" t="str">
        <f t="shared" si="902"/>
        <v>BRC20129603</v>
      </c>
      <c r="B3434" s="1">
        <f t="shared" si="909"/>
        <v>403.09999999999997</v>
      </c>
      <c r="C3434" s="210">
        <f t="shared" si="910"/>
        <v>3</v>
      </c>
      <c r="D3434" s="1" t="str">
        <f t="shared" si="911"/>
        <v>na</v>
      </c>
      <c r="E3434" t="s">
        <v>169</v>
      </c>
      <c r="F3434">
        <v>9603</v>
      </c>
      <c r="G3434" s="139">
        <v>2012</v>
      </c>
      <c r="H3434" t="s">
        <v>148</v>
      </c>
      <c r="I3434" s="691">
        <f>VLOOKUP(E3434&amp;H3434,Data2012!$A:$S,12,FALSE)</f>
        <v>-1</v>
      </c>
    </row>
    <row r="3435" spans="1:9" ht="14.25" hidden="1" customHeight="1">
      <c r="A3435" s="1" t="str">
        <f t="shared" si="902"/>
        <v>BRC20129603</v>
      </c>
      <c r="B3435" s="1">
        <f t="shared" si="909"/>
        <v>403.09999999999997</v>
      </c>
      <c r="C3435" s="210">
        <f t="shared" si="910"/>
        <v>3</v>
      </c>
      <c r="D3435" s="1" t="str">
        <f t="shared" si="911"/>
        <v>na</v>
      </c>
      <c r="E3435" t="s">
        <v>169</v>
      </c>
      <c r="F3435">
        <v>9603</v>
      </c>
      <c r="G3435" s="139">
        <v>2012</v>
      </c>
      <c r="H3435" t="s">
        <v>147</v>
      </c>
      <c r="I3435" s="691">
        <f>VLOOKUP(E3435&amp;H3435,Data2012!$A:$S,12,FALSE)</f>
        <v>-1</v>
      </c>
    </row>
    <row r="3436" spans="1:9" ht="14.25" hidden="1" customHeight="1">
      <c r="A3436" s="1" t="str">
        <f t="shared" si="902"/>
        <v>BRC20129603</v>
      </c>
      <c r="B3436" s="1">
        <f t="shared" si="909"/>
        <v>403.09999999999997</v>
      </c>
      <c r="C3436" s="210">
        <f t="shared" si="910"/>
        <v>3</v>
      </c>
      <c r="D3436" s="1">
        <f t="shared" si="911"/>
        <v>144.80000000000001</v>
      </c>
      <c r="E3436" t="s">
        <v>169</v>
      </c>
      <c r="F3436">
        <v>9603</v>
      </c>
      <c r="G3436" s="139">
        <v>2012</v>
      </c>
      <c r="H3436" t="s">
        <v>146</v>
      </c>
      <c r="I3436" s="691">
        <f>VLOOKUP(E3436&amp;H3436,Data2012!$A:$S,12,FALSE)</f>
        <v>144.80000000000001</v>
      </c>
    </row>
    <row r="3437" spans="1:9" ht="14.25" hidden="1" customHeight="1">
      <c r="A3437" s="1" t="str">
        <f t="shared" si="902"/>
        <v>BRC20129603</v>
      </c>
      <c r="B3437" s="1">
        <f t="shared" si="909"/>
        <v>403.09999999999997</v>
      </c>
      <c r="C3437" s="210">
        <f t="shared" si="910"/>
        <v>2</v>
      </c>
      <c r="D3437" s="1">
        <f t="shared" si="911"/>
        <v>129.6</v>
      </c>
      <c r="E3437" t="s">
        <v>169</v>
      </c>
      <c r="F3437">
        <v>9603</v>
      </c>
      <c r="G3437" s="139">
        <v>2012</v>
      </c>
      <c r="H3437" t="s">
        <v>145</v>
      </c>
      <c r="I3437" s="691">
        <f>VLOOKUP(E3437&amp;H3437,Data2012!$A:$S,12,FALSE)</f>
        <v>129.6</v>
      </c>
    </row>
    <row r="3438" spans="1:9" ht="14.25" hidden="1" customHeight="1">
      <c r="A3438" s="1" t="str">
        <f t="shared" si="902"/>
        <v>BRC20129603</v>
      </c>
      <c r="B3438" s="1">
        <f>IF(D3438="na"," ",SUMIF(A:A,A3438,D:D))</f>
        <v>403.09999999999997</v>
      </c>
      <c r="C3438" s="210">
        <f>IF(D3438="na"," ",VALUE(RIGHT(TRIM(H3438),2)))</f>
        <v>1</v>
      </c>
      <c r="D3438" s="1">
        <f t="shared" si="911"/>
        <v>128.69999999999999</v>
      </c>
      <c r="E3438" t="s">
        <v>169</v>
      </c>
      <c r="F3438">
        <v>9603</v>
      </c>
      <c r="G3438" s="139">
        <v>2012</v>
      </c>
      <c r="H3438" t="s">
        <v>144</v>
      </c>
      <c r="I3438" s="691">
        <f>VLOOKUP(E3438&amp;H3438,Data2012!$A:$S,12,FALSE)</f>
        <v>128.69999999999999</v>
      </c>
    </row>
    <row r="3439" spans="1:9" ht="14.25" hidden="1" customHeight="1">
      <c r="A3439" s="1" t="str">
        <f t="shared" si="902"/>
        <v>BRC20129604</v>
      </c>
      <c r="B3439" s="1">
        <f t="shared" ref="B3439:B3449" si="912">IF(D3439="na",B3440,SUMIF(A:A,A3439,D:D))</f>
        <v>144.30000000000001</v>
      </c>
      <c r="C3439" s="210">
        <f t="shared" ref="C3439:C3449" si="913">IF(D3439="na",C3440,VALUE(RIGHT(TRIM(H3439),2)))</f>
        <v>3</v>
      </c>
      <c r="D3439" s="1" t="str">
        <f>IF(I3439&lt;0,"na",I3439)</f>
        <v>na</v>
      </c>
      <c r="E3439" t="s">
        <v>169</v>
      </c>
      <c r="F3439" s="288">
        <v>9604</v>
      </c>
      <c r="G3439" s="139">
        <v>2012</v>
      </c>
      <c r="H3439" t="s">
        <v>155</v>
      </c>
      <c r="I3439" s="691">
        <f>VLOOKUP(E3439&amp;H3439,Data2012!$A:$S,15,FALSE)</f>
        <v>-1</v>
      </c>
    </row>
    <row r="3440" spans="1:9" ht="14.25" hidden="1" customHeight="1">
      <c r="A3440" s="1" t="str">
        <f t="shared" si="902"/>
        <v>BRC20129604</v>
      </c>
      <c r="B3440" s="1">
        <f t="shared" si="912"/>
        <v>144.30000000000001</v>
      </c>
      <c r="C3440" s="210">
        <f t="shared" si="913"/>
        <v>3</v>
      </c>
      <c r="D3440" s="1" t="str">
        <f t="shared" ref="D3440:D3450" si="914">IF(I3440&lt;0,"na",I3440)</f>
        <v>na</v>
      </c>
      <c r="E3440" t="s">
        <v>169</v>
      </c>
      <c r="F3440">
        <v>9604</v>
      </c>
      <c r="G3440" s="139">
        <v>2012</v>
      </c>
      <c r="H3440" t="s">
        <v>154</v>
      </c>
      <c r="I3440" s="691">
        <f>VLOOKUP(E3440&amp;H3440,Data2012!$A:$S,15,FALSE)</f>
        <v>-1</v>
      </c>
    </row>
    <row r="3441" spans="1:9" ht="14.25" hidden="1" customHeight="1">
      <c r="A3441" s="1" t="str">
        <f t="shared" si="902"/>
        <v>BRC20129604</v>
      </c>
      <c r="B3441" s="1">
        <f t="shared" si="912"/>
        <v>144.30000000000001</v>
      </c>
      <c r="C3441" s="210">
        <f t="shared" si="913"/>
        <v>3</v>
      </c>
      <c r="D3441" s="1" t="str">
        <f t="shared" si="914"/>
        <v>na</v>
      </c>
      <c r="E3441" t="s">
        <v>169</v>
      </c>
      <c r="F3441">
        <v>9604</v>
      </c>
      <c r="G3441" s="139">
        <v>2012</v>
      </c>
      <c r="H3441" t="s">
        <v>153</v>
      </c>
      <c r="I3441" s="691">
        <f>VLOOKUP(E3441&amp;H3441,Data2012!$A:$S,15,FALSE)</f>
        <v>-1</v>
      </c>
    </row>
    <row r="3442" spans="1:9" ht="14.25" hidden="1" customHeight="1">
      <c r="A3442" s="1" t="str">
        <f t="shared" si="902"/>
        <v>BRC20129604</v>
      </c>
      <c r="B3442" s="1">
        <f t="shared" si="912"/>
        <v>144.30000000000001</v>
      </c>
      <c r="C3442" s="210">
        <f t="shared" si="913"/>
        <v>3</v>
      </c>
      <c r="D3442" s="1" t="str">
        <f t="shared" si="914"/>
        <v>na</v>
      </c>
      <c r="E3442" t="s">
        <v>169</v>
      </c>
      <c r="F3442">
        <v>9604</v>
      </c>
      <c r="G3442" s="139">
        <v>2012</v>
      </c>
      <c r="H3442" t="s">
        <v>152</v>
      </c>
      <c r="I3442" s="691">
        <f>VLOOKUP(E3442&amp;H3442,Data2012!$A:$S,15,FALSE)</f>
        <v>-1</v>
      </c>
    </row>
    <row r="3443" spans="1:9" ht="14.25" hidden="1" customHeight="1">
      <c r="A3443" s="1" t="str">
        <f t="shared" si="902"/>
        <v>BRC20129604</v>
      </c>
      <c r="B3443" s="1">
        <f t="shared" si="912"/>
        <v>144.30000000000001</v>
      </c>
      <c r="C3443" s="210">
        <f t="shared" si="913"/>
        <v>3</v>
      </c>
      <c r="D3443" s="1" t="str">
        <f t="shared" si="914"/>
        <v>na</v>
      </c>
      <c r="E3443" t="s">
        <v>169</v>
      </c>
      <c r="F3443">
        <v>9604</v>
      </c>
      <c r="G3443" s="139">
        <v>2012</v>
      </c>
      <c r="H3443" t="s">
        <v>151</v>
      </c>
      <c r="I3443" s="691">
        <f>VLOOKUP(E3443&amp;H3443,Data2012!$A:$S,15,FALSE)</f>
        <v>-1</v>
      </c>
    </row>
    <row r="3444" spans="1:9" ht="14.25" hidden="1" customHeight="1">
      <c r="A3444" s="1" t="str">
        <f t="shared" si="902"/>
        <v>BRC20129604</v>
      </c>
      <c r="B3444" s="1">
        <f t="shared" si="912"/>
        <v>144.30000000000001</v>
      </c>
      <c r="C3444" s="210">
        <f t="shared" si="913"/>
        <v>3</v>
      </c>
      <c r="D3444" s="1" t="str">
        <f t="shared" si="914"/>
        <v>na</v>
      </c>
      <c r="E3444" t="s">
        <v>169</v>
      </c>
      <c r="F3444">
        <v>9604</v>
      </c>
      <c r="G3444" s="139">
        <v>2012</v>
      </c>
      <c r="H3444" t="s">
        <v>150</v>
      </c>
      <c r="I3444" s="691">
        <f>VLOOKUP(E3444&amp;H3444,Data2012!$A:$S,15,FALSE)</f>
        <v>-1</v>
      </c>
    </row>
    <row r="3445" spans="1:9" ht="14.25" hidden="1" customHeight="1">
      <c r="A3445" s="1" t="str">
        <f t="shared" si="902"/>
        <v>BRC20129604</v>
      </c>
      <c r="B3445" s="1">
        <f t="shared" si="912"/>
        <v>144.30000000000001</v>
      </c>
      <c r="C3445" s="210">
        <f t="shared" si="913"/>
        <v>3</v>
      </c>
      <c r="D3445" s="1" t="str">
        <f t="shared" si="914"/>
        <v>na</v>
      </c>
      <c r="E3445" t="s">
        <v>169</v>
      </c>
      <c r="F3445">
        <v>9604</v>
      </c>
      <c r="G3445" s="139">
        <v>2012</v>
      </c>
      <c r="H3445" t="s">
        <v>149</v>
      </c>
      <c r="I3445" s="691">
        <f>VLOOKUP(E3445&amp;H3445,Data2012!$A:$S,15,FALSE)</f>
        <v>-1</v>
      </c>
    </row>
    <row r="3446" spans="1:9" ht="14.25" hidden="1" customHeight="1">
      <c r="A3446" s="1" t="str">
        <f t="shared" si="902"/>
        <v>BRC20129604</v>
      </c>
      <c r="B3446" s="1">
        <f t="shared" si="912"/>
        <v>144.30000000000001</v>
      </c>
      <c r="C3446" s="210">
        <f t="shared" si="913"/>
        <v>3</v>
      </c>
      <c r="D3446" s="1" t="str">
        <f t="shared" si="914"/>
        <v>na</v>
      </c>
      <c r="E3446" t="s">
        <v>169</v>
      </c>
      <c r="F3446">
        <v>9604</v>
      </c>
      <c r="G3446" s="139">
        <v>2012</v>
      </c>
      <c r="H3446" t="s">
        <v>148</v>
      </c>
      <c r="I3446" s="691">
        <f>VLOOKUP(E3446&amp;H3446,Data2012!$A:$S,15,FALSE)</f>
        <v>-1</v>
      </c>
    </row>
    <row r="3447" spans="1:9" ht="14.25" hidden="1" customHeight="1">
      <c r="A3447" s="1" t="str">
        <f t="shared" si="902"/>
        <v>BRC20129604</v>
      </c>
      <c r="B3447" s="1">
        <f t="shared" si="912"/>
        <v>144.30000000000001</v>
      </c>
      <c r="C3447" s="210">
        <f t="shared" si="913"/>
        <v>3</v>
      </c>
      <c r="D3447" s="1" t="str">
        <f t="shared" si="914"/>
        <v>na</v>
      </c>
      <c r="E3447" t="s">
        <v>169</v>
      </c>
      <c r="F3447">
        <v>9604</v>
      </c>
      <c r="G3447" s="139">
        <v>2012</v>
      </c>
      <c r="H3447" t="s">
        <v>147</v>
      </c>
      <c r="I3447" s="691">
        <f>VLOOKUP(E3447&amp;H3447,Data2012!$A:$S,15,FALSE)</f>
        <v>-1</v>
      </c>
    </row>
    <row r="3448" spans="1:9" ht="14.25" hidden="1" customHeight="1">
      <c r="A3448" s="1" t="str">
        <f t="shared" si="902"/>
        <v>BRC20129604</v>
      </c>
      <c r="B3448" s="1">
        <f t="shared" si="912"/>
        <v>144.30000000000001</v>
      </c>
      <c r="C3448" s="210">
        <f t="shared" si="913"/>
        <v>3</v>
      </c>
      <c r="D3448" s="1">
        <f t="shared" si="914"/>
        <v>53.4</v>
      </c>
      <c r="E3448" t="s">
        <v>169</v>
      </c>
      <c r="F3448">
        <v>9604</v>
      </c>
      <c r="G3448" s="139">
        <v>2012</v>
      </c>
      <c r="H3448" t="s">
        <v>146</v>
      </c>
      <c r="I3448" s="691">
        <f>VLOOKUP(E3448&amp;H3448,Data2012!$A:$S,15,FALSE)</f>
        <v>53.4</v>
      </c>
    </row>
    <row r="3449" spans="1:9" ht="14.25" hidden="1" customHeight="1">
      <c r="A3449" s="1" t="str">
        <f t="shared" si="902"/>
        <v>BRC20129604</v>
      </c>
      <c r="B3449" s="1">
        <f t="shared" si="912"/>
        <v>144.30000000000001</v>
      </c>
      <c r="C3449" s="210">
        <f t="shared" si="913"/>
        <v>2</v>
      </c>
      <c r="D3449" s="1">
        <f t="shared" si="914"/>
        <v>44</v>
      </c>
      <c r="E3449" t="s">
        <v>169</v>
      </c>
      <c r="F3449">
        <v>9604</v>
      </c>
      <c r="G3449" s="139">
        <v>2012</v>
      </c>
      <c r="H3449" t="s">
        <v>145</v>
      </c>
      <c r="I3449" s="691">
        <f>VLOOKUP(E3449&amp;H3449,Data2012!$A:$S,15,FALSE)</f>
        <v>44</v>
      </c>
    </row>
    <row r="3450" spans="1:9" ht="14.25" hidden="1" customHeight="1">
      <c r="A3450" s="1" t="str">
        <f t="shared" si="902"/>
        <v>BRC20129604</v>
      </c>
      <c r="B3450" s="1">
        <f>IF(D3450="na"," ",SUMIF(A:A,A3450,D:D))</f>
        <v>144.30000000000001</v>
      </c>
      <c r="C3450" s="210">
        <f>IF(D3450="na"," ",VALUE(RIGHT(TRIM(H3450),2)))</f>
        <v>1</v>
      </c>
      <c r="D3450" s="1">
        <f t="shared" si="914"/>
        <v>46.9</v>
      </c>
      <c r="E3450" t="s">
        <v>169</v>
      </c>
      <c r="F3450">
        <v>9604</v>
      </c>
      <c r="G3450" s="139">
        <v>2012</v>
      </c>
      <c r="H3450" t="s">
        <v>144</v>
      </c>
      <c r="I3450" s="691">
        <f>VLOOKUP(E3450&amp;H3450,Data2012!$A:$S,15,FALSE)</f>
        <v>46.9</v>
      </c>
    </row>
    <row r="3451" spans="1:9" ht="14.25" hidden="1" customHeight="1">
      <c r="A3451" s="1" t="str">
        <f t="shared" si="902"/>
        <v>BRC20129605</v>
      </c>
      <c r="B3451" s="1">
        <f t="shared" ref="B3451:B3461" si="915">IF(D3451="na",B3452,SUMIF(A:A,A3451,D:D))</f>
        <v>62</v>
      </c>
      <c r="C3451" s="210">
        <f t="shared" ref="C3451:C3461" si="916">IF(D3451="na",C3452,VALUE(RIGHT(TRIM(H3451),2)))</f>
        <v>3</v>
      </c>
      <c r="D3451" s="1" t="str">
        <f>IF(I3451&lt;0,"na",I3451)</f>
        <v>na</v>
      </c>
      <c r="E3451" t="s">
        <v>169</v>
      </c>
      <c r="F3451" s="288">
        <v>9605</v>
      </c>
      <c r="G3451" s="139">
        <v>2012</v>
      </c>
      <c r="H3451" t="s">
        <v>155</v>
      </c>
      <c r="I3451" s="691">
        <f>VLOOKUP(E3451&amp;H3451,Data2012!$A:$U,18,FALSE)</f>
        <v>-1</v>
      </c>
    </row>
    <row r="3452" spans="1:9" ht="14.25" hidden="1" customHeight="1">
      <c r="A3452" s="1" t="str">
        <f t="shared" si="902"/>
        <v>BRC20129605</v>
      </c>
      <c r="B3452" s="1">
        <f t="shared" si="915"/>
        <v>62</v>
      </c>
      <c r="C3452" s="210">
        <f t="shared" si="916"/>
        <v>3</v>
      </c>
      <c r="D3452" s="1" t="str">
        <f t="shared" ref="D3452:D3462" si="917">IF(I3452&lt;0,"na",I3452)</f>
        <v>na</v>
      </c>
      <c r="E3452" t="s">
        <v>169</v>
      </c>
      <c r="F3452">
        <v>9605</v>
      </c>
      <c r="G3452" s="139">
        <v>2012</v>
      </c>
      <c r="H3452" t="s">
        <v>154</v>
      </c>
      <c r="I3452" s="691">
        <f>VLOOKUP(E3452&amp;H3452,Data2012!$A:$U,18,FALSE)</f>
        <v>-1</v>
      </c>
    </row>
    <row r="3453" spans="1:9" ht="14.25" hidden="1" customHeight="1">
      <c r="A3453" s="1" t="str">
        <f t="shared" si="902"/>
        <v>BRC20129605</v>
      </c>
      <c r="B3453" s="1">
        <f t="shared" si="915"/>
        <v>62</v>
      </c>
      <c r="C3453" s="210">
        <f t="shared" si="916"/>
        <v>3</v>
      </c>
      <c r="D3453" s="1" t="str">
        <f t="shared" si="917"/>
        <v>na</v>
      </c>
      <c r="E3453" t="s">
        <v>169</v>
      </c>
      <c r="F3453">
        <v>9605</v>
      </c>
      <c r="G3453" s="139">
        <v>2012</v>
      </c>
      <c r="H3453" t="s">
        <v>153</v>
      </c>
      <c r="I3453" s="691">
        <f>VLOOKUP(E3453&amp;H3453,Data2012!$A:$U,18,FALSE)</f>
        <v>-1</v>
      </c>
    </row>
    <row r="3454" spans="1:9" ht="14.25" hidden="1" customHeight="1">
      <c r="A3454" s="1" t="str">
        <f t="shared" si="902"/>
        <v>BRC20129605</v>
      </c>
      <c r="B3454" s="1">
        <f t="shared" si="915"/>
        <v>62</v>
      </c>
      <c r="C3454" s="210">
        <f t="shared" si="916"/>
        <v>3</v>
      </c>
      <c r="D3454" s="1" t="str">
        <f t="shared" si="917"/>
        <v>na</v>
      </c>
      <c r="E3454" t="s">
        <v>169</v>
      </c>
      <c r="F3454">
        <v>9605</v>
      </c>
      <c r="G3454" s="139">
        <v>2012</v>
      </c>
      <c r="H3454" t="s">
        <v>152</v>
      </c>
      <c r="I3454" s="691">
        <f>VLOOKUP(E3454&amp;H3454,Data2012!$A:$U,18,FALSE)</f>
        <v>-1</v>
      </c>
    </row>
    <row r="3455" spans="1:9" ht="14.25" hidden="1" customHeight="1">
      <c r="A3455" s="1" t="str">
        <f t="shared" si="902"/>
        <v>BRC20129605</v>
      </c>
      <c r="B3455" s="1">
        <f t="shared" si="915"/>
        <v>62</v>
      </c>
      <c r="C3455" s="210">
        <f t="shared" si="916"/>
        <v>3</v>
      </c>
      <c r="D3455" s="1" t="str">
        <f t="shared" si="917"/>
        <v>na</v>
      </c>
      <c r="E3455" t="s">
        <v>169</v>
      </c>
      <c r="F3455">
        <v>9605</v>
      </c>
      <c r="G3455" s="139">
        <v>2012</v>
      </c>
      <c r="H3455" t="s">
        <v>151</v>
      </c>
      <c r="I3455" s="691">
        <f>VLOOKUP(E3455&amp;H3455,Data2012!$A:$U,18,FALSE)</f>
        <v>-1</v>
      </c>
    </row>
    <row r="3456" spans="1:9" ht="14.25" hidden="1" customHeight="1">
      <c r="A3456" s="1" t="str">
        <f t="shared" si="902"/>
        <v>BRC20129605</v>
      </c>
      <c r="B3456" s="1">
        <f t="shared" si="915"/>
        <v>62</v>
      </c>
      <c r="C3456" s="210">
        <f t="shared" si="916"/>
        <v>3</v>
      </c>
      <c r="D3456" s="1" t="str">
        <f t="shared" si="917"/>
        <v>na</v>
      </c>
      <c r="E3456" t="s">
        <v>169</v>
      </c>
      <c r="F3456">
        <v>9605</v>
      </c>
      <c r="G3456" s="139">
        <v>2012</v>
      </c>
      <c r="H3456" t="s">
        <v>150</v>
      </c>
      <c r="I3456" s="691">
        <f>VLOOKUP(E3456&amp;H3456,Data2012!$A:$U,18,FALSE)</f>
        <v>-1</v>
      </c>
    </row>
    <row r="3457" spans="1:9" ht="14.25" hidden="1" customHeight="1">
      <c r="A3457" s="1" t="str">
        <f t="shared" si="902"/>
        <v>BRC20129605</v>
      </c>
      <c r="B3457" s="1">
        <f t="shared" si="915"/>
        <v>62</v>
      </c>
      <c r="C3457" s="210">
        <f t="shared" si="916"/>
        <v>3</v>
      </c>
      <c r="D3457" s="1" t="str">
        <f t="shared" si="917"/>
        <v>na</v>
      </c>
      <c r="E3457" t="s">
        <v>169</v>
      </c>
      <c r="F3457">
        <v>9605</v>
      </c>
      <c r="G3457" s="139">
        <v>2012</v>
      </c>
      <c r="H3457" t="s">
        <v>149</v>
      </c>
      <c r="I3457" s="691">
        <f>VLOOKUP(E3457&amp;H3457,Data2012!$A:$U,18,FALSE)</f>
        <v>-1</v>
      </c>
    </row>
    <row r="3458" spans="1:9" ht="14.25" hidden="1" customHeight="1">
      <c r="A3458" s="1" t="str">
        <f t="shared" si="902"/>
        <v>BRC20129605</v>
      </c>
      <c r="B3458" s="1">
        <f t="shared" si="915"/>
        <v>62</v>
      </c>
      <c r="C3458" s="210">
        <f t="shared" si="916"/>
        <v>3</v>
      </c>
      <c r="D3458" s="1" t="str">
        <f t="shared" si="917"/>
        <v>na</v>
      </c>
      <c r="E3458" t="s">
        <v>169</v>
      </c>
      <c r="F3458">
        <v>9605</v>
      </c>
      <c r="G3458" s="139">
        <v>2012</v>
      </c>
      <c r="H3458" t="s">
        <v>148</v>
      </c>
      <c r="I3458" s="691">
        <f>VLOOKUP(E3458&amp;H3458,Data2012!$A:$U,18,FALSE)</f>
        <v>-1</v>
      </c>
    </row>
    <row r="3459" spans="1:9" ht="14.25" hidden="1" customHeight="1">
      <c r="A3459" s="1" t="str">
        <f t="shared" si="902"/>
        <v>BRC20129605</v>
      </c>
      <c r="B3459" s="1">
        <f t="shared" si="915"/>
        <v>62</v>
      </c>
      <c r="C3459" s="210">
        <f t="shared" si="916"/>
        <v>3</v>
      </c>
      <c r="D3459" s="1" t="str">
        <f t="shared" si="917"/>
        <v>na</v>
      </c>
      <c r="E3459" t="s">
        <v>169</v>
      </c>
      <c r="F3459">
        <v>9605</v>
      </c>
      <c r="G3459" s="139">
        <v>2012</v>
      </c>
      <c r="H3459" t="s">
        <v>147</v>
      </c>
      <c r="I3459" s="691">
        <f>VLOOKUP(E3459&amp;H3459,Data2012!$A:$U,18,FALSE)</f>
        <v>-1</v>
      </c>
    </row>
    <row r="3460" spans="1:9" ht="14.25" hidden="1" customHeight="1">
      <c r="A3460" s="1" t="str">
        <f t="shared" si="902"/>
        <v>BRC20129605</v>
      </c>
      <c r="B3460" s="1">
        <f t="shared" si="915"/>
        <v>62</v>
      </c>
      <c r="C3460" s="210">
        <f t="shared" si="916"/>
        <v>3</v>
      </c>
      <c r="D3460" s="1">
        <f t="shared" si="917"/>
        <v>28.8</v>
      </c>
      <c r="E3460" t="s">
        <v>169</v>
      </c>
      <c r="F3460">
        <v>9605</v>
      </c>
      <c r="G3460" s="139">
        <v>2012</v>
      </c>
      <c r="H3460" t="s">
        <v>146</v>
      </c>
      <c r="I3460" s="691">
        <f>VLOOKUP(E3460&amp;H3460,Data2012!$A:$U,18,FALSE)</f>
        <v>28.8</v>
      </c>
    </row>
    <row r="3461" spans="1:9" ht="14.25" hidden="1" customHeight="1">
      <c r="A3461" s="1" t="str">
        <f t="shared" si="902"/>
        <v>BRC20129605</v>
      </c>
      <c r="B3461" s="1">
        <f t="shared" si="915"/>
        <v>62</v>
      </c>
      <c r="C3461" s="210">
        <f t="shared" si="916"/>
        <v>2</v>
      </c>
      <c r="D3461" s="1">
        <f t="shared" si="917"/>
        <v>16.399999999999999</v>
      </c>
      <c r="E3461" t="s">
        <v>169</v>
      </c>
      <c r="F3461">
        <v>9605</v>
      </c>
      <c r="G3461" s="139">
        <v>2012</v>
      </c>
      <c r="H3461" t="s">
        <v>145</v>
      </c>
      <c r="I3461" s="691">
        <f>VLOOKUP(E3461&amp;H3461,Data2012!$A:$U,18,FALSE)</f>
        <v>16.399999999999999</v>
      </c>
    </row>
    <row r="3462" spans="1:9" ht="14.25" hidden="1" customHeight="1">
      <c r="A3462" s="1" t="str">
        <f t="shared" si="902"/>
        <v>BRC20129605</v>
      </c>
      <c r="B3462" s="1">
        <f>IF(D3462="na"," ",SUMIF(A:A,A3462,D:D))</f>
        <v>62</v>
      </c>
      <c r="C3462" s="210">
        <f>IF(D3462="na"," ",VALUE(RIGHT(TRIM(H3462),2)))</f>
        <v>1</v>
      </c>
      <c r="D3462" s="1">
        <f t="shared" si="917"/>
        <v>16.8</v>
      </c>
      <c r="E3462" t="s">
        <v>169</v>
      </c>
      <c r="F3462">
        <v>9605</v>
      </c>
      <c r="G3462" s="139">
        <v>2012</v>
      </c>
      <c r="H3462" t="s">
        <v>144</v>
      </c>
      <c r="I3462" s="691">
        <f>VLOOKUP(E3462&amp;H3462,Data2012!$A:$U,18,FALSE)</f>
        <v>16.8</v>
      </c>
    </row>
    <row r="3463" spans="1:9" ht="14.25" hidden="1" customHeight="1">
      <c r="A3463" s="1" t="str">
        <f t="shared" ref="A3463:A3474" si="918">TRIM(E3463)&amp;VALUE(G3463)&amp;F3463</f>
        <v>BRC20129606</v>
      </c>
      <c r="B3463" s="1">
        <f t="shared" ref="B3463:B3473" si="919">IF(D3463="na",B3464,SUMIF(A:A,A3463,D:D))</f>
        <v>17.600000000000001</v>
      </c>
      <c r="C3463" s="210">
        <f t="shared" ref="C3463:C3473" si="920">IF(D3463="na",C3464,VALUE(RIGHT(TRIM(H3463),2)))</f>
        <v>3</v>
      </c>
      <c r="D3463" s="1" t="str">
        <f>IF(I3463&lt;0,"na",I3463)</f>
        <v>na</v>
      </c>
      <c r="E3463" t="s">
        <v>169</v>
      </c>
      <c r="F3463" s="288">
        <v>9606</v>
      </c>
      <c r="G3463" s="139">
        <v>2012</v>
      </c>
      <c r="H3463" t="s">
        <v>155</v>
      </c>
      <c r="I3463" s="691">
        <f>VLOOKUP(E3463&amp;H3463,Data2012!$A:$U,21,FALSE)</f>
        <v>-1</v>
      </c>
    </row>
    <row r="3464" spans="1:9" ht="14.25" hidden="1" customHeight="1">
      <c r="A3464" s="1" t="str">
        <f t="shared" si="918"/>
        <v>BRC20129606</v>
      </c>
      <c r="B3464" s="1">
        <f t="shared" si="919"/>
        <v>17.600000000000001</v>
      </c>
      <c r="C3464" s="210">
        <f t="shared" si="920"/>
        <v>3</v>
      </c>
      <c r="D3464" s="1" t="str">
        <f t="shared" ref="D3464:D3474" si="921">IF(I3464&lt;0,"na",I3464)</f>
        <v>na</v>
      </c>
      <c r="E3464" t="s">
        <v>169</v>
      </c>
      <c r="F3464">
        <v>9606</v>
      </c>
      <c r="G3464" s="139">
        <v>2012</v>
      </c>
      <c r="H3464" t="s">
        <v>154</v>
      </c>
      <c r="I3464" s="691">
        <f>VLOOKUP(E3464&amp;H3464,Data2012!$A:$U,21,FALSE)</f>
        <v>-1</v>
      </c>
    </row>
    <row r="3465" spans="1:9" ht="14.25" hidden="1" customHeight="1">
      <c r="A3465" s="1" t="str">
        <f t="shared" si="918"/>
        <v>BRC20129606</v>
      </c>
      <c r="B3465" s="1">
        <f t="shared" si="919"/>
        <v>17.600000000000001</v>
      </c>
      <c r="C3465" s="210">
        <f t="shared" si="920"/>
        <v>3</v>
      </c>
      <c r="D3465" s="1" t="str">
        <f t="shared" si="921"/>
        <v>na</v>
      </c>
      <c r="E3465" t="s">
        <v>169</v>
      </c>
      <c r="F3465">
        <v>9606</v>
      </c>
      <c r="G3465" s="139">
        <v>2012</v>
      </c>
      <c r="H3465" t="s">
        <v>153</v>
      </c>
      <c r="I3465" s="691">
        <f>VLOOKUP(E3465&amp;H3465,Data2012!$A:$U,21,FALSE)</f>
        <v>-1</v>
      </c>
    </row>
    <row r="3466" spans="1:9" ht="14.25" hidden="1" customHeight="1">
      <c r="A3466" s="1" t="str">
        <f t="shared" si="918"/>
        <v>BRC20129606</v>
      </c>
      <c r="B3466" s="1">
        <f t="shared" si="919"/>
        <v>17.600000000000001</v>
      </c>
      <c r="C3466" s="210">
        <f t="shared" si="920"/>
        <v>3</v>
      </c>
      <c r="D3466" s="1" t="str">
        <f t="shared" si="921"/>
        <v>na</v>
      </c>
      <c r="E3466" t="s">
        <v>169</v>
      </c>
      <c r="F3466">
        <v>9606</v>
      </c>
      <c r="G3466" s="139">
        <v>2012</v>
      </c>
      <c r="H3466" t="s">
        <v>152</v>
      </c>
      <c r="I3466" s="691">
        <f>VLOOKUP(E3466&amp;H3466,Data2012!$A:$U,21,FALSE)</f>
        <v>-1</v>
      </c>
    </row>
    <row r="3467" spans="1:9" ht="14.25" hidden="1" customHeight="1">
      <c r="A3467" s="1" t="str">
        <f t="shared" si="918"/>
        <v>BRC20129606</v>
      </c>
      <c r="B3467" s="1">
        <f t="shared" si="919"/>
        <v>17.600000000000001</v>
      </c>
      <c r="C3467" s="210">
        <f t="shared" si="920"/>
        <v>3</v>
      </c>
      <c r="D3467" s="1" t="str">
        <f t="shared" si="921"/>
        <v>na</v>
      </c>
      <c r="E3467" t="s">
        <v>169</v>
      </c>
      <c r="F3467">
        <v>9606</v>
      </c>
      <c r="G3467" s="139">
        <v>2012</v>
      </c>
      <c r="H3467" t="s">
        <v>151</v>
      </c>
      <c r="I3467" s="691">
        <f>VLOOKUP(E3467&amp;H3467,Data2012!$A:$U,21,FALSE)</f>
        <v>-1</v>
      </c>
    </row>
    <row r="3468" spans="1:9" ht="14.25" hidden="1" customHeight="1">
      <c r="A3468" s="1" t="str">
        <f t="shared" si="918"/>
        <v>BRC20129606</v>
      </c>
      <c r="B3468" s="1">
        <f t="shared" si="919"/>
        <v>17.600000000000001</v>
      </c>
      <c r="C3468" s="210">
        <f t="shared" si="920"/>
        <v>3</v>
      </c>
      <c r="D3468" s="1" t="str">
        <f t="shared" si="921"/>
        <v>na</v>
      </c>
      <c r="E3468" t="s">
        <v>169</v>
      </c>
      <c r="F3468">
        <v>9606</v>
      </c>
      <c r="G3468" s="139">
        <v>2012</v>
      </c>
      <c r="H3468" t="s">
        <v>150</v>
      </c>
      <c r="I3468" s="691">
        <f>VLOOKUP(E3468&amp;H3468,Data2012!$A:$U,21,FALSE)</f>
        <v>-1</v>
      </c>
    </row>
    <row r="3469" spans="1:9" ht="14.25" hidden="1" customHeight="1">
      <c r="A3469" s="1" t="str">
        <f t="shared" si="918"/>
        <v>BRC20129606</v>
      </c>
      <c r="B3469" s="1">
        <f t="shared" si="919"/>
        <v>17.600000000000001</v>
      </c>
      <c r="C3469" s="210">
        <f t="shared" si="920"/>
        <v>3</v>
      </c>
      <c r="D3469" s="1" t="str">
        <f t="shared" si="921"/>
        <v>na</v>
      </c>
      <c r="E3469" t="s">
        <v>169</v>
      </c>
      <c r="F3469">
        <v>9606</v>
      </c>
      <c r="G3469" s="139">
        <v>2012</v>
      </c>
      <c r="H3469" t="s">
        <v>149</v>
      </c>
      <c r="I3469" s="691">
        <f>VLOOKUP(E3469&amp;H3469,Data2012!$A:$U,21,FALSE)</f>
        <v>-1</v>
      </c>
    </row>
    <row r="3470" spans="1:9" ht="14.25" hidden="1" customHeight="1">
      <c r="A3470" s="1" t="str">
        <f t="shared" si="918"/>
        <v>BRC20129606</v>
      </c>
      <c r="B3470" s="1">
        <f t="shared" si="919"/>
        <v>17.600000000000001</v>
      </c>
      <c r="C3470" s="210">
        <f t="shared" si="920"/>
        <v>3</v>
      </c>
      <c r="D3470" s="1" t="str">
        <f t="shared" si="921"/>
        <v>na</v>
      </c>
      <c r="E3470" t="s">
        <v>169</v>
      </c>
      <c r="F3470">
        <v>9606</v>
      </c>
      <c r="G3470" s="139">
        <v>2012</v>
      </c>
      <c r="H3470" t="s">
        <v>148</v>
      </c>
      <c r="I3470" s="691">
        <f>VLOOKUP(E3470&amp;H3470,Data2012!$A:$U,21,FALSE)</f>
        <v>-1</v>
      </c>
    </row>
    <row r="3471" spans="1:9" ht="14.25" hidden="1" customHeight="1">
      <c r="A3471" s="1" t="str">
        <f t="shared" si="918"/>
        <v>BRC20129606</v>
      </c>
      <c r="B3471" s="1">
        <f t="shared" si="919"/>
        <v>17.600000000000001</v>
      </c>
      <c r="C3471" s="210">
        <f t="shared" si="920"/>
        <v>3</v>
      </c>
      <c r="D3471" s="1" t="str">
        <f t="shared" si="921"/>
        <v>na</v>
      </c>
      <c r="E3471" t="s">
        <v>169</v>
      </c>
      <c r="F3471">
        <v>9606</v>
      </c>
      <c r="G3471" s="139">
        <v>2012</v>
      </c>
      <c r="H3471" t="s">
        <v>147</v>
      </c>
      <c r="I3471" s="691">
        <f>VLOOKUP(E3471&amp;H3471,Data2012!$A:$U,21,FALSE)</f>
        <v>-1</v>
      </c>
    </row>
    <row r="3472" spans="1:9" ht="14.25" hidden="1" customHeight="1">
      <c r="A3472" s="1" t="str">
        <f t="shared" si="918"/>
        <v>BRC20129606</v>
      </c>
      <c r="B3472" s="1">
        <f t="shared" si="919"/>
        <v>17.600000000000001</v>
      </c>
      <c r="C3472" s="210">
        <f t="shared" si="920"/>
        <v>3</v>
      </c>
      <c r="D3472" s="1">
        <f t="shared" si="921"/>
        <v>7.6</v>
      </c>
      <c r="E3472" t="s">
        <v>169</v>
      </c>
      <c r="F3472">
        <v>9606</v>
      </c>
      <c r="G3472" s="139">
        <v>2012</v>
      </c>
      <c r="H3472" t="s">
        <v>146</v>
      </c>
      <c r="I3472" s="691">
        <f>VLOOKUP(E3472&amp;H3472,Data2012!$A:$U,21,FALSE)</f>
        <v>7.6</v>
      </c>
    </row>
    <row r="3473" spans="1:9" ht="14.25" hidden="1" customHeight="1">
      <c r="A3473" s="1" t="str">
        <f t="shared" si="918"/>
        <v>BRC20129606</v>
      </c>
      <c r="B3473" s="1">
        <f t="shared" si="919"/>
        <v>17.600000000000001</v>
      </c>
      <c r="C3473" s="210">
        <f t="shared" si="920"/>
        <v>2</v>
      </c>
      <c r="D3473" s="1">
        <f t="shared" si="921"/>
        <v>4.0999999999999996</v>
      </c>
      <c r="E3473" t="s">
        <v>169</v>
      </c>
      <c r="F3473">
        <v>9606</v>
      </c>
      <c r="G3473" s="139">
        <v>2012</v>
      </c>
      <c r="H3473" t="s">
        <v>145</v>
      </c>
      <c r="I3473" s="691">
        <f>VLOOKUP(E3473&amp;H3473,Data2012!$A:$U,21,FALSE)</f>
        <v>4.0999999999999996</v>
      </c>
    </row>
    <row r="3474" spans="1:9" ht="14.25" hidden="1" customHeight="1">
      <c r="A3474" s="1" t="str">
        <f t="shared" si="918"/>
        <v>BRC20129606</v>
      </c>
      <c r="B3474" s="403">
        <f t="shared" ref="B3474:B3498" si="922">IF(D3474="na"," ",SUMIF(A:A,A3474,D:D))</f>
        <v>17.600000000000001</v>
      </c>
      <c r="C3474" s="404">
        <f>IF(D3474="na"," ",VALUE(RIGHT(TRIM(H3474),2)))</f>
        <v>1</v>
      </c>
      <c r="D3474" s="403">
        <f t="shared" si="921"/>
        <v>5.9</v>
      </c>
      <c r="E3474" t="s">
        <v>169</v>
      </c>
      <c r="F3474">
        <v>9606</v>
      </c>
      <c r="G3474" s="139">
        <v>2012</v>
      </c>
      <c r="H3474" t="s">
        <v>144</v>
      </c>
      <c r="I3474" s="691">
        <f>VLOOKUP(E3474&amp;H3474,Data2012!$A:$U,21,FALSE)</f>
        <v>5.9</v>
      </c>
    </row>
    <row r="3475" spans="1:9" ht="14.25" hidden="1" customHeight="1">
      <c r="A3475" s="1" t="str">
        <f>TRIM(E3475)&amp;VALUE(G3475)&amp;F3475</f>
        <v>BLS CARGO20129603</v>
      </c>
      <c r="B3475" s="993" t="str">
        <f>IF(D3475="na",B3476,SUMIF(A:A,A3475,D:D))</f>
        <v xml:space="preserve"> </v>
      </c>
      <c r="C3475" s="210" t="str">
        <f>IF(D3475="na",C3476,VALUE(RIGHT(TRIM(H3475),2)))</f>
        <v xml:space="preserve"> </v>
      </c>
      <c r="D3475" s="1" t="str">
        <f>IF(I3475&lt;0,"na",I3475)</f>
        <v>na</v>
      </c>
      <c r="E3475" t="s">
        <v>375</v>
      </c>
      <c r="F3475" s="287">
        <v>9603</v>
      </c>
      <c r="G3475" s="139">
        <v>2012</v>
      </c>
      <c r="H3475" t="s">
        <v>155</v>
      </c>
      <c r="I3475" s="691">
        <f>VLOOKUP(E3475&amp;H3475,Data2012!$A:$S,12,FALSE)</f>
        <v>-1</v>
      </c>
    </row>
    <row r="3476" spans="1:9" ht="14.25" hidden="1" customHeight="1">
      <c r="A3476" s="1" t="str">
        <f t="shared" ref="A3476:A3498" si="923">TRIM(E3476)&amp;VALUE(G3476)&amp;F3476</f>
        <v>BLS CARGO20129603</v>
      </c>
      <c r="B3476" s="993" t="str">
        <f>IF(D3476="na",B3477,SUMIF(A:A,A3476,D:D))</f>
        <v xml:space="preserve"> </v>
      </c>
      <c r="C3476" s="210" t="str">
        <f>IF(D3476="na",C3477,VALUE(RIGHT(TRIM(H3476),2)))</f>
        <v xml:space="preserve"> </v>
      </c>
      <c r="D3476" s="1" t="str">
        <f t="shared" ref="D3476:D3498" si="924">IF(I3476&lt;0,"na",I3476)</f>
        <v>na</v>
      </c>
      <c r="E3476" t="s">
        <v>375</v>
      </c>
      <c r="F3476" s="691">
        <v>9603</v>
      </c>
      <c r="G3476" s="139">
        <v>2012</v>
      </c>
      <c r="H3476" t="s">
        <v>154</v>
      </c>
      <c r="I3476" s="691">
        <f>VLOOKUP(E3476&amp;H3476,Data2012!$A:$S,12,FALSE)</f>
        <v>-1</v>
      </c>
    </row>
    <row r="3477" spans="1:9" ht="14.25" hidden="1" customHeight="1">
      <c r="A3477" s="1" t="str">
        <f t="shared" si="923"/>
        <v>BLS CARGO20129603</v>
      </c>
      <c r="B3477" s="993" t="str">
        <f>IF(D3477="na",B3478,SUMIF(A:A,A3477,D:D))</f>
        <v xml:space="preserve"> </v>
      </c>
      <c r="C3477" s="210" t="str">
        <f>IF(D3477="na",C3478,VALUE(RIGHT(TRIM(H3477),2)))</f>
        <v xml:space="preserve"> </v>
      </c>
      <c r="D3477" s="1" t="str">
        <f t="shared" si="924"/>
        <v>na</v>
      </c>
      <c r="E3477" t="s">
        <v>375</v>
      </c>
      <c r="F3477" s="691">
        <v>9603</v>
      </c>
      <c r="G3477" s="139">
        <v>2012</v>
      </c>
      <c r="H3477" t="s">
        <v>153</v>
      </c>
      <c r="I3477" s="691">
        <f>VLOOKUP(E3477&amp;H3477,Data2012!$A:$S,12,FALSE)</f>
        <v>-1</v>
      </c>
    </row>
    <row r="3478" spans="1:9" ht="14.25" hidden="1" customHeight="1">
      <c r="A3478" s="1" t="str">
        <f t="shared" si="923"/>
        <v>BLS CARGO20129603</v>
      </c>
      <c r="B3478" s="993" t="str">
        <f>IF(D3478="na",B3479,SUMIF(A:A,A3478,D:D))</f>
        <v xml:space="preserve"> </v>
      </c>
      <c r="C3478" s="210" t="str">
        <f>IF(D3478="na",C3479,VALUE(RIGHT(TRIM(H3478),2)))</f>
        <v xml:space="preserve"> </v>
      </c>
      <c r="D3478" s="1" t="str">
        <f t="shared" si="924"/>
        <v>na</v>
      </c>
      <c r="E3478" t="s">
        <v>375</v>
      </c>
      <c r="F3478" s="691">
        <v>9603</v>
      </c>
      <c r="G3478" s="139">
        <v>2012</v>
      </c>
      <c r="H3478" t="s">
        <v>152</v>
      </c>
      <c r="I3478" s="691">
        <f>VLOOKUP(E3478&amp;H3478,Data2012!$A:$S,12,FALSE)</f>
        <v>-1</v>
      </c>
    </row>
    <row r="3479" spans="1:9" ht="14.25" hidden="1" customHeight="1">
      <c r="A3479" s="1" t="str">
        <f t="shared" si="923"/>
        <v>BLS CARGO20129603</v>
      </c>
      <c r="B3479" s="993" t="str">
        <f>IF(D3479="na",B3480,SUMIF(A:A,A3479,D:D))</f>
        <v xml:space="preserve"> </v>
      </c>
      <c r="C3479" s="210" t="str">
        <f>IF(D3479="na",C3480,VALUE(RIGHT(TRIM(H3479),2)))</f>
        <v xml:space="preserve"> </v>
      </c>
      <c r="D3479" s="1" t="str">
        <f t="shared" si="924"/>
        <v>na</v>
      </c>
      <c r="E3479" t="s">
        <v>375</v>
      </c>
      <c r="F3479" s="691">
        <v>9603</v>
      </c>
      <c r="G3479" s="139">
        <v>2012</v>
      </c>
      <c r="H3479" t="s">
        <v>151</v>
      </c>
      <c r="I3479" s="691">
        <f>VLOOKUP(E3479&amp;H3479,Data2012!$A:$S,12,FALSE)</f>
        <v>-1</v>
      </c>
    </row>
    <row r="3480" spans="1:9" ht="14.25" hidden="1" customHeight="1">
      <c r="A3480" s="1" t="str">
        <f t="shared" si="923"/>
        <v>BLS CARGO20129603</v>
      </c>
      <c r="B3480" s="1" t="str">
        <f t="shared" si="922"/>
        <v xml:space="preserve"> </v>
      </c>
      <c r="C3480" s="210" t="str">
        <f t="shared" ref="C3480:C3498" si="925">IF(D3480="na"," ",VALUE(RIGHT(TRIM(H3480),2)))</f>
        <v xml:space="preserve"> </v>
      </c>
      <c r="D3480" s="1" t="str">
        <f t="shared" si="924"/>
        <v>na</v>
      </c>
      <c r="E3480" t="s">
        <v>375</v>
      </c>
      <c r="F3480" s="691">
        <v>9603</v>
      </c>
      <c r="G3480" s="139">
        <v>2012</v>
      </c>
      <c r="H3480" t="s">
        <v>150</v>
      </c>
      <c r="I3480" s="691">
        <f>VLOOKUP(E3480&amp;H3480,Data2012!$A:$S,12,FALSE)</f>
        <v>-1</v>
      </c>
    </row>
    <row r="3481" spans="1:9" ht="14.25" hidden="1" customHeight="1">
      <c r="A3481" s="1" t="str">
        <f t="shared" si="923"/>
        <v>BLS CARGO20129603</v>
      </c>
      <c r="B3481" s="1">
        <f t="shared" si="922"/>
        <v>2145</v>
      </c>
      <c r="C3481" s="210">
        <f t="shared" si="925"/>
        <v>6</v>
      </c>
      <c r="D3481" s="1">
        <f t="shared" si="924"/>
        <v>311</v>
      </c>
      <c r="E3481" t="s">
        <v>375</v>
      </c>
      <c r="F3481" s="691">
        <v>9603</v>
      </c>
      <c r="G3481" s="139">
        <v>2012</v>
      </c>
      <c r="H3481" t="s">
        <v>149</v>
      </c>
      <c r="I3481" s="691">
        <f>VLOOKUP(E3481&amp;H3481,Data2012!$A:$S,12,FALSE)</f>
        <v>311</v>
      </c>
    </row>
    <row r="3482" spans="1:9" ht="14.25" hidden="1" customHeight="1">
      <c r="A3482" s="1" t="str">
        <f t="shared" si="923"/>
        <v>BLS CARGO20129603</v>
      </c>
      <c r="B3482" s="1">
        <f t="shared" si="922"/>
        <v>2145</v>
      </c>
      <c r="C3482" s="210">
        <f t="shared" si="925"/>
        <v>5</v>
      </c>
      <c r="D3482" s="1">
        <f t="shared" si="924"/>
        <v>401</v>
      </c>
      <c r="E3482" t="s">
        <v>375</v>
      </c>
      <c r="F3482" s="691">
        <v>9603</v>
      </c>
      <c r="G3482" s="139">
        <v>2012</v>
      </c>
      <c r="H3482" t="s">
        <v>148</v>
      </c>
      <c r="I3482" s="691">
        <f>VLOOKUP(E3482&amp;H3482,Data2012!$A:$S,12,FALSE)</f>
        <v>401</v>
      </c>
    </row>
    <row r="3483" spans="1:9" ht="14.25" hidden="1" customHeight="1">
      <c r="A3483" s="1" t="str">
        <f t="shared" si="923"/>
        <v>BLS CARGO20129603</v>
      </c>
      <c r="B3483" s="1">
        <f t="shared" si="922"/>
        <v>2145</v>
      </c>
      <c r="C3483" s="210">
        <f t="shared" si="925"/>
        <v>4</v>
      </c>
      <c r="D3483" s="1">
        <f t="shared" si="924"/>
        <v>366</v>
      </c>
      <c r="E3483" t="s">
        <v>375</v>
      </c>
      <c r="F3483" s="691">
        <v>9603</v>
      </c>
      <c r="G3483" s="139">
        <v>2012</v>
      </c>
      <c r="H3483" t="s">
        <v>147</v>
      </c>
      <c r="I3483" s="691">
        <f>VLOOKUP(E3483&amp;H3483,Data2012!$A:$S,12,FALSE)</f>
        <v>366</v>
      </c>
    </row>
    <row r="3484" spans="1:9" ht="14.25" hidden="1" customHeight="1">
      <c r="A3484" s="1" t="str">
        <f t="shared" si="923"/>
        <v>BLS CARGO20129603</v>
      </c>
      <c r="B3484" s="1">
        <f t="shared" si="922"/>
        <v>2145</v>
      </c>
      <c r="C3484" s="210">
        <f t="shared" si="925"/>
        <v>3</v>
      </c>
      <c r="D3484" s="1">
        <f t="shared" si="924"/>
        <v>431</v>
      </c>
      <c r="E3484" t="s">
        <v>375</v>
      </c>
      <c r="F3484" s="691">
        <v>9603</v>
      </c>
      <c r="G3484" s="139">
        <v>2012</v>
      </c>
      <c r="H3484" t="s">
        <v>146</v>
      </c>
      <c r="I3484" s="691">
        <f>VLOOKUP(E3484&amp;H3484,Data2012!$A:$S,12,FALSE)</f>
        <v>431</v>
      </c>
    </row>
    <row r="3485" spans="1:9" ht="14.25" hidden="1" customHeight="1">
      <c r="A3485" s="1" t="str">
        <f t="shared" si="923"/>
        <v>BLS CARGO20129603</v>
      </c>
      <c r="B3485" s="1">
        <f t="shared" si="922"/>
        <v>2145</v>
      </c>
      <c r="C3485" s="210">
        <f t="shared" si="925"/>
        <v>2</v>
      </c>
      <c r="D3485" s="1">
        <f t="shared" si="924"/>
        <v>318</v>
      </c>
      <c r="E3485" t="s">
        <v>375</v>
      </c>
      <c r="F3485" s="691">
        <v>9603</v>
      </c>
      <c r="G3485" s="139">
        <v>2012</v>
      </c>
      <c r="H3485" t="s">
        <v>145</v>
      </c>
      <c r="I3485" s="691">
        <f>VLOOKUP(E3485&amp;H3485,Data2012!$A:$S,12,FALSE)</f>
        <v>318</v>
      </c>
    </row>
    <row r="3486" spans="1:9" ht="14.25" hidden="1" customHeight="1">
      <c r="A3486" s="1" t="str">
        <f t="shared" si="923"/>
        <v>BLS CARGO20129603</v>
      </c>
      <c r="B3486" s="1">
        <f t="shared" si="922"/>
        <v>2145</v>
      </c>
      <c r="C3486" s="210">
        <f t="shared" si="925"/>
        <v>1</v>
      </c>
      <c r="D3486" s="1">
        <f t="shared" si="924"/>
        <v>318</v>
      </c>
      <c r="E3486" t="s">
        <v>375</v>
      </c>
      <c r="F3486" s="691">
        <v>9603</v>
      </c>
      <c r="G3486" s="139">
        <v>2012</v>
      </c>
      <c r="H3486" t="s">
        <v>144</v>
      </c>
      <c r="I3486" s="691">
        <f>VLOOKUP(E3486&amp;H3486,Data2012!$A:$S,12,FALSE)</f>
        <v>318</v>
      </c>
    </row>
    <row r="3487" spans="1:9" ht="14.25" hidden="1" customHeight="1">
      <c r="A3487" s="1" t="str">
        <f t="shared" si="923"/>
        <v>BLS CARGO20129604</v>
      </c>
      <c r="B3487" s="993" t="str">
        <f>IF(D3487="na",B3488,SUMIF(A:A,A3487,D:D))</f>
        <v xml:space="preserve"> </v>
      </c>
      <c r="C3487" s="210" t="str">
        <f>IF(D3487="na",C3488,VALUE(RIGHT(TRIM(H3487),2)))</f>
        <v xml:space="preserve"> </v>
      </c>
      <c r="D3487" s="1" t="str">
        <f t="shared" si="924"/>
        <v>na</v>
      </c>
      <c r="E3487" t="s">
        <v>375</v>
      </c>
      <c r="F3487" s="287">
        <v>9604</v>
      </c>
      <c r="G3487" s="139">
        <v>2012</v>
      </c>
      <c r="H3487" t="s">
        <v>155</v>
      </c>
      <c r="I3487" s="691">
        <f>VLOOKUP(E3487&amp;H3487,Data2012!$A:$S,15,FALSE)</f>
        <v>-1</v>
      </c>
    </row>
    <row r="3488" spans="1:9" ht="14.25" hidden="1" customHeight="1">
      <c r="A3488" s="1" t="str">
        <f t="shared" si="923"/>
        <v>BLS CARGO20129604</v>
      </c>
      <c r="B3488" s="993" t="str">
        <f>IF(D3488="na",B3489,SUMIF(A:A,A3488,D:D))</f>
        <v xml:space="preserve"> </v>
      </c>
      <c r="C3488" s="210" t="str">
        <f>IF(D3488="na",C3489,VALUE(RIGHT(TRIM(H3488),2)))</f>
        <v xml:space="preserve"> </v>
      </c>
      <c r="D3488" s="1" t="str">
        <f t="shared" si="924"/>
        <v>na</v>
      </c>
      <c r="E3488" t="s">
        <v>375</v>
      </c>
      <c r="F3488" s="691">
        <v>9604</v>
      </c>
      <c r="G3488" s="139">
        <v>2012</v>
      </c>
      <c r="H3488" t="s">
        <v>154</v>
      </c>
      <c r="I3488" s="691">
        <f>VLOOKUP(E3488&amp;H3488,Data2012!$A:$S,15,FALSE)</f>
        <v>-1</v>
      </c>
    </row>
    <row r="3489" spans="1:9" ht="14.25" hidden="1" customHeight="1">
      <c r="A3489" s="1" t="str">
        <f t="shared" si="923"/>
        <v>BLS CARGO20129604</v>
      </c>
      <c r="B3489" s="993" t="str">
        <f>IF(D3489="na",B3490,SUMIF(A:A,A3489,D:D))</f>
        <v xml:space="preserve"> </v>
      </c>
      <c r="C3489" s="210" t="str">
        <f>IF(D3489="na",C3490,VALUE(RIGHT(TRIM(H3489),2)))</f>
        <v xml:space="preserve"> </v>
      </c>
      <c r="D3489" s="1" t="str">
        <f t="shared" si="924"/>
        <v>na</v>
      </c>
      <c r="E3489" t="s">
        <v>375</v>
      </c>
      <c r="F3489" s="691">
        <v>9604</v>
      </c>
      <c r="G3489" s="139">
        <v>2012</v>
      </c>
      <c r="H3489" t="s">
        <v>153</v>
      </c>
      <c r="I3489" s="691">
        <f>VLOOKUP(E3489&amp;H3489,Data2012!$A:$S,15,FALSE)</f>
        <v>-1</v>
      </c>
    </row>
    <row r="3490" spans="1:9" ht="14.25" hidden="1" customHeight="1">
      <c r="A3490" s="1" t="str">
        <f t="shared" si="923"/>
        <v>BLS CARGO20129604</v>
      </c>
      <c r="B3490" s="993" t="str">
        <f>IF(D3490="na",B3491,SUMIF(A:A,A3490,D:D))</f>
        <v xml:space="preserve"> </v>
      </c>
      <c r="C3490" s="210" t="str">
        <f>IF(D3490="na",C3491,VALUE(RIGHT(TRIM(H3490),2)))</f>
        <v xml:space="preserve"> </v>
      </c>
      <c r="D3490" s="1" t="str">
        <f t="shared" si="924"/>
        <v>na</v>
      </c>
      <c r="E3490" t="s">
        <v>375</v>
      </c>
      <c r="F3490" s="691">
        <v>9604</v>
      </c>
      <c r="G3490" s="139">
        <v>2012</v>
      </c>
      <c r="H3490" t="s">
        <v>152</v>
      </c>
      <c r="I3490" s="691">
        <f>VLOOKUP(E3490&amp;H3490,Data2012!$A:$S,15,FALSE)</f>
        <v>-1</v>
      </c>
    </row>
    <row r="3491" spans="1:9" ht="14.25" hidden="1" customHeight="1">
      <c r="A3491" s="1" t="str">
        <f t="shared" si="923"/>
        <v>BLS CARGO20129604</v>
      </c>
      <c r="B3491" s="993" t="str">
        <f>IF(D3491="na",B3492,SUMIF(A:A,A3491,D:D))</f>
        <v xml:space="preserve"> </v>
      </c>
      <c r="C3491" s="210" t="str">
        <f>IF(D3491="na",C3492,VALUE(RIGHT(TRIM(H3491),2)))</f>
        <v xml:space="preserve"> </v>
      </c>
      <c r="D3491" s="1" t="str">
        <f t="shared" si="924"/>
        <v>na</v>
      </c>
      <c r="E3491" t="s">
        <v>375</v>
      </c>
      <c r="F3491" s="691">
        <v>9604</v>
      </c>
      <c r="G3491" s="139">
        <v>2012</v>
      </c>
      <c r="H3491" t="s">
        <v>151</v>
      </c>
      <c r="I3491" s="691">
        <f>VLOOKUP(E3491&amp;H3491,Data2012!$A:$S,15,FALSE)</f>
        <v>-1</v>
      </c>
    </row>
    <row r="3492" spans="1:9" ht="14.25" hidden="1" customHeight="1">
      <c r="A3492" s="1" t="str">
        <f t="shared" si="923"/>
        <v>BLS CARGO20129604</v>
      </c>
      <c r="B3492" s="1" t="str">
        <f t="shared" si="922"/>
        <v xml:space="preserve"> </v>
      </c>
      <c r="C3492" s="210" t="str">
        <f t="shared" si="925"/>
        <v xml:space="preserve"> </v>
      </c>
      <c r="D3492" s="1" t="str">
        <f t="shared" si="924"/>
        <v>na</v>
      </c>
      <c r="E3492" t="s">
        <v>375</v>
      </c>
      <c r="F3492" s="691">
        <v>9604</v>
      </c>
      <c r="G3492" s="139">
        <v>2012</v>
      </c>
      <c r="H3492" t="s">
        <v>150</v>
      </c>
      <c r="I3492" s="691">
        <f>VLOOKUP(E3492&amp;H3492,Data2012!$A:$S,15,FALSE)</f>
        <v>-1</v>
      </c>
    </row>
    <row r="3493" spans="1:9" ht="14.25" hidden="1" customHeight="1">
      <c r="A3493" s="1" t="str">
        <f t="shared" si="923"/>
        <v>BLS CARGO20129604</v>
      </c>
      <c r="B3493" s="1">
        <f t="shared" si="922"/>
        <v>540</v>
      </c>
      <c r="C3493" s="210">
        <f t="shared" si="925"/>
        <v>6</v>
      </c>
      <c r="D3493" s="1">
        <f t="shared" si="924"/>
        <v>67</v>
      </c>
      <c r="E3493" t="s">
        <v>375</v>
      </c>
      <c r="F3493" s="691">
        <v>9604</v>
      </c>
      <c r="G3493" s="139">
        <v>2012</v>
      </c>
      <c r="H3493" t="s">
        <v>149</v>
      </c>
      <c r="I3493" s="691">
        <f>VLOOKUP(E3493&amp;H3493,Data2012!$A:$S,15,FALSE)</f>
        <v>67</v>
      </c>
    </row>
    <row r="3494" spans="1:9" ht="14.25" hidden="1" customHeight="1">
      <c r="A3494" s="1" t="str">
        <f t="shared" si="923"/>
        <v>BLS CARGO20129604</v>
      </c>
      <c r="B3494" s="1">
        <f t="shared" si="922"/>
        <v>540</v>
      </c>
      <c r="C3494" s="210">
        <f t="shared" si="925"/>
        <v>5</v>
      </c>
      <c r="D3494" s="1">
        <f t="shared" si="924"/>
        <v>104</v>
      </c>
      <c r="E3494" t="s">
        <v>375</v>
      </c>
      <c r="F3494" s="691">
        <v>9604</v>
      </c>
      <c r="G3494" s="139">
        <v>2012</v>
      </c>
      <c r="H3494" t="s">
        <v>148</v>
      </c>
      <c r="I3494" s="691">
        <f>VLOOKUP(E3494&amp;H3494,Data2012!$A:$S,15,FALSE)</f>
        <v>104</v>
      </c>
    </row>
    <row r="3495" spans="1:9" ht="14.25" hidden="1" customHeight="1">
      <c r="A3495" s="1" t="str">
        <f t="shared" si="923"/>
        <v>BLS CARGO20129604</v>
      </c>
      <c r="B3495" s="1">
        <f t="shared" si="922"/>
        <v>540</v>
      </c>
      <c r="C3495" s="210">
        <f t="shared" si="925"/>
        <v>4</v>
      </c>
      <c r="D3495" s="1">
        <f t="shared" si="924"/>
        <v>95</v>
      </c>
      <c r="E3495" t="s">
        <v>375</v>
      </c>
      <c r="F3495" s="691">
        <v>9604</v>
      </c>
      <c r="G3495" s="139">
        <v>2012</v>
      </c>
      <c r="H3495" t="s">
        <v>147</v>
      </c>
      <c r="I3495" s="691">
        <f>VLOOKUP(E3495&amp;H3495,Data2012!$A:$S,15,FALSE)</f>
        <v>95</v>
      </c>
    </row>
    <row r="3496" spans="1:9" ht="14.25" hidden="1" customHeight="1">
      <c r="A3496" s="1" t="str">
        <f t="shared" si="923"/>
        <v>BLS CARGO20129604</v>
      </c>
      <c r="B3496" s="1">
        <f t="shared" si="922"/>
        <v>540</v>
      </c>
      <c r="C3496" s="210">
        <f t="shared" si="925"/>
        <v>3</v>
      </c>
      <c r="D3496" s="1">
        <f t="shared" si="924"/>
        <v>111</v>
      </c>
      <c r="E3496" t="s">
        <v>375</v>
      </c>
      <c r="F3496" s="691">
        <v>9604</v>
      </c>
      <c r="G3496" s="139">
        <v>2012</v>
      </c>
      <c r="H3496" t="s">
        <v>146</v>
      </c>
      <c r="I3496" s="691">
        <f>VLOOKUP(E3496&amp;H3496,Data2012!$A:$S,15,FALSE)</f>
        <v>111</v>
      </c>
    </row>
    <row r="3497" spans="1:9" ht="14.25" hidden="1" customHeight="1">
      <c r="A3497" s="1" t="str">
        <f t="shared" si="923"/>
        <v>BLS CARGO20129604</v>
      </c>
      <c r="B3497" s="1">
        <f t="shared" si="922"/>
        <v>540</v>
      </c>
      <c r="C3497" s="210">
        <f t="shared" si="925"/>
        <v>2</v>
      </c>
      <c r="D3497" s="1">
        <f t="shared" si="924"/>
        <v>82</v>
      </c>
      <c r="E3497" t="s">
        <v>375</v>
      </c>
      <c r="F3497" s="691">
        <v>9604</v>
      </c>
      <c r="G3497" s="139">
        <v>2012</v>
      </c>
      <c r="H3497" t="s">
        <v>145</v>
      </c>
      <c r="I3497" s="691">
        <f>VLOOKUP(E3497&amp;H3497,Data2012!$A:$S,15,FALSE)</f>
        <v>82</v>
      </c>
    </row>
    <row r="3498" spans="1:9" ht="14.25" hidden="1" customHeight="1">
      <c r="A3498" s="1" t="str">
        <f t="shared" si="923"/>
        <v>BLS CARGO20129604</v>
      </c>
      <c r="B3498" s="1">
        <f t="shared" si="922"/>
        <v>540</v>
      </c>
      <c r="C3498" s="210">
        <f t="shared" si="925"/>
        <v>1</v>
      </c>
      <c r="D3498" s="1">
        <f t="shared" si="924"/>
        <v>81</v>
      </c>
      <c r="E3498" t="s">
        <v>375</v>
      </c>
      <c r="F3498" s="691">
        <v>9604</v>
      </c>
      <c r="G3498" s="139">
        <v>2012</v>
      </c>
      <c r="H3498" t="s">
        <v>144</v>
      </c>
      <c r="I3498" s="691">
        <f>VLOOKUP(E3498&amp;H3498,Data2012!$A:$S,15,FALSE)</f>
        <v>81</v>
      </c>
    </row>
    <row r="3499" spans="1:9" ht="14.25" customHeight="1">
      <c r="B3499" s="1"/>
      <c r="C3499" s="210"/>
      <c r="D3499" s="1"/>
      <c r="I3499" s="691"/>
    </row>
    <row r="3500" spans="1:9" ht="14.25" customHeight="1">
      <c r="B3500" s="1"/>
      <c r="C3500" s="210"/>
      <c r="D3500" s="1"/>
      <c r="I3500" s="691"/>
    </row>
    <row r="3501" spans="1:9" ht="14.25" customHeight="1">
      <c r="B3501" s="1"/>
      <c r="C3501" s="210"/>
      <c r="D3501" s="1"/>
      <c r="I3501" s="691"/>
    </row>
    <row r="3502" spans="1:9" ht="14.25" customHeight="1">
      <c r="B3502" s="1"/>
      <c r="C3502" s="210"/>
      <c r="D3502" s="1"/>
      <c r="I3502" s="691"/>
    </row>
    <row r="3503" spans="1:9" ht="14.25" customHeight="1">
      <c r="B3503" s="1"/>
      <c r="C3503" s="210"/>
      <c r="D3503" s="1"/>
      <c r="I3503" s="691"/>
    </row>
    <row r="3504" spans="1:9" ht="14.25" customHeight="1">
      <c r="B3504" s="1"/>
      <c r="C3504" s="210"/>
      <c r="D3504" s="1"/>
      <c r="I3504" s="691"/>
    </row>
    <row r="3505" spans="2:9" ht="14.25" customHeight="1">
      <c r="B3505" s="1"/>
      <c r="C3505" s="210"/>
      <c r="D3505" s="1"/>
      <c r="I3505" s="691"/>
    </row>
    <row r="3506" spans="2:9" ht="14.25" customHeight="1">
      <c r="B3506" s="1"/>
      <c r="C3506" s="210"/>
      <c r="D3506" s="1"/>
      <c r="I3506" s="691"/>
    </row>
    <row r="3507" spans="2:9" ht="14.25" customHeight="1">
      <c r="B3507" s="1"/>
      <c r="C3507" s="210"/>
      <c r="D3507" s="1"/>
      <c r="I3507" s="691"/>
    </row>
    <row r="3508" spans="2:9" ht="14.25" customHeight="1">
      <c r="B3508" s="1"/>
      <c r="C3508" s="210"/>
      <c r="D3508" s="1"/>
      <c r="I3508" s="691"/>
    </row>
    <row r="3509" spans="2:9" ht="14.25" customHeight="1">
      <c r="B3509" s="1"/>
      <c r="C3509" s="210"/>
      <c r="D3509" s="1"/>
      <c r="I3509" s="691"/>
    </row>
    <row r="3510" spans="2:9" ht="14.25" customHeight="1">
      <c r="B3510" s="1"/>
      <c r="C3510" s="210"/>
      <c r="D3510" s="1"/>
      <c r="I3510" s="691"/>
    </row>
    <row r="3511" spans="2:9" ht="14.25" customHeight="1">
      <c r="B3511" s="1"/>
      <c r="C3511" s="210"/>
      <c r="D3511" s="1"/>
      <c r="I3511" s="691"/>
    </row>
    <row r="3512" spans="2:9" ht="14.25" customHeight="1">
      <c r="B3512" s="1"/>
      <c r="C3512" s="210"/>
      <c r="D3512" s="1"/>
      <c r="I3512" s="691"/>
    </row>
    <row r="3513" spans="2:9" ht="14.25" customHeight="1">
      <c r="B3513" s="1"/>
      <c r="C3513" s="210"/>
      <c r="D3513" s="1"/>
      <c r="I3513" s="691"/>
    </row>
    <row r="3514" spans="2:9" ht="14.25" customHeight="1">
      <c r="B3514" s="1"/>
      <c r="C3514" s="210"/>
      <c r="D3514" s="1"/>
      <c r="I3514" s="691"/>
    </row>
    <row r="3515" spans="2:9" ht="14.25" customHeight="1">
      <c r="B3515" s="1"/>
      <c r="C3515" s="210"/>
      <c r="D3515" s="1"/>
      <c r="I3515" s="691"/>
    </row>
    <row r="3516" spans="2:9" ht="14.25" customHeight="1">
      <c r="B3516" s="1"/>
      <c r="C3516" s="210"/>
      <c r="D3516" s="1"/>
      <c r="I3516" s="691"/>
    </row>
    <row r="3517" spans="2:9" ht="14.25" customHeight="1">
      <c r="B3517" s="1"/>
      <c r="C3517" s="210"/>
      <c r="D3517" s="1"/>
      <c r="I3517" s="691"/>
    </row>
    <row r="3518" spans="2:9" ht="14.25" customHeight="1">
      <c r="B3518" s="1"/>
      <c r="C3518" s="210"/>
      <c r="D3518" s="1"/>
      <c r="I3518" s="691"/>
    </row>
    <row r="3519" spans="2:9" ht="14.25" customHeight="1">
      <c r="B3519" s="1"/>
      <c r="C3519" s="210"/>
      <c r="D3519" s="1"/>
      <c r="I3519" s="691"/>
    </row>
    <row r="3520" spans="2:9" ht="14.25" customHeight="1">
      <c r="B3520" s="1"/>
      <c r="C3520" s="210"/>
      <c r="D3520" s="1"/>
      <c r="I3520" s="691"/>
    </row>
    <row r="3521" spans="2:9" ht="14.25" customHeight="1">
      <c r="B3521" s="1"/>
      <c r="C3521" s="210"/>
      <c r="D3521" s="1"/>
      <c r="I3521" s="691"/>
    </row>
    <row r="3522" spans="2:9" ht="14.25" customHeight="1">
      <c r="B3522" s="1"/>
      <c r="C3522" s="210"/>
      <c r="D3522" s="1"/>
      <c r="I3522" s="691"/>
    </row>
    <row r="3523" spans="2:9" ht="14.25" customHeight="1">
      <c r="B3523" s="1"/>
      <c r="C3523" s="210"/>
      <c r="D3523" s="1"/>
    </row>
    <row r="3524" spans="2:9" ht="14.25" customHeight="1">
      <c r="B3524" s="1"/>
      <c r="C3524" s="210"/>
      <c r="D3524" s="1"/>
    </row>
    <row r="3525" spans="2:9" ht="14.25" customHeight="1">
      <c r="B3525" s="1"/>
      <c r="C3525" s="210"/>
      <c r="D3525" s="1"/>
    </row>
    <row r="3526" spans="2:9" ht="14.25" customHeight="1">
      <c r="B3526" s="1"/>
      <c r="C3526" s="210"/>
      <c r="D3526" s="1"/>
    </row>
    <row r="3527" spans="2:9" ht="14.25" customHeight="1">
      <c r="B3527" s="1"/>
      <c r="C3527" s="210"/>
      <c r="D3527" s="1"/>
    </row>
    <row r="3528" spans="2:9" ht="14.25" customHeight="1">
      <c r="B3528" s="1"/>
      <c r="C3528" s="210"/>
      <c r="D3528" s="1"/>
    </row>
    <row r="3529" spans="2:9" ht="14.25" customHeight="1">
      <c r="B3529" s="1"/>
      <c r="C3529" s="210"/>
      <c r="D3529" s="1"/>
    </row>
    <row r="3530" spans="2:9" ht="14.25" customHeight="1">
      <c r="B3530" s="1"/>
      <c r="C3530" s="210"/>
      <c r="D3530" s="1"/>
    </row>
    <row r="3531" spans="2:9" ht="14.25" customHeight="1">
      <c r="B3531" s="1"/>
      <c r="C3531" s="210"/>
      <c r="D3531" s="1"/>
    </row>
    <row r="3532" spans="2:9" ht="14.25" customHeight="1">
      <c r="B3532" s="1"/>
      <c r="C3532" s="210"/>
      <c r="D3532" s="1"/>
    </row>
    <row r="3533" spans="2:9" ht="14.25" customHeight="1">
      <c r="B3533" s="1"/>
      <c r="C3533" s="210"/>
      <c r="D3533" s="1"/>
    </row>
    <row r="3534" spans="2:9" ht="14.25" customHeight="1">
      <c r="B3534" s="1"/>
      <c r="C3534" s="210"/>
      <c r="D3534" s="1"/>
    </row>
    <row r="3535" spans="2:9" ht="14.25" customHeight="1">
      <c r="B3535" s="1"/>
      <c r="C3535" s="210"/>
      <c r="D3535" s="1"/>
    </row>
    <row r="3536" spans="2:9" ht="14.25" customHeight="1">
      <c r="B3536" s="1"/>
      <c r="C3536" s="210"/>
      <c r="D3536" s="1"/>
    </row>
    <row r="3537" spans="2:4" ht="14.25" customHeight="1">
      <c r="B3537" s="1"/>
      <c r="C3537" s="210"/>
      <c r="D3537" s="1"/>
    </row>
    <row r="3538" spans="2:4" ht="14.25" customHeight="1">
      <c r="B3538" s="1"/>
      <c r="C3538" s="210"/>
      <c r="D3538" s="1"/>
    </row>
    <row r="3539" spans="2:4" ht="14.25" customHeight="1">
      <c r="B3539" s="1"/>
      <c r="C3539" s="210"/>
      <c r="D3539" s="1"/>
    </row>
    <row r="3540" spans="2:4" ht="14.25" customHeight="1">
      <c r="B3540" s="1"/>
      <c r="C3540" s="210"/>
      <c r="D3540" s="1"/>
    </row>
    <row r="3541" spans="2:4" ht="14.25" customHeight="1">
      <c r="B3541" s="1"/>
      <c r="C3541" s="210"/>
      <c r="D3541" s="1"/>
    </row>
    <row r="3542" spans="2:4" ht="14.25" customHeight="1">
      <c r="B3542" s="1"/>
      <c r="C3542" s="210"/>
      <c r="D3542" s="1"/>
    </row>
    <row r="3543" spans="2:4" ht="14.25" customHeight="1">
      <c r="B3543" s="1"/>
      <c r="C3543" s="210"/>
      <c r="D3543" s="1"/>
    </row>
    <row r="3544" spans="2:4" ht="14.25" customHeight="1">
      <c r="B3544" s="1"/>
      <c r="C3544" s="210"/>
      <c r="D3544" s="1"/>
    </row>
    <row r="3545" spans="2:4" ht="14.25" customHeight="1">
      <c r="B3545" s="1"/>
      <c r="C3545" s="210"/>
      <c r="D3545" s="1"/>
    </row>
    <row r="3546" spans="2:4" ht="14.25" customHeight="1">
      <c r="B3546" s="1"/>
      <c r="C3546" s="210"/>
      <c r="D3546" s="1"/>
    </row>
    <row r="3547" spans="2:4" ht="14.25" customHeight="1">
      <c r="B3547" s="1"/>
      <c r="C3547" s="210"/>
      <c r="D3547" s="1"/>
    </row>
    <row r="3548" spans="2:4" ht="14.25" customHeight="1">
      <c r="B3548" s="1"/>
      <c r="C3548" s="210"/>
      <c r="D3548" s="1"/>
    </row>
    <row r="3549" spans="2:4" ht="14.25" customHeight="1">
      <c r="B3549" s="1"/>
      <c r="C3549" s="210"/>
      <c r="D3549" s="1"/>
    </row>
    <row r="3550" spans="2:4" ht="14.25" customHeight="1">
      <c r="B3550" s="1"/>
      <c r="C3550" s="210"/>
      <c r="D3550" s="1"/>
    </row>
    <row r="3551" spans="2:4" ht="14.25" customHeight="1">
      <c r="B3551" s="1"/>
      <c r="C3551" s="210"/>
      <c r="D3551" s="1"/>
    </row>
    <row r="3552" spans="2:4" ht="14.25" customHeight="1">
      <c r="B3552" s="1"/>
      <c r="C3552" s="210"/>
      <c r="D3552" s="1"/>
    </row>
    <row r="3553" spans="2:4" ht="14.25" customHeight="1">
      <c r="B3553" s="1"/>
      <c r="C3553" s="210"/>
      <c r="D3553" s="1"/>
    </row>
    <row r="3554" spans="2:4" ht="14.25" customHeight="1">
      <c r="B3554" s="1"/>
      <c r="C3554" s="210"/>
      <c r="D3554" s="1"/>
    </row>
    <row r="3555" spans="2:4" ht="14.25" customHeight="1">
      <c r="B3555" s="1"/>
      <c r="C3555" s="210"/>
      <c r="D3555" s="1"/>
    </row>
    <row r="3556" spans="2:4" ht="14.25" customHeight="1">
      <c r="B3556" s="1"/>
      <c r="C3556" s="210"/>
      <c r="D3556" s="1"/>
    </row>
    <row r="3557" spans="2:4" ht="14.25" customHeight="1">
      <c r="B3557" s="1"/>
      <c r="C3557" s="210"/>
      <c r="D3557" s="1"/>
    </row>
    <row r="3558" spans="2:4" ht="14.25" customHeight="1">
      <c r="B3558" s="1"/>
      <c r="C3558" s="210"/>
      <c r="D3558" s="1"/>
    </row>
  </sheetData>
  <autoFilter ref="E6:I3498">
    <filterColumn colId="0">
      <filters>
        <filter val="CD"/>
      </filters>
    </filterColumn>
  </autoFilter>
  <phoneticPr fontId="17" type="noConversion"/>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Feuil5">
    <pageSetUpPr fitToPage="1"/>
  </sheetPr>
  <dimension ref="A1:N41"/>
  <sheetViews>
    <sheetView showGridLines="0" showRowColHeaders="0" zoomScale="70" zoomScaleNormal="70" workbookViewId="0">
      <selection activeCell="B14" sqref="B14"/>
    </sheetView>
  </sheetViews>
  <sheetFormatPr baseColWidth="10" defaultColWidth="11.44140625" defaultRowHeight="16.8"/>
  <cols>
    <col min="1" max="1" width="3.6640625" style="144" customWidth="1"/>
    <col min="2" max="2" width="19.33203125" style="145" customWidth="1"/>
    <col min="3" max="3" width="4" style="184" customWidth="1"/>
    <col min="4" max="4" width="19.6640625" style="145" customWidth="1"/>
    <col min="5" max="5" width="3.6640625" style="184" customWidth="1"/>
    <col min="6" max="6" width="19.109375" style="145" customWidth="1"/>
    <col min="7" max="7" width="3.33203125" style="184" customWidth="1"/>
    <col min="8" max="8" width="19.44140625" style="145" customWidth="1"/>
    <col min="9" max="9" width="3" style="184" customWidth="1"/>
    <col min="10" max="10" width="19.44140625" style="145" customWidth="1"/>
    <col min="11" max="11" width="3.109375" style="184" customWidth="1"/>
    <col min="12" max="12" width="19.44140625" style="145" customWidth="1"/>
    <col min="13" max="16384" width="11.44140625" style="144"/>
  </cols>
  <sheetData>
    <row r="1" spans="1:14" ht="6.75" customHeight="1">
      <c r="A1" s="378"/>
      <c r="B1" s="379"/>
      <c r="C1" s="380"/>
      <c r="D1" s="379"/>
      <c r="E1" s="380"/>
      <c r="F1" s="379"/>
      <c r="G1" s="380"/>
      <c r="H1" s="379"/>
      <c r="I1" s="380"/>
      <c r="J1" s="381"/>
      <c r="K1" s="380"/>
      <c r="L1" s="379"/>
      <c r="M1" s="378"/>
      <c r="N1" s="378"/>
    </row>
    <row r="2" spans="1:14">
      <c r="A2" s="378"/>
      <c r="B2" s="385" t="s">
        <v>247</v>
      </c>
      <c r="C2" s="380"/>
      <c r="D2" s="379"/>
      <c r="E2" s="380"/>
      <c r="F2" s="379"/>
      <c r="G2" s="380"/>
      <c r="H2" s="379"/>
      <c r="I2" s="379"/>
      <c r="J2" s="379"/>
      <c r="K2" s="379"/>
      <c r="L2" s="378"/>
      <c r="M2" s="378"/>
      <c r="N2" s="378"/>
    </row>
    <row r="3" spans="1:14" ht="6.75" customHeight="1" thickBot="1">
      <c r="A3" s="892"/>
      <c r="B3" s="892"/>
      <c r="C3" s="892"/>
      <c r="D3" s="892"/>
      <c r="E3" s="380"/>
      <c r="F3" s="380"/>
      <c r="G3" s="380"/>
      <c r="H3" s="379"/>
      <c r="I3" s="382"/>
      <c r="J3" s="381"/>
      <c r="K3" s="382"/>
      <c r="L3" s="378"/>
      <c r="M3" s="378"/>
      <c r="N3" s="378"/>
    </row>
    <row r="4" spans="1:14" ht="17.399999999999999" thickBot="1">
      <c r="A4" s="893"/>
      <c r="B4" s="896" t="s">
        <v>267</v>
      </c>
      <c r="C4" s="893"/>
      <c r="D4" s="896" t="s">
        <v>46</v>
      </c>
      <c r="E4" s="877"/>
      <c r="F4" s="896" t="s">
        <v>329</v>
      </c>
      <c r="G4" s="877"/>
      <c r="H4" s="896" t="s">
        <v>38</v>
      </c>
      <c r="I4" s="874"/>
      <c r="J4" s="383"/>
      <c r="K4" s="382"/>
      <c r="L4" s="378"/>
      <c r="M4" s="378"/>
      <c r="N4" s="378"/>
    </row>
    <row r="5" spans="1:14" ht="6" customHeight="1" thickBot="1">
      <c r="A5" s="893"/>
      <c r="B5" s="893"/>
      <c r="C5" s="893"/>
      <c r="D5" s="893"/>
      <c r="E5" s="877"/>
      <c r="F5" s="876"/>
      <c r="G5" s="877"/>
      <c r="H5" s="876"/>
      <c r="I5" s="874"/>
      <c r="J5" s="383"/>
      <c r="K5" s="382"/>
      <c r="L5" s="378"/>
      <c r="M5" s="378"/>
      <c r="N5" s="378"/>
    </row>
    <row r="6" spans="1:14" ht="17.399999999999999" thickBot="1">
      <c r="A6" s="893"/>
      <c r="B6" s="896" t="s">
        <v>40</v>
      </c>
      <c r="C6" s="893"/>
      <c r="D6" s="896" t="s">
        <v>167</v>
      </c>
      <c r="E6" s="877"/>
      <c r="F6" s="896" t="s">
        <v>52</v>
      </c>
      <c r="G6" s="877"/>
      <c r="H6" s="896" t="s">
        <v>57</v>
      </c>
      <c r="I6" s="874"/>
      <c r="J6" s="383"/>
      <c r="K6" s="382"/>
      <c r="L6" s="378"/>
      <c r="M6" s="378"/>
      <c r="N6" s="378"/>
    </row>
    <row r="7" spans="1:14" ht="6" customHeight="1" thickBot="1">
      <c r="A7" s="893"/>
      <c r="B7" s="893"/>
      <c r="C7" s="893"/>
      <c r="D7" s="893"/>
      <c r="E7" s="877"/>
      <c r="F7" s="876"/>
      <c r="G7" s="877"/>
      <c r="H7" s="876"/>
      <c r="I7" s="874"/>
      <c r="J7" s="873"/>
      <c r="K7" s="382"/>
      <c r="L7" s="378"/>
      <c r="M7" s="378"/>
      <c r="N7" s="378"/>
    </row>
    <row r="8" spans="1:14" ht="17.399999999999999" thickBot="1">
      <c r="A8" s="893"/>
      <c r="B8" s="896" t="s">
        <v>256</v>
      </c>
      <c r="C8" s="893"/>
      <c r="D8" s="896" t="s">
        <v>47</v>
      </c>
      <c r="E8" s="877"/>
      <c r="F8" s="896" t="s">
        <v>60</v>
      </c>
      <c r="G8" s="877"/>
      <c r="H8" s="896" t="s">
        <v>63</v>
      </c>
      <c r="I8" s="874"/>
      <c r="J8" s="873"/>
      <c r="K8" s="382"/>
      <c r="L8" s="378"/>
      <c r="M8" s="378"/>
      <c r="N8" s="378"/>
    </row>
    <row r="9" spans="1:14" ht="6" customHeight="1" thickBot="1">
      <c r="A9" s="893"/>
      <c r="B9" s="893"/>
      <c r="C9" s="893"/>
      <c r="D9" s="894"/>
      <c r="E9" s="877"/>
      <c r="F9" s="876"/>
      <c r="G9" s="877"/>
      <c r="H9" s="876"/>
      <c r="I9" s="874"/>
      <c r="J9" s="873"/>
      <c r="K9" s="382"/>
      <c r="L9" s="378"/>
      <c r="M9" s="378"/>
      <c r="N9" s="378"/>
    </row>
    <row r="10" spans="1:14" ht="17.399999999999999" thickBot="1">
      <c r="A10" s="893"/>
      <c r="B10" s="896" t="s">
        <v>66</v>
      </c>
      <c r="C10" s="893"/>
      <c r="D10" s="896" t="s">
        <v>28</v>
      </c>
      <c r="E10" s="877"/>
      <c r="F10" s="896" t="s">
        <v>53</v>
      </c>
      <c r="G10" s="877"/>
      <c r="H10" s="896" t="s">
        <v>265</v>
      </c>
      <c r="I10" s="874"/>
      <c r="J10" s="873"/>
      <c r="K10" s="382"/>
      <c r="L10" s="378"/>
      <c r="M10" s="378"/>
      <c r="N10" s="378"/>
    </row>
    <row r="11" spans="1:14" ht="6" customHeight="1" thickBot="1">
      <c r="A11" s="893"/>
      <c r="B11" s="893"/>
      <c r="C11" s="893"/>
      <c r="D11" s="893"/>
      <c r="E11" s="877"/>
      <c r="F11" s="875"/>
      <c r="G11" s="877"/>
      <c r="H11" s="876"/>
      <c r="I11" s="874"/>
      <c r="J11" s="873"/>
      <c r="K11" s="382"/>
      <c r="L11" s="378"/>
      <c r="M11" s="378"/>
      <c r="N11" s="378"/>
    </row>
    <row r="12" spans="1:14" ht="17.399999999999999" thickBot="1">
      <c r="A12" s="893"/>
      <c r="B12" s="896" t="s">
        <v>61</v>
      </c>
      <c r="C12" s="893"/>
      <c r="D12" s="896" t="s">
        <v>48</v>
      </c>
      <c r="E12" s="877"/>
      <c r="F12" s="896" t="s">
        <v>68</v>
      </c>
      <c r="G12" s="877"/>
      <c r="H12" s="896" t="s">
        <v>251</v>
      </c>
      <c r="I12" s="874"/>
      <c r="J12" s="873"/>
      <c r="K12" s="382"/>
      <c r="L12" s="378"/>
      <c r="M12" s="378"/>
      <c r="N12" s="378"/>
    </row>
    <row r="13" spans="1:14" ht="6" customHeight="1" thickBot="1">
      <c r="A13" s="893"/>
      <c r="B13" s="893"/>
      <c r="C13" s="893"/>
      <c r="D13" s="893"/>
      <c r="E13" s="877"/>
      <c r="F13" s="876"/>
      <c r="G13" s="877"/>
      <c r="H13" s="876"/>
      <c r="I13" s="874"/>
      <c r="J13" s="873"/>
      <c r="K13" s="382"/>
      <c r="L13" s="378"/>
      <c r="M13" s="378"/>
      <c r="N13" s="378"/>
    </row>
    <row r="14" spans="1:14" ht="17.399999999999999" thickBot="1">
      <c r="A14" s="893"/>
      <c r="B14" s="896" t="s">
        <v>375</v>
      </c>
      <c r="C14" s="893"/>
      <c r="D14" s="896" t="s">
        <v>136</v>
      </c>
      <c r="E14" s="877"/>
      <c r="F14" s="896" t="s">
        <v>54</v>
      </c>
      <c r="G14" s="877"/>
      <c r="H14" s="896" t="s">
        <v>138</v>
      </c>
      <c r="I14" s="874"/>
      <c r="J14" s="873"/>
      <c r="K14" s="382"/>
      <c r="L14" s="378"/>
      <c r="M14" s="378"/>
      <c r="N14" s="378"/>
    </row>
    <row r="15" spans="1:14" ht="6" customHeight="1" thickBot="1">
      <c r="A15" s="893"/>
      <c r="B15" s="893"/>
      <c r="C15" s="893"/>
      <c r="D15" s="893"/>
      <c r="E15" s="877"/>
      <c r="F15" s="876"/>
      <c r="G15" s="877"/>
      <c r="H15" s="876"/>
      <c r="I15" s="874"/>
      <c r="J15" s="873"/>
      <c r="K15" s="382"/>
      <c r="L15" s="378"/>
      <c r="M15" s="378"/>
      <c r="N15" s="378"/>
    </row>
    <row r="16" spans="1:14" ht="17.399999999999999" thickBot="1">
      <c r="A16" s="893"/>
      <c r="B16" s="896" t="s">
        <v>169</v>
      </c>
      <c r="C16" s="893"/>
      <c r="D16" s="896" t="s">
        <v>250</v>
      </c>
      <c r="E16" s="877"/>
      <c r="F16" s="896" t="s">
        <v>135</v>
      </c>
      <c r="G16" s="877"/>
      <c r="H16" s="896" t="s">
        <v>324</v>
      </c>
      <c r="I16" s="874"/>
      <c r="J16" s="873"/>
      <c r="K16" s="382"/>
      <c r="L16" s="378"/>
      <c r="M16" s="378"/>
      <c r="N16" s="378"/>
    </row>
    <row r="17" spans="1:14" ht="6" customHeight="1" thickBot="1">
      <c r="A17" s="893"/>
      <c r="B17" s="893"/>
      <c r="C17" s="893"/>
      <c r="D17" s="893"/>
      <c r="E17" s="877"/>
      <c r="F17" s="876"/>
      <c r="G17" s="877"/>
      <c r="H17" s="876"/>
      <c r="I17" s="874"/>
      <c r="J17" s="873"/>
      <c r="K17" s="382"/>
      <c r="L17" s="378"/>
      <c r="M17" s="378"/>
      <c r="N17" s="378"/>
    </row>
    <row r="18" spans="1:14" ht="17.399999999999999" thickBot="1">
      <c r="A18" s="893"/>
      <c r="B18" s="896" t="s">
        <v>41</v>
      </c>
      <c r="C18" s="893"/>
      <c r="D18" s="896" t="s">
        <v>49</v>
      </c>
      <c r="E18" s="877"/>
      <c r="F18" s="896" t="s">
        <v>26</v>
      </c>
      <c r="G18" s="877"/>
      <c r="H18" s="896" t="s">
        <v>137</v>
      </c>
      <c r="I18" s="874"/>
      <c r="J18" s="873"/>
      <c r="K18" s="382"/>
      <c r="L18" s="378"/>
      <c r="M18" s="378"/>
      <c r="N18" s="378"/>
    </row>
    <row r="19" spans="1:14" ht="6" customHeight="1" thickBot="1">
      <c r="A19" s="893"/>
      <c r="B19" s="893"/>
      <c r="C19" s="893"/>
      <c r="D19" s="893"/>
      <c r="E19" s="877"/>
      <c r="F19" s="876"/>
      <c r="G19" s="877"/>
      <c r="H19" s="876"/>
      <c r="I19" s="874"/>
      <c r="J19" s="873"/>
      <c r="K19" s="382"/>
      <c r="L19" s="378"/>
      <c r="M19" s="378"/>
      <c r="N19" s="378"/>
    </row>
    <row r="20" spans="1:14" ht="17.399999999999999" thickBot="1">
      <c r="A20" s="893"/>
      <c r="B20" s="896" t="s">
        <v>42</v>
      </c>
      <c r="C20" s="893"/>
      <c r="D20" s="896" t="s">
        <v>62</v>
      </c>
      <c r="E20" s="877"/>
      <c r="F20" s="896" t="s">
        <v>16</v>
      </c>
      <c r="G20" s="877"/>
      <c r="H20" s="896" t="s">
        <v>67</v>
      </c>
      <c r="I20" s="874"/>
      <c r="J20" s="873"/>
      <c r="K20" s="382"/>
      <c r="L20" s="378"/>
      <c r="M20" s="378"/>
      <c r="N20" s="378"/>
    </row>
    <row r="21" spans="1:14" ht="6" customHeight="1" thickBot="1">
      <c r="A21" s="893"/>
      <c r="B21" s="893"/>
      <c r="C21" s="893"/>
      <c r="D21" s="893"/>
      <c r="E21" s="877"/>
      <c r="F21" s="876"/>
      <c r="G21" s="877"/>
      <c r="H21" s="876"/>
      <c r="I21" s="874"/>
      <c r="J21" s="873"/>
      <c r="K21" s="382"/>
      <c r="L21" s="378"/>
      <c r="M21" s="378"/>
      <c r="N21" s="378"/>
    </row>
    <row r="22" spans="1:14" ht="17.399999999999999" thickBot="1">
      <c r="A22" s="893"/>
      <c r="B22" s="896" t="s">
        <v>22</v>
      </c>
      <c r="C22" s="895"/>
      <c r="D22" s="896" t="s">
        <v>244</v>
      </c>
      <c r="E22" s="877"/>
      <c r="F22" s="896" t="s">
        <v>134</v>
      </c>
      <c r="G22" s="877"/>
      <c r="H22" s="896" t="s">
        <v>58</v>
      </c>
      <c r="I22" s="874"/>
      <c r="J22" s="873"/>
      <c r="K22" s="382"/>
      <c r="L22" s="378"/>
      <c r="M22" s="378"/>
      <c r="N22" s="378"/>
    </row>
    <row r="23" spans="1:14" ht="6" customHeight="1" thickBot="1">
      <c r="A23" s="893"/>
      <c r="B23" s="893"/>
      <c r="C23" s="893"/>
      <c r="D23" s="893"/>
      <c r="E23" s="877"/>
      <c r="F23" s="876"/>
      <c r="G23" s="877"/>
      <c r="H23" s="876"/>
      <c r="I23" s="874"/>
      <c r="J23" s="873"/>
      <c r="K23" s="382"/>
      <c r="L23" s="378"/>
      <c r="M23" s="378"/>
      <c r="N23" s="378"/>
    </row>
    <row r="24" spans="1:14" ht="17.399999999999999" thickBot="1">
      <c r="A24" s="893"/>
      <c r="B24" s="896" t="s">
        <v>23</v>
      </c>
      <c r="C24" s="893"/>
      <c r="D24" s="896" t="s">
        <v>50</v>
      </c>
      <c r="E24" s="877"/>
      <c r="F24" s="896" t="s">
        <v>25</v>
      </c>
      <c r="G24" s="877"/>
      <c r="H24" s="896" t="s">
        <v>18</v>
      </c>
      <c r="I24" s="874"/>
      <c r="J24" s="873"/>
      <c r="K24" s="382"/>
      <c r="L24" s="378"/>
      <c r="M24" s="378"/>
      <c r="N24" s="378"/>
    </row>
    <row r="25" spans="1:14" ht="6" customHeight="1" thickBot="1">
      <c r="A25" s="893"/>
      <c r="B25" s="893"/>
      <c r="C25" s="893"/>
      <c r="D25" s="893"/>
      <c r="E25" s="877"/>
      <c r="F25" s="876"/>
      <c r="G25" s="877"/>
      <c r="H25" s="876"/>
      <c r="I25" s="874"/>
      <c r="J25" s="873"/>
      <c r="K25" s="382"/>
      <c r="L25" s="378"/>
      <c r="M25" s="378"/>
      <c r="N25" s="378"/>
    </row>
    <row r="26" spans="1:14" ht="17.399999999999999" thickBot="1">
      <c r="A26" s="893"/>
      <c r="B26" s="896" t="s">
        <v>24</v>
      </c>
      <c r="C26" s="893"/>
      <c r="D26" s="896" t="s">
        <v>51</v>
      </c>
      <c r="E26" s="877"/>
      <c r="F26" s="896" t="s">
        <v>55</v>
      </c>
      <c r="G26" s="877"/>
      <c r="H26" s="896" t="s">
        <v>65</v>
      </c>
      <c r="I26" s="874"/>
      <c r="J26" s="873"/>
      <c r="K26" s="382"/>
      <c r="L26" s="378"/>
      <c r="M26" s="378"/>
      <c r="N26" s="378"/>
    </row>
    <row r="27" spans="1:14" ht="6" customHeight="1" thickBot="1">
      <c r="A27" s="893"/>
      <c r="B27" s="893"/>
      <c r="C27" s="893"/>
      <c r="D27" s="893"/>
      <c r="E27" s="877"/>
      <c r="F27" s="875"/>
      <c r="G27" s="877"/>
      <c r="H27" s="876"/>
      <c r="I27" s="874"/>
      <c r="J27" s="873"/>
      <c r="K27" s="382"/>
      <c r="L27" s="378"/>
      <c r="M27" s="378"/>
      <c r="N27" s="378"/>
    </row>
    <row r="28" spans="1:14" ht="17.399999999999999" thickBot="1">
      <c r="A28" s="893"/>
      <c r="B28" s="896" t="s">
        <v>43</v>
      </c>
      <c r="C28" s="893"/>
      <c r="D28" s="896" t="s">
        <v>254</v>
      </c>
      <c r="E28" s="877"/>
      <c r="F28" s="896" t="s">
        <v>39</v>
      </c>
      <c r="G28" s="877"/>
      <c r="H28" s="896" t="s">
        <v>27</v>
      </c>
      <c r="I28" s="874"/>
      <c r="J28" s="873"/>
      <c r="K28" s="382"/>
      <c r="L28" s="378"/>
      <c r="M28" s="378"/>
      <c r="N28" s="378"/>
    </row>
    <row r="29" spans="1:14" ht="6" customHeight="1" thickBot="1">
      <c r="A29" s="893"/>
      <c r="B29" s="893"/>
      <c r="C29" s="893"/>
      <c r="D29" s="893"/>
      <c r="E29" s="877"/>
      <c r="F29" s="876"/>
      <c r="G29" s="877"/>
      <c r="H29" s="876"/>
      <c r="I29" s="874"/>
      <c r="J29" s="873"/>
      <c r="K29" s="382"/>
      <c r="L29" s="381"/>
      <c r="M29" s="378"/>
      <c r="N29" s="378"/>
    </row>
    <row r="30" spans="1:14" ht="17.399999999999999" thickBot="1">
      <c r="A30" s="893"/>
      <c r="B30" s="896" t="s">
        <v>44</v>
      </c>
      <c r="C30" s="893"/>
      <c r="D30" s="896" t="s">
        <v>327</v>
      </c>
      <c r="E30" s="877"/>
      <c r="F30" s="896" t="s">
        <v>56</v>
      </c>
      <c r="G30" s="877"/>
      <c r="H30" s="896" t="s">
        <v>59</v>
      </c>
      <c r="I30" s="874"/>
      <c r="J30" s="872"/>
      <c r="K30" s="382"/>
      <c r="L30" s="381"/>
      <c r="M30" s="378"/>
      <c r="N30" s="378"/>
    </row>
    <row r="31" spans="1:14" ht="6" customHeight="1">
      <c r="A31" s="893"/>
      <c r="B31" s="893"/>
      <c r="C31" s="893"/>
      <c r="D31" s="893"/>
      <c r="E31" s="877"/>
      <c r="F31" s="876"/>
      <c r="G31" s="877"/>
      <c r="H31" s="876"/>
      <c r="I31" s="877"/>
      <c r="J31" s="872"/>
      <c r="K31" s="380"/>
      <c r="L31" s="381"/>
      <c r="M31" s="378"/>
      <c r="N31" s="378"/>
    </row>
    <row r="32" spans="1:14" ht="5.25" customHeight="1" thickBot="1">
      <c r="A32" s="893"/>
      <c r="B32" s="893"/>
      <c r="C32" s="893"/>
      <c r="D32" s="893"/>
      <c r="E32" s="877"/>
      <c r="F32" s="876"/>
      <c r="G32" s="877"/>
      <c r="H32" s="876"/>
      <c r="I32" s="877"/>
      <c r="J32" s="872"/>
      <c r="K32" s="380"/>
      <c r="L32" s="381"/>
      <c r="M32" s="378"/>
      <c r="N32" s="378"/>
    </row>
    <row r="33" spans="1:14" ht="17.399999999999999" thickBot="1">
      <c r="A33" s="893"/>
      <c r="B33" s="896" t="s">
        <v>326</v>
      </c>
      <c r="C33" s="893"/>
      <c r="D33" s="379"/>
      <c r="E33" s="877"/>
      <c r="F33" s="896" t="s">
        <v>245</v>
      </c>
      <c r="G33" s="877"/>
      <c r="H33" s="896" t="s">
        <v>133</v>
      </c>
      <c r="I33" s="877"/>
      <c r="J33" s="872"/>
      <c r="K33" s="380"/>
      <c r="L33" s="384"/>
      <c r="M33" s="378"/>
      <c r="N33" s="378"/>
    </row>
    <row r="34" spans="1:14" ht="6" customHeight="1" thickBot="1">
      <c r="A34" s="892"/>
      <c r="B34" s="892"/>
      <c r="C34" s="892"/>
      <c r="D34" s="379"/>
      <c r="E34" s="380"/>
      <c r="F34" s="379"/>
      <c r="G34" s="380"/>
      <c r="H34" s="379"/>
      <c r="I34" s="380"/>
      <c r="J34" s="379"/>
      <c r="K34" s="380"/>
      <c r="L34" s="384"/>
      <c r="M34" s="378"/>
      <c r="N34" s="378"/>
    </row>
    <row r="35" spans="1:14" ht="17.399999999999999" thickBot="1">
      <c r="A35" s="378"/>
      <c r="B35" s="896" t="s">
        <v>45</v>
      </c>
      <c r="C35" s="379"/>
      <c r="D35" s="379"/>
      <c r="E35" s="379"/>
      <c r="F35" s="379"/>
      <c r="G35" s="380"/>
      <c r="H35" s="379"/>
      <c r="I35" s="380"/>
      <c r="J35" s="379"/>
      <c r="K35" s="380"/>
      <c r="L35" s="379"/>
      <c r="M35" s="378"/>
      <c r="N35" s="378"/>
    </row>
    <row r="36" spans="1:14" ht="17.399999999999999" thickBot="1">
      <c r="A36" s="378"/>
      <c r="B36" s="379"/>
      <c r="C36" s="380"/>
      <c r="D36" s="379"/>
      <c r="E36" s="380"/>
      <c r="F36" s="379"/>
      <c r="G36" s="380"/>
      <c r="H36" s="924" t="s">
        <v>683</v>
      </c>
      <c r="I36" s="380"/>
      <c r="J36" s="379"/>
      <c r="K36" s="380"/>
      <c r="L36" s="379"/>
      <c r="M36" s="378"/>
      <c r="N36" s="378"/>
    </row>
    <row r="37" spans="1:14" ht="28.2" thickBot="1">
      <c r="A37" s="378"/>
      <c r="B37" s="847" t="s">
        <v>368</v>
      </c>
      <c r="C37" s="845"/>
      <c r="D37" s="846"/>
      <c r="E37" s="380"/>
      <c r="F37" s="385" t="s">
        <v>249</v>
      </c>
      <c r="G37" s="386"/>
      <c r="H37" s="387"/>
      <c r="I37" s="386"/>
      <c r="J37" s="387"/>
      <c r="K37" s="386"/>
      <c r="L37" s="387"/>
      <c r="M37" s="388"/>
      <c r="N37" s="378"/>
    </row>
    <row r="38" spans="1:14">
      <c r="A38" s="378"/>
      <c r="B38" s="379"/>
      <c r="C38" s="380"/>
      <c r="D38" s="379"/>
      <c r="E38" s="380"/>
      <c r="F38" s="387"/>
      <c r="G38" s="386"/>
      <c r="H38" s="387"/>
      <c r="I38" s="386"/>
      <c r="J38" s="387"/>
      <c r="K38" s="386"/>
      <c r="L38" s="387"/>
      <c r="M38" s="388"/>
      <c r="N38" s="378"/>
    </row>
    <row r="39" spans="1:14">
      <c r="A39" s="378"/>
      <c r="B39" s="379"/>
      <c r="C39" s="380"/>
      <c r="D39" s="379"/>
      <c r="E39" s="380"/>
      <c r="F39" s="379"/>
      <c r="G39" s="380"/>
      <c r="H39" s="379"/>
      <c r="I39" s="380"/>
      <c r="J39" s="379"/>
      <c r="K39" s="380"/>
      <c r="L39" s="379"/>
      <c r="M39" s="378"/>
      <c r="N39" s="378"/>
    </row>
    <row r="40" spans="1:14">
      <c r="A40" s="145"/>
    </row>
    <row r="41" spans="1:14">
      <c r="A41" s="145"/>
    </row>
  </sheetData>
  <phoneticPr fontId="17" type="noConversion"/>
  <hyperlinks>
    <hyperlink ref="B4" location="Data2012!AAR" display="AAR"/>
    <hyperlink ref="B6" location="Data2012!ATOC" display="ATOC"/>
    <hyperlink ref="B37:D37" location="'Compiled table'!A1" display="Compiled table"/>
    <hyperlink ref="B10" location="Data2012!BC" display="BC"/>
    <hyperlink ref="B12" location="Data2012!BDZ" display="BDZ"/>
    <hyperlink ref="B8" location="Data2012!A1" display="AMTRAK"/>
    <hyperlink ref="B18" location="Data2012!CD" display="CD"/>
    <hyperlink ref="B20" location="Data2012!CFL" display="CFL"/>
    <hyperlink ref="B22" location="Data2012!CFM" display="CFM"/>
    <hyperlink ref="B24" location="Data2012!CFR_CALATORI" display="CFR Calatori"/>
    <hyperlink ref="B26" location="Data2012!CFR_MARFA" display="CFR Marfa"/>
    <hyperlink ref="B28" location="Data2012!CIE" display="CIE"/>
    <hyperlink ref="B30" location="Data2012!CP" display="CP"/>
    <hyperlink ref="B33" location="Data2012!DSVN" display="CP CARGA"/>
    <hyperlink ref="B35" location="Data2012!DB_AG" display="DB AG"/>
    <hyperlink ref="D4" location="Data2012!DSB" display="DSB"/>
    <hyperlink ref="D8" location="Data2012!EVR" display="EVR"/>
    <hyperlink ref="D10" location="Data2012!FGC" display="FGC"/>
    <hyperlink ref="D12" location="Data2012!FS" display="FS"/>
    <hyperlink ref="D14" location="Data2012!GFR" display="GFR"/>
    <hyperlink ref="D16" location="Data2012!GKB" display="GKB"/>
    <hyperlink ref="D18" location="Data2012!GYSEV" display="GySEV/RÖEE"/>
    <hyperlink ref="D20" location="Data2012!HZ" display="HZ"/>
    <hyperlink ref="B14" location="Data2012!JR" display="BLS CARGO"/>
    <hyperlink ref="D22" location="Data2012!KTZ" display="KTZ"/>
    <hyperlink ref="D28" location="Data2012!MAV" display="MAV START"/>
    <hyperlink ref="D24" location="Data2012!LDZ" display="LDZ"/>
    <hyperlink ref="D26" location="Data2012!LG" display="LG"/>
    <hyperlink ref="D30" location="Data2012!FOC" display="MONTECARGO"/>
    <hyperlink ref="F6" location="Data2012!NS" display="NS"/>
    <hyperlink ref="F4" location="Data2012!CFARYM" display="MZ-T"/>
    <hyperlink ref="F33" location="Data2012!SNTF" display="SNTF"/>
    <hyperlink ref="H4" location="Data2012!SRO" display="SRO"/>
    <hyperlink ref="H6" location="Data2012!SZ" display="SZ"/>
    <hyperlink ref="H8" location="Data2012!TCDD" display="TCDD"/>
    <hyperlink ref="H14" location="Data2012!TRA" display="TRA"/>
    <hyperlink ref="H16" location="Data2012!OSE" display="TRAINOSE"/>
    <hyperlink ref="H18" location="Data2012!UNIFERTRANS" display="UNIFERTRANS"/>
    <hyperlink ref="H22" location="Data2012!VR" display="VR"/>
    <hyperlink ref="H24" location="Data2012!ZBH" display="ZFBH"/>
    <hyperlink ref="H26" location="Data2012!ZRS" display="ZRS"/>
    <hyperlink ref="H28" location="Data2012!ZS" display="ZS"/>
    <hyperlink ref="H30" location="Data2012!ZSSK" display="ZSSK"/>
    <hyperlink ref="H33" location="Data2012!ZSSK_Cargo" display="ZSSK Cargo"/>
    <hyperlink ref="H12" location="Data2012!Total_Chile" display="Total Chile"/>
    <hyperlink ref="F8" location="Data2012!NSB" display="NSB"/>
    <hyperlink ref="F10" location="Data2012!PKP" display="PKP"/>
    <hyperlink ref="F12" location="Data2012!RAI" display="RAI"/>
    <hyperlink ref="F14" location="Data2012!RENFE" display="RENFE"/>
    <hyperlink ref="F16" location="Data2012!RZD" display="RZD"/>
    <hyperlink ref="F18" location="Data2012!SBB" display="SBB CFF FFS"/>
    <hyperlink ref="F22" location="Data2012!SERVTRANS" display="SERVTRANS"/>
    <hyperlink ref="F24" location="Data2012!SJ" display="SJ"/>
    <hyperlink ref="F26" location="Data2012!SNCB" display="SNCB/NMBS"/>
    <hyperlink ref="F28" location="Data2012!SNCC" display="SNCC"/>
    <hyperlink ref="F30" location="Data2012!SNCF" display="SNCF"/>
    <hyperlink ref="B16" location="Data2012!BBRC" display="BRC"/>
    <hyperlink ref="D6" location="Data2012!DVN" display="DSVN"/>
    <hyperlink ref="F20" location="Home!A1" display="SETRAG"/>
    <hyperlink ref="H10" location="Data2012!THSRC" display="THSRC"/>
    <hyperlink ref="H20" location="Data2012!UZ" display="UZ"/>
    <hyperlink ref="H36" location="TOTO" tooltip="thtgj ukykuy uy-d" display="TOTO"/>
  </hyperlinks>
  <pageMargins left="0.78740157499999996" right="0.78740157499999996" top="0.984251969" bottom="0.984251969" header="0.4921259845" footer="0.4921259845"/>
  <pageSetup paperSize="9" scale="96"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Feuil1">
    <pageSetUpPr fitToPage="1"/>
  </sheetPr>
  <dimension ref="A1:AI1850"/>
  <sheetViews>
    <sheetView showGridLines="0" showZeros="0" showOutlineSymbols="0" topLeftCell="B3" zoomScale="50" zoomScaleNormal="50" workbookViewId="0">
      <pane ySplit="1548" topLeftCell="A377" activePane="bottomLeft"/>
      <selection activeCell="E7" sqref="E7:E8"/>
      <selection pane="bottomLeft" activeCell="K438" sqref="K438"/>
    </sheetView>
  </sheetViews>
  <sheetFormatPr baseColWidth="10" defaultColWidth="11.44140625" defaultRowHeight="13.2"/>
  <cols>
    <col min="1" max="1" width="9.5546875" style="136" hidden="1" customWidth="1"/>
    <col min="2" max="2" width="14.33203125" style="137" customWidth="1"/>
    <col min="3" max="3" width="14.88671875" style="183" customWidth="1"/>
    <col min="4" max="4" width="14.21875" style="183" customWidth="1"/>
    <col min="5" max="5" width="9.6640625" style="183" customWidth="1"/>
    <col min="6" max="6" width="13.33203125" style="183" customWidth="1"/>
    <col min="7" max="7" width="11.33203125" style="183" customWidth="1"/>
    <col min="8" max="8" width="9" style="183" customWidth="1"/>
    <col min="9" max="9" width="12.109375" style="183" customWidth="1"/>
    <col min="10" max="10" width="13" style="183" customWidth="1"/>
    <col min="11" max="11" width="12.88671875" style="183" customWidth="1"/>
    <col min="12" max="12" width="12.33203125" style="183" customWidth="1"/>
    <col min="13" max="13" width="10.88671875" style="183" customWidth="1"/>
    <col min="14" max="14" width="13.5546875" style="183" customWidth="1"/>
    <col min="15" max="15" width="11.6640625" style="183" customWidth="1"/>
    <col min="16" max="16" width="9.6640625" style="183" customWidth="1"/>
    <col min="17" max="17" width="12.6640625" style="183" customWidth="1"/>
    <col min="18" max="18" width="12.33203125" style="183" customWidth="1"/>
    <col min="19" max="19" width="9" style="183" customWidth="1"/>
    <col min="20" max="20" width="12.6640625" style="183" customWidth="1"/>
    <col min="21" max="21" width="12.5546875" style="136" customWidth="1"/>
    <col min="22" max="22" width="9.33203125" style="136" customWidth="1"/>
    <col min="23" max="23" width="7.33203125" style="136" customWidth="1"/>
    <col min="24" max="24" width="5.33203125" style="136" customWidth="1"/>
    <col min="25" max="25" width="12.33203125" style="136" customWidth="1"/>
    <col min="26" max="26" width="8" style="136" customWidth="1"/>
    <col min="27" max="27" width="10" style="242" customWidth="1"/>
    <col min="28" max="28" width="11.44140625" style="242" customWidth="1"/>
    <col min="29" max="16384" width="11.44140625" style="136"/>
  </cols>
  <sheetData>
    <row r="1" spans="1:30" s="140" customFormat="1" ht="15.75" customHeight="1">
      <c r="B1" s="375" t="s">
        <v>143</v>
      </c>
      <c r="C1" s="376"/>
      <c r="D1" s="376"/>
      <c r="E1" s="189"/>
      <c r="F1" s="377" t="s">
        <v>10</v>
      </c>
      <c r="G1" s="191"/>
      <c r="H1" s="190"/>
      <c r="I1" s="1042" t="s">
        <v>69</v>
      </c>
      <c r="J1" s="1042"/>
      <c r="K1" s="1049">
        <v>2011</v>
      </c>
      <c r="L1" s="1049"/>
      <c r="M1" s="190"/>
      <c r="N1" s="190"/>
      <c r="O1" s="185"/>
      <c r="P1" s="196"/>
      <c r="Q1" s="196"/>
      <c r="R1" s="1047" t="s">
        <v>248</v>
      </c>
      <c r="S1" s="1047"/>
      <c r="T1" s="1047"/>
      <c r="U1" s="185"/>
      <c r="AA1" s="236"/>
      <c r="AB1" s="236"/>
    </row>
    <row r="2" spans="1:30" s="140" customFormat="1" ht="27.75" customHeight="1" thickBot="1">
      <c r="B2" s="188" t="str">
        <f>IF($F$1="de",headings!$C$1,IF($F$1="fr",headings!$B$1,headings!$A$1))</f>
        <v>Monthly statistics of railway passenger and freight traffic (on all networks)</v>
      </c>
      <c r="C2" s="189"/>
      <c r="D2" s="189"/>
      <c r="E2" s="189"/>
      <c r="F2" s="189"/>
      <c r="G2" s="189"/>
      <c r="H2" s="190"/>
      <c r="I2" s="190"/>
      <c r="J2" s="190"/>
      <c r="K2" s="190"/>
      <c r="L2" s="190"/>
      <c r="M2" s="190"/>
      <c r="N2" s="190"/>
      <c r="O2" s="197"/>
      <c r="P2" s="197"/>
      <c r="Q2" s="197"/>
      <c r="R2" s="1048"/>
      <c r="S2" s="1048"/>
      <c r="T2" s="1048"/>
      <c r="U2" s="185"/>
      <c r="AA2" s="236"/>
      <c r="AB2" s="236"/>
    </row>
    <row r="3" spans="1:30" s="132" customFormat="1" ht="27.75" customHeight="1" thickTop="1" thickBot="1">
      <c r="B3" s="192"/>
      <c r="C3" s="1056" t="s">
        <v>203</v>
      </c>
      <c r="D3" s="1057"/>
      <c r="E3" s="1057"/>
      <c r="F3" s="1057"/>
      <c r="G3" s="1057"/>
      <c r="H3" s="1057"/>
      <c r="I3" s="1057"/>
      <c r="J3" s="1058"/>
      <c r="K3" s="1059" t="s">
        <v>205</v>
      </c>
      <c r="L3" s="1060"/>
      <c r="M3" s="1060"/>
      <c r="N3" s="1060"/>
      <c r="O3" s="1060"/>
      <c r="P3" s="1060"/>
      <c r="Q3" s="1060"/>
      <c r="R3" s="1060"/>
      <c r="S3" s="1060"/>
      <c r="T3" s="1060"/>
      <c r="U3" s="1060"/>
      <c r="V3" s="1061"/>
      <c r="W3" s="186"/>
      <c r="AC3" s="237"/>
      <c r="AD3" s="237"/>
    </row>
    <row r="4" spans="1:30" s="132" customFormat="1" ht="21.75" customHeight="1" thickTop="1">
      <c r="B4" s="192"/>
      <c r="C4" s="307"/>
      <c r="D4" s="308"/>
      <c r="E4" s="308"/>
      <c r="F4" s="308"/>
      <c r="G4" s="308"/>
      <c r="H4" s="308"/>
      <c r="I4" s="308"/>
      <c r="J4" s="308"/>
      <c r="K4" s="1064" t="s">
        <v>81</v>
      </c>
      <c r="L4" s="1065"/>
      <c r="M4" s="1065"/>
      <c r="N4" s="1065"/>
      <c r="O4" s="1065"/>
      <c r="P4" s="1066"/>
      <c r="Q4" s="1064" t="s">
        <v>270</v>
      </c>
      <c r="R4" s="1065"/>
      <c r="S4" s="1065"/>
      <c r="T4" s="1065"/>
      <c r="U4" s="1065"/>
      <c r="V4" s="1066"/>
      <c r="W4" s="186"/>
      <c r="AC4" s="237"/>
      <c r="AD4" s="237"/>
    </row>
    <row r="5" spans="1:30" s="133" customFormat="1" ht="20.25" customHeight="1">
      <c r="B5" s="193"/>
      <c r="C5" s="1072" t="s">
        <v>90</v>
      </c>
      <c r="D5" s="1054"/>
      <c r="E5" s="1073"/>
      <c r="F5" s="1053" t="s">
        <v>91</v>
      </c>
      <c r="G5" s="1054"/>
      <c r="H5" s="1054"/>
      <c r="I5" s="1054"/>
      <c r="J5" s="1055"/>
      <c r="K5" s="1067" t="s">
        <v>92</v>
      </c>
      <c r="L5" s="1068"/>
      <c r="M5" s="1069"/>
      <c r="N5" s="1070" t="s">
        <v>93</v>
      </c>
      <c r="O5" s="1068"/>
      <c r="P5" s="1071"/>
      <c r="Q5" s="1067" t="s">
        <v>92</v>
      </c>
      <c r="R5" s="1068"/>
      <c r="S5" s="1069"/>
      <c r="T5" s="1070" t="s">
        <v>93</v>
      </c>
      <c r="U5" s="1068"/>
      <c r="V5" s="1071"/>
      <c r="W5" s="187"/>
      <c r="AC5" s="238"/>
      <c r="AD5" s="238"/>
    </row>
    <row r="6" spans="1:30" s="133" customFormat="1">
      <c r="B6" s="193"/>
      <c r="C6" s="1081" t="s">
        <v>209</v>
      </c>
      <c r="D6" s="1051"/>
      <c r="E6" s="1051"/>
      <c r="F6" s="1050" t="s">
        <v>212</v>
      </c>
      <c r="G6" s="1051"/>
      <c r="H6" s="1051"/>
      <c r="I6" s="1051"/>
      <c r="J6" s="1052"/>
      <c r="K6" s="1074" t="s">
        <v>209</v>
      </c>
      <c r="L6" s="1075"/>
      <c r="M6" s="1076"/>
      <c r="N6" s="1077" t="s">
        <v>212</v>
      </c>
      <c r="O6" s="1075"/>
      <c r="P6" s="1078"/>
      <c r="Q6" s="1074" t="s">
        <v>209</v>
      </c>
      <c r="R6" s="1075"/>
      <c r="S6" s="1076"/>
      <c r="T6" s="1077" t="s">
        <v>212</v>
      </c>
      <c r="U6" s="1075"/>
      <c r="V6" s="1078"/>
      <c r="W6" s="187"/>
      <c r="AC6" s="238"/>
      <c r="AD6" s="238"/>
    </row>
    <row r="7" spans="1:30" s="133" customFormat="1" ht="26.4" customHeight="1" thickBot="1">
      <c r="B7" s="193"/>
      <c r="C7" s="1062">
        <v>2010</v>
      </c>
      <c r="D7" s="1043">
        <v>2011</v>
      </c>
      <c r="E7" s="1045" t="s">
        <v>95</v>
      </c>
      <c r="F7" s="1043">
        <v>2010</v>
      </c>
      <c r="G7" s="1043">
        <v>2011</v>
      </c>
      <c r="H7" s="1045" t="s">
        <v>95</v>
      </c>
      <c r="I7" s="1043" t="s">
        <v>11</v>
      </c>
      <c r="J7" s="1079" t="s">
        <v>12</v>
      </c>
      <c r="K7" s="449">
        <f>$K$1-1</f>
        <v>2010</v>
      </c>
      <c r="L7" s="446">
        <f>$K$1</f>
        <v>2011</v>
      </c>
      <c r="M7" s="360" t="s">
        <v>95</v>
      </c>
      <c r="N7" s="446">
        <f>$K$1-1</f>
        <v>2010</v>
      </c>
      <c r="O7" s="446">
        <f>$K$1</f>
        <v>2011</v>
      </c>
      <c r="P7" s="447" t="s">
        <v>95</v>
      </c>
      <c r="Q7" s="446">
        <f>$K$1-1</f>
        <v>2010</v>
      </c>
      <c r="R7" s="446">
        <f>$K$1</f>
        <v>2011</v>
      </c>
      <c r="S7" s="448" t="s">
        <v>95</v>
      </c>
      <c r="T7" s="446">
        <f>$K$1-1</f>
        <v>2010</v>
      </c>
      <c r="U7" s="446">
        <f>$K$1</f>
        <v>2011</v>
      </c>
      <c r="V7" s="361" t="s">
        <v>95</v>
      </c>
      <c r="W7" s="187"/>
      <c r="AC7" s="238"/>
      <c r="AD7" s="238"/>
    </row>
    <row r="8" spans="1:30" s="133" customFormat="1" ht="25.2" customHeight="1" thickTop="1" thickBot="1">
      <c r="B8" s="193"/>
      <c r="C8" s="1063"/>
      <c r="D8" s="1044"/>
      <c r="E8" s="1046"/>
      <c r="F8" s="1044"/>
      <c r="G8" s="1044"/>
      <c r="H8" s="1046"/>
      <c r="I8" s="1044"/>
      <c r="J8" s="1080"/>
      <c r="K8" s="187"/>
      <c r="L8" s="187"/>
      <c r="M8" s="187"/>
      <c r="N8" s="187"/>
      <c r="O8" s="187"/>
      <c r="P8" s="187"/>
      <c r="Q8" s="187"/>
      <c r="R8" s="187"/>
      <c r="S8" s="187"/>
      <c r="T8" s="187"/>
      <c r="U8" s="187"/>
      <c r="V8" s="187"/>
      <c r="W8" s="187"/>
      <c r="AC8" s="238"/>
      <c r="AD8" s="238"/>
    </row>
    <row r="9" spans="1:30" s="133" customFormat="1" ht="10.95" customHeight="1" thickTop="1">
      <c r="B9" s="193"/>
      <c r="C9" s="193"/>
      <c r="D9" s="193"/>
      <c r="E9" s="193"/>
      <c r="F9" s="193"/>
      <c r="G9" s="193"/>
      <c r="H9" s="193"/>
      <c r="I9" s="193"/>
      <c r="J9" s="193"/>
      <c r="K9" s="193"/>
      <c r="L9" s="193"/>
      <c r="M9" s="193"/>
      <c r="N9" s="193"/>
      <c r="O9" s="193"/>
      <c r="P9" s="193"/>
      <c r="Q9" s="193"/>
      <c r="R9" s="193"/>
      <c r="S9" s="193"/>
      <c r="T9" s="193"/>
      <c r="U9" s="193"/>
      <c r="V9" s="193"/>
      <c r="W9" s="193"/>
      <c r="AC9" s="238"/>
      <c r="AD9" s="238"/>
    </row>
    <row r="10" spans="1:30" s="141" customFormat="1" ht="8.4" customHeight="1">
      <c r="B10" s="193"/>
      <c r="C10" s="194"/>
      <c r="D10" s="194"/>
      <c r="E10" s="195"/>
      <c r="F10" s="194"/>
      <c r="G10" s="194"/>
      <c r="H10" s="195"/>
      <c r="I10" s="194"/>
      <c r="J10" s="194"/>
      <c r="K10" s="195"/>
      <c r="L10" s="194"/>
      <c r="M10" s="194"/>
      <c r="N10" s="195"/>
      <c r="O10" s="194"/>
      <c r="P10" s="194"/>
      <c r="Q10" s="195"/>
      <c r="R10" s="194"/>
      <c r="S10" s="194"/>
      <c r="T10" s="195"/>
      <c r="U10" s="187"/>
      <c r="AA10" s="239"/>
      <c r="AB10" s="239"/>
    </row>
    <row r="11" spans="1:30" s="141" customFormat="1" ht="9" customHeight="1">
      <c r="B11" s="146"/>
      <c r="C11" s="154"/>
      <c r="D11" s="154"/>
      <c r="E11" s="155"/>
      <c r="F11" s="154"/>
      <c r="G11" s="154"/>
      <c r="H11" s="155"/>
      <c r="I11" s="154"/>
      <c r="J11" s="154"/>
      <c r="K11" s="155"/>
      <c r="L11" s="154"/>
      <c r="M11" s="154"/>
      <c r="N11" s="155"/>
      <c r="O11" s="154"/>
      <c r="P11" s="154"/>
      <c r="Q11" s="155"/>
      <c r="R11" s="154"/>
      <c r="S11" s="154"/>
      <c r="T11" s="155"/>
      <c r="U11" s="147"/>
      <c r="AA11" s="239"/>
      <c r="AB11" s="239"/>
    </row>
    <row r="12" spans="1:30" s="131" customFormat="1" ht="19.5" customHeight="1">
      <c r="B12" s="150" t="str">
        <f>IF($F$1="de",headings!$C$3,IF($F$1="fr",headings!$B$3,headings!$A$3))</f>
        <v>Railway Operator:</v>
      </c>
      <c r="C12" s="156"/>
      <c r="D12" s="156"/>
      <c r="E12" s="156"/>
      <c r="F12" s="1020" t="s">
        <v>267</v>
      </c>
      <c r="G12" s="1020"/>
      <c r="H12" s="1020"/>
      <c r="I12" s="1020"/>
      <c r="J12" s="1020"/>
      <c r="K12" s="157"/>
      <c r="L12" s="157"/>
      <c r="M12" s="157"/>
      <c r="N12" s="157"/>
      <c r="O12" s="157"/>
      <c r="P12" s="157"/>
      <c r="Q12" s="161"/>
      <c r="R12" s="161"/>
      <c r="S12" s="161" t="s">
        <v>252</v>
      </c>
      <c r="T12" s="161">
        <v>0.62409999999999999</v>
      </c>
      <c r="U12" s="148"/>
      <c r="V12" s="215" t="s">
        <v>264</v>
      </c>
      <c r="W12" s="216">
        <v>2010</v>
      </c>
      <c r="X12" s="216">
        <v>2009</v>
      </c>
      <c r="Y12" s="216"/>
      <c r="Z12" s="216"/>
      <c r="AA12" s="217">
        <v>2010</v>
      </c>
      <c r="AB12" s="218">
        <v>2009</v>
      </c>
    </row>
    <row r="13" spans="1:30" ht="14.25" customHeight="1" thickBot="1">
      <c r="B13" s="146"/>
      <c r="C13" s="157"/>
      <c r="D13" s="157"/>
      <c r="E13" s="159"/>
      <c r="F13" s="157"/>
      <c r="G13" s="157"/>
      <c r="H13" s="157"/>
      <c r="I13" s="157"/>
      <c r="J13" s="157"/>
      <c r="K13" s="157"/>
      <c r="L13" s="252"/>
      <c r="M13" s="252">
        <f>SUM(M14:M24)</f>
        <v>0</v>
      </c>
      <c r="N13" s="161"/>
      <c r="O13" s="157"/>
      <c r="P13" s="157"/>
      <c r="Q13" s="157"/>
      <c r="R13" s="157"/>
      <c r="S13" s="157"/>
      <c r="T13" s="160"/>
      <c r="U13" s="149"/>
      <c r="V13" s="223">
        <v>1</v>
      </c>
      <c r="W13" s="224">
        <v>25.5</v>
      </c>
      <c r="X13" s="224">
        <v>29.1</v>
      </c>
      <c r="Y13" s="220"/>
      <c r="Z13" s="223">
        <v>27</v>
      </c>
      <c r="AA13" s="240">
        <v>32</v>
      </c>
      <c r="AB13" s="240">
        <v>26.7</v>
      </c>
    </row>
    <row r="14" spans="1:30" ht="15.75" customHeight="1" thickTop="1">
      <c r="A14" s="136" t="str">
        <f>F12&amp;"m01"</f>
        <v>AARm01</v>
      </c>
      <c r="B14" s="146" t="str">
        <f>IF($F$1="de",headings!$C$6,IF($F$1="fr",headings!$B$6,headings!$A$6))</f>
        <v>January</v>
      </c>
      <c r="C14" s="161"/>
      <c r="D14" s="161"/>
      <c r="E14" s="162"/>
      <c r="F14" s="161"/>
      <c r="G14" s="264"/>
      <c r="H14" s="162" t="str">
        <f t="shared" ref="H14:H25" si="0">IF(F14&lt;0.001,"",IF(G14=-1,"",G14/F14*100-100))</f>
        <v/>
      </c>
      <c r="I14" s="161"/>
      <c r="J14" s="161"/>
      <c r="K14" s="344">
        <v>183800</v>
      </c>
      <c r="L14" s="352">
        <v>-1</v>
      </c>
      <c r="M14" s="124" t="str">
        <f>IF(K14&lt;0.001,"",IF(L14=-1,"",L14/K14*100-100))</f>
        <v/>
      </c>
      <c r="N14" s="161" t="str">
        <f t="shared" ref="N14:N25" si="1">IF(L14&lt;0.001,"",IF(M14=-1,"",M14/L14*100-100))</f>
        <v/>
      </c>
      <c r="O14" s="161">
        <f>X13+X14+X15+X16</f>
        <v>114.69999999999999</v>
      </c>
      <c r="P14" s="161">
        <f>W13+W14+W15+W16</f>
        <v>114.7</v>
      </c>
      <c r="Q14" s="161"/>
      <c r="R14" s="161"/>
      <c r="S14" s="161"/>
      <c r="T14" s="161"/>
      <c r="U14" s="149"/>
      <c r="V14" s="223">
        <v>2</v>
      </c>
      <c r="W14" s="224">
        <v>28.7</v>
      </c>
      <c r="X14" s="224">
        <v>28.7</v>
      </c>
      <c r="Y14" s="220"/>
      <c r="Z14" s="223">
        <v>28</v>
      </c>
      <c r="AA14" s="240">
        <v>30.8</v>
      </c>
      <c r="AB14" s="240">
        <v>29.1</v>
      </c>
    </row>
    <row r="15" spans="1:30" ht="15.75" customHeight="1">
      <c r="A15" s="136" t="str">
        <f>F12&amp;"m02"</f>
        <v>AARm02</v>
      </c>
      <c r="B15" s="146" t="str">
        <f>IF($F$1="de",headings!$C$7,IF($F$1="fr",headings!$B$7,headings!$A$7))</f>
        <v>February</v>
      </c>
      <c r="C15" s="161"/>
      <c r="D15" s="161"/>
      <c r="E15" s="162"/>
      <c r="F15" s="161"/>
      <c r="G15" s="264"/>
      <c r="H15" s="162" t="str">
        <f t="shared" si="0"/>
        <v/>
      </c>
      <c r="I15" s="161"/>
      <c r="J15" s="161"/>
      <c r="K15" s="345">
        <v>190200</v>
      </c>
      <c r="L15" s="353">
        <v>-1</v>
      </c>
      <c r="M15" s="127" t="str">
        <f>IF(K15&lt;0.001,"",IF(L15=-1,"",L15/K15*100-100))</f>
        <v/>
      </c>
      <c r="N15" s="161" t="str">
        <f t="shared" si="1"/>
        <v/>
      </c>
      <c r="O15" s="161">
        <f>SUM(X17:X20)</f>
        <v>119.1</v>
      </c>
      <c r="P15" s="161">
        <f>SUM(W17:W20)</f>
        <v>118.69999999999999</v>
      </c>
      <c r="Q15" s="162"/>
      <c r="R15" s="161"/>
      <c r="S15" s="161"/>
      <c r="T15" s="162"/>
      <c r="U15" s="149"/>
      <c r="V15" s="223">
        <v>3</v>
      </c>
      <c r="W15" s="224">
        <v>30.2</v>
      </c>
      <c r="X15" s="224">
        <v>28.8</v>
      </c>
      <c r="Y15" s="220"/>
      <c r="Z15" s="223">
        <v>29</v>
      </c>
      <c r="AA15" s="240">
        <v>31.6</v>
      </c>
      <c r="AB15" s="240">
        <v>29.7</v>
      </c>
    </row>
    <row r="16" spans="1:30" ht="15.75" customHeight="1" thickBot="1">
      <c r="A16" s="136" t="str">
        <f>F12&amp;"m03"</f>
        <v>AARm03</v>
      </c>
      <c r="B16" s="146" t="str">
        <f>IF($F$1="de",headings!$C$8,IF($F$1="fr",headings!$B$8,headings!$A$8))</f>
        <v>March</v>
      </c>
      <c r="C16" s="161"/>
      <c r="D16" s="161"/>
      <c r="E16" s="162"/>
      <c r="F16" s="161"/>
      <c r="G16" s="264"/>
      <c r="H16" s="162" t="str">
        <f t="shared" si="0"/>
        <v/>
      </c>
      <c r="I16" s="161"/>
      <c r="J16" s="161"/>
      <c r="K16" s="345">
        <v>200900</v>
      </c>
      <c r="L16" s="353">
        <v>-1</v>
      </c>
      <c r="M16" s="129" t="str">
        <f>IF(K16&lt;0.001,"",IF(L16=-1,"",L16/K16*100-100))</f>
        <v/>
      </c>
      <c r="N16" s="161" t="str">
        <f t="shared" si="1"/>
        <v/>
      </c>
      <c r="O16" s="161">
        <f>SUM(X21:X24)</f>
        <v>116.3</v>
      </c>
      <c r="P16" s="161">
        <f>SUM(W21:W24)</f>
        <v>125.4</v>
      </c>
      <c r="Q16" s="162"/>
      <c r="R16" s="161"/>
      <c r="S16" s="161"/>
      <c r="T16" s="162"/>
      <c r="U16" s="149"/>
      <c r="V16" s="223">
        <v>4</v>
      </c>
      <c r="W16" s="224">
        <v>30.3</v>
      </c>
      <c r="X16" s="224">
        <v>28.1</v>
      </c>
      <c r="Y16" s="220"/>
      <c r="Z16" s="223">
        <v>30</v>
      </c>
      <c r="AA16" s="240">
        <v>33</v>
      </c>
      <c r="AB16" s="240">
        <v>29.7</v>
      </c>
    </row>
    <row r="17" spans="1:28" ht="15.75" customHeight="1" thickTop="1">
      <c r="A17" s="136" t="str">
        <f>F12&amp;"m04"</f>
        <v>AARm04</v>
      </c>
      <c r="B17" s="146" t="str">
        <f>IF($F$1="de",headings!$C$9,IF($F$1="fr",headings!$B$9,headings!$A$9))</f>
        <v>April</v>
      </c>
      <c r="C17" s="161"/>
      <c r="D17" s="161"/>
      <c r="E17" s="162"/>
      <c r="F17" s="161"/>
      <c r="G17" s="264"/>
      <c r="H17" s="162" t="str">
        <f t="shared" si="0"/>
        <v/>
      </c>
      <c r="I17" s="161"/>
      <c r="J17" s="161"/>
      <c r="K17" s="344">
        <v>260500</v>
      </c>
      <c r="L17" s="352">
        <v>-1</v>
      </c>
      <c r="M17" s="124" t="str">
        <f t="shared" ref="M17:M25" si="2">IF(K17&lt;0.001,"",IF(L17=-1,"",L17/K17*100-100))</f>
        <v/>
      </c>
      <c r="N17" s="161" t="str">
        <f t="shared" si="1"/>
        <v/>
      </c>
      <c r="O17" s="161">
        <f>SUM(X25:X29)</f>
        <v>140.89999999999998</v>
      </c>
      <c r="P17" s="161">
        <f>SUM(W25:W29)</f>
        <v>162.6</v>
      </c>
      <c r="Q17" s="162"/>
      <c r="R17" s="161"/>
      <c r="S17" s="161"/>
      <c r="T17" s="162"/>
      <c r="U17" s="149"/>
      <c r="V17" s="225">
        <v>5</v>
      </c>
      <c r="W17" s="226">
        <v>29.2</v>
      </c>
      <c r="X17" s="226">
        <v>28.5</v>
      </c>
      <c r="Y17" s="220"/>
      <c r="Z17" s="234">
        <v>31</v>
      </c>
      <c r="AA17" s="245">
        <v>31.3</v>
      </c>
      <c r="AB17" s="245">
        <v>29.7</v>
      </c>
    </row>
    <row r="18" spans="1:28" ht="15.75" customHeight="1">
      <c r="A18" s="136" t="str">
        <f>F12&amp;"m05"</f>
        <v>AARm05</v>
      </c>
      <c r="B18" s="146" t="str">
        <f>IF($F$1="de",headings!$C$10,IF($F$1="fr",headings!$B$10,headings!$A$10))</f>
        <v>May</v>
      </c>
      <c r="C18" s="161"/>
      <c r="D18" s="161"/>
      <c r="E18" s="162"/>
      <c r="F18" s="161"/>
      <c r="G18" s="264"/>
      <c r="H18" s="162" t="str">
        <f t="shared" si="0"/>
        <v/>
      </c>
      <c r="I18" s="161"/>
      <c r="J18" s="161"/>
      <c r="K18" s="345">
        <v>206100</v>
      </c>
      <c r="L18" s="353">
        <v>-1</v>
      </c>
      <c r="M18" s="127" t="str">
        <f t="shared" si="2"/>
        <v/>
      </c>
      <c r="N18" s="161" t="str">
        <f>IF(L18&lt;0.001,"",IF(M18=-1,"",M18/L18*100-100))</f>
        <v/>
      </c>
      <c r="O18" s="161">
        <f>SUM(X30:X33)</f>
        <v>109.9</v>
      </c>
      <c r="P18" s="161">
        <f>SUM(W30:W33)</f>
        <v>128.6</v>
      </c>
      <c r="Q18" s="162"/>
      <c r="R18" s="161"/>
      <c r="S18" s="161"/>
      <c r="T18" s="162"/>
      <c r="U18" s="149"/>
      <c r="V18" s="225">
        <v>6</v>
      </c>
      <c r="W18" s="226">
        <v>28.1</v>
      </c>
      <c r="X18" s="226">
        <v>30.2</v>
      </c>
      <c r="Y18" s="220"/>
      <c r="Z18" s="234">
        <v>32</v>
      </c>
      <c r="AA18" s="245">
        <v>32.5</v>
      </c>
      <c r="AB18" s="245">
        <v>29.9</v>
      </c>
    </row>
    <row r="19" spans="1:28" ht="15.75" customHeight="1" thickBot="1">
      <c r="A19" s="136" t="str">
        <f>F12&amp;"m06"</f>
        <v>AARm06</v>
      </c>
      <c r="B19" s="146" t="str">
        <f>IF($F$1="de",headings!$C$11,IF($F$1="fr",headings!$B$11,headings!$A$11))</f>
        <v>June</v>
      </c>
      <c r="C19" s="161"/>
      <c r="D19" s="161"/>
      <c r="E19" s="162"/>
      <c r="F19" s="161"/>
      <c r="G19" s="264"/>
      <c r="H19" s="162" t="str">
        <f t="shared" si="0"/>
        <v/>
      </c>
      <c r="I19" s="161"/>
      <c r="J19" s="161"/>
      <c r="K19" s="345">
        <v>201700</v>
      </c>
      <c r="L19" s="353">
        <v>-1</v>
      </c>
      <c r="M19" s="129" t="str">
        <f t="shared" si="2"/>
        <v/>
      </c>
      <c r="N19" s="161" t="str">
        <f>IF(L19&lt;0.001,"",IF(M19=-1,"",M19/L19*100-100))</f>
        <v/>
      </c>
      <c r="O19" s="161">
        <f>SUM(X34:X37)</f>
        <v>114.5</v>
      </c>
      <c r="P19" s="161">
        <f>SUM(W34:W37)</f>
        <v>125.9</v>
      </c>
      <c r="Q19" s="162"/>
      <c r="R19" s="161"/>
      <c r="S19" s="161"/>
      <c r="T19" s="162"/>
      <c r="U19" s="149"/>
      <c r="V19" s="225">
        <v>7</v>
      </c>
      <c r="W19" s="226">
        <v>29.8</v>
      </c>
      <c r="X19" s="226">
        <v>30</v>
      </c>
      <c r="Y19" s="220"/>
      <c r="Z19" s="234">
        <v>33</v>
      </c>
      <c r="AA19" s="245">
        <v>32.6</v>
      </c>
      <c r="AB19" s="245">
        <v>30.2</v>
      </c>
    </row>
    <row r="20" spans="1:28" ht="15.75" customHeight="1" thickTop="1">
      <c r="A20" s="136" t="str">
        <f>F12&amp;"m07"</f>
        <v>AARm07</v>
      </c>
      <c r="B20" s="146" t="str">
        <f>IF($F$1="de",headings!$C$12,IF($F$1="fr",headings!$B$12,headings!$A$12))</f>
        <v>July</v>
      </c>
      <c r="C20" s="161"/>
      <c r="D20" s="161"/>
      <c r="E20" s="162"/>
      <c r="F20" s="161"/>
      <c r="G20" s="264"/>
      <c r="H20" s="162" t="str">
        <f t="shared" si="0"/>
        <v/>
      </c>
      <c r="I20" s="161"/>
      <c r="J20" s="161"/>
      <c r="K20" s="344">
        <v>202500</v>
      </c>
      <c r="L20" s="352">
        <v>-1</v>
      </c>
      <c r="M20" s="127" t="str">
        <f t="shared" si="2"/>
        <v/>
      </c>
      <c r="N20" s="161" t="str">
        <f>IF(L20&lt;0.001,"",IF(M20=-1,"",M20/L20*100-100))</f>
        <v/>
      </c>
      <c r="O20" s="161">
        <f>X38+AB13+AB14+AB15</f>
        <v>112.2</v>
      </c>
      <c r="P20" s="161">
        <f>W38+AA13+AA14+AA15</f>
        <v>126.4</v>
      </c>
      <c r="Q20" s="162"/>
      <c r="R20" s="161"/>
      <c r="S20" s="161"/>
      <c r="T20" s="162"/>
      <c r="U20" s="149"/>
      <c r="V20" s="225">
        <v>8</v>
      </c>
      <c r="W20" s="226">
        <v>31.6</v>
      </c>
      <c r="X20" s="226">
        <v>30.4</v>
      </c>
      <c r="Y20" s="220"/>
      <c r="Z20" s="234">
        <v>34</v>
      </c>
      <c r="AA20" s="245">
        <v>33.200000000000003</v>
      </c>
      <c r="AB20" s="245">
        <v>31</v>
      </c>
    </row>
    <row r="21" spans="1:28" ht="15.75" customHeight="1">
      <c r="A21" s="136" t="str">
        <f>F12&amp;"m08"</f>
        <v>AARm08</v>
      </c>
      <c r="B21" s="146" t="str">
        <f>IF($F$1="de",headings!$C$13,IF($F$1="fr",headings!$B$13,headings!$A$13))</f>
        <v>August</v>
      </c>
      <c r="C21" s="161"/>
      <c r="D21" s="161"/>
      <c r="E21" s="162"/>
      <c r="F21" s="161"/>
      <c r="G21" s="264"/>
      <c r="H21" s="162" t="str">
        <f t="shared" si="0"/>
        <v/>
      </c>
      <c r="I21" s="161"/>
      <c r="J21" s="161"/>
      <c r="K21" s="345">
        <v>207700</v>
      </c>
      <c r="L21" s="353">
        <v>-1</v>
      </c>
      <c r="M21" s="127" t="str">
        <f t="shared" si="2"/>
        <v/>
      </c>
      <c r="N21" s="161" t="str">
        <f t="shared" si="1"/>
        <v/>
      </c>
      <c r="O21" s="161">
        <f>SUM(AB17:AB20)</f>
        <v>120.8</v>
      </c>
      <c r="P21" s="161">
        <f>SUM(AA17:AA20)</f>
        <v>129.60000000000002</v>
      </c>
      <c r="Q21" s="162"/>
      <c r="R21" s="161"/>
      <c r="S21" s="161"/>
      <c r="T21" s="162"/>
      <c r="U21" s="149"/>
      <c r="V21" s="223">
        <v>9</v>
      </c>
      <c r="W21" s="224">
        <v>31.1</v>
      </c>
      <c r="X21" s="224">
        <v>29.6</v>
      </c>
      <c r="Y21" s="220"/>
      <c r="Z21" s="223">
        <v>35</v>
      </c>
      <c r="AA21" s="240">
        <v>33.5</v>
      </c>
      <c r="AB21" s="240">
        <v>31</v>
      </c>
    </row>
    <row r="22" spans="1:28" ht="15.75" customHeight="1" thickBot="1">
      <c r="A22" s="136" t="str">
        <f>F12&amp;"m09"</f>
        <v>AARm09</v>
      </c>
      <c r="B22" s="146" t="str">
        <f>IF($F$1="de",headings!$C$14,IF($F$1="fr",headings!$B$14,headings!$A$14))</f>
        <v>September</v>
      </c>
      <c r="C22" s="161"/>
      <c r="D22" s="161"/>
      <c r="E22" s="162"/>
      <c r="F22" s="161"/>
      <c r="G22" s="264"/>
      <c r="H22" s="162" t="str">
        <f t="shared" si="0"/>
        <v/>
      </c>
      <c r="I22" s="161"/>
      <c r="J22" s="161"/>
      <c r="K22" s="345">
        <v>208900</v>
      </c>
      <c r="L22" s="353">
        <v>-1</v>
      </c>
      <c r="M22" s="129" t="str">
        <f t="shared" si="2"/>
        <v/>
      </c>
      <c r="N22" s="161" t="str">
        <f>IF(L22&lt;0.001,"",IF(M22=-1,"",M22/L22*100-100))</f>
        <v/>
      </c>
      <c r="O22" s="161">
        <f>SUM(AB21:AB24)</f>
        <v>119.60000000000001</v>
      </c>
      <c r="P22" s="161">
        <f>SUM(AA21:AA24)</f>
        <v>130.4</v>
      </c>
      <c r="Q22" s="162"/>
      <c r="R22" s="161"/>
      <c r="S22" s="161"/>
      <c r="T22" s="162"/>
      <c r="U22" s="149"/>
      <c r="V22" s="223">
        <v>10</v>
      </c>
      <c r="W22" s="224">
        <v>31.3</v>
      </c>
      <c r="X22" s="224">
        <v>30</v>
      </c>
      <c r="Y22" s="220"/>
      <c r="Z22" s="223">
        <v>36</v>
      </c>
      <c r="AA22" s="240">
        <v>30.4</v>
      </c>
      <c r="AB22" s="240">
        <v>28.7</v>
      </c>
    </row>
    <row r="23" spans="1:28" ht="15.75" customHeight="1" thickTop="1">
      <c r="A23" s="136" t="str">
        <f>F12&amp;"m10"</f>
        <v>AARm10</v>
      </c>
      <c r="B23" s="146" t="str">
        <f>IF($F$1="de",headings!$C$15,IF($F$1="fr",headings!$B$15,headings!$A$15))</f>
        <v>October</v>
      </c>
      <c r="C23" s="161"/>
      <c r="D23" s="161"/>
      <c r="E23" s="162"/>
      <c r="F23" s="161"/>
      <c r="G23" s="161"/>
      <c r="H23" s="162" t="str">
        <f t="shared" si="0"/>
        <v/>
      </c>
      <c r="I23" s="161"/>
      <c r="J23" s="161"/>
      <c r="K23" s="344">
        <v>271400</v>
      </c>
      <c r="L23" s="352">
        <v>-1</v>
      </c>
      <c r="M23" s="127" t="str">
        <f t="shared" si="2"/>
        <v/>
      </c>
      <c r="N23" s="161" t="str">
        <f t="shared" si="1"/>
        <v/>
      </c>
      <c r="O23" s="161">
        <f>SUM(AB25:AB29)</f>
        <v>154.6</v>
      </c>
      <c r="P23" s="161">
        <f>SUM(AA25:AA29)</f>
        <v>169.39999999999998</v>
      </c>
      <c r="Q23" s="162"/>
      <c r="R23" s="161"/>
      <c r="S23" s="161"/>
      <c r="T23" s="162"/>
      <c r="U23" s="149"/>
      <c r="V23" s="223">
        <v>11</v>
      </c>
      <c r="W23" s="224">
        <v>31.3</v>
      </c>
      <c r="X23" s="224">
        <v>29.7</v>
      </c>
      <c r="Y23" s="220"/>
      <c r="Z23" s="229">
        <v>37</v>
      </c>
      <c r="AA23" s="240">
        <v>33.5</v>
      </c>
      <c r="AB23" s="240">
        <v>30.6</v>
      </c>
    </row>
    <row r="24" spans="1:28" ht="15.75" customHeight="1">
      <c r="A24" s="136" t="str">
        <f>F12&amp;"m11"</f>
        <v>AARm11</v>
      </c>
      <c r="B24" s="146" t="str">
        <f>IF($F$1="de",headings!$C$16,IF($F$1="fr",headings!$B$16,headings!$A$16))</f>
        <v>November</v>
      </c>
      <c r="C24" s="161"/>
      <c r="D24" s="161"/>
      <c r="E24" s="162"/>
      <c r="F24" s="161"/>
      <c r="G24" s="161"/>
      <c r="H24" s="162" t="str">
        <f t="shared" si="0"/>
        <v/>
      </c>
      <c r="I24" s="161"/>
      <c r="J24" s="161"/>
      <c r="K24" s="345">
        <v>207800</v>
      </c>
      <c r="L24" s="353">
        <v>-1</v>
      </c>
      <c r="M24" s="127" t="str">
        <f t="shared" si="2"/>
        <v/>
      </c>
      <c r="N24" s="161" t="str">
        <f t="shared" si="1"/>
        <v/>
      </c>
      <c r="O24" s="161">
        <f>SUM(AB30:AB33)</f>
        <v>122.39999999999999</v>
      </c>
      <c r="P24" s="161">
        <f>SUM(AA30:AA33)</f>
        <v>129.69999999999999</v>
      </c>
      <c r="Q24" s="162"/>
      <c r="R24" s="161"/>
      <c r="S24" s="161"/>
      <c r="T24" s="162"/>
      <c r="U24" s="149"/>
      <c r="V24" s="223">
        <v>12</v>
      </c>
      <c r="W24" s="224">
        <v>31.7</v>
      </c>
      <c r="X24" s="224">
        <v>27</v>
      </c>
      <c r="Y24" s="220"/>
      <c r="Z24" s="229">
        <v>38</v>
      </c>
      <c r="AA24" s="240">
        <v>33</v>
      </c>
      <c r="AB24" s="240">
        <v>29.3</v>
      </c>
    </row>
    <row r="25" spans="1:28" ht="15.75" customHeight="1" thickBot="1">
      <c r="A25" s="136" t="str">
        <f>F12&amp;"m12"</f>
        <v>AARm12</v>
      </c>
      <c r="B25" s="146" t="str">
        <f>IF($F$1="de",headings!$C$17,IF($F$1="fr",headings!$B$17,headings!$A$17))</f>
        <v>December</v>
      </c>
      <c r="C25" s="161"/>
      <c r="D25" s="161"/>
      <c r="E25" s="162"/>
      <c r="F25" s="161"/>
      <c r="G25" s="161"/>
      <c r="H25" s="162" t="str">
        <f t="shared" si="0"/>
        <v/>
      </c>
      <c r="I25" s="161"/>
      <c r="J25" s="161"/>
      <c r="K25" s="346">
        <v>-1</v>
      </c>
      <c r="L25" s="354">
        <v>-1</v>
      </c>
      <c r="M25" s="129" t="str">
        <f t="shared" si="2"/>
        <v/>
      </c>
      <c r="N25" s="169" t="str">
        <f t="shared" si="1"/>
        <v/>
      </c>
      <c r="O25" s="161">
        <f>SUM(AB34:AB38)</f>
        <v>139.29999999999998</v>
      </c>
      <c r="P25" s="161"/>
      <c r="Q25" s="162"/>
      <c r="R25" s="161"/>
      <c r="S25" s="161"/>
      <c r="T25" s="162"/>
      <c r="U25" s="149"/>
      <c r="V25" s="225">
        <v>13</v>
      </c>
      <c r="W25" s="226">
        <v>31.3</v>
      </c>
      <c r="X25" s="226">
        <v>28.2</v>
      </c>
      <c r="Y25" s="220"/>
      <c r="Z25" s="246">
        <v>39</v>
      </c>
      <c r="AA25" s="245">
        <v>32.9</v>
      </c>
      <c r="AB25" s="245">
        <v>30.2</v>
      </c>
    </row>
    <row r="26" spans="1:28" ht="14.4" thickTop="1" thickBot="1">
      <c r="B26" s="146"/>
      <c r="C26" s="169"/>
      <c r="D26" s="169"/>
      <c r="E26" s="161"/>
      <c r="F26" s="169"/>
      <c r="G26" s="169"/>
      <c r="H26" s="169"/>
      <c r="I26" s="169"/>
      <c r="J26" s="169"/>
      <c r="K26" s="347"/>
      <c r="L26" s="169"/>
      <c r="M26" s="146"/>
      <c r="N26" s="170"/>
      <c r="O26" s="169"/>
      <c r="P26" s="169"/>
      <c r="Q26" s="169"/>
      <c r="R26" s="169"/>
      <c r="S26" s="169"/>
      <c r="T26" s="169"/>
      <c r="U26" s="149"/>
      <c r="V26" s="225">
        <v>14</v>
      </c>
      <c r="W26" s="226">
        <v>32.200000000000003</v>
      </c>
      <c r="X26" s="226">
        <v>27.4</v>
      </c>
      <c r="Y26" s="220"/>
      <c r="Z26" s="246">
        <v>40</v>
      </c>
      <c r="AA26" s="245">
        <v>33.799999999999997</v>
      </c>
      <c r="AB26" s="245">
        <v>30.9</v>
      </c>
    </row>
    <row r="27" spans="1:28" s="137" customFormat="1" ht="15.75" customHeight="1" thickTop="1">
      <c r="A27" s="137" t="str">
        <f>F12&amp;"q1"</f>
        <v>AARq1</v>
      </c>
      <c r="B27" s="146" t="str">
        <f>IF($F$1="de",headings!$C$31,IF($F$1="fr",headings!$B$31,headings!$A$31))</f>
        <v>Quarter 1</v>
      </c>
      <c r="C27" s="170"/>
      <c r="D27" s="170"/>
      <c r="E27" s="162"/>
      <c r="F27" s="170"/>
      <c r="G27" s="170"/>
      <c r="H27" s="162" t="str">
        <f>IF(F16+F17+F18&lt;=0,"",IF(G16=-1,"",G27/F27*100-100))</f>
        <v/>
      </c>
      <c r="I27" s="170"/>
      <c r="J27" s="170"/>
      <c r="K27" s="348">
        <v>574900</v>
      </c>
      <c r="L27" s="355" t="str">
        <f>IF(L16=-1,"-1",L14+L15+L16)</f>
        <v>-1</v>
      </c>
      <c r="M27" s="358" t="str">
        <f>IF(K16+K17+K18&lt;=0,"",IF(L16=-1,"",L27/K27*100-100))</f>
        <v/>
      </c>
      <c r="N27" s="170" t="str">
        <f>IF(L16+L17+L18&lt;=0,"",IF(M16=-1,"",M27/L27*100-100))</f>
        <v/>
      </c>
      <c r="O27" s="170"/>
      <c r="P27" s="170"/>
      <c r="Q27" s="162"/>
      <c r="R27" s="170"/>
      <c r="S27" s="170"/>
      <c r="T27" s="162"/>
      <c r="U27" s="151"/>
      <c r="V27" s="227">
        <v>15</v>
      </c>
      <c r="W27" s="228">
        <v>33.1</v>
      </c>
      <c r="X27" s="228">
        <v>28.3</v>
      </c>
      <c r="Y27" s="221"/>
      <c r="Z27" s="234">
        <v>41</v>
      </c>
      <c r="AA27" s="245">
        <v>34.799999999999997</v>
      </c>
      <c r="AB27" s="245">
        <v>31.2</v>
      </c>
    </row>
    <row r="28" spans="1:28" s="137" customFormat="1" ht="15.75" customHeight="1">
      <c r="A28" s="137" t="str">
        <f>F12&amp;"q2"</f>
        <v>AARq2</v>
      </c>
      <c r="B28" s="146" t="str">
        <f>IF($F$1="de",headings!$C$32,IF($F$1="fr",headings!$B$32,headings!$A$32))</f>
        <v>Quarter 2</v>
      </c>
      <c r="C28" s="170"/>
      <c r="D28" s="170"/>
      <c r="E28" s="162"/>
      <c r="F28" s="170"/>
      <c r="G28" s="170"/>
      <c r="H28" s="162" t="str">
        <f>IF(F17+F18+F19&lt;=0,"",IF(G19=-1,"",G28/F28*100-100))</f>
        <v/>
      </c>
      <c r="I28" s="170"/>
      <c r="J28" s="170"/>
      <c r="K28" s="349">
        <v>668300</v>
      </c>
      <c r="L28" s="356" t="str">
        <f>IF(L19=-1,"-1",L17+L18+L19)</f>
        <v>-1</v>
      </c>
      <c r="M28" s="342" t="str">
        <f>IF(K17+K18+K19&lt;=0,"",IF(L19=-1,"",L28/K28*100-100))</f>
        <v/>
      </c>
      <c r="N28" s="170" t="str">
        <f>IF(L17+L18+L19&lt;=0,"",IF(M19=-1,"",M28/L28*100-100))</f>
        <v/>
      </c>
      <c r="O28" s="170"/>
      <c r="P28" s="170"/>
      <c r="Q28" s="162"/>
      <c r="R28" s="170"/>
      <c r="S28" s="170"/>
      <c r="T28" s="162"/>
      <c r="U28" s="151"/>
      <c r="V28" s="227">
        <v>16</v>
      </c>
      <c r="W28" s="228">
        <v>33.1</v>
      </c>
      <c r="X28" s="228">
        <v>28.8</v>
      </c>
      <c r="Y28" s="221"/>
      <c r="Z28" s="246">
        <v>42</v>
      </c>
      <c r="AA28" s="245">
        <v>34.4</v>
      </c>
      <c r="AB28" s="245">
        <v>31.2</v>
      </c>
    </row>
    <row r="29" spans="1:28" s="137" customFormat="1" ht="15.75" customHeight="1">
      <c r="A29" s="137" t="str">
        <f>F12&amp;"q3"</f>
        <v>AARq3</v>
      </c>
      <c r="B29" s="146" t="str">
        <f>IF($F$1="de",headings!$C$33,IF($F$1="fr",headings!$B$33,headings!$A$33))</f>
        <v>Quarter 3</v>
      </c>
      <c r="C29" s="170"/>
      <c r="D29" s="170"/>
      <c r="E29" s="162"/>
      <c r="F29" s="170"/>
      <c r="G29" s="170"/>
      <c r="H29" s="162" t="str">
        <f>IF(F20+F21+F22&lt;=0,"",IF(G22=-1,"",G29/F29*100-100))</f>
        <v/>
      </c>
      <c r="I29" s="170"/>
      <c r="J29" s="170"/>
      <c r="K29" s="349">
        <v>619100</v>
      </c>
      <c r="L29" s="356" t="str">
        <f>IF(L22=-1,"-1",L20+L21+L22)</f>
        <v>-1</v>
      </c>
      <c r="M29" s="342" t="str">
        <f>IF(K20+K21+K22&lt;=0,"",IF(L22=-1,"",L29/K29*100-100))</f>
        <v/>
      </c>
      <c r="N29" s="170" t="str">
        <f>IF(L20+L21+L22&lt;=0,"",IF(M22=-1,"",M29/L29*100-100))</f>
        <v/>
      </c>
      <c r="O29" s="170"/>
      <c r="P29" s="170"/>
      <c r="Q29" s="162"/>
      <c r="R29" s="170"/>
      <c r="S29" s="170"/>
      <c r="T29" s="162"/>
      <c r="U29" s="151"/>
      <c r="V29" s="229">
        <v>17</v>
      </c>
      <c r="W29" s="230">
        <v>32.9</v>
      </c>
      <c r="X29" s="230">
        <v>28.2</v>
      </c>
      <c r="Y29" s="221"/>
      <c r="Z29" s="234">
        <v>43</v>
      </c>
      <c r="AA29" s="245">
        <v>33.5</v>
      </c>
      <c r="AB29" s="245">
        <v>31.1</v>
      </c>
    </row>
    <row r="30" spans="1:28" s="137" customFormat="1" ht="15.75" customHeight="1" thickBot="1">
      <c r="A30" s="137" t="str">
        <f>F12&amp;"q4"</f>
        <v>AARq4</v>
      </c>
      <c r="B30" s="146" t="str">
        <f>IF($F$1="de",headings!$C$34,IF($F$1="fr",headings!$B$34,headings!$A$34))</f>
        <v>Quarter 4</v>
      </c>
      <c r="C30" s="170"/>
      <c r="D30" s="170"/>
      <c r="E30" s="162"/>
      <c r="F30" s="170"/>
      <c r="G30" s="170"/>
      <c r="H30" s="162" t="str">
        <f>IF(F23+F24+F25&lt;=0,"",IF(G25=-1,"",G30/F30*100-100))</f>
        <v/>
      </c>
      <c r="I30" s="170"/>
      <c r="J30" s="170"/>
      <c r="K30" s="346" t="s">
        <v>362</v>
      </c>
      <c r="L30" s="357" t="str">
        <f>IF(L25=-1,"-1",L23+L24+L25)</f>
        <v>-1</v>
      </c>
      <c r="M30" s="341" t="str">
        <f>IF(K23+K24+K25&lt;=0,"",IF(L25=-1,"",L30/K30*100-100))</f>
        <v/>
      </c>
      <c r="N30" s="158" t="str">
        <f>IF(L23+L24+L25&lt;=0,"",IF(M25=-1,"",M30/L30*100-100))</f>
        <v/>
      </c>
      <c r="O30" s="170"/>
      <c r="P30" s="170"/>
      <c r="Q30" s="162"/>
      <c r="R30" s="170"/>
      <c r="S30" s="170"/>
      <c r="T30" s="162"/>
      <c r="U30" s="151"/>
      <c r="V30" s="229">
        <v>18</v>
      </c>
      <c r="W30" s="230">
        <v>32.200000000000003</v>
      </c>
      <c r="X30" s="230">
        <v>27.7</v>
      </c>
      <c r="Y30" s="221"/>
      <c r="Z30" s="223">
        <v>44</v>
      </c>
      <c r="AA30" s="240">
        <v>32.9</v>
      </c>
      <c r="AB30" s="240">
        <v>30.9</v>
      </c>
    </row>
    <row r="31" spans="1:28" ht="14.4" thickTop="1" thickBot="1">
      <c r="B31" s="146"/>
      <c r="C31" s="158"/>
      <c r="D31" s="158"/>
      <c r="E31" s="158"/>
      <c r="F31" s="158"/>
      <c r="G31" s="158"/>
      <c r="H31" s="158"/>
      <c r="I31" s="158"/>
      <c r="J31" s="158"/>
      <c r="K31" s="350"/>
      <c r="L31" s="158"/>
      <c r="M31" s="146"/>
      <c r="N31" s="177"/>
      <c r="O31" s="158"/>
      <c r="P31" s="158"/>
      <c r="Q31" s="158"/>
      <c r="R31" s="158"/>
      <c r="S31" s="158"/>
      <c r="T31" s="158"/>
      <c r="U31" s="149"/>
      <c r="V31" s="223">
        <v>19</v>
      </c>
      <c r="W31" s="224">
        <v>32.299999999999997</v>
      </c>
      <c r="X31" s="224">
        <v>27.4</v>
      </c>
      <c r="Y31" s="220"/>
      <c r="Z31" s="223">
        <v>45</v>
      </c>
      <c r="AA31" s="240">
        <v>33.9</v>
      </c>
      <c r="AB31" s="240">
        <v>31.7</v>
      </c>
    </row>
    <row r="32" spans="1:28" s="138" customFormat="1" ht="15.75" customHeight="1" thickTop="1" thickBot="1">
      <c r="A32" s="138" t="str">
        <f>F12&amp;"y"</f>
        <v>AARy</v>
      </c>
      <c r="B32" s="152" t="str">
        <f>IF($F$1="de",headings!$C$35,IF($F$1="fr",headings!$B$35,headings!$A$35))</f>
        <v>Full year</v>
      </c>
      <c r="C32" s="177"/>
      <c r="D32" s="177"/>
      <c r="E32" s="162"/>
      <c r="F32" s="177"/>
      <c r="G32" s="177"/>
      <c r="H32" s="162" t="str">
        <f>IF(SUM(F14:F25)&lt;=0,"",IF(G25=-1,"",G32/F32*100-100))</f>
        <v/>
      </c>
      <c r="I32" s="177"/>
      <c r="J32" s="177"/>
      <c r="K32" s="351" t="s">
        <v>362</v>
      </c>
      <c r="L32" s="179" t="str">
        <f>IF(L25=-1,"-1",SUM(L27:L30))</f>
        <v>-1</v>
      </c>
      <c r="M32" s="343" t="str">
        <f>IF(SUM(K14:K25)&lt;=0,"",IF(L25=-1,"",L32/K32*100-100))</f>
        <v/>
      </c>
      <c r="N32" s="161" t="str">
        <f>IF(SUM(L14:L25)&lt;=0,"",IF(M25=-1,"",M32/L32*100-100))</f>
        <v/>
      </c>
      <c r="O32" s="177"/>
      <c r="P32" s="177"/>
      <c r="Q32" s="162"/>
      <c r="R32" s="177"/>
      <c r="S32" s="177"/>
      <c r="T32" s="162"/>
      <c r="U32" s="153"/>
      <c r="V32" s="229">
        <v>20</v>
      </c>
      <c r="W32" s="231">
        <v>32.1</v>
      </c>
      <c r="X32" s="231">
        <v>28.7</v>
      </c>
      <c r="Y32" s="222"/>
      <c r="Z32" s="223">
        <v>46</v>
      </c>
      <c r="AA32" s="240">
        <v>33.9</v>
      </c>
      <c r="AB32" s="240">
        <v>32.1</v>
      </c>
    </row>
    <row r="33" spans="1:32" ht="13.8" thickTop="1">
      <c r="B33" s="147"/>
      <c r="C33" s="180"/>
      <c r="D33" s="180"/>
      <c r="E33" s="180"/>
      <c r="F33" s="180"/>
      <c r="G33" s="180"/>
      <c r="H33" s="180"/>
      <c r="I33" s="180"/>
      <c r="J33" s="180"/>
      <c r="K33" s="180"/>
      <c r="L33" s="180"/>
      <c r="M33" s="180"/>
      <c r="N33" s="180"/>
      <c r="O33" s="180"/>
      <c r="P33" s="180"/>
      <c r="Q33" s="180"/>
      <c r="R33" s="180"/>
      <c r="S33" s="180"/>
      <c r="T33" s="180"/>
      <c r="U33" s="149"/>
      <c r="V33" s="223">
        <v>21</v>
      </c>
      <c r="W33" s="224">
        <v>32</v>
      </c>
      <c r="X33" s="224">
        <v>26.1</v>
      </c>
      <c r="Y33" s="220"/>
      <c r="Z33" s="219">
        <v>47</v>
      </c>
      <c r="AA33" s="241">
        <v>29</v>
      </c>
      <c r="AB33" s="241">
        <v>27.7</v>
      </c>
    </row>
    <row r="34" spans="1:32">
      <c r="B34" s="147"/>
      <c r="C34" s="180"/>
      <c r="D34" s="180"/>
      <c r="E34" s="180"/>
      <c r="F34" s="180"/>
      <c r="G34" s="180"/>
      <c r="H34" s="180"/>
      <c r="I34" s="180"/>
      <c r="J34" s="180"/>
      <c r="K34" s="180"/>
      <c r="L34" s="180"/>
      <c r="M34" s="180"/>
      <c r="N34" s="180"/>
      <c r="O34" s="180"/>
      <c r="P34" s="180"/>
      <c r="Q34" s="180"/>
      <c r="R34" s="180"/>
      <c r="S34" s="180"/>
      <c r="T34" s="180"/>
      <c r="U34" s="149"/>
      <c r="V34" s="234">
        <v>22</v>
      </c>
      <c r="W34" s="235">
        <v>30.2</v>
      </c>
      <c r="X34" s="235">
        <v>28.8</v>
      </c>
      <c r="Y34" s="220"/>
      <c r="Z34" s="234">
        <v>48</v>
      </c>
      <c r="AA34" s="245">
        <v>34.5</v>
      </c>
      <c r="AB34" s="245">
        <v>31.9</v>
      </c>
    </row>
    <row r="35" spans="1:32">
      <c r="B35" s="152" t="str">
        <f>IF($F$1="de",headings!$C$37,IF($F$1="fr",headings!$B$37,headings!$A$37))</f>
        <v>Comments</v>
      </c>
      <c r="C35" s="1021"/>
      <c r="D35" s="1022"/>
      <c r="E35" s="1022"/>
      <c r="F35" s="1022"/>
      <c r="G35" s="1022"/>
      <c r="H35" s="1022"/>
      <c r="I35" s="1022"/>
      <c r="J35" s="1022"/>
      <c r="K35" s="1022"/>
      <c r="L35" s="1022"/>
      <c r="M35" s="1022"/>
      <c r="N35" s="1022"/>
      <c r="O35" s="1022"/>
      <c r="P35" s="1022"/>
      <c r="Q35" s="1022"/>
      <c r="R35" s="1022"/>
      <c r="S35" s="1022"/>
      <c r="T35" s="1023"/>
      <c r="U35" s="149"/>
      <c r="V35" s="234">
        <v>23</v>
      </c>
      <c r="W35" s="235">
        <v>32.299999999999997</v>
      </c>
      <c r="X35" s="235">
        <v>28.7</v>
      </c>
      <c r="Y35" s="220"/>
      <c r="Z35" s="234">
        <v>49</v>
      </c>
      <c r="AA35" s="245">
        <v>32.700000000000003</v>
      </c>
      <c r="AB35" s="245">
        <v>29.4</v>
      </c>
    </row>
    <row r="36" spans="1:32">
      <c r="B36" s="151"/>
      <c r="C36" s="1024"/>
      <c r="D36" s="1025"/>
      <c r="E36" s="1025"/>
      <c r="F36" s="1025"/>
      <c r="G36" s="1025"/>
      <c r="H36" s="1025"/>
      <c r="I36" s="1025"/>
      <c r="J36" s="1025"/>
      <c r="K36" s="1025"/>
      <c r="L36" s="1025"/>
      <c r="M36" s="1025"/>
      <c r="N36" s="1025"/>
      <c r="O36" s="1025"/>
      <c r="P36" s="1025"/>
      <c r="Q36" s="1025"/>
      <c r="R36" s="1025"/>
      <c r="S36" s="1025"/>
      <c r="T36" s="1026"/>
      <c r="U36" s="149"/>
      <c r="V36" s="234">
        <v>24</v>
      </c>
      <c r="W36" s="235">
        <v>31.8</v>
      </c>
      <c r="X36" s="235">
        <v>28.8</v>
      </c>
      <c r="Y36" s="220"/>
      <c r="Z36" s="234">
        <v>50</v>
      </c>
      <c r="AA36" s="245"/>
      <c r="AB36" s="245">
        <v>30.4</v>
      </c>
    </row>
    <row r="37" spans="1:32">
      <c r="B37" s="151"/>
      <c r="C37" s="1024"/>
      <c r="D37" s="1025"/>
      <c r="E37" s="1025"/>
      <c r="F37" s="1025"/>
      <c r="G37" s="1025"/>
      <c r="H37" s="1025"/>
      <c r="I37" s="1025"/>
      <c r="J37" s="1025"/>
      <c r="K37" s="1025"/>
      <c r="L37" s="1025"/>
      <c r="M37" s="1025"/>
      <c r="N37" s="1025"/>
      <c r="O37" s="1025"/>
      <c r="P37" s="1025"/>
      <c r="Q37" s="1025"/>
      <c r="R37" s="1025"/>
      <c r="S37" s="1025"/>
      <c r="T37" s="1026"/>
      <c r="U37" s="149"/>
      <c r="V37" s="234">
        <v>25</v>
      </c>
      <c r="W37" s="235">
        <v>31.6</v>
      </c>
      <c r="X37" s="235">
        <v>28.2</v>
      </c>
      <c r="Y37" s="220"/>
      <c r="Z37" s="247">
        <v>51</v>
      </c>
      <c r="AA37" s="245"/>
      <c r="AB37" s="245">
        <v>22.1</v>
      </c>
    </row>
    <row r="38" spans="1:32">
      <c r="B38" s="151"/>
      <c r="C38" s="1027"/>
      <c r="D38" s="1028"/>
      <c r="E38" s="1028"/>
      <c r="F38" s="1028"/>
      <c r="G38" s="1028"/>
      <c r="H38" s="1028"/>
      <c r="I38" s="1028"/>
      <c r="J38" s="1028"/>
      <c r="K38" s="1028"/>
      <c r="L38" s="1028"/>
      <c r="M38" s="1028"/>
      <c r="N38" s="1028"/>
      <c r="O38" s="1028"/>
      <c r="P38" s="1028"/>
      <c r="Q38" s="1028"/>
      <c r="R38" s="1028"/>
      <c r="S38" s="1028"/>
      <c r="T38" s="1029"/>
      <c r="U38" s="149"/>
      <c r="V38" s="223">
        <v>26</v>
      </c>
      <c r="W38" s="224">
        <v>32</v>
      </c>
      <c r="X38" s="224">
        <v>26.7</v>
      </c>
      <c r="Y38" s="220"/>
      <c r="Z38" s="248">
        <v>52</v>
      </c>
      <c r="AA38" s="245"/>
      <c r="AB38" s="245">
        <v>25.5</v>
      </c>
    </row>
    <row r="39" spans="1:32">
      <c r="B39" s="151"/>
      <c r="C39" s="180"/>
      <c r="D39" s="180"/>
      <c r="E39" s="180"/>
      <c r="F39" s="180"/>
      <c r="G39" s="180"/>
      <c r="H39" s="180"/>
      <c r="I39" s="180"/>
      <c r="J39" s="180"/>
      <c r="K39" s="180"/>
      <c r="L39" s="180"/>
      <c r="M39" s="180"/>
      <c r="N39" s="180"/>
      <c r="O39" s="180"/>
      <c r="P39" s="180"/>
      <c r="Q39" s="180"/>
      <c r="R39" s="180"/>
      <c r="S39" s="180"/>
      <c r="T39" s="180"/>
      <c r="U39" s="149"/>
      <c r="V39" s="149"/>
    </row>
    <row r="40" spans="1:32">
      <c r="A40" s="142"/>
      <c r="B40" s="143"/>
      <c r="C40" s="181"/>
      <c r="D40" s="181"/>
      <c r="E40" s="181"/>
      <c r="F40" s="181"/>
      <c r="G40" s="181"/>
      <c r="H40" s="181"/>
      <c r="I40" s="181"/>
      <c r="J40" s="181"/>
      <c r="K40" s="181"/>
      <c r="L40" s="181"/>
      <c r="M40" s="181"/>
      <c r="N40" s="181"/>
      <c r="O40" s="181"/>
      <c r="P40" s="181"/>
      <c r="Q40" s="181"/>
      <c r="R40" s="181"/>
      <c r="S40" s="181"/>
      <c r="T40" s="181"/>
      <c r="U40" s="142"/>
      <c r="V40" s="142"/>
    </row>
    <row r="41" spans="1:32" s="141" customFormat="1" ht="6.75" customHeight="1">
      <c r="B41" s="146"/>
      <c r="C41" s="154"/>
      <c r="D41" s="154"/>
      <c r="E41" s="155"/>
      <c r="F41" s="154"/>
      <c r="G41" s="154"/>
      <c r="H41" s="155"/>
      <c r="I41" s="154"/>
      <c r="J41" s="154"/>
      <c r="K41" s="155"/>
      <c r="L41" s="154"/>
      <c r="M41" s="154"/>
      <c r="N41" s="155"/>
      <c r="O41" s="154"/>
      <c r="P41" s="154"/>
      <c r="Q41" s="155"/>
      <c r="R41" s="154"/>
      <c r="S41" s="154"/>
      <c r="T41" s="155"/>
      <c r="U41" s="149"/>
      <c r="V41" s="149"/>
      <c r="X41" s="136"/>
      <c r="AA41" s="239"/>
      <c r="AB41" s="239"/>
    </row>
    <row r="42" spans="1:32" s="131" customFormat="1" ht="18.75" customHeight="1">
      <c r="B42" s="150" t="str">
        <f>IF($F$1="de",headings!$C$3,IF($F$1="fr",headings!$B$3,headings!$A$3))</f>
        <v>Railway Operator:</v>
      </c>
      <c r="C42" s="156"/>
      <c r="D42" s="156"/>
      <c r="E42" s="156"/>
      <c r="F42" s="1020" t="s">
        <v>40</v>
      </c>
      <c r="G42" s="1020"/>
      <c r="H42" s="1020"/>
      <c r="I42" s="1020"/>
      <c r="J42" s="1020"/>
      <c r="K42" s="157"/>
      <c r="L42" s="157"/>
      <c r="M42" s="157"/>
      <c r="N42" s="157"/>
      <c r="O42" s="157"/>
      <c r="P42" s="157"/>
      <c r="Q42" s="158"/>
      <c r="R42" s="158"/>
      <c r="S42" s="158"/>
      <c r="T42" s="158"/>
      <c r="U42" s="149"/>
      <c r="V42" s="149"/>
      <c r="X42" s="136"/>
      <c r="AA42" s="243"/>
      <c r="AB42" s="243"/>
    </row>
    <row r="43" spans="1:32" ht="6.75" customHeight="1" thickBot="1">
      <c r="B43" s="146"/>
      <c r="C43" s="157"/>
      <c r="D43" s="157"/>
      <c r="E43" s="159"/>
      <c r="F43" s="157"/>
      <c r="G43" s="157"/>
      <c r="H43" s="157"/>
      <c r="I43" s="157"/>
      <c r="J43" s="157"/>
      <c r="K43" s="157"/>
      <c r="L43" s="157"/>
      <c r="M43" s="157"/>
      <c r="N43" s="157"/>
      <c r="O43" s="157"/>
      <c r="P43" s="157"/>
      <c r="Q43" s="157"/>
      <c r="R43" s="157"/>
      <c r="S43" s="157"/>
      <c r="T43" s="160"/>
      <c r="U43" s="149"/>
      <c r="V43" s="149"/>
    </row>
    <row r="44" spans="1:32" ht="15.75" customHeight="1" thickTop="1">
      <c r="A44" s="136" t="str">
        <f>F42&amp;"m01"</f>
        <v>ATOCm01</v>
      </c>
      <c r="B44" s="146" t="str">
        <f>IF($F$1="de",headings!$C$6,IF($F$1="fr",headings!$B$6,headings!$A$6))</f>
        <v>January</v>
      </c>
      <c r="C44" s="293">
        <v>104110.10029107145</v>
      </c>
      <c r="D44" s="413">
        <v>110253.6725592857</v>
      </c>
      <c r="E44" s="415">
        <f>IF(C44&lt;0.001,"",IF(D44=-1,"",D44/C44*100-100))</f>
        <v>5.9010338584229771</v>
      </c>
      <c r="F44" s="293">
        <v>4131.9465994468483</v>
      </c>
      <c r="G44" s="413">
        <v>4372.9386347345617</v>
      </c>
      <c r="H44" s="415">
        <f>IF(F44&lt;0.001,"",IF(G44=-1,"",G44/F44*100-100))</f>
        <v>5.8324092407190165</v>
      </c>
      <c r="I44" s="413">
        <v>2831.1436091417213</v>
      </c>
      <c r="J44" s="818">
        <v>1541.7950255928406</v>
      </c>
      <c r="K44" s="157"/>
      <c r="L44" s="157"/>
      <c r="M44" s="157"/>
      <c r="N44" s="157"/>
      <c r="O44" s="157"/>
      <c r="P44" s="157"/>
      <c r="Q44" s="157"/>
      <c r="R44" s="157"/>
      <c r="S44" s="157"/>
      <c r="T44" s="157"/>
      <c r="U44" s="149"/>
      <c r="V44" s="149"/>
      <c r="Y44" s="293">
        <v>104110.10029107145</v>
      </c>
      <c r="Z44" s="413">
        <v>110253.6725592857</v>
      </c>
      <c r="AA44" s="415">
        <f>IF(Y44&lt;0.001,"",IF(Z44=-1,"",Z44/Y44*100-100))</f>
        <v>5.9010338584229771</v>
      </c>
      <c r="AB44" s="293">
        <v>4131.9465994468483</v>
      </c>
      <c r="AC44" s="413">
        <v>4372.9386347345617</v>
      </c>
      <c r="AD44" s="415">
        <f>IF(AB44&lt;0.001,"",IF(AC44=-1,"",AC44/AB44*100-100))</f>
        <v>5.8324092407190165</v>
      </c>
      <c r="AE44" s="413">
        <v>2831.1436091417213</v>
      </c>
      <c r="AF44" s="818">
        <v>1541.7950255928406</v>
      </c>
    </row>
    <row r="45" spans="1:32" ht="15.75" customHeight="1">
      <c r="A45" s="136" t="str">
        <f>F42&amp;"m02"</f>
        <v>ATOCm02</v>
      </c>
      <c r="B45" s="146" t="str">
        <f>IF($F$1="de",headings!$C$7,IF($F$1="fr",headings!$B$7,headings!$A$7))</f>
        <v>February</v>
      </c>
      <c r="C45" s="752">
        <v>101920.31564785713</v>
      </c>
      <c r="D45" s="411">
        <v>107433.91855464285</v>
      </c>
      <c r="E45" s="417">
        <f>IF(C45&lt;0.001,"",IF(D45=-1,"",D45/C45*100-100))</f>
        <v>5.4097192220593797</v>
      </c>
      <c r="F45" s="752">
        <v>4135.1236731630424</v>
      </c>
      <c r="G45" s="411">
        <v>4346.4598889763747</v>
      </c>
      <c r="H45" s="417">
        <f>IF(F45&lt;0.001,"",IF(G45=-1,"",G45/F45*100-100))</f>
        <v>5.110759254551553</v>
      </c>
      <c r="I45" s="411">
        <v>2809.0615301002608</v>
      </c>
      <c r="J45" s="819">
        <v>1537.3983588761134</v>
      </c>
      <c r="K45" s="157"/>
      <c r="L45" s="157"/>
      <c r="M45" s="157"/>
      <c r="N45" s="157"/>
      <c r="O45" s="157"/>
      <c r="P45" s="157"/>
      <c r="Q45" s="157"/>
      <c r="R45" s="157"/>
      <c r="S45" s="157"/>
      <c r="T45" s="157"/>
      <c r="U45" s="149"/>
      <c r="V45" s="149"/>
      <c r="Y45" s="752">
        <v>101920.31564785713</v>
      </c>
      <c r="Z45" s="411">
        <v>107433.91855464285</v>
      </c>
      <c r="AA45" s="417">
        <f>IF(Y45&lt;0.001,"",IF(Z45=-1,"",Z45/Y45*100-100))</f>
        <v>5.4097192220593797</v>
      </c>
      <c r="AB45" s="752">
        <v>4135.1236731630424</v>
      </c>
      <c r="AC45" s="411">
        <v>4346.4598889763747</v>
      </c>
      <c r="AD45" s="417">
        <f>IF(AB45&lt;0.001,"",IF(AC45=-1,"",AC45/AB45*100-100))</f>
        <v>5.110759254551553</v>
      </c>
      <c r="AE45" s="411">
        <v>2809.0615301002608</v>
      </c>
      <c r="AF45" s="819">
        <v>1537.3983588761134</v>
      </c>
    </row>
    <row r="46" spans="1:32" ht="15.75" customHeight="1" thickBot="1">
      <c r="A46" s="136" t="str">
        <f>F42&amp;"m03"</f>
        <v>ATOCm03</v>
      </c>
      <c r="B46" s="146" t="str">
        <f>IF($F$1="de",headings!$C$8,IF($F$1="fr",headings!$B$8,headings!$A$8))</f>
        <v>March</v>
      </c>
      <c r="C46" s="753">
        <v>116032.27876785715</v>
      </c>
      <c r="D46" s="411">
        <v>124145.81364464285</v>
      </c>
      <c r="E46" s="419">
        <f>IF(C46&lt;0.001,"",IF(D46=-1,"",D46/C46*100-100))</f>
        <v>6.9924808535547669</v>
      </c>
      <c r="F46" s="753">
        <v>4657.3351895414908</v>
      </c>
      <c r="G46" s="411">
        <v>4930.4099562196088</v>
      </c>
      <c r="H46" s="419">
        <f>IF(F46&lt;0.001,"",IF(G46=-1,"",G46/F46*100-100))</f>
        <v>5.8633264638399822</v>
      </c>
      <c r="I46" s="411">
        <v>3236.6556724795651</v>
      </c>
      <c r="J46" s="819">
        <v>1693.7542837400442</v>
      </c>
      <c r="K46" s="157"/>
      <c r="L46" s="157"/>
      <c r="M46" s="157"/>
      <c r="N46" s="157"/>
      <c r="O46" s="157"/>
      <c r="P46" s="157"/>
      <c r="Q46" s="157"/>
      <c r="R46" s="157"/>
      <c r="S46" s="157"/>
      <c r="T46" s="157"/>
      <c r="U46" s="149"/>
      <c r="V46" s="149"/>
      <c r="Y46" s="753">
        <v>116032.27876785715</v>
      </c>
      <c r="Z46" s="411">
        <v>124145.81364464285</v>
      </c>
      <c r="AA46" s="419">
        <f>IF(Y46&lt;0.001,"",IF(Z46=-1,"",Z46/Y46*100-100))</f>
        <v>6.9924808535547669</v>
      </c>
      <c r="AB46" s="753">
        <v>4657.3351895414908</v>
      </c>
      <c r="AC46" s="411">
        <v>4930.4099562196088</v>
      </c>
      <c r="AD46" s="419">
        <f>IF(AB46&lt;0.001,"",IF(AC46=-1,"",AC46/AB46*100-100))</f>
        <v>5.8633264638399822</v>
      </c>
      <c r="AE46" s="411">
        <v>3236.6556724795651</v>
      </c>
      <c r="AF46" s="819">
        <v>1693.7542837400442</v>
      </c>
    </row>
    <row r="47" spans="1:32" ht="15.75" customHeight="1" thickTop="1">
      <c r="A47" s="136" t="str">
        <f>F42&amp;"m04"</f>
        <v>ATOCm04</v>
      </c>
      <c r="B47" s="146" t="str">
        <f>IF($F$1="de",headings!$C$9,IF($F$1="fr",headings!$B$9,headings!$A$9))</f>
        <v>April</v>
      </c>
      <c r="C47" s="293">
        <v>102539.17037419355</v>
      </c>
      <c r="D47" s="413">
        <v>105923.13984999999</v>
      </c>
      <c r="E47" s="415">
        <f t="shared" ref="E47:E55" si="3">IF(C47&lt;0.001,"",IF(D47=-1,"",D47/C47*100-100))</f>
        <v>3.3001724740481251</v>
      </c>
      <c r="F47" s="293">
        <v>4269.7803551601664</v>
      </c>
      <c r="G47" s="413">
        <v>4338.6873863638693</v>
      </c>
      <c r="H47" s="415">
        <f t="shared" ref="H47:H55" si="4">IF(F47&lt;0.001,"",IF(G47=-1,"",G47/F47*100-100))</f>
        <v>1.613830817325919</v>
      </c>
      <c r="I47" s="413">
        <v>2832.4907733536415</v>
      </c>
      <c r="J47" s="818">
        <v>1506.1966130102287</v>
      </c>
      <c r="K47" s="157"/>
      <c r="L47" s="157"/>
      <c r="M47" s="157"/>
      <c r="N47" s="157"/>
      <c r="O47" s="157"/>
      <c r="P47" s="157"/>
      <c r="Q47" s="157"/>
      <c r="R47" s="157"/>
      <c r="S47" s="157"/>
      <c r="T47" s="157"/>
      <c r="U47" s="149"/>
      <c r="V47" s="149"/>
      <c r="Y47" s="293">
        <v>102539.17037419355</v>
      </c>
      <c r="Z47" s="413">
        <v>105923.13984999999</v>
      </c>
      <c r="AA47" s="415">
        <f t="shared" ref="AA47:AA55" si="5">IF(Y47&lt;0.001,"",IF(Z47=-1,"",Z47/Y47*100-100))</f>
        <v>3.3001724740481251</v>
      </c>
      <c r="AB47" s="293">
        <v>4269.7803551601664</v>
      </c>
      <c r="AC47" s="413">
        <v>4338.6873863638693</v>
      </c>
      <c r="AD47" s="415">
        <f t="shared" ref="AD47:AD55" si="6">IF(AB47&lt;0.001,"",IF(AC47=-1,"",AC47/AB47*100-100))</f>
        <v>1.613830817325919</v>
      </c>
      <c r="AE47" s="413">
        <v>2832.4907733536415</v>
      </c>
      <c r="AF47" s="818">
        <v>1506.1966130102287</v>
      </c>
    </row>
    <row r="48" spans="1:32" ht="15.75" customHeight="1">
      <c r="A48" s="136" t="str">
        <f>F42&amp;"m05"</f>
        <v>ATOCm05</v>
      </c>
      <c r="B48" s="146" t="str">
        <f>IF($F$1="de",headings!$C$10,IF($F$1="fr",headings!$B$10,headings!$A$10))</f>
        <v>May</v>
      </c>
      <c r="C48" s="752">
        <v>110892.43779152073</v>
      </c>
      <c r="D48" s="411">
        <v>116680.64892964286</v>
      </c>
      <c r="E48" s="417">
        <f t="shared" si="3"/>
        <v>5.2196626329056244</v>
      </c>
      <c r="F48" s="752">
        <v>4617.9408406074444</v>
      </c>
      <c r="G48" s="411">
        <v>4810.0808168475651</v>
      </c>
      <c r="H48" s="417">
        <f t="shared" si="4"/>
        <v>4.1607284041093635</v>
      </c>
      <c r="I48" s="411">
        <v>3083.7266547011741</v>
      </c>
      <c r="J48" s="819">
        <v>1726.3541621463894</v>
      </c>
      <c r="K48" s="157"/>
      <c r="L48" s="157"/>
      <c r="M48" s="157"/>
      <c r="N48" s="157"/>
      <c r="O48" s="157"/>
      <c r="P48" s="157"/>
      <c r="Q48" s="157"/>
      <c r="R48" s="157"/>
      <c r="S48" s="157"/>
      <c r="T48" s="157"/>
      <c r="U48" s="149"/>
      <c r="V48" s="149"/>
      <c r="Y48" s="752">
        <v>110892.43779152073</v>
      </c>
      <c r="Z48" s="411">
        <v>116680.64892964286</v>
      </c>
      <c r="AA48" s="417">
        <f t="shared" si="5"/>
        <v>5.2196626329056244</v>
      </c>
      <c r="AB48" s="752">
        <v>4617.9408406074444</v>
      </c>
      <c r="AC48" s="411">
        <v>4810.0808168475651</v>
      </c>
      <c r="AD48" s="417">
        <f t="shared" si="6"/>
        <v>4.1607284041093635</v>
      </c>
      <c r="AE48" s="411">
        <v>3083.7266547011741</v>
      </c>
      <c r="AF48" s="819">
        <v>1726.3541621463894</v>
      </c>
    </row>
    <row r="49" spans="1:32" ht="15.75" customHeight="1" thickBot="1">
      <c r="A49" s="136" t="str">
        <f>F42&amp;"m06"</f>
        <v>ATOCm06</v>
      </c>
      <c r="B49" s="146" t="str">
        <f>IF($F$1="de",headings!$C$11,IF($F$1="fr",headings!$B$11,headings!$A$11))</f>
        <v>June</v>
      </c>
      <c r="C49" s="753">
        <v>107895.21297428572</v>
      </c>
      <c r="D49" s="411">
        <v>116756.08907857144</v>
      </c>
      <c r="E49" s="419">
        <f t="shared" si="3"/>
        <v>8.2124830750345694</v>
      </c>
      <c r="F49" s="753">
        <v>4465.7535463947834</v>
      </c>
      <c r="G49" s="411">
        <v>4783.088446210143</v>
      </c>
      <c r="H49" s="419">
        <f t="shared" si="4"/>
        <v>7.1059653543027395</v>
      </c>
      <c r="I49" s="411">
        <v>3106.0399557958167</v>
      </c>
      <c r="J49" s="819">
        <v>1677.0484904143266</v>
      </c>
      <c r="K49" s="157"/>
      <c r="L49" s="157"/>
      <c r="M49" s="157"/>
      <c r="N49" s="157"/>
      <c r="O49" s="157"/>
      <c r="P49" s="157"/>
      <c r="Q49" s="157"/>
      <c r="R49" s="157"/>
      <c r="S49" s="157"/>
      <c r="T49" s="157"/>
      <c r="U49" s="149"/>
      <c r="V49" s="149"/>
      <c r="Y49" s="753">
        <v>107895.21297428572</v>
      </c>
      <c r="Z49" s="411">
        <v>116756.08907857144</v>
      </c>
      <c r="AA49" s="419">
        <f t="shared" si="5"/>
        <v>8.2124830750345694</v>
      </c>
      <c r="AB49" s="753">
        <v>4465.7535463947834</v>
      </c>
      <c r="AC49" s="411">
        <v>4783.088446210143</v>
      </c>
      <c r="AD49" s="419">
        <f t="shared" si="6"/>
        <v>7.1059653543027395</v>
      </c>
      <c r="AE49" s="411">
        <v>3106.0399557958167</v>
      </c>
      <c r="AF49" s="819">
        <v>1677.0484904143266</v>
      </c>
    </row>
    <row r="50" spans="1:32" ht="15.75" customHeight="1" thickTop="1">
      <c r="A50" s="136" t="str">
        <f>F42&amp;"m07"</f>
        <v>ATOCm07</v>
      </c>
      <c r="B50" s="146" t="str">
        <f>IF($F$1="de",headings!$C$12,IF($F$1="fr",headings!$B$12,headings!$A$12))</f>
        <v>July</v>
      </c>
      <c r="C50" s="293">
        <v>111081.86164000002</v>
      </c>
      <c r="D50" s="413">
        <v>117673.6628275</v>
      </c>
      <c r="E50" s="417">
        <f t="shared" si="3"/>
        <v>5.9341832142344231</v>
      </c>
      <c r="F50" s="293">
        <v>4664.4385197164056</v>
      </c>
      <c r="G50" s="413">
        <v>4915.9342451018674</v>
      </c>
      <c r="H50" s="417">
        <f t="shared" si="4"/>
        <v>5.3917684695038588</v>
      </c>
      <c r="I50" s="413">
        <v>3171.8984320205782</v>
      </c>
      <c r="J50" s="818">
        <v>1744.035813081289</v>
      </c>
      <c r="K50" s="157"/>
      <c r="L50" s="157"/>
      <c r="M50" s="157"/>
      <c r="N50" s="157"/>
      <c r="O50" s="157"/>
      <c r="P50" s="157"/>
      <c r="Q50" s="157"/>
      <c r="R50" s="157"/>
      <c r="S50" s="157"/>
      <c r="T50" s="157"/>
      <c r="U50" s="149"/>
      <c r="V50" s="149"/>
      <c r="Y50" s="293">
        <v>111081.86164000002</v>
      </c>
      <c r="Z50" s="413">
        <v>117673.6628275</v>
      </c>
      <c r="AA50" s="417">
        <f t="shared" si="5"/>
        <v>5.9341832142344231</v>
      </c>
      <c r="AB50" s="293">
        <v>4664.4385197164056</v>
      </c>
      <c r="AC50" s="413">
        <v>4915.9342451018674</v>
      </c>
      <c r="AD50" s="417">
        <f t="shared" si="6"/>
        <v>5.3917684695038588</v>
      </c>
      <c r="AE50" s="413">
        <v>3171.8984320205782</v>
      </c>
      <c r="AF50" s="818">
        <v>1744.035813081289</v>
      </c>
    </row>
    <row r="51" spans="1:32" ht="15.75" customHeight="1">
      <c r="A51" s="136" t="str">
        <f>F42&amp;"m08"</f>
        <v>ATOCm08</v>
      </c>
      <c r="B51" s="146" t="str">
        <f>IF($F$1="de",headings!$C$13,IF($F$1="fr",headings!$B$13,headings!$A$13))</f>
        <v>August</v>
      </c>
      <c r="C51" s="752">
        <v>108929.34021071428</v>
      </c>
      <c r="D51" s="411">
        <v>113967.78766749999</v>
      </c>
      <c r="E51" s="417">
        <f t="shared" si="3"/>
        <v>4.6254273155784063</v>
      </c>
      <c r="F51" s="752">
        <v>4550.1223895728081</v>
      </c>
      <c r="G51" s="411">
        <v>4708.3545998742529</v>
      </c>
      <c r="H51" s="417">
        <f t="shared" si="4"/>
        <v>3.4775374540266171</v>
      </c>
      <c r="I51" s="411">
        <v>3074.5577503321579</v>
      </c>
      <c r="J51" s="819">
        <v>1633.7968495420946</v>
      </c>
      <c r="K51" s="157"/>
      <c r="L51" s="157"/>
      <c r="M51" s="157"/>
      <c r="N51" s="157"/>
      <c r="O51" s="157"/>
      <c r="P51" s="157"/>
      <c r="Q51" s="157"/>
      <c r="R51" s="157"/>
      <c r="S51" s="157"/>
      <c r="T51" s="157"/>
      <c r="U51" s="149"/>
      <c r="V51" s="149"/>
      <c r="Y51" s="752">
        <v>108929.34021071428</v>
      </c>
      <c r="Z51" s="411">
        <v>113967.78766749999</v>
      </c>
      <c r="AA51" s="417">
        <f t="shared" si="5"/>
        <v>4.6254273155784063</v>
      </c>
      <c r="AB51" s="752">
        <v>4550.1223895728081</v>
      </c>
      <c r="AC51" s="411">
        <v>4708.3545998742529</v>
      </c>
      <c r="AD51" s="417">
        <f t="shared" si="6"/>
        <v>3.4775374540266171</v>
      </c>
      <c r="AE51" s="411">
        <v>3074.5577503321579</v>
      </c>
      <c r="AF51" s="819">
        <v>1633.7968495420946</v>
      </c>
    </row>
    <row r="52" spans="1:32" ht="15.75" customHeight="1" thickBot="1">
      <c r="A52" s="136" t="str">
        <f>F42&amp;"m09"</f>
        <v>ATOCm09</v>
      </c>
      <c r="B52" s="146" t="str">
        <f>IF($F$1="de",headings!$C$14,IF($F$1="fr",headings!$B$14,headings!$A$14))</f>
        <v>September</v>
      </c>
      <c r="C52" s="752">
        <v>111052.42014214286</v>
      </c>
      <c r="D52" s="411">
        <v>110635.79885071429</v>
      </c>
      <c r="E52" s="419">
        <f t="shared" si="3"/>
        <v>-0.37515732740926921</v>
      </c>
      <c r="F52" s="753">
        <v>4524.076497375544</v>
      </c>
      <c r="G52" s="443">
        <v>4723.4987419553736</v>
      </c>
      <c r="H52" s="419">
        <f t="shared" si="4"/>
        <v>4.4080210556898436</v>
      </c>
      <c r="I52" s="753">
        <v>3080.0210611143375</v>
      </c>
      <c r="J52" s="820">
        <v>1643.4776808410356</v>
      </c>
      <c r="K52" s="157"/>
      <c r="L52" s="157"/>
      <c r="M52" s="157"/>
      <c r="N52" s="157"/>
      <c r="O52" s="157"/>
      <c r="P52" s="157"/>
      <c r="Q52" s="157"/>
      <c r="R52" s="157"/>
      <c r="S52" s="157"/>
      <c r="T52" s="157"/>
      <c r="U52" s="149"/>
      <c r="V52" s="149"/>
      <c r="Y52" s="752">
        <v>111052.42014214286</v>
      </c>
      <c r="Z52" s="411">
        <v>110635.79885071429</v>
      </c>
      <c r="AA52" s="419">
        <f t="shared" si="5"/>
        <v>-0.37515732740926921</v>
      </c>
      <c r="AB52" s="753">
        <v>4524.076497375544</v>
      </c>
      <c r="AC52" s="443">
        <v>4723.4987419553736</v>
      </c>
      <c r="AD52" s="419">
        <f t="shared" si="6"/>
        <v>4.4080210556898436</v>
      </c>
      <c r="AE52" s="753">
        <v>3080.0210611143375</v>
      </c>
      <c r="AF52" s="820">
        <v>1643.4776808410356</v>
      </c>
    </row>
    <row r="53" spans="1:32" ht="15.75" customHeight="1" thickTop="1">
      <c r="A53" s="136" t="str">
        <f>F42&amp;"m10"</f>
        <v>ATOCm10</v>
      </c>
      <c r="B53" s="146" t="str">
        <f>IF($F$1="de",headings!$C$15,IF($F$1="fr",headings!$B$15,headings!$A$15))</f>
        <v>October</v>
      </c>
      <c r="C53" s="293">
        <v>121014.78470785714</v>
      </c>
      <c r="D53" s="413">
        <v>121790.44291892857</v>
      </c>
      <c r="E53" s="417">
        <f t="shared" si="3"/>
        <v>0.64096152626635217</v>
      </c>
      <c r="F53" s="411">
        <v>4908.3900964782979</v>
      </c>
      <c r="G53" s="411">
        <v>5452.5647217999203</v>
      </c>
      <c r="H53" s="417">
        <f t="shared" si="4"/>
        <v>11.086621369235928</v>
      </c>
      <c r="I53" s="752">
        <v>3547.7279461355306</v>
      </c>
      <c r="J53" s="819">
        <v>1904.8367756643886</v>
      </c>
      <c r="K53" s="157"/>
      <c r="L53" s="157"/>
      <c r="M53" s="157"/>
      <c r="N53" s="157"/>
      <c r="O53" s="157"/>
      <c r="P53" s="157"/>
      <c r="Q53" s="157"/>
      <c r="R53" s="157"/>
      <c r="S53" s="157"/>
      <c r="T53" s="157"/>
      <c r="U53" s="149"/>
      <c r="V53" s="149"/>
      <c r="X53" s="137"/>
      <c r="Y53" s="293">
        <v>121014.78470785714</v>
      </c>
      <c r="Z53" s="413">
        <v>121790.44291892857</v>
      </c>
      <c r="AA53" s="417">
        <f t="shared" si="5"/>
        <v>0.64096152626635217</v>
      </c>
      <c r="AB53" s="411">
        <v>4908.3900964782979</v>
      </c>
      <c r="AC53" s="411">
        <v>5452.5647217999203</v>
      </c>
      <c r="AD53" s="417">
        <f t="shared" si="6"/>
        <v>11.086621369235928</v>
      </c>
      <c r="AE53" s="752">
        <v>3547.7279461355306</v>
      </c>
      <c r="AF53" s="819">
        <v>1904.8367756643886</v>
      </c>
    </row>
    <row r="54" spans="1:32" ht="15.75" customHeight="1">
      <c r="A54" s="136" t="str">
        <f>F42&amp;"m11"</f>
        <v>ATOCm11</v>
      </c>
      <c r="B54" s="146" t="str">
        <f>IF($F$1="de",headings!$C$16,IF($F$1="fr",headings!$B$16,headings!$A$16))</f>
        <v>November</v>
      </c>
      <c r="C54" s="752">
        <v>118038.42899821428</v>
      </c>
      <c r="D54" s="411">
        <v>125090.34740999999</v>
      </c>
      <c r="E54" s="417">
        <f t="shared" si="3"/>
        <v>5.9742564109290157</v>
      </c>
      <c r="F54" s="411">
        <v>4676.668948301397</v>
      </c>
      <c r="G54" s="411">
        <v>4964.551819973105</v>
      </c>
      <c r="H54" s="417">
        <f t="shared" si="4"/>
        <v>6.1557248300902074</v>
      </c>
      <c r="I54" s="752">
        <v>3276.484216256556</v>
      </c>
      <c r="J54" s="819">
        <v>1688.067603716549</v>
      </c>
      <c r="K54" s="157"/>
      <c r="L54" s="157"/>
      <c r="M54" s="157"/>
      <c r="N54" s="157"/>
      <c r="O54" s="157"/>
      <c r="P54" s="157"/>
      <c r="Q54" s="157"/>
      <c r="R54" s="157"/>
      <c r="S54" s="157"/>
      <c r="T54" s="157"/>
      <c r="U54" s="149"/>
      <c r="V54" s="149"/>
      <c r="X54" s="137"/>
      <c r="Y54" s="752">
        <v>118038.42899821428</v>
      </c>
      <c r="Z54" s="411">
        <v>125090.34740999999</v>
      </c>
      <c r="AA54" s="417">
        <f t="shared" si="5"/>
        <v>5.9742564109290157</v>
      </c>
      <c r="AB54" s="411">
        <v>4676.668948301397</v>
      </c>
      <c r="AC54" s="411">
        <v>4964.551819973105</v>
      </c>
      <c r="AD54" s="417">
        <f t="shared" si="6"/>
        <v>6.1557248300902074</v>
      </c>
      <c r="AE54" s="752">
        <v>3276.484216256556</v>
      </c>
      <c r="AF54" s="819">
        <v>1688.067603716549</v>
      </c>
    </row>
    <row r="55" spans="1:32" ht="15.75" customHeight="1" thickBot="1">
      <c r="A55" s="136" t="str">
        <f>F42&amp;"m12"</f>
        <v>ATOCm12</v>
      </c>
      <c r="B55" s="146" t="str">
        <f>IF($F$1="de",headings!$C$17,IF($F$1="fr",headings!$B$17,headings!$A$17))</f>
        <v>December</v>
      </c>
      <c r="C55" s="753">
        <v>104401.86160249999</v>
      </c>
      <c r="D55" s="443">
        <v>116768.67813178574</v>
      </c>
      <c r="E55" s="419">
        <f t="shared" si="3"/>
        <v>11.845398481850069</v>
      </c>
      <c r="F55" s="443">
        <v>3992.39695715161</v>
      </c>
      <c r="G55" s="443">
        <v>4408.064095095724</v>
      </c>
      <c r="H55" s="419">
        <f t="shared" si="4"/>
        <v>10.411468158233276</v>
      </c>
      <c r="I55" s="753">
        <v>2979.7828334605356</v>
      </c>
      <c r="J55" s="820">
        <v>1428.2812616351878</v>
      </c>
      <c r="K55" s="157"/>
      <c r="L55" s="157"/>
      <c r="M55" s="157"/>
      <c r="N55" s="157"/>
      <c r="O55" s="157"/>
      <c r="P55" s="157"/>
      <c r="Q55" s="157"/>
      <c r="R55" s="157"/>
      <c r="S55" s="157"/>
      <c r="T55" s="157"/>
      <c r="U55" s="149"/>
      <c r="V55" s="149"/>
      <c r="X55" s="137"/>
      <c r="Y55" s="753">
        <v>104401.86160249999</v>
      </c>
      <c r="Z55" s="443">
        <v>116768.67813178574</v>
      </c>
      <c r="AA55" s="419">
        <f t="shared" si="5"/>
        <v>11.845398481850069</v>
      </c>
      <c r="AB55" s="443">
        <v>3992.39695715161</v>
      </c>
      <c r="AC55" s="443">
        <v>4408.064095095724</v>
      </c>
      <c r="AD55" s="419">
        <f t="shared" si="6"/>
        <v>10.411468158233276</v>
      </c>
      <c r="AE55" s="753">
        <v>2979.7828334605356</v>
      </c>
      <c r="AF55" s="820">
        <v>1428.2812616351878</v>
      </c>
    </row>
    <row r="56" spans="1:32" ht="14.4" thickTop="1" thickBot="1">
      <c r="B56" s="146"/>
      <c r="C56" s="444"/>
      <c r="D56" s="444"/>
      <c r="E56" s="146"/>
      <c r="F56" s="444"/>
      <c r="G56" s="444"/>
      <c r="H56" s="146"/>
      <c r="I56" s="444"/>
      <c r="J56" s="444"/>
      <c r="K56" s="146"/>
      <c r="L56" s="146"/>
      <c r="M56" s="157"/>
      <c r="N56" s="157"/>
      <c r="O56" s="157"/>
      <c r="P56" s="157"/>
      <c r="Q56" s="157"/>
      <c r="R56" s="157"/>
      <c r="S56" s="157"/>
      <c r="T56" s="157"/>
      <c r="U56" s="149"/>
      <c r="V56" s="149"/>
      <c r="X56" s="137"/>
      <c r="Y56" s="444"/>
      <c r="Z56" s="444"/>
      <c r="AA56" s="146"/>
      <c r="AB56" s="444"/>
      <c r="AC56" s="444"/>
      <c r="AD56" s="146"/>
      <c r="AE56" s="444"/>
      <c r="AF56" s="444"/>
    </row>
    <row r="57" spans="1:32" s="137" customFormat="1" ht="15.75" customHeight="1" thickTop="1">
      <c r="A57" s="137" t="str">
        <f>F42&amp;"q1"</f>
        <v>ATOCq1</v>
      </c>
      <c r="B57" s="146" t="str">
        <f>IF($F$1="de",headings!$C$31,IF($F$1="fr",headings!$B$31,headings!$A$31))</f>
        <v>Quarter 1</v>
      </c>
      <c r="C57" s="541">
        <f>IF(C46=-1,"-1",C44+C45+C46)</f>
        <v>322062.69470678573</v>
      </c>
      <c r="D57" s="410">
        <f>IF(D46=-1,"-1",D44+D45+D46)</f>
        <v>341833.40475857141</v>
      </c>
      <c r="E57" s="415">
        <f>IF(C46+C47+C48&lt;=0,"",IF(D46=-1,"",D57/C57*100-100))</f>
        <v>6.1387768210116462</v>
      </c>
      <c r="F57" s="541">
        <f>IF(F46=-1,"-1",F44+F45+F46)</f>
        <v>12924.405462151381</v>
      </c>
      <c r="G57" s="410">
        <f>IF(G46=-1,"-1",G44+G45+G46)</f>
        <v>13649.808479930547</v>
      </c>
      <c r="H57" s="415">
        <f>IF(F46+F47+F48&lt;=0,"",IF(G46=-1,"",G57/F57*100-100))</f>
        <v>5.6126606357521212</v>
      </c>
      <c r="I57" s="410">
        <f>IF(I46=-1,"-1",I44+I45+I46)</f>
        <v>8876.8608117215463</v>
      </c>
      <c r="J57" s="821">
        <f>IF(J46=-1,"-1",J44+J45+J46)</f>
        <v>4772.947668208998</v>
      </c>
      <c r="K57" s="157"/>
      <c r="L57" s="157"/>
      <c r="M57" s="157"/>
      <c r="N57" s="157"/>
      <c r="O57" s="157"/>
      <c r="P57" s="157"/>
      <c r="Q57" s="157"/>
      <c r="R57" s="157"/>
      <c r="S57" s="157"/>
      <c r="T57" s="157"/>
      <c r="U57" s="149"/>
      <c r="V57" s="149"/>
      <c r="X57" s="136"/>
      <c r="Y57" s="541">
        <f>IF(Y46=-1,"-1",Y44+Y45+Y46)</f>
        <v>322062.69470678573</v>
      </c>
      <c r="Z57" s="410">
        <f>IF(Z46=-1,"-1",Z44+Z45+Z46)</f>
        <v>341833.40475857141</v>
      </c>
      <c r="AA57" s="415">
        <f>IF(Y46+Y47+Y48&lt;=0,"",IF(Z46=-1,"",Z57/Y57*100-100))</f>
        <v>6.1387768210116462</v>
      </c>
      <c r="AB57" s="541">
        <f>IF(AB46=-1,"-1",AB44+AB45+AB46)</f>
        <v>12924.405462151381</v>
      </c>
      <c r="AC57" s="410">
        <f>IF(AC46=-1,"-1",AC44+AC45+AC46)</f>
        <v>13649.808479930547</v>
      </c>
      <c r="AD57" s="415">
        <f>IF(AB46+AB47+AB48&lt;=0,"",IF(AC46=-1,"",AC57/AB57*100-100))</f>
        <v>5.6126606357521212</v>
      </c>
      <c r="AE57" s="410">
        <f>IF(AE46=-1,"-1",AE44+AE45+AE46)</f>
        <v>8876.8608117215463</v>
      </c>
      <c r="AF57" s="821">
        <f>IF(AF46=-1,"-1",AF44+AF45+AF46)</f>
        <v>4772.947668208998</v>
      </c>
    </row>
    <row r="58" spans="1:32" s="137" customFormat="1" ht="15.75" customHeight="1">
      <c r="A58" s="137" t="str">
        <f>F42&amp;"q2"</f>
        <v>ATOCq2</v>
      </c>
      <c r="B58" s="146" t="str">
        <f>IF($F$1="de",headings!$C$32,IF($F$1="fr",headings!$B$32,headings!$A$32))</f>
        <v>Quarter 2</v>
      </c>
      <c r="C58" s="542">
        <f>IF(C49=-1,"-1",C47+C48+C49)</f>
        <v>321326.82114000001</v>
      </c>
      <c r="D58" s="445">
        <f>IF(D49=-1,"-1",D47+D48+D49)</f>
        <v>339359.87785821431</v>
      </c>
      <c r="E58" s="417">
        <f>IF(C47+C48+C49&lt;=0,"",IF(D49=-1,"",D58/C58*100-100))</f>
        <v>5.6120608464107704</v>
      </c>
      <c r="F58" s="542">
        <f>IF(F49=-1,"-1",F47+F48+F49)</f>
        <v>13353.474742162394</v>
      </c>
      <c r="G58" s="445">
        <f>IF(G49=-1,"-1",G47+G48+G49)</f>
        <v>13931.856649421577</v>
      </c>
      <c r="H58" s="417">
        <f>IF(F47+F48+F49&lt;=0,"",IF(G49=-1,"",G58/F58*100-100))</f>
        <v>4.3313213858337178</v>
      </c>
      <c r="I58" s="445">
        <f>IF(I49=-1,"-1",I47+I48+I49)</f>
        <v>9022.2573838506323</v>
      </c>
      <c r="J58" s="822">
        <f>IF(J49=-1,"-1",J47+J48+J49)</f>
        <v>4909.5992655709451</v>
      </c>
      <c r="K58" s="157"/>
      <c r="L58" s="157"/>
      <c r="M58" s="157"/>
      <c r="N58" s="157"/>
      <c r="O58" s="157"/>
      <c r="P58" s="157"/>
      <c r="Q58" s="157"/>
      <c r="R58" s="157"/>
      <c r="S58" s="157"/>
      <c r="T58" s="157"/>
      <c r="U58" s="149"/>
      <c r="V58" s="149"/>
      <c r="X58" s="138"/>
      <c r="Y58" s="542">
        <f>IF(Y49=-1,"-1",Y47+Y48+Y49)</f>
        <v>321326.82114000001</v>
      </c>
      <c r="Z58" s="445">
        <f>IF(Z49=-1,"-1",Z47+Z48+Z49)</f>
        <v>339359.87785821431</v>
      </c>
      <c r="AA58" s="417">
        <f>IF(Y47+Y48+Y49&lt;=0,"",IF(Z49=-1,"",Z58/Y58*100-100))</f>
        <v>5.6120608464107704</v>
      </c>
      <c r="AB58" s="542">
        <f>IF(AB49=-1,"-1",AB47+AB48+AB49)</f>
        <v>13353.474742162394</v>
      </c>
      <c r="AC58" s="445">
        <f>IF(AC49=-1,"-1",AC47+AC48+AC49)</f>
        <v>13931.856649421577</v>
      </c>
      <c r="AD58" s="417">
        <f>IF(AB47+AB48+AB49&lt;=0,"",IF(AC49=-1,"",AC58/AB58*100-100))</f>
        <v>4.3313213858337178</v>
      </c>
      <c r="AE58" s="445">
        <f>IF(AE49=-1,"-1",AE47+AE48+AE49)</f>
        <v>9022.2573838506323</v>
      </c>
      <c r="AF58" s="822">
        <f>IF(AF49=-1,"-1",AF47+AF48+AF49)</f>
        <v>4909.5992655709451</v>
      </c>
    </row>
    <row r="59" spans="1:32" s="137" customFormat="1" ht="15.75" customHeight="1">
      <c r="A59" s="137" t="str">
        <f>F42&amp;"q3"</f>
        <v>ATOCq3</v>
      </c>
      <c r="B59" s="146" t="str">
        <f>IF($F$1="de",headings!$C$33,IF($F$1="fr",headings!$B$33,headings!$A$33))</f>
        <v>Quarter 3</v>
      </c>
      <c r="C59" s="542">
        <f>IF(C52=-1,"-1",C50+C51+C52)</f>
        <v>331063.62199285714</v>
      </c>
      <c r="D59" s="445">
        <f>IF(D52=-1,"-1",D50+D51+D52)</f>
        <v>342277.24934571428</v>
      </c>
      <c r="E59" s="417">
        <f>IF(C50+C51+C52&lt;=0,"",IF(D52=-1,"",D59/C59*100-100))</f>
        <v>3.3871517762525798</v>
      </c>
      <c r="F59" s="542">
        <f>IF(F52=-1,"-1",F50+F51+F52)</f>
        <v>13738.637406664759</v>
      </c>
      <c r="G59" s="445">
        <f>IF(G52=-1,"-1",G50+G51+G52)</f>
        <v>14347.787586931492</v>
      </c>
      <c r="H59" s="417">
        <f>IF(F50+F51+F52&lt;=0,"",IF(G52=-1,"",G59/F59*100-100))</f>
        <v>4.4338471293465318</v>
      </c>
      <c r="I59" s="445">
        <f>IF(I52=-1,"-1",I50+I51+I52)</f>
        <v>9326.477243467074</v>
      </c>
      <c r="J59" s="822">
        <f>IF(J52=-1,"-1",J50+J51+J52)</f>
        <v>5021.3103434644199</v>
      </c>
      <c r="K59" s="157"/>
      <c r="L59" s="157"/>
      <c r="M59" s="157"/>
      <c r="N59" s="157"/>
      <c r="O59" s="157"/>
      <c r="P59" s="157"/>
      <c r="Q59" s="157"/>
      <c r="R59" s="157"/>
      <c r="S59" s="157"/>
      <c r="T59" s="157"/>
      <c r="U59" s="149"/>
      <c r="V59" s="149"/>
      <c r="X59" s="136"/>
      <c r="Y59" s="542">
        <f>IF(Y52=-1,"-1",Y50+Y51+Y52)</f>
        <v>331063.62199285714</v>
      </c>
      <c r="Z59" s="445">
        <f>IF(Z52=-1,"-1",Z50+Z51+Z52)</f>
        <v>342277.24934571428</v>
      </c>
      <c r="AA59" s="417">
        <f>IF(Y50+Y51+Y52&lt;=0,"",IF(Z52=-1,"",Z59/Y59*100-100))</f>
        <v>3.3871517762525798</v>
      </c>
      <c r="AB59" s="542">
        <f>IF(AB52=-1,"-1",AB50+AB51+AB52)</f>
        <v>13738.637406664759</v>
      </c>
      <c r="AC59" s="445">
        <f>IF(AC52=-1,"-1",AC50+AC51+AC52)</f>
        <v>14347.787586931492</v>
      </c>
      <c r="AD59" s="417">
        <f>IF(AB50+AB51+AB52&lt;=0,"",IF(AC52=-1,"",AC59/AB59*100-100))</f>
        <v>4.4338471293465318</v>
      </c>
      <c r="AE59" s="445">
        <f>IF(AE52=-1,"-1",AE50+AE51+AE52)</f>
        <v>9326.477243467074</v>
      </c>
      <c r="AF59" s="822">
        <f>IF(AF52=-1,"-1",AF50+AF51+AF52)</f>
        <v>5021.3103434644199</v>
      </c>
    </row>
    <row r="60" spans="1:32" s="137" customFormat="1" ht="15.75" customHeight="1" thickBot="1">
      <c r="A60" s="137" t="str">
        <f>F42&amp;"q4"</f>
        <v>ATOCq4</v>
      </c>
      <c r="B60" s="146" t="str">
        <f>IF($F$1="de",headings!$C$34,IF($F$1="fr",headings!$B$34,headings!$A$34))</f>
        <v>Quarter 4</v>
      </c>
      <c r="C60" s="539">
        <f>IF(C55=-1,"-1",C53+C54+C55)</f>
        <v>343455.07530857145</v>
      </c>
      <c r="D60" s="437">
        <f>IF(D55=-1,"-1",D53+D54+D55)</f>
        <v>363649.46846071433</v>
      </c>
      <c r="E60" s="419">
        <f>IF(C53+C54+C55&lt;=0,"",IF(D55=-1,"",D60/C60*100-100))</f>
        <v>5.8797771830856078</v>
      </c>
      <c r="F60" s="539">
        <f>IF(F55=-1,"-1",F53+F54+F55)</f>
        <v>13577.456001931305</v>
      </c>
      <c r="G60" s="437">
        <f>IF(G55=-1,"-1",G53+G54+G55)</f>
        <v>14825.18063686875</v>
      </c>
      <c r="H60" s="419">
        <f>IF(F53+F54+F55&lt;=0,"",IF(G55=-1,"",G60/F60*100-100))</f>
        <v>9.1896790883355948</v>
      </c>
      <c r="I60" s="437">
        <f>IF(I55=-1,"-1",I53+I54+I55)</f>
        <v>9803.9949958526231</v>
      </c>
      <c r="J60" s="823">
        <f>IF(J55=-1,"-1",J53+J54+J55)</f>
        <v>5021.1856410161254</v>
      </c>
      <c r="K60" s="157"/>
      <c r="L60" s="157"/>
      <c r="M60" s="157"/>
      <c r="N60" s="157"/>
      <c r="O60" s="157"/>
      <c r="P60" s="157"/>
      <c r="Q60" s="157"/>
      <c r="R60" s="157"/>
      <c r="S60" s="157"/>
      <c r="T60" s="157"/>
      <c r="U60" s="149"/>
      <c r="V60" s="149"/>
      <c r="X60" s="136"/>
      <c r="Y60" s="539">
        <f>IF(Y55=-1,"-1",Y53+Y54+Y55)</f>
        <v>343455.07530857145</v>
      </c>
      <c r="Z60" s="437">
        <f>IF(Z55=-1,"-1",Z53+Z54+Z55)</f>
        <v>363649.46846071433</v>
      </c>
      <c r="AA60" s="419">
        <f>IF(Y53+Y54+Y55&lt;=0,"",IF(Z55=-1,"",Z60/Y60*100-100))</f>
        <v>5.8797771830856078</v>
      </c>
      <c r="AB60" s="539">
        <f>IF(AB55=-1,"-1",AB53+AB54+AB55)</f>
        <v>13577.456001931305</v>
      </c>
      <c r="AC60" s="437">
        <f>IF(AC55=-1,"-1",AC53+AC54+AC55)</f>
        <v>14825.18063686875</v>
      </c>
      <c r="AD60" s="419">
        <f>IF(AB53+AB54+AB55&lt;=0,"",IF(AC55=-1,"",AC60/AB60*100-100))</f>
        <v>9.1896790883355948</v>
      </c>
      <c r="AE60" s="437">
        <f>IF(AE55=-1,"-1",AE53+AE54+AE55)</f>
        <v>9803.9949958526231</v>
      </c>
      <c r="AF60" s="823">
        <f>IF(AF55=-1,"-1",AF53+AF54+AF55)</f>
        <v>5021.1856410161254</v>
      </c>
    </row>
    <row r="61" spans="1:32" ht="14.4" thickTop="1" thickBot="1">
      <c r="B61" s="146"/>
      <c r="C61" s="444"/>
      <c r="D61" s="444"/>
      <c r="E61" s="146"/>
      <c r="F61" s="444"/>
      <c r="G61" s="444"/>
      <c r="H61" s="146"/>
      <c r="I61" s="444"/>
      <c r="J61" s="444"/>
      <c r="K61" s="146"/>
      <c r="L61" s="157"/>
      <c r="M61" s="157"/>
      <c r="N61" s="157"/>
      <c r="O61" s="157"/>
      <c r="P61" s="157"/>
      <c r="Q61" s="157"/>
      <c r="R61" s="157"/>
      <c r="S61" s="157"/>
      <c r="T61" s="157"/>
      <c r="U61" s="149"/>
      <c r="V61" s="149"/>
      <c r="Y61" s="444"/>
      <c r="Z61" s="444"/>
      <c r="AA61" s="146"/>
      <c r="AB61" s="444"/>
      <c r="AC61" s="444"/>
      <c r="AD61" s="146"/>
      <c r="AE61" s="444"/>
      <c r="AF61" s="444"/>
    </row>
    <row r="62" spans="1:32" s="138" customFormat="1" ht="15.75" customHeight="1" thickTop="1" thickBot="1">
      <c r="A62" s="138" t="str">
        <f>F42&amp;"y"</f>
        <v>ATOCy</v>
      </c>
      <c r="B62" s="152" t="str">
        <f>IF($F$1="de",headings!$C$35,IF($F$1="fr",headings!$B$35,headings!$A$35))</f>
        <v>Full year</v>
      </c>
      <c r="C62" s="438">
        <f>IF(C55=-1,"-1",SUM(C57:C60))</f>
        <v>1317908.2131482144</v>
      </c>
      <c r="D62" s="414">
        <f>IF(D55=-1,"-1",SUM(D57:D60))</f>
        <v>1387120.0004232144</v>
      </c>
      <c r="E62" s="421">
        <f>IF(SUM(C44:C55)&lt;=0,"",IF(D55=-1,"",D62/C62*100-100))</f>
        <v>5.2516394225715572</v>
      </c>
      <c r="F62" s="438">
        <f>IF(F55=-1,"-1",SUM(F57:F60))</f>
        <v>53593.973612909846</v>
      </c>
      <c r="G62" s="414">
        <f>IF(G55=-1,"-1",SUM(G57:G60))</f>
        <v>56754.633353152371</v>
      </c>
      <c r="H62" s="421">
        <f>IF(SUM(F44:F55)&lt;=0,"",IF(G55=-1,"",G62/F62*100-100))</f>
        <v>5.8974163085402864</v>
      </c>
      <c r="I62" s="414">
        <f>IF(I55=-1,"-1",SUM(I57:I60))</f>
        <v>37029.59043489187</v>
      </c>
      <c r="J62" s="824">
        <f>IF(J55=-1,"-1",SUM(J57:J60))</f>
        <v>19725.042918260489</v>
      </c>
      <c r="K62" s="157"/>
      <c r="L62" s="157"/>
      <c r="M62" s="157"/>
      <c r="N62" s="157"/>
      <c r="O62" s="157"/>
      <c r="P62" s="157"/>
      <c r="Q62" s="157"/>
      <c r="R62" s="157"/>
      <c r="S62" s="157"/>
      <c r="T62" s="157"/>
      <c r="U62" s="149"/>
      <c r="V62" s="149"/>
      <c r="X62" s="136"/>
      <c r="Y62" s="438">
        <f>IF(Y55=-1,"-1",SUM(Y57:Y60))</f>
        <v>1317908.2131482144</v>
      </c>
      <c r="Z62" s="414">
        <f>IF(Z55=-1,"-1",SUM(Z57:Z60))</f>
        <v>1387120.0004232144</v>
      </c>
      <c r="AA62" s="421">
        <f>IF(SUM(Y44:Y55)&lt;=0,"",IF(Z55=-1,"",Z62/Y62*100-100))</f>
        <v>5.2516394225715572</v>
      </c>
      <c r="AB62" s="438">
        <f>IF(AB55=-1,"-1",SUM(AB57:AB60))</f>
        <v>53593.973612909846</v>
      </c>
      <c r="AC62" s="414">
        <f>IF(AC55=-1,"-1",SUM(AC57:AC60))</f>
        <v>56754.633353152371</v>
      </c>
      <c r="AD62" s="421">
        <f>IF(SUM(AB44:AB55)&lt;=0,"",IF(AC55=-1,"",AC62/AB62*100-100))</f>
        <v>5.8974163085402864</v>
      </c>
      <c r="AE62" s="414">
        <f>IF(AE55=-1,"-1",SUM(AE57:AE60))</f>
        <v>37029.59043489187</v>
      </c>
      <c r="AF62" s="824">
        <f>IF(AF55=-1,"-1",SUM(AF57:AF60))</f>
        <v>19725.042918260489</v>
      </c>
    </row>
    <row r="63" spans="1:32" ht="13.8" thickTop="1">
      <c r="B63" s="147"/>
      <c r="C63" s="180"/>
      <c r="D63" s="180"/>
      <c r="E63" s="180"/>
      <c r="F63" s="180"/>
      <c r="G63" s="180"/>
      <c r="H63" s="180"/>
      <c r="I63" s="180"/>
      <c r="J63" s="180"/>
      <c r="K63" s="180"/>
      <c r="L63" s="180"/>
      <c r="M63" s="180"/>
      <c r="N63" s="180"/>
      <c r="O63" s="180"/>
      <c r="P63" s="180"/>
      <c r="Q63" s="180"/>
      <c r="R63" s="180"/>
      <c r="S63" s="180"/>
      <c r="T63" s="180"/>
      <c r="U63" s="149"/>
      <c r="V63" s="149"/>
      <c r="Y63" s="180"/>
      <c r="Z63" s="180"/>
      <c r="AA63" s="180"/>
      <c r="AB63" s="180"/>
      <c r="AC63" s="180"/>
      <c r="AD63" s="180"/>
      <c r="AE63" s="180"/>
      <c r="AF63" s="180"/>
    </row>
    <row r="64" spans="1:32">
      <c r="B64" s="147"/>
      <c r="C64" s="180"/>
      <c r="D64" s="180"/>
      <c r="E64" s="180"/>
      <c r="F64" s="180"/>
      <c r="G64" s="180"/>
      <c r="H64" s="180"/>
      <c r="I64" s="180"/>
      <c r="J64" s="180"/>
      <c r="K64" s="180"/>
      <c r="L64" s="180"/>
      <c r="M64" s="180"/>
      <c r="N64" s="180"/>
      <c r="O64" s="180"/>
      <c r="P64" s="180"/>
      <c r="Q64" s="180"/>
      <c r="R64" s="180"/>
      <c r="S64" s="180"/>
      <c r="T64" s="180"/>
      <c r="U64" s="149"/>
      <c r="V64" s="149"/>
      <c r="Y64" s="180"/>
      <c r="Z64" s="180"/>
      <c r="AA64" s="180"/>
      <c r="AB64" s="180"/>
      <c r="AC64" s="180"/>
      <c r="AD64" s="180"/>
      <c r="AE64" s="180"/>
      <c r="AF64" s="180"/>
    </row>
    <row r="65" spans="1:32">
      <c r="B65" s="152" t="str">
        <f>IF($F$1="de",headings!$C$37,IF($F$1="fr",headings!$B$37,headings!$A$37))</f>
        <v>Comments</v>
      </c>
      <c r="C65" s="1011" t="s">
        <v>370</v>
      </c>
      <c r="D65" s="1012"/>
      <c r="E65" s="1012"/>
      <c r="F65" s="1012"/>
      <c r="G65" s="1012"/>
      <c r="H65" s="1012"/>
      <c r="I65" s="1012"/>
      <c r="J65" s="1013"/>
      <c r="K65" s="180"/>
      <c r="L65" s="180"/>
      <c r="M65" s="180"/>
      <c r="N65" s="180"/>
      <c r="O65" s="180"/>
      <c r="P65" s="180"/>
      <c r="Q65" s="180"/>
      <c r="R65" s="180"/>
      <c r="S65" s="180"/>
      <c r="T65" s="180"/>
      <c r="U65" s="149"/>
      <c r="V65" s="149"/>
      <c r="Y65" s="1011" t="s">
        <v>370</v>
      </c>
      <c r="Z65" s="1012"/>
      <c r="AA65" s="1012"/>
      <c r="AB65" s="1012"/>
      <c r="AC65" s="1012"/>
      <c r="AD65" s="1012"/>
      <c r="AE65" s="1012"/>
      <c r="AF65" s="1013"/>
    </row>
    <row r="66" spans="1:32">
      <c r="B66" s="151"/>
      <c r="C66" s="1014"/>
      <c r="D66" s="1015"/>
      <c r="E66" s="1015"/>
      <c r="F66" s="1015"/>
      <c r="G66" s="1015"/>
      <c r="H66" s="1015"/>
      <c r="I66" s="1015"/>
      <c r="J66" s="1016"/>
      <c r="K66" s="180"/>
      <c r="L66" s="180"/>
      <c r="M66" s="180"/>
      <c r="N66" s="180"/>
      <c r="O66" s="180"/>
      <c r="P66" s="180"/>
      <c r="Q66" s="180"/>
      <c r="R66" s="180"/>
      <c r="S66" s="180"/>
      <c r="T66" s="180"/>
      <c r="U66" s="149"/>
      <c r="V66" s="149"/>
      <c r="Y66" s="1014"/>
      <c r="Z66" s="1015"/>
      <c r="AA66" s="1015"/>
      <c r="AB66" s="1015"/>
      <c r="AC66" s="1015"/>
      <c r="AD66" s="1015"/>
      <c r="AE66" s="1015"/>
      <c r="AF66" s="1016"/>
    </row>
    <row r="67" spans="1:32">
      <c r="B67" s="151"/>
      <c r="C67" s="1014"/>
      <c r="D67" s="1015"/>
      <c r="E67" s="1015"/>
      <c r="F67" s="1015"/>
      <c r="G67" s="1015"/>
      <c r="H67" s="1015"/>
      <c r="I67" s="1015"/>
      <c r="J67" s="1016"/>
      <c r="K67" s="180"/>
      <c r="L67" s="180"/>
      <c r="M67" s="180"/>
      <c r="N67" s="180"/>
      <c r="O67" s="180"/>
      <c r="P67" s="180"/>
      <c r="Q67" s="180"/>
      <c r="R67" s="180"/>
      <c r="S67" s="180"/>
      <c r="T67" s="180"/>
      <c r="U67" s="149"/>
      <c r="V67" s="149"/>
      <c r="X67" s="141"/>
      <c r="Y67" s="1014"/>
      <c r="Z67" s="1015"/>
      <c r="AA67" s="1015"/>
      <c r="AB67" s="1015"/>
      <c r="AC67" s="1015"/>
      <c r="AD67" s="1015"/>
      <c r="AE67" s="1015"/>
      <c r="AF67" s="1016"/>
    </row>
    <row r="68" spans="1:32">
      <c r="B68" s="151"/>
      <c r="C68" s="1017"/>
      <c r="D68" s="1018"/>
      <c r="E68" s="1018"/>
      <c r="F68" s="1018"/>
      <c r="G68" s="1018"/>
      <c r="H68" s="1018"/>
      <c r="I68" s="1018"/>
      <c r="J68" s="1019"/>
      <c r="K68" s="180"/>
      <c r="L68" s="180"/>
      <c r="M68" s="180"/>
      <c r="N68" s="180"/>
      <c r="O68" s="180"/>
      <c r="P68" s="180"/>
      <c r="Q68" s="180"/>
      <c r="R68" s="180"/>
      <c r="S68" s="180"/>
      <c r="T68" s="180"/>
      <c r="U68" s="149"/>
      <c r="V68" s="149"/>
      <c r="X68" s="131"/>
      <c r="Y68" s="1017"/>
      <c r="Z68" s="1018"/>
      <c r="AA68" s="1018"/>
      <c r="AB68" s="1018"/>
      <c r="AC68" s="1018"/>
      <c r="AD68" s="1018"/>
      <c r="AE68" s="1018"/>
      <c r="AF68" s="1019"/>
    </row>
    <row r="69" spans="1:32">
      <c r="B69" s="151"/>
      <c r="C69" s="180"/>
      <c r="D69" s="180"/>
      <c r="E69" s="180"/>
      <c r="F69" s="180"/>
      <c r="G69" s="180"/>
      <c r="H69" s="180"/>
      <c r="I69" s="180"/>
      <c r="J69" s="180"/>
      <c r="K69" s="180"/>
      <c r="L69" s="180"/>
      <c r="M69" s="180"/>
      <c r="N69" s="180"/>
      <c r="O69" s="180"/>
      <c r="P69" s="180"/>
      <c r="Q69" s="180"/>
      <c r="R69" s="180"/>
      <c r="S69" s="180"/>
      <c r="T69" s="180"/>
      <c r="U69" s="149"/>
      <c r="V69" s="149"/>
    </row>
    <row r="70" spans="1:32">
      <c r="A70" s="142"/>
      <c r="B70" s="143"/>
      <c r="C70" s="181"/>
      <c r="D70" s="181"/>
      <c r="E70" s="181"/>
      <c r="F70" s="181"/>
      <c r="G70" s="181"/>
      <c r="H70" s="181"/>
      <c r="I70" s="181"/>
      <c r="J70" s="181"/>
      <c r="K70" s="181"/>
      <c r="L70" s="181"/>
      <c r="M70" s="181"/>
      <c r="N70" s="181"/>
      <c r="O70" s="181"/>
      <c r="P70" s="181"/>
      <c r="Q70" s="181"/>
      <c r="R70" s="181"/>
      <c r="S70" s="181"/>
      <c r="T70" s="181"/>
      <c r="U70" s="149"/>
      <c r="V70" s="149"/>
    </row>
    <row r="71" spans="1:32" s="141" customFormat="1" ht="6.75" customHeight="1">
      <c r="B71" s="146"/>
      <c r="C71" s="154"/>
      <c r="D71" s="154"/>
      <c r="E71" s="155"/>
      <c r="F71" s="154"/>
      <c r="G71" s="154"/>
      <c r="H71" s="155"/>
      <c r="I71" s="154"/>
      <c r="J71" s="154"/>
      <c r="K71" s="155"/>
      <c r="L71" s="154"/>
      <c r="M71" s="154"/>
      <c r="N71" s="155"/>
      <c r="O71" s="154"/>
      <c r="P71" s="154"/>
      <c r="Q71" s="155"/>
      <c r="R71" s="154"/>
      <c r="S71" s="154"/>
      <c r="T71" s="155"/>
      <c r="U71" s="149"/>
      <c r="V71" s="149"/>
      <c r="X71" s="136"/>
      <c r="AA71" s="239"/>
      <c r="AB71" s="239"/>
    </row>
    <row r="72" spans="1:32" s="131" customFormat="1" ht="18.75" customHeight="1">
      <c r="B72" s="150" t="str">
        <f>IF($F$1="de",headings!$C$3,IF($F$1="fr",headings!$B$3,headings!$A$3))</f>
        <v>Railway Operator:</v>
      </c>
      <c r="C72" s="156"/>
      <c r="D72" s="156"/>
      <c r="E72" s="156"/>
      <c r="F72" s="359" t="s">
        <v>66</v>
      </c>
      <c r="G72" s="359"/>
      <c r="H72" s="359"/>
      <c r="I72" s="359"/>
      <c r="J72" s="359"/>
      <c r="K72" s="157"/>
      <c r="L72" s="157"/>
      <c r="M72" s="157"/>
      <c r="N72" s="157"/>
      <c r="O72" s="157"/>
      <c r="P72" s="157"/>
      <c r="Q72" s="158"/>
      <c r="R72" s="158"/>
      <c r="S72" s="158"/>
      <c r="T72" s="158"/>
      <c r="U72" s="149"/>
      <c r="V72" s="149"/>
      <c r="X72" s="136"/>
      <c r="AA72" s="243"/>
      <c r="AB72" s="243"/>
    </row>
    <row r="73" spans="1:32" ht="6.75" customHeight="1" thickBot="1">
      <c r="B73" s="146"/>
      <c r="C73" s="157"/>
      <c r="D73" s="157"/>
      <c r="E73" s="159"/>
      <c r="F73" s="157"/>
      <c r="G73" s="157"/>
      <c r="H73" s="157"/>
      <c r="I73" s="157"/>
      <c r="J73" s="157"/>
      <c r="K73" s="157"/>
      <c r="L73" s="157"/>
      <c r="M73" s="157"/>
      <c r="N73" s="157"/>
      <c r="O73" s="157"/>
      <c r="P73" s="157"/>
      <c r="Q73" s="157"/>
      <c r="R73" s="157"/>
      <c r="S73" s="157"/>
      <c r="T73" s="160"/>
      <c r="U73" s="149"/>
      <c r="V73" s="149"/>
    </row>
    <row r="74" spans="1:32" ht="15.75" customHeight="1" thickTop="1">
      <c r="A74" s="136" t="str">
        <f>F72&amp;"m01"</f>
        <v>BCm01</v>
      </c>
      <c r="B74" s="146" t="str">
        <f>IF($F$1="de",headings!$C$6,IF($F$1="fr",headings!$B$6,headings!$A$6))</f>
        <v>January</v>
      </c>
      <c r="C74" s="309">
        <v>5430</v>
      </c>
      <c r="D74" s="310">
        <v>5649</v>
      </c>
      <c r="E74" s="415">
        <f>IF(C74&lt;0.001,"",IF(D74=-1,"",D74/C74*100-100))</f>
        <v>4.0331491712707077</v>
      </c>
      <c r="F74" s="309">
        <v>483.41800000000001</v>
      </c>
      <c r="G74" s="332">
        <v>515.77700000000004</v>
      </c>
      <c r="H74" s="415">
        <f>IF(F74&lt;0.001,"",IF(G74=-1,"",G74/F74*100-100))</f>
        <v>6.6937929493730195</v>
      </c>
      <c r="I74" s="310">
        <v>-1</v>
      </c>
      <c r="J74" s="311">
        <v>-1</v>
      </c>
      <c r="K74" s="310">
        <v>9824</v>
      </c>
      <c r="L74" s="310">
        <v>11031</v>
      </c>
      <c r="M74" s="415">
        <f>IF(K74&lt;0.001,"",IF(L74=-1,"",L74/K74*100-100))</f>
        <v>12.286237785016297</v>
      </c>
      <c r="N74" s="310">
        <v>3312</v>
      </c>
      <c r="O74" s="310">
        <v>3709</v>
      </c>
      <c r="P74" s="415">
        <f>IF(N74&lt;0.001,"",IF(O74=-1,"",O74/N74*100-100))</f>
        <v>11.986714975845402</v>
      </c>
      <c r="Q74" s="310">
        <v>7039</v>
      </c>
      <c r="R74" s="310">
        <v>7754</v>
      </c>
      <c r="S74" s="415">
        <f>IF(Q74&lt;0.001,"",IF(R74=-1,"",R74/Q74*100-100))</f>
        <v>10.157692854098599</v>
      </c>
      <c r="T74" s="310">
        <v>2458</v>
      </c>
      <c r="U74" s="310">
        <v>2727</v>
      </c>
      <c r="V74" s="415">
        <f>IF(T74&lt;0.001,"",IF(U74=-1,"",U74/T74*100-100))</f>
        <v>10.943856794141581</v>
      </c>
    </row>
    <row r="75" spans="1:32" ht="15.75" customHeight="1">
      <c r="A75" s="136" t="str">
        <f>F72&amp;"m02"</f>
        <v>BCm02</v>
      </c>
      <c r="B75" s="146" t="str">
        <f>IF($F$1="de",headings!$C$7,IF($F$1="fr",headings!$B$7,headings!$A$7))</f>
        <v>February</v>
      </c>
      <c r="C75" s="294">
        <v>5202</v>
      </c>
      <c r="D75" s="312">
        <v>5075</v>
      </c>
      <c r="E75" s="417">
        <f>IF(C75&lt;0.001,"",IF(D75=-1,"",D75/C75*100-100))</f>
        <v>-2.4413687043444838</v>
      </c>
      <c r="F75" s="294">
        <v>471.97500000000002</v>
      </c>
      <c r="G75" s="423">
        <v>481.12400000000002</v>
      </c>
      <c r="H75" s="417">
        <f>IF(F75&lt;0.001,"",IF(G75=-1,"",G75/F75*100-100))</f>
        <v>1.9384501297738268</v>
      </c>
      <c r="I75" s="312">
        <v>-1</v>
      </c>
      <c r="J75" s="313">
        <v>-1</v>
      </c>
      <c r="K75" s="312">
        <v>9434</v>
      </c>
      <c r="L75" s="312">
        <v>11497</v>
      </c>
      <c r="M75" s="417">
        <f>IF(K75&lt;0.001,"",IF(L75=-1,"",L75/K75*100-100))</f>
        <v>21.86771252914987</v>
      </c>
      <c r="N75" s="312">
        <v>3283</v>
      </c>
      <c r="O75" s="312">
        <v>3828</v>
      </c>
      <c r="P75" s="417">
        <f>IF(N75&lt;0.001,"",IF(O75=-1,"",O75/N75*100-100))</f>
        <v>16.600670118793786</v>
      </c>
      <c r="Q75" s="312">
        <v>6366</v>
      </c>
      <c r="R75" s="312">
        <v>8047</v>
      </c>
      <c r="S75" s="417">
        <f>IF(Q75&lt;0.001,"",IF(R75=-1,"",R75/Q75*100-100))</f>
        <v>26.405906377631155</v>
      </c>
      <c r="T75" s="312">
        <v>2345</v>
      </c>
      <c r="U75" s="312">
        <v>2774</v>
      </c>
      <c r="V75" s="417">
        <f>IF(T75&lt;0.001,"",IF(U75=-1,"",U75/T75*100-100))</f>
        <v>18.294243070362469</v>
      </c>
    </row>
    <row r="76" spans="1:32" ht="15.75" customHeight="1" thickBot="1">
      <c r="A76" s="136" t="str">
        <f>F72&amp;"m03"</f>
        <v>BCm03</v>
      </c>
      <c r="B76" s="146" t="str">
        <f>IF($F$1="de",headings!$C$8,IF($F$1="fr",headings!$B$8,headings!$A$8))</f>
        <v>March</v>
      </c>
      <c r="C76" s="295">
        <v>5989</v>
      </c>
      <c r="D76" s="312">
        <v>6157</v>
      </c>
      <c r="E76" s="419">
        <f>IF(C76&lt;0.001,"",IF(D76=-1,"",D76/C76*100-100))</f>
        <v>2.8051427617298259</v>
      </c>
      <c r="F76" s="295">
        <v>558.73400000000004</v>
      </c>
      <c r="G76" s="331">
        <v>573.98099999999999</v>
      </c>
      <c r="H76" s="419">
        <f>IF(F76&lt;0.001,"",IF(G76=-1,"",G76/F76*100-100))</f>
        <v>2.7288477164446618</v>
      </c>
      <c r="I76" s="312">
        <v>-1</v>
      </c>
      <c r="J76" s="313">
        <v>-1</v>
      </c>
      <c r="K76" s="312">
        <v>11600</v>
      </c>
      <c r="L76" s="312">
        <v>13392</v>
      </c>
      <c r="M76" s="520">
        <f>IF(K76&lt;0.001,"",IF(L76=-1,"",L76/K76*100-100))</f>
        <v>15.448275862068954</v>
      </c>
      <c r="N76" s="312">
        <v>4016</v>
      </c>
      <c r="O76" s="312">
        <v>4416</v>
      </c>
      <c r="P76" s="419">
        <f>IF(N76&lt;0.001,"",IF(O76=-1,"",O76/N76*100-100))</f>
        <v>9.9601593625497884</v>
      </c>
      <c r="Q76" s="312">
        <v>7591</v>
      </c>
      <c r="R76" s="312">
        <v>9583</v>
      </c>
      <c r="S76" s="419">
        <f>IF(Q76&lt;0.001,"",IF(R76=-1,"",R76/Q76*100-100))</f>
        <v>26.241601896983283</v>
      </c>
      <c r="T76" s="312">
        <v>2797</v>
      </c>
      <c r="U76" s="312">
        <v>3261</v>
      </c>
      <c r="V76" s="419">
        <f>IF(T76&lt;0.001,"",IF(U76=-1,"",U76/T76*100-100))</f>
        <v>16.589202717196997</v>
      </c>
    </row>
    <row r="77" spans="1:32" ht="15.75" customHeight="1" thickTop="1">
      <c r="A77" s="136" t="str">
        <f>F72&amp;"m04"</f>
        <v>BCm04</v>
      </c>
      <c r="B77" s="146" t="str">
        <f>IF($F$1="de",headings!$C$9,IF($F$1="fr",headings!$B$9,headings!$A$9))</f>
        <v>April</v>
      </c>
      <c r="C77" s="309">
        <v>6922</v>
      </c>
      <c r="D77" s="310">
        <v>6986</v>
      </c>
      <c r="E77" s="415">
        <f t="shared" ref="E77:E82" si="7">IF(C77&lt;0.001,"",IF(D77=-1,"",D77/C77*100-100))</f>
        <v>0.92458826928634608</v>
      </c>
      <c r="F77" s="309">
        <v>612</v>
      </c>
      <c r="G77" s="310">
        <v>631</v>
      </c>
      <c r="H77" s="415">
        <f t="shared" ref="H77:H82" si="8">IF(F77&lt;0.001,"",IF(G77=-1,"",G77/F77*100-100))</f>
        <v>3.1045751633986782</v>
      </c>
      <c r="I77" s="310">
        <v>-1</v>
      </c>
      <c r="J77" s="311">
        <v>-1</v>
      </c>
      <c r="K77" s="310">
        <v>11541</v>
      </c>
      <c r="L77" s="310">
        <v>13304</v>
      </c>
      <c r="M77" s="415">
        <f t="shared" ref="M77:M82" si="9">IF(K77&lt;0.001,"",IF(L77=-1,"",L77/K77*100-100))</f>
        <v>15.275972619357077</v>
      </c>
      <c r="N77" s="310">
        <v>3879</v>
      </c>
      <c r="O77" s="310">
        <v>4308</v>
      </c>
      <c r="P77" s="415">
        <f t="shared" ref="P77:P82" si="10">IF(N77&lt;0.001,"",IF(O77=-1,"",O77/N77*100-100))</f>
        <v>11.059551430781127</v>
      </c>
      <c r="Q77" s="310">
        <v>7284</v>
      </c>
      <c r="R77" s="310">
        <v>9348</v>
      </c>
      <c r="S77" s="415">
        <f t="shared" ref="S77:S82" si="11">IF(Q77&lt;0.001,"",IF(R77=-1,"",R77/Q77*100-100))</f>
        <v>28.336079077429986</v>
      </c>
      <c r="T77" s="310">
        <v>2584</v>
      </c>
      <c r="U77" s="310">
        <v>3125</v>
      </c>
      <c r="V77" s="415">
        <f t="shared" ref="V77:V82" si="12">IF(T77&lt;0.001,"",IF(U77=-1,"",U77/T77*100-100))</f>
        <v>20.93653250773994</v>
      </c>
    </row>
    <row r="78" spans="1:32" ht="15.75" customHeight="1">
      <c r="A78" s="136" t="str">
        <f>F72&amp;"m05"</f>
        <v>BCm05</v>
      </c>
      <c r="B78" s="146" t="str">
        <f>IF($F$1="de",headings!$C$10,IF($F$1="fr",headings!$B$10,headings!$A$10))</f>
        <v>May</v>
      </c>
      <c r="C78" s="294">
        <v>8105</v>
      </c>
      <c r="D78" s="312">
        <v>8261</v>
      </c>
      <c r="E78" s="417">
        <f t="shared" si="7"/>
        <v>1.9247378161628745</v>
      </c>
      <c r="F78" s="294">
        <v>695</v>
      </c>
      <c r="G78" s="312">
        <v>702</v>
      </c>
      <c r="H78" s="417">
        <f t="shared" si="8"/>
        <v>1.0071942446043209</v>
      </c>
      <c r="I78" s="312">
        <v>-1</v>
      </c>
      <c r="J78" s="313">
        <v>-1</v>
      </c>
      <c r="K78" s="312">
        <v>11913</v>
      </c>
      <c r="L78" s="312">
        <v>13149</v>
      </c>
      <c r="M78" s="417">
        <f t="shared" si="9"/>
        <v>10.375220347519516</v>
      </c>
      <c r="N78" s="312">
        <v>3990</v>
      </c>
      <c r="O78" s="312">
        <v>4253</v>
      </c>
      <c r="P78" s="417">
        <f t="shared" si="10"/>
        <v>6.5914786967418593</v>
      </c>
      <c r="Q78" s="312">
        <v>7589</v>
      </c>
      <c r="R78" s="312">
        <v>9130</v>
      </c>
      <c r="S78" s="417">
        <f t="shared" si="11"/>
        <v>20.305705626564773</v>
      </c>
      <c r="T78" s="312">
        <v>2695</v>
      </c>
      <c r="U78" s="312">
        <v>3041</v>
      </c>
      <c r="V78" s="417">
        <f t="shared" si="12"/>
        <v>12.838589981447129</v>
      </c>
    </row>
    <row r="79" spans="1:32" ht="15.75" customHeight="1" thickBot="1">
      <c r="A79" s="136" t="str">
        <f>F72&amp;"m06"</f>
        <v>BCm06</v>
      </c>
      <c r="B79" s="146" t="str">
        <f>IF($F$1="de",headings!$C$11,IF($F$1="fr",headings!$B$11,headings!$A$11))</f>
        <v>June</v>
      </c>
      <c r="C79" s="295">
        <v>8480</v>
      </c>
      <c r="D79" s="312">
        <v>8879</v>
      </c>
      <c r="E79" s="419">
        <f t="shared" si="7"/>
        <v>4.7051886792452819</v>
      </c>
      <c r="F79" s="295">
        <v>812.39499999999998</v>
      </c>
      <c r="G79" s="331">
        <v>811.98400000000004</v>
      </c>
      <c r="H79" s="419">
        <f>IF(F79&lt;0.001,"",IF(G79=-1,"",G79/F79*100-100))</f>
        <v>-5.0591153318265469E-2</v>
      </c>
      <c r="I79" s="312">
        <v>-1</v>
      </c>
      <c r="J79" s="313">
        <v>-1</v>
      </c>
      <c r="K79" s="312">
        <v>11350</v>
      </c>
      <c r="L79" s="312">
        <v>12152</v>
      </c>
      <c r="M79" s="419">
        <f t="shared" si="9"/>
        <v>7.0660792951541964</v>
      </c>
      <c r="N79" s="312">
        <v>3781</v>
      </c>
      <c r="O79" s="312">
        <v>3995</v>
      </c>
      <c r="P79" s="419">
        <f t="shared" si="10"/>
        <v>5.6598783390637379</v>
      </c>
      <c r="Q79" s="312">
        <v>7140</v>
      </c>
      <c r="R79" s="312">
        <v>8638</v>
      </c>
      <c r="S79" s="419">
        <f t="shared" si="11"/>
        <v>20.980392156862735</v>
      </c>
      <c r="T79" s="312">
        <v>2534</v>
      </c>
      <c r="U79" s="312">
        <v>2936</v>
      </c>
      <c r="V79" s="419">
        <f t="shared" si="12"/>
        <v>15.864246250986596</v>
      </c>
    </row>
    <row r="80" spans="1:32" ht="15.75" customHeight="1" thickTop="1">
      <c r="A80" s="136" t="str">
        <f>F72&amp;"m07"</f>
        <v>BCm07</v>
      </c>
      <c r="B80" s="146" t="str">
        <f>IF($F$1="de",headings!$C$12,IF($F$1="fr",headings!$B$12,headings!$A$12))</f>
        <v>July</v>
      </c>
      <c r="C80" s="309">
        <v>8825</v>
      </c>
      <c r="D80" s="310">
        <v>9313</v>
      </c>
      <c r="E80" s="417">
        <f t="shared" si="7"/>
        <v>5.5297450424929337</v>
      </c>
      <c r="F80" s="309">
        <v>859</v>
      </c>
      <c r="G80" s="310">
        <v>858</v>
      </c>
      <c r="H80" s="417">
        <f t="shared" si="8"/>
        <v>-0.11641443538998431</v>
      </c>
      <c r="I80" s="310">
        <v>-1</v>
      </c>
      <c r="J80" s="311">
        <v>-1</v>
      </c>
      <c r="K80" s="310">
        <v>11654</v>
      </c>
      <c r="L80" s="310">
        <v>12776</v>
      </c>
      <c r="M80" s="415">
        <f t="shared" si="9"/>
        <v>9.6275956753046188</v>
      </c>
      <c r="N80" s="310">
        <v>3775</v>
      </c>
      <c r="O80" s="310">
        <v>4155</v>
      </c>
      <c r="P80" s="415">
        <f t="shared" si="10"/>
        <v>10.066225165562898</v>
      </c>
      <c r="Q80" s="310">
        <v>7324</v>
      </c>
      <c r="R80" s="310">
        <v>9261</v>
      </c>
      <c r="S80" s="415">
        <f t="shared" si="11"/>
        <v>26.447296559257239</v>
      </c>
      <c r="T80" s="310">
        <v>2516</v>
      </c>
      <c r="U80" s="310">
        <v>3102</v>
      </c>
      <c r="V80" s="415">
        <f t="shared" si="12"/>
        <v>23.290937996820361</v>
      </c>
    </row>
    <row r="81" spans="1:28" ht="15.75" customHeight="1">
      <c r="A81" s="136" t="str">
        <f>F72&amp;"m08"</f>
        <v>BCm08</v>
      </c>
      <c r="B81" s="146" t="str">
        <f>IF($F$1="de",headings!$C$13,IF($F$1="fr",headings!$B$13,headings!$A$13))</f>
        <v>August</v>
      </c>
      <c r="C81" s="294">
        <v>7901</v>
      </c>
      <c r="D81" s="312">
        <v>8687</v>
      </c>
      <c r="E81" s="417">
        <f t="shared" si="7"/>
        <v>9.9481078344513207</v>
      </c>
      <c r="F81" s="294">
        <v>694</v>
      </c>
      <c r="G81" s="312">
        <v>743</v>
      </c>
      <c r="H81" s="417">
        <f t="shared" si="8"/>
        <v>7.0605187319884806</v>
      </c>
      <c r="I81" s="312">
        <v>-1</v>
      </c>
      <c r="J81" s="313">
        <v>-1</v>
      </c>
      <c r="K81" s="312">
        <v>11992</v>
      </c>
      <c r="L81" s="312">
        <v>12484</v>
      </c>
      <c r="M81" s="417">
        <f t="shared" si="9"/>
        <v>4.1027351567711747</v>
      </c>
      <c r="N81" s="312">
        <v>3902</v>
      </c>
      <c r="O81" s="312">
        <v>4005</v>
      </c>
      <c r="P81" s="417">
        <f t="shared" si="10"/>
        <v>2.6396719630958501</v>
      </c>
      <c r="Q81" s="312">
        <v>7609</v>
      </c>
      <c r="R81" s="312">
        <v>8818</v>
      </c>
      <c r="S81" s="417">
        <f t="shared" si="11"/>
        <v>15.889078722565372</v>
      </c>
      <c r="T81" s="312">
        <v>2613</v>
      </c>
      <c r="U81" s="312">
        <v>2895</v>
      </c>
      <c r="V81" s="417">
        <f t="shared" si="12"/>
        <v>10.792192881745109</v>
      </c>
    </row>
    <row r="82" spans="1:28" ht="15.75" customHeight="1" thickBot="1">
      <c r="A82" s="136" t="str">
        <f>F72&amp;"m09"</f>
        <v>BCm09</v>
      </c>
      <c r="B82" s="146" t="str">
        <f>IF($F$1="de",headings!$C$14,IF($F$1="fr",headings!$B$14,headings!$A$14))</f>
        <v>September</v>
      </c>
      <c r="C82" s="295">
        <v>7534</v>
      </c>
      <c r="D82" s="312">
        <v>8088</v>
      </c>
      <c r="E82" s="419">
        <f t="shared" si="7"/>
        <v>7.3533315635784504</v>
      </c>
      <c r="F82" s="295">
        <v>617</v>
      </c>
      <c r="G82" s="314">
        <v>651</v>
      </c>
      <c r="H82" s="419">
        <f t="shared" si="8"/>
        <v>5.5105348460291737</v>
      </c>
      <c r="I82" s="315">
        <v>-1</v>
      </c>
      <c r="J82" s="316">
        <v>-1</v>
      </c>
      <c r="K82" s="312">
        <v>12677</v>
      </c>
      <c r="L82" s="312">
        <v>12236</v>
      </c>
      <c r="M82" s="419">
        <f t="shared" si="9"/>
        <v>-3.4787410270568699</v>
      </c>
      <c r="N82" s="312">
        <v>4085</v>
      </c>
      <c r="O82" s="312">
        <v>3950</v>
      </c>
      <c r="P82" s="419">
        <f t="shared" si="10"/>
        <v>-3.3047735618115013</v>
      </c>
      <c r="Q82" s="312">
        <v>8112</v>
      </c>
      <c r="R82" s="312">
        <v>8547</v>
      </c>
      <c r="S82" s="419">
        <f t="shared" si="11"/>
        <v>5.3624260355029634</v>
      </c>
      <c r="T82" s="312">
        <v>2780</v>
      </c>
      <c r="U82" s="312">
        <v>2882</v>
      </c>
      <c r="V82" s="419">
        <f t="shared" si="12"/>
        <v>3.6690647482014356</v>
      </c>
    </row>
    <row r="83" spans="1:28" ht="15.75" customHeight="1" thickTop="1">
      <c r="A83" s="136" t="str">
        <f>F72&amp;"m10"</f>
        <v>BCm10</v>
      </c>
      <c r="B83" s="146" t="str">
        <f>IF($F$1="de",headings!$C$15,IF($F$1="fr",headings!$B$15,headings!$A$15))</f>
        <v>October</v>
      </c>
      <c r="C83" s="309">
        <v>7098</v>
      </c>
      <c r="D83" s="610">
        <v>7919</v>
      </c>
      <c r="E83" s="611">
        <v>11.566638489715416</v>
      </c>
      <c r="F83" s="317">
        <v>609.51800000000003</v>
      </c>
      <c r="G83" s="612">
        <v>676.6</v>
      </c>
      <c r="H83" s="611">
        <v>11.005745523512019</v>
      </c>
      <c r="I83" s="613">
        <v>-1</v>
      </c>
      <c r="J83" s="614">
        <v>-1</v>
      </c>
      <c r="K83" s="610">
        <v>13018</v>
      </c>
      <c r="L83" s="610">
        <v>13538</v>
      </c>
      <c r="M83" s="615">
        <v>3.9944691964971497</v>
      </c>
      <c r="N83" s="610">
        <v>4104</v>
      </c>
      <c r="O83" s="610">
        <v>4262</v>
      </c>
      <c r="P83" s="615">
        <v>3.8499025341130562</v>
      </c>
      <c r="Q83" s="610">
        <v>8121</v>
      </c>
      <c r="R83" s="610">
        <v>9305</v>
      </c>
      <c r="S83" s="615">
        <v>14.579485285063413</v>
      </c>
      <c r="T83" s="610">
        <v>2732</v>
      </c>
      <c r="U83" s="616">
        <v>3072.4</v>
      </c>
      <c r="V83" s="615">
        <v>12.459736456808201</v>
      </c>
      <c r="X83" s="137"/>
    </row>
    <row r="84" spans="1:28" ht="15.75" customHeight="1">
      <c r="A84" s="136" t="str">
        <f>F72&amp;"m11"</f>
        <v>BCm11</v>
      </c>
      <c r="B84" s="146" t="str">
        <f>IF($F$1="de",headings!$C$16,IF($F$1="fr",headings!$B$16,headings!$A$16))</f>
        <v>November</v>
      </c>
      <c r="C84" s="294">
        <v>6264</v>
      </c>
      <c r="D84" s="613">
        <v>7097</v>
      </c>
      <c r="E84" s="611">
        <v>13.298212005108567</v>
      </c>
      <c r="F84" s="317">
        <v>593.45600000000002</v>
      </c>
      <c r="G84" s="612">
        <v>656.67200000000003</v>
      </c>
      <c r="H84" s="611">
        <v>10.652179774069182</v>
      </c>
      <c r="I84" s="613">
        <v>-1</v>
      </c>
      <c r="J84" s="614">
        <v>-1</v>
      </c>
      <c r="K84" s="613">
        <v>12972</v>
      </c>
      <c r="L84" s="613">
        <v>13405</v>
      </c>
      <c r="M84" s="611">
        <v>3.3379586802343368</v>
      </c>
      <c r="N84" s="613">
        <v>4161</v>
      </c>
      <c r="O84" s="613">
        <v>4178</v>
      </c>
      <c r="P84" s="611">
        <v>0.40855563566451281</v>
      </c>
      <c r="Q84" s="613">
        <v>8299</v>
      </c>
      <c r="R84" s="613">
        <v>9516</v>
      </c>
      <c r="S84" s="611">
        <v>14.664417399686712</v>
      </c>
      <c r="T84" s="613">
        <v>2862</v>
      </c>
      <c r="U84" s="613">
        <v>3087</v>
      </c>
      <c r="V84" s="611">
        <v>7.8616352201257911</v>
      </c>
      <c r="X84" s="137"/>
    </row>
    <row r="85" spans="1:28" ht="15.75" customHeight="1" thickBot="1">
      <c r="A85" s="136" t="str">
        <f>F72&amp;"m12"</f>
        <v>BCm12</v>
      </c>
      <c r="B85" s="146" t="str">
        <f>IF($F$1="de",headings!$C$17,IF($F$1="fr",headings!$B$17,headings!$A$17))</f>
        <v>December</v>
      </c>
      <c r="C85" s="295">
        <v>5803</v>
      </c>
      <c r="D85" s="617">
        <v>6847</v>
      </c>
      <c r="E85" s="618">
        <v>17.990694468378422</v>
      </c>
      <c r="F85" s="318">
        <v>571.51099999999997</v>
      </c>
      <c r="G85" s="587">
        <v>639.91099999999994</v>
      </c>
      <c r="H85" s="618">
        <v>11.968273576536575</v>
      </c>
      <c r="I85" s="617">
        <v>-1</v>
      </c>
      <c r="J85" s="619">
        <v>-1</v>
      </c>
      <c r="K85" s="617">
        <v>11962</v>
      </c>
      <c r="L85" s="617">
        <v>13811</v>
      </c>
      <c r="M85" s="618">
        <v>15.457281391071717</v>
      </c>
      <c r="N85" s="617">
        <v>3936</v>
      </c>
      <c r="O85" s="617">
        <v>4346</v>
      </c>
      <c r="P85" s="618">
        <v>10.416666666666671</v>
      </c>
      <c r="Q85" s="617">
        <v>7902</v>
      </c>
      <c r="R85" s="617">
        <v>10092</v>
      </c>
      <c r="S85" s="618">
        <v>27.714502657555045</v>
      </c>
      <c r="T85" s="617">
        <v>2751</v>
      </c>
      <c r="U85" s="587">
        <v>3289.4</v>
      </c>
      <c r="V85" s="618">
        <v>19.571065067248284</v>
      </c>
      <c r="X85" s="137"/>
    </row>
    <row r="86" spans="1:28" ht="14.4" thickTop="1" thickBot="1">
      <c r="B86" s="146"/>
      <c r="C86" s="317"/>
      <c r="D86" s="472"/>
      <c r="E86" s="472"/>
      <c r="F86" s="317"/>
      <c r="G86" s="472"/>
      <c r="H86" s="472"/>
      <c r="I86" s="472"/>
      <c r="J86" s="473"/>
      <c r="K86" s="472"/>
      <c r="L86" s="472"/>
      <c r="M86" s="472"/>
      <c r="N86" s="472"/>
      <c r="O86" s="472"/>
      <c r="P86" s="472"/>
      <c r="Q86" s="472"/>
      <c r="R86" s="472"/>
      <c r="S86" s="472"/>
      <c r="T86" s="472"/>
      <c r="U86" s="472"/>
      <c r="V86" s="472"/>
      <c r="X86" s="137"/>
    </row>
    <row r="87" spans="1:28" s="137" customFormat="1" ht="15.75" customHeight="1" thickTop="1">
      <c r="A87" s="137" t="str">
        <f>F72&amp;"q1"</f>
        <v>BCq1</v>
      </c>
      <c r="B87" s="146" t="str">
        <f>IF($F$1="de",headings!$C$31,IF($F$1="fr",headings!$B$31,headings!$A$31))</f>
        <v>Quarter 1</v>
      </c>
      <c r="C87" s="319">
        <f>IF(C76=-1,"-1",C74+C75+C76)</f>
        <v>16621</v>
      </c>
      <c r="D87" s="320">
        <f>IF(D76=-1,"-1",D74+D75+D76)</f>
        <v>16881</v>
      </c>
      <c r="E87" s="415">
        <f>IF(C76+C77+C78&lt;=0,"",IF(D76=-1,"",D87/C87*100-100))</f>
        <v>1.5642861440346536</v>
      </c>
      <c r="F87" s="319">
        <f>IF(F76=-1,"-1",F74+F75+F76)</f>
        <v>1514.127</v>
      </c>
      <c r="G87" s="334">
        <f>IF(G76=-1,"-1",G74+G75+G76)</f>
        <v>1570.8820000000001</v>
      </c>
      <c r="H87" s="415">
        <f>IF(F76+F77+F78&lt;=0,"",IF(G76=-1,"",G87/F87*100-100))</f>
        <v>3.7483645691543757</v>
      </c>
      <c r="I87" s="320" t="str">
        <f>IF(I76=-1,"-1",I74+I75+I76)</f>
        <v>-1</v>
      </c>
      <c r="J87" s="321" t="str">
        <f>IF(J76=-1,"-1",J74+J75+J76)</f>
        <v>-1</v>
      </c>
      <c r="K87" s="320">
        <f>IF(K76=-1,"-1",K74+K75+K76)</f>
        <v>30858</v>
      </c>
      <c r="L87" s="320">
        <f>IF(L76=-1,"-1",L74+L75+L76)</f>
        <v>35920</v>
      </c>
      <c r="M87" s="415">
        <f>IF(K76+K77+K78&lt;=0,"",IF(L76=-1,"",L87/K87*100-100))</f>
        <v>16.404173958130784</v>
      </c>
      <c r="N87" s="320">
        <f>IF(N76=-1,"-1",N74+N75+N76)</f>
        <v>10611</v>
      </c>
      <c r="O87" s="320">
        <f>IF(O76=-1,"-1",O74+O75+O76)</f>
        <v>11953</v>
      </c>
      <c r="P87" s="415">
        <f>IF(N76+N77+N78&lt;=0,"",IF(O76=-1,"",O87/N87*100-100))</f>
        <v>12.647252850815178</v>
      </c>
      <c r="Q87" s="320">
        <f>IF(Q76=-1,"-1",Q74+Q75+Q76)</f>
        <v>20996</v>
      </c>
      <c r="R87" s="320">
        <f>IF(R76=-1,"-1",R74+R75+R76)</f>
        <v>25384</v>
      </c>
      <c r="S87" s="415">
        <f>IF(Q76+Q77+Q78&lt;=0,"",IF(R76=-1,"",R87/Q87*100-100))</f>
        <v>20.899218898837873</v>
      </c>
      <c r="T87" s="320">
        <f>IF(T76=-1,"-1",T74+T75+T76)</f>
        <v>7600</v>
      </c>
      <c r="U87" s="320">
        <f>IF(U76=-1,"-1",U74+U75+U76)</f>
        <v>8762</v>
      </c>
      <c r="V87" s="415">
        <f>IF(T76+T77+T78&lt;=0,"",IF(U76=-1,"",U87/T87*100-100))</f>
        <v>15.28947368421052</v>
      </c>
      <c r="X87" s="136"/>
      <c r="AA87" s="244"/>
      <c r="AB87" s="244"/>
    </row>
    <row r="88" spans="1:28" s="137" customFormat="1" ht="15.75" customHeight="1">
      <c r="A88" s="137" t="str">
        <f>F72&amp;"q2"</f>
        <v>BCq2</v>
      </c>
      <c r="B88" s="146" t="str">
        <f>IF($F$1="de",headings!$C$32,IF($F$1="fr",headings!$B$32,headings!$A$32))</f>
        <v>Quarter 2</v>
      </c>
      <c r="C88" s="322">
        <f>IF(C79=-1,"-1",C77+C78+C79)</f>
        <v>23507</v>
      </c>
      <c r="D88" s="323">
        <f>IF(D79=-1,"-1",D77+D78+D79)</f>
        <v>24126</v>
      </c>
      <c r="E88" s="417">
        <f>IF(C77+C78+C79&lt;=0,"",IF(D79=-1,"",D88/C88*100-100))</f>
        <v>2.633258178414934</v>
      </c>
      <c r="F88" s="322">
        <f>IF(F79=-1,"-1",F77+F78+F79)</f>
        <v>2119.395</v>
      </c>
      <c r="G88" s="335">
        <f>IF(G79=-1,"-1",G77+G78+G79)</f>
        <v>2144.9839999999999</v>
      </c>
      <c r="H88" s="417">
        <f>IF(F77+F78+F79&lt;=0,"",IF(G79=-1,"",G88/F88*100-100))</f>
        <v>1.2073728587639323</v>
      </c>
      <c r="I88" s="323" t="str">
        <f>IF(I79=-1,"-1",I77+I78+I79)</f>
        <v>-1</v>
      </c>
      <c r="J88" s="324" t="str">
        <f>IF(J79=-1,"-1",J77+J78+J79)</f>
        <v>-1</v>
      </c>
      <c r="K88" s="323">
        <f>IF(K79=-1,"-1",K77+K78+K79)</f>
        <v>34804</v>
      </c>
      <c r="L88" s="323">
        <f>IF(L79=-1,"-1",L77+L78+L79)</f>
        <v>38605</v>
      </c>
      <c r="M88" s="417">
        <f>IF(K77+K78+K79&lt;=0,"",IF(L79=-1,"",L88/K88*100-100))</f>
        <v>10.921158487530164</v>
      </c>
      <c r="N88" s="323">
        <f>IF(N79=-1,"-1",N77+N78+N79)</f>
        <v>11650</v>
      </c>
      <c r="O88" s="323">
        <f>IF(O79=-1,"-1",O77+O78+O79)</f>
        <v>12556</v>
      </c>
      <c r="P88" s="417">
        <f>IF(N77+N78+N79&lt;=0,"",IF(O79=-1,"",O88/N88*100-100))</f>
        <v>7.7768240343347657</v>
      </c>
      <c r="Q88" s="323">
        <f>IF(Q79=-1,"-1",Q77+Q78+Q79)</f>
        <v>22013</v>
      </c>
      <c r="R88" s="323">
        <v>27117</v>
      </c>
      <c r="S88" s="417">
        <f>IF(Q77+Q78+Q79&lt;=0,"",IF(R79=-1,"",R88/Q88*100-100))</f>
        <v>23.186299005133336</v>
      </c>
      <c r="T88" s="323">
        <f>IF(T79=-1,"-1",T77+T78+T79)</f>
        <v>7813</v>
      </c>
      <c r="U88" s="323">
        <f>IF(U79=-1,"-1",U77+U78+U79)</f>
        <v>9102</v>
      </c>
      <c r="V88" s="417">
        <f>IF(T77+T78+T79&lt;=0,"",IF(U79=-1,"",U88/T88*100-100))</f>
        <v>16.498144118776395</v>
      </c>
      <c r="X88" s="138"/>
      <c r="AA88" s="244"/>
      <c r="AB88" s="244"/>
    </row>
    <row r="89" spans="1:28" s="137" customFormat="1" ht="15.75" customHeight="1">
      <c r="A89" s="137" t="str">
        <f>F72&amp;"q3"</f>
        <v>BCq3</v>
      </c>
      <c r="B89" s="146" t="str">
        <f>IF($F$1="de",headings!$C$33,IF($F$1="fr",headings!$B$33,headings!$A$33))</f>
        <v>Quarter 3</v>
      </c>
      <c r="C89" s="322">
        <f>IF(C82=-1,"-1",C80+C81+C82)</f>
        <v>24260</v>
      </c>
      <c r="D89" s="323">
        <f>IF(D82=-1,"-1",D80+D81+D82)</f>
        <v>26088</v>
      </c>
      <c r="E89" s="417">
        <f>IF(C80+C81+C82&lt;=0,"",IF(D82=-1,"",D89/C89*100-100))</f>
        <v>7.535037098103885</v>
      </c>
      <c r="F89" s="322">
        <f>IF(F82=-1,"-1",F80+F81+F82)</f>
        <v>2170</v>
      </c>
      <c r="G89" s="323">
        <f>IF(G82=-1,"-1",G80+G81+G82)</f>
        <v>2252</v>
      </c>
      <c r="H89" s="417">
        <f>IF(F80+F81+F82&lt;=0,"",IF(G82=-1,"",G89/F89*100-100))</f>
        <v>3.7788018433179786</v>
      </c>
      <c r="I89" s="323" t="str">
        <f>IF(I82=-1,"-1",I80+I81+I82)</f>
        <v>-1</v>
      </c>
      <c r="J89" s="324" t="str">
        <f>IF(J82=-1,"-1",J80+J81+J82)</f>
        <v>-1</v>
      </c>
      <c r="K89" s="323">
        <f>IF(K82=-1,"-1",K80+K81+K82)</f>
        <v>36323</v>
      </c>
      <c r="L89" s="323">
        <f>IF(L82=-1,"-1",L80+L81+L82)</f>
        <v>37496</v>
      </c>
      <c r="M89" s="417">
        <f>IF(K80+K81+K82&lt;=0,"",IF(L82=-1,"",L89/K89*100-100))</f>
        <v>3.2293588084684615</v>
      </c>
      <c r="N89" s="323">
        <f>IF(N82=-1,"-1",N80+N81+N82)</f>
        <v>11762</v>
      </c>
      <c r="O89" s="323">
        <f>IF(O82=-1,"-1",O80+O81+O82)</f>
        <v>12110</v>
      </c>
      <c r="P89" s="417">
        <f>IF(N80+N81+N82&lt;=0,"",IF(O82=-1,"",O89/N89*100-100))</f>
        <v>2.9586804965142051</v>
      </c>
      <c r="Q89" s="323">
        <f>IF(Q82=-1,"-1",Q80+Q81+Q82)</f>
        <v>23045</v>
      </c>
      <c r="R89" s="323">
        <f>IF(R82=-1,"-1",R80+R81+R82)</f>
        <v>26626</v>
      </c>
      <c r="S89" s="417">
        <f>IF(Q80+Q81+Q82&lt;=0,"",IF(R82=-1,"",R89/Q89*100-100))</f>
        <v>15.539162508136258</v>
      </c>
      <c r="T89" s="323">
        <f>IF(T82=-1,"-1",T80+T81+T82)</f>
        <v>7909</v>
      </c>
      <c r="U89" s="323">
        <f>IF(U82=-1,"-1",U80+U81+U82)</f>
        <v>8879</v>
      </c>
      <c r="V89" s="417">
        <f>IF(T80+T81+T82&lt;=0,"",IF(U82=-1,"",U89/T89*100-100))</f>
        <v>12.264508787457331</v>
      </c>
      <c r="X89" s="136"/>
      <c r="AA89" s="244"/>
      <c r="AB89" s="244"/>
    </row>
    <row r="90" spans="1:28" s="137" customFormat="1" ht="15.75" customHeight="1" thickBot="1">
      <c r="A90" s="137" t="str">
        <f>F72&amp;"q4"</f>
        <v>BCq4</v>
      </c>
      <c r="B90" s="146" t="str">
        <f>IF($F$1="de",headings!$C$34,IF($F$1="fr",headings!$B$34,headings!$A$34))</f>
        <v>Quarter 4</v>
      </c>
      <c r="C90" s="325">
        <f>IF(C85=-1,"-1",C83+C84+C85)</f>
        <v>19165</v>
      </c>
      <c r="D90" s="326">
        <f>IF(D85=-1,"-1",D83+D84+D85)</f>
        <v>21863</v>
      </c>
      <c r="E90" s="618">
        <f>IF(C83+C84+C85&lt;=0,"",IF(D85=-1,"",D90/C90*100-100))</f>
        <v>14.077745890947028</v>
      </c>
      <c r="F90" s="325">
        <f>IF(F85=-1,"-1",F83+F84+F85)</f>
        <v>1774.4850000000001</v>
      </c>
      <c r="G90" s="326">
        <f>IF(G85=-1,"-1",G83+G84+G85)</f>
        <v>1973.183</v>
      </c>
      <c r="H90" s="618">
        <f>IF(F83+F84+F85&lt;=0,"",IF(G85=-1,"",G90/F90*100-100))</f>
        <v>11.197502373928202</v>
      </c>
      <c r="I90" s="326" t="str">
        <f>IF(I85=-1,"-1",I83+I84+I85)</f>
        <v>-1</v>
      </c>
      <c r="J90" s="327" t="str">
        <f>IF(J85=-1,"-1",J83+J84+J85)</f>
        <v>-1</v>
      </c>
      <c r="K90" s="326">
        <f>IF(K85=-1,"-1",K83+K84+K85)</f>
        <v>37952</v>
      </c>
      <c r="L90" s="326">
        <f>IF(L85=-1,"-1",L83+L84+L85)</f>
        <v>40754</v>
      </c>
      <c r="M90" s="618">
        <f>IF(K83+K84+K85&lt;=0,"",IF(L85=-1,"",L90/K90*100-100))</f>
        <v>7.3830101180438561</v>
      </c>
      <c r="N90" s="326">
        <f>IF(N85=-1,"-1",N83+N84+N85)</f>
        <v>12201</v>
      </c>
      <c r="O90" s="326">
        <f>IF(O85=-1,"-1",O83+O84+O85)</f>
        <v>12786</v>
      </c>
      <c r="P90" s="618">
        <f>IF(N83+N84+N85&lt;=0,"",IF(O85=-1,"",O90/N90*100-100))</f>
        <v>4.7946889599213165</v>
      </c>
      <c r="Q90" s="326">
        <f>IF(Q85=-1,"-1",Q83+Q84+Q85)</f>
        <v>24322</v>
      </c>
      <c r="R90" s="326">
        <f>IF(R85=-1,"-1",R83+R84+R85)</f>
        <v>28913</v>
      </c>
      <c r="S90" s="618">
        <f>IF(Q83+Q84+Q85&lt;=0,"",IF(R85=-1,"",R90/Q90*100-100))</f>
        <v>18.875914809637379</v>
      </c>
      <c r="T90" s="326">
        <f>IF(T85=-1,"-1",T83+T84+T85)</f>
        <v>8345</v>
      </c>
      <c r="U90" s="326">
        <f>IF(U85=-1,"-1",U83+U84+U85)</f>
        <v>9448.7999999999993</v>
      </c>
      <c r="V90" s="618">
        <f>IF(T83+T84+T85&lt;=0,"",IF(U85=-1,"",U90/T90*100-100))</f>
        <v>13.22708208508088</v>
      </c>
      <c r="X90" s="136"/>
      <c r="AA90" s="244"/>
      <c r="AB90" s="244"/>
    </row>
    <row r="91" spans="1:28" ht="14.4" thickTop="1" thickBot="1">
      <c r="B91" s="146"/>
      <c r="C91" s="317"/>
      <c r="D91" s="474"/>
      <c r="E91" s="474"/>
      <c r="F91" s="317"/>
      <c r="G91" s="474"/>
      <c r="H91" s="474"/>
      <c r="I91" s="474"/>
      <c r="J91" s="475"/>
      <c r="K91" s="474"/>
      <c r="L91" s="474"/>
      <c r="M91" s="472"/>
      <c r="N91" s="472"/>
      <c r="O91" s="472"/>
      <c r="P91" s="472"/>
      <c r="Q91" s="472"/>
      <c r="R91" s="472"/>
      <c r="S91" s="472"/>
      <c r="T91" s="472"/>
      <c r="U91" s="472"/>
      <c r="V91" s="472"/>
    </row>
    <row r="92" spans="1:28" s="138" customFormat="1" ht="15.75" customHeight="1" thickTop="1" thickBot="1">
      <c r="A92" s="138" t="str">
        <f>F72&amp;"y"</f>
        <v>BCy</v>
      </c>
      <c r="B92" s="152" t="str">
        <f>IF($F$1="de",headings!$C$35,IF($F$1="fr",headings!$B$35,headings!$A$35))</f>
        <v>Full year</v>
      </c>
      <c r="C92" s="328">
        <f>IF(C85=-1,"-1",SUM(C87:C90))</f>
        <v>83553</v>
      </c>
      <c r="D92" s="414">
        <f>IF(D85=-1,"-1",SUM(D87:D90))</f>
        <v>88958</v>
      </c>
      <c r="E92" s="421">
        <f>IF(SUM(C74:C85)&lt;=0,"",IF(D85=-1,"",D92/C92*100-100))</f>
        <v>6.4689478534582889</v>
      </c>
      <c r="F92" s="328">
        <f>IF(F85=-1,"-1",SUM(F87:F90))</f>
        <v>7578.0069999999996</v>
      </c>
      <c r="G92" s="414">
        <f>IF(G85=-1,"-1",SUM(G87:G90))</f>
        <v>7941.049</v>
      </c>
      <c r="H92" s="421">
        <f>IF(SUM(F74:F85)&lt;=0,"",IF(G85=-1,"",G92/F92*100-100))</f>
        <v>4.7907319167163678</v>
      </c>
      <c r="I92" s="329" t="str">
        <f>IF(I85=-1,"-1",SUM(I87:I90))</f>
        <v>-1</v>
      </c>
      <c r="J92" s="330" t="str">
        <f>IF(J85=-1,"-1",SUM(J87:J90))</f>
        <v>-1</v>
      </c>
      <c r="K92" s="414">
        <f>IF(K85=-1,"-1",SUM(K87:K90))</f>
        <v>139937</v>
      </c>
      <c r="L92" s="414">
        <f>IF(L85=-1,"-1",SUM(L87:L90))</f>
        <v>152775</v>
      </c>
      <c r="M92" s="421">
        <f>IF(SUM(K74:K85)&lt;=0,"",IF(L85=-1,"",L92/K92*100-100))</f>
        <v>9.174128357760992</v>
      </c>
      <c r="N92" s="414">
        <f>IF(N85=-1,"-1",SUM(N87:N90))</f>
        <v>46224</v>
      </c>
      <c r="O92" s="414">
        <f>IF(O85=-1,"-1",SUM(O87:O90))</f>
        <v>49405</v>
      </c>
      <c r="P92" s="421">
        <f>IF(SUM(N74:N85)&lt;=0,"",IF(O85=-1,"",O92/N92*100-100))</f>
        <v>6.8817064728279718</v>
      </c>
      <c r="Q92" s="414">
        <f>IF(Q85=-1,"-1",SUM(Q87:Q90))</f>
        <v>90376</v>
      </c>
      <c r="R92" s="414">
        <f>IF(R85=-1,"-1",SUM(R87:R90))</f>
        <v>108040</v>
      </c>
      <c r="S92" s="421">
        <f>IF(SUM(Q74:Q85)&lt;=0,"",IF(R85=-1,"",R92/Q92*100-100))</f>
        <v>19.545011950075235</v>
      </c>
      <c r="T92" s="414">
        <f>IF(T85=-1,"-1",SUM(T87:T90))</f>
        <v>31667</v>
      </c>
      <c r="U92" s="414">
        <f>IF(U85=-1,"-1",SUM(U87:U90))</f>
        <v>36191.800000000003</v>
      </c>
      <c r="V92" s="421">
        <f>IF(SUM(T74:T85)&lt;=0,"",IF(U85=-1,"",U92/T92*100-100))</f>
        <v>14.288691697982131</v>
      </c>
      <c r="X92" s="136"/>
    </row>
    <row r="93" spans="1:28" ht="13.8" thickTop="1">
      <c r="B93" s="147"/>
      <c r="C93" s="180"/>
      <c r="D93" s="180"/>
      <c r="E93" s="180"/>
      <c r="F93" s="180"/>
      <c r="G93" s="180"/>
      <c r="H93" s="180"/>
      <c r="I93" s="180"/>
      <c r="J93" s="180"/>
      <c r="K93" s="180"/>
      <c r="L93" s="180"/>
      <c r="M93" s="180"/>
      <c r="N93" s="180"/>
      <c r="O93" s="180"/>
      <c r="P93" s="180"/>
      <c r="Q93" s="180"/>
      <c r="R93" s="180"/>
      <c r="S93" s="180"/>
      <c r="T93" s="180"/>
      <c r="U93" s="149"/>
      <c r="V93" s="149"/>
    </row>
    <row r="94" spans="1:28">
      <c r="B94" s="147"/>
      <c r="C94" s="180"/>
      <c r="D94" s="180"/>
      <c r="E94" s="180"/>
      <c r="F94" s="180"/>
      <c r="G94" s="180"/>
      <c r="H94" s="180"/>
      <c r="I94" s="180"/>
      <c r="J94" s="180"/>
      <c r="K94" s="180"/>
      <c r="L94" s="180"/>
      <c r="M94" s="180"/>
      <c r="N94" s="180"/>
      <c r="O94" s="180"/>
      <c r="P94" s="180"/>
      <c r="Q94" s="180"/>
      <c r="R94" s="180"/>
      <c r="S94" s="180"/>
      <c r="T94" s="180"/>
      <c r="U94" s="149"/>
      <c r="V94" s="149"/>
    </row>
    <row r="95" spans="1:28">
      <c r="B95" s="152" t="str">
        <f>IF($F$1="de",headings!$C$37,IF($F$1="fr",headings!$B$37,headings!$A$37))</f>
        <v>Comments</v>
      </c>
      <c r="C95" s="297"/>
      <c r="D95" s="298"/>
      <c r="E95" s="298"/>
      <c r="F95" s="298"/>
      <c r="G95" s="298"/>
      <c r="H95" s="298"/>
      <c r="I95" s="298"/>
      <c r="J95" s="298"/>
      <c r="K95" s="298"/>
      <c r="L95" s="298"/>
      <c r="M95" s="298"/>
      <c r="N95" s="298"/>
      <c r="O95" s="298"/>
      <c r="P95" s="298"/>
      <c r="Q95" s="298"/>
      <c r="R95" s="298"/>
      <c r="S95" s="298"/>
      <c r="T95" s="299"/>
      <c r="U95" s="149"/>
      <c r="V95" s="149"/>
    </row>
    <row r="96" spans="1:28">
      <c r="B96" s="151"/>
      <c r="C96" s="300"/>
      <c r="D96" s="301"/>
      <c r="E96" s="301"/>
      <c r="F96" s="301"/>
      <c r="G96" s="301"/>
      <c r="H96" s="301"/>
      <c r="I96" s="301"/>
      <c r="J96" s="301"/>
      <c r="K96" s="301"/>
      <c r="L96" s="301"/>
      <c r="M96" s="301"/>
      <c r="N96" s="301"/>
      <c r="O96" s="301"/>
      <c r="P96" s="301"/>
      <c r="Q96" s="301"/>
      <c r="R96" s="301"/>
      <c r="S96" s="301"/>
      <c r="T96" s="302"/>
      <c r="U96" s="149"/>
      <c r="V96" s="149"/>
    </row>
    <row r="97" spans="1:28">
      <c r="B97" s="151"/>
      <c r="C97" s="300"/>
      <c r="D97" s="301"/>
      <c r="E97" s="301"/>
      <c r="F97" s="301"/>
      <c r="G97" s="301"/>
      <c r="H97" s="301"/>
      <c r="I97" s="301"/>
      <c r="J97" s="301"/>
      <c r="K97" s="301"/>
      <c r="L97" s="301"/>
      <c r="M97" s="301"/>
      <c r="N97" s="301"/>
      <c r="O97" s="301"/>
      <c r="P97" s="301"/>
      <c r="Q97" s="301"/>
      <c r="R97" s="301"/>
      <c r="S97" s="301"/>
      <c r="T97" s="302"/>
      <c r="U97" s="149"/>
      <c r="V97" s="149"/>
      <c r="X97" s="141"/>
    </row>
    <row r="98" spans="1:28">
      <c r="B98" s="151"/>
      <c r="C98" s="303"/>
      <c r="D98" s="304"/>
      <c r="E98" s="304"/>
      <c r="F98" s="304"/>
      <c r="G98" s="304"/>
      <c r="H98" s="304"/>
      <c r="I98" s="304"/>
      <c r="J98" s="304"/>
      <c r="K98" s="304"/>
      <c r="L98" s="304"/>
      <c r="M98" s="304"/>
      <c r="N98" s="304"/>
      <c r="O98" s="304"/>
      <c r="P98" s="304"/>
      <c r="Q98" s="304"/>
      <c r="R98" s="304"/>
      <c r="S98" s="304"/>
      <c r="T98" s="305"/>
      <c r="U98" s="149"/>
      <c r="V98" s="149"/>
      <c r="X98" s="131"/>
    </row>
    <row r="99" spans="1:28">
      <c r="B99" s="151"/>
      <c r="C99" s="180"/>
      <c r="D99" s="180"/>
      <c r="E99" s="180"/>
      <c r="F99" s="180"/>
      <c r="G99" s="180"/>
      <c r="H99" s="180"/>
      <c r="I99" s="180"/>
      <c r="J99" s="180"/>
      <c r="K99" s="180"/>
      <c r="L99" s="180"/>
      <c r="M99" s="180"/>
      <c r="N99" s="180"/>
      <c r="O99" s="180"/>
      <c r="P99" s="180"/>
      <c r="Q99" s="180"/>
      <c r="R99" s="180"/>
      <c r="S99" s="180"/>
      <c r="T99" s="180"/>
      <c r="U99" s="149"/>
      <c r="V99" s="149"/>
    </row>
    <row r="100" spans="1:28">
      <c r="A100" s="142"/>
      <c r="B100" s="143"/>
      <c r="C100" s="181"/>
      <c r="D100" s="181"/>
      <c r="E100" s="181"/>
      <c r="F100" s="181"/>
      <c r="G100" s="181"/>
      <c r="H100" s="181"/>
      <c r="I100" s="181"/>
      <c r="J100" s="181"/>
      <c r="K100" s="181"/>
      <c r="L100" s="181"/>
      <c r="M100" s="181"/>
      <c r="N100" s="181"/>
      <c r="O100" s="181"/>
      <c r="P100" s="181"/>
      <c r="Q100" s="181"/>
      <c r="R100" s="181"/>
      <c r="S100" s="181"/>
      <c r="T100" s="181"/>
      <c r="U100" s="149"/>
      <c r="V100" s="149"/>
    </row>
    <row r="101" spans="1:28" s="141" customFormat="1" ht="6.75" customHeight="1">
      <c r="B101" s="146"/>
      <c r="C101" s="154"/>
      <c r="D101" s="154"/>
      <c r="E101" s="155"/>
      <c r="F101" s="154"/>
      <c r="G101" s="154"/>
      <c r="H101" s="155"/>
      <c r="I101" s="154"/>
      <c r="J101" s="154"/>
      <c r="K101" s="155"/>
      <c r="L101" s="154"/>
      <c r="M101" s="154"/>
      <c r="N101" s="155"/>
      <c r="O101" s="154"/>
      <c r="P101" s="154"/>
      <c r="Q101" s="155"/>
      <c r="R101" s="154"/>
      <c r="S101" s="154"/>
      <c r="T101" s="155"/>
      <c r="U101" s="149"/>
      <c r="V101" s="149"/>
      <c r="X101" s="136"/>
      <c r="AA101" s="239"/>
      <c r="AB101" s="239"/>
    </row>
    <row r="102" spans="1:28" s="131" customFormat="1" ht="18.75" customHeight="1">
      <c r="B102" s="150" t="str">
        <f>IF($F$1="de",headings!$C$3,IF($F$1="fr",headings!$B$3,headings!$A$3))</f>
        <v>Railway Operator:</v>
      </c>
      <c r="C102" s="156"/>
      <c r="D102" s="156"/>
      <c r="E102" s="156"/>
      <c r="F102" s="1020" t="s">
        <v>61</v>
      </c>
      <c r="G102" s="1020"/>
      <c r="H102" s="1020"/>
      <c r="I102" s="1020"/>
      <c r="J102" s="1020"/>
      <c r="K102" s="157"/>
      <c r="L102" s="157"/>
      <c r="M102" s="157"/>
      <c r="N102" s="157"/>
      <c r="O102" s="157"/>
      <c r="P102" s="157"/>
      <c r="Q102" s="158"/>
      <c r="R102" s="158"/>
      <c r="S102" s="158"/>
      <c r="T102" s="158"/>
      <c r="U102" s="149"/>
      <c r="V102" s="149"/>
      <c r="X102" s="136"/>
      <c r="AA102" s="243"/>
      <c r="AB102" s="243"/>
    </row>
    <row r="103" spans="1:28" ht="6.75" customHeight="1" thickBot="1">
      <c r="B103" s="146"/>
      <c r="C103" s="157"/>
      <c r="D103" s="157"/>
      <c r="E103" s="159"/>
      <c r="F103" s="157"/>
      <c r="G103" s="157"/>
      <c r="H103" s="157"/>
      <c r="I103" s="180"/>
      <c r="J103" s="180"/>
      <c r="K103" s="157"/>
      <c r="L103" s="157"/>
      <c r="M103" s="157"/>
      <c r="N103" s="157"/>
      <c r="O103" s="157"/>
      <c r="P103" s="157"/>
      <c r="Q103" s="157"/>
      <c r="R103" s="157"/>
      <c r="S103" s="157"/>
      <c r="T103" s="160"/>
      <c r="U103" s="149"/>
      <c r="V103" s="149"/>
    </row>
    <row r="104" spans="1:28" ht="15.75" customHeight="1" thickTop="1">
      <c r="A104" s="136" t="str">
        <f>F102&amp;"m01"</f>
        <v>BDZm01</v>
      </c>
      <c r="B104" s="146" t="str">
        <f>IF($F$1="de",headings!$C$6,IF($F$1="fr",headings!$B$6,headings!$A$6))</f>
        <v>January</v>
      </c>
      <c r="C104" s="309">
        <v>2410</v>
      </c>
      <c r="D104" s="413">
        <v>2412.1</v>
      </c>
      <c r="E104" s="124">
        <v>8.7136929460584156E-2</v>
      </c>
      <c r="F104" s="309">
        <v>155.6</v>
      </c>
      <c r="G104" s="310">
        <v>154.6</v>
      </c>
      <c r="H104" s="124">
        <v>-0.64267352185089521</v>
      </c>
      <c r="I104" s="310">
        <v>55</v>
      </c>
      <c r="J104" s="416">
        <v>99.6</v>
      </c>
      <c r="K104" s="413">
        <v>772.5</v>
      </c>
      <c r="L104" s="413">
        <v>916.3</v>
      </c>
      <c r="M104" s="124">
        <v>18.614886731391579</v>
      </c>
      <c r="N104" s="413">
        <v>158.69999999999999</v>
      </c>
      <c r="O104" s="413">
        <v>183.1</v>
      </c>
      <c r="P104" s="124">
        <v>15.374921235034662</v>
      </c>
      <c r="Q104" s="413">
        <v>201.7</v>
      </c>
      <c r="R104" s="413">
        <v>294.8</v>
      </c>
      <c r="S104" s="124">
        <v>46.157659890927135</v>
      </c>
      <c r="T104" s="413">
        <v>56.7</v>
      </c>
      <c r="U104" s="413">
        <v>79.7</v>
      </c>
      <c r="V104" s="124">
        <v>40.564373897707242</v>
      </c>
    </row>
    <row r="105" spans="1:28" ht="15.75" customHeight="1">
      <c r="A105" s="136" t="str">
        <f>F102&amp;"m02"</f>
        <v>BDZm02</v>
      </c>
      <c r="B105" s="146" t="str">
        <f>IF($F$1="de",headings!$C$7,IF($F$1="fr",headings!$B$7,headings!$A$7))</f>
        <v>February</v>
      </c>
      <c r="C105" s="294">
        <v>2275</v>
      </c>
      <c r="D105" s="411">
        <v>2212</v>
      </c>
      <c r="E105" s="127">
        <v>-2.7692307692307736</v>
      </c>
      <c r="F105" s="294">
        <v>147.30000000000001</v>
      </c>
      <c r="G105" s="312">
        <v>142.5</v>
      </c>
      <c r="H105" s="127">
        <v>-3.2586558044806537</v>
      </c>
      <c r="I105" s="312">
        <v>50.7</v>
      </c>
      <c r="J105" s="418">
        <v>91.7</v>
      </c>
      <c r="K105" s="411">
        <v>769.3</v>
      </c>
      <c r="L105" s="411">
        <v>896.1</v>
      </c>
      <c r="M105" s="127">
        <v>16.482516573508391</v>
      </c>
      <c r="N105" s="411">
        <v>157.19999999999999</v>
      </c>
      <c r="O105" s="411">
        <v>181.7</v>
      </c>
      <c r="P105" s="127">
        <v>15.585241730279904</v>
      </c>
      <c r="Q105" s="411">
        <v>208.6</v>
      </c>
      <c r="R105" s="411">
        <v>285.7</v>
      </c>
      <c r="S105" s="127">
        <v>36.960690316395016</v>
      </c>
      <c r="T105" s="411">
        <v>59</v>
      </c>
      <c r="U105" s="411">
        <v>78.7</v>
      </c>
      <c r="V105" s="127">
        <v>33.389830508474574</v>
      </c>
    </row>
    <row r="106" spans="1:28" ht="15.75" customHeight="1" thickBot="1">
      <c r="A106" s="136" t="str">
        <f>F102&amp;"m03"</f>
        <v>BDZm03</v>
      </c>
      <c r="B106" s="146" t="str">
        <f>IF($F$1="de",headings!$C$8,IF($F$1="fr",headings!$B$8,headings!$A$8))</f>
        <v>March</v>
      </c>
      <c r="C106" s="295">
        <v>2507</v>
      </c>
      <c r="D106" s="411">
        <v>2493.3000000000002</v>
      </c>
      <c r="E106" s="129">
        <v>-0.54646988432388355</v>
      </c>
      <c r="F106" s="295">
        <v>168.7</v>
      </c>
      <c r="G106" s="312">
        <v>166.6</v>
      </c>
      <c r="H106" s="129">
        <v>-1.2448132780082943</v>
      </c>
      <c r="I106" s="312">
        <v>53</v>
      </c>
      <c r="J106" s="418">
        <v>113</v>
      </c>
      <c r="K106" s="411">
        <v>878.2</v>
      </c>
      <c r="L106" s="411">
        <v>959.97</v>
      </c>
      <c r="M106" s="129">
        <v>9.3110908676838875</v>
      </c>
      <c r="N106" s="411">
        <v>188.6</v>
      </c>
      <c r="O106" s="411">
        <v>192</v>
      </c>
      <c r="P106" s="129">
        <v>1.8027571580063722</v>
      </c>
      <c r="Q106" s="411">
        <v>262.2</v>
      </c>
      <c r="R106" s="411">
        <v>274</v>
      </c>
      <c r="S106" s="129">
        <v>4.5003813882532313</v>
      </c>
      <c r="T106" s="411">
        <v>68.5</v>
      </c>
      <c r="U106" s="411">
        <v>70.599999999999994</v>
      </c>
      <c r="V106" s="129">
        <v>3.0656934306569212</v>
      </c>
    </row>
    <row r="107" spans="1:28" ht="15.75" customHeight="1" thickTop="1">
      <c r="A107" s="136" t="str">
        <f>F102&amp;"m04"</f>
        <v>BDZm04</v>
      </c>
      <c r="B107" s="146" t="str">
        <f>IF($F$1="de",headings!$C$9,IF($F$1="fr",headings!$B$9,headings!$A$9))</f>
        <v>April</v>
      </c>
      <c r="C107" s="309">
        <v>2622</v>
      </c>
      <c r="D107" s="413">
        <v>2653.4</v>
      </c>
      <c r="E107" s="127">
        <v>1.1975591151792457</v>
      </c>
      <c r="F107" s="309">
        <v>174.8</v>
      </c>
      <c r="G107" s="310">
        <v>184.2</v>
      </c>
      <c r="H107" s="127">
        <v>5.377574370709354</v>
      </c>
      <c r="I107" s="310">
        <v>66</v>
      </c>
      <c r="J107" s="416">
        <v>118</v>
      </c>
      <c r="K107" s="413">
        <v>784.9</v>
      </c>
      <c r="L107" s="413">
        <v>1017.8</v>
      </c>
      <c r="M107" s="127">
        <v>29.672569754108792</v>
      </c>
      <c r="N107" s="413">
        <v>190.8</v>
      </c>
      <c r="O107" s="413">
        <v>217</v>
      </c>
      <c r="P107" s="127">
        <v>13.731656184486368</v>
      </c>
      <c r="Q107" s="413">
        <v>272.7</v>
      </c>
      <c r="R107" s="413">
        <v>297.2</v>
      </c>
      <c r="S107" s="127">
        <v>8.9842317565089758</v>
      </c>
      <c r="T107" s="413">
        <v>68.099999999999994</v>
      </c>
      <c r="U107" s="413">
        <v>83.8</v>
      </c>
      <c r="V107" s="127">
        <v>23.054331864904555</v>
      </c>
    </row>
    <row r="108" spans="1:28" ht="15.75" customHeight="1">
      <c r="A108" s="136" t="str">
        <f>F102&amp;"m05"</f>
        <v>BDZm05</v>
      </c>
      <c r="B108" s="146" t="str">
        <f>IF($F$1="de",headings!$C$10,IF($F$1="fr",headings!$B$10,headings!$A$10))</f>
        <v>May</v>
      </c>
      <c r="C108" s="294">
        <v>2610</v>
      </c>
      <c r="D108" s="411">
        <v>2591.8000000000002</v>
      </c>
      <c r="E108" s="127">
        <v>-0.69731800766282959</v>
      </c>
      <c r="F108" s="294">
        <v>182.6</v>
      </c>
      <c r="G108" s="312">
        <v>182.7</v>
      </c>
      <c r="H108" s="127">
        <v>5.4764512595824044E-2</v>
      </c>
      <c r="I108" s="312">
        <v>64</v>
      </c>
      <c r="J108" s="418">
        <v>118</v>
      </c>
      <c r="K108" s="411">
        <v>850.1</v>
      </c>
      <c r="L108" s="411">
        <v>1045</v>
      </c>
      <c r="M108" s="127">
        <v>22.926714504175976</v>
      </c>
      <c r="N108" s="411">
        <v>207.1</v>
      </c>
      <c r="O108" s="411">
        <v>224.7</v>
      </c>
      <c r="P108" s="127">
        <v>8.4983099951714109</v>
      </c>
      <c r="Q108" s="411">
        <v>318.5</v>
      </c>
      <c r="R108" s="411">
        <v>353</v>
      </c>
      <c r="S108" s="127">
        <v>10.832025117739391</v>
      </c>
      <c r="T108" s="411">
        <v>87.3</v>
      </c>
      <c r="U108" s="411">
        <v>97</v>
      </c>
      <c r="V108" s="127">
        <v>11.111111111111114</v>
      </c>
    </row>
    <row r="109" spans="1:28" ht="15.75" customHeight="1" thickBot="1">
      <c r="A109" s="136" t="str">
        <f>F102&amp;"m06"</f>
        <v>BDZm06</v>
      </c>
      <c r="B109" s="146" t="str">
        <f>IF($F$1="de",headings!$C$11,IF($F$1="fr",headings!$B$11,headings!$A$11))</f>
        <v>June</v>
      </c>
      <c r="C109" s="295">
        <v>2499.6999999999998</v>
      </c>
      <c r="D109" s="411">
        <v>2563.1999999999998</v>
      </c>
      <c r="E109" s="129">
        <v>2.5403048365803897</v>
      </c>
      <c r="F109" s="295">
        <v>179.3</v>
      </c>
      <c r="G109" s="312">
        <v>188</v>
      </c>
      <c r="H109" s="129">
        <v>4.8522030117122057</v>
      </c>
      <c r="I109" s="312">
        <v>60</v>
      </c>
      <c r="J109" s="459">
        <v>126.2</v>
      </c>
      <c r="K109" s="411">
        <v>850.1</v>
      </c>
      <c r="L109" s="411">
        <v>991.4</v>
      </c>
      <c r="M109" s="129">
        <v>16.621573932478512</v>
      </c>
      <c r="N109" s="411">
        <v>199.4</v>
      </c>
      <c r="O109" s="411">
        <v>212</v>
      </c>
      <c r="P109" s="129">
        <v>6.3189568706118422</v>
      </c>
      <c r="Q109" s="411">
        <v>295.10000000000002</v>
      </c>
      <c r="R109" s="312">
        <v>304</v>
      </c>
      <c r="S109" s="129">
        <v>3.0159268044730396</v>
      </c>
      <c r="T109" s="411">
        <v>79.900000000000006</v>
      </c>
      <c r="U109" s="312">
        <v>78.5</v>
      </c>
      <c r="V109" s="129">
        <v>-1.7521902377972509</v>
      </c>
    </row>
    <row r="110" spans="1:28" ht="15.75" customHeight="1" thickTop="1">
      <c r="A110" s="136" t="str">
        <f>F102&amp;"m07"</f>
        <v>BDZm07</v>
      </c>
      <c r="B110" s="146" t="str">
        <f>IF($F$1="de",headings!$C$12,IF($F$1="fr",headings!$B$12,headings!$A$12))</f>
        <v>July</v>
      </c>
      <c r="C110" s="309">
        <v>2518.3000000000002</v>
      </c>
      <c r="D110" s="310">
        <v>2568.9</v>
      </c>
      <c r="E110" s="127">
        <v>2.009291982686733</v>
      </c>
      <c r="F110" s="309">
        <v>196.5</v>
      </c>
      <c r="G110" s="413">
        <v>205</v>
      </c>
      <c r="H110" s="127">
        <v>4.3256997455470838</v>
      </c>
      <c r="I110" s="310">
        <v>67.599999999999994</v>
      </c>
      <c r="J110" s="416">
        <v>137.4</v>
      </c>
      <c r="K110" s="413">
        <v>856.4</v>
      </c>
      <c r="L110" s="413">
        <v>948.05</v>
      </c>
      <c r="M110" s="127">
        <v>10.701774871555344</v>
      </c>
      <c r="N110" s="413">
        <v>203.3</v>
      </c>
      <c r="O110" s="413">
        <v>204</v>
      </c>
      <c r="P110" s="127">
        <v>0.34431874077715463</v>
      </c>
      <c r="Q110" s="413">
        <v>289.60000000000002</v>
      </c>
      <c r="R110" s="413">
        <v>299.10000000000002</v>
      </c>
      <c r="S110" s="127">
        <v>3.2803867403314939</v>
      </c>
      <c r="T110" s="413">
        <v>80.099999999999994</v>
      </c>
      <c r="U110" s="413">
        <v>78.400000000000006</v>
      </c>
      <c r="V110" s="127">
        <v>-2.1223470661672792</v>
      </c>
    </row>
    <row r="111" spans="1:28" ht="15.75" customHeight="1">
      <c r="A111" s="136" t="str">
        <f>F102&amp;"m08"</f>
        <v>BDZm08</v>
      </c>
      <c r="B111" s="146" t="str">
        <f>IF($F$1="de",headings!$C$13,IF($F$1="fr",headings!$B$13,headings!$A$13))</f>
        <v>August</v>
      </c>
      <c r="C111" s="294">
        <v>2541.4</v>
      </c>
      <c r="D111" s="411">
        <v>2575</v>
      </c>
      <c r="E111" s="127">
        <v>1.322105925867632</v>
      </c>
      <c r="F111" s="294">
        <v>202.5</v>
      </c>
      <c r="G111" s="411">
        <v>209</v>
      </c>
      <c r="H111" s="127">
        <v>3.209876543209873</v>
      </c>
      <c r="I111" s="312">
        <v>68.900000000000006</v>
      </c>
      <c r="J111" s="418">
        <v>143.19999999999999</v>
      </c>
      <c r="K111" s="411">
        <v>953.2</v>
      </c>
      <c r="L111" s="411">
        <v>880.5</v>
      </c>
      <c r="M111" s="127">
        <v>-7.6269408308854452</v>
      </c>
      <c r="N111" s="411">
        <v>191.7</v>
      </c>
      <c r="O111" s="411">
        <v>193.7</v>
      </c>
      <c r="P111" s="127">
        <v>1.0432968179447073</v>
      </c>
      <c r="Q111" s="411">
        <v>283.8</v>
      </c>
      <c r="R111" s="411">
        <v>249.8</v>
      </c>
      <c r="S111" s="127">
        <v>-11.980267794221277</v>
      </c>
      <c r="T111" s="411">
        <v>76.7</v>
      </c>
      <c r="U111" s="411">
        <v>66.2</v>
      </c>
      <c r="V111" s="127">
        <v>-13.689700130378085</v>
      </c>
    </row>
    <row r="112" spans="1:28" ht="15.75" customHeight="1" thickBot="1">
      <c r="A112" s="136" t="str">
        <f>F102&amp;"m09"</f>
        <v>BDZm09</v>
      </c>
      <c r="B112" s="146" t="str">
        <f>IF($F$1="de",headings!$C$14,IF($F$1="fr",headings!$B$14,headings!$A$14))</f>
        <v>September</v>
      </c>
      <c r="C112" s="295">
        <v>2628.5</v>
      </c>
      <c r="D112" s="411">
        <v>2685.6</v>
      </c>
      <c r="E112" s="129">
        <v>2.1723416397184678</v>
      </c>
      <c r="F112" s="295">
        <v>178.5</v>
      </c>
      <c r="G112" s="443">
        <v>188.3</v>
      </c>
      <c r="H112" s="129">
        <v>5.4901960784313815</v>
      </c>
      <c r="I112" s="315">
        <v>69.900000000000006</v>
      </c>
      <c r="J112" s="420">
        <v>118.4</v>
      </c>
      <c r="K112" s="411">
        <v>984</v>
      </c>
      <c r="L112" s="411">
        <v>961.6</v>
      </c>
      <c r="M112" s="129">
        <v>-2.2764227642276325</v>
      </c>
      <c r="N112" s="411">
        <v>208.3</v>
      </c>
      <c r="O112" s="411">
        <v>219.8</v>
      </c>
      <c r="P112" s="129">
        <v>5.5208833413346099</v>
      </c>
      <c r="Q112" s="411">
        <v>276.2</v>
      </c>
      <c r="R112" s="411">
        <v>262.60000000000002</v>
      </c>
      <c r="S112" s="129">
        <v>-4.9239681390296823</v>
      </c>
      <c r="T112" s="411">
        <v>73.900000000000006</v>
      </c>
      <c r="U112" s="411">
        <v>69.3</v>
      </c>
      <c r="V112" s="129">
        <v>-6.2246278755074513</v>
      </c>
    </row>
    <row r="113" spans="1:28" ht="15.75" customHeight="1" thickTop="1">
      <c r="A113" s="136" t="str">
        <f>F102&amp;"m10"</f>
        <v>BDZm10</v>
      </c>
      <c r="B113" s="146" t="str">
        <f>IF($F$1="de",headings!$C$15,IF($F$1="fr",headings!$B$15,headings!$A$15))</f>
        <v>October</v>
      </c>
      <c r="C113" s="309">
        <v>2578.6</v>
      </c>
      <c r="D113" s="310">
        <v>2577.1999999999998</v>
      </c>
      <c r="E113" s="127">
        <v>-5.4293027224076695E-2</v>
      </c>
      <c r="F113" s="317">
        <v>171.7</v>
      </c>
      <c r="G113" s="312">
        <v>174.7</v>
      </c>
      <c r="H113" s="127">
        <v>1.7472335468841038</v>
      </c>
      <c r="I113" s="312">
        <v>69.5</v>
      </c>
      <c r="J113" s="418">
        <v>105.2</v>
      </c>
      <c r="K113" s="413">
        <v>1067.0999999999999</v>
      </c>
      <c r="L113" s="310">
        <v>1041.8</v>
      </c>
      <c r="M113" s="127">
        <v>-2.3709118170743011</v>
      </c>
      <c r="N113" s="413">
        <v>227.3</v>
      </c>
      <c r="O113" s="310">
        <v>239.6</v>
      </c>
      <c r="P113" s="127">
        <v>5.4113506379234337</v>
      </c>
      <c r="Q113" s="413">
        <v>320</v>
      </c>
      <c r="R113" s="310">
        <v>296.10000000000002</v>
      </c>
      <c r="S113" s="127">
        <v>-7.4687499999999858</v>
      </c>
      <c r="T113" s="413">
        <v>87.2</v>
      </c>
      <c r="U113" s="310">
        <v>78.599999999999994</v>
      </c>
      <c r="V113" s="127">
        <v>-9.8623853211009305</v>
      </c>
      <c r="X113" s="137"/>
    </row>
    <row r="114" spans="1:28" ht="15.75" customHeight="1">
      <c r="A114" s="136" t="str">
        <f>F102&amp;"m11"</f>
        <v>BDZm11</v>
      </c>
      <c r="B114" s="146" t="str">
        <f>IF($F$1="de",headings!$C$16,IF($F$1="fr",headings!$B$16,headings!$A$16))</f>
        <v>November</v>
      </c>
      <c r="C114" s="294">
        <v>2493</v>
      </c>
      <c r="D114" s="312">
        <v>2207.1</v>
      </c>
      <c r="E114" s="127">
        <v>-11.468110709987968</v>
      </c>
      <c r="F114" s="317">
        <v>165.6</v>
      </c>
      <c r="G114" s="312">
        <v>146.9</v>
      </c>
      <c r="H114" s="127">
        <v>-11.292270531400959</v>
      </c>
      <c r="I114" s="312">
        <v>61</v>
      </c>
      <c r="J114" s="418">
        <v>85.9</v>
      </c>
      <c r="K114" s="411">
        <v>1071.3</v>
      </c>
      <c r="L114" s="312">
        <v>1032.2</v>
      </c>
      <c r="M114" s="127">
        <v>-3.6497713058900416</v>
      </c>
      <c r="N114" s="411">
        <v>223.2</v>
      </c>
      <c r="O114" s="312">
        <v>224</v>
      </c>
      <c r="P114" s="127">
        <v>0.35842293906812017</v>
      </c>
      <c r="Q114" s="411">
        <v>276.7</v>
      </c>
      <c r="R114" s="312">
        <v>280.5</v>
      </c>
      <c r="S114" s="127">
        <v>1.373328514636782</v>
      </c>
      <c r="T114" s="411">
        <v>71</v>
      </c>
      <c r="U114" s="312">
        <v>71.5</v>
      </c>
      <c r="V114" s="127">
        <v>0.70422535211267245</v>
      </c>
      <c r="X114" s="137"/>
    </row>
    <row r="115" spans="1:28" ht="15.75" customHeight="1" thickBot="1">
      <c r="A115" s="136" t="str">
        <f>F102&amp;"m12"</f>
        <v>BDZm12</v>
      </c>
      <c r="B115" s="146" t="str">
        <f>IF($F$1="de",headings!$C$17,IF($F$1="fr",headings!$B$17,headings!$A$17))</f>
        <v>December</v>
      </c>
      <c r="C115" s="295">
        <v>2432</v>
      </c>
      <c r="D115" s="314">
        <v>1768.6</v>
      </c>
      <c r="E115" s="129">
        <v>-27.277960526315795</v>
      </c>
      <c r="F115" s="318">
        <v>182.1</v>
      </c>
      <c r="G115" s="314">
        <v>125</v>
      </c>
      <c r="H115" s="129">
        <v>-31.356397583745192</v>
      </c>
      <c r="I115" s="314">
        <v>50.4</v>
      </c>
      <c r="J115" s="420">
        <v>74.599999999999994</v>
      </c>
      <c r="K115" s="443">
        <v>940.9</v>
      </c>
      <c r="L115" s="314">
        <v>916.7</v>
      </c>
      <c r="M115" s="129">
        <v>-2.5720055266234283</v>
      </c>
      <c r="N115" s="443">
        <v>196.5</v>
      </c>
      <c r="O115" s="314">
        <v>206.1</v>
      </c>
      <c r="P115" s="129">
        <v>4.8854961832061008</v>
      </c>
      <c r="Q115" s="443">
        <v>283.2</v>
      </c>
      <c r="R115" s="314">
        <v>312.10000000000002</v>
      </c>
      <c r="S115" s="129">
        <v>10.204802259887032</v>
      </c>
      <c r="T115" s="443">
        <v>73.2</v>
      </c>
      <c r="U115" s="314">
        <v>84.3</v>
      </c>
      <c r="V115" s="129">
        <v>15.163934426229503</v>
      </c>
      <c r="X115" s="137"/>
    </row>
    <row r="116" spans="1:28" ht="14.4" thickTop="1" thickBot="1">
      <c r="B116" s="146"/>
      <c r="C116" s="146"/>
      <c r="D116" s="146"/>
      <c r="E116" s="146"/>
      <c r="F116" s="146"/>
      <c r="G116" s="146"/>
      <c r="H116" s="146"/>
      <c r="I116" s="146"/>
      <c r="J116" s="146"/>
      <c r="K116" s="444"/>
      <c r="L116" s="146"/>
      <c r="M116" s="146"/>
      <c r="N116" s="444"/>
      <c r="O116" s="146"/>
      <c r="P116" s="146"/>
      <c r="Q116" s="444"/>
      <c r="R116" s="146"/>
      <c r="S116" s="146"/>
      <c r="T116" s="444"/>
      <c r="U116" s="146"/>
      <c r="V116" s="146"/>
      <c r="X116" s="137"/>
    </row>
    <row r="117" spans="1:28" s="137" customFormat="1" ht="15.75" customHeight="1" thickTop="1">
      <c r="A117" s="137" t="str">
        <f>F102&amp;"q1"</f>
        <v>BDZq1</v>
      </c>
      <c r="B117" s="146" t="str">
        <f>IF($F$1="de",headings!$C$31,IF($F$1="fr",headings!$B$31,headings!$A$31))</f>
        <v>Quarter 1</v>
      </c>
      <c r="C117" s="319">
        <f>IF(C106=-1,"-1",C104+C105+C106)</f>
        <v>7192</v>
      </c>
      <c r="D117" s="320">
        <f>IF(D106=-1,"-1",D104+D105+D106)</f>
        <v>7117.4000000000005</v>
      </c>
      <c r="E117" s="124">
        <f>IF(C106+C107+C108&lt;=0,"",IF(D106=-1,"",D117/C117*100-100))</f>
        <v>-1.0372636262513879</v>
      </c>
      <c r="F117" s="319">
        <f>IF(F106=-1,"-1",F104+F105+F106)</f>
        <v>471.59999999999997</v>
      </c>
      <c r="G117" s="320">
        <f>IF(G106=-1,"-1",G104+G105+G106)</f>
        <v>463.70000000000005</v>
      </c>
      <c r="H117" s="124">
        <f>IF(F106+F107+F108&lt;=0,"",IF(G106=-1,"",G117/F117*100-100))</f>
        <v>-1.6751484308736053</v>
      </c>
      <c r="I117" s="319">
        <f>IF(I106=-1,"-1",I104+I105+I106)</f>
        <v>158.69999999999999</v>
      </c>
      <c r="J117" s="367">
        <f>IF(J106=-1,"-1",J104+J105+J106)</f>
        <v>304.3</v>
      </c>
      <c r="K117" s="319">
        <f>IF(K106=-1,"-1",K104+K105+K106)</f>
        <v>2420</v>
      </c>
      <c r="L117" s="320">
        <f>IF(L106=-1,"-1",L104+L105+L106)</f>
        <v>2772.37</v>
      </c>
      <c r="M117" s="124">
        <f>IF(K106+K107+K108&lt;=0,"",IF(L106=-1,"",L117/K117*100-100))</f>
        <v>14.56074380165289</v>
      </c>
      <c r="N117" s="319">
        <f>IF(N106=-1,"-1",N104+N105+N106)</f>
        <v>504.5</v>
      </c>
      <c r="O117" s="320">
        <f>IF(O106=-1,"-1",O104+O105+O106)</f>
        <v>556.79999999999995</v>
      </c>
      <c r="P117" s="124">
        <f>IF(N106+N107+N108&lt;=0,"",IF(O106=-1,"",O117/N117*100-100))</f>
        <v>10.366699702675902</v>
      </c>
      <c r="Q117" s="319">
        <f>IF(Q106=-1,"-1",Q104+Q105+Q106)</f>
        <v>672.5</v>
      </c>
      <c r="R117" s="320">
        <f>IF(R106=-1,"-1",R104+R105+R106)</f>
        <v>854.5</v>
      </c>
      <c r="S117" s="124">
        <f>IF(Q106+Q107+Q108&lt;=0,"",IF(R106=-1,"",R117/Q117*100-100))</f>
        <v>27.063197026022308</v>
      </c>
      <c r="T117" s="319">
        <f>IF(T106=-1,"-1",T104+T105+T106)</f>
        <v>184.2</v>
      </c>
      <c r="U117" s="320">
        <f>IF(U106=-1,"-1",U104+U105+U106)</f>
        <v>229</v>
      </c>
      <c r="V117" s="124">
        <f>IF(T106+T107+T108&lt;=0,"",IF(U106=-1,"",U117/T117*100-100))</f>
        <v>24.321389793702508</v>
      </c>
      <c r="X117" s="136"/>
      <c r="AA117" s="244"/>
      <c r="AB117" s="244"/>
    </row>
    <row r="118" spans="1:28" s="137" customFormat="1" ht="15.75" customHeight="1">
      <c r="A118" s="137" t="str">
        <f>F102&amp;"q2"</f>
        <v>BDZq2</v>
      </c>
      <c r="B118" s="146" t="str">
        <f>IF($F$1="de",headings!$C$32,IF($F$1="fr",headings!$B$32,headings!$A$32))</f>
        <v>Quarter 2</v>
      </c>
      <c r="C118" s="322">
        <f>IF(C109=-1,"-1",C107+C108+C109)</f>
        <v>7731.7</v>
      </c>
      <c r="D118" s="323">
        <f>IF(D109=-1,"-1",D107+D108+D109)</f>
        <v>7808.4000000000005</v>
      </c>
      <c r="E118" s="127">
        <f>IF(C107+C108+C109&lt;=0,"",IF(D109=-1,"",D118/C118*100-100))</f>
        <v>0.99201986626486871</v>
      </c>
      <c r="F118" s="322">
        <f>IF(F109=-1,"-1",F107+F108+F109)</f>
        <v>536.70000000000005</v>
      </c>
      <c r="G118" s="323">
        <f>IF(G109=-1,"-1",G107+G108+G109)</f>
        <v>554.9</v>
      </c>
      <c r="H118" s="127">
        <f>IF(F107+F108+F109&lt;=0,"",IF(G109=-1,"",G118/F118*100-100))</f>
        <v>3.3910937208868859</v>
      </c>
      <c r="I118" s="322">
        <f>IF(I109=-1,"-1",I107+I108+I109)</f>
        <v>190</v>
      </c>
      <c r="J118" s="368">
        <f>IF(J109=-1,"-1",J107+J108+J109)</f>
        <v>362.2</v>
      </c>
      <c r="K118" s="322">
        <f>IF(K109=-1,"-1",K107+K108+K109)</f>
        <v>2485.1</v>
      </c>
      <c r="L118" s="323">
        <f>IF(L109=-1,"-1",L107+L108+L109)</f>
        <v>3054.2000000000003</v>
      </c>
      <c r="M118" s="127">
        <f>IF(K107+K108+K109&lt;=0,"",IF(L109=-1,"",L118/K118*100-100))</f>
        <v>22.900486901935551</v>
      </c>
      <c r="N118" s="322">
        <f>IF(N109=-1,"-1",N107+N108+N109)</f>
        <v>597.29999999999995</v>
      </c>
      <c r="O118" s="323">
        <f>IF(O109=-1,"-1",O107+O108+O109)</f>
        <v>653.70000000000005</v>
      </c>
      <c r="P118" s="127">
        <f>IF(N107+N108+N109&lt;=0,"",IF(O109=-1,"",O118/N118*100-100))</f>
        <v>9.4424912104470309</v>
      </c>
      <c r="Q118" s="322">
        <f>IF(Q109=-1,"-1",Q107+Q108+Q109)</f>
        <v>886.30000000000007</v>
      </c>
      <c r="R118" s="323">
        <f>IF(R109=-1,"-1",R107+R108+R109)</f>
        <v>954.2</v>
      </c>
      <c r="S118" s="127">
        <f>IF(Q107+Q108+Q109&lt;=0,"",IF(R109=-1,"",R118/Q118*100-100))</f>
        <v>7.6610628455376286</v>
      </c>
      <c r="T118" s="322">
        <f>IF(T109=-1,"-1",T107+T108+T109)</f>
        <v>235.29999999999998</v>
      </c>
      <c r="U118" s="323">
        <f>IF(U109=-1,"-1",U107+U108+U109)</f>
        <v>259.3</v>
      </c>
      <c r="V118" s="127">
        <f>IF(T107+T108+T109&lt;=0,"",IF(U109=-1,"",U118/T118*100-100))</f>
        <v>10.199745006374854</v>
      </c>
      <c r="X118" s="138"/>
      <c r="AA118" s="244"/>
      <c r="AB118" s="244"/>
    </row>
    <row r="119" spans="1:28" s="137" customFormat="1" ht="15.75" customHeight="1">
      <c r="A119" s="137" t="str">
        <f>F102&amp;"q3"</f>
        <v>BDZq3</v>
      </c>
      <c r="B119" s="146" t="str">
        <f>IF($F$1="de",headings!$C$33,IF($F$1="fr",headings!$B$33,headings!$A$33))</f>
        <v>Quarter 3</v>
      </c>
      <c r="C119" s="322">
        <f>IF(C112=-1,"-1",C110+C111+C112)</f>
        <v>7688.2000000000007</v>
      </c>
      <c r="D119" s="323">
        <f>IF(D112=-1,"-1",D110+D111+D112)</f>
        <v>7829.5</v>
      </c>
      <c r="E119" s="127">
        <f>IF(C110+C111+C112&lt;=0,"",IF(D112=-1,"",D119/C119*100-100))</f>
        <v>1.8378814286829055</v>
      </c>
      <c r="F119" s="322">
        <f>IF(F112=-1,"-1",F110+F111+F112)</f>
        <v>577.5</v>
      </c>
      <c r="G119" s="323">
        <f>IF(G112=-1,"-1",G110+G111+G112)</f>
        <v>602.29999999999995</v>
      </c>
      <c r="H119" s="127">
        <f>IF(F110+F111+F112&lt;=0,"",IF(G112=-1,"",G119/F119*100-100))</f>
        <v>4.2943722943722804</v>
      </c>
      <c r="I119" s="322">
        <f>IF(I112=-1,"-1",I110+I111+I112)</f>
        <v>206.4</v>
      </c>
      <c r="J119" s="368">
        <f>IF(J112=-1,"-1",J110+J111+J112)</f>
        <v>399</v>
      </c>
      <c r="K119" s="322">
        <f>IF(K112=-1,"-1",K110+K111+K112)</f>
        <v>2793.6</v>
      </c>
      <c r="L119" s="323">
        <f>IF(L112=-1,"-1",L110+L111+L112)</f>
        <v>2790.15</v>
      </c>
      <c r="M119" s="127">
        <f>IF(K110+K111+K112&lt;=0,"",IF(L112=-1,"",L119/K119*100-100))</f>
        <v>-0.12349656357388028</v>
      </c>
      <c r="N119" s="322">
        <f>IF(N112=-1,"-1",N110+N111+N112)</f>
        <v>603.29999999999995</v>
      </c>
      <c r="O119" s="323">
        <f>IF(O112=-1,"-1",O110+O111+O112)</f>
        <v>617.5</v>
      </c>
      <c r="P119" s="127">
        <f>IF(N110+N111+N112&lt;=0,"",IF(O112=-1,"",O119/N119*100-100))</f>
        <v>2.3537212000663175</v>
      </c>
      <c r="Q119" s="322">
        <f>IF(Q112=-1,"-1",Q110+Q111+Q112)</f>
        <v>849.60000000000014</v>
      </c>
      <c r="R119" s="323">
        <f>IF(R112=-1,"-1",R110+R111+R112)</f>
        <v>811.50000000000011</v>
      </c>
      <c r="S119" s="127">
        <f>IF(Q110+Q111+Q112&lt;=0,"",IF(R112=-1,"",R119/Q119*100-100))</f>
        <v>-4.4844632768361521</v>
      </c>
      <c r="T119" s="322">
        <f>IF(T112=-1,"-1",T110+T111+T112)</f>
        <v>230.70000000000002</v>
      </c>
      <c r="U119" s="323">
        <f>IF(U112=-1,"-1",U110+U111+U112)</f>
        <v>213.90000000000003</v>
      </c>
      <c r="V119" s="127">
        <f>IF(T110+T111+T112&lt;=0,"",IF(U112=-1,"",U119/T119*100-100))</f>
        <v>-7.2821846553966054</v>
      </c>
      <c r="X119" s="136"/>
      <c r="AA119" s="244"/>
      <c r="AB119" s="244"/>
    </row>
    <row r="120" spans="1:28" s="137" customFormat="1" ht="15.75" customHeight="1" thickBot="1">
      <c r="A120" s="137" t="str">
        <f>F102&amp;"q4"</f>
        <v>BDZq4</v>
      </c>
      <c r="B120" s="146" t="str">
        <f>IF($F$1="de",headings!$C$34,IF($F$1="fr",headings!$B$34,headings!$A$34))</f>
        <v>Quarter 4</v>
      </c>
      <c r="C120" s="325">
        <f>IF(C115=-1,"-1",C113+C114+C115)</f>
        <v>7503.6</v>
      </c>
      <c r="D120" s="326">
        <f>IF(D115=-1,"-1",D113+D114+D115)</f>
        <v>6552.9</v>
      </c>
      <c r="E120" s="129">
        <f>IF(C113+C114+C115&lt;=0,"",IF(D115=-1,"",D120/C120*100-100))</f>
        <v>-12.669918439149214</v>
      </c>
      <c r="F120" s="325">
        <f>IF(F115=-1,"-1",F113+F114+F115)</f>
        <v>519.4</v>
      </c>
      <c r="G120" s="326">
        <f>IF(G115=-1,"-1",G113+G114+G115)</f>
        <v>446.6</v>
      </c>
      <c r="H120" s="129">
        <f>IF(F113+F114+F115&lt;=0,"",IF(G115=-1,"",G120/F120*100-100))</f>
        <v>-14.016172506738528</v>
      </c>
      <c r="I120" s="325">
        <f>IF(I115=-1,"-1",I113+I114+I115)</f>
        <v>180.9</v>
      </c>
      <c r="J120" s="369">
        <f>IF(J115=-1,"-1",J113+J114+J115)</f>
        <v>265.70000000000005</v>
      </c>
      <c r="K120" s="325">
        <f>IF(K115=-1,"-1",K113+K114+K115)</f>
        <v>3079.2999999999997</v>
      </c>
      <c r="L120" s="326">
        <f>IF(L115=-1,"-1",L113+L114+L115)</f>
        <v>2990.7</v>
      </c>
      <c r="M120" s="129">
        <f>IF(K113+K114+K115&lt;=0,"",IF(L115=-1,"",L120/K120*100-100))</f>
        <v>-2.8772773032832077</v>
      </c>
      <c r="N120" s="325">
        <f>IF(N115=-1,"-1",N113+N114+N115)</f>
        <v>647</v>
      </c>
      <c r="O120" s="326">
        <f>IF(O115=-1,"-1",O113+O114+O115)</f>
        <v>669.7</v>
      </c>
      <c r="P120" s="129">
        <f>IF(N113+N114+N115&lt;=0,"",IF(O115=-1,"",O120/N120*100-100))</f>
        <v>3.5085007727975466</v>
      </c>
      <c r="Q120" s="325">
        <f>IF(Q115=-1,"-1",Q113+Q114+Q115)</f>
        <v>879.90000000000009</v>
      </c>
      <c r="R120" s="326">
        <f>IF(R115=-1,"-1",R113+R114+R115)</f>
        <v>888.7</v>
      </c>
      <c r="S120" s="129">
        <f>IF(Q113+Q114+Q115&lt;=0,"",IF(R115=-1,"",R120/Q120*100-100))</f>
        <v>1.0001136492783189</v>
      </c>
      <c r="T120" s="325">
        <f>IF(T115=-1,"-1",T113+T114+T115)</f>
        <v>231.39999999999998</v>
      </c>
      <c r="U120" s="326">
        <f>IF(U115=-1,"-1",U113+U114+U115)</f>
        <v>234.39999999999998</v>
      </c>
      <c r="V120" s="129">
        <f>IF(T113+T114+T115&lt;=0,"",IF(U115=-1,"",U120/T120*100-100))</f>
        <v>1.2964563526361275</v>
      </c>
      <c r="X120" s="136"/>
      <c r="AA120" s="244"/>
      <c r="AB120" s="244"/>
    </row>
    <row r="121" spans="1:28" ht="14.4" thickTop="1" thickBot="1">
      <c r="B121" s="146"/>
      <c r="C121" s="146"/>
      <c r="D121" s="146"/>
      <c r="E121" s="146"/>
      <c r="F121" s="146"/>
      <c r="G121" s="146"/>
      <c r="H121" s="146"/>
      <c r="I121" s="146"/>
      <c r="J121" s="146"/>
      <c r="K121" s="146"/>
      <c r="L121" s="146"/>
      <c r="M121" s="146"/>
      <c r="N121" s="146"/>
      <c r="O121" s="146"/>
      <c r="P121" s="146"/>
      <c r="Q121" s="146"/>
      <c r="R121" s="146"/>
      <c r="S121" s="146"/>
      <c r="T121" s="146"/>
      <c r="U121" s="146"/>
      <c r="V121" s="146"/>
    </row>
    <row r="122" spans="1:28" s="138" customFormat="1" ht="15.75" customHeight="1" thickTop="1" thickBot="1">
      <c r="A122" s="138" t="str">
        <f>F102&amp;"y"</f>
        <v>BDZy</v>
      </c>
      <c r="B122" s="152" t="str">
        <f>IF($F$1="de",headings!$C$35,IF($F$1="fr",headings!$B$35,headings!$A$35))</f>
        <v>Full year</v>
      </c>
      <c r="C122" s="328">
        <f>IF(C115=-1,"-1",SUM(C117:C120))</f>
        <v>30115.5</v>
      </c>
      <c r="D122" s="609">
        <f>IF(D115=-1,"-1",SUM(D117:D120))</f>
        <v>29308.200000000004</v>
      </c>
      <c r="E122" s="608">
        <f>IF(SUM(C104:C115)&lt;=0,"",IF(D115=-1,"",D122/C122*100-100))</f>
        <v>-2.6806793843701513</v>
      </c>
      <c r="F122" s="328">
        <f>IF(F115=-1,"-1",SUM(F117:F120))</f>
        <v>2105.1999999999998</v>
      </c>
      <c r="G122" s="609">
        <f>IF(G115=-1,"-1",SUM(G117:G120))</f>
        <v>2067.5</v>
      </c>
      <c r="H122" s="608">
        <f>IF(SUM(F104:F115)&lt;=0,"",IF(G115=-1,"",G122/F122*100-100))</f>
        <v>-1.7908037241117114</v>
      </c>
      <c r="I122" s="328">
        <f>IF(I115=-1,"-1",SUM(I117:I120))</f>
        <v>736</v>
      </c>
      <c r="J122" s="329">
        <f>IF(J115=-1,"-1",SUM(J117:J120))</f>
        <v>1331.2</v>
      </c>
      <c r="K122" s="328">
        <f>IF(K115=-1,"-1",SUM(K117:K120))</f>
        <v>10778</v>
      </c>
      <c r="L122" s="609">
        <f>IF(L115=-1,"-1",SUM(L117:L120))</f>
        <v>11607.419999999998</v>
      </c>
      <c r="M122" s="608">
        <f>IF(SUM(K104:K115)&lt;=0,"",IF(L115=-1,"",L122/K122*100-100))</f>
        <v>7.695490814622346</v>
      </c>
      <c r="N122" s="328">
        <f>IF(N115=-1,"-1",SUM(N117:N120))</f>
        <v>2352.1</v>
      </c>
      <c r="O122" s="609">
        <f>IF(O115=-1,"-1",SUM(O117:O120))</f>
        <v>2497.6999999999998</v>
      </c>
      <c r="P122" s="608">
        <f>IF(SUM(N104:N115)&lt;=0,"",IF(O115=-1,"",O122/N122*100-100))</f>
        <v>6.1902130011479102</v>
      </c>
      <c r="Q122" s="328">
        <f>IF(Q115=-1,"-1",SUM(Q117:Q120))</f>
        <v>3288.3000000000006</v>
      </c>
      <c r="R122" s="609">
        <f>IF(R115=-1,"-1",SUM(R117:R120))</f>
        <v>3508.9000000000005</v>
      </c>
      <c r="S122" s="608">
        <f>IF(SUM(Q104:Q115)&lt;=0,"",IF(R115=-1,"",R122/Q122*100-100))</f>
        <v>6.7086336404829296</v>
      </c>
      <c r="T122" s="328">
        <f>IF(T115=-1,"-1",SUM(T117:T120))</f>
        <v>881.6</v>
      </c>
      <c r="U122" s="609">
        <f>IF(U115=-1,"-1",SUM(U117:U120))</f>
        <v>936.6</v>
      </c>
      <c r="V122" s="608">
        <f>IF(SUM(T104:T115)&lt;=0,"",IF(U115=-1,"",U122/T122*100-100))</f>
        <v>6.2386569872958262</v>
      </c>
      <c r="X122" s="136"/>
    </row>
    <row r="123" spans="1:28" ht="13.8" thickTop="1">
      <c r="B123" s="147"/>
      <c r="C123" s="180"/>
      <c r="D123" s="180"/>
      <c r="E123" s="180"/>
      <c r="F123" s="180"/>
      <c r="G123" s="180"/>
      <c r="H123" s="180"/>
      <c r="I123" s="180"/>
      <c r="J123" s="180"/>
      <c r="K123" s="180"/>
      <c r="L123" s="180"/>
      <c r="M123" s="180"/>
      <c r="N123" s="180"/>
      <c r="O123" s="180"/>
      <c r="P123" s="180"/>
      <c r="Q123" s="180"/>
      <c r="R123" s="180"/>
      <c r="S123" s="180"/>
      <c r="T123" s="180"/>
      <c r="U123" s="149"/>
      <c r="V123" s="149"/>
    </row>
    <row r="124" spans="1:28">
      <c r="B124" s="147"/>
      <c r="C124" s="180"/>
      <c r="D124" s="180"/>
      <c r="E124" s="180"/>
      <c r="F124" s="180"/>
      <c r="G124" s="180"/>
      <c r="H124" s="180"/>
      <c r="I124" s="180"/>
      <c r="J124" s="180"/>
      <c r="K124" s="180"/>
      <c r="L124" s="180"/>
      <c r="M124" s="180"/>
      <c r="N124" s="180"/>
      <c r="O124" s="180"/>
      <c r="P124" s="180"/>
      <c r="Q124" s="180"/>
      <c r="R124" s="180"/>
      <c r="S124" s="180"/>
      <c r="T124" s="180"/>
      <c r="U124" s="149"/>
      <c r="V124" s="149"/>
    </row>
    <row r="125" spans="1:28">
      <c r="B125" s="152" t="str">
        <f>IF($F$1="de",headings!$C$37,IF($F$1="fr",headings!$B$37,headings!$A$37))</f>
        <v>Comments</v>
      </c>
      <c r="C125" s="1021"/>
      <c r="D125" s="1022"/>
      <c r="E125" s="1022"/>
      <c r="F125" s="1022"/>
      <c r="G125" s="1022"/>
      <c r="H125" s="1022"/>
      <c r="I125" s="1022"/>
      <c r="J125" s="1022"/>
      <c r="K125" s="1022"/>
      <c r="L125" s="1022"/>
      <c r="M125" s="1022"/>
      <c r="N125" s="1022"/>
      <c r="O125" s="1022"/>
      <c r="P125" s="1022"/>
      <c r="Q125" s="1022"/>
      <c r="R125" s="1022"/>
      <c r="S125" s="1022"/>
      <c r="T125" s="1023"/>
      <c r="U125" s="149"/>
      <c r="V125" s="149"/>
    </row>
    <row r="126" spans="1:28">
      <c r="B126" s="151"/>
      <c r="C126" s="1024"/>
      <c r="D126" s="1025"/>
      <c r="E126" s="1025"/>
      <c r="F126" s="1025"/>
      <c r="G126" s="1025"/>
      <c r="H126" s="1025"/>
      <c r="I126" s="1025"/>
      <c r="J126" s="1025"/>
      <c r="K126" s="1025"/>
      <c r="L126" s="1025"/>
      <c r="M126" s="1025"/>
      <c r="N126" s="1025"/>
      <c r="O126" s="1025"/>
      <c r="P126" s="1025"/>
      <c r="Q126" s="1025"/>
      <c r="R126" s="1025"/>
      <c r="S126" s="1025"/>
      <c r="T126" s="1026"/>
      <c r="U126" s="149"/>
      <c r="V126" s="149"/>
    </row>
    <row r="127" spans="1:28">
      <c r="B127" s="151"/>
      <c r="C127" s="1024"/>
      <c r="D127" s="1025"/>
      <c r="E127" s="1025"/>
      <c r="F127" s="1025"/>
      <c r="G127" s="1025"/>
      <c r="H127" s="1025"/>
      <c r="I127" s="1025"/>
      <c r="J127" s="1025"/>
      <c r="K127" s="1025"/>
      <c r="L127" s="1025"/>
      <c r="M127" s="1025"/>
      <c r="N127" s="1025"/>
      <c r="O127" s="1025"/>
      <c r="P127" s="1025"/>
      <c r="Q127" s="1025"/>
      <c r="R127" s="1025"/>
      <c r="S127" s="1025"/>
      <c r="T127" s="1026"/>
      <c r="U127" s="149"/>
      <c r="V127" s="149"/>
      <c r="X127" s="141"/>
    </row>
    <row r="128" spans="1:28">
      <c r="B128" s="151"/>
      <c r="C128" s="1027"/>
      <c r="D128" s="1028"/>
      <c r="E128" s="1028"/>
      <c r="F128" s="1028"/>
      <c r="G128" s="1028"/>
      <c r="H128" s="1028"/>
      <c r="I128" s="1028"/>
      <c r="J128" s="1028"/>
      <c r="K128" s="1028"/>
      <c r="L128" s="1028"/>
      <c r="M128" s="1028"/>
      <c r="N128" s="1028"/>
      <c r="O128" s="1028"/>
      <c r="P128" s="1028"/>
      <c r="Q128" s="1028"/>
      <c r="R128" s="1028"/>
      <c r="S128" s="1028"/>
      <c r="T128" s="1029"/>
      <c r="U128" s="149"/>
      <c r="V128" s="149"/>
      <c r="X128" s="131"/>
    </row>
    <row r="129" spans="1:28">
      <c r="B129" s="151"/>
      <c r="C129" s="180"/>
      <c r="D129" s="180"/>
      <c r="E129" s="180"/>
      <c r="F129" s="180"/>
      <c r="G129" s="180"/>
      <c r="H129" s="180"/>
      <c r="I129" s="180"/>
      <c r="J129" s="180"/>
      <c r="K129" s="180"/>
      <c r="L129" s="180"/>
      <c r="M129" s="180"/>
      <c r="N129" s="180"/>
      <c r="O129" s="180"/>
      <c r="P129" s="180"/>
      <c r="Q129" s="180"/>
      <c r="R129" s="180"/>
      <c r="S129" s="180"/>
      <c r="T129" s="180"/>
      <c r="U129" s="149"/>
      <c r="V129" s="149"/>
    </row>
    <row r="130" spans="1:28">
      <c r="A130" s="142"/>
      <c r="B130" s="143"/>
      <c r="C130" s="181"/>
      <c r="D130" s="181"/>
      <c r="E130" s="181"/>
      <c r="F130" s="181"/>
      <c r="G130" s="181"/>
      <c r="H130" s="181"/>
      <c r="I130" s="181"/>
      <c r="J130" s="181"/>
      <c r="K130" s="181"/>
      <c r="L130" s="181"/>
      <c r="M130" s="181"/>
      <c r="N130" s="181"/>
      <c r="O130" s="181"/>
      <c r="P130" s="181"/>
      <c r="Q130" s="181"/>
      <c r="R130" s="181"/>
      <c r="S130" s="181"/>
      <c r="T130" s="181"/>
      <c r="U130" s="149"/>
      <c r="V130" s="149"/>
    </row>
    <row r="131" spans="1:28" s="141" customFormat="1" ht="6.75" customHeight="1">
      <c r="B131" s="146"/>
      <c r="C131" s="154"/>
      <c r="D131" s="154"/>
      <c r="E131" s="155"/>
      <c r="F131" s="154"/>
      <c r="G131" s="154"/>
      <c r="H131" s="155"/>
      <c r="I131" s="154"/>
      <c r="J131" s="154"/>
      <c r="K131" s="155"/>
      <c r="L131" s="154"/>
      <c r="M131" s="154"/>
      <c r="N131" s="155"/>
      <c r="O131" s="154"/>
      <c r="P131" s="154"/>
      <c r="Q131" s="155"/>
      <c r="R131" s="154"/>
      <c r="S131" s="154"/>
      <c r="T131" s="155"/>
      <c r="U131" s="149"/>
      <c r="V131" s="149"/>
      <c r="X131" s="136"/>
      <c r="AA131" s="239"/>
      <c r="AB131" s="239"/>
    </row>
    <row r="132" spans="1:28" s="131" customFormat="1" ht="18.75" customHeight="1">
      <c r="B132" s="150" t="str">
        <f>IF($F$1="de",headings!$C$3,IF($F$1="fr",headings!$B$3,headings!$A$3))</f>
        <v>Railway Operator:</v>
      </c>
      <c r="C132" s="156"/>
      <c r="D132" s="156"/>
      <c r="E132" s="156"/>
      <c r="F132" s="1020" t="s">
        <v>41</v>
      </c>
      <c r="G132" s="1020"/>
      <c r="H132" s="1020"/>
      <c r="I132" s="1020"/>
      <c r="J132" s="1020"/>
      <c r="K132" s="157"/>
      <c r="L132" s="157"/>
      <c r="M132" s="157"/>
      <c r="N132" s="157"/>
      <c r="O132" s="157"/>
      <c r="P132" s="157"/>
      <c r="Q132" s="158"/>
      <c r="R132" s="158"/>
      <c r="S132" s="158"/>
      <c r="T132" s="158"/>
      <c r="U132" s="149"/>
      <c r="V132" s="149"/>
      <c r="X132" s="136"/>
      <c r="AA132" s="243"/>
      <c r="AB132" s="243"/>
    </row>
    <row r="133" spans="1:28" ht="6.75" customHeight="1" thickBot="1">
      <c r="B133" s="146"/>
      <c r="C133" s="157"/>
      <c r="D133" s="157"/>
      <c r="E133" s="159"/>
      <c r="F133" s="157"/>
      <c r="G133" s="157"/>
      <c r="H133" s="157"/>
      <c r="I133" s="157"/>
      <c r="J133" s="180"/>
      <c r="K133" s="157"/>
      <c r="L133" s="157"/>
      <c r="M133" s="157"/>
      <c r="N133" s="157"/>
      <c r="O133" s="157"/>
      <c r="P133" s="157"/>
      <c r="Q133" s="157"/>
      <c r="R133" s="157"/>
      <c r="S133" s="157"/>
      <c r="T133" s="160"/>
      <c r="U133" s="149"/>
      <c r="V133" s="149"/>
    </row>
    <row r="134" spans="1:28" ht="15.75" customHeight="1" thickTop="1">
      <c r="A134" s="136" t="str">
        <f>F132&amp;"m01"</f>
        <v>CDm01</v>
      </c>
      <c r="B134" s="146" t="str">
        <f>IF($F$1="de",headings!$C$6,IF($F$1="fr",headings!$B$6,headings!$A$6))</f>
        <v>January</v>
      </c>
      <c r="C134" s="309">
        <v>13046</v>
      </c>
      <c r="D134" s="280">
        <v>13267</v>
      </c>
      <c r="E134" s="124">
        <f t="shared" ref="E134:E142" si="13">IF(C134&lt;0.001,"",IF(D134=-1,"",D134/C134*100-100))</f>
        <v>1.6940058255404011</v>
      </c>
      <c r="F134" s="309">
        <v>486</v>
      </c>
      <c r="G134" s="280">
        <v>479</v>
      </c>
      <c r="H134" s="124">
        <f t="shared" ref="H134:H142" si="14">IF(F134&lt;0.001,"",IF(G134=-1,"",G134/F134*100-100))</f>
        <v>-1.4403292181069958</v>
      </c>
      <c r="I134" s="164">
        <v>214</v>
      </c>
      <c r="J134" s="164">
        <v>265</v>
      </c>
      <c r="K134" s="309">
        <v>5190</v>
      </c>
      <c r="L134" s="280">
        <v>6452</v>
      </c>
      <c r="M134" s="124">
        <f t="shared" ref="M134:M142" si="15">IF(K134&lt;0.001,"",IF(L134=-1,"",L134/K134*100-100))</f>
        <v>24.315992292870916</v>
      </c>
      <c r="N134" s="309">
        <v>943</v>
      </c>
      <c r="O134" s="280">
        <v>1123</v>
      </c>
      <c r="P134" s="124">
        <f t="shared" ref="P134:P142" si="16">IF(N134&lt;0.001,"",IF(O134=-1,"",O134/N134*100-100))</f>
        <v>19.08801696712618</v>
      </c>
      <c r="Q134" s="309">
        <v>3198</v>
      </c>
      <c r="R134" s="280">
        <v>3909</v>
      </c>
      <c r="S134" s="124">
        <f t="shared" ref="S134:S142" si="17">IF(Q134&lt;0.001,"",IF(R134=-1,"",R134/Q134*100-100))</f>
        <v>22.232645403377106</v>
      </c>
      <c r="T134" s="309">
        <v>564</v>
      </c>
      <c r="U134" s="280">
        <v>641</v>
      </c>
      <c r="V134" s="124">
        <f t="shared" ref="V134:V142" si="18">IF(T134&lt;0.001,"",IF(U134=-1,"",U134/T134*100-100))</f>
        <v>13.652482269503551</v>
      </c>
    </row>
    <row r="135" spans="1:28" ht="15.75" customHeight="1">
      <c r="A135" s="136" t="str">
        <f>F132&amp;"m02"</f>
        <v>CDm02</v>
      </c>
      <c r="B135" s="146" t="str">
        <f>IF($F$1="de",headings!$C$7,IF($F$1="fr",headings!$B$7,headings!$A$7))</f>
        <v>February</v>
      </c>
      <c r="C135" s="294">
        <v>12362</v>
      </c>
      <c r="D135" s="281">
        <v>12524</v>
      </c>
      <c r="E135" s="127">
        <f t="shared" si="13"/>
        <v>1.3104675618832005</v>
      </c>
      <c r="F135" s="294">
        <v>478</v>
      </c>
      <c r="G135" s="281">
        <v>494</v>
      </c>
      <c r="H135" s="127">
        <f t="shared" si="14"/>
        <v>3.3472803347280404</v>
      </c>
      <c r="I135" s="166">
        <v>223</v>
      </c>
      <c r="J135" s="166">
        <v>271</v>
      </c>
      <c r="K135" s="294">
        <v>5553</v>
      </c>
      <c r="L135" s="281">
        <v>6273</v>
      </c>
      <c r="M135" s="127">
        <f t="shared" si="15"/>
        <v>12.965964343598046</v>
      </c>
      <c r="N135" s="294">
        <v>1053</v>
      </c>
      <c r="O135" s="281">
        <v>1101</v>
      </c>
      <c r="P135" s="127">
        <f t="shared" si="16"/>
        <v>4.5584045584045469</v>
      </c>
      <c r="Q135" s="294">
        <v>3369</v>
      </c>
      <c r="R135" s="281">
        <v>3805</v>
      </c>
      <c r="S135" s="127">
        <f t="shared" si="17"/>
        <v>12.941525675274562</v>
      </c>
      <c r="T135" s="294">
        <v>641</v>
      </c>
      <c r="U135" s="281">
        <v>633</v>
      </c>
      <c r="V135" s="127">
        <f t="shared" si="18"/>
        <v>-1.2480499219968806</v>
      </c>
    </row>
    <row r="136" spans="1:28" ht="15.75" customHeight="1" thickBot="1">
      <c r="A136" s="136" t="str">
        <f>F132&amp;"m03"</f>
        <v>CDm03</v>
      </c>
      <c r="B136" s="146" t="str">
        <f>IF($F$1="de",headings!$C$8,IF($F$1="fr",headings!$B$8,headings!$A$8))</f>
        <v>March</v>
      </c>
      <c r="C136" s="295">
        <v>14125</v>
      </c>
      <c r="D136" s="282">
        <v>14470</v>
      </c>
      <c r="E136" s="129">
        <f t="shared" si="13"/>
        <v>2.4424778761061816</v>
      </c>
      <c r="F136" s="295">
        <v>533</v>
      </c>
      <c r="G136" s="282">
        <v>542</v>
      </c>
      <c r="H136" s="129">
        <f t="shared" si="14"/>
        <v>1.6885553470919348</v>
      </c>
      <c r="I136" s="168">
        <v>243</v>
      </c>
      <c r="J136" s="168">
        <v>299</v>
      </c>
      <c r="K136" s="295">
        <v>6298</v>
      </c>
      <c r="L136" s="282">
        <v>7063</v>
      </c>
      <c r="M136" s="129">
        <f t="shared" si="15"/>
        <v>12.146713242299143</v>
      </c>
      <c r="N136" s="295">
        <v>1149</v>
      </c>
      <c r="O136" s="282">
        <v>1254</v>
      </c>
      <c r="P136" s="129">
        <f t="shared" si="16"/>
        <v>9.1383812010443819</v>
      </c>
      <c r="Q136" s="295">
        <v>4000</v>
      </c>
      <c r="R136" s="282">
        <v>4220</v>
      </c>
      <c r="S136" s="129">
        <f t="shared" si="17"/>
        <v>5.5</v>
      </c>
      <c r="T136" s="295">
        <v>723</v>
      </c>
      <c r="U136" s="282">
        <v>710</v>
      </c>
      <c r="V136" s="129">
        <f t="shared" si="18"/>
        <v>-1.7980636237897727</v>
      </c>
    </row>
    <row r="137" spans="1:28" ht="15.6" customHeight="1" thickTop="1">
      <c r="A137" s="136" t="str">
        <f>F132&amp;"m04"</f>
        <v>CDm04</v>
      </c>
      <c r="B137" s="146" t="str">
        <f>IF($F$1="de",headings!$C$9,IF($F$1="fr",headings!$B$9,headings!$A$9))</f>
        <v>April</v>
      </c>
      <c r="C137" s="309">
        <v>13875</v>
      </c>
      <c r="D137" s="280">
        <v>14326</v>
      </c>
      <c r="E137" s="127">
        <f t="shared" si="13"/>
        <v>3.2504504504504439</v>
      </c>
      <c r="F137" s="309">
        <v>552</v>
      </c>
      <c r="G137" s="280">
        <v>562</v>
      </c>
      <c r="H137" s="127">
        <f t="shared" si="14"/>
        <v>1.8115942028985614</v>
      </c>
      <c r="I137" s="164">
        <v>243</v>
      </c>
      <c r="J137" s="164">
        <v>319</v>
      </c>
      <c r="K137" s="309">
        <v>6435</v>
      </c>
      <c r="L137" s="280">
        <v>6605</v>
      </c>
      <c r="M137" s="127">
        <f t="shared" si="15"/>
        <v>2.6418026418026557</v>
      </c>
      <c r="N137" s="309">
        <v>1138</v>
      </c>
      <c r="O137" s="280">
        <v>1156</v>
      </c>
      <c r="P137" s="127">
        <f t="shared" si="16"/>
        <v>1.5817223198594093</v>
      </c>
      <c r="Q137" s="309">
        <v>3944</v>
      </c>
      <c r="R137" s="280">
        <v>4015</v>
      </c>
      <c r="S137" s="127">
        <f t="shared" si="17"/>
        <v>1.8002028397565937</v>
      </c>
      <c r="T137" s="309">
        <v>676</v>
      </c>
      <c r="U137" s="280">
        <v>664</v>
      </c>
      <c r="V137" s="127">
        <f t="shared" si="18"/>
        <v>-1.7751479289940875</v>
      </c>
    </row>
    <row r="138" spans="1:28" ht="15.75" customHeight="1">
      <c r="A138" s="136" t="str">
        <f>F132&amp;"m05"</f>
        <v>CDm05</v>
      </c>
      <c r="B138" s="146" t="str">
        <f>IF($F$1="de",headings!$C$10,IF($F$1="fr",headings!$B$10,headings!$A$10))</f>
        <v>May</v>
      </c>
      <c r="C138" s="294">
        <v>14117</v>
      </c>
      <c r="D138" s="281">
        <v>14515</v>
      </c>
      <c r="E138" s="127">
        <f t="shared" si="13"/>
        <v>2.8192958843947054</v>
      </c>
      <c r="F138" s="294">
        <v>600</v>
      </c>
      <c r="G138" s="281">
        <v>583</v>
      </c>
      <c r="H138" s="127">
        <f t="shared" si="14"/>
        <v>-2.8333333333333286</v>
      </c>
      <c r="I138" s="166">
        <v>259</v>
      </c>
      <c r="J138" s="166">
        <v>324</v>
      </c>
      <c r="K138" s="294">
        <v>6284</v>
      </c>
      <c r="L138" s="281">
        <v>6973</v>
      </c>
      <c r="M138" s="127">
        <f t="shared" si="15"/>
        <v>10.964353914704006</v>
      </c>
      <c r="N138" s="294">
        <v>1111</v>
      </c>
      <c r="O138" s="281">
        <v>1224</v>
      </c>
      <c r="P138" s="127">
        <f t="shared" si="16"/>
        <v>10.171017101710177</v>
      </c>
      <c r="Q138" s="294">
        <v>4099</v>
      </c>
      <c r="R138" s="281">
        <v>4295</v>
      </c>
      <c r="S138" s="127">
        <f t="shared" si="17"/>
        <v>4.7816540619663357</v>
      </c>
      <c r="T138" s="294">
        <v>693</v>
      </c>
      <c r="U138" s="281">
        <v>709</v>
      </c>
      <c r="V138" s="127">
        <f t="shared" si="18"/>
        <v>2.3088023088022993</v>
      </c>
    </row>
    <row r="139" spans="1:28" ht="15.75" customHeight="1" thickBot="1">
      <c r="A139" s="136" t="str">
        <f>F132&amp;"m06"</f>
        <v>CDm06</v>
      </c>
      <c r="B139" s="146" t="str">
        <f>IF($F$1="de",headings!$C$11,IF($F$1="fr",headings!$B$11,headings!$A$11))</f>
        <v>June</v>
      </c>
      <c r="C139" s="295">
        <v>14063</v>
      </c>
      <c r="D139" s="281">
        <v>13887</v>
      </c>
      <c r="E139" s="129">
        <f t="shared" si="13"/>
        <v>-1.2515110573846187</v>
      </c>
      <c r="F139" s="295">
        <v>581</v>
      </c>
      <c r="G139" s="281">
        <v>587</v>
      </c>
      <c r="H139" s="129">
        <f t="shared" si="14"/>
        <v>1.0327022375215194</v>
      </c>
      <c r="I139" s="168">
        <v>263</v>
      </c>
      <c r="J139" s="168">
        <v>324</v>
      </c>
      <c r="K139" s="295">
        <v>6401</v>
      </c>
      <c r="L139" s="281">
        <v>6652</v>
      </c>
      <c r="M139" s="129">
        <f t="shared" si="15"/>
        <v>3.9212623027652</v>
      </c>
      <c r="N139" s="295">
        <v>1122</v>
      </c>
      <c r="O139" s="281">
        <v>1164</v>
      </c>
      <c r="P139" s="129">
        <f t="shared" si="16"/>
        <v>3.7433155080213822</v>
      </c>
      <c r="Q139" s="295">
        <v>4167</v>
      </c>
      <c r="R139" s="281">
        <v>4097</v>
      </c>
      <c r="S139" s="129">
        <f t="shared" si="17"/>
        <v>-1.6798656107511363</v>
      </c>
      <c r="T139" s="295">
        <v>686</v>
      </c>
      <c r="U139" s="281">
        <v>670</v>
      </c>
      <c r="V139" s="129">
        <f t="shared" si="18"/>
        <v>-2.3323615160349931</v>
      </c>
    </row>
    <row r="140" spans="1:28" ht="15.75" customHeight="1" thickTop="1">
      <c r="A140" s="136" t="str">
        <f>F132&amp;"m07"</f>
        <v>CDm07</v>
      </c>
      <c r="B140" s="146" t="str">
        <f>IF($F$1="de",headings!$C$12,IF($F$1="fr",headings!$B$12,headings!$A$12))</f>
        <v>July</v>
      </c>
      <c r="C140" s="309">
        <v>11751</v>
      </c>
      <c r="D140" s="280">
        <v>11935</v>
      </c>
      <c r="E140" s="127">
        <f t="shared" si="13"/>
        <v>1.5658241851757282</v>
      </c>
      <c r="F140" s="309">
        <v>517</v>
      </c>
      <c r="G140" s="280">
        <v>547</v>
      </c>
      <c r="H140" s="127">
        <f t="shared" si="14"/>
        <v>5.8027079303675038</v>
      </c>
      <c r="I140" s="164">
        <v>214</v>
      </c>
      <c r="J140" s="164">
        <v>333</v>
      </c>
      <c r="K140" s="309">
        <v>6623</v>
      </c>
      <c r="L140" s="280">
        <v>6332</v>
      </c>
      <c r="M140" s="127">
        <f t="shared" si="15"/>
        <v>-4.3937792541144489</v>
      </c>
      <c r="N140" s="309">
        <v>1152</v>
      </c>
      <c r="O140" s="280">
        <v>1074</v>
      </c>
      <c r="P140" s="127">
        <f t="shared" si="16"/>
        <v>-6.7708333333333428</v>
      </c>
      <c r="Q140" s="309">
        <v>4290</v>
      </c>
      <c r="R140" s="280">
        <v>4177</v>
      </c>
      <c r="S140" s="127">
        <f t="shared" si="17"/>
        <v>-2.6340326340326357</v>
      </c>
      <c r="T140" s="309">
        <v>698</v>
      </c>
      <c r="U140" s="280">
        <v>670</v>
      </c>
      <c r="V140" s="127">
        <f t="shared" si="18"/>
        <v>-4.0114613180515732</v>
      </c>
    </row>
    <row r="141" spans="1:28" ht="15.75" customHeight="1">
      <c r="A141" s="136" t="str">
        <f>F132&amp;"m08"</f>
        <v>CDm08</v>
      </c>
      <c r="B141" s="146" t="str">
        <f>IF($F$1="de",headings!$C$13,IF($F$1="fr",headings!$B$13,headings!$A$13))</f>
        <v>August</v>
      </c>
      <c r="C141" s="294">
        <v>12471</v>
      </c>
      <c r="D141" s="281">
        <v>12663</v>
      </c>
      <c r="E141" s="127">
        <f t="shared" si="13"/>
        <v>1.5395718065912973</v>
      </c>
      <c r="F141" s="294">
        <v>551</v>
      </c>
      <c r="G141" s="281">
        <v>553</v>
      </c>
      <c r="H141" s="127">
        <f t="shared" si="14"/>
        <v>0.36297640653357632</v>
      </c>
      <c r="I141" s="166">
        <v>219</v>
      </c>
      <c r="J141" s="166">
        <v>334</v>
      </c>
      <c r="K141" s="294">
        <v>6677</v>
      </c>
      <c r="L141" s="281">
        <v>6499</v>
      </c>
      <c r="M141" s="127">
        <f t="shared" si="15"/>
        <v>-2.6658679047476426</v>
      </c>
      <c r="N141" s="294">
        <v>1138</v>
      </c>
      <c r="O141" s="281">
        <v>1122</v>
      </c>
      <c r="P141" s="127">
        <f t="shared" si="16"/>
        <v>-1.4059753954305876</v>
      </c>
      <c r="Q141" s="294">
        <v>4256</v>
      </c>
      <c r="R141" s="281">
        <v>4164</v>
      </c>
      <c r="S141" s="127">
        <f t="shared" si="17"/>
        <v>-2.1616541353383383</v>
      </c>
      <c r="T141" s="294">
        <v>692</v>
      </c>
      <c r="U141" s="281">
        <v>670</v>
      </c>
      <c r="V141" s="127">
        <f t="shared" si="18"/>
        <v>-3.179190751445077</v>
      </c>
    </row>
    <row r="142" spans="1:28" ht="15.75" customHeight="1" thickBot="1">
      <c r="A142" s="136" t="str">
        <f>F132&amp;"m09"</f>
        <v>CDm09</v>
      </c>
      <c r="B142" s="146" t="str">
        <f>IF($F$1="de",headings!$C$14,IF($F$1="fr",headings!$B$14,headings!$A$14))</f>
        <v>September</v>
      </c>
      <c r="C142" s="295">
        <v>14568</v>
      </c>
      <c r="D142" s="281">
        <v>15113</v>
      </c>
      <c r="E142" s="129">
        <f t="shared" si="13"/>
        <v>3.7410763316858748</v>
      </c>
      <c r="F142" s="295">
        <v>560</v>
      </c>
      <c r="G142" s="281">
        <v>595</v>
      </c>
      <c r="H142" s="129">
        <f t="shared" si="14"/>
        <v>6.25</v>
      </c>
      <c r="I142" s="168">
        <v>263</v>
      </c>
      <c r="J142" s="168">
        <v>332</v>
      </c>
      <c r="K142" s="295">
        <v>7077</v>
      </c>
      <c r="L142" s="281">
        <v>6666</v>
      </c>
      <c r="M142" s="129">
        <f t="shared" si="15"/>
        <v>-5.8075455701568472</v>
      </c>
      <c r="N142" s="295">
        <v>1245</v>
      </c>
      <c r="O142" s="281">
        <v>1165</v>
      </c>
      <c r="P142" s="129">
        <f t="shared" si="16"/>
        <v>-6.4257028112449888</v>
      </c>
      <c r="Q142" s="295">
        <v>4525</v>
      </c>
      <c r="R142" s="281">
        <v>4140</v>
      </c>
      <c r="S142" s="129">
        <f t="shared" si="17"/>
        <v>-8.508287292817684</v>
      </c>
      <c r="T142" s="295">
        <v>765</v>
      </c>
      <c r="U142" s="281">
        <v>669</v>
      </c>
      <c r="V142" s="129">
        <f t="shared" si="18"/>
        <v>-12.549019607843135</v>
      </c>
    </row>
    <row r="143" spans="1:28" ht="15.75" customHeight="1" thickTop="1">
      <c r="A143" s="136" t="str">
        <f>F132&amp;"m10"</f>
        <v>CDm10</v>
      </c>
      <c r="B143" s="146" t="str">
        <f>IF($F$1="de",headings!$C$15,IF($F$1="fr",headings!$B$15,headings!$A$15))</f>
        <v>October</v>
      </c>
      <c r="C143" s="309">
        <v>14730</v>
      </c>
      <c r="D143" s="164">
        <v>14912</v>
      </c>
      <c r="E143" s="127">
        <f>IF(C143&lt;0.001,"",IF(D143=-1,"",D143/C143*100-100))</f>
        <v>1.2355736591989057</v>
      </c>
      <c r="F143" s="309">
        <v>611</v>
      </c>
      <c r="G143" s="164">
        <v>616</v>
      </c>
      <c r="H143" s="127">
        <f>IF(F143&lt;0.001,"",IF(G143=-1,"",G143/F143*100-100))</f>
        <v>0.81833060556463977</v>
      </c>
      <c r="I143" s="164">
        <v>242</v>
      </c>
      <c r="J143" s="164">
        <v>374</v>
      </c>
      <c r="K143" s="309">
        <v>7347</v>
      </c>
      <c r="L143" s="164">
        <v>6618</v>
      </c>
      <c r="M143" s="127">
        <f>IF(K143&lt;0.001,"",IF(L143=-1,"",L143/K143*100-100))</f>
        <v>-9.9224173131890581</v>
      </c>
      <c r="N143" s="309">
        <v>1307</v>
      </c>
      <c r="O143" s="164">
        <v>1222</v>
      </c>
      <c r="P143" s="127">
        <f>IF(N143&lt;0.001,"",IF(O143=-1,"",O143/N143*100-100))</f>
        <v>-6.5034429992348919</v>
      </c>
      <c r="Q143" s="309">
        <v>4582</v>
      </c>
      <c r="R143" s="164">
        <v>4034</v>
      </c>
      <c r="S143" s="127">
        <f>IF(Q143&lt;0.001,"",IF(R143=-1,"",R143/Q143*100-100))</f>
        <v>-11.959842863378441</v>
      </c>
      <c r="T143" s="309">
        <v>785</v>
      </c>
      <c r="U143" s="164">
        <v>713</v>
      </c>
      <c r="V143" s="127">
        <f>IF(T143&lt;0.001,"",IF(U143=-1,"",U143/T143*100-100))</f>
        <v>-9.1719745222929987</v>
      </c>
      <c r="X143" s="137"/>
    </row>
    <row r="144" spans="1:28" ht="15.75" customHeight="1">
      <c r="A144" s="136" t="str">
        <f>F132&amp;"m11"</f>
        <v>CDm11</v>
      </c>
      <c r="B144" s="146" t="str">
        <f>IF($F$1="de",headings!$C$16,IF($F$1="fr",headings!$B$16,headings!$A$16))</f>
        <v>November</v>
      </c>
      <c r="C144" s="294">
        <v>14297</v>
      </c>
      <c r="D144" s="166">
        <v>14366</v>
      </c>
      <c r="E144" s="127">
        <f>IF(C144&lt;0.001,"",IF(D144=-1,"",D144/C144*100-100))</f>
        <v>0.48261873120235066</v>
      </c>
      <c r="F144" s="294">
        <v>554</v>
      </c>
      <c r="G144" s="166">
        <v>537</v>
      </c>
      <c r="H144" s="127">
        <f>IF(F144&lt;0.001,"",IF(G144=-1,"",G144/F144*100-100))</f>
        <v>-3.0685920577617338</v>
      </c>
      <c r="I144" s="166">
        <v>224</v>
      </c>
      <c r="J144" s="166">
        <v>313</v>
      </c>
      <c r="K144" s="294">
        <v>6945</v>
      </c>
      <c r="L144" s="166">
        <v>6449</v>
      </c>
      <c r="M144" s="127">
        <f>IF(K144&lt;0.001,"",IF(L144=-1,"",L144/K144*100-100))</f>
        <v>-7.1418286537077051</v>
      </c>
      <c r="N144" s="294">
        <v>1215</v>
      </c>
      <c r="O144" s="166">
        <v>1176</v>
      </c>
      <c r="P144" s="127">
        <f>IF(N144&lt;0.001,"",IF(O144=-1,"",O144/N144*100-100))</f>
        <v>-3.209876543209873</v>
      </c>
      <c r="Q144" s="294">
        <v>4270</v>
      </c>
      <c r="R144" s="166">
        <v>3857</v>
      </c>
      <c r="S144" s="127">
        <f>IF(Q144&lt;0.001,"",IF(R144=-1,"",R144/Q144*100-100))</f>
        <v>-9.6721311475409806</v>
      </c>
      <c r="T144" s="294">
        <v>713</v>
      </c>
      <c r="U144" s="166">
        <v>672</v>
      </c>
      <c r="V144" s="127">
        <f>IF(T144&lt;0.001,"",IF(U144=-1,"",U144/T144*100-100))</f>
        <v>-5.7503506311360439</v>
      </c>
      <c r="X144" s="137"/>
    </row>
    <row r="145" spans="1:28" ht="15.75" customHeight="1" thickBot="1">
      <c r="A145" s="136" t="str">
        <f>F132&amp;"m12"</f>
        <v>CDm12</v>
      </c>
      <c r="B145" s="146" t="str">
        <f>IF($F$1="de",headings!$C$17,IF($F$1="fr",headings!$B$17,headings!$A$17))</f>
        <v>December</v>
      </c>
      <c r="C145" s="295">
        <v>13285</v>
      </c>
      <c r="D145" s="168">
        <v>13773</v>
      </c>
      <c r="E145" s="129">
        <f>IF(C145&lt;0.001,"",IF(D145=-1,"",D145/C145*100-100))</f>
        <v>3.673315769665038</v>
      </c>
      <c r="F145" s="295">
        <v>530</v>
      </c>
      <c r="G145" s="168">
        <v>541</v>
      </c>
      <c r="H145" s="129">
        <f>IF(F145&lt;0.001,"",IF(G145=-1,"",G145/F145*100-100))</f>
        <v>2.0754716981132191</v>
      </c>
      <c r="I145" s="168">
        <v>226</v>
      </c>
      <c r="J145" s="168">
        <v>315</v>
      </c>
      <c r="K145" s="295">
        <v>5700</v>
      </c>
      <c r="L145" s="168">
        <v>5941</v>
      </c>
      <c r="M145" s="129">
        <f>IF(K145&lt;0.001,"",IF(L145=-1,"",L145/K145*100-100))</f>
        <v>4.228070175438603</v>
      </c>
      <c r="N145" s="295">
        <v>987</v>
      </c>
      <c r="O145" s="168">
        <v>1052</v>
      </c>
      <c r="P145" s="129">
        <f>IF(N145&lt;0.001,"",IF(O145=-1,"",O145/N145*100-100))</f>
        <v>6.585612968591704</v>
      </c>
      <c r="Q145" s="295">
        <v>3590</v>
      </c>
      <c r="R145" s="168">
        <v>3671</v>
      </c>
      <c r="S145" s="129">
        <f>IF(Q145&lt;0.001,"",IF(R145=-1,"",R145/Q145*100-100))</f>
        <v>2.2562674094707518</v>
      </c>
      <c r="T145" s="295">
        <v>590</v>
      </c>
      <c r="U145" s="168">
        <v>608</v>
      </c>
      <c r="V145" s="129">
        <f>IF(T145&lt;0.001,"",IF(U145=-1,"",U145/T145*100-100))</f>
        <v>3.0508474576271141</v>
      </c>
      <c r="X145" s="137"/>
    </row>
    <row r="146" spans="1:28" ht="14.4" thickTop="1" thickBot="1">
      <c r="B146" s="146"/>
      <c r="C146" s="146"/>
      <c r="D146" s="146"/>
      <c r="E146" s="146"/>
      <c r="F146" s="146"/>
      <c r="G146" s="146"/>
      <c r="H146" s="146"/>
      <c r="I146" s="146"/>
      <c r="J146" s="146"/>
      <c r="K146" s="146"/>
      <c r="L146" s="146"/>
      <c r="M146" s="146"/>
      <c r="N146" s="146"/>
      <c r="O146" s="146"/>
      <c r="P146" s="146"/>
      <c r="Q146" s="146"/>
      <c r="R146" s="146"/>
      <c r="S146" s="146"/>
      <c r="T146" s="146"/>
      <c r="U146" s="146"/>
      <c r="V146" s="146"/>
      <c r="X146" s="137"/>
    </row>
    <row r="147" spans="1:28" s="137" customFormat="1" ht="15.75" customHeight="1" thickTop="1">
      <c r="A147" s="137" t="str">
        <f>F132&amp;"q1"</f>
        <v>CDq1</v>
      </c>
      <c r="B147" s="146" t="str">
        <f>IF($F$1="de",headings!$C$31,IF($F$1="fr",headings!$B$31,headings!$A$31))</f>
        <v>Quarter 1</v>
      </c>
      <c r="C147" s="319">
        <v>39533</v>
      </c>
      <c r="D147" s="320">
        <f>IF(D136=-1,"-1",D134+D135+D136)</f>
        <v>40261</v>
      </c>
      <c r="E147" s="124">
        <f>IF(C136+C137+C138&lt;=0,"",IF(D136=-1,"",D147/C147*100-100))</f>
        <v>1.8414995067412008</v>
      </c>
      <c r="F147" s="319">
        <v>1497</v>
      </c>
      <c r="G147" s="280">
        <f>IF(G136=-1,"-1",G134+G135+G136)</f>
        <v>1515</v>
      </c>
      <c r="H147" s="124">
        <f>IF(F136+F137+F138&lt;=0,"",IF(G136=-1,"",G147/F147*100-100))</f>
        <v>1.2024048096192388</v>
      </c>
      <c r="I147" s="320">
        <v>680</v>
      </c>
      <c r="J147" s="320">
        <v>835</v>
      </c>
      <c r="K147" s="319">
        <v>17041</v>
      </c>
      <c r="L147" s="280">
        <f>IF(L136=-1,"-1",L134+L135+L136)</f>
        <v>19788</v>
      </c>
      <c r="M147" s="124">
        <f>IF(K136+K137+K138&lt;=0,"",IF(L136=-1,"",L147/K147*100-100))</f>
        <v>16.119946012557946</v>
      </c>
      <c r="N147" s="319">
        <v>3145</v>
      </c>
      <c r="O147" s="280">
        <f>IF(O136=-1,"-1",O134+O135+O136)</f>
        <v>3478</v>
      </c>
      <c r="P147" s="124">
        <f>IF(N136+N137+N138&lt;=0,"",IF(O136=-1,"",O147/N147*100-100))</f>
        <v>10.588235294117652</v>
      </c>
      <c r="Q147" s="319">
        <v>10567</v>
      </c>
      <c r="R147" s="280">
        <f>IF(R136=-1,"-1",R134+R135+R136)</f>
        <v>11934</v>
      </c>
      <c r="S147" s="124">
        <f>IF(Q136+Q137+Q138&lt;=0,"",IF(R136=-1,"",R147/Q147*100-100))</f>
        <v>12.936500425854078</v>
      </c>
      <c r="T147" s="319">
        <v>1928</v>
      </c>
      <c r="U147" s="280">
        <f>IF(U136=-1,"-1",U134+U135+U136)</f>
        <v>1984</v>
      </c>
      <c r="V147" s="124">
        <f>IF(T136+T137+T138&lt;=0,"",IF(U136=-1,"",U147/T147*100-100))</f>
        <v>2.9045643153526868</v>
      </c>
      <c r="X147" s="136"/>
      <c r="AA147" s="244"/>
      <c r="AB147" s="244"/>
    </row>
    <row r="148" spans="1:28" s="137" customFormat="1" ht="15.75" customHeight="1">
      <c r="A148" s="137" t="str">
        <f>F132&amp;"q2"</f>
        <v>CDq2</v>
      </c>
      <c r="B148" s="146" t="str">
        <f>IF($F$1="de",headings!$C$32,IF($F$1="fr",headings!$B$32,headings!$A$32))</f>
        <v>Quarter 2</v>
      </c>
      <c r="C148" s="322">
        <v>42055</v>
      </c>
      <c r="D148" s="323">
        <f>IF(D139=-1,"-1",D137+D138+D139)</f>
        <v>42728</v>
      </c>
      <c r="E148" s="127">
        <f>IF(C137+C138+C139&lt;=0,"",IF(D139=-1,"",D148/C148*100-100))</f>
        <v>1.6002853406253763</v>
      </c>
      <c r="F148" s="322">
        <v>1733</v>
      </c>
      <c r="G148" s="281">
        <f>IF(G139=-1,"-1",G137+G138+G139)</f>
        <v>1732</v>
      </c>
      <c r="H148" s="127">
        <f>IF(F137+F138+F139&lt;=0,"",IF(G139=-1,"",G148/F148*100-100))</f>
        <v>-5.7703404500870192E-2</v>
      </c>
      <c r="I148" s="323">
        <f>IF(I139=-1,"-1",I137+I138+I139)</f>
        <v>765</v>
      </c>
      <c r="J148" s="323">
        <f>IF(J139=-1,"-1",J137+J138+J139)</f>
        <v>967</v>
      </c>
      <c r="K148" s="322">
        <v>19120</v>
      </c>
      <c r="L148" s="281">
        <f>IF(L139=-1,"-1",L137+L138+L139)</f>
        <v>20230</v>
      </c>
      <c r="M148" s="127">
        <f>IF(K137+K138+K139&lt;=0,"",IF(L139=-1,"",L148/K148*100-100))</f>
        <v>5.8054393305439334</v>
      </c>
      <c r="N148" s="322">
        <v>3371</v>
      </c>
      <c r="O148" s="281">
        <f>IF(O139=-1,"-1",O137+O138+O139)</f>
        <v>3544</v>
      </c>
      <c r="P148" s="127">
        <f>IF(N137+N138+N139&lt;=0,"",IF(O139=-1,"",O148/N148*100-100))</f>
        <v>5.1320083061406052</v>
      </c>
      <c r="Q148" s="322">
        <v>12210</v>
      </c>
      <c r="R148" s="281">
        <f>IF(R139=-1,"-1",R137+R138+R139)</f>
        <v>12407</v>
      </c>
      <c r="S148" s="127">
        <f>IF(Q137+Q138+Q139&lt;=0,"",IF(R139=-1,"",R148/Q148*100-100))</f>
        <v>1.6134316134316151</v>
      </c>
      <c r="T148" s="322">
        <v>2055</v>
      </c>
      <c r="U148" s="281">
        <f>IF(U139=-1,"-1",U137+U138+U139)</f>
        <v>2043</v>
      </c>
      <c r="V148" s="127">
        <f>IF(T137+T138+T139&lt;=0,"",IF(U139=-1,"",U148/T148*100-100))</f>
        <v>-0.58394160583941357</v>
      </c>
      <c r="X148" s="138"/>
      <c r="AA148" s="244"/>
      <c r="AB148" s="244"/>
    </row>
    <row r="149" spans="1:28" s="137" customFormat="1" ht="15.75" customHeight="1">
      <c r="A149" s="137" t="str">
        <f>F132&amp;"q3"</f>
        <v>CDq3</v>
      </c>
      <c r="B149" s="146" t="str">
        <f>IF($F$1="de",headings!$C$33,IF($F$1="fr",headings!$B$33,headings!$A$33))</f>
        <v>Quarter 3</v>
      </c>
      <c r="C149" s="322">
        <v>38790</v>
      </c>
      <c r="D149" s="323">
        <f>IF(D142=-1,"-1",D140+D141+D142)</f>
        <v>39711</v>
      </c>
      <c r="E149" s="127">
        <f>IF(C140+C141+C142&lt;=0,"",IF(D142=-1,"",D149/C149*100-100))</f>
        <v>2.3743232791956643</v>
      </c>
      <c r="F149" s="322">
        <v>1628</v>
      </c>
      <c r="G149" s="323">
        <f>IF(G142=-1,"-1",G140+G141+G142)</f>
        <v>1695</v>
      </c>
      <c r="H149" s="127">
        <f>IF(F140+F141+F142&lt;=0,"",IF(G142=-1,"",G149/F149*100-100))</f>
        <v>4.1154791154791184</v>
      </c>
      <c r="I149" s="323">
        <f>IF(I142=-1,"-1",I140+I141+I142)</f>
        <v>696</v>
      </c>
      <c r="J149" s="323">
        <f>IF(J142=-1,"-1",J140+J141+J142)</f>
        <v>999</v>
      </c>
      <c r="K149" s="322">
        <v>20377</v>
      </c>
      <c r="L149" s="589">
        <f>IF(L142=-1,"-1",L140+L141+L142)</f>
        <v>19497</v>
      </c>
      <c r="M149" s="127">
        <f>IF(K140+K141+K142&lt;=0,"",IF(L142=-1,"",L149/K149*100-100))</f>
        <v>-4.3185944937920198</v>
      </c>
      <c r="N149" s="322">
        <v>3535</v>
      </c>
      <c r="O149" s="323">
        <f>IF(O142=-1,"-1",O140+O141+O142)</f>
        <v>3361</v>
      </c>
      <c r="P149" s="127">
        <f>IF(N140+N141+N142&lt;=0,"",IF(O142=-1,"",O149/N149*100-100))</f>
        <v>-4.9222065063649296</v>
      </c>
      <c r="Q149" s="322">
        <v>13071</v>
      </c>
      <c r="R149" s="323">
        <f>IF(R142=-1,"-1",R140+R141+R142)</f>
        <v>12481</v>
      </c>
      <c r="S149" s="127">
        <f>IF(Q140+Q141+Q142&lt;=0,"",IF(R142=-1,"",R149/Q149*100-100))</f>
        <v>-4.5138091959299231</v>
      </c>
      <c r="T149" s="322">
        <v>2155</v>
      </c>
      <c r="U149" s="323">
        <f>IF(U142=-1,"-1",U140+U141+U142)</f>
        <v>2009</v>
      </c>
      <c r="V149" s="127">
        <f>IF(T140+T141+T142&lt;=0,"",IF(U142=-1,"",U149/T149*100-100))</f>
        <v>-6.7749419953596259</v>
      </c>
      <c r="X149" s="136"/>
      <c r="AA149" s="244"/>
      <c r="AB149" s="244"/>
    </row>
    <row r="150" spans="1:28" s="137" customFormat="1" ht="15.75" customHeight="1" thickBot="1">
      <c r="A150" s="137" t="str">
        <f>F132&amp;"q4"</f>
        <v>CDq4</v>
      </c>
      <c r="B150" s="146" t="str">
        <f>IF($F$1="de",headings!$C$34,IF($F$1="fr",headings!$B$34,headings!$A$34))</f>
        <v>Quarter 4</v>
      </c>
      <c r="C150" s="325">
        <v>42312</v>
      </c>
      <c r="D150" s="326">
        <f>IF(D145=-1,"-1",D143+D144+D145)</f>
        <v>43051</v>
      </c>
      <c r="E150" s="129">
        <f>IF(C143+C144+C145&lt;=0,"",IF(D145=-1,"",D150/C150*100-100))</f>
        <v>1.746549442238603</v>
      </c>
      <c r="F150" s="325">
        <v>1695</v>
      </c>
      <c r="G150" s="326">
        <f>IF(G145=-1,"-1",G143+G144+G145)</f>
        <v>1694</v>
      </c>
      <c r="H150" s="129">
        <f>IF(F143+F144+F145&lt;=0,"",IF(G145=-1,"",G150/F150*100-100))</f>
        <v>-5.8997050147496566E-2</v>
      </c>
      <c r="I150" s="326">
        <f>IF(I145=-1,"-1",I143+I144+I145)</f>
        <v>692</v>
      </c>
      <c r="J150" s="326">
        <f>IF(J145=-1,"-1",J143+J144+J145)</f>
        <v>1002</v>
      </c>
      <c r="K150" s="325">
        <v>19992</v>
      </c>
      <c r="L150" s="590">
        <f>IF(L145=-1,"-1",L143+L144+L145)</f>
        <v>19008</v>
      </c>
      <c r="M150" s="129">
        <f>IF(K143+K144+K145&lt;=0,"",IF(L145=-1,"",L150/K150*100-100))</f>
        <v>-4.9219687875150129</v>
      </c>
      <c r="N150" s="325">
        <v>3509</v>
      </c>
      <c r="O150" s="326">
        <f>IF(O145=-1,"-1",O143+O144+O145)</f>
        <v>3450</v>
      </c>
      <c r="P150" s="129">
        <f>IF(N143+N144+N145&lt;=0,"",IF(O145=-1,"",O150/N150*100-100))</f>
        <v>-1.6813907096038747</v>
      </c>
      <c r="Q150" s="325">
        <v>12442</v>
      </c>
      <c r="R150" s="326">
        <f>IF(R145=-1,"-1",R143+R144+R145)</f>
        <v>11562</v>
      </c>
      <c r="S150" s="129">
        <f>IF(Q143+Q144+Q145&lt;=0,"",IF(R145=-1,"",R150/Q150*100-100))</f>
        <v>-7.0728178749397159</v>
      </c>
      <c r="T150" s="325">
        <v>2088</v>
      </c>
      <c r="U150" s="326">
        <f>IF(U145=-1,"-1",U143+U144+U145)</f>
        <v>1993</v>
      </c>
      <c r="V150" s="129">
        <f>IF(T143+T144+T145&lt;=0,"",IF(U145=-1,"",U150/T150*100-100))</f>
        <v>-4.5498084291187695</v>
      </c>
      <c r="X150" s="136"/>
      <c r="AA150" s="244"/>
      <c r="AB150" s="244"/>
    </row>
    <row r="151" spans="1:28" ht="14.4" thickTop="1" thickBot="1">
      <c r="B151" s="146"/>
      <c r="C151" s="146"/>
      <c r="D151" s="146"/>
      <c r="E151" s="146"/>
      <c r="F151" s="146"/>
      <c r="G151" s="146"/>
      <c r="H151" s="146"/>
      <c r="I151" s="146"/>
      <c r="J151" s="146"/>
      <c r="K151" s="146"/>
      <c r="L151" s="146"/>
      <c r="M151" s="146"/>
      <c r="N151" s="146"/>
      <c r="O151" s="146"/>
      <c r="P151" s="146"/>
      <c r="Q151" s="146"/>
      <c r="R151" s="146"/>
      <c r="S151" s="146"/>
      <c r="T151" s="146"/>
      <c r="U151" s="146"/>
      <c r="V151" s="146"/>
    </row>
    <row r="152" spans="1:28" s="138" customFormat="1" ht="15.75" customHeight="1" thickTop="1" thickBot="1">
      <c r="A152" s="138" t="str">
        <f>F132&amp;"y"</f>
        <v>CDy</v>
      </c>
      <c r="B152" s="152" t="str">
        <f>IF($F$1="de",headings!$C$35,IF($F$1="fr",headings!$B$35,headings!$A$35))</f>
        <v>Full year</v>
      </c>
      <c r="C152" s="328">
        <v>162690</v>
      </c>
      <c r="D152" s="329">
        <f>IF(D145=-1,"-1",SUM(D147:D150))</f>
        <v>165751</v>
      </c>
      <c r="E152" s="212">
        <f>IF(SUM(C134:C145)&lt;=0,"",IF(D145=-1,"",D152/C152*100-100))</f>
        <v>1.8814924088757863</v>
      </c>
      <c r="F152" s="328">
        <v>6553</v>
      </c>
      <c r="G152" s="329">
        <f>IF(G145=-1,"-1",SUM(G147:G150))</f>
        <v>6636</v>
      </c>
      <c r="H152" s="212">
        <f>IF(SUM(F134:F145)&lt;=0,"",IF(G145=-1,"",G152/F152*100-100))</f>
        <v>1.2665954524645286</v>
      </c>
      <c r="I152" s="329">
        <f>IF(I145=-1,"-1",SUM(I147:I150))</f>
        <v>2833</v>
      </c>
      <c r="J152" s="329">
        <f>IF(J145=-1,"-1",SUM(J147:J150))</f>
        <v>3803</v>
      </c>
      <c r="K152" s="328">
        <v>76530</v>
      </c>
      <c r="L152" s="329">
        <f>IF(L145=-1,"-1",SUM(L147:L150))</f>
        <v>78523</v>
      </c>
      <c r="M152" s="212">
        <f>IF(SUM(K134:K145)&lt;=0,"",IF(L145=-1,"",L152/K152*100-100))</f>
        <v>2.604207500326666</v>
      </c>
      <c r="N152" s="328">
        <v>13560</v>
      </c>
      <c r="O152" s="329">
        <f>IF(O145=-1,"-1",SUM(O147:O150))</f>
        <v>13833</v>
      </c>
      <c r="P152" s="212">
        <f>IF(SUM(N134:N145)&lt;=0,"",IF(O145=-1,"",O152/N152*100-100))</f>
        <v>2.0132743362831746</v>
      </c>
      <c r="Q152" s="328">
        <v>48290</v>
      </c>
      <c r="R152" s="329">
        <f>IF(R145=-1,"-1",SUM(R147:R150))</f>
        <v>48384</v>
      </c>
      <c r="S152" s="212">
        <f>IF(SUM(Q134:Q145)&lt;=0,"",IF(R145=-1,"",R152/Q152*100-100))</f>
        <v>0.19465727893974361</v>
      </c>
      <c r="T152" s="328">
        <v>8226</v>
      </c>
      <c r="U152" s="329">
        <f>IF(U145=-1,"-1",SUM(U147:U150))</f>
        <v>8029</v>
      </c>
      <c r="V152" s="212">
        <f>IF(SUM(T134:T145)&lt;=0,"",IF(U145=-1,"",U152/T152*100-100))</f>
        <v>-2.3948456114758017</v>
      </c>
      <c r="X152" s="136"/>
    </row>
    <row r="153" spans="1:28" ht="13.8" thickTop="1">
      <c r="B153" s="147"/>
      <c r="C153" s="180"/>
      <c r="D153" s="180"/>
      <c r="E153" s="180"/>
      <c r="F153" s="180"/>
      <c r="G153" s="180"/>
      <c r="H153" s="180"/>
      <c r="I153" s="180"/>
      <c r="J153" s="180"/>
      <c r="K153" s="180"/>
      <c r="L153" s="180"/>
      <c r="M153" s="180"/>
      <c r="N153" s="180"/>
      <c r="O153" s="180"/>
      <c r="P153" s="180"/>
      <c r="Q153" s="180"/>
      <c r="R153" s="180"/>
      <c r="S153" s="180"/>
      <c r="T153" s="180"/>
      <c r="U153" s="149"/>
      <c r="V153" s="149"/>
    </row>
    <row r="154" spans="1:28">
      <c r="B154" s="147"/>
      <c r="C154" s="180"/>
      <c r="D154" s="180"/>
      <c r="E154" s="180"/>
      <c r="F154" s="180"/>
      <c r="G154" s="180"/>
      <c r="H154" s="180"/>
      <c r="I154" s="180"/>
      <c r="J154" s="180"/>
      <c r="K154" s="180"/>
      <c r="L154" s="180"/>
      <c r="M154" s="180"/>
      <c r="N154" s="180"/>
      <c r="O154" s="180"/>
      <c r="P154" s="180"/>
      <c r="Q154" s="180"/>
      <c r="R154" s="180"/>
      <c r="S154" s="180"/>
      <c r="T154" s="180"/>
      <c r="U154" s="149"/>
      <c r="V154" s="149"/>
    </row>
    <row r="155" spans="1:28">
      <c r="B155" s="152" t="str">
        <f>IF($F$1="de",headings!$C$37,IF($F$1="fr",headings!$B$37,headings!$A$37))</f>
        <v>Comments</v>
      </c>
      <c r="C155" s="1021"/>
      <c r="D155" s="1022"/>
      <c r="E155" s="1022"/>
      <c r="F155" s="1022"/>
      <c r="G155" s="1022"/>
      <c r="H155" s="1022"/>
      <c r="I155" s="1022"/>
      <c r="J155" s="1022"/>
      <c r="K155" s="1022"/>
      <c r="L155" s="1022"/>
      <c r="M155" s="1022"/>
      <c r="N155" s="1022"/>
      <c r="O155" s="1022"/>
      <c r="P155" s="1022"/>
      <c r="Q155" s="1022"/>
      <c r="R155" s="1022"/>
      <c r="S155" s="1022"/>
      <c r="T155" s="1023"/>
      <c r="U155" s="149"/>
      <c r="V155" s="149"/>
    </row>
    <row r="156" spans="1:28">
      <c r="B156" s="151"/>
      <c r="C156" s="1024"/>
      <c r="D156" s="1025"/>
      <c r="E156" s="1025"/>
      <c r="F156" s="1025"/>
      <c r="G156" s="1025"/>
      <c r="H156" s="1025"/>
      <c r="I156" s="1025"/>
      <c r="J156" s="1025"/>
      <c r="K156" s="1025"/>
      <c r="L156" s="1025"/>
      <c r="M156" s="1025"/>
      <c r="N156" s="1025"/>
      <c r="O156" s="1025"/>
      <c r="P156" s="1025"/>
      <c r="Q156" s="1025"/>
      <c r="R156" s="1025"/>
      <c r="S156" s="1025"/>
      <c r="T156" s="1026"/>
      <c r="U156" s="149"/>
      <c r="V156" s="149"/>
    </row>
    <row r="157" spans="1:28">
      <c r="B157" s="151"/>
      <c r="C157" s="1024"/>
      <c r="D157" s="1025"/>
      <c r="E157" s="1025"/>
      <c r="F157" s="1025"/>
      <c r="G157" s="1025"/>
      <c r="H157" s="1025"/>
      <c r="I157" s="1025"/>
      <c r="J157" s="1025"/>
      <c r="K157" s="1025"/>
      <c r="L157" s="1025"/>
      <c r="M157" s="1025"/>
      <c r="N157" s="1025"/>
      <c r="O157" s="1025"/>
      <c r="P157" s="1025"/>
      <c r="Q157" s="1025"/>
      <c r="R157" s="1025"/>
      <c r="S157" s="1025"/>
      <c r="T157" s="1026"/>
      <c r="U157" s="149"/>
      <c r="V157" s="149"/>
      <c r="X157" s="141"/>
    </row>
    <row r="158" spans="1:28">
      <c r="B158" s="151"/>
      <c r="C158" s="1027"/>
      <c r="D158" s="1028"/>
      <c r="E158" s="1028"/>
      <c r="F158" s="1028"/>
      <c r="G158" s="1028"/>
      <c r="H158" s="1028"/>
      <c r="I158" s="1028"/>
      <c r="J158" s="1028"/>
      <c r="K158" s="1028"/>
      <c r="L158" s="1028"/>
      <c r="M158" s="1028"/>
      <c r="N158" s="1028"/>
      <c r="O158" s="1028"/>
      <c r="P158" s="1028"/>
      <c r="Q158" s="1028"/>
      <c r="R158" s="1028"/>
      <c r="S158" s="1028"/>
      <c r="T158" s="1029"/>
      <c r="U158" s="149"/>
      <c r="V158" s="149"/>
      <c r="X158" s="131"/>
    </row>
    <row r="159" spans="1:28">
      <c r="B159" s="151"/>
      <c r="C159" s="180"/>
      <c r="D159" s="180"/>
      <c r="E159" s="180"/>
      <c r="F159" s="180"/>
      <c r="G159" s="180"/>
      <c r="H159" s="180"/>
      <c r="I159" s="180"/>
      <c r="J159" s="180"/>
      <c r="K159" s="180"/>
      <c r="L159" s="180"/>
      <c r="M159" s="180"/>
      <c r="N159" s="180"/>
      <c r="O159" s="180"/>
      <c r="P159" s="180"/>
      <c r="Q159" s="180"/>
      <c r="R159" s="180"/>
      <c r="S159" s="180"/>
      <c r="T159" s="180"/>
      <c r="U159" s="149"/>
      <c r="V159" s="149"/>
    </row>
    <row r="160" spans="1:28">
      <c r="A160" s="142"/>
      <c r="B160" s="143"/>
      <c r="C160" s="181"/>
      <c r="D160" s="181"/>
      <c r="E160" s="181"/>
      <c r="F160" s="181"/>
      <c r="G160" s="181"/>
      <c r="H160" s="181"/>
      <c r="I160" s="181"/>
      <c r="J160" s="181"/>
      <c r="K160" s="181"/>
      <c r="L160" s="181"/>
      <c r="M160" s="181"/>
      <c r="N160" s="181"/>
      <c r="O160" s="181"/>
      <c r="P160" s="181"/>
      <c r="Q160" s="181"/>
      <c r="R160" s="181"/>
      <c r="S160" s="181"/>
      <c r="T160" s="181"/>
      <c r="U160" s="149"/>
      <c r="V160" s="149"/>
    </row>
    <row r="161" spans="1:28" s="141" customFormat="1" ht="6.75" customHeight="1">
      <c r="B161" s="146"/>
      <c r="C161" s="154"/>
      <c r="D161" s="154"/>
      <c r="E161" s="155"/>
      <c r="F161" s="154"/>
      <c r="G161" s="154"/>
      <c r="H161" s="155"/>
      <c r="I161" s="154"/>
      <c r="J161" s="154"/>
      <c r="K161" s="155"/>
      <c r="L161" s="154"/>
      <c r="M161" s="154"/>
      <c r="N161" s="155"/>
      <c r="O161" s="154"/>
      <c r="P161" s="154"/>
      <c r="Q161" s="155"/>
      <c r="R161" s="154"/>
      <c r="S161" s="154"/>
      <c r="T161" s="155"/>
      <c r="U161" s="149"/>
      <c r="V161" s="149"/>
      <c r="X161" s="136"/>
      <c r="AA161" s="239"/>
      <c r="AB161" s="239"/>
    </row>
    <row r="162" spans="1:28" s="131" customFormat="1" ht="18.75" customHeight="1">
      <c r="B162" s="150" t="str">
        <f>IF($F$1="de",headings!$C$3,IF($F$1="fr",headings!$B$3,headings!$A$3))</f>
        <v>Railway Operator:</v>
      </c>
      <c r="C162" s="156"/>
      <c r="D162" s="156"/>
      <c r="E162" s="156"/>
      <c r="F162" s="1020" t="s">
        <v>329</v>
      </c>
      <c r="G162" s="1020"/>
      <c r="H162" s="1020"/>
      <c r="I162" s="1020"/>
      <c r="J162" s="1020"/>
      <c r="K162" s="157"/>
      <c r="L162" s="157"/>
      <c r="M162" s="157"/>
      <c r="N162" s="157"/>
      <c r="O162" s="157"/>
      <c r="P162" s="157"/>
      <c r="Q162" s="158"/>
      <c r="R162" s="158"/>
      <c r="S162" s="158"/>
      <c r="T162" s="158"/>
      <c r="U162" s="149"/>
      <c r="V162" s="149"/>
      <c r="X162" s="136"/>
      <c r="AA162" s="243"/>
      <c r="AB162" s="243"/>
    </row>
    <row r="163" spans="1:28" ht="6.75" customHeight="1" thickBot="1">
      <c r="B163" s="146"/>
      <c r="C163" s="157"/>
      <c r="D163" s="157"/>
      <c r="E163" s="159"/>
      <c r="F163" s="157"/>
      <c r="G163" s="157"/>
      <c r="H163" s="157"/>
      <c r="I163" s="157"/>
      <c r="J163" s="157"/>
      <c r="K163" s="157"/>
      <c r="L163" s="157"/>
      <c r="M163" s="157"/>
      <c r="N163" s="157"/>
      <c r="O163" s="157"/>
      <c r="P163" s="157"/>
      <c r="Q163" s="157"/>
      <c r="R163" s="157"/>
      <c r="S163" s="157"/>
      <c r="T163" s="160"/>
      <c r="U163" s="149"/>
      <c r="V163" s="149"/>
    </row>
    <row r="164" spans="1:28" ht="15.75" customHeight="1" thickTop="1">
      <c r="A164" s="136" t="str">
        <f>F162&amp;"m01"</f>
        <v>MZ-Tm01</v>
      </c>
      <c r="B164" s="146" t="str">
        <f>IF($F$1="de",headings!$C$6,IF($F$1="fr",headings!$B$6,headings!$A$6))</f>
        <v>January</v>
      </c>
      <c r="C164" s="309">
        <v>114</v>
      </c>
      <c r="D164" s="164">
        <v>110</v>
      </c>
      <c r="E164" s="124">
        <v>-3.5087719298245617</v>
      </c>
      <c r="F164" s="309">
        <v>12</v>
      </c>
      <c r="G164" s="164">
        <v>12</v>
      </c>
      <c r="H164" s="124">
        <v>0</v>
      </c>
      <c r="I164" s="164">
        <v>12</v>
      </c>
      <c r="J164" s="164">
        <v>-1</v>
      </c>
      <c r="K164" s="309">
        <v>262</v>
      </c>
      <c r="L164" s="164">
        <v>235</v>
      </c>
      <c r="M164" s="124">
        <v>-10.305343511450388</v>
      </c>
      <c r="N164" s="309">
        <v>44</v>
      </c>
      <c r="O164" s="164">
        <v>40</v>
      </c>
      <c r="P164" s="124">
        <v>-9.0909090909090935</v>
      </c>
      <c r="Q164" s="309">
        <v>260</v>
      </c>
      <c r="R164" s="164">
        <v>235</v>
      </c>
      <c r="S164" s="124">
        <v>-9.6153846153846132</v>
      </c>
      <c r="T164" s="309">
        <v>44</v>
      </c>
      <c r="U164" s="164">
        <v>40</v>
      </c>
      <c r="V164" s="124">
        <v>-9.0909090909090935</v>
      </c>
    </row>
    <row r="165" spans="1:28" ht="15.75" customHeight="1">
      <c r="A165" s="136" t="str">
        <f>F162&amp;"m02"</f>
        <v>MZ-Tm02</v>
      </c>
      <c r="B165" s="146" t="str">
        <f>IF($F$1="de",headings!$C$7,IF($F$1="fr",headings!$B$7,headings!$A$7))</f>
        <v>February</v>
      </c>
      <c r="C165" s="294">
        <v>112</v>
      </c>
      <c r="D165" s="166">
        <v>109</v>
      </c>
      <c r="E165" s="127">
        <v>-2.6785714285714306</v>
      </c>
      <c r="F165" s="294">
        <v>11</v>
      </c>
      <c r="G165" s="166">
        <v>11</v>
      </c>
      <c r="H165" s="127">
        <v>0</v>
      </c>
      <c r="I165" s="166">
        <v>11</v>
      </c>
      <c r="J165" s="166">
        <v>-1</v>
      </c>
      <c r="K165" s="294">
        <v>183</v>
      </c>
      <c r="L165" s="166">
        <v>219</v>
      </c>
      <c r="M165" s="127">
        <v>19.672131147540981</v>
      </c>
      <c r="N165" s="294">
        <v>30</v>
      </c>
      <c r="O165" s="166">
        <v>35</v>
      </c>
      <c r="P165" s="127">
        <v>16.666666666666671</v>
      </c>
      <c r="Q165" s="294">
        <v>183</v>
      </c>
      <c r="R165" s="166">
        <v>219</v>
      </c>
      <c r="S165" s="127">
        <v>19.672131147540981</v>
      </c>
      <c r="T165" s="294">
        <v>30</v>
      </c>
      <c r="U165" s="166">
        <v>35</v>
      </c>
      <c r="V165" s="127">
        <v>16.666666666666671</v>
      </c>
    </row>
    <row r="166" spans="1:28" ht="15.75" customHeight="1" thickBot="1">
      <c r="A166" s="136" t="str">
        <f>F162&amp;"m03"</f>
        <v>MZ-Tm03</v>
      </c>
      <c r="B166" s="146" t="str">
        <f>IF($F$1="de",headings!$C$8,IF($F$1="fr",headings!$B$8,headings!$A$8))</f>
        <v>March</v>
      </c>
      <c r="C166" s="295">
        <v>120</v>
      </c>
      <c r="D166" s="168">
        <v>119</v>
      </c>
      <c r="E166" s="129">
        <v>-0.8333333333333286</v>
      </c>
      <c r="F166" s="295">
        <v>12</v>
      </c>
      <c r="G166" s="168">
        <v>12</v>
      </c>
      <c r="H166" s="129">
        <v>0</v>
      </c>
      <c r="I166" s="168">
        <v>12</v>
      </c>
      <c r="J166" s="168">
        <v>-1</v>
      </c>
      <c r="K166" s="295">
        <v>255</v>
      </c>
      <c r="L166" s="168">
        <v>232</v>
      </c>
      <c r="M166" s="129">
        <v>-9.0196078431372513</v>
      </c>
      <c r="N166" s="295">
        <v>44</v>
      </c>
      <c r="O166" s="168">
        <v>40</v>
      </c>
      <c r="P166" s="129">
        <v>-9.0909090909090935</v>
      </c>
      <c r="Q166" s="295">
        <v>255</v>
      </c>
      <c r="R166" s="168">
        <v>232</v>
      </c>
      <c r="S166" s="129">
        <v>-9.0196078431372513</v>
      </c>
      <c r="T166" s="295">
        <v>44</v>
      </c>
      <c r="U166" s="168">
        <v>40</v>
      </c>
      <c r="V166" s="129">
        <v>-9.0909090909090935</v>
      </c>
    </row>
    <row r="167" spans="1:28" ht="15.75" customHeight="1" thickTop="1">
      <c r="A167" s="136" t="str">
        <f>F162&amp;"m04"</f>
        <v>MZ-Tm04</v>
      </c>
      <c r="B167" s="146" t="str">
        <f>IF($F$1="de",headings!$C$9,IF($F$1="fr",headings!$B$9,headings!$A$9))</f>
        <v>April</v>
      </c>
      <c r="C167" s="309">
        <v>130</v>
      </c>
      <c r="D167" s="164">
        <v>128</v>
      </c>
      <c r="E167" s="124">
        <v>-1.538461538461533</v>
      </c>
      <c r="F167" s="309">
        <v>14</v>
      </c>
      <c r="G167" s="164">
        <v>13</v>
      </c>
      <c r="H167" s="124">
        <v>-7.1428571428571388</v>
      </c>
      <c r="I167" s="164">
        <v>13</v>
      </c>
      <c r="J167" s="164">
        <v>-1</v>
      </c>
      <c r="K167" s="309">
        <v>267</v>
      </c>
      <c r="L167" s="164">
        <v>201</v>
      </c>
      <c r="M167" s="124">
        <v>-24.719101123595507</v>
      </c>
      <c r="N167" s="309">
        <v>45</v>
      </c>
      <c r="O167" s="164">
        <v>35</v>
      </c>
      <c r="P167" s="124">
        <v>-22.222222222222214</v>
      </c>
      <c r="Q167" s="309">
        <v>267</v>
      </c>
      <c r="R167" s="164">
        <v>201</v>
      </c>
      <c r="S167" s="124">
        <v>-24.719101123595507</v>
      </c>
      <c r="T167" s="309">
        <v>45</v>
      </c>
      <c r="U167" s="164">
        <v>35</v>
      </c>
      <c r="V167" s="124">
        <v>-22.222222222222214</v>
      </c>
    </row>
    <row r="168" spans="1:28" ht="15.75" customHeight="1">
      <c r="A168" s="136" t="str">
        <f>F162&amp;"m05"</f>
        <v>MZ-Tm05</v>
      </c>
      <c r="B168" s="146" t="str">
        <f>IF($F$1="de",headings!$C$10,IF($F$1="fr",headings!$B$10,headings!$A$10))</f>
        <v>May</v>
      </c>
      <c r="C168" s="294">
        <v>142</v>
      </c>
      <c r="D168" s="166">
        <v>127</v>
      </c>
      <c r="E168" s="127">
        <v>-10.563380281690144</v>
      </c>
      <c r="F168" s="294">
        <v>14</v>
      </c>
      <c r="G168" s="166">
        <v>13</v>
      </c>
      <c r="H168" s="127">
        <v>-7.1428571428571388</v>
      </c>
      <c r="I168" s="166">
        <v>13</v>
      </c>
      <c r="J168" s="166">
        <v>-1</v>
      </c>
      <c r="K168" s="294">
        <v>268</v>
      </c>
      <c r="L168" s="166">
        <v>202</v>
      </c>
      <c r="M168" s="127">
        <v>-24.626865671641795</v>
      </c>
      <c r="N168" s="294">
        <v>46</v>
      </c>
      <c r="O168" s="166">
        <v>34</v>
      </c>
      <c r="P168" s="127">
        <v>-26.08695652173914</v>
      </c>
      <c r="Q168" s="294">
        <v>267</v>
      </c>
      <c r="R168" s="166">
        <v>201</v>
      </c>
      <c r="S168" s="127">
        <v>-24.719101123595507</v>
      </c>
      <c r="T168" s="294">
        <v>46</v>
      </c>
      <c r="U168" s="166">
        <v>33</v>
      </c>
      <c r="V168" s="127">
        <v>-28.260869565217391</v>
      </c>
    </row>
    <row r="169" spans="1:28" ht="15.75" customHeight="1" thickBot="1">
      <c r="A169" s="136" t="str">
        <f>F162&amp;"m06"</f>
        <v>MZ-Tm06</v>
      </c>
      <c r="B169" s="146" t="str">
        <f>IF($F$1="de",headings!$C$11,IF($F$1="fr",headings!$B$11,headings!$A$11))</f>
        <v>June</v>
      </c>
      <c r="C169" s="295">
        <v>125</v>
      </c>
      <c r="D169" s="168">
        <v>122</v>
      </c>
      <c r="E169" s="129">
        <v>-2.4000000000000057</v>
      </c>
      <c r="F169" s="295">
        <v>12</v>
      </c>
      <c r="G169" s="168">
        <v>12</v>
      </c>
      <c r="H169" s="129">
        <v>0</v>
      </c>
      <c r="I169" s="168">
        <v>12</v>
      </c>
      <c r="J169" s="168">
        <v>-1</v>
      </c>
      <c r="K169" s="295">
        <v>288</v>
      </c>
      <c r="L169" s="168">
        <v>232</v>
      </c>
      <c r="M169" s="129">
        <v>-19.444444444444443</v>
      </c>
      <c r="N169" s="295">
        <v>54</v>
      </c>
      <c r="O169" s="168">
        <v>40</v>
      </c>
      <c r="P169" s="129">
        <v>-25.925925925925924</v>
      </c>
      <c r="Q169" s="295">
        <v>283</v>
      </c>
      <c r="R169" s="168">
        <v>229</v>
      </c>
      <c r="S169" s="129">
        <v>-19.081272084805661</v>
      </c>
      <c r="T169" s="295">
        <v>53</v>
      </c>
      <c r="U169" s="168">
        <v>40</v>
      </c>
      <c r="V169" s="129">
        <v>-24.528301886792448</v>
      </c>
    </row>
    <row r="170" spans="1:28" ht="15.75" customHeight="1" thickTop="1">
      <c r="A170" s="136" t="str">
        <f>F162&amp;"m07"</f>
        <v>MZ-Tm07</v>
      </c>
      <c r="B170" s="146" t="str">
        <f>IF($F$1="de",headings!$C$12,IF($F$1="fr",headings!$B$12,headings!$A$12))</f>
        <v>July</v>
      </c>
      <c r="C170" s="309">
        <v>126</v>
      </c>
      <c r="D170" s="164">
        <v>118</v>
      </c>
      <c r="E170" s="127">
        <v>-6.3492063492063551</v>
      </c>
      <c r="F170" s="309">
        <v>13</v>
      </c>
      <c r="G170" s="164">
        <v>12</v>
      </c>
      <c r="H170" s="127">
        <v>-7.6923076923076934</v>
      </c>
      <c r="I170" s="164">
        <v>12</v>
      </c>
      <c r="J170" s="164">
        <v>-1</v>
      </c>
      <c r="K170" s="309">
        <v>300</v>
      </c>
      <c r="L170" s="164">
        <v>248</v>
      </c>
      <c r="M170" s="127">
        <v>-17.333333333333329</v>
      </c>
      <c r="N170" s="309">
        <v>51</v>
      </c>
      <c r="O170" s="164">
        <v>42</v>
      </c>
      <c r="P170" s="127">
        <v>-17.64705882352942</v>
      </c>
      <c r="Q170" s="309">
        <v>292</v>
      </c>
      <c r="R170" s="164">
        <v>247</v>
      </c>
      <c r="S170" s="127">
        <v>-15.410958904109577</v>
      </c>
      <c r="T170" s="309">
        <v>49</v>
      </c>
      <c r="U170" s="164">
        <v>42</v>
      </c>
      <c r="V170" s="127">
        <v>-14.285714285714292</v>
      </c>
    </row>
    <row r="171" spans="1:28" ht="15.75" customHeight="1">
      <c r="A171" s="136" t="str">
        <f>F162&amp;"m08"</f>
        <v>MZ-Tm08</v>
      </c>
      <c r="B171" s="146" t="str">
        <f>IF($F$1="de",headings!$C$13,IF($F$1="fr",headings!$B$13,headings!$A$13))</f>
        <v>August</v>
      </c>
      <c r="C171" s="294">
        <v>123</v>
      </c>
      <c r="D171" s="166">
        <v>115</v>
      </c>
      <c r="E171" s="127">
        <v>-6.5040650406504028</v>
      </c>
      <c r="F171" s="294">
        <v>13</v>
      </c>
      <c r="G171" s="166">
        <v>12</v>
      </c>
      <c r="H171" s="127">
        <v>-7.6923076923076934</v>
      </c>
      <c r="I171" s="166">
        <v>12</v>
      </c>
      <c r="J171" s="166">
        <v>-1</v>
      </c>
      <c r="K171" s="294">
        <v>252</v>
      </c>
      <c r="L171" s="166">
        <v>233</v>
      </c>
      <c r="M171" s="127">
        <v>-7.5396825396825307</v>
      </c>
      <c r="N171" s="294">
        <v>41</v>
      </c>
      <c r="O171" s="166">
        <v>39</v>
      </c>
      <c r="P171" s="127">
        <v>-4.8780487804878021</v>
      </c>
      <c r="Q171" s="294">
        <v>251</v>
      </c>
      <c r="R171" s="166">
        <v>232</v>
      </c>
      <c r="S171" s="127">
        <v>-7.5697211155378596</v>
      </c>
      <c r="T171" s="294">
        <v>41</v>
      </c>
      <c r="U171" s="166">
        <v>39</v>
      </c>
      <c r="V171" s="127">
        <v>-4.8780487804878021</v>
      </c>
    </row>
    <row r="172" spans="1:28" ht="15.75" customHeight="1" thickBot="1">
      <c r="A172" s="136" t="str">
        <f>F162&amp;"m09"</f>
        <v>MZ-Tm09</v>
      </c>
      <c r="B172" s="146" t="str">
        <f>IF($F$1="de",headings!$C$14,IF($F$1="fr",headings!$B$14,headings!$A$14))</f>
        <v>September</v>
      </c>
      <c r="C172" s="295">
        <v>131</v>
      </c>
      <c r="D172" s="168">
        <v>119</v>
      </c>
      <c r="E172" s="129">
        <v>-9.1603053435114532</v>
      </c>
      <c r="F172" s="295">
        <v>14</v>
      </c>
      <c r="G172" s="168">
        <v>12</v>
      </c>
      <c r="H172" s="129">
        <v>-14.285714285714292</v>
      </c>
      <c r="I172" s="168">
        <v>12</v>
      </c>
      <c r="J172" s="168">
        <v>-1</v>
      </c>
      <c r="K172" s="295">
        <v>266</v>
      </c>
      <c r="L172" s="168">
        <v>220</v>
      </c>
      <c r="M172" s="129">
        <v>-17.293233082706777</v>
      </c>
      <c r="N172" s="295">
        <v>44</v>
      </c>
      <c r="O172" s="168">
        <v>40</v>
      </c>
      <c r="P172" s="129">
        <v>-9.0909090909090935</v>
      </c>
      <c r="Q172" s="295">
        <v>264</v>
      </c>
      <c r="R172" s="168">
        <v>220</v>
      </c>
      <c r="S172" s="129">
        <v>-16.666666666666657</v>
      </c>
      <c r="T172" s="295">
        <v>44</v>
      </c>
      <c r="U172" s="168">
        <v>40</v>
      </c>
      <c r="V172" s="129">
        <v>-9.0909090909090935</v>
      </c>
    </row>
    <row r="173" spans="1:28" ht="15.75" customHeight="1" thickTop="1">
      <c r="A173" s="136" t="str">
        <f>F162&amp;"m10"</f>
        <v>MZ-Tm10</v>
      </c>
      <c r="B173" s="146" t="str">
        <f>IF($F$1="de",headings!$C$15,IF($F$1="fr",headings!$B$15,headings!$A$15))</f>
        <v>October</v>
      </c>
      <c r="C173" s="309">
        <v>136</v>
      </c>
      <c r="D173" s="164">
        <v>125</v>
      </c>
      <c r="E173" s="127">
        <v>-8.0882352941176521</v>
      </c>
      <c r="F173" s="309">
        <v>14</v>
      </c>
      <c r="G173" s="164">
        <v>13</v>
      </c>
      <c r="H173" s="127">
        <v>-7.1428571428571388</v>
      </c>
      <c r="I173" s="164">
        <v>13</v>
      </c>
      <c r="J173" s="164">
        <v>-1</v>
      </c>
      <c r="K173" s="309">
        <v>243</v>
      </c>
      <c r="L173" s="164">
        <v>219</v>
      </c>
      <c r="M173" s="127">
        <v>-9.8765432098765444</v>
      </c>
      <c r="N173" s="309">
        <v>41</v>
      </c>
      <c r="O173" s="164">
        <v>40</v>
      </c>
      <c r="P173" s="127">
        <v>-2.4390243902439011</v>
      </c>
      <c r="Q173" s="309">
        <v>242</v>
      </c>
      <c r="R173" s="164">
        <v>218</v>
      </c>
      <c r="S173" s="127">
        <v>-9.9173553719008254</v>
      </c>
      <c r="T173" s="309">
        <v>41</v>
      </c>
      <c r="U173" s="164">
        <v>40</v>
      </c>
      <c r="V173" s="127">
        <v>-2.4390243902439011</v>
      </c>
      <c r="X173" s="137"/>
    </row>
    <row r="174" spans="1:28" ht="15.75" customHeight="1">
      <c r="A174" s="136" t="str">
        <f>F162&amp;"m11"</f>
        <v>MZ-Tm11</v>
      </c>
      <c r="B174" s="146" t="str">
        <f>IF($F$1="de",headings!$C$16,IF($F$1="fr",headings!$B$16,headings!$A$16))</f>
        <v>November</v>
      </c>
      <c r="C174" s="294">
        <v>131</v>
      </c>
      <c r="D174" s="166">
        <v>115</v>
      </c>
      <c r="E174" s="127">
        <v>-12.213740458015266</v>
      </c>
      <c r="F174" s="294">
        <v>13</v>
      </c>
      <c r="G174" s="166">
        <v>11</v>
      </c>
      <c r="H174" s="127">
        <v>-15.384615384615387</v>
      </c>
      <c r="I174" s="166">
        <v>11</v>
      </c>
      <c r="J174" s="166">
        <v>-1</v>
      </c>
      <c r="K174" s="294">
        <v>267</v>
      </c>
      <c r="L174" s="166">
        <v>308</v>
      </c>
      <c r="M174" s="127">
        <v>15.355805243445687</v>
      </c>
      <c r="N174" s="294">
        <v>44</v>
      </c>
      <c r="O174" s="166">
        <v>56</v>
      </c>
      <c r="P174" s="127">
        <v>27.272727272727266</v>
      </c>
      <c r="Q174" s="294">
        <v>265</v>
      </c>
      <c r="R174" s="166">
        <v>307</v>
      </c>
      <c r="S174" s="127">
        <v>15.849056603773576</v>
      </c>
      <c r="T174" s="294">
        <v>44</v>
      </c>
      <c r="U174" s="166">
        <v>55</v>
      </c>
      <c r="V174" s="127">
        <v>25</v>
      </c>
      <c r="X174" s="137"/>
    </row>
    <row r="175" spans="1:28" ht="15.75" customHeight="1" thickBot="1">
      <c r="A175" s="136" t="str">
        <f>F162&amp;"m12"</f>
        <v>MZ-Tm12</v>
      </c>
      <c r="B175" s="146" t="str">
        <f>IF($F$1="de",headings!$C$17,IF($F$1="fr",headings!$B$17,headings!$A$17))</f>
        <v>December</v>
      </c>
      <c r="C175" s="295">
        <v>122</v>
      </c>
      <c r="D175" s="168">
        <v>114</v>
      </c>
      <c r="E175" s="129">
        <v>-6.5573770491803174</v>
      </c>
      <c r="F175" s="295">
        <v>13</v>
      </c>
      <c r="G175" s="168">
        <v>12</v>
      </c>
      <c r="H175" s="129">
        <v>-7.6923076923076934</v>
      </c>
      <c r="I175" s="168">
        <v>12</v>
      </c>
      <c r="J175" s="168">
        <v>-1</v>
      </c>
      <c r="K175" s="295">
        <v>246</v>
      </c>
      <c r="L175" s="168">
        <v>221</v>
      </c>
      <c r="M175" s="129">
        <v>-10.162601626016269</v>
      </c>
      <c r="N175" s="295">
        <v>41</v>
      </c>
      <c r="O175" s="168">
        <v>38</v>
      </c>
      <c r="P175" s="129">
        <v>-7.3170731707317032</v>
      </c>
      <c r="Q175" s="295">
        <v>246</v>
      </c>
      <c r="R175" s="168">
        <v>221</v>
      </c>
      <c r="S175" s="129">
        <v>-10.162601626016269</v>
      </c>
      <c r="T175" s="295">
        <v>40</v>
      </c>
      <c r="U175" s="168">
        <v>38</v>
      </c>
      <c r="V175" s="129">
        <v>-5</v>
      </c>
      <c r="X175" s="137"/>
    </row>
    <row r="176" spans="1:28" ht="14.4" thickTop="1" thickBot="1">
      <c r="B176" s="146"/>
      <c r="C176" s="146"/>
      <c r="D176" s="146"/>
      <c r="E176" s="146"/>
      <c r="F176" s="146"/>
      <c r="G176" s="146"/>
      <c r="H176" s="146"/>
      <c r="I176" s="146"/>
      <c r="J176" s="146"/>
      <c r="K176" s="146"/>
      <c r="L176" s="146"/>
      <c r="M176" s="146"/>
      <c r="N176" s="146"/>
      <c r="O176" s="146"/>
      <c r="P176" s="146"/>
      <c r="Q176" s="146"/>
      <c r="R176" s="146"/>
      <c r="S176" s="146"/>
      <c r="T176" s="146"/>
      <c r="U176" s="146"/>
      <c r="V176" s="146"/>
      <c r="X176" s="137"/>
    </row>
    <row r="177" spans="1:28" s="137" customFormat="1" ht="15.75" customHeight="1" thickTop="1">
      <c r="A177" s="137" t="str">
        <f>F162&amp;"q1"</f>
        <v>MZ-Tq1</v>
      </c>
      <c r="B177" s="146" t="str">
        <f>IF($F$1="de",headings!$C$31,IF($F$1="fr",headings!$B$31,headings!$A$31))</f>
        <v>Quarter 1</v>
      </c>
      <c r="C177" s="319">
        <f>IF(C166=-1,"-1",C164+C165+C166)</f>
        <v>346</v>
      </c>
      <c r="D177" s="320">
        <f>IF(D166=-1,"-1",D164+D165+D166)</f>
        <v>338</v>
      </c>
      <c r="E177" s="124">
        <f>IF(C166+C167+C168&lt;=0,"",IF(D166=-1,"",D177/C177*100-100))</f>
        <v>-2.3121387283237027</v>
      </c>
      <c r="F177" s="319">
        <f>IF(F166=-1,"-1",F164+F165+F166)</f>
        <v>35</v>
      </c>
      <c r="G177" s="320">
        <f>IF(G166=-1,"-1",G164+G165+G166)</f>
        <v>35</v>
      </c>
      <c r="H177" s="124">
        <f>IF(F166+F167+F168&lt;=0,"",IF(G166=-1,"",G177/F177*100-100))</f>
        <v>0</v>
      </c>
      <c r="I177" s="320">
        <f>IF(I166=-1,"-1",I164+I165+I166)</f>
        <v>35</v>
      </c>
      <c r="J177" s="320" t="str">
        <f>IF(J166=-1,"-1",J164+J165+J166)</f>
        <v>-1</v>
      </c>
      <c r="K177" s="319">
        <f>IF(K166=-1,"-1",K164+K165+K166)</f>
        <v>700</v>
      </c>
      <c r="L177" s="320">
        <f>IF(L166=-1,"-1",L164+L165+L166)</f>
        <v>686</v>
      </c>
      <c r="M177" s="124">
        <f>IF(K166+K167+K168&lt;=0,"",IF(L166=-1,"",L177/K177*100-100))</f>
        <v>-2</v>
      </c>
      <c r="N177" s="319">
        <f>IF(N166=-1,"-1",N164+N165+N166)</f>
        <v>118</v>
      </c>
      <c r="O177" s="320">
        <f>IF(O166=-1,"-1",O164+O165+O166)</f>
        <v>115</v>
      </c>
      <c r="P177" s="124">
        <f>IF(N166+N167+N168&lt;=0,"",IF(O166=-1,"",O177/N177*100-100))</f>
        <v>-2.5423728813559308</v>
      </c>
      <c r="Q177" s="319">
        <f>IF(Q166=-1,"-1",Q164+Q165+Q166)</f>
        <v>698</v>
      </c>
      <c r="R177" s="320">
        <f>IF(R166=-1,"-1",R164+R165+R166)</f>
        <v>686</v>
      </c>
      <c r="S177" s="124">
        <f>IF(Q166+Q167+Q168&lt;=0,"",IF(R166=-1,"",R177/Q177*100-100))</f>
        <v>-1.7191977077363845</v>
      </c>
      <c r="T177" s="319">
        <f>IF(T166=-1,"-1",T164+T165+T166)</f>
        <v>118</v>
      </c>
      <c r="U177" s="320">
        <f>IF(U166=-1,"-1",U164+U165+U166)</f>
        <v>115</v>
      </c>
      <c r="V177" s="124">
        <f>IF(T166+T167+T168&lt;=0,"",IF(U166=-1,"",U177/T177*100-100))</f>
        <v>-2.5423728813559308</v>
      </c>
      <c r="X177" s="136"/>
      <c r="AA177" s="244"/>
      <c r="AB177" s="244"/>
    </row>
    <row r="178" spans="1:28" s="137" customFormat="1" ht="15.75" customHeight="1">
      <c r="A178" s="137" t="str">
        <f>F162&amp;"q2"</f>
        <v>MZ-Tq2</v>
      </c>
      <c r="B178" s="146" t="str">
        <f>IF($F$1="de",headings!$C$32,IF($F$1="fr",headings!$B$32,headings!$A$32))</f>
        <v>Quarter 2</v>
      </c>
      <c r="C178" s="322">
        <f>IF(C169=-1,"-1",C167+C168+C169)</f>
        <v>397</v>
      </c>
      <c r="D178" s="323">
        <f>IF(D169=-1,"-1",D167+D168+D169)</f>
        <v>377</v>
      </c>
      <c r="E178" s="127">
        <f>IF(C167+C168+C169&lt;=0,"",IF(D169=-1,"",D178/C178*100-100))</f>
        <v>-5.0377833753148593</v>
      </c>
      <c r="F178" s="322">
        <f>IF(F169=-1,"-1",F167+F168+F169)</f>
        <v>40</v>
      </c>
      <c r="G178" s="323">
        <f>IF(G169=-1,"-1",G167+G168+G169)</f>
        <v>38</v>
      </c>
      <c r="H178" s="127">
        <f>IF(F167+F168+F169&lt;=0,"",IF(G169=-1,"",G178/F178*100-100))</f>
        <v>-5</v>
      </c>
      <c r="I178" s="323">
        <f>IF(I169=-1,"-1",I167+I168+I169)</f>
        <v>38</v>
      </c>
      <c r="J178" s="323" t="str">
        <f>IF(J169=-1,"-1",J167+J168+J169)</f>
        <v>-1</v>
      </c>
      <c r="K178" s="322">
        <f>IF(K169=-1,"-1",K167+K168+K169)</f>
        <v>823</v>
      </c>
      <c r="L178" s="323">
        <f>IF(L169=-1,"-1",L167+L168+L169)</f>
        <v>635</v>
      </c>
      <c r="M178" s="127">
        <f>IF(K167+K168+K169&lt;=0,"",IF(L169=-1,"",L178/K178*100-100))</f>
        <v>-22.84325637910085</v>
      </c>
      <c r="N178" s="322">
        <f>IF(N169=-1,"-1",N167+N168+N169)</f>
        <v>145</v>
      </c>
      <c r="O178" s="323">
        <f>IF(O169=-1,"-1",O167+O168+O169)</f>
        <v>109</v>
      </c>
      <c r="P178" s="127">
        <f>IF(N167+N168+N169&lt;=0,"",IF(O169=-1,"",O178/N178*100-100))</f>
        <v>-24.827586206896555</v>
      </c>
      <c r="Q178" s="322">
        <f>IF(Q169=-1,"-1",Q167+Q168+Q169)</f>
        <v>817</v>
      </c>
      <c r="R178" s="323">
        <f>IF(R169=-1,"-1",R167+R168+R169)</f>
        <v>631</v>
      </c>
      <c r="S178" s="127">
        <f>IF(Q167+Q168+Q169&lt;=0,"",IF(R169=-1,"",R178/Q178*100-100))</f>
        <v>-22.766217870257037</v>
      </c>
      <c r="T178" s="322">
        <f>IF(T169=-1,"-1",T167+T168+T169)</f>
        <v>144</v>
      </c>
      <c r="U178" s="323">
        <f>IF(U169=-1,"-1",U167+U168+U169)</f>
        <v>108</v>
      </c>
      <c r="V178" s="127">
        <f>IF(T167+T168+T169&lt;=0,"",IF(U169=-1,"",U178/T178*100-100))</f>
        <v>-25</v>
      </c>
      <c r="X178" s="138"/>
      <c r="AA178" s="244"/>
      <c r="AB178" s="244"/>
    </row>
    <row r="179" spans="1:28" s="137" customFormat="1" ht="15.75" customHeight="1">
      <c r="A179" s="137" t="str">
        <f>F162&amp;"q3"</f>
        <v>MZ-Tq3</v>
      </c>
      <c r="B179" s="146" t="str">
        <f>IF($F$1="de",headings!$C$33,IF($F$1="fr",headings!$B$33,headings!$A$33))</f>
        <v>Quarter 3</v>
      </c>
      <c r="C179" s="322">
        <f>IF(C172=-1,"-1",C170+C171+C172)</f>
        <v>380</v>
      </c>
      <c r="D179" s="323">
        <f>IF(D172=-1,"-1",D170+D171+D172)</f>
        <v>352</v>
      </c>
      <c r="E179" s="127">
        <f>IF(C170+C171+C172&lt;=0,"",IF(D172=-1,"",D179/C179*100-100))</f>
        <v>-7.3684210526315752</v>
      </c>
      <c r="F179" s="322">
        <f>IF(F172=-1,"-1",F170+F171+F172)</f>
        <v>40</v>
      </c>
      <c r="G179" s="323">
        <f>IF(G172=-1,"-1",G170+G171+G172)</f>
        <v>36</v>
      </c>
      <c r="H179" s="127">
        <f>IF(F170+F171+F172&lt;=0,"",IF(G172=-1,"",G179/F179*100-100))</f>
        <v>-10</v>
      </c>
      <c r="I179" s="323">
        <f>IF(I172=-1,"-1",I170+I171+I172)</f>
        <v>36</v>
      </c>
      <c r="J179" s="323" t="str">
        <f>IF(J172=-1,"-1",J170+J171+J172)</f>
        <v>-1</v>
      </c>
      <c r="K179" s="322">
        <f>IF(K172=-1,"-1",K170+K171+K172)</f>
        <v>818</v>
      </c>
      <c r="L179" s="323">
        <f>IF(L172=-1,"-1",L170+L171+L172)</f>
        <v>701</v>
      </c>
      <c r="M179" s="127">
        <f>IF(K170+K171+K172&lt;=0,"",IF(L172=-1,"",L179/K179*100-100))</f>
        <v>-14.303178484107576</v>
      </c>
      <c r="N179" s="322">
        <f>IF(N172=-1,"-1",N170+N171+N172)</f>
        <v>136</v>
      </c>
      <c r="O179" s="323">
        <f>IF(O172=-1,"-1",O170+O171+O172)</f>
        <v>121</v>
      </c>
      <c r="P179" s="127">
        <f>IF(N170+N171+N172&lt;=0,"",IF(O172=-1,"",O179/N179*100-100))</f>
        <v>-11.029411764705884</v>
      </c>
      <c r="Q179" s="322">
        <f>IF(Q172=-1,"-1",Q170+Q171+Q172)</f>
        <v>807</v>
      </c>
      <c r="R179" s="323">
        <f>IF(R172=-1,"-1",R170+R171+R172)</f>
        <v>699</v>
      </c>
      <c r="S179" s="127">
        <f>IF(Q170+Q171+Q172&lt;=0,"",IF(R172=-1,"",R179/Q179*100-100))</f>
        <v>-13.382899628252787</v>
      </c>
      <c r="T179" s="322">
        <f>IF(T172=-1,"-1",T170+T171+T172)</f>
        <v>134</v>
      </c>
      <c r="U179" s="323">
        <f>IF(U172=-1,"-1",U170+U171+U172)</f>
        <v>121</v>
      </c>
      <c r="V179" s="127">
        <f>IF(T170+T171+T172&lt;=0,"",IF(U172=-1,"",U179/T179*100-100))</f>
        <v>-9.7014925373134275</v>
      </c>
      <c r="X179" s="136"/>
      <c r="AA179" s="244"/>
      <c r="AB179" s="244"/>
    </row>
    <row r="180" spans="1:28" s="137" customFormat="1" ht="15.75" customHeight="1" thickBot="1">
      <c r="A180" s="137" t="str">
        <f>F162&amp;"q4"</f>
        <v>MZ-Tq4</v>
      </c>
      <c r="B180" s="146" t="str">
        <f>IF($F$1="de",headings!$C$34,IF($F$1="fr",headings!$B$34,headings!$A$34))</f>
        <v>Quarter 4</v>
      </c>
      <c r="C180" s="325">
        <f>IF(C175=-1,"-1",C173+C174+C175)</f>
        <v>389</v>
      </c>
      <c r="D180" s="326">
        <f>IF(D175=-1,"-1",D173+D174+D175)</f>
        <v>354</v>
      </c>
      <c r="E180" s="129">
        <f>IF(C173+C174+C175&lt;=0,"",IF(D175=-1,"",D180/C180*100-100))</f>
        <v>-8.9974293059125898</v>
      </c>
      <c r="F180" s="325">
        <f>IF(F175=-1,"-1",F173+F174+F175)</f>
        <v>40</v>
      </c>
      <c r="G180" s="326">
        <f>IF(G175=-1,"-1",G173+G174+G175)</f>
        <v>36</v>
      </c>
      <c r="H180" s="129">
        <f>IF(F173+F174+F175&lt;=0,"",IF(G175=-1,"",G180/F180*100-100))</f>
        <v>-10</v>
      </c>
      <c r="I180" s="326">
        <f>IF(I175=-1,"-1",I173+I174+I175)</f>
        <v>36</v>
      </c>
      <c r="J180" s="326" t="str">
        <f>IF(J175=-1,"-1",J173+J174+J175)</f>
        <v>-1</v>
      </c>
      <c r="K180" s="325">
        <f>IF(K175=-1,"-1",K173+K174+K175)</f>
        <v>756</v>
      </c>
      <c r="L180" s="326">
        <f>IF(L175=-1,"-1",L173+L174+L175)</f>
        <v>748</v>
      </c>
      <c r="M180" s="129">
        <f>IF(K173+K174+K175&lt;=0,"",IF(L175=-1,"",L180/K180*100-100))</f>
        <v>-1.0582010582010639</v>
      </c>
      <c r="N180" s="325">
        <f>IF(N175=-1,"-1",N173+N174+N175)</f>
        <v>126</v>
      </c>
      <c r="O180" s="326">
        <f>IF(O175=-1,"-1",O173+O174+O175)</f>
        <v>134</v>
      </c>
      <c r="P180" s="129">
        <f>IF(N173+N174+N175&lt;=0,"",IF(O175=-1,"",O180/N180*100-100))</f>
        <v>6.3492063492063551</v>
      </c>
      <c r="Q180" s="325">
        <f>IF(Q175=-1,"-1",Q173+Q174+Q175)</f>
        <v>753</v>
      </c>
      <c r="R180" s="326">
        <f>IF(R175=-1,"-1",R173+R174+R175)</f>
        <v>746</v>
      </c>
      <c r="S180" s="129">
        <f>IF(Q173+Q174+Q175&lt;=0,"",IF(R175=-1,"",R180/Q180*100-100))</f>
        <v>-0.92961487383797703</v>
      </c>
      <c r="T180" s="325">
        <f>IF(T175=-1,"-1",T173+T174+T175)</f>
        <v>125</v>
      </c>
      <c r="U180" s="326">
        <f>IF(U175=-1,"-1",U173+U174+U175)</f>
        <v>133</v>
      </c>
      <c r="V180" s="129">
        <f>IF(T173+T174+T175&lt;=0,"",IF(U175=-1,"",U180/T180*100-100))</f>
        <v>6.4000000000000057</v>
      </c>
      <c r="X180" s="136"/>
      <c r="AA180" s="244"/>
      <c r="AB180" s="244"/>
    </row>
    <row r="181" spans="1:28" ht="14.4" thickTop="1" thickBot="1">
      <c r="B181" s="146"/>
      <c r="C181" s="146"/>
      <c r="D181" s="146"/>
      <c r="E181" s="555"/>
      <c r="F181" s="146"/>
      <c r="G181" s="146"/>
      <c r="H181" s="555"/>
      <c r="I181" s="146"/>
      <c r="J181" s="146"/>
      <c r="K181" s="146"/>
      <c r="L181" s="146"/>
      <c r="M181" s="555"/>
      <c r="N181" s="146"/>
      <c r="O181" s="146"/>
      <c r="P181" s="555"/>
      <c r="Q181" s="146"/>
      <c r="R181" s="146"/>
      <c r="S181" s="555"/>
      <c r="T181" s="146"/>
      <c r="U181" s="146"/>
      <c r="V181" s="555"/>
    </row>
    <row r="182" spans="1:28" s="138" customFormat="1" ht="15.75" customHeight="1" thickTop="1" thickBot="1">
      <c r="A182" s="138" t="str">
        <f>F162&amp;"y"</f>
        <v>MZ-Ty</v>
      </c>
      <c r="B182" s="152" t="str">
        <f>IF($F$1="de",headings!$C$35,IF($F$1="fr",headings!$B$35,headings!$A$35))</f>
        <v>Full year</v>
      </c>
      <c r="C182" s="328">
        <f>IF(C175=-1,"-1",SUM(C177:C180))</f>
        <v>1512</v>
      </c>
      <c r="D182" s="329">
        <f>IF(D175=-1,"-1",SUM(D177:D180))</f>
        <v>1421</v>
      </c>
      <c r="E182" s="212">
        <f>IF(SUM(C164:C175)&lt;=0,"",IF(D175=-1,"",D182/C182*100-100))</f>
        <v>-6.018518518518519</v>
      </c>
      <c r="F182" s="328">
        <f>IF(F175=-1,"-1",SUM(F177:F180))</f>
        <v>155</v>
      </c>
      <c r="G182" s="329">
        <f>IF(G175=-1,"-1",SUM(G177:G180))</f>
        <v>145</v>
      </c>
      <c r="H182" s="212">
        <f>IF(SUM(F164:F175)&lt;=0,"",IF(G175=-1,"",G182/F182*100-100))</f>
        <v>-6.4516129032258078</v>
      </c>
      <c r="I182" s="329">
        <f>IF(I175=-1,"-1",SUM(I177:I180))</f>
        <v>145</v>
      </c>
      <c r="J182" s="329" t="str">
        <f>IF(J175=-1,"-1",SUM(J177:J180))</f>
        <v>-1</v>
      </c>
      <c r="K182" s="328">
        <f>IF(K175=-1,"-1",SUM(K177:K180))</f>
        <v>3097</v>
      </c>
      <c r="L182" s="329">
        <f>IF(L175=-1,"-1",SUM(L177:L180))</f>
        <v>2770</v>
      </c>
      <c r="M182" s="212">
        <f>IF(SUM(K164:K175)&lt;=0,"",IF(L175=-1,"",L182/K182*100-100))</f>
        <v>-10.558605101711336</v>
      </c>
      <c r="N182" s="328">
        <f>IF(N175=-1,"-1",SUM(N177:N180))</f>
        <v>525</v>
      </c>
      <c r="O182" s="329">
        <f>IF(O175=-1,"-1",SUM(O177:O180))</f>
        <v>479</v>
      </c>
      <c r="P182" s="212">
        <f>IF(SUM(N164:N175)&lt;=0,"",IF(O175=-1,"",O182/N182*100-100))</f>
        <v>-8.7619047619047592</v>
      </c>
      <c r="Q182" s="328">
        <f>IF(Q175=-1,"-1",SUM(Q177:Q180))</f>
        <v>3075</v>
      </c>
      <c r="R182" s="329">
        <f>IF(R175=-1,"-1",SUM(R177:R180))</f>
        <v>2762</v>
      </c>
      <c r="S182" s="212">
        <f>IF(SUM(Q164:Q175)&lt;=0,"",IF(R175=-1,"",R182/Q182*100-100))</f>
        <v>-10.178861788617894</v>
      </c>
      <c r="T182" s="328">
        <f>IF(T175=-1,"-1",SUM(T177:T180))</f>
        <v>521</v>
      </c>
      <c r="U182" s="329">
        <f>IF(U175=-1,"-1",SUM(U177:U180))</f>
        <v>477</v>
      </c>
      <c r="V182" s="212">
        <f>IF(SUM(T164:T175)&lt;=0,"",IF(U175=-1,"",U182/T182*100-100))</f>
        <v>-8.4452975047984609</v>
      </c>
      <c r="X182" s="136"/>
    </row>
    <row r="183" spans="1:28" ht="13.8" thickTop="1">
      <c r="B183" s="147"/>
      <c r="C183" s="180"/>
      <c r="D183" s="180"/>
      <c r="E183" s="180"/>
      <c r="F183" s="180"/>
      <c r="G183" s="180"/>
      <c r="H183" s="180"/>
      <c r="I183" s="180"/>
      <c r="J183" s="180"/>
      <c r="K183" s="180"/>
      <c r="L183" s="180"/>
      <c r="M183" s="180"/>
      <c r="N183" s="180"/>
      <c r="O183" s="180"/>
      <c r="P183" s="180"/>
      <c r="Q183" s="180"/>
      <c r="R183" s="180"/>
      <c r="S183" s="180"/>
      <c r="T183" s="180"/>
      <c r="U183" s="149"/>
      <c r="V183" s="149"/>
    </row>
    <row r="184" spans="1:28">
      <c r="B184" s="147"/>
      <c r="C184" s="180"/>
      <c r="D184" s="180"/>
      <c r="E184" s="180"/>
      <c r="F184" s="180"/>
      <c r="G184" s="180"/>
      <c r="H184" s="180"/>
      <c r="I184" s="180"/>
      <c r="J184" s="180"/>
      <c r="K184" s="180"/>
      <c r="L184" s="180"/>
      <c r="M184" s="180"/>
      <c r="N184" s="180"/>
      <c r="O184" s="180"/>
      <c r="P184" s="180"/>
      <c r="Q184" s="180"/>
      <c r="R184" s="180"/>
      <c r="S184" s="180"/>
      <c r="T184" s="180"/>
      <c r="U184" s="149"/>
      <c r="V184" s="149"/>
    </row>
    <row r="185" spans="1:28">
      <c r="B185" s="152" t="str">
        <f>IF($F$1="de",headings!$C$37,IF($F$1="fr",headings!$B$37,headings!$A$37))</f>
        <v>Comments</v>
      </c>
      <c r="C185" s="1021"/>
      <c r="D185" s="1022"/>
      <c r="E185" s="1022"/>
      <c r="F185" s="1022"/>
      <c r="G185" s="1022"/>
      <c r="H185" s="1022"/>
      <c r="I185" s="1022"/>
      <c r="J185" s="1022"/>
      <c r="K185" s="1022"/>
      <c r="L185" s="1022"/>
      <c r="M185" s="1022"/>
      <c r="N185" s="1022"/>
      <c r="O185" s="1022"/>
      <c r="P185" s="1022"/>
      <c r="Q185" s="1022"/>
      <c r="R185" s="1022"/>
      <c r="S185" s="1022"/>
      <c r="T185" s="1023"/>
      <c r="U185" s="149"/>
      <c r="V185" s="149"/>
    </row>
    <row r="186" spans="1:28">
      <c r="B186" s="151"/>
      <c r="C186" s="1024"/>
      <c r="D186" s="1025"/>
      <c r="E186" s="1025"/>
      <c r="F186" s="1025"/>
      <c r="G186" s="1025"/>
      <c r="H186" s="1025"/>
      <c r="I186" s="1025"/>
      <c r="J186" s="1025"/>
      <c r="K186" s="1025"/>
      <c r="L186" s="1025"/>
      <c r="M186" s="1025"/>
      <c r="N186" s="1025"/>
      <c r="O186" s="1025"/>
      <c r="P186" s="1025"/>
      <c r="Q186" s="1025"/>
      <c r="R186" s="1025"/>
      <c r="S186" s="1025"/>
      <c r="T186" s="1026"/>
      <c r="U186" s="149"/>
      <c r="V186" s="149"/>
    </row>
    <row r="187" spans="1:28">
      <c r="B187" s="151"/>
      <c r="C187" s="1024"/>
      <c r="D187" s="1025"/>
      <c r="E187" s="1025"/>
      <c r="F187" s="1025"/>
      <c r="G187" s="1025"/>
      <c r="H187" s="1025"/>
      <c r="I187" s="1025"/>
      <c r="J187" s="1025"/>
      <c r="K187" s="1025"/>
      <c r="L187" s="1025"/>
      <c r="M187" s="1025"/>
      <c r="N187" s="1025"/>
      <c r="O187" s="1025"/>
      <c r="P187" s="1025"/>
      <c r="Q187" s="1025"/>
      <c r="R187" s="1025"/>
      <c r="S187" s="1025"/>
      <c r="T187" s="1026"/>
      <c r="U187" s="149"/>
      <c r="V187" s="149"/>
      <c r="X187" s="141"/>
    </row>
    <row r="188" spans="1:28">
      <c r="B188" s="151"/>
      <c r="C188" s="1027"/>
      <c r="D188" s="1028"/>
      <c r="E188" s="1028"/>
      <c r="F188" s="1028"/>
      <c r="G188" s="1028"/>
      <c r="H188" s="1028"/>
      <c r="I188" s="1028"/>
      <c r="J188" s="1028"/>
      <c r="K188" s="1028"/>
      <c r="L188" s="1028"/>
      <c r="M188" s="1028"/>
      <c r="N188" s="1028"/>
      <c r="O188" s="1028"/>
      <c r="P188" s="1028"/>
      <c r="Q188" s="1028"/>
      <c r="R188" s="1028"/>
      <c r="S188" s="1028"/>
      <c r="T188" s="1029"/>
      <c r="U188" s="149"/>
      <c r="V188" s="149"/>
      <c r="X188" s="131"/>
    </row>
    <row r="189" spans="1:28">
      <c r="B189" s="151"/>
      <c r="C189" s="180"/>
      <c r="D189" s="180"/>
      <c r="E189" s="180"/>
      <c r="F189" s="180"/>
      <c r="G189" s="180"/>
      <c r="H189" s="180"/>
      <c r="I189" s="180"/>
      <c r="J189" s="180"/>
      <c r="K189" s="180"/>
      <c r="L189" s="180"/>
      <c r="M189" s="180"/>
      <c r="N189" s="180"/>
      <c r="O189" s="180"/>
      <c r="P189" s="180"/>
      <c r="Q189" s="180"/>
      <c r="R189" s="180"/>
      <c r="S189" s="180"/>
      <c r="T189" s="180"/>
      <c r="U189" s="149"/>
      <c r="V189" s="149"/>
    </row>
    <row r="190" spans="1:28">
      <c r="A190" s="142"/>
      <c r="B190" s="143"/>
      <c r="C190" s="181"/>
      <c r="D190" s="181"/>
      <c r="E190" s="181"/>
      <c r="F190" s="181"/>
      <c r="G190" s="181"/>
      <c r="H190" s="181"/>
      <c r="I190" s="181"/>
      <c r="J190" s="181"/>
      <c r="K190" s="181"/>
      <c r="L190" s="181"/>
      <c r="M190" s="181"/>
      <c r="N190" s="181"/>
      <c r="O190" s="181"/>
      <c r="P190" s="181"/>
      <c r="Q190" s="181"/>
      <c r="R190" s="181"/>
      <c r="S190" s="181"/>
      <c r="T190" s="181"/>
      <c r="U190" s="149"/>
      <c r="V190" s="149"/>
    </row>
    <row r="191" spans="1:28" s="141" customFormat="1" ht="6.75" customHeight="1">
      <c r="B191" s="146"/>
      <c r="C191" s="154"/>
      <c r="D191" s="154"/>
      <c r="E191" s="155"/>
      <c r="F191" s="154"/>
      <c r="G191" s="154"/>
      <c r="H191" s="155"/>
      <c r="I191" s="154"/>
      <c r="J191" s="154"/>
      <c r="K191" s="155"/>
      <c r="L191" s="154"/>
      <c r="M191" s="154"/>
      <c r="N191" s="155"/>
      <c r="O191" s="154"/>
      <c r="P191" s="154"/>
      <c r="Q191" s="155"/>
      <c r="R191" s="154"/>
      <c r="S191" s="154"/>
      <c r="T191" s="155"/>
      <c r="U191" s="149"/>
      <c r="V191" s="149"/>
      <c r="X191" s="136"/>
      <c r="AA191" s="239"/>
      <c r="AB191" s="239"/>
    </row>
    <row r="192" spans="1:28" s="131" customFormat="1" ht="17.399999999999999">
      <c r="B192" s="150" t="str">
        <f>IF($F$1="de",headings!$C$3,IF($F$1="fr",headings!$B$3,headings!$A$3))</f>
        <v>Railway Operator:</v>
      </c>
      <c r="C192" s="156"/>
      <c r="D192" s="156"/>
      <c r="E192" s="156"/>
      <c r="F192" s="1110" t="s">
        <v>42</v>
      </c>
      <c r="G192" s="1110"/>
      <c r="H192" s="1110"/>
      <c r="I192" s="1110"/>
      <c r="J192" s="1110"/>
      <c r="K192" s="157"/>
      <c r="L192" s="157"/>
      <c r="M192" s="157"/>
      <c r="N192" s="157"/>
      <c r="O192" s="157"/>
      <c r="P192" s="157"/>
      <c r="Q192" s="158"/>
      <c r="R192" s="158"/>
      <c r="S192" s="158"/>
      <c r="T192" s="158"/>
      <c r="U192" s="149"/>
      <c r="V192" s="149"/>
      <c r="X192" s="136"/>
      <c r="AA192" s="243"/>
      <c r="AB192" s="243"/>
    </row>
    <row r="193" spans="1:28" ht="6.75" customHeight="1" thickBot="1">
      <c r="B193" s="146"/>
      <c r="C193" s="157"/>
      <c r="D193" s="157"/>
      <c r="E193" s="159"/>
      <c r="F193" s="157"/>
      <c r="G193" s="157"/>
      <c r="H193" s="157"/>
      <c r="I193" s="157"/>
      <c r="J193" s="157"/>
      <c r="K193" s="157"/>
      <c r="L193" s="157"/>
      <c r="M193" s="157"/>
      <c r="N193" s="157"/>
      <c r="O193" s="157"/>
      <c r="P193" s="157"/>
      <c r="Q193" s="157"/>
      <c r="R193" s="157"/>
      <c r="S193" s="157"/>
      <c r="T193" s="160"/>
      <c r="U193" s="149"/>
      <c r="V193" s="149"/>
    </row>
    <row r="194" spans="1:28" ht="15.75" customHeight="1" thickTop="1">
      <c r="A194" s="136" t="str">
        <f>F192&amp;"m01"</f>
        <v>CFLm01</v>
      </c>
      <c r="B194" s="146" t="str">
        <f>IF($F$1="de",headings!$C$6,IF($F$1="fr",headings!$B$6,headings!$A$6))</f>
        <v>January</v>
      </c>
      <c r="C194" s="293">
        <v>1552</v>
      </c>
      <c r="D194" s="310">
        <v>1687</v>
      </c>
      <c r="E194" s="622">
        <v>8.6984536082474193</v>
      </c>
      <c r="F194" s="293">
        <v>30</v>
      </c>
      <c r="G194" s="310">
        <v>32</v>
      </c>
      <c r="H194" s="622">
        <v>6.6666666666666714</v>
      </c>
      <c r="I194" s="310">
        <v>30</v>
      </c>
      <c r="J194" s="416">
        <v>2</v>
      </c>
      <c r="K194" s="157"/>
      <c r="L194" s="157"/>
      <c r="M194" s="157"/>
      <c r="N194" s="157"/>
      <c r="O194" s="157"/>
      <c r="P194" s="157"/>
      <c r="Q194" s="157"/>
      <c r="R194" s="157"/>
      <c r="S194" s="157"/>
      <c r="T194" s="157"/>
      <c r="U194" s="149"/>
      <c r="V194" s="149"/>
    </row>
    <row r="195" spans="1:28" ht="15.75" customHeight="1">
      <c r="A195" s="136" t="str">
        <f>F192&amp;"m02"</f>
        <v>CFLm02</v>
      </c>
      <c r="B195" s="146" t="str">
        <f>IF($F$1="de",headings!$C$7,IF($F$1="fr",headings!$B$7,headings!$A$7))</f>
        <v>February</v>
      </c>
      <c r="C195" s="294">
        <v>1217</v>
      </c>
      <c r="D195" s="312">
        <v>1470</v>
      </c>
      <c r="E195" s="623">
        <v>20.788824979457686</v>
      </c>
      <c r="F195" s="294">
        <v>24</v>
      </c>
      <c r="G195" s="312">
        <v>28</v>
      </c>
      <c r="H195" s="623">
        <v>16.666666666666671</v>
      </c>
      <c r="I195" s="312">
        <v>26</v>
      </c>
      <c r="J195" s="418">
        <v>2</v>
      </c>
      <c r="K195" s="157"/>
      <c r="L195" s="157"/>
      <c r="M195" s="157"/>
      <c r="N195" s="157"/>
      <c r="O195" s="157"/>
      <c r="P195" s="157"/>
      <c r="Q195" s="157"/>
      <c r="R195" s="157"/>
      <c r="S195" s="157"/>
      <c r="T195" s="157"/>
      <c r="U195" s="149"/>
      <c r="V195" s="149"/>
    </row>
    <row r="196" spans="1:28" ht="15.75" customHeight="1" thickBot="1">
      <c r="A196" s="136" t="str">
        <f>F192&amp;"m03"</f>
        <v>CFLm03</v>
      </c>
      <c r="B196" s="146" t="str">
        <f>IF($F$1="de",headings!$C$8,IF($F$1="fr",headings!$B$8,headings!$A$8))</f>
        <v>March</v>
      </c>
      <c r="C196" s="295">
        <v>1666</v>
      </c>
      <c r="D196" s="312">
        <v>1738</v>
      </c>
      <c r="E196" s="624">
        <v>4.3217286914766078</v>
      </c>
      <c r="F196" s="295">
        <v>31</v>
      </c>
      <c r="G196" s="312">
        <v>34</v>
      </c>
      <c r="H196" s="624">
        <v>9.6774193548387046</v>
      </c>
      <c r="I196" s="312">
        <v>31</v>
      </c>
      <c r="J196" s="418">
        <v>3</v>
      </c>
      <c r="K196" s="157"/>
      <c r="L196" s="157"/>
      <c r="M196" s="157"/>
      <c r="N196" s="157"/>
      <c r="O196" s="157"/>
      <c r="P196" s="157"/>
      <c r="Q196" s="157"/>
      <c r="R196" s="157"/>
      <c r="S196" s="157"/>
      <c r="T196" s="157"/>
      <c r="U196" s="149"/>
      <c r="V196" s="149"/>
    </row>
    <row r="197" spans="1:28" ht="15.75" customHeight="1" thickTop="1">
      <c r="A197" s="136" t="str">
        <f>F192&amp;"m04"</f>
        <v>CFLm04</v>
      </c>
      <c r="B197" s="146" t="str">
        <f>IF($F$1="de",headings!$C$9,IF($F$1="fr",headings!$B$9,headings!$A$9))</f>
        <v>April</v>
      </c>
      <c r="C197" s="309">
        <v>1465</v>
      </c>
      <c r="D197" s="310">
        <v>1482</v>
      </c>
      <c r="E197" s="622">
        <v>1.1604095563140078</v>
      </c>
      <c r="F197" s="309">
        <v>28</v>
      </c>
      <c r="G197" s="310">
        <v>29</v>
      </c>
      <c r="H197" s="622">
        <v>3.5714285714285836</v>
      </c>
      <c r="I197" s="310">
        <v>27</v>
      </c>
      <c r="J197" s="416">
        <v>2</v>
      </c>
      <c r="K197" s="157"/>
      <c r="L197" s="157"/>
      <c r="M197" s="157"/>
      <c r="N197" s="157"/>
      <c r="O197" s="157"/>
      <c r="P197" s="157"/>
      <c r="Q197" s="157"/>
      <c r="R197" s="157"/>
      <c r="S197" s="157"/>
      <c r="T197" s="157"/>
      <c r="U197" s="149"/>
      <c r="V197" s="149"/>
    </row>
    <row r="198" spans="1:28" ht="15.75" customHeight="1">
      <c r="A198" s="136" t="str">
        <f>F192&amp;"m05"</f>
        <v>CFLm05</v>
      </c>
      <c r="B198" s="146" t="str">
        <f>IF($F$1="de",headings!$C$10,IF($F$1="fr",headings!$B$10,headings!$A$10))</f>
        <v>May</v>
      </c>
      <c r="C198" s="294">
        <v>1419</v>
      </c>
      <c r="D198" s="312">
        <v>1640</v>
      </c>
      <c r="E198" s="623">
        <v>15.574348132487657</v>
      </c>
      <c r="F198" s="294">
        <v>28</v>
      </c>
      <c r="G198" s="312">
        <v>32</v>
      </c>
      <c r="H198" s="623">
        <v>14.285714285714278</v>
      </c>
      <c r="I198" s="312">
        <v>29</v>
      </c>
      <c r="J198" s="418">
        <v>3</v>
      </c>
      <c r="K198" s="157"/>
      <c r="L198" s="157"/>
      <c r="M198" s="157"/>
      <c r="N198" s="157"/>
      <c r="O198" s="157"/>
      <c r="P198" s="157"/>
      <c r="Q198" s="157"/>
      <c r="R198" s="157"/>
      <c r="S198" s="157"/>
      <c r="T198" s="157"/>
      <c r="U198" s="149"/>
      <c r="V198" s="149"/>
    </row>
    <row r="199" spans="1:28" ht="15.75" customHeight="1" thickBot="1">
      <c r="A199" s="136" t="str">
        <f>F192&amp;"m06"</f>
        <v>CFLm06</v>
      </c>
      <c r="B199" s="146" t="str">
        <f>IF($F$1="de",headings!$C$11,IF($F$1="fr",headings!$B$11,headings!$A$11))</f>
        <v>June</v>
      </c>
      <c r="C199" s="295">
        <v>1528</v>
      </c>
      <c r="D199" s="312">
        <v>1492</v>
      </c>
      <c r="E199" s="624">
        <v>-2.356020942408378</v>
      </c>
      <c r="F199" s="295">
        <v>29</v>
      </c>
      <c r="G199" s="312">
        <v>28</v>
      </c>
      <c r="H199" s="624">
        <v>-3.448275862068968</v>
      </c>
      <c r="I199" s="312">
        <v>26</v>
      </c>
      <c r="J199" s="418">
        <v>2</v>
      </c>
      <c r="K199" s="157"/>
      <c r="L199" s="157"/>
      <c r="M199" s="157"/>
      <c r="N199" s="157"/>
      <c r="O199" s="157"/>
      <c r="P199" s="157"/>
      <c r="Q199" s="157"/>
      <c r="R199" s="157"/>
      <c r="S199" s="157"/>
      <c r="T199" s="157"/>
      <c r="U199" s="149"/>
      <c r="V199" s="149"/>
    </row>
    <row r="200" spans="1:28" ht="15.75" customHeight="1" thickTop="1">
      <c r="A200" s="136" t="str">
        <f>F192&amp;"m07"</f>
        <v>CFLm07</v>
      </c>
      <c r="B200" s="146" t="str">
        <f>IF($F$1="de",headings!$C$12,IF($F$1="fr",headings!$B$12,headings!$A$12))</f>
        <v>July</v>
      </c>
      <c r="C200" s="293">
        <v>1496</v>
      </c>
      <c r="D200" s="310">
        <v>1438</v>
      </c>
      <c r="E200" s="623">
        <v>-3.8770053475935811</v>
      </c>
      <c r="F200" s="293">
        <v>29</v>
      </c>
      <c r="G200" s="310">
        <v>27</v>
      </c>
      <c r="H200" s="623">
        <v>-6.8965517241379359</v>
      </c>
      <c r="I200" s="310">
        <v>25</v>
      </c>
      <c r="J200" s="416">
        <v>2</v>
      </c>
      <c r="K200" s="157"/>
      <c r="L200" s="157"/>
      <c r="M200" s="157"/>
      <c r="N200" s="157"/>
      <c r="O200" s="157"/>
      <c r="P200" s="157"/>
      <c r="Q200" s="157"/>
      <c r="R200" s="157"/>
      <c r="S200" s="157"/>
      <c r="T200" s="157"/>
      <c r="U200" s="149"/>
      <c r="V200" s="149"/>
    </row>
    <row r="201" spans="1:28" ht="15.75" customHeight="1">
      <c r="A201" s="136" t="str">
        <f>F192&amp;"m08"</f>
        <v>CFLm08</v>
      </c>
      <c r="B201" s="146" t="str">
        <f>IF($F$1="de",headings!$C$13,IF($F$1="fr",headings!$B$13,headings!$A$13))</f>
        <v>August</v>
      </c>
      <c r="C201" s="294">
        <v>1302</v>
      </c>
      <c r="D201" s="312">
        <v>1237</v>
      </c>
      <c r="E201" s="623">
        <v>-4.9923195084485457</v>
      </c>
      <c r="F201" s="294">
        <v>26</v>
      </c>
      <c r="G201" s="312">
        <v>23</v>
      </c>
      <c r="H201" s="623">
        <v>-11.538461538461547</v>
      </c>
      <c r="I201" s="312">
        <v>20</v>
      </c>
      <c r="J201" s="418">
        <v>3</v>
      </c>
      <c r="K201" s="157"/>
      <c r="L201" s="157"/>
      <c r="M201" s="157"/>
      <c r="N201" s="157"/>
      <c r="O201" s="157"/>
      <c r="P201" s="157"/>
      <c r="Q201" s="157"/>
      <c r="R201" s="157"/>
      <c r="S201" s="157"/>
      <c r="T201" s="157"/>
      <c r="U201" s="149"/>
      <c r="V201" s="149"/>
    </row>
    <row r="202" spans="1:28" ht="15.75" customHeight="1" thickBot="1">
      <c r="A202" s="136" t="str">
        <f>F192&amp;"m09"</f>
        <v>CFLm09</v>
      </c>
      <c r="B202" s="146" t="str">
        <f>IF($F$1="de",headings!$C$14,IF($F$1="fr",headings!$B$14,headings!$A$14))</f>
        <v>September</v>
      </c>
      <c r="C202" s="295">
        <v>1396</v>
      </c>
      <c r="D202" s="312">
        <v>1466</v>
      </c>
      <c r="E202" s="624">
        <v>5.0143266475644737</v>
      </c>
      <c r="F202" s="295">
        <v>28</v>
      </c>
      <c r="G202" s="314">
        <v>29</v>
      </c>
      <c r="H202" s="624">
        <v>3.5714285714285836</v>
      </c>
      <c r="I202" s="315">
        <v>26</v>
      </c>
      <c r="J202" s="420">
        <v>3</v>
      </c>
      <c r="K202" s="157"/>
      <c r="L202" s="157"/>
      <c r="M202" s="157"/>
      <c r="N202" s="157"/>
      <c r="O202" s="157"/>
      <c r="P202" s="157"/>
      <c r="Q202" s="157"/>
      <c r="R202" s="157"/>
      <c r="S202" s="157"/>
      <c r="T202" s="157"/>
      <c r="U202" s="149"/>
      <c r="V202" s="149"/>
    </row>
    <row r="203" spans="1:28" ht="15.75" customHeight="1" thickTop="1">
      <c r="A203" s="136" t="str">
        <f>F192&amp;"m10"</f>
        <v>CFLm10</v>
      </c>
      <c r="B203" s="146" t="str">
        <f>IF($F$1="de",headings!$C$15,IF($F$1="fr",headings!$B$15,headings!$A$15))</f>
        <v>October</v>
      </c>
      <c r="C203" s="293">
        <v>1583</v>
      </c>
      <c r="D203" s="610">
        <v>1531</v>
      </c>
      <c r="E203" s="625">
        <f>IF(C203&lt;0.001,"",IF(D203=-1,"",D203/C203*100-100))</f>
        <v>-3.2849020846494028</v>
      </c>
      <c r="F203" s="293">
        <v>30</v>
      </c>
      <c r="G203" s="613">
        <v>29</v>
      </c>
      <c r="H203" s="625">
        <f>IF(F203&lt;0.001,"",IF(G203=-1,"",G203/F203*100-100))</f>
        <v>-3.3333333333333286</v>
      </c>
      <c r="I203" s="613">
        <v>27</v>
      </c>
      <c r="J203" s="620">
        <v>2</v>
      </c>
      <c r="K203" s="157"/>
      <c r="L203" s="157"/>
      <c r="M203" s="157"/>
      <c r="N203" s="157"/>
      <c r="O203" s="157"/>
      <c r="P203" s="157"/>
      <c r="Q203" s="157"/>
      <c r="R203" s="157"/>
      <c r="S203" s="157"/>
      <c r="T203" s="157"/>
      <c r="U203" s="149"/>
      <c r="V203" s="149"/>
      <c r="X203" s="137"/>
    </row>
    <row r="204" spans="1:28" ht="15.75" customHeight="1">
      <c r="A204" s="136" t="str">
        <f>F192&amp;"m11"</f>
        <v>CFLm11</v>
      </c>
      <c r="B204" s="146" t="str">
        <f>IF($F$1="de",headings!$C$16,IF($F$1="fr",headings!$B$16,headings!$A$16))</f>
        <v>November</v>
      </c>
      <c r="C204" s="294">
        <v>1483</v>
      </c>
      <c r="D204" s="613">
        <v>1501</v>
      </c>
      <c r="E204" s="625">
        <f>IF(C204&lt;0.001,"",IF(D204=-1,"",D204/C204*100-100))</f>
        <v>1.2137559002023011</v>
      </c>
      <c r="F204" s="294">
        <v>29</v>
      </c>
      <c r="G204" s="613">
        <v>29</v>
      </c>
      <c r="H204" s="625">
        <f>IF(F204&lt;0.001,"",IF(G204=-1,"",G204/F204*100-100))</f>
        <v>0</v>
      </c>
      <c r="I204" s="613">
        <v>27</v>
      </c>
      <c r="J204" s="620">
        <v>2</v>
      </c>
      <c r="K204" s="157"/>
      <c r="L204" s="157"/>
      <c r="M204" s="157"/>
      <c r="N204" s="157"/>
      <c r="O204" s="157"/>
      <c r="P204" s="157"/>
      <c r="Q204" s="157"/>
      <c r="R204" s="157"/>
      <c r="S204" s="157"/>
      <c r="T204" s="157"/>
      <c r="U204" s="149"/>
      <c r="V204" s="149"/>
      <c r="X204" s="137"/>
    </row>
    <row r="205" spans="1:28" ht="15.75" customHeight="1" thickBot="1">
      <c r="A205" s="136" t="str">
        <f>F192&amp;"m12"</f>
        <v>CFLm12</v>
      </c>
      <c r="B205" s="146" t="str">
        <f>IF($F$1="de",headings!$C$17,IF($F$1="fr",headings!$B$17,headings!$A$17))</f>
        <v>December</v>
      </c>
      <c r="C205" s="295">
        <v>1666</v>
      </c>
      <c r="D205" s="617">
        <v>1541</v>
      </c>
      <c r="E205" s="626">
        <f>IF(C205&lt;0.001,"",IF(D205=-1,"",D205/C205*100-100))</f>
        <v>-7.5030012004801989</v>
      </c>
      <c r="F205" s="295">
        <v>32</v>
      </c>
      <c r="G205" s="617">
        <v>30</v>
      </c>
      <c r="H205" s="626">
        <f>IF(F205&lt;0.001,"",IF(G205=-1,"",G205/F205*100-100))</f>
        <v>-6.25</v>
      </c>
      <c r="I205" s="617">
        <v>28</v>
      </c>
      <c r="J205" s="621">
        <v>2</v>
      </c>
      <c r="K205" s="157"/>
      <c r="L205" s="157"/>
      <c r="M205" s="157"/>
      <c r="N205" s="157"/>
      <c r="O205" s="157"/>
      <c r="P205" s="157"/>
      <c r="Q205" s="157"/>
      <c r="R205" s="157"/>
      <c r="S205" s="157"/>
      <c r="T205" s="157"/>
      <c r="U205" s="149"/>
      <c r="V205" s="149"/>
      <c r="X205" s="137"/>
    </row>
    <row r="206" spans="1:28" ht="14.4" thickTop="1" thickBot="1">
      <c r="B206" s="146"/>
      <c r="C206" s="146"/>
      <c r="D206" s="146"/>
      <c r="E206" s="146"/>
      <c r="F206" s="146"/>
      <c r="G206" s="146"/>
      <c r="H206" s="146"/>
      <c r="I206" s="146"/>
      <c r="J206" s="146"/>
      <c r="K206" s="146"/>
      <c r="L206" s="146"/>
      <c r="M206" s="157"/>
      <c r="N206" s="157"/>
      <c r="O206" s="157"/>
      <c r="P206" s="157"/>
      <c r="Q206" s="157"/>
      <c r="R206" s="157"/>
      <c r="S206" s="157"/>
      <c r="T206" s="157"/>
      <c r="U206" s="149"/>
      <c r="V206" s="149"/>
      <c r="X206" s="137"/>
    </row>
    <row r="207" spans="1:28" s="137" customFormat="1" ht="15.75" customHeight="1" thickTop="1">
      <c r="A207" s="137" t="str">
        <f>F192&amp;"q1"</f>
        <v>CFLq1</v>
      </c>
      <c r="B207" s="362" t="str">
        <f>IF($F$1="de",headings!$C$31,IF($F$1="fr",headings!$B$31,headings!$A$31))</f>
        <v>Quarter 1</v>
      </c>
      <c r="C207" s="320">
        <f>IF(C196=-1,"-1",C194+C195+C196)</f>
        <v>4435</v>
      </c>
      <c r="D207" s="320">
        <f>IF(D196=-1,"-1",D194+D195+D196)</f>
        <v>4895</v>
      </c>
      <c r="E207" s="628">
        <f>IF(C196+C197+C198&lt;=0,"",IF(D196=-1,"",D207/C207*100-100))</f>
        <v>10.372040586245774</v>
      </c>
      <c r="F207" s="320">
        <f>IF(F196=-1,"-1",F194+F195+F196)</f>
        <v>85</v>
      </c>
      <c r="G207" s="320">
        <f>IF(G196=-1,"-1",G194+G195+G196)</f>
        <v>94</v>
      </c>
      <c r="H207" s="628">
        <f>IF(F196+F197+F198&lt;=0,"",IF(G196=-1,"",G207/F207*100-100))</f>
        <v>10.588235294117652</v>
      </c>
      <c r="I207" s="320">
        <f>IF(I196=-1,"-1",I194+I195+I196)</f>
        <v>87</v>
      </c>
      <c r="J207" s="367">
        <f>IF(J196=-1,"-1",J194+J195+J196)</f>
        <v>7</v>
      </c>
      <c r="K207" s="157"/>
      <c r="L207" s="157"/>
      <c r="M207" s="157"/>
      <c r="N207" s="157"/>
      <c r="O207" s="157"/>
      <c r="P207" s="157"/>
      <c r="Q207" s="157"/>
      <c r="R207" s="157"/>
      <c r="S207" s="157"/>
      <c r="T207" s="157"/>
      <c r="U207" s="149"/>
      <c r="V207" s="149"/>
      <c r="X207" s="136"/>
      <c r="AA207" s="244"/>
      <c r="AB207" s="244"/>
    </row>
    <row r="208" spans="1:28" s="137" customFormat="1" ht="15.75" customHeight="1">
      <c r="A208" s="137" t="str">
        <f>F192&amp;"q2"</f>
        <v>CFLq2</v>
      </c>
      <c r="B208" s="362" t="str">
        <f>IF($F$1="de",headings!$C$32,IF($F$1="fr",headings!$B$32,headings!$A$32))</f>
        <v>Quarter 2</v>
      </c>
      <c r="C208" s="323">
        <f>IF(C199=-1,"-1",C197+C198+C199)</f>
        <v>4412</v>
      </c>
      <c r="D208" s="323">
        <f>IF(D199=-1,"-1",D197+D198+D199)</f>
        <v>4614</v>
      </c>
      <c r="E208" s="625">
        <f>IF(C197+C198+C199&lt;=0,"",IF(D199=-1,"",D208/C208*100-100))</f>
        <v>4.5784224841341796</v>
      </c>
      <c r="F208" s="323">
        <f>IF(F199=-1,"-1",F197+F198+F199)</f>
        <v>85</v>
      </c>
      <c r="G208" s="323">
        <f>IF(G199=-1,"-1",G197+G198+G199)</f>
        <v>89</v>
      </c>
      <c r="H208" s="625">
        <f>IF(F197+F198+F199&lt;=0,"",IF(G199=-1,"",G208/F208*100-100))</f>
        <v>4.7058823529411882</v>
      </c>
      <c r="I208" s="323">
        <f>IF(I199=-1,"-1",I197+I198+I199)</f>
        <v>82</v>
      </c>
      <c r="J208" s="368">
        <f>IF(J199=-1,"-1",J197+J198+J199)</f>
        <v>7</v>
      </c>
      <c r="K208" s="157"/>
      <c r="L208" s="157"/>
      <c r="M208" s="157"/>
      <c r="N208" s="157"/>
      <c r="O208" s="157"/>
      <c r="P208" s="157"/>
      <c r="Q208" s="157"/>
      <c r="R208" s="157"/>
      <c r="S208" s="157"/>
      <c r="T208" s="157"/>
      <c r="U208" s="149"/>
      <c r="V208" s="149"/>
      <c r="X208" s="138"/>
      <c r="AA208" s="244"/>
      <c r="AB208" s="244"/>
    </row>
    <row r="209" spans="1:28" s="137" customFormat="1" ht="15.75" customHeight="1">
      <c r="A209" s="137" t="str">
        <f>F192&amp;"q3"</f>
        <v>CFLq3</v>
      </c>
      <c r="B209" s="362" t="str">
        <f>IF($F$1="de",headings!$C$33,IF($F$1="fr",headings!$B$33,headings!$A$33))</f>
        <v>Quarter 3</v>
      </c>
      <c r="C209" s="323">
        <f>IF(C202=-1,"-1",C200+C201+C202)</f>
        <v>4194</v>
      </c>
      <c r="D209" s="323">
        <f>IF(D202=-1,"-1",D200+D201+D202)</f>
        <v>4141</v>
      </c>
      <c r="E209" s="625">
        <f>IF(C200+C201+C202&lt;=0,"",IF(D202=-1,"",D209/C209*100-100))</f>
        <v>-1.2637100619933221</v>
      </c>
      <c r="F209" s="323">
        <f>IF(F202=-1,"-1",F200+F201+F202)</f>
        <v>83</v>
      </c>
      <c r="G209" s="323">
        <f>IF(G202=-1,"-1",G200+G201+G202)</f>
        <v>79</v>
      </c>
      <c r="H209" s="625">
        <f>IF(F200+F201+F202&lt;=0,"",IF(G202=-1,"",G209/F209*100-100))</f>
        <v>-4.819277108433738</v>
      </c>
      <c r="I209" s="323">
        <f>IF(I202=-1,"-1",I200+I201+I202)</f>
        <v>71</v>
      </c>
      <c r="J209" s="368">
        <f>IF(J202=-1,"-1",J200+J201+J202)</f>
        <v>8</v>
      </c>
      <c r="K209" s="157"/>
      <c r="L209" s="157"/>
      <c r="M209" s="157"/>
      <c r="N209" s="157"/>
      <c r="O209" s="157"/>
      <c r="P209" s="157"/>
      <c r="Q209" s="157"/>
      <c r="R209" s="157"/>
      <c r="S209" s="157"/>
      <c r="T209" s="157"/>
      <c r="U209" s="149"/>
      <c r="V209" s="149"/>
      <c r="X209" s="136"/>
      <c r="AA209" s="244"/>
      <c r="AB209" s="244"/>
    </row>
    <row r="210" spans="1:28" s="137" customFormat="1" ht="15.75" customHeight="1" thickBot="1">
      <c r="A210" s="137" t="str">
        <f>F192&amp;"q4"</f>
        <v>CFLq4</v>
      </c>
      <c r="B210" s="362" t="str">
        <f>IF($F$1="de",headings!$C$34,IF($F$1="fr",headings!$B$34,headings!$A$34))</f>
        <v>Quarter 4</v>
      </c>
      <c r="C210" s="326">
        <f>IF(C205=-1,"-1",C203+C204+C205)</f>
        <v>4732</v>
      </c>
      <c r="D210" s="326">
        <f>IF(D205=-1,"-1",D203+D204+D205)</f>
        <v>4573</v>
      </c>
      <c r="E210" s="626">
        <f>IF(C203+C204+C205&lt;=0,"",IF(D205=-1,"",D210/C210*100-100))</f>
        <v>-3.360101437024511</v>
      </c>
      <c r="F210" s="326">
        <f>IF(F205=-1,"-1",F203+F204+F205)</f>
        <v>91</v>
      </c>
      <c r="G210" s="326">
        <f>IF(G205=-1,"-1",G203+G204+G205)</f>
        <v>88</v>
      </c>
      <c r="H210" s="626">
        <f>IF(F203+F204+F205&lt;=0,"",IF(G205=-1,"",G210/F210*100-100))</f>
        <v>-3.2967032967032992</v>
      </c>
      <c r="I210" s="326">
        <f>IF(I205=-1,"-1",I203+I204+I205)</f>
        <v>82</v>
      </c>
      <c r="J210" s="369">
        <f>IF(J205=-1,"-1",J203+J204+J205)</f>
        <v>6</v>
      </c>
      <c r="K210" s="157"/>
      <c r="L210" s="157"/>
      <c r="M210" s="157"/>
      <c r="N210" s="157"/>
      <c r="O210" s="157"/>
      <c r="P210" s="157"/>
      <c r="Q210" s="157"/>
      <c r="R210" s="157"/>
      <c r="S210" s="157"/>
      <c r="T210" s="157"/>
      <c r="U210" s="149"/>
      <c r="V210" s="149"/>
      <c r="X210" s="136"/>
      <c r="AA210" s="244"/>
      <c r="AB210" s="244"/>
    </row>
    <row r="211" spans="1:28" ht="14.4" thickTop="1" thickBot="1">
      <c r="B211" s="146"/>
      <c r="C211" s="146"/>
      <c r="D211" s="146"/>
      <c r="E211" s="555"/>
      <c r="F211" s="146"/>
      <c r="G211" s="146"/>
      <c r="H211" s="555"/>
      <c r="I211" s="146"/>
      <c r="J211" s="146"/>
      <c r="K211" s="146"/>
      <c r="L211" s="157"/>
      <c r="M211" s="157"/>
      <c r="N211" s="157"/>
      <c r="O211" s="157"/>
      <c r="P211" s="157"/>
      <c r="Q211" s="157"/>
      <c r="R211" s="157"/>
      <c r="S211" s="157"/>
      <c r="T211" s="157"/>
      <c r="U211" s="149"/>
      <c r="V211" s="149"/>
    </row>
    <row r="212" spans="1:28" s="138" customFormat="1" ht="15.75" customHeight="1" thickTop="1" thickBot="1">
      <c r="A212" s="138" t="str">
        <f>F192&amp;"y"</f>
        <v>CFLy</v>
      </c>
      <c r="B212" s="152" t="str">
        <f>IF($F$1="de",headings!$C$35,IF($F$1="fr",headings!$B$35,headings!$A$35))</f>
        <v>Full year</v>
      </c>
      <c r="C212" s="372">
        <f>IF(C205=-1,"-1",SUM(C207:C210))</f>
        <v>17773</v>
      </c>
      <c r="D212" s="329">
        <f>IF(D205=-1,"-1",SUM(D207:D210))</f>
        <v>18223</v>
      </c>
      <c r="E212" s="627">
        <f>IF(SUM(C194:C205)&lt;=0,"",IF(D205=-1,"",D212/C212*100-100))</f>
        <v>2.5319304563101213</v>
      </c>
      <c r="F212" s="329">
        <f>IF(F205=-1,"-1",SUM(F207:F210))</f>
        <v>344</v>
      </c>
      <c r="G212" s="329">
        <f>IF(G205=-1,"-1",SUM(G207:G210))</f>
        <v>350</v>
      </c>
      <c r="H212" s="627">
        <f>IF(SUM(F194:F205)&lt;=0,"",IF(G205=-1,"",G212/F212*100-100))</f>
        <v>1.7441860465116292</v>
      </c>
      <c r="I212" s="329">
        <f>IF(I205=-1,"-1",SUM(I207:I210))</f>
        <v>322</v>
      </c>
      <c r="J212" s="370">
        <f>IF(J205=-1,"-1",SUM(J207:J210))</f>
        <v>28</v>
      </c>
      <c r="K212" s="157"/>
      <c r="L212" s="157"/>
      <c r="M212" s="157"/>
      <c r="N212" s="157"/>
      <c r="O212" s="157"/>
      <c r="P212" s="157"/>
      <c r="Q212" s="157"/>
      <c r="R212" s="157"/>
      <c r="S212" s="157"/>
      <c r="T212" s="157"/>
      <c r="U212" s="149"/>
      <c r="V212" s="149"/>
      <c r="X212" s="136"/>
    </row>
    <row r="213" spans="1:28" ht="13.8" thickTop="1">
      <c r="B213" s="147"/>
      <c r="C213" s="180"/>
      <c r="D213" s="180"/>
      <c r="E213" s="180"/>
      <c r="F213" s="180"/>
      <c r="G213" s="180"/>
      <c r="H213" s="180"/>
      <c r="I213" s="180"/>
      <c r="J213" s="180"/>
      <c r="K213" s="180"/>
      <c r="L213" s="180"/>
      <c r="M213" s="180"/>
      <c r="N213" s="180"/>
      <c r="O213" s="180"/>
      <c r="P213" s="180"/>
      <c r="Q213" s="180"/>
      <c r="R213" s="180"/>
      <c r="S213" s="180"/>
      <c r="T213" s="180"/>
      <c r="U213" s="149"/>
      <c r="V213" s="149"/>
    </row>
    <row r="214" spans="1:28">
      <c r="B214" s="147"/>
      <c r="C214" s="180"/>
      <c r="D214" s="180"/>
      <c r="E214" s="180"/>
      <c r="F214" s="180"/>
      <c r="G214" s="180"/>
      <c r="H214" s="180"/>
      <c r="I214" s="180"/>
      <c r="J214" s="180"/>
      <c r="K214" s="180"/>
      <c r="L214" s="180"/>
      <c r="M214" s="180"/>
      <c r="N214" s="180"/>
      <c r="O214" s="180"/>
      <c r="P214" s="180"/>
      <c r="Q214" s="180"/>
      <c r="R214" s="180"/>
      <c r="S214" s="180"/>
      <c r="T214" s="180"/>
      <c r="U214" s="149"/>
      <c r="V214" s="149"/>
    </row>
    <row r="215" spans="1:28">
      <c r="B215" s="152" t="str">
        <f>IF($F$1="de",headings!$C$37,IF($F$1="fr",headings!$B$37,headings!$A$37))</f>
        <v>Comments</v>
      </c>
      <c r="C215" s="1021"/>
      <c r="D215" s="1022"/>
      <c r="E215" s="1022"/>
      <c r="F215" s="1022"/>
      <c r="G215" s="1022"/>
      <c r="H215" s="1022"/>
      <c r="I215" s="1022"/>
      <c r="J215" s="1022"/>
      <c r="K215" s="1022"/>
      <c r="L215" s="1022"/>
      <c r="M215" s="1022"/>
      <c r="N215" s="1022"/>
      <c r="O215" s="1022"/>
      <c r="P215" s="1022"/>
      <c r="Q215" s="1022"/>
      <c r="R215" s="1022"/>
      <c r="S215" s="1022"/>
      <c r="T215" s="1023"/>
      <c r="U215" s="149"/>
      <c r="V215" s="149"/>
    </row>
    <row r="216" spans="1:28">
      <c r="B216" s="151"/>
      <c r="C216" s="1024"/>
      <c r="D216" s="1025"/>
      <c r="E216" s="1025"/>
      <c r="F216" s="1025"/>
      <c r="G216" s="1025"/>
      <c r="H216" s="1025"/>
      <c r="I216" s="1025"/>
      <c r="J216" s="1025"/>
      <c r="K216" s="1025"/>
      <c r="L216" s="1025"/>
      <c r="M216" s="1025"/>
      <c r="N216" s="1025"/>
      <c r="O216" s="1025"/>
      <c r="P216" s="1025"/>
      <c r="Q216" s="1025"/>
      <c r="R216" s="1025"/>
      <c r="S216" s="1025"/>
      <c r="T216" s="1026"/>
      <c r="U216" s="149"/>
      <c r="V216" s="149"/>
    </row>
    <row r="217" spans="1:28">
      <c r="B217" s="151"/>
      <c r="C217" s="1024"/>
      <c r="D217" s="1025"/>
      <c r="E217" s="1025"/>
      <c r="F217" s="1025"/>
      <c r="G217" s="1025"/>
      <c r="H217" s="1025"/>
      <c r="I217" s="1025"/>
      <c r="J217" s="1025"/>
      <c r="K217" s="1025"/>
      <c r="L217" s="1025"/>
      <c r="M217" s="1025"/>
      <c r="N217" s="1025"/>
      <c r="O217" s="1025"/>
      <c r="P217" s="1025"/>
      <c r="Q217" s="1025"/>
      <c r="R217" s="1025"/>
      <c r="S217" s="1025"/>
      <c r="T217" s="1026"/>
      <c r="U217" s="149"/>
      <c r="V217" s="149"/>
      <c r="X217" s="141"/>
    </row>
    <row r="218" spans="1:28">
      <c r="B218" s="151"/>
      <c r="C218" s="1027"/>
      <c r="D218" s="1028"/>
      <c r="E218" s="1028"/>
      <c r="F218" s="1028"/>
      <c r="G218" s="1028"/>
      <c r="H218" s="1028"/>
      <c r="I218" s="1028"/>
      <c r="J218" s="1028"/>
      <c r="K218" s="1028"/>
      <c r="L218" s="1028"/>
      <c r="M218" s="1028"/>
      <c r="N218" s="1028"/>
      <c r="O218" s="1028"/>
      <c r="P218" s="1028"/>
      <c r="Q218" s="1028"/>
      <c r="R218" s="1028"/>
      <c r="S218" s="1028"/>
      <c r="T218" s="1029"/>
      <c r="U218" s="149"/>
      <c r="V218" s="149"/>
      <c r="X218" s="131"/>
    </row>
    <row r="219" spans="1:28">
      <c r="B219" s="151"/>
      <c r="C219" s="180"/>
      <c r="D219" s="180"/>
      <c r="E219" s="180"/>
      <c r="F219" s="180"/>
      <c r="G219" s="180"/>
      <c r="H219" s="180"/>
      <c r="I219" s="180"/>
      <c r="J219" s="180"/>
      <c r="K219" s="180"/>
      <c r="L219" s="180"/>
      <c r="M219" s="180"/>
      <c r="N219" s="180"/>
      <c r="O219" s="180"/>
      <c r="P219" s="180"/>
      <c r="Q219" s="180"/>
      <c r="R219" s="180"/>
      <c r="S219" s="180"/>
      <c r="T219" s="180"/>
      <c r="U219" s="149"/>
      <c r="V219" s="149"/>
    </row>
    <row r="220" spans="1:28">
      <c r="A220" s="142"/>
      <c r="B220" s="143"/>
      <c r="C220" s="181"/>
      <c r="D220" s="181"/>
      <c r="E220" s="181"/>
      <c r="F220" s="181"/>
      <c r="G220" s="181"/>
      <c r="H220" s="181"/>
      <c r="I220" s="181"/>
      <c r="J220" s="181"/>
      <c r="K220" s="181"/>
      <c r="L220" s="181"/>
      <c r="M220" s="181"/>
      <c r="N220" s="181"/>
      <c r="O220" s="181"/>
      <c r="P220" s="181"/>
      <c r="Q220" s="181"/>
      <c r="R220" s="181"/>
      <c r="S220" s="181"/>
      <c r="T220" s="181"/>
      <c r="U220" s="149"/>
      <c r="V220" s="149"/>
    </row>
    <row r="221" spans="1:28" s="141" customFormat="1" ht="6.75" customHeight="1">
      <c r="B221" s="146"/>
      <c r="C221" s="154"/>
      <c r="D221" s="154"/>
      <c r="E221" s="155"/>
      <c r="F221" s="154"/>
      <c r="G221" s="154"/>
      <c r="H221" s="155"/>
      <c r="I221" s="154"/>
      <c r="J221" s="154"/>
      <c r="K221" s="155"/>
      <c r="L221" s="154"/>
      <c r="M221" s="154"/>
      <c r="N221" s="155"/>
      <c r="O221" s="154"/>
      <c r="P221" s="154"/>
      <c r="Q221" s="155"/>
      <c r="R221" s="154"/>
      <c r="S221" s="154"/>
      <c r="T221" s="155"/>
      <c r="U221" s="149"/>
      <c r="V221" s="149"/>
      <c r="X221" s="136"/>
      <c r="AA221" s="239"/>
      <c r="AB221" s="239"/>
    </row>
    <row r="222" spans="1:28" s="131" customFormat="1" ht="17.399999999999999">
      <c r="B222" s="150" t="str">
        <f>IF($F$1="de",headings!$C$3,IF($F$1="fr",headings!$B$3,headings!$A$3))</f>
        <v>Railway Operator:</v>
      </c>
      <c r="C222" s="156"/>
      <c r="D222" s="156"/>
      <c r="E222" s="156"/>
      <c r="F222" s="1020" t="s">
        <v>22</v>
      </c>
      <c r="G222" s="1020"/>
      <c r="H222" s="1020"/>
      <c r="I222" s="1020"/>
      <c r="J222" s="1020"/>
      <c r="K222" s="157"/>
      <c r="L222" s="157"/>
      <c r="M222" s="157"/>
      <c r="N222" s="157"/>
      <c r="O222" s="157"/>
      <c r="P222" s="157"/>
      <c r="Q222" s="158"/>
      <c r="R222" s="158"/>
      <c r="S222" s="158"/>
      <c r="T222" s="158"/>
      <c r="U222" s="149"/>
      <c r="V222" s="149"/>
      <c r="X222" s="136"/>
      <c r="AA222" s="243"/>
      <c r="AB222" s="243"/>
    </row>
    <row r="223" spans="1:28" ht="6.75" customHeight="1" thickBot="1">
      <c r="B223" s="146"/>
      <c r="C223" s="157"/>
      <c r="D223" s="157"/>
      <c r="E223" s="159"/>
      <c r="F223" s="157"/>
      <c r="G223" s="157"/>
      <c r="H223" s="157"/>
      <c r="I223" s="157"/>
      <c r="J223" s="157"/>
      <c r="K223" s="157"/>
      <c r="L223" s="157"/>
      <c r="M223" s="157"/>
      <c r="N223" s="157"/>
      <c r="O223" s="157"/>
      <c r="P223" s="157"/>
      <c r="Q223" s="157"/>
      <c r="R223" s="157"/>
      <c r="S223" s="157"/>
      <c r="T223" s="160"/>
      <c r="U223" s="149"/>
      <c r="V223" s="149"/>
    </row>
    <row r="224" spans="1:28" ht="15.75" customHeight="1" thickTop="1">
      <c r="A224" s="136" t="str">
        <f>F222&amp;"m01"</f>
        <v>CFMm01</v>
      </c>
      <c r="B224" s="362" t="str">
        <f>IF($F$1="de",headings!$C$6,IF($F$1="fr",headings!$B$6,headings!$A$6))</f>
        <v>January</v>
      </c>
      <c r="C224" s="164">
        <v>-1</v>
      </c>
      <c r="D224" s="164">
        <v>-1</v>
      </c>
      <c r="E224" s="124" t="str">
        <f>IF(C224&lt;0.001,"",IF(D224=-1,"",D224/C224*100-100))</f>
        <v/>
      </c>
      <c r="F224" s="164">
        <v>-1</v>
      </c>
      <c r="G224" s="164">
        <v>-1</v>
      </c>
      <c r="H224" s="124" t="str">
        <f>IF(F224&lt;0.001,"",IF(G224=-1,"",G224/F224*100-100))</f>
        <v/>
      </c>
      <c r="I224" s="164">
        <v>-1</v>
      </c>
      <c r="J224" s="364">
        <v>-1</v>
      </c>
      <c r="K224" s="164">
        <v>-1</v>
      </c>
      <c r="L224" s="164">
        <v>-1</v>
      </c>
      <c r="M224" s="124" t="str">
        <f>IF(K224&lt;0.001,"",IF(L224=-1,"",L224/K224*100-100))</f>
        <v/>
      </c>
      <c r="N224" s="164">
        <v>-1</v>
      </c>
      <c r="O224" s="164">
        <v>-1</v>
      </c>
      <c r="P224" s="124" t="str">
        <f>IF(N224&lt;0.001,"",IF(O224=-1,"",O224/N224*100-100))</f>
        <v/>
      </c>
      <c r="Q224" s="164">
        <v>-1</v>
      </c>
      <c r="R224" s="164">
        <v>-1</v>
      </c>
      <c r="S224" s="124" t="str">
        <f>IF(Q224&lt;0.001,"",IF(R224=-1,"",R224/Q224*100-100))</f>
        <v/>
      </c>
      <c r="T224" s="164">
        <v>-1</v>
      </c>
      <c r="U224" s="164">
        <v>-1</v>
      </c>
      <c r="V224" s="124" t="str">
        <f>IF(T224&lt;0.001,"",IF(U224=-1,"",U224/T224*100-100))</f>
        <v/>
      </c>
    </row>
    <row r="225" spans="1:28" ht="15.75" customHeight="1">
      <c r="A225" s="136" t="str">
        <f>F222&amp;"m02"</f>
        <v>CFMm02</v>
      </c>
      <c r="B225" s="362" t="str">
        <f>IF($F$1="de",headings!$C$7,IF($F$1="fr",headings!$B$7,headings!$A$7))</f>
        <v>February</v>
      </c>
      <c r="C225" s="166">
        <v>-1</v>
      </c>
      <c r="D225" s="166">
        <v>-1</v>
      </c>
      <c r="E225" s="127" t="str">
        <f>IF(C225&lt;0.001,"",IF(D225=-1,"",D225/C225*100-100))</f>
        <v/>
      </c>
      <c r="F225" s="166">
        <v>-1</v>
      </c>
      <c r="G225" s="166">
        <v>-1</v>
      </c>
      <c r="H225" s="127" t="str">
        <f>IF(F225&lt;0.001,"",IF(G225=-1,"",G225/F225*100-100))</f>
        <v/>
      </c>
      <c r="I225" s="166">
        <v>-1</v>
      </c>
      <c r="J225" s="365">
        <v>-1</v>
      </c>
      <c r="K225" s="166">
        <v>-1</v>
      </c>
      <c r="L225" s="166">
        <v>-1</v>
      </c>
      <c r="M225" s="127" t="str">
        <f>IF(K225&lt;0.001,"",IF(L225=-1,"",L225/K225*100-100))</f>
        <v/>
      </c>
      <c r="N225" s="166">
        <v>-1</v>
      </c>
      <c r="O225" s="166">
        <v>-1</v>
      </c>
      <c r="P225" s="127" t="str">
        <f>IF(N225&lt;0.001,"",IF(O225=-1,"",O225/N225*100-100))</f>
        <v/>
      </c>
      <c r="Q225" s="166">
        <v>-1</v>
      </c>
      <c r="R225" s="166">
        <v>-1</v>
      </c>
      <c r="S225" s="127" t="str">
        <f>IF(Q225&lt;0.001,"",IF(R225=-1,"",R225/Q225*100-100))</f>
        <v/>
      </c>
      <c r="T225" s="166">
        <v>-1</v>
      </c>
      <c r="U225" s="166">
        <v>-1</v>
      </c>
      <c r="V225" s="127" t="str">
        <f>IF(T225&lt;0.001,"",IF(U225=-1,"",U225/T225*100-100))</f>
        <v/>
      </c>
    </row>
    <row r="226" spans="1:28" ht="15.75" customHeight="1" thickBot="1">
      <c r="A226" s="136" t="str">
        <f>F222&amp;"m03"</f>
        <v>CFMm03</v>
      </c>
      <c r="B226" s="362" t="str">
        <f>IF($F$1="de",headings!$C$8,IF($F$1="fr",headings!$B$8,headings!$A$8))</f>
        <v>March</v>
      </c>
      <c r="C226" s="168">
        <v>-1</v>
      </c>
      <c r="D226" s="168">
        <v>-1</v>
      </c>
      <c r="E226" s="129" t="str">
        <f>IF(C226&lt;0.001,"",IF(D226=-1,"",D226/C226*100-100))</f>
        <v/>
      </c>
      <c r="F226" s="168">
        <v>-1</v>
      </c>
      <c r="G226" s="168">
        <v>-1</v>
      </c>
      <c r="H226" s="129" t="str">
        <f>IF(F226&lt;0.001,"",IF(G226=-1,"",G226/F226*100-100))</f>
        <v/>
      </c>
      <c r="I226" s="168">
        <v>-1</v>
      </c>
      <c r="J226" s="366">
        <v>-1</v>
      </c>
      <c r="K226" s="168">
        <v>-1</v>
      </c>
      <c r="L226" s="168">
        <v>-1</v>
      </c>
      <c r="M226" s="129" t="str">
        <f>IF(K226&lt;0.001,"",IF(L226=-1,"",L226/K226*100-100))</f>
        <v/>
      </c>
      <c r="N226" s="168">
        <v>-1</v>
      </c>
      <c r="O226" s="168">
        <v>-1</v>
      </c>
      <c r="P226" s="129" t="str">
        <f>IF(N226&lt;0.001,"",IF(O226=-1,"",O226/N226*100-100))</f>
        <v/>
      </c>
      <c r="Q226" s="168">
        <v>-1</v>
      </c>
      <c r="R226" s="168">
        <v>-1</v>
      </c>
      <c r="S226" s="129" t="str">
        <f>IF(Q226&lt;0.001,"",IF(R226=-1,"",R226/Q226*100-100))</f>
        <v/>
      </c>
      <c r="T226" s="168">
        <v>-1</v>
      </c>
      <c r="U226" s="168">
        <v>-1</v>
      </c>
      <c r="V226" s="129" t="str">
        <f>IF(T226&lt;0.001,"",IF(U226=-1,"",U226/T226*100-100))</f>
        <v/>
      </c>
    </row>
    <row r="227" spans="1:28" ht="15.75" customHeight="1" thickTop="1">
      <c r="A227" s="136" t="str">
        <f>F222&amp;"m04"</f>
        <v>CFMm04</v>
      </c>
      <c r="B227" s="362" t="str">
        <f>IF($F$1="de",headings!$C$9,IF($F$1="fr",headings!$B$9,headings!$A$9))</f>
        <v>April</v>
      </c>
      <c r="C227" s="164">
        <v>-1</v>
      </c>
      <c r="D227" s="164">
        <v>-1</v>
      </c>
      <c r="E227" s="124" t="str">
        <f t="shared" ref="E227:E235" si="19">IF(C227&lt;0.001,"",IF(D227=-1,"",D227/C227*100-100))</f>
        <v/>
      </c>
      <c r="F227" s="164">
        <v>-1</v>
      </c>
      <c r="G227" s="164">
        <v>-1</v>
      </c>
      <c r="H227" s="124" t="str">
        <f t="shared" ref="H227:H235" si="20">IF(F227&lt;0.001,"",IF(G227=-1,"",G227/F227*100-100))</f>
        <v/>
      </c>
      <c r="I227" s="164">
        <v>-1</v>
      </c>
      <c r="J227" s="364">
        <v>-1</v>
      </c>
      <c r="K227" s="164">
        <v>-1</v>
      </c>
      <c r="L227" s="164">
        <v>-1</v>
      </c>
      <c r="M227" s="124" t="str">
        <f t="shared" ref="M227:M235" si="21">IF(K227&lt;0.001,"",IF(L227=-1,"",L227/K227*100-100))</f>
        <v/>
      </c>
      <c r="N227" s="164">
        <v>-1</v>
      </c>
      <c r="O227" s="164">
        <v>-1</v>
      </c>
      <c r="P227" s="124" t="str">
        <f t="shared" ref="P227:P235" si="22">IF(N227&lt;0.001,"",IF(O227=-1,"",O227/N227*100-100))</f>
        <v/>
      </c>
      <c r="Q227" s="164">
        <v>-1</v>
      </c>
      <c r="R227" s="164">
        <v>-1</v>
      </c>
      <c r="S227" s="124" t="str">
        <f t="shared" ref="S227:S235" si="23">IF(Q227&lt;0.001,"",IF(R227=-1,"",R227/Q227*100-100))</f>
        <v/>
      </c>
      <c r="T227" s="164">
        <v>-1</v>
      </c>
      <c r="U227" s="164">
        <v>-1</v>
      </c>
      <c r="V227" s="124" t="str">
        <f t="shared" ref="V227:V235" si="24">IF(T227&lt;0.001,"",IF(U227=-1,"",U227/T227*100-100))</f>
        <v/>
      </c>
    </row>
    <row r="228" spans="1:28" ht="15.75" customHeight="1">
      <c r="A228" s="136" t="str">
        <f>F222&amp;"m05"</f>
        <v>CFMm05</v>
      </c>
      <c r="B228" s="362" t="str">
        <f>IF($F$1="de",headings!$C$10,IF($F$1="fr",headings!$B$10,headings!$A$10))</f>
        <v>May</v>
      </c>
      <c r="C228" s="166">
        <v>-1</v>
      </c>
      <c r="D228" s="166">
        <v>-1</v>
      </c>
      <c r="E228" s="127" t="str">
        <f t="shared" si="19"/>
        <v/>
      </c>
      <c r="F228" s="166">
        <v>-1</v>
      </c>
      <c r="G228" s="166">
        <v>-1</v>
      </c>
      <c r="H228" s="127" t="str">
        <f t="shared" si="20"/>
        <v/>
      </c>
      <c r="I228" s="166">
        <v>-1</v>
      </c>
      <c r="J228" s="365">
        <v>-1</v>
      </c>
      <c r="K228" s="166">
        <v>-1</v>
      </c>
      <c r="L228" s="166">
        <v>-1</v>
      </c>
      <c r="M228" s="127" t="str">
        <f t="shared" si="21"/>
        <v/>
      </c>
      <c r="N228" s="166">
        <v>-1</v>
      </c>
      <c r="O228" s="166">
        <v>-1</v>
      </c>
      <c r="P228" s="127" t="str">
        <f t="shared" si="22"/>
        <v/>
      </c>
      <c r="Q228" s="166">
        <v>-1</v>
      </c>
      <c r="R228" s="166">
        <v>-1</v>
      </c>
      <c r="S228" s="127" t="str">
        <f t="shared" si="23"/>
        <v/>
      </c>
      <c r="T228" s="166">
        <v>-1</v>
      </c>
      <c r="U228" s="166">
        <v>-1</v>
      </c>
      <c r="V228" s="127" t="str">
        <f t="shared" si="24"/>
        <v/>
      </c>
    </row>
    <row r="229" spans="1:28" ht="15.75" customHeight="1" thickBot="1">
      <c r="A229" s="136" t="str">
        <f>F222&amp;"m06"</f>
        <v>CFMm06</v>
      </c>
      <c r="B229" s="362" t="str">
        <f>IF($F$1="de",headings!$C$11,IF($F$1="fr",headings!$B$11,headings!$A$11))</f>
        <v>June</v>
      </c>
      <c r="C229" s="168">
        <v>-1</v>
      </c>
      <c r="D229" s="168">
        <v>-1</v>
      </c>
      <c r="E229" s="129" t="str">
        <f t="shared" si="19"/>
        <v/>
      </c>
      <c r="F229" s="168">
        <v>-1</v>
      </c>
      <c r="G229" s="168">
        <v>-1</v>
      </c>
      <c r="H229" s="129" t="str">
        <f t="shared" si="20"/>
        <v/>
      </c>
      <c r="I229" s="168">
        <v>-1</v>
      </c>
      <c r="J229" s="366">
        <v>-1</v>
      </c>
      <c r="K229" s="168">
        <v>-1</v>
      </c>
      <c r="L229" s="168">
        <v>-1</v>
      </c>
      <c r="M229" s="129" t="str">
        <f t="shared" si="21"/>
        <v/>
      </c>
      <c r="N229" s="168">
        <v>-1</v>
      </c>
      <c r="O229" s="168">
        <v>-1</v>
      </c>
      <c r="P229" s="129" t="str">
        <f t="shared" si="22"/>
        <v/>
      </c>
      <c r="Q229" s="168">
        <v>-1</v>
      </c>
      <c r="R229" s="168">
        <v>-1</v>
      </c>
      <c r="S229" s="129" t="str">
        <f t="shared" si="23"/>
        <v/>
      </c>
      <c r="T229" s="168">
        <v>-1</v>
      </c>
      <c r="U229" s="168">
        <v>-1</v>
      </c>
      <c r="V229" s="129" t="str">
        <f t="shared" si="24"/>
        <v/>
      </c>
    </row>
    <row r="230" spans="1:28" ht="15.75" customHeight="1" thickTop="1">
      <c r="A230" s="136" t="str">
        <f>F222&amp;"m07"</f>
        <v>CFMm07</v>
      </c>
      <c r="B230" s="362" t="str">
        <f>IF($F$1="de",headings!$C$12,IF($F$1="fr",headings!$B$12,headings!$A$12))</f>
        <v>July</v>
      </c>
      <c r="C230" s="164">
        <v>-1</v>
      </c>
      <c r="D230" s="164">
        <v>-1</v>
      </c>
      <c r="E230" s="127" t="str">
        <f t="shared" si="19"/>
        <v/>
      </c>
      <c r="F230" s="164">
        <v>-1</v>
      </c>
      <c r="G230" s="164">
        <v>-1</v>
      </c>
      <c r="H230" s="127" t="str">
        <f t="shared" si="20"/>
        <v/>
      </c>
      <c r="I230" s="164">
        <v>-1</v>
      </c>
      <c r="J230" s="364">
        <v>-1</v>
      </c>
      <c r="K230" s="164">
        <v>-1</v>
      </c>
      <c r="L230" s="164">
        <v>-1</v>
      </c>
      <c r="M230" s="127" t="str">
        <f t="shared" si="21"/>
        <v/>
      </c>
      <c r="N230" s="164">
        <v>-1</v>
      </c>
      <c r="O230" s="164">
        <v>-1</v>
      </c>
      <c r="P230" s="127" t="str">
        <f t="shared" si="22"/>
        <v/>
      </c>
      <c r="Q230" s="164">
        <v>-1</v>
      </c>
      <c r="R230" s="164">
        <v>-1</v>
      </c>
      <c r="S230" s="127" t="str">
        <f t="shared" si="23"/>
        <v/>
      </c>
      <c r="T230" s="164">
        <v>-1</v>
      </c>
      <c r="U230" s="164">
        <v>-1</v>
      </c>
      <c r="V230" s="127" t="str">
        <f t="shared" si="24"/>
        <v/>
      </c>
    </row>
    <row r="231" spans="1:28" ht="15.75" customHeight="1">
      <c r="A231" s="136" t="str">
        <f>F222&amp;"m08"</f>
        <v>CFMm08</v>
      </c>
      <c r="B231" s="362" t="str">
        <f>IF($F$1="de",headings!$C$13,IF($F$1="fr",headings!$B$13,headings!$A$13))</f>
        <v>August</v>
      </c>
      <c r="C231" s="166">
        <v>-1</v>
      </c>
      <c r="D231" s="166">
        <v>-1</v>
      </c>
      <c r="E231" s="127" t="str">
        <f t="shared" si="19"/>
        <v/>
      </c>
      <c r="F231" s="166">
        <v>-1</v>
      </c>
      <c r="G231" s="166">
        <v>-1</v>
      </c>
      <c r="H231" s="127" t="str">
        <f t="shared" si="20"/>
        <v/>
      </c>
      <c r="I231" s="166">
        <v>-1</v>
      </c>
      <c r="J231" s="365">
        <v>-1</v>
      </c>
      <c r="K231" s="166">
        <v>-1</v>
      </c>
      <c r="L231" s="166">
        <v>-1</v>
      </c>
      <c r="M231" s="127" t="str">
        <f t="shared" si="21"/>
        <v/>
      </c>
      <c r="N231" s="166">
        <v>-1</v>
      </c>
      <c r="O231" s="166">
        <v>-1</v>
      </c>
      <c r="P231" s="127" t="str">
        <f t="shared" si="22"/>
        <v/>
      </c>
      <c r="Q231" s="166">
        <v>-1</v>
      </c>
      <c r="R231" s="166">
        <v>-1</v>
      </c>
      <c r="S231" s="127" t="str">
        <f t="shared" si="23"/>
        <v/>
      </c>
      <c r="T231" s="166">
        <v>-1</v>
      </c>
      <c r="U231" s="166">
        <v>-1</v>
      </c>
      <c r="V231" s="127" t="str">
        <f t="shared" si="24"/>
        <v/>
      </c>
    </row>
    <row r="232" spans="1:28" ht="15.75" customHeight="1" thickBot="1">
      <c r="A232" s="136" t="str">
        <f>F222&amp;"m09"</f>
        <v>CFMm09</v>
      </c>
      <c r="B232" s="362" t="str">
        <f>IF($F$1="de",headings!$C$14,IF($F$1="fr",headings!$B$14,headings!$A$14))</f>
        <v>September</v>
      </c>
      <c r="C232" s="168">
        <v>-1</v>
      </c>
      <c r="D232" s="168">
        <v>-1</v>
      </c>
      <c r="E232" s="129" t="str">
        <f t="shared" si="19"/>
        <v/>
      </c>
      <c r="F232" s="168">
        <v>-1</v>
      </c>
      <c r="G232" s="168">
        <v>-1</v>
      </c>
      <c r="H232" s="129" t="str">
        <f t="shared" si="20"/>
        <v/>
      </c>
      <c r="I232" s="168">
        <v>-1</v>
      </c>
      <c r="J232" s="366">
        <v>-1</v>
      </c>
      <c r="K232" s="168">
        <v>-1</v>
      </c>
      <c r="L232" s="168">
        <v>-1</v>
      </c>
      <c r="M232" s="129" t="str">
        <f t="shared" si="21"/>
        <v/>
      </c>
      <c r="N232" s="168">
        <v>-1</v>
      </c>
      <c r="O232" s="168">
        <v>-1</v>
      </c>
      <c r="P232" s="129" t="str">
        <f t="shared" si="22"/>
        <v/>
      </c>
      <c r="Q232" s="168">
        <v>-1</v>
      </c>
      <c r="R232" s="168">
        <v>-1</v>
      </c>
      <c r="S232" s="129" t="str">
        <f t="shared" si="23"/>
        <v/>
      </c>
      <c r="T232" s="168">
        <v>-1</v>
      </c>
      <c r="U232" s="168">
        <v>-1</v>
      </c>
      <c r="V232" s="129" t="str">
        <f t="shared" si="24"/>
        <v/>
      </c>
    </row>
    <row r="233" spans="1:28" ht="15.75" customHeight="1" thickTop="1">
      <c r="A233" s="136" t="str">
        <f>F222&amp;"m10"</f>
        <v>CFMm10</v>
      </c>
      <c r="B233" s="362" t="str">
        <f>IF($F$1="de",headings!$C$15,IF($F$1="fr",headings!$B$15,headings!$A$15))</f>
        <v>October</v>
      </c>
      <c r="C233" s="164">
        <v>-1</v>
      </c>
      <c r="D233" s="164">
        <v>-1</v>
      </c>
      <c r="E233" s="127" t="str">
        <f t="shared" si="19"/>
        <v/>
      </c>
      <c r="F233" s="164">
        <v>-1</v>
      </c>
      <c r="G233" s="164">
        <v>-1</v>
      </c>
      <c r="H233" s="127" t="str">
        <f t="shared" si="20"/>
        <v/>
      </c>
      <c r="I233" s="164">
        <v>-1</v>
      </c>
      <c r="J233" s="364">
        <v>-1</v>
      </c>
      <c r="K233" s="164">
        <v>-1</v>
      </c>
      <c r="L233" s="164">
        <v>-1</v>
      </c>
      <c r="M233" s="127" t="str">
        <f t="shared" si="21"/>
        <v/>
      </c>
      <c r="N233" s="164">
        <v>-1</v>
      </c>
      <c r="O233" s="164">
        <v>-1</v>
      </c>
      <c r="P233" s="127" t="str">
        <f t="shared" si="22"/>
        <v/>
      </c>
      <c r="Q233" s="164">
        <v>-1</v>
      </c>
      <c r="R233" s="164">
        <v>-1</v>
      </c>
      <c r="S233" s="127" t="str">
        <f t="shared" si="23"/>
        <v/>
      </c>
      <c r="T233" s="164">
        <v>-1</v>
      </c>
      <c r="U233" s="164">
        <v>-1</v>
      </c>
      <c r="V233" s="127" t="str">
        <f t="shared" si="24"/>
        <v/>
      </c>
      <c r="X233" s="137"/>
    </row>
    <row r="234" spans="1:28" ht="15.75" customHeight="1">
      <c r="A234" s="136" t="str">
        <f>F222&amp;"m11"</f>
        <v>CFMm11</v>
      </c>
      <c r="B234" s="362" t="str">
        <f>IF($F$1="de",headings!$C$16,IF($F$1="fr",headings!$B$16,headings!$A$16))</f>
        <v>November</v>
      </c>
      <c r="C234" s="166">
        <v>-1</v>
      </c>
      <c r="D234" s="166">
        <v>-1</v>
      </c>
      <c r="E234" s="127" t="str">
        <f t="shared" si="19"/>
        <v/>
      </c>
      <c r="F234" s="166">
        <v>-1</v>
      </c>
      <c r="G234" s="166">
        <v>-1</v>
      </c>
      <c r="H234" s="127" t="str">
        <f t="shared" si="20"/>
        <v/>
      </c>
      <c r="I234" s="166">
        <v>-1</v>
      </c>
      <c r="J234" s="365">
        <v>-1</v>
      </c>
      <c r="K234" s="166">
        <v>-1</v>
      </c>
      <c r="L234" s="166">
        <v>-1</v>
      </c>
      <c r="M234" s="127" t="str">
        <f t="shared" si="21"/>
        <v/>
      </c>
      <c r="N234" s="166">
        <v>-1</v>
      </c>
      <c r="O234" s="166">
        <v>-1</v>
      </c>
      <c r="P234" s="127" t="str">
        <f t="shared" si="22"/>
        <v/>
      </c>
      <c r="Q234" s="166">
        <v>-1</v>
      </c>
      <c r="R234" s="166">
        <v>-1</v>
      </c>
      <c r="S234" s="127" t="str">
        <f t="shared" si="23"/>
        <v/>
      </c>
      <c r="T234" s="166">
        <v>-1</v>
      </c>
      <c r="U234" s="166">
        <v>-1</v>
      </c>
      <c r="V234" s="127" t="str">
        <f t="shared" si="24"/>
        <v/>
      </c>
      <c r="X234" s="137"/>
    </row>
    <row r="235" spans="1:28" ht="15.75" customHeight="1" thickBot="1">
      <c r="A235" s="136" t="str">
        <f>F222&amp;"m12"</f>
        <v>CFMm12</v>
      </c>
      <c r="B235" s="362" t="str">
        <f>IF($F$1="de",headings!$C$17,IF($F$1="fr",headings!$B$17,headings!$A$17))</f>
        <v>December</v>
      </c>
      <c r="C235" s="168">
        <v>-1</v>
      </c>
      <c r="D235" s="168">
        <v>-1</v>
      </c>
      <c r="E235" s="129" t="str">
        <f t="shared" si="19"/>
        <v/>
      </c>
      <c r="F235" s="168">
        <v>-1</v>
      </c>
      <c r="G235" s="168">
        <v>-1</v>
      </c>
      <c r="H235" s="129" t="str">
        <f t="shared" si="20"/>
        <v/>
      </c>
      <c r="I235" s="168">
        <v>-1</v>
      </c>
      <c r="J235" s="366">
        <v>-1</v>
      </c>
      <c r="K235" s="168">
        <v>-1</v>
      </c>
      <c r="L235" s="168">
        <v>-1</v>
      </c>
      <c r="M235" s="129" t="str">
        <f t="shared" si="21"/>
        <v/>
      </c>
      <c r="N235" s="168">
        <v>-1</v>
      </c>
      <c r="O235" s="168">
        <v>-1</v>
      </c>
      <c r="P235" s="129" t="str">
        <f t="shared" si="22"/>
        <v/>
      </c>
      <c r="Q235" s="168">
        <v>-1</v>
      </c>
      <c r="R235" s="168">
        <v>-1</v>
      </c>
      <c r="S235" s="129" t="str">
        <f t="shared" si="23"/>
        <v/>
      </c>
      <c r="T235" s="168">
        <v>-1</v>
      </c>
      <c r="U235" s="168">
        <v>-1</v>
      </c>
      <c r="V235" s="129" t="str">
        <f t="shared" si="24"/>
        <v/>
      </c>
      <c r="X235" s="137"/>
    </row>
    <row r="236" spans="1:28" ht="14.4" thickTop="1" thickBot="1">
      <c r="B236" s="146"/>
      <c r="C236" s="146"/>
      <c r="D236" s="146"/>
      <c r="E236" s="146"/>
      <c r="F236" s="146"/>
      <c r="G236" s="146"/>
      <c r="H236" s="146"/>
      <c r="I236" s="146"/>
      <c r="J236" s="362"/>
      <c r="K236" s="146"/>
      <c r="L236" s="146"/>
      <c r="M236" s="146"/>
      <c r="N236" s="146"/>
      <c r="O236" s="146"/>
      <c r="P236" s="146"/>
      <c r="Q236" s="146"/>
      <c r="R236" s="146"/>
      <c r="S236" s="146"/>
      <c r="T236" s="146"/>
      <c r="U236" s="146"/>
      <c r="V236" s="146"/>
      <c r="X236" s="137"/>
    </row>
    <row r="237" spans="1:28" s="137" customFormat="1" ht="15.75" customHeight="1" thickTop="1">
      <c r="A237" s="137" t="str">
        <f>F222&amp;"q1"</f>
        <v>CFMq1</v>
      </c>
      <c r="B237" s="362" t="str">
        <f>IF($F$1="de",headings!$C$31,IF($F$1="fr",headings!$B$31,headings!$A$31))</f>
        <v>Quarter 1</v>
      </c>
      <c r="C237" s="320" t="str">
        <f>IF(C226=-1,"-1",C224+C225+C226)</f>
        <v>-1</v>
      </c>
      <c r="D237" s="320" t="str">
        <f>IF(D226=-1,"-1",D224+D225+D226)</f>
        <v>-1</v>
      </c>
      <c r="E237" s="358" t="str">
        <f>IF(C226+C227+C228&lt;=0,"",IF(D226=-1,"",D237/C237*100-100))</f>
        <v/>
      </c>
      <c r="F237" s="320" t="str">
        <f>IF(F226=-1,"-1",F224+F225+F226)</f>
        <v>-1</v>
      </c>
      <c r="G237" s="320" t="str">
        <f>IF(G226=-1,"-1",G224+G225+G226)</f>
        <v>-1</v>
      </c>
      <c r="H237" s="358" t="str">
        <f>IF(F226+F227+F228&lt;=0,"",IF(G226=-1,"",G237/F237*100-100))</f>
        <v/>
      </c>
      <c r="I237" s="320" t="str">
        <f>IF(I226=-1,"-1",I224+I225+I226)</f>
        <v>-1</v>
      </c>
      <c r="J237" s="367" t="str">
        <f>IF(J226=-1,"-1",J224+J225+J226)</f>
        <v>-1</v>
      </c>
      <c r="K237" s="320" t="str">
        <f>IF(K226=-1,"-1",K224+K225+K226)</f>
        <v>-1</v>
      </c>
      <c r="L237" s="320" t="str">
        <f>IF(L226=-1,"-1",L224+L225+L226)</f>
        <v>-1</v>
      </c>
      <c r="M237" s="358" t="str">
        <f>IF(K226+K227+K228&lt;=0,"",IF(L226=-1,"",L237/K237*100-100))</f>
        <v/>
      </c>
      <c r="N237" s="320" t="str">
        <f>IF(N226=-1,"-1",N224+N225+N226)</f>
        <v>-1</v>
      </c>
      <c r="O237" s="320" t="str">
        <f>IF(O226=-1,"-1",O224+O225+O226)</f>
        <v>-1</v>
      </c>
      <c r="P237" s="358" t="str">
        <f>IF(N226+N227+N228&lt;=0,"",IF(O226=-1,"",O237/N237*100-100))</f>
        <v/>
      </c>
      <c r="Q237" s="320" t="str">
        <f>IF(Q226=-1,"-1",Q224+Q225+Q226)</f>
        <v>-1</v>
      </c>
      <c r="R237" s="320" t="str">
        <f>IF(R226=-1,"-1",R224+R225+R226)</f>
        <v>-1</v>
      </c>
      <c r="S237" s="358" t="str">
        <f>IF(Q226+Q227+Q228&lt;=0,"",IF(R226=-1,"",R237/Q237*100-100))</f>
        <v/>
      </c>
      <c r="T237" s="320" t="str">
        <f>IF(T226=-1,"-1",T224+T225+T226)</f>
        <v>-1</v>
      </c>
      <c r="U237" s="320" t="str">
        <f>IF(U226=-1,"-1",U224+U225+U226)</f>
        <v>-1</v>
      </c>
      <c r="V237" s="358" t="str">
        <f>IF(T226+T227+T228&lt;=0,"",IF(U226=-1,"",U237/T237*100-100))</f>
        <v/>
      </c>
      <c r="X237" s="136"/>
      <c r="AA237" s="244"/>
      <c r="AB237" s="244"/>
    </row>
    <row r="238" spans="1:28" s="137" customFormat="1" ht="15.75" customHeight="1">
      <c r="A238" s="137" t="str">
        <f>F222&amp;"q2"</f>
        <v>CFMq2</v>
      </c>
      <c r="B238" s="362" t="str">
        <f>IF($F$1="de",headings!$C$32,IF($F$1="fr",headings!$B$32,headings!$A$32))</f>
        <v>Quarter 2</v>
      </c>
      <c r="C238" s="323" t="str">
        <f>IF(C229=-1,"-1",C227+C228+C229)</f>
        <v>-1</v>
      </c>
      <c r="D238" s="323" t="str">
        <f>IF(D229=-1,"-1",D227+D228+D229)</f>
        <v>-1</v>
      </c>
      <c r="E238" s="342" t="str">
        <f>IF(C227+C228+C229&lt;=0,"",IF(D229=-1,"",D238/C238*100-100))</f>
        <v/>
      </c>
      <c r="F238" s="323" t="str">
        <f>IF(F229=-1,"-1",F227+F228+F229)</f>
        <v>-1</v>
      </c>
      <c r="G238" s="323" t="str">
        <f>IF(G229=-1,"-1",G227+G228+G229)</f>
        <v>-1</v>
      </c>
      <c r="H238" s="342" t="str">
        <f>IF(F227+F228+F229&lt;=0,"",IF(G229=-1,"",G238/F238*100-100))</f>
        <v/>
      </c>
      <c r="I238" s="323" t="str">
        <f>IF(I229=-1,"-1",I227+I228+I229)</f>
        <v>-1</v>
      </c>
      <c r="J238" s="368" t="str">
        <f>IF(J229=-1,"-1",J227+J228+J229)</f>
        <v>-1</v>
      </c>
      <c r="K238" s="323" t="str">
        <f>IF(K229=-1,"-1",K227+K228+K229)</f>
        <v>-1</v>
      </c>
      <c r="L238" s="323" t="str">
        <f>IF(L229=-1,"-1",L227+L228+L229)</f>
        <v>-1</v>
      </c>
      <c r="M238" s="342" t="str">
        <f>IF(K227+K228+K229&lt;=0,"",IF(L229=-1,"",L238/K238*100-100))</f>
        <v/>
      </c>
      <c r="N238" s="323" t="str">
        <f>IF(N229=-1,"-1",N227+N228+N229)</f>
        <v>-1</v>
      </c>
      <c r="O238" s="323" t="str">
        <f>IF(O229=-1,"-1",O227+O228+O229)</f>
        <v>-1</v>
      </c>
      <c r="P238" s="342" t="str">
        <f>IF(N227+N228+N229&lt;=0,"",IF(O229=-1,"",O238/N238*100-100))</f>
        <v/>
      </c>
      <c r="Q238" s="323" t="str">
        <f>IF(Q229=-1,"-1",Q227+Q228+Q229)</f>
        <v>-1</v>
      </c>
      <c r="R238" s="323" t="str">
        <f>IF(R229=-1,"-1",R227+R228+R229)</f>
        <v>-1</v>
      </c>
      <c r="S238" s="342" t="str">
        <f>IF(Q227+Q228+Q229&lt;=0,"",IF(R229=-1,"",R238/Q238*100-100))</f>
        <v/>
      </c>
      <c r="T238" s="323" t="str">
        <f>IF(T229=-1,"-1",T227+T228+T229)</f>
        <v>-1</v>
      </c>
      <c r="U238" s="323" t="str">
        <f>IF(U229=-1,"-1",U227+U228+U229)</f>
        <v>-1</v>
      </c>
      <c r="V238" s="342" t="str">
        <f>IF(T227+T228+T229&lt;=0,"",IF(U229=-1,"",U238/T238*100-100))</f>
        <v/>
      </c>
      <c r="X238" s="138"/>
      <c r="AA238" s="244"/>
      <c r="AB238" s="244"/>
    </row>
    <row r="239" spans="1:28" s="137" customFormat="1" ht="15.75" customHeight="1">
      <c r="A239" s="137" t="str">
        <f>F222&amp;"q3"</f>
        <v>CFMq3</v>
      </c>
      <c r="B239" s="362" t="str">
        <f>IF($F$1="de",headings!$C$33,IF($F$1="fr",headings!$B$33,headings!$A$33))</f>
        <v>Quarter 3</v>
      </c>
      <c r="C239" s="323" t="str">
        <f>IF(C232=-1,"-1",C230+C231+C232)</f>
        <v>-1</v>
      </c>
      <c r="D239" s="323" t="str">
        <f>IF(D232=-1,"-1",D230+D231+D232)</f>
        <v>-1</v>
      </c>
      <c r="E239" s="342" t="str">
        <f>IF(C230+C231+C232&lt;=0,"",IF(D232=-1,"",D239/C239*100-100))</f>
        <v/>
      </c>
      <c r="F239" s="323" t="str">
        <f>IF(F232=-1,"-1",F230+F231+F232)</f>
        <v>-1</v>
      </c>
      <c r="G239" s="323" t="str">
        <f>IF(G232=-1,"-1",G230+G231+G232)</f>
        <v>-1</v>
      </c>
      <c r="H239" s="342" t="str">
        <f>IF(F230+F231+F232&lt;=0,"",IF(G232=-1,"",G239/F239*100-100))</f>
        <v/>
      </c>
      <c r="I239" s="323" t="str">
        <f>IF(I232=-1,"-1",I230+I231+I232)</f>
        <v>-1</v>
      </c>
      <c r="J239" s="368" t="str">
        <f>IF(J232=-1,"-1",J230+J231+J232)</f>
        <v>-1</v>
      </c>
      <c r="K239" s="323" t="str">
        <f>IF(K232=-1,"-1",K230+K231+K232)</f>
        <v>-1</v>
      </c>
      <c r="L239" s="323" t="str">
        <f>IF(L232=-1,"-1",L230+L231+L232)</f>
        <v>-1</v>
      </c>
      <c r="M239" s="342" t="str">
        <f>IF(K230+K231+K232&lt;=0,"",IF(L232=-1,"",L239/K239*100-100))</f>
        <v/>
      </c>
      <c r="N239" s="323" t="str">
        <f>IF(N232=-1,"-1",N230+N231+N232)</f>
        <v>-1</v>
      </c>
      <c r="O239" s="323" t="str">
        <f>IF(O232=-1,"-1",O230+O231+O232)</f>
        <v>-1</v>
      </c>
      <c r="P239" s="342" t="str">
        <f>IF(N230+N231+N232&lt;=0,"",IF(O232=-1,"",O239/N239*100-100))</f>
        <v/>
      </c>
      <c r="Q239" s="323" t="str">
        <f>IF(Q232=-1,"-1",Q230+Q231+Q232)</f>
        <v>-1</v>
      </c>
      <c r="R239" s="323" t="str">
        <f>IF(R232=-1,"-1",R230+R231+R232)</f>
        <v>-1</v>
      </c>
      <c r="S239" s="342" t="str">
        <f>IF(Q230+Q231+Q232&lt;=0,"",IF(R232=-1,"",R239/Q239*100-100))</f>
        <v/>
      </c>
      <c r="T239" s="323" t="str">
        <f>IF(T232=-1,"-1",T230+T231+T232)</f>
        <v>-1</v>
      </c>
      <c r="U239" s="323" t="str">
        <f>IF(U232=-1,"-1",U230+U231+U232)</f>
        <v>-1</v>
      </c>
      <c r="V239" s="342" t="str">
        <f>IF(T230+T231+T232&lt;=0,"",IF(U232=-1,"",U239/T239*100-100))</f>
        <v/>
      </c>
      <c r="X239" s="136"/>
      <c r="AA239" s="244"/>
      <c r="AB239" s="244"/>
    </row>
    <row r="240" spans="1:28" s="137" customFormat="1" ht="15.75" customHeight="1" thickBot="1">
      <c r="A240" s="137" t="str">
        <f>F222&amp;"q4"</f>
        <v>CFMq4</v>
      </c>
      <c r="B240" s="362" t="str">
        <f>IF($F$1="de",headings!$C$34,IF($F$1="fr",headings!$B$34,headings!$A$34))</f>
        <v>Quarter 4</v>
      </c>
      <c r="C240" s="326" t="str">
        <f>IF(C235=-1,"-1",C233+C234+C235)</f>
        <v>-1</v>
      </c>
      <c r="D240" s="326" t="str">
        <f>IF(D235=-1,"-1",D233+D234+D235)</f>
        <v>-1</v>
      </c>
      <c r="E240" s="341" t="str">
        <f>IF(C233+C234+C235&lt;=0,"",IF(D235=-1,"",D240/C240*100-100))</f>
        <v/>
      </c>
      <c r="F240" s="326" t="str">
        <f>IF(F235=-1,"-1",F233+F234+F235)</f>
        <v>-1</v>
      </c>
      <c r="G240" s="326" t="str">
        <f>IF(G235=-1,"-1",G233+G234+G235)</f>
        <v>-1</v>
      </c>
      <c r="H240" s="341" t="str">
        <f>IF(F233+F234+F235&lt;=0,"",IF(G235=-1,"",G240/F240*100-100))</f>
        <v/>
      </c>
      <c r="I240" s="326" t="str">
        <f>IF(I235=-1,"-1",I233+I234+I235)</f>
        <v>-1</v>
      </c>
      <c r="J240" s="369" t="str">
        <f>IF(J235=-1,"-1",J233+J234+J235)</f>
        <v>-1</v>
      </c>
      <c r="K240" s="326" t="str">
        <f>IF(K235=-1,"-1",K233+K234+K235)</f>
        <v>-1</v>
      </c>
      <c r="L240" s="326" t="str">
        <f>IF(L235=-1,"-1",L233+L234+L235)</f>
        <v>-1</v>
      </c>
      <c r="M240" s="341" t="str">
        <f>IF(K233+K234+K235&lt;=0,"",IF(L235=-1,"",L240/K240*100-100))</f>
        <v/>
      </c>
      <c r="N240" s="326" t="str">
        <f>IF(N235=-1,"-1",N233+N234+N235)</f>
        <v>-1</v>
      </c>
      <c r="O240" s="326" t="str">
        <f>IF(O235=-1,"-1",O233+O234+O235)</f>
        <v>-1</v>
      </c>
      <c r="P240" s="341" t="str">
        <f>IF(N233+N234+N235&lt;=0,"",IF(O235=-1,"",O240/N240*100-100))</f>
        <v/>
      </c>
      <c r="Q240" s="326" t="str">
        <f>IF(Q235=-1,"-1",Q233+Q234+Q235)</f>
        <v>-1</v>
      </c>
      <c r="R240" s="326" t="str">
        <f>IF(R235=-1,"-1",R233+R234+R235)</f>
        <v>-1</v>
      </c>
      <c r="S240" s="341" t="str">
        <f>IF(Q233+Q234+Q235&lt;=0,"",IF(R235=-1,"",R240/Q240*100-100))</f>
        <v/>
      </c>
      <c r="T240" s="326" t="str">
        <f>IF(T235=-1,"-1",T233+T234+T235)</f>
        <v>-1</v>
      </c>
      <c r="U240" s="326" t="str">
        <f>IF(U235=-1,"-1",U233+U234+U235)</f>
        <v>-1</v>
      </c>
      <c r="V240" s="341" t="str">
        <f>IF(T233+T234+T235&lt;=0,"",IF(U235=-1,"",U240/T240*100-100))</f>
        <v/>
      </c>
      <c r="X240" s="136"/>
      <c r="AA240" s="244"/>
      <c r="AB240" s="244"/>
    </row>
    <row r="241" spans="1:28" ht="14.4" thickTop="1" thickBot="1">
      <c r="B241" s="146"/>
      <c r="C241" s="146"/>
      <c r="D241" s="146"/>
      <c r="E241" s="146"/>
      <c r="F241" s="146"/>
      <c r="G241" s="146"/>
      <c r="H241" s="146"/>
      <c r="I241" s="146"/>
      <c r="J241" s="362"/>
      <c r="K241" s="146"/>
      <c r="L241" s="146"/>
      <c r="M241" s="146"/>
      <c r="N241" s="146"/>
      <c r="O241" s="146"/>
      <c r="P241" s="146"/>
      <c r="Q241" s="146"/>
      <c r="R241" s="146"/>
      <c r="S241" s="146"/>
      <c r="T241" s="146"/>
      <c r="U241" s="146"/>
      <c r="V241" s="146"/>
    </row>
    <row r="242" spans="1:28" s="138" customFormat="1" ht="15.75" customHeight="1" thickTop="1" thickBot="1">
      <c r="A242" s="138" t="str">
        <f>F222&amp;"y"</f>
        <v>CFMy</v>
      </c>
      <c r="B242" s="363" t="str">
        <f>IF($F$1="de",headings!$C$35,IF($F$1="fr",headings!$B$35,headings!$A$35))</f>
        <v>Full year</v>
      </c>
      <c r="C242" s="329" t="str">
        <f>IF(C235=-1,"-1",SUM(C237:C240))</f>
        <v>-1</v>
      </c>
      <c r="D242" s="329" t="str">
        <f>IF(D235=-1,"-1",SUM(D237:D240))</f>
        <v>-1</v>
      </c>
      <c r="E242" s="343" t="str">
        <f>IF(SUM(C224:C235)&lt;=0,"",IF(D235=-1,"",D242/C242*100-100))</f>
        <v/>
      </c>
      <c r="F242" s="329" t="str">
        <f>IF(F235=-1,"-1",SUM(F237:F240))</f>
        <v>-1</v>
      </c>
      <c r="G242" s="329" t="str">
        <f>IF(G235=-1,"-1",SUM(G237:G240))</f>
        <v>-1</v>
      </c>
      <c r="H242" s="343" t="str">
        <f>IF(SUM(F224:F235)&lt;=0,"",IF(G235=-1,"",G242/F242*100-100))</f>
        <v/>
      </c>
      <c r="I242" s="329" t="str">
        <f>IF(I235=-1,"-1",SUM(I237:I240))</f>
        <v>-1</v>
      </c>
      <c r="J242" s="370" t="str">
        <f>IF(J235=-1,"-1",SUM(J237:J240))</f>
        <v>-1</v>
      </c>
      <c r="K242" s="329" t="str">
        <f>IF(K235=-1,"-1",SUM(K237:K240))</f>
        <v>-1</v>
      </c>
      <c r="L242" s="329" t="str">
        <f>IF(L235=-1,"-1",SUM(L237:L240))</f>
        <v>-1</v>
      </c>
      <c r="M242" s="343" t="str">
        <f>IF(SUM(K224:K235)&lt;=0,"",IF(L235=-1,"",L242/K242*100-100))</f>
        <v/>
      </c>
      <c r="N242" s="329" t="str">
        <f>IF(N235=-1,"-1",SUM(N237:N240))</f>
        <v>-1</v>
      </c>
      <c r="O242" s="329" t="str">
        <f>IF(O235=-1,"-1",SUM(O237:O240))</f>
        <v>-1</v>
      </c>
      <c r="P242" s="343" t="str">
        <f>IF(SUM(N224:N235)&lt;=0,"",IF(O235=-1,"",O242/N242*100-100))</f>
        <v/>
      </c>
      <c r="Q242" s="329" t="str">
        <f>IF(Q235=-1,"-1",SUM(Q237:Q240))</f>
        <v>-1</v>
      </c>
      <c r="R242" s="329" t="str">
        <f>IF(R235=-1,"-1",SUM(R237:R240))</f>
        <v>-1</v>
      </c>
      <c r="S242" s="343" t="str">
        <f>IF(SUM(Q224:Q235)&lt;=0,"",IF(R235=-1,"",R242/Q242*100-100))</f>
        <v/>
      </c>
      <c r="T242" s="329" t="str">
        <f>IF(T235=-1,"-1",SUM(T237:T240))</f>
        <v>-1</v>
      </c>
      <c r="U242" s="329" t="str">
        <f>IF(U235=-1,"-1",SUM(U237:U240))</f>
        <v>-1</v>
      </c>
      <c r="V242" s="343" t="str">
        <f>IF(SUM(T224:T235)&lt;=0,"",IF(U235=-1,"",U242/T242*100-100))</f>
        <v/>
      </c>
      <c r="X242" s="136"/>
    </row>
    <row r="243" spans="1:28" ht="13.8" thickTop="1">
      <c r="B243" s="147"/>
      <c r="C243" s="180"/>
      <c r="D243" s="180"/>
      <c r="E243" s="180"/>
      <c r="F243" s="180"/>
      <c r="G243" s="180"/>
      <c r="H243" s="180"/>
      <c r="I243" s="180"/>
      <c r="J243" s="180"/>
      <c r="K243" s="180"/>
      <c r="L243" s="180"/>
      <c r="M243" s="180"/>
      <c r="N243" s="180"/>
      <c r="O243" s="180"/>
      <c r="P243" s="180"/>
      <c r="Q243" s="180"/>
      <c r="R243" s="180"/>
      <c r="S243" s="180"/>
      <c r="T243" s="180"/>
      <c r="U243" s="149"/>
      <c r="V243" s="149"/>
    </row>
    <row r="244" spans="1:28">
      <c r="B244" s="147"/>
      <c r="C244" s="180"/>
      <c r="D244" s="180"/>
      <c r="E244" s="180"/>
      <c r="F244" s="180"/>
      <c r="G244" s="180"/>
      <c r="H244" s="180"/>
      <c r="I244" s="180"/>
      <c r="J244" s="180"/>
      <c r="K244" s="180"/>
      <c r="L244" s="180"/>
      <c r="M244" s="180"/>
      <c r="N244" s="180"/>
      <c r="O244" s="180"/>
      <c r="P244" s="180"/>
      <c r="Q244" s="180"/>
      <c r="R244" s="180"/>
      <c r="S244" s="180"/>
      <c r="T244" s="180"/>
      <c r="U244" s="149"/>
      <c r="V244" s="149"/>
    </row>
    <row r="245" spans="1:28">
      <c r="B245" s="152" t="str">
        <f>IF($F$1="de",headings!$C$37,IF($F$1="fr",headings!$B$37,headings!$A$37))</f>
        <v>Comments</v>
      </c>
      <c r="C245" s="1021"/>
      <c r="D245" s="1022"/>
      <c r="E245" s="1022"/>
      <c r="F245" s="1022"/>
      <c r="G245" s="1022"/>
      <c r="H245" s="1022"/>
      <c r="I245" s="1022"/>
      <c r="J245" s="1022"/>
      <c r="K245" s="1022"/>
      <c r="L245" s="1022"/>
      <c r="M245" s="1022"/>
      <c r="N245" s="1022"/>
      <c r="O245" s="1022"/>
      <c r="P245" s="1022"/>
      <c r="Q245" s="1022"/>
      <c r="R245" s="1022"/>
      <c r="S245" s="1022"/>
      <c r="T245" s="1023"/>
      <c r="U245" s="149"/>
      <c r="V245" s="149"/>
    </row>
    <row r="246" spans="1:28">
      <c r="B246" s="151"/>
      <c r="C246" s="1024"/>
      <c r="D246" s="1025"/>
      <c r="E246" s="1025"/>
      <c r="F246" s="1025"/>
      <c r="G246" s="1025"/>
      <c r="H246" s="1025"/>
      <c r="I246" s="1025"/>
      <c r="J246" s="1025"/>
      <c r="K246" s="1025"/>
      <c r="L246" s="1025"/>
      <c r="M246" s="1025"/>
      <c r="N246" s="1025"/>
      <c r="O246" s="1025"/>
      <c r="P246" s="1025"/>
      <c r="Q246" s="1025"/>
      <c r="R246" s="1025"/>
      <c r="S246" s="1025"/>
      <c r="T246" s="1026"/>
      <c r="U246" s="149"/>
      <c r="V246" s="149"/>
    </row>
    <row r="247" spans="1:28">
      <c r="B247" s="151"/>
      <c r="C247" s="1024"/>
      <c r="D247" s="1025"/>
      <c r="E247" s="1025"/>
      <c r="F247" s="1025"/>
      <c r="G247" s="1025"/>
      <c r="H247" s="1025"/>
      <c r="I247" s="1025"/>
      <c r="J247" s="1025"/>
      <c r="K247" s="1025"/>
      <c r="L247" s="1025"/>
      <c r="M247" s="1025"/>
      <c r="N247" s="1025"/>
      <c r="O247" s="1025"/>
      <c r="P247" s="1025"/>
      <c r="Q247" s="1025"/>
      <c r="R247" s="1025"/>
      <c r="S247" s="1025"/>
      <c r="T247" s="1026"/>
      <c r="U247" s="149"/>
      <c r="V247" s="149"/>
      <c r="X247" s="141"/>
    </row>
    <row r="248" spans="1:28">
      <c r="B248" s="151"/>
      <c r="C248" s="1027"/>
      <c r="D248" s="1028"/>
      <c r="E248" s="1028"/>
      <c r="F248" s="1028"/>
      <c r="G248" s="1028"/>
      <c r="H248" s="1028"/>
      <c r="I248" s="1028"/>
      <c r="J248" s="1028"/>
      <c r="K248" s="1028"/>
      <c r="L248" s="1028"/>
      <c r="M248" s="1028"/>
      <c r="N248" s="1028"/>
      <c r="O248" s="1028"/>
      <c r="P248" s="1028"/>
      <c r="Q248" s="1028"/>
      <c r="R248" s="1028"/>
      <c r="S248" s="1028"/>
      <c r="T248" s="1029"/>
      <c r="U248" s="149"/>
      <c r="V248" s="149"/>
      <c r="X248" s="131"/>
    </row>
    <row r="249" spans="1:28">
      <c r="B249" s="151"/>
      <c r="C249" s="180"/>
      <c r="D249" s="180"/>
      <c r="E249" s="180"/>
      <c r="F249" s="180"/>
      <c r="G249" s="180"/>
      <c r="H249" s="180"/>
      <c r="I249" s="180"/>
      <c r="J249" s="180"/>
      <c r="K249" s="180"/>
      <c r="L249" s="180"/>
      <c r="M249" s="180"/>
      <c r="N249" s="180"/>
      <c r="O249" s="180"/>
      <c r="P249" s="180"/>
      <c r="Q249" s="180"/>
      <c r="R249" s="180"/>
      <c r="S249" s="180"/>
      <c r="T249" s="180"/>
      <c r="U249" s="149"/>
      <c r="V249" s="149"/>
    </row>
    <row r="250" spans="1:28">
      <c r="A250" s="142"/>
      <c r="B250" s="143"/>
      <c r="C250" s="181"/>
      <c r="D250" s="181"/>
      <c r="E250" s="181"/>
      <c r="F250" s="181"/>
      <c r="G250" s="181"/>
      <c r="H250" s="181"/>
      <c r="I250" s="181"/>
      <c r="J250" s="181"/>
      <c r="K250" s="181"/>
      <c r="L250" s="181"/>
      <c r="M250" s="181"/>
      <c r="N250" s="181"/>
      <c r="O250" s="181"/>
      <c r="P250" s="181"/>
      <c r="Q250" s="181"/>
      <c r="R250" s="181"/>
      <c r="S250" s="181"/>
      <c r="T250" s="181"/>
      <c r="U250" s="149"/>
      <c r="V250" s="149"/>
    </row>
    <row r="251" spans="1:28" s="141" customFormat="1" ht="6.75" customHeight="1">
      <c r="B251" s="146"/>
      <c r="C251" s="154"/>
      <c r="D251" s="154"/>
      <c r="E251" s="155"/>
      <c r="F251" s="154"/>
      <c r="G251" s="154"/>
      <c r="H251" s="155"/>
      <c r="I251" s="154"/>
      <c r="J251" s="154"/>
      <c r="K251" s="155"/>
      <c r="L251" s="154"/>
      <c r="M251" s="154"/>
      <c r="N251" s="155"/>
      <c r="O251" s="154"/>
      <c r="P251" s="154"/>
      <c r="Q251" s="155"/>
      <c r="R251" s="154"/>
      <c r="S251" s="154"/>
      <c r="T251" s="155"/>
      <c r="U251" s="149"/>
      <c r="V251" s="149"/>
      <c r="X251" s="136"/>
      <c r="AA251" s="239"/>
      <c r="AB251" s="239"/>
    </row>
    <row r="252" spans="1:28" s="131" customFormat="1" ht="17.399999999999999">
      <c r="B252" s="150" t="str">
        <f>IF($F$1="de",headings!$C$3,IF($F$1="fr",headings!$B$3,headings!$A$3))</f>
        <v>Railway Operator:</v>
      </c>
      <c r="C252" s="156"/>
      <c r="D252" s="156"/>
      <c r="E252" s="156"/>
      <c r="F252" s="359" t="s">
        <v>23</v>
      </c>
      <c r="G252" s="359"/>
      <c r="H252" s="359"/>
      <c r="I252" s="359"/>
      <c r="J252" s="359"/>
      <c r="K252" s="157"/>
      <c r="L252" s="157"/>
      <c r="M252" s="157"/>
      <c r="N252" s="157"/>
      <c r="O252" s="157"/>
      <c r="P252" s="157"/>
      <c r="Q252" s="158"/>
      <c r="R252" s="158"/>
      <c r="S252" s="158"/>
      <c r="T252" s="158"/>
      <c r="U252" s="149"/>
      <c r="V252" s="149"/>
      <c r="X252" s="136"/>
      <c r="AA252" s="243"/>
      <c r="AB252" s="243"/>
    </row>
    <row r="253" spans="1:28" ht="6.75" customHeight="1" thickBot="1">
      <c r="B253" s="146"/>
      <c r="C253" s="157"/>
      <c r="D253" s="157"/>
      <c r="E253" s="159"/>
      <c r="F253" s="157"/>
      <c r="G253" s="157"/>
      <c r="H253" s="157"/>
      <c r="I253" s="157"/>
      <c r="J253" s="157"/>
      <c r="K253" s="157"/>
      <c r="L253" s="157"/>
      <c r="M253" s="157"/>
      <c r="N253" s="157"/>
      <c r="O253" s="157"/>
      <c r="P253" s="157"/>
      <c r="Q253" s="157"/>
      <c r="R253" s="157"/>
      <c r="S253" s="157"/>
      <c r="T253" s="160"/>
      <c r="U253" s="149"/>
      <c r="V253" s="149"/>
    </row>
    <row r="254" spans="1:28" ht="15.75" customHeight="1" thickTop="1">
      <c r="A254" s="136" t="str">
        <f>F252&amp;"m01"</f>
        <v>CFR Calatorim01</v>
      </c>
      <c r="B254" s="362" t="str">
        <f>IF($F$1="de",headings!$C$6,IF($F$1="fr",headings!$B$6,headings!$A$6))</f>
        <v>January</v>
      </c>
      <c r="C254" s="309">
        <v>4837</v>
      </c>
      <c r="D254" s="280">
        <v>4528</v>
      </c>
      <c r="E254" s="124">
        <v>-6.3882571842050879</v>
      </c>
      <c r="F254" s="309">
        <v>380</v>
      </c>
      <c r="G254" s="280">
        <v>351</v>
      </c>
      <c r="H254" s="124">
        <v>-7.6315789473684248</v>
      </c>
      <c r="I254" s="164">
        <v>-1</v>
      </c>
      <c r="J254" s="364">
        <v>-1</v>
      </c>
      <c r="K254" s="157"/>
      <c r="L254" s="157"/>
      <c r="M254" s="157"/>
      <c r="N254" s="157"/>
      <c r="O254" s="157"/>
      <c r="P254" s="157"/>
      <c r="Q254" s="157"/>
      <c r="R254" s="157"/>
      <c r="S254" s="157"/>
      <c r="T254" s="157"/>
      <c r="U254" s="149"/>
      <c r="V254" s="149"/>
    </row>
    <row r="255" spans="1:28" ht="15.75" customHeight="1">
      <c r="A255" s="136" t="str">
        <f>F252&amp;"m02"</f>
        <v>CFR Calatorim02</v>
      </c>
      <c r="B255" s="362" t="str">
        <f>IF($F$1="de",headings!$C$7,IF($F$1="fr",headings!$B$7,headings!$A$7))</f>
        <v>February</v>
      </c>
      <c r="C255" s="294">
        <v>4804</v>
      </c>
      <c r="D255" s="281">
        <v>4414</v>
      </c>
      <c r="E255" s="127">
        <v>-8.118234804329731</v>
      </c>
      <c r="F255" s="294">
        <v>372</v>
      </c>
      <c r="G255" s="281">
        <v>333</v>
      </c>
      <c r="H255" s="127">
        <v>-10.483870967741936</v>
      </c>
      <c r="I255" s="166">
        <v>-1</v>
      </c>
      <c r="J255" s="365">
        <v>-1</v>
      </c>
      <c r="K255" s="157"/>
      <c r="L255" s="157"/>
      <c r="M255" s="157"/>
      <c r="N255" s="157"/>
      <c r="O255" s="157"/>
      <c r="P255" s="157"/>
      <c r="Q255" s="157"/>
      <c r="R255" s="157"/>
      <c r="S255" s="157"/>
      <c r="T255" s="157"/>
      <c r="U255" s="149"/>
      <c r="V255" s="149"/>
    </row>
    <row r="256" spans="1:28" ht="15.75" customHeight="1" thickBot="1">
      <c r="A256" s="136" t="str">
        <f>F252&amp;"m03"</f>
        <v>CFR Calatorim03</v>
      </c>
      <c r="B256" s="362" t="str">
        <f>IF($F$1="de",headings!$C$8,IF($F$1="fr",headings!$B$8,headings!$A$8))</f>
        <v>March</v>
      </c>
      <c r="C256" s="295">
        <v>5086</v>
      </c>
      <c r="D256" s="282">
        <v>4776</v>
      </c>
      <c r="E256" s="129">
        <v>-6.0951631930790455</v>
      </c>
      <c r="F256" s="295">
        <v>401</v>
      </c>
      <c r="G256" s="282">
        <v>353</v>
      </c>
      <c r="H256" s="129">
        <v>-11.970074812967582</v>
      </c>
      <c r="I256" s="168">
        <v>-1</v>
      </c>
      <c r="J256" s="366">
        <v>-1</v>
      </c>
      <c r="K256" s="157"/>
      <c r="L256" s="157"/>
      <c r="M256" s="157"/>
      <c r="N256" s="157"/>
      <c r="O256" s="157"/>
      <c r="P256" s="157"/>
      <c r="Q256" s="157"/>
      <c r="R256" s="157"/>
      <c r="S256" s="157"/>
      <c r="T256" s="157"/>
      <c r="U256" s="149"/>
      <c r="V256" s="149"/>
    </row>
    <row r="257" spans="1:28" ht="15.75" customHeight="1" thickTop="1">
      <c r="A257" s="136" t="str">
        <f>F252&amp;"m04"</f>
        <v>CFR Calatorim04</v>
      </c>
      <c r="B257" s="362" t="str">
        <f>IF($F$1="de",headings!$C$9,IF($F$1="fr",headings!$B$9,headings!$A$9))</f>
        <v>April</v>
      </c>
      <c r="C257" s="309">
        <v>5182</v>
      </c>
      <c r="D257" s="164">
        <v>4645</v>
      </c>
      <c r="E257" s="124">
        <v>-10.362794287919712</v>
      </c>
      <c r="F257" s="309">
        <v>440</v>
      </c>
      <c r="G257" s="164">
        <v>402</v>
      </c>
      <c r="H257" s="124">
        <v>-8.636363636363626</v>
      </c>
      <c r="I257" s="164">
        <v>-1</v>
      </c>
      <c r="J257" s="364">
        <v>-1</v>
      </c>
      <c r="K257" s="157"/>
      <c r="L257" s="157"/>
      <c r="M257" s="157"/>
      <c r="N257" s="157"/>
      <c r="O257" s="157"/>
      <c r="P257" s="157"/>
      <c r="Q257" s="157"/>
      <c r="R257" s="157"/>
      <c r="S257" s="157"/>
      <c r="T257" s="157"/>
      <c r="U257" s="149"/>
      <c r="V257" s="149"/>
    </row>
    <row r="258" spans="1:28" ht="15.75" customHeight="1">
      <c r="A258" s="136" t="str">
        <f>F252&amp;"m05"</f>
        <v>CFR Calatorim05</v>
      </c>
      <c r="B258" s="362" t="str">
        <f>IF($F$1="de",headings!$C$10,IF($F$1="fr",headings!$B$10,headings!$A$10))</f>
        <v>May</v>
      </c>
      <c r="C258" s="294">
        <v>5158</v>
      </c>
      <c r="D258" s="166">
        <v>4869</v>
      </c>
      <c r="E258" s="127">
        <v>-5.6029468786351231</v>
      </c>
      <c r="F258" s="294">
        <v>441</v>
      </c>
      <c r="G258" s="166">
        <v>395</v>
      </c>
      <c r="H258" s="127">
        <v>-10.430839002267575</v>
      </c>
      <c r="I258" s="166">
        <v>-1</v>
      </c>
      <c r="J258" s="365">
        <v>-1</v>
      </c>
      <c r="K258" s="157"/>
      <c r="L258" s="157"/>
      <c r="M258" s="157"/>
      <c r="N258" s="157"/>
      <c r="O258" s="157"/>
      <c r="P258" s="157"/>
      <c r="Q258" s="157"/>
      <c r="R258" s="157"/>
      <c r="S258" s="157"/>
      <c r="T258" s="157"/>
      <c r="U258" s="149"/>
      <c r="V258" s="149"/>
    </row>
    <row r="259" spans="1:28" ht="15.75" customHeight="1" thickBot="1">
      <c r="A259" s="136" t="str">
        <f>F252&amp;"m06"</f>
        <v>CFR Calatorim06</v>
      </c>
      <c r="B259" s="362" t="str">
        <f>IF($F$1="de",headings!$C$11,IF($F$1="fr",headings!$B$11,headings!$A$11))</f>
        <v>June</v>
      </c>
      <c r="C259" s="295">
        <v>4775</v>
      </c>
      <c r="D259" s="168">
        <v>4602</v>
      </c>
      <c r="E259" s="129">
        <v>-3.6230366492146686</v>
      </c>
      <c r="F259" s="295">
        <v>468</v>
      </c>
      <c r="G259" s="168">
        <v>435</v>
      </c>
      <c r="H259" s="129">
        <v>-7.051282051282044</v>
      </c>
      <c r="I259" s="168">
        <v>-1</v>
      </c>
      <c r="J259" s="366">
        <v>-1</v>
      </c>
      <c r="K259" s="157"/>
      <c r="L259" s="157"/>
      <c r="M259" s="157"/>
      <c r="N259" s="157"/>
      <c r="O259" s="157"/>
      <c r="P259" s="157"/>
      <c r="Q259" s="157"/>
      <c r="R259" s="157"/>
      <c r="S259" s="157"/>
      <c r="T259" s="157"/>
      <c r="U259" s="149"/>
      <c r="V259" s="149"/>
    </row>
    <row r="260" spans="1:28" ht="15.75" customHeight="1" thickTop="1">
      <c r="A260" s="136" t="str">
        <f>F252&amp;"m07"</f>
        <v>CFR Calatorim07</v>
      </c>
      <c r="B260" s="362" t="str">
        <f>IF($F$1="de",headings!$C$12,IF($F$1="fr",headings!$B$12,headings!$A$12))</f>
        <v>July</v>
      </c>
      <c r="C260" s="309">
        <v>4684</v>
      </c>
      <c r="D260" s="164">
        <v>4488</v>
      </c>
      <c r="E260" s="127">
        <v>-4.1844577284372235</v>
      </c>
      <c r="F260" s="309">
        <v>556</v>
      </c>
      <c r="G260" s="164">
        <v>548</v>
      </c>
      <c r="H260" s="127">
        <v>-1.4388489208633075</v>
      </c>
      <c r="I260" s="164">
        <v>-1</v>
      </c>
      <c r="J260" s="364">
        <v>-1</v>
      </c>
      <c r="K260" s="157"/>
      <c r="L260" s="157"/>
      <c r="M260" s="157"/>
      <c r="N260" s="157"/>
      <c r="O260" s="157"/>
      <c r="P260" s="157"/>
      <c r="Q260" s="157"/>
      <c r="R260" s="157"/>
      <c r="S260" s="157"/>
      <c r="T260" s="157"/>
      <c r="U260" s="149"/>
      <c r="V260" s="149"/>
    </row>
    <row r="261" spans="1:28" ht="15.75" customHeight="1">
      <c r="A261" s="136" t="str">
        <f>F252&amp;"m08"</f>
        <v>CFR Calatorim08</v>
      </c>
      <c r="B261" s="362" t="str">
        <f>IF($F$1="de",headings!$C$13,IF($F$1="fr",headings!$B$13,headings!$A$13))</f>
        <v>August</v>
      </c>
      <c r="C261" s="294">
        <v>4622.7120000000004</v>
      </c>
      <c r="D261" s="166">
        <v>4521</v>
      </c>
      <c r="E261" s="127">
        <v>-2.2002668563388852</v>
      </c>
      <c r="F261" s="294">
        <v>562</v>
      </c>
      <c r="G261" s="166">
        <v>554</v>
      </c>
      <c r="H261" s="127">
        <v>-1.4234875444839759</v>
      </c>
      <c r="I261" s="166">
        <v>-1</v>
      </c>
      <c r="J261" s="365">
        <v>-1</v>
      </c>
      <c r="K261" s="157"/>
      <c r="L261" s="157"/>
      <c r="M261" s="157"/>
      <c r="N261" s="157"/>
      <c r="O261" s="157"/>
      <c r="P261" s="157"/>
      <c r="Q261" s="157"/>
      <c r="R261" s="157"/>
      <c r="S261" s="157"/>
      <c r="T261" s="157"/>
      <c r="U261" s="149"/>
      <c r="V261" s="149"/>
    </row>
    <row r="262" spans="1:28" ht="15.75" customHeight="1" thickBot="1">
      <c r="A262" s="136" t="str">
        <f>F252&amp;"m09"</f>
        <v>CFR Calatorim09</v>
      </c>
      <c r="B262" s="362" t="str">
        <f>IF($F$1="de",headings!$C$14,IF($F$1="fr",headings!$B$14,headings!$A$14))</f>
        <v>September</v>
      </c>
      <c r="C262" s="295">
        <v>4770.8379999999997</v>
      </c>
      <c r="D262" s="168">
        <v>4457</v>
      </c>
      <c r="E262" s="129">
        <v>-6.5782573208312556</v>
      </c>
      <c r="F262" s="295">
        <v>420</v>
      </c>
      <c r="G262" s="168">
        <v>394</v>
      </c>
      <c r="H262" s="129">
        <v>-6.1904761904761898</v>
      </c>
      <c r="I262" s="168">
        <v>-1</v>
      </c>
      <c r="J262" s="366">
        <v>-1</v>
      </c>
      <c r="K262" s="157"/>
      <c r="L262" s="157"/>
      <c r="M262" s="157"/>
      <c r="N262" s="157"/>
      <c r="O262" s="157"/>
      <c r="P262" s="157"/>
      <c r="Q262" s="157"/>
      <c r="R262" s="157"/>
      <c r="S262" s="157"/>
      <c r="T262" s="157"/>
      <c r="U262" s="149"/>
      <c r="V262" s="149"/>
    </row>
    <row r="263" spans="1:28" ht="15.75" customHeight="1" thickTop="1">
      <c r="A263" s="136" t="str">
        <f>F252&amp;"m10"</f>
        <v>CFR Calatorim10</v>
      </c>
      <c r="B263" s="362" t="str">
        <f>IF($F$1="de",headings!$C$15,IF($F$1="fr",headings!$B$15,headings!$A$15))</f>
        <v>October</v>
      </c>
      <c r="C263" s="280">
        <v>4806</v>
      </c>
      <c r="D263" s="164">
        <v>4362</v>
      </c>
      <c r="E263" s="127">
        <v>-9.2384519350811445</v>
      </c>
      <c r="F263" s="280">
        <v>408</v>
      </c>
      <c r="G263" s="164">
        <v>368</v>
      </c>
      <c r="H263" s="127">
        <v>-9.8039215686274446</v>
      </c>
      <c r="I263" s="164">
        <v>-1</v>
      </c>
      <c r="J263" s="364">
        <v>-1</v>
      </c>
      <c r="K263" s="157"/>
      <c r="L263" s="157"/>
      <c r="M263" s="157"/>
      <c r="N263" s="157"/>
      <c r="O263" s="157"/>
      <c r="P263" s="157"/>
      <c r="Q263" s="157"/>
      <c r="R263" s="157"/>
      <c r="S263" s="157"/>
      <c r="T263" s="157"/>
      <c r="U263" s="149"/>
      <c r="V263" s="149"/>
      <c r="X263" s="137"/>
    </row>
    <row r="264" spans="1:28" ht="15.75" customHeight="1">
      <c r="A264" s="136" t="str">
        <f>F252&amp;"m11"</f>
        <v>CFR Calatorim11</v>
      </c>
      <c r="B264" s="362" t="str">
        <f>IF($F$1="de",headings!$C$16,IF($F$1="fr",headings!$B$16,headings!$A$16))</f>
        <v>November</v>
      </c>
      <c r="C264" s="281">
        <v>4807</v>
      </c>
      <c r="D264" s="166">
        <v>4132</v>
      </c>
      <c r="E264" s="127">
        <v>-14.04202205117538</v>
      </c>
      <c r="F264" s="281">
        <v>391</v>
      </c>
      <c r="G264" s="166">
        <v>330</v>
      </c>
      <c r="H264" s="127">
        <v>-15.601023017902818</v>
      </c>
      <c r="I264" s="166">
        <v>-1</v>
      </c>
      <c r="J264" s="365">
        <v>-1</v>
      </c>
      <c r="K264" s="157"/>
      <c r="L264" s="157"/>
      <c r="M264" s="157"/>
      <c r="N264" s="157"/>
      <c r="O264" s="157"/>
      <c r="P264" s="157"/>
      <c r="Q264" s="157"/>
      <c r="R264" s="157"/>
      <c r="S264" s="157"/>
      <c r="T264" s="157"/>
      <c r="U264" s="149"/>
      <c r="V264" s="149"/>
      <c r="X264" s="137"/>
    </row>
    <row r="265" spans="1:28" ht="15.75" customHeight="1" thickBot="1">
      <c r="A265" s="136" t="str">
        <f>F252&amp;"m12"</f>
        <v>CFR Calatorim12</v>
      </c>
      <c r="B265" s="362" t="str">
        <f>IF($F$1="de",headings!$C$17,IF($F$1="fr",headings!$B$17,headings!$A$17))</f>
        <v>December</v>
      </c>
      <c r="C265" s="282">
        <v>4139</v>
      </c>
      <c r="D265" s="168">
        <v>3658</v>
      </c>
      <c r="E265" s="129">
        <v>-11.621164532495783</v>
      </c>
      <c r="F265" s="282">
        <v>410</v>
      </c>
      <c r="G265" s="168">
        <v>351</v>
      </c>
      <c r="H265" s="129">
        <v>-14.390243902439025</v>
      </c>
      <c r="I265" s="168">
        <v>-1</v>
      </c>
      <c r="J265" s="366">
        <v>-1</v>
      </c>
      <c r="K265" s="157"/>
      <c r="L265" s="157"/>
      <c r="M265" s="157"/>
      <c r="N265" s="157"/>
      <c r="O265" s="157"/>
      <c r="P265" s="157"/>
      <c r="Q265" s="157"/>
      <c r="R265" s="157"/>
      <c r="S265" s="157"/>
      <c r="T265" s="157"/>
      <c r="U265" s="149"/>
      <c r="V265" s="149"/>
      <c r="X265" s="137"/>
    </row>
    <row r="266" spans="1:28" ht="14.4" thickTop="1" thickBot="1">
      <c r="B266" s="146"/>
      <c r="C266" s="146"/>
      <c r="D266" s="146"/>
      <c r="E266" s="146"/>
      <c r="F266" s="146"/>
      <c r="G266" s="146"/>
      <c r="H266" s="146"/>
      <c r="I266" s="146"/>
      <c r="J266" s="362"/>
      <c r="K266" s="146"/>
      <c r="L266" s="157"/>
      <c r="M266" s="157"/>
      <c r="N266" s="157"/>
      <c r="O266" s="157"/>
      <c r="P266" s="157"/>
      <c r="Q266" s="157"/>
      <c r="R266" s="157"/>
      <c r="S266" s="157"/>
      <c r="T266" s="157"/>
      <c r="U266" s="149"/>
      <c r="V266" s="149"/>
      <c r="X266" s="137"/>
    </row>
    <row r="267" spans="1:28" s="137" customFormat="1" ht="15.75" customHeight="1" thickTop="1">
      <c r="A267" s="137" t="str">
        <f>F252&amp;"q1"</f>
        <v>CFR Calatoriq1</v>
      </c>
      <c r="B267" s="362" t="str">
        <f>IF($F$1="de",headings!$C$31,IF($F$1="fr",headings!$B$31,headings!$A$31))</f>
        <v>Quarter 1</v>
      </c>
      <c r="C267" s="410">
        <f>IF(C256=-1,"-1",C254+C255+C256)</f>
        <v>14727</v>
      </c>
      <c r="D267" s="410">
        <f>IF(D256=-1,"-1",D254+D255+D256)</f>
        <v>13718</v>
      </c>
      <c r="E267" s="124">
        <f>IF(C256+C257+C258&lt;=0,"",IF(D256=-1,"",D267/C267*100-100))</f>
        <v>-6.8513614449650362</v>
      </c>
      <c r="F267" s="410">
        <f>IF(F256=-1,"-1",F254+F255+F256)</f>
        <v>1153</v>
      </c>
      <c r="G267" s="410">
        <f>IF(G256=-1,"-1",G254+G255+G256)</f>
        <v>1037</v>
      </c>
      <c r="H267" s="124">
        <f>IF(F256+F257+F258&lt;=0,"",IF(G256=-1,"",G267/F267*100-100))</f>
        <v>-10.060711188204692</v>
      </c>
      <c r="I267" s="320" t="s">
        <v>362</v>
      </c>
      <c r="J267" s="367" t="s">
        <v>362</v>
      </c>
      <c r="K267" s="157"/>
      <c r="L267" s="157"/>
      <c r="M267" s="157"/>
      <c r="N267" s="157"/>
      <c r="O267" s="157"/>
      <c r="P267" s="157"/>
      <c r="Q267" s="157"/>
      <c r="R267" s="157"/>
      <c r="S267" s="157"/>
      <c r="T267" s="157"/>
      <c r="U267" s="149"/>
      <c r="V267" s="149"/>
      <c r="X267" s="136"/>
      <c r="AA267" s="244"/>
      <c r="AB267" s="244"/>
    </row>
    <row r="268" spans="1:28" s="137" customFormat="1" ht="15.75" customHeight="1">
      <c r="A268" s="137" t="str">
        <f>F252&amp;"q2"</f>
        <v>CFR Calatoriq2</v>
      </c>
      <c r="B268" s="362" t="str">
        <f>IF($F$1="de",headings!$C$32,IF($F$1="fr",headings!$B$32,headings!$A$32))</f>
        <v>Quarter 2</v>
      </c>
      <c r="C268" s="445">
        <f>IF(C259=-1,"-1",C257+C258+C259)</f>
        <v>15115</v>
      </c>
      <c r="D268" s="445">
        <f>IF(D259=-1,"-1",D257+D258+D259)</f>
        <v>14116</v>
      </c>
      <c r="E268" s="127">
        <f>IF(C257+C258+C259&lt;=0,"",IF(D259=-1,"",D268/C268*100-100))</f>
        <v>-6.6093284816407589</v>
      </c>
      <c r="F268" s="445">
        <f>IF(F259=-1,"-1",F257+F258+F259)</f>
        <v>1349</v>
      </c>
      <c r="G268" s="445">
        <f>IF(G259=-1,"-1",G257+G258+G259)</f>
        <v>1232</v>
      </c>
      <c r="H268" s="127">
        <f>IF(F257+F258+F259&lt;=0,"",IF(G259=-1,"",G268/F268*100-100))</f>
        <v>-8.67309117865085</v>
      </c>
      <c r="I268" s="323" t="s">
        <v>362</v>
      </c>
      <c r="J268" s="368" t="s">
        <v>362</v>
      </c>
      <c r="K268" s="157"/>
      <c r="L268" s="157"/>
      <c r="M268" s="157"/>
      <c r="N268" s="157"/>
      <c r="O268" s="157"/>
      <c r="P268" s="157"/>
      <c r="Q268" s="157"/>
      <c r="R268" s="157"/>
      <c r="S268" s="157"/>
      <c r="T268" s="157"/>
      <c r="U268" s="149"/>
      <c r="V268" s="149"/>
      <c r="X268" s="138"/>
      <c r="AA268" s="244"/>
      <c r="AB268" s="244"/>
    </row>
    <row r="269" spans="1:28" s="137" customFormat="1" ht="15.75" customHeight="1">
      <c r="A269" s="137" t="str">
        <f>F252&amp;"q3"</f>
        <v>CFR Calatoriq3</v>
      </c>
      <c r="B269" s="362" t="str">
        <f>IF($F$1="de",headings!$C$33,IF($F$1="fr",headings!$B$33,headings!$A$33))</f>
        <v>Quarter 3</v>
      </c>
      <c r="C269" s="445">
        <f>IF(C262=-1,"-1",C260+C261+C262)</f>
        <v>14077.55</v>
      </c>
      <c r="D269" s="445">
        <f>IF(D262=-1,"-1",D260+D261+D262)</f>
        <v>13466</v>
      </c>
      <c r="E269" s="127">
        <f>IF(C260+C261+C262&lt;=0,"",IF(D262=-1,"",D269/C269*100-100))</f>
        <v>-4.3441507932843422</v>
      </c>
      <c r="F269" s="445">
        <f>IF(F262=-1,"-1",F260+F261+F262)</f>
        <v>1538</v>
      </c>
      <c r="G269" s="445">
        <f>IF(G262=-1,"-1",G260+G261+G262)</f>
        <v>1496</v>
      </c>
      <c r="H269" s="127">
        <f>IF(F260+F261+F262&lt;=0,"",IF(G262=-1,"",G269/F269*100-100))</f>
        <v>-2.7308192457737306</v>
      </c>
      <c r="I269" s="323" t="s">
        <v>362</v>
      </c>
      <c r="J269" s="368" t="s">
        <v>362</v>
      </c>
      <c r="K269" s="157"/>
      <c r="L269" s="157"/>
      <c r="M269" s="157"/>
      <c r="N269" s="157"/>
      <c r="O269" s="157"/>
      <c r="P269" s="157"/>
      <c r="Q269" s="157"/>
      <c r="R269" s="157"/>
      <c r="S269" s="157"/>
      <c r="T269" s="157"/>
      <c r="U269" s="149"/>
      <c r="V269" s="149"/>
      <c r="X269" s="136"/>
      <c r="AA269" s="244"/>
      <c r="AB269" s="244"/>
    </row>
    <row r="270" spans="1:28" s="137" customFormat="1" ht="15.75" customHeight="1" thickBot="1">
      <c r="A270" s="137" t="str">
        <f>F252&amp;"q4"</f>
        <v>CFR Calatoriq4</v>
      </c>
      <c r="B270" s="362" t="str">
        <f>IF($F$1="de",headings!$C$34,IF($F$1="fr",headings!$B$34,headings!$A$34))</f>
        <v>Quarter 4</v>
      </c>
      <c r="C270" s="437">
        <f>IF(C265=-1,"-1",C263+C264+C265)</f>
        <v>13752</v>
      </c>
      <c r="D270" s="443">
        <f>IF(D265=-1,"-1",D263+D264+D265)</f>
        <v>12152</v>
      </c>
      <c r="E270" s="129">
        <f>IF(C263+C264+C265&lt;=0,"",IF(D265=-1,"",D270/C270*100-100))</f>
        <v>-11.63467132053519</v>
      </c>
      <c r="F270" s="437">
        <f>IF(F265=-1,"-1",F263+F264+F265)</f>
        <v>1209</v>
      </c>
      <c r="G270" s="411">
        <f>IF(G265=-1,"-1",G263+G264+G265)</f>
        <v>1049</v>
      </c>
      <c r="H270" s="129">
        <f>IF(F263+F264+F265&lt;=0,"",IF(G265=-1,"",G270/F270*100-100))</f>
        <v>-13.234077750206779</v>
      </c>
      <c r="I270" s="326" t="s">
        <v>362</v>
      </c>
      <c r="J270" s="369" t="s">
        <v>362</v>
      </c>
      <c r="K270" s="157"/>
      <c r="L270" s="157"/>
      <c r="M270" s="157"/>
      <c r="N270" s="157"/>
      <c r="O270" s="157"/>
      <c r="P270" s="157"/>
      <c r="Q270" s="157"/>
      <c r="R270" s="157"/>
      <c r="S270" s="157"/>
      <c r="T270" s="157"/>
      <c r="U270" s="149"/>
      <c r="V270" s="149"/>
      <c r="X270" s="136"/>
      <c r="AA270" s="244"/>
      <c r="AB270" s="244"/>
    </row>
    <row r="271" spans="1:28" ht="14.4" thickTop="1" thickBot="1">
      <c r="B271" s="146"/>
      <c r="C271" s="146"/>
      <c r="D271" s="146"/>
      <c r="E271" s="555"/>
      <c r="F271" s="146"/>
      <c r="G271" s="373"/>
      <c r="H271" s="555"/>
      <c r="I271" s="146"/>
      <c r="J271" s="362"/>
      <c r="K271" s="146"/>
      <c r="L271" s="157"/>
      <c r="M271" s="157"/>
      <c r="N271" s="157"/>
      <c r="O271" s="157"/>
      <c r="P271" s="157"/>
      <c r="Q271" s="157"/>
      <c r="R271" s="157"/>
      <c r="S271" s="157"/>
      <c r="T271" s="157"/>
      <c r="U271" s="149"/>
      <c r="V271" s="149"/>
    </row>
    <row r="272" spans="1:28" s="138" customFormat="1" ht="15.75" customHeight="1" thickTop="1" thickBot="1">
      <c r="A272" s="138" t="str">
        <f>F252&amp;"y"</f>
        <v>CFR Calatoriy</v>
      </c>
      <c r="B272" s="363" t="str">
        <f>IF($F$1="de",headings!$C$35,IF($F$1="fr",headings!$B$35,headings!$A$35))</f>
        <v>Full year</v>
      </c>
      <c r="C272" s="438">
        <f>IF(C265=-1,"-1",SUM(C267:C270))</f>
        <v>57671.55</v>
      </c>
      <c r="D272" s="414">
        <f>IF(D265=-1,"-1",SUM(D267:D270))</f>
        <v>53452</v>
      </c>
      <c r="E272" s="212">
        <f>IF(SUM(C254:C265)&lt;=0,"",IF(D265=-1,"",D272/C272*100-100))</f>
        <v>-7.3165191502569371</v>
      </c>
      <c r="F272" s="414">
        <f>IF(F265=-1,"-1",SUM(F267:F270))</f>
        <v>5249</v>
      </c>
      <c r="G272" s="414">
        <f>IF(G265=-1,"-1",SUM(G267:G270))</f>
        <v>4814</v>
      </c>
      <c r="H272" s="212">
        <f>IF(SUM(F254:F265)&lt;=0,"",IF(G265=-1,"",G272/F272*100-100))</f>
        <v>-8.2872928176795568</v>
      </c>
      <c r="I272" s="372" t="s">
        <v>362</v>
      </c>
      <c r="J272" s="370" t="s">
        <v>362</v>
      </c>
      <c r="K272" s="157"/>
      <c r="L272" s="157"/>
      <c r="M272" s="157"/>
      <c r="N272" s="157"/>
      <c r="O272" s="157"/>
      <c r="P272" s="157"/>
      <c r="Q272" s="157"/>
      <c r="R272" s="157"/>
      <c r="S272" s="157"/>
      <c r="T272" s="157"/>
      <c r="U272" s="149"/>
      <c r="V272" s="149"/>
      <c r="X272" s="136"/>
    </row>
    <row r="273" spans="1:28" ht="13.8" thickTop="1">
      <c r="B273" s="147"/>
      <c r="C273" s="180"/>
      <c r="D273" s="180"/>
      <c r="E273" s="180"/>
      <c r="F273" s="180"/>
      <c r="G273" s="180"/>
      <c r="H273" s="180"/>
      <c r="I273" s="180"/>
      <c r="J273" s="180"/>
      <c r="K273" s="180"/>
      <c r="L273" s="180"/>
      <c r="M273" s="180"/>
      <c r="N273" s="180"/>
      <c r="O273" s="180"/>
      <c r="P273" s="180"/>
      <c r="Q273" s="180"/>
      <c r="R273" s="180"/>
      <c r="S273" s="180"/>
      <c r="T273" s="180"/>
      <c r="U273" s="149"/>
      <c r="V273" s="149"/>
    </row>
    <row r="274" spans="1:28">
      <c r="B274" s="147"/>
      <c r="C274" s="180"/>
      <c r="D274" s="180"/>
      <c r="E274" s="180"/>
      <c r="F274" s="180"/>
      <c r="G274" s="180"/>
      <c r="H274" s="180"/>
      <c r="I274" s="180"/>
      <c r="J274" s="180"/>
      <c r="K274" s="180"/>
      <c r="L274" s="180"/>
      <c r="M274" s="180"/>
      <c r="N274" s="180"/>
      <c r="O274" s="180"/>
      <c r="P274" s="180"/>
      <c r="Q274" s="180"/>
      <c r="R274" s="180"/>
      <c r="S274" s="180"/>
      <c r="T274" s="180"/>
      <c r="U274" s="149"/>
      <c r="V274" s="149"/>
    </row>
    <row r="275" spans="1:28">
      <c r="B275" s="152" t="str">
        <f>IF($F$1="de",headings!$C$37,IF($F$1="fr",headings!$B$37,headings!$A$37))</f>
        <v>Comments</v>
      </c>
      <c r="C275" s="1021"/>
      <c r="D275" s="1022"/>
      <c r="E275" s="1022"/>
      <c r="F275" s="1022"/>
      <c r="G275" s="1022"/>
      <c r="H275" s="1022"/>
      <c r="I275" s="1022"/>
      <c r="J275" s="1022"/>
      <c r="K275" s="1022"/>
      <c r="L275" s="1022"/>
      <c r="M275" s="1022"/>
      <c r="N275" s="1022"/>
      <c r="O275" s="1022"/>
      <c r="P275" s="1022"/>
      <c r="Q275" s="1022"/>
      <c r="R275" s="1022"/>
      <c r="S275" s="1022"/>
      <c r="T275" s="1023"/>
      <c r="U275" s="149"/>
      <c r="V275" s="149"/>
    </row>
    <row r="276" spans="1:28">
      <c r="B276" s="151"/>
      <c r="C276" s="1024"/>
      <c r="D276" s="1025"/>
      <c r="E276" s="1025"/>
      <c r="F276" s="1025"/>
      <c r="G276" s="1025"/>
      <c r="H276" s="1025"/>
      <c r="I276" s="1025"/>
      <c r="J276" s="1025"/>
      <c r="K276" s="1025"/>
      <c r="L276" s="1025"/>
      <c r="M276" s="1025"/>
      <c r="N276" s="1025"/>
      <c r="O276" s="1025"/>
      <c r="P276" s="1025"/>
      <c r="Q276" s="1025"/>
      <c r="R276" s="1025"/>
      <c r="S276" s="1025"/>
      <c r="T276" s="1026"/>
      <c r="U276" s="149"/>
      <c r="V276" s="149"/>
    </row>
    <row r="277" spans="1:28">
      <c r="B277" s="151"/>
      <c r="C277" s="1024"/>
      <c r="D277" s="1025"/>
      <c r="E277" s="1025"/>
      <c r="F277" s="1025"/>
      <c r="G277" s="1025"/>
      <c r="H277" s="1025"/>
      <c r="I277" s="1025"/>
      <c r="J277" s="1025"/>
      <c r="K277" s="1025"/>
      <c r="L277" s="1025"/>
      <c r="M277" s="1025"/>
      <c r="N277" s="1025"/>
      <c r="O277" s="1025"/>
      <c r="P277" s="1025"/>
      <c r="Q277" s="1025"/>
      <c r="R277" s="1025"/>
      <c r="S277" s="1025"/>
      <c r="T277" s="1026"/>
      <c r="U277" s="149"/>
      <c r="V277" s="149"/>
      <c r="X277" s="141"/>
    </row>
    <row r="278" spans="1:28">
      <c r="B278" s="151"/>
      <c r="C278" s="1027"/>
      <c r="D278" s="1028"/>
      <c r="E278" s="1028"/>
      <c r="F278" s="1028"/>
      <c r="G278" s="1028"/>
      <c r="H278" s="1028"/>
      <c r="I278" s="1028"/>
      <c r="J278" s="1028"/>
      <c r="K278" s="1028"/>
      <c r="L278" s="1028"/>
      <c r="M278" s="1028"/>
      <c r="N278" s="1028"/>
      <c r="O278" s="1028"/>
      <c r="P278" s="1028"/>
      <c r="Q278" s="1028"/>
      <c r="R278" s="1028"/>
      <c r="S278" s="1028"/>
      <c r="T278" s="1029"/>
      <c r="U278" s="149"/>
      <c r="V278" s="149"/>
      <c r="X278" s="131"/>
    </row>
    <row r="279" spans="1:28">
      <c r="B279" s="151"/>
      <c r="C279" s="180"/>
      <c r="D279" s="180"/>
      <c r="E279" s="180"/>
      <c r="F279" s="180"/>
      <c r="G279" s="180"/>
      <c r="H279" s="180"/>
      <c r="I279" s="180"/>
      <c r="J279" s="180"/>
      <c r="K279" s="180"/>
      <c r="L279" s="180"/>
      <c r="M279" s="180"/>
      <c r="N279" s="180"/>
      <c r="O279" s="180"/>
      <c r="P279" s="180"/>
      <c r="Q279" s="180"/>
      <c r="R279" s="180"/>
      <c r="S279" s="180"/>
      <c r="T279" s="180"/>
      <c r="U279" s="149"/>
      <c r="V279" s="149"/>
    </row>
    <row r="280" spans="1:28">
      <c r="A280" s="142"/>
      <c r="B280" s="143"/>
      <c r="C280" s="181"/>
      <c r="D280" s="181"/>
      <c r="E280" s="181"/>
      <c r="F280" s="181"/>
      <c r="G280" s="181"/>
      <c r="H280" s="181"/>
      <c r="I280" s="181"/>
      <c r="J280" s="181"/>
      <c r="K280" s="181"/>
      <c r="L280" s="181"/>
      <c r="M280" s="181"/>
      <c r="N280" s="181"/>
      <c r="O280" s="181"/>
      <c r="P280" s="181"/>
      <c r="Q280" s="181"/>
      <c r="R280" s="181"/>
      <c r="S280" s="181"/>
      <c r="T280" s="181"/>
      <c r="U280" s="149"/>
      <c r="V280" s="149"/>
    </row>
    <row r="281" spans="1:28" s="141" customFormat="1" ht="6.75" customHeight="1">
      <c r="B281" s="146"/>
      <c r="C281" s="154"/>
      <c r="D281" s="154"/>
      <c r="E281" s="155"/>
      <c r="F281" s="154"/>
      <c r="G281" s="154"/>
      <c r="H281" s="155"/>
      <c r="I281" s="154"/>
      <c r="J281" s="154"/>
      <c r="K281" s="155"/>
      <c r="L281" s="154"/>
      <c r="M281" s="154"/>
      <c r="N281" s="155"/>
      <c r="O281" s="154"/>
      <c r="P281" s="154"/>
      <c r="Q281" s="155"/>
      <c r="R281" s="154"/>
      <c r="S281" s="154"/>
      <c r="T281" s="155"/>
      <c r="U281" s="149"/>
      <c r="V281" s="149"/>
      <c r="X281" s="136"/>
      <c r="AA281" s="239"/>
      <c r="AB281" s="239"/>
    </row>
    <row r="282" spans="1:28" s="131" customFormat="1" ht="17.399999999999999">
      <c r="B282" s="150" t="str">
        <f>IF($F$1="de",headings!$C$3,IF($F$1="fr",headings!$B$3,headings!$A$3))</f>
        <v>Railway Operator:</v>
      </c>
      <c r="C282" s="156"/>
      <c r="D282" s="156"/>
      <c r="E282" s="156"/>
      <c r="F282" s="359" t="s">
        <v>24</v>
      </c>
      <c r="G282" s="359"/>
      <c r="H282" s="359"/>
      <c r="I282" s="359"/>
      <c r="J282" s="359"/>
      <c r="K282" s="157"/>
      <c r="L282" s="157"/>
      <c r="M282" s="157"/>
      <c r="N282" s="157"/>
      <c r="O282" s="157"/>
      <c r="P282" s="157"/>
      <c r="Q282" s="158"/>
      <c r="R282" s="158"/>
      <c r="S282" s="158"/>
      <c r="T282" s="158"/>
      <c r="U282" s="149"/>
      <c r="V282" s="149"/>
      <c r="X282" s="136"/>
      <c r="AA282" s="243"/>
      <c r="AB282" s="243"/>
    </row>
    <row r="283" spans="1:28" ht="6.75" customHeight="1" thickBot="1">
      <c r="B283" s="146"/>
      <c r="C283" s="157"/>
      <c r="D283" s="157"/>
      <c r="E283" s="159"/>
      <c r="F283" s="157"/>
      <c r="G283" s="157"/>
      <c r="H283" s="157"/>
      <c r="I283" s="180"/>
      <c r="J283" s="180"/>
      <c r="K283" s="157"/>
      <c r="L283" s="157"/>
      <c r="M283" s="157"/>
      <c r="N283" s="157"/>
      <c r="O283" s="157"/>
      <c r="P283" s="157"/>
      <c r="Q283" s="157"/>
      <c r="R283" s="157"/>
      <c r="S283" s="157"/>
      <c r="T283" s="160"/>
      <c r="U283" s="149"/>
      <c r="V283" s="149"/>
    </row>
    <row r="284" spans="1:28" ht="15.75" customHeight="1" thickTop="1">
      <c r="A284" s="136" t="str">
        <f>F282&amp;"m01"</f>
        <v>CFR Marfam01</v>
      </c>
      <c r="B284" s="146" t="str">
        <f>IF($F$1="de",headings!$C$6,IF($F$1="fr",headings!$B$6,headings!$A$6))</f>
        <v>January</v>
      </c>
      <c r="C284" s="157"/>
      <c r="D284" s="157"/>
      <c r="E284" s="157"/>
      <c r="F284" s="157"/>
      <c r="G284" s="157"/>
      <c r="H284" s="157"/>
      <c r="I284" s="180"/>
      <c r="J284" s="371"/>
      <c r="K284" s="164">
        <v>2025</v>
      </c>
      <c r="L284" s="164">
        <v>2366</v>
      </c>
      <c r="M284" s="124">
        <v>16.839506172839521</v>
      </c>
      <c r="N284" s="164">
        <v>321</v>
      </c>
      <c r="O284" s="164">
        <v>447</v>
      </c>
      <c r="P284" s="124">
        <v>39.252336448598129</v>
      </c>
      <c r="Q284" s="164">
        <v>238</v>
      </c>
      <c r="R284" s="164">
        <v>341</v>
      </c>
      <c r="S284" s="124">
        <v>43.277310924369743</v>
      </c>
      <c r="T284" s="164">
        <v>57</v>
      </c>
      <c r="U284" s="164">
        <v>98</v>
      </c>
      <c r="V284" s="124">
        <v>71.929824561403507</v>
      </c>
    </row>
    <row r="285" spans="1:28" ht="15.75" customHeight="1">
      <c r="A285" s="136" t="str">
        <f>F282&amp;"m02"</f>
        <v>CFR Marfam02</v>
      </c>
      <c r="B285" s="146" t="str">
        <f>IF($F$1="de",headings!$C$7,IF($F$1="fr",headings!$B$7,headings!$A$7))</f>
        <v>February</v>
      </c>
      <c r="C285" s="157"/>
      <c r="D285" s="157"/>
      <c r="E285" s="157"/>
      <c r="F285" s="157"/>
      <c r="G285" s="157"/>
      <c r="H285" s="157"/>
      <c r="I285" s="180"/>
      <c r="J285" s="371"/>
      <c r="K285" s="166">
        <v>2455</v>
      </c>
      <c r="L285" s="166">
        <v>2474</v>
      </c>
      <c r="M285" s="127">
        <v>0.77393075356415864</v>
      </c>
      <c r="N285" s="166">
        <v>392</v>
      </c>
      <c r="O285" s="166">
        <v>444</v>
      </c>
      <c r="P285" s="127">
        <v>13.265306122448976</v>
      </c>
      <c r="Q285" s="166">
        <v>290</v>
      </c>
      <c r="R285" s="166">
        <v>390</v>
      </c>
      <c r="S285" s="127">
        <v>34.482758620689651</v>
      </c>
      <c r="T285" s="166">
        <v>65</v>
      </c>
      <c r="U285" s="166">
        <v>91</v>
      </c>
      <c r="V285" s="127">
        <v>40</v>
      </c>
    </row>
    <row r="286" spans="1:28" ht="15.75" customHeight="1" thickBot="1">
      <c r="A286" s="136" t="str">
        <f>F282&amp;"m03"</f>
        <v>CFR Marfam03</v>
      </c>
      <c r="B286" s="146" t="str">
        <f>IF($F$1="de",headings!$C$8,IF($F$1="fr",headings!$B$8,headings!$A$8))</f>
        <v>March</v>
      </c>
      <c r="C286" s="157"/>
      <c r="D286" s="157"/>
      <c r="E286" s="157"/>
      <c r="F286" s="157"/>
      <c r="G286" s="157"/>
      <c r="H286" s="157"/>
      <c r="I286" s="180"/>
      <c r="J286" s="371"/>
      <c r="K286" s="168">
        <v>2445</v>
      </c>
      <c r="L286" s="168">
        <v>3278</v>
      </c>
      <c r="M286" s="129">
        <v>34.069529652351747</v>
      </c>
      <c r="N286" s="168">
        <v>462</v>
      </c>
      <c r="O286" s="168">
        <v>547</v>
      </c>
      <c r="P286" s="129">
        <v>18.398268398268385</v>
      </c>
      <c r="Q286" s="168">
        <v>285</v>
      </c>
      <c r="R286" s="168">
        <v>490</v>
      </c>
      <c r="S286" s="129">
        <v>71.929824561403507</v>
      </c>
      <c r="T286" s="168">
        <v>70</v>
      </c>
      <c r="U286" s="168">
        <v>99</v>
      </c>
      <c r="V286" s="129">
        <v>41.428571428571445</v>
      </c>
    </row>
    <row r="287" spans="1:28" ht="15.75" customHeight="1" thickTop="1">
      <c r="A287" s="136" t="str">
        <f>F282&amp;"m04"</f>
        <v>CFR Marfam04</v>
      </c>
      <c r="B287" s="146" t="str">
        <f>IF($F$1="de",headings!$C$9,IF($F$1="fr",headings!$B$9,headings!$A$9))</f>
        <v>April</v>
      </c>
      <c r="C287" s="157"/>
      <c r="D287" s="157"/>
      <c r="E287" s="157"/>
      <c r="F287" s="157"/>
      <c r="G287" s="157"/>
      <c r="H287" s="157"/>
      <c r="I287" s="180"/>
      <c r="J287" s="371"/>
      <c r="K287" s="164">
        <v>1991</v>
      </c>
      <c r="L287" s="164">
        <v>2855</v>
      </c>
      <c r="M287" s="124">
        <f t="shared" ref="M287:M295" si="25">IF(K287&lt;0.001,"",IF(L287=-1,"",L287/K287*100-100))</f>
        <v>43.395278754394781</v>
      </c>
      <c r="N287" s="164">
        <v>417</v>
      </c>
      <c r="O287" s="164">
        <v>524</v>
      </c>
      <c r="P287" s="124">
        <f t="shared" ref="P287:P295" si="26">IF(N287&lt;0.001,"",IF(O287=-1,"",O287/N287*100-100))</f>
        <v>25.65947242206235</v>
      </c>
      <c r="Q287" s="164">
        <v>237</v>
      </c>
      <c r="R287" s="164">
        <v>323</v>
      </c>
      <c r="S287" s="124">
        <f t="shared" ref="S287:S295" si="27">IF(Q287&lt;0.001,"",IF(R287=-1,"",R287/Q287*100-100))</f>
        <v>36.286919831223628</v>
      </c>
      <c r="T287" s="164">
        <v>62</v>
      </c>
      <c r="U287" s="164">
        <v>86</v>
      </c>
      <c r="V287" s="124">
        <f t="shared" ref="V287:V295" si="28">IF(T287&lt;0.001,"",IF(U287=-1,"",U287/T287*100-100))</f>
        <v>38.709677419354847</v>
      </c>
    </row>
    <row r="288" spans="1:28" ht="15.75" customHeight="1">
      <c r="A288" s="136" t="str">
        <f>F282&amp;"m05"</f>
        <v>CFR Marfam05</v>
      </c>
      <c r="B288" s="146" t="str">
        <f>IF($F$1="de",headings!$C$10,IF($F$1="fr",headings!$B$10,headings!$A$10))</f>
        <v>May</v>
      </c>
      <c r="C288" s="157"/>
      <c r="D288" s="157"/>
      <c r="E288" s="157"/>
      <c r="F288" s="157"/>
      <c r="G288" s="157"/>
      <c r="H288" s="157"/>
      <c r="I288" s="180"/>
      <c r="J288" s="371"/>
      <c r="K288" s="166">
        <v>2414</v>
      </c>
      <c r="L288" s="166">
        <v>3367</v>
      </c>
      <c r="M288" s="127">
        <f t="shared" si="25"/>
        <v>39.47804473902238</v>
      </c>
      <c r="N288" s="166">
        <v>403</v>
      </c>
      <c r="O288" s="166">
        <v>613</v>
      </c>
      <c r="P288" s="127">
        <f t="shared" si="26"/>
        <v>52.109181141439223</v>
      </c>
      <c r="Q288" s="166">
        <v>245</v>
      </c>
      <c r="R288" s="166">
        <v>335</v>
      </c>
      <c r="S288" s="127">
        <f t="shared" si="27"/>
        <v>36.734693877551024</v>
      </c>
      <c r="T288" s="166">
        <v>64</v>
      </c>
      <c r="U288" s="166">
        <v>93</v>
      </c>
      <c r="V288" s="127">
        <f t="shared" si="28"/>
        <v>45.3125</v>
      </c>
    </row>
    <row r="289" spans="1:28" ht="15.75" customHeight="1" thickBot="1">
      <c r="A289" s="136" t="str">
        <f>F282&amp;"m06"</f>
        <v>CFR Marfam06</v>
      </c>
      <c r="B289" s="146" t="str">
        <f>IF($F$1="de",headings!$C$11,IF($F$1="fr",headings!$B$11,headings!$A$11))</f>
        <v>June</v>
      </c>
      <c r="C289" s="157"/>
      <c r="D289" s="157"/>
      <c r="E289" s="157"/>
      <c r="F289" s="157"/>
      <c r="G289" s="157"/>
      <c r="H289" s="157"/>
      <c r="I289" s="180"/>
      <c r="J289" s="371"/>
      <c r="K289" s="168">
        <v>2379</v>
      </c>
      <c r="L289" s="208">
        <v>3235.54</v>
      </c>
      <c r="M289" s="129">
        <f t="shared" si="25"/>
        <v>36.004203446826409</v>
      </c>
      <c r="N289" s="168">
        <v>443</v>
      </c>
      <c r="O289" s="168">
        <v>603</v>
      </c>
      <c r="P289" s="129">
        <f t="shared" si="26"/>
        <v>36.117381489841989</v>
      </c>
      <c r="Q289" s="168">
        <v>259</v>
      </c>
      <c r="R289" s="168">
        <v>310</v>
      </c>
      <c r="S289" s="129">
        <f t="shared" si="27"/>
        <v>19.691119691119695</v>
      </c>
      <c r="T289" s="168">
        <v>71</v>
      </c>
      <c r="U289" s="168">
        <v>84</v>
      </c>
      <c r="V289" s="129">
        <f t="shared" si="28"/>
        <v>18.309859154929569</v>
      </c>
    </row>
    <row r="290" spans="1:28" ht="15.75" customHeight="1" thickTop="1">
      <c r="A290" s="136" t="str">
        <f>F282&amp;"m07"</f>
        <v>CFR Marfam07</v>
      </c>
      <c r="B290" s="146" t="str">
        <f>IF($F$1="de",headings!$C$12,IF($F$1="fr",headings!$B$12,headings!$A$12))</f>
        <v>July</v>
      </c>
      <c r="C290" s="157"/>
      <c r="D290" s="157"/>
      <c r="E290" s="157"/>
      <c r="F290" s="157"/>
      <c r="G290" s="157"/>
      <c r="H290" s="157"/>
      <c r="I290" s="180"/>
      <c r="J290" s="371"/>
      <c r="K290" s="164">
        <v>2567</v>
      </c>
      <c r="L290" s="206">
        <v>3109.8690000000001</v>
      </c>
      <c r="M290" s="127">
        <f t="shared" si="25"/>
        <v>21.147993767043232</v>
      </c>
      <c r="N290" s="164">
        <v>489</v>
      </c>
      <c r="O290" s="164">
        <v>577</v>
      </c>
      <c r="P290" s="127">
        <f t="shared" si="26"/>
        <v>17.995910020449884</v>
      </c>
      <c r="Q290" s="164">
        <v>276</v>
      </c>
      <c r="R290" s="164">
        <v>353</v>
      </c>
      <c r="S290" s="127">
        <f t="shared" si="27"/>
        <v>27.898550724637673</v>
      </c>
      <c r="T290" s="164">
        <v>79</v>
      </c>
      <c r="U290" s="164">
        <v>86</v>
      </c>
      <c r="V290" s="127">
        <f t="shared" si="28"/>
        <v>8.8607594936708836</v>
      </c>
    </row>
    <row r="291" spans="1:28" ht="15.75" customHeight="1">
      <c r="A291" s="136" t="str">
        <f>F282&amp;"m08"</f>
        <v>CFR Marfam08</v>
      </c>
      <c r="B291" s="146" t="str">
        <f>IF($F$1="de",headings!$C$13,IF($F$1="fr",headings!$B$13,headings!$A$13))</f>
        <v>August</v>
      </c>
      <c r="C291" s="157"/>
      <c r="D291" s="157"/>
      <c r="E291" s="157"/>
      <c r="F291" s="157"/>
      <c r="G291" s="157"/>
      <c r="H291" s="157"/>
      <c r="I291" s="180"/>
      <c r="J291" s="371"/>
      <c r="K291" s="207">
        <v>2704.0859999999998</v>
      </c>
      <c r="L291" s="207">
        <v>3278.4470000000001</v>
      </c>
      <c r="M291" s="127">
        <f t="shared" si="25"/>
        <v>21.240485694611792</v>
      </c>
      <c r="N291" s="166">
        <v>523</v>
      </c>
      <c r="O291" s="166">
        <v>590</v>
      </c>
      <c r="P291" s="127">
        <f t="shared" si="26"/>
        <v>12.81070745697896</v>
      </c>
      <c r="Q291" s="166">
        <v>297</v>
      </c>
      <c r="R291" s="166">
        <v>427</v>
      </c>
      <c r="S291" s="127">
        <f t="shared" si="27"/>
        <v>43.771043771043765</v>
      </c>
      <c r="T291" s="166">
        <v>87</v>
      </c>
      <c r="U291" s="166">
        <v>100</v>
      </c>
      <c r="V291" s="127">
        <f t="shared" si="28"/>
        <v>14.94252873563218</v>
      </c>
    </row>
    <row r="292" spans="1:28" ht="15.75" customHeight="1" thickBot="1">
      <c r="A292" s="136" t="str">
        <f>F282&amp;"m09"</f>
        <v>CFR Marfam09</v>
      </c>
      <c r="B292" s="146" t="str">
        <f>IF($F$1="de",headings!$C$14,IF($F$1="fr",headings!$B$14,headings!$A$14))</f>
        <v>September</v>
      </c>
      <c r="C292" s="157"/>
      <c r="D292" s="157"/>
      <c r="E292" s="157"/>
      <c r="F292" s="157"/>
      <c r="G292" s="157"/>
      <c r="H292" s="157"/>
      <c r="I292" s="180"/>
      <c r="J292" s="371"/>
      <c r="K292" s="208">
        <v>2848.902</v>
      </c>
      <c r="L292" s="168">
        <v>3289</v>
      </c>
      <c r="M292" s="129">
        <f t="shared" si="25"/>
        <v>15.447986627830645</v>
      </c>
      <c r="N292" s="168">
        <v>537</v>
      </c>
      <c r="O292" s="168">
        <v>585</v>
      </c>
      <c r="P292" s="129">
        <f t="shared" si="26"/>
        <v>8.9385474860335137</v>
      </c>
      <c r="Q292" s="168">
        <v>337</v>
      </c>
      <c r="R292" s="168">
        <v>409</v>
      </c>
      <c r="S292" s="129">
        <f t="shared" si="27"/>
        <v>21.36498516320475</v>
      </c>
      <c r="T292" s="168">
        <v>90</v>
      </c>
      <c r="U292" s="168">
        <v>100</v>
      </c>
      <c r="V292" s="129">
        <f t="shared" si="28"/>
        <v>11.111111111111114</v>
      </c>
    </row>
    <row r="293" spans="1:28" ht="15.75" customHeight="1" thickTop="1">
      <c r="A293" s="136" t="str">
        <f>F282&amp;"m10"</f>
        <v>CFR Marfam10</v>
      </c>
      <c r="B293" s="146" t="str">
        <f>IF($F$1="de",headings!$C$15,IF($F$1="fr",headings!$B$15,headings!$A$15))</f>
        <v>October</v>
      </c>
      <c r="C293" s="157"/>
      <c r="D293" s="157"/>
      <c r="E293" s="157"/>
      <c r="F293" s="157"/>
      <c r="G293" s="157"/>
      <c r="H293" s="157"/>
      <c r="I293" s="180"/>
      <c r="J293" s="371"/>
      <c r="K293" s="164">
        <v>3302</v>
      </c>
      <c r="L293" s="164">
        <v>3155</v>
      </c>
      <c r="M293" s="127">
        <f t="shared" si="25"/>
        <v>-4.451847365233192</v>
      </c>
      <c r="N293" s="164">
        <v>589</v>
      </c>
      <c r="O293" s="164">
        <v>601</v>
      </c>
      <c r="P293" s="127">
        <f t="shared" si="26"/>
        <v>2.0373514431239386</v>
      </c>
      <c r="Q293" s="164">
        <v>423</v>
      </c>
      <c r="R293" s="164">
        <v>391</v>
      </c>
      <c r="S293" s="127">
        <f t="shared" si="27"/>
        <v>-7.565011820330966</v>
      </c>
      <c r="T293" s="164">
        <v>95</v>
      </c>
      <c r="U293" s="164">
        <v>102</v>
      </c>
      <c r="V293" s="127">
        <f t="shared" si="28"/>
        <v>7.3684210526315752</v>
      </c>
      <c r="X293" s="137"/>
    </row>
    <row r="294" spans="1:28" ht="15.75" customHeight="1">
      <c r="A294" s="136" t="str">
        <f>F282&amp;"m11"</f>
        <v>CFR Marfam11</v>
      </c>
      <c r="B294" s="146" t="str">
        <f>IF($F$1="de",headings!$C$16,IF($F$1="fr",headings!$B$16,headings!$A$16))</f>
        <v>November</v>
      </c>
      <c r="C294" s="157"/>
      <c r="D294" s="157"/>
      <c r="E294" s="157"/>
      <c r="F294" s="157"/>
      <c r="G294" s="157"/>
      <c r="H294" s="157"/>
      <c r="I294" s="180"/>
      <c r="J294" s="371"/>
      <c r="K294" s="207">
        <v>3204.364</v>
      </c>
      <c r="L294" s="166">
        <v>3368</v>
      </c>
      <c r="M294" s="127">
        <f t="shared" si="25"/>
        <v>5.1066607913458029</v>
      </c>
      <c r="N294" s="166">
        <v>589</v>
      </c>
      <c r="O294" s="166">
        <v>603</v>
      </c>
      <c r="P294" s="127">
        <f t="shared" si="26"/>
        <v>2.3769100169779307</v>
      </c>
      <c r="Q294" s="166">
        <v>403</v>
      </c>
      <c r="R294" s="166">
        <v>418</v>
      </c>
      <c r="S294" s="127">
        <f t="shared" si="27"/>
        <v>3.7220843672456567</v>
      </c>
      <c r="T294" s="166">
        <v>122</v>
      </c>
      <c r="U294" s="166">
        <v>92</v>
      </c>
      <c r="V294" s="127">
        <f t="shared" si="28"/>
        <v>-24.590163934426229</v>
      </c>
      <c r="X294" s="137"/>
    </row>
    <row r="295" spans="1:28" ht="15.75" customHeight="1" thickBot="1">
      <c r="A295" s="136" t="str">
        <f>F282&amp;"m12"</f>
        <v>CFR Marfam12</v>
      </c>
      <c r="B295" s="146" t="str">
        <f>IF($F$1="de",headings!$C$17,IF($F$1="fr",headings!$B$17,headings!$A$17))</f>
        <v>December</v>
      </c>
      <c r="C295" s="157"/>
      <c r="D295" s="157"/>
      <c r="E295" s="157"/>
      <c r="F295" s="157"/>
      <c r="G295" s="157"/>
      <c r="H295" s="157"/>
      <c r="I295" s="180"/>
      <c r="J295" s="371"/>
      <c r="K295" s="208">
        <v>2352.049</v>
      </c>
      <c r="L295" s="168">
        <v>2959</v>
      </c>
      <c r="M295" s="129">
        <f t="shared" si="25"/>
        <v>25.80520218753945</v>
      </c>
      <c r="N295" s="168">
        <v>446</v>
      </c>
      <c r="O295" s="168">
        <v>524</v>
      </c>
      <c r="P295" s="129">
        <f t="shared" si="26"/>
        <v>17.488789237668172</v>
      </c>
      <c r="Q295" s="168">
        <v>410</v>
      </c>
      <c r="R295" s="168">
        <v>346</v>
      </c>
      <c r="S295" s="129">
        <f t="shared" si="27"/>
        <v>-15.609756097560975</v>
      </c>
      <c r="T295" s="168">
        <v>102</v>
      </c>
      <c r="U295" s="168">
        <v>83</v>
      </c>
      <c r="V295" s="129">
        <f t="shared" si="28"/>
        <v>-18.627450980392155</v>
      </c>
      <c r="X295" s="137"/>
    </row>
    <row r="296" spans="1:28" ht="14.4" thickTop="1" thickBot="1">
      <c r="B296" s="146"/>
      <c r="C296" s="157"/>
      <c r="D296" s="157"/>
      <c r="E296" s="157"/>
      <c r="F296" s="157"/>
      <c r="G296" s="157"/>
      <c r="H296" s="157"/>
      <c r="I296" s="180"/>
      <c r="J296" s="180"/>
      <c r="K296" s="146"/>
      <c r="L296" s="146"/>
      <c r="M296" s="146"/>
      <c r="N296" s="146"/>
      <c r="O296" s="146"/>
      <c r="P296" s="146"/>
      <c r="Q296" s="146"/>
      <c r="R296" s="146"/>
      <c r="S296" s="146"/>
      <c r="T296" s="146"/>
      <c r="U296" s="146"/>
      <c r="V296" s="146"/>
      <c r="X296" s="137"/>
    </row>
    <row r="297" spans="1:28" s="137" customFormat="1" ht="15.75" customHeight="1" thickTop="1">
      <c r="A297" s="137" t="str">
        <f>F282&amp;"q1"</f>
        <v>CFR Marfaq1</v>
      </c>
      <c r="B297" s="146" t="str">
        <f>IF($F$1="de",headings!$C$31,IF($F$1="fr",headings!$B$31,headings!$A$31))</f>
        <v>Quarter 1</v>
      </c>
      <c r="C297" s="157"/>
      <c r="D297" s="157"/>
      <c r="E297" s="157"/>
      <c r="F297" s="157"/>
      <c r="G297" s="157"/>
      <c r="H297" s="157"/>
      <c r="I297" s="180"/>
      <c r="J297" s="371"/>
      <c r="K297" s="410">
        <f>IF(K286=-1,"-1",K284+K285+K286)</f>
        <v>6925</v>
      </c>
      <c r="L297" s="410">
        <f>IF(L286=-1,"-1",L284+L285+L286)</f>
        <v>8118</v>
      </c>
      <c r="M297" s="124">
        <f>IF(K286+K287+K288&lt;=0,"",IF(L286=-1,"",L297/K297*100-100))</f>
        <v>17.227436823104696</v>
      </c>
      <c r="N297" s="410">
        <f>IF(N286=-1,"-1",N284+N285+N286)</f>
        <v>1175</v>
      </c>
      <c r="O297" s="410">
        <f>IF(O286=-1,"-1",O284+O285+O286)</f>
        <v>1438</v>
      </c>
      <c r="P297" s="124">
        <f>IF(N286+N287+N288&lt;=0,"",IF(O286=-1,"",O297/N297*100-100))</f>
        <v>22.38297872340425</v>
      </c>
      <c r="Q297" s="410">
        <f>IF(Q286=-1,"-1",Q284+Q285+Q286)</f>
        <v>813</v>
      </c>
      <c r="R297" s="410">
        <f>IF(R286=-1,"-1",R284+R285+R286)</f>
        <v>1221</v>
      </c>
      <c r="S297" s="124">
        <f>IF(Q286+Q287+Q288&lt;=0,"",IF(R286=-1,"",R297/Q297*100-100))</f>
        <v>50.184501845018445</v>
      </c>
      <c r="T297" s="410">
        <f>IF(T286=-1,"-1",T284+T285+T286)</f>
        <v>192</v>
      </c>
      <c r="U297" s="410">
        <f>IF(U286=-1,"-1",U284+U285+U286)</f>
        <v>288</v>
      </c>
      <c r="V297" s="124">
        <f>IF(T286+T287+T288&lt;=0,"",IF(U286=-1,"",U297/T297*100-100))</f>
        <v>50</v>
      </c>
      <c r="X297" s="136"/>
      <c r="AA297" s="244"/>
      <c r="AB297" s="244"/>
    </row>
    <row r="298" spans="1:28" s="137" customFormat="1" ht="15.75" customHeight="1">
      <c r="A298" s="137" t="str">
        <f>F282&amp;"q2"</f>
        <v>CFR Marfaq2</v>
      </c>
      <c r="B298" s="146" t="str">
        <f>IF($F$1="de",headings!$C$32,IF($F$1="fr",headings!$B$32,headings!$A$32))</f>
        <v>Quarter 2</v>
      </c>
      <c r="C298" s="157"/>
      <c r="D298" s="157"/>
      <c r="E298" s="157"/>
      <c r="F298" s="157"/>
      <c r="G298" s="157"/>
      <c r="H298" s="157"/>
      <c r="I298" s="180"/>
      <c r="J298" s="371"/>
      <c r="K298" s="445">
        <f>IF(K289=-1,"-1",K287+K288+K289)</f>
        <v>6784</v>
      </c>
      <c r="L298" s="445">
        <f>IF(L289=-1,"-1",L287+L288+L289)</f>
        <v>9457.5400000000009</v>
      </c>
      <c r="M298" s="127">
        <f>IF(K287+K288+K289&lt;=0,"",IF(L289=-1,"",L298/K298*100-100))</f>
        <v>39.409492924528308</v>
      </c>
      <c r="N298" s="445">
        <f>IF(N289=-1,"-1",N287+N288+N289)</f>
        <v>1263</v>
      </c>
      <c r="O298" s="445">
        <f>IF(O289=-1,"-1",O287+O288+O289)</f>
        <v>1740</v>
      </c>
      <c r="P298" s="127">
        <f>IF(N287+N288+N289&lt;=0,"",IF(O289=-1,"",O298/N298*100-100))</f>
        <v>37.76722090261282</v>
      </c>
      <c r="Q298" s="445">
        <f>IF(Q289=-1,"-1",Q287+Q288+Q289)</f>
        <v>741</v>
      </c>
      <c r="R298" s="445">
        <f>IF(R289=-1,"-1",R287+R288+R289)</f>
        <v>968</v>
      </c>
      <c r="S298" s="127">
        <f>IF(Q287+Q288+Q289&lt;=0,"",IF(R289=-1,"",R298/Q298*100-100))</f>
        <v>30.634278002699034</v>
      </c>
      <c r="T298" s="445">
        <f>IF(T289=-1,"-1",T287+T288+T289)</f>
        <v>197</v>
      </c>
      <c r="U298" s="445">
        <f>IF(U289=-1,"-1",U287+U288+U289)</f>
        <v>263</v>
      </c>
      <c r="V298" s="127">
        <f>IF(T287+T288+T289&lt;=0,"",IF(U289=-1,"",U298/T298*100-100))</f>
        <v>33.50253807106597</v>
      </c>
      <c r="X298" s="138"/>
      <c r="AA298" s="244"/>
      <c r="AB298" s="244"/>
    </row>
    <row r="299" spans="1:28" s="137" customFormat="1" ht="15.75" customHeight="1">
      <c r="A299" s="137" t="str">
        <f>F282&amp;"q3"</f>
        <v>CFR Marfaq3</v>
      </c>
      <c r="B299" s="146" t="str">
        <f>IF($F$1="de",headings!$C$33,IF($F$1="fr",headings!$B$33,headings!$A$33))</f>
        <v>Quarter 3</v>
      </c>
      <c r="C299" s="157"/>
      <c r="D299" s="157"/>
      <c r="E299" s="157"/>
      <c r="F299" s="157"/>
      <c r="G299" s="157"/>
      <c r="H299" s="157"/>
      <c r="I299" s="180"/>
      <c r="J299" s="371"/>
      <c r="K299" s="445">
        <f>IF(K292=-1,"-1",K290+K291+K292)</f>
        <v>8119.9879999999994</v>
      </c>
      <c r="L299" s="445">
        <f>IF(L292=-1,"-1",L290+L291+L292)</f>
        <v>9677.3160000000007</v>
      </c>
      <c r="M299" s="127">
        <f>IF(K290+K291+K292&lt;=0,"",IF(L292=-1,"",L299/K299*100-100))</f>
        <v>19.178944599425535</v>
      </c>
      <c r="N299" s="445">
        <f>IF(N292=-1,"-1",N290+N291+N292)</f>
        <v>1549</v>
      </c>
      <c r="O299" s="445">
        <f>IF(O292=-1,"-1",O290+O291+O292)</f>
        <v>1752</v>
      </c>
      <c r="P299" s="127">
        <f>IF(N290+N291+N292&lt;=0,"",IF(O292=-1,"",O299/N299*100-100))</f>
        <v>13.105229180116211</v>
      </c>
      <c r="Q299" s="445">
        <f>IF(Q292=-1,"-1",Q290+Q291+Q292)</f>
        <v>910</v>
      </c>
      <c r="R299" s="445">
        <f>IF(R292=-1,"-1",R290+R291+R292)</f>
        <v>1189</v>
      </c>
      <c r="S299" s="127">
        <f>IF(Q290+Q291+Q292&lt;=0,"",IF(R292=-1,"",R299/Q299*100-100))</f>
        <v>30.659340659340671</v>
      </c>
      <c r="T299" s="445">
        <f>IF(T292=-1,"-1",T290+T291+T292)</f>
        <v>256</v>
      </c>
      <c r="U299" s="445">
        <f>IF(U292=-1,"-1",U290+U291+U292)</f>
        <v>286</v>
      </c>
      <c r="V299" s="127">
        <f>IF(T290+T291+T292&lt;=0,"",IF(U292=-1,"",U299/T299*100-100))</f>
        <v>11.71875</v>
      </c>
      <c r="X299" s="136"/>
      <c r="AA299" s="244"/>
      <c r="AB299" s="244"/>
    </row>
    <row r="300" spans="1:28" s="137" customFormat="1" ht="15.75" customHeight="1" thickBot="1">
      <c r="A300" s="137" t="str">
        <f>F282&amp;"q4"</f>
        <v>CFR Marfaq4</v>
      </c>
      <c r="B300" s="146" t="str">
        <f>IF($F$1="de",headings!$C$34,IF($F$1="fr",headings!$B$34,headings!$A$34))</f>
        <v>Quarter 4</v>
      </c>
      <c r="C300" s="157"/>
      <c r="D300" s="157"/>
      <c r="E300" s="157"/>
      <c r="F300" s="157"/>
      <c r="G300" s="157"/>
      <c r="H300" s="157"/>
      <c r="I300" s="180"/>
      <c r="J300" s="371"/>
      <c r="K300" s="437">
        <f>IF(K295=-1,"-1",K293+K294+K295)</f>
        <v>8858.4130000000005</v>
      </c>
      <c r="L300" s="168">
        <f>IF(L295=-1,"-1",L293+L294+L295)</f>
        <v>9482</v>
      </c>
      <c r="M300" s="550">
        <f>IF(K293+K294+K295&lt;=0,"",IF(L295=-1,"",L300/K300*100-100))</f>
        <v>7.0394889016802438</v>
      </c>
      <c r="N300" s="437">
        <f>IF(N295=-1,"-1",N293+N294+N295)</f>
        <v>1624</v>
      </c>
      <c r="O300" s="326">
        <f>IF(O295=-1,"-1",O293+O294+O295)</f>
        <v>1728</v>
      </c>
      <c r="P300" s="129">
        <f>IF(N293+N294+N295&lt;=0,"",IF(O295=-1,"",O300/N300*100-100))</f>
        <v>6.403940886699516</v>
      </c>
      <c r="Q300" s="437">
        <f>IF(Q295=-1,"-1",Q293+Q294+Q295)</f>
        <v>1236</v>
      </c>
      <c r="R300" s="326">
        <f>IF(R295=-1,"-1",R293+R294+R295)</f>
        <v>1155</v>
      </c>
      <c r="S300" s="129">
        <f>IF(Q293+Q294+Q295&lt;=0,"",IF(R295=-1,"",R300/Q300*100-100))</f>
        <v>-6.5533980582524265</v>
      </c>
      <c r="T300" s="437">
        <f>IF(T295=-1,"-1",T293+T294+T295)</f>
        <v>319</v>
      </c>
      <c r="U300" s="326">
        <f>IF(U295=-1,"-1",U293+U294+U295)</f>
        <v>277</v>
      </c>
      <c r="V300" s="129">
        <f>IF(T293+T294+T295&lt;=0,"",IF(U295=-1,"",U300/T300*100-100))</f>
        <v>-13.16614420062696</v>
      </c>
      <c r="X300" s="136"/>
      <c r="AA300" s="244"/>
      <c r="AB300" s="244"/>
    </row>
    <row r="301" spans="1:28" ht="14.4" thickTop="1" thickBot="1">
      <c r="B301" s="146"/>
      <c r="C301" s="157"/>
      <c r="D301" s="157"/>
      <c r="E301" s="157"/>
      <c r="F301" s="157"/>
      <c r="G301" s="157"/>
      <c r="H301" s="157"/>
      <c r="I301" s="180"/>
      <c r="J301" s="180"/>
      <c r="K301" s="146"/>
      <c r="L301" s="146"/>
      <c r="M301" s="555"/>
      <c r="N301" s="146"/>
      <c r="O301" s="146"/>
      <c r="P301" s="555"/>
      <c r="Q301" s="146"/>
      <c r="R301" s="146"/>
      <c r="S301" s="555"/>
      <c r="T301" s="146"/>
      <c r="U301" s="146"/>
      <c r="V301" s="555"/>
    </row>
    <row r="302" spans="1:28" s="138" customFormat="1" ht="15.75" customHeight="1" thickTop="1" thickBot="1">
      <c r="A302" s="138" t="str">
        <f>F282&amp;"y"</f>
        <v>CFR Marfay</v>
      </c>
      <c r="B302" s="152" t="str">
        <f>IF($F$1="de",headings!$C$35,IF($F$1="fr",headings!$B$35,headings!$A$35))</f>
        <v>Full year</v>
      </c>
      <c r="C302" s="157"/>
      <c r="D302" s="157"/>
      <c r="E302" s="157"/>
      <c r="F302" s="157"/>
      <c r="G302" s="157"/>
      <c r="H302" s="157"/>
      <c r="I302" s="180"/>
      <c r="J302" s="180"/>
      <c r="K302" s="414">
        <f>IF(K295=-1,"-1",SUM(K297:K300))</f>
        <v>30687.400999999998</v>
      </c>
      <c r="L302" s="329">
        <f>IF(L295=-1,"-1",SUM(L297:L300))</f>
        <v>36734.856</v>
      </c>
      <c r="M302" s="212">
        <f>IF(SUM(K284:K295)&lt;=0,"",IF(L295=-1,"",L302/K302*100-100))</f>
        <v>19.706637913064057</v>
      </c>
      <c r="N302" s="414">
        <f>IF(N295=-1,"-1",SUM(N297:N300))</f>
        <v>5611</v>
      </c>
      <c r="O302" s="329">
        <f>IF(O295=-1,"-1",SUM(O297:O300))</f>
        <v>6658</v>
      </c>
      <c r="P302" s="212">
        <f>IF(SUM(N284:N295)&lt;=0,"",IF(O295=-1,"",O302/N302*100-100))</f>
        <v>18.65977544109785</v>
      </c>
      <c r="Q302" s="414">
        <f>IF(Q295=-1,"-1",SUM(Q297:Q300))</f>
        <v>3700</v>
      </c>
      <c r="R302" s="329">
        <f>IF(R295=-1,"-1",SUM(R297:R300))</f>
        <v>4533</v>
      </c>
      <c r="S302" s="212">
        <f>IF(SUM(Q284:Q295)&lt;=0,"",IF(R295=-1,"",R302/Q302*100-100))</f>
        <v>22.513513513513516</v>
      </c>
      <c r="T302" s="414">
        <f>IF(T295=-1,"-1",SUM(T297:T300))</f>
        <v>964</v>
      </c>
      <c r="U302" s="329">
        <f>IF(U295=-1,"-1",SUM(U297:U300))</f>
        <v>1114</v>
      </c>
      <c r="V302" s="212">
        <f>IF(SUM(T284:T295)&lt;=0,"",IF(U295=-1,"",U302/T302*100-100))</f>
        <v>15.560165975103729</v>
      </c>
      <c r="X302" s="136"/>
    </row>
    <row r="303" spans="1:28" ht="13.8" thickTop="1">
      <c r="B303" s="147"/>
      <c r="C303" s="180"/>
      <c r="D303" s="180"/>
      <c r="E303" s="180"/>
      <c r="F303" s="180"/>
      <c r="G303" s="180"/>
      <c r="H303" s="180"/>
      <c r="I303" s="180"/>
      <c r="J303" s="180"/>
      <c r="K303" s="180"/>
      <c r="L303" s="180"/>
      <c r="M303" s="180"/>
      <c r="N303" s="180"/>
      <c r="O303" s="180"/>
      <c r="P303" s="180"/>
      <c r="Q303" s="180"/>
      <c r="R303" s="180"/>
      <c r="S303" s="180"/>
      <c r="T303" s="180"/>
      <c r="U303" s="149"/>
      <c r="V303" s="149"/>
    </row>
    <row r="304" spans="1:28">
      <c r="B304" s="147"/>
      <c r="C304" s="180"/>
      <c r="D304" s="180"/>
      <c r="E304" s="180"/>
      <c r="F304" s="180"/>
      <c r="G304" s="180"/>
      <c r="H304" s="180"/>
      <c r="I304" s="180"/>
      <c r="J304" s="180"/>
      <c r="K304" s="180"/>
      <c r="L304" s="180"/>
      <c r="M304" s="180"/>
      <c r="N304" s="180"/>
      <c r="O304" s="180"/>
      <c r="P304" s="180"/>
      <c r="Q304" s="180"/>
      <c r="R304" s="180"/>
      <c r="S304" s="180"/>
      <c r="T304" s="180"/>
      <c r="U304" s="149"/>
      <c r="V304" s="149"/>
    </row>
    <row r="305" spans="1:28">
      <c r="B305" s="152" t="str">
        <f>IF($F$1="de",headings!$C$37,IF($F$1="fr",headings!$B$37,headings!$A$37))</f>
        <v>Comments</v>
      </c>
      <c r="C305" s="1021"/>
      <c r="D305" s="1022"/>
      <c r="E305" s="1022"/>
      <c r="F305" s="1022"/>
      <c r="G305" s="1022"/>
      <c r="H305" s="1022"/>
      <c r="I305" s="1022"/>
      <c r="J305" s="1022"/>
      <c r="K305" s="1022"/>
      <c r="L305" s="1022"/>
      <c r="M305" s="1022"/>
      <c r="N305" s="1022"/>
      <c r="O305" s="1022"/>
      <c r="P305" s="1022"/>
      <c r="Q305" s="1022"/>
      <c r="R305" s="1022"/>
      <c r="S305" s="1022"/>
      <c r="T305" s="1023"/>
      <c r="U305" s="149"/>
      <c r="V305" s="149"/>
    </row>
    <row r="306" spans="1:28">
      <c r="B306" s="151"/>
      <c r="C306" s="1024"/>
      <c r="D306" s="1025"/>
      <c r="E306" s="1025"/>
      <c r="F306" s="1025"/>
      <c r="G306" s="1025"/>
      <c r="H306" s="1025"/>
      <c r="I306" s="1025"/>
      <c r="J306" s="1025"/>
      <c r="K306" s="1025"/>
      <c r="L306" s="1025"/>
      <c r="M306" s="1025"/>
      <c r="N306" s="1025"/>
      <c r="O306" s="1025"/>
      <c r="P306" s="1025"/>
      <c r="Q306" s="1025"/>
      <c r="R306" s="1025"/>
      <c r="S306" s="1025"/>
      <c r="T306" s="1026"/>
      <c r="U306" s="149"/>
      <c r="V306" s="149"/>
    </row>
    <row r="307" spans="1:28">
      <c r="B307" s="151"/>
      <c r="C307" s="1024"/>
      <c r="D307" s="1025"/>
      <c r="E307" s="1025"/>
      <c r="F307" s="1025"/>
      <c r="G307" s="1025"/>
      <c r="H307" s="1025"/>
      <c r="I307" s="1025"/>
      <c r="J307" s="1025"/>
      <c r="K307" s="1025"/>
      <c r="L307" s="1025"/>
      <c r="M307" s="1025"/>
      <c r="N307" s="1025"/>
      <c r="O307" s="1025"/>
      <c r="P307" s="1025"/>
      <c r="Q307" s="1025"/>
      <c r="R307" s="1025"/>
      <c r="S307" s="1025"/>
      <c r="T307" s="1026"/>
      <c r="U307" s="149"/>
      <c r="V307" s="149"/>
      <c r="X307" s="141"/>
    </row>
    <row r="308" spans="1:28">
      <c r="B308" s="151"/>
      <c r="C308" s="1027"/>
      <c r="D308" s="1028"/>
      <c r="E308" s="1028"/>
      <c r="F308" s="1028"/>
      <c r="G308" s="1028"/>
      <c r="H308" s="1028"/>
      <c r="I308" s="1028"/>
      <c r="J308" s="1028"/>
      <c r="K308" s="1028"/>
      <c r="L308" s="1028"/>
      <c r="M308" s="1028"/>
      <c r="N308" s="1028"/>
      <c r="O308" s="1028"/>
      <c r="P308" s="1028"/>
      <c r="Q308" s="1028"/>
      <c r="R308" s="1028"/>
      <c r="S308" s="1028"/>
      <c r="T308" s="1029"/>
      <c r="U308" s="149"/>
      <c r="V308" s="149"/>
      <c r="X308" s="131"/>
    </row>
    <row r="309" spans="1:28">
      <c r="B309" s="151"/>
      <c r="C309" s="180"/>
      <c r="D309" s="180"/>
      <c r="E309" s="180"/>
      <c r="F309" s="180"/>
      <c r="G309" s="180"/>
      <c r="H309" s="180"/>
      <c r="I309" s="180"/>
      <c r="J309" s="180"/>
      <c r="K309" s="180"/>
      <c r="L309" s="180"/>
      <c r="M309" s="180"/>
      <c r="N309" s="180"/>
      <c r="O309" s="180"/>
      <c r="P309" s="180"/>
      <c r="Q309" s="180"/>
      <c r="R309" s="180"/>
      <c r="S309" s="180"/>
      <c r="T309" s="180"/>
      <c r="U309" s="149"/>
      <c r="V309" s="149"/>
    </row>
    <row r="310" spans="1:28">
      <c r="A310" s="142"/>
      <c r="B310" s="143"/>
      <c r="C310" s="181"/>
      <c r="D310" s="181"/>
      <c r="E310" s="181"/>
      <c r="F310" s="181"/>
      <c r="G310" s="181"/>
      <c r="H310" s="181"/>
      <c r="I310" s="181"/>
      <c r="J310" s="181"/>
      <c r="K310" s="181"/>
      <c r="L310" s="181"/>
      <c r="M310" s="181"/>
      <c r="N310" s="181"/>
      <c r="O310" s="181"/>
      <c r="P310" s="181"/>
      <c r="Q310" s="181"/>
      <c r="R310" s="181"/>
      <c r="S310" s="181"/>
      <c r="T310" s="181"/>
      <c r="U310" s="149"/>
      <c r="V310" s="149"/>
    </row>
    <row r="311" spans="1:28" s="141" customFormat="1" ht="6.75" customHeight="1">
      <c r="B311" s="146"/>
      <c r="C311" s="154"/>
      <c r="D311" s="154"/>
      <c r="E311" s="155"/>
      <c r="F311" s="154"/>
      <c r="G311" s="154"/>
      <c r="H311" s="155"/>
      <c r="I311" s="154"/>
      <c r="J311" s="154"/>
      <c r="K311" s="155"/>
      <c r="L311" s="154"/>
      <c r="M311" s="154"/>
      <c r="N311" s="155"/>
      <c r="O311" s="154"/>
      <c r="P311" s="154"/>
      <c r="Q311" s="155"/>
      <c r="R311" s="154"/>
      <c r="S311" s="154"/>
      <c r="T311" s="155"/>
      <c r="U311" s="149"/>
      <c r="V311" s="149"/>
      <c r="X311" s="136"/>
      <c r="AA311" s="239"/>
      <c r="AB311" s="239"/>
    </row>
    <row r="312" spans="1:28" s="131" customFormat="1" ht="17.399999999999999">
      <c r="B312" s="150" t="str">
        <f>IF($F$1="de",headings!$C$3,IF($F$1="fr",headings!$B$3,headings!$A$3))</f>
        <v>Railway Operator:</v>
      </c>
      <c r="C312" s="156"/>
      <c r="D312" s="156"/>
      <c r="E312" s="156"/>
      <c r="F312" s="1020" t="s">
        <v>43</v>
      </c>
      <c r="G312" s="1020"/>
      <c r="H312" s="1020"/>
      <c r="I312" s="1020"/>
      <c r="J312" s="1020"/>
      <c r="K312" s="157"/>
      <c r="L312" s="157"/>
      <c r="M312" s="157"/>
      <c r="N312" s="157"/>
      <c r="O312" s="157"/>
      <c r="P312" s="157"/>
      <c r="Q312" s="158"/>
      <c r="R312" s="158"/>
      <c r="S312" s="158"/>
      <c r="T312" s="158"/>
      <c r="U312" s="149"/>
      <c r="V312" s="149"/>
      <c r="X312" s="136"/>
      <c r="AA312" s="243"/>
      <c r="AB312" s="243"/>
    </row>
    <row r="313" spans="1:28" ht="6.75" customHeight="1" thickBot="1">
      <c r="B313" s="146"/>
      <c r="C313" s="157"/>
      <c r="D313" s="157"/>
      <c r="E313" s="159"/>
      <c r="F313" s="157"/>
      <c r="G313" s="157"/>
      <c r="H313" s="157"/>
      <c r="I313" s="157"/>
      <c r="J313" s="157"/>
      <c r="K313" s="157"/>
      <c r="L313" s="157"/>
      <c r="M313" s="157"/>
      <c r="N313" s="157"/>
      <c r="O313" s="157"/>
      <c r="P313" s="157"/>
      <c r="Q313" s="157"/>
      <c r="R313" s="157"/>
      <c r="S313" s="157"/>
      <c r="T313" s="160"/>
      <c r="U313" s="149"/>
      <c r="V313" s="149"/>
    </row>
    <row r="314" spans="1:28" ht="15.75" customHeight="1" thickTop="1">
      <c r="A314" s="136" t="str">
        <f>F312&amp;"m01"</f>
        <v>CIEm01</v>
      </c>
      <c r="B314" s="362" t="str">
        <f>IF($F$1="de",headings!$C$6,IF($F$1="fr",headings!$B$6,headings!$A$6))</f>
        <v>January</v>
      </c>
      <c r="C314" s="591">
        <v>3096</v>
      </c>
      <c r="D314" s="591">
        <v>2806</v>
      </c>
      <c r="E314" s="124">
        <v>-9.366925064599485</v>
      </c>
      <c r="F314" s="591">
        <v>166</v>
      </c>
      <c r="G314" s="591">
        <v>117</v>
      </c>
      <c r="H314" s="124">
        <v>-29.518072289156621</v>
      </c>
      <c r="I314" s="591">
        <v>-1</v>
      </c>
      <c r="J314" s="592">
        <v>-1</v>
      </c>
      <c r="K314" s="591">
        <v>60</v>
      </c>
      <c r="L314" s="591">
        <v>52</v>
      </c>
      <c r="M314" s="124">
        <v>-13.333333333333329</v>
      </c>
      <c r="N314" s="591">
        <v>9</v>
      </c>
      <c r="O314" s="591">
        <v>8</v>
      </c>
      <c r="P314" s="124">
        <v>-11.111111111111114</v>
      </c>
      <c r="Q314" s="158"/>
      <c r="R314" s="158"/>
      <c r="S314" s="158"/>
      <c r="T314" s="158"/>
      <c r="U314" s="149"/>
      <c r="V314" s="149"/>
    </row>
    <row r="315" spans="1:28" ht="15.75" customHeight="1">
      <c r="A315" s="136" t="str">
        <f>F312&amp;"m02"</f>
        <v>CIEm02</v>
      </c>
      <c r="B315" s="362" t="str">
        <f>IF($F$1="de",headings!$C$7,IF($F$1="fr",headings!$B$7,headings!$A$7))</f>
        <v>February</v>
      </c>
      <c r="C315" s="593">
        <v>3086</v>
      </c>
      <c r="D315" s="593">
        <v>2935</v>
      </c>
      <c r="E315" s="127">
        <v>-4.8930654569021357</v>
      </c>
      <c r="F315" s="593">
        <v>130</v>
      </c>
      <c r="G315" s="593">
        <v>127</v>
      </c>
      <c r="H315" s="127">
        <v>-2.3076923076923066</v>
      </c>
      <c r="I315" s="593">
        <v>-1</v>
      </c>
      <c r="J315" s="594">
        <v>-1</v>
      </c>
      <c r="K315" s="593">
        <v>53</v>
      </c>
      <c r="L315" s="593">
        <v>49</v>
      </c>
      <c r="M315" s="127">
        <v>-7.5471698113207566</v>
      </c>
      <c r="N315" s="593">
        <v>8</v>
      </c>
      <c r="O315" s="593">
        <v>8</v>
      </c>
      <c r="P315" s="127">
        <v>0</v>
      </c>
      <c r="Q315" s="158"/>
      <c r="R315" s="158"/>
      <c r="S315" s="158"/>
      <c r="T315" s="158"/>
      <c r="U315" s="149"/>
      <c r="V315" s="149"/>
    </row>
    <row r="316" spans="1:28" ht="15.75" customHeight="1" thickBot="1">
      <c r="A316" s="136" t="str">
        <f>F312&amp;"m03"</f>
        <v>CIEm03</v>
      </c>
      <c r="B316" s="362" t="str">
        <f>IF($F$1="de",headings!$C$8,IF($F$1="fr",headings!$B$8,headings!$A$8))</f>
        <v>March</v>
      </c>
      <c r="C316" s="595">
        <v>3361</v>
      </c>
      <c r="D316" s="595">
        <v>3385</v>
      </c>
      <c r="E316" s="129">
        <v>0.71407319250222656</v>
      </c>
      <c r="F316" s="595">
        <v>142</v>
      </c>
      <c r="G316" s="595">
        <v>141</v>
      </c>
      <c r="H316" s="129">
        <v>-0.70422535211267245</v>
      </c>
      <c r="I316" s="595">
        <v>-1</v>
      </c>
      <c r="J316" s="596">
        <v>-1</v>
      </c>
      <c r="K316" s="595">
        <v>43</v>
      </c>
      <c r="L316" s="595">
        <v>52</v>
      </c>
      <c r="M316" s="129">
        <v>20.930232558139522</v>
      </c>
      <c r="N316" s="595">
        <v>7</v>
      </c>
      <c r="O316" s="595">
        <v>10</v>
      </c>
      <c r="P316" s="129">
        <v>42.857142857142861</v>
      </c>
      <c r="Q316" s="158"/>
      <c r="R316" s="158"/>
      <c r="S316" s="158"/>
      <c r="T316" s="158"/>
      <c r="U316" s="149"/>
      <c r="V316" s="149"/>
    </row>
    <row r="317" spans="1:28" ht="15.75" customHeight="1" thickTop="1">
      <c r="A317" s="136" t="str">
        <f>F312&amp;"m04"</f>
        <v>CIEm04</v>
      </c>
      <c r="B317" s="362" t="str">
        <f>IF($F$1="de",headings!$C$9,IF($F$1="fr",headings!$B$9,headings!$A$9))</f>
        <v>April</v>
      </c>
      <c r="C317" s="591">
        <v>3122</v>
      </c>
      <c r="D317" s="591">
        <v>3178</v>
      </c>
      <c r="E317" s="124">
        <v>1.7937219730941791</v>
      </c>
      <c r="F317" s="591">
        <v>138</v>
      </c>
      <c r="G317" s="591">
        <v>138</v>
      </c>
      <c r="H317" s="124">
        <v>0</v>
      </c>
      <c r="I317" s="591">
        <v>-1</v>
      </c>
      <c r="J317" s="592">
        <v>-1</v>
      </c>
      <c r="K317" s="591">
        <v>46</v>
      </c>
      <c r="L317" s="591">
        <v>45</v>
      </c>
      <c r="M317" s="124">
        <v>-2.1739130434782652</v>
      </c>
      <c r="N317" s="591">
        <v>7</v>
      </c>
      <c r="O317" s="591">
        <v>9</v>
      </c>
      <c r="P317" s="124">
        <v>28.571428571428584</v>
      </c>
      <c r="Q317" s="158"/>
      <c r="R317" s="158"/>
      <c r="S317" s="158"/>
      <c r="T317" s="158"/>
      <c r="U317" s="149"/>
      <c r="V317" s="149"/>
    </row>
    <row r="318" spans="1:28" ht="15.75" customHeight="1">
      <c r="A318" s="136" t="str">
        <f>F312&amp;"m05"</f>
        <v>CIEm05</v>
      </c>
      <c r="B318" s="362" t="str">
        <f>IF($F$1="de",headings!$C$10,IF($F$1="fr",headings!$B$10,headings!$A$10))</f>
        <v>May</v>
      </c>
      <c r="C318" s="593">
        <v>3149</v>
      </c>
      <c r="D318" s="593">
        <v>3144</v>
      </c>
      <c r="E318" s="127">
        <v>-0.15878056525880879</v>
      </c>
      <c r="F318" s="593">
        <v>140</v>
      </c>
      <c r="G318" s="593">
        <v>135</v>
      </c>
      <c r="H318" s="127">
        <v>-3.5714285714285694</v>
      </c>
      <c r="I318" s="593">
        <v>-1</v>
      </c>
      <c r="J318" s="594">
        <v>-1</v>
      </c>
      <c r="K318" s="593">
        <v>48</v>
      </c>
      <c r="L318" s="593">
        <v>53</v>
      </c>
      <c r="M318" s="127">
        <v>10.416666666666671</v>
      </c>
      <c r="N318" s="593">
        <v>8</v>
      </c>
      <c r="O318" s="593">
        <v>9</v>
      </c>
      <c r="P318" s="127">
        <v>12.5</v>
      </c>
      <c r="Q318" s="158"/>
      <c r="R318" s="158"/>
      <c r="S318" s="158"/>
      <c r="T318" s="158"/>
      <c r="U318" s="149"/>
      <c r="V318" s="149"/>
    </row>
    <row r="319" spans="1:28" ht="15.75" customHeight="1" thickBot="1">
      <c r="A319" s="136" t="str">
        <f>F312&amp;"m06"</f>
        <v>CIEm06</v>
      </c>
      <c r="B319" s="362" t="str">
        <f>IF($F$1="de",headings!$C$11,IF($F$1="fr",headings!$B$11,headings!$A$11))</f>
        <v>June</v>
      </c>
      <c r="C319" s="595">
        <v>2950</v>
      </c>
      <c r="D319" s="595">
        <v>3020</v>
      </c>
      <c r="E319" s="129">
        <v>2.3728813559322077</v>
      </c>
      <c r="F319" s="595">
        <v>129</v>
      </c>
      <c r="G319" s="595">
        <v>132</v>
      </c>
      <c r="H319" s="129">
        <v>2.3255813953488484</v>
      </c>
      <c r="I319" s="595">
        <v>-1</v>
      </c>
      <c r="J319" s="596">
        <v>-1</v>
      </c>
      <c r="K319" s="595">
        <v>45</v>
      </c>
      <c r="L319" s="595">
        <v>55</v>
      </c>
      <c r="M319" s="129">
        <v>22.222222222222229</v>
      </c>
      <c r="N319" s="595">
        <v>8</v>
      </c>
      <c r="O319" s="595">
        <v>9</v>
      </c>
      <c r="P319" s="129">
        <v>12.5</v>
      </c>
      <c r="Q319" s="158"/>
      <c r="R319" s="158"/>
      <c r="S319" s="158"/>
      <c r="T319" s="158"/>
      <c r="U319" s="149"/>
      <c r="V319" s="149"/>
    </row>
    <row r="320" spans="1:28" ht="15.75" customHeight="1" thickTop="1">
      <c r="A320" s="136" t="str">
        <f>F312&amp;"m07"</f>
        <v>CIEm07</v>
      </c>
      <c r="B320" s="362" t="str">
        <f>IF($F$1="de",headings!$C$12,IF($F$1="fr",headings!$B$12,headings!$A$12))</f>
        <v>July</v>
      </c>
      <c r="C320" s="591">
        <v>3168</v>
      </c>
      <c r="D320" s="591">
        <v>3253</v>
      </c>
      <c r="E320" s="127">
        <v>2.6830808080808168</v>
      </c>
      <c r="F320" s="591">
        <v>141</v>
      </c>
      <c r="G320" s="591">
        <v>151</v>
      </c>
      <c r="H320" s="127">
        <v>7.0921985815602966</v>
      </c>
      <c r="I320" s="591">
        <v>-1</v>
      </c>
      <c r="J320" s="592">
        <v>-1</v>
      </c>
      <c r="K320" s="591">
        <v>49</v>
      </c>
      <c r="L320" s="591">
        <v>57</v>
      </c>
      <c r="M320" s="127">
        <v>16.326530612244895</v>
      </c>
      <c r="N320" s="591">
        <v>8</v>
      </c>
      <c r="O320" s="591">
        <v>10</v>
      </c>
      <c r="P320" s="127">
        <v>25</v>
      </c>
      <c r="Q320" s="158"/>
      <c r="R320" s="158"/>
      <c r="S320" s="158"/>
      <c r="T320" s="158"/>
      <c r="U320" s="149"/>
      <c r="V320" s="149"/>
    </row>
    <row r="321" spans="1:28" ht="15.75" customHeight="1">
      <c r="A321" s="136" t="str">
        <f>F312&amp;"m08"</f>
        <v>CIEm08</v>
      </c>
      <c r="B321" s="362" t="str">
        <f>IF($F$1="de",headings!$C$13,IF($F$1="fr",headings!$B$13,headings!$A$13))</f>
        <v>August</v>
      </c>
      <c r="C321" s="593">
        <v>3210</v>
      </c>
      <c r="D321" s="593">
        <v>3261</v>
      </c>
      <c r="E321" s="127">
        <v>1.5887850467289724</v>
      </c>
      <c r="F321" s="593">
        <v>146</v>
      </c>
      <c r="G321" s="593">
        <v>150</v>
      </c>
      <c r="H321" s="127">
        <v>2.7397260273972677</v>
      </c>
      <c r="I321" s="593">
        <v>-1</v>
      </c>
      <c r="J321" s="594">
        <v>-1</v>
      </c>
      <c r="K321" s="593">
        <v>51</v>
      </c>
      <c r="L321" s="593">
        <v>54</v>
      </c>
      <c r="M321" s="127">
        <v>5.8823529411764781</v>
      </c>
      <c r="N321" s="593">
        <v>8</v>
      </c>
      <c r="O321" s="593">
        <v>9</v>
      </c>
      <c r="P321" s="127">
        <v>12.5</v>
      </c>
      <c r="Q321" s="158"/>
      <c r="R321" s="158"/>
      <c r="S321" s="158"/>
      <c r="T321" s="158"/>
      <c r="U321" s="149"/>
      <c r="V321" s="149"/>
    </row>
    <row r="322" spans="1:28" ht="15.75" customHeight="1" thickBot="1">
      <c r="A322" s="136" t="str">
        <f>F312&amp;"m09"</f>
        <v>CIEm09</v>
      </c>
      <c r="B322" s="362" t="str">
        <f>IF($F$1="de",headings!$C$14,IF($F$1="fr",headings!$B$14,headings!$A$14))</f>
        <v>September</v>
      </c>
      <c r="C322" s="595">
        <v>3309</v>
      </c>
      <c r="D322" s="595">
        <v>3218</v>
      </c>
      <c r="E322" s="129">
        <v>-2.7500755515261375</v>
      </c>
      <c r="F322" s="595">
        <v>142</v>
      </c>
      <c r="G322" s="595">
        <v>140</v>
      </c>
      <c r="H322" s="129">
        <v>-1.4084507042253449</v>
      </c>
      <c r="I322" s="595">
        <v>-1</v>
      </c>
      <c r="J322" s="596">
        <v>-1</v>
      </c>
      <c r="K322" s="595">
        <v>45</v>
      </c>
      <c r="L322" s="595">
        <v>53</v>
      </c>
      <c r="M322" s="129">
        <v>17.777777777777786</v>
      </c>
      <c r="N322" s="595">
        <v>8</v>
      </c>
      <c r="O322" s="595">
        <v>9</v>
      </c>
      <c r="P322" s="129">
        <v>12.5</v>
      </c>
      <c r="Q322" s="158"/>
      <c r="R322" s="158"/>
      <c r="S322" s="158"/>
      <c r="T322" s="158"/>
      <c r="U322" s="149"/>
      <c r="V322" s="149"/>
    </row>
    <row r="323" spans="1:28" ht="15.75" customHeight="1" thickTop="1">
      <c r="A323" s="136" t="str">
        <f>F312&amp;"m10"</f>
        <v>CIEm10</v>
      </c>
      <c r="B323" s="362" t="str">
        <f>IF($F$1="de",headings!$C$15,IF($F$1="fr",headings!$B$15,headings!$A$15))</f>
        <v>October</v>
      </c>
      <c r="C323" s="591">
        <v>3334</v>
      </c>
      <c r="D323" s="591">
        <v>3169</v>
      </c>
      <c r="E323" s="127">
        <v>-4.9490101979604191</v>
      </c>
      <c r="F323" s="591">
        <v>145</v>
      </c>
      <c r="G323" s="591">
        <v>141</v>
      </c>
      <c r="H323" s="127">
        <v>-2.7586206896551744</v>
      </c>
      <c r="I323" s="591">
        <v>-1</v>
      </c>
      <c r="J323" s="592">
        <v>-1</v>
      </c>
      <c r="K323" s="591">
        <v>50</v>
      </c>
      <c r="L323" s="591">
        <v>43</v>
      </c>
      <c r="M323" s="127">
        <v>-14</v>
      </c>
      <c r="N323" s="591">
        <v>8</v>
      </c>
      <c r="O323" s="591">
        <v>8</v>
      </c>
      <c r="P323" s="127">
        <v>0</v>
      </c>
      <c r="Q323" s="158"/>
      <c r="R323" s="158"/>
      <c r="S323" s="158"/>
      <c r="T323" s="158"/>
      <c r="U323" s="149"/>
      <c r="V323" s="149"/>
      <c r="X323" s="137"/>
    </row>
    <row r="324" spans="1:28" ht="15.75" customHeight="1">
      <c r="A324" s="136" t="str">
        <f>F312&amp;"m11"</f>
        <v>CIEm11</v>
      </c>
      <c r="B324" s="362" t="str">
        <f>IF($F$1="de",headings!$C$16,IF($F$1="fr",headings!$B$16,headings!$A$16))</f>
        <v>November</v>
      </c>
      <c r="C324" s="593">
        <v>3133</v>
      </c>
      <c r="D324" s="593">
        <v>3090</v>
      </c>
      <c r="E324" s="127">
        <v>-1.3724864347270938</v>
      </c>
      <c r="F324" s="593">
        <v>136</v>
      </c>
      <c r="G324" s="593">
        <v>136</v>
      </c>
      <c r="H324" s="127">
        <v>0</v>
      </c>
      <c r="I324" s="593">
        <v>-1</v>
      </c>
      <c r="J324" s="594">
        <v>-1</v>
      </c>
      <c r="K324" s="593">
        <v>45</v>
      </c>
      <c r="L324" s="593">
        <v>48</v>
      </c>
      <c r="M324" s="127">
        <v>6.6666666666666714</v>
      </c>
      <c r="N324" s="593">
        <v>8</v>
      </c>
      <c r="O324" s="593">
        <v>8</v>
      </c>
      <c r="P324" s="127">
        <v>0</v>
      </c>
      <c r="Q324" s="158"/>
      <c r="R324" s="158"/>
      <c r="S324" s="158"/>
      <c r="T324" s="158"/>
      <c r="U324" s="149"/>
      <c r="V324" s="149"/>
      <c r="X324" s="137"/>
    </row>
    <row r="325" spans="1:28" ht="15.75" customHeight="1" thickBot="1">
      <c r="A325" s="136" t="str">
        <f>F312&amp;"m12"</f>
        <v>CIEm12</v>
      </c>
      <c r="B325" s="362" t="str">
        <f>IF($F$1="de",headings!$C$17,IF($F$1="fr",headings!$B$17,headings!$A$17))</f>
        <v>December</v>
      </c>
      <c r="C325" s="595">
        <v>2646</v>
      </c>
      <c r="D325" s="595">
        <v>2916</v>
      </c>
      <c r="E325" s="129">
        <v>10.204081632653043</v>
      </c>
      <c r="F325" s="595">
        <v>123</v>
      </c>
      <c r="G325" s="595">
        <v>130</v>
      </c>
      <c r="H325" s="129">
        <v>5.6910569105691025</v>
      </c>
      <c r="I325" s="595">
        <v>-1</v>
      </c>
      <c r="J325" s="596">
        <v>-1</v>
      </c>
      <c r="K325" s="595">
        <v>32</v>
      </c>
      <c r="L325" s="595">
        <v>49</v>
      </c>
      <c r="M325" s="129">
        <v>53.125</v>
      </c>
      <c r="N325" s="595">
        <v>5</v>
      </c>
      <c r="O325" s="595">
        <v>8</v>
      </c>
      <c r="P325" s="129">
        <v>60</v>
      </c>
      <c r="Q325" s="158"/>
      <c r="R325" s="158"/>
      <c r="S325" s="158"/>
      <c r="T325" s="158"/>
      <c r="U325" s="149"/>
      <c r="V325" s="149"/>
      <c r="X325" s="137"/>
    </row>
    <row r="326" spans="1:28" ht="14.4" thickTop="1" thickBot="1">
      <c r="B326" s="146"/>
      <c r="C326" s="158"/>
      <c r="D326" s="158"/>
      <c r="E326" s="158"/>
      <c r="F326" s="158"/>
      <c r="G326" s="158"/>
      <c r="H326" s="158"/>
      <c r="I326" s="158"/>
      <c r="J326" s="158"/>
      <c r="K326" s="158"/>
      <c r="L326" s="158"/>
      <c r="M326" s="158"/>
      <c r="N326" s="158"/>
      <c r="O326" s="158"/>
      <c r="P326" s="158"/>
      <c r="Q326" s="158"/>
      <c r="R326" s="158"/>
      <c r="S326" s="158"/>
      <c r="T326" s="158"/>
      <c r="U326" s="149"/>
      <c r="V326" s="149"/>
      <c r="X326" s="137"/>
    </row>
    <row r="327" spans="1:28" s="137" customFormat="1" ht="15.75" customHeight="1" thickTop="1">
      <c r="A327" s="137" t="str">
        <f>F312&amp;"q1"</f>
        <v>CIEq1</v>
      </c>
      <c r="B327" s="362" t="str">
        <f>IF($F$1="de",headings!$C$31,IF($F$1="fr",headings!$B$31,headings!$A$31))</f>
        <v>Quarter 1</v>
      </c>
      <c r="C327" s="597">
        <v>9543</v>
      </c>
      <c r="D327" s="598">
        <v>9126</v>
      </c>
      <c r="E327" s="124">
        <v>-4.3696950644451391</v>
      </c>
      <c r="F327" s="597">
        <v>438</v>
      </c>
      <c r="G327" s="598">
        <v>385</v>
      </c>
      <c r="H327" s="124">
        <v>-12.100456621004568</v>
      </c>
      <c r="I327" s="597" t="s">
        <v>362</v>
      </c>
      <c r="J327" s="599" t="s">
        <v>362</v>
      </c>
      <c r="K327" s="597">
        <v>156</v>
      </c>
      <c r="L327" s="598">
        <v>153</v>
      </c>
      <c r="M327" s="124">
        <v>-1.923076923076934</v>
      </c>
      <c r="N327" s="597">
        <v>24</v>
      </c>
      <c r="O327" s="598">
        <v>26</v>
      </c>
      <c r="P327" s="124">
        <v>8.3333333333333286</v>
      </c>
      <c r="Q327" s="158"/>
      <c r="R327" s="158"/>
      <c r="S327" s="158"/>
      <c r="T327" s="158"/>
      <c r="U327" s="149"/>
      <c r="V327" s="149"/>
      <c r="X327" s="136"/>
      <c r="AA327" s="244"/>
      <c r="AB327" s="244"/>
    </row>
    <row r="328" spans="1:28" s="137" customFormat="1" ht="15.75" customHeight="1">
      <c r="A328" s="137" t="str">
        <f>F312&amp;"q2"</f>
        <v>CIEq2</v>
      </c>
      <c r="B328" s="362" t="str">
        <f>IF($F$1="de",headings!$C$32,IF($F$1="fr",headings!$B$32,headings!$A$32))</f>
        <v>Quarter 2</v>
      </c>
      <c r="C328" s="600">
        <v>9221</v>
      </c>
      <c r="D328" s="601">
        <v>9342</v>
      </c>
      <c r="E328" s="127">
        <v>1.3122221017243305</v>
      </c>
      <c r="F328" s="600">
        <v>407</v>
      </c>
      <c r="G328" s="601">
        <v>405</v>
      </c>
      <c r="H328" s="127">
        <v>-0.49140049140049769</v>
      </c>
      <c r="I328" s="600" t="s">
        <v>362</v>
      </c>
      <c r="J328" s="602" t="s">
        <v>362</v>
      </c>
      <c r="K328" s="600">
        <v>139</v>
      </c>
      <c r="L328" s="601">
        <v>153</v>
      </c>
      <c r="M328" s="127">
        <v>10.071942446043167</v>
      </c>
      <c r="N328" s="600">
        <v>23</v>
      </c>
      <c r="O328" s="601">
        <v>27</v>
      </c>
      <c r="P328" s="127">
        <v>17.391304347826093</v>
      </c>
      <c r="Q328" s="158"/>
      <c r="R328" s="158"/>
      <c r="S328" s="158"/>
      <c r="T328" s="158"/>
      <c r="U328" s="149"/>
      <c r="V328" s="149"/>
      <c r="X328" s="138"/>
      <c r="AA328" s="244"/>
      <c r="AB328" s="244"/>
    </row>
    <row r="329" spans="1:28" s="137" customFormat="1" ht="15.75" customHeight="1">
      <c r="A329" s="137" t="str">
        <f>F312&amp;"q3"</f>
        <v>CIEq3</v>
      </c>
      <c r="B329" s="362" t="str">
        <f>IF($F$1="de",headings!$C$33,IF($F$1="fr",headings!$B$33,headings!$A$33))</f>
        <v>Quarter 3</v>
      </c>
      <c r="C329" s="600">
        <v>9687</v>
      </c>
      <c r="D329" s="601">
        <v>9732</v>
      </c>
      <c r="E329" s="127">
        <v>0.46454010529575385</v>
      </c>
      <c r="F329" s="600">
        <v>429</v>
      </c>
      <c r="G329" s="601">
        <v>441</v>
      </c>
      <c r="H329" s="127">
        <v>2.797202797202786</v>
      </c>
      <c r="I329" s="600" t="s">
        <v>362</v>
      </c>
      <c r="J329" s="602" t="s">
        <v>362</v>
      </c>
      <c r="K329" s="600">
        <v>145</v>
      </c>
      <c r="L329" s="601">
        <v>164</v>
      </c>
      <c r="M329" s="127">
        <v>13.103448275862078</v>
      </c>
      <c r="N329" s="600">
        <v>24</v>
      </c>
      <c r="O329" s="601">
        <v>28</v>
      </c>
      <c r="P329" s="127">
        <v>16.666666666666671</v>
      </c>
      <c r="Q329" s="158"/>
      <c r="R329" s="158"/>
      <c r="S329" s="158"/>
      <c r="T329" s="158"/>
      <c r="U329" s="149"/>
      <c r="V329" s="149"/>
      <c r="X329" s="136"/>
      <c r="AA329" s="244"/>
      <c r="AB329" s="244"/>
    </row>
    <row r="330" spans="1:28" s="137" customFormat="1" ht="15.75" customHeight="1" thickBot="1">
      <c r="A330" s="137" t="str">
        <f>F312&amp;"q4"</f>
        <v>CIEq4</v>
      </c>
      <c r="B330" s="362" t="str">
        <f>IF($F$1="de",headings!$C$34,IF($F$1="fr",headings!$B$34,headings!$A$34))</f>
        <v>Quarter 4</v>
      </c>
      <c r="C330" s="603">
        <v>9113</v>
      </c>
      <c r="D330" s="604">
        <v>9175</v>
      </c>
      <c r="E330" s="129">
        <v>0.68034675737955297</v>
      </c>
      <c r="F330" s="603">
        <v>404</v>
      </c>
      <c r="G330" s="604">
        <v>407</v>
      </c>
      <c r="H330" s="129">
        <v>0.74257425742574412</v>
      </c>
      <c r="I330" s="603" t="s">
        <v>362</v>
      </c>
      <c r="J330" s="605" t="s">
        <v>362</v>
      </c>
      <c r="K330" s="600">
        <v>127</v>
      </c>
      <c r="L330" s="604">
        <v>140</v>
      </c>
      <c r="M330" s="129">
        <v>10.236220472440948</v>
      </c>
      <c r="N330" s="600">
        <v>21</v>
      </c>
      <c r="O330" s="604">
        <v>24</v>
      </c>
      <c r="P330" s="129">
        <v>14.285714285714278</v>
      </c>
      <c r="Q330" s="158"/>
      <c r="R330" s="158"/>
      <c r="S330" s="158"/>
      <c r="T330" s="158"/>
      <c r="U330" s="149"/>
      <c r="V330" s="149"/>
      <c r="X330" s="136"/>
      <c r="AA330" s="244"/>
      <c r="AB330" s="244"/>
    </row>
    <row r="331" spans="1:28" ht="14.4" thickTop="1" thickBot="1">
      <c r="B331" s="146"/>
      <c r="C331" s="146"/>
      <c r="D331" s="146"/>
      <c r="E331" s="555"/>
      <c r="F331" s="146"/>
      <c r="G331" s="146"/>
      <c r="H331" s="555"/>
      <c r="I331" s="146"/>
      <c r="J331" s="146"/>
      <c r="K331" s="373"/>
      <c r="L331" s="146"/>
      <c r="M331" s="555"/>
      <c r="N331" s="373"/>
      <c r="O331" s="146"/>
      <c r="P331" s="555"/>
      <c r="Q331" s="158"/>
      <c r="R331" s="158"/>
      <c r="S331" s="158"/>
      <c r="T331" s="158"/>
      <c r="U331" s="149"/>
      <c r="V331" s="149"/>
    </row>
    <row r="332" spans="1:28" s="138" customFormat="1" ht="15.75" customHeight="1" thickTop="1" thickBot="1">
      <c r="A332" s="138" t="str">
        <f>F312&amp;"y"</f>
        <v>CIEy</v>
      </c>
      <c r="B332" s="152" t="str">
        <f>IF($F$1="de",headings!$C$35,IF($F$1="fr",headings!$B$35,headings!$A$35))</f>
        <v>Full year</v>
      </c>
      <c r="C332" s="606">
        <v>37564</v>
      </c>
      <c r="D332" s="607">
        <v>37375</v>
      </c>
      <c r="E332" s="212">
        <v>-0.5031413055052667</v>
      </c>
      <c r="F332" s="606">
        <v>1678</v>
      </c>
      <c r="G332" s="607">
        <v>1638</v>
      </c>
      <c r="H332" s="212">
        <v>-2.3837902264600643</v>
      </c>
      <c r="I332" s="606" t="s">
        <v>362</v>
      </c>
      <c r="J332" s="607" t="s">
        <v>362</v>
      </c>
      <c r="K332" s="606">
        <v>567</v>
      </c>
      <c r="L332" s="607">
        <v>610</v>
      </c>
      <c r="M332" s="212">
        <v>7.5837742504409249</v>
      </c>
      <c r="N332" s="606">
        <v>92</v>
      </c>
      <c r="O332" s="607">
        <v>105</v>
      </c>
      <c r="P332" s="212">
        <v>14.130434782608688</v>
      </c>
      <c r="Q332" s="158"/>
      <c r="R332" s="158"/>
      <c r="S332" s="158"/>
      <c r="T332" s="158"/>
      <c r="U332" s="149"/>
      <c r="V332" s="149"/>
      <c r="X332" s="136"/>
    </row>
    <row r="333" spans="1:28" ht="13.8" thickTop="1">
      <c r="B333" s="147"/>
      <c r="C333" s="180"/>
      <c r="D333" s="180"/>
      <c r="E333" s="180"/>
      <c r="F333" s="180"/>
      <c r="G333" s="180"/>
      <c r="H333" s="180"/>
      <c r="I333" s="180"/>
      <c r="J333" s="180"/>
      <c r="K333" s="180"/>
      <c r="L333" s="180"/>
      <c r="M333" s="180"/>
      <c r="N333" s="180"/>
      <c r="O333" s="180"/>
      <c r="P333" s="180"/>
      <c r="Q333" s="180"/>
      <c r="R333" s="180"/>
      <c r="S333" s="180"/>
      <c r="T333" s="180"/>
      <c r="U333" s="149"/>
      <c r="V333" s="149"/>
    </row>
    <row r="334" spans="1:28">
      <c r="B334" s="147"/>
      <c r="C334" s="180"/>
      <c r="D334" s="180"/>
      <c r="E334" s="180"/>
      <c r="F334" s="180"/>
      <c r="G334" s="180"/>
      <c r="H334" s="180"/>
      <c r="I334" s="180"/>
      <c r="J334" s="180"/>
      <c r="K334" s="180"/>
      <c r="L334" s="180"/>
      <c r="M334" s="180"/>
      <c r="N334" s="180"/>
      <c r="O334" s="180"/>
      <c r="P334" s="180"/>
      <c r="Q334" s="180"/>
      <c r="R334" s="180"/>
      <c r="S334" s="180"/>
      <c r="T334" s="180"/>
      <c r="U334" s="149"/>
      <c r="V334" s="149"/>
    </row>
    <row r="335" spans="1:28">
      <c r="B335" s="152" t="str">
        <f>IF($F$1="de",headings!$C$37,IF($F$1="fr",headings!$B$37,headings!$A$37))</f>
        <v>Comments</v>
      </c>
      <c r="C335" s="1021"/>
      <c r="D335" s="1022"/>
      <c r="E335" s="1022"/>
      <c r="F335" s="1022"/>
      <c r="G335" s="1022"/>
      <c r="H335" s="1022"/>
      <c r="I335" s="1022"/>
      <c r="J335" s="1022"/>
      <c r="K335" s="1022"/>
      <c r="L335" s="1022"/>
      <c r="M335" s="1022"/>
      <c r="N335" s="1022"/>
      <c r="O335" s="1022"/>
      <c r="P335" s="1022"/>
      <c r="Q335" s="1022"/>
      <c r="R335" s="1022"/>
      <c r="S335" s="1022"/>
      <c r="T335" s="1023"/>
      <c r="U335" s="149"/>
      <c r="V335" s="149"/>
    </row>
    <row r="336" spans="1:28">
      <c r="B336" s="151"/>
      <c r="C336" s="1024"/>
      <c r="D336" s="1025"/>
      <c r="E336" s="1025"/>
      <c r="F336" s="1025"/>
      <c r="G336" s="1025"/>
      <c r="H336" s="1025"/>
      <c r="I336" s="1025"/>
      <c r="J336" s="1025"/>
      <c r="K336" s="1025"/>
      <c r="L336" s="1025"/>
      <c r="M336" s="1025"/>
      <c r="N336" s="1025"/>
      <c r="O336" s="1025"/>
      <c r="P336" s="1025"/>
      <c r="Q336" s="1025"/>
      <c r="R336" s="1025"/>
      <c r="S336" s="1025"/>
      <c r="T336" s="1026"/>
      <c r="U336" s="149"/>
      <c r="V336" s="149"/>
    </row>
    <row r="337" spans="1:28">
      <c r="B337" s="151"/>
      <c r="C337" s="1024"/>
      <c r="D337" s="1025"/>
      <c r="E337" s="1025"/>
      <c r="F337" s="1025"/>
      <c r="G337" s="1025"/>
      <c r="H337" s="1025"/>
      <c r="I337" s="1025"/>
      <c r="J337" s="1025"/>
      <c r="K337" s="1025"/>
      <c r="L337" s="1025"/>
      <c r="M337" s="1025"/>
      <c r="N337" s="1025"/>
      <c r="O337" s="1025"/>
      <c r="P337" s="1025"/>
      <c r="Q337" s="1025"/>
      <c r="R337" s="1025"/>
      <c r="S337" s="1025"/>
      <c r="T337" s="1026"/>
      <c r="U337" s="149"/>
      <c r="V337" s="149"/>
      <c r="X337" s="141"/>
    </row>
    <row r="338" spans="1:28">
      <c r="B338" s="151"/>
      <c r="C338" s="1027"/>
      <c r="D338" s="1028"/>
      <c r="E338" s="1028"/>
      <c r="F338" s="1028"/>
      <c r="G338" s="1028"/>
      <c r="H338" s="1028"/>
      <c r="I338" s="1028"/>
      <c r="J338" s="1028"/>
      <c r="K338" s="1028"/>
      <c r="L338" s="1028"/>
      <c r="M338" s="1028"/>
      <c r="N338" s="1028"/>
      <c r="O338" s="1028"/>
      <c r="P338" s="1028"/>
      <c r="Q338" s="1028"/>
      <c r="R338" s="1028"/>
      <c r="S338" s="1028"/>
      <c r="T338" s="1029"/>
      <c r="U338" s="149"/>
      <c r="V338" s="149"/>
      <c r="X338" s="131"/>
    </row>
    <row r="339" spans="1:28">
      <c r="B339" s="151"/>
      <c r="C339" s="180"/>
      <c r="D339" s="180"/>
      <c r="E339" s="180"/>
      <c r="F339" s="180"/>
      <c r="G339" s="180"/>
      <c r="H339" s="180"/>
      <c r="I339" s="180"/>
      <c r="J339" s="180"/>
      <c r="K339" s="180"/>
      <c r="L339" s="180"/>
      <c r="M339" s="180"/>
      <c r="N339" s="180"/>
      <c r="O339" s="180"/>
      <c r="P339" s="180"/>
      <c r="Q339" s="180"/>
      <c r="R339" s="180"/>
      <c r="S339" s="180"/>
      <c r="T339" s="180"/>
      <c r="U339" s="149"/>
      <c r="V339" s="149"/>
    </row>
    <row r="340" spans="1:28">
      <c r="A340" s="142"/>
      <c r="B340" s="143"/>
      <c r="C340" s="181"/>
      <c r="D340" s="181"/>
      <c r="E340" s="181"/>
      <c r="F340" s="181"/>
      <c r="G340" s="181"/>
      <c r="H340" s="181"/>
      <c r="I340" s="181"/>
      <c r="J340" s="181"/>
      <c r="K340" s="181"/>
      <c r="L340" s="181"/>
      <c r="M340" s="181"/>
      <c r="N340" s="181"/>
      <c r="O340" s="181"/>
      <c r="P340" s="181"/>
      <c r="Q340" s="181"/>
      <c r="R340" s="181"/>
      <c r="S340" s="181"/>
      <c r="T340" s="181"/>
      <c r="U340" s="149"/>
      <c r="V340" s="149"/>
    </row>
    <row r="341" spans="1:28" s="141" customFormat="1" ht="6.75" customHeight="1">
      <c r="B341" s="146"/>
      <c r="C341" s="154"/>
      <c r="D341" s="154"/>
      <c r="E341" s="155"/>
      <c r="F341" s="154"/>
      <c r="G341" s="154"/>
      <c r="H341" s="155"/>
      <c r="I341" s="154"/>
      <c r="J341" s="154"/>
      <c r="K341" s="155"/>
      <c r="L341" s="154"/>
      <c r="M341" s="154"/>
      <c r="N341" s="155"/>
      <c r="O341" s="154"/>
      <c r="P341" s="154"/>
      <c r="Q341" s="155"/>
      <c r="R341" s="154"/>
      <c r="S341" s="154"/>
      <c r="T341" s="155"/>
      <c r="U341" s="149"/>
      <c r="V341" s="149"/>
      <c r="X341" s="136"/>
      <c r="AA341" s="239"/>
      <c r="AB341" s="239"/>
    </row>
    <row r="342" spans="1:28" s="131" customFormat="1" ht="17.399999999999999">
      <c r="B342" s="150" t="str">
        <f>IF($F$1="de",headings!$C$3,IF($F$1="fr",headings!$B$3,headings!$A$3))</f>
        <v>Railway Operator:</v>
      </c>
      <c r="C342" s="156"/>
      <c r="D342" s="156"/>
      <c r="E342" s="156"/>
      <c r="F342" s="1020" t="s">
        <v>44</v>
      </c>
      <c r="G342" s="1020"/>
      <c r="H342" s="1020"/>
      <c r="I342" s="1020"/>
      <c r="J342" s="1020"/>
      <c r="K342" s="157"/>
      <c r="L342" s="157"/>
      <c r="M342" s="157"/>
      <c r="N342" s="157"/>
      <c r="O342" s="157"/>
      <c r="P342" s="157"/>
      <c r="Q342" s="158"/>
      <c r="R342" s="158"/>
      <c r="S342" s="158"/>
      <c r="T342" s="158"/>
      <c r="U342" s="149"/>
      <c r="V342" s="149"/>
      <c r="X342" s="136"/>
      <c r="AA342" s="243"/>
      <c r="AB342" s="243"/>
    </row>
    <row r="343" spans="1:28" ht="6.75" customHeight="1" thickBot="1">
      <c r="B343" s="146"/>
      <c r="C343" s="157"/>
      <c r="D343" s="157"/>
      <c r="E343" s="159"/>
      <c r="F343" s="157"/>
      <c r="G343" s="157"/>
      <c r="H343" s="157"/>
      <c r="I343" s="157"/>
      <c r="J343" s="157"/>
      <c r="K343" s="157"/>
      <c r="L343" s="157"/>
      <c r="M343" s="157"/>
      <c r="N343" s="157"/>
      <c r="O343" s="157"/>
      <c r="P343" s="157"/>
      <c r="Q343" s="157"/>
      <c r="R343" s="157"/>
      <c r="S343" s="157"/>
      <c r="T343" s="160"/>
      <c r="U343" s="149"/>
      <c r="V343" s="149"/>
    </row>
    <row r="344" spans="1:28" ht="15.75" customHeight="1" thickTop="1">
      <c r="A344" s="136" t="str">
        <f>F342&amp;"m01"</f>
        <v>CPm01</v>
      </c>
      <c r="B344" s="146" t="str">
        <f>IF($F$1="de",headings!$C$6,IF($F$1="fr",headings!$B$6,headings!$A$6))</f>
        <v>January</v>
      </c>
      <c r="C344" s="293">
        <v>11184.41869</v>
      </c>
      <c r="D344" s="413">
        <v>11284.106</v>
      </c>
      <c r="E344" s="124">
        <f>IF(C344&lt;0.001,"",IF(D344=-1,"",D344/C344*100-100))</f>
        <v>0.89130524136339773</v>
      </c>
      <c r="F344" s="293">
        <v>314.27465062370004</v>
      </c>
      <c r="G344" s="413">
        <v>314.89461400000005</v>
      </c>
      <c r="H344" s="124">
        <f>IF(F344&lt;0.001,"",IF(G344=-1,"",G344/F344*100-100))</f>
        <v>0.19726801861672527</v>
      </c>
      <c r="I344" s="293">
        <v>221.50849000000005</v>
      </c>
      <c r="J344" s="457">
        <v>93.386123999999995</v>
      </c>
      <c r="K344" s="233"/>
      <c r="L344" s="161"/>
      <c r="M344" s="161"/>
      <c r="N344" s="233"/>
      <c r="O344" s="161"/>
      <c r="P344" s="161"/>
      <c r="Q344" s="233"/>
      <c r="R344" s="161"/>
      <c r="S344" s="161"/>
      <c r="T344" s="233"/>
      <c r="U344" s="149"/>
      <c r="V344" s="149"/>
    </row>
    <row r="345" spans="1:28" ht="15.75" customHeight="1">
      <c r="A345" s="136" t="str">
        <f>F342&amp;"m02"</f>
        <v>CPm02</v>
      </c>
      <c r="B345" s="146" t="str">
        <f>IF($F$1="de",headings!$C$7,IF($F$1="fr",headings!$B$7,headings!$A$7))</f>
        <v>February</v>
      </c>
      <c r="C345" s="294">
        <v>10081.271199999999</v>
      </c>
      <c r="D345" s="411">
        <v>9904.473</v>
      </c>
      <c r="E345" s="127">
        <f>IF(C345&lt;0.001,"",IF(D345=-1,"",D345/C345*100-100))</f>
        <v>-1.7537292320833444</v>
      </c>
      <c r="F345" s="294">
        <v>290.13673350714998</v>
      </c>
      <c r="G345" s="411">
        <v>276.49995200000006</v>
      </c>
      <c r="H345" s="127">
        <f>IF(F345&lt;0.001,"",IF(G345=-1,"",G345/F345*100-100))</f>
        <v>-4.700122367240283</v>
      </c>
      <c r="I345" s="294">
        <v>194.77135000000007</v>
      </c>
      <c r="J345" s="458">
        <v>81.728601999999995</v>
      </c>
      <c r="K345" s="233"/>
      <c r="L345" s="161"/>
      <c r="M345" s="161"/>
      <c r="N345" s="233"/>
      <c r="O345" s="161"/>
      <c r="P345" s="161"/>
      <c r="Q345" s="233"/>
      <c r="R345" s="161"/>
      <c r="S345" s="161"/>
      <c r="T345" s="233"/>
      <c r="U345" s="149"/>
      <c r="V345" s="149"/>
    </row>
    <row r="346" spans="1:28" ht="15.75" customHeight="1" thickBot="1">
      <c r="A346" s="136" t="str">
        <f>F342&amp;"m03"</f>
        <v>CPm03</v>
      </c>
      <c r="B346" s="146" t="str">
        <f>IF($F$1="de",headings!$C$8,IF($F$1="fr",headings!$B$8,headings!$A$8))</f>
        <v>March</v>
      </c>
      <c r="C346" s="295">
        <v>11817.883315000001</v>
      </c>
      <c r="D346" s="411">
        <v>11153.094999999999</v>
      </c>
      <c r="E346" s="129">
        <f>IF(C346&lt;0.001,"",IF(D346=-1,"",D346/C346*100-100))</f>
        <v>-5.6252739791076749</v>
      </c>
      <c r="F346" s="295">
        <v>340.48960473605001</v>
      </c>
      <c r="G346" s="411">
        <v>309.74737390000007</v>
      </c>
      <c r="H346" s="129">
        <f>IF(F346&lt;0.001,"",IF(G346=-1,"",G346/F346*100-100))</f>
        <v>-9.0288309564932376</v>
      </c>
      <c r="I346" s="295">
        <v>217.23618000000005</v>
      </c>
      <c r="J346" s="458">
        <v>92.511193900000009</v>
      </c>
      <c r="K346" s="233"/>
      <c r="L346" s="161"/>
      <c r="M346" s="161"/>
      <c r="N346" s="233"/>
      <c r="O346" s="161"/>
      <c r="P346" s="161"/>
      <c r="Q346" s="233"/>
      <c r="R346" s="161"/>
      <c r="S346" s="161"/>
      <c r="T346" s="233"/>
      <c r="U346" s="149"/>
      <c r="V346" s="149"/>
    </row>
    <row r="347" spans="1:28" ht="15.75" customHeight="1" thickTop="1">
      <c r="A347" s="136" t="str">
        <f>F342&amp;"m04"</f>
        <v>CPm04</v>
      </c>
      <c r="B347" s="146" t="str">
        <f>IF($F$1="de",headings!$C$9,IF($F$1="fr",headings!$B$9,headings!$A$9))</f>
        <v>April</v>
      </c>
      <c r="C347" s="293">
        <v>10929.147364999999</v>
      </c>
      <c r="D347" s="413">
        <v>10056.449000000002</v>
      </c>
      <c r="E347" s="124">
        <f t="shared" ref="E347:E355" si="29">IF(C347&lt;0.001,"",IF(D347=-1,"",D347/C347*100-100))</f>
        <v>-7.9850544224041187</v>
      </c>
      <c r="F347" s="293">
        <v>321.96154359270002</v>
      </c>
      <c r="G347" s="413">
        <v>306.82813770000001</v>
      </c>
      <c r="H347" s="124">
        <f t="shared" ref="H347:H355" si="30">IF(F347&lt;0.001,"",IF(G347=-1,"",G347/F347*100-100))</f>
        <v>-4.7003768598664237</v>
      </c>
      <c r="I347" s="413">
        <v>203.28591</v>
      </c>
      <c r="J347" s="457">
        <v>103.5422277</v>
      </c>
      <c r="K347" s="233"/>
      <c r="L347" s="161"/>
      <c r="M347" s="161"/>
      <c r="N347" s="233"/>
      <c r="O347" s="161"/>
      <c r="P347" s="161"/>
      <c r="Q347" s="233"/>
      <c r="R347" s="161"/>
      <c r="S347" s="161"/>
      <c r="T347" s="233"/>
      <c r="U347" s="149"/>
      <c r="V347" s="149"/>
    </row>
    <row r="348" spans="1:28" ht="15.75" customHeight="1">
      <c r="A348" s="136" t="str">
        <f>F342&amp;"m05"</f>
        <v>CPm05</v>
      </c>
      <c r="B348" s="146" t="str">
        <f>IF($F$1="de",headings!$C$10,IF($F$1="fr",headings!$B$10,headings!$A$10))</f>
        <v>May</v>
      </c>
      <c r="C348" s="294">
        <v>11913.751344999999</v>
      </c>
      <c r="D348" s="411">
        <v>11832.854000000003</v>
      </c>
      <c r="E348" s="127">
        <f t="shared" si="29"/>
        <v>-0.67902495744085911</v>
      </c>
      <c r="F348" s="294">
        <v>361.28978482679997</v>
      </c>
      <c r="G348" s="411">
        <v>343.20756849999998</v>
      </c>
      <c r="H348" s="127">
        <f t="shared" si="30"/>
        <v>-5.0049066113143681</v>
      </c>
      <c r="I348" s="411">
        <v>234.97825</v>
      </c>
      <c r="J348" s="458">
        <v>108.22931849999999</v>
      </c>
      <c r="K348" s="233"/>
      <c r="L348" s="161"/>
      <c r="M348" s="161"/>
      <c r="N348" s="233"/>
      <c r="O348" s="161"/>
      <c r="P348" s="161"/>
      <c r="Q348" s="233"/>
      <c r="R348" s="161"/>
      <c r="S348" s="161"/>
      <c r="T348" s="233"/>
      <c r="U348" s="149"/>
      <c r="V348" s="149"/>
    </row>
    <row r="349" spans="1:28" ht="15.75" customHeight="1" thickBot="1">
      <c r="A349" s="136" t="str">
        <f>F342&amp;"m06"</f>
        <v>CPm06</v>
      </c>
      <c r="B349" s="146" t="str">
        <f>IF($F$1="de",headings!$C$11,IF($F$1="fr",headings!$B$11,headings!$A$11))</f>
        <v>June</v>
      </c>
      <c r="C349" s="295">
        <v>10562.254559999999</v>
      </c>
      <c r="D349" s="411">
        <v>10337.853999999999</v>
      </c>
      <c r="E349" s="129">
        <f t="shared" si="29"/>
        <v>-2.1245517112399455</v>
      </c>
      <c r="F349" s="295">
        <v>324.15964336949997</v>
      </c>
      <c r="G349" s="411">
        <v>312.18525869999996</v>
      </c>
      <c r="H349" s="129">
        <f t="shared" si="30"/>
        <v>-3.6939776170258085</v>
      </c>
      <c r="I349" s="411">
        <v>203.68385999999998</v>
      </c>
      <c r="J349" s="461">
        <v>108.5013987</v>
      </c>
      <c r="K349" s="233"/>
      <c r="L349" s="161"/>
      <c r="M349" s="161"/>
      <c r="N349" s="233"/>
      <c r="O349" s="161"/>
      <c r="P349" s="161"/>
      <c r="Q349" s="233"/>
      <c r="R349" s="161"/>
      <c r="S349" s="161"/>
      <c r="T349" s="233"/>
      <c r="U349" s="149"/>
      <c r="V349" s="149"/>
    </row>
    <row r="350" spans="1:28" ht="15.75" customHeight="1" thickTop="1">
      <c r="A350" s="136" t="str">
        <f>F342&amp;"m07"</f>
        <v>CPm07</v>
      </c>
      <c r="B350" s="146" t="str">
        <f>IF($F$1="de",headings!$C$12,IF($F$1="fr",headings!$B$12,headings!$A$12))</f>
        <v>July</v>
      </c>
      <c r="C350" s="293">
        <v>10737.427489999998</v>
      </c>
      <c r="D350" s="413">
        <v>10584.344999999998</v>
      </c>
      <c r="E350" s="127">
        <f t="shared" si="29"/>
        <v>-1.425690558959019</v>
      </c>
      <c r="F350" s="293">
        <v>346.81515236000001</v>
      </c>
      <c r="G350" s="413">
        <v>351.655283</v>
      </c>
      <c r="H350" s="127">
        <f t="shared" si="30"/>
        <v>1.3955937643046923</v>
      </c>
      <c r="I350" s="413">
        <v>210.06181000000001</v>
      </c>
      <c r="J350" s="457">
        <v>141.59347299999999</v>
      </c>
      <c r="K350" s="233"/>
      <c r="L350" s="161"/>
      <c r="M350" s="161"/>
      <c r="N350" s="233"/>
      <c r="O350" s="161"/>
      <c r="P350" s="161"/>
      <c r="Q350" s="233"/>
      <c r="R350" s="161"/>
      <c r="S350" s="161"/>
      <c r="T350" s="233"/>
      <c r="U350" s="149"/>
      <c r="V350" s="149"/>
    </row>
    <row r="351" spans="1:28" ht="15.75" customHeight="1">
      <c r="A351" s="136" t="str">
        <f>F342&amp;"m08"</f>
        <v>CPm08</v>
      </c>
      <c r="B351" s="146" t="str">
        <f>IF($F$1="de",headings!$C$13,IF($F$1="fr",headings!$B$13,headings!$A$13))</f>
        <v>August</v>
      </c>
      <c r="C351" s="294">
        <v>10292.168739999999</v>
      </c>
      <c r="D351" s="411">
        <v>9445.866</v>
      </c>
      <c r="E351" s="127">
        <f t="shared" si="29"/>
        <v>-8.2227833742259406</v>
      </c>
      <c r="F351" s="294">
        <v>339.29258262000002</v>
      </c>
      <c r="G351" s="411">
        <v>315.23472369999996</v>
      </c>
      <c r="H351" s="127">
        <f t="shared" si="30"/>
        <v>-7.0905938273765088</v>
      </c>
      <c r="I351" s="411">
        <v>188.70902999999996</v>
      </c>
      <c r="J351" s="458">
        <v>126.52569370000001</v>
      </c>
      <c r="K351" s="233"/>
      <c r="L351" s="161"/>
      <c r="M351" s="161"/>
      <c r="N351" s="233"/>
      <c r="O351" s="161"/>
      <c r="P351" s="161"/>
      <c r="Q351" s="233"/>
      <c r="R351" s="161"/>
      <c r="S351" s="161"/>
      <c r="T351" s="233"/>
      <c r="U351" s="149"/>
      <c r="V351" s="149"/>
    </row>
    <row r="352" spans="1:28" ht="15.75" customHeight="1" thickBot="1">
      <c r="A352" s="136" t="str">
        <f>F342&amp;"m09"</f>
        <v>CPm09</v>
      </c>
      <c r="B352" s="146" t="str">
        <f>IF($F$1="de",headings!$C$14,IF($F$1="fr",headings!$B$14,headings!$A$14))</f>
        <v>September</v>
      </c>
      <c r="C352" s="295">
        <v>11865.371230000001</v>
      </c>
      <c r="D352" s="411">
        <v>10983.474</v>
      </c>
      <c r="E352" s="129">
        <f t="shared" si="29"/>
        <v>-7.4325296099479914</v>
      </c>
      <c r="F352" s="295">
        <v>349.84024390999997</v>
      </c>
      <c r="G352" s="411">
        <v>332.0005577</v>
      </c>
      <c r="H352" s="129">
        <f t="shared" si="30"/>
        <v>-5.0993807946776428</v>
      </c>
      <c r="I352" s="411">
        <v>220.39819</v>
      </c>
      <c r="J352" s="461">
        <v>111.6023677</v>
      </c>
      <c r="K352" s="233"/>
      <c r="L352" s="161"/>
      <c r="M352" s="161"/>
      <c r="N352" s="233"/>
      <c r="O352" s="161"/>
      <c r="P352" s="161"/>
      <c r="Q352" s="233"/>
      <c r="R352" s="161"/>
      <c r="S352" s="161"/>
      <c r="T352" s="233"/>
      <c r="U352" s="149"/>
      <c r="V352" s="149"/>
    </row>
    <row r="353" spans="1:28" ht="15.75" customHeight="1" thickTop="1">
      <c r="A353" s="136" t="str">
        <f>F342&amp;"m10"</f>
        <v>CPm10</v>
      </c>
      <c r="B353" s="146" t="str">
        <f>IF($F$1="de",headings!$C$15,IF($F$1="fr",headings!$B$15,headings!$A$15))</f>
        <v>October</v>
      </c>
      <c r="C353" s="293">
        <v>11204.29247</v>
      </c>
      <c r="D353" s="413">
        <v>11117.91</v>
      </c>
      <c r="E353" s="127">
        <f t="shared" si="29"/>
        <v>-0.7709765719816204</v>
      </c>
      <c r="F353" s="293">
        <v>336.82064086999998</v>
      </c>
      <c r="G353" s="413">
        <v>330.05717429999999</v>
      </c>
      <c r="H353" s="127">
        <f t="shared" si="30"/>
        <v>-2.0080320946276089</v>
      </c>
      <c r="I353" s="413">
        <v>226.05288999999999</v>
      </c>
      <c r="J353" s="457">
        <v>104.00428430000001</v>
      </c>
      <c r="K353" s="233"/>
      <c r="L353" s="161"/>
      <c r="M353" s="161"/>
      <c r="N353" s="233"/>
      <c r="O353" s="161"/>
      <c r="P353" s="161"/>
      <c r="Q353" s="233"/>
      <c r="R353" s="161"/>
      <c r="S353" s="161"/>
      <c r="T353" s="233"/>
      <c r="U353" s="149"/>
      <c r="V353" s="149"/>
      <c r="X353" s="137"/>
    </row>
    <row r="354" spans="1:28" ht="15.75" customHeight="1">
      <c r="A354" s="136" t="str">
        <f>F342&amp;"m11"</f>
        <v>CPm11</v>
      </c>
      <c r="B354" s="146" t="str">
        <f>IF($F$1="de",headings!$C$16,IF($F$1="fr",headings!$B$16,headings!$A$16))</f>
        <v>November</v>
      </c>
      <c r="C354" s="294">
        <v>11979.554840000003</v>
      </c>
      <c r="D354" s="411">
        <v>10003.275</v>
      </c>
      <c r="E354" s="127">
        <f t="shared" si="29"/>
        <v>-16.497105830687133</v>
      </c>
      <c r="F354" s="294">
        <v>330.19878641000003</v>
      </c>
      <c r="G354" s="411">
        <v>279.60834299999999</v>
      </c>
      <c r="H354" s="127">
        <f t="shared" si="30"/>
        <v>-15.32120816070568</v>
      </c>
      <c r="I354" s="411">
        <v>198.29255999999998</v>
      </c>
      <c r="J354" s="458">
        <v>81.315782999999996</v>
      </c>
      <c r="K354" s="233"/>
      <c r="L354" s="161"/>
      <c r="M354" s="161"/>
      <c r="N354" s="233"/>
      <c r="O354" s="161"/>
      <c r="P354" s="161"/>
      <c r="Q354" s="233"/>
      <c r="R354" s="161"/>
      <c r="S354" s="161"/>
      <c r="T354" s="233"/>
      <c r="U354" s="149"/>
      <c r="V354" s="149"/>
      <c r="X354" s="137"/>
    </row>
    <row r="355" spans="1:28" ht="15.75" customHeight="1" thickBot="1">
      <c r="A355" s="136" t="str">
        <f>F342&amp;"m12"</f>
        <v>CPm12</v>
      </c>
      <c r="B355" s="146" t="str">
        <f>IF($F$1="de",headings!$C$17,IF($F$1="fr",headings!$B$17,headings!$A$17))</f>
        <v>December</v>
      </c>
      <c r="C355" s="295">
        <v>11368.691360000001</v>
      </c>
      <c r="D355" s="411">
        <v>9438.5660000000007</v>
      </c>
      <c r="E355" s="129">
        <f t="shared" si="29"/>
        <v>-16.977550879699493</v>
      </c>
      <c r="F355" s="295">
        <v>328.05955138800005</v>
      </c>
      <c r="G355" s="411">
        <v>277.86856799999998</v>
      </c>
      <c r="H355" s="129">
        <f t="shared" si="30"/>
        <v>-15.299351345097264</v>
      </c>
      <c r="I355" s="503">
        <v>186.92694</v>
      </c>
      <c r="J355" s="461">
        <v>90.941627999999994</v>
      </c>
      <c r="K355" s="233"/>
      <c r="L355" s="161"/>
      <c r="M355" s="161"/>
      <c r="N355" s="233"/>
      <c r="O355" s="161"/>
      <c r="P355" s="161"/>
      <c r="Q355" s="233"/>
      <c r="R355" s="161"/>
      <c r="S355" s="161"/>
      <c r="T355" s="233"/>
      <c r="U355" s="149"/>
      <c r="V355" s="149"/>
      <c r="X355" s="137"/>
    </row>
    <row r="356" spans="1:28" ht="14.4" thickTop="1" thickBot="1">
      <c r="B356" s="146"/>
      <c r="C356" s="180"/>
      <c r="D356" s="563"/>
      <c r="E356" s="555"/>
      <c r="F356" s="180"/>
      <c r="G356" s="563"/>
      <c r="H356" s="555"/>
      <c r="I356" s="180"/>
      <c r="J356" s="180"/>
      <c r="K356" s="257"/>
      <c r="L356" s="257"/>
      <c r="M356" s="257"/>
      <c r="N356" s="257"/>
      <c r="O356" s="257"/>
      <c r="P356" s="257"/>
      <c r="Q356" s="257"/>
      <c r="R356" s="257"/>
      <c r="S356" s="257"/>
      <c r="T356" s="257"/>
      <c r="U356" s="149"/>
      <c r="V356" s="149"/>
      <c r="X356" s="137"/>
    </row>
    <row r="357" spans="1:28" s="137" customFormat="1" ht="15.75" customHeight="1" thickTop="1">
      <c r="A357" s="137" t="str">
        <f>F342&amp;"q1"</f>
        <v>CPq1</v>
      </c>
      <c r="B357" s="362" t="str">
        <f>IF($F$1="de",headings!$C$31,IF($F$1="fr",headings!$B$31,headings!$A$31))</f>
        <v>Quarter 1</v>
      </c>
      <c r="C357" s="410">
        <f>IF(C346=-1,"-1",C344+C345+C346)</f>
        <v>33083.573205000001</v>
      </c>
      <c r="D357" s="410">
        <f>IF(D346=-1,"-1",D344+D345+D346)</f>
        <v>32341.673999999999</v>
      </c>
      <c r="E357" s="124">
        <f>IF(C346+C347+C348&lt;=0,"",IF(D346=-1,"",D357/C357*100-100))</f>
        <v>-2.2425002293521175</v>
      </c>
      <c r="F357" s="410">
        <f>IF(F346=-1,"-1",F344+F345+F346)</f>
        <v>944.90098886689998</v>
      </c>
      <c r="G357" s="410">
        <f>IF(G346=-1,"-1",G344+G345+G346)</f>
        <v>901.14193990000024</v>
      </c>
      <c r="H357" s="124">
        <f>IF(F346+F347+F348&lt;=0,"",IF(G346=-1,"",G357/F357*100-100))</f>
        <v>-4.6310724067898832</v>
      </c>
      <c r="I357" s="410">
        <f>IF(I346=-1,"-1",I344+I345+I346)</f>
        <v>633.51602000000025</v>
      </c>
      <c r="J357" s="573">
        <f>IF(J346=-1,"-1",J344+J345+J346)</f>
        <v>267.62591989999999</v>
      </c>
      <c r="K357" s="162"/>
      <c r="L357" s="161"/>
      <c r="M357" s="161"/>
      <c r="N357" s="233"/>
      <c r="O357" s="161"/>
      <c r="P357" s="170"/>
      <c r="Q357" s="162"/>
      <c r="R357" s="170"/>
      <c r="S357" s="170"/>
      <c r="T357" s="162"/>
      <c r="U357" s="149"/>
      <c r="V357" s="149"/>
      <c r="X357" s="136"/>
      <c r="AA357" s="244"/>
      <c r="AB357" s="244"/>
    </row>
    <row r="358" spans="1:28" s="137" customFormat="1" ht="15.75" customHeight="1">
      <c r="A358" s="137" t="str">
        <f>F342&amp;"q2"</f>
        <v>CPq2</v>
      </c>
      <c r="B358" s="362" t="str">
        <f>IF($F$1="de",headings!$C$32,IF($F$1="fr",headings!$B$32,headings!$A$32))</f>
        <v>Quarter 2</v>
      </c>
      <c r="C358" s="445">
        <f>IF(C349=-1,"-1",C347+C348+C349)</f>
        <v>33405.153269999995</v>
      </c>
      <c r="D358" s="445">
        <f>IF(D349=-1,"-1",D347+D348+D349)</f>
        <v>32227.157000000007</v>
      </c>
      <c r="E358" s="127">
        <f>IF(C347+C348+C349&lt;=0,"",IF(D349=-1,"",D358/C358*100-100))</f>
        <v>-3.5263908549640064</v>
      </c>
      <c r="F358" s="445">
        <f>IF(F349=-1,"-1",F347+F348+F349)</f>
        <v>1007.4109717889999</v>
      </c>
      <c r="G358" s="445">
        <f>IF(G349=-1,"-1",G347+G348+G349)</f>
        <v>962.22096490000001</v>
      </c>
      <c r="H358" s="127">
        <f>IF(F347+F348+F349&lt;=0,"",IF(G349=-1,"",G358/F358*100-100))</f>
        <v>-4.4857568712746598</v>
      </c>
      <c r="I358" s="445">
        <f>IF(I349=-1,"-1",I347+I348+I349)</f>
        <v>641.94802000000004</v>
      </c>
      <c r="J358" s="574">
        <f>IF(J349=-1,"-1",J347+J348+J349)</f>
        <v>320.27294489999997</v>
      </c>
      <c r="K358" s="162"/>
      <c r="L358" s="257"/>
      <c r="M358" s="257"/>
      <c r="N358" s="257"/>
      <c r="O358" s="257"/>
      <c r="P358" s="170"/>
      <c r="Q358" s="162"/>
      <c r="R358" s="170"/>
      <c r="S358" s="170"/>
      <c r="T358" s="162"/>
      <c r="U358" s="149"/>
      <c r="V358" s="149"/>
      <c r="X358" s="138"/>
      <c r="AA358" s="244"/>
      <c r="AB358" s="244"/>
    </row>
    <row r="359" spans="1:28" s="137" customFormat="1" ht="15.75" customHeight="1">
      <c r="A359" s="137" t="str">
        <f>F342&amp;"q3"</f>
        <v>CPq3</v>
      </c>
      <c r="B359" s="362" t="str">
        <f>IF($F$1="de",headings!$C$33,IF($F$1="fr",headings!$B$33,headings!$A$33))</f>
        <v>Quarter 3</v>
      </c>
      <c r="C359" s="445">
        <f>IF(C352=-1,"-1",C350+C351+C352)</f>
        <v>32894.96746</v>
      </c>
      <c r="D359" s="445">
        <f>IF(D352=-1,"-1",D350+D351+D352)</f>
        <v>31013.684999999998</v>
      </c>
      <c r="E359" s="127">
        <f>IF(C350+C351+C352&lt;=0,"",IF(D352=-1,"",D359/C359*100-100))</f>
        <v>-5.7190585833156007</v>
      </c>
      <c r="F359" s="445">
        <f>IF(F352=-1,"-1",F350+F351+F352)</f>
        <v>1035.9479788900001</v>
      </c>
      <c r="G359" s="445">
        <f>IF(G352=-1,"-1",G350+G351+G352)</f>
        <v>998.8905643999999</v>
      </c>
      <c r="H359" s="127">
        <f>IF(F350+F351+F352&lt;=0,"",IF(G352=-1,"",G359/F359*100-100))</f>
        <v>-3.5771501315834939</v>
      </c>
      <c r="I359" s="445">
        <f>IF(I352=-1,"-1",I350+I351+I352)</f>
        <v>619.16903000000002</v>
      </c>
      <c r="J359" s="574">
        <f>IF(J352=-1,"-1",J350+J351+J352)</f>
        <v>379.7215344</v>
      </c>
      <c r="K359" s="162"/>
      <c r="L359" s="170"/>
      <c r="M359" s="170"/>
      <c r="N359" s="162"/>
      <c r="O359" s="170"/>
      <c r="P359" s="170"/>
      <c r="Q359" s="162"/>
      <c r="R359" s="170"/>
      <c r="S359" s="170"/>
      <c r="T359" s="162"/>
      <c r="U359" s="149"/>
      <c r="V359" s="149"/>
      <c r="X359" s="136"/>
      <c r="AA359" s="244"/>
      <c r="AB359" s="244"/>
    </row>
    <row r="360" spans="1:28" s="137" customFormat="1" ht="15.75" customHeight="1" thickBot="1">
      <c r="A360" s="137" t="str">
        <f>F342&amp;"q4"</f>
        <v>CPq4</v>
      </c>
      <c r="B360" s="362" t="str">
        <f>IF($F$1="de",headings!$C$34,IF($F$1="fr",headings!$B$34,headings!$A$34))</f>
        <v>Quarter 4</v>
      </c>
      <c r="C360" s="437">
        <f>IF(C355=-1,"-1",C353+C354+C355)</f>
        <v>34552.538670000009</v>
      </c>
      <c r="D360" s="443">
        <f>IF(D355=-1,"-1",D353+D354+D355)</f>
        <v>30559.750999999997</v>
      </c>
      <c r="E360" s="129">
        <f>IF(C353+C354+C355&lt;=0,"",IF(D355=-1,"",D360/C360*100-100))</f>
        <v>-11.55569988108202</v>
      </c>
      <c r="F360" s="437">
        <f>IF(F355=-1,"-1",F353+F354+F355)</f>
        <v>995.07897866799999</v>
      </c>
      <c r="G360" s="411">
        <f>IF(G355=-1,"-1",G353+G354+G355)</f>
        <v>887.5340852999999</v>
      </c>
      <c r="H360" s="129">
        <f>IF(F353+F354+F355&lt;=0,"",IF(G355=-1,"",G360/F360*100-100))</f>
        <v>-10.807674131751668</v>
      </c>
      <c r="I360" s="437">
        <f>IF(I355=-1,"-1",I353+I354+I355)</f>
        <v>611.27238999999997</v>
      </c>
      <c r="J360" s="461">
        <f>IF(J355=-1,"-1",J353+J354+J355)</f>
        <v>276.26169529999999</v>
      </c>
      <c r="K360" s="162"/>
      <c r="L360" s="170"/>
      <c r="M360" s="170"/>
      <c r="N360" s="162"/>
      <c r="O360" s="170"/>
      <c r="P360" s="170"/>
      <c r="Q360" s="162"/>
      <c r="R360" s="170"/>
      <c r="S360" s="170"/>
      <c r="T360" s="162"/>
      <c r="U360" s="149"/>
      <c r="V360" s="149"/>
      <c r="X360" s="136"/>
      <c r="AA360" s="244"/>
      <c r="AB360" s="244"/>
    </row>
    <row r="361" spans="1:28" ht="14.4" thickTop="1" thickBot="1">
      <c r="B361" s="146"/>
      <c r="C361" s="146"/>
      <c r="D361" s="146"/>
      <c r="E361" s="555"/>
      <c r="F361" s="146"/>
      <c r="G361" s="373"/>
      <c r="H361" s="555"/>
      <c r="I361" s="180"/>
      <c r="J361" s="180"/>
      <c r="K361" s="158"/>
      <c r="L361" s="158"/>
      <c r="M361" s="158"/>
      <c r="N361" s="158"/>
      <c r="O361" s="158"/>
      <c r="P361" s="158"/>
      <c r="Q361" s="158"/>
      <c r="R361" s="158"/>
      <c r="S361" s="158"/>
      <c r="T361" s="158"/>
      <c r="U361" s="149"/>
      <c r="V361" s="149"/>
    </row>
    <row r="362" spans="1:28" s="138" customFormat="1" ht="15.75" customHeight="1" thickTop="1" thickBot="1">
      <c r="A362" s="138" t="str">
        <f>F342&amp;"y"</f>
        <v>CPy</v>
      </c>
      <c r="B362" s="152" t="str">
        <f>IF($F$1="de",headings!$C$35,IF($F$1="fr",headings!$B$35,headings!$A$35))</f>
        <v>Full year</v>
      </c>
      <c r="C362" s="438">
        <f>IF(C355=-1,"-1",SUM(C357:C360))</f>
        <v>133936.23260500003</v>
      </c>
      <c r="D362" s="414">
        <f>IF(D355=-1,"-1",SUM(D357:D360))</f>
        <v>126142.26699999999</v>
      </c>
      <c r="E362" s="212">
        <f>IF(SUM(C344:C355)&lt;=0,"",IF(D355=-1,"",D362/C362*100-100))</f>
        <v>-5.8191614422855338</v>
      </c>
      <c r="F362" s="414">
        <f>IF(F355=-1,"-1",SUM(F357:F360))</f>
        <v>3983.3389182138999</v>
      </c>
      <c r="G362" s="414">
        <f>IF(G355=-1,"-1",SUM(G357:G360))</f>
        <v>3749.7875544999997</v>
      </c>
      <c r="H362" s="212">
        <f>IF(SUM(F344:F355)&lt;=0,"",IF(G355=-1,"",G362/F362*100-100))</f>
        <v>-5.8632059312347735</v>
      </c>
      <c r="I362" s="507">
        <v>2505.9054600000004</v>
      </c>
      <c r="J362" s="508">
        <v>1243.8820945</v>
      </c>
      <c r="K362" s="374"/>
      <c r="L362" s="177"/>
      <c r="M362" s="177"/>
      <c r="N362" s="162"/>
      <c r="O362" s="177"/>
      <c r="P362" s="177"/>
      <c r="Q362" s="162"/>
      <c r="R362" s="177"/>
      <c r="S362" s="177"/>
      <c r="T362" s="162"/>
      <c r="U362" s="149"/>
      <c r="V362" s="149"/>
      <c r="X362" s="136"/>
    </row>
    <row r="363" spans="1:28" ht="13.8" thickTop="1">
      <c r="B363" s="147"/>
      <c r="C363" s="180"/>
      <c r="D363" s="180"/>
      <c r="E363" s="180"/>
      <c r="F363" s="180"/>
      <c r="G363" s="180"/>
      <c r="H363" s="180"/>
      <c r="I363" s="180"/>
      <c r="J363" s="180"/>
      <c r="K363" s="180"/>
      <c r="L363" s="180"/>
      <c r="M363" s="180"/>
      <c r="N363" s="180"/>
      <c r="O363" s="180"/>
      <c r="P363" s="180"/>
      <c r="Q363" s="180"/>
      <c r="R363" s="180"/>
      <c r="S363" s="180"/>
      <c r="T363" s="180"/>
      <c r="U363" s="149"/>
      <c r="V363" s="149"/>
    </row>
    <row r="364" spans="1:28">
      <c r="B364" s="147"/>
      <c r="C364" s="180"/>
      <c r="D364" s="180"/>
      <c r="E364" s="180"/>
      <c r="F364" s="180"/>
      <c r="G364" s="180"/>
      <c r="H364" s="180"/>
      <c r="I364" s="180"/>
      <c r="J364" s="180"/>
      <c r="K364" s="180"/>
      <c r="L364" s="180"/>
      <c r="M364" s="180"/>
      <c r="N364" s="180"/>
      <c r="O364" s="180"/>
      <c r="P364" s="180"/>
      <c r="Q364" s="180"/>
      <c r="R364" s="180"/>
      <c r="S364" s="180"/>
      <c r="T364" s="180"/>
      <c r="U364" s="149"/>
      <c r="V364" s="149"/>
    </row>
    <row r="365" spans="1:28" ht="13.2" customHeight="1">
      <c r="B365" s="152" t="str">
        <f>IF($F$1="de",headings!$C$37,IF($F$1="fr",headings!$B$37,headings!$A$37))</f>
        <v>Comments</v>
      </c>
      <c r="C365" s="1092" t="s">
        <v>14</v>
      </c>
      <c r="D365" s="1093"/>
      <c r="E365" s="1093"/>
      <c r="F365" s="1093"/>
      <c r="G365" s="1093"/>
      <c r="H365" s="1093"/>
      <c r="I365" s="1093"/>
      <c r="J365" s="1094"/>
      <c r="K365" s="180"/>
      <c r="L365" s="180"/>
      <c r="M365" s="180"/>
      <c r="N365" s="180"/>
      <c r="O365" s="180"/>
      <c r="P365" s="180"/>
      <c r="Q365" s="180"/>
      <c r="R365" s="180"/>
      <c r="S365" s="180"/>
      <c r="T365" s="180"/>
      <c r="U365" s="149"/>
      <c r="V365" s="149"/>
    </row>
    <row r="366" spans="1:28" ht="13.2" customHeight="1">
      <c r="B366" s="151"/>
      <c r="C366" s="1095"/>
      <c r="D366" s="1096"/>
      <c r="E366" s="1096"/>
      <c r="F366" s="1096"/>
      <c r="G366" s="1096"/>
      <c r="H366" s="1096"/>
      <c r="I366" s="1096"/>
      <c r="J366" s="1097"/>
      <c r="K366" s="180"/>
      <c r="L366" s="180"/>
      <c r="M366" s="180"/>
      <c r="N366" s="180"/>
      <c r="O366" s="180"/>
      <c r="P366" s="180"/>
      <c r="Q366" s="180"/>
      <c r="R366" s="180"/>
      <c r="S366" s="180"/>
      <c r="T366" s="180"/>
      <c r="U366" s="149"/>
      <c r="V366" s="149"/>
    </row>
    <row r="367" spans="1:28" ht="13.2" customHeight="1">
      <c r="B367" s="151"/>
      <c r="C367" s="1095"/>
      <c r="D367" s="1096"/>
      <c r="E367" s="1096"/>
      <c r="F367" s="1096"/>
      <c r="G367" s="1096"/>
      <c r="H367" s="1096"/>
      <c r="I367" s="1096"/>
      <c r="J367" s="1097"/>
      <c r="K367" s="180"/>
      <c r="L367" s="180"/>
      <c r="M367" s="180"/>
      <c r="N367" s="180"/>
      <c r="O367" s="180"/>
      <c r="P367" s="180"/>
      <c r="Q367" s="180"/>
      <c r="R367" s="180"/>
      <c r="S367" s="180"/>
      <c r="T367" s="180"/>
      <c r="U367" s="149"/>
      <c r="V367" s="149"/>
      <c r="X367" s="141"/>
    </row>
    <row r="368" spans="1:28" ht="13.2" customHeight="1">
      <c r="B368" s="151"/>
      <c r="C368" s="1098"/>
      <c r="D368" s="1099"/>
      <c r="E368" s="1099"/>
      <c r="F368" s="1099"/>
      <c r="G368" s="1099"/>
      <c r="H368" s="1099"/>
      <c r="I368" s="1099"/>
      <c r="J368" s="1100"/>
      <c r="K368" s="180"/>
      <c r="L368" s="180"/>
      <c r="M368" s="180"/>
      <c r="N368" s="180"/>
      <c r="O368" s="180"/>
      <c r="P368" s="180"/>
      <c r="Q368" s="180"/>
      <c r="R368" s="180"/>
      <c r="S368" s="180"/>
      <c r="T368" s="180"/>
      <c r="U368" s="149"/>
      <c r="V368" s="149"/>
      <c r="X368" s="131"/>
    </row>
    <row r="369" spans="1:28">
      <c r="B369" s="151"/>
      <c r="C369" s="180"/>
      <c r="D369" s="180"/>
      <c r="E369" s="180"/>
      <c r="F369" s="180"/>
      <c r="G369" s="180"/>
      <c r="H369" s="180"/>
      <c r="I369" s="180"/>
      <c r="J369" s="180"/>
      <c r="K369" s="180"/>
      <c r="L369" s="180"/>
      <c r="M369" s="180"/>
      <c r="N369" s="180"/>
      <c r="O369" s="180"/>
      <c r="P369" s="180"/>
      <c r="Q369" s="180"/>
      <c r="R369" s="180"/>
      <c r="S369" s="180"/>
      <c r="T369" s="180"/>
      <c r="U369" s="149"/>
      <c r="V369" s="149"/>
    </row>
    <row r="370" spans="1:28">
      <c r="A370" s="142"/>
      <c r="B370" s="143"/>
      <c r="C370" s="181"/>
      <c r="D370" s="181"/>
      <c r="E370" s="181"/>
      <c r="F370" s="181"/>
      <c r="G370" s="181"/>
      <c r="H370" s="181"/>
      <c r="I370" s="181"/>
      <c r="J370" s="181"/>
      <c r="K370" s="181"/>
      <c r="L370" s="181"/>
      <c r="M370" s="181"/>
      <c r="N370" s="181"/>
      <c r="O370" s="181"/>
      <c r="P370" s="181"/>
      <c r="Q370" s="181"/>
      <c r="R370" s="181"/>
      <c r="S370" s="181"/>
      <c r="T370" s="181"/>
      <c r="U370" s="149"/>
      <c r="V370" s="149"/>
    </row>
    <row r="371" spans="1:28" s="141" customFormat="1" ht="6.75" customHeight="1">
      <c r="B371" s="146"/>
      <c r="C371" s="154"/>
      <c r="D371" s="154"/>
      <c r="E371" s="155"/>
      <c r="F371" s="154"/>
      <c r="G371" s="154"/>
      <c r="H371" s="155"/>
      <c r="I371" s="154"/>
      <c r="J371" s="154"/>
      <c r="K371" s="155"/>
      <c r="L371" s="154"/>
      <c r="M371" s="154"/>
      <c r="N371" s="155"/>
      <c r="O371" s="154"/>
      <c r="P371" s="154"/>
      <c r="Q371" s="155"/>
      <c r="R371" s="154"/>
      <c r="S371" s="154"/>
      <c r="T371" s="155"/>
      <c r="U371" s="149"/>
      <c r="V371" s="149"/>
      <c r="X371" s="136"/>
      <c r="AA371" s="239"/>
      <c r="AB371" s="239"/>
    </row>
    <row r="372" spans="1:28" s="131" customFormat="1" ht="17.399999999999999">
      <c r="B372" s="150" t="str">
        <f>IF($F$1="de",headings!$C$3,IF($F$1="fr",headings!$B$3,headings!$A$3))</f>
        <v>Railway Operator:</v>
      </c>
      <c r="C372" s="156"/>
      <c r="D372" s="156"/>
      <c r="E372" s="156"/>
      <c r="F372" s="1020" t="s">
        <v>45</v>
      </c>
      <c r="G372" s="1020"/>
      <c r="H372" s="1020"/>
      <c r="I372" s="1020"/>
      <c r="J372" s="1020"/>
      <c r="K372" s="157"/>
      <c r="L372" s="157"/>
      <c r="M372" s="157"/>
      <c r="N372" s="157"/>
      <c r="O372" s="157"/>
      <c r="P372" s="157"/>
      <c r="Q372" s="158"/>
      <c r="R372" s="158"/>
      <c r="S372" s="158"/>
      <c r="T372" s="158"/>
      <c r="U372" s="149"/>
      <c r="V372" s="149"/>
      <c r="X372" s="136"/>
      <c r="AA372" s="243"/>
      <c r="AB372" s="243"/>
    </row>
    <row r="373" spans="1:28" ht="6.75" customHeight="1" thickBot="1">
      <c r="B373" s="146"/>
      <c r="C373" s="157"/>
      <c r="D373" s="157"/>
      <c r="E373" s="159"/>
      <c r="F373" s="157"/>
      <c r="G373" s="157"/>
      <c r="H373" s="157"/>
      <c r="I373" s="157"/>
      <c r="J373" s="157"/>
      <c r="K373" s="157"/>
      <c r="L373" s="157"/>
      <c r="M373" s="157"/>
      <c r="N373" s="157"/>
      <c r="O373" s="157"/>
      <c r="P373" s="157"/>
      <c r="Q373" s="157"/>
      <c r="R373" s="157"/>
      <c r="S373" s="157"/>
      <c r="T373" s="160"/>
      <c r="U373" s="149"/>
      <c r="V373" s="149"/>
    </row>
    <row r="374" spans="1:28" ht="15.75" customHeight="1" thickTop="1">
      <c r="A374" s="136" t="str">
        <f>F372&amp;"m01"</f>
        <v>DB AGm01</v>
      </c>
      <c r="B374" s="146" t="str">
        <f>IF($F$1="de",headings!$C$6,IF($F$1="fr",headings!$B$6,headings!$A$6))</f>
        <v>January</v>
      </c>
      <c r="C374" s="293">
        <v>152783</v>
      </c>
      <c r="D374" s="310">
        <v>156926</v>
      </c>
      <c r="E374" s="124">
        <f>IF(C374&lt;0.001,"",IF(D374=-1,"",D374/C374*100-100))</f>
        <v>2.7116891277170936</v>
      </c>
      <c r="F374" s="293">
        <v>6119.6020000000008</v>
      </c>
      <c r="G374" s="422">
        <v>6081.3580000000002</v>
      </c>
      <c r="H374" s="124">
        <f>IF(F374&lt;0.001,"",IF(G374=-1,"",G374/F374*100-100))</f>
        <v>-0.62494260247643751</v>
      </c>
      <c r="I374" s="422">
        <v>3496.0940000000005</v>
      </c>
      <c r="J374" s="501">
        <v>2585.2639999999997</v>
      </c>
      <c r="K374" s="293">
        <v>26939.289000000001</v>
      </c>
      <c r="L374" s="422">
        <v>32743</v>
      </c>
      <c r="M374" s="124">
        <f>IF(K374&lt;0.001,"",IF(L374=-1,"",L374/K374*100-100))</f>
        <v>21.54366806043025</v>
      </c>
      <c r="N374" s="293">
        <v>7574.0484030000007</v>
      </c>
      <c r="O374" s="422">
        <v>8268.7199999999993</v>
      </c>
      <c r="P374" s="124">
        <f>IF(N374&lt;0.001,"",IF(O374=-1,"",O374/N374*100-100))</f>
        <v>9.1717343227546166</v>
      </c>
      <c r="Q374" s="293">
        <v>6797.7760520000002</v>
      </c>
      <c r="R374" s="422">
        <v>6890.5599629999997</v>
      </c>
      <c r="S374" s="124">
        <f>IF(Q374&lt;0.001,"",IF(R374=-1,"",R374/Q374*100-100))</f>
        <v>1.3649156766895914</v>
      </c>
      <c r="T374" s="293">
        <v>3195.0180248000001</v>
      </c>
      <c r="U374" s="422">
        <v>3213.8369089500002</v>
      </c>
      <c r="V374" s="124">
        <f>IF(T374&lt;0.001,"",IF(U374=-1,"",U374/T374*100-100))</f>
        <v>0.5890071356069484</v>
      </c>
      <c r="W374" s="256"/>
      <c r="X374" s="256"/>
      <c r="Y374" s="424"/>
      <c r="Z374" s="256"/>
      <c r="AA374" s="256"/>
      <c r="AB374" s="256"/>
    </row>
    <row r="375" spans="1:28" ht="15.75" customHeight="1">
      <c r="A375" s="136" t="str">
        <f>F372&amp;"m02"</f>
        <v>DB AGm02</v>
      </c>
      <c r="B375" s="146" t="str">
        <f>IF($F$1="de",headings!$C$7,IF($F$1="fr",headings!$B$7,headings!$A$7))</f>
        <v>February</v>
      </c>
      <c r="C375" s="294">
        <v>141393</v>
      </c>
      <c r="D375" s="312">
        <v>158989</v>
      </c>
      <c r="E375" s="127">
        <f>IF(C375&lt;0.001,"",IF(D375=-1,"",D375/C375*100-100))</f>
        <v>12.444746203843195</v>
      </c>
      <c r="F375" s="294">
        <v>5766.2859999999973</v>
      </c>
      <c r="G375" s="423">
        <v>5845.2129999999997</v>
      </c>
      <c r="H375" s="127">
        <f>IF(F375&lt;0.001,"",IF(G375=-1,"",G375/F375*100-100))</f>
        <v>1.3687666550012096</v>
      </c>
      <c r="I375" s="423">
        <v>3367.512999999999</v>
      </c>
      <c r="J375" s="502">
        <v>2477.6999999999998</v>
      </c>
      <c r="K375" s="294">
        <v>35094.71100000001</v>
      </c>
      <c r="L375" s="423">
        <v>32526</v>
      </c>
      <c r="M375" s="127">
        <f>IF(K375&lt;0.001,"",IF(L375=-1,"",L375/K375*100-100))</f>
        <v>-7.3193678671410396</v>
      </c>
      <c r="N375" s="294">
        <v>8160.9575969999987</v>
      </c>
      <c r="O375" s="423">
        <v>9222.012999999999</v>
      </c>
      <c r="P375" s="127">
        <f>IF(N375&lt;0.001,"",IF(O375=-1,"",O375/N375*100-100))</f>
        <v>13.001604167016481</v>
      </c>
      <c r="Q375" s="294">
        <v>7329.4078010000003</v>
      </c>
      <c r="R375" s="423">
        <v>7511.5239109999993</v>
      </c>
      <c r="S375" s="127">
        <f>IF(Q375&lt;0.001,"",IF(R375=-1,"",R375/Q375*100-100))</f>
        <v>2.4847315764740472</v>
      </c>
      <c r="T375" s="294">
        <v>3420.7581882499999</v>
      </c>
      <c r="U375" s="423">
        <v>3567.0687597000001</v>
      </c>
      <c r="V375" s="127">
        <f>IF(T375&lt;0.001,"",IF(U375=-1,"",U375/T375*100-100))</f>
        <v>4.2771386750622753</v>
      </c>
      <c r="W375" s="256"/>
      <c r="X375" s="256"/>
      <c r="Y375" s="425"/>
      <c r="Z375" s="256"/>
      <c r="AA375" s="256"/>
      <c r="AB375" s="256"/>
    </row>
    <row r="376" spans="1:28" ht="15.75" customHeight="1" thickBot="1">
      <c r="A376" s="136" t="str">
        <f>F372&amp;"m03"</f>
        <v>DB AGm03</v>
      </c>
      <c r="B376" s="146" t="str">
        <f>IF($F$1="de",headings!$C$8,IF($F$1="fr",headings!$B$8,headings!$A$8))</f>
        <v>March</v>
      </c>
      <c r="C376" s="295">
        <v>174762</v>
      </c>
      <c r="D376" s="312">
        <v>172054</v>
      </c>
      <c r="E376" s="129">
        <f>IF(C376&lt;0.001,"",IF(D376=-1,"",D376/C376*100-100))</f>
        <v>-1.5495359403073934</v>
      </c>
      <c r="F376" s="295">
        <v>6671.5130000000008</v>
      </c>
      <c r="G376" s="423">
        <v>6501.0770000000002</v>
      </c>
      <c r="H376" s="129">
        <f>IF(F376&lt;0.001,"",IF(G376=-1,"",G376/F376*100-100))</f>
        <v>-2.5546828732852731</v>
      </c>
      <c r="I376" s="423">
        <v>3612.9520000000007</v>
      </c>
      <c r="J376" s="502">
        <v>2888.1249999999995</v>
      </c>
      <c r="K376" s="295">
        <v>38018</v>
      </c>
      <c r="L376" s="423">
        <v>38275</v>
      </c>
      <c r="M376" s="129">
        <f>IF(K376&lt;0.001,"",IF(L376=-1,"",L376/K376*100-100))</f>
        <v>0.67599558104056712</v>
      </c>
      <c r="N376" s="295">
        <v>9774.17</v>
      </c>
      <c r="O376" s="423">
        <v>10295.779</v>
      </c>
      <c r="P376" s="129">
        <f>IF(N376&lt;0.001,"",IF(O376=-1,"",O376/N376*100-100))</f>
        <v>5.3366065865439367</v>
      </c>
      <c r="Q376" s="295">
        <v>8775.4493479999983</v>
      </c>
      <c r="R376" s="423">
        <v>9110.9360370000013</v>
      </c>
      <c r="S376" s="129">
        <f>IF(Q376&lt;0.001,"",IF(R376=-1,"",R376/Q376*100-100))</f>
        <v>3.8230143630931366</v>
      </c>
      <c r="T376" s="295">
        <v>4098.2450341799995</v>
      </c>
      <c r="U376" s="423">
        <v>4318.5704682199994</v>
      </c>
      <c r="V376" s="129">
        <f>IF(T376&lt;0.001,"",IF(U376=-1,"",U376/T376*100-100))</f>
        <v>5.3760922590633697</v>
      </c>
      <c r="W376" s="256"/>
      <c r="X376" s="256"/>
      <c r="Y376" s="256"/>
      <c r="Z376" s="256"/>
      <c r="AA376" s="256"/>
      <c r="AB376" s="256"/>
    </row>
    <row r="377" spans="1:28" ht="15.75" customHeight="1" thickTop="1">
      <c r="A377" s="136" t="str">
        <f>F372&amp;"m04"</f>
        <v>DB AGm04</v>
      </c>
      <c r="B377" s="146" t="str">
        <f>IF($F$1="de",headings!$C$9,IF($F$1="fr",headings!$B$9,headings!$A$9))</f>
        <v>April</v>
      </c>
      <c r="C377" s="309">
        <v>152664</v>
      </c>
      <c r="D377" s="310">
        <v>154819</v>
      </c>
      <c r="E377" s="124">
        <f t="shared" ref="E377:E384" si="31">IF(C377&lt;0.001,"",IF(D377=-1,"",D377/C377*100-100))</f>
        <v>1.4115967091128141</v>
      </c>
      <c r="F377" s="309">
        <v>6368.6339999999991</v>
      </c>
      <c r="G377" s="422">
        <v>6343.3320000000012</v>
      </c>
      <c r="H377" s="124">
        <f t="shared" ref="H377:H384" si="32">IF(F377&lt;0.001,"",IF(G377=-1,"",G377/F377*100-100))</f>
        <v>-0.3972908476134478</v>
      </c>
      <c r="I377" s="422">
        <v>3476.0850000000019</v>
      </c>
      <c r="J377" s="501">
        <v>2867.2469999999994</v>
      </c>
      <c r="K377" s="309">
        <v>33066.973050000001</v>
      </c>
      <c r="L377" s="422">
        <v>34000</v>
      </c>
      <c r="M377" s="124">
        <f t="shared" ref="M377:M384" si="33">IF(K377&lt;0.001,"",IF(L377=-1,"",L377/K377*100-100))</f>
        <v>2.8216279385149221</v>
      </c>
      <c r="N377" s="309">
        <v>8758.7505999999994</v>
      </c>
      <c r="O377" s="422">
        <v>8957.0460000000003</v>
      </c>
      <c r="P377" s="124">
        <f t="shared" ref="P377:P384" si="34">IF(N377&lt;0.001,"",IF(O377=-1,"",O377/N377*100-100))</f>
        <v>2.2639690185949632</v>
      </c>
      <c r="Q377" s="309">
        <v>7539.0665659999995</v>
      </c>
      <c r="R377" s="422">
        <v>7733.9823720000004</v>
      </c>
      <c r="S377" s="124">
        <f t="shared" ref="S377:S384" si="35">IF(Q377&lt;0.001,"",IF(R377=-1,"",R377/Q377*100-100))</f>
        <v>2.5854103328791354</v>
      </c>
      <c r="T377" s="309">
        <v>3538.1459908900001</v>
      </c>
      <c r="U377" s="422">
        <v>3577.2237683999997</v>
      </c>
      <c r="V377" s="124">
        <f t="shared" ref="V377:V384" si="36">IF(T377&lt;0.001,"",IF(U377=-1,"",U377/T377*100-100))</f>
        <v>1.1044704659054929</v>
      </c>
      <c r="W377" s="256"/>
      <c r="X377" s="256"/>
      <c r="Y377" s="256"/>
      <c r="Z377" s="256"/>
      <c r="AA377" s="256"/>
      <c r="AB377" s="256"/>
    </row>
    <row r="378" spans="1:28" ht="15.75" customHeight="1">
      <c r="A378" s="136" t="str">
        <f>F372&amp;"m05"</f>
        <v>DB AGm05</v>
      </c>
      <c r="B378" s="146" t="str">
        <f>IF($F$1="de",headings!$C$10,IF($F$1="fr",headings!$B$10,headings!$A$10))</f>
        <v>May</v>
      </c>
      <c r="C378" s="294">
        <v>161928.00000000506</v>
      </c>
      <c r="D378" s="312">
        <v>177725</v>
      </c>
      <c r="E378" s="127">
        <f t="shared" si="31"/>
        <v>9.7555703769542248</v>
      </c>
      <c r="F378" s="294">
        <v>6495.1399999999912</v>
      </c>
      <c r="G378" s="423">
        <v>6752.6809999999987</v>
      </c>
      <c r="H378" s="127">
        <f t="shared" si="32"/>
        <v>3.9651339309084648</v>
      </c>
      <c r="I378" s="423">
        <v>3667.0389999999979</v>
      </c>
      <c r="J378" s="502">
        <v>3085.6420000000007</v>
      </c>
      <c r="K378" s="294">
        <v>33835.026949999999</v>
      </c>
      <c r="L378" s="423">
        <v>36409</v>
      </c>
      <c r="M378" s="127">
        <f t="shared" si="33"/>
        <v>7.6074213087038913</v>
      </c>
      <c r="N378" s="294">
        <v>8843.8703999999998</v>
      </c>
      <c r="O378" s="423">
        <v>10684.382999999996</v>
      </c>
      <c r="P378" s="127">
        <f t="shared" si="34"/>
        <v>20.811166567976812</v>
      </c>
      <c r="Q378" s="294">
        <v>8176.976576</v>
      </c>
      <c r="R378" s="423">
        <v>8954.1004790000006</v>
      </c>
      <c r="S378" s="127">
        <f t="shared" si="35"/>
        <v>9.5038049305523629</v>
      </c>
      <c r="T378" s="294">
        <v>3774.7289209400001</v>
      </c>
      <c r="U378" s="423">
        <v>4221.87255319</v>
      </c>
      <c r="V378" s="127">
        <f t="shared" si="36"/>
        <v>11.845715059683016</v>
      </c>
      <c r="W378" s="256"/>
      <c r="X378" s="256"/>
      <c r="Y378" s="256"/>
      <c r="Z378" s="256"/>
      <c r="AA378" s="256"/>
      <c r="AB378" s="256"/>
    </row>
    <row r="379" spans="1:28" ht="15.75" customHeight="1" thickBot="1">
      <c r="A379" s="136" t="str">
        <f>F372&amp;"m06"</f>
        <v>DB AGm06</v>
      </c>
      <c r="B379" s="146" t="str">
        <f>IF($F$1="de",headings!$C$11,IF($F$1="fr",headings!$B$11,headings!$A$11))</f>
        <v>June</v>
      </c>
      <c r="C379" s="295">
        <v>170523.99999999497</v>
      </c>
      <c r="D379" s="312">
        <v>151971</v>
      </c>
      <c r="E379" s="129">
        <f t="shared" si="31"/>
        <v>-10.879993432006941</v>
      </c>
      <c r="F379" s="295">
        <v>6677.2950000000119</v>
      </c>
      <c r="G379" s="423">
        <v>6521.0119999999997</v>
      </c>
      <c r="H379" s="129">
        <f t="shared" si="32"/>
        <v>-2.3405136361357677</v>
      </c>
      <c r="I379" s="423">
        <v>3536.8</v>
      </c>
      <c r="J379" s="502">
        <v>2984.2119999999995</v>
      </c>
      <c r="K379" s="295">
        <v>36222.62500800001</v>
      </c>
      <c r="L379" s="423">
        <v>33867</v>
      </c>
      <c r="M379" s="129">
        <f t="shared" si="33"/>
        <v>-6.5031869100589859</v>
      </c>
      <c r="N379" s="295">
        <v>9475.9010000000035</v>
      </c>
      <c r="O379" s="423">
        <v>9356.0940000000028</v>
      </c>
      <c r="P379" s="129">
        <f t="shared" si="34"/>
        <v>-1.2643335974067327</v>
      </c>
      <c r="Q379" s="295">
        <v>8959.7539400000005</v>
      </c>
      <c r="R379" s="423">
        <v>8017.3242179999997</v>
      </c>
      <c r="S379" s="129">
        <f t="shared" si="35"/>
        <v>-10.518477720605802</v>
      </c>
      <c r="T379" s="295">
        <v>3953.5968508199999</v>
      </c>
      <c r="U379" s="423">
        <v>3730.5336076000003</v>
      </c>
      <c r="V379" s="129">
        <f t="shared" si="36"/>
        <v>-5.6420331064796017</v>
      </c>
      <c r="W379" s="256"/>
      <c r="X379" s="256"/>
      <c r="Y379" s="256"/>
      <c r="Z379" s="256"/>
      <c r="AA379" s="256"/>
      <c r="AB379" s="256"/>
    </row>
    <row r="380" spans="1:28" ht="15.75" customHeight="1" thickTop="1">
      <c r="A380" s="136" t="str">
        <f>F372&amp;"m07"</f>
        <v>DB AGm07</v>
      </c>
      <c r="B380" s="146" t="str">
        <f>IF($F$1="de",headings!$C$12,IF($F$1="fr",headings!$B$12,headings!$A$12))</f>
        <v>July</v>
      </c>
      <c r="C380" s="309">
        <v>164340</v>
      </c>
      <c r="D380" s="310">
        <v>163938</v>
      </c>
      <c r="E380" s="127">
        <f t="shared" si="31"/>
        <v>-0.24461482292808512</v>
      </c>
      <c r="F380" s="309">
        <v>6775.4130000000005</v>
      </c>
      <c r="G380" s="422">
        <v>6902.3960000000034</v>
      </c>
      <c r="H380" s="127">
        <f t="shared" si="32"/>
        <v>1.8741735743637093</v>
      </c>
      <c r="I380" s="422">
        <v>3716.9480000000012</v>
      </c>
      <c r="J380" s="501">
        <v>3185.4480000000021</v>
      </c>
      <c r="K380" s="309">
        <v>36199.402110999996</v>
      </c>
      <c r="L380" s="422">
        <v>33721</v>
      </c>
      <c r="M380" s="127">
        <f t="shared" si="33"/>
        <v>-6.8465277503765094</v>
      </c>
      <c r="N380" s="309">
        <v>8805.515999999996</v>
      </c>
      <c r="O380" s="422">
        <v>9432.7740000000031</v>
      </c>
      <c r="P380" s="127">
        <f t="shared" si="34"/>
        <v>7.1234666997369374</v>
      </c>
      <c r="Q380" s="309">
        <v>7484.2075679999998</v>
      </c>
      <c r="R380" s="422">
        <v>8156.404802</v>
      </c>
      <c r="S380" s="127">
        <f t="shared" si="35"/>
        <v>8.9815418384986145</v>
      </c>
      <c r="T380" s="309">
        <v>3502.94318651</v>
      </c>
      <c r="U380" s="422">
        <v>3788.1114327600003</v>
      </c>
      <c r="V380" s="127">
        <f t="shared" si="36"/>
        <v>8.14081847939174</v>
      </c>
      <c r="W380" s="256"/>
      <c r="X380" s="256"/>
      <c r="Y380" s="256"/>
      <c r="Z380" s="256"/>
      <c r="AA380" s="256"/>
      <c r="AB380" s="256"/>
    </row>
    <row r="381" spans="1:28" ht="15.75" customHeight="1">
      <c r="A381" s="136" t="str">
        <f>F372&amp;"m08"</f>
        <v>DB AGm08</v>
      </c>
      <c r="B381" s="146" t="str">
        <f>IF($F$1="de",headings!$C$13,IF($F$1="fr",headings!$B$13,headings!$A$13))</f>
        <v>August</v>
      </c>
      <c r="C381" s="294">
        <v>154484</v>
      </c>
      <c r="D381" s="312">
        <v>155451</v>
      </c>
      <c r="E381" s="127">
        <f t="shared" si="31"/>
        <v>0.62595479143470811</v>
      </c>
      <c r="F381" s="294">
        <v>6697.7879999999968</v>
      </c>
      <c r="G381" s="423">
        <v>6725.8549999999941</v>
      </c>
      <c r="H381" s="127">
        <f t="shared" si="32"/>
        <v>0.41904879640857473</v>
      </c>
      <c r="I381" s="423">
        <v>3587.94</v>
      </c>
      <c r="J381" s="502">
        <v>3137.9149999999977</v>
      </c>
      <c r="K381" s="294">
        <v>34089.972880999987</v>
      </c>
      <c r="L381" s="423">
        <v>34103</v>
      </c>
      <c r="M381" s="127">
        <f t="shared" si="33"/>
        <v>3.8213931837049131E-2</v>
      </c>
      <c r="N381" s="294">
        <v>8403.2580000000034</v>
      </c>
      <c r="O381" s="423">
        <v>9047.5619999999963</v>
      </c>
      <c r="P381" s="127">
        <f t="shared" si="34"/>
        <v>7.6673118926015746</v>
      </c>
      <c r="Q381" s="294">
        <v>7481.9893270000002</v>
      </c>
      <c r="R381" s="423">
        <v>7343.6106260000006</v>
      </c>
      <c r="S381" s="127">
        <f t="shared" si="35"/>
        <v>-1.8494907564307397</v>
      </c>
      <c r="T381" s="294">
        <v>3429.5037230500002</v>
      </c>
      <c r="U381" s="423">
        <v>3403.5047055499999</v>
      </c>
      <c r="V381" s="127">
        <f t="shared" si="36"/>
        <v>-0.75809853551866979</v>
      </c>
      <c r="W381" s="256"/>
      <c r="X381" s="256"/>
      <c r="Y381" s="256"/>
      <c r="Z381" s="256"/>
      <c r="AA381" s="256"/>
      <c r="AB381" s="256"/>
    </row>
    <row r="382" spans="1:28" ht="15.75" customHeight="1" thickBot="1">
      <c r="A382" s="136" t="str">
        <f>F372&amp;"m09"</f>
        <v>DB AGm09</v>
      </c>
      <c r="B382" s="146" t="str">
        <f>IF($F$1="de",headings!$C$14,IF($F$1="fr",headings!$B$14,headings!$A$14))</f>
        <v>September</v>
      </c>
      <c r="C382" s="295">
        <v>162293</v>
      </c>
      <c r="D382" s="312">
        <v>165029</v>
      </c>
      <c r="E382" s="129">
        <f t="shared" si="31"/>
        <v>1.6858398082480335</v>
      </c>
      <c r="F382" s="295">
        <v>6665.6170000000029</v>
      </c>
      <c r="G382" s="503">
        <v>6893.5940000000001</v>
      </c>
      <c r="H382" s="129">
        <f t="shared" si="32"/>
        <v>3.4201935094680209</v>
      </c>
      <c r="I382" s="504">
        <v>3654.1840000000002</v>
      </c>
      <c r="J382" s="505">
        <v>3239.41</v>
      </c>
      <c r="K382" s="295">
        <v>37259.00000000104</v>
      </c>
      <c r="L382" s="423">
        <v>35358</v>
      </c>
      <c r="M382" s="129">
        <f t="shared" si="33"/>
        <v>-5.1021229770014997</v>
      </c>
      <c r="N382" s="295">
        <v>9295.1229999999196</v>
      </c>
      <c r="O382" s="423">
        <v>9656.9250000000047</v>
      </c>
      <c r="P382" s="129">
        <f t="shared" si="34"/>
        <v>3.8923852863494943</v>
      </c>
      <c r="Q382" s="295">
        <v>8043.4015169999993</v>
      </c>
      <c r="R382" s="423">
        <v>8030.2007230000008</v>
      </c>
      <c r="S382" s="129">
        <f t="shared" si="35"/>
        <v>-0.16411954534531503</v>
      </c>
      <c r="T382" s="295">
        <v>3739.1416785400002</v>
      </c>
      <c r="U382" s="423">
        <v>3769.6577028299998</v>
      </c>
      <c r="V382" s="129">
        <f t="shared" si="36"/>
        <v>0.81612377688546189</v>
      </c>
      <c r="W382" s="256"/>
      <c r="X382" s="256"/>
      <c r="Y382" s="256"/>
      <c r="Z382" s="256"/>
      <c r="AA382" s="256"/>
      <c r="AB382" s="256"/>
    </row>
    <row r="383" spans="1:28" ht="15.75" customHeight="1" thickTop="1">
      <c r="A383" s="136" t="str">
        <f>F372&amp;"m10"</f>
        <v>DB AGm10</v>
      </c>
      <c r="B383" s="362" t="str">
        <f>IF($F$1="de",headings!$C$15,IF($F$1="fr",headings!$B$15,headings!$A$15))</f>
        <v>October</v>
      </c>
      <c r="C383" s="317">
        <v>168592</v>
      </c>
      <c r="D383" s="310">
        <v>166192</v>
      </c>
      <c r="E383" s="127">
        <f t="shared" si="31"/>
        <v>-1.4235550915820454</v>
      </c>
      <c r="F383" s="317">
        <v>7029.5780000000013</v>
      </c>
      <c r="G383" s="423">
        <v>7066.53</v>
      </c>
      <c r="H383" s="127">
        <f t="shared" si="32"/>
        <v>0.5256645562507174</v>
      </c>
      <c r="I383" s="423">
        <v>3784.7030000000027</v>
      </c>
      <c r="J383" s="543">
        <v>3281.8270000000025</v>
      </c>
      <c r="K383" s="317">
        <v>37193.999999998967</v>
      </c>
      <c r="L383" s="422">
        <v>34034</v>
      </c>
      <c r="M383" s="127">
        <f t="shared" si="33"/>
        <v>-8.4959939775207118</v>
      </c>
      <c r="N383" s="317">
        <v>9353.5720000000783</v>
      </c>
      <c r="O383" s="422">
        <v>9213.924999999992</v>
      </c>
      <c r="P383" s="127">
        <f t="shared" si="34"/>
        <v>-1.4929804357103933</v>
      </c>
      <c r="Q383" s="317">
        <v>7953.5462430000007</v>
      </c>
      <c r="R383" s="422">
        <v>7545.6932290000004</v>
      </c>
      <c r="S383" s="127">
        <f t="shared" si="35"/>
        <v>-5.1279391800727439</v>
      </c>
      <c r="T383" s="317">
        <v>3748.1388003299999</v>
      </c>
      <c r="U383" s="422">
        <v>3523.71283012</v>
      </c>
      <c r="V383" s="127">
        <f t="shared" si="36"/>
        <v>-5.9876643359696402</v>
      </c>
      <c r="W383" s="256"/>
      <c r="X383" s="256"/>
      <c r="Y383" s="256"/>
      <c r="Z383" s="256"/>
      <c r="AA383" s="256"/>
      <c r="AB383" s="256"/>
    </row>
    <row r="384" spans="1:28" ht="15.75" customHeight="1">
      <c r="A384" s="136" t="str">
        <f>F372&amp;"m11"</f>
        <v>DB AGm11</v>
      </c>
      <c r="B384" s="362" t="str">
        <f>IF($F$1="de",headings!$C$16,IF($F$1="fr",headings!$B$16,headings!$A$16))</f>
        <v>November</v>
      </c>
      <c r="C384" s="317">
        <v>173919</v>
      </c>
      <c r="D384" s="312">
        <v>177338</v>
      </c>
      <c r="E384" s="127">
        <f t="shared" si="31"/>
        <v>1.9658576693748273</v>
      </c>
      <c r="F384" s="317">
        <v>6521.9489999999996</v>
      </c>
      <c r="G384" s="423">
        <v>6706.3069999999998</v>
      </c>
      <c r="H384" s="127">
        <f t="shared" si="32"/>
        <v>2.8267317024404832</v>
      </c>
      <c r="I384" s="423">
        <v>3807.5930000000012</v>
      </c>
      <c r="J384" s="544">
        <v>2898.7139999999986</v>
      </c>
      <c r="K384" s="317">
        <v>37293</v>
      </c>
      <c r="L384" s="423">
        <v>35428</v>
      </c>
      <c r="M384" s="127">
        <f t="shared" si="33"/>
        <v>-5.0009385139302367</v>
      </c>
      <c r="N384" s="317">
        <v>9746.2330000000002</v>
      </c>
      <c r="O384" s="423">
        <v>9589.6850000000013</v>
      </c>
      <c r="P384" s="127">
        <f t="shared" si="34"/>
        <v>-1.6062410984838777</v>
      </c>
      <c r="Q384" s="317">
        <v>8217.5382200000004</v>
      </c>
      <c r="R384" s="423">
        <v>7893.0070100000003</v>
      </c>
      <c r="S384" s="127">
        <f t="shared" si="35"/>
        <v>-3.949250995999634</v>
      </c>
      <c r="T384" s="317">
        <v>3815.0156409400001</v>
      </c>
      <c r="U384" s="423">
        <v>3706.3150127699996</v>
      </c>
      <c r="V384" s="127">
        <f t="shared" si="36"/>
        <v>-2.8492839453527665</v>
      </c>
      <c r="W384" s="256"/>
      <c r="X384" s="256"/>
      <c r="Y384" s="256"/>
      <c r="Z384" s="256"/>
      <c r="AA384" s="256"/>
      <c r="AB384" s="256"/>
    </row>
    <row r="385" spans="1:28" ht="15.75" customHeight="1" thickBot="1">
      <c r="A385" s="136" t="str">
        <f>F372&amp;"m12"</f>
        <v>DB AGm12</v>
      </c>
      <c r="B385" s="362" t="str">
        <f>IF($F$1="de",headings!$C$17,IF($F$1="fr",headings!$B$17,headings!$A$17))</f>
        <v>December</v>
      </c>
      <c r="C385" s="318">
        <v>172225</v>
      </c>
      <c r="D385" s="314">
        <v>180846</v>
      </c>
      <c r="E385" s="129">
        <v>5.0056611990129056</v>
      </c>
      <c r="F385" s="318">
        <v>6793</v>
      </c>
      <c r="G385" s="503">
        <v>6888.7660000000005</v>
      </c>
      <c r="H385" s="129">
        <v>1.4097747681436772</v>
      </c>
      <c r="I385" s="503">
        <v>3955.1009999999987</v>
      </c>
      <c r="J385" s="545">
        <v>2933.6650000000018</v>
      </c>
      <c r="K385" s="318">
        <v>30194</v>
      </c>
      <c r="L385" s="503">
        <v>31164</v>
      </c>
      <c r="M385" s="129">
        <v>3.2125587865138812</v>
      </c>
      <c r="N385" s="318">
        <v>7602.3640000000032</v>
      </c>
      <c r="O385" s="503">
        <v>8254.9050000000061</v>
      </c>
      <c r="P385" s="129">
        <v>8.5833959015906487</v>
      </c>
      <c r="Q385" s="318">
        <v>6957.6242280000006</v>
      </c>
      <c r="R385" s="503">
        <v>6862.0784350000004</v>
      </c>
      <c r="S385" s="129">
        <v>-1.3732531374070049</v>
      </c>
      <c r="T385" s="318">
        <v>3203.9890632600004</v>
      </c>
      <c r="U385" s="503">
        <v>3170.68163134</v>
      </c>
      <c r="V385" s="129">
        <v>-1.0395613487553845</v>
      </c>
      <c r="W385" s="256"/>
      <c r="X385" s="256"/>
      <c r="Y385" s="256"/>
      <c r="Z385" s="256"/>
      <c r="AA385" s="256"/>
      <c r="AB385" s="256"/>
    </row>
    <row r="386" spans="1:28" ht="14.4" thickTop="1" thickBot="1">
      <c r="B386" s="146"/>
      <c r="C386" s="146"/>
      <c r="D386" s="146"/>
      <c r="E386" s="146"/>
      <c r="F386" s="146"/>
      <c r="G386" s="146"/>
      <c r="H386" s="146"/>
      <c r="I386" s="146"/>
      <c r="J386" s="146"/>
      <c r="K386" s="146"/>
      <c r="L386" s="146"/>
      <c r="M386" s="373"/>
      <c r="N386" s="146"/>
      <c r="O386" s="146"/>
      <c r="P386" s="146"/>
      <c r="Q386" s="146"/>
      <c r="R386" s="146"/>
      <c r="S386" s="146"/>
      <c r="T386" s="146"/>
      <c r="U386" s="146"/>
      <c r="V386" s="146"/>
      <c r="W386" s="256"/>
      <c r="X386" s="256"/>
      <c r="Y386" s="256"/>
      <c r="Z386" s="256"/>
      <c r="AA386" s="256"/>
      <c r="AB386" s="256"/>
    </row>
    <row r="387" spans="1:28" s="137" customFormat="1" ht="15.75" customHeight="1" thickTop="1">
      <c r="A387" s="137" t="str">
        <f>F372&amp;"q1"</f>
        <v>DB AGq1</v>
      </c>
      <c r="B387" s="362" t="str">
        <f>IF($F$1="de",headings!$C$31,IF($F$1="fr",headings!$B$31,headings!$A$31))</f>
        <v>Quarter 1</v>
      </c>
      <c r="C387" s="410">
        <f>IF(C376=-1,"-1",C374+C375+C376)</f>
        <v>468938</v>
      </c>
      <c r="D387" s="410">
        <f>IF(D376=-1,"-1",D374+D375+D376)</f>
        <v>487969</v>
      </c>
      <c r="E387" s="124">
        <f>IF(C376+C377+C378&lt;=0,"",IF(D376=-1,"",D387/C387*100-100))</f>
        <v>4.0583190101889812</v>
      </c>
      <c r="F387" s="410">
        <f>IF(F376=-1,"-1",F374+F375+F376)</f>
        <v>18557.400999999998</v>
      </c>
      <c r="G387" s="410">
        <f>IF(G376=-1,"-1",G374+G375+G376)</f>
        <v>18427.648000000001</v>
      </c>
      <c r="H387" s="124">
        <f>IF(F376+F377+F378&lt;=0,"",IF(G376=-1,"",G387/F387*100-100))</f>
        <v>-0.69919812585823138</v>
      </c>
      <c r="I387" s="410">
        <f>IF(I376=-1,"-1",I374+I375+I376)</f>
        <v>10476.559000000001</v>
      </c>
      <c r="J387" s="410">
        <f>IF(J376=-1,"-1",J374+J375+J376)</f>
        <v>7951.0889999999999</v>
      </c>
      <c r="K387" s="541">
        <f>IF(K376=-1,"-1",K374+K375+K376)</f>
        <v>100052.00000000001</v>
      </c>
      <c r="L387" s="410">
        <f>IF(L376=-1,"-1",L374+L375+L376)</f>
        <v>103544</v>
      </c>
      <c r="M387" s="124">
        <f>IF(K376+K377+K378&lt;=0,"",IF(L376=-1,"",L387/K387*100-100))</f>
        <v>3.490185103746029</v>
      </c>
      <c r="N387" s="410">
        <f>IF(N376=-1,"-1",N374+N375+N376)</f>
        <v>25509.175999999999</v>
      </c>
      <c r="O387" s="410">
        <f>IF(O376=-1,"-1",O374+O375+O376)</f>
        <v>27786.512000000002</v>
      </c>
      <c r="P387" s="124">
        <f>IF(N376+N377+N378&lt;=0,"",IF(O376=-1,"",O387/N387*100-100))</f>
        <v>8.9275169060733361</v>
      </c>
      <c r="Q387" s="410">
        <f>IF(Q376=-1,"-1",Q374+Q375+Q376)</f>
        <v>22902.633200999997</v>
      </c>
      <c r="R387" s="410">
        <f>IF(R376=-1,"-1",R374+R375+R376)</f>
        <v>23513.019911000003</v>
      </c>
      <c r="S387" s="124">
        <f>IF(Q376+Q377+Q378&lt;=0,"",IF(R376=-1,"",R387/Q387*100-100))</f>
        <v>2.6651376924351098</v>
      </c>
      <c r="T387" s="410">
        <f>IF(T376=-1,"-1",T374+T375+T376)</f>
        <v>10714.021247229999</v>
      </c>
      <c r="U387" s="410">
        <f>IF(U376=-1,"-1",U374+U375+U376)</f>
        <v>11099.47613687</v>
      </c>
      <c r="V387" s="124">
        <f>IF(T376+T377+T378&lt;=0,"",IF(U376=-1,"",U387/T387*100-100))</f>
        <v>3.597667773336326</v>
      </c>
      <c r="W387" s="256"/>
      <c r="X387" s="256"/>
      <c r="Y387" s="256"/>
      <c r="Z387" s="256"/>
      <c r="AA387" s="256"/>
      <c r="AB387" s="256"/>
    </row>
    <row r="388" spans="1:28" s="137" customFormat="1" ht="15.75" customHeight="1">
      <c r="A388" s="137" t="str">
        <f>F372&amp;"q2"</f>
        <v>DB AGq2</v>
      </c>
      <c r="B388" s="362" t="str">
        <f>IF($F$1="de",headings!$C$32,IF($F$1="fr",headings!$B$32,headings!$A$32))</f>
        <v>Quarter 2</v>
      </c>
      <c r="C388" s="445">
        <f>IF(C379=-1,"-1",C377+C378+C379)</f>
        <v>485116</v>
      </c>
      <c r="D388" s="445">
        <f>IF(D379=-1,"-1",D377+D378+D379)</f>
        <v>484515</v>
      </c>
      <c r="E388" s="127">
        <f>IF(C377+C378+C379&lt;=0,"",IF(D379=-1,"",D388/C388*100-100))</f>
        <v>-0.12388789485400764</v>
      </c>
      <c r="F388" s="445">
        <f>IF(F379=-1,"-1",F377+F378+F379)</f>
        <v>19541.069000000003</v>
      </c>
      <c r="G388" s="445">
        <f>IF(G379=-1,"-1",G377+G378+G379)</f>
        <v>19617.024999999998</v>
      </c>
      <c r="H388" s="127">
        <f>IF(F377+F378+F379&lt;=0,"",IF(G379=-1,"",G388/F388*100-100))</f>
        <v>0.38869930810845688</v>
      </c>
      <c r="I388" s="445">
        <f>IF(I379=-1,"-1",I377+I378+I379)</f>
        <v>10679.923999999999</v>
      </c>
      <c r="J388" s="445">
        <f>IF(J379=-1,"-1",J377+J378+J379)</f>
        <v>8937.1009999999987</v>
      </c>
      <c r="K388" s="542">
        <f>IF(K379=-1,"-1",K377+K378+K379)</f>
        <v>103124.625008</v>
      </c>
      <c r="L388" s="445">
        <f>IF(L379=-1,"-1",L377+L378+L379)</f>
        <v>104276</v>
      </c>
      <c r="M388" s="127">
        <f>IF(K377+K378+K379&lt;=0,"",IF(L379=-1,"",L388/K388*100-100))</f>
        <v>1.1164889006003023</v>
      </c>
      <c r="N388" s="445">
        <f>IF(N379=-1,"-1",N377+N378+N379)</f>
        <v>27078.522000000004</v>
      </c>
      <c r="O388" s="445">
        <f>IF(O379=-1,"-1",O377+O378+O379)</f>
        <v>28997.523000000001</v>
      </c>
      <c r="P388" s="127">
        <f>IF(N377+N378+N379&lt;=0,"",IF(O379=-1,"",O388/N388*100-100))</f>
        <v>7.0868011186134794</v>
      </c>
      <c r="Q388" s="445">
        <f>IF(Q379=-1,"-1",Q377+Q378+Q379)</f>
        <v>24675.797081999997</v>
      </c>
      <c r="R388" s="445">
        <f>IF(R379=-1,"-1",R377+R378+R379)</f>
        <v>24705.407069000001</v>
      </c>
      <c r="S388" s="127">
        <f>IF(Q377+Q378+Q379&lt;=0,"",IF(R379=-1,"",R388/Q388*100-100))</f>
        <v>0.11999607105539667</v>
      </c>
      <c r="T388" s="445">
        <f>IF(T379=-1,"-1",T377+T378+T379)</f>
        <v>11266.471762650001</v>
      </c>
      <c r="U388" s="445">
        <f>IF(U379=-1,"-1",U377+U378+U379)</f>
        <v>11529.62992919</v>
      </c>
      <c r="V388" s="127">
        <f>IF(T377+T378+T379&lt;=0,"",IF(U379=-1,"",U388/T388*100-100))</f>
        <v>2.3357637784386753</v>
      </c>
      <c r="W388" s="256"/>
      <c r="X388" s="256"/>
      <c r="Y388" s="256"/>
      <c r="Z388" s="256"/>
      <c r="AA388" s="256"/>
      <c r="AB388" s="256"/>
    </row>
    <row r="389" spans="1:28" s="137" customFormat="1" ht="15.75" customHeight="1">
      <c r="A389" s="137" t="str">
        <f>F372&amp;"q3"</f>
        <v>DB AGq3</v>
      </c>
      <c r="B389" s="362" t="str">
        <f>IF($F$1="de",headings!$C$33,IF($F$1="fr",headings!$B$33,headings!$A$33))</f>
        <v>Quarter 3</v>
      </c>
      <c r="C389" s="445">
        <f>IF(C382=-1,"-1",C380+C381+C382)</f>
        <v>481117</v>
      </c>
      <c r="D389" s="445">
        <f>IF(D382=-1,"-1",D380+D381+D382)</f>
        <v>484418</v>
      </c>
      <c r="E389" s="127">
        <f>IF(C380+C381+C382&lt;=0,"",IF(D382=-1,"",D389/C389*100-100))</f>
        <v>0.68611169424485752</v>
      </c>
      <c r="F389" s="445">
        <f>IF(F382=-1,"-1",F380+F381+F382)</f>
        <v>20138.817999999999</v>
      </c>
      <c r="G389" s="445">
        <f>IF(G382=-1,"-1",G380+G381+G382)</f>
        <v>20521.844999999998</v>
      </c>
      <c r="H389" s="127">
        <f>IF(F380+F381+F382&lt;=0,"",IF(G382=-1,"",G389/F389*100-100))</f>
        <v>1.9019338672209898</v>
      </c>
      <c r="I389" s="445">
        <f>IF(I382=-1,"-1",I380+I381+I382)</f>
        <v>10959.072</v>
      </c>
      <c r="J389" s="445">
        <f>IF(J382=-1,"-1",J380+J381+J382)</f>
        <v>9562.7729999999992</v>
      </c>
      <c r="K389" s="542">
        <f>IF(K382=-1,"-1",K380+K381+K382)</f>
        <v>107548.37499200102</v>
      </c>
      <c r="L389" s="445">
        <f>IF(L382=-1,"-1",L380+L381+L382)</f>
        <v>103182</v>
      </c>
      <c r="M389" s="127">
        <f>IF(K380+K381+K382&lt;=0,"",IF(L382=-1,"",L389/K389*100-100))</f>
        <v>-4.0599172161604145</v>
      </c>
      <c r="N389" s="445">
        <f>IF(N382=-1,"-1",N380+N381+N382)</f>
        <v>26503.896999999917</v>
      </c>
      <c r="O389" s="445">
        <f>IF(O382=-1,"-1",O380+O381+O382)</f>
        <v>28137.261000000006</v>
      </c>
      <c r="P389" s="127">
        <f>IF(N380+N381+N382&lt;=0,"",IF(O382=-1,"",O389/N389*100-100))</f>
        <v>6.1627314654901397</v>
      </c>
      <c r="Q389" s="445">
        <f>IF(Q382=-1,"-1",Q380+Q381+Q382)</f>
        <v>23009.598411999999</v>
      </c>
      <c r="R389" s="445">
        <f>IF(R382=-1,"-1",R380+R381+R382)</f>
        <v>23530.216151000001</v>
      </c>
      <c r="S389" s="127">
        <f>IF(Q380+Q381+Q382&lt;=0,"",IF(R382=-1,"",R389/Q389*100-100))</f>
        <v>2.2626111489563812</v>
      </c>
      <c r="T389" s="445">
        <f>IF(T382=-1,"-1",T380+T381+T382)</f>
        <v>10671.588588099999</v>
      </c>
      <c r="U389" s="445">
        <f>IF(U382=-1,"-1",U380+U381+U382)</f>
        <v>10961.273841140001</v>
      </c>
      <c r="V389" s="127">
        <f>IF(T380+T381+T382&lt;=0,"",IF(U382=-1,"",U389/T389*100-100))</f>
        <v>2.7145466736136399</v>
      </c>
      <c r="W389" s="256"/>
      <c r="X389" s="256"/>
      <c r="Y389" s="256"/>
      <c r="Z389" s="256"/>
      <c r="AA389" s="256"/>
      <c r="AB389" s="256"/>
    </row>
    <row r="390" spans="1:28" s="137" customFormat="1" ht="15.75" customHeight="1" thickBot="1">
      <c r="A390" s="137" t="str">
        <f>F372&amp;"q4"</f>
        <v>DB AGq4</v>
      </c>
      <c r="B390" s="362" t="str">
        <f>IF($F$1="de",headings!$C$34,IF($F$1="fr",headings!$B$34,headings!$A$34))</f>
        <v>Quarter 4</v>
      </c>
      <c r="C390" s="437">
        <f>IF(C385=-1,"-1",C383+C384+C385)</f>
        <v>514736</v>
      </c>
      <c r="D390" s="326">
        <f>IF(D385=-1,"-1",D383+D384+D385)</f>
        <v>524376</v>
      </c>
      <c r="E390" s="129">
        <f>IF(C383+C384+C385&lt;=0,"",IF(D385=-1,"",D390/C390*100-100))</f>
        <v>1.8728046998849948</v>
      </c>
      <c r="F390" s="437">
        <f>IF(F385=-1,"-1",F383+F384+F385)</f>
        <v>20344.527000000002</v>
      </c>
      <c r="G390" s="326">
        <f>IF(G385=-1,"-1",G383+G384+G385)</f>
        <v>20661.602999999999</v>
      </c>
      <c r="H390" s="129">
        <f>IF(F383+F384+F385&lt;=0,"",IF(G385=-1,"",G390/F390*100-100))</f>
        <v>1.5585321791948985</v>
      </c>
      <c r="I390" s="506" t="s">
        <v>362</v>
      </c>
      <c r="J390" s="506" t="s">
        <v>362</v>
      </c>
      <c r="K390" s="539">
        <f>IF(K385=-1,"-1",K383+K384+K385)</f>
        <v>104680.99999999897</v>
      </c>
      <c r="L390" s="326">
        <f>IF(L385=-1,"-1",L383+L384+L385)</f>
        <v>100626</v>
      </c>
      <c r="M390" s="129">
        <f>IF(K383+K384+K385&lt;=0,"",IF(L385=-1,"",L390/K390*100-100))</f>
        <v>-3.8736733504637897</v>
      </c>
      <c r="N390" s="437">
        <f>IF(N385=-1,"-1",N383+N384+N385)</f>
        <v>26702.169000000082</v>
      </c>
      <c r="O390" s="326">
        <f>IF(O385=-1,"-1",O383+O384+O385)</f>
        <v>27058.514999999999</v>
      </c>
      <c r="P390" s="129">
        <f>IF(N383+N384+N385&lt;=0,"",IF(O385=-1,"",O390/N390*100-100))</f>
        <v>1.3345208024108928</v>
      </c>
      <c r="Q390" s="437">
        <f>IF(Q385=-1,"-1",Q383+Q384+Q385)</f>
        <v>23128.708691</v>
      </c>
      <c r="R390" s="326">
        <f>IF(R385=-1,"-1",R383+R384+R385)</f>
        <v>22300.778674000001</v>
      </c>
      <c r="S390" s="129">
        <f>IF(Q383+Q384+Q385&lt;=0,"",IF(R385=-1,"",R390/Q390*100-100))</f>
        <v>-3.5796638198057735</v>
      </c>
      <c r="T390" s="437">
        <f>IF(T385=-1,"-1",T383+T384+T385)</f>
        <v>10767.14350453</v>
      </c>
      <c r="U390" s="326">
        <f>IF(U385=-1,"-1",U383+U384+U385)</f>
        <v>10400.70947423</v>
      </c>
      <c r="V390" s="129">
        <f>IF(T383+T384+T385&lt;=0,"",IF(U385=-1,"",U390/T390*100-100))</f>
        <v>-3.4032613213136074</v>
      </c>
      <c r="W390" s="256"/>
      <c r="X390" s="256"/>
      <c r="Y390" s="256"/>
      <c r="Z390" s="256"/>
      <c r="AA390" s="256"/>
      <c r="AB390" s="256"/>
    </row>
    <row r="391" spans="1:28" ht="14.4" thickTop="1" thickBot="1">
      <c r="B391" s="146"/>
      <c r="C391" s="146"/>
      <c r="D391" s="146"/>
      <c r="E391" s="555"/>
      <c r="F391" s="146"/>
      <c r="G391" s="146"/>
      <c r="H391" s="555"/>
      <c r="I391" s="146"/>
      <c r="J391" s="146"/>
      <c r="K391" s="146"/>
      <c r="L391" s="146"/>
      <c r="M391" s="555"/>
      <c r="N391" s="146"/>
      <c r="O391" s="146"/>
      <c r="P391" s="555"/>
      <c r="Q391" s="146"/>
      <c r="R391" s="146"/>
      <c r="S391" s="555"/>
      <c r="T391" s="146"/>
      <c r="U391" s="146"/>
      <c r="V391" s="555"/>
      <c r="W391" s="256"/>
      <c r="X391" s="256"/>
      <c r="Y391" s="256"/>
      <c r="Z391" s="256"/>
      <c r="AA391" s="256"/>
      <c r="AB391" s="256"/>
    </row>
    <row r="392" spans="1:28" s="138" customFormat="1" ht="15.75" customHeight="1" thickTop="1" thickBot="1">
      <c r="A392" s="138" t="str">
        <f>F372&amp;"y"</f>
        <v>DB AGy</v>
      </c>
      <c r="B392" s="363" t="str">
        <f>IF($F$1="de",headings!$C$35,IF($F$1="fr",headings!$B$35,headings!$A$35))</f>
        <v>Full year</v>
      </c>
      <c r="C392" s="414">
        <f>IF(C385=-1,"-1",SUM(C387:C390))</f>
        <v>1949907</v>
      </c>
      <c r="D392" s="414">
        <f>IF(D385=-1,"-1",SUM(D387:D390))</f>
        <v>1981278</v>
      </c>
      <c r="E392" s="212">
        <f>IF(SUM(C374:C385)&lt;=0,"",IF(D385=-1,"",D392/C392*100-100))</f>
        <v>1.6088459603458034</v>
      </c>
      <c r="F392" s="414">
        <f>IF(F385=-1,"-1",SUM(F387:F390))</f>
        <v>78581.815000000002</v>
      </c>
      <c r="G392" s="414">
        <f>IF(G385=-1,"-1",SUM(G387:G390))</f>
        <v>79228.120999999999</v>
      </c>
      <c r="H392" s="212">
        <f>IF(SUM(F374:F385)&lt;=0,"",IF(G385=-1,"",G392/F392*100-100))</f>
        <v>0.82246255065501828</v>
      </c>
      <c r="I392" s="507" t="s">
        <v>362</v>
      </c>
      <c r="J392" s="508" t="s">
        <v>362</v>
      </c>
      <c r="K392" s="414">
        <f>IF(K385=-1,"-1",SUM(K387:K390))</f>
        <v>415406</v>
      </c>
      <c r="L392" s="414">
        <f>IF(L385=-1,"-1",SUM(L387:L390))</f>
        <v>411628</v>
      </c>
      <c r="M392" s="212">
        <f>IF(SUM(K374:K385)&lt;=0,"",IF(L385=-1,"",L392/K392*100-100))</f>
        <v>-0.90947169756816493</v>
      </c>
      <c r="N392" s="414">
        <f>IF(N385=-1,"-1",SUM(N387:N390))</f>
        <v>105793.764</v>
      </c>
      <c r="O392" s="414">
        <f>IF(O385=-1,"-1",SUM(O387:O390))</f>
        <v>111979.811</v>
      </c>
      <c r="P392" s="212">
        <f>IF(SUM(N374:N385)&lt;=0,"",IF(O385=-1,"",O392/N392*100-100))</f>
        <v>5.8472699770848493</v>
      </c>
      <c r="Q392" s="414">
        <f>IF(Q385=-1,"-1",SUM(Q387:Q390))</f>
        <v>93716.737385999993</v>
      </c>
      <c r="R392" s="414">
        <f>IF(R385=-1,"-1",SUM(R387:R390))</f>
        <v>94049.421805000005</v>
      </c>
      <c r="S392" s="212">
        <f>IF(SUM(Q374:Q385)&lt;=0,"",IF(R385=-1,"",R392/Q392*100-100))</f>
        <v>0.35498933091295726</v>
      </c>
      <c r="T392" s="414">
        <f>IF(T385=-1,"-1",SUM(T387:T390))</f>
        <v>43419.225102509998</v>
      </c>
      <c r="U392" s="414">
        <f>IF(U385=-1,"-1",SUM(U387:U390))</f>
        <v>43991.089381429992</v>
      </c>
      <c r="V392" s="212">
        <f>IF(SUM(T374:T385)&lt;=0,"",IF(U385=-1,"",U392/T392*100-100))</f>
        <v>1.3170761973984071</v>
      </c>
      <c r="W392" s="256"/>
      <c r="X392" s="256"/>
      <c r="Y392" s="256"/>
      <c r="Z392" s="256"/>
      <c r="AA392" s="256"/>
      <c r="AB392" s="256"/>
    </row>
    <row r="393" spans="1:28" ht="13.8" thickTop="1">
      <c r="B393" s="147"/>
      <c r="C393" s="540"/>
      <c r="D393" s="180"/>
      <c r="E393" s="180"/>
      <c r="F393" s="180"/>
      <c r="G393" s="180"/>
      <c r="H393" s="180"/>
      <c r="I393" s="180"/>
      <c r="J393" s="180"/>
      <c r="K393" s="180"/>
      <c r="L393" s="180"/>
      <c r="M393" s="180"/>
      <c r="N393" s="180"/>
      <c r="O393" s="180"/>
      <c r="P393" s="180"/>
      <c r="Q393" s="180"/>
      <c r="R393" s="180"/>
      <c r="S393" s="180"/>
      <c r="T393" s="180"/>
      <c r="U393" s="149"/>
      <c r="V393" s="149"/>
      <c r="W393" s="256"/>
      <c r="X393" s="256"/>
      <c r="Y393" s="256"/>
      <c r="Z393" s="256"/>
      <c r="AA393" s="256"/>
      <c r="AB393" s="256"/>
    </row>
    <row r="394" spans="1:28">
      <c r="B394" s="147"/>
      <c r="C394" s="180"/>
      <c r="D394" s="180"/>
      <c r="E394" s="180"/>
      <c r="F394" s="180"/>
      <c r="G394" s="180"/>
      <c r="H394" s="180"/>
      <c r="I394" s="180"/>
      <c r="J394" s="180"/>
      <c r="K394" s="180"/>
      <c r="L394" s="180"/>
      <c r="M394" s="180"/>
      <c r="N394" s="180"/>
      <c r="O394" s="180"/>
      <c r="P394" s="180"/>
      <c r="Q394" s="180"/>
      <c r="R394" s="180"/>
      <c r="S394" s="180"/>
      <c r="T394" s="180"/>
      <c r="U394" s="149"/>
      <c r="V394" s="149"/>
      <c r="W394" s="256"/>
      <c r="X394" s="256"/>
      <c r="Y394" s="256"/>
      <c r="Z394" s="256"/>
      <c r="AA394" s="256"/>
      <c r="AB394" s="256"/>
    </row>
    <row r="395" spans="1:28" ht="12.75" customHeight="1">
      <c r="B395" s="152" t="str">
        <f>IF($F$1="de",headings!$C$37,IF($F$1="fr",headings!$B$37,headings!$A$37))</f>
        <v>Comments</v>
      </c>
      <c r="C395" s="1101" t="s">
        <v>360</v>
      </c>
      <c r="D395" s="1102"/>
      <c r="E395" s="1102"/>
      <c r="F395" s="1102"/>
      <c r="G395" s="1102"/>
      <c r="H395" s="1102"/>
      <c r="I395" s="1102"/>
      <c r="J395" s="1102"/>
      <c r="K395" s="1102"/>
      <c r="L395" s="1102"/>
      <c r="M395" s="1102"/>
      <c r="N395" s="1102"/>
      <c r="O395" s="1102"/>
      <c r="P395" s="1102"/>
      <c r="Q395" s="1102"/>
      <c r="R395" s="1102"/>
      <c r="S395" s="1102"/>
      <c r="T395" s="1103"/>
      <c r="U395" s="149"/>
      <c r="V395" s="149"/>
    </row>
    <row r="396" spans="1:28">
      <c r="B396" s="151"/>
      <c r="C396" s="1104"/>
      <c r="D396" s="1105"/>
      <c r="E396" s="1105"/>
      <c r="F396" s="1105"/>
      <c r="G396" s="1105"/>
      <c r="H396" s="1105"/>
      <c r="I396" s="1105"/>
      <c r="J396" s="1105"/>
      <c r="K396" s="1105"/>
      <c r="L396" s="1105"/>
      <c r="M396" s="1105"/>
      <c r="N396" s="1105"/>
      <c r="O396" s="1105"/>
      <c r="P396" s="1105"/>
      <c r="Q396" s="1105"/>
      <c r="R396" s="1105"/>
      <c r="S396" s="1105"/>
      <c r="T396" s="1106"/>
      <c r="U396" s="149"/>
      <c r="V396" s="149"/>
    </row>
    <row r="397" spans="1:28">
      <c r="B397" s="151"/>
      <c r="C397" s="1104"/>
      <c r="D397" s="1105"/>
      <c r="E397" s="1105"/>
      <c r="F397" s="1105"/>
      <c r="G397" s="1105"/>
      <c r="H397" s="1105"/>
      <c r="I397" s="1105"/>
      <c r="J397" s="1105"/>
      <c r="K397" s="1105"/>
      <c r="L397" s="1105"/>
      <c r="M397" s="1105"/>
      <c r="N397" s="1105"/>
      <c r="O397" s="1105"/>
      <c r="P397" s="1105"/>
      <c r="Q397" s="1105"/>
      <c r="R397" s="1105"/>
      <c r="S397" s="1105"/>
      <c r="T397" s="1106"/>
      <c r="U397" s="149"/>
      <c r="V397" s="149"/>
      <c r="X397" s="141"/>
    </row>
    <row r="398" spans="1:28">
      <c r="B398" s="151"/>
      <c r="C398" s="1107"/>
      <c r="D398" s="1108"/>
      <c r="E398" s="1108"/>
      <c r="F398" s="1108"/>
      <c r="G398" s="1108"/>
      <c r="H398" s="1108"/>
      <c r="I398" s="1108"/>
      <c r="J398" s="1108"/>
      <c r="K398" s="1108"/>
      <c r="L398" s="1108"/>
      <c r="M398" s="1108"/>
      <c r="N398" s="1108"/>
      <c r="O398" s="1108"/>
      <c r="P398" s="1108"/>
      <c r="Q398" s="1108"/>
      <c r="R398" s="1108"/>
      <c r="S398" s="1108"/>
      <c r="T398" s="1109"/>
      <c r="U398" s="149"/>
      <c r="V398" s="149"/>
      <c r="X398" s="131"/>
    </row>
    <row r="399" spans="1:28">
      <c r="B399" s="151"/>
      <c r="C399" s="180"/>
      <c r="D399" s="180"/>
      <c r="E399" s="180"/>
      <c r="F399" s="180"/>
      <c r="G399" s="180"/>
      <c r="H399" s="180"/>
      <c r="I399" s="180"/>
      <c r="J399" s="180"/>
      <c r="K399" s="180"/>
      <c r="L399" s="180"/>
      <c r="M399" s="180"/>
      <c r="N399" s="180"/>
      <c r="O399" s="180"/>
      <c r="P399" s="180"/>
      <c r="Q399" s="180"/>
      <c r="R399" s="180"/>
      <c r="S399" s="180"/>
      <c r="T399" s="180"/>
      <c r="U399" s="149"/>
      <c r="V399" s="149"/>
    </row>
    <row r="400" spans="1:28">
      <c r="A400" s="142"/>
      <c r="B400" s="143"/>
      <c r="C400" s="181"/>
      <c r="D400" s="181"/>
      <c r="E400" s="181"/>
      <c r="F400" s="181"/>
      <c r="G400" s="181"/>
      <c r="H400" s="181"/>
      <c r="I400" s="181"/>
      <c r="J400" s="181"/>
      <c r="K400" s="181"/>
      <c r="L400" s="181"/>
      <c r="M400" s="181"/>
      <c r="N400" s="181"/>
      <c r="O400" s="181"/>
      <c r="P400" s="181"/>
      <c r="Q400" s="181"/>
      <c r="R400" s="181"/>
      <c r="S400" s="181"/>
      <c r="T400" s="181"/>
      <c r="U400" s="149"/>
      <c r="V400" s="149"/>
    </row>
    <row r="401" spans="1:28" s="141" customFormat="1" ht="6.75" customHeight="1">
      <c r="B401" s="146"/>
      <c r="C401" s="154"/>
      <c r="D401" s="154"/>
      <c r="E401" s="155"/>
      <c r="F401" s="154"/>
      <c r="G401" s="154"/>
      <c r="H401" s="155"/>
      <c r="I401" s="154"/>
      <c r="J401" s="154"/>
      <c r="K401" s="155"/>
      <c r="L401" s="154"/>
      <c r="M401" s="154"/>
      <c r="N401" s="155"/>
      <c r="O401" s="154"/>
      <c r="P401" s="154"/>
      <c r="Q401" s="155"/>
      <c r="R401" s="154"/>
      <c r="S401" s="154"/>
      <c r="T401" s="155"/>
      <c r="U401" s="149"/>
      <c r="V401" s="149"/>
      <c r="X401" s="136"/>
      <c r="AA401" s="239"/>
      <c r="AB401" s="239"/>
    </row>
    <row r="402" spans="1:28" s="131" customFormat="1" ht="17.399999999999999">
      <c r="B402" s="150" t="str">
        <f>IF($F$1="de",headings!$C$3,IF($F$1="fr",headings!$B$3,headings!$A$3))</f>
        <v>Railway Operator:</v>
      </c>
      <c r="C402" s="156"/>
      <c r="D402" s="156"/>
      <c r="E402" s="156"/>
      <c r="F402" s="1020" t="s">
        <v>46</v>
      </c>
      <c r="G402" s="1020"/>
      <c r="H402" s="1020"/>
      <c r="I402" s="1020"/>
      <c r="J402" s="1020"/>
      <c r="K402" s="157"/>
      <c r="L402" s="157"/>
      <c r="M402" s="157"/>
      <c r="N402" s="157"/>
      <c r="O402" s="157"/>
      <c r="P402" s="157"/>
      <c r="Q402" s="158"/>
      <c r="R402" s="158"/>
      <c r="S402" s="158"/>
      <c r="T402" s="158"/>
      <c r="U402" s="149"/>
      <c r="V402" s="149"/>
      <c r="X402" s="136"/>
      <c r="AA402" s="243"/>
      <c r="AB402" s="243"/>
    </row>
    <row r="403" spans="1:28" ht="6.75" customHeight="1" thickBot="1">
      <c r="B403" s="146"/>
      <c r="C403" s="157"/>
      <c r="D403" s="157"/>
      <c r="E403" s="159"/>
      <c r="F403" s="157"/>
      <c r="G403" s="157"/>
      <c r="H403" s="157"/>
      <c r="I403" s="157"/>
      <c r="J403" s="157"/>
      <c r="K403" s="157"/>
      <c r="L403" s="157"/>
      <c r="M403" s="157"/>
      <c r="N403" s="157"/>
      <c r="O403" s="157"/>
      <c r="P403" s="157"/>
      <c r="Q403" s="157"/>
      <c r="R403" s="157"/>
      <c r="S403" s="157"/>
      <c r="T403" s="160"/>
      <c r="U403" s="149"/>
      <c r="V403" s="149"/>
    </row>
    <row r="404" spans="1:28" ht="15.75" customHeight="1" thickTop="1">
      <c r="A404" s="136" t="str">
        <f>F402&amp;"m01"</f>
        <v>DSBm01</v>
      </c>
      <c r="B404" s="146" t="str">
        <f>IF($F$1="de",headings!$C$6,IF($F$1="fr",headings!$B$6,headings!$A$6))</f>
        <v>January</v>
      </c>
      <c r="C404" s="309">
        <v>16149.772730113658</v>
      </c>
      <c r="D404" s="280">
        <v>17646</v>
      </c>
      <c r="E404" s="124">
        <v>9.2646955154755943</v>
      </c>
      <c r="F404" s="309">
        <v>582.27238888221621</v>
      </c>
      <c r="G404" s="280">
        <v>665</v>
      </c>
      <c r="H404" s="124">
        <v>14.20771664557121</v>
      </c>
      <c r="I404" s="164">
        <v>-1</v>
      </c>
      <c r="J404" s="364">
        <v>-1</v>
      </c>
      <c r="K404" s="157"/>
      <c r="L404" s="157"/>
      <c r="M404" s="157"/>
      <c r="N404" s="157"/>
      <c r="O404" s="157"/>
      <c r="P404" s="157"/>
      <c r="Q404" s="157"/>
      <c r="R404" s="157"/>
      <c r="S404" s="157"/>
      <c r="T404" s="157"/>
      <c r="U404" s="149"/>
      <c r="V404" s="149"/>
    </row>
    <row r="405" spans="1:28" ht="15.75" customHeight="1">
      <c r="A405" s="136" t="str">
        <f>F402&amp;"m02"</f>
        <v>DSBm02</v>
      </c>
      <c r="B405" s="146" t="str">
        <f>IF($F$1="de",headings!$C$7,IF($F$1="fr",headings!$B$7,headings!$A$7))</f>
        <v>February</v>
      </c>
      <c r="C405" s="294">
        <v>15256.708703080538</v>
      </c>
      <c r="D405" s="281">
        <v>16306</v>
      </c>
      <c r="E405" s="127">
        <v>6.8775731210467086</v>
      </c>
      <c r="F405" s="294">
        <v>547.18034351383653</v>
      </c>
      <c r="G405" s="281">
        <v>609</v>
      </c>
      <c r="H405" s="127">
        <v>11.297857684209788</v>
      </c>
      <c r="I405" s="166">
        <v>-1</v>
      </c>
      <c r="J405" s="365">
        <v>-1</v>
      </c>
      <c r="K405" s="157"/>
      <c r="L405" s="157"/>
      <c r="M405" s="157"/>
      <c r="N405" s="157"/>
      <c r="O405" s="157"/>
      <c r="P405" s="157"/>
      <c r="Q405" s="157"/>
      <c r="R405" s="157"/>
      <c r="S405" s="157"/>
      <c r="T405" s="157"/>
      <c r="U405" s="149"/>
      <c r="V405" s="149"/>
    </row>
    <row r="406" spans="1:28" ht="15.75" customHeight="1" thickBot="1">
      <c r="A406" s="136" t="str">
        <f>F402&amp;"m03"</f>
        <v>DSBm03</v>
      </c>
      <c r="B406" s="146" t="str">
        <f>IF($F$1="de",headings!$C$8,IF($F$1="fr",headings!$B$8,headings!$A$8))</f>
        <v>March</v>
      </c>
      <c r="C406" s="295">
        <v>17230.379085236975</v>
      </c>
      <c r="D406" s="282">
        <v>18848</v>
      </c>
      <c r="E406" s="129">
        <v>9.3881910941182127</v>
      </c>
      <c r="F406" s="295">
        <v>620.43455668006777</v>
      </c>
      <c r="G406" s="282">
        <v>705</v>
      </c>
      <c r="H406" s="129">
        <v>13.630034370174386</v>
      </c>
      <c r="I406" s="168">
        <v>-1</v>
      </c>
      <c r="J406" s="366">
        <v>-1</v>
      </c>
      <c r="K406" s="157"/>
      <c r="L406" s="157"/>
      <c r="M406" s="157"/>
      <c r="N406" s="157"/>
      <c r="O406" s="157"/>
      <c r="P406" s="157"/>
      <c r="Q406" s="157"/>
      <c r="R406" s="157"/>
      <c r="S406" s="157"/>
      <c r="T406" s="157"/>
      <c r="U406" s="149"/>
      <c r="V406" s="149"/>
    </row>
    <row r="407" spans="1:28" ht="15.75" customHeight="1" thickTop="1">
      <c r="A407" s="136" t="str">
        <f>F402&amp;"m04"</f>
        <v>DSBm04</v>
      </c>
      <c r="B407" s="146" t="str">
        <f>IF($F$1="de",headings!$C$9,IF($F$1="fr",headings!$B$9,headings!$A$9))</f>
        <v>April</v>
      </c>
      <c r="C407" s="309">
        <v>16095.159215097417</v>
      </c>
      <c r="D407" s="280">
        <v>17527</v>
      </c>
      <c r="E407" s="124">
        <v>8.8960958122085572</v>
      </c>
      <c r="F407" s="309">
        <v>595.63690966369143</v>
      </c>
      <c r="G407" s="280">
        <v>661</v>
      </c>
      <c r="H407" s="124">
        <v>10.973646742814154</v>
      </c>
      <c r="I407" s="164">
        <v>-1</v>
      </c>
      <c r="J407" s="364">
        <v>-1</v>
      </c>
      <c r="K407" s="157"/>
      <c r="L407" s="157"/>
      <c r="M407" s="157"/>
      <c r="N407" s="157"/>
      <c r="O407" s="157"/>
      <c r="P407" s="157"/>
      <c r="Q407" s="157"/>
      <c r="R407" s="157"/>
      <c r="S407" s="157"/>
      <c r="T407" s="157"/>
      <c r="U407" s="149"/>
      <c r="V407" s="149"/>
    </row>
    <row r="408" spans="1:28" ht="15.75" customHeight="1">
      <c r="A408" s="136" t="str">
        <f>F402&amp;"m05"</f>
        <v>DSBm05</v>
      </c>
      <c r="B408" s="146" t="str">
        <f>IF($F$1="de",headings!$C$10,IF($F$1="fr",headings!$B$10,headings!$A$10))</f>
        <v>May</v>
      </c>
      <c r="C408" s="294">
        <v>16931.758652260356</v>
      </c>
      <c r="D408" s="166">
        <v>18969</v>
      </c>
      <c r="E408" s="127">
        <v>12.032071739149643</v>
      </c>
      <c r="F408" s="294">
        <v>627.37308418697546</v>
      </c>
      <c r="G408" s="166">
        <v>692</v>
      </c>
      <c r="H408" s="127">
        <v>10.301193570772284</v>
      </c>
      <c r="I408" s="166">
        <v>-1</v>
      </c>
      <c r="J408" s="365">
        <v>-1</v>
      </c>
      <c r="K408" s="157"/>
      <c r="L408" s="157"/>
      <c r="M408" s="157"/>
      <c r="N408" s="157"/>
      <c r="O408" s="157"/>
      <c r="P408" s="157"/>
      <c r="Q408" s="157"/>
      <c r="R408" s="157"/>
      <c r="S408" s="157"/>
      <c r="T408" s="157"/>
      <c r="U408" s="149"/>
      <c r="V408" s="149"/>
    </row>
    <row r="409" spans="1:28" ht="15.75" customHeight="1" thickBot="1">
      <c r="A409" s="136" t="str">
        <f>F402&amp;"m06"</f>
        <v>DSBm06</v>
      </c>
      <c r="B409" s="146" t="str">
        <f>IF($F$1="de",headings!$C$11,IF($F$1="fr",headings!$B$11,headings!$A$11))</f>
        <v>June</v>
      </c>
      <c r="C409" s="295">
        <v>16448.671457323999</v>
      </c>
      <c r="D409" s="168">
        <v>18395</v>
      </c>
      <c r="E409" s="129">
        <v>11.832740095306434</v>
      </c>
      <c r="F409" s="295">
        <v>605.15906090250985</v>
      </c>
      <c r="G409" s="168">
        <v>653</v>
      </c>
      <c r="H409" s="129">
        <v>7.9055147957533904</v>
      </c>
      <c r="I409" s="168">
        <v>-1</v>
      </c>
      <c r="J409" s="366">
        <v>-1</v>
      </c>
      <c r="K409" s="157"/>
      <c r="L409" s="157"/>
      <c r="M409" s="157"/>
      <c r="N409" s="157"/>
      <c r="O409" s="157"/>
      <c r="P409" s="157"/>
      <c r="Q409" s="157"/>
      <c r="R409" s="157"/>
      <c r="S409" s="157"/>
      <c r="T409" s="157"/>
      <c r="U409" s="149"/>
      <c r="V409" s="149"/>
    </row>
    <row r="410" spans="1:28" ht="15.75" customHeight="1" thickTop="1">
      <c r="A410" s="136" t="str">
        <f>F402&amp;"m07"</f>
        <v>DSBm07</v>
      </c>
      <c r="B410" s="146" t="str">
        <f>IF($F$1="de",headings!$C$12,IF($F$1="fr",headings!$B$12,headings!$A$12))</f>
        <v>July</v>
      </c>
      <c r="C410" s="309">
        <v>14369.025821666368</v>
      </c>
      <c r="D410" s="164">
        <v>15668</v>
      </c>
      <c r="E410" s="127">
        <v>9.0400991302762606</v>
      </c>
      <c r="F410" s="309">
        <v>561.52112921477305</v>
      </c>
      <c r="G410" s="164">
        <v>568</v>
      </c>
      <c r="H410" s="127">
        <v>1.1538071228569748</v>
      </c>
      <c r="I410" s="164">
        <v>-1</v>
      </c>
      <c r="J410" s="364">
        <v>-1</v>
      </c>
      <c r="K410" s="157"/>
      <c r="L410" s="157"/>
      <c r="M410" s="157"/>
      <c r="N410" s="157"/>
      <c r="O410" s="157"/>
      <c r="P410" s="157"/>
      <c r="Q410" s="157"/>
      <c r="R410" s="157"/>
      <c r="S410" s="157"/>
      <c r="T410" s="157"/>
      <c r="U410" s="149"/>
      <c r="V410" s="149"/>
    </row>
    <row r="411" spans="1:28" ht="15.75" customHeight="1">
      <c r="A411" s="136" t="str">
        <f>F402&amp;"m08"</f>
        <v>DSBm08</v>
      </c>
      <c r="B411" s="146" t="str">
        <f>IF($F$1="de",headings!$C$13,IF($F$1="fr",headings!$B$13,headings!$A$13))</f>
        <v>August</v>
      </c>
      <c r="C411" s="294">
        <v>16102.970993308289</v>
      </c>
      <c r="D411" s="166">
        <v>18465</v>
      </c>
      <c r="E411" s="127">
        <v>14.668280826397023</v>
      </c>
      <c r="F411" s="294">
        <v>658.80345312298255</v>
      </c>
      <c r="G411" s="166">
        <v>708</v>
      </c>
      <c r="H411" s="127">
        <v>7.4675605666313345</v>
      </c>
      <c r="I411" s="166">
        <v>-1</v>
      </c>
      <c r="J411" s="365">
        <v>-1</v>
      </c>
      <c r="K411" s="157"/>
      <c r="L411" s="157"/>
      <c r="M411" s="157"/>
      <c r="N411" s="157"/>
      <c r="O411" s="157"/>
      <c r="P411" s="157"/>
      <c r="Q411" s="157"/>
      <c r="R411" s="157"/>
      <c r="S411" s="157"/>
      <c r="T411" s="157"/>
      <c r="U411" s="149"/>
      <c r="V411" s="149"/>
    </row>
    <row r="412" spans="1:28" ht="15.75" customHeight="1" thickBot="1">
      <c r="A412" s="136" t="str">
        <f>F402&amp;"m09"</f>
        <v>DSBm09</v>
      </c>
      <c r="B412" s="146" t="str">
        <f>IF($F$1="de",headings!$C$14,IF($F$1="fr",headings!$B$14,headings!$A$14))</f>
        <v>September</v>
      </c>
      <c r="C412" s="295">
        <v>17273.677222354596</v>
      </c>
      <c r="D412" s="168">
        <v>20478</v>
      </c>
      <c r="E412" s="129">
        <v>18.550322183272911</v>
      </c>
      <c r="F412" s="295">
        <v>675.93332072060264</v>
      </c>
      <c r="G412" s="168">
        <v>756</v>
      </c>
      <c r="H412" s="129">
        <v>11.845351727007539</v>
      </c>
      <c r="I412" s="168">
        <v>-1</v>
      </c>
      <c r="J412" s="366">
        <v>-1</v>
      </c>
      <c r="K412" s="157"/>
      <c r="L412" s="157"/>
      <c r="M412" s="157"/>
      <c r="N412" s="157"/>
      <c r="O412" s="157"/>
      <c r="P412" s="157"/>
      <c r="Q412" s="157"/>
      <c r="R412" s="157"/>
      <c r="S412" s="157"/>
      <c r="T412" s="157"/>
      <c r="U412" s="149"/>
      <c r="V412" s="149"/>
    </row>
    <row r="413" spans="1:28" ht="15.75" customHeight="1" thickTop="1">
      <c r="A413" s="136" t="str">
        <f>F402&amp;"m10"</f>
        <v>DSBm10</v>
      </c>
      <c r="B413" s="146" t="str">
        <f>IF($F$1="de",headings!$C$15,IF($F$1="fr",headings!$B$15,headings!$A$15))</f>
        <v>October</v>
      </c>
      <c r="C413" s="309">
        <v>17496.303490228776</v>
      </c>
      <c r="D413" s="164">
        <v>-1</v>
      </c>
      <c r="E413" s="127" t="s">
        <v>246</v>
      </c>
      <c r="F413" s="309">
        <v>676.76968948302635</v>
      </c>
      <c r="G413" s="164">
        <v>-1</v>
      </c>
      <c r="H413" s="127" t="s">
        <v>246</v>
      </c>
      <c r="I413" s="164">
        <v>-1</v>
      </c>
      <c r="J413" s="364">
        <v>-1</v>
      </c>
      <c r="K413" s="157"/>
      <c r="L413" s="157"/>
      <c r="M413" s="157"/>
      <c r="N413" s="157"/>
      <c r="O413" s="157"/>
      <c r="P413" s="157"/>
      <c r="Q413" s="157"/>
      <c r="R413" s="157"/>
      <c r="S413" s="157"/>
      <c r="T413" s="157"/>
      <c r="U413" s="149"/>
      <c r="V413" s="149"/>
      <c r="X413" s="137"/>
    </row>
    <row r="414" spans="1:28" ht="15.75" customHeight="1">
      <c r="A414" s="136" t="str">
        <f>F402&amp;"m11"</f>
        <v>DSBm11</v>
      </c>
      <c r="B414" s="146" t="str">
        <f>IF($F$1="de",headings!$C$16,IF($F$1="fr",headings!$B$16,headings!$A$16))</f>
        <v>November</v>
      </c>
      <c r="C414" s="294">
        <v>17638.497341024813</v>
      </c>
      <c r="D414" s="166">
        <v>-1</v>
      </c>
      <c r="E414" s="127" t="s">
        <v>246</v>
      </c>
      <c r="F414" s="294">
        <v>641.66705658496073</v>
      </c>
      <c r="G414" s="166">
        <v>-1</v>
      </c>
      <c r="H414" s="127" t="s">
        <v>246</v>
      </c>
      <c r="I414" s="166">
        <v>-1</v>
      </c>
      <c r="J414" s="365">
        <v>-1</v>
      </c>
      <c r="K414" s="157"/>
      <c r="L414" s="157"/>
      <c r="M414" s="201"/>
      <c r="N414" s="157"/>
      <c r="O414" s="157"/>
      <c r="P414" s="157"/>
      <c r="Q414" s="157"/>
      <c r="R414" s="157"/>
      <c r="S414" s="157"/>
      <c r="T414" s="157"/>
      <c r="U414" s="149"/>
      <c r="V414" s="149"/>
      <c r="X414" s="137"/>
    </row>
    <row r="415" spans="1:28" ht="15.75" customHeight="1" thickBot="1">
      <c r="A415" s="136" t="str">
        <f>F402&amp;"m12"</f>
        <v>DSBm12</v>
      </c>
      <c r="B415" s="146" t="str">
        <f>IF($F$1="de",headings!$C$17,IF($F$1="fr",headings!$B$17,headings!$A$17))</f>
        <v>December</v>
      </c>
      <c r="C415" s="295">
        <v>17490.975149640966</v>
      </c>
      <c r="D415" s="168">
        <v>-1</v>
      </c>
      <c r="E415" s="129" t="s">
        <v>246</v>
      </c>
      <c r="F415" s="295">
        <v>612.24900704435686</v>
      </c>
      <c r="G415" s="168">
        <v>-1</v>
      </c>
      <c r="H415" s="129" t="s">
        <v>246</v>
      </c>
      <c r="I415" s="168">
        <v>-1</v>
      </c>
      <c r="J415" s="366">
        <v>-1</v>
      </c>
      <c r="K415" s="157"/>
      <c r="L415" s="157"/>
      <c r="M415" s="157"/>
      <c r="N415" s="157"/>
      <c r="O415" s="157"/>
      <c r="P415" s="157"/>
      <c r="Q415" s="157"/>
      <c r="R415" s="157"/>
      <c r="S415" s="157"/>
      <c r="T415" s="157"/>
      <c r="U415" s="149"/>
      <c r="V415" s="149"/>
      <c r="X415" s="137"/>
    </row>
    <row r="416" spans="1:28" ht="14.4" thickTop="1" thickBot="1">
      <c r="B416" s="146"/>
      <c r="C416" s="146"/>
      <c r="D416" s="180"/>
      <c r="E416" s="146"/>
      <c r="F416" s="146"/>
      <c r="G416" s="180"/>
      <c r="H416" s="146"/>
      <c r="I416" s="146"/>
      <c r="J416" s="146"/>
      <c r="K416" s="169"/>
      <c r="L416" s="169"/>
      <c r="M416" s="169"/>
      <c r="N416" s="169"/>
      <c r="O416" s="169"/>
      <c r="P416" s="169"/>
      <c r="Q416" s="169"/>
      <c r="R416" s="169"/>
      <c r="S416" s="169"/>
      <c r="T416" s="182"/>
      <c r="U416" s="149"/>
      <c r="V416" s="149"/>
      <c r="X416" s="137"/>
    </row>
    <row r="417" spans="1:28" s="137" customFormat="1" ht="15.75" customHeight="1" thickTop="1">
      <c r="A417" s="137" t="str">
        <f>F402&amp;"q1"</f>
        <v>DSBq1</v>
      </c>
      <c r="B417" s="362" t="str">
        <f>IF($F$1="de",headings!$C$31,IF($F$1="fr",headings!$B$31,headings!$A$31))</f>
        <v>Quarter 1</v>
      </c>
      <c r="C417" s="280">
        <v>48636.860518431175</v>
      </c>
      <c r="D417" s="320">
        <v>52800</v>
      </c>
      <c r="E417" s="358">
        <v>8.5596385893188796</v>
      </c>
      <c r="F417" s="280">
        <v>1749.8872890761206</v>
      </c>
      <c r="G417" s="320">
        <v>1979</v>
      </c>
      <c r="H417" s="358">
        <v>13.09299818074814</v>
      </c>
      <c r="I417" s="280" t="s">
        <v>362</v>
      </c>
      <c r="J417" s="367" t="s">
        <v>362</v>
      </c>
      <c r="K417" s="157"/>
      <c r="L417" s="157"/>
      <c r="M417" s="157"/>
      <c r="N417" s="157"/>
      <c r="O417" s="157"/>
      <c r="P417" s="157"/>
      <c r="Q417" s="157"/>
      <c r="R417" s="157"/>
      <c r="S417" s="157"/>
      <c r="T417" s="157"/>
      <c r="U417" s="149"/>
      <c r="V417" s="149"/>
      <c r="X417" s="136"/>
      <c r="AA417" s="244"/>
      <c r="AB417" s="244"/>
    </row>
    <row r="418" spans="1:28" s="137" customFormat="1" ht="15.75" customHeight="1">
      <c r="A418" s="137" t="str">
        <f>F402&amp;"q2"</f>
        <v>DSBq2</v>
      </c>
      <c r="B418" s="362" t="str">
        <f>IF($F$1="de",headings!$C$32,IF($F$1="fr",headings!$B$32,headings!$A$32))</f>
        <v>Quarter 2</v>
      </c>
      <c r="C418" s="281">
        <v>49475.589324681772</v>
      </c>
      <c r="D418" s="323">
        <v>54891</v>
      </c>
      <c r="E418" s="342">
        <v>10.945621364466817</v>
      </c>
      <c r="F418" s="281">
        <v>1828.1690547531766</v>
      </c>
      <c r="G418" s="323">
        <v>2006</v>
      </c>
      <c r="H418" s="342">
        <v>9.7272702863265863</v>
      </c>
      <c r="I418" s="281" t="s">
        <v>362</v>
      </c>
      <c r="J418" s="368" t="s">
        <v>362</v>
      </c>
      <c r="K418" s="157"/>
      <c r="L418" s="157"/>
      <c r="M418" s="157"/>
      <c r="N418" s="157"/>
      <c r="O418" s="157"/>
      <c r="P418" s="157"/>
      <c r="Q418" s="157"/>
      <c r="R418" s="157"/>
      <c r="S418" s="157"/>
      <c r="T418" s="157"/>
      <c r="U418" s="149"/>
      <c r="V418" s="149"/>
      <c r="X418" s="138"/>
      <c r="AA418" s="244"/>
      <c r="AB418" s="244"/>
    </row>
    <row r="419" spans="1:28" s="137" customFormat="1" ht="15.75" customHeight="1">
      <c r="A419" s="137" t="str">
        <f>F402&amp;"q3"</f>
        <v>DSBq3</v>
      </c>
      <c r="B419" s="362" t="str">
        <f>IF($F$1="de",headings!$C$33,IF($F$1="fr",headings!$B$33,headings!$A$33))</f>
        <v>Quarter 3</v>
      </c>
      <c r="C419" s="281">
        <v>47745.674037329256</v>
      </c>
      <c r="D419" s="323">
        <v>54611</v>
      </c>
      <c r="E419" s="342">
        <v>14.378948671461188</v>
      </c>
      <c r="F419" s="281">
        <v>1896.2579030583584</v>
      </c>
      <c r="G419" s="323">
        <v>2032</v>
      </c>
      <c r="H419" s="342">
        <v>7.158419575876863</v>
      </c>
      <c r="I419" s="281" t="s">
        <v>362</v>
      </c>
      <c r="J419" s="368" t="s">
        <v>362</v>
      </c>
      <c r="K419" s="157"/>
      <c r="L419" s="157"/>
      <c r="M419" s="157"/>
      <c r="N419" s="157"/>
      <c r="O419" s="157"/>
      <c r="P419" s="157"/>
      <c r="Q419" s="157"/>
      <c r="R419" s="157"/>
      <c r="S419" s="157"/>
      <c r="T419" s="157"/>
      <c r="U419" s="149"/>
      <c r="V419" s="149"/>
      <c r="X419" s="136"/>
      <c r="AA419" s="244"/>
      <c r="AB419" s="244"/>
    </row>
    <row r="420" spans="1:28" s="137" customFormat="1" ht="15.75" customHeight="1" thickBot="1">
      <c r="A420" s="137" t="str">
        <f>F402&amp;"q4"</f>
        <v>DSBq4</v>
      </c>
      <c r="B420" s="362" t="str">
        <f>IF($F$1="de",headings!$C$34,IF($F$1="fr",headings!$B$34,headings!$A$34))</f>
        <v>Quarter 4</v>
      </c>
      <c r="C420" s="281">
        <v>52625.775980894556</v>
      </c>
      <c r="D420" s="326" t="s">
        <v>362</v>
      </c>
      <c r="E420" s="341" t="s">
        <v>246</v>
      </c>
      <c r="F420" s="281">
        <v>1930.6857531123439</v>
      </c>
      <c r="G420" s="326" t="s">
        <v>362</v>
      </c>
      <c r="H420" s="341" t="s">
        <v>246</v>
      </c>
      <c r="I420" s="281" t="s">
        <v>362</v>
      </c>
      <c r="J420" s="369" t="s">
        <v>362</v>
      </c>
      <c r="K420" s="157"/>
      <c r="L420" s="157"/>
      <c r="M420" s="157"/>
      <c r="N420" s="157"/>
      <c r="O420" s="157"/>
      <c r="P420" s="157"/>
      <c r="Q420" s="157"/>
      <c r="R420" s="157"/>
      <c r="S420" s="157"/>
      <c r="T420" s="157"/>
      <c r="U420" s="149"/>
      <c r="V420" s="149"/>
      <c r="X420" s="136"/>
      <c r="AA420" s="244"/>
      <c r="AB420" s="244"/>
    </row>
    <row r="421" spans="1:28" ht="14.4" thickTop="1" thickBot="1">
      <c r="B421" s="146"/>
      <c r="C421" s="373"/>
      <c r="D421" s="146"/>
      <c r="E421" s="146"/>
      <c r="F421" s="373"/>
      <c r="G421" s="146"/>
      <c r="H421" s="146"/>
      <c r="I421" s="373"/>
      <c r="J421" s="146"/>
      <c r="K421" s="157"/>
      <c r="L421" s="157"/>
      <c r="M421" s="157"/>
      <c r="N421" s="157"/>
      <c r="O421" s="157"/>
      <c r="P421" s="157"/>
      <c r="Q421" s="157"/>
      <c r="R421" s="157"/>
      <c r="S421" s="157"/>
      <c r="T421" s="157"/>
      <c r="U421" s="149"/>
      <c r="V421" s="149"/>
    </row>
    <row r="422" spans="1:28" s="138" customFormat="1" ht="15.75" customHeight="1" thickTop="1" thickBot="1">
      <c r="A422" s="138" t="str">
        <f>F402&amp;"y"</f>
        <v>DSBy</v>
      </c>
      <c r="B422" s="152" t="str">
        <f>IF($F$1="de",headings!$C$35,IF($F$1="fr",headings!$B$35,headings!$A$35))</f>
        <v>Full year</v>
      </c>
      <c r="C422" s="372">
        <v>198483.89986133674</v>
      </c>
      <c r="D422" s="329" t="s">
        <v>362</v>
      </c>
      <c r="E422" s="343" t="s">
        <v>246</v>
      </c>
      <c r="F422" s="372">
        <v>7405</v>
      </c>
      <c r="G422" s="329" t="s">
        <v>362</v>
      </c>
      <c r="H422" s="343" t="s">
        <v>246</v>
      </c>
      <c r="I422" s="372" t="s">
        <v>362</v>
      </c>
      <c r="J422" s="329" t="s">
        <v>362</v>
      </c>
      <c r="K422" s="500"/>
      <c r="L422" s="157"/>
      <c r="M422" s="157"/>
      <c r="N422" s="157"/>
      <c r="O422" s="157"/>
      <c r="P422" s="157"/>
      <c r="Q422" s="157"/>
      <c r="R422" s="157"/>
      <c r="S422" s="157"/>
      <c r="T422" s="157"/>
      <c r="U422" s="149"/>
      <c r="V422" s="149"/>
      <c r="X422" s="136"/>
    </row>
    <row r="423" spans="1:28" ht="13.8" thickTop="1">
      <c r="B423" s="147"/>
      <c r="C423" s="180"/>
      <c r="D423" s="180"/>
      <c r="E423" s="180"/>
      <c r="F423" s="180"/>
      <c r="G423" s="180"/>
      <c r="H423" s="180"/>
      <c r="I423" s="180"/>
      <c r="J423" s="180"/>
      <c r="K423" s="180"/>
      <c r="L423" s="157"/>
      <c r="M423" s="157"/>
      <c r="N423" s="157"/>
      <c r="O423" s="157"/>
      <c r="P423" s="157"/>
      <c r="Q423" s="157"/>
      <c r="R423" s="157"/>
      <c r="S423" s="157"/>
      <c r="T423" s="180"/>
      <c r="U423" s="149"/>
      <c r="V423" s="149"/>
    </row>
    <row r="424" spans="1:28">
      <c r="B424" s="147"/>
      <c r="C424" s="180"/>
      <c r="D424" s="180"/>
      <c r="E424" s="180"/>
      <c r="F424" s="180"/>
      <c r="G424" s="180"/>
      <c r="H424" s="180"/>
      <c r="I424" s="180"/>
      <c r="J424" s="180"/>
      <c r="K424" s="180"/>
      <c r="L424" s="180"/>
      <c r="M424" s="180"/>
      <c r="N424" s="180"/>
      <c r="O424" s="180"/>
      <c r="P424" s="180"/>
      <c r="Q424" s="180"/>
      <c r="R424" s="180"/>
      <c r="S424" s="180"/>
      <c r="T424" s="180"/>
      <c r="U424" s="149"/>
      <c r="V424" s="149"/>
    </row>
    <row r="425" spans="1:28">
      <c r="B425" s="152" t="str">
        <f>IF($F$1="de",headings!$C$37,IF($F$1="fr",headings!$B$37,headings!$A$37))</f>
        <v>Comments</v>
      </c>
      <c r="C425" s="521" t="s">
        <v>361</v>
      </c>
      <c r="D425" s="298"/>
      <c r="E425" s="298"/>
      <c r="F425" s="298"/>
      <c r="G425" s="298"/>
      <c r="H425" s="298"/>
      <c r="I425" s="298"/>
      <c r="J425" s="298"/>
      <c r="K425" s="298"/>
      <c r="L425" s="298"/>
      <c r="M425" s="298"/>
      <c r="N425" s="298"/>
      <c r="O425" s="298"/>
      <c r="P425" s="298"/>
      <c r="Q425" s="298"/>
      <c r="R425" s="298"/>
      <c r="S425" s="298"/>
      <c r="T425" s="299"/>
      <c r="U425" s="149"/>
      <c r="V425" s="149"/>
    </row>
    <row r="426" spans="1:28">
      <c r="B426" s="151"/>
      <c r="C426" s="432" t="s">
        <v>374</v>
      </c>
      <c r="D426" s="301"/>
      <c r="E426" s="301"/>
      <c r="F426" s="301"/>
      <c r="G426" s="301"/>
      <c r="H426" s="301"/>
      <c r="I426" s="301"/>
      <c r="J426" s="301"/>
      <c r="K426" s="301"/>
      <c r="L426" s="301"/>
      <c r="M426" s="301"/>
      <c r="N426" s="301"/>
      <c r="O426" s="301"/>
      <c r="P426" s="301"/>
      <c r="Q426" s="301"/>
      <c r="R426" s="301"/>
      <c r="S426" s="301"/>
      <c r="T426" s="302"/>
      <c r="U426" s="149"/>
      <c r="V426" s="149"/>
    </row>
    <row r="427" spans="1:28">
      <c r="B427" s="151"/>
      <c r="C427" s="300"/>
      <c r="D427" s="301"/>
      <c r="E427" s="301"/>
      <c r="F427" s="301"/>
      <c r="G427" s="301"/>
      <c r="H427" s="301"/>
      <c r="I427" s="301"/>
      <c r="J427" s="301"/>
      <c r="K427" s="301"/>
      <c r="L427" s="301"/>
      <c r="M427" s="301"/>
      <c r="N427" s="301"/>
      <c r="O427" s="301"/>
      <c r="P427" s="301"/>
      <c r="Q427" s="301"/>
      <c r="R427" s="301"/>
      <c r="S427" s="301"/>
      <c r="T427" s="302"/>
      <c r="U427" s="149"/>
      <c r="V427" s="149"/>
      <c r="X427" s="141"/>
    </row>
    <row r="428" spans="1:28">
      <c r="B428" s="151"/>
      <c r="C428" s="303"/>
      <c r="D428" s="304"/>
      <c r="E428" s="304"/>
      <c r="F428" s="304"/>
      <c r="G428" s="304"/>
      <c r="H428" s="304"/>
      <c r="I428" s="304"/>
      <c r="J428" s="304"/>
      <c r="K428" s="304"/>
      <c r="L428" s="304"/>
      <c r="M428" s="304"/>
      <c r="N428" s="304"/>
      <c r="O428" s="304"/>
      <c r="P428" s="304"/>
      <c r="Q428" s="304"/>
      <c r="R428" s="304"/>
      <c r="S428" s="304"/>
      <c r="T428" s="305"/>
      <c r="U428" s="149"/>
      <c r="V428" s="149"/>
      <c r="X428" s="131"/>
    </row>
    <row r="429" spans="1:28">
      <c r="B429" s="151"/>
      <c r="C429" s="180"/>
      <c r="D429" s="180"/>
      <c r="E429" s="180"/>
      <c r="F429" s="180"/>
      <c r="G429" s="180"/>
      <c r="H429" s="180"/>
      <c r="I429" s="180"/>
      <c r="J429" s="180"/>
      <c r="K429" s="180"/>
      <c r="L429" s="180"/>
      <c r="M429" s="180"/>
      <c r="N429" s="180"/>
      <c r="O429" s="180"/>
      <c r="P429" s="180"/>
      <c r="Q429" s="180"/>
      <c r="R429" s="180"/>
      <c r="S429" s="180"/>
      <c r="T429" s="180"/>
      <c r="U429" s="149"/>
      <c r="V429" s="149"/>
    </row>
    <row r="430" spans="1:28">
      <c r="A430" s="142"/>
      <c r="B430" s="143"/>
      <c r="C430" s="181"/>
      <c r="D430" s="181"/>
      <c r="E430" s="181"/>
      <c r="F430" s="181"/>
      <c r="G430" s="181"/>
      <c r="H430" s="181"/>
      <c r="I430" s="181"/>
      <c r="J430" s="181"/>
      <c r="K430" s="181"/>
      <c r="L430" s="181"/>
      <c r="M430" s="181"/>
      <c r="N430" s="181"/>
      <c r="O430" s="181"/>
      <c r="P430" s="181"/>
      <c r="Q430" s="181"/>
      <c r="R430" s="181"/>
      <c r="S430" s="181"/>
      <c r="T430" s="181"/>
      <c r="U430" s="149"/>
      <c r="V430" s="149"/>
    </row>
    <row r="431" spans="1:28" s="141" customFormat="1" ht="6.75" customHeight="1">
      <c r="B431" s="146"/>
      <c r="C431" s="154"/>
      <c r="D431" s="154"/>
      <c r="E431" s="155"/>
      <c r="F431" s="154"/>
      <c r="G431" s="154"/>
      <c r="H431" s="155"/>
      <c r="I431" s="154"/>
      <c r="J431" s="154"/>
      <c r="K431" s="155"/>
      <c r="L431" s="154"/>
      <c r="M431" s="154"/>
      <c r="N431" s="155"/>
      <c r="O431" s="154"/>
      <c r="P431" s="154"/>
      <c r="Q431" s="155"/>
      <c r="R431" s="154"/>
      <c r="S431" s="154"/>
      <c r="T431" s="155"/>
      <c r="U431" s="149"/>
      <c r="V431" s="149"/>
      <c r="X431" s="136"/>
      <c r="AA431" s="239"/>
      <c r="AB431" s="239"/>
    </row>
    <row r="432" spans="1:28" s="131" customFormat="1" ht="17.399999999999999">
      <c r="B432" s="150" t="str">
        <f>IF($F$1="de",headings!$C$3,IF($F$1="fr",headings!$B$3,headings!$A$3))</f>
        <v>Railway Operator:</v>
      </c>
      <c r="C432" s="156"/>
      <c r="D432" s="156"/>
      <c r="E432" s="156"/>
      <c r="F432" s="1020" t="s">
        <v>326</v>
      </c>
      <c r="G432" s="1020"/>
      <c r="H432" s="1020"/>
      <c r="I432" s="1020"/>
      <c r="J432" s="1020"/>
      <c r="K432" s="157"/>
      <c r="L432" s="157"/>
      <c r="M432" s="157"/>
      <c r="N432" s="157"/>
      <c r="O432" s="157"/>
      <c r="P432" s="157"/>
      <c r="Q432" s="158"/>
      <c r="R432" s="158"/>
      <c r="S432" s="158"/>
      <c r="T432" s="158"/>
      <c r="U432" s="149"/>
      <c r="V432" s="149"/>
      <c r="X432" s="136"/>
      <c r="AA432" s="243"/>
      <c r="AB432" s="243"/>
    </row>
    <row r="433" spans="1:28" ht="6.75" customHeight="1" thickBot="1">
      <c r="B433" s="146"/>
      <c r="C433" s="157"/>
      <c r="D433" s="157"/>
      <c r="E433" s="159"/>
      <c r="F433" s="157"/>
      <c r="G433" s="157"/>
      <c r="H433" s="157"/>
      <c r="I433" s="157"/>
      <c r="J433" s="157"/>
      <c r="K433" s="157"/>
      <c r="L433" s="157"/>
      <c r="M433" s="157"/>
      <c r="N433" s="157"/>
      <c r="O433" s="157"/>
      <c r="P433" s="157"/>
      <c r="Q433" s="157"/>
      <c r="R433" s="157"/>
      <c r="S433" s="157"/>
      <c r="T433" s="160"/>
      <c r="U433" s="149"/>
      <c r="V433" s="149"/>
    </row>
    <row r="434" spans="1:28" ht="15.75" customHeight="1" thickTop="1">
      <c r="A434" s="136" t="str">
        <f>F432&amp;"m01"</f>
        <v>CP CARGAm01</v>
      </c>
      <c r="B434" s="146" t="str">
        <f>IF($F$1="de",headings!$C$6,IF($F$1="fr",headings!$B$6,headings!$A$6))</f>
        <v>January</v>
      </c>
      <c r="C434" s="148"/>
      <c r="D434" s="148"/>
      <c r="E434" s="148"/>
      <c r="F434" s="148"/>
      <c r="G434" s="148"/>
      <c r="H434" s="148"/>
      <c r="I434" s="148"/>
      <c r="J434" s="148"/>
      <c r="K434" s="293">
        <v>607.82100000000003</v>
      </c>
      <c r="L434" s="332">
        <v>803.96672999999998</v>
      </c>
      <c r="M434" s="124">
        <v>32.270311489731341</v>
      </c>
      <c r="N434" s="293">
        <v>124.107629</v>
      </c>
      <c r="O434" s="332">
        <v>174.97845946999999</v>
      </c>
      <c r="P434" s="124">
        <v>40.989285574056026</v>
      </c>
      <c r="Q434" s="293">
        <v>32.618000000000002</v>
      </c>
      <c r="R434" s="332">
        <v>36.113079999999997</v>
      </c>
      <c r="S434" s="124">
        <v>10.715187933043097</v>
      </c>
      <c r="T434" s="293">
        <v>9.2022410000000008</v>
      </c>
      <c r="U434" s="332">
        <v>10.782950810000001</v>
      </c>
      <c r="V434" s="124">
        <v>17.177444168219466</v>
      </c>
    </row>
    <row r="435" spans="1:28" ht="15.75" customHeight="1">
      <c r="A435" s="136" t="str">
        <f>F432&amp;"m02"</f>
        <v>CP CARGAm02</v>
      </c>
      <c r="B435" s="146" t="str">
        <f>IF($F$1="de",headings!$C$7,IF($F$1="fr",headings!$B$7,headings!$A$7))</f>
        <v>February</v>
      </c>
      <c r="C435" s="148"/>
      <c r="D435" s="148"/>
      <c r="E435" s="148"/>
      <c r="F435" s="148"/>
      <c r="G435" s="148"/>
      <c r="H435" s="148"/>
      <c r="I435" s="148"/>
      <c r="J435" s="148"/>
      <c r="K435" s="294">
        <v>719.16</v>
      </c>
      <c r="L435" s="331">
        <v>759.65434000000005</v>
      </c>
      <c r="M435" s="127">
        <v>5.6307831358807618</v>
      </c>
      <c r="N435" s="294">
        <v>156.37026900000001</v>
      </c>
      <c r="O435" s="331">
        <v>155.56001047999999</v>
      </c>
      <c r="P435" s="127">
        <v>-0.51816660876883702</v>
      </c>
      <c r="Q435" s="294">
        <v>33.838999999999999</v>
      </c>
      <c r="R435" s="331">
        <v>45.853970000000004</v>
      </c>
      <c r="S435" s="127">
        <v>35.506279736398824</v>
      </c>
      <c r="T435" s="294">
        <v>10.447934</v>
      </c>
      <c r="U435" s="331">
        <v>13.26979697</v>
      </c>
      <c r="V435" s="127">
        <v>27.008813129945125</v>
      </c>
    </row>
    <row r="436" spans="1:28" ht="15.75" customHeight="1" thickBot="1">
      <c r="A436" s="136" t="str">
        <f>F432&amp;"m03"</f>
        <v>CP CARGAm03</v>
      </c>
      <c r="B436" s="146" t="str">
        <f>IF($F$1="de",headings!$C$8,IF($F$1="fr",headings!$B$8,headings!$A$8))</f>
        <v>March</v>
      </c>
      <c r="C436" s="148"/>
      <c r="D436" s="148"/>
      <c r="E436" s="148"/>
      <c r="F436" s="148"/>
      <c r="G436" s="148"/>
      <c r="H436" s="148"/>
      <c r="I436" s="148"/>
      <c r="J436" s="148"/>
      <c r="K436" s="295">
        <v>807.505</v>
      </c>
      <c r="L436" s="331">
        <v>747.04597999999999</v>
      </c>
      <c r="M436" s="129">
        <v>-7.4871387793264432</v>
      </c>
      <c r="N436" s="295">
        <v>173.796639</v>
      </c>
      <c r="O436" s="331">
        <v>145.61672111999999</v>
      </c>
      <c r="P436" s="129">
        <v>-16.214305433144773</v>
      </c>
      <c r="Q436" s="295">
        <v>47.868000000000002</v>
      </c>
      <c r="R436" s="331">
        <v>50.108529999999995</v>
      </c>
      <c r="S436" s="129">
        <v>4.6806426004846458</v>
      </c>
      <c r="T436" s="295">
        <v>15.419864</v>
      </c>
      <c r="U436" s="331">
        <v>13.03147027</v>
      </c>
      <c r="V436" s="129">
        <v>-15.489071304390237</v>
      </c>
    </row>
    <row r="437" spans="1:28" ht="15.75" customHeight="1" thickTop="1">
      <c r="A437" s="136" t="str">
        <f>F432&amp;"m04"</f>
        <v>CP CARGAm04</v>
      </c>
      <c r="B437" s="146" t="str">
        <f>IF($F$1="de",headings!$C$9,IF($F$1="fr",headings!$B$9,headings!$A$9))</f>
        <v>April</v>
      </c>
      <c r="C437" s="148"/>
      <c r="D437" s="148"/>
      <c r="E437" s="148"/>
      <c r="F437" s="148"/>
      <c r="G437" s="148"/>
      <c r="H437" s="148"/>
      <c r="I437" s="148"/>
      <c r="J437" s="148"/>
      <c r="K437" s="293">
        <v>719.39599999999996</v>
      </c>
      <c r="L437" s="332">
        <v>695.23571000000004</v>
      </c>
      <c r="M437" s="124">
        <v>-3.3584131688249528</v>
      </c>
      <c r="N437" s="293">
        <v>156.18211199999999</v>
      </c>
      <c r="O437" s="332">
        <v>147.34038419999999</v>
      </c>
      <c r="P437" s="124">
        <v>-5.6611654732905663</v>
      </c>
      <c r="Q437" s="293">
        <v>44.93</v>
      </c>
      <c r="R437" s="332">
        <v>34.375770000000003</v>
      </c>
      <c r="S437" s="124">
        <v>-23.490385043400835</v>
      </c>
      <c r="T437" s="293">
        <v>13.757287</v>
      </c>
      <c r="U437" s="332">
        <v>10.26621503</v>
      </c>
      <c r="V437" s="124">
        <v>-25.376165882124866</v>
      </c>
    </row>
    <row r="438" spans="1:28" ht="15.75" customHeight="1">
      <c r="A438" s="136" t="str">
        <f>F432&amp;"m05"</f>
        <v>CP CARGAm05</v>
      </c>
      <c r="B438" s="146" t="str">
        <f>IF($F$1="de",headings!$C$10,IF($F$1="fr",headings!$B$10,headings!$A$10))</f>
        <v>May</v>
      </c>
      <c r="C438" s="148"/>
      <c r="D438" s="148"/>
      <c r="E438" s="148"/>
      <c r="F438" s="148"/>
      <c r="G438" s="148"/>
      <c r="H438" s="148"/>
      <c r="I438" s="148"/>
      <c r="J438" s="148"/>
      <c r="K438" s="294">
        <v>833.80100000000004</v>
      </c>
      <c r="L438" s="331">
        <v>864.07168999999999</v>
      </c>
      <c r="M438" s="127">
        <v>3.6304453940448411</v>
      </c>
      <c r="N438" s="294">
        <v>175.883047</v>
      </c>
      <c r="O438" s="331">
        <v>179.49589796999999</v>
      </c>
      <c r="P438" s="127">
        <v>2.0541212081684961</v>
      </c>
      <c r="Q438" s="294">
        <v>54.951999999999998</v>
      </c>
      <c r="R438" s="331">
        <v>25.952220000000001</v>
      </c>
      <c r="S438" s="127">
        <v>-52.772929101761534</v>
      </c>
      <c r="T438" s="294">
        <v>15.7613</v>
      </c>
      <c r="U438" s="331">
        <v>7.1537943400000001</v>
      </c>
      <c r="V438" s="127">
        <v>-54.61164789706433</v>
      </c>
    </row>
    <row r="439" spans="1:28" ht="15.75" customHeight="1" thickBot="1">
      <c r="A439" s="136" t="str">
        <f>F432&amp;"m06"</f>
        <v>CP CARGAm06</v>
      </c>
      <c r="B439" s="146" t="str">
        <f>IF($F$1="de",headings!$C$11,IF($F$1="fr",headings!$B$11,headings!$A$11))</f>
        <v>June</v>
      </c>
      <c r="C439" s="148"/>
      <c r="D439" s="148"/>
      <c r="E439" s="148"/>
      <c r="F439" s="148"/>
      <c r="G439" s="148"/>
      <c r="H439" s="148"/>
      <c r="I439" s="148"/>
      <c r="J439" s="148"/>
      <c r="K439" s="295">
        <v>772.88300000000004</v>
      </c>
      <c r="L439" s="331">
        <v>674.2011</v>
      </c>
      <c r="M439" s="129">
        <v>-12.768025690822554</v>
      </c>
      <c r="N439" s="295">
        <v>156.00090900000001</v>
      </c>
      <c r="O439" s="331">
        <v>139.08644677999999</v>
      </c>
      <c r="P439" s="129">
        <v>-10.842540808528241</v>
      </c>
      <c r="Q439" s="295">
        <v>50.279000000000003</v>
      </c>
      <c r="R439" s="331">
        <v>20.134039999999999</v>
      </c>
      <c r="S439" s="129">
        <v>-59.955369040752601</v>
      </c>
      <c r="T439" s="295">
        <v>14.190294</v>
      </c>
      <c r="U439" s="331">
        <v>5.3605686099999996</v>
      </c>
      <c r="V439" s="129">
        <v>-62.223695929062501</v>
      </c>
    </row>
    <row r="440" spans="1:28" ht="15.75" customHeight="1" thickTop="1">
      <c r="A440" s="136" t="str">
        <f>F432&amp;"m07"</f>
        <v>CP CARGAm07</v>
      </c>
      <c r="B440" s="146" t="str">
        <f>IF($F$1="de",headings!$C$12,IF($F$1="fr",headings!$B$12,headings!$A$12))</f>
        <v>July</v>
      </c>
      <c r="C440" s="148"/>
      <c r="D440" s="148"/>
      <c r="E440" s="148"/>
      <c r="F440" s="148"/>
      <c r="G440" s="148"/>
      <c r="H440" s="148"/>
      <c r="I440" s="148"/>
      <c r="J440" s="148"/>
      <c r="K440" s="293">
        <v>819.60199999999998</v>
      </c>
      <c r="L440" s="310">
        <v>-1</v>
      </c>
      <c r="M440" s="127" t="str">
        <f t="shared" ref="M440:M445" si="37">IF(K440&lt;0.001,"",IF(L440=-1,"",L440/K440*100-100))</f>
        <v/>
      </c>
      <c r="N440" s="293">
        <v>158.12292400000001</v>
      </c>
      <c r="O440" s="310">
        <v>-1</v>
      </c>
      <c r="P440" s="127" t="str">
        <f t="shared" ref="P440:P445" si="38">IF(N440&lt;0.001,"",IF(O440=-1,"",O440/N440*100-100))</f>
        <v/>
      </c>
      <c r="Q440" s="293">
        <v>36.067</v>
      </c>
      <c r="R440" s="310">
        <v>-1</v>
      </c>
      <c r="S440" s="127" t="str">
        <f t="shared" ref="S440:S445" si="39">IF(Q440&lt;0.001,"",IF(R440=-1,"",R440/Q440*100-100))</f>
        <v/>
      </c>
      <c r="T440" s="293">
        <v>9.6406740000000006</v>
      </c>
      <c r="U440" s="310">
        <v>-1</v>
      </c>
      <c r="V440" s="127" t="str">
        <f t="shared" ref="V440:V445" si="40">IF(T440&lt;0.001,"",IF(U440=-1,"",U440/T440*100-100))</f>
        <v/>
      </c>
    </row>
    <row r="441" spans="1:28" ht="15.75" customHeight="1">
      <c r="A441" s="136" t="str">
        <f>F432&amp;"m08"</f>
        <v>CP CARGAm08</v>
      </c>
      <c r="B441" s="146" t="str">
        <f>IF($F$1="de",headings!$C$13,IF($F$1="fr",headings!$B$13,headings!$A$13))</f>
        <v>August</v>
      </c>
      <c r="C441" s="148"/>
      <c r="D441" s="148"/>
      <c r="E441" s="148"/>
      <c r="F441" s="148"/>
      <c r="G441" s="148"/>
      <c r="H441" s="148"/>
      <c r="I441" s="148"/>
      <c r="J441" s="148"/>
      <c r="K441" s="294">
        <v>759.50199999999995</v>
      </c>
      <c r="L441" s="312">
        <v>-1</v>
      </c>
      <c r="M441" s="127" t="str">
        <f t="shared" si="37"/>
        <v/>
      </c>
      <c r="N441" s="294">
        <v>148.22193300000001</v>
      </c>
      <c r="O441" s="312">
        <v>-1</v>
      </c>
      <c r="P441" s="127" t="str">
        <f t="shared" si="38"/>
        <v/>
      </c>
      <c r="Q441" s="294">
        <v>31.936</v>
      </c>
      <c r="R441" s="312">
        <v>-1</v>
      </c>
      <c r="S441" s="127" t="str">
        <f t="shared" si="39"/>
        <v/>
      </c>
      <c r="T441" s="294">
        <v>9.737266</v>
      </c>
      <c r="U441" s="312">
        <v>-1</v>
      </c>
      <c r="V441" s="127" t="str">
        <f t="shared" si="40"/>
        <v/>
      </c>
    </row>
    <row r="442" spans="1:28" ht="15.75" customHeight="1" thickBot="1">
      <c r="A442" s="136" t="str">
        <f>F432&amp;"m09"</f>
        <v>CP CARGAm09</v>
      </c>
      <c r="B442" s="146" t="str">
        <f>IF($F$1="de",headings!$C$14,IF($F$1="fr",headings!$B$14,headings!$A$14))</f>
        <v>September</v>
      </c>
      <c r="C442" s="148"/>
      <c r="D442" s="148"/>
      <c r="E442" s="148"/>
      <c r="F442" s="148"/>
      <c r="G442" s="148"/>
      <c r="H442" s="148"/>
      <c r="I442" s="148"/>
      <c r="J442" s="148"/>
      <c r="K442" s="295">
        <v>824.68600000000004</v>
      </c>
      <c r="L442" s="312">
        <v>-1</v>
      </c>
      <c r="M442" s="129" t="str">
        <f t="shared" si="37"/>
        <v/>
      </c>
      <c r="N442" s="295">
        <v>174.87370300000001</v>
      </c>
      <c r="O442" s="312">
        <v>-1</v>
      </c>
      <c r="P442" s="129" t="str">
        <f t="shared" si="38"/>
        <v/>
      </c>
      <c r="Q442" s="295">
        <v>35.814</v>
      </c>
      <c r="R442" s="312">
        <v>-1</v>
      </c>
      <c r="S442" s="129" t="str">
        <f t="shared" si="39"/>
        <v/>
      </c>
      <c r="T442" s="295">
        <v>10.222372</v>
      </c>
      <c r="U442" s="312">
        <v>-1</v>
      </c>
      <c r="V442" s="129" t="str">
        <f t="shared" si="40"/>
        <v/>
      </c>
    </row>
    <row r="443" spans="1:28" ht="15.75" customHeight="1" thickTop="1">
      <c r="A443" s="136" t="str">
        <f>F432&amp;"m10"</f>
        <v>CP CARGAm10</v>
      </c>
      <c r="B443" s="146" t="str">
        <f>IF($F$1="de",headings!$C$15,IF($F$1="fr",headings!$B$15,headings!$A$15))</f>
        <v>October</v>
      </c>
      <c r="C443" s="148"/>
      <c r="D443" s="148"/>
      <c r="E443" s="148"/>
      <c r="F443" s="148"/>
      <c r="G443" s="148"/>
      <c r="H443" s="148"/>
      <c r="I443" s="148"/>
      <c r="J443" s="148"/>
      <c r="K443" s="293">
        <v>773.52599999999995</v>
      </c>
      <c r="L443" s="310">
        <v>-1</v>
      </c>
      <c r="M443" s="127" t="str">
        <f t="shared" si="37"/>
        <v/>
      </c>
      <c r="N443" s="293">
        <v>164.93347399999999</v>
      </c>
      <c r="O443" s="310">
        <v>-1</v>
      </c>
      <c r="P443" s="127" t="str">
        <f t="shared" si="38"/>
        <v/>
      </c>
      <c r="Q443" s="293">
        <v>37.405999999999999</v>
      </c>
      <c r="R443" s="310">
        <v>-1</v>
      </c>
      <c r="S443" s="127" t="str">
        <f t="shared" si="39"/>
        <v/>
      </c>
      <c r="T443" s="293">
        <v>10.480456999999999</v>
      </c>
      <c r="U443" s="310">
        <v>-1</v>
      </c>
      <c r="V443" s="127" t="str">
        <f t="shared" si="40"/>
        <v/>
      </c>
      <c r="X443" s="137"/>
    </row>
    <row r="444" spans="1:28" ht="15.75" customHeight="1">
      <c r="A444" s="136" t="str">
        <f>F432&amp;"m11"</f>
        <v>CP CARGAm11</v>
      </c>
      <c r="B444" s="146" t="str">
        <f>IF($F$1="de",headings!$C$16,IF($F$1="fr",headings!$B$16,headings!$A$16))</f>
        <v>November</v>
      </c>
      <c r="C444" s="148"/>
      <c r="D444" s="148"/>
      <c r="E444" s="148"/>
      <c r="F444" s="148"/>
      <c r="G444" s="148"/>
      <c r="H444" s="148"/>
      <c r="I444" s="148"/>
      <c r="J444" s="148"/>
      <c r="K444" s="294">
        <v>837.11599999999999</v>
      </c>
      <c r="L444" s="312">
        <v>-1</v>
      </c>
      <c r="M444" s="127" t="str">
        <f t="shared" si="37"/>
        <v/>
      </c>
      <c r="N444" s="294">
        <v>177.61672200000001</v>
      </c>
      <c r="O444" s="312">
        <v>-1</v>
      </c>
      <c r="P444" s="127" t="str">
        <f t="shared" si="38"/>
        <v/>
      </c>
      <c r="Q444" s="294">
        <v>29.844000000000001</v>
      </c>
      <c r="R444" s="312">
        <v>-1</v>
      </c>
      <c r="S444" s="127" t="str">
        <f t="shared" si="39"/>
        <v/>
      </c>
      <c r="T444" s="294">
        <v>9.9772459999999992</v>
      </c>
      <c r="U444" s="312">
        <v>-1</v>
      </c>
      <c r="V444" s="127" t="str">
        <f t="shared" si="40"/>
        <v/>
      </c>
      <c r="X444" s="137"/>
    </row>
    <row r="445" spans="1:28" ht="15.75" customHeight="1" thickBot="1">
      <c r="A445" s="136" t="str">
        <f>F432&amp;"m12"</f>
        <v>CP CARGAm12</v>
      </c>
      <c r="B445" s="146" t="str">
        <f>IF($F$1="de",headings!$C$17,IF($F$1="fr",headings!$B$17,headings!$A$17))</f>
        <v>December</v>
      </c>
      <c r="C445" s="148"/>
      <c r="D445" s="148"/>
      <c r="E445" s="148"/>
      <c r="F445" s="148"/>
      <c r="G445" s="148"/>
      <c r="H445" s="148"/>
      <c r="I445" s="148"/>
      <c r="J445" s="148"/>
      <c r="K445" s="295">
        <v>748.89499999999998</v>
      </c>
      <c r="L445" s="314">
        <v>-1</v>
      </c>
      <c r="M445" s="129" t="str">
        <f t="shared" si="37"/>
        <v/>
      </c>
      <c r="N445" s="295">
        <v>166.10632899999999</v>
      </c>
      <c r="O445" s="314">
        <v>-1</v>
      </c>
      <c r="P445" s="129" t="str">
        <f t="shared" si="38"/>
        <v/>
      </c>
      <c r="Q445" s="295">
        <v>32.463000000000001</v>
      </c>
      <c r="R445" s="314">
        <v>-1</v>
      </c>
      <c r="S445" s="129" t="str">
        <f t="shared" si="39"/>
        <v/>
      </c>
      <c r="T445" s="295">
        <v>10.107021</v>
      </c>
      <c r="U445" s="314">
        <v>-1</v>
      </c>
      <c r="V445" s="129" t="str">
        <f t="shared" si="40"/>
        <v/>
      </c>
      <c r="X445" s="137"/>
    </row>
    <row r="446" spans="1:28" ht="14.4" thickTop="1" thickBot="1">
      <c r="B446" s="146"/>
      <c r="C446" s="148"/>
      <c r="D446" s="148"/>
      <c r="E446" s="148"/>
      <c r="F446" s="148"/>
      <c r="G446" s="148"/>
      <c r="H446" s="148"/>
      <c r="I446" s="148"/>
      <c r="J446" s="148"/>
      <c r="K446" s="148"/>
      <c r="L446" s="146"/>
      <c r="M446" s="146"/>
      <c r="N446" s="148"/>
      <c r="O446" s="146"/>
      <c r="P446" s="146"/>
      <c r="Q446" s="148"/>
      <c r="R446" s="146"/>
      <c r="S446" s="146"/>
      <c r="T446" s="148"/>
      <c r="U446" s="146"/>
      <c r="V446" s="146"/>
      <c r="X446" s="137"/>
    </row>
    <row r="447" spans="1:28" s="137" customFormat="1" ht="15.75" customHeight="1" thickTop="1">
      <c r="A447" s="137" t="str">
        <f>F432&amp;"q1"</f>
        <v>CP CARGAq1</v>
      </c>
      <c r="B447" s="146" t="str">
        <f>IF($F$1="de",headings!$C$31,IF($F$1="fr",headings!$B$31,headings!$A$31))</f>
        <v>Quarter 1</v>
      </c>
      <c r="C447" s="148"/>
      <c r="D447" s="148"/>
      <c r="E447" s="148"/>
      <c r="F447" s="148"/>
      <c r="G447" s="148"/>
      <c r="H447" s="148"/>
      <c r="I447" s="148"/>
      <c r="J447" s="148"/>
      <c r="K447" s="319">
        <v>2134.4859999999999</v>
      </c>
      <c r="L447" s="332">
        <f>IF(L436=-1,"-1",L434+L435+L436)</f>
        <v>2310.66705</v>
      </c>
      <c r="M447" s="124">
        <f>IF(K436+K437+K438&lt;=0,"",IF(L436=-1,"",L447/K447*100-100))</f>
        <v>8.2540269648055897</v>
      </c>
      <c r="N447" s="319">
        <v>454.27453700000001</v>
      </c>
      <c r="O447" s="332">
        <f>IF(O436=-1,"-1",O434+O435+O436)</f>
        <v>476.15519107</v>
      </c>
      <c r="P447" s="124">
        <f>IF(N436+N437+N438&lt;=0,"",IF(O436=-1,"",O447/N447*100-100))</f>
        <v>4.8166146873426925</v>
      </c>
      <c r="Q447" s="319">
        <v>114.32499999999999</v>
      </c>
      <c r="R447" s="332">
        <f>IF(R436=-1,"-1",R434+R435+R436)</f>
        <v>132.07558</v>
      </c>
      <c r="S447" s="124">
        <f>IF(Q436+Q437+Q438&lt;=0,"",IF(R436=-1,"",R447/Q447*100-100))</f>
        <v>15.526420293024287</v>
      </c>
      <c r="T447" s="319">
        <v>35.070039000000001</v>
      </c>
      <c r="U447" s="332">
        <f>IF(U436=-1,"-1",U434+U435+U436)</f>
        <v>37.084218050000004</v>
      </c>
      <c r="V447" s="124">
        <f>IF(T436+T437+T438&lt;=0,"",IF(U436=-1,"",U447/T447*100-100))</f>
        <v>5.7433042774774208</v>
      </c>
      <c r="X447" s="136"/>
      <c r="AA447" s="244"/>
      <c r="AB447" s="244"/>
    </row>
    <row r="448" spans="1:28" s="137" customFormat="1" ht="15.75" customHeight="1">
      <c r="A448" s="137" t="str">
        <f>F432&amp;"q2"</f>
        <v>CP CARGAq2</v>
      </c>
      <c r="B448" s="146" t="str">
        <f>IF($F$1="de",headings!$C$32,IF($F$1="fr",headings!$B$32,headings!$A$32))</f>
        <v>Quarter 2</v>
      </c>
      <c r="C448" s="148"/>
      <c r="D448" s="148"/>
      <c r="E448" s="148"/>
      <c r="F448" s="148"/>
      <c r="G448" s="148"/>
      <c r="H448" s="148"/>
      <c r="I448" s="148"/>
      <c r="J448" s="148"/>
      <c r="K448" s="322">
        <v>2326.08</v>
      </c>
      <c r="L448" s="331">
        <f>IF(L439=-1,"-1",L437+L438+L439)</f>
        <v>2233.5084999999999</v>
      </c>
      <c r="M448" s="127">
        <f>IF(K437+K438+K439&lt;=0,"",IF(L439=-1,"",L448/K448*100-100))</f>
        <v>-3.9797212477644734</v>
      </c>
      <c r="N448" s="322">
        <v>488.06606799999997</v>
      </c>
      <c r="O448" s="331">
        <f>IF(O439=-1,"-1",O437+O438+O439)</f>
        <v>465.92272894999996</v>
      </c>
      <c r="P448" s="127">
        <f>IF(N437+N438+N439&lt;=0,"",IF(O439=-1,"",O448/N448*100-100))</f>
        <v>-4.5369552406581164</v>
      </c>
      <c r="Q448" s="322">
        <v>150.161</v>
      </c>
      <c r="R448" s="331">
        <f>IF(R439=-1,"-1",R437+R438+R439)</f>
        <v>80.462029999999999</v>
      </c>
      <c r="S448" s="127">
        <f>IF(Q437+Q438+Q439&lt;=0,"",IF(R439=-1,"",R448/Q448*100-100))</f>
        <v>-46.416159988279247</v>
      </c>
      <c r="T448" s="322">
        <v>43.708880999999998</v>
      </c>
      <c r="U448" s="331">
        <f>IF(U439=-1,"-1",U437+U438+U439)</f>
        <v>22.780577979999997</v>
      </c>
      <c r="V448" s="127">
        <f>IF(T437+T438+T439&lt;=0,"",IF(U439=-1,"",U448/T448*100-100))</f>
        <v>-47.881122877522309</v>
      </c>
      <c r="X448" s="138"/>
      <c r="AA448" s="244"/>
      <c r="AB448" s="244"/>
    </row>
    <row r="449" spans="1:28" s="137" customFormat="1" ht="15.75" customHeight="1">
      <c r="A449" s="137" t="str">
        <f>F432&amp;"q3"</f>
        <v>CP CARGAq3</v>
      </c>
      <c r="B449" s="146" t="str">
        <f>IF($F$1="de",headings!$C$33,IF($F$1="fr",headings!$B$33,headings!$A$33))</f>
        <v>Quarter 3</v>
      </c>
      <c r="C449" s="148"/>
      <c r="D449" s="148"/>
      <c r="E449" s="148"/>
      <c r="F449" s="148"/>
      <c r="G449" s="148"/>
      <c r="H449" s="148"/>
      <c r="I449" s="148"/>
      <c r="J449" s="148"/>
      <c r="K449" s="322">
        <v>2403.79</v>
      </c>
      <c r="L449" s="323" t="str">
        <f>IF(L442=-1,"-1",L440+L441+L442)</f>
        <v>-1</v>
      </c>
      <c r="M449" s="342" t="str">
        <f>IF(K440+K441+K442&lt;=0,"",IF(L442=-1,"",L449/K449*100-100))</f>
        <v/>
      </c>
      <c r="N449" s="322">
        <v>481.21856000000002</v>
      </c>
      <c r="O449" s="323" t="str">
        <f>IF(O442=-1,"-1",O440+O441+O442)</f>
        <v>-1</v>
      </c>
      <c r="P449" s="342" t="str">
        <f>IF(N440+N441+N442&lt;=0,"",IF(O442=-1,"",O449/N449*100-100))</f>
        <v/>
      </c>
      <c r="Q449" s="322">
        <v>103.81700000000001</v>
      </c>
      <c r="R449" s="323" t="str">
        <f>IF(R442=-1,"-1",R440+R441+R442)</f>
        <v>-1</v>
      </c>
      <c r="S449" s="342" t="str">
        <f>IF(Q440+Q441+Q442&lt;=0,"",IF(R442=-1,"",R449/Q449*100-100))</f>
        <v/>
      </c>
      <c r="T449" s="322">
        <v>29.600312000000002</v>
      </c>
      <c r="U449" s="323" t="str">
        <f>IF(U442=-1,"-1",U440+U441+U442)</f>
        <v>-1</v>
      </c>
      <c r="V449" s="342" t="str">
        <f>IF(T440+T441+T442&lt;=0,"",IF(U442=-1,"",U449/T449*100-100))</f>
        <v/>
      </c>
      <c r="X449" s="136"/>
      <c r="AA449" s="244"/>
      <c r="AB449" s="244"/>
    </row>
    <row r="450" spans="1:28" s="137" customFormat="1" ht="15.75" customHeight="1" thickBot="1">
      <c r="A450" s="137" t="str">
        <f>F432&amp;"q4"</f>
        <v>CP CARGAq4</v>
      </c>
      <c r="B450" s="146" t="str">
        <f>IF($F$1="de",headings!$C$34,IF($F$1="fr",headings!$B$34,headings!$A$34))</f>
        <v>Quarter 4</v>
      </c>
      <c r="C450" s="148"/>
      <c r="D450" s="148"/>
      <c r="E450" s="148"/>
      <c r="F450" s="148"/>
      <c r="G450" s="148"/>
      <c r="H450" s="148"/>
      <c r="I450" s="148"/>
      <c r="J450" s="148"/>
      <c r="K450" s="325">
        <v>2359.5369999999998</v>
      </c>
      <c r="L450" s="326" t="str">
        <f>IF(L445=-1,"-1",L443+L444+L445)</f>
        <v>-1</v>
      </c>
      <c r="M450" s="341" t="str">
        <f>IF(K443+K444+K445&lt;=0,"",IF(L445=-1,"",L450/K450*100-100))</f>
        <v/>
      </c>
      <c r="N450" s="325">
        <v>508.65652499999999</v>
      </c>
      <c r="O450" s="326" t="str">
        <f>IF(O445=-1,"-1",O443+O444+O445)</f>
        <v>-1</v>
      </c>
      <c r="P450" s="341" t="str">
        <f>IF(N443+N444+N445&lt;=0,"",IF(O445=-1,"",O450/N450*100-100))</f>
        <v/>
      </c>
      <c r="Q450" s="325">
        <v>99.712999999999994</v>
      </c>
      <c r="R450" s="326" t="str">
        <f>IF(R445=-1,"-1",R443+R444+R445)</f>
        <v>-1</v>
      </c>
      <c r="S450" s="341" t="str">
        <f>IF(Q443+Q444+Q445&lt;=0,"",IF(R445=-1,"",R450/Q450*100-100))</f>
        <v/>
      </c>
      <c r="T450" s="325">
        <v>30.564723999999998</v>
      </c>
      <c r="U450" s="326" t="str">
        <f>IF(U445=-1,"-1",U443+U444+U445)</f>
        <v>-1</v>
      </c>
      <c r="V450" s="341" t="str">
        <f>IF(T443+T444+T445&lt;=0,"",IF(U445=-1,"",U450/T450*100-100))</f>
        <v/>
      </c>
      <c r="X450" s="136"/>
      <c r="AA450" s="244"/>
      <c r="AB450" s="244"/>
    </row>
    <row r="451" spans="1:28" ht="14.4" thickTop="1" thickBot="1">
      <c r="B451" s="146"/>
      <c r="C451" s="148"/>
      <c r="D451" s="148"/>
      <c r="E451" s="148"/>
      <c r="F451" s="148"/>
      <c r="G451" s="148"/>
      <c r="H451" s="148"/>
      <c r="I451" s="146"/>
      <c r="J451" s="146"/>
      <c r="K451" s="146"/>
      <c r="L451" s="146"/>
      <c r="M451" s="146"/>
      <c r="N451" s="146"/>
      <c r="O451" s="146"/>
      <c r="P451" s="146"/>
      <c r="Q451" s="146"/>
      <c r="R451" s="146"/>
      <c r="S451" s="146"/>
      <c r="T451" s="146"/>
      <c r="U451" s="146"/>
      <c r="V451" s="146"/>
    </row>
    <row r="452" spans="1:28" s="138" customFormat="1" ht="15.75" customHeight="1" thickTop="1" thickBot="1">
      <c r="A452" s="138" t="str">
        <f>F432&amp;"y"</f>
        <v>CP CARGAy</v>
      </c>
      <c r="B452" s="152" t="str">
        <f>IF($F$1="de",headings!$C$35,IF($F$1="fr",headings!$B$35,headings!$A$35))</f>
        <v>Full year</v>
      </c>
      <c r="C452" s="148"/>
      <c r="D452" s="148"/>
      <c r="E452" s="148"/>
      <c r="F452" s="148"/>
      <c r="G452" s="148"/>
      <c r="H452" s="148"/>
      <c r="I452" s="148"/>
      <c r="J452" s="148"/>
      <c r="K452" s="328">
        <v>9223.893</v>
      </c>
      <c r="L452" s="329" t="str">
        <f>IF(L445=-1,"-1",SUM(L447:L450))</f>
        <v>-1</v>
      </c>
      <c r="M452" s="343" t="str">
        <f>IF(SUM(K434:K445)&lt;=0,"",IF(L445=-1,"",L452/K452*100-100))</f>
        <v/>
      </c>
      <c r="N452" s="328">
        <v>1932.21569</v>
      </c>
      <c r="O452" s="329" t="str">
        <f>IF(O445=-1,"-1",SUM(O447:O450))</f>
        <v>-1</v>
      </c>
      <c r="P452" s="343" t="str">
        <f>IF(SUM(N434:N445)&lt;=0,"",IF(O445=-1,"",O452/N452*100-100))</f>
        <v/>
      </c>
      <c r="Q452" s="328">
        <v>468.01599999999996</v>
      </c>
      <c r="R452" s="329" t="str">
        <f>IF(R445=-1,"-1",SUM(R447:R450))</f>
        <v>-1</v>
      </c>
      <c r="S452" s="343" t="str">
        <f>IF(SUM(Q434:Q445)&lt;=0,"",IF(R445=-1,"",R452/Q452*100-100))</f>
        <v/>
      </c>
      <c r="T452" s="328">
        <v>138.94395600000001</v>
      </c>
      <c r="U452" s="329" t="str">
        <f>IF(U445=-1,"-1",SUM(U447:U450))</f>
        <v>-1</v>
      </c>
      <c r="V452" s="343" t="str">
        <f>IF(SUM(T434:T445)&lt;=0,"",IF(U445=-1,"",U452/T452*100-100))</f>
        <v/>
      </c>
      <c r="X452" s="136"/>
    </row>
    <row r="453" spans="1:28" ht="13.8" thickTop="1">
      <c r="B453" s="147"/>
      <c r="C453" s="180"/>
      <c r="D453" s="180"/>
      <c r="E453" s="180"/>
      <c r="F453" s="180"/>
      <c r="G453" s="180"/>
      <c r="H453" s="148"/>
      <c r="I453" s="148"/>
      <c r="J453" s="148"/>
      <c r="K453" s="180"/>
      <c r="L453" s="180"/>
      <c r="M453" s="180"/>
      <c r="N453" s="180"/>
      <c r="O453" s="180"/>
      <c r="P453" s="180"/>
      <c r="Q453" s="180"/>
      <c r="R453" s="180"/>
      <c r="S453" s="180"/>
      <c r="T453" s="180"/>
      <c r="U453" s="149"/>
      <c r="V453" s="149"/>
    </row>
    <row r="454" spans="1:28">
      <c r="B454" s="147"/>
      <c r="C454" s="180"/>
      <c r="D454" s="180"/>
      <c r="E454" s="180"/>
      <c r="F454" s="180"/>
      <c r="G454" s="180"/>
      <c r="H454" s="180"/>
      <c r="I454" s="180"/>
      <c r="J454" s="180"/>
      <c r="K454" s="180"/>
      <c r="L454" s="180"/>
      <c r="M454" s="180"/>
      <c r="N454" s="180"/>
      <c r="O454" s="180"/>
      <c r="P454" s="180"/>
      <c r="Q454" s="180"/>
      <c r="R454" s="180"/>
      <c r="S454" s="180"/>
      <c r="T454" s="180"/>
      <c r="U454" s="149"/>
      <c r="V454" s="149"/>
    </row>
    <row r="455" spans="1:28">
      <c r="B455" s="152" t="str">
        <f>IF($F$1="de",headings!$C$37,IF($F$1="fr",headings!$B$37,headings!$A$37))</f>
        <v>Comments</v>
      </c>
      <c r="C455" s="1011" t="s">
        <v>15</v>
      </c>
      <c r="D455" s="1012"/>
      <c r="E455" s="1012"/>
      <c r="F455" s="1012"/>
      <c r="G455" s="1012"/>
      <c r="H455" s="1012"/>
      <c r="I455" s="1012"/>
      <c r="J455" s="1013"/>
      <c r="K455" s="298"/>
      <c r="L455" s="298"/>
      <c r="M455" s="298"/>
      <c r="N455" s="298"/>
      <c r="O455" s="298"/>
      <c r="P455" s="298"/>
      <c r="Q455" s="298"/>
      <c r="R455" s="298"/>
      <c r="S455" s="298"/>
      <c r="T455" s="299"/>
      <c r="U455" s="149"/>
      <c r="V455" s="149"/>
    </row>
    <row r="456" spans="1:28">
      <c r="B456" s="151"/>
      <c r="C456" s="1014"/>
      <c r="D456" s="1015"/>
      <c r="E456" s="1015"/>
      <c r="F456" s="1015"/>
      <c r="G456" s="1015"/>
      <c r="H456" s="1015"/>
      <c r="I456" s="1015"/>
      <c r="J456" s="1016"/>
      <c r="K456" s="301"/>
      <c r="L456" s="301"/>
      <c r="M456" s="301"/>
      <c r="N456" s="301"/>
      <c r="O456" s="301"/>
      <c r="P456" s="301"/>
      <c r="Q456" s="301"/>
      <c r="R456" s="301"/>
      <c r="S456" s="301"/>
      <c r="T456" s="302"/>
      <c r="U456" s="149"/>
      <c r="V456" s="149"/>
    </row>
    <row r="457" spans="1:28">
      <c r="B457" s="151"/>
      <c r="C457" s="1014"/>
      <c r="D457" s="1015"/>
      <c r="E457" s="1015"/>
      <c r="F457" s="1015"/>
      <c r="G457" s="1015"/>
      <c r="H457" s="1015"/>
      <c r="I457" s="1015"/>
      <c r="J457" s="1016"/>
      <c r="K457" s="301"/>
      <c r="L457" s="301"/>
      <c r="M457" s="301"/>
      <c r="N457" s="301"/>
      <c r="O457" s="301"/>
      <c r="P457" s="301"/>
      <c r="Q457" s="301"/>
      <c r="R457" s="301"/>
      <c r="S457" s="301"/>
      <c r="T457" s="302"/>
      <c r="U457" s="149"/>
      <c r="V457" s="149"/>
      <c r="X457" s="141"/>
    </row>
    <row r="458" spans="1:28">
      <c r="B458" s="151"/>
      <c r="C458" s="1017"/>
      <c r="D458" s="1018"/>
      <c r="E458" s="1018"/>
      <c r="F458" s="1018"/>
      <c r="G458" s="1018"/>
      <c r="H458" s="1018"/>
      <c r="I458" s="1018"/>
      <c r="J458" s="1019"/>
      <c r="K458" s="304"/>
      <c r="L458" s="304"/>
      <c r="M458" s="304"/>
      <c r="N458" s="304"/>
      <c r="O458" s="304"/>
      <c r="P458" s="304"/>
      <c r="Q458" s="304"/>
      <c r="R458" s="304"/>
      <c r="S458" s="304"/>
      <c r="T458" s="305"/>
      <c r="U458" s="149"/>
      <c r="V458" s="149"/>
      <c r="X458" s="131"/>
    </row>
    <row r="459" spans="1:28">
      <c r="B459" s="151"/>
      <c r="C459" s="180"/>
      <c r="D459" s="180"/>
      <c r="E459" s="180"/>
      <c r="F459" s="180"/>
      <c r="G459" s="180"/>
      <c r="H459" s="180"/>
      <c r="I459" s="180"/>
      <c r="J459" s="180"/>
      <c r="K459" s="180"/>
      <c r="L459" s="180"/>
      <c r="M459" s="180"/>
      <c r="N459" s="180"/>
      <c r="O459" s="180"/>
      <c r="P459" s="180"/>
      <c r="Q459" s="180"/>
      <c r="R459" s="180"/>
      <c r="S459" s="180"/>
      <c r="T459" s="180"/>
      <c r="U459" s="149"/>
      <c r="V459" s="149"/>
    </row>
    <row r="460" spans="1:28">
      <c r="A460" s="142"/>
      <c r="B460" s="143"/>
      <c r="C460" s="181"/>
      <c r="D460" s="181"/>
      <c r="E460" s="181"/>
      <c r="F460" s="181"/>
      <c r="G460" s="181"/>
      <c r="H460" s="181"/>
      <c r="I460" s="181"/>
      <c r="J460" s="181"/>
      <c r="K460" s="181"/>
      <c r="L460" s="181"/>
      <c r="M460" s="181"/>
      <c r="N460" s="181"/>
      <c r="O460" s="181"/>
      <c r="P460" s="181"/>
      <c r="Q460" s="181"/>
      <c r="R460" s="181"/>
      <c r="S460" s="181"/>
      <c r="T460" s="181"/>
      <c r="U460" s="142"/>
      <c r="V460" s="142"/>
    </row>
    <row r="461" spans="1:28" s="141" customFormat="1" ht="6.75" customHeight="1">
      <c r="B461" s="146"/>
      <c r="C461" s="154"/>
      <c r="D461" s="154"/>
      <c r="E461" s="155"/>
      <c r="F461" s="154"/>
      <c r="G461" s="154"/>
      <c r="H461" s="155"/>
      <c r="I461" s="154"/>
      <c r="J461" s="154"/>
      <c r="K461" s="155"/>
      <c r="L461" s="154"/>
      <c r="M461" s="154"/>
      <c r="N461" s="155"/>
      <c r="O461" s="154"/>
      <c r="P461" s="154"/>
      <c r="Q461" s="155"/>
      <c r="R461" s="154"/>
      <c r="S461" s="154"/>
      <c r="T461" s="155"/>
      <c r="U461" s="147"/>
      <c r="V461" s="147"/>
      <c r="X461" s="136"/>
      <c r="AA461" s="239"/>
      <c r="AB461" s="239"/>
    </row>
    <row r="462" spans="1:28" s="131" customFormat="1" ht="17.399999999999999">
      <c r="B462" s="150" t="str">
        <f>IF($F$1="de",headings!$C$3,IF($F$1="fr",headings!$B$3,headings!$A$3))</f>
        <v>Railway Operator:</v>
      </c>
      <c r="C462" s="156"/>
      <c r="D462" s="156"/>
      <c r="E462" s="156"/>
      <c r="F462" s="1020" t="s">
        <v>47</v>
      </c>
      <c r="G462" s="1020"/>
      <c r="H462" s="1020"/>
      <c r="I462" s="1020"/>
      <c r="J462" s="1020"/>
      <c r="K462" s="157"/>
      <c r="L462" s="157"/>
      <c r="M462" s="157"/>
      <c r="N462" s="157"/>
      <c r="O462" s="157"/>
      <c r="P462" s="157"/>
      <c r="Q462" s="158"/>
      <c r="R462" s="158"/>
      <c r="S462" s="158"/>
      <c r="T462" s="158"/>
      <c r="U462" s="148"/>
      <c r="V462" s="148"/>
      <c r="X462" s="136"/>
      <c r="AA462" s="243"/>
      <c r="AB462" s="243"/>
    </row>
    <row r="463" spans="1:28" ht="6.75" customHeight="1" thickBot="1">
      <c r="B463" s="146"/>
      <c r="C463" s="157"/>
      <c r="D463" s="157"/>
      <c r="E463" s="159"/>
      <c r="F463" s="157"/>
      <c r="G463" s="157"/>
      <c r="H463" s="157"/>
      <c r="I463" s="180"/>
      <c r="J463" s="180"/>
      <c r="K463" s="157"/>
      <c r="L463" s="157"/>
      <c r="M463" s="157"/>
      <c r="N463" s="157"/>
      <c r="O463" s="157"/>
      <c r="P463" s="157"/>
      <c r="Q463" s="157"/>
      <c r="R463" s="157"/>
      <c r="S463" s="157"/>
      <c r="T463" s="160"/>
      <c r="U463" s="149"/>
      <c r="V463" s="149"/>
    </row>
    <row r="464" spans="1:28" ht="15.75" customHeight="1" thickTop="1">
      <c r="A464" s="136" t="str">
        <f>F462&amp;"m01"</f>
        <v>EVRm01</v>
      </c>
      <c r="B464" s="146" t="str">
        <f>IF($F$1="de",headings!$C$6,IF($F$1="fr",headings!$B$6,headings!$A$6))</f>
        <v>January</v>
      </c>
      <c r="C464" s="232"/>
      <c r="D464" s="161"/>
      <c r="E464" s="233"/>
      <c r="F464" s="232"/>
      <c r="G464" s="161"/>
      <c r="H464" s="233"/>
      <c r="I464" s="180"/>
      <c r="J464" s="180"/>
      <c r="K464" s="293">
        <v>2561</v>
      </c>
      <c r="L464" s="332">
        <v>3047</v>
      </c>
      <c r="M464" s="124">
        <f>IF(K464&lt;0.001,"",IF(L464=-1,"",L464/K464*100-100))</f>
        <v>18.976962124170242</v>
      </c>
      <c r="N464" s="293">
        <v>547.1</v>
      </c>
      <c r="O464" s="332">
        <v>618</v>
      </c>
      <c r="P464" s="124">
        <f>IF(N464&lt;0.001,"",IF(O464=-1,"",O464/N464*100-100))</f>
        <v>12.959239627124845</v>
      </c>
      <c r="Q464" s="293">
        <v>2223</v>
      </c>
      <c r="R464" s="332">
        <v>2459</v>
      </c>
      <c r="S464" s="124">
        <f>IF(Q464&lt;0.001,"",IF(R464=-1,"",R464/Q464*100-100))</f>
        <v>10.616284300494812</v>
      </c>
      <c r="T464" s="293">
        <v>525.79999999999995</v>
      </c>
      <c r="U464" s="332">
        <v>584</v>
      </c>
      <c r="V464" s="124">
        <f>IF(T464&lt;0.001,"",IF(U464=-1,"",U464/T464*100-100))</f>
        <v>11.068847470521121</v>
      </c>
    </row>
    <row r="465" spans="1:28" ht="15.75" customHeight="1">
      <c r="A465" s="136" t="str">
        <f>F462&amp;"m02"</f>
        <v>EVRm02</v>
      </c>
      <c r="B465" s="146" t="str">
        <f>IF($F$1="de",headings!$C$7,IF($F$1="fr",headings!$B$7,headings!$A$7))</f>
        <v>February</v>
      </c>
      <c r="C465" s="232"/>
      <c r="D465" s="161"/>
      <c r="E465" s="233"/>
      <c r="F465" s="232"/>
      <c r="G465" s="161"/>
      <c r="H465" s="233"/>
      <c r="I465" s="180"/>
      <c r="J465" s="180"/>
      <c r="K465" s="294">
        <v>2327</v>
      </c>
      <c r="L465" s="331">
        <v>2609</v>
      </c>
      <c r="M465" s="127">
        <f>IF(K465&lt;0.001,"",IF(L465=-1,"",L465/K465*100-100))</f>
        <v>12.118607649333896</v>
      </c>
      <c r="N465" s="294">
        <v>491.8</v>
      </c>
      <c r="O465" s="331">
        <v>534</v>
      </c>
      <c r="P465" s="127">
        <f>IF(N465&lt;0.001,"",IF(O465=-1,"",O465/N465*100-100))</f>
        <v>8.5807238714924665</v>
      </c>
      <c r="Q465" s="294">
        <v>1989</v>
      </c>
      <c r="R465" s="331">
        <v>2073</v>
      </c>
      <c r="S465" s="127">
        <f>IF(Q465&lt;0.001,"",IF(R465=-1,"",R465/Q465*100-100))</f>
        <v>4.2232277526395308</v>
      </c>
      <c r="T465" s="294">
        <v>470</v>
      </c>
      <c r="U465" s="331">
        <v>502</v>
      </c>
      <c r="V465" s="127">
        <f>IF(T465&lt;0.001,"",IF(U465=-1,"",U465/T465*100-100))</f>
        <v>6.8085106382978893</v>
      </c>
    </row>
    <row r="466" spans="1:28" ht="15.75" customHeight="1" thickBot="1">
      <c r="A466" s="136" t="str">
        <f>F462&amp;"m03"</f>
        <v>EVRm03</v>
      </c>
      <c r="B466" s="146" t="str">
        <f>IF($F$1="de",headings!$C$8,IF($F$1="fr",headings!$B$8,headings!$A$8))</f>
        <v>March</v>
      </c>
      <c r="C466" s="232"/>
      <c r="D466" s="161"/>
      <c r="E466" s="233"/>
      <c r="F466" s="232"/>
      <c r="G466" s="161"/>
      <c r="H466" s="233"/>
      <c r="I466" s="180"/>
      <c r="J466" s="180"/>
      <c r="K466" s="295">
        <v>2645</v>
      </c>
      <c r="L466" s="331">
        <v>2955</v>
      </c>
      <c r="M466" s="129">
        <f>IF(K466&lt;0.001,"",IF(L466=-1,"",L466/K466*100-100))</f>
        <v>11.720226843100193</v>
      </c>
      <c r="N466" s="295">
        <v>571.5</v>
      </c>
      <c r="O466" s="331">
        <v>593</v>
      </c>
      <c r="P466" s="129">
        <f>IF(N466&lt;0.001,"",IF(O466=-1,"",O466/N466*100-100))</f>
        <v>3.7620297462817263</v>
      </c>
      <c r="Q466" s="295">
        <v>2298</v>
      </c>
      <c r="R466" s="331">
        <v>2353</v>
      </c>
      <c r="S466" s="129">
        <f>IF(Q466&lt;0.001,"",IF(R466=-1,"",R466/Q466*100-100))</f>
        <v>2.3933855526544932</v>
      </c>
      <c r="T466" s="295">
        <v>546.9</v>
      </c>
      <c r="U466" s="331">
        <v>555</v>
      </c>
      <c r="V466" s="129">
        <f>IF(T466&lt;0.001,"",IF(U466=-1,"",U466/T466*100-100))</f>
        <v>1.4810751508502591</v>
      </c>
    </row>
    <row r="467" spans="1:28" ht="15.75" customHeight="1" thickTop="1">
      <c r="A467" s="136" t="str">
        <f>F462&amp;"m04"</f>
        <v>EVRm04</v>
      </c>
      <c r="B467" s="146" t="str">
        <f>IF($F$1="de",headings!$C$9,IF($F$1="fr",headings!$B$9,headings!$A$9))</f>
        <v>April</v>
      </c>
      <c r="C467" s="232"/>
      <c r="D467" s="161"/>
      <c r="E467" s="233"/>
      <c r="F467" s="232"/>
      <c r="G467" s="161"/>
      <c r="H467" s="233"/>
      <c r="I467" s="180"/>
      <c r="J467" s="180"/>
      <c r="K467" s="293">
        <v>2273</v>
      </c>
      <c r="L467" s="332">
        <v>2546</v>
      </c>
      <c r="M467" s="124">
        <f t="shared" ref="M467:M472" si="41">IF(K467&lt;0.001,"",IF(L467=-1,"",L467/K467*100-100))</f>
        <v>12.010558732952049</v>
      </c>
      <c r="N467" s="293">
        <v>485.6</v>
      </c>
      <c r="O467" s="332">
        <v>539</v>
      </c>
      <c r="P467" s="124">
        <f t="shared" ref="P467:P472" si="42">IF(N467&lt;0.001,"",IF(O467=-1,"",O467/N467*100-100))</f>
        <v>10.996705107084011</v>
      </c>
      <c r="Q467" s="293">
        <v>1972</v>
      </c>
      <c r="R467" s="332">
        <v>2200</v>
      </c>
      <c r="S467" s="124">
        <f t="shared" ref="S467:S472" si="43">IF(Q467&lt;0.001,"",IF(R467=-1,"",R467/Q467*100-100))</f>
        <v>11.561866125760645</v>
      </c>
      <c r="T467" s="293">
        <v>458.3</v>
      </c>
      <c r="U467" s="332">
        <v>514</v>
      </c>
      <c r="V467" s="124">
        <f t="shared" ref="V467:V472" si="44">IF(T467&lt;0.001,"",IF(U467=-1,"",U467/T467*100-100))</f>
        <v>12.153611171721579</v>
      </c>
    </row>
    <row r="468" spans="1:28" ht="15.75" customHeight="1">
      <c r="A468" s="136" t="str">
        <f>F462&amp;"m05"</f>
        <v>EVRm05</v>
      </c>
      <c r="B468" s="146" t="str">
        <f>IF($F$1="de",headings!$C$10,IF($F$1="fr",headings!$B$10,headings!$A$10))</f>
        <v>May</v>
      </c>
      <c r="C468" s="232"/>
      <c r="D468" s="161"/>
      <c r="E468" s="233"/>
      <c r="F468" s="232"/>
      <c r="G468" s="161"/>
      <c r="H468" s="233"/>
      <c r="I468" s="180"/>
      <c r="J468" s="180"/>
      <c r="K468" s="294">
        <v>2280</v>
      </c>
      <c r="L468" s="331">
        <v>2374</v>
      </c>
      <c r="M468" s="127">
        <f t="shared" si="41"/>
        <v>4.1228070175438631</v>
      </c>
      <c r="N468" s="294">
        <v>486.8</v>
      </c>
      <c r="O468" s="331">
        <v>487</v>
      </c>
      <c r="P468" s="127">
        <f t="shared" si="42"/>
        <v>4.1084634346759685E-2</v>
      </c>
      <c r="Q468" s="294">
        <v>1991</v>
      </c>
      <c r="R468" s="331">
        <v>2006</v>
      </c>
      <c r="S468" s="127">
        <f t="shared" si="43"/>
        <v>0.7533902561526844</v>
      </c>
      <c r="T468" s="294">
        <v>459.8</v>
      </c>
      <c r="U468" s="331">
        <v>460</v>
      </c>
      <c r="V468" s="127">
        <f t="shared" si="44"/>
        <v>4.3497172683771623E-2</v>
      </c>
    </row>
    <row r="469" spans="1:28" ht="15.75" customHeight="1" thickBot="1">
      <c r="A469" s="136" t="str">
        <f>F462&amp;"m06"</f>
        <v>EVRm06</v>
      </c>
      <c r="B469" s="146" t="str">
        <f>IF($F$1="de",headings!$C$11,IF($F$1="fr",headings!$B$11,headings!$A$11))</f>
        <v>June</v>
      </c>
      <c r="C469" s="232"/>
      <c r="D469" s="161"/>
      <c r="E469" s="233"/>
      <c r="F469" s="232"/>
      <c r="G469" s="161"/>
      <c r="H469" s="233"/>
      <c r="I469" s="180"/>
      <c r="J469" s="180"/>
      <c r="K469" s="295">
        <v>2162</v>
      </c>
      <c r="L469" s="331">
        <v>2375</v>
      </c>
      <c r="M469" s="129">
        <f t="shared" si="41"/>
        <v>9.8519888991674236</v>
      </c>
      <c r="N469" s="295">
        <v>450.1</v>
      </c>
      <c r="O469" s="331">
        <v>477</v>
      </c>
      <c r="P469" s="129">
        <f t="shared" si="42"/>
        <v>5.9764496778493594</v>
      </c>
      <c r="Q469" s="295">
        <v>1910</v>
      </c>
      <c r="R469" s="331">
        <v>2025</v>
      </c>
      <c r="S469" s="129">
        <f t="shared" si="43"/>
        <v>6.0209424083769676</v>
      </c>
      <c r="T469" s="295">
        <v>429.7</v>
      </c>
      <c r="U469" s="331">
        <v>454</v>
      </c>
      <c r="V469" s="129">
        <f t="shared" si="44"/>
        <v>5.6551082150337493</v>
      </c>
    </row>
    <row r="470" spans="1:28" ht="15.75" customHeight="1" thickTop="1">
      <c r="A470" s="136" t="str">
        <f>F462&amp;"m07"</f>
        <v>EVRm07</v>
      </c>
      <c r="B470" s="146" t="str">
        <f>IF($F$1="de",headings!$C$12,IF($F$1="fr",headings!$B$12,headings!$A$12))</f>
        <v>July</v>
      </c>
      <c r="C470" s="232"/>
      <c r="D470" s="161"/>
      <c r="E470" s="233"/>
      <c r="F470" s="232"/>
      <c r="G470" s="161"/>
      <c r="H470" s="233"/>
      <c r="I470" s="180"/>
      <c r="J470" s="180"/>
      <c r="K470" s="293">
        <v>2239</v>
      </c>
      <c r="L470" s="332">
        <v>2344</v>
      </c>
      <c r="M470" s="127">
        <f t="shared" si="41"/>
        <v>4.6895935685573846</v>
      </c>
      <c r="N470" s="293">
        <v>489.6</v>
      </c>
      <c r="O470" s="332">
        <v>474</v>
      </c>
      <c r="P470" s="127">
        <f t="shared" si="42"/>
        <v>-3.1862745098039227</v>
      </c>
      <c r="Q470" s="293">
        <v>1950</v>
      </c>
      <c r="R470" s="332">
        <v>1954</v>
      </c>
      <c r="S470" s="127">
        <f t="shared" si="43"/>
        <v>0.20512820512821861</v>
      </c>
      <c r="T470" s="293">
        <v>468.3</v>
      </c>
      <c r="U470" s="332">
        <v>445</v>
      </c>
      <c r="V470" s="127">
        <f t="shared" si="44"/>
        <v>-4.9754430920350217</v>
      </c>
    </row>
    <row r="471" spans="1:28" ht="15.75" customHeight="1">
      <c r="A471" s="136" t="str">
        <f>F462&amp;"m08"</f>
        <v>EVRm08</v>
      </c>
      <c r="B471" s="146" t="str">
        <f>IF($F$1="de",headings!$C$13,IF($F$1="fr",headings!$B$13,headings!$A$13))</f>
        <v>August</v>
      </c>
      <c r="C471" s="232"/>
      <c r="D471" s="161"/>
      <c r="E471" s="233"/>
      <c r="F471" s="232"/>
      <c r="G471" s="161"/>
      <c r="H471" s="233"/>
      <c r="I471" s="180"/>
      <c r="J471" s="180"/>
      <c r="K471" s="294">
        <v>2523</v>
      </c>
      <c r="L471" s="331">
        <v>2368</v>
      </c>
      <c r="M471" s="127">
        <f t="shared" si="41"/>
        <v>-6.1434799841458556</v>
      </c>
      <c r="N471" s="294">
        <v>545.29999999999995</v>
      </c>
      <c r="O471" s="331">
        <v>461</v>
      </c>
      <c r="P471" s="127">
        <f t="shared" si="42"/>
        <v>-15.459380157711351</v>
      </c>
      <c r="Q471" s="294">
        <v>2127</v>
      </c>
      <c r="R471" s="331">
        <v>1932</v>
      </c>
      <c r="S471" s="127">
        <f t="shared" si="43"/>
        <v>-9.1678420310296218</v>
      </c>
      <c r="T471" s="294">
        <v>517.29999999999995</v>
      </c>
      <c r="U471" s="331">
        <v>440</v>
      </c>
      <c r="V471" s="127">
        <f t="shared" si="44"/>
        <v>-14.942973129711959</v>
      </c>
    </row>
    <row r="472" spans="1:28" ht="15.75" customHeight="1" thickBot="1">
      <c r="A472" s="136" t="str">
        <f>F462&amp;"m09"</f>
        <v>EVRm09</v>
      </c>
      <c r="B472" s="146" t="str">
        <f>IF($F$1="de",headings!$C$14,IF($F$1="fr",headings!$B$14,headings!$A$14))</f>
        <v>September</v>
      </c>
      <c r="C472" s="232"/>
      <c r="D472" s="161"/>
      <c r="E472" s="233"/>
      <c r="F472" s="232"/>
      <c r="G472" s="161"/>
      <c r="H472" s="233"/>
      <c r="I472" s="180"/>
      <c r="J472" s="180"/>
      <c r="K472" s="295">
        <v>2404</v>
      </c>
      <c r="L472" s="333">
        <v>2283</v>
      </c>
      <c r="M472" s="129">
        <f t="shared" si="41"/>
        <v>-5.0332778702162955</v>
      </c>
      <c r="N472" s="295">
        <v>518.29999999999995</v>
      </c>
      <c r="O472" s="333">
        <v>434</v>
      </c>
      <c r="P472" s="129">
        <f t="shared" si="42"/>
        <v>-16.2647115570133</v>
      </c>
      <c r="Q472" s="295">
        <v>2068</v>
      </c>
      <c r="R472" s="333">
        <v>1780</v>
      </c>
      <c r="S472" s="129">
        <f t="shared" si="43"/>
        <v>-13.926499032882006</v>
      </c>
      <c r="T472" s="295">
        <v>493.8</v>
      </c>
      <c r="U472" s="333">
        <v>406</v>
      </c>
      <c r="V472" s="129">
        <f t="shared" si="44"/>
        <v>-17.78047792628594</v>
      </c>
    </row>
    <row r="473" spans="1:28" ht="15.75" customHeight="1" thickTop="1">
      <c r="A473" s="136" t="str">
        <f>F462&amp;"m10"</f>
        <v>EVRm10</v>
      </c>
      <c r="B473" s="146" t="str">
        <f>IF($F$1="de",headings!$C$15,IF($F$1="fr",headings!$B$15,headings!$A$15))</f>
        <v>October</v>
      </c>
      <c r="C473" s="232"/>
      <c r="D473" s="161"/>
      <c r="E473" s="233"/>
      <c r="F473" s="232"/>
      <c r="G473" s="161"/>
      <c r="H473" s="233"/>
      <c r="I473" s="180"/>
      <c r="J473" s="180"/>
      <c r="K473" s="293">
        <v>2699</v>
      </c>
      <c r="L473" s="331">
        <v>2460</v>
      </c>
      <c r="M473" s="127">
        <v>-8.855131530196374</v>
      </c>
      <c r="N473" s="293">
        <v>562.70000000000005</v>
      </c>
      <c r="O473" s="331">
        <v>454</v>
      </c>
      <c r="P473" s="127">
        <v>-19.317575972987385</v>
      </c>
      <c r="Q473" s="293">
        <v>2315</v>
      </c>
      <c r="R473" s="331">
        <v>2069</v>
      </c>
      <c r="S473" s="127">
        <v>-10.626349892008633</v>
      </c>
      <c r="T473" s="293">
        <v>533.79999999999995</v>
      </c>
      <c r="U473" s="331">
        <v>429</v>
      </c>
      <c r="V473" s="127">
        <v>-19.632821281378781</v>
      </c>
      <c r="X473" s="137"/>
    </row>
    <row r="474" spans="1:28" ht="15.75" customHeight="1">
      <c r="A474" s="136" t="str">
        <f>F462&amp;"m11"</f>
        <v>EVRm11</v>
      </c>
      <c r="B474" s="146" t="str">
        <f>IF($F$1="de",headings!$C$16,IF($F$1="fr",headings!$B$16,headings!$A$16))</f>
        <v>November</v>
      </c>
      <c r="C474" s="232"/>
      <c r="D474" s="161"/>
      <c r="E474" s="233"/>
      <c r="F474" s="232"/>
      <c r="G474" s="161"/>
      <c r="H474" s="233"/>
      <c r="I474" s="180"/>
      <c r="J474" s="180"/>
      <c r="K474" s="294">
        <v>2707</v>
      </c>
      <c r="L474" s="331">
        <v>2476</v>
      </c>
      <c r="M474" s="127">
        <v>-8.5334318433690441</v>
      </c>
      <c r="N474" s="294">
        <v>557.70000000000005</v>
      </c>
      <c r="O474" s="331">
        <v>453</v>
      </c>
      <c r="P474" s="127">
        <v>-18.773534158149545</v>
      </c>
      <c r="Q474" s="294">
        <v>2282</v>
      </c>
      <c r="R474" s="331">
        <v>1989</v>
      </c>
      <c r="S474" s="127">
        <v>-12.839614373356696</v>
      </c>
      <c r="T474" s="294">
        <v>529.9</v>
      </c>
      <c r="U474" s="331">
        <v>424</v>
      </c>
      <c r="V474" s="127">
        <v>-19.984902811851285</v>
      </c>
      <c r="X474" s="137"/>
    </row>
    <row r="475" spans="1:28" ht="15.75" customHeight="1" thickBot="1">
      <c r="A475" s="136" t="str">
        <f>F462&amp;"m12"</f>
        <v>EVRm12</v>
      </c>
      <c r="B475" s="146" t="str">
        <f>IF($F$1="de",headings!$C$17,IF($F$1="fr",headings!$B$17,headings!$A$17))</f>
        <v>December</v>
      </c>
      <c r="C475" s="232"/>
      <c r="D475" s="161"/>
      <c r="E475" s="233"/>
      <c r="F475" s="232"/>
      <c r="G475" s="161"/>
      <c r="H475" s="233"/>
      <c r="I475" s="180"/>
      <c r="J475" s="180"/>
      <c r="K475" s="295">
        <v>2812</v>
      </c>
      <c r="L475" s="333">
        <v>2667</v>
      </c>
      <c r="M475" s="129">
        <v>-5.1564722617354164</v>
      </c>
      <c r="N475" s="295">
        <v>554.79999999999995</v>
      </c>
      <c r="O475" s="333">
        <v>510</v>
      </c>
      <c r="P475" s="129">
        <v>-8.0749819754866508</v>
      </c>
      <c r="Q475" s="295">
        <v>2259</v>
      </c>
      <c r="R475" s="333">
        <v>2244</v>
      </c>
      <c r="S475" s="129">
        <v>-0.66401062416998968</v>
      </c>
      <c r="T475" s="295">
        <v>523.9</v>
      </c>
      <c r="U475" s="333">
        <v>486</v>
      </c>
      <c r="V475" s="129">
        <v>-7.2342050009543755</v>
      </c>
      <c r="X475" s="137"/>
    </row>
    <row r="476" spans="1:28" ht="14.4" thickTop="1" thickBot="1">
      <c r="B476" s="146"/>
      <c r="C476" s="169"/>
      <c r="D476" s="169"/>
      <c r="E476" s="161"/>
      <c r="F476" s="169"/>
      <c r="G476" s="169"/>
      <c r="H476" s="169"/>
      <c r="I476" s="180"/>
      <c r="J476" s="180"/>
      <c r="K476" s="180"/>
      <c r="L476" s="180"/>
      <c r="M476" s="146"/>
      <c r="N476" s="180"/>
      <c r="O476" s="180"/>
      <c r="P476" s="146"/>
      <c r="Q476" s="180"/>
      <c r="R476" s="180"/>
      <c r="S476" s="146"/>
      <c r="T476" s="180"/>
      <c r="U476" s="180"/>
      <c r="V476" s="146"/>
      <c r="X476" s="137"/>
    </row>
    <row r="477" spans="1:28" s="137" customFormat="1" ht="15.75" customHeight="1" thickTop="1">
      <c r="A477" s="137" t="str">
        <f>F462&amp;"q1"</f>
        <v>EVRq1</v>
      </c>
      <c r="B477" s="146" t="str">
        <f>IF($F$1="de",headings!$C$31,IF($F$1="fr",headings!$B$31,headings!$A$31))</f>
        <v>Quarter 1</v>
      </c>
      <c r="C477" s="170"/>
      <c r="D477" s="170"/>
      <c r="E477" s="162"/>
      <c r="F477" s="170"/>
      <c r="G477" s="170"/>
      <c r="H477" s="162"/>
      <c r="I477" s="180"/>
      <c r="J477" s="180"/>
      <c r="K477" s="319">
        <v>7533</v>
      </c>
      <c r="L477" s="332">
        <f>IF(L466=-1,"-1",L464+L465+L466)</f>
        <v>8611</v>
      </c>
      <c r="M477" s="124">
        <f>IF(K466+K467+K468&lt;=0,"",IF(L466=-1,"",L477/K477*100-100))</f>
        <v>14.310367715385624</v>
      </c>
      <c r="N477" s="319">
        <v>1610.4</v>
      </c>
      <c r="O477" s="332">
        <f>IF(O466=-1,"-1",O464+O465+O466)</f>
        <v>1745</v>
      </c>
      <c r="P477" s="124">
        <f>IF(N466+N467+N468&lt;=0,"",IF(O466=-1,"",O477/N477*100-100))</f>
        <v>8.3581718827620506</v>
      </c>
      <c r="Q477" s="319">
        <v>6510</v>
      </c>
      <c r="R477" s="332">
        <f>IF(R466=-1,"-1",R464+R465+R466)</f>
        <v>6885</v>
      </c>
      <c r="S477" s="124">
        <f>IF(Q466+Q467+Q468&lt;=0,"",IF(R466=-1,"",R477/Q477*100-100))</f>
        <v>5.7603686635944626</v>
      </c>
      <c r="T477" s="319">
        <v>1542.6999999999998</v>
      </c>
      <c r="U477" s="332">
        <f>IF(U466=-1,"-1",U464+U465+U466)</f>
        <v>1641</v>
      </c>
      <c r="V477" s="124">
        <f>IF(T466+T467+T468&lt;=0,"",IF(U466=-1,"",U477/T477*100-100))</f>
        <v>6.3719452907240708</v>
      </c>
      <c r="X477" s="136"/>
      <c r="AA477" s="244"/>
      <c r="AB477" s="244"/>
    </row>
    <row r="478" spans="1:28" s="137" customFormat="1" ht="15.75" customHeight="1">
      <c r="A478" s="137" t="str">
        <f>F462&amp;"q2"</f>
        <v>EVRq2</v>
      </c>
      <c r="B478" s="146" t="str">
        <f>IF($F$1="de",headings!$C$32,IF($F$1="fr",headings!$B$32,headings!$A$32))</f>
        <v>Quarter 2</v>
      </c>
      <c r="C478" s="170"/>
      <c r="D478" s="170"/>
      <c r="E478" s="162"/>
      <c r="F478" s="170"/>
      <c r="G478" s="170"/>
      <c r="H478" s="162"/>
      <c r="I478" s="180"/>
      <c r="J478" s="180"/>
      <c r="K478" s="322">
        <v>6715</v>
      </c>
      <c r="L478" s="331">
        <f>IF(L469=-1,"-1",L467+L468+L469)</f>
        <v>7295</v>
      </c>
      <c r="M478" s="127">
        <f>IF(K467+K468+K469&lt;=0,"",IF(L469=-1,"",L478/K478*100-100))</f>
        <v>8.6373790022338</v>
      </c>
      <c r="N478" s="322">
        <v>1422.5</v>
      </c>
      <c r="O478" s="331">
        <f>IF(O469=-1,"-1",O467+O468+O469)</f>
        <v>1503</v>
      </c>
      <c r="P478" s="127">
        <f>IF(N467+N468+N469&lt;=0,"",IF(O469=-1,"",O478/N478*100-100))</f>
        <v>5.6590509666080777</v>
      </c>
      <c r="Q478" s="322">
        <v>5873</v>
      </c>
      <c r="R478" s="331">
        <f>IF(R469=-1,"-1",R467+R468+R469)</f>
        <v>6231</v>
      </c>
      <c r="S478" s="127">
        <f>IF(Q467+Q468+Q469&lt;=0,"",IF(R469=-1,"",R478/Q478*100-100))</f>
        <v>6.0956921505193264</v>
      </c>
      <c r="T478" s="322">
        <v>1347.8</v>
      </c>
      <c r="U478" s="331">
        <f>IF(U469=-1,"-1",U467+U468+U469)</f>
        <v>1428</v>
      </c>
      <c r="V478" s="127">
        <f>IF(T467+T468+T469&lt;=0,"",IF(U469=-1,"",U478/T478*100-100))</f>
        <v>5.9504377504080708</v>
      </c>
      <c r="X478" s="138"/>
      <c r="AA478" s="244"/>
      <c r="AB478" s="244"/>
    </row>
    <row r="479" spans="1:28" s="137" customFormat="1" ht="15.75" customHeight="1">
      <c r="A479" s="137" t="str">
        <f>F462&amp;"q3"</f>
        <v>EVRq3</v>
      </c>
      <c r="B479" s="146" t="str">
        <f>IF($F$1="de",headings!$C$33,IF($F$1="fr",headings!$B$33,headings!$A$33))</f>
        <v>Quarter 3</v>
      </c>
      <c r="C479" s="170"/>
      <c r="D479" s="170"/>
      <c r="E479" s="162"/>
      <c r="F479" s="170"/>
      <c r="G479" s="170"/>
      <c r="H479" s="162"/>
      <c r="I479" s="180"/>
      <c r="J479" s="180"/>
      <c r="K479" s="322">
        <v>7166</v>
      </c>
      <c r="L479" s="323">
        <f>IF(L472=-1,"-1",L470+L471+L472)</f>
        <v>6995</v>
      </c>
      <c r="M479" s="127">
        <f>IF(K470+K471+K472&lt;=0,"",IF(L472=-1,"",L479/K479*100-100))</f>
        <v>-2.3862684900921067</v>
      </c>
      <c r="N479" s="322">
        <v>1553.2</v>
      </c>
      <c r="O479" s="323">
        <f>IF(O472=-1,"-1",O470+O471+O472)</f>
        <v>1369</v>
      </c>
      <c r="P479" s="127">
        <f>IF(N470+N471+N472&lt;=0,"",IF(O472=-1,"",O479/N479*100-100))</f>
        <v>-11.859387071851671</v>
      </c>
      <c r="Q479" s="322">
        <v>6145</v>
      </c>
      <c r="R479" s="323">
        <f>IF(R472=-1,"-1",R470+R471+R472)</f>
        <v>5666</v>
      </c>
      <c r="S479" s="127">
        <f>IF(Q470+Q471+Q472&lt;=0,"",IF(R472=-1,"",R479/Q479*100-100))</f>
        <v>-7.794955248169245</v>
      </c>
      <c r="T479" s="322">
        <v>1479.3999999999999</v>
      </c>
      <c r="U479" s="323">
        <f>IF(U472=-1,"-1",U470+U471+U472)</f>
        <v>1291</v>
      </c>
      <c r="V479" s="127">
        <f>IF(T470+T471+T472&lt;=0,"",IF(U472=-1,"",U479/T479*100-100))</f>
        <v>-12.734892523996209</v>
      </c>
      <c r="X479" s="136"/>
      <c r="AA479" s="244"/>
      <c r="AB479" s="244"/>
    </row>
    <row r="480" spans="1:28" s="137" customFormat="1" ht="15.75" customHeight="1" thickBot="1">
      <c r="A480" s="137" t="str">
        <f>F462&amp;"q4"</f>
        <v>EVRq4</v>
      </c>
      <c r="B480" s="146" t="str">
        <f>IF($F$1="de",headings!$C$34,IF($F$1="fr",headings!$B$34,headings!$A$34))</f>
        <v>Quarter 4</v>
      </c>
      <c r="C480" s="170"/>
      <c r="D480" s="170"/>
      <c r="E480" s="162"/>
      <c r="F480" s="170"/>
      <c r="G480" s="170"/>
      <c r="H480" s="162"/>
      <c r="I480" s="180"/>
      <c r="J480" s="180"/>
      <c r="K480" s="325">
        <v>8218</v>
      </c>
      <c r="L480" s="326">
        <f>IF(L475=-1,"-1",L473+L474+L475)</f>
        <v>7603</v>
      </c>
      <c r="M480" s="129">
        <f>IF(K473+K474+K475&lt;=0,"",IF(L475=-1,"",L480/K480*100-100))</f>
        <v>-7.483572645412508</v>
      </c>
      <c r="N480" s="325">
        <v>1675.2</v>
      </c>
      <c r="O480" s="326">
        <f>IF(O475=-1,"-1",O473+O474+O475)</f>
        <v>1417</v>
      </c>
      <c r="P480" s="129">
        <f>IF(N473+N474+N475&lt;=0,"",IF(O475=-1,"",O480/N480*100-100))</f>
        <v>-15.413085004775553</v>
      </c>
      <c r="Q480" s="325">
        <v>6856</v>
      </c>
      <c r="R480" s="326">
        <f>IF(R475=-1,"-1",R473+R474+R475)</f>
        <v>6302</v>
      </c>
      <c r="S480" s="129">
        <f>IF(Q473+Q474+Q475&lt;=0,"",IF(R475=-1,"",R480/Q480*100-100))</f>
        <v>-8.080513418903152</v>
      </c>
      <c r="T480" s="325">
        <v>1587.6</v>
      </c>
      <c r="U480" s="326">
        <f>IF(U475=-1,"-1",U473+U474+U475)</f>
        <v>1339</v>
      </c>
      <c r="V480" s="129">
        <f>IF(T473+T474+T475&lt;=0,"",IF(U475=-1,"",U480/T480*100-100))</f>
        <v>-15.658856135046605</v>
      </c>
      <c r="X480" s="136"/>
      <c r="AA480" s="244"/>
      <c r="AB480" s="244"/>
    </row>
    <row r="481" spans="1:28" ht="14.4" thickTop="1" thickBot="1">
      <c r="B481" s="146"/>
      <c r="C481" s="158"/>
      <c r="D481" s="158"/>
      <c r="E481" s="158"/>
      <c r="F481" s="158"/>
      <c r="G481" s="158"/>
      <c r="H481" s="158"/>
      <c r="I481" s="180"/>
      <c r="J481" s="180"/>
      <c r="K481" s="180"/>
      <c r="L481" s="146"/>
      <c r="M481" s="146"/>
      <c r="N481" s="180"/>
      <c r="O481" s="146"/>
      <c r="P481" s="146"/>
      <c r="Q481" s="180"/>
      <c r="R481" s="146"/>
      <c r="S481" s="146"/>
      <c r="T481" s="180"/>
      <c r="U481" s="146"/>
      <c r="V481" s="146"/>
    </row>
    <row r="482" spans="1:28" s="138" customFormat="1" ht="15.75" customHeight="1" thickTop="1" thickBot="1">
      <c r="A482" s="138" t="str">
        <f>F462&amp;"y"</f>
        <v>EVRy</v>
      </c>
      <c r="B482" s="152" t="str">
        <f>IF($F$1="de",headings!$C$35,IF($F$1="fr",headings!$B$35,headings!$A$35))</f>
        <v>Full year</v>
      </c>
      <c r="C482" s="177"/>
      <c r="D482" s="177"/>
      <c r="E482" s="162"/>
      <c r="F482" s="177"/>
      <c r="G482" s="177"/>
      <c r="H482" s="162"/>
      <c r="I482" s="180"/>
      <c r="J482" s="180"/>
      <c r="K482" s="328">
        <v>29632</v>
      </c>
      <c r="L482" s="329">
        <f>IF(L475=-1,"-1",SUM(L477:L480))</f>
        <v>30504</v>
      </c>
      <c r="M482" s="212">
        <f>IF(SUM(K464:K475)&lt;=0,"",IF(L475=-1,"",L482/K482*100-100))</f>
        <v>2.9427645788336889</v>
      </c>
      <c r="N482" s="328">
        <v>6261.3</v>
      </c>
      <c r="O482" s="329">
        <f>IF(O475=-1,"-1",SUM(O477:O480))</f>
        <v>6034</v>
      </c>
      <c r="P482" s="212">
        <f>IF(SUM(N464:N475)&lt;=0,"",IF(O475=-1,"",O482/N482*100-100))</f>
        <v>-3.6302365323495138</v>
      </c>
      <c r="Q482" s="328">
        <v>25384</v>
      </c>
      <c r="R482" s="329">
        <f>IF(R475=-1,"-1",SUM(R477:R480))</f>
        <v>25084</v>
      </c>
      <c r="S482" s="212">
        <f>IF(SUM(Q464:Q475)&lt;=0,"",IF(R475=-1,"",R482/Q482*100-100))</f>
        <v>-1.1818468326504927</v>
      </c>
      <c r="T482" s="328">
        <v>5957.5</v>
      </c>
      <c r="U482" s="329">
        <f>IF(U475=-1,"-1",SUM(U477:U480))</f>
        <v>5699</v>
      </c>
      <c r="V482" s="212">
        <f>IF(SUM(T464:T475)&lt;=0,"",IF(U475=-1,"",U482/T482*100-100))</f>
        <v>-4.3390684011749983</v>
      </c>
      <c r="X482" s="136"/>
    </row>
    <row r="483" spans="1:28" ht="13.8" thickTop="1">
      <c r="B483" s="147"/>
      <c r="C483" s="180"/>
      <c r="D483" s="180"/>
      <c r="E483" s="180"/>
      <c r="F483" s="180"/>
      <c r="G483" s="180"/>
      <c r="H483" s="180"/>
      <c r="I483" s="180"/>
      <c r="J483" s="180"/>
      <c r="K483" s="180"/>
      <c r="L483" s="180"/>
      <c r="M483" s="180"/>
      <c r="N483" s="180"/>
      <c r="O483" s="180"/>
      <c r="P483" s="180"/>
      <c r="Q483" s="180"/>
      <c r="R483" s="180"/>
      <c r="S483" s="180"/>
      <c r="T483" s="180"/>
      <c r="U483" s="149"/>
      <c r="V483" s="149"/>
    </row>
    <row r="484" spans="1:28">
      <c r="B484" s="147"/>
      <c r="C484" s="180"/>
      <c r="D484" s="180"/>
      <c r="E484" s="180"/>
      <c r="F484" s="180"/>
      <c r="G484" s="180"/>
      <c r="H484" s="180"/>
      <c r="I484" s="180"/>
      <c r="J484" s="180"/>
      <c r="K484" s="180"/>
      <c r="L484" s="180"/>
      <c r="M484" s="180"/>
      <c r="N484" s="180"/>
      <c r="O484" s="180"/>
      <c r="P484" s="180"/>
      <c r="Q484" s="180"/>
      <c r="R484" s="180"/>
      <c r="S484" s="180"/>
      <c r="T484" s="180"/>
      <c r="U484" s="149"/>
      <c r="V484" s="149"/>
    </row>
    <row r="485" spans="1:28">
      <c r="B485" s="152" t="str">
        <f>IF($F$1="de",headings!$C$37,IF($F$1="fr",headings!$B$37,headings!$A$37))</f>
        <v>Comments</v>
      </c>
      <c r="C485" s="1021"/>
      <c r="D485" s="1022"/>
      <c r="E485" s="1022"/>
      <c r="F485" s="1022"/>
      <c r="G485" s="1022"/>
      <c r="H485" s="1022"/>
      <c r="I485" s="1022"/>
      <c r="J485" s="1022"/>
      <c r="K485" s="1022"/>
      <c r="L485" s="1022"/>
      <c r="M485" s="1022"/>
      <c r="N485" s="1022"/>
      <c r="O485" s="1022"/>
      <c r="P485" s="1022"/>
      <c r="Q485" s="1022"/>
      <c r="R485" s="1022"/>
      <c r="S485" s="1022"/>
      <c r="T485" s="1023"/>
      <c r="U485" s="149"/>
      <c r="V485" s="149"/>
    </row>
    <row r="486" spans="1:28">
      <c r="B486" s="151"/>
      <c r="C486" s="1024"/>
      <c r="D486" s="1025"/>
      <c r="E486" s="1025"/>
      <c r="F486" s="1025"/>
      <c r="G486" s="1025"/>
      <c r="H486" s="1025"/>
      <c r="I486" s="1025"/>
      <c r="J486" s="1025"/>
      <c r="K486" s="1025"/>
      <c r="L486" s="1025"/>
      <c r="M486" s="1025"/>
      <c r="N486" s="1025"/>
      <c r="O486" s="1025"/>
      <c r="P486" s="1025"/>
      <c r="Q486" s="1025"/>
      <c r="R486" s="1025"/>
      <c r="S486" s="1025"/>
      <c r="T486" s="1026"/>
      <c r="U486" s="149"/>
      <c r="V486" s="149"/>
    </row>
    <row r="487" spans="1:28">
      <c r="B487" s="151"/>
      <c r="C487" s="1024"/>
      <c r="D487" s="1025"/>
      <c r="E487" s="1025"/>
      <c r="F487" s="1025"/>
      <c r="G487" s="1025"/>
      <c r="H487" s="1025"/>
      <c r="I487" s="1025"/>
      <c r="J487" s="1025"/>
      <c r="K487" s="1025"/>
      <c r="L487" s="1025"/>
      <c r="M487" s="1025"/>
      <c r="N487" s="1025"/>
      <c r="O487" s="1025"/>
      <c r="P487" s="1025"/>
      <c r="Q487" s="1025"/>
      <c r="R487" s="1025"/>
      <c r="S487" s="1025"/>
      <c r="T487" s="1026"/>
      <c r="U487" s="149"/>
      <c r="V487" s="149"/>
      <c r="X487" s="141"/>
    </row>
    <row r="488" spans="1:28">
      <c r="B488" s="151"/>
      <c r="C488" s="1027"/>
      <c r="D488" s="1028"/>
      <c r="E488" s="1028"/>
      <c r="F488" s="1028"/>
      <c r="G488" s="1028"/>
      <c r="H488" s="1028"/>
      <c r="I488" s="1028"/>
      <c r="J488" s="1028"/>
      <c r="K488" s="1028"/>
      <c r="L488" s="1028"/>
      <c r="M488" s="1028"/>
      <c r="N488" s="1028"/>
      <c r="O488" s="1028"/>
      <c r="P488" s="1028"/>
      <c r="Q488" s="1028"/>
      <c r="R488" s="1028"/>
      <c r="S488" s="1028"/>
      <c r="T488" s="1029"/>
      <c r="U488" s="149"/>
      <c r="V488" s="149"/>
      <c r="X488" s="131"/>
    </row>
    <row r="489" spans="1:28">
      <c r="B489" s="151"/>
      <c r="C489" s="180"/>
      <c r="D489" s="180"/>
      <c r="E489" s="180"/>
      <c r="F489" s="180"/>
      <c r="G489" s="180"/>
      <c r="H489" s="180"/>
      <c r="I489" s="180"/>
      <c r="J489" s="180"/>
      <c r="K489" s="180"/>
      <c r="L489" s="180"/>
      <c r="M489" s="180"/>
      <c r="N489" s="180"/>
      <c r="O489" s="180"/>
      <c r="P489" s="180"/>
      <c r="Q489" s="180"/>
      <c r="R489" s="180"/>
      <c r="S489" s="180"/>
      <c r="T489" s="180"/>
      <c r="U489" s="149"/>
      <c r="V489" s="149"/>
    </row>
    <row r="490" spans="1:28">
      <c r="A490" s="142"/>
      <c r="B490" s="143"/>
      <c r="C490" s="181"/>
      <c r="D490" s="181"/>
      <c r="E490" s="181"/>
      <c r="F490" s="181"/>
      <c r="G490" s="181"/>
      <c r="H490" s="181"/>
      <c r="I490" s="181"/>
      <c r="J490" s="181"/>
      <c r="K490" s="181"/>
      <c r="L490" s="181"/>
      <c r="M490" s="181"/>
      <c r="N490" s="181"/>
      <c r="O490" s="181"/>
      <c r="P490" s="181"/>
      <c r="Q490" s="181"/>
      <c r="R490" s="181"/>
      <c r="S490" s="181"/>
      <c r="T490" s="181"/>
      <c r="U490" s="142"/>
      <c r="V490" s="142"/>
    </row>
    <row r="491" spans="1:28" s="141" customFormat="1" ht="6.75" customHeight="1">
      <c r="B491" s="146"/>
      <c r="C491" s="154"/>
      <c r="D491" s="154"/>
      <c r="E491" s="155"/>
      <c r="F491" s="154"/>
      <c r="G491" s="154"/>
      <c r="H491" s="155"/>
      <c r="I491" s="154"/>
      <c r="J491" s="154"/>
      <c r="K491" s="155"/>
      <c r="L491" s="154"/>
      <c r="M491" s="154"/>
      <c r="N491" s="155"/>
      <c r="O491" s="154"/>
      <c r="P491" s="154"/>
      <c r="Q491" s="155"/>
      <c r="R491" s="154"/>
      <c r="S491" s="154"/>
      <c r="T491" s="155"/>
      <c r="U491" s="147"/>
      <c r="V491" s="147"/>
      <c r="X491" s="136"/>
      <c r="AA491" s="239"/>
      <c r="AB491" s="239"/>
    </row>
    <row r="492" spans="1:28" s="131" customFormat="1" ht="17.399999999999999">
      <c r="B492" s="150" t="str">
        <f>IF($F$1="de",headings!$C$3,IF($F$1="fr",headings!$B$3,headings!$A$3))</f>
        <v>Railway Operator:</v>
      </c>
      <c r="C492" s="156"/>
      <c r="D492" s="156"/>
      <c r="E492" s="156"/>
      <c r="F492" s="1020" t="s">
        <v>28</v>
      </c>
      <c r="G492" s="1020"/>
      <c r="H492" s="1020"/>
      <c r="I492" s="1020"/>
      <c r="J492" s="1020"/>
      <c r="K492" s="157"/>
      <c r="L492" s="157"/>
      <c r="M492" s="157"/>
      <c r="N492" s="157"/>
      <c r="O492" s="157"/>
      <c r="P492" s="157"/>
      <c r="Q492" s="158"/>
      <c r="R492" s="158"/>
      <c r="S492" s="158"/>
      <c r="T492" s="158"/>
      <c r="U492" s="147"/>
      <c r="V492" s="147"/>
      <c r="X492" s="136"/>
      <c r="AA492" s="243"/>
      <c r="AB492" s="243"/>
    </row>
    <row r="493" spans="1:28" ht="6.75" customHeight="1" thickBot="1">
      <c r="B493" s="146"/>
      <c r="C493" s="157"/>
      <c r="D493" s="157"/>
      <c r="E493" s="159"/>
      <c r="F493" s="157"/>
      <c r="G493" s="157"/>
      <c r="H493" s="157"/>
      <c r="I493" s="157"/>
      <c r="J493" s="157"/>
      <c r="K493" s="157"/>
      <c r="L493" s="157"/>
      <c r="M493" s="157"/>
      <c r="N493" s="157"/>
      <c r="O493" s="157"/>
      <c r="P493" s="157"/>
      <c r="Q493" s="157"/>
      <c r="R493" s="157"/>
      <c r="S493" s="157"/>
      <c r="T493" s="160"/>
      <c r="U493" s="147"/>
      <c r="V493" s="147"/>
    </row>
    <row r="494" spans="1:28" ht="15.75" customHeight="1" thickTop="1">
      <c r="A494" s="136" t="str">
        <f>F492&amp;"m01"</f>
        <v>FGCm01</v>
      </c>
      <c r="B494" s="146" t="str">
        <f>IF($F$1="de",headings!$C$6,IF($F$1="fr",headings!$B$6,headings!$A$6))</f>
        <v>January</v>
      </c>
      <c r="C494" s="293">
        <v>6573</v>
      </c>
      <c r="D494" s="332">
        <v>6593</v>
      </c>
      <c r="E494" s="124">
        <f>IF(C494&lt;0.001,"",IF(D494=-1,"",D494/C494*100-100))</f>
        <v>0.3042750646584409</v>
      </c>
      <c r="F494" s="293">
        <v>62.7</v>
      </c>
      <c r="G494" s="332">
        <v>65.430000000000007</v>
      </c>
      <c r="H494" s="124">
        <f>IF(F494&lt;0.001,"",IF(G494=-1,"",G494/F494*100-100))</f>
        <v>4.3540669856459289</v>
      </c>
      <c r="I494" s="293">
        <v>65.430000000000007</v>
      </c>
      <c r="J494" s="332">
        <v>-1</v>
      </c>
      <c r="K494" s="293">
        <v>40.299999999999997</v>
      </c>
      <c r="L494" s="332">
        <v>56.99</v>
      </c>
      <c r="M494" s="124">
        <f>IF(K494&lt;0.001,"",IF(L494=-1,"",L494/K494*100-100))</f>
        <v>41.414392059553364</v>
      </c>
      <c r="N494" s="293">
        <v>2.2599999999999998</v>
      </c>
      <c r="O494" s="332">
        <v>3.47</v>
      </c>
      <c r="P494" s="124">
        <f>IF(N494&lt;0.001,"",IF(O494=-1,"",O494/N494*100-100))</f>
        <v>53.539823008849595</v>
      </c>
      <c r="Q494" s="158"/>
      <c r="R494" s="158"/>
      <c r="S494" s="158"/>
      <c r="T494" s="158"/>
      <c r="U494" s="147"/>
      <c r="V494" s="147"/>
    </row>
    <row r="495" spans="1:28" ht="15.75" customHeight="1">
      <c r="A495" s="136" t="str">
        <f>F492&amp;"m02"</f>
        <v>FGCm02</v>
      </c>
      <c r="B495" s="146" t="str">
        <f>IF($F$1="de",headings!$C$7,IF($F$1="fr",headings!$B$7,headings!$A$7))</f>
        <v>February</v>
      </c>
      <c r="C495" s="294">
        <v>6827</v>
      </c>
      <c r="D495" s="331">
        <v>6849</v>
      </c>
      <c r="E495" s="127">
        <f>IF(C495&lt;0.001,"",IF(D495=-1,"",D495/C495*100-100))</f>
        <v>0.32224989014208916</v>
      </c>
      <c r="F495" s="294">
        <v>66.3</v>
      </c>
      <c r="G495" s="331">
        <v>68.73</v>
      </c>
      <c r="H495" s="127">
        <f>IF(F495&lt;0.001,"",IF(G495=-1,"",G495/F495*100-100))</f>
        <v>3.6651583710407323</v>
      </c>
      <c r="I495" s="294">
        <v>68.73</v>
      </c>
      <c r="J495" s="331">
        <v>-1</v>
      </c>
      <c r="K495" s="294">
        <v>42.2</v>
      </c>
      <c r="L495" s="331">
        <v>55.61</v>
      </c>
      <c r="M495" s="127">
        <f>IF(K495&lt;0.001,"",IF(L495=-1,"",L495/K495*100-100))</f>
        <v>31.777251184834114</v>
      </c>
      <c r="N495" s="294">
        <v>2.36</v>
      </c>
      <c r="O495" s="331">
        <v>3.39</v>
      </c>
      <c r="P495" s="127">
        <f>IF(N495&lt;0.001,"",IF(O495=-1,"",O495/N495*100-100))</f>
        <v>43.644067796610187</v>
      </c>
      <c r="Q495" s="158"/>
      <c r="R495" s="158"/>
      <c r="S495" s="158"/>
      <c r="T495" s="158"/>
      <c r="U495" s="147"/>
      <c r="V495" s="147"/>
    </row>
    <row r="496" spans="1:28" ht="15.75" customHeight="1" thickBot="1">
      <c r="A496" s="136" t="str">
        <f>F492&amp;"m03"</f>
        <v>FGCm03</v>
      </c>
      <c r="B496" s="146" t="str">
        <f>IF($F$1="de",headings!$C$8,IF($F$1="fr",headings!$B$8,headings!$A$8))</f>
        <v>March</v>
      </c>
      <c r="C496" s="295">
        <v>7754</v>
      </c>
      <c r="D496" s="331">
        <v>7578</v>
      </c>
      <c r="E496" s="129">
        <f>IF(C496&lt;0.001,"",IF(D496=-1,"",D496/C496*100-100))</f>
        <v>-2.2697962342017064</v>
      </c>
      <c r="F496" s="295">
        <v>75.8</v>
      </c>
      <c r="G496" s="331">
        <v>76.47</v>
      </c>
      <c r="H496" s="129">
        <f>IF(F496&lt;0.001,"",IF(G496=-1,"",G496/F496*100-100))</f>
        <v>0.88390501319261716</v>
      </c>
      <c r="I496" s="295">
        <v>76.47</v>
      </c>
      <c r="J496" s="331">
        <v>-1</v>
      </c>
      <c r="K496" s="295">
        <v>48</v>
      </c>
      <c r="L496" s="331">
        <v>78.650000000000006</v>
      </c>
      <c r="M496" s="129">
        <f>IF(K496&lt;0.001,"",IF(L496=-1,"",L496/K496*100-100))</f>
        <v>63.854166666666686</v>
      </c>
      <c r="N496" s="295">
        <v>2.68</v>
      </c>
      <c r="O496" s="331">
        <v>4.74</v>
      </c>
      <c r="P496" s="129">
        <f>IF(N496&lt;0.001,"",IF(O496=-1,"",O496/N496*100-100))</f>
        <v>76.865671641791039</v>
      </c>
      <c r="Q496" s="158"/>
      <c r="R496" s="158"/>
      <c r="S496" s="158"/>
      <c r="T496" s="158"/>
      <c r="U496" s="147"/>
      <c r="V496" s="147"/>
    </row>
    <row r="497" spans="1:28" ht="15.75" customHeight="1" thickTop="1">
      <c r="A497" s="136" t="str">
        <f>F492&amp;"m04"</f>
        <v>FGCm04</v>
      </c>
      <c r="B497" s="146" t="str">
        <f>IF($F$1="de",headings!$C$9,IF($F$1="fr",headings!$B$9,headings!$A$9))</f>
        <v>April</v>
      </c>
      <c r="C497" s="293">
        <v>7190</v>
      </c>
      <c r="D497" s="332">
        <v>6610</v>
      </c>
      <c r="E497" s="124">
        <f t="shared" ref="E497:E502" si="45">IF(C497&lt;0.001,"",IF(D497=-1,"",D497/C497*100-100))</f>
        <v>-8.0667593880389461</v>
      </c>
      <c r="F497" s="293">
        <v>73</v>
      </c>
      <c r="G497" s="332">
        <v>66.84</v>
      </c>
      <c r="H497" s="124">
        <f t="shared" ref="H497:H502" si="46">IF(F497&lt;0.001,"",IF(G497=-1,"",G497/F497*100-100))</f>
        <v>-8.4383561643835492</v>
      </c>
      <c r="I497" s="293">
        <v>66.84</v>
      </c>
      <c r="J497" s="332">
        <v>-1</v>
      </c>
      <c r="K497" s="293">
        <v>53.3</v>
      </c>
      <c r="L497" s="332">
        <v>60.87</v>
      </c>
      <c r="M497" s="124">
        <f t="shared" ref="M497:M502" si="47">IF(K497&lt;0.001,"",IF(L497=-1,"",L497/K497*100-100))</f>
        <v>14.202626641651037</v>
      </c>
      <c r="N497" s="293">
        <v>3</v>
      </c>
      <c r="O497" s="332">
        <v>3.64</v>
      </c>
      <c r="P497" s="124">
        <f t="shared" ref="P497:P502" si="48">IF(N497&lt;0.001,"",IF(O497=-1,"",O497/N497*100-100))</f>
        <v>21.333333333333343</v>
      </c>
      <c r="Q497" s="158"/>
      <c r="R497" s="158"/>
      <c r="S497" s="158"/>
      <c r="T497" s="158"/>
      <c r="U497" s="147"/>
      <c r="V497" s="147"/>
    </row>
    <row r="498" spans="1:28" ht="15.75" customHeight="1">
      <c r="A498" s="136" t="str">
        <f>F492&amp;"m05"</f>
        <v>FGCm05</v>
      </c>
      <c r="B498" s="146" t="str">
        <f>IF($F$1="de",headings!$C$10,IF($F$1="fr",headings!$B$10,headings!$A$10))</f>
        <v>May</v>
      </c>
      <c r="C498" s="294">
        <v>7399</v>
      </c>
      <c r="D498" s="331">
        <v>7624</v>
      </c>
      <c r="E498" s="127">
        <f t="shared" si="45"/>
        <v>3.0409514799297028</v>
      </c>
      <c r="F498" s="294">
        <v>75.5</v>
      </c>
      <c r="G498" s="331">
        <v>77.11</v>
      </c>
      <c r="H498" s="127">
        <f t="shared" si="46"/>
        <v>2.1324503311258383</v>
      </c>
      <c r="I498" s="294">
        <v>77.11</v>
      </c>
      <c r="J498" s="331">
        <v>-1</v>
      </c>
      <c r="K498" s="294">
        <v>58.3</v>
      </c>
      <c r="L498" s="331">
        <v>67.34</v>
      </c>
      <c r="M498" s="127">
        <f t="shared" si="47"/>
        <v>15.506003430531749</v>
      </c>
      <c r="N498" s="294">
        <v>3.45</v>
      </c>
      <c r="O498" s="331">
        <v>4.26</v>
      </c>
      <c r="P498" s="127">
        <f t="shared" si="48"/>
        <v>23.478260869565219</v>
      </c>
      <c r="Q498" s="158"/>
      <c r="R498" s="158"/>
      <c r="S498" s="158"/>
      <c r="T498" s="158"/>
      <c r="U498" s="147"/>
      <c r="V498" s="147"/>
    </row>
    <row r="499" spans="1:28" ht="15.75" customHeight="1" thickBot="1">
      <c r="A499" s="136" t="str">
        <f>F492&amp;"m06"</f>
        <v>FGCm06</v>
      </c>
      <c r="B499" s="146" t="str">
        <f>IF($F$1="de",headings!$C$11,IF($F$1="fr",headings!$B$11,headings!$A$11))</f>
        <v>June</v>
      </c>
      <c r="C499" s="295">
        <v>6645</v>
      </c>
      <c r="D499" s="331">
        <v>6655</v>
      </c>
      <c r="E499" s="129">
        <f t="shared" si="45"/>
        <v>0.15048908954101137</v>
      </c>
      <c r="F499" s="295">
        <v>67.2</v>
      </c>
      <c r="G499" s="331">
        <v>66.45</v>
      </c>
      <c r="H499" s="129">
        <f t="shared" si="46"/>
        <v>-1.1160714285714306</v>
      </c>
      <c r="I499" s="295">
        <v>66.45</v>
      </c>
      <c r="J499" s="331">
        <v>-1</v>
      </c>
      <c r="K499" s="295">
        <v>56.5</v>
      </c>
      <c r="L499" s="331">
        <v>71.680000000000007</v>
      </c>
      <c r="M499" s="129">
        <f t="shared" si="47"/>
        <v>26.867256637168154</v>
      </c>
      <c r="N499" s="295">
        <v>3.37</v>
      </c>
      <c r="O499" s="331">
        <v>4.51</v>
      </c>
      <c r="P499" s="129">
        <f t="shared" si="48"/>
        <v>33.827893175074166</v>
      </c>
      <c r="Q499" s="158"/>
      <c r="R499" s="158"/>
      <c r="S499" s="158"/>
      <c r="T499" s="158"/>
      <c r="U499" s="147"/>
      <c r="V499" s="147"/>
    </row>
    <row r="500" spans="1:28" ht="15.75" customHeight="1" thickTop="1">
      <c r="A500" s="136" t="str">
        <f>F492&amp;"m07"</f>
        <v>FGCm07</v>
      </c>
      <c r="B500" s="146" t="str">
        <f>IF($F$1="de",headings!$C$12,IF($F$1="fr",headings!$B$12,headings!$A$12))</f>
        <v>July</v>
      </c>
      <c r="C500" s="293">
        <v>6394</v>
      </c>
      <c r="D500" s="332">
        <v>6140</v>
      </c>
      <c r="E500" s="127">
        <f t="shared" si="45"/>
        <v>-3.9724741945573925</v>
      </c>
      <c r="F500" s="293">
        <v>65.099999999999994</v>
      </c>
      <c r="G500" s="332">
        <v>61.54</v>
      </c>
      <c r="H500" s="127">
        <f t="shared" si="46"/>
        <v>-5.4685099846390131</v>
      </c>
      <c r="I500" s="293">
        <v>61.54</v>
      </c>
      <c r="J500" s="332">
        <v>-1</v>
      </c>
      <c r="K500" s="293">
        <v>63.1</v>
      </c>
      <c r="L500" s="332">
        <v>72.400000000000006</v>
      </c>
      <c r="M500" s="127">
        <f t="shared" si="47"/>
        <v>14.738510301109358</v>
      </c>
      <c r="N500" s="293">
        <v>3.81</v>
      </c>
      <c r="O500" s="332">
        <v>4.53</v>
      </c>
      <c r="P500" s="127">
        <f t="shared" si="48"/>
        <v>18.8976377952756</v>
      </c>
      <c r="Q500" s="158"/>
      <c r="R500" s="158"/>
      <c r="S500" s="158"/>
      <c r="T500" s="158"/>
      <c r="U500" s="147"/>
      <c r="V500" s="147"/>
    </row>
    <row r="501" spans="1:28" ht="15.75" customHeight="1">
      <c r="A501" s="136" t="str">
        <f>F492&amp;"m08"</f>
        <v>FGCm08</v>
      </c>
      <c r="B501" s="146" t="str">
        <f>IF($F$1="de",headings!$C$13,IF($F$1="fr",headings!$B$13,headings!$A$13))</f>
        <v>August</v>
      </c>
      <c r="C501" s="294">
        <v>3755</v>
      </c>
      <c r="D501" s="331">
        <v>4240</v>
      </c>
      <c r="E501" s="127">
        <f t="shared" si="45"/>
        <v>12.916111850865519</v>
      </c>
      <c r="F501" s="294">
        <v>39</v>
      </c>
      <c r="G501" s="331">
        <v>43.04</v>
      </c>
      <c r="H501" s="127">
        <f t="shared" si="46"/>
        <v>10.358974358974351</v>
      </c>
      <c r="I501" s="294">
        <v>43.04</v>
      </c>
      <c r="J501" s="331">
        <v>-1</v>
      </c>
      <c r="K501" s="294">
        <v>31.9</v>
      </c>
      <c r="L501" s="331">
        <v>70.010000000000005</v>
      </c>
      <c r="M501" s="127">
        <f t="shared" si="47"/>
        <v>119.46708463949847</v>
      </c>
      <c r="N501" s="294">
        <v>2.54</v>
      </c>
      <c r="O501" s="331">
        <v>4.75</v>
      </c>
      <c r="P501" s="127">
        <f t="shared" si="48"/>
        <v>87.00787401574803</v>
      </c>
      <c r="Q501" s="158"/>
      <c r="R501" s="158"/>
      <c r="S501" s="158"/>
      <c r="T501" s="158"/>
      <c r="U501" s="147"/>
      <c r="V501" s="147"/>
    </row>
    <row r="502" spans="1:28" ht="15.75" customHeight="1" thickBot="1">
      <c r="A502" s="136" t="str">
        <f>F492&amp;"m09"</f>
        <v>FGCm09</v>
      </c>
      <c r="B502" s="146" t="str">
        <f>IF($F$1="de",headings!$C$14,IF($F$1="fr",headings!$B$14,headings!$A$14))</f>
        <v>September</v>
      </c>
      <c r="C502" s="295">
        <v>6520</v>
      </c>
      <c r="D502" s="333">
        <v>7008</v>
      </c>
      <c r="E502" s="129">
        <f t="shared" si="45"/>
        <v>7.4846625766871142</v>
      </c>
      <c r="F502" s="295">
        <v>65.400000000000006</v>
      </c>
      <c r="G502" s="333">
        <v>70.92</v>
      </c>
      <c r="H502" s="129">
        <f t="shared" si="46"/>
        <v>8.4403669724770509</v>
      </c>
      <c r="I502" s="295">
        <v>70.92</v>
      </c>
      <c r="J502" s="333">
        <v>-1</v>
      </c>
      <c r="K502" s="295">
        <v>54.1</v>
      </c>
      <c r="L502" s="333">
        <v>80.52</v>
      </c>
      <c r="M502" s="129">
        <f t="shared" si="47"/>
        <v>48.83548983364139</v>
      </c>
      <c r="N502" s="295">
        <v>3.25</v>
      </c>
      <c r="O502" s="333">
        <v>5.0599999999999996</v>
      </c>
      <c r="P502" s="129">
        <f t="shared" si="48"/>
        <v>55.692307692307679</v>
      </c>
      <c r="Q502" s="158"/>
      <c r="R502" s="158"/>
      <c r="S502" s="158"/>
      <c r="T502" s="158"/>
      <c r="U502" s="147"/>
      <c r="V502" s="147"/>
    </row>
    <row r="503" spans="1:28" ht="15.75" customHeight="1" thickTop="1">
      <c r="A503" s="136" t="str">
        <f>F492&amp;"m10"</f>
        <v>FGCm10</v>
      </c>
      <c r="B503" s="146" t="str">
        <f>IF($F$1="de",headings!$C$15,IF($F$1="fr",headings!$B$15,headings!$A$15))</f>
        <v>October</v>
      </c>
      <c r="C503" s="293">
        <v>7255</v>
      </c>
      <c r="D503" s="331">
        <v>7306</v>
      </c>
      <c r="E503" s="127">
        <v>-8.855131530196374</v>
      </c>
      <c r="F503" s="293">
        <v>73.900000000000006</v>
      </c>
      <c r="G503" s="331">
        <v>75.64</v>
      </c>
      <c r="H503" s="127">
        <v>-8.855131530196374</v>
      </c>
      <c r="I503" s="293">
        <v>75.64</v>
      </c>
      <c r="J503" s="331">
        <v>-1</v>
      </c>
      <c r="K503" s="293">
        <v>58.9</v>
      </c>
      <c r="L503" s="331">
        <v>62.28</v>
      </c>
      <c r="M503" s="127">
        <v>-8.855131530196374</v>
      </c>
      <c r="N503" s="293">
        <v>3.4</v>
      </c>
      <c r="O503" s="331">
        <v>3.67</v>
      </c>
      <c r="P503" s="127">
        <v>-8.855131530196374</v>
      </c>
      <c r="Q503" s="158"/>
      <c r="R503" s="158"/>
      <c r="S503" s="158"/>
      <c r="T503" s="158"/>
      <c r="U503" s="147"/>
      <c r="V503" s="147"/>
      <c r="X503" s="137"/>
    </row>
    <row r="504" spans="1:28" ht="15.75" customHeight="1">
      <c r="A504" s="136" t="str">
        <f>F492&amp;"m11"</f>
        <v>FGCm11</v>
      </c>
      <c r="B504" s="146" t="str">
        <f>IF($F$1="de",headings!$C$16,IF($F$1="fr",headings!$B$16,headings!$A$16))</f>
        <v>November</v>
      </c>
      <c r="C504" s="294">
        <v>6890</v>
      </c>
      <c r="D504" s="331">
        <v>7430</v>
      </c>
      <c r="E504" s="127">
        <v>-8.5334318433690441</v>
      </c>
      <c r="F504" s="294">
        <v>69.8</v>
      </c>
      <c r="G504" s="331">
        <v>76.03</v>
      </c>
      <c r="H504" s="127">
        <v>-8.5334318433690441</v>
      </c>
      <c r="I504" s="294">
        <v>76.03</v>
      </c>
      <c r="J504" s="331">
        <v>-1</v>
      </c>
      <c r="K504" s="294">
        <v>62.8</v>
      </c>
      <c r="L504" s="331">
        <v>51.65</v>
      </c>
      <c r="M504" s="127">
        <v>-8.5334318433690441</v>
      </c>
      <c r="N504" s="294">
        <v>3.61</v>
      </c>
      <c r="O504" s="331">
        <v>3.25</v>
      </c>
      <c r="P504" s="127">
        <v>-8.5334318433690441</v>
      </c>
      <c r="Q504" s="158"/>
      <c r="R504" s="158"/>
      <c r="S504" s="158"/>
      <c r="T504" s="158"/>
      <c r="U504" s="147"/>
      <c r="V504" s="147"/>
      <c r="X504" s="137"/>
    </row>
    <row r="505" spans="1:28" ht="15.75" customHeight="1" thickBot="1">
      <c r="A505" s="136" t="str">
        <f>F492&amp;"m12"</f>
        <v>FGCm12</v>
      </c>
      <c r="B505" s="146" t="str">
        <f>IF($F$1="de",headings!$C$17,IF($F$1="fr",headings!$B$17,headings!$A$17))</f>
        <v>December</v>
      </c>
      <c r="C505" s="295">
        <v>6559</v>
      </c>
      <c r="D505" s="333">
        <v>6431</v>
      </c>
      <c r="E505" s="129">
        <v>-5.1564722617354164</v>
      </c>
      <c r="F505" s="295">
        <v>64.8</v>
      </c>
      <c r="G505" s="333">
        <v>64.44</v>
      </c>
      <c r="H505" s="129">
        <v>-5.1564722617354164</v>
      </c>
      <c r="I505" s="295">
        <v>64.44</v>
      </c>
      <c r="J505" s="333">
        <v>-1</v>
      </c>
      <c r="K505" s="295">
        <v>58.3</v>
      </c>
      <c r="L505" s="333">
        <v>56.24</v>
      </c>
      <c r="M505" s="129">
        <v>-5.1564722617354164</v>
      </c>
      <c r="N505" s="295">
        <v>3.52</v>
      </c>
      <c r="O505" s="333">
        <v>3.5</v>
      </c>
      <c r="P505" s="129">
        <v>-5.1564722617354164</v>
      </c>
      <c r="Q505" s="158"/>
      <c r="R505" s="158"/>
      <c r="S505" s="158"/>
      <c r="T505" s="158"/>
      <c r="U505" s="147"/>
      <c r="V505" s="147"/>
      <c r="X505" s="137"/>
    </row>
    <row r="506" spans="1:28" ht="14.4" thickTop="1" thickBot="1">
      <c r="B506" s="146"/>
      <c r="C506" s="180"/>
      <c r="D506" s="180"/>
      <c r="E506" s="180"/>
      <c r="F506" s="180"/>
      <c r="G506" s="180"/>
      <c r="H506" s="180"/>
      <c r="I506" s="180"/>
      <c r="J506" s="180"/>
      <c r="K506" s="180"/>
      <c r="L506" s="180"/>
      <c r="M506" s="180"/>
      <c r="N506" s="180"/>
      <c r="O506" s="180"/>
      <c r="P506" s="180"/>
      <c r="Q506" s="158"/>
      <c r="R506" s="158"/>
      <c r="S506" s="158"/>
      <c r="T506" s="158"/>
      <c r="U506" s="147"/>
      <c r="V506" s="147"/>
      <c r="X506" s="137"/>
    </row>
    <row r="507" spans="1:28" s="137" customFormat="1" ht="15.75" customHeight="1" thickTop="1">
      <c r="A507" s="137" t="str">
        <f>F492&amp;"q1"</f>
        <v>FGCq1</v>
      </c>
      <c r="B507" s="146" t="str">
        <f>IF($F$1="de",headings!$C$31,IF($F$1="fr",headings!$B$31,headings!$A$31))</f>
        <v>Quarter 1</v>
      </c>
      <c r="C507" s="319">
        <f>IF(C496=-1,"-1",C494+C495+C496)</f>
        <v>21154</v>
      </c>
      <c r="D507" s="410">
        <f>IF(D496=-1,"-1",D494+D495+D496)</f>
        <v>21020</v>
      </c>
      <c r="E507" s="124">
        <f>IF(C496+C497+C498&lt;=0,"",IF(D496=-1,"",D507/C507*100-100))</f>
        <v>-0.63344993854590825</v>
      </c>
      <c r="F507" s="319">
        <f>IF(F496=-1,"-1",F494+F495+F496)</f>
        <v>204.8</v>
      </c>
      <c r="G507" s="410">
        <f>IF(G496=-1,"-1",G494+G495+G496)</f>
        <v>210.63000000000002</v>
      </c>
      <c r="H507" s="124">
        <f>IF(F496+F497+F498&lt;=0,"",IF(G496=-1,"",G507/F507*100-100))</f>
        <v>2.8466796875000142</v>
      </c>
      <c r="I507" s="319">
        <f>IF(I496=-1,"-1",I494+I495+I496)</f>
        <v>210.63000000000002</v>
      </c>
      <c r="J507" s="334" t="s">
        <v>362</v>
      </c>
      <c r="K507" s="319">
        <f>IF(K496=-1,"-1",K494+K495+K496)</f>
        <v>130.5</v>
      </c>
      <c r="L507" s="410">
        <f>IF(L496=-1,"-1",L494+L495+L496)</f>
        <v>191.25</v>
      </c>
      <c r="M507" s="124">
        <f>IF(K496+K497+K498&lt;=0,"",IF(L496=-1,"",L507/K507*100-100))</f>
        <v>46.551724137931018</v>
      </c>
      <c r="N507" s="319">
        <f>IF(N496=-1,"-1",N494+N495+N496)</f>
        <v>7.2999999999999989</v>
      </c>
      <c r="O507" s="410">
        <f>IF(O496=-1,"-1",O494+O495+O496)</f>
        <v>11.600000000000001</v>
      </c>
      <c r="P507" s="124">
        <f>IF(N496+N497+N498&lt;=0,"",IF(O496=-1,"",O507/N507*100-100))</f>
        <v>58.904109589041127</v>
      </c>
      <c r="Q507" s="158"/>
      <c r="R507" s="158"/>
      <c r="S507" s="158"/>
      <c r="T507" s="158"/>
      <c r="U507" s="147"/>
      <c r="V507" s="147"/>
      <c r="X507" s="136"/>
      <c r="AA507" s="244"/>
      <c r="AB507" s="244"/>
    </row>
    <row r="508" spans="1:28" s="137" customFormat="1" ht="15.75" customHeight="1">
      <c r="A508" s="137" t="str">
        <f>F492&amp;"q2"</f>
        <v>FGCq2</v>
      </c>
      <c r="B508" s="146" t="str">
        <f>IF($F$1="de",headings!$C$32,IF($F$1="fr",headings!$B$32,headings!$A$32))</f>
        <v>Quarter 2</v>
      </c>
      <c r="C508" s="322">
        <f>IF(C499=-1,"-1",C497+C498+C499)</f>
        <v>21234</v>
      </c>
      <c r="D508" s="445">
        <f>IF(D499=-1,"-1",D497+D498+D499)</f>
        <v>20889</v>
      </c>
      <c r="E508" s="127">
        <f>IF(C497+C498+C499&lt;=0,"",IF(D499=-1,"",D508/C508*100-100))</f>
        <v>-1.6247527550155496</v>
      </c>
      <c r="F508" s="322">
        <f>IF(F499=-1,"-1",F497+F498+F499)</f>
        <v>215.7</v>
      </c>
      <c r="G508" s="445">
        <f>IF(G499=-1,"-1",G497+G498+G499)</f>
        <v>210.39999999999998</v>
      </c>
      <c r="H508" s="127">
        <f>IF(F497+F498+F499&lt;=0,"",IF(G499=-1,"",G508/F508*100-100))</f>
        <v>-2.4571163653222072</v>
      </c>
      <c r="I508" s="322">
        <f>IF(I499=-1,"-1",I497+I498+I499)</f>
        <v>210.39999999999998</v>
      </c>
      <c r="J508" s="335" t="s">
        <v>362</v>
      </c>
      <c r="K508" s="322">
        <f>IF(K499=-1,"-1",K497+K498+K499)</f>
        <v>168.1</v>
      </c>
      <c r="L508" s="445">
        <f>IF(L499=-1,"-1",L497+L498+L499)</f>
        <v>199.89000000000001</v>
      </c>
      <c r="M508" s="127">
        <f>IF(K497+K498+K499&lt;=0,"",IF(L499=-1,"",L508/K508*100-100))</f>
        <v>18.911362284354567</v>
      </c>
      <c r="N508" s="322">
        <f>IF(N499=-1,"-1",N497+N498+N499)</f>
        <v>9.82</v>
      </c>
      <c r="O508" s="445">
        <f>IF(O499=-1,"-1",O497+O498+O499)</f>
        <v>12.41</v>
      </c>
      <c r="P508" s="127">
        <f>IF(N497+N498+N499&lt;=0,"",IF(O499=-1,"",O508/N508*100-100))</f>
        <v>26.374745417515271</v>
      </c>
      <c r="Q508" s="158"/>
      <c r="R508" s="158"/>
      <c r="S508" s="158"/>
      <c r="T508" s="158"/>
      <c r="U508" s="147"/>
      <c r="V508" s="147"/>
      <c r="X508" s="138"/>
      <c r="AA508" s="244"/>
      <c r="AB508" s="244"/>
    </row>
    <row r="509" spans="1:28" s="137" customFormat="1" ht="15.75" customHeight="1">
      <c r="A509" s="137" t="str">
        <f>F492&amp;"q3"</f>
        <v>FGCq3</v>
      </c>
      <c r="B509" s="146" t="str">
        <f>IF($F$1="de",headings!$C$33,IF($F$1="fr",headings!$B$33,headings!$A$33))</f>
        <v>Quarter 3</v>
      </c>
      <c r="C509" s="322">
        <f>IF(C502=-1,"-1",C500+C501+C502)</f>
        <v>16669</v>
      </c>
      <c r="D509" s="445">
        <f>IF(D502=-1,"-1",D500+D501+D502)</f>
        <v>17388</v>
      </c>
      <c r="E509" s="127">
        <f>IF(C500+C501+C502&lt;=0,"",IF(D502=-1,"",D509/C509*100-100))</f>
        <v>4.3133961245425496</v>
      </c>
      <c r="F509" s="322">
        <f>IF(F502=-1,"-1",F500+F501+F502)</f>
        <v>169.5</v>
      </c>
      <c r="G509" s="445">
        <f>IF(G502=-1,"-1",G500+G501+G502)</f>
        <v>175.5</v>
      </c>
      <c r="H509" s="127">
        <f>IF(F500+F501+F502&lt;=0,"",IF(G502=-1,"",G509/F509*100-100))</f>
        <v>3.5398230088495666</v>
      </c>
      <c r="I509" s="322">
        <f>IF(I502=-1,"-1",I500+I501+I502)</f>
        <v>175.5</v>
      </c>
      <c r="J509" s="335" t="s">
        <v>362</v>
      </c>
      <c r="K509" s="322">
        <f>IF(K502=-1,"-1",K500+K501+K502)</f>
        <v>149.1</v>
      </c>
      <c r="L509" s="445">
        <f>IF(L502=-1,"-1",L500+L501+L502)</f>
        <v>222.93</v>
      </c>
      <c r="M509" s="127">
        <f>IF(K500+K501+K502&lt;=0,"",IF(L502=-1,"",L509/K509*100-100))</f>
        <v>49.517102615694171</v>
      </c>
      <c r="N509" s="322">
        <f>IF(N502=-1,"-1",N500+N501+N502)</f>
        <v>9.6</v>
      </c>
      <c r="O509" s="445">
        <f>IF(O502=-1,"-1",O500+O501+O502)</f>
        <v>14.34</v>
      </c>
      <c r="P509" s="127">
        <f>IF(N500+N501+N502&lt;=0,"",IF(O502=-1,"",O509/N509*100-100))</f>
        <v>49.375</v>
      </c>
      <c r="Q509" s="158"/>
      <c r="R509" s="158"/>
      <c r="S509" s="158"/>
      <c r="T509" s="158"/>
      <c r="U509" s="147"/>
      <c r="V509" s="147"/>
      <c r="X509" s="136"/>
      <c r="AA509" s="244"/>
      <c r="AB509" s="244"/>
    </row>
    <row r="510" spans="1:28" s="137" customFormat="1" ht="15.75" customHeight="1" thickBot="1">
      <c r="A510" s="137" t="str">
        <f>F492&amp;"q4"</f>
        <v>FGCq4</v>
      </c>
      <c r="B510" s="146" t="str">
        <f>IF($F$1="de",headings!$C$34,IF($F$1="fr",headings!$B$34,headings!$A$34))</f>
        <v>Quarter 4</v>
      </c>
      <c r="C510" s="325">
        <f>IF(C505=-1,"-1",C503+C504+C505)</f>
        <v>20704</v>
      </c>
      <c r="D510" s="336">
        <f>IF(D505=-1,"-1",D503+D504+D505)</f>
        <v>21167</v>
      </c>
      <c r="E510" s="129">
        <f>IF(C503+C504+C505&lt;=0,"",IF(D505=-1,"",D510/C510*100-100))</f>
        <v>2.2362828438948981</v>
      </c>
      <c r="F510" s="325">
        <f>IF(F505=-1,"-1",F503+F504+F505)</f>
        <v>208.5</v>
      </c>
      <c r="G510" s="336">
        <f>IF(G505=-1,"-1",G503+G504+G505)</f>
        <v>216.11</v>
      </c>
      <c r="H510" s="129">
        <f>IF(F503+F504+F505&lt;=0,"",IF(G505=-1,"",G510/F510*100-100))</f>
        <v>3.6498800959232653</v>
      </c>
      <c r="I510" s="325">
        <f>IF(I505=-1,"-1",I503+I504+I505)</f>
        <v>216.11</v>
      </c>
      <c r="J510" s="336" t="s">
        <v>362</v>
      </c>
      <c r="K510" s="325">
        <f>IF(K505=-1,"-1",K503+K504+K505)</f>
        <v>180</v>
      </c>
      <c r="L510" s="336">
        <f>IF(L505=-1,"-1",L503+L504+L505)</f>
        <v>170.17000000000002</v>
      </c>
      <c r="M510" s="129">
        <f>IF(K503+K504+K505&lt;=0,"",IF(L505=-1,"",L510/K510*100-100))</f>
        <v>-5.4611111111111086</v>
      </c>
      <c r="N510" s="325">
        <f>IF(N505=-1,"-1",N503+N504+N505)</f>
        <v>10.53</v>
      </c>
      <c r="O510" s="336">
        <f>IF(O505=-1,"-1",O503+O504+O505)</f>
        <v>10.42</v>
      </c>
      <c r="P510" s="129">
        <f>IF(N503+N504+N505&lt;=0,"",IF(O505=-1,"",O510/N510*100-100))</f>
        <v>-1.0446343779676965</v>
      </c>
      <c r="Q510" s="158"/>
      <c r="R510" s="158"/>
      <c r="S510" s="158"/>
      <c r="T510" s="158"/>
      <c r="U510" s="147"/>
      <c r="V510" s="147"/>
      <c r="X510" s="136"/>
      <c r="AA510" s="244"/>
      <c r="AB510" s="244"/>
    </row>
    <row r="511" spans="1:28" ht="14.4" thickTop="1" thickBot="1">
      <c r="B511" s="146"/>
      <c r="C511" s="180"/>
      <c r="D511" s="180"/>
      <c r="E511" s="180"/>
      <c r="F511" s="180"/>
      <c r="G511" s="180"/>
      <c r="H511" s="180"/>
      <c r="I511" s="180"/>
      <c r="J511" s="180"/>
      <c r="K511" s="180"/>
      <c r="L511" s="180"/>
      <c r="M511" s="180"/>
      <c r="N511" s="180"/>
      <c r="O511" s="180"/>
      <c r="P511" s="180"/>
      <c r="Q511" s="158"/>
      <c r="R511" s="158"/>
      <c r="S511" s="158"/>
      <c r="T511" s="158"/>
      <c r="U511" s="147"/>
      <c r="V511" s="147"/>
    </row>
    <row r="512" spans="1:28" s="138" customFormat="1" ht="15.75" customHeight="1" thickTop="1" thickBot="1">
      <c r="A512" s="138" t="str">
        <f>F492&amp;"y"</f>
        <v>FGCy</v>
      </c>
      <c r="B512" s="152" t="str">
        <f>IF($F$1="de",headings!$C$35,IF($F$1="fr",headings!$B$35,headings!$A$35))</f>
        <v>Full year</v>
      </c>
      <c r="C512" s="328">
        <f>IF(C505=-1,"-1",SUM(C507:C510))</f>
        <v>79761</v>
      </c>
      <c r="D512" s="337">
        <f>IF(D505=-1,"-1",SUM(D507:D510))</f>
        <v>80464</v>
      </c>
      <c r="E512" s="212">
        <f>IF(SUM(C494:C505)&lt;=0,"",IF(D505=-1,"",D512/C512*100-100))</f>
        <v>0.88138313210717456</v>
      </c>
      <c r="F512" s="328">
        <f>IF(F505=-1,"-1",SUM(F507:F510))</f>
        <v>798.5</v>
      </c>
      <c r="G512" s="337">
        <f>IF(G505=-1,"-1",SUM(G507:G510))</f>
        <v>812.64</v>
      </c>
      <c r="H512" s="212">
        <f>IF(SUM(F494:F505)&lt;=0,"",IF(G505=-1,"",G512/F512*100-100))</f>
        <v>1.7708202880400705</v>
      </c>
      <c r="I512" s="328">
        <f>IF(I505=-1,"-1",SUM(I507:I510))</f>
        <v>812.64</v>
      </c>
      <c r="J512" s="337" t="s">
        <v>362</v>
      </c>
      <c r="K512" s="328">
        <f>IF(K505=-1,"-1",SUM(K507:K510))</f>
        <v>627.70000000000005</v>
      </c>
      <c r="L512" s="337">
        <f>IF(L505=-1,"-1",SUM(L507:L510))</f>
        <v>784.24</v>
      </c>
      <c r="M512" s="212">
        <f>IF(SUM(K494:K505)&lt;=0,"",IF(L505=-1,"",L512/K512*100-100))</f>
        <v>24.938664967341069</v>
      </c>
      <c r="N512" s="328">
        <f>IF(N505=-1,"-1",SUM(N507:N510))</f>
        <v>37.25</v>
      </c>
      <c r="O512" s="337">
        <f>IF(O505=-1,"-1",SUM(O507:O510))</f>
        <v>48.77</v>
      </c>
      <c r="P512" s="212">
        <f>IF(SUM(N494:N505)&lt;=0,"",IF(O505=-1,"",O512/N512*100-100))</f>
        <v>30.926174496644308</v>
      </c>
      <c r="Q512" s="157"/>
      <c r="R512" s="157"/>
      <c r="S512" s="157"/>
      <c r="T512" s="157"/>
      <c r="U512" s="147"/>
      <c r="V512" s="147"/>
      <c r="X512" s="136"/>
    </row>
    <row r="513" spans="1:28" ht="13.8" thickTop="1">
      <c r="B513" s="147"/>
      <c r="C513" s="180"/>
      <c r="D513" s="180"/>
      <c r="E513" s="180"/>
      <c r="F513" s="180"/>
      <c r="G513" s="180"/>
      <c r="H513" s="180"/>
      <c r="I513" s="180"/>
      <c r="J513" s="180"/>
      <c r="K513" s="180"/>
      <c r="L513" s="180"/>
      <c r="M513" s="180"/>
      <c r="N513" s="180"/>
      <c r="O513" s="180"/>
      <c r="P513" s="180"/>
      <c r="Q513" s="180"/>
      <c r="R513" s="180"/>
      <c r="S513" s="180"/>
      <c r="T513" s="180"/>
      <c r="U513" s="147"/>
      <c r="V513" s="147"/>
    </row>
    <row r="514" spans="1:28">
      <c r="B514" s="147"/>
      <c r="C514" s="180"/>
      <c r="D514" s="180"/>
      <c r="E514" s="180"/>
      <c r="F514" s="180"/>
      <c r="G514" s="180"/>
      <c r="H514" s="180"/>
      <c r="I514" s="180"/>
      <c r="J514" s="180"/>
      <c r="K514" s="180"/>
      <c r="L514" s="180"/>
      <c r="M514" s="180"/>
      <c r="N514" s="180"/>
      <c r="O514" s="180"/>
      <c r="P514" s="180"/>
      <c r="Q514" s="180"/>
      <c r="R514" s="180"/>
      <c r="S514" s="180"/>
      <c r="T514" s="180"/>
      <c r="U514" s="147"/>
      <c r="V514" s="147"/>
    </row>
    <row r="515" spans="1:28">
      <c r="B515" s="152" t="str">
        <f>IF($F$1="de",headings!$C$37,IF($F$1="fr",headings!$B$37,headings!$A$37))</f>
        <v>Comments</v>
      </c>
      <c r="C515" s="1021"/>
      <c r="D515" s="1022"/>
      <c r="E515" s="1022"/>
      <c r="F515" s="1022"/>
      <c r="G515" s="1022"/>
      <c r="H515" s="1022"/>
      <c r="I515" s="1022"/>
      <c r="J515" s="1022"/>
      <c r="K515" s="1022"/>
      <c r="L515" s="1022"/>
      <c r="M515" s="1022"/>
      <c r="N515" s="1022"/>
      <c r="O515" s="1022"/>
      <c r="P515" s="1022"/>
      <c r="Q515" s="1022"/>
      <c r="R515" s="1022"/>
      <c r="S515" s="1022"/>
      <c r="T515" s="1023"/>
      <c r="U515" s="147"/>
      <c r="V515" s="147"/>
    </row>
    <row r="516" spans="1:28">
      <c r="B516" s="151"/>
      <c r="C516" s="1024"/>
      <c r="D516" s="1025"/>
      <c r="E516" s="1025"/>
      <c r="F516" s="1025"/>
      <c r="G516" s="1025"/>
      <c r="H516" s="1025"/>
      <c r="I516" s="1025"/>
      <c r="J516" s="1025"/>
      <c r="K516" s="1025"/>
      <c r="L516" s="1025"/>
      <c r="M516" s="1025"/>
      <c r="N516" s="1025"/>
      <c r="O516" s="1025"/>
      <c r="P516" s="1025"/>
      <c r="Q516" s="1025"/>
      <c r="R516" s="1025"/>
      <c r="S516" s="1025"/>
      <c r="T516" s="1026"/>
      <c r="U516" s="147"/>
      <c r="V516" s="147"/>
    </row>
    <row r="517" spans="1:28">
      <c r="B517" s="151"/>
      <c r="C517" s="1024"/>
      <c r="D517" s="1025"/>
      <c r="E517" s="1025"/>
      <c r="F517" s="1025"/>
      <c r="G517" s="1025"/>
      <c r="H517" s="1025"/>
      <c r="I517" s="1025"/>
      <c r="J517" s="1025"/>
      <c r="K517" s="1025"/>
      <c r="L517" s="1025"/>
      <c r="M517" s="1025"/>
      <c r="N517" s="1025"/>
      <c r="O517" s="1025"/>
      <c r="P517" s="1025"/>
      <c r="Q517" s="1025"/>
      <c r="R517" s="1025"/>
      <c r="S517" s="1025"/>
      <c r="T517" s="1026"/>
      <c r="U517" s="147"/>
      <c r="V517" s="147"/>
      <c r="X517" s="141"/>
    </row>
    <row r="518" spans="1:28">
      <c r="B518" s="151"/>
      <c r="C518" s="1027"/>
      <c r="D518" s="1028"/>
      <c r="E518" s="1028"/>
      <c r="F518" s="1028"/>
      <c r="G518" s="1028"/>
      <c r="H518" s="1028"/>
      <c r="I518" s="1028"/>
      <c r="J518" s="1028"/>
      <c r="K518" s="1028"/>
      <c r="L518" s="1028"/>
      <c r="M518" s="1028"/>
      <c r="N518" s="1028"/>
      <c r="O518" s="1028"/>
      <c r="P518" s="1028"/>
      <c r="Q518" s="1028"/>
      <c r="R518" s="1028"/>
      <c r="S518" s="1028"/>
      <c r="T518" s="1029"/>
      <c r="U518" s="147"/>
      <c r="V518" s="147"/>
      <c r="X518" s="131"/>
    </row>
    <row r="519" spans="1:28">
      <c r="B519" s="151"/>
      <c r="C519" s="180"/>
      <c r="D519" s="180"/>
      <c r="E519" s="180"/>
      <c r="F519" s="180"/>
      <c r="G519" s="180"/>
      <c r="H519" s="180"/>
      <c r="I519" s="180"/>
      <c r="J519" s="180"/>
      <c r="K519" s="180"/>
      <c r="L519" s="180"/>
      <c r="M519" s="180"/>
      <c r="N519" s="180"/>
      <c r="O519" s="180"/>
      <c r="P519" s="180"/>
      <c r="Q519" s="180"/>
      <c r="R519" s="180"/>
      <c r="S519" s="180"/>
      <c r="T519" s="180"/>
      <c r="U519" s="147"/>
      <c r="V519" s="147"/>
    </row>
    <row r="520" spans="1:28">
      <c r="A520" s="142"/>
      <c r="B520" s="143"/>
      <c r="C520" s="181"/>
      <c r="D520" s="181"/>
      <c r="E520" s="181"/>
      <c r="F520" s="181"/>
      <c r="G520" s="181"/>
      <c r="H520" s="181"/>
      <c r="I520" s="181"/>
      <c r="J520" s="181"/>
      <c r="K520" s="181"/>
      <c r="L520" s="181"/>
      <c r="M520" s="181"/>
      <c r="N520" s="181"/>
      <c r="O520" s="181"/>
      <c r="P520" s="181"/>
      <c r="Q520" s="181"/>
      <c r="R520" s="181"/>
      <c r="S520" s="181"/>
      <c r="T520" s="181"/>
      <c r="U520" s="142"/>
      <c r="V520" s="142"/>
    </row>
    <row r="521" spans="1:28" s="141" customFormat="1" ht="6.75" customHeight="1">
      <c r="B521" s="146"/>
      <c r="C521" s="154"/>
      <c r="D521" s="154"/>
      <c r="E521" s="155"/>
      <c r="F521" s="154"/>
      <c r="G521" s="154"/>
      <c r="H521" s="155"/>
      <c r="I521" s="154"/>
      <c r="J521" s="154"/>
      <c r="K521" s="155"/>
      <c r="L521" s="154"/>
      <c r="M521" s="154"/>
      <c r="N521" s="155"/>
      <c r="O521" s="154"/>
      <c r="P521" s="154"/>
      <c r="Q521" s="155"/>
      <c r="R521" s="154"/>
      <c r="S521" s="154"/>
      <c r="T521" s="155"/>
      <c r="U521" s="147"/>
      <c r="V521" s="147"/>
      <c r="X521" s="136"/>
      <c r="AA521" s="239"/>
      <c r="AB521" s="239"/>
    </row>
    <row r="522" spans="1:28" s="131" customFormat="1" ht="17.399999999999999">
      <c r="B522" s="150" t="str">
        <f>IF($F$1="de",headings!$C$3,IF($F$1="fr",headings!$B$3,headings!$A$3))</f>
        <v>Railway Operator:</v>
      </c>
      <c r="C522" s="156"/>
      <c r="D522" s="156"/>
      <c r="E522" s="156"/>
      <c r="F522" s="1020" t="s">
        <v>327</v>
      </c>
      <c r="G522" s="1020"/>
      <c r="H522" s="1020"/>
      <c r="I522" s="1020"/>
      <c r="J522" s="1020"/>
      <c r="K522" s="157"/>
      <c r="L522" s="157"/>
      <c r="M522" s="157"/>
      <c r="N522" s="157"/>
      <c r="O522" s="157"/>
      <c r="P522" s="157"/>
      <c r="Q522" s="158"/>
      <c r="R522" s="158"/>
      <c r="S522" s="158"/>
      <c r="T522" s="158"/>
      <c r="U522" s="147"/>
      <c r="V522" s="147"/>
      <c r="X522" s="136"/>
      <c r="AA522" s="243"/>
      <c r="AB522" s="243"/>
    </row>
    <row r="523" spans="1:28" ht="6.75" customHeight="1" thickBot="1">
      <c r="B523" s="146"/>
      <c r="C523" s="157"/>
      <c r="D523" s="157"/>
      <c r="E523" s="180"/>
      <c r="F523" s="180"/>
      <c r="G523" s="180"/>
      <c r="H523" s="180"/>
      <c r="I523" s="180"/>
      <c r="J523" s="180"/>
      <c r="K523" s="157"/>
      <c r="L523" s="157"/>
      <c r="M523" s="157"/>
      <c r="N523" s="157"/>
      <c r="O523" s="157"/>
      <c r="P523" s="157"/>
      <c r="Q523" s="157"/>
      <c r="R523" s="157"/>
      <c r="S523" s="157"/>
      <c r="T523" s="160"/>
      <c r="U523" s="147"/>
      <c r="V523" s="147"/>
    </row>
    <row r="524" spans="1:28" ht="15.75" customHeight="1" thickTop="1">
      <c r="A524" s="136" t="str">
        <f>F522&amp;"m01"</f>
        <v>MONTECARGOm01</v>
      </c>
      <c r="B524" s="146" t="str">
        <f>IF($F$1="de",headings!$C$6,IF($F$1="fr",headings!$B$6,headings!$A$6))</f>
        <v>January</v>
      </c>
      <c r="C524" s="157"/>
      <c r="D524" s="157"/>
      <c r="E524" s="180"/>
      <c r="F524" s="180"/>
      <c r="G524" s="180"/>
      <c r="H524" s="180"/>
      <c r="I524" s="180"/>
      <c r="J524" s="180"/>
      <c r="K524" s="293">
        <v>78.099999999999994</v>
      </c>
      <c r="L524" s="164">
        <v>-1</v>
      </c>
      <c r="M524" s="124" t="str">
        <f>IF(K524&lt;0.001,"",IF(L524=-1,"",L524/K524*100-100))</f>
        <v/>
      </c>
      <c r="N524" s="293">
        <v>10.9</v>
      </c>
      <c r="O524" s="164">
        <v>-1</v>
      </c>
      <c r="P524" s="124" t="str">
        <f>IF(N524&lt;0.001,"",IF(O524=-1,"",O524/N524*100-100))</f>
        <v/>
      </c>
      <c r="Q524" s="293">
        <v>78.099999999999994</v>
      </c>
      <c r="R524" s="164">
        <v>-1</v>
      </c>
      <c r="S524" s="124" t="str">
        <f>IF(Q524&lt;0.001,"",IF(R524=-1,"",R524/Q524*100-100))</f>
        <v/>
      </c>
      <c r="T524" s="293">
        <v>10.9</v>
      </c>
      <c r="U524" s="164">
        <v>-1</v>
      </c>
      <c r="V524" s="124" t="str">
        <f>IF(T524&lt;0.001,"",IF(U524=-1,"",U524/T524*100-100))</f>
        <v/>
      </c>
    </row>
    <row r="525" spans="1:28" ht="15.75" customHeight="1">
      <c r="A525" s="136" t="str">
        <f>F522&amp;"m02"</f>
        <v>MONTECARGOm02</v>
      </c>
      <c r="B525" s="146" t="str">
        <f>IF($F$1="de",headings!$C$7,IF($F$1="fr",headings!$B$7,headings!$A$7))</f>
        <v>February</v>
      </c>
      <c r="C525" s="157"/>
      <c r="D525" s="157"/>
      <c r="E525" s="180"/>
      <c r="F525" s="180"/>
      <c r="G525" s="180"/>
      <c r="H525" s="180"/>
      <c r="I525" s="180"/>
      <c r="J525" s="180"/>
      <c r="K525" s="294">
        <v>77.2</v>
      </c>
      <c r="L525" s="166">
        <v>-1</v>
      </c>
      <c r="M525" s="127" t="str">
        <f>IF(K525&lt;0.001,"",IF(L525=-1,"",L525/K525*100-100))</f>
        <v/>
      </c>
      <c r="N525" s="294">
        <v>10.8</v>
      </c>
      <c r="O525" s="166">
        <v>-1</v>
      </c>
      <c r="P525" s="127" t="str">
        <f>IF(N525&lt;0.001,"",IF(O525=-1,"",O525/N525*100-100))</f>
        <v/>
      </c>
      <c r="Q525" s="294">
        <v>77.2</v>
      </c>
      <c r="R525" s="166">
        <v>-1</v>
      </c>
      <c r="S525" s="127" t="str">
        <f>IF(Q525&lt;0.001,"",IF(R525=-1,"",R525/Q525*100-100))</f>
        <v/>
      </c>
      <c r="T525" s="294">
        <v>10.8</v>
      </c>
      <c r="U525" s="166">
        <v>-1</v>
      </c>
      <c r="V525" s="127" t="str">
        <f>IF(T525&lt;0.001,"",IF(U525=-1,"",U525/T525*100-100))</f>
        <v/>
      </c>
    </row>
    <row r="526" spans="1:28" ht="15.75" customHeight="1" thickBot="1">
      <c r="A526" s="136" t="str">
        <f>F522&amp;"m03"</f>
        <v>MONTECARGOm03</v>
      </c>
      <c r="B526" s="146" t="str">
        <f>IF($F$1="de",headings!$C$8,IF($F$1="fr",headings!$B$8,headings!$A$8))</f>
        <v>March</v>
      </c>
      <c r="C526" s="157"/>
      <c r="D526" s="157"/>
      <c r="E526" s="180"/>
      <c r="F526" s="180"/>
      <c r="G526" s="180"/>
      <c r="H526" s="180"/>
      <c r="I526" s="180"/>
      <c r="J526" s="180"/>
      <c r="K526" s="295">
        <v>82.5</v>
      </c>
      <c r="L526" s="168">
        <v>-1</v>
      </c>
      <c r="M526" s="129" t="str">
        <f>IF(K526&lt;0.001,"",IF(L526=-1,"",L526/K526*100-100))</f>
        <v/>
      </c>
      <c r="N526" s="295">
        <v>10.3</v>
      </c>
      <c r="O526" s="168">
        <v>-1</v>
      </c>
      <c r="P526" s="129" t="str">
        <f>IF(N526&lt;0.001,"",IF(O526=-1,"",O526/N526*100-100))</f>
        <v/>
      </c>
      <c r="Q526" s="295">
        <v>82.5</v>
      </c>
      <c r="R526" s="168">
        <v>-1</v>
      </c>
      <c r="S526" s="129" t="str">
        <f>IF(Q526&lt;0.001,"",IF(R526=-1,"",R526/Q526*100-100))</f>
        <v/>
      </c>
      <c r="T526" s="295">
        <v>10.3</v>
      </c>
      <c r="U526" s="168">
        <v>-1</v>
      </c>
      <c r="V526" s="129" t="str">
        <f>IF(T526&lt;0.001,"",IF(U526=-1,"",U526/T526*100-100))</f>
        <v/>
      </c>
    </row>
    <row r="527" spans="1:28" ht="15.75" customHeight="1" thickTop="1">
      <c r="A527" s="136" t="str">
        <f>F522&amp;"m04"</f>
        <v>MONTECARGOm04</v>
      </c>
      <c r="B527" s="146" t="str">
        <f>IF($F$1="de",headings!$C$9,IF($F$1="fr",headings!$B$9,headings!$A$9))</f>
        <v>April</v>
      </c>
      <c r="C527" s="157"/>
      <c r="D527" s="157"/>
      <c r="E527" s="180"/>
      <c r="F527" s="180"/>
      <c r="G527" s="180"/>
      <c r="H527" s="180"/>
      <c r="I527" s="180"/>
      <c r="J527" s="180"/>
      <c r="K527" s="293">
        <v>-1</v>
      </c>
      <c r="L527" s="164">
        <v>-1</v>
      </c>
      <c r="M527" s="124" t="str">
        <f t="shared" ref="M527:M535" si="49">IF(K527&lt;0.001,"",IF(L527=-1,"",L527/K527*100-100))</f>
        <v/>
      </c>
      <c r="N527" s="293">
        <v>-1</v>
      </c>
      <c r="O527" s="164">
        <v>-1</v>
      </c>
      <c r="P527" s="124" t="str">
        <f t="shared" ref="P527:P535" si="50">IF(N527&lt;0.001,"",IF(O527=-1,"",O527/N527*100-100))</f>
        <v/>
      </c>
      <c r="Q527" s="293">
        <v>-1</v>
      </c>
      <c r="R527" s="164">
        <v>-1</v>
      </c>
      <c r="S527" s="124" t="str">
        <f t="shared" ref="S527:S535" si="51">IF(Q527&lt;0.001,"",IF(R527=-1,"",R527/Q527*100-100))</f>
        <v/>
      </c>
      <c r="T527" s="293">
        <v>-1</v>
      </c>
      <c r="U527" s="164">
        <v>-1</v>
      </c>
      <c r="V527" s="124" t="str">
        <f t="shared" ref="V527:V535" si="52">IF(T527&lt;0.001,"",IF(U527=-1,"",U527/T527*100-100))</f>
        <v/>
      </c>
    </row>
    <row r="528" spans="1:28" ht="15.75" customHeight="1">
      <c r="A528" s="136" t="str">
        <f>F522&amp;"m05"</f>
        <v>MONTECARGOm05</v>
      </c>
      <c r="B528" s="146" t="str">
        <f>IF($F$1="de",headings!$C$10,IF($F$1="fr",headings!$B$10,headings!$A$10))</f>
        <v>May</v>
      </c>
      <c r="C528" s="157"/>
      <c r="D528" s="157"/>
      <c r="E528" s="180"/>
      <c r="F528" s="180"/>
      <c r="G528" s="180"/>
      <c r="H528" s="180"/>
      <c r="I528" s="180"/>
      <c r="J528" s="180"/>
      <c r="K528" s="294">
        <v>-1</v>
      </c>
      <c r="L528" s="166">
        <v>-1</v>
      </c>
      <c r="M528" s="127" t="str">
        <f t="shared" si="49"/>
        <v/>
      </c>
      <c r="N528" s="294">
        <v>-1</v>
      </c>
      <c r="O528" s="166">
        <v>-1</v>
      </c>
      <c r="P528" s="127" t="str">
        <f t="shared" si="50"/>
        <v/>
      </c>
      <c r="Q528" s="294">
        <v>-1</v>
      </c>
      <c r="R528" s="166">
        <v>-1</v>
      </c>
      <c r="S528" s="127" t="str">
        <f t="shared" si="51"/>
        <v/>
      </c>
      <c r="T528" s="294">
        <v>-1</v>
      </c>
      <c r="U528" s="166">
        <v>-1</v>
      </c>
      <c r="V528" s="127" t="str">
        <f t="shared" si="52"/>
        <v/>
      </c>
    </row>
    <row r="529" spans="1:28" ht="15.75" customHeight="1" thickBot="1">
      <c r="A529" s="136" t="str">
        <f>F522&amp;"m06"</f>
        <v>MONTECARGOm06</v>
      </c>
      <c r="B529" s="146" t="str">
        <f>IF($F$1="de",headings!$C$11,IF($F$1="fr",headings!$B$11,headings!$A$11))</f>
        <v>June</v>
      </c>
      <c r="C529" s="157"/>
      <c r="D529" s="157"/>
      <c r="E529" s="180"/>
      <c r="F529" s="180"/>
      <c r="G529" s="180"/>
      <c r="H529" s="180"/>
      <c r="I529" s="180"/>
      <c r="J529" s="180"/>
      <c r="K529" s="295">
        <v>-1</v>
      </c>
      <c r="L529" s="168">
        <v>-1</v>
      </c>
      <c r="M529" s="129" t="str">
        <f t="shared" si="49"/>
        <v/>
      </c>
      <c r="N529" s="295">
        <v>-1</v>
      </c>
      <c r="O529" s="168">
        <v>-1</v>
      </c>
      <c r="P529" s="129" t="str">
        <f t="shared" si="50"/>
        <v/>
      </c>
      <c r="Q529" s="295">
        <v>-1</v>
      </c>
      <c r="R529" s="168">
        <v>-1</v>
      </c>
      <c r="S529" s="129" t="str">
        <f t="shared" si="51"/>
        <v/>
      </c>
      <c r="T529" s="295">
        <v>-1</v>
      </c>
      <c r="U529" s="168">
        <v>-1</v>
      </c>
      <c r="V529" s="129" t="str">
        <f t="shared" si="52"/>
        <v/>
      </c>
    </row>
    <row r="530" spans="1:28" ht="15.75" customHeight="1" thickTop="1">
      <c r="A530" s="136" t="str">
        <f>F522&amp;"m07"</f>
        <v>MONTECARGOm07</v>
      </c>
      <c r="B530" s="146" t="str">
        <f>IF($F$1="de",headings!$C$12,IF($F$1="fr",headings!$B$12,headings!$A$12))</f>
        <v>July</v>
      </c>
      <c r="C530" s="157"/>
      <c r="D530" s="157"/>
      <c r="E530" s="180"/>
      <c r="F530" s="180"/>
      <c r="G530" s="180"/>
      <c r="H530" s="180"/>
      <c r="I530" s="180"/>
      <c r="J530" s="180"/>
      <c r="K530" s="293">
        <v>-1</v>
      </c>
      <c r="L530" s="164">
        <v>-1</v>
      </c>
      <c r="M530" s="127" t="str">
        <f t="shared" si="49"/>
        <v/>
      </c>
      <c r="N530" s="293">
        <v>-1</v>
      </c>
      <c r="O530" s="164">
        <v>-1</v>
      </c>
      <c r="P530" s="127" t="str">
        <f t="shared" si="50"/>
        <v/>
      </c>
      <c r="Q530" s="293">
        <v>-1</v>
      </c>
      <c r="R530" s="164">
        <v>-1</v>
      </c>
      <c r="S530" s="127" t="str">
        <f t="shared" si="51"/>
        <v/>
      </c>
      <c r="T530" s="293">
        <v>-1</v>
      </c>
      <c r="U530" s="164">
        <v>-1</v>
      </c>
      <c r="V530" s="127" t="str">
        <f t="shared" si="52"/>
        <v/>
      </c>
    </row>
    <row r="531" spans="1:28" ht="15.75" customHeight="1">
      <c r="A531" s="136" t="str">
        <f>F522&amp;"m08"</f>
        <v>MONTECARGOm08</v>
      </c>
      <c r="B531" s="146" t="str">
        <f>IF($F$1="de",headings!$C$13,IF($F$1="fr",headings!$B$13,headings!$A$13))</f>
        <v>August</v>
      </c>
      <c r="C531" s="157"/>
      <c r="D531" s="157"/>
      <c r="E531" s="180"/>
      <c r="F531" s="180"/>
      <c r="G531" s="180"/>
      <c r="H531" s="180"/>
      <c r="I531" s="180"/>
      <c r="J531" s="180"/>
      <c r="K531" s="294">
        <v>-1</v>
      </c>
      <c r="L531" s="166">
        <v>-1</v>
      </c>
      <c r="M531" s="127" t="str">
        <f t="shared" si="49"/>
        <v/>
      </c>
      <c r="N531" s="294">
        <v>-1</v>
      </c>
      <c r="O531" s="166">
        <v>-1</v>
      </c>
      <c r="P531" s="127" t="str">
        <f t="shared" si="50"/>
        <v/>
      </c>
      <c r="Q531" s="294">
        <v>-1</v>
      </c>
      <c r="R531" s="166">
        <v>-1</v>
      </c>
      <c r="S531" s="127" t="str">
        <f t="shared" si="51"/>
        <v/>
      </c>
      <c r="T531" s="294">
        <v>-1</v>
      </c>
      <c r="U531" s="166">
        <v>-1</v>
      </c>
      <c r="V531" s="127" t="str">
        <f t="shared" si="52"/>
        <v/>
      </c>
    </row>
    <row r="532" spans="1:28" ht="15.75" customHeight="1" thickBot="1">
      <c r="A532" s="136" t="str">
        <f>F522&amp;"m09"</f>
        <v>MONTECARGOm09</v>
      </c>
      <c r="B532" s="146" t="str">
        <f>IF($F$1="de",headings!$C$14,IF($F$1="fr",headings!$B$14,headings!$A$14))</f>
        <v>September</v>
      </c>
      <c r="C532" s="157"/>
      <c r="D532" s="157"/>
      <c r="E532" s="180"/>
      <c r="F532" s="180"/>
      <c r="G532" s="180"/>
      <c r="H532" s="180"/>
      <c r="I532" s="180"/>
      <c r="J532" s="180"/>
      <c r="K532" s="295">
        <v>-1</v>
      </c>
      <c r="L532" s="168">
        <v>-1</v>
      </c>
      <c r="M532" s="129" t="str">
        <f t="shared" si="49"/>
        <v/>
      </c>
      <c r="N532" s="295">
        <v>-1</v>
      </c>
      <c r="O532" s="168">
        <v>-1</v>
      </c>
      <c r="P532" s="129" t="str">
        <f t="shared" si="50"/>
        <v/>
      </c>
      <c r="Q532" s="295">
        <v>-1</v>
      </c>
      <c r="R532" s="168">
        <v>-1</v>
      </c>
      <c r="S532" s="129" t="str">
        <f t="shared" si="51"/>
        <v/>
      </c>
      <c r="T532" s="295">
        <v>-1</v>
      </c>
      <c r="U532" s="168">
        <v>-1</v>
      </c>
      <c r="V532" s="129" t="str">
        <f t="shared" si="52"/>
        <v/>
      </c>
    </row>
    <row r="533" spans="1:28" ht="15.75" customHeight="1" thickTop="1">
      <c r="A533" s="136" t="str">
        <f>F522&amp;"m10"</f>
        <v>MONTECARGOm10</v>
      </c>
      <c r="B533" s="146" t="str">
        <f>IF($F$1="de",headings!$C$15,IF($F$1="fr",headings!$B$15,headings!$A$15))</f>
        <v>October</v>
      </c>
      <c r="C533" s="157"/>
      <c r="D533" s="157"/>
      <c r="E533" s="180"/>
      <c r="F533" s="180"/>
      <c r="G533" s="180"/>
      <c r="H533" s="180"/>
      <c r="I533" s="180"/>
      <c r="J533" s="180"/>
      <c r="K533" s="293">
        <v>-1</v>
      </c>
      <c r="L533" s="164">
        <v>-1</v>
      </c>
      <c r="M533" s="127" t="str">
        <f t="shared" si="49"/>
        <v/>
      </c>
      <c r="N533" s="293">
        <v>-1</v>
      </c>
      <c r="O533" s="164">
        <v>-1</v>
      </c>
      <c r="P533" s="127" t="str">
        <f t="shared" si="50"/>
        <v/>
      </c>
      <c r="Q533" s="293">
        <v>-1</v>
      </c>
      <c r="R533" s="164">
        <v>-1</v>
      </c>
      <c r="S533" s="127" t="str">
        <f t="shared" si="51"/>
        <v/>
      </c>
      <c r="T533" s="293">
        <v>-1</v>
      </c>
      <c r="U533" s="164">
        <v>-1</v>
      </c>
      <c r="V533" s="127" t="str">
        <f t="shared" si="52"/>
        <v/>
      </c>
      <c r="X533" s="137"/>
    </row>
    <row r="534" spans="1:28" ht="15.75" customHeight="1">
      <c r="A534" s="136" t="str">
        <f>F522&amp;"m11"</f>
        <v>MONTECARGOm11</v>
      </c>
      <c r="B534" s="146" t="str">
        <f>IF($F$1="de",headings!$C$16,IF($F$1="fr",headings!$B$16,headings!$A$16))</f>
        <v>November</v>
      </c>
      <c r="C534" s="157"/>
      <c r="D534" s="157"/>
      <c r="E534" s="180"/>
      <c r="F534" s="180"/>
      <c r="G534" s="180"/>
      <c r="H534" s="180"/>
      <c r="I534" s="180"/>
      <c r="J534" s="180"/>
      <c r="K534" s="294">
        <v>-1</v>
      </c>
      <c r="L534" s="166">
        <v>-1</v>
      </c>
      <c r="M534" s="127" t="str">
        <f t="shared" si="49"/>
        <v/>
      </c>
      <c r="N534" s="294">
        <v>-1</v>
      </c>
      <c r="O534" s="166">
        <v>-1</v>
      </c>
      <c r="P534" s="127" t="str">
        <f t="shared" si="50"/>
        <v/>
      </c>
      <c r="Q534" s="294">
        <v>-1</v>
      </c>
      <c r="R534" s="166">
        <v>-1</v>
      </c>
      <c r="S534" s="127" t="str">
        <f t="shared" si="51"/>
        <v/>
      </c>
      <c r="T534" s="294">
        <v>-1</v>
      </c>
      <c r="U534" s="166">
        <v>-1</v>
      </c>
      <c r="V534" s="127" t="str">
        <f t="shared" si="52"/>
        <v/>
      </c>
      <c r="X534" s="137"/>
    </row>
    <row r="535" spans="1:28" ht="15.75" customHeight="1" thickBot="1">
      <c r="A535" s="136" t="str">
        <f>F522&amp;"m12"</f>
        <v>MONTECARGOm12</v>
      </c>
      <c r="B535" s="146" t="str">
        <f>IF($F$1="de",headings!$C$17,IF($F$1="fr",headings!$B$17,headings!$A$17))</f>
        <v>December</v>
      </c>
      <c r="C535" s="157"/>
      <c r="D535" s="157"/>
      <c r="E535" s="180"/>
      <c r="F535" s="180"/>
      <c r="G535" s="180"/>
      <c r="H535" s="180"/>
      <c r="I535" s="180"/>
      <c r="J535" s="180"/>
      <c r="K535" s="295">
        <v>-1</v>
      </c>
      <c r="L535" s="168">
        <v>-1</v>
      </c>
      <c r="M535" s="129" t="str">
        <f t="shared" si="49"/>
        <v/>
      </c>
      <c r="N535" s="295">
        <v>-1</v>
      </c>
      <c r="O535" s="168">
        <v>-1</v>
      </c>
      <c r="P535" s="129" t="str">
        <f t="shared" si="50"/>
        <v/>
      </c>
      <c r="Q535" s="295">
        <v>-1</v>
      </c>
      <c r="R535" s="168">
        <v>-1</v>
      </c>
      <c r="S535" s="129" t="str">
        <f t="shared" si="51"/>
        <v/>
      </c>
      <c r="T535" s="295">
        <v>-1</v>
      </c>
      <c r="U535" s="168">
        <v>-1</v>
      </c>
      <c r="V535" s="129" t="str">
        <f t="shared" si="52"/>
        <v/>
      </c>
      <c r="X535" s="137"/>
    </row>
    <row r="536" spans="1:28" ht="14.4" thickTop="1" thickBot="1">
      <c r="B536" s="146"/>
      <c r="C536" s="169"/>
      <c r="D536" s="169"/>
      <c r="E536" s="180"/>
      <c r="F536" s="180"/>
      <c r="G536" s="180"/>
      <c r="H536" s="180"/>
      <c r="I536" s="180"/>
      <c r="J536" s="180"/>
      <c r="K536" s="180"/>
      <c r="L536" s="146"/>
      <c r="M536" s="146"/>
      <c r="N536" s="180"/>
      <c r="O536" s="146"/>
      <c r="P536" s="146"/>
      <c r="Q536" s="180"/>
      <c r="R536" s="146"/>
      <c r="S536" s="146"/>
      <c r="T536" s="180"/>
      <c r="U536" s="146"/>
      <c r="V536" s="146"/>
      <c r="X536" s="137"/>
    </row>
    <row r="537" spans="1:28" s="137" customFormat="1" ht="15.75" customHeight="1" thickTop="1">
      <c r="A537" s="137" t="str">
        <f>F522&amp;"q1"</f>
        <v>MONTECARGOq1</v>
      </c>
      <c r="B537" s="146" t="str">
        <f>IF($F$1="de",headings!$C$31,IF($F$1="fr",headings!$B$31,headings!$A$31))</f>
        <v>Quarter 1</v>
      </c>
      <c r="C537" s="157"/>
      <c r="D537" s="157"/>
      <c r="E537" s="180"/>
      <c r="F537" s="180"/>
      <c r="G537" s="180"/>
      <c r="H537" s="180"/>
      <c r="I537" s="180"/>
      <c r="J537" s="180"/>
      <c r="K537" s="319">
        <f>IF(K526=-1,"-1",K524+K525+K526)</f>
        <v>237.8</v>
      </c>
      <c r="L537" s="320" t="s">
        <v>362</v>
      </c>
      <c r="M537" s="358" t="str">
        <f>IF(K526+K527+K528&lt;=0,"",IF(L526=-1,"",L537/K537*100-100))</f>
        <v/>
      </c>
      <c r="N537" s="319">
        <f>IF(N526=-1,"-1",N524+N525+N526)</f>
        <v>32</v>
      </c>
      <c r="O537" s="320" t="s">
        <v>362</v>
      </c>
      <c r="P537" s="358" t="str">
        <f>IF(N526+N527+N528&lt;=0,"",IF(O526=-1,"",O537/N537*100-100))</f>
        <v/>
      </c>
      <c r="Q537" s="319">
        <f>IF(Q526=-1,"-1",Q524+Q525+Q526)</f>
        <v>237.8</v>
      </c>
      <c r="R537" s="320" t="s">
        <v>362</v>
      </c>
      <c r="S537" s="358" t="str">
        <f>IF(Q526+Q527+Q528&lt;=0,"",IF(R526=-1,"",R537/Q537*100-100))</f>
        <v/>
      </c>
      <c r="T537" s="319">
        <f>IF(T526=-1,"-1",T524+T525+T526)</f>
        <v>32</v>
      </c>
      <c r="U537" s="320" t="s">
        <v>362</v>
      </c>
      <c r="V537" s="358" t="str">
        <f>IF(T526+T527+T528&lt;=0,"",IF(U526=-1,"",U537/T537*100-100))</f>
        <v/>
      </c>
      <c r="X537" s="136"/>
      <c r="AA537" s="244"/>
      <c r="AB537" s="244"/>
    </row>
    <row r="538" spans="1:28" s="137" customFormat="1" ht="15.75" customHeight="1">
      <c r="A538" s="137" t="str">
        <f>F522&amp;"q2"</f>
        <v>MONTECARGOq2</v>
      </c>
      <c r="B538" s="146" t="str">
        <f>IF($F$1="de",headings!$C$32,IF($F$1="fr",headings!$B$32,headings!$A$32))</f>
        <v>Quarter 2</v>
      </c>
      <c r="C538" s="157"/>
      <c r="D538" s="157"/>
      <c r="E538" s="180"/>
      <c r="F538" s="180"/>
      <c r="G538" s="180"/>
      <c r="H538" s="180"/>
      <c r="I538" s="180"/>
      <c r="J538" s="180"/>
      <c r="K538" s="322" t="str">
        <f>IF(K529=-1,"-1",K527+K528+K529)</f>
        <v>-1</v>
      </c>
      <c r="L538" s="323" t="s">
        <v>362</v>
      </c>
      <c r="M538" s="342" t="str">
        <f>IF(K527+K528+K529&lt;=0,"",IF(L529=-1,"",L538/K538*100-100))</f>
        <v/>
      </c>
      <c r="N538" s="322" t="str">
        <f>IF(N529=-1,"-1",N527+N528+N529)</f>
        <v>-1</v>
      </c>
      <c r="O538" s="323" t="s">
        <v>362</v>
      </c>
      <c r="P538" s="342" t="str">
        <f>IF(N527+N528+N529&lt;=0,"",IF(O529=-1,"",O538/N538*100-100))</f>
        <v/>
      </c>
      <c r="Q538" s="322" t="str">
        <f>IF(Q529=-1,"-1",Q527+Q528+Q529)</f>
        <v>-1</v>
      </c>
      <c r="R538" s="323" t="s">
        <v>362</v>
      </c>
      <c r="S538" s="342" t="str">
        <f>IF(Q527+Q528+Q529&lt;=0,"",IF(R529=-1,"",R538/Q538*100-100))</f>
        <v/>
      </c>
      <c r="T538" s="322" t="str">
        <f>IF(T529=-1,"-1",T527+T528+T529)</f>
        <v>-1</v>
      </c>
      <c r="U538" s="323" t="s">
        <v>362</v>
      </c>
      <c r="V538" s="342" t="str">
        <f>IF(T527+T528+T529&lt;=0,"",IF(U529=-1,"",U538/T538*100-100))</f>
        <v/>
      </c>
      <c r="X538" s="138"/>
      <c r="AA538" s="244"/>
      <c r="AB538" s="244"/>
    </row>
    <row r="539" spans="1:28" s="137" customFormat="1" ht="15.75" customHeight="1">
      <c r="A539" s="137" t="str">
        <f>F522&amp;"q3"</f>
        <v>MONTECARGOq3</v>
      </c>
      <c r="B539" s="146" t="str">
        <f>IF($F$1="de",headings!$C$33,IF($F$1="fr",headings!$B$33,headings!$A$33))</f>
        <v>Quarter 3</v>
      </c>
      <c r="C539" s="157"/>
      <c r="D539" s="157"/>
      <c r="E539" s="180"/>
      <c r="F539" s="180"/>
      <c r="G539" s="180"/>
      <c r="H539" s="180"/>
      <c r="I539" s="180"/>
      <c r="J539" s="180"/>
      <c r="K539" s="322" t="str">
        <f>IF(K532=-1,"-1",K530+K531+K532)</f>
        <v>-1</v>
      </c>
      <c r="L539" s="323" t="s">
        <v>362</v>
      </c>
      <c r="M539" s="342" t="str">
        <f>IF(K530+K531+K532&lt;=0,"",IF(L532=-1,"",L539/K539*100-100))</f>
        <v/>
      </c>
      <c r="N539" s="322" t="str">
        <f>IF(N532=-1,"-1",N530+N531+N532)</f>
        <v>-1</v>
      </c>
      <c r="O539" s="323" t="s">
        <v>362</v>
      </c>
      <c r="P539" s="342" t="str">
        <f>IF(N530+N531+N532&lt;=0,"",IF(O532=-1,"",O539/N539*100-100))</f>
        <v/>
      </c>
      <c r="Q539" s="322" t="str">
        <f>IF(Q532=-1,"-1",Q530+Q531+Q532)</f>
        <v>-1</v>
      </c>
      <c r="R539" s="323" t="s">
        <v>362</v>
      </c>
      <c r="S539" s="342" t="str">
        <f>IF(Q530+Q531+Q532&lt;=0,"",IF(R532=-1,"",R539/Q539*100-100))</f>
        <v/>
      </c>
      <c r="T539" s="322" t="str">
        <f>IF(T532=-1,"-1",T530+T531+T532)</f>
        <v>-1</v>
      </c>
      <c r="U539" s="323" t="s">
        <v>362</v>
      </c>
      <c r="V539" s="342" t="str">
        <f>IF(T530+T531+T532&lt;=0,"",IF(U532=-1,"",U539/T539*100-100))</f>
        <v/>
      </c>
      <c r="X539" s="136"/>
      <c r="AA539" s="244"/>
      <c r="AB539" s="244"/>
    </row>
    <row r="540" spans="1:28" s="137" customFormat="1" ht="15.75" customHeight="1" thickBot="1">
      <c r="A540" s="137" t="str">
        <f>F522&amp;"q4"</f>
        <v>MONTECARGOq4</v>
      </c>
      <c r="B540" s="146" t="str">
        <f>IF($F$1="de",headings!$C$34,IF($F$1="fr",headings!$B$34,headings!$A$34))</f>
        <v>Quarter 4</v>
      </c>
      <c r="C540" s="157"/>
      <c r="D540" s="157"/>
      <c r="E540" s="180"/>
      <c r="F540" s="180"/>
      <c r="G540" s="180"/>
      <c r="H540" s="180"/>
      <c r="I540" s="180"/>
      <c r="J540" s="180"/>
      <c r="K540" s="325" t="str">
        <f>IF(K535=-1,"-1",K533+K534+K535)</f>
        <v>-1</v>
      </c>
      <c r="L540" s="326" t="s">
        <v>362</v>
      </c>
      <c r="M540" s="341" t="str">
        <f>IF(K533+K534+K535&lt;=0,"",IF(L535=-1,"",L540/K540*100-100))</f>
        <v/>
      </c>
      <c r="N540" s="325" t="str">
        <f>IF(N535=-1,"-1",N533+N534+N535)</f>
        <v>-1</v>
      </c>
      <c r="O540" s="326" t="s">
        <v>362</v>
      </c>
      <c r="P540" s="341" t="str">
        <f>IF(N533+N534+N535&lt;=0,"",IF(O535=-1,"",O540/N540*100-100))</f>
        <v/>
      </c>
      <c r="Q540" s="325" t="str">
        <f>IF(Q535=-1,"-1",Q533+Q534+Q535)</f>
        <v>-1</v>
      </c>
      <c r="R540" s="326" t="s">
        <v>362</v>
      </c>
      <c r="S540" s="341" t="str">
        <f>IF(Q533+Q534+Q535&lt;=0,"",IF(R535=-1,"",R540/Q540*100-100))</f>
        <v/>
      </c>
      <c r="T540" s="325" t="str">
        <f>IF(T535=-1,"-1",T533+T534+T535)</f>
        <v>-1</v>
      </c>
      <c r="U540" s="326" t="s">
        <v>362</v>
      </c>
      <c r="V540" s="341" t="str">
        <f>IF(T533+T534+T535&lt;=0,"",IF(U535=-1,"",U540/T540*100-100))</f>
        <v/>
      </c>
      <c r="X540" s="136"/>
      <c r="AA540" s="244"/>
      <c r="AB540" s="244"/>
    </row>
    <row r="541" spans="1:28" ht="14.4" thickTop="1" thickBot="1">
      <c r="B541" s="146"/>
      <c r="C541" s="157"/>
      <c r="D541" s="157"/>
      <c r="E541" s="180"/>
      <c r="F541" s="180"/>
      <c r="G541" s="180"/>
      <c r="H541" s="180"/>
      <c r="I541" s="180"/>
      <c r="J541" s="180"/>
      <c r="K541" s="180"/>
      <c r="L541" s="146"/>
      <c r="M541" s="146"/>
      <c r="N541" s="180"/>
      <c r="O541" s="146"/>
      <c r="P541" s="146"/>
      <c r="Q541" s="180"/>
      <c r="R541" s="146"/>
      <c r="S541" s="146"/>
      <c r="T541" s="180"/>
      <c r="U541" s="146"/>
      <c r="V541" s="146"/>
    </row>
    <row r="542" spans="1:28" s="138" customFormat="1" ht="15.75" customHeight="1" thickTop="1" thickBot="1">
      <c r="A542" s="138" t="str">
        <f>F522&amp;"y"</f>
        <v>MONTECARGOy</v>
      </c>
      <c r="B542" s="152" t="str">
        <f>IF($F$1="de",headings!$C$35,IF($F$1="fr",headings!$B$35,headings!$A$35))</f>
        <v>Full year</v>
      </c>
      <c r="C542" s="157"/>
      <c r="D542" s="157"/>
      <c r="E542" s="180"/>
      <c r="F542" s="180"/>
      <c r="G542" s="180"/>
      <c r="H542" s="180"/>
      <c r="I542" s="180"/>
      <c r="J542" s="180"/>
      <c r="K542" s="178" t="str">
        <f>IF(K535=-1,"-1",SUM(K537:K540))</f>
        <v>-1</v>
      </c>
      <c r="L542" s="329" t="s">
        <v>362</v>
      </c>
      <c r="M542" s="343" t="str">
        <f>IF(SUM(K524:K535)&lt;=0,"",IF(L535=-1,"",L542/K542*100-100))</f>
        <v/>
      </c>
      <c r="N542" s="178" t="str">
        <f>IF(N535=-1,"-1",SUM(N537:N540))</f>
        <v>-1</v>
      </c>
      <c r="O542" s="329" t="s">
        <v>362</v>
      </c>
      <c r="P542" s="343" t="str">
        <f>IF(SUM(N524:N535)&lt;=0,"",IF(O535=-1,"",O542/N542*100-100))</f>
        <v/>
      </c>
      <c r="Q542" s="178" t="str">
        <f>IF(Q535=-1,"-1",SUM(Q537:Q540))</f>
        <v>-1</v>
      </c>
      <c r="R542" s="329" t="s">
        <v>362</v>
      </c>
      <c r="S542" s="343" t="str">
        <f>IF(SUM(Q524:Q535)&lt;=0,"",IF(R535=-1,"",R542/Q542*100-100))</f>
        <v/>
      </c>
      <c r="T542" s="178" t="str">
        <f>IF(T535=-1,"-1",SUM(T537:T540))</f>
        <v>-1</v>
      </c>
      <c r="U542" s="329" t="s">
        <v>362</v>
      </c>
      <c r="V542" s="343" t="str">
        <f>IF(SUM(T524:T535)&lt;=0,"",IF(U535=-1,"",U542/T542*100-100))</f>
        <v/>
      </c>
      <c r="X542" s="136"/>
    </row>
    <row r="543" spans="1:28" ht="13.8" thickTop="1">
      <c r="B543" s="147"/>
      <c r="C543" s="180"/>
      <c r="D543" s="180"/>
      <c r="E543" s="180"/>
      <c r="F543" s="180"/>
      <c r="G543" s="180"/>
      <c r="H543" s="180"/>
      <c r="I543" s="180"/>
      <c r="J543" s="180"/>
      <c r="K543" s="180"/>
      <c r="L543" s="180"/>
      <c r="M543" s="180"/>
      <c r="N543" s="180"/>
      <c r="O543" s="180"/>
      <c r="P543" s="180"/>
      <c r="Q543" s="180"/>
      <c r="R543" s="180"/>
      <c r="S543" s="180"/>
      <c r="T543" s="180"/>
      <c r="U543" s="147"/>
      <c r="V543" s="147"/>
    </row>
    <row r="544" spans="1:28">
      <c r="B544" s="147"/>
      <c r="C544" s="180"/>
      <c r="D544" s="180"/>
      <c r="E544" s="180"/>
      <c r="F544" s="180"/>
      <c r="G544" s="180"/>
      <c r="H544" s="180"/>
      <c r="I544" s="180"/>
      <c r="J544" s="180"/>
      <c r="K544" s="180"/>
      <c r="L544" s="180"/>
      <c r="M544" s="180"/>
      <c r="N544" s="180"/>
      <c r="O544" s="180"/>
      <c r="P544" s="180"/>
      <c r="Q544" s="180"/>
      <c r="R544" s="180"/>
      <c r="S544" s="180"/>
      <c r="T544" s="180"/>
      <c r="U544" s="147"/>
      <c r="V544" s="147"/>
    </row>
    <row r="545" spans="1:28">
      <c r="B545" s="152" t="str">
        <f>IF($F$1="de",headings!$C$37,IF($F$1="fr",headings!$B$37,headings!$A$37))</f>
        <v>Comments</v>
      </c>
      <c r="C545" s="1021"/>
      <c r="D545" s="1022"/>
      <c r="E545" s="1022"/>
      <c r="F545" s="1022"/>
      <c r="G545" s="1022"/>
      <c r="H545" s="1022"/>
      <c r="I545" s="1022"/>
      <c r="J545" s="1022"/>
      <c r="K545" s="1022"/>
      <c r="L545" s="1022"/>
      <c r="M545" s="1022"/>
      <c r="N545" s="1022"/>
      <c r="O545" s="1022"/>
      <c r="P545" s="1022"/>
      <c r="Q545" s="1022"/>
      <c r="R545" s="1022"/>
      <c r="S545" s="1022"/>
      <c r="T545" s="1023"/>
      <c r="U545" s="147"/>
      <c r="V545" s="147"/>
    </row>
    <row r="546" spans="1:28">
      <c r="B546" s="151"/>
      <c r="C546" s="1024"/>
      <c r="D546" s="1025"/>
      <c r="E546" s="1025"/>
      <c r="F546" s="1025"/>
      <c r="G546" s="1025"/>
      <c r="H546" s="1025"/>
      <c r="I546" s="1025"/>
      <c r="J546" s="1025"/>
      <c r="K546" s="1025"/>
      <c r="L546" s="1025"/>
      <c r="M546" s="1025"/>
      <c r="N546" s="1025"/>
      <c r="O546" s="1025"/>
      <c r="P546" s="1025"/>
      <c r="Q546" s="1025"/>
      <c r="R546" s="1025"/>
      <c r="S546" s="1025"/>
      <c r="T546" s="1026"/>
      <c r="U546" s="147"/>
      <c r="V546" s="147"/>
    </row>
    <row r="547" spans="1:28">
      <c r="B547" s="151"/>
      <c r="C547" s="1024"/>
      <c r="D547" s="1025"/>
      <c r="E547" s="1025"/>
      <c r="F547" s="1025"/>
      <c r="G547" s="1025"/>
      <c r="H547" s="1025"/>
      <c r="I547" s="1025"/>
      <c r="J547" s="1025"/>
      <c r="K547" s="1025"/>
      <c r="L547" s="1025"/>
      <c r="M547" s="1025"/>
      <c r="N547" s="1025"/>
      <c r="O547" s="1025"/>
      <c r="P547" s="1025"/>
      <c r="Q547" s="1025"/>
      <c r="R547" s="1025"/>
      <c r="S547" s="1025"/>
      <c r="T547" s="1026"/>
      <c r="U547" s="147"/>
      <c r="V547" s="147"/>
      <c r="X547" s="141"/>
    </row>
    <row r="548" spans="1:28">
      <c r="B548" s="151"/>
      <c r="C548" s="1027"/>
      <c r="D548" s="1028"/>
      <c r="E548" s="1028"/>
      <c r="F548" s="1028"/>
      <c r="G548" s="1028"/>
      <c r="H548" s="1028"/>
      <c r="I548" s="1028"/>
      <c r="J548" s="1028"/>
      <c r="K548" s="1028"/>
      <c r="L548" s="1028"/>
      <c r="M548" s="1028"/>
      <c r="N548" s="1028"/>
      <c r="O548" s="1028"/>
      <c r="P548" s="1028"/>
      <c r="Q548" s="1028"/>
      <c r="R548" s="1028"/>
      <c r="S548" s="1028"/>
      <c r="T548" s="1029"/>
      <c r="U548" s="147"/>
      <c r="V548" s="147"/>
      <c r="X548" s="131"/>
    </row>
    <row r="549" spans="1:28">
      <c r="B549" s="151"/>
      <c r="C549" s="180"/>
      <c r="D549" s="180"/>
      <c r="E549" s="180"/>
      <c r="F549" s="180"/>
      <c r="G549" s="180"/>
      <c r="H549" s="180"/>
      <c r="I549" s="180"/>
      <c r="J549" s="180"/>
      <c r="K549" s="180"/>
      <c r="L549" s="180"/>
      <c r="M549" s="180"/>
      <c r="N549" s="180"/>
      <c r="O549" s="180"/>
      <c r="P549" s="180"/>
      <c r="Q549" s="180"/>
      <c r="R549" s="180"/>
      <c r="S549" s="180"/>
      <c r="T549" s="180"/>
      <c r="U549" s="147"/>
      <c r="V549" s="147"/>
    </row>
    <row r="550" spans="1:28">
      <c r="A550" s="142"/>
      <c r="B550" s="143"/>
      <c r="C550" s="181"/>
      <c r="D550" s="181"/>
      <c r="E550" s="181"/>
      <c r="F550" s="181"/>
      <c r="G550" s="181"/>
      <c r="H550" s="181"/>
      <c r="I550" s="181"/>
      <c r="J550" s="181"/>
      <c r="K550" s="181"/>
      <c r="L550" s="181"/>
      <c r="M550" s="181"/>
      <c r="N550" s="181"/>
      <c r="O550" s="181"/>
      <c r="P550" s="181"/>
      <c r="Q550" s="181"/>
      <c r="R550" s="181"/>
      <c r="S550" s="181"/>
      <c r="T550" s="181"/>
      <c r="U550" s="149"/>
      <c r="V550" s="149"/>
    </row>
    <row r="551" spans="1:28" s="141" customFormat="1" ht="6.75" customHeight="1">
      <c r="B551" s="146"/>
      <c r="C551" s="154"/>
      <c r="D551" s="154"/>
      <c r="E551" s="155"/>
      <c r="F551" s="154"/>
      <c r="G551" s="154"/>
      <c r="H551" s="155"/>
      <c r="I551" s="154"/>
      <c r="J551" s="154"/>
      <c r="K551" s="155"/>
      <c r="L551" s="154"/>
      <c r="M551" s="154"/>
      <c r="N551" s="155"/>
      <c r="O551" s="154"/>
      <c r="P551" s="154"/>
      <c r="Q551" s="155"/>
      <c r="R551" s="154"/>
      <c r="S551" s="154"/>
      <c r="T551" s="155"/>
      <c r="U551" s="149"/>
      <c r="V551" s="149"/>
      <c r="X551" s="136"/>
      <c r="AA551" s="239"/>
      <c r="AB551" s="239"/>
    </row>
    <row r="552" spans="1:28" s="131" customFormat="1" ht="17.399999999999999">
      <c r="B552" s="150" t="str">
        <f>IF($F$1="de",headings!$C$3,IF($F$1="fr",headings!$B$3,headings!$A$3))</f>
        <v>Railway Operator:</v>
      </c>
      <c r="C552" s="156"/>
      <c r="D552" s="156"/>
      <c r="E552" s="156"/>
      <c r="F552" s="1020" t="s">
        <v>48</v>
      </c>
      <c r="G552" s="1020"/>
      <c r="H552" s="1020"/>
      <c r="I552" s="1020"/>
      <c r="J552" s="1020"/>
      <c r="K552" s="157"/>
      <c r="L552" s="157"/>
      <c r="M552" s="157"/>
      <c r="N552" s="157"/>
      <c r="O552" s="157"/>
      <c r="P552" s="157"/>
      <c r="Q552" s="158"/>
      <c r="R552" s="158"/>
      <c r="S552" s="158"/>
      <c r="T552" s="158"/>
      <c r="U552" s="149"/>
      <c r="V552" s="149"/>
      <c r="X552" s="136"/>
      <c r="AA552" s="243"/>
      <c r="AB552" s="243"/>
    </row>
    <row r="553" spans="1:28" ht="6.75" customHeight="1" thickBot="1">
      <c r="B553" s="146"/>
      <c r="C553" s="157"/>
      <c r="D553" s="157"/>
      <c r="E553" s="159"/>
      <c r="F553" s="157"/>
      <c r="G553" s="157"/>
      <c r="H553" s="157"/>
      <c r="I553" s="157"/>
      <c r="J553" s="157"/>
      <c r="K553" s="157"/>
      <c r="L553" s="157"/>
      <c r="M553" s="157"/>
      <c r="N553" s="157"/>
      <c r="O553" s="157"/>
      <c r="P553" s="157"/>
      <c r="Q553" s="157"/>
      <c r="R553" s="157"/>
      <c r="S553" s="157"/>
      <c r="T553" s="160"/>
      <c r="U553" s="149"/>
      <c r="V553" s="149"/>
    </row>
    <row r="554" spans="1:28" ht="15.75" customHeight="1" thickTop="1">
      <c r="A554" s="136" t="str">
        <f>F552&amp;"m01"</f>
        <v>FSm01</v>
      </c>
      <c r="B554" s="146" t="str">
        <f>IF($F$1="de",headings!$C$6,IF($F$1="fr",headings!$B$6,headings!$A$6))</f>
        <v>January</v>
      </c>
      <c r="C554" s="293">
        <v>48135.167950929666</v>
      </c>
      <c r="D554" s="413">
        <v>50048.62304353837</v>
      </c>
      <c r="E554" s="124">
        <f t="shared" ref="E554:E565" si="53">IF(C554&lt;0.001,"",IF(D554=-1,"",D554/C554*100-100))</f>
        <v>3.9751706996417511</v>
      </c>
      <c r="F554" s="293">
        <v>3353.4202044052349</v>
      </c>
      <c r="G554" s="413">
        <v>3383.6294208066683</v>
      </c>
      <c r="H554" s="124">
        <f t="shared" ref="H554:H565" si="54">IF(F554&lt;0.001,"",IF(G554=-1,"",G554/F554*100-100))</f>
        <v>0.90084792719234486</v>
      </c>
      <c r="I554" s="293">
        <v>1826.5</v>
      </c>
      <c r="J554" s="413">
        <v>1557.1</v>
      </c>
      <c r="K554" s="293">
        <v>3047.3582900000001</v>
      </c>
      <c r="L554" s="413">
        <v>3159.2233390000001</v>
      </c>
      <c r="M554" s="124">
        <f t="shared" ref="M554:M565" si="55">IF(K554&lt;0.001,"",IF(L554=-1,"",L554/K554*100-100))</f>
        <v>3.6708860053341397</v>
      </c>
      <c r="N554" s="293">
        <v>918.59063333599988</v>
      </c>
      <c r="O554" s="413">
        <v>875.70035983999992</v>
      </c>
      <c r="P554" s="124">
        <f t="shared" ref="P554:P565" si="56">IF(N554&lt;0.001,"",IF(O554=-1,"",O554/N554*100-100))</f>
        <v>-4.6691389983193545</v>
      </c>
      <c r="Q554" s="293">
        <v>1599.795689</v>
      </c>
      <c r="R554" s="413">
        <v>1829.8953679999997</v>
      </c>
      <c r="S554" s="124">
        <f t="shared" ref="S554:S565" si="57">IF(Q554&lt;0.001,"",IF(R554=-1,"",R554/Q554*100-100))</f>
        <v>14.383066574196747</v>
      </c>
      <c r="T554" s="293">
        <v>380.68545232599996</v>
      </c>
      <c r="U554" s="413">
        <v>392.14743689200009</v>
      </c>
      <c r="V554" s="124">
        <f t="shared" ref="V554:V565" si="58">IF(T554&lt;0.001,"",IF(U554=-1,"",U554/T554*100-100))</f>
        <v>3.0108806354346029</v>
      </c>
    </row>
    <row r="555" spans="1:28" ht="15.75" customHeight="1">
      <c r="A555" s="136" t="str">
        <f>F552&amp;"m02"</f>
        <v>FSm02</v>
      </c>
      <c r="B555" s="146" t="str">
        <f>IF($F$1="de",headings!$C$7,IF($F$1="fr",headings!$B$7,headings!$A$7))</f>
        <v>February</v>
      </c>
      <c r="C555" s="294">
        <v>46951.197501821429</v>
      </c>
      <c r="D555" s="411">
        <v>47041.342247506676</v>
      </c>
      <c r="E555" s="127">
        <f t="shared" si="53"/>
        <v>0.19199669120632734</v>
      </c>
      <c r="F555" s="294">
        <v>3170.5458336939878</v>
      </c>
      <c r="G555" s="411">
        <v>3097.2059431559878</v>
      </c>
      <c r="H555" s="127">
        <f t="shared" si="54"/>
        <v>-2.3131629184666878</v>
      </c>
      <c r="I555" s="294">
        <v>1718.7</v>
      </c>
      <c r="J555" s="411">
        <v>1378.5</v>
      </c>
      <c r="K555" s="294">
        <v>3520.1346779999999</v>
      </c>
      <c r="L555" s="411">
        <v>3735.3810840000001</v>
      </c>
      <c r="M555" s="127">
        <f t="shared" si="55"/>
        <v>6.114720761828778</v>
      </c>
      <c r="N555" s="294">
        <v>1066.7003087489998</v>
      </c>
      <c r="O555" s="411">
        <v>1010.8927109</v>
      </c>
      <c r="P555" s="127">
        <f t="shared" si="56"/>
        <v>-5.231797290323243</v>
      </c>
      <c r="Q555" s="294">
        <v>1891.2651109999995</v>
      </c>
      <c r="R555" s="411">
        <v>2204.3276730000002</v>
      </c>
      <c r="S555" s="127">
        <f t="shared" si="57"/>
        <v>16.553076571822885</v>
      </c>
      <c r="T555" s="294">
        <v>454.216910165</v>
      </c>
      <c r="U555" s="411">
        <v>468.27712265399992</v>
      </c>
      <c r="V555" s="127">
        <f t="shared" si="58"/>
        <v>3.095484156213459</v>
      </c>
    </row>
    <row r="556" spans="1:28" ht="15.75" customHeight="1" thickBot="1">
      <c r="A556" s="136" t="str">
        <f>F552&amp;"m03"</f>
        <v>FSm03</v>
      </c>
      <c r="B556" s="146" t="str">
        <f>IF($F$1="de",headings!$C$8,IF($F$1="fr",headings!$B$8,headings!$A$8))</f>
        <v>March</v>
      </c>
      <c r="C556" s="295">
        <v>57010.31836818836</v>
      </c>
      <c r="D556" s="411">
        <v>60017.62104424672</v>
      </c>
      <c r="E556" s="129">
        <f t="shared" si="53"/>
        <v>5.2750147028409344</v>
      </c>
      <c r="F556" s="295">
        <v>3741.855552378735</v>
      </c>
      <c r="G556" s="411">
        <v>3861.0609235229967</v>
      </c>
      <c r="H556" s="129">
        <f t="shared" si="54"/>
        <v>3.1857288309400786</v>
      </c>
      <c r="I556" s="295">
        <v>2225.3000000000002</v>
      </c>
      <c r="J556" s="411">
        <v>1635.8</v>
      </c>
      <c r="K556" s="295">
        <v>4083.0982149999986</v>
      </c>
      <c r="L556" s="411">
        <v>4094.8650319999997</v>
      </c>
      <c r="M556" s="129">
        <f t="shared" si="55"/>
        <v>0.28818354054706674</v>
      </c>
      <c r="N556" s="295">
        <v>1209.6737397610002</v>
      </c>
      <c r="O556" s="411">
        <v>1121.390446743</v>
      </c>
      <c r="P556" s="129">
        <f t="shared" si="56"/>
        <v>-7.2981077555211442</v>
      </c>
      <c r="Q556" s="295">
        <v>2182.4148359999999</v>
      </c>
      <c r="R556" s="411">
        <v>2488.3885499999997</v>
      </c>
      <c r="S556" s="129">
        <f t="shared" si="57"/>
        <v>14.019961235270856</v>
      </c>
      <c r="T556" s="295">
        <v>512.84057474600013</v>
      </c>
      <c r="U556" s="411">
        <v>533.60057533200018</v>
      </c>
      <c r="V556" s="129">
        <f t="shared" si="58"/>
        <v>4.0480417518216285</v>
      </c>
    </row>
    <row r="557" spans="1:28" ht="15.75" customHeight="1" thickTop="1">
      <c r="A557" s="136" t="str">
        <f>F552&amp;"m04"</f>
        <v>FSm04</v>
      </c>
      <c r="B557" s="146" t="str">
        <f>IF($F$1="de",headings!$C$9,IF($F$1="fr",headings!$B$9,headings!$A$9))</f>
        <v>April</v>
      </c>
      <c r="C557" s="293">
        <v>56464.88745117357</v>
      </c>
      <c r="D557" s="413">
        <v>60019</v>
      </c>
      <c r="E557" s="124">
        <f t="shared" si="53"/>
        <v>6.2943763978981622</v>
      </c>
      <c r="F557" s="293">
        <v>3922.1168138119974</v>
      </c>
      <c r="G557" s="413">
        <v>3966</v>
      </c>
      <c r="H557" s="124">
        <f t="shared" si="54"/>
        <v>1.1188648444499449</v>
      </c>
      <c r="I557" s="293">
        <v>2191.6999999999998</v>
      </c>
      <c r="J557" s="413">
        <v>1774.4</v>
      </c>
      <c r="K557" s="293">
        <v>3702.8005859999998</v>
      </c>
      <c r="L557" s="413">
        <v>3632.2332420000007</v>
      </c>
      <c r="M557" s="124">
        <f t="shared" si="55"/>
        <v>-1.9057829975183864</v>
      </c>
      <c r="N557" s="293">
        <v>1065.8808748889999</v>
      </c>
      <c r="O557" s="413">
        <v>1012.198351206</v>
      </c>
      <c r="P557" s="124">
        <f t="shared" si="56"/>
        <v>-5.0364468438924206</v>
      </c>
      <c r="Q557" s="293">
        <v>1890.2441119999996</v>
      </c>
      <c r="R557" s="413">
        <v>2148.9616499999993</v>
      </c>
      <c r="S557" s="124">
        <f t="shared" si="57"/>
        <v>13.686990815501602</v>
      </c>
      <c r="T557" s="293">
        <v>421.21489406199998</v>
      </c>
      <c r="U557" s="413">
        <v>464.19992955500004</v>
      </c>
      <c r="V557" s="124">
        <f t="shared" si="58"/>
        <v>10.205013188985902</v>
      </c>
    </row>
    <row r="558" spans="1:28" ht="15.75" customHeight="1">
      <c r="A558" s="136" t="str">
        <f>F552&amp;"m05"</f>
        <v>FSm05</v>
      </c>
      <c r="B558" s="146" t="str">
        <f>IF($F$1="de",headings!$C$10,IF($F$1="fr",headings!$B$10,headings!$A$10))</f>
        <v>May</v>
      </c>
      <c r="C558" s="294">
        <v>54355.226127061149</v>
      </c>
      <c r="D558" s="411">
        <v>47465</v>
      </c>
      <c r="E558" s="127">
        <f t="shared" si="53"/>
        <v>-12.676290060783685</v>
      </c>
      <c r="F558" s="294">
        <v>3787.5314334519976</v>
      </c>
      <c r="G558" s="411">
        <v>3525</v>
      </c>
      <c r="H558" s="127">
        <f t="shared" si="54"/>
        <v>-6.9314654693894795</v>
      </c>
      <c r="I558" s="294">
        <v>1700.854000217</v>
      </c>
      <c r="J558" s="411">
        <v>1824</v>
      </c>
      <c r="K558" s="294">
        <v>3700.5755180000001</v>
      </c>
      <c r="L558" s="411">
        <v>3972.9171120000001</v>
      </c>
      <c r="M558" s="127">
        <f t="shared" si="55"/>
        <v>7.3594388947151685</v>
      </c>
      <c r="N558" s="294">
        <v>1067.1537468939998</v>
      </c>
      <c r="O558" s="411">
        <v>1075.7894217050002</v>
      </c>
      <c r="P558" s="127">
        <f t="shared" si="56"/>
        <v>0.80922499088205768</v>
      </c>
      <c r="Q558" s="294">
        <v>1902.3452159999997</v>
      </c>
      <c r="R558" s="411">
        <v>2382.2289970000002</v>
      </c>
      <c r="S558" s="127">
        <f t="shared" si="57"/>
        <v>25.225904161024815</v>
      </c>
      <c r="T558" s="294">
        <v>420.05922244599992</v>
      </c>
      <c r="U558" s="411">
        <v>497.5489445179997</v>
      </c>
      <c r="V558" s="127">
        <f t="shared" si="58"/>
        <v>18.44733264532988</v>
      </c>
    </row>
    <row r="559" spans="1:28" ht="15.75" customHeight="1" thickBot="1">
      <c r="A559" s="136" t="str">
        <f>F552&amp;"m06"</f>
        <v>FSm06</v>
      </c>
      <c r="B559" s="146" t="str">
        <f>IF($F$1="de",headings!$C$11,IF($F$1="fr",headings!$B$11,headings!$A$11))</f>
        <v>June</v>
      </c>
      <c r="C559" s="295">
        <v>52138.113850337562</v>
      </c>
      <c r="D559" s="411">
        <v>43480</v>
      </c>
      <c r="E559" s="129">
        <f t="shared" si="53"/>
        <v>-16.606112517208956</v>
      </c>
      <c r="F559" s="295">
        <v>3622.4430611119965</v>
      </c>
      <c r="G559" s="411">
        <v>3380</v>
      </c>
      <c r="H559" s="129">
        <f t="shared" si="54"/>
        <v>-6.6928052980237283</v>
      </c>
      <c r="I559" s="295">
        <v>1552.4</v>
      </c>
      <c r="J559" s="411">
        <v>1827.59</v>
      </c>
      <c r="K559" s="295">
        <v>3734.0054789999999</v>
      </c>
      <c r="L559" s="411">
        <v>3672.6558139999997</v>
      </c>
      <c r="M559" s="129">
        <f t="shared" si="55"/>
        <v>-1.6429987943250239</v>
      </c>
      <c r="N559" s="295">
        <v>1049.4556343860002</v>
      </c>
      <c r="O559" s="411">
        <v>1010.4214538610003</v>
      </c>
      <c r="P559" s="129">
        <f t="shared" si="56"/>
        <v>-3.7194693368660126</v>
      </c>
      <c r="Q559" s="295">
        <v>1966.5060769999998</v>
      </c>
      <c r="R559" s="411">
        <v>2071.5760189999996</v>
      </c>
      <c r="S559" s="129">
        <f t="shared" si="57"/>
        <v>5.3429757084854259</v>
      </c>
      <c r="T559" s="295">
        <v>428.00007507999999</v>
      </c>
      <c r="U559" s="411">
        <v>433.11933707399999</v>
      </c>
      <c r="V559" s="129">
        <f t="shared" si="58"/>
        <v>1.1960890411159681</v>
      </c>
    </row>
    <row r="560" spans="1:28" ht="15.75" customHeight="1" thickTop="1">
      <c r="A560" s="136" t="str">
        <f>F552&amp;"m07"</f>
        <v>FSm07</v>
      </c>
      <c r="B560" s="146" t="str">
        <f>IF($F$1="de",headings!$C$12,IF($F$1="fr",headings!$B$12,headings!$A$12))</f>
        <v>July</v>
      </c>
      <c r="C560" s="293">
        <v>50468.386202725545</v>
      </c>
      <c r="D560" s="413">
        <v>41462</v>
      </c>
      <c r="E560" s="124">
        <f t="shared" si="53"/>
        <v>-17.845599751392797</v>
      </c>
      <c r="F560" s="293">
        <v>3746.2421682917866</v>
      </c>
      <c r="G560" s="413">
        <v>3403.13</v>
      </c>
      <c r="H560" s="124">
        <f t="shared" si="54"/>
        <v>-9.1588357847202104</v>
      </c>
      <c r="I560" s="164">
        <v>1464.54</v>
      </c>
      <c r="J560" s="332">
        <v>1938.59</v>
      </c>
      <c r="K560" s="293">
        <v>3701.3544790000001</v>
      </c>
      <c r="L560" s="413">
        <v>3567.6310930000004</v>
      </c>
      <c r="M560" s="124">
        <f t="shared" si="55"/>
        <v>-3.6128230019224645</v>
      </c>
      <c r="N560" s="293">
        <v>1010.6304714780001</v>
      </c>
      <c r="O560" s="413">
        <v>981.3674314929998</v>
      </c>
      <c r="P560" s="124">
        <f t="shared" si="56"/>
        <v>-2.8955232214802038</v>
      </c>
      <c r="Q560" s="293">
        <v>2054.7094249999996</v>
      </c>
      <c r="R560" s="413">
        <v>2101.0463549999999</v>
      </c>
      <c r="S560" s="124">
        <f t="shared" si="57"/>
        <v>2.2551573198726231</v>
      </c>
      <c r="T560" s="293">
        <v>430.21369611200004</v>
      </c>
      <c r="U560" s="413">
        <v>435.86235553500012</v>
      </c>
      <c r="V560" s="124">
        <f t="shared" si="58"/>
        <v>1.3129892130467056</v>
      </c>
    </row>
    <row r="561" spans="1:35" ht="15.75" customHeight="1">
      <c r="A561" s="136" t="str">
        <f>F552&amp;"m08"</f>
        <v>FSm08</v>
      </c>
      <c r="B561" s="146" t="str">
        <f>IF($F$1="de",headings!$C$13,IF($F$1="fr",headings!$B$13,headings!$A$13))</f>
        <v>August</v>
      </c>
      <c r="C561" s="294">
        <v>47340.98089588929</v>
      </c>
      <c r="D561" s="411">
        <v>40317.199999999997</v>
      </c>
      <c r="E561" s="127">
        <f t="shared" si="53"/>
        <v>-14.836576604392206</v>
      </c>
      <c r="F561" s="294">
        <v>3503.015169043998</v>
      </c>
      <c r="G561" s="411">
        <v>3164.67</v>
      </c>
      <c r="H561" s="127">
        <f t="shared" si="54"/>
        <v>-9.6586840968871712</v>
      </c>
      <c r="I561" s="166">
        <v>1451.61</v>
      </c>
      <c r="J561" s="331">
        <v>1713.06</v>
      </c>
      <c r="K561" s="294">
        <v>2592.8778279999992</v>
      </c>
      <c r="L561" s="411">
        <v>2585.038552</v>
      </c>
      <c r="M561" s="127">
        <f t="shared" si="55"/>
        <v>-0.30233881115971428</v>
      </c>
      <c r="N561" s="294">
        <v>677.04499178500009</v>
      </c>
      <c r="O561" s="411">
        <v>695.62296709799978</v>
      </c>
      <c r="P561" s="127">
        <f t="shared" si="56"/>
        <v>2.7439794309709953</v>
      </c>
      <c r="Q561" s="294">
        <v>1439.403368</v>
      </c>
      <c r="R561" s="411">
        <v>1444.7767909999998</v>
      </c>
      <c r="S561" s="127">
        <f t="shared" si="57"/>
        <v>0.37330904730798409</v>
      </c>
      <c r="T561" s="294">
        <v>299.36003619599995</v>
      </c>
      <c r="U561" s="411">
        <v>291.02081963199998</v>
      </c>
      <c r="V561" s="127">
        <f t="shared" si="58"/>
        <v>-2.7856813053496694</v>
      </c>
    </row>
    <row r="562" spans="1:35" ht="15.75" customHeight="1" thickBot="1">
      <c r="A562" s="136" t="str">
        <f>F552&amp;"m09"</f>
        <v>FSm09</v>
      </c>
      <c r="B562" s="146" t="str">
        <f>IF($F$1="de",headings!$C$14,IF($F$1="fr",headings!$B$14,headings!$A$14))</f>
        <v>September</v>
      </c>
      <c r="C562" s="295">
        <v>53474.817256893752</v>
      </c>
      <c r="D562" s="411">
        <v>43965</v>
      </c>
      <c r="E562" s="129">
        <f t="shared" si="53"/>
        <v>-17.783730257942651</v>
      </c>
      <c r="F562" s="295">
        <v>3730.8018308807477</v>
      </c>
      <c r="G562" s="411">
        <v>3369.3</v>
      </c>
      <c r="H562" s="129">
        <f t="shared" si="54"/>
        <v>-9.6896551269089031</v>
      </c>
      <c r="I562" s="295">
        <v>1609.1</v>
      </c>
      <c r="J562" s="411">
        <v>1760.2</v>
      </c>
      <c r="K562" s="295">
        <v>3683.1263849999996</v>
      </c>
      <c r="L562" s="411">
        <v>3463</v>
      </c>
      <c r="M562" s="129">
        <f t="shared" si="55"/>
        <v>-5.9766177423748559</v>
      </c>
      <c r="N562" s="295">
        <v>1048.5827811520001</v>
      </c>
      <c r="O562" s="411">
        <v>989</v>
      </c>
      <c r="P562" s="129">
        <f t="shared" si="56"/>
        <v>-5.6822200614948883</v>
      </c>
      <c r="Q562" s="295">
        <v>2010.2243339999998</v>
      </c>
      <c r="R562" s="411">
        <v>1872</v>
      </c>
      <c r="S562" s="129">
        <f t="shared" si="57"/>
        <v>-6.876065106870783</v>
      </c>
      <c r="T562" s="295">
        <v>440.01383112399992</v>
      </c>
      <c r="U562" s="411">
        <v>407</v>
      </c>
      <c r="V562" s="129">
        <f t="shared" si="58"/>
        <v>-7.5029075880790401</v>
      </c>
    </row>
    <row r="563" spans="1:35" ht="15.75" customHeight="1" thickTop="1">
      <c r="A563" s="136" t="str">
        <f>F552&amp;"m10"</f>
        <v>FSm10</v>
      </c>
      <c r="B563" s="146" t="str">
        <f>IF($F$1="de",headings!$C$15,IF($F$1="fr",headings!$B$15,headings!$A$15))</f>
        <v>October</v>
      </c>
      <c r="C563" s="293">
        <v>52083.626582223798</v>
      </c>
      <c r="D563" s="413">
        <v>41003.300000000003</v>
      </c>
      <c r="E563" s="124">
        <v>-21.274107256589389</v>
      </c>
      <c r="F563" s="293">
        <v>3670.7409395081468</v>
      </c>
      <c r="G563" s="413">
        <v>3219.5</v>
      </c>
      <c r="H563" s="124">
        <v>-12.292911620415509</v>
      </c>
      <c r="I563" s="164">
        <v>1504.9</v>
      </c>
      <c r="J563" s="332">
        <v>1714.6</v>
      </c>
      <c r="K563" s="293">
        <v>3783.401941000001</v>
      </c>
      <c r="L563" s="413">
        <v>3511</v>
      </c>
      <c r="M563" s="124">
        <v>-7.199920739269956</v>
      </c>
      <c r="N563" s="293">
        <v>1047.7787108469997</v>
      </c>
      <c r="O563" s="413">
        <v>982</v>
      </c>
      <c r="P563" s="124">
        <v>-6.2779201529897222</v>
      </c>
      <c r="Q563" s="293">
        <v>2006.1338449999998</v>
      </c>
      <c r="R563" s="413">
        <v>1935</v>
      </c>
      <c r="S563" s="124">
        <v>-3.5458175025206202</v>
      </c>
      <c r="T563" s="293">
        <v>428.73896975700012</v>
      </c>
      <c r="U563" s="413">
        <v>409</v>
      </c>
      <c r="V563" s="124">
        <v>-4.603959786577775</v>
      </c>
      <c r="X563" s="137"/>
    </row>
    <row r="564" spans="1:35" ht="15.75" customHeight="1">
      <c r="A564" s="136" t="str">
        <f>F552&amp;"m11"</f>
        <v>FSm11</v>
      </c>
      <c r="B564" s="146" t="str">
        <f>IF($F$1="de",headings!$C$16,IF($F$1="fr",headings!$B$16,headings!$A$16))</f>
        <v>November</v>
      </c>
      <c r="C564" s="294">
        <v>52614.226383047244</v>
      </c>
      <c r="D564" s="331">
        <v>-1</v>
      </c>
      <c r="E564" s="127" t="str">
        <f t="shared" si="53"/>
        <v/>
      </c>
      <c r="F564" s="294">
        <v>3532.5956461630944</v>
      </c>
      <c r="G564" s="331">
        <v>-1</v>
      </c>
      <c r="H564" s="127" t="str">
        <f t="shared" si="54"/>
        <v/>
      </c>
      <c r="I564" s="166">
        <v>-1</v>
      </c>
      <c r="J564" s="331">
        <v>-1</v>
      </c>
      <c r="K564" s="294">
        <v>3735.1169619999987</v>
      </c>
      <c r="L564" s="331">
        <v>-1</v>
      </c>
      <c r="M564" s="127" t="str">
        <f t="shared" si="55"/>
        <v/>
      </c>
      <c r="N564" s="294">
        <v>1042.6292649229997</v>
      </c>
      <c r="O564" s="331">
        <v>-1</v>
      </c>
      <c r="P564" s="127" t="str">
        <f t="shared" si="56"/>
        <v/>
      </c>
      <c r="Q564" s="294">
        <v>2115.1535630000003</v>
      </c>
      <c r="R564" s="331">
        <v>-1</v>
      </c>
      <c r="S564" s="127" t="str">
        <f t="shared" si="57"/>
        <v/>
      </c>
      <c r="T564" s="294">
        <v>470.18798606100006</v>
      </c>
      <c r="U564" s="331">
        <v>-1</v>
      </c>
      <c r="V564" s="127" t="str">
        <f t="shared" si="58"/>
        <v/>
      </c>
      <c r="X564" s="137"/>
    </row>
    <row r="565" spans="1:35" ht="15.75" customHeight="1" thickBot="1">
      <c r="A565" s="136" t="str">
        <f>F552&amp;"m12"</f>
        <v>FSm12</v>
      </c>
      <c r="B565" s="146" t="str">
        <f>IF($F$1="de",headings!$C$17,IF($F$1="fr",headings!$B$17,headings!$A$17))</f>
        <v>December</v>
      </c>
      <c r="C565" s="295">
        <v>51345.138146913836</v>
      </c>
      <c r="D565" s="333">
        <v>-1</v>
      </c>
      <c r="E565" s="129" t="str">
        <f t="shared" si="53"/>
        <v/>
      </c>
      <c r="F565" s="295">
        <v>3567.596542915499</v>
      </c>
      <c r="G565" s="333">
        <v>-1</v>
      </c>
      <c r="H565" s="129" t="str">
        <f t="shared" si="54"/>
        <v/>
      </c>
      <c r="I565" s="168">
        <v>-1</v>
      </c>
      <c r="J565" s="333">
        <v>-1</v>
      </c>
      <c r="K565" s="295">
        <v>3064.0876460000009</v>
      </c>
      <c r="L565" s="333">
        <v>-1</v>
      </c>
      <c r="M565" s="129" t="str">
        <f t="shared" si="55"/>
        <v/>
      </c>
      <c r="N565" s="295">
        <v>832.38450061399988</v>
      </c>
      <c r="O565" s="333">
        <v>-1</v>
      </c>
      <c r="P565" s="129" t="str">
        <f t="shared" si="56"/>
        <v/>
      </c>
      <c r="Q565" s="295">
        <v>1739.3417199999999</v>
      </c>
      <c r="R565" s="333">
        <v>-1</v>
      </c>
      <c r="S565" s="129" t="str">
        <f t="shared" si="57"/>
        <v/>
      </c>
      <c r="T565" s="295">
        <v>373.84155944999992</v>
      </c>
      <c r="U565" s="333">
        <v>-1</v>
      </c>
      <c r="V565" s="129" t="str">
        <f t="shared" si="58"/>
        <v/>
      </c>
      <c r="X565" s="137"/>
      <c r="AA565" s="136"/>
      <c r="AB565" s="136"/>
    </row>
    <row r="566" spans="1:35" ht="14.4" customHeight="1" thickTop="1" thickBot="1">
      <c r="B566" s="146"/>
      <c r="C566" s="180"/>
      <c r="D566" s="180"/>
      <c r="E566" s="180"/>
      <c r="F566" s="180"/>
      <c r="G566" s="180"/>
      <c r="H566" s="180"/>
      <c r="I566" s="180"/>
      <c r="J566" s="180"/>
      <c r="K566" s="180"/>
      <c r="L566" s="180"/>
      <c r="M566" s="180"/>
      <c r="N566" s="180"/>
      <c r="O566" s="180"/>
      <c r="P566" s="180"/>
      <c r="Q566" s="180"/>
      <c r="R566" s="180"/>
      <c r="S566" s="180"/>
      <c r="T566" s="180"/>
      <c r="U566" s="180"/>
      <c r="V566" s="180"/>
      <c r="X566" s="137"/>
      <c r="AA566" s="136"/>
      <c r="AB566" s="136"/>
    </row>
    <row r="567" spans="1:35" s="137" customFormat="1" ht="15.75" customHeight="1" thickTop="1">
      <c r="A567" s="137" t="str">
        <f>F552&amp;"q1"</f>
        <v>FSq1</v>
      </c>
      <c r="B567" s="146" t="str">
        <f>IF($F$1="de",headings!$C$31,IF($F$1="fr",headings!$B$31,headings!$A$31))</f>
        <v>Quarter 1</v>
      </c>
      <c r="C567" s="319">
        <f>IF(C556=-1,"-1",C554+C555+C556)</f>
        <v>152096.68382093945</v>
      </c>
      <c r="D567" s="410">
        <f>IF(D556=-1,"-1",D554+D555+D556)</f>
        <v>157107.58633529177</v>
      </c>
      <c r="E567" s="124">
        <f>IF(C556+C557+C558&lt;=0,"",IF(D556=-1,"",D567/C567*100-100))</f>
        <v>3.2945508004971202</v>
      </c>
      <c r="F567" s="319">
        <f>IF(F556=-1,"-1",F554+F555+F556)</f>
        <v>10265.821590477957</v>
      </c>
      <c r="G567" s="410">
        <f>IF(G556=-1,"-1",G554+G555+G556)</f>
        <v>10341.896287485653</v>
      </c>
      <c r="H567" s="124">
        <f>IF(F556+F557+F558&lt;=0,"",IF(G556=-1,"",G567/F567*100-100))</f>
        <v>0.74104830614101047</v>
      </c>
      <c r="I567" s="319">
        <f>IF(I556=-1,"-1",I554+I555+I556)</f>
        <v>5770.5</v>
      </c>
      <c r="J567" s="334">
        <f>IF(J556=-1,"-1",J554+J555+J556)</f>
        <v>4571.3999999999996</v>
      </c>
      <c r="K567" s="319">
        <f>IF(K556=-1,"-1",K554+K555+K556)</f>
        <v>10650.591182999999</v>
      </c>
      <c r="L567" s="410">
        <f>IF(L556=-1,"-1",L554+L555+L556)</f>
        <v>10989.469455</v>
      </c>
      <c r="M567" s="124">
        <f>IF(K556+K557+K558&lt;=0,"",IF(L556=-1,"",L567/K567*100-100))</f>
        <v>3.1817789846342492</v>
      </c>
      <c r="N567" s="319">
        <f>IF(N556=-1,"-1",N554+N555+N556)</f>
        <v>3194.9646818459996</v>
      </c>
      <c r="O567" s="410">
        <f>IF(O556=-1,"-1",O554+O555+O556)</f>
        <v>3007.9835174829996</v>
      </c>
      <c r="P567" s="124">
        <f>IF(N556+N557+N558&lt;=0,"",IF(O556=-1,"",O567/N567*100-100))</f>
        <v>-5.8523703071097941</v>
      </c>
      <c r="Q567" s="319">
        <f>IF(Q556=-1,"-1",Q554+Q555+Q556)</f>
        <v>5673.4756359999992</v>
      </c>
      <c r="R567" s="410">
        <f>IF(R556=-1,"-1",R554+R555+R556)</f>
        <v>6522.6115909999999</v>
      </c>
      <c r="S567" s="124">
        <f>IF(Q556+Q557+Q558&lt;=0,"",IF(R556=-1,"",R567/Q567*100-100))</f>
        <v>14.966768335303399</v>
      </c>
      <c r="T567" s="319">
        <f>IF(T556=-1,"-1",T554+T555+T556)</f>
        <v>1347.7429372370002</v>
      </c>
      <c r="U567" s="410">
        <f>IF(U556=-1,"-1",U554+U555+U556)</f>
        <v>1394.0251348780002</v>
      </c>
      <c r="V567" s="124">
        <f>IF(T556+T557+T558&lt;=0,"",IF(U556=-1,"",U567/T567*100-100))</f>
        <v>3.434052322758447</v>
      </c>
      <c r="X567" s="136"/>
    </row>
    <row r="568" spans="1:35" s="137" customFormat="1" ht="15.75" customHeight="1">
      <c r="A568" s="137" t="str">
        <f>F552&amp;"q2"</f>
        <v>FSq2</v>
      </c>
      <c r="B568" s="146" t="str">
        <f>IF($F$1="de",headings!$C$32,IF($F$1="fr",headings!$B$32,headings!$A$32))</f>
        <v>Quarter 2</v>
      </c>
      <c r="C568" s="322">
        <f>IF(C559=-1,"-1",C557+C558+C559)</f>
        <v>162958.22742857228</v>
      </c>
      <c r="D568" s="445">
        <f>IF(D559=-1,"-1",D557+D558+D559)</f>
        <v>150964</v>
      </c>
      <c r="E568" s="127">
        <f>IF(C557+C558+C559&lt;=0,"",IF(D559=-1,"",D568/C568*100-100))</f>
        <v>-7.3603079867996115</v>
      </c>
      <c r="F568" s="322">
        <f>IF(F559=-1,"-1",F557+F558+F559)</f>
        <v>11332.091308375992</v>
      </c>
      <c r="G568" s="445">
        <f>IF(G559=-1,"-1",G557+G558+G559)</f>
        <v>10871</v>
      </c>
      <c r="H568" s="127">
        <f>IF(F557+F558+F559&lt;=0,"",IF(G559=-1,"",G568/F568*100-100))</f>
        <v>-4.0688986333456398</v>
      </c>
      <c r="I568" s="322">
        <f>IF(I559=-1,"-1",I557+I558+I559)</f>
        <v>5444.9540002169997</v>
      </c>
      <c r="J568" s="335">
        <f>IF(J559=-1,"-1",J557+J558+J559)</f>
        <v>5425.99</v>
      </c>
      <c r="K568" s="322">
        <f>IF(K559=-1,"-1",K557+K558+K559)</f>
        <v>11137.381583</v>
      </c>
      <c r="L568" s="445">
        <f>IF(L559=-1,"-1",L557+L558+L559)</f>
        <v>11277.806168000001</v>
      </c>
      <c r="M568" s="127">
        <f>IF(K557+K558+K559&lt;=0,"",IF(L559=-1,"",L568/K568*100-100))</f>
        <v>1.2608402069508315</v>
      </c>
      <c r="N568" s="322">
        <f>IF(N559=-1,"-1",N557+N558+N559)</f>
        <v>3182.4902561689996</v>
      </c>
      <c r="O568" s="445">
        <f>IF(O559=-1,"-1",O557+O558+O559)</f>
        <v>3098.4092267720007</v>
      </c>
      <c r="P568" s="127">
        <f>IF(N557+N558+N559&lt;=0,"",IF(O559=-1,"",O568/N568*100-100))</f>
        <v>-2.6419885884651109</v>
      </c>
      <c r="Q568" s="322">
        <f>IF(Q559=-1,"-1",Q557+Q558+Q559)</f>
        <v>5759.0954049999991</v>
      </c>
      <c r="R568" s="445">
        <f>IF(R559=-1,"-1",R557+R558+R559)</f>
        <v>6602.7666659999995</v>
      </c>
      <c r="S568" s="127">
        <f>IF(Q557+Q558+Q559&lt;=0,"",IF(R559=-1,"",R568/Q568*100-100))</f>
        <v>14.649371154149165</v>
      </c>
      <c r="T568" s="322">
        <f>IF(T559=-1,"-1",T557+T558+T559)</f>
        <v>1269.2741915879999</v>
      </c>
      <c r="U568" s="445">
        <f>IF(U559=-1,"-1",U557+U558+U559)</f>
        <v>1394.8682111469998</v>
      </c>
      <c r="V568" s="127">
        <f>IF(T557+T558+T559&lt;=0,"",IF(U559=-1,"",U568/T568*100-100))</f>
        <v>9.8949478679518421</v>
      </c>
      <c r="X568" s="138"/>
    </row>
    <row r="569" spans="1:35" s="137" customFormat="1" ht="15.75" customHeight="1">
      <c r="A569" s="137" t="str">
        <f>F552&amp;"q3"</f>
        <v>FSq3</v>
      </c>
      <c r="B569" s="146" t="str">
        <f>IF($F$1="de",headings!$C$33,IF($F$1="fr",headings!$B$33,headings!$A$33))</f>
        <v>Quarter 3</v>
      </c>
      <c r="C569" s="322">
        <f>IF(C562=-1,"-1",C560+C561+C562)</f>
        <v>151284.18435550859</v>
      </c>
      <c r="D569" s="445">
        <f>IF(D562=-1,"-1",D560+D561+D562)</f>
        <v>125744.2</v>
      </c>
      <c r="E569" s="127">
        <f>IF(C560+C561+C562&lt;=0,"",IF(D562=-1,"",D569/C569*100-100))</f>
        <v>-16.882124502513236</v>
      </c>
      <c r="F569" s="322">
        <f>IF(F562=-1,"-1",F560+F561+F562)</f>
        <v>10980.059168216532</v>
      </c>
      <c r="G569" s="445">
        <f>IF(G562=-1,"-1",G560+G561+G562)</f>
        <v>9937.1</v>
      </c>
      <c r="H569" s="127">
        <f>IF(F560+F561+F562&lt;=0,"",IF(G562=-1,"",G569/F569*100-100))</f>
        <v>-9.4986661933073862</v>
      </c>
      <c r="I569" s="322">
        <f>IF(I562=-1,"-1",I560+I561+I562)</f>
        <v>4525.25</v>
      </c>
      <c r="J569" s="335">
        <f>IF(J562=-1,"-1",J560+J561+J562)</f>
        <v>5411.8499999999995</v>
      </c>
      <c r="K569" s="322">
        <f>IF(K562=-1,"-1",K560+K561+K562)</f>
        <v>9977.358691999998</v>
      </c>
      <c r="L569" s="445">
        <f>IF(L562=-1,"-1",L560+L561+L562)</f>
        <v>9615.6696449999999</v>
      </c>
      <c r="M569" s="127">
        <f>IF(K560+K561+K562&lt;=0,"",IF(L562=-1,"",L569/K569*100-100))</f>
        <v>-3.6250981664115756</v>
      </c>
      <c r="N569" s="322">
        <f>IF(N562=-1,"-1",N560+N561+N562)</f>
        <v>2736.2582444150003</v>
      </c>
      <c r="O569" s="445">
        <f>IF(O562=-1,"-1",O560+O561+O562)</f>
        <v>2665.9903985909996</v>
      </c>
      <c r="P569" s="127">
        <f>IF(N560+N561+N562&lt;=0,"",IF(O562=-1,"",O569/N569*100-100))</f>
        <v>-2.5680268288793684</v>
      </c>
      <c r="Q569" s="322">
        <f>IF(Q562=-1,"-1",Q560+Q561+Q562)</f>
        <v>5504.3371269999989</v>
      </c>
      <c r="R569" s="445">
        <f>IF(R562=-1,"-1",R560+R561+R562)</f>
        <v>5417.8231459999997</v>
      </c>
      <c r="S569" s="127">
        <f>IF(Q560+Q561+Q562&lt;=0,"",IF(R562=-1,"",R569/Q569*100-100))</f>
        <v>-1.5717420463878966</v>
      </c>
      <c r="T569" s="322">
        <f>IF(T562=-1,"-1",T560+T561+T562)</f>
        <v>1169.587563432</v>
      </c>
      <c r="U569" s="445">
        <f>IF(U562=-1,"-1",U560+U561+U562)</f>
        <v>1133.883175167</v>
      </c>
      <c r="V569" s="127">
        <f>IF(T560+T561+T562&lt;=0,"",IF(U562=-1,"",U569/T569*100-100))</f>
        <v>-3.0527332353150456</v>
      </c>
      <c r="X569" s="136"/>
    </row>
    <row r="570" spans="1:35" s="137" customFormat="1" ht="15.75" customHeight="1" thickBot="1">
      <c r="A570" s="137" t="str">
        <f>F552&amp;"q4"</f>
        <v>FSq4</v>
      </c>
      <c r="B570" s="146" t="str">
        <f>IF($F$1="de",headings!$C$34,IF($F$1="fr",headings!$B$34,headings!$A$34))</f>
        <v>Quarter 4</v>
      </c>
      <c r="C570" s="325">
        <f>IF(C565=-1,"-1",C563+C564+C565)</f>
        <v>156042.99111218489</v>
      </c>
      <c r="D570" s="336" t="str">
        <f>IF(D565=-1,"-1",D563+D564+D565)</f>
        <v>-1</v>
      </c>
      <c r="E570" s="129" t="str">
        <f>IF(C563+C564+C565&lt;=0,"",IF(D565=-1,"",D570/C570*100-100))</f>
        <v/>
      </c>
      <c r="F570" s="325">
        <f>IF(F565=-1,"-1",F563+F564+F565)</f>
        <v>10770.933128586739</v>
      </c>
      <c r="G570" s="336" t="str">
        <f>IF(G565=-1,"-1",G563+G564+G565)</f>
        <v>-1</v>
      </c>
      <c r="H570" s="129" t="str">
        <f>IF(F563+F564+F565&lt;=0,"",IF(G565=-1,"",G570/F570*100-100))</f>
        <v/>
      </c>
      <c r="I570" s="325" t="str">
        <f>IF(I565=-1,"-1",I563+I564+I565)</f>
        <v>-1</v>
      </c>
      <c r="J570" s="336" t="str">
        <f>IF(J565=-1,"-1",J563+J564+J565)</f>
        <v>-1</v>
      </c>
      <c r="K570" s="325">
        <f>IF(K565=-1,"-1",K563+K564+K565)</f>
        <v>10582.606549</v>
      </c>
      <c r="L570" s="336" t="str">
        <f>IF(L565=-1,"-1",L563+L564+L565)</f>
        <v>-1</v>
      </c>
      <c r="M570" s="129" t="str">
        <f>IF(K563+K564+K565&lt;=0,"",IF(L565=-1,"",L570/K570*100-100))</f>
        <v/>
      </c>
      <c r="N570" s="325">
        <f>IF(N565=-1,"-1",N563+N564+N565)</f>
        <v>2922.7924763839992</v>
      </c>
      <c r="O570" s="336" t="str">
        <f>IF(O565=-1,"-1",O563+O564+O565)</f>
        <v>-1</v>
      </c>
      <c r="P570" s="129" t="str">
        <f>IF(N563+N564+N565&lt;=0,"",IF(O565=-1,"",O570/N570*100-100))</f>
        <v/>
      </c>
      <c r="Q570" s="325">
        <f>IF(Q565=-1,"-1",Q563+Q564+Q565)</f>
        <v>5860.6291280000005</v>
      </c>
      <c r="R570" s="336" t="str">
        <f>IF(R565=-1,"-1",R563+R564+R565)</f>
        <v>-1</v>
      </c>
      <c r="S570" s="129" t="str">
        <f>IF(Q563+Q564+Q565&lt;=0,"",IF(R565=-1,"",R570/Q570*100-100))</f>
        <v/>
      </c>
      <c r="T570" s="325">
        <f>IF(T565=-1,"-1",T563+T564+T565)</f>
        <v>1272.7685152680001</v>
      </c>
      <c r="U570" s="336" t="str">
        <f>IF(U565=-1,"-1",U563+U564+U565)</f>
        <v>-1</v>
      </c>
      <c r="V570" s="129" t="str">
        <f>IF(T563+T564+T565&lt;=0,"",IF(U565=-1,"",U570/T570*100-100))</f>
        <v/>
      </c>
      <c r="X570" s="136"/>
    </row>
    <row r="571" spans="1:35" ht="14.4" thickTop="1" thickBot="1">
      <c r="B571" s="146"/>
      <c r="C571" s="180"/>
      <c r="D571" s="180"/>
      <c r="E571" s="180"/>
      <c r="F571" s="180"/>
      <c r="G571" s="180"/>
      <c r="H571" s="180"/>
      <c r="I571" s="180"/>
      <c r="J571" s="180"/>
      <c r="K571" s="180"/>
      <c r="L571" s="180"/>
      <c r="M571" s="180"/>
      <c r="N571" s="180"/>
      <c r="O571" s="180"/>
      <c r="P571" s="180"/>
      <c r="Q571" s="180"/>
      <c r="R571" s="180"/>
      <c r="S571" s="180"/>
      <c r="T571" s="180"/>
      <c r="U571" s="180"/>
      <c r="V571" s="180"/>
      <c r="AA571" s="136"/>
      <c r="AB571" s="136"/>
    </row>
    <row r="572" spans="1:35" s="138" customFormat="1" ht="15.75" customHeight="1" thickTop="1" thickBot="1">
      <c r="A572" s="138" t="str">
        <f>F552&amp;"y"</f>
        <v>FSy</v>
      </c>
      <c r="B572" s="152" t="str">
        <f>IF($F$1="de",headings!$C$35,IF($F$1="fr",headings!$B$35,headings!$A$35))</f>
        <v>Full year</v>
      </c>
      <c r="C572" s="328">
        <f>IF(C565=-1,"-1",SUM(C567:C570))</f>
        <v>622382.08671720524</v>
      </c>
      <c r="D572" s="337" t="str">
        <f>IF(D565=-1,"-1",SUM(D567:D570))</f>
        <v>-1</v>
      </c>
      <c r="E572" s="212" t="str">
        <f>IF(SUM(C554:C565)&lt;=0,"",IF(D565=-1,"",D572/C572*100-100))</f>
        <v/>
      </c>
      <c r="F572" s="328">
        <f>IF(F565=-1,"-1",SUM(F567:F570))</f>
        <v>43348.905195657222</v>
      </c>
      <c r="G572" s="337" t="str">
        <f>IF(G565=-1,"-1",SUM(G567:G570))</f>
        <v>-1</v>
      </c>
      <c r="H572" s="212" t="str">
        <f>IF(SUM(F554:F565)&lt;=0,"",IF(G565=-1,"",G572/F572*100-100))</f>
        <v/>
      </c>
      <c r="I572" s="328" t="str">
        <f>IF(I565=-1,"-1",SUM(I567:I570))</f>
        <v>-1</v>
      </c>
      <c r="J572" s="337" t="str">
        <f>IF(J565=-1,"-1",SUM(J567:J570))</f>
        <v>-1</v>
      </c>
      <c r="K572" s="328">
        <f>IF(K565=-1,"-1",SUM(K567:K570))</f>
        <v>42347.938006999997</v>
      </c>
      <c r="L572" s="337" t="str">
        <f>IF(L565=-1,"-1",SUM(L567:L570))</f>
        <v>-1</v>
      </c>
      <c r="M572" s="212" t="str">
        <f>IF(SUM(K554:K565)&lt;=0,"",IF(L565=-1,"",L572/K572*100-100))</f>
        <v/>
      </c>
      <c r="N572" s="328">
        <f>IF(N565=-1,"-1",SUM(N567:N570))</f>
        <v>12036.505658814</v>
      </c>
      <c r="O572" s="337" t="str">
        <f>IF(O565=-1,"-1",SUM(O567:O570))</f>
        <v>-1</v>
      </c>
      <c r="P572" s="212" t="str">
        <f>IF(SUM(N554:N565)&lt;=0,"",IF(O565=-1,"",O572/N572*100-100))</f>
        <v/>
      </c>
      <c r="Q572" s="328">
        <f>IF(Q565=-1,"-1",SUM(Q567:Q570))</f>
        <v>22797.537295999999</v>
      </c>
      <c r="R572" s="337" t="str">
        <f>IF(R565=-1,"-1",SUM(R567:R570))</f>
        <v>-1</v>
      </c>
      <c r="S572" s="212" t="str">
        <f>IF(SUM(Q554:Q565)&lt;=0,"",IF(R565=-1,"",R572/Q572*100-100))</f>
        <v/>
      </c>
      <c r="T572" s="328">
        <f>IF(T565=-1,"-1",SUM(T567:T570))</f>
        <v>5059.3732075250009</v>
      </c>
      <c r="U572" s="337" t="str">
        <f>IF(U565=-1,"-1",SUM(U567:U570))</f>
        <v>-1</v>
      </c>
      <c r="V572" s="212" t="str">
        <f>IF(SUM(T554:T565)&lt;=0,"",IF(U565=-1,"",U572/T572*100-100))</f>
        <v/>
      </c>
      <c r="X572" s="136"/>
      <c r="AB572" s="136"/>
      <c r="AC572" s="136"/>
      <c r="AD572" s="136"/>
      <c r="AE572" s="136"/>
      <c r="AF572" s="136"/>
      <c r="AG572" s="136"/>
      <c r="AH572" s="136"/>
      <c r="AI572" s="136"/>
    </row>
    <row r="573" spans="1:35" ht="13.8" thickTop="1">
      <c r="B573" s="147"/>
      <c r="C573" s="180"/>
      <c r="D573" s="180"/>
      <c r="E573" s="180"/>
      <c r="F573" s="180"/>
      <c r="G573" s="180"/>
      <c r="H573" s="180"/>
      <c r="I573" s="180"/>
      <c r="J573" s="180"/>
      <c r="K573" s="180"/>
      <c r="L573" s="180"/>
      <c r="M573" s="180"/>
      <c r="N573" s="180"/>
      <c r="O573" s="180"/>
      <c r="P573" s="180"/>
      <c r="Q573" s="180"/>
      <c r="R573" s="180"/>
      <c r="S573" s="180"/>
      <c r="T573" s="180"/>
      <c r="U573" s="149"/>
      <c r="V573" s="149"/>
      <c r="AA573" s="136"/>
      <c r="AB573" s="136"/>
    </row>
    <row r="574" spans="1:35" ht="13.8" thickBot="1">
      <c r="B574" s="147"/>
      <c r="C574" s="180"/>
      <c r="D574" s="180"/>
      <c r="E574" s="180"/>
      <c r="F574" s="180"/>
      <c r="G574" s="180"/>
      <c r="H574" s="180"/>
      <c r="I574" s="180"/>
      <c r="J574" s="180"/>
      <c r="K574" s="180"/>
      <c r="L574" s="180"/>
      <c r="M574" s="180"/>
      <c r="N574" s="180"/>
      <c r="O574" s="180"/>
      <c r="P574" s="180"/>
      <c r="Q574" s="180"/>
      <c r="R574" s="180"/>
      <c r="S574" s="180"/>
      <c r="T574" s="180"/>
      <c r="U574" s="149"/>
      <c r="V574" s="149"/>
      <c r="AB574" s="136"/>
    </row>
    <row r="575" spans="1:35" ht="13.2" customHeight="1" thickTop="1">
      <c r="B575" s="152" t="str">
        <f>IF($F$1="de",headings!$C$37,IF($F$1="fr",headings!$B$37,headings!$A$37))</f>
        <v>Comments</v>
      </c>
      <c r="C575" s="509" t="s">
        <v>372</v>
      </c>
      <c r="D575" s="510"/>
      <c r="E575" s="510"/>
      <c r="F575" s="510"/>
      <c r="G575" s="510"/>
      <c r="H575" s="510"/>
      <c r="I575" s="510"/>
      <c r="J575" s="510"/>
      <c r="K575" s="510"/>
      <c r="L575" s="510"/>
      <c r="M575" s="510"/>
      <c r="N575" s="510"/>
      <c r="O575" s="510"/>
      <c r="P575" s="510"/>
      <c r="Q575" s="510"/>
      <c r="R575" s="511"/>
      <c r="S575" s="511"/>
      <c r="T575" s="512"/>
      <c r="U575" s="149"/>
      <c r="V575" s="149"/>
      <c r="AB575" s="136"/>
    </row>
    <row r="576" spans="1:35">
      <c r="B576" s="151"/>
      <c r="C576" s="513" t="s">
        <v>373</v>
      </c>
      <c r="D576" s="136"/>
      <c r="E576" s="136"/>
      <c r="F576" s="136"/>
      <c r="G576" s="136"/>
      <c r="H576" s="136"/>
      <c r="I576" s="136"/>
      <c r="J576" s="136"/>
      <c r="K576" s="136"/>
      <c r="L576" s="136"/>
      <c r="M576" s="136"/>
      <c r="N576" s="136"/>
      <c r="O576" s="136"/>
      <c r="P576" s="136"/>
      <c r="Q576" s="136"/>
      <c r="R576" s="498"/>
      <c r="S576" s="498"/>
      <c r="T576" s="514"/>
      <c r="U576" s="149"/>
      <c r="V576" s="149"/>
      <c r="AB576" s="136"/>
    </row>
    <row r="577" spans="1:35">
      <c r="B577" s="151"/>
      <c r="C577" s="515" t="s">
        <v>371</v>
      </c>
      <c r="D577" s="136"/>
      <c r="E577" s="136"/>
      <c r="F577" s="136"/>
      <c r="G577" s="136"/>
      <c r="H577" s="136"/>
      <c r="I577" s="136"/>
      <c r="J577" s="136"/>
      <c r="K577" s="136"/>
      <c r="L577" s="136"/>
      <c r="M577" s="136"/>
      <c r="N577" s="136"/>
      <c r="O577" s="136"/>
      <c r="P577" s="136"/>
      <c r="Q577" s="136"/>
      <c r="R577" s="498"/>
      <c r="S577" s="498"/>
      <c r="T577" s="514"/>
      <c r="U577" s="149"/>
      <c r="V577" s="149"/>
      <c r="X577" s="141"/>
      <c r="AB577" s="136"/>
    </row>
    <row r="578" spans="1:35" ht="13.8" thickBot="1">
      <c r="B578" s="151"/>
      <c r="C578" s="516"/>
      <c r="D578" s="517"/>
      <c r="E578" s="517"/>
      <c r="F578" s="517"/>
      <c r="G578" s="517"/>
      <c r="H578" s="517"/>
      <c r="I578" s="517"/>
      <c r="J578" s="517"/>
      <c r="K578" s="517"/>
      <c r="L578" s="517"/>
      <c r="M578" s="517"/>
      <c r="N578" s="517"/>
      <c r="O578" s="517"/>
      <c r="P578" s="517"/>
      <c r="Q578" s="517"/>
      <c r="R578" s="518"/>
      <c r="S578" s="518"/>
      <c r="T578" s="519"/>
      <c r="U578" s="149"/>
      <c r="V578" s="149"/>
      <c r="X578" s="131"/>
      <c r="AB578" s="136"/>
    </row>
    <row r="579" spans="1:35" ht="13.8" thickTop="1">
      <c r="B579" s="151"/>
      <c r="C579" s="180"/>
      <c r="D579" s="180"/>
      <c r="E579" s="180"/>
      <c r="F579" s="180"/>
      <c r="G579" s="180"/>
      <c r="H579" s="180"/>
      <c r="I579" s="180"/>
      <c r="J579" s="180"/>
      <c r="K579" s="180"/>
      <c r="L579" s="180"/>
      <c r="M579" s="180"/>
      <c r="N579" s="180"/>
      <c r="O579" s="180"/>
      <c r="P579" s="180"/>
      <c r="Q579" s="180"/>
      <c r="R579" s="180"/>
      <c r="S579" s="180"/>
      <c r="T579" s="180"/>
      <c r="U579" s="149"/>
      <c r="V579" s="149"/>
      <c r="AB579" s="136"/>
    </row>
    <row r="580" spans="1:35">
      <c r="A580" s="142"/>
      <c r="B580" s="143"/>
      <c r="C580" s="181"/>
      <c r="D580" s="181"/>
      <c r="E580" s="181"/>
      <c r="F580" s="181"/>
      <c r="G580" s="181"/>
      <c r="H580" s="181"/>
      <c r="I580" s="181"/>
      <c r="J580" s="181"/>
      <c r="K580" s="181"/>
      <c r="L580" s="181"/>
      <c r="M580" s="181"/>
      <c r="N580" s="181"/>
      <c r="O580" s="181"/>
      <c r="P580" s="181"/>
      <c r="Q580" s="181"/>
      <c r="R580" s="181"/>
      <c r="S580" s="181"/>
      <c r="T580" s="181"/>
      <c r="U580" s="181"/>
      <c r="V580" s="181"/>
      <c r="AB580" s="136"/>
    </row>
    <row r="581" spans="1:35" s="141" customFormat="1" ht="6.75" customHeight="1">
      <c r="B581" s="146"/>
      <c r="C581" s="154"/>
      <c r="D581" s="154"/>
      <c r="E581" s="155"/>
      <c r="F581" s="154"/>
      <c r="G581" s="154"/>
      <c r="H581" s="155"/>
      <c r="I581" s="154"/>
      <c r="J581" s="154"/>
      <c r="K581" s="155"/>
      <c r="L581" s="154"/>
      <c r="M581" s="154"/>
      <c r="N581" s="155"/>
      <c r="O581" s="154"/>
      <c r="P581" s="154"/>
      <c r="Q581" s="155"/>
      <c r="R581" s="154"/>
      <c r="S581" s="154"/>
      <c r="T581" s="155"/>
      <c r="U581" s="149"/>
      <c r="V581" s="149"/>
      <c r="X581" s="136"/>
      <c r="AA581" s="239"/>
      <c r="AB581" s="136"/>
      <c r="AC581" s="136"/>
      <c r="AD581" s="136"/>
      <c r="AE581" s="136"/>
      <c r="AF581" s="136"/>
      <c r="AG581" s="136"/>
      <c r="AH581" s="136"/>
      <c r="AI581" s="136"/>
    </row>
    <row r="582" spans="1:35" s="131" customFormat="1" ht="17.399999999999999">
      <c r="B582" s="150" t="str">
        <f>IF($F$1="de",headings!$C$3,IF($F$1="fr",headings!$B$3,headings!$A$3))</f>
        <v>Railway Operator:</v>
      </c>
      <c r="C582" s="156"/>
      <c r="D582" s="156"/>
      <c r="E582" s="156"/>
      <c r="F582" s="1020" t="s">
        <v>136</v>
      </c>
      <c r="G582" s="1020"/>
      <c r="H582" s="1020"/>
      <c r="I582" s="1020"/>
      <c r="J582" s="1020"/>
      <c r="K582" s="157"/>
      <c r="L582" s="157"/>
      <c r="M582" s="157"/>
      <c r="N582" s="157"/>
      <c r="O582" s="157"/>
      <c r="P582" s="157"/>
      <c r="Q582" s="158"/>
      <c r="R582" s="158"/>
      <c r="S582" s="158"/>
      <c r="T582" s="158"/>
      <c r="U582" s="149"/>
      <c r="V582" s="149"/>
      <c r="X582" s="136"/>
      <c r="AA582" s="243"/>
      <c r="AB582" s="136"/>
      <c r="AC582" s="136"/>
      <c r="AD582" s="136"/>
      <c r="AE582" s="136"/>
      <c r="AF582" s="136"/>
      <c r="AG582" s="136"/>
      <c r="AH582" s="136"/>
      <c r="AI582" s="136"/>
    </row>
    <row r="583" spans="1:35" ht="6.75" customHeight="1" thickBot="1">
      <c r="B583" s="146"/>
      <c r="C583" s="157"/>
      <c r="D583" s="157"/>
      <c r="E583" s="159"/>
      <c r="F583" s="157"/>
      <c r="G583" s="157"/>
      <c r="H583" s="157"/>
      <c r="I583" s="157"/>
      <c r="J583" s="157"/>
      <c r="K583" s="157"/>
      <c r="L583" s="157"/>
      <c r="M583" s="157"/>
      <c r="N583" s="157"/>
      <c r="O583" s="157"/>
      <c r="P583" s="157"/>
      <c r="Q583" s="157"/>
      <c r="R583" s="157"/>
      <c r="S583" s="157"/>
      <c r="T583" s="160"/>
      <c r="U583" s="149"/>
      <c r="V583" s="149"/>
    </row>
    <row r="584" spans="1:35" ht="15.75" customHeight="1" thickTop="1">
      <c r="A584" s="136" t="str">
        <f>F582&amp;"m01"</f>
        <v>GFRm01</v>
      </c>
      <c r="B584" s="146" t="str">
        <f>IF($F$1="de",headings!$C$6,IF($F$1="fr",headings!$B$6,headings!$A$6))</f>
        <v>January</v>
      </c>
      <c r="C584" s="157"/>
      <c r="D584" s="157"/>
      <c r="E584" s="157"/>
      <c r="F584" s="157"/>
      <c r="G584" s="157"/>
      <c r="H584" s="180"/>
      <c r="I584" s="180"/>
      <c r="J584" s="371"/>
      <c r="K584" s="280">
        <v>527.20000000000005</v>
      </c>
      <c r="L584" s="280">
        <v>803.8</v>
      </c>
      <c r="M584" s="463">
        <v>52.465857359635777</v>
      </c>
      <c r="N584" s="123">
        <v>161.9</v>
      </c>
      <c r="O584" s="164">
        <v>250.2</v>
      </c>
      <c r="P584" s="463">
        <v>54.53983940704137</v>
      </c>
      <c r="Q584" s="123">
        <v>39.9</v>
      </c>
      <c r="R584" s="164">
        <v>72.900000000000006</v>
      </c>
      <c r="S584" s="463">
        <v>82.706766917293265</v>
      </c>
      <c r="T584" s="123">
        <v>13.29</v>
      </c>
      <c r="U584" s="164">
        <v>26.1</v>
      </c>
      <c r="V584" s="463">
        <v>96.388261851015841</v>
      </c>
    </row>
    <row r="585" spans="1:35" ht="15.75" customHeight="1">
      <c r="A585" s="136" t="str">
        <f>F582&amp;"m02"</f>
        <v>GFRm02</v>
      </c>
      <c r="B585" s="146" t="str">
        <f>IF($F$1="de",headings!$C$7,IF($F$1="fr",headings!$B$7,headings!$A$7))</f>
        <v>February</v>
      </c>
      <c r="C585" s="157"/>
      <c r="D585" s="157"/>
      <c r="E585" s="157"/>
      <c r="F585" s="157"/>
      <c r="G585" s="157"/>
      <c r="H585" s="180"/>
      <c r="I585" s="180"/>
      <c r="J585" s="371"/>
      <c r="K585" s="281">
        <v>569.79999999999995</v>
      </c>
      <c r="L585" s="281">
        <v>802.8</v>
      </c>
      <c r="M585" s="464">
        <v>40.891540891540899</v>
      </c>
      <c r="N585" s="126">
        <v>153.69999999999999</v>
      </c>
      <c r="O585" s="166">
        <v>261.2</v>
      </c>
      <c r="P585" s="464">
        <v>69.941444372153541</v>
      </c>
      <c r="Q585" s="126">
        <v>42.3</v>
      </c>
      <c r="R585" s="166">
        <v>62.2</v>
      </c>
      <c r="S585" s="464">
        <v>47.044917257683238</v>
      </c>
      <c r="T585" s="126">
        <v>13.15</v>
      </c>
      <c r="U585" s="166">
        <v>21.3</v>
      </c>
      <c r="V585" s="464">
        <v>61.977186311787079</v>
      </c>
    </row>
    <row r="586" spans="1:35" ht="15.75" customHeight="1" thickBot="1">
      <c r="A586" s="136" t="str">
        <f>F582&amp;"m03"</f>
        <v>GFRm03</v>
      </c>
      <c r="B586" s="146" t="str">
        <f>IF($F$1="de",headings!$C$8,IF($F$1="fr",headings!$B$8,headings!$A$8))</f>
        <v>March</v>
      </c>
      <c r="C586" s="157"/>
      <c r="D586" s="157"/>
      <c r="E586" s="157"/>
      <c r="F586" s="157"/>
      <c r="G586" s="157"/>
      <c r="H586" s="180"/>
      <c r="I586" s="180"/>
      <c r="J586" s="371"/>
      <c r="K586" s="281">
        <v>742.6</v>
      </c>
      <c r="L586" s="282">
        <v>1004.1</v>
      </c>
      <c r="M586" s="465">
        <v>35.214112577430654</v>
      </c>
      <c r="N586" s="126">
        <v>232.5</v>
      </c>
      <c r="O586" s="168">
        <v>328.8</v>
      </c>
      <c r="P586" s="465">
        <v>41.419354838709694</v>
      </c>
      <c r="Q586" s="126">
        <v>68.3</v>
      </c>
      <c r="R586" s="168">
        <v>77.900000000000006</v>
      </c>
      <c r="S586" s="465">
        <v>14.055636896046877</v>
      </c>
      <c r="T586" s="126">
        <v>22.42</v>
      </c>
      <c r="U586" s="168">
        <v>30.3</v>
      </c>
      <c r="V586" s="465">
        <v>35.147190008920603</v>
      </c>
    </row>
    <row r="587" spans="1:35" ht="15.75" customHeight="1" thickTop="1">
      <c r="A587" s="136" t="str">
        <f>F582&amp;"m04"</f>
        <v>GFRm04</v>
      </c>
      <c r="B587" s="146" t="str">
        <f>IF($F$1="de",headings!$C$9,IF($F$1="fr",headings!$B$9,headings!$A$9))</f>
        <v>April</v>
      </c>
      <c r="C587" s="157"/>
      <c r="D587" s="157"/>
      <c r="E587" s="157"/>
      <c r="F587" s="157"/>
      <c r="G587" s="157"/>
      <c r="H587" s="180"/>
      <c r="I587" s="180"/>
      <c r="J587" s="180"/>
      <c r="K587" s="434">
        <v>677.5</v>
      </c>
      <c r="L587" s="280">
        <v>979.1</v>
      </c>
      <c r="M587" s="463">
        <v>44.516605166051676</v>
      </c>
      <c r="N587" s="122">
        <v>230.7</v>
      </c>
      <c r="O587" s="164">
        <v>325.3</v>
      </c>
      <c r="P587" s="463">
        <v>41.005635023840483</v>
      </c>
      <c r="Q587" s="122">
        <v>59.3</v>
      </c>
      <c r="R587" s="164">
        <v>109.9</v>
      </c>
      <c r="S587" s="463">
        <v>85.328836424957842</v>
      </c>
      <c r="T587" s="122">
        <v>18.2</v>
      </c>
      <c r="U587" s="164">
        <v>41.4</v>
      </c>
      <c r="V587" s="463">
        <v>127.47252747252747</v>
      </c>
    </row>
    <row r="588" spans="1:35" ht="15.75" customHeight="1">
      <c r="A588" s="136" t="str">
        <f>F582&amp;"m05"</f>
        <v>GFRm05</v>
      </c>
      <c r="B588" s="146" t="str">
        <f>IF($F$1="de",headings!$C$10,IF($F$1="fr",headings!$B$10,headings!$A$10))</f>
        <v>May</v>
      </c>
      <c r="C588" s="157"/>
      <c r="D588" s="157"/>
      <c r="E588" s="157"/>
      <c r="F588" s="157"/>
      <c r="G588" s="157"/>
      <c r="H588" s="180"/>
      <c r="I588" s="180"/>
      <c r="J588" s="180"/>
      <c r="K588" s="435">
        <v>752.3</v>
      </c>
      <c r="L588" s="281">
        <v>1106.3</v>
      </c>
      <c r="M588" s="464">
        <v>47.055695866010893</v>
      </c>
      <c r="N588" s="125">
        <v>240.3</v>
      </c>
      <c r="O588" s="166">
        <v>354.9</v>
      </c>
      <c r="P588" s="464">
        <v>47.690387016229693</v>
      </c>
      <c r="Q588" s="125">
        <v>68.900000000000006</v>
      </c>
      <c r="R588" s="166">
        <v>95.1</v>
      </c>
      <c r="S588" s="464">
        <v>38.026124818577642</v>
      </c>
      <c r="T588" s="125">
        <v>19.600000000000001</v>
      </c>
      <c r="U588" s="166">
        <v>33.5</v>
      </c>
      <c r="V588" s="464">
        <v>70.918367346938766</v>
      </c>
    </row>
    <row r="589" spans="1:35" ht="15.75" customHeight="1" thickBot="1">
      <c r="A589" s="136" t="str">
        <f>F582&amp;"m06"</f>
        <v>GFRm06</v>
      </c>
      <c r="B589" s="146" t="str">
        <f>IF($F$1="de",headings!$C$11,IF($F$1="fr",headings!$B$11,headings!$A$11))</f>
        <v>June</v>
      </c>
      <c r="C589" s="157"/>
      <c r="D589" s="157"/>
      <c r="E589" s="157"/>
      <c r="F589" s="157"/>
      <c r="G589" s="157"/>
      <c r="H589" s="180"/>
      <c r="I589" s="180"/>
      <c r="J589" s="180"/>
      <c r="K589" s="436">
        <v>749.1</v>
      </c>
      <c r="L589" s="282">
        <v>1111.9000000000001</v>
      </c>
      <c r="M589" s="465">
        <v>48.431451074622885</v>
      </c>
      <c r="N589" s="128">
        <v>234.6</v>
      </c>
      <c r="O589" s="168">
        <v>358.4</v>
      </c>
      <c r="P589" s="465">
        <v>52.770673486786023</v>
      </c>
      <c r="Q589" s="128">
        <v>80.099999999999994</v>
      </c>
      <c r="R589" s="168">
        <v>125.6</v>
      </c>
      <c r="S589" s="465">
        <v>56.803995006242189</v>
      </c>
      <c r="T589" s="128">
        <v>20.399999999999999</v>
      </c>
      <c r="U589" s="168">
        <v>46.9</v>
      </c>
      <c r="V589" s="465">
        <v>129.90196078431376</v>
      </c>
    </row>
    <row r="590" spans="1:35" ht="15.75" customHeight="1" thickTop="1">
      <c r="A590" s="136" t="str">
        <f>F582&amp;"m07"</f>
        <v>GFRm07</v>
      </c>
      <c r="B590" s="146" t="str">
        <f>IF($F$1="de",headings!$C$12,IF($F$1="fr",headings!$B$12,headings!$A$12))</f>
        <v>July</v>
      </c>
      <c r="C590" s="157"/>
      <c r="D590" s="157"/>
      <c r="E590" s="157"/>
      <c r="F590" s="157"/>
      <c r="G590" s="157"/>
      <c r="H590" s="180"/>
      <c r="I590" s="180"/>
      <c r="J590" s="180"/>
      <c r="K590" s="434">
        <v>714.6</v>
      </c>
      <c r="L590" s="310">
        <v>-1</v>
      </c>
      <c r="M590" s="464" t="str">
        <f t="shared" ref="M590:M595" si="59">IF(K590&lt;0.001,"",IF(L590=-1,"",L590/K590*100-100))</f>
        <v/>
      </c>
      <c r="N590" s="122">
        <v>236.2</v>
      </c>
      <c r="O590" s="310">
        <v>-1</v>
      </c>
      <c r="P590" s="464" t="str">
        <f t="shared" ref="P590:P595" si="60">IF(N590&lt;0.001,"",IF(O590=-1,"",O590/N590*100-100))</f>
        <v/>
      </c>
      <c r="Q590" s="122">
        <v>58.5</v>
      </c>
      <c r="R590" s="310">
        <v>-1</v>
      </c>
      <c r="S590" s="464" t="str">
        <f t="shared" ref="S590:S595" si="61">IF(Q590&lt;0.001,"",IF(R590=-1,"",R590/Q590*100-100))</f>
        <v/>
      </c>
      <c r="T590" s="122">
        <v>16.899999999999999</v>
      </c>
      <c r="U590" s="310">
        <v>-1</v>
      </c>
      <c r="V590" s="127" t="str">
        <f t="shared" ref="V590:V595" si="62">IF(T590&lt;0.001,"",IF(U590=-1,"",U590/T590*100-100))</f>
        <v/>
      </c>
    </row>
    <row r="591" spans="1:35" ht="15.75" customHeight="1">
      <c r="A591" s="136" t="str">
        <f>F582&amp;"m08"</f>
        <v>GFRm08</v>
      </c>
      <c r="B591" s="146" t="str">
        <f>IF($F$1="de",headings!$C$13,IF($F$1="fr",headings!$B$13,headings!$A$13))</f>
        <v>August</v>
      </c>
      <c r="C591" s="157"/>
      <c r="D591" s="157"/>
      <c r="E591" s="157"/>
      <c r="F591" s="157"/>
      <c r="G591" s="157"/>
      <c r="H591" s="180"/>
      <c r="I591" s="180"/>
      <c r="J591" s="180"/>
      <c r="K591" s="435">
        <v>820.9</v>
      </c>
      <c r="L591" s="312">
        <v>-1</v>
      </c>
      <c r="M591" s="464" t="str">
        <f t="shared" si="59"/>
        <v/>
      </c>
      <c r="N591" s="125">
        <v>278.7</v>
      </c>
      <c r="O591" s="312">
        <v>-1</v>
      </c>
      <c r="P591" s="464" t="str">
        <f t="shared" si="60"/>
        <v/>
      </c>
      <c r="Q591" s="125">
        <v>50.8</v>
      </c>
      <c r="R591" s="312">
        <v>-1</v>
      </c>
      <c r="S591" s="464" t="str">
        <f t="shared" si="61"/>
        <v/>
      </c>
      <c r="T591" s="125">
        <v>20.399999999999999</v>
      </c>
      <c r="U591" s="312">
        <v>-1</v>
      </c>
      <c r="V591" s="127" t="str">
        <f t="shared" si="62"/>
        <v/>
      </c>
    </row>
    <row r="592" spans="1:35" ht="15.75" customHeight="1" thickBot="1">
      <c r="A592" s="136" t="str">
        <f>F582&amp;"m09"</f>
        <v>GFRm09</v>
      </c>
      <c r="B592" s="146" t="str">
        <f>IF($F$1="de",headings!$C$14,IF($F$1="fr",headings!$B$14,headings!$A$14))</f>
        <v>September</v>
      </c>
      <c r="C592" s="157"/>
      <c r="D592" s="157"/>
      <c r="E592" s="157"/>
      <c r="F592" s="157"/>
      <c r="G592" s="157"/>
      <c r="H592" s="180"/>
      <c r="I592" s="180"/>
      <c r="J592" s="180"/>
      <c r="K592" s="436">
        <v>952.2</v>
      </c>
      <c r="L592" s="312">
        <v>-1</v>
      </c>
      <c r="M592" s="465" t="str">
        <f t="shared" si="59"/>
        <v/>
      </c>
      <c r="N592" s="128">
        <v>309.89999999999998</v>
      </c>
      <c r="O592" s="312">
        <v>-1</v>
      </c>
      <c r="P592" s="465" t="str">
        <f t="shared" si="60"/>
        <v/>
      </c>
      <c r="Q592" s="128">
        <v>50.9</v>
      </c>
      <c r="R592" s="312">
        <v>-1</v>
      </c>
      <c r="S592" s="465" t="str">
        <f t="shared" si="61"/>
        <v/>
      </c>
      <c r="T592" s="128">
        <v>25.1</v>
      </c>
      <c r="U592" s="312">
        <v>-1</v>
      </c>
      <c r="V592" s="129" t="str">
        <f t="shared" si="62"/>
        <v/>
      </c>
    </row>
    <row r="593" spans="1:28" ht="15.75" customHeight="1" thickTop="1">
      <c r="A593" s="136" t="str">
        <f>F582&amp;"m10"</f>
        <v>GFRm10</v>
      </c>
      <c r="B593" s="146" t="str">
        <f>IF($F$1="de",headings!$C$15,IF($F$1="fr",headings!$B$15,headings!$A$15))</f>
        <v>October</v>
      </c>
      <c r="C593" s="157"/>
      <c r="D593" s="157"/>
      <c r="E593" s="157"/>
      <c r="F593" s="157"/>
      <c r="G593" s="157"/>
      <c r="H593" s="180"/>
      <c r="I593" s="180"/>
      <c r="J593" s="180"/>
      <c r="K593" s="434">
        <v>925.4</v>
      </c>
      <c r="L593" s="310">
        <v>-1</v>
      </c>
      <c r="M593" s="464" t="str">
        <f t="shared" si="59"/>
        <v/>
      </c>
      <c r="N593" s="122">
        <v>289.10000000000002</v>
      </c>
      <c r="O593" s="310">
        <v>-1</v>
      </c>
      <c r="P593" s="464" t="str">
        <f t="shared" si="60"/>
        <v/>
      </c>
      <c r="Q593" s="122">
        <v>83.1</v>
      </c>
      <c r="R593" s="310">
        <v>-1</v>
      </c>
      <c r="S593" s="464" t="str">
        <f t="shared" si="61"/>
        <v/>
      </c>
      <c r="T593" s="122">
        <v>24.4</v>
      </c>
      <c r="U593" s="310">
        <v>-1</v>
      </c>
      <c r="V593" s="127" t="str">
        <f t="shared" si="62"/>
        <v/>
      </c>
      <c r="X593" s="137"/>
    </row>
    <row r="594" spans="1:28" ht="15.75" customHeight="1">
      <c r="A594" s="136" t="str">
        <f>F582&amp;"m11"</f>
        <v>GFRm11</v>
      </c>
      <c r="B594" s="146" t="str">
        <f>IF($F$1="de",headings!$C$16,IF($F$1="fr",headings!$B$16,headings!$A$16))</f>
        <v>November</v>
      </c>
      <c r="C594" s="157"/>
      <c r="D594" s="157"/>
      <c r="E594" s="157"/>
      <c r="F594" s="157"/>
      <c r="G594" s="157"/>
      <c r="H594" s="180"/>
      <c r="I594" s="180"/>
      <c r="J594" s="180"/>
      <c r="K594" s="435">
        <v>882.3</v>
      </c>
      <c r="L594" s="312">
        <v>-1</v>
      </c>
      <c r="M594" s="464" t="str">
        <f t="shared" si="59"/>
        <v/>
      </c>
      <c r="N594" s="125">
        <v>305.60000000000002</v>
      </c>
      <c r="O594" s="312">
        <v>-1</v>
      </c>
      <c r="P594" s="464" t="str">
        <f t="shared" si="60"/>
        <v/>
      </c>
      <c r="Q594" s="125">
        <v>66.400000000000006</v>
      </c>
      <c r="R594" s="312">
        <v>-1</v>
      </c>
      <c r="S594" s="464" t="str">
        <f t="shared" si="61"/>
        <v/>
      </c>
      <c r="T594" s="125">
        <v>18.399999999999999</v>
      </c>
      <c r="U594" s="312">
        <v>-1</v>
      </c>
      <c r="V594" s="127" t="str">
        <f t="shared" si="62"/>
        <v/>
      </c>
      <c r="X594" s="137"/>
    </row>
    <row r="595" spans="1:28" ht="15.75" customHeight="1" thickBot="1">
      <c r="A595" s="136" t="str">
        <f>F582&amp;"m12"</f>
        <v>GFRm12</v>
      </c>
      <c r="B595" s="146" t="str">
        <f>IF($F$1="de",headings!$C$17,IF($F$1="fr",headings!$B$17,headings!$A$17))</f>
        <v>December</v>
      </c>
      <c r="C595" s="157"/>
      <c r="D595" s="157"/>
      <c r="E595" s="157"/>
      <c r="F595" s="157"/>
      <c r="G595" s="157"/>
      <c r="H595" s="180"/>
      <c r="I595" s="180"/>
      <c r="J595" s="180"/>
      <c r="K595" s="436">
        <v>936.3</v>
      </c>
      <c r="L595" s="314">
        <v>-1</v>
      </c>
      <c r="M595" s="465" t="str">
        <f t="shared" si="59"/>
        <v/>
      </c>
      <c r="N595" s="128">
        <v>310.7</v>
      </c>
      <c r="O595" s="314">
        <v>-1</v>
      </c>
      <c r="P595" s="465" t="str">
        <f t="shared" si="60"/>
        <v/>
      </c>
      <c r="Q595" s="128">
        <v>66.400000000000006</v>
      </c>
      <c r="R595" s="314">
        <v>-1</v>
      </c>
      <c r="S595" s="465" t="str">
        <f t="shared" si="61"/>
        <v/>
      </c>
      <c r="T595" s="128">
        <v>24.8</v>
      </c>
      <c r="U595" s="314">
        <v>-1</v>
      </c>
      <c r="V595" s="129" t="str">
        <f t="shared" si="62"/>
        <v/>
      </c>
      <c r="X595" s="137"/>
    </row>
    <row r="596" spans="1:28" ht="14.4" thickTop="1" thickBot="1">
      <c r="B596" s="146"/>
      <c r="C596" s="169"/>
      <c r="D596" s="169"/>
      <c r="E596" s="161"/>
      <c r="F596" s="169"/>
      <c r="G596" s="169"/>
      <c r="H596" s="180"/>
      <c r="I596" s="180"/>
      <c r="J596" s="180"/>
      <c r="K596" s="169"/>
      <c r="L596" s="146"/>
      <c r="M596" s="466"/>
      <c r="N596" s="169"/>
      <c r="O596" s="146"/>
      <c r="P596" s="466"/>
      <c r="Q596" s="169"/>
      <c r="R596" s="146"/>
      <c r="S596" s="466"/>
      <c r="T596" s="169"/>
      <c r="U596" s="146"/>
      <c r="V596" s="146"/>
      <c r="X596" s="137"/>
    </row>
    <row r="597" spans="1:28" s="137" customFormat="1" ht="15.75" customHeight="1" thickTop="1">
      <c r="A597" s="137" t="str">
        <f>F582&amp;"q1"</f>
        <v>GFRq1</v>
      </c>
      <c r="B597" s="146" t="str">
        <f>IF($F$1="de",headings!$C$31,IF($F$1="fr",headings!$B$31,headings!$A$31))</f>
        <v>Quarter 1</v>
      </c>
      <c r="C597" s="157"/>
      <c r="D597" s="157"/>
      <c r="E597" s="157"/>
      <c r="F597" s="157"/>
      <c r="G597" s="157"/>
      <c r="H597" s="180"/>
      <c r="I597" s="180"/>
      <c r="J597" s="180"/>
      <c r="K597" s="434">
        <f>IF(K586=-1,"-1",K584+K585+K586)</f>
        <v>1839.6</v>
      </c>
      <c r="L597" s="334">
        <v>2610.6999999999998</v>
      </c>
      <c r="M597" s="463">
        <v>41.916721026310057</v>
      </c>
      <c r="N597" s="283">
        <v>548.1</v>
      </c>
      <c r="O597" s="334">
        <v>840.2</v>
      </c>
      <c r="P597" s="463">
        <v>53.293194672505024</v>
      </c>
      <c r="Q597" s="283">
        <v>150.5</v>
      </c>
      <c r="R597" s="320">
        <v>213.00000000000003</v>
      </c>
      <c r="S597" s="463">
        <v>41.528239202657829</v>
      </c>
      <c r="T597" s="283">
        <v>48.86</v>
      </c>
      <c r="U597" s="334">
        <v>77.7</v>
      </c>
      <c r="V597" s="463">
        <v>59.025787965616075</v>
      </c>
      <c r="X597" s="136"/>
      <c r="AA597" s="244"/>
      <c r="AB597" s="244"/>
    </row>
    <row r="598" spans="1:28" s="137" customFormat="1" ht="15.75" customHeight="1">
      <c r="A598" s="137" t="str">
        <f>F582&amp;"q2"</f>
        <v>GFRq2</v>
      </c>
      <c r="B598" s="146" t="str">
        <f>IF($F$1="de",headings!$C$32,IF($F$1="fr",headings!$B$32,headings!$A$32))</f>
        <v>Quarter 2</v>
      </c>
      <c r="C598" s="157"/>
      <c r="D598" s="157"/>
      <c r="E598" s="157"/>
      <c r="F598" s="157"/>
      <c r="G598" s="157"/>
      <c r="H598" s="180"/>
      <c r="I598" s="180"/>
      <c r="J598" s="180"/>
      <c r="K598" s="435">
        <f>IF(K589=-1,"-1",K587+K588+K589)</f>
        <v>2178.9</v>
      </c>
      <c r="L598" s="335">
        <v>3197.3</v>
      </c>
      <c r="M598" s="464">
        <v>46.739180320345127</v>
      </c>
      <c r="N598" s="284">
        <v>705.6</v>
      </c>
      <c r="O598" s="335">
        <v>1038.5999999999999</v>
      </c>
      <c r="P598" s="464">
        <v>47.193877551020393</v>
      </c>
      <c r="Q598" s="284">
        <v>208.29999999999998</v>
      </c>
      <c r="R598" s="335">
        <v>330.6</v>
      </c>
      <c r="S598" s="464">
        <v>58.713394143062914</v>
      </c>
      <c r="T598" s="284">
        <v>58.199999999999996</v>
      </c>
      <c r="U598" s="335">
        <v>121.80000000000001</v>
      </c>
      <c r="V598" s="464">
        <v>109.27835051546398</v>
      </c>
      <c r="X598" s="138"/>
      <c r="AA598" s="244"/>
      <c r="AB598" s="244"/>
    </row>
    <row r="599" spans="1:28" s="137" customFormat="1" ht="15.75" customHeight="1">
      <c r="A599" s="137" t="str">
        <f>F582&amp;"q3"</f>
        <v>GFRq3</v>
      </c>
      <c r="B599" s="146" t="str">
        <f>IF($F$1="de",headings!$C$33,IF($F$1="fr",headings!$B$33,headings!$A$33))</f>
        <v>Quarter 3</v>
      </c>
      <c r="C599" s="157"/>
      <c r="D599" s="157"/>
      <c r="E599" s="157"/>
      <c r="F599" s="157"/>
      <c r="G599" s="157"/>
      <c r="H599" s="180"/>
      <c r="I599" s="180"/>
      <c r="J599" s="180"/>
      <c r="K599" s="435">
        <f>IF(K592=-1,"-1",K590+K591+K592)</f>
        <v>2487.6999999999998</v>
      </c>
      <c r="L599" s="312">
        <v>-1</v>
      </c>
      <c r="M599" s="127" t="str">
        <f>IF(K599&lt;0.001,"",IF(L599=-1,"",L599/K599*100-100))</f>
        <v/>
      </c>
      <c r="N599" s="284">
        <v>824.8</v>
      </c>
      <c r="O599" s="312">
        <v>-1</v>
      </c>
      <c r="P599" s="127" t="str">
        <f>IF(N599&lt;0.001,"",IF(O599=-1,"",O599/N599*100-100))</f>
        <v/>
      </c>
      <c r="Q599" s="284">
        <v>160.19999999999999</v>
      </c>
      <c r="R599" s="312">
        <v>-1</v>
      </c>
      <c r="S599" s="127" t="str">
        <f>IF(Q599&lt;0.001,"",IF(R599=-1,"",R599/Q599*100-100))</f>
        <v/>
      </c>
      <c r="T599" s="284">
        <v>62.4</v>
      </c>
      <c r="U599" s="312">
        <v>-1</v>
      </c>
      <c r="V599" s="127" t="str">
        <f>IF(T599&lt;0.001,"",IF(U599=-1,"",U599/T599*100-100))</f>
        <v/>
      </c>
      <c r="X599" s="136"/>
      <c r="AA599" s="244"/>
      <c r="AB599" s="244"/>
    </row>
    <row r="600" spans="1:28" s="137" customFormat="1" ht="15.75" customHeight="1" thickBot="1">
      <c r="A600" s="137" t="str">
        <f>F582&amp;"q4"</f>
        <v>GFRq4</v>
      </c>
      <c r="B600" s="146" t="str">
        <f>IF($F$1="de",headings!$C$34,IF($F$1="fr",headings!$B$34,headings!$A$34))</f>
        <v>Quarter 4</v>
      </c>
      <c r="C600" s="157"/>
      <c r="D600" s="157"/>
      <c r="E600" s="157"/>
      <c r="F600" s="157"/>
      <c r="G600" s="157"/>
      <c r="H600" s="180"/>
      <c r="I600" s="180"/>
      <c r="J600" s="180"/>
      <c r="K600" s="436">
        <f>IF(K595=-1,"-1",K593+K594+K595)</f>
        <v>2744</v>
      </c>
      <c r="L600" s="314">
        <v>-1</v>
      </c>
      <c r="M600" s="129" t="str">
        <f>IF(K600&lt;0.001,"",IF(L600=-1,"",L600/K600*100-100))</f>
        <v/>
      </c>
      <c r="N600" s="285">
        <v>905.40000000000009</v>
      </c>
      <c r="O600" s="314">
        <v>-1</v>
      </c>
      <c r="P600" s="129" t="str">
        <f>IF(N600&lt;0.001,"",IF(O600=-1,"",O600/N600*100-100))</f>
        <v/>
      </c>
      <c r="Q600" s="285">
        <v>215.9</v>
      </c>
      <c r="R600" s="314">
        <v>-1</v>
      </c>
      <c r="S600" s="129" t="str">
        <f>IF(Q600&lt;0.001,"",IF(R600=-1,"",R600/Q600*100-100))</f>
        <v/>
      </c>
      <c r="T600" s="285">
        <v>67.599999999999994</v>
      </c>
      <c r="U600" s="314">
        <v>-1</v>
      </c>
      <c r="V600" s="129" t="str">
        <f>IF(T600&lt;0.001,"",IF(U600=-1,"",U600/T600*100-100))</f>
        <v/>
      </c>
      <c r="X600" s="136"/>
      <c r="AA600" s="244"/>
      <c r="AB600" s="244"/>
    </row>
    <row r="601" spans="1:28" ht="14.4" thickTop="1" thickBot="1">
      <c r="B601" s="146"/>
      <c r="C601" s="157"/>
      <c r="D601" s="157"/>
      <c r="E601" s="157"/>
      <c r="F601" s="157"/>
      <c r="G601" s="157"/>
      <c r="H601" s="180"/>
      <c r="I601" s="180"/>
      <c r="J601" s="180"/>
      <c r="K601" s="296"/>
      <c r="L601" s="146"/>
      <c r="M601" s="146"/>
      <c r="N601" s="296"/>
      <c r="O601" s="146"/>
      <c r="P601" s="146"/>
      <c r="Q601" s="296"/>
      <c r="R601" s="146"/>
      <c r="S601" s="146"/>
      <c r="T601" s="296"/>
      <c r="U601" s="146"/>
      <c r="V601" s="146"/>
    </row>
    <row r="602" spans="1:28" s="138" customFormat="1" ht="15.75" customHeight="1" thickTop="1" thickBot="1">
      <c r="A602" s="138" t="str">
        <f>F582&amp;"y"</f>
        <v>GFRy</v>
      </c>
      <c r="B602" s="152" t="str">
        <f>IF($F$1="de",headings!$C$35,IF($F$1="fr",headings!$B$35,headings!$A$35))</f>
        <v>Full year</v>
      </c>
      <c r="C602" s="157"/>
      <c r="D602" s="157"/>
      <c r="E602" s="157"/>
      <c r="F602" s="157"/>
      <c r="G602" s="157"/>
      <c r="H602" s="180"/>
      <c r="I602" s="180"/>
      <c r="J602" s="180"/>
      <c r="K602" s="286">
        <f>IF(K595=-1,"-1",SUM(K597:K600))</f>
        <v>9250.2000000000007</v>
      </c>
      <c r="L602" s="329">
        <v>-1</v>
      </c>
      <c r="M602" s="343"/>
      <c r="N602" s="286">
        <v>2983.9</v>
      </c>
      <c r="O602" s="337">
        <v>-1</v>
      </c>
      <c r="P602" s="343"/>
      <c r="Q602" s="286">
        <v>734.9</v>
      </c>
      <c r="R602" s="337">
        <v>-1</v>
      </c>
      <c r="S602" s="343"/>
      <c r="T602" s="286">
        <v>237.06</v>
      </c>
      <c r="U602" s="337">
        <v>-1</v>
      </c>
      <c r="V602" s="343"/>
      <c r="X602" s="136"/>
    </row>
    <row r="603" spans="1:28" ht="13.8" thickTop="1">
      <c r="B603" s="147"/>
      <c r="C603" s="180"/>
      <c r="D603" s="180"/>
      <c r="E603" s="180"/>
      <c r="F603" s="180"/>
      <c r="G603" s="180"/>
      <c r="H603" s="180"/>
      <c r="I603" s="180"/>
      <c r="J603" s="180"/>
      <c r="K603" s="180"/>
      <c r="L603" s="180"/>
      <c r="M603" s="180"/>
      <c r="N603" s="180"/>
      <c r="O603" s="180"/>
      <c r="P603" s="180"/>
      <c r="Q603" s="180"/>
      <c r="R603" s="180"/>
      <c r="S603" s="180"/>
      <c r="T603" s="180"/>
      <c r="U603" s="149"/>
      <c r="V603" s="149"/>
    </row>
    <row r="604" spans="1:28">
      <c r="B604" s="147"/>
      <c r="C604" s="180"/>
      <c r="D604" s="180"/>
      <c r="E604" s="180"/>
      <c r="F604" s="180"/>
      <c r="G604" s="180"/>
      <c r="H604" s="180"/>
      <c r="I604" s="180"/>
      <c r="J604" s="180"/>
      <c r="K604" s="180"/>
      <c r="L604" s="180"/>
      <c r="M604" s="180"/>
      <c r="N604" s="180"/>
      <c r="O604" s="180"/>
      <c r="P604" s="180"/>
      <c r="Q604" s="180"/>
      <c r="R604" s="180"/>
      <c r="S604" s="180"/>
      <c r="T604" s="180"/>
      <c r="U604" s="149"/>
      <c r="V604" s="149"/>
    </row>
    <row r="605" spans="1:28">
      <c r="B605" s="152" t="str">
        <f>IF($F$1="de",headings!$C$37,IF($F$1="fr",headings!$B$37,headings!$A$37))</f>
        <v>Comments</v>
      </c>
      <c r="C605" s="1021"/>
      <c r="D605" s="1022"/>
      <c r="E605" s="1022"/>
      <c r="F605" s="1022"/>
      <c r="G605" s="1022"/>
      <c r="H605" s="1022"/>
      <c r="I605" s="1022"/>
      <c r="J605" s="1022"/>
      <c r="K605" s="1022"/>
      <c r="L605" s="1022"/>
      <c r="M605" s="1022"/>
      <c r="N605" s="1022"/>
      <c r="O605" s="1022"/>
      <c r="P605" s="1022"/>
      <c r="Q605" s="1022"/>
      <c r="R605" s="1022"/>
      <c r="S605" s="1022"/>
      <c r="T605" s="1023"/>
      <c r="U605" s="149"/>
      <c r="V605" s="149"/>
    </row>
    <row r="606" spans="1:28">
      <c r="B606" s="151"/>
      <c r="C606" s="1024"/>
      <c r="D606" s="1025"/>
      <c r="E606" s="1025"/>
      <c r="F606" s="1025"/>
      <c r="G606" s="1025"/>
      <c r="H606" s="1025"/>
      <c r="I606" s="1025"/>
      <c r="J606" s="1025"/>
      <c r="K606" s="1025"/>
      <c r="L606" s="1025"/>
      <c r="M606" s="1025"/>
      <c r="N606" s="1025"/>
      <c r="O606" s="1025"/>
      <c r="P606" s="1025"/>
      <c r="Q606" s="1025"/>
      <c r="R606" s="1025"/>
      <c r="S606" s="1025"/>
      <c r="T606" s="1026"/>
      <c r="U606" s="149"/>
      <c r="V606" s="149"/>
    </row>
    <row r="607" spans="1:28">
      <c r="B607" s="151"/>
      <c r="C607" s="1024"/>
      <c r="D607" s="1025"/>
      <c r="E607" s="1025"/>
      <c r="F607" s="1025"/>
      <c r="G607" s="1025"/>
      <c r="H607" s="1025"/>
      <c r="I607" s="1025"/>
      <c r="J607" s="1025"/>
      <c r="K607" s="1025"/>
      <c r="L607" s="1025"/>
      <c r="M607" s="1025"/>
      <c r="N607" s="1025"/>
      <c r="O607" s="1025"/>
      <c r="P607" s="1025"/>
      <c r="Q607" s="1025"/>
      <c r="R607" s="1025"/>
      <c r="S607" s="1025"/>
      <c r="T607" s="1026"/>
      <c r="U607" s="149"/>
      <c r="V607" s="149"/>
      <c r="X607" s="141"/>
    </row>
    <row r="608" spans="1:28">
      <c r="B608" s="151"/>
      <c r="C608" s="1027"/>
      <c r="D608" s="1028"/>
      <c r="E608" s="1028"/>
      <c r="F608" s="1028"/>
      <c r="G608" s="1028"/>
      <c r="H608" s="1028"/>
      <c r="I608" s="1028"/>
      <c r="J608" s="1028"/>
      <c r="K608" s="1028"/>
      <c r="L608" s="1028"/>
      <c r="M608" s="1028"/>
      <c r="N608" s="1028"/>
      <c r="O608" s="1028"/>
      <c r="P608" s="1028"/>
      <c r="Q608" s="1028"/>
      <c r="R608" s="1028"/>
      <c r="S608" s="1028"/>
      <c r="T608" s="1029"/>
      <c r="U608" s="149"/>
      <c r="V608" s="149"/>
      <c r="X608" s="131"/>
    </row>
    <row r="609" spans="1:28">
      <c r="B609" s="151"/>
      <c r="C609" s="180"/>
      <c r="D609" s="180"/>
      <c r="E609" s="180"/>
      <c r="F609" s="180"/>
      <c r="G609" s="180"/>
      <c r="H609" s="180"/>
      <c r="I609" s="180"/>
      <c r="J609" s="180"/>
      <c r="K609" s="180"/>
      <c r="L609" s="180"/>
      <c r="M609" s="180"/>
      <c r="N609" s="180"/>
      <c r="O609" s="180"/>
      <c r="P609" s="180"/>
      <c r="Q609" s="180"/>
      <c r="R609" s="180"/>
      <c r="S609" s="180"/>
      <c r="T609" s="180"/>
      <c r="U609" s="149"/>
      <c r="V609" s="149"/>
    </row>
    <row r="610" spans="1:28">
      <c r="A610" s="142"/>
      <c r="B610" s="143"/>
      <c r="C610" s="181"/>
      <c r="D610" s="181"/>
      <c r="E610" s="181"/>
      <c r="F610" s="181"/>
      <c r="G610" s="181"/>
      <c r="H610" s="181"/>
      <c r="I610" s="181"/>
      <c r="J610" s="181"/>
      <c r="K610" s="181"/>
      <c r="L610" s="181"/>
      <c r="M610" s="181"/>
      <c r="N610" s="181"/>
      <c r="O610" s="181"/>
      <c r="P610" s="181"/>
      <c r="Q610" s="181"/>
      <c r="R610" s="181"/>
      <c r="S610" s="181"/>
      <c r="T610" s="181"/>
      <c r="U610" s="181"/>
      <c r="V610" s="181"/>
    </row>
    <row r="611" spans="1:28" s="141" customFormat="1" ht="6.75" customHeight="1">
      <c r="B611" s="146"/>
      <c r="C611" s="154"/>
      <c r="D611" s="154"/>
      <c r="E611" s="155"/>
      <c r="F611" s="154"/>
      <c r="G611" s="154"/>
      <c r="H611" s="155"/>
      <c r="I611" s="154"/>
      <c r="J611" s="154"/>
      <c r="K611" s="155"/>
      <c r="L611" s="154"/>
      <c r="M611" s="154"/>
      <c r="N611" s="155"/>
      <c r="O611" s="154"/>
      <c r="P611" s="154"/>
      <c r="Q611" s="155"/>
      <c r="R611" s="154"/>
      <c r="S611" s="154"/>
      <c r="T611" s="155"/>
      <c r="U611" s="149"/>
      <c r="V611" s="149"/>
      <c r="X611" s="136"/>
      <c r="AA611" s="239"/>
      <c r="AB611" s="239"/>
    </row>
    <row r="612" spans="1:28" s="131" customFormat="1" ht="17.399999999999999">
      <c r="B612" s="150" t="str">
        <f>IF($F$1="de",headings!$C$3,IF($F$1="fr",headings!$B$3,headings!$A$3))</f>
        <v>Railway Operator:</v>
      </c>
      <c r="C612" s="156"/>
      <c r="D612" s="156"/>
      <c r="E612" s="156"/>
      <c r="F612" s="1020" t="s">
        <v>49</v>
      </c>
      <c r="G612" s="1020"/>
      <c r="H612" s="1020"/>
      <c r="I612" s="1020"/>
      <c r="J612" s="1020"/>
      <c r="K612" s="157"/>
      <c r="L612" s="157"/>
      <c r="M612" s="157"/>
      <c r="N612" s="157"/>
      <c r="O612" s="157"/>
      <c r="P612" s="157"/>
      <c r="Q612" s="158"/>
      <c r="R612" s="158"/>
      <c r="S612" s="158"/>
      <c r="T612" s="158"/>
      <c r="U612" s="149"/>
      <c r="V612" s="149"/>
      <c r="X612" s="136"/>
      <c r="AA612" s="243"/>
      <c r="AB612" s="243"/>
    </row>
    <row r="613" spans="1:28" ht="6.75" customHeight="1" thickBot="1">
      <c r="B613" s="146"/>
      <c r="C613" s="157"/>
      <c r="D613" s="157"/>
      <c r="E613" s="159"/>
      <c r="F613" s="157"/>
      <c r="G613" s="157"/>
      <c r="H613" s="157"/>
      <c r="I613" s="157"/>
      <c r="J613" s="157"/>
      <c r="K613" s="157"/>
      <c r="L613" s="157"/>
      <c r="M613" s="157"/>
      <c r="N613" s="157"/>
      <c r="O613" s="157"/>
      <c r="P613" s="157"/>
      <c r="Q613" s="157"/>
      <c r="R613" s="157"/>
      <c r="S613" s="157"/>
      <c r="T613" s="160"/>
      <c r="U613" s="149"/>
      <c r="V613" s="149"/>
    </row>
    <row r="614" spans="1:28" ht="15.75" customHeight="1" thickTop="1">
      <c r="A614" s="136" t="str">
        <f>F612&amp;"m01"</f>
        <v>GySEV/RÖEEm01</v>
      </c>
      <c r="B614" s="146" t="str">
        <f>IF($F$1="de",headings!$C$6,IF($F$1="fr",headings!$B$6,headings!$A$6))</f>
        <v>January</v>
      </c>
      <c r="C614" s="434">
        <v>394</v>
      </c>
      <c r="D614" s="332">
        <v>383.79058166666664</v>
      </c>
      <c r="E614" s="124">
        <f>IF(C614&lt;0.001,"",IF(D614=-1,"",D614/C614*100-100))</f>
        <v>-2.5912229272419722</v>
      </c>
      <c r="F614" s="293">
        <v>16.289000000000001</v>
      </c>
      <c r="G614" s="310">
        <v>16</v>
      </c>
      <c r="H614" s="124">
        <f>IF(F614&lt;0.001,"",IF(G614=-1,"",G614/F614*100-100))</f>
        <v>-1.7742034501811048</v>
      </c>
      <c r="I614" s="310">
        <v>10.6</v>
      </c>
      <c r="J614" s="311">
        <v>5.4</v>
      </c>
      <c r="K614" s="293">
        <v>349</v>
      </c>
      <c r="L614" s="310">
        <v>379</v>
      </c>
      <c r="M614" s="124">
        <f>IF(K614&lt;0.001,"",IF(L614=-1,"",L614/K614*100-100))</f>
        <v>8.5959885386819508</v>
      </c>
      <c r="N614" s="293">
        <v>48.186</v>
      </c>
      <c r="O614" s="310">
        <v>52</v>
      </c>
      <c r="P614" s="124">
        <f>IF(N614&lt;0.001,"",IF(O614=-1,"",O614/N614*100-100))</f>
        <v>7.9151620802722817</v>
      </c>
      <c r="Q614" s="293">
        <v>282</v>
      </c>
      <c r="R614" s="310">
        <v>323</v>
      </c>
      <c r="S614" s="124">
        <f>IF(Q614&lt;0.001,"",IF(R614=-1,"",R614/Q614*100-100))</f>
        <v>14.539007092198574</v>
      </c>
      <c r="T614" s="293">
        <v>32.652999999999999</v>
      </c>
      <c r="U614" s="310">
        <v>37</v>
      </c>
      <c r="V614" s="124">
        <f>IF(T614&lt;0.001,"",IF(U614=-1,"",U614/T614*100-100))</f>
        <v>13.312712461335877</v>
      </c>
    </row>
    <row r="615" spans="1:28" ht="15.75" customHeight="1">
      <c r="A615" s="136" t="str">
        <f>F612&amp;"m02"</f>
        <v>GySEV/RÖEEm02</v>
      </c>
      <c r="B615" s="146" t="str">
        <f>IF($F$1="de",headings!$C$7,IF($F$1="fr",headings!$B$7,headings!$A$7))</f>
        <v>February</v>
      </c>
      <c r="C615" s="467">
        <v>358</v>
      </c>
      <c r="D615" s="331">
        <v>396.79058166666664</v>
      </c>
      <c r="E615" s="127">
        <f>IF(C615&lt;0.001,"",IF(D615=-1,"",D615/C615*100-100))</f>
        <v>10.835358007448789</v>
      </c>
      <c r="F615" s="294">
        <v>14.56</v>
      </c>
      <c r="G615" s="312">
        <v>16</v>
      </c>
      <c r="H615" s="127">
        <f>IF(F615&lt;0.001,"",IF(G615=-1,"",G615/F615*100-100))</f>
        <v>9.8901098901098834</v>
      </c>
      <c r="I615" s="312">
        <v>11</v>
      </c>
      <c r="J615" s="313">
        <v>5</v>
      </c>
      <c r="K615" s="294">
        <v>454</v>
      </c>
      <c r="L615" s="312">
        <v>434</v>
      </c>
      <c r="M615" s="127">
        <f>IF(K615&lt;0.001,"",IF(L615=-1,"",L615/K615*100-100))</f>
        <v>-4.4052863436123317</v>
      </c>
      <c r="N615" s="294">
        <v>60.319000000000003</v>
      </c>
      <c r="O615" s="312">
        <v>58</v>
      </c>
      <c r="P615" s="127">
        <f>IF(N615&lt;0.001,"",IF(O615=-1,"",O615/N615*100-100))</f>
        <v>-3.844559757290412</v>
      </c>
      <c r="Q615" s="294">
        <v>376</v>
      </c>
      <c r="R615" s="312">
        <v>372</v>
      </c>
      <c r="S615" s="127">
        <f>IF(Q615&lt;0.001,"",IF(R615=-1,"",R615/Q615*100-100))</f>
        <v>-1.0638297872340416</v>
      </c>
      <c r="T615" s="294">
        <v>41.383000000000003</v>
      </c>
      <c r="U615" s="312">
        <v>42</v>
      </c>
      <c r="V615" s="127">
        <f>IF(T615&lt;0.001,"",IF(U615=-1,"",U615/T615*100-100))</f>
        <v>1.4909503902568559</v>
      </c>
    </row>
    <row r="616" spans="1:28" ht="15.75" customHeight="1" thickBot="1">
      <c r="A616" s="136" t="str">
        <f>F612&amp;"m03"</f>
        <v>GySEV/RÖEEm03</v>
      </c>
      <c r="B616" s="146" t="str">
        <f>IF($F$1="de",headings!$C$8,IF($F$1="fr",headings!$B$8,headings!$A$8))</f>
        <v>March</v>
      </c>
      <c r="C616" s="468">
        <v>396</v>
      </c>
      <c r="D616" s="331">
        <v>386.79058166666664</v>
      </c>
      <c r="E616" s="129">
        <f>IF(C616&lt;0.001,"",IF(D616=-1,"",D616/C616*100-100))</f>
        <v>-2.3256106902357061</v>
      </c>
      <c r="F616" s="295">
        <v>16.296500000000002</v>
      </c>
      <c r="G616" s="312">
        <v>16</v>
      </c>
      <c r="H616" s="129">
        <f>IF(F616&lt;0.001,"",IF(G616=-1,"",G616/F616*100-100))</f>
        <v>-1.8194090755683732</v>
      </c>
      <c r="I616" s="312">
        <v>10</v>
      </c>
      <c r="J616" s="313">
        <v>6</v>
      </c>
      <c r="K616" s="295">
        <v>503</v>
      </c>
      <c r="L616" s="312">
        <v>464</v>
      </c>
      <c r="M616" s="129">
        <f>IF(K616&lt;0.001,"",IF(L616=-1,"",L616/K616*100-100))</f>
        <v>-7.7534791252485036</v>
      </c>
      <c r="N616" s="295">
        <v>65.893000000000001</v>
      </c>
      <c r="O616" s="312">
        <v>60</v>
      </c>
      <c r="P616" s="129">
        <f>IF(N616&lt;0.001,"",IF(O616=-1,"",O616/N616*100-100))</f>
        <v>-8.9432868438225626</v>
      </c>
      <c r="Q616" s="295">
        <v>420</v>
      </c>
      <c r="R616" s="312">
        <v>403</v>
      </c>
      <c r="S616" s="129">
        <f>IF(Q616&lt;0.001,"",IF(R616=-1,"",R616/Q616*100-100))</f>
        <v>-4.047619047619051</v>
      </c>
      <c r="T616" s="295">
        <v>46.886000000000003</v>
      </c>
      <c r="U616" s="312">
        <v>43</v>
      </c>
      <c r="V616" s="129">
        <f>IF(T616&lt;0.001,"",IF(U616=-1,"",U616/T616*100-100))</f>
        <v>-8.2881883717954281</v>
      </c>
    </row>
    <row r="617" spans="1:28" ht="15.75" customHeight="1" thickTop="1">
      <c r="A617" s="136" t="str">
        <f>F612&amp;"m04"</f>
        <v>GySEV/RÖEEm04</v>
      </c>
      <c r="B617" s="146" t="str">
        <f>IF($F$1="de",headings!$C$9,IF($F$1="fr",headings!$B$9,headings!$A$9))</f>
        <v>April</v>
      </c>
      <c r="C617" s="469">
        <v>366</v>
      </c>
      <c r="D617" s="332">
        <v>377.79058166666664</v>
      </c>
      <c r="E617" s="124">
        <f t="shared" ref="E617:E624" si="63">IF(C617&lt;0.001,"",IF(D617=-1,"",D617/C617*100-100))</f>
        <v>3.2214704007286059</v>
      </c>
      <c r="F617" s="309">
        <v>14.8225</v>
      </c>
      <c r="G617" s="310">
        <v>15</v>
      </c>
      <c r="H617" s="124">
        <f t="shared" ref="H617:H624" si="64">IF(F617&lt;0.001,"",IF(G617=-1,"",G617/F617*100-100))</f>
        <v>1.197503794906396</v>
      </c>
      <c r="I617" s="310">
        <v>10</v>
      </c>
      <c r="J617" s="311">
        <v>5</v>
      </c>
      <c r="K617" s="309">
        <v>429</v>
      </c>
      <c r="L617" s="310">
        <v>432</v>
      </c>
      <c r="M617" s="124">
        <f t="shared" ref="M617:M624" si="65">IF(K617&lt;0.001,"",IF(L617=-1,"",L617/K617*100-100))</f>
        <v>0.69930069930070715</v>
      </c>
      <c r="N617" s="309">
        <v>56.790999999999997</v>
      </c>
      <c r="O617" s="310">
        <v>55</v>
      </c>
      <c r="P617" s="124">
        <f t="shared" ref="P617:P624" si="66">IF(N617&lt;0.001,"",IF(O617=-1,"",O617/N617*100-100))</f>
        <v>-3.153668715113298</v>
      </c>
      <c r="Q617" s="309">
        <v>371</v>
      </c>
      <c r="R617" s="310">
        <v>374</v>
      </c>
      <c r="S617" s="124">
        <f t="shared" ref="S617:S624" si="67">IF(Q617&lt;0.001,"",IF(R617=-1,"",R617/Q617*100-100))</f>
        <v>0.80862533692722138</v>
      </c>
      <c r="T617" s="309">
        <v>43.023000000000003</v>
      </c>
      <c r="U617" s="310">
        <v>42</v>
      </c>
      <c r="V617" s="124">
        <f t="shared" ref="V617:V624" si="68">IF(T617&lt;0.001,"",IF(U617=-1,"",U617/T617*100-100))</f>
        <v>-2.377797922041708</v>
      </c>
    </row>
    <row r="618" spans="1:28" ht="15.75" customHeight="1">
      <c r="A618" s="136" t="str">
        <f>F612&amp;"m05"</f>
        <v>GySEV/RÖEEm05</v>
      </c>
      <c r="B618" s="146" t="str">
        <f>IF($F$1="de",headings!$C$10,IF($F$1="fr",headings!$B$10,headings!$A$10))</f>
        <v>May</v>
      </c>
      <c r="C618" s="467">
        <v>393</v>
      </c>
      <c r="D618" s="312">
        <v>403</v>
      </c>
      <c r="E618" s="127">
        <f t="shared" si="63"/>
        <v>2.544529262086499</v>
      </c>
      <c r="F618" s="294">
        <v>16.488</v>
      </c>
      <c r="G618" s="312">
        <v>16</v>
      </c>
      <c r="H618" s="127">
        <f t="shared" si="64"/>
        <v>-2.9597282872392014</v>
      </c>
      <c r="I618" s="312">
        <v>10</v>
      </c>
      <c r="J618" s="313">
        <v>6</v>
      </c>
      <c r="K618" s="294">
        <v>449</v>
      </c>
      <c r="L618" s="312">
        <v>461</v>
      </c>
      <c r="M618" s="127">
        <f t="shared" si="65"/>
        <v>2.6726057906458749</v>
      </c>
      <c r="N618" s="294">
        <v>55.661999999999999</v>
      </c>
      <c r="O618" s="312">
        <v>61</v>
      </c>
      <c r="P618" s="127">
        <f t="shared" si="66"/>
        <v>9.590025511120686</v>
      </c>
      <c r="Q618" s="294">
        <v>402</v>
      </c>
      <c r="R618" s="312">
        <v>391</v>
      </c>
      <c r="S618" s="127">
        <f t="shared" si="67"/>
        <v>-2.7363184079601979</v>
      </c>
      <c r="T618" s="294">
        <v>45.319000000000003</v>
      </c>
      <c r="U618" s="312">
        <v>44</v>
      </c>
      <c r="V618" s="127">
        <f t="shared" si="68"/>
        <v>-2.9104790485227028</v>
      </c>
    </row>
    <row r="619" spans="1:28" ht="15.75" customHeight="1" thickBot="1">
      <c r="A619" s="136" t="str">
        <f>F612&amp;"m06"</f>
        <v>GySEV/RÖEEm06</v>
      </c>
      <c r="B619" s="146" t="str">
        <f>IF($F$1="de",headings!$C$11,IF($F$1="fr",headings!$B$11,headings!$A$11))</f>
        <v>June</v>
      </c>
      <c r="C619" s="468">
        <v>376</v>
      </c>
      <c r="D619" s="312">
        <v>381</v>
      </c>
      <c r="E619" s="129">
        <f t="shared" si="63"/>
        <v>1.3297872340425556</v>
      </c>
      <c r="F619" s="295">
        <v>15.425572079037803</v>
      </c>
      <c r="G619" s="312">
        <v>15</v>
      </c>
      <c r="H619" s="129">
        <f t="shared" si="64"/>
        <v>-2.7588738807043995</v>
      </c>
      <c r="I619" s="312">
        <v>10</v>
      </c>
      <c r="J619" s="313">
        <v>5</v>
      </c>
      <c r="K619" s="295">
        <v>479</v>
      </c>
      <c r="L619" s="312">
        <v>476</v>
      </c>
      <c r="M619" s="129">
        <f t="shared" si="65"/>
        <v>-0.62630480167014468</v>
      </c>
      <c r="N619" s="295">
        <v>61.9</v>
      </c>
      <c r="O619" s="312">
        <v>72</v>
      </c>
      <c r="P619" s="129">
        <f t="shared" si="66"/>
        <v>16.316639741518586</v>
      </c>
      <c r="Q619" s="295">
        <v>421</v>
      </c>
      <c r="R619" s="312">
        <v>374</v>
      </c>
      <c r="S619" s="129">
        <f t="shared" si="67"/>
        <v>-11.163895486935871</v>
      </c>
      <c r="T619" s="295">
        <v>48.481000000000002</v>
      </c>
      <c r="U619" s="312">
        <v>43</v>
      </c>
      <c r="V619" s="129">
        <f t="shared" si="68"/>
        <v>-11.305459870877257</v>
      </c>
    </row>
    <row r="620" spans="1:28" ht="15.75" customHeight="1" thickTop="1">
      <c r="A620" s="136" t="str">
        <f>F612&amp;"m07"</f>
        <v>GySEV/RÖEEm07</v>
      </c>
      <c r="B620" s="146" t="str">
        <f>IF($F$1="de",headings!$C$12,IF($F$1="fr",headings!$B$12,headings!$A$12))</f>
        <v>July</v>
      </c>
      <c r="C620" s="469">
        <v>345</v>
      </c>
      <c r="D620" s="310">
        <v>372</v>
      </c>
      <c r="E620" s="127">
        <f t="shared" si="63"/>
        <v>7.8260869565217348</v>
      </c>
      <c r="F620" s="309">
        <v>14.098836578981006</v>
      </c>
      <c r="G620" s="310">
        <v>15</v>
      </c>
      <c r="H620" s="127">
        <f t="shared" si="64"/>
        <v>6.3917573338106308</v>
      </c>
      <c r="I620" s="310">
        <v>10</v>
      </c>
      <c r="J620" s="311">
        <v>5</v>
      </c>
      <c r="K620" s="309">
        <v>486</v>
      </c>
      <c r="L620" s="310">
        <v>485</v>
      </c>
      <c r="M620" s="127">
        <f t="shared" si="65"/>
        <v>-0.20576131687242594</v>
      </c>
      <c r="N620" s="309">
        <v>60.072000000000003</v>
      </c>
      <c r="O620" s="310">
        <v>68</v>
      </c>
      <c r="P620" s="127">
        <f t="shared" si="66"/>
        <v>13.197496337728069</v>
      </c>
      <c r="Q620" s="309">
        <v>423</v>
      </c>
      <c r="R620" s="310">
        <v>378</v>
      </c>
      <c r="S620" s="127">
        <f t="shared" si="67"/>
        <v>-10.638297872340431</v>
      </c>
      <c r="T620" s="309">
        <v>47.709000000000003</v>
      </c>
      <c r="U620" s="310">
        <v>44</v>
      </c>
      <c r="V620" s="127">
        <f t="shared" si="68"/>
        <v>-7.7742145087928947</v>
      </c>
    </row>
    <row r="621" spans="1:28" ht="15.75" customHeight="1">
      <c r="A621" s="136" t="str">
        <f>F612&amp;"m08"</f>
        <v>GySEV/RÖEEm08</v>
      </c>
      <c r="B621" s="146" t="str">
        <f>IF($F$1="de",headings!$C$13,IF($F$1="fr",headings!$B$13,headings!$A$13))</f>
        <v>August</v>
      </c>
      <c r="C621" s="467">
        <v>345</v>
      </c>
      <c r="D621" s="312">
        <v>367</v>
      </c>
      <c r="E621" s="127">
        <f t="shared" si="63"/>
        <v>6.3768115942028913</v>
      </c>
      <c r="F621" s="294">
        <v>13.98639256720641</v>
      </c>
      <c r="G621" s="312">
        <v>15</v>
      </c>
      <c r="H621" s="127">
        <f t="shared" si="64"/>
        <v>7.2470969760292121</v>
      </c>
      <c r="I621" s="312">
        <v>10</v>
      </c>
      <c r="J621" s="313">
        <v>5</v>
      </c>
      <c r="K621" s="294">
        <v>425</v>
      </c>
      <c r="L621" s="312">
        <v>410</v>
      </c>
      <c r="M621" s="127">
        <f t="shared" si="65"/>
        <v>-3.529411764705884</v>
      </c>
      <c r="N621" s="294">
        <v>56.076999999999998</v>
      </c>
      <c r="O621" s="312">
        <v>60</v>
      </c>
      <c r="P621" s="127">
        <f t="shared" si="66"/>
        <v>6.995738003102872</v>
      </c>
      <c r="Q621" s="294">
        <v>355</v>
      </c>
      <c r="R621" s="312">
        <v>323</v>
      </c>
      <c r="S621" s="127">
        <f t="shared" si="67"/>
        <v>-9.0140845070422557</v>
      </c>
      <c r="T621" s="294">
        <v>40.731000000000002</v>
      </c>
      <c r="U621" s="312">
        <v>37</v>
      </c>
      <c r="V621" s="127">
        <f t="shared" si="68"/>
        <v>-9.1600991873511504</v>
      </c>
    </row>
    <row r="622" spans="1:28" ht="15.75" customHeight="1" thickBot="1">
      <c r="A622" s="136" t="str">
        <f>F612&amp;"m09"</f>
        <v>GySEV/RÖEEm09</v>
      </c>
      <c r="B622" s="146" t="str">
        <f>IF($F$1="de",headings!$C$14,IF($F$1="fr",headings!$B$14,headings!$A$14))</f>
        <v>September</v>
      </c>
      <c r="C622" s="468">
        <v>376</v>
      </c>
      <c r="D622" s="312">
        <v>412</v>
      </c>
      <c r="E622" s="129">
        <f t="shared" si="63"/>
        <v>9.5744680851063748</v>
      </c>
      <c r="F622" s="295">
        <v>15.783975153153154</v>
      </c>
      <c r="G622" s="314">
        <v>18</v>
      </c>
      <c r="H622" s="129">
        <f t="shared" si="64"/>
        <v>14.039713223979277</v>
      </c>
      <c r="I622" s="315">
        <v>12</v>
      </c>
      <c r="J622" s="316">
        <v>6</v>
      </c>
      <c r="K622" s="295">
        <v>443</v>
      </c>
      <c r="L622" s="314">
        <v>451</v>
      </c>
      <c r="M622" s="129">
        <f t="shared" si="65"/>
        <v>1.8058690744920938</v>
      </c>
      <c r="N622" s="295">
        <v>65.932000000000002</v>
      </c>
      <c r="O622" s="314">
        <v>68</v>
      </c>
      <c r="P622" s="129">
        <f t="shared" si="66"/>
        <v>3.1365649457016218</v>
      </c>
      <c r="Q622" s="295">
        <v>353</v>
      </c>
      <c r="R622" s="314">
        <v>330</v>
      </c>
      <c r="S622" s="129">
        <f t="shared" si="67"/>
        <v>-6.5155807365439102</v>
      </c>
      <c r="T622" s="295">
        <v>41.701000000000001</v>
      </c>
      <c r="U622" s="314">
        <v>39</v>
      </c>
      <c r="V622" s="129">
        <f t="shared" si="68"/>
        <v>-6.4770629001702673</v>
      </c>
    </row>
    <row r="623" spans="1:28" ht="15.75" customHeight="1" thickTop="1">
      <c r="A623" s="136" t="str">
        <f>F612&amp;"m10"</f>
        <v>GySEV/RÖEEm10</v>
      </c>
      <c r="B623" s="362" t="str">
        <f>IF($F$1="de",headings!$C$15,IF($F$1="fr",headings!$B$15,headings!$A$15))</f>
        <v>October</v>
      </c>
      <c r="C623" s="470">
        <v>368</v>
      </c>
      <c r="D623" s="310">
        <v>398</v>
      </c>
      <c r="E623" s="127">
        <f t="shared" si="63"/>
        <v>8.1521739130434838</v>
      </c>
      <c r="F623" s="317">
        <v>15.228975153153151</v>
      </c>
      <c r="G623" s="312">
        <v>17</v>
      </c>
      <c r="H623" s="127">
        <f t="shared" si="64"/>
        <v>11.629310764750713</v>
      </c>
      <c r="I623" s="312">
        <v>11</v>
      </c>
      <c r="J623" s="313">
        <v>6</v>
      </c>
      <c r="K623" s="317">
        <v>481</v>
      </c>
      <c r="L623" s="312">
        <v>485</v>
      </c>
      <c r="M623" s="127">
        <f t="shared" si="65"/>
        <v>0.83160083160083786</v>
      </c>
      <c r="N623" s="317">
        <v>62.552</v>
      </c>
      <c r="O623" s="312">
        <v>69</v>
      </c>
      <c r="P623" s="127">
        <f t="shared" si="66"/>
        <v>10.308223557999739</v>
      </c>
      <c r="Q623" s="317">
        <v>385</v>
      </c>
      <c r="R623" s="312">
        <v>353</v>
      </c>
      <c r="S623" s="127">
        <f t="shared" si="67"/>
        <v>-8.3116883116883145</v>
      </c>
      <c r="T623" s="317">
        <v>44.396000000000001</v>
      </c>
      <c r="U623" s="312">
        <v>42</v>
      </c>
      <c r="V623" s="127">
        <f t="shared" si="68"/>
        <v>-5.3968826020362286</v>
      </c>
      <c r="X623" s="137"/>
    </row>
    <row r="624" spans="1:28" ht="15.75" customHeight="1">
      <c r="A624" s="136" t="str">
        <f>F612&amp;"m11"</f>
        <v>GySEV/RÖEEm11</v>
      </c>
      <c r="B624" s="362" t="str">
        <f>IF($F$1="de",headings!$C$16,IF($F$1="fr",headings!$B$16,headings!$A$16))</f>
        <v>November</v>
      </c>
      <c r="C624" s="470">
        <v>400</v>
      </c>
      <c r="D624" s="312">
        <v>406</v>
      </c>
      <c r="E624" s="127">
        <f t="shared" si="63"/>
        <v>1.4999999999999858</v>
      </c>
      <c r="F624" s="317">
        <v>16.684975153153157</v>
      </c>
      <c r="G624" s="312">
        <v>17</v>
      </c>
      <c r="H624" s="127">
        <f t="shared" si="64"/>
        <v>1.8880750133290434</v>
      </c>
      <c r="I624" s="312">
        <v>11</v>
      </c>
      <c r="J624" s="313">
        <v>6</v>
      </c>
      <c r="K624" s="317">
        <v>461</v>
      </c>
      <c r="L624" s="312">
        <v>501</v>
      </c>
      <c r="M624" s="127">
        <f t="shared" si="65"/>
        <v>8.6767895878524968</v>
      </c>
      <c r="N624" s="317">
        <v>60.837000000000003</v>
      </c>
      <c r="O624" s="312">
        <v>71</v>
      </c>
      <c r="P624" s="127">
        <f t="shared" si="66"/>
        <v>16.705294475401473</v>
      </c>
      <c r="Q624" s="317">
        <v>367</v>
      </c>
      <c r="R624" s="312">
        <v>361</v>
      </c>
      <c r="S624" s="127">
        <f t="shared" si="67"/>
        <v>-1.6348773841961872</v>
      </c>
      <c r="T624" s="317">
        <v>41.87</v>
      </c>
      <c r="U624" s="312">
        <v>42</v>
      </c>
      <c r="V624" s="127">
        <f t="shared" si="68"/>
        <v>0.31048483401004034</v>
      </c>
      <c r="X624" s="137"/>
    </row>
    <row r="625" spans="1:28" ht="15.75" customHeight="1" thickBot="1">
      <c r="A625" s="136" t="str">
        <f>F612&amp;"m12"</f>
        <v>GySEV/RÖEEm12</v>
      </c>
      <c r="B625" s="146" t="str">
        <f>IF($F$1="de",headings!$C$17,IF($F$1="fr",headings!$B$17,headings!$A$17))</f>
        <v>December</v>
      </c>
      <c r="C625" s="471">
        <v>308</v>
      </c>
      <c r="D625" s="314">
        <v>430</v>
      </c>
      <c r="E625" s="129">
        <v>39.610389610389603</v>
      </c>
      <c r="F625" s="325">
        <v>13.380182115315307</v>
      </c>
      <c r="G625" s="314">
        <v>18</v>
      </c>
      <c r="H625" s="129">
        <v>34.527316929391645</v>
      </c>
      <c r="I625" s="314">
        <v>12</v>
      </c>
      <c r="J625" s="316">
        <v>6</v>
      </c>
      <c r="K625" s="325">
        <v>409</v>
      </c>
      <c r="L625" s="314">
        <v>535</v>
      </c>
      <c r="M625" s="129">
        <v>30.806845965770179</v>
      </c>
      <c r="N625" s="325">
        <v>55.69</v>
      </c>
      <c r="O625" s="314">
        <v>81</v>
      </c>
      <c r="P625" s="129">
        <v>45.448015801759738</v>
      </c>
      <c r="Q625" s="325">
        <v>304</v>
      </c>
      <c r="R625" s="314">
        <v>317</v>
      </c>
      <c r="S625" s="129">
        <v>4.2763157894736992</v>
      </c>
      <c r="T625" s="325">
        <v>35.783000000000001</v>
      </c>
      <c r="U625" s="314">
        <v>37</v>
      </c>
      <c r="V625" s="129">
        <v>3.4010563675488328</v>
      </c>
      <c r="X625" s="137"/>
    </row>
    <row r="626" spans="1:28" ht="14.4" thickTop="1" thickBot="1">
      <c r="B626" s="146"/>
      <c r="C626" s="146"/>
      <c r="D626" s="146"/>
      <c r="E626" s="146"/>
      <c r="F626" s="146"/>
      <c r="G626" s="146"/>
      <c r="H626" s="146"/>
      <c r="I626" s="146"/>
      <c r="J626" s="146"/>
      <c r="K626" s="146"/>
      <c r="L626" s="146"/>
      <c r="M626" s="146"/>
      <c r="N626" s="146"/>
      <c r="O626" s="146"/>
      <c r="P626" s="146"/>
      <c r="Q626" s="146"/>
      <c r="R626" s="146"/>
      <c r="S626" s="146"/>
      <c r="T626" s="146"/>
      <c r="U626" s="146"/>
      <c r="V626" s="146"/>
      <c r="X626" s="137"/>
    </row>
    <row r="627" spans="1:28" s="137" customFormat="1" ht="15.75" customHeight="1" thickTop="1">
      <c r="A627" s="137" t="str">
        <f>F612&amp;"q1"</f>
        <v>GySEV/RÖEEq1</v>
      </c>
      <c r="B627" s="146" t="str">
        <f>IF($F$1="de",headings!$C$31,IF($F$1="fr",headings!$B$31,headings!$A$31))</f>
        <v>Quarter 1</v>
      </c>
      <c r="C627" s="319">
        <v>1148</v>
      </c>
      <c r="D627" s="334">
        <f>IF(D616=-1,"-1",D614+D615+D616)</f>
        <v>1167.3717449999999</v>
      </c>
      <c r="E627" s="124">
        <f>IF(C616+C617+C618&lt;=0,"",IF(D616=-1,"",D627/C627*100-100))</f>
        <v>1.6874342334494798</v>
      </c>
      <c r="F627" s="319">
        <v>47.145500000000006</v>
      </c>
      <c r="G627" s="334">
        <f>IF(G616=-1,"-1",G614+G615+G616)</f>
        <v>48</v>
      </c>
      <c r="H627" s="124">
        <f>IF(F616+F617+F618&lt;=0,"",IF(G616=-1,"",G627/F627*100-100))</f>
        <v>1.8124741491764667</v>
      </c>
      <c r="I627" s="334">
        <f>IF(I616=-1,"-1",I614+I615+I616)</f>
        <v>31.6</v>
      </c>
      <c r="J627" s="334">
        <f>IF(J616=-1,"-1",J614+J615+J616)</f>
        <v>16.399999999999999</v>
      </c>
      <c r="K627" s="319">
        <v>1306</v>
      </c>
      <c r="L627" s="334">
        <f>IF(L616=-1,"-1",L614+L615+L616)</f>
        <v>1277</v>
      </c>
      <c r="M627" s="124">
        <f>IF(K616+K617+K618&lt;=0,"",IF(L616=-1,"",L627/K627*100-100))</f>
        <v>-2.2205206738131693</v>
      </c>
      <c r="N627" s="319">
        <v>174.398</v>
      </c>
      <c r="O627" s="334">
        <f>IF(O616=-1,"-1",O614+O615+O616)</f>
        <v>170</v>
      </c>
      <c r="P627" s="124">
        <f>IF(N616+N617+N618&lt;=0,"",IF(O616=-1,"",O627/N627*100-100))</f>
        <v>-2.5218179107558569</v>
      </c>
      <c r="Q627" s="319">
        <v>1078</v>
      </c>
      <c r="R627" s="334">
        <f>IF(R616=-1,"-1",R614+R615+R616)</f>
        <v>1098</v>
      </c>
      <c r="S627" s="124">
        <f>IF(Q616+Q617+Q618&lt;=0,"",IF(R616=-1,"",R627/Q627*100-100))</f>
        <v>1.8552875695732922</v>
      </c>
      <c r="T627" s="319">
        <v>120.922</v>
      </c>
      <c r="U627" s="334">
        <f>IF(U616=-1,"-1",U614+U615+U616)</f>
        <v>122</v>
      </c>
      <c r="V627" s="124">
        <f>IF(T616+T617+T618&lt;=0,"",IF(U616=-1,"",U627/T627*100-100))</f>
        <v>0.89148376639487026</v>
      </c>
      <c r="X627" s="136"/>
      <c r="AA627" s="244"/>
      <c r="AB627" s="244"/>
    </row>
    <row r="628" spans="1:28" s="137" customFormat="1" ht="15.75" customHeight="1">
      <c r="A628" s="137" t="str">
        <f>F612&amp;"q2"</f>
        <v>GySEV/RÖEEq2</v>
      </c>
      <c r="B628" s="146" t="str">
        <f>IF($F$1="de",headings!$C$32,IF($F$1="fr",headings!$B$32,headings!$A$32))</f>
        <v>Quarter 2</v>
      </c>
      <c r="C628" s="322">
        <v>1135</v>
      </c>
      <c r="D628" s="335">
        <f>IF(D619=-1,"-1",D617+D618+D619)</f>
        <v>1161.7905816666666</v>
      </c>
      <c r="E628" s="127">
        <f>IF(C617+C618+C619&lt;=0,"",IF(D619=-1,"",D628/C628*100-100))</f>
        <v>2.3604036710719498</v>
      </c>
      <c r="F628" s="322">
        <v>46.736072079037797</v>
      </c>
      <c r="G628" s="335">
        <f>IF(G619=-1,"-1",G617+G618+G619)</f>
        <v>46</v>
      </c>
      <c r="H628" s="127">
        <f>IF(F617+F618+F619&lt;=0,"",IF(G619=-1,"",G628/F628*100-100))</f>
        <v>-1.5749549465624426</v>
      </c>
      <c r="I628" s="335">
        <f>IF(I619=-1,"-1",I617+I618+I619)</f>
        <v>30</v>
      </c>
      <c r="J628" s="335">
        <f>IF(J619=-1,"-1",J617+J618+J619)</f>
        <v>16</v>
      </c>
      <c r="K628" s="322">
        <v>1357</v>
      </c>
      <c r="L628" s="335">
        <f>IF(L619=-1,"-1",L617+L618+L619)</f>
        <v>1369</v>
      </c>
      <c r="M628" s="127">
        <f>IF(K617+K618+K619&lt;=0,"",IF(L619=-1,"",L628/K628*100-100))</f>
        <v>0.88430361090641441</v>
      </c>
      <c r="N628" s="322">
        <v>174.35300000000001</v>
      </c>
      <c r="O628" s="335">
        <f>IF(O619=-1,"-1",O617+O618+O619)</f>
        <v>188</v>
      </c>
      <c r="P628" s="127">
        <f>IF(N617+N618+N619&lt;=0,"",IF(O619=-1,"",O628/N628*100-100))</f>
        <v>7.827224079883905</v>
      </c>
      <c r="Q628" s="322">
        <v>1194</v>
      </c>
      <c r="R628" s="335">
        <f>IF(R619=-1,"-1",R617+R618+R619)</f>
        <v>1139</v>
      </c>
      <c r="S628" s="127">
        <f>IF(Q617+Q618+Q619&lt;=0,"",IF(R619=-1,"",R628/Q628*100-100))</f>
        <v>-4.606365159128984</v>
      </c>
      <c r="T628" s="322">
        <v>136.82300000000001</v>
      </c>
      <c r="U628" s="335">
        <f>IF(U619=-1,"-1",U617+U618+U619)</f>
        <v>129</v>
      </c>
      <c r="V628" s="127">
        <f>IF(T617+T618+T619&lt;=0,"",IF(U619=-1,"",U628/T628*100-100))</f>
        <v>-5.717605958062606</v>
      </c>
      <c r="X628" s="138"/>
      <c r="AA628" s="244"/>
      <c r="AB628" s="244"/>
    </row>
    <row r="629" spans="1:28" s="137" customFormat="1" ht="15.75" customHeight="1">
      <c r="A629" s="137" t="str">
        <f>F612&amp;"q3"</f>
        <v>GySEV/RÖEEq3</v>
      </c>
      <c r="B629" s="146" t="str">
        <f>IF($F$1="de",headings!$C$33,IF($F$1="fr",headings!$B$33,headings!$A$33))</f>
        <v>Quarter 3</v>
      </c>
      <c r="C629" s="322">
        <v>1066</v>
      </c>
      <c r="D629" s="335">
        <f>IF(D622=-1,"-1",D620+D621+D622)</f>
        <v>1151</v>
      </c>
      <c r="E629" s="127">
        <f>IF(C620+C621+C622&lt;=0,"",IF(D622=-1,"",D629/C629*100-100))</f>
        <v>7.9737335834896754</v>
      </c>
      <c r="F629" s="322">
        <v>43.869204299340566</v>
      </c>
      <c r="G629" s="335">
        <f>IF(G622=-1,"-1",G620+G621+G622)</f>
        <v>48</v>
      </c>
      <c r="H629" s="127">
        <f>IF(F620+F621+F622&lt;=0,"",IF(G622=-1,"",G629/F629*100-100))</f>
        <v>9.4161628108707873</v>
      </c>
      <c r="I629" s="335">
        <f>IF(I622=-1,"-1",I620+I621+I622)</f>
        <v>32</v>
      </c>
      <c r="J629" s="335">
        <f>IF(J622=-1,"-1",J620+J621+J622)</f>
        <v>16</v>
      </c>
      <c r="K629" s="322">
        <v>1354</v>
      </c>
      <c r="L629" s="335">
        <f>IF(L622=-1,"-1",L620+L621+L622)</f>
        <v>1346</v>
      </c>
      <c r="M629" s="127">
        <f>IF(K620+K621+K622&lt;=0,"",IF(L622=-1,"",L629/K629*100-100))</f>
        <v>-0.59084194977843651</v>
      </c>
      <c r="N629" s="322">
        <v>182.08100000000002</v>
      </c>
      <c r="O629" s="335">
        <f>IF(O622=-1,"-1",O620+O621+O622)</f>
        <v>196</v>
      </c>
      <c r="P629" s="127">
        <f>IF(N620+N621+N622&lt;=0,"",IF(O622=-1,"",O629/N629*100-100))</f>
        <v>7.6444000197713962</v>
      </c>
      <c r="Q629" s="322">
        <v>1131</v>
      </c>
      <c r="R629" s="335">
        <f>IF(R622=-1,"-1",R620+R621+R622)</f>
        <v>1031</v>
      </c>
      <c r="S629" s="127">
        <f>IF(Q620+Q621+Q622&lt;=0,"",IF(R622=-1,"",R629/Q629*100-100))</f>
        <v>-8.8417329796640161</v>
      </c>
      <c r="T629" s="322">
        <v>130.14099999999999</v>
      </c>
      <c r="U629" s="335">
        <f>IF(U622=-1,"-1",U620+U621+U622)</f>
        <v>120</v>
      </c>
      <c r="V629" s="127">
        <f>IF(T620+T621+T622&lt;=0,"",IF(U622=-1,"",U629/T629*100-100))</f>
        <v>-7.7923175632583082</v>
      </c>
      <c r="X629" s="136"/>
      <c r="AA629" s="244"/>
      <c r="AB629" s="244"/>
    </row>
    <row r="630" spans="1:28" s="137" customFormat="1" ht="15.75" customHeight="1" thickBot="1">
      <c r="A630" s="137" t="str">
        <f>F612&amp;"q4"</f>
        <v>GySEV/RÖEEq4</v>
      </c>
      <c r="B630" s="146" t="str">
        <f>IF($F$1="de",headings!$C$34,IF($F$1="fr",headings!$B$34,headings!$A$34))</f>
        <v>Quarter 4</v>
      </c>
      <c r="C630" s="325">
        <v>1076</v>
      </c>
      <c r="D630" s="336">
        <f>IF(D625=-1,"-1",D623+D624+D625)</f>
        <v>1234</v>
      </c>
      <c r="E630" s="129">
        <f>IF(C623+C624+C625&lt;=0,"",IF(D625=-1,"",D630/C630*100-100))</f>
        <v>14.684014869888486</v>
      </c>
      <c r="F630" s="325">
        <v>45.294132421621612</v>
      </c>
      <c r="G630" s="336">
        <f>IF(G625=-1,"-1",G623+G624+G625)</f>
        <v>52</v>
      </c>
      <c r="H630" s="129">
        <f>IF(F623+F624+F625&lt;=0,"",IF(G625=-1,"",G630/F630*100-100))</f>
        <v>14.805157356711547</v>
      </c>
      <c r="I630" s="336">
        <f>IF(I625=-1,"-1",I623+I624+I625)</f>
        <v>34</v>
      </c>
      <c r="J630" s="336">
        <f>IF(J625=-1,"-1",J623+J624+J625)</f>
        <v>18</v>
      </c>
      <c r="K630" s="325">
        <v>1351</v>
      </c>
      <c r="L630" s="336">
        <f>IF(L625=-1,"-1",L623+L624+L625)</f>
        <v>1521</v>
      </c>
      <c r="M630" s="129">
        <f>IF(K623+K624+K625&lt;=0,"",IF(L625=-1,"",L630/K630*100-100))</f>
        <v>12.583271650629158</v>
      </c>
      <c r="N630" s="325">
        <v>179.07900000000001</v>
      </c>
      <c r="O630" s="336">
        <f>IF(O625=-1,"-1",O623+O624+O625)</f>
        <v>221</v>
      </c>
      <c r="P630" s="129">
        <f>IF(N623+N624+N625&lt;=0,"",IF(O625=-1,"",O630/N630*100-100))</f>
        <v>23.409221628443305</v>
      </c>
      <c r="Q630" s="325">
        <v>1056</v>
      </c>
      <c r="R630" s="336">
        <f>IF(R625=-1,"-1",R623+R624+R625)</f>
        <v>1031</v>
      </c>
      <c r="S630" s="129">
        <f>IF(Q623+Q624+Q625&lt;=0,"",IF(R625=-1,"",R630/Q630*100-100))</f>
        <v>-2.3674242424242493</v>
      </c>
      <c r="T630" s="325">
        <v>122.04899999999999</v>
      </c>
      <c r="U630" s="336">
        <f>IF(U625=-1,"-1",U623+U624+U625)</f>
        <v>121</v>
      </c>
      <c r="V630" s="129">
        <f>IF(T623+T624+T625&lt;=0,"",IF(U625=-1,"",U630/T630*100-100))</f>
        <v>-0.85949086022826293</v>
      </c>
      <c r="X630" s="136"/>
      <c r="AA630" s="244"/>
      <c r="AB630" s="244"/>
    </row>
    <row r="631" spans="1:28" ht="14.4" thickTop="1" thickBot="1">
      <c r="B631" s="146"/>
      <c r="C631" s="146"/>
      <c r="D631" s="146"/>
      <c r="E631" s="146"/>
      <c r="F631" s="146"/>
      <c r="G631" s="146"/>
      <c r="H631" s="146"/>
      <c r="I631" s="146"/>
      <c r="J631" s="146"/>
      <c r="K631" s="146"/>
      <c r="L631" s="146"/>
      <c r="M631" s="146"/>
      <c r="N631" s="146"/>
      <c r="O631" s="146"/>
      <c r="P631" s="146"/>
      <c r="Q631" s="146"/>
      <c r="R631" s="146"/>
      <c r="S631" s="146"/>
      <c r="T631" s="146"/>
      <c r="U631" s="146"/>
      <c r="V631" s="146"/>
    </row>
    <row r="632" spans="1:28" s="138" customFormat="1" ht="15.75" customHeight="1" thickTop="1" thickBot="1">
      <c r="A632" s="138" t="str">
        <f>F612&amp;"y"</f>
        <v>GySEV/RÖEEy</v>
      </c>
      <c r="B632" s="152" t="str">
        <f>IF($F$1="de",headings!$C$35,IF($F$1="fr",headings!$B$35,headings!$A$35))</f>
        <v>Full year</v>
      </c>
      <c r="C632" s="328">
        <v>4425</v>
      </c>
      <c r="D632" s="329">
        <f>IF(D625=-1,"-1",SUM(D627:D630))</f>
        <v>4714.1623266666666</v>
      </c>
      <c r="E632" s="343">
        <f>IF(SUM(C614:C625)&lt;=0,"",IF(D625=-1,"",D632/C632*100-100))</f>
        <v>6.5347418455743878</v>
      </c>
      <c r="F632" s="328">
        <v>183.04490879999997</v>
      </c>
      <c r="G632" s="329">
        <f>IF(G625=-1,"-1",SUM(G627:G630))</f>
        <v>194</v>
      </c>
      <c r="H632" s="343">
        <f>IF(SUM(F614:F625)&lt;=0,"",IF(G625=-1,"",G632/F632*100-100))</f>
        <v>5.9849199149099945</v>
      </c>
      <c r="I632" s="329">
        <f>IF(I625=-1,"-1",SUM(I627:I630))</f>
        <v>127.6</v>
      </c>
      <c r="J632" s="329">
        <f>IF(J625=-1,"-1",SUM(J627:J630))</f>
        <v>66.400000000000006</v>
      </c>
      <c r="K632" s="328">
        <v>5368</v>
      </c>
      <c r="L632" s="329">
        <f>IF(L625=-1,"-1",SUM(L627:L630))</f>
        <v>5513</v>
      </c>
      <c r="M632" s="343">
        <f>IF(SUM(K614:K625)&lt;=0,"",IF(L625=-1,"",L632/K632*100-100))</f>
        <v>2.7011922503725714</v>
      </c>
      <c r="N632" s="328">
        <v>709.91100000000006</v>
      </c>
      <c r="O632" s="329">
        <f>IF(O625=-1,"-1",SUM(O627:O630))</f>
        <v>775</v>
      </c>
      <c r="P632" s="343">
        <f>IF(SUM(N614:N625)&lt;=0,"",IF(O625=-1,"",O632/N632*100-100))</f>
        <v>9.1686140938793699</v>
      </c>
      <c r="Q632" s="328">
        <v>4459</v>
      </c>
      <c r="R632" s="329">
        <f>IF(R625=-1,"-1",SUM(R627:R630))</f>
        <v>4299</v>
      </c>
      <c r="S632" s="343">
        <f>IF(SUM(Q614:Q625)&lt;=0,"",IF(R625=-1,"",R632/Q632*100-100))</f>
        <v>-3.5882484862076751</v>
      </c>
      <c r="T632" s="328">
        <v>509.93499999999995</v>
      </c>
      <c r="U632" s="329">
        <f>IF(U625=-1,"-1",SUM(U627:U630))</f>
        <v>492</v>
      </c>
      <c r="V632" s="343">
        <f>IF(SUM(T614:T625)&lt;=0,"",IF(U625=-1,"",U632/T632*100-100))</f>
        <v>-3.5171149264121766</v>
      </c>
      <c r="X632" s="136"/>
    </row>
    <row r="633" spans="1:28" ht="13.8" thickTop="1">
      <c r="B633" s="147"/>
      <c r="C633" s="180"/>
      <c r="D633" s="180"/>
      <c r="E633" s="180"/>
      <c r="F633" s="180"/>
      <c r="G633" s="180"/>
      <c r="H633" s="180"/>
      <c r="I633" s="180"/>
      <c r="J633" s="180"/>
      <c r="K633" s="180"/>
      <c r="L633" s="180"/>
      <c r="M633" s="180"/>
      <c r="N633" s="180"/>
      <c r="O633" s="180"/>
      <c r="P633" s="180"/>
      <c r="Q633" s="180"/>
      <c r="R633" s="180"/>
      <c r="S633" s="180"/>
      <c r="T633" s="180"/>
      <c r="U633" s="149"/>
      <c r="V633" s="149"/>
    </row>
    <row r="634" spans="1:28">
      <c r="B634" s="147"/>
      <c r="C634" s="180"/>
      <c r="D634" s="180"/>
      <c r="E634" s="180"/>
      <c r="F634" s="180"/>
      <c r="G634" s="180"/>
      <c r="H634" s="180"/>
      <c r="I634" s="180"/>
      <c r="J634" s="180"/>
      <c r="K634" s="180"/>
      <c r="L634" s="180"/>
      <c r="M634" s="180"/>
      <c r="N634" s="180"/>
      <c r="O634" s="180"/>
      <c r="P634" s="180"/>
      <c r="Q634" s="180"/>
      <c r="R634" s="180"/>
      <c r="S634" s="180"/>
      <c r="T634" s="180"/>
      <c r="U634" s="149"/>
      <c r="V634" s="149"/>
    </row>
    <row r="635" spans="1:28">
      <c r="B635" s="152" t="str">
        <f>IF($F$1="de",headings!$C$37,IF($F$1="fr",headings!$B$37,headings!$A$37))</f>
        <v>Comments</v>
      </c>
      <c r="C635" s="1021"/>
      <c r="D635" s="1022"/>
      <c r="E635" s="1022"/>
      <c r="F635" s="1022"/>
      <c r="G635" s="1022"/>
      <c r="H635" s="1022"/>
      <c r="I635" s="1022"/>
      <c r="J635" s="1022"/>
      <c r="K635" s="1022"/>
      <c r="L635" s="1022"/>
      <c r="M635" s="1022"/>
      <c r="N635" s="1022"/>
      <c r="O635" s="1022"/>
      <c r="P635" s="1022"/>
      <c r="Q635" s="1022"/>
      <c r="R635" s="1022"/>
      <c r="S635" s="1022"/>
      <c r="T635" s="1023"/>
      <c r="U635" s="149"/>
      <c r="V635" s="149"/>
    </row>
    <row r="636" spans="1:28">
      <c r="B636" s="151"/>
      <c r="C636" s="1024"/>
      <c r="D636" s="1025"/>
      <c r="E636" s="1025"/>
      <c r="F636" s="1025"/>
      <c r="G636" s="1025"/>
      <c r="H636" s="1025"/>
      <c r="I636" s="1025"/>
      <c r="J636" s="1025"/>
      <c r="K636" s="1025"/>
      <c r="L636" s="1025"/>
      <c r="M636" s="1025"/>
      <c r="N636" s="1025"/>
      <c r="O636" s="1025"/>
      <c r="P636" s="1025"/>
      <c r="Q636" s="1025"/>
      <c r="R636" s="1025"/>
      <c r="S636" s="1025"/>
      <c r="T636" s="1026"/>
      <c r="U636" s="149"/>
      <c r="V636" s="149"/>
    </row>
    <row r="637" spans="1:28">
      <c r="B637" s="151"/>
      <c r="C637" s="1024"/>
      <c r="D637" s="1025"/>
      <c r="E637" s="1025"/>
      <c r="F637" s="1025"/>
      <c r="G637" s="1025"/>
      <c r="H637" s="1025"/>
      <c r="I637" s="1025"/>
      <c r="J637" s="1025"/>
      <c r="K637" s="1025"/>
      <c r="L637" s="1025"/>
      <c r="M637" s="1025"/>
      <c r="N637" s="1025"/>
      <c r="O637" s="1025"/>
      <c r="P637" s="1025"/>
      <c r="Q637" s="1025"/>
      <c r="R637" s="1025"/>
      <c r="S637" s="1025"/>
      <c r="T637" s="1026"/>
      <c r="U637" s="149"/>
      <c r="V637" s="149"/>
      <c r="X637" s="141"/>
    </row>
    <row r="638" spans="1:28">
      <c r="B638" s="151"/>
      <c r="C638" s="1027"/>
      <c r="D638" s="1028"/>
      <c r="E638" s="1028"/>
      <c r="F638" s="1028"/>
      <c r="G638" s="1028"/>
      <c r="H638" s="1028"/>
      <c r="I638" s="1028"/>
      <c r="J638" s="1028"/>
      <c r="K638" s="1028"/>
      <c r="L638" s="1028"/>
      <c r="M638" s="1028"/>
      <c r="N638" s="1028"/>
      <c r="O638" s="1028"/>
      <c r="P638" s="1028"/>
      <c r="Q638" s="1028"/>
      <c r="R638" s="1028"/>
      <c r="S638" s="1028"/>
      <c r="T638" s="1029"/>
      <c r="U638" s="149"/>
      <c r="V638" s="149"/>
      <c r="X638" s="131"/>
    </row>
    <row r="639" spans="1:28">
      <c r="B639" s="151"/>
      <c r="C639" s="180"/>
      <c r="D639" s="180"/>
      <c r="E639" s="180"/>
      <c r="F639" s="180"/>
      <c r="G639" s="180"/>
      <c r="H639" s="180"/>
      <c r="I639" s="180"/>
      <c r="J639" s="180"/>
      <c r="K639" s="180"/>
      <c r="L639" s="180"/>
      <c r="M639" s="180"/>
      <c r="N639" s="180"/>
      <c r="O639" s="180"/>
      <c r="P639" s="180"/>
      <c r="Q639" s="180"/>
      <c r="R639" s="180"/>
      <c r="S639" s="180"/>
      <c r="T639" s="180"/>
      <c r="U639" s="149"/>
      <c r="V639" s="149"/>
    </row>
    <row r="640" spans="1:28">
      <c r="A640" s="142"/>
      <c r="B640" s="143"/>
      <c r="C640" s="181"/>
      <c r="D640" s="181"/>
      <c r="E640" s="181"/>
      <c r="F640" s="181"/>
      <c r="G640" s="181"/>
      <c r="H640" s="181"/>
      <c r="I640" s="181"/>
      <c r="J640" s="181"/>
      <c r="K640" s="181"/>
      <c r="L640" s="181"/>
      <c r="M640" s="181"/>
      <c r="N640" s="181"/>
      <c r="O640" s="181"/>
      <c r="P640" s="181"/>
      <c r="Q640" s="181"/>
      <c r="R640" s="181"/>
      <c r="S640" s="181"/>
      <c r="T640" s="181"/>
      <c r="U640" s="181"/>
      <c r="V640" s="181"/>
    </row>
    <row r="641" spans="1:28" s="141" customFormat="1" ht="6.75" customHeight="1">
      <c r="B641" s="146"/>
      <c r="C641" s="154"/>
      <c r="D641" s="154"/>
      <c r="E641" s="155"/>
      <c r="F641" s="154"/>
      <c r="G641" s="154"/>
      <c r="H641" s="155"/>
      <c r="I641" s="154"/>
      <c r="J641" s="154"/>
      <c r="K641" s="155"/>
      <c r="L641" s="154"/>
      <c r="M641" s="154"/>
      <c r="N641" s="155"/>
      <c r="O641" s="154"/>
      <c r="P641" s="154"/>
      <c r="Q641" s="155"/>
      <c r="R641" s="154"/>
      <c r="S641" s="154"/>
      <c r="T641" s="155"/>
      <c r="U641" s="149"/>
      <c r="V641" s="149"/>
      <c r="X641" s="136"/>
      <c r="AA641" s="239"/>
      <c r="AB641" s="239"/>
    </row>
    <row r="642" spans="1:28" s="131" customFormat="1" ht="17.399999999999999">
      <c r="B642" s="150" t="str">
        <f>IF($F$1="de",headings!$C$3,IF($F$1="fr",headings!$B$3,headings!$A$3))</f>
        <v>Railway Operator:</v>
      </c>
      <c r="C642" s="156"/>
      <c r="D642" s="156"/>
      <c r="E642" s="156"/>
      <c r="F642" s="1020" t="s">
        <v>62</v>
      </c>
      <c r="G642" s="1020"/>
      <c r="H642" s="1020"/>
      <c r="I642" s="1020"/>
      <c r="J642" s="1020"/>
      <c r="K642" s="157"/>
      <c r="L642" s="157"/>
      <c r="M642" s="157"/>
      <c r="N642" s="157"/>
      <c r="O642" s="157"/>
      <c r="P642" s="157"/>
      <c r="Q642" s="158"/>
      <c r="R642" s="158"/>
      <c r="S642" s="158"/>
      <c r="T642" s="158"/>
      <c r="U642" s="149"/>
      <c r="V642" s="149"/>
      <c r="X642" s="136"/>
      <c r="AA642" s="243"/>
      <c r="AB642" s="243"/>
    </row>
    <row r="643" spans="1:28" ht="6.75" customHeight="1" thickBot="1">
      <c r="B643" s="146"/>
      <c r="C643" s="157"/>
      <c r="D643" s="157"/>
      <c r="E643" s="159"/>
      <c r="F643" s="157"/>
      <c r="G643" s="157"/>
      <c r="H643" s="157"/>
      <c r="I643" s="157"/>
      <c r="J643" s="157"/>
      <c r="K643" s="157"/>
      <c r="L643" s="157"/>
      <c r="M643" s="157"/>
      <c r="N643" s="157"/>
      <c r="O643" s="157"/>
      <c r="P643" s="157"/>
      <c r="Q643" s="157"/>
      <c r="R643" s="157"/>
      <c r="S643" s="157"/>
      <c r="T643" s="160"/>
      <c r="U643" s="149"/>
      <c r="V643" s="149"/>
    </row>
    <row r="644" spans="1:28" ht="15.75" customHeight="1" thickTop="1">
      <c r="A644" s="136" t="str">
        <f>F642&amp;"m01"</f>
        <v>HZm01</v>
      </c>
      <c r="B644" s="146" t="str">
        <f>IF($F$1="de",headings!$C$6,IF($F$1="fr",headings!$B$6,headings!$A$6))</f>
        <v>January</v>
      </c>
      <c r="C644" s="293">
        <v>5804</v>
      </c>
      <c r="D644" s="332">
        <v>5508</v>
      </c>
      <c r="E644" s="124">
        <f>IF(C644&lt;0.001,"",IF(D644=-1,"",D644/C644*100-100))</f>
        <v>-5.0999310820124037</v>
      </c>
      <c r="F644" s="293">
        <v>136</v>
      </c>
      <c r="G644" s="332">
        <v>137</v>
      </c>
      <c r="H644" s="124">
        <f>IF(F644&lt;0.001,"",IF(G644=-1,"",G644/F644*100-100))</f>
        <v>0.73529411764705799</v>
      </c>
      <c r="I644" s="332">
        <v>56</v>
      </c>
      <c r="J644" s="332">
        <v>81</v>
      </c>
      <c r="K644" s="293">
        <v>763</v>
      </c>
      <c r="L644" s="332">
        <v>824</v>
      </c>
      <c r="M644" s="124">
        <f>IF(K644&lt;0.001,"",IF(L644=-1,"",L644/K644*100-100))</f>
        <v>7.9947575360419307</v>
      </c>
      <c r="N644" s="293">
        <v>164</v>
      </c>
      <c r="O644" s="332">
        <v>159</v>
      </c>
      <c r="P644" s="124">
        <f>IF(N644&lt;0.001,"",IF(O644=-1,"",O644/N644*100-100))</f>
        <v>-3.0487804878048763</v>
      </c>
      <c r="Q644" s="293">
        <v>674</v>
      </c>
      <c r="R644" s="332">
        <v>726</v>
      </c>
      <c r="S644" s="124">
        <f>IF(Q644&lt;0.001,"",IF(R644=-1,"",R644/Q644*100-100))</f>
        <v>7.7151335311572637</v>
      </c>
      <c r="T644" s="293">
        <v>135</v>
      </c>
      <c r="U644" s="332">
        <v>127</v>
      </c>
      <c r="V644" s="124">
        <f>IF(T644&lt;0.001,"",IF(U644=-1,"",U644/T644*100-100))</f>
        <v>-5.9259259259259238</v>
      </c>
    </row>
    <row r="645" spans="1:28" ht="15.75" customHeight="1">
      <c r="A645" s="136" t="str">
        <f>F642&amp;"m02"</f>
        <v>HZm02</v>
      </c>
      <c r="B645" s="146" t="str">
        <f>IF($F$1="de",headings!$C$7,IF($F$1="fr",headings!$B$7,headings!$A$7))</f>
        <v>February</v>
      </c>
      <c r="C645" s="294">
        <v>5885</v>
      </c>
      <c r="D645" s="331">
        <v>5476</v>
      </c>
      <c r="E645" s="127">
        <f>IF(C645&lt;0.001,"",IF(D645=-1,"",D645/C645*100-100))</f>
        <v>-6.9498725573491953</v>
      </c>
      <c r="F645" s="294">
        <v>140</v>
      </c>
      <c r="G645" s="331">
        <v>133</v>
      </c>
      <c r="H645" s="127">
        <f>IF(F645&lt;0.001,"",IF(G645=-1,"",G645/F645*100-100))</f>
        <v>-5</v>
      </c>
      <c r="I645" s="331">
        <v>57</v>
      </c>
      <c r="J645" s="331">
        <v>76</v>
      </c>
      <c r="K645" s="294">
        <v>775</v>
      </c>
      <c r="L645" s="331">
        <v>938</v>
      </c>
      <c r="M645" s="127">
        <f>IF(K645&lt;0.001,"",IF(L645=-1,"",L645/K645*100-100))</f>
        <v>21.032258064516114</v>
      </c>
      <c r="N645" s="294">
        <v>164</v>
      </c>
      <c r="O645" s="331">
        <v>180</v>
      </c>
      <c r="P645" s="127">
        <f>IF(N645&lt;0.001,"",IF(O645=-1,"",O645/N645*100-100))</f>
        <v>9.7560975609756184</v>
      </c>
      <c r="Q645" s="294">
        <v>694</v>
      </c>
      <c r="R645" s="331">
        <v>803</v>
      </c>
      <c r="S645" s="127">
        <f>IF(Q645&lt;0.001,"",IF(R645=-1,"",R645/Q645*100-100))</f>
        <v>15.706051873198845</v>
      </c>
      <c r="T645" s="294">
        <v>141</v>
      </c>
      <c r="U645" s="331">
        <v>143</v>
      </c>
      <c r="V645" s="127">
        <f>IF(T645&lt;0.001,"",IF(U645=-1,"",U645/T645*100-100))</f>
        <v>1.418439716312065</v>
      </c>
    </row>
    <row r="646" spans="1:28" ht="15.75" customHeight="1" thickBot="1">
      <c r="A646" s="136" t="str">
        <f>F642&amp;"m03"</f>
        <v>HZm03</v>
      </c>
      <c r="B646" s="146" t="str">
        <f>IF($F$1="de",headings!$C$8,IF($F$1="fr",headings!$B$8,headings!$A$8))</f>
        <v>March</v>
      </c>
      <c r="C646" s="295">
        <v>6049</v>
      </c>
      <c r="D646" s="331">
        <v>5491</v>
      </c>
      <c r="E646" s="129">
        <f>IF(C646&lt;0.001,"",IF(D646=-1,"",D646/C646*100-100))</f>
        <v>-9.2246652339229627</v>
      </c>
      <c r="F646" s="295">
        <v>143</v>
      </c>
      <c r="G646" s="331">
        <v>136</v>
      </c>
      <c r="H646" s="129">
        <f>IF(F646&lt;0.001,"",IF(G646=-1,"",G646/F646*100-100))</f>
        <v>-4.8951048951048932</v>
      </c>
      <c r="I646" s="331">
        <v>55</v>
      </c>
      <c r="J646" s="331">
        <v>81</v>
      </c>
      <c r="K646" s="295">
        <v>1035</v>
      </c>
      <c r="L646" s="331">
        <v>999</v>
      </c>
      <c r="M646" s="129">
        <f>IF(K646&lt;0.001,"",IF(L646=-1,"",L646/K646*100-100))</f>
        <v>-3.4782608695652186</v>
      </c>
      <c r="N646" s="295">
        <v>218</v>
      </c>
      <c r="O646" s="331">
        <v>194</v>
      </c>
      <c r="P646" s="129">
        <f>IF(N646&lt;0.001,"",IF(O646=-1,"",O646/N646*100-100))</f>
        <v>-11.0091743119266</v>
      </c>
      <c r="Q646" s="295">
        <v>878</v>
      </c>
      <c r="R646" s="331">
        <v>846</v>
      </c>
      <c r="S646" s="129">
        <f>IF(Q646&lt;0.001,"",IF(R646=-1,"",R646/Q646*100-100))</f>
        <v>-3.6446469248291464</v>
      </c>
      <c r="T646" s="295">
        <v>174</v>
      </c>
      <c r="U646" s="331">
        <v>151</v>
      </c>
      <c r="V646" s="129">
        <f>IF(T646&lt;0.001,"",IF(U646=-1,"",U646/T646*100-100))</f>
        <v>-13.218390804597703</v>
      </c>
    </row>
    <row r="647" spans="1:28" ht="15.75" customHeight="1" thickTop="1">
      <c r="A647" s="136" t="str">
        <f>F642&amp;"m04"</f>
        <v>HZm04</v>
      </c>
      <c r="B647" s="146" t="str">
        <f>IF($F$1="de",headings!$C$9,IF($F$1="fr",headings!$B$9,headings!$A$9))</f>
        <v>April</v>
      </c>
      <c r="C647" s="309">
        <v>5929</v>
      </c>
      <c r="D647" s="332">
        <v>5334</v>
      </c>
      <c r="E647" s="124">
        <f t="shared" ref="E647:E655" si="69">IF(C647&lt;0.001,"",IF(D647=-1,"",D647/C647*100-100))</f>
        <v>-10.035419126328222</v>
      </c>
      <c r="F647" s="309">
        <v>151</v>
      </c>
      <c r="G647" s="332">
        <v>144</v>
      </c>
      <c r="H647" s="124">
        <f t="shared" ref="H647:H655" si="70">IF(F647&lt;0.001,"",IF(G647=-1,"",G647/F647*100-100))</f>
        <v>-4.6357615894039697</v>
      </c>
      <c r="I647" s="332">
        <v>53</v>
      </c>
      <c r="J647" s="332">
        <v>91</v>
      </c>
      <c r="K647" s="309">
        <v>1007</v>
      </c>
      <c r="L647" s="332">
        <v>1030</v>
      </c>
      <c r="M647" s="124">
        <f t="shared" ref="M647:M655" si="71">IF(K647&lt;0.001,"",IF(L647=-1,"",L647/K647*100-100))</f>
        <v>2.2840119165839212</v>
      </c>
      <c r="N647" s="309">
        <v>224</v>
      </c>
      <c r="O647" s="332">
        <v>215</v>
      </c>
      <c r="P647" s="124">
        <f t="shared" ref="P647:P655" si="72">IF(N647&lt;0.001,"",IF(O647=-1,"",O647/N647*100-100))</f>
        <v>-4.0178571428571388</v>
      </c>
      <c r="Q647" s="309">
        <v>852</v>
      </c>
      <c r="R647" s="332">
        <v>851</v>
      </c>
      <c r="S647" s="124">
        <f t="shared" ref="S647:S655" si="73">IF(Q647&lt;0.001,"",IF(R647=-1,"",R647/Q647*100-100))</f>
        <v>-0.11737089201876927</v>
      </c>
      <c r="T647" s="309">
        <v>170</v>
      </c>
      <c r="U647" s="332">
        <v>162</v>
      </c>
      <c r="V647" s="124">
        <f t="shared" ref="V647:V655" si="74">IF(T647&lt;0.001,"",IF(U647=-1,"",U647/T647*100-100))</f>
        <v>-4.7058823529411882</v>
      </c>
    </row>
    <row r="648" spans="1:28" ht="15.6" customHeight="1">
      <c r="A648" s="136" t="str">
        <f>F642&amp;"m05"</f>
        <v>HZm05</v>
      </c>
      <c r="B648" s="146" t="str">
        <f>IF($F$1="de",headings!$C$10,IF($F$1="fr",headings!$B$10,headings!$A$10))</f>
        <v>May</v>
      </c>
      <c r="C648" s="294">
        <v>6125</v>
      </c>
      <c r="D648" s="312">
        <v>5399</v>
      </c>
      <c r="E648" s="127">
        <f t="shared" si="69"/>
        <v>-11.853061224489792</v>
      </c>
      <c r="F648" s="294">
        <v>152</v>
      </c>
      <c r="G648" s="312">
        <v>144</v>
      </c>
      <c r="H648" s="127">
        <f t="shared" si="70"/>
        <v>-5.2631578947368496</v>
      </c>
      <c r="I648" s="312">
        <v>52</v>
      </c>
      <c r="J648" s="312">
        <v>92</v>
      </c>
      <c r="K648" s="294">
        <v>1017</v>
      </c>
      <c r="L648" s="312">
        <v>1028</v>
      </c>
      <c r="M648" s="127">
        <f t="shared" si="71"/>
        <v>1.081612586037366</v>
      </c>
      <c r="N648" s="294">
        <v>214</v>
      </c>
      <c r="O648" s="312">
        <v>213</v>
      </c>
      <c r="P648" s="127">
        <f t="shared" si="72"/>
        <v>-0.46728971962616583</v>
      </c>
      <c r="Q648" s="294">
        <v>822</v>
      </c>
      <c r="R648" s="312">
        <v>837</v>
      </c>
      <c r="S648" s="127">
        <f t="shared" si="73"/>
        <v>1.8248175182481674</v>
      </c>
      <c r="T648" s="294">
        <v>157</v>
      </c>
      <c r="U648" s="312">
        <v>160</v>
      </c>
      <c r="V648" s="127">
        <f t="shared" si="74"/>
        <v>1.9108280254777128</v>
      </c>
    </row>
    <row r="649" spans="1:28" ht="15.75" customHeight="1" thickBot="1">
      <c r="A649" s="136" t="str">
        <f>F642&amp;"m06"</f>
        <v>HZm06</v>
      </c>
      <c r="B649" s="146" t="str">
        <f>IF($F$1="de",headings!$C$11,IF($F$1="fr",headings!$B$11,headings!$A$11))</f>
        <v>June</v>
      </c>
      <c r="C649" s="295">
        <v>5764</v>
      </c>
      <c r="D649" s="312">
        <v>4937</v>
      </c>
      <c r="E649" s="129">
        <f t="shared" si="69"/>
        <v>-14.347675225537827</v>
      </c>
      <c r="F649" s="295">
        <v>144</v>
      </c>
      <c r="G649" s="312">
        <v>134</v>
      </c>
      <c r="H649" s="129">
        <f t="shared" si="70"/>
        <v>-6.9444444444444429</v>
      </c>
      <c r="I649" s="312">
        <v>50</v>
      </c>
      <c r="J649" s="312">
        <v>84</v>
      </c>
      <c r="K649" s="295">
        <v>1045</v>
      </c>
      <c r="L649" s="312">
        <v>929</v>
      </c>
      <c r="M649" s="129">
        <f t="shared" si="71"/>
        <v>-11.100478468899524</v>
      </c>
      <c r="N649" s="295">
        <v>236</v>
      </c>
      <c r="O649" s="312">
        <v>194</v>
      </c>
      <c r="P649" s="129">
        <f t="shared" si="72"/>
        <v>-17.796610169491515</v>
      </c>
      <c r="Q649" s="295">
        <v>878</v>
      </c>
      <c r="R649" s="312">
        <v>734</v>
      </c>
      <c r="S649" s="129">
        <f t="shared" si="73"/>
        <v>-16.400911161731202</v>
      </c>
      <c r="T649" s="295">
        <v>182</v>
      </c>
      <c r="U649" s="312">
        <v>141</v>
      </c>
      <c r="V649" s="129">
        <f t="shared" si="74"/>
        <v>-22.527472527472526</v>
      </c>
    </row>
    <row r="650" spans="1:28" ht="15.75" customHeight="1" thickTop="1">
      <c r="A650" s="136" t="str">
        <f>F642&amp;"m07"</f>
        <v>HZm07</v>
      </c>
      <c r="B650" s="146" t="str">
        <f>IF($F$1="de",headings!$C$12,IF($F$1="fr",headings!$B$12,headings!$A$12))</f>
        <v>July</v>
      </c>
      <c r="C650" s="309">
        <v>5231</v>
      </c>
      <c r="D650" s="310">
        <v>2222</v>
      </c>
      <c r="E650" s="127">
        <f t="shared" si="69"/>
        <v>-57.522462244312749</v>
      </c>
      <c r="F650" s="309">
        <v>140</v>
      </c>
      <c r="G650" s="310">
        <v>102</v>
      </c>
      <c r="H650" s="127">
        <f t="shared" si="70"/>
        <v>-27.142857142857153</v>
      </c>
      <c r="I650" s="310">
        <v>16</v>
      </c>
      <c r="J650" s="310">
        <v>86</v>
      </c>
      <c r="K650" s="309">
        <v>1047</v>
      </c>
      <c r="L650" s="310">
        <v>1023</v>
      </c>
      <c r="M650" s="127">
        <f t="shared" si="71"/>
        <v>-2.2922636103151888</v>
      </c>
      <c r="N650" s="309">
        <v>222</v>
      </c>
      <c r="O650" s="310">
        <v>225</v>
      </c>
      <c r="P650" s="127">
        <f t="shared" si="72"/>
        <v>1.3513513513513544</v>
      </c>
      <c r="Q650" s="309">
        <v>890</v>
      </c>
      <c r="R650" s="310">
        <v>843</v>
      </c>
      <c r="S650" s="127">
        <f t="shared" si="73"/>
        <v>-5.2808988764044926</v>
      </c>
      <c r="T650" s="309">
        <v>175</v>
      </c>
      <c r="U650" s="310">
        <v>176</v>
      </c>
      <c r="V650" s="127">
        <f t="shared" si="74"/>
        <v>0.57142857142858361</v>
      </c>
    </row>
    <row r="651" spans="1:28" ht="15.75" customHeight="1">
      <c r="A651" s="136" t="str">
        <f>F642&amp;"m08"</f>
        <v>HZm08</v>
      </c>
      <c r="B651" s="146" t="str">
        <f>IF($F$1="de",headings!$C$13,IF($F$1="fr",headings!$B$13,headings!$A$13))</f>
        <v>August</v>
      </c>
      <c r="C651" s="294">
        <v>5283</v>
      </c>
      <c r="D651" s="312">
        <v>2305</v>
      </c>
      <c r="E651" s="127">
        <f t="shared" si="69"/>
        <v>-56.369487033882265</v>
      </c>
      <c r="F651" s="294">
        <v>129</v>
      </c>
      <c r="G651" s="312">
        <v>90</v>
      </c>
      <c r="H651" s="127">
        <f t="shared" si="70"/>
        <v>-30.232558139534888</v>
      </c>
      <c r="I651" s="312">
        <v>17</v>
      </c>
      <c r="J651" s="312">
        <v>73</v>
      </c>
      <c r="K651" s="294">
        <v>1032</v>
      </c>
      <c r="L651" s="312">
        <v>969</v>
      </c>
      <c r="M651" s="127">
        <f t="shared" si="71"/>
        <v>-6.1046511627907023</v>
      </c>
      <c r="N651" s="294">
        <v>224</v>
      </c>
      <c r="O651" s="312">
        <v>204</v>
      </c>
      <c r="P651" s="127">
        <f t="shared" si="72"/>
        <v>-8.9285714285714306</v>
      </c>
      <c r="Q651" s="294">
        <v>880</v>
      </c>
      <c r="R651" s="312">
        <v>804</v>
      </c>
      <c r="S651" s="127">
        <f t="shared" si="73"/>
        <v>-8.636363636363626</v>
      </c>
      <c r="T651" s="294">
        <v>177</v>
      </c>
      <c r="U651" s="312">
        <v>162</v>
      </c>
      <c r="V651" s="127">
        <f t="shared" si="74"/>
        <v>-8.4745762711864359</v>
      </c>
    </row>
    <row r="652" spans="1:28" ht="15.75" customHeight="1" thickBot="1">
      <c r="A652" s="136" t="str">
        <f>F642&amp;"m09"</f>
        <v>HZm09</v>
      </c>
      <c r="B652" s="146" t="str">
        <f>IF($F$1="de",headings!$C$14,IF($F$1="fr",headings!$B$14,headings!$A$14))</f>
        <v>September</v>
      </c>
      <c r="C652" s="295">
        <v>6040</v>
      </c>
      <c r="D652" s="312">
        <v>3084</v>
      </c>
      <c r="E652" s="129">
        <f t="shared" si="69"/>
        <v>-48.940397350993379</v>
      </c>
      <c r="F652" s="295">
        <v>153</v>
      </c>
      <c r="G652" s="312">
        <v>112</v>
      </c>
      <c r="H652" s="129">
        <f t="shared" si="70"/>
        <v>-26.797385620915037</v>
      </c>
      <c r="I652" s="312">
        <v>19</v>
      </c>
      <c r="J652" s="418">
        <v>93</v>
      </c>
      <c r="K652" s="318">
        <v>1216</v>
      </c>
      <c r="L652" s="312">
        <v>1027</v>
      </c>
      <c r="M652" s="129">
        <f t="shared" si="71"/>
        <v>-15.54276315789474</v>
      </c>
      <c r="N652" s="295">
        <v>250</v>
      </c>
      <c r="O652" s="312">
        <v>218</v>
      </c>
      <c r="P652" s="129">
        <f t="shared" si="72"/>
        <v>-12.799999999999997</v>
      </c>
      <c r="Q652" s="295">
        <v>1020</v>
      </c>
      <c r="R652" s="312">
        <v>798</v>
      </c>
      <c r="S652" s="129">
        <f t="shared" si="73"/>
        <v>-21.764705882352942</v>
      </c>
      <c r="T652" s="295">
        <v>196</v>
      </c>
      <c r="U652" s="312">
        <v>163</v>
      </c>
      <c r="V652" s="129">
        <f t="shared" si="74"/>
        <v>-16.83673469387756</v>
      </c>
    </row>
    <row r="653" spans="1:28" ht="15.75" customHeight="1" thickTop="1">
      <c r="A653" s="136" t="str">
        <f>F642&amp;"m10"</f>
        <v>HZm10</v>
      </c>
      <c r="B653" s="146" t="str">
        <f>IF($F$1="de",headings!$C$15,IF($F$1="fr",headings!$B$15,headings!$A$15))</f>
        <v>October</v>
      </c>
      <c r="C653" s="309">
        <v>5979</v>
      </c>
      <c r="D653" s="310">
        <v>3420</v>
      </c>
      <c r="E653" s="127">
        <f t="shared" si="69"/>
        <v>-42.799799297541398</v>
      </c>
      <c r="F653" s="317">
        <v>153</v>
      </c>
      <c r="G653" s="310">
        <v>121</v>
      </c>
      <c r="H653" s="127">
        <f t="shared" si="70"/>
        <v>-20.915032679738559</v>
      </c>
      <c r="I653" s="310">
        <v>21</v>
      </c>
      <c r="J653" s="416">
        <v>100</v>
      </c>
      <c r="K653" s="317">
        <v>1178</v>
      </c>
      <c r="L653" s="310">
        <v>1091</v>
      </c>
      <c r="M653" s="127">
        <f t="shared" si="71"/>
        <v>-7.385398981324272</v>
      </c>
      <c r="N653" s="317">
        <v>251</v>
      </c>
      <c r="O653" s="310">
        <v>239</v>
      </c>
      <c r="P653" s="127">
        <f t="shared" si="72"/>
        <v>-4.7808764940239001</v>
      </c>
      <c r="Q653" s="317">
        <v>940</v>
      </c>
      <c r="R653" s="310">
        <v>838</v>
      </c>
      <c r="S653" s="127">
        <f t="shared" si="73"/>
        <v>-10.851063829787236</v>
      </c>
      <c r="T653" s="317">
        <v>191</v>
      </c>
      <c r="U653" s="310">
        <v>180</v>
      </c>
      <c r="V653" s="127">
        <f t="shared" si="74"/>
        <v>-5.7591623036649224</v>
      </c>
      <c r="X653" s="137"/>
    </row>
    <row r="654" spans="1:28" ht="15.75" customHeight="1">
      <c r="A654" s="136" t="str">
        <f>F642&amp;"m11"</f>
        <v>HZm11</v>
      </c>
      <c r="B654" s="146" t="str">
        <f>IF($F$1="de",headings!$C$16,IF($F$1="fr",headings!$B$16,headings!$A$16))</f>
        <v>November</v>
      </c>
      <c r="C654" s="294">
        <v>5780</v>
      </c>
      <c r="D654" s="312">
        <v>3484</v>
      </c>
      <c r="E654" s="127">
        <f t="shared" si="69"/>
        <v>-39.72318339100346</v>
      </c>
      <c r="F654" s="317">
        <v>149</v>
      </c>
      <c r="G654" s="312">
        <v>118</v>
      </c>
      <c r="H654" s="127">
        <f t="shared" si="70"/>
        <v>-20.805369127516784</v>
      </c>
      <c r="I654" s="312">
        <v>22</v>
      </c>
      <c r="J654" s="418">
        <v>96</v>
      </c>
      <c r="K654" s="317">
        <v>1158</v>
      </c>
      <c r="L654" s="312">
        <v>1012</v>
      </c>
      <c r="M654" s="127">
        <f t="shared" si="71"/>
        <v>-12.607944732297057</v>
      </c>
      <c r="N654" s="317">
        <v>248</v>
      </c>
      <c r="O654" s="312">
        <v>205</v>
      </c>
      <c r="P654" s="127">
        <f t="shared" si="72"/>
        <v>-17.338709677419345</v>
      </c>
      <c r="Q654" s="317">
        <v>926</v>
      </c>
      <c r="R654" s="312">
        <v>785</v>
      </c>
      <c r="S654" s="127">
        <f t="shared" si="73"/>
        <v>-15.2267818574514</v>
      </c>
      <c r="T654" s="317">
        <v>186</v>
      </c>
      <c r="U654" s="312">
        <v>151</v>
      </c>
      <c r="V654" s="127">
        <f t="shared" si="74"/>
        <v>-18.817204301075279</v>
      </c>
      <c r="X654" s="137"/>
    </row>
    <row r="655" spans="1:28" ht="15.75" customHeight="1" thickBot="1">
      <c r="A655" s="136" t="str">
        <f>F642&amp;"m12"</f>
        <v>HZm12</v>
      </c>
      <c r="B655" s="146" t="str">
        <f>IF($F$1="de",headings!$C$17,IF($F$1="fr",headings!$B$17,headings!$A$17))</f>
        <v>December</v>
      </c>
      <c r="C655" s="325">
        <v>5695</v>
      </c>
      <c r="D655" s="314">
        <v>3323</v>
      </c>
      <c r="E655" s="129">
        <f t="shared" si="69"/>
        <v>-41.650570676031606</v>
      </c>
      <c r="F655" s="325">
        <v>152</v>
      </c>
      <c r="G655" s="314">
        <v>121</v>
      </c>
      <c r="H655" s="129">
        <f t="shared" si="70"/>
        <v>-20.39473684210526</v>
      </c>
      <c r="I655" s="314">
        <v>22</v>
      </c>
      <c r="J655" s="314">
        <v>99</v>
      </c>
      <c r="K655" s="325">
        <v>930</v>
      </c>
      <c r="L655" s="314">
        <v>926</v>
      </c>
      <c r="M655" s="129">
        <f t="shared" si="71"/>
        <v>-0.43010752688171294</v>
      </c>
      <c r="N655" s="325">
        <v>203</v>
      </c>
      <c r="O655" s="314">
        <v>192</v>
      </c>
      <c r="P655" s="129">
        <f t="shared" si="72"/>
        <v>-5.4187192118226619</v>
      </c>
      <c r="Q655" s="325">
        <v>753</v>
      </c>
      <c r="R655" s="314">
        <v>763</v>
      </c>
      <c r="S655" s="129">
        <f t="shared" si="73"/>
        <v>1.3280212483399794</v>
      </c>
      <c r="T655" s="325">
        <v>157</v>
      </c>
      <c r="U655" s="314">
        <v>149</v>
      </c>
      <c r="V655" s="129">
        <f t="shared" si="74"/>
        <v>-5.0955414012738913</v>
      </c>
      <c r="X655" s="137"/>
    </row>
    <row r="656" spans="1:28" ht="14.4" thickTop="1" thickBot="1">
      <c r="B656" s="146"/>
      <c r="C656" s="146"/>
      <c r="D656" s="146"/>
      <c r="E656" s="146"/>
      <c r="F656" s="146"/>
      <c r="G656" s="146"/>
      <c r="H656" s="146"/>
      <c r="I656" s="146"/>
      <c r="J656" s="146"/>
      <c r="K656" s="146"/>
      <c r="L656" s="146"/>
      <c r="M656" s="146"/>
      <c r="N656" s="146"/>
      <c r="O656" s="146"/>
      <c r="P656" s="146"/>
      <c r="Q656" s="146"/>
      <c r="R656" s="146"/>
      <c r="S656" s="146"/>
      <c r="T656" s="146"/>
      <c r="U656" s="146"/>
      <c r="V656" s="146"/>
      <c r="X656" s="137"/>
    </row>
    <row r="657" spans="1:28" s="137" customFormat="1" ht="15.75" customHeight="1" thickTop="1">
      <c r="A657" s="137" t="str">
        <f>F642&amp;"q1"</f>
        <v>HZq1</v>
      </c>
      <c r="B657" s="146" t="str">
        <f>IF($F$1="de",headings!$C$31,IF($F$1="fr",headings!$B$31,headings!$A$31))</f>
        <v>Quarter 1</v>
      </c>
      <c r="C657" s="319">
        <f>IF(C646=-1,"-1",C644+C645+C646)</f>
        <v>17738</v>
      </c>
      <c r="D657" s="334">
        <f>IF(D646=-1,"-1",D644+D645+D646)</f>
        <v>16475</v>
      </c>
      <c r="E657" s="124">
        <f>IF(C646+C647+C648&lt;=0,"",IF(D646=-1,"",D657/C657*100-100))</f>
        <v>-7.1203066862103981</v>
      </c>
      <c r="F657" s="319">
        <f>IF(F646=-1,"-1",F644+F645+F646)</f>
        <v>419</v>
      </c>
      <c r="G657" s="334">
        <f>IF(G646=-1,"-1",G644+G645+G646)</f>
        <v>406</v>
      </c>
      <c r="H657" s="124">
        <f>IF(F646+F647+F648&lt;=0,"",IF(G646=-1,"",G657/F657*100-100))</f>
        <v>-3.1026252983293574</v>
      </c>
      <c r="I657" s="320">
        <f>IF(I646=-1,"-1",I644+I645+I646)</f>
        <v>168</v>
      </c>
      <c r="J657" s="321">
        <f>IF(J646=-1,"-1",J644+J645+J646)</f>
        <v>238</v>
      </c>
      <c r="K657" s="319">
        <f>IF(K646=-1,"-1",K644+K645+K646)</f>
        <v>2573</v>
      </c>
      <c r="L657" s="334">
        <f>IF(L646=-1,"-1",L644+L645+L646)</f>
        <v>2761</v>
      </c>
      <c r="M657" s="124">
        <f>IF(K646+K647+K648&lt;=0,"",IF(L646=-1,"",L657/K657*100-100))</f>
        <v>7.3066459385930926</v>
      </c>
      <c r="N657" s="319">
        <f>IF(N646=-1,"-1",N644+N645+N646)</f>
        <v>546</v>
      </c>
      <c r="O657" s="334">
        <f>IF(O646=-1,"-1",O644+O645+O646)</f>
        <v>533</v>
      </c>
      <c r="P657" s="124">
        <f>IF(N646+N647+N648&lt;=0,"",IF(O646=-1,"",O657/N657*100-100))</f>
        <v>-2.3809523809523796</v>
      </c>
      <c r="Q657" s="319">
        <f>IF(Q646=-1,"-1",Q644+Q645+Q646)</f>
        <v>2246</v>
      </c>
      <c r="R657" s="334">
        <f>IF(R646=-1,"-1",R644+R645+R646)</f>
        <v>2375</v>
      </c>
      <c r="S657" s="124">
        <f>IF(Q646+Q647+Q648&lt;=0,"",IF(R646=-1,"",R657/Q657*100-100))</f>
        <v>5.7435440783615235</v>
      </c>
      <c r="T657" s="319">
        <f>IF(T646=-1,"-1",T644+T645+T646)</f>
        <v>450</v>
      </c>
      <c r="U657" s="334">
        <f>IF(U646=-1,"-1",U644+U645+U646)</f>
        <v>421</v>
      </c>
      <c r="V657" s="124">
        <f>IF(T646+T647+T648&lt;=0,"",IF(U646=-1,"",U657/T657*100-100))</f>
        <v>-6.4444444444444429</v>
      </c>
      <c r="X657" s="136"/>
      <c r="AA657" s="244"/>
      <c r="AB657" s="244"/>
    </row>
    <row r="658" spans="1:28" s="137" customFormat="1" ht="15.75" customHeight="1">
      <c r="A658" s="137" t="str">
        <f>F642&amp;"q2"</f>
        <v>HZq2</v>
      </c>
      <c r="B658" s="146" t="str">
        <f>IF($F$1="de",headings!$C$32,IF($F$1="fr",headings!$B$32,headings!$A$32))</f>
        <v>Quarter 2</v>
      </c>
      <c r="C658" s="322">
        <f>IF(C649=-1,"-1",C647+C648+C649)</f>
        <v>17818</v>
      </c>
      <c r="D658" s="335">
        <f>IF(D649=-1,"-1",D647+D648+D649)</f>
        <v>15670</v>
      </c>
      <c r="E658" s="127">
        <f>IF(C647+C648+C649&lt;=0,"",IF(D649=-1,"",D658/C658*100-100))</f>
        <v>-12.055225053316875</v>
      </c>
      <c r="F658" s="322">
        <f>IF(F649=-1,"-1",F647+F648+F649)</f>
        <v>447</v>
      </c>
      <c r="G658" s="335">
        <f>IF(G649=-1,"-1",G647+G648+G649)</f>
        <v>422</v>
      </c>
      <c r="H658" s="127">
        <f>IF(F647+F648+F649&lt;=0,"",IF(G649=-1,"",G658/F658*100-100))</f>
        <v>-5.5928411633109647</v>
      </c>
      <c r="I658" s="323">
        <f>IF(I649=-1,"-1",I647+I648+I649)</f>
        <v>155</v>
      </c>
      <c r="J658" s="324">
        <f>IF(J649=-1,"-1",J647+J648+J649)</f>
        <v>267</v>
      </c>
      <c r="K658" s="322">
        <f>IF(K649=-1,"-1",K647+K648+K649)</f>
        <v>3069</v>
      </c>
      <c r="L658" s="335">
        <f>IF(L649=-1,"-1",L647+L648+L649)</f>
        <v>2987</v>
      </c>
      <c r="M658" s="127">
        <f>IF(K647+K648+K649&lt;=0,"",IF(L649=-1,"",L658/K658*100-100))</f>
        <v>-2.6718800912349394</v>
      </c>
      <c r="N658" s="322">
        <f>IF(N649=-1,"-1",N647+N648+N649)</f>
        <v>674</v>
      </c>
      <c r="O658" s="335">
        <f>IF(O649=-1,"-1",O647+O648+O649)</f>
        <v>622</v>
      </c>
      <c r="P658" s="127">
        <f>IF(N647+N648+N649&lt;=0,"",IF(O649=-1,"",O658/N658*100-100))</f>
        <v>-7.7151335311572637</v>
      </c>
      <c r="Q658" s="322">
        <f>IF(Q649=-1,"-1",Q647+Q648+Q649)</f>
        <v>2552</v>
      </c>
      <c r="R658" s="335">
        <f>IF(R649=-1,"-1",R647+R648+R649)</f>
        <v>2422</v>
      </c>
      <c r="S658" s="127">
        <f>IF(Q647+Q648+Q649&lt;=0,"",IF(R649=-1,"",R658/Q658*100-100))</f>
        <v>-5.0940438871473361</v>
      </c>
      <c r="T658" s="322">
        <f>IF(T649=-1,"-1",T647+T648+T649)</f>
        <v>509</v>
      </c>
      <c r="U658" s="335">
        <f>IF(U649=-1,"-1",U647+U648+U649)</f>
        <v>463</v>
      </c>
      <c r="V658" s="127">
        <f>IF(T647+T648+T649&lt;=0,"",IF(U649=-1,"",U658/T658*100-100))</f>
        <v>-9.037328094302552</v>
      </c>
      <c r="X658" s="138"/>
      <c r="AA658" s="244"/>
      <c r="AB658" s="244"/>
    </row>
    <row r="659" spans="1:28" s="137" customFormat="1" ht="15.75" customHeight="1">
      <c r="A659" s="137" t="str">
        <f>F642&amp;"q3"</f>
        <v>HZq3</v>
      </c>
      <c r="B659" s="146" t="str">
        <f>IF($F$1="de",headings!$C$33,IF($F$1="fr",headings!$B$33,headings!$A$33))</f>
        <v>Quarter 3</v>
      </c>
      <c r="C659" s="322">
        <f>IF(C652=-1,"-1",C650+C651+C652)</f>
        <v>16554</v>
      </c>
      <c r="D659" s="335">
        <f>IF(D652=-1,"-1",D650+D651+D652)</f>
        <v>7611</v>
      </c>
      <c r="E659" s="127">
        <f>IF(C650+C651+C652&lt;=0,"",IF(D652=-1,"",D659/C659*100-100))</f>
        <v>-54.02319681043857</v>
      </c>
      <c r="F659" s="322">
        <f>IF(F652=-1,"-1",F650+F651+F652)</f>
        <v>422</v>
      </c>
      <c r="G659" s="335">
        <f>IF(G652=-1,"-1",G650+G651+G652)</f>
        <v>304</v>
      </c>
      <c r="H659" s="127">
        <f>IF(F650+F651+F652&lt;=0,"",IF(G652=-1,"",G659/F659*100-100))</f>
        <v>-27.962085308056871</v>
      </c>
      <c r="I659" s="323">
        <f>IF(I652=-1,"-1",I650+I651+I652)</f>
        <v>52</v>
      </c>
      <c r="J659" s="324">
        <f>IF(J652=-1,"-1",J650+J651+J652)</f>
        <v>252</v>
      </c>
      <c r="K659" s="322">
        <f>IF(K652=-1,"-1",K650+K651+K652)</f>
        <v>3295</v>
      </c>
      <c r="L659" s="335">
        <f>IF(L652=-1,"-1",L650+L651+L652)</f>
        <v>3019</v>
      </c>
      <c r="M659" s="127">
        <f>IF(K650+K651+K652&lt;=0,"",IF(L652=-1,"",L659/K659*100-100))</f>
        <v>-8.3763277693474976</v>
      </c>
      <c r="N659" s="322">
        <f>IF(N652=-1,"-1",N650+N651+N652)</f>
        <v>696</v>
      </c>
      <c r="O659" s="335">
        <f>IF(O652=-1,"-1",O650+O651+O652)</f>
        <v>647</v>
      </c>
      <c r="P659" s="127">
        <f>IF(N650+N651+N652&lt;=0,"",IF(O652=-1,"",O659/N659*100-100))</f>
        <v>-7.0402298850574709</v>
      </c>
      <c r="Q659" s="322">
        <f>IF(Q652=-1,"-1",Q650+Q651+Q652)</f>
        <v>2790</v>
      </c>
      <c r="R659" s="335">
        <f>IF(R652=-1,"-1",R650+R651+R652)</f>
        <v>2445</v>
      </c>
      <c r="S659" s="127">
        <f>IF(Q650+Q651+Q652&lt;=0,"",IF(R652=-1,"",R659/Q659*100-100))</f>
        <v>-12.365591397849457</v>
      </c>
      <c r="T659" s="322">
        <f>IF(T652=-1,"-1",T650+T651+T652)</f>
        <v>548</v>
      </c>
      <c r="U659" s="335">
        <f>IF(U652=-1,"-1",U650+U651+U652)</f>
        <v>501</v>
      </c>
      <c r="V659" s="127">
        <f>IF(T650+T651+T652&lt;=0,"",IF(U652=-1,"",U659/T659*100-100))</f>
        <v>-8.5766423357664223</v>
      </c>
      <c r="X659" s="136"/>
      <c r="AA659" s="244"/>
      <c r="AB659" s="244"/>
    </row>
    <row r="660" spans="1:28" s="137" customFormat="1" ht="15.75" customHeight="1" thickBot="1">
      <c r="A660" s="137" t="str">
        <f>F642&amp;"q4"</f>
        <v>HZq4</v>
      </c>
      <c r="B660" s="146" t="str">
        <f>IF($F$1="de",headings!$C$34,IF($F$1="fr",headings!$B$34,headings!$A$34))</f>
        <v>Quarter 4</v>
      </c>
      <c r="C660" s="325">
        <f>IF(C655=-1,"-1",C653+C654+C655)</f>
        <v>17454</v>
      </c>
      <c r="D660" s="336">
        <f>IF(D655=-1,"-1",D653+D654+D655)</f>
        <v>10227</v>
      </c>
      <c r="E660" s="129">
        <f>IF(C653+C654+C655&lt;=0,"",IF(D655=-1,"",D660/C660*100-100))</f>
        <v>-41.405981436919902</v>
      </c>
      <c r="F660" s="325">
        <f>IF(F655=-1,"-1",F653+F654+F655)</f>
        <v>454</v>
      </c>
      <c r="G660" s="336">
        <f>IF(G655=-1,"-1",G653+G654+G655)</f>
        <v>360</v>
      </c>
      <c r="H660" s="129">
        <f>IF(F653+F654+F655&lt;=0,"",IF(G655=-1,"",G660/F660*100-100))</f>
        <v>-20.704845814977972</v>
      </c>
      <c r="I660" s="326">
        <f>IF(I655=-1,"-1",I653+I654+I655)</f>
        <v>65</v>
      </c>
      <c r="J660" s="327">
        <f>IF(J655=-1,"-1",J653+J654+J655)</f>
        <v>295</v>
      </c>
      <c r="K660" s="325">
        <f>IF(K655=-1,"-1",K653+K654+K655)</f>
        <v>3266</v>
      </c>
      <c r="L660" s="336">
        <f>IF(L655=-1,"-1",L653+L654+L655)</f>
        <v>3029</v>
      </c>
      <c r="M660" s="129">
        <f>IF(K653+K654+K655&lt;=0,"",IF(L655=-1,"",L660/K660*100-100))</f>
        <v>-7.2565829761175706</v>
      </c>
      <c r="N660" s="325">
        <f>IF(N655=-1,"-1",N653+N654+N655)</f>
        <v>702</v>
      </c>
      <c r="O660" s="336">
        <f>IF(O655=-1,"-1",O653+O654+O655)</f>
        <v>636</v>
      </c>
      <c r="P660" s="129">
        <f>IF(N653+N654+N655&lt;=0,"",IF(O655=-1,"",O660/N660*100-100))</f>
        <v>-9.4017094017093967</v>
      </c>
      <c r="Q660" s="325">
        <f>IF(Q655=-1,"-1",Q653+Q654+Q655)</f>
        <v>2619</v>
      </c>
      <c r="R660" s="336">
        <f>IF(R655=-1,"-1",R653+R654+R655)</f>
        <v>2386</v>
      </c>
      <c r="S660" s="129">
        <f>IF(Q653+Q654+Q655&lt;=0,"",IF(R655=-1,"",R660/Q660*100-100))</f>
        <v>-8.8965253913707585</v>
      </c>
      <c r="T660" s="325">
        <f>IF(T655=-1,"-1",T653+T654+T655)</f>
        <v>534</v>
      </c>
      <c r="U660" s="336">
        <f>IF(U655=-1,"-1",U653+U654+U655)</f>
        <v>480</v>
      </c>
      <c r="V660" s="129">
        <f>IF(T653+T654+T655&lt;=0,"",IF(U655=-1,"",U660/T660*100-100))</f>
        <v>-10.112359550561806</v>
      </c>
      <c r="X660" s="136"/>
      <c r="AA660" s="244"/>
      <c r="AB660" s="244"/>
    </row>
    <row r="661" spans="1:28" ht="14.4" thickTop="1" thickBot="1">
      <c r="B661" s="146"/>
      <c r="C661" s="146"/>
      <c r="D661" s="146"/>
      <c r="E661" s="146"/>
      <c r="F661" s="146"/>
      <c r="G661" s="146"/>
      <c r="H661" s="146"/>
      <c r="I661" s="146"/>
      <c r="J661" s="146"/>
      <c r="K661" s="146"/>
      <c r="L661" s="146"/>
      <c r="M661" s="146"/>
      <c r="N661" s="146"/>
      <c r="O661" s="146"/>
      <c r="P661" s="146"/>
      <c r="Q661" s="146"/>
      <c r="R661" s="146"/>
      <c r="S661" s="146"/>
      <c r="T661" s="146"/>
      <c r="U661" s="146"/>
      <c r="V661" s="146"/>
    </row>
    <row r="662" spans="1:28" s="138" customFormat="1" ht="15.75" customHeight="1" thickTop="1" thickBot="1">
      <c r="A662" s="138" t="str">
        <f>F642&amp;"y"</f>
        <v>HZy</v>
      </c>
      <c r="B662" s="152" t="str">
        <f>IF($F$1="de",headings!$C$35,IF($F$1="fr",headings!$B$35,headings!$A$35))</f>
        <v>Full year</v>
      </c>
      <c r="C662" s="328">
        <f>IF(C655=-1,"-1",SUM(C657:C660))</f>
        <v>69564</v>
      </c>
      <c r="D662" s="329">
        <f>IF(D655=-1,"-1",SUM(D657:D660))</f>
        <v>49983</v>
      </c>
      <c r="E662" s="212">
        <f>IF(SUM(C644:C655)&lt;=0,"",IF(D655=-1,"",D662/C662*100-100))</f>
        <v>-28.148180093151637</v>
      </c>
      <c r="F662" s="328">
        <f>IF(F655=-1,"-1",SUM(F657:F660))</f>
        <v>1742</v>
      </c>
      <c r="G662" s="329">
        <f>IF(G655=-1,"-1",SUM(G657:G660))</f>
        <v>1492</v>
      </c>
      <c r="H662" s="212">
        <f>IF(SUM(F644:F655)&lt;=0,"",IF(G655=-1,"",G662/F662*100-100))</f>
        <v>-14.351320321469572</v>
      </c>
      <c r="I662" s="328">
        <f>IF(I655=-1,"-1",SUM(I657:I660))</f>
        <v>440</v>
      </c>
      <c r="J662" s="329">
        <f>IF(J655=-1,"-1",SUM(J657:J660))</f>
        <v>1052</v>
      </c>
      <c r="K662" s="328">
        <f>IF(K655=-1,"-1",SUM(K657:K660))</f>
        <v>12203</v>
      </c>
      <c r="L662" s="329">
        <f>IF(L655=-1,"-1",SUM(L657:L660))</f>
        <v>11796</v>
      </c>
      <c r="M662" s="212">
        <f>IF(SUM(K644:K655)&lt;=0,"",IF(L655=-1,"",L662/K662*100-100))</f>
        <v>-3.335245431451284</v>
      </c>
      <c r="N662" s="328">
        <f>IF(N655=-1,"-1",SUM(N657:N660))</f>
        <v>2618</v>
      </c>
      <c r="O662" s="329">
        <f>IF(O655=-1,"-1",SUM(O657:O660))</f>
        <v>2438</v>
      </c>
      <c r="P662" s="212">
        <f>IF(SUM(N644:N655)&lt;=0,"",IF(O655=-1,"",O662/N662*100-100))</f>
        <v>-6.8754774637127554</v>
      </c>
      <c r="Q662" s="328">
        <f>IF(Q655=-1,"-1",SUM(Q657:Q660))</f>
        <v>10207</v>
      </c>
      <c r="R662" s="329">
        <f>IF(R655=-1,"-1",SUM(R657:R660))</f>
        <v>9628</v>
      </c>
      <c r="S662" s="212">
        <f>IF(SUM(Q644:Q655)&lt;=0,"",IF(R655=-1,"",R662/Q662*100-100))</f>
        <v>-5.6725776427941668</v>
      </c>
      <c r="T662" s="328">
        <f>IF(T655=-1,"-1",SUM(T657:T660))</f>
        <v>2041</v>
      </c>
      <c r="U662" s="329">
        <f>IF(U655=-1,"-1",SUM(U657:U660))</f>
        <v>1865</v>
      </c>
      <c r="V662" s="212">
        <f>IF(SUM(T644:T655)&lt;=0,"",IF(U655=-1,"",U662/T662*100-100))</f>
        <v>-8.6232239098481074</v>
      </c>
      <c r="X662" s="136"/>
    </row>
    <row r="663" spans="1:28" ht="13.8" thickTop="1">
      <c r="B663" s="147"/>
      <c r="C663" s="180"/>
      <c r="D663" s="180"/>
      <c r="E663" s="180"/>
      <c r="F663" s="180"/>
      <c r="G663" s="180"/>
      <c r="H663" s="180"/>
      <c r="I663" s="180"/>
      <c r="J663" s="180"/>
      <c r="K663" s="180"/>
      <c r="L663" s="180"/>
      <c r="M663" s="180"/>
      <c r="N663" s="180"/>
      <c r="O663" s="180"/>
      <c r="P663" s="180"/>
      <c r="Q663" s="180"/>
      <c r="R663" s="180"/>
      <c r="S663" s="180"/>
      <c r="T663" s="180"/>
      <c r="U663" s="149"/>
      <c r="V663" s="149"/>
    </row>
    <row r="664" spans="1:28">
      <c r="B664" s="147"/>
      <c r="C664" s="180"/>
      <c r="D664" s="180"/>
      <c r="E664" s="180"/>
      <c r="F664" s="180"/>
      <c r="G664" s="180"/>
      <c r="H664" s="180"/>
      <c r="I664" s="180"/>
      <c r="J664" s="180"/>
      <c r="K664" s="180"/>
      <c r="L664" s="180"/>
      <c r="M664" s="180"/>
      <c r="N664" s="180"/>
      <c r="O664" s="180"/>
      <c r="P664" s="180"/>
      <c r="Q664" s="180"/>
      <c r="R664" s="180"/>
      <c r="S664" s="180"/>
      <c r="T664" s="180"/>
      <c r="U664" s="149"/>
      <c r="V664" s="149"/>
    </row>
    <row r="665" spans="1:28">
      <c r="B665" s="152" t="str">
        <f>IF($F$1="de",headings!$C$37,IF($F$1="fr",headings!$B$37,headings!$A$37))</f>
        <v>Comments</v>
      </c>
      <c r="C665" s="1101" t="s">
        <v>259</v>
      </c>
      <c r="D665" s="1102"/>
      <c r="E665" s="1102"/>
      <c r="F665" s="1102"/>
      <c r="G665" s="1102"/>
      <c r="H665" s="1102"/>
      <c r="I665" s="1102"/>
      <c r="J665" s="1102"/>
      <c r="K665" s="1102"/>
      <c r="L665" s="1102"/>
      <c r="M665" s="1102"/>
      <c r="N665" s="1102"/>
      <c r="O665" s="1102"/>
      <c r="P665" s="1102"/>
      <c r="Q665" s="1102"/>
      <c r="R665" s="1102"/>
      <c r="S665" s="1102"/>
      <c r="T665" s="1103"/>
      <c r="U665" s="149"/>
      <c r="V665" s="149"/>
    </row>
    <row r="666" spans="1:28">
      <c r="B666" s="151"/>
      <c r="C666" s="1104"/>
      <c r="D666" s="1105"/>
      <c r="E666" s="1105"/>
      <c r="F666" s="1105"/>
      <c r="G666" s="1105"/>
      <c r="H666" s="1105"/>
      <c r="I666" s="1105"/>
      <c r="J666" s="1105"/>
      <c r="K666" s="1105"/>
      <c r="L666" s="1105"/>
      <c r="M666" s="1105"/>
      <c r="N666" s="1105"/>
      <c r="O666" s="1105"/>
      <c r="P666" s="1105"/>
      <c r="Q666" s="1105"/>
      <c r="R666" s="1105"/>
      <c r="S666" s="1105"/>
      <c r="T666" s="1106"/>
      <c r="U666" s="149"/>
      <c r="V666" s="149"/>
    </row>
    <row r="667" spans="1:28">
      <c r="B667" s="151"/>
      <c r="C667" s="1104"/>
      <c r="D667" s="1105"/>
      <c r="E667" s="1105"/>
      <c r="F667" s="1105"/>
      <c r="G667" s="1105"/>
      <c r="H667" s="1105"/>
      <c r="I667" s="1105"/>
      <c r="J667" s="1105"/>
      <c r="K667" s="1105"/>
      <c r="L667" s="1105"/>
      <c r="M667" s="1105"/>
      <c r="N667" s="1105"/>
      <c r="O667" s="1105"/>
      <c r="P667" s="1105"/>
      <c r="Q667" s="1105"/>
      <c r="R667" s="1105"/>
      <c r="S667" s="1105"/>
      <c r="T667" s="1106"/>
      <c r="U667" s="149"/>
      <c r="V667" s="149"/>
      <c r="X667" s="141"/>
    </row>
    <row r="668" spans="1:28">
      <c r="B668" s="151"/>
      <c r="C668" s="1107"/>
      <c r="D668" s="1108"/>
      <c r="E668" s="1108"/>
      <c r="F668" s="1108"/>
      <c r="G668" s="1108"/>
      <c r="H668" s="1108"/>
      <c r="I668" s="1108"/>
      <c r="J668" s="1108"/>
      <c r="K668" s="1108"/>
      <c r="L668" s="1108"/>
      <c r="M668" s="1108"/>
      <c r="N668" s="1108"/>
      <c r="O668" s="1108"/>
      <c r="P668" s="1108"/>
      <c r="Q668" s="1108"/>
      <c r="R668" s="1108"/>
      <c r="S668" s="1108"/>
      <c r="T668" s="1109"/>
      <c r="U668" s="149"/>
      <c r="V668" s="149"/>
      <c r="X668" s="131"/>
    </row>
    <row r="669" spans="1:28">
      <c r="B669" s="151"/>
      <c r="C669" s="180"/>
      <c r="D669" s="180"/>
      <c r="E669" s="180"/>
      <c r="F669" s="180"/>
      <c r="G669" s="180"/>
      <c r="H669" s="180"/>
      <c r="I669" s="180"/>
      <c r="J669" s="180"/>
      <c r="K669" s="180"/>
      <c r="L669" s="180"/>
      <c r="M669" s="180"/>
      <c r="N669" s="180"/>
      <c r="O669" s="180"/>
      <c r="P669" s="180"/>
      <c r="Q669" s="180"/>
      <c r="R669" s="180"/>
      <c r="S669" s="180"/>
      <c r="T669" s="180"/>
      <c r="U669" s="149"/>
      <c r="V669" s="149"/>
    </row>
    <row r="670" spans="1:28">
      <c r="A670" s="142"/>
      <c r="B670" s="143"/>
      <c r="C670" s="181"/>
      <c r="D670" s="181"/>
      <c r="E670" s="181"/>
      <c r="F670" s="181"/>
      <c r="G670" s="181"/>
      <c r="H670" s="181"/>
      <c r="I670" s="181"/>
      <c r="J670" s="181"/>
      <c r="K670" s="181"/>
      <c r="L670" s="181"/>
      <c r="M670" s="181"/>
      <c r="N670" s="181"/>
      <c r="O670" s="181"/>
      <c r="P670" s="181"/>
      <c r="Q670" s="181"/>
      <c r="R670" s="181"/>
      <c r="S670" s="181"/>
      <c r="T670" s="181"/>
      <c r="U670" s="181"/>
      <c r="V670" s="181"/>
    </row>
    <row r="671" spans="1:28" s="141" customFormat="1" ht="6.75" customHeight="1">
      <c r="B671" s="146"/>
      <c r="C671" s="154"/>
      <c r="D671" s="154"/>
      <c r="E671" s="155"/>
      <c r="F671" s="154"/>
      <c r="G671" s="154"/>
      <c r="H671" s="155"/>
      <c r="I671" s="154"/>
      <c r="J671" s="154"/>
      <c r="K671" s="155"/>
      <c r="L671" s="154"/>
      <c r="M671" s="154"/>
      <c r="N671" s="155"/>
      <c r="O671" s="154"/>
      <c r="P671" s="154"/>
      <c r="Q671" s="155"/>
      <c r="R671" s="154"/>
      <c r="S671" s="154"/>
      <c r="T671" s="155"/>
      <c r="U671" s="149"/>
      <c r="V671" s="149"/>
      <c r="X671" s="136"/>
      <c r="AA671" s="239"/>
      <c r="AB671" s="239"/>
    </row>
    <row r="672" spans="1:28" s="131" customFormat="1" ht="17.399999999999999">
      <c r="B672" s="150" t="str">
        <f>IF($F$1="de",headings!$C$3,IF($F$1="fr",headings!$B$3,headings!$A$3))</f>
        <v>Railway Operator:</v>
      </c>
      <c r="C672" s="156"/>
      <c r="D672" s="156"/>
      <c r="E672" s="156"/>
      <c r="F672" s="1020" t="s">
        <v>140</v>
      </c>
      <c r="G672" s="1020"/>
      <c r="H672" s="1020"/>
      <c r="I672" s="1020"/>
      <c r="J672" s="1020"/>
      <c r="K672" s="157"/>
      <c r="L672" s="157"/>
      <c r="M672" s="157"/>
      <c r="N672" s="157"/>
      <c r="O672" s="157"/>
      <c r="P672" s="157"/>
      <c r="Q672" s="158"/>
      <c r="R672" s="158"/>
      <c r="S672" s="158"/>
      <c r="T672" s="158"/>
      <c r="U672" s="149"/>
      <c r="V672" s="149"/>
      <c r="X672" s="136"/>
      <c r="AA672" s="243"/>
      <c r="AB672" s="243"/>
    </row>
    <row r="673" spans="1:28" ht="6.75" customHeight="1" thickBot="1">
      <c r="B673" s="146"/>
      <c r="C673" s="157"/>
      <c r="D673" s="157"/>
      <c r="E673" s="159"/>
      <c r="F673" s="157"/>
      <c r="G673" s="157"/>
      <c r="H673" s="157"/>
      <c r="I673" s="157"/>
      <c r="J673" s="157"/>
      <c r="K673" s="157"/>
      <c r="L673" s="157"/>
      <c r="M673" s="157"/>
      <c r="N673" s="157"/>
      <c r="O673" s="157"/>
      <c r="P673" s="157"/>
      <c r="Q673" s="157"/>
      <c r="R673" s="157"/>
      <c r="S673" s="157"/>
      <c r="T673" s="160"/>
      <c r="U673" s="149"/>
      <c r="V673" s="149"/>
    </row>
    <row r="674" spans="1:28" ht="15.75" customHeight="1" thickTop="1">
      <c r="A674" s="136" t="str">
        <f>F672&amp;"m01"</f>
        <v>JRm01</v>
      </c>
      <c r="B674" s="146" t="str">
        <f>IF($F$1="de",headings!$C$6,IF($F$1="fr",headings!$B$6,headings!$A$6))</f>
        <v>January</v>
      </c>
      <c r="C674" s="293">
        <v>744484</v>
      </c>
      <c r="D674" s="310">
        <v>-1</v>
      </c>
      <c r="E674" s="124" t="str">
        <f>IF(C674&lt;0.001,"",IF(D674=-1,"",D674/C674*100-100))</f>
        <v/>
      </c>
      <c r="F674" s="293">
        <v>21001.677</v>
      </c>
      <c r="G674" s="310">
        <v>-1</v>
      </c>
      <c r="H674" s="124" t="str">
        <f>IF(F674&lt;0.001,"",IF(G674=-1,"",G674/F674*100-100))</f>
        <v/>
      </c>
      <c r="I674" s="164">
        <v>-1</v>
      </c>
      <c r="J674" s="364">
        <v>-1</v>
      </c>
      <c r="K674" s="293">
        <v>2567.6410000000001</v>
      </c>
      <c r="L674" s="310">
        <v>-1</v>
      </c>
      <c r="M674" s="124" t="str">
        <f>IF(K674&lt;0.001,"",IF(L674=-1,"",L674/K674*100-100))</f>
        <v/>
      </c>
      <c r="N674" s="293">
        <v>1576.9059999999999</v>
      </c>
      <c r="O674" s="310">
        <v>-1</v>
      </c>
      <c r="P674" s="124" t="str">
        <f>IF(N674&lt;0.001,"",IF(O674=-1,"",O674/N674*100-100))</f>
        <v/>
      </c>
      <c r="Q674" s="158"/>
      <c r="R674" s="158"/>
      <c r="S674" s="158"/>
      <c r="T674" s="158"/>
      <c r="U674" s="149"/>
      <c r="V674" s="149"/>
    </row>
    <row r="675" spans="1:28" ht="15.75" customHeight="1">
      <c r="A675" s="136" t="str">
        <f>F672&amp;"m02"</f>
        <v>JRm02</v>
      </c>
      <c r="B675" s="146" t="str">
        <f>IF($F$1="de",headings!$C$7,IF($F$1="fr",headings!$B$7,headings!$A$7))</f>
        <v>February</v>
      </c>
      <c r="C675" s="294">
        <v>643291</v>
      </c>
      <c r="D675" s="312">
        <v>-1</v>
      </c>
      <c r="E675" s="127" t="str">
        <f>IF(C675&lt;0.001,"",IF(D675=-1,"",D675/C675*100-100))</f>
        <v/>
      </c>
      <c r="F675" s="294">
        <v>17735.490000000002</v>
      </c>
      <c r="G675" s="312">
        <v>-1</v>
      </c>
      <c r="H675" s="127" t="str">
        <f>IF(F675&lt;0.001,"",IF(G675=-1,"",G675/F675*100-100))</f>
        <v/>
      </c>
      <c r="I675" s="166">
        <v>-1</v>
      </c>
      <c r="J675" s="365">
        <v>-1</v>
      </c>
      <c r="K675" s="294">
        <v>2599.605</v>
      </c>
      <c r="L675" s="312">
        <v>-1</v>
      </c>
      <c r="M675" s="127" t="str">
        <f>IF(K675&lt;0.001,"",IF(L675=-1,"",L675/K675*100-100))</f>
        <v/>
      </c>
      <c r="N675" s="294">
        <v>1647.2529999999999</v>
      </c>
      <c r="O675" s="312">
        <v>-1</v>
      </c>
      <c r="P675" s="127" t="str">
        <f>IF(N675&lt;0.001,"",IF(O675=-1,"",O675/N675*100-100))</f>
        <v/>
      </c>
      <c r="Q675" s="158"/>
      <c r="R675" s="158"/>
      <c r="S675" s="158"/>
      <c r="T675" s="158"/>
      <c r="U675" s="149"/>
      <c r="V675" s="149"/>
    </row>
    <row r="676" spans="1:28" ht="15.75" customHeight="1" thickBot="1">
      <c r="A676" s="136" t="str">
        <f>F672&amp;"m03"</f>
        <v>JRm03</v>
      </c>
      <c r="B676" s="146" t="str">
        <f>IF($F$1="de",headings!$C$8,IF($F$1="fr",headings!$B$8,headings!$A$8))</f>
        <v>March</v>
      </c>
      <c r="C676" s="295">
        <v>734706</v>
      </c>
      <c r="D676" s="312">
        <v>-1</v>
      </c>
      <c r="E676" s="129" t="str">
        <f>IF(C676&lt;0.001,"",IF(D676=-1,"",D676/C676*100-100))</f>
        <v/>
      </c>
      <c r="F676" s="295">
        <v>19947.599999999999</v>
      </c>
      <c r="G676" s="312">
        <v>-1</v>
      </c>
      <c r="H676" s="129" t="str">
        <f>IF(F676&lt;0.001,"",IF(G676=-1,"",G676/F676*100-100))</f>
        <v/>
      </c>
      <c r="I676" s="168">
        <v>-1</v>
      </c>
      <c r="J676" s="366">
        <v>-1</v>
      </c>
      <c r="K676" s="295">
        <v>2969.6</v>
      </c>
      <c r="L676" s="312">
        <v>-1</v>
      </c>
      <c r="M676" s="129" t="str">
        <f>IF(K676&lt;0.001,"",IF(L676=-1,"",L676/K676*100-100))</f>
        <v/>
      </c>
      <c r="N676" s="295">
        <v>1938.9190000000001</v>
      </c>
      <c r="O676" s="312">
        <v>-1</v>
      </c>
      <c r="P676" s="129" t="str">
        <f>IF(N676&lt;0.001,"",IF(O676=-1,"",O676/N676*100-100))</f>
        <v/>
      </c>
      <c r="Q676" s="158"/>
      <c r="R676" s="158"/>
      <c r="S676" s="158"/>
      <c r="T676" s="158"/>
      <c r="U676" s="149"/>
      <c r="V676" s="149"/>
    </row>
    <row r="677" spans="1:28" ht="15.75" customHeight="1" thickTop="1">
      <c r="A677" s="136" t="str">
        <f>F672&amp;"m04"</f>
        <v>JRm04</v>
      </c>
      <c r="B677" s="146" t="str">
        <f>IF($F$1="de",headings!$C$9,IF($F$1="fr",headings!$B$9,headings!$A$9))</f>
        <v>April</v>
      </c>
      <c r="C677" s="309">
        <v>-1</v>
      </c>
      <c r="D677" s="310">
        <v>-1</v>
      </c>
      <c r="E677" s="124" t="str">
        <f t="shared" ref="E677:E685" si="75">IF(C677&lt;0.001,"",IF(D677=-1,"",D677/C677*100-100))</f>
        <v/>
      </c>
      <c r="F677" s="309">
        <v>-1</v>
      </c>
      <c r="G677" s="310">
        <v>-1</v>
      </c>
      <c r="H677" s="124" t="str">
        <f t="shared" ref="H677:H685" si="76">IF(F677&lt;0.001,"",IF(G677=-1,"",G677/F677*100-100))</f>
        <v/>
      </c>
      <c r="I677" s="164">
        <v>-1</v>
      </c>
      <c r="J677" s="364">
        <v>-1</v>
      </c>
      <c r="K677" s="309">
        <v>-1</v>
      </c>
      <c r="L677" s="310">
        <v>-1</v>
      </c>
      <c r="M677" s="124" t="str">
        <f t="shared" ref="M677:M685" si="77">IF(K677&lt;0.001,"",IF(L677=-1,"",L677/K677*100-100))</f>
        <v/>
      </c>
      <c r="N677" s="309">
        <v>-1</v>
      </c>
      <c r="O677" s="310">
        <v>-1</v>
      </c>
      <c r="P677" s="124" t="str">
        <f t="shared" ref="P677:P685" si="78">IF(N677&lt;0.001,"",IF(O677=-1,"",O677/N677*100-100))</f>
        <v/>
      </c>
      <c r="Q677" s="158"/>
      <c r="R677" s="158"/>
      <c r="S677" s="158"/>
      <c r="T677" s="158"/>
      <c r="U677" s="149"/>
      <c r="V677" s="149"/>
    </row>
    <row r="678" spans="1:28" ht="15.75" customHeight="1">
      <c r="A678" s="136" t="str">
        <f>F672&amp;"m05"</f>
        <v>JRm05</v>
      </c>
      <c r="B678" s="146" t="str">
        <f>IF($F$1="de",headings!$C$10,IF($F$1="fr",headings!$B$10,headings!$A$10))</f>
        <v>May</v>
      </c>
      <c r="C678" s="294">
        <v>-1</v>
      </c>
      <c r="D678" s="312">
        <v>-1</v>
      </c>
      <c r="E678" s="127" t="str">
        <f t="shared" si="75"/>
        <v/>
      </c>
      <c r="F678" s="294">
        <v>-1</v>
      </c>
      <c r="G678" s="312">
        <v>-1</v>
      </c>
      <c r="H678" s="127" t="str">
        <f t="shared" si="76"/>
        <v/>
      </c>
      <c r="I678" s="166">
        <v>-1</v>
      </c>
      <c r="J678" s="365">
        <v>-1</v>
      </c>
      <c r="K678" s="294">
        <v>-1</v>
      </c>
      <c r="L678" s="312">
        <v>-1</v>
      </c>
      <c r="M678" s="127" t="str">
        <f t="shared" si="77"/>
        <v/>
      </c>
      <c r="N678" s="294">
        <v>-1</v>
      </c>
      <c r="O678" s="312">
        <v>-1</v>
      </c>
      <c r="P678" s="127" t="str">
        <f t="shared" si="78"/>
        <v/>
      </c>
      <c r="Q678" s="158"/>
      <c r="R678" s="158"/>
      <c r="S678" s="158"/>
      <c r="T678" s="158"/>
      <c r="U678" s="149"/>
      <c r="V678" s="149"/>
    </row>
    <row r="679" spans="1:28" ht="15.75" customHeight="1" thickBot="1">
      <c r="A679" s="136" t="str">
        <f>F672&amp;"m06"</f>
        <v>JRm06</v>
      </c>
      <c r="B679" s="146" t="str">
        <f>IF($F$1="de",headings!$C$11,IF($F$1="fr",headings!$B$11,headings!$A$11))</f>
        <v>June</v>
      </c>
      <c r="C679" s="295">
        <v>-1</v>
      </c>
      <c r="D679" s="312">
        <v>-1</v>
      </c>
      <c r="E679" s="129" t="str">
        <f t="shared" si="75"/>
        <v/>
      </c>
      <c r="F679" s="295">
        <v>-1</v>
      </c>
      <c r="G679" s="312">
        <v>-1</v>
      </c>
      <c r="H679" s="129" t="str">
        <f t="shared" si="76"/>
        <v/>
      </c>
      <c r="I679" s="168">
        <v>-1</v>
      </c>
      <c r="J679" s="366">
        <v>-1</v>
      </c>
      <c r="K679" s="295">
        <v>-1</v>
      </c>
      <c r="L679" s="312">
        <v>-1</v>
      </c>
      <c r="M679" s="129" t="str">
        <f t="shared" si="77"/>
        <v/>
      </c>
      <c r="N679" s="295">
        <v>-1</v>
      </c>
      <c r="O679" s="312">
        <v>-1</v>
      </c>
      <c r="P679" s="129" t="str">
        <f t="shared" si="78"/>
        <v/>
      </c>
      <c r="Q679" s="158"/>
      <c r="R679" s="158"/>
      <c r="S679" s="158"/>
      <c r="T679" s="158"/>
      <c r="U679" s="149"/>
      <c r="V679" s="149"/>
    </row>
    <row r="680" spans="1:28" ht="15.75" customHeight="1" thickTop="1">
      <c r="A680" s="136" t="str">
        <f>F672&amp;"m07"</f>
        <v>JRm07</v>
      </c>
      <c r="B680" s="146" t="str">
        <f>IF($F$1="de",headings!$C$12,IF($F$1="fr",headings!$B$12,headings!$A$12))</f>
        <v>July</v>
      </c>
      <c r="C680" s="309">
        <v>-1</v>
      </c>
      <c r="D680" s="310">
        <v>-1</v>
      </c>
      <c r="E680" s="127" t="str">
        <f t="shared" si="75"/>
        <v/>
      </c>
      <c r="F680" s="309">
        <v>-1</v>
      </c>
      <c r="G680" s="310">
        <v>-1</v>
      </c>
      <c r="H680" s="127" t="str">
        <f t="shared" si="76"/>
        <v/>
      </c>
      <c r="I680" s="164">
        <v>-1</v>
      </c>
      <c r="J680" s="364">
        <v>-1</v>
      </c>
      <c r="K680" s="309">
        <v>-1</v>
      </c>
      <c r="L680" s="310">
        <v>-1</v>
      </c>
      <c r="M680" s="127" t="str">
        <f t="shared" si="77"/>
        <v/>
      </c>
      <c r="N680" s="309">
        <v>-1</v>
      </c>
      <c r="O680" s="310">
        <v>-1</v>
      </c>
      <c r="P680" s="127" t="str">
        <f t="shared" si="78"/>
        <v/>
      </c>
      <c r="Q680" s="158"/>
      <c r="R680" s="158"/>
      <c r="S680" s="158"/>
      <c r="T680" s="158"/>
      <c r="U680" s="149"/>
      <c r="V680" s="149"/>
    </row>
    <row r="681" spans="1:28" ht="15.75" customHeight="1">
      <c r="A681" s="136" t="str">
        <f>F672&amp;"m08"</f>
        <v>JRm08</v>
      </c>
      <c r="B681" s="146" t="str">
        <f>IF($F$1="de",headings!$C$13,IF($F$1="fr",headings!$B$13,headings!$A$13))</f>
        <v>August</v>
      </c>
      <c r="C681" s="294">
        <v>-1</v>
      </c>
      <c r="D681" s="312">
        <v>-1</v>
      </c>
      <c r="E681" s="127" t="str">
        <f t="shared" si="75"/>
        <v/>
      </c>
      <c r="F681" s="294">
        <v>-1</v>
      </c>
      <c r="G681" s="312">
        <v>-1</v>
      </c>
      <c r="H681" s="127" t="str">
        <f t="shared" si="76"/>
        <v/>
      </c>
      <c r="I681" s="166">
        <v>-1</v>
      </c>
      <c r="J681" s="365">
        <v>-1</v>
      </c>
      <c r="K681" s="294">
        <v>-1</v>
      </c>
      <c r="L681" s="312">
        <v>-1</v>
      </c>
      <c r="M681" s="127" t="str">
        <f t="shared" si="77"/>
        <v/>
      </c>
      <c r="N681" s="294">
        <v>-1</v>
      </c>
      <c r="O681" s="312">
        <v>-1</v>
      </c>
      <c r="P681" s="127" t="str">
        <f t="shared" si="78"/>
        <v/>
      </c>
      <c r="Q681" s="158"/>
      <c r="R681" s="158"/>
      <c r="S681" s="158"/>
      <c r="T681" s="158"/>
      <c r="U681" s="149"/>
      <c r="V681" s="149"/>
    </row>
    <row r="682" spans="1:28" ht="15.75" customHeight="1" thickBot="1">
      <c r="A682" s="136" t="str">
        <f>F672&amp;"m09"</f>
        <v>JRm09</v>
      </c>
      <c r="B682" s="146" t="str">
        <f>IF($F$1="de",headings!$C$14,IF($F$1="fr",headings!$B$14,headings!$A$14))</f>
        <v>September</v>
      </c>
      <c r="C682" s="295">
        <v>-1</v>
      </c>
      <c r="D682" s="312">
        <v>-1</v>
      </c>
      <c r="E682" s="129" t="str">
        <f t="shared" si="75"/>
        <v/>
      </c>
      <c r="F682" s="295">
        <v>-1</v>
      </c>
      <c r="G682" s="312">
        <v>-1</v>
      </c>
      <c r="H682" s="129" t="str">
        <f t="shared" si="76"/>
        <v/>
      </c>
      <c r="I682" s="168">
        <v>-1</v>
      </c>
      <c r="J682" s="366">
        <v>-1</v>
      </c>
      <c r="K682" s="295">
        <v>-1</v>
      </c>
      <c r="L682" s="312">
        <v>-1</v>
      </c>
      <c r="M682" s="129" t="str">
        <f t="shared" si="77"/>
        <v/>
      </c>
      <c r="N682" s="295">
        <v>-1</v>
      </c>
      <c r="O682" s="312">
        <v>-1</v>
      </c>
      <c r="P682" s="129" t="str">
        <f t="shared" si="78"/>
        <v/>
      </c>
      <c r="Q682" s="158"/>
      <c r="R682" s="158"/>
      <c r="S682" s="158"/>
      <c r="T682" s="158"/>
      <c r="U682" s="149"/>
      <c r="V682" s="149"/>
    </row>
    <row r="683" spans="1:28" ht="15.75" customHeight="1" thickTop="1">
      <c r="A683" s="136" t="str">
        <f>F672&amp;"m10"</f>
        <v>JRm10</v>
      </c>
      <c r="B683" s="146" t="str">
        <f>IF($F$1="de",headings!$C$15,IF($F$1="fr",headings!$B$15,headings!$A$15))</f>
        <v>October</v>
      </c>
      <c r="C683" s="309">
        <v>-1</v>
      </c>
      <c r="D683" s="310">
        <v>-1</v>
      </c>
      <c r="E683" s="127" t="str">
        <f t="shared" si="75"/>
        <v/>
      </c>
      <c r="F683" s="309">
        <v>-1</v>
      </c>
      <c r="G683" s="310">
        <v>-1</v>
      </c>
      <c r="H683" s="127" t="str">
        <f t="shared" si="76"/>
        <v/>
      </c>
      <c r="I683" s="164">
        <v>-1</v>
      </c>
      <c r="J683" s="364">
        <v>-1</v>
      </c>
      <c r="K683" s="309">
        <v>-1</v>
      </c>
      <c r="L683" s="310">
        <v>-1</v>
      </c>
      <c r="M683" s="127" t="str">
        <f t="shared" si="77"/>
        <v/>
      </c>
      <c r="N683" s="309">
        <v>-1</v>
      </c>
      <c r="O683" s="310">
        <v>-1</v>
      </c>
      <c r="P683" s="127" t="str">
        <f t="shared" si="78"/>
        <v/>
      </c>
      <c r="Q683" s="158"/>
      <c r="R683" s="158"/>
      <c r="S683" s="158"/>
      <c r="T683" s="158"/>
      <c r="U683" s="149"/>
      <c r="V683" s="149"/>
      <c r="X683" s="137"/>
    </row>
    <row r="684" spans="1:28" ht="15.75" customHeight="1">
      <c r="A684" s="136" t="str">
        <f>F672&amp;"m11"</f>
        <v>JRm11</v>
      </c>
      <c r="B684" s="146" t="str">
        <f>IF($F$1="de",headings!$C$16,IF($F$1="fr",headings!$B$16,headings!$A$16))</f>
        <v>November</v>
      </c>
      <c r="C684" s="294">
        <v>-1</v>
      </c>
      <c r="D684" s="312">
        <v>-1</v>
      </c>
      <c r="E684" s="127" t="str">
        <f t="shared" si="75"/>
        <v/>
      </c>
      <c r="F684" s="294">
        <v>-1</v>
      </c>
      <c r="G684" s="312">
        <v>-1</v>
      </c>
      <c r="H684" s="127" t="str">
        <f t="shared" si="76"/>
        <v/>
      </c>
      <c r="I684" s="166">
        <v>-1</v>
      </c>
      <c r="J684" s="365">
        <v>-1</v>
      </c>
      <c r="K684" s="294">
        <v>-1</v>
      </c>
      <c r="L684" s="312">
        <v>-1</v>
      </c>
      <c r="M684" s="127" t="str">
        <f t="shared" si="77"/>
        <v/>
      </c>
      <c r="N684" s="294">
        <v>-1</v>
      </c>
      <c r="O684" s="312">
        <v>-1</v>
      </c>
      <c r="P684" s="127" t="str">
        <f t="shared" si="78"/>
        <v/>
      </c>
      <c r="Q684" s="158"/>
      <c r="R684" s="158"/>
      <c r="S684" s="158"/>
      <c r="T684" s="158"/>
      <c r="U684" s="149"/>
      <c r="V684" s="149"/>
      <c r="X684" s="137"/>
    </row>
    <row r="685" spans="1:28" ht="15.75" customHeight="1" thickBot="1">
      <c r="A685" s="136" t="str">
        <f>F672&amp;"m12"</f>
        <v>JRm12</v>
      </c>
      <c r="B685" s="146" t="str">
        <f>IF($F$1="de",headings!$C$17,IF($F$1="fr",headings!$B$17,headings!$A$17))</f>
        <v>December</v>
      </c>
      <c r="C685" s="325">
        <v>-1</v>
      </c>
      <c r="D685" s="314">
        <v>-1</v>
      </c>
      <c r="E685" s="129" t="str">
        <f t="shared" si="75"/>
        <v/>
      </c>
      <c r="F685" s="325">
        <v>-1</v>
      </c>
      <c r="G685" s="314">
        <v>-1</v>
      </c>
      <c r="H685" s="129" t="str">
        <f t="shared" si="76"/>
        <v/>
      </c>
      <c r="I685" s="168">
        <v>-1</v>
      </c>
      <c r="J685" s="366">
        <v>-1</v>
      </c>
      <c r="K685" s="325">
        <v>-1</v>
      </c>
      <c r="L685" s="314">
        <v>-1</v>
      </c>
      <c r="M685" s="129" t="str">
        <f t="shared" si="77"/>
        <v/>
      </c>
      <c r="N685" s="325">
        <v>-1</v>
      </c>
      <c r="O685" s="314">
        <v>-1</v>
      </c>
      <c r="P685" s="129" t="str">
        <f t="shared" si="78"/>
        <v/>
      </c>
      <c r="Q685" s="158"/>
      <c r="R685" s="158"/>
      <c r="S685" s="158"/>
      <c r="T685" s="158"/>
      <c r="U685" s="149"/>
      <c r="V685" s="149"/>
      <c r="X685" s="137"/>
    </row>
    <row r="686" spans="1:28" ht="14.4" thickTop="1" thickBot="1">
      <c r="B686" s="146"/>
      <c r="C686" s="169"/>
      <c r="D686" s="146"/>
      <c r="E686" s="146"/>
      <c r="F686" s="169"/>
      <c r="G686" s="146"/>
      <c r="H686" s="146"/>
      <c r="I686" s="146"/>
      <c r="J686" s="146"/>
      <c r="K686" s="169"/>
      <c r="L686" s="146"/>
      <c r="M686" s="146"/>
      <c r="N686" s="169"/>
      <c r="O686" s="146"/>
      <c r="P686" s="146"/>
      <c r="Q686" s="169"/>
      <c r="R686" s="169"/>
      <c r="S686" s="169"/>
      <c r="T686" s="182"/>
      <c r="U686" s="149"/>
      <c r="V686" s="149"/>
      <c r="X686" s="137"/>
    </row>
    <row r="687" spans="1:28" s="137" customFormat="1" ht="15.75" customHeight="1" thickTop="1">
      <c r="A687" s="137" t="str">
        <f>F672&amp;"q1"</f>
        <v>JRq1</v>
      </c>
      <c r="B687" s="146" t="str">
        <f>IF($F$1="de",headings!$C$31,IF($F$1="fr",headings!$B$31,headings!$A$31))</f>
        <v>Quarter 1</v>
      </c>
      <c r="C687" s="283">
        <f>IF(C676=-1,"-1",C674+C675+C676)</f>
        <v>2122481</v>
      </c>
      <c r="D687" s="320" t="s">
        <v>362</v>
      </c>
      <c r="E687" s="358" t="str">
        <f>IF(C676+C677+C678&lt;=0,"",IF(D676=-1,"",D687/C687*100-100))</f>
        <v/>
      </c>
      <c r="F687" s="283">
        <f>IF(F676=-1,"-1",F674+F675+F676)</f>
        <v>58684.767</v>
      </c>
      <c r="G687" s="320" t="s">
        <v>362</v>
      </c>
      <c r="H687" s="358" t="str">
        <f>IF(F676+F677+F678&lt;=0,"",IF(G676=-1,"",G687/F687*100-100))</f>
        <v/>
      </c>
      <c r="I687" s="320" t="s">
        <v>362</v>
      </c>
      <c r="J687" s="367" t="str">
        <f>IF(J676=-1,"-1",J674+J675+J676)</f>
        <v>-1</v>
      </c>
      <c r="K687" s="283">
        <f>IF(K676=-1,"-1",K674+K675+K676)</f>
        <v>8136.8459999999995</v>
      </c>
      <c r="L687" s="320" t="s">
        <v>362</v>
      </c>
      <c r="M687" s="358" t="str">
        <f>IF(K676+K677+K678&lt;=0,"",IF(L676=-1,"",L687/K687*100-100))</f>
        <v/>
      </c>
      <c r="N687" s="283">
        <f>IF(N676=-1,"-1",N674+N675+N676)</f>
        <v>5163.0779999999995</v>
      </c>
      <c r="O687" s="320" t="s">
        <v>362</v>
      </c>
      <c r="P687" s="358" t="str">
        <f>IF(N676+N677+N678&lt;=0,"",IF(O676=-1,"",O687/N687*100-100))</f>
        <v/>
      </c>
      <c r="Q687" s="158"/>
      <c r="R687" s="158"/>
      <c r="S687" s="158"/>
      <c r="T687" s="158"/>
      <c r="U687" s="149"/>
      <c r="V687" s="149"/>
      <c r="X687" s="136"/>
      <c r="AA687" s="244"/>
      <c r="AB687" s="244"/>
    </row>
    <row r="688" spans="1:28" s="137" customFormat="1" ht="15.75" customHeight="1">
      <c r="A688" s="137" t="str">
        <f>F672&amp;"q2"</f>
        <v>JRq2</v>
      </c>
      <c r="B688" s="146" t="str">
        <f>IF($F$1="de",headings!$C$32,IF($F$1="fr",headings!$B$32,headings!$A$32))</f>
        <v>Quarter 2</v>
      </c>
      <c r="C688" s="173" t="str">
        <f>IF(C679=-1,"-1",C677+C678+C679)</f>
        <v>-1</v>
      </c>
      <c r="D688" s="323" t="s">
        <v>362</v>
      </c>
      <c r="E688" s="342" t="str">
        <f>IF(C677+C678+C679&lt;=0,"",IF(D679=-1,"",D688/C688*100-100))</f>
        <v/>
      </c>
      <c r="F688" s="173" t="str">
        <f>IF(F679=-1,"-1",F677+F678+F679)</f>
        <v>-1</v>
      </c>
      <c r="G688" s="323" t="s">
        <v>362</v>
      </c>
      <c r="H688" s="342" t="str">
        <f>IF(F677+F678+F679&lt;=0,"",IF(G679=-1,"",G688/F688*100-100))</f>
        <v/>
      </c>
      <c r="I688" s="323" t="s">
        <v>362</v>
      </c>
      <c r="J688" s="368" t="str">
        <f>IF(J679=-1,"-1",J677+J678+J679)</f>
        <v>-1</v>
      </c>
      <c r="K688" s="173" t="str">
        <f>IF(K679=-1,"-1",K677+K678+K679)</f>
        <v>-1</v>
      </c>
      <c r="L688" s="323" t="s">
        <v>362</v>
      </c>
      <c r="M688" s="342" t="str">
        <f>IF(K677+K678+K679&lt;=0,"",IF(L679=-1,"",L688/K688*100-100))</f>
        <v/>
      </c>
      <c r="N688" s="173" t="str">
        <f>IF(N679=-1,"-1",N677+N678+N679)</f>
        <v>-1</v>
      </c>
      <c r="O688" s="323" t="s">
        <v>362</v>
      </c>
      <c r="P688" s="342" t="str">
        <f>IF(N677+N678+N679&lt;=0,"",IF(O679=-1,"",O688/N688*100-100))</f>
        <v/>
      </c>
      <c r="Q688" s="158"/>
      <c r="R688" s="158"/>
      <c r="S688" s="158"/>
      <c r="T688" s="158"/>
      <c r="U688" s="149"/>
      <c r="V688" s="149"/>
      <c r="X688" s="138"/>
      <c r="AA688" s="244"/>
      <c r="AB688" s="244"/>
    </row>
    <row r="689" spans="1:28" s="137" customFormat="1" ht="15.75" customHeight="1">
      <c r="A689" s="137" t="str">
        <f>F672&amp;"q3"</f>
        <v>JRq3</v>
      </c>
      <c r="B689" s="146" t="str">
        <f>IF($F$1="de",headings!$C$33,IF($F$1="fr",headings!$B$33,headings!$A$33))</f>
        <v>Quarter 3</v>
      </c>
      <c r="C689" s="173" t="str">
        <f>IF(C682=-1,"-1",C680+C681+C682)</f>
        <v>-1</v>
      </c>
      <c r="D689" s="323" t="s">
        <v>362</v>
      </c>
      <c r="E689" s="342" t="str">
        <f>IF(C680+C681+C682&lt;=0,"",IF(D682=-1,"",D689/C689*100-100))</f>
        <v/>
      </c>
      <c r="F689" s="173" t="str">
        <f>IF(F682=-1,"-1",F680+F681+F682)</f>
        <v>-1</v>
      </c>
      <c r="G689" s="323" t="s">
        <v>362</v>
      </c>
      <c r="H689" s="342" t="str">
        <f>IF(F680+F681+F682&lt;=0,"",IF(G682=-1,"",G689/F689*100-100))</f>
        <v/>
      </c>
      <c r="I689" s="323" t="s">
        <v>362</v>
      </c>
      <c r="J689" s="368" t="str">
        <f>IF(J682=-1,"-1",J680+J681+J682)</f>
        <v>-1</v>
      </c>
      <c r="K689" s="173" t="str">
        <f>IF(K682=-1,"-1",K680+K681+K682)</f>
        <v>-1</v>
      </c>
      <c r="L689" s="323" t="s">
        <v>362</v>
      </c>
      <c r="M689" s="342" t="str">
        <f>IF(K680+K681+K682&lt;=0,"",IF(L682=-1,"",L689/K689*100-100))</f>
        <v/>
      </c>
      <c r="N689" s="173" t="str">
        <f>IF(N682=-1,"-1",N680+N681+N682)</f>
        <v>-1</v>
      </c>
      <c r="O689" s="323" t="s">
        <v>362</v>
      </c>
      <c r="P689" s="342" t="str">
        <f>IF(N680+N681+N682&lt;=0,"",IF(O682=-1,"",O689/N689*100-100))</f>
        <v/>
      </c>
      <c r="Q689" s="158"/>
      <c r="R689" s="158"/>
      <c r="S689" s="158"/>
      <c r="T689" s="158"/>
      <c r="U689" s="149"/>
      <c r="V689" s="149"/>
      <c r="X689" s="136"/>
      <c r="AA689" s="244"/>
      <c r="AB689" s="244"/>
    </row>
    <row r="690" spans="1:28" s="137" customFormat="1" ht="15.75" customHeight="1" thickBot="1">
      <c r="A690" s="137" t="str">
        <f>F672&amp;"q4"</f>
        <v>JRq4</v>
      </c>
      <c r="B690" s="146" t="str">
        <f>IF($F$1="de",headings!$C$34,IF($F$1="fr",headings!$B$34,headings!$A$34))</f>
        <v>Quarter 4</v>
      </c>
      <c r="C690" s="175" t="str">
        <f>IF(C685=-1,"-1",C683+C684+C685)</f>
        <v>-1</v>
      </c>
      <c r="D690" s="326" t="s">
        <v>362</v>
      </c>
      <c r="E690" s="341" t="str">
        <f>IF(C683+C684+C685&lt;=0,"",IF(D685=-1,"",D690/C690*100-100))</f>
        <v/>
      </c>
      <c r="F690" s="175" t="str">
        <f>IF(F685=-1,"-1",F683+F684+F685)</f>
        <v>-1</v>
      </c>
      <c r="G690" s="326" t="s">
        <v>362</v>
      </c>
      <c r="H690" s="341" t="str">
        <f>IF(F683+F684+F685&lt;=0,"",IF(G685=-1,"",G690/F690*100-100))</f>
        <v/>
      </c>
      <c r="I690" s="326" t="s">
        <v>362</v>
      </c>
      <c r="J690" s="369" t="str">
        <f>IF(J685=-1,"-1",J683+J684+J685)</f>
        <v>-1</v>
      </c>
      <c r="K690" s="175" t="str">
        <f>IF(K685=-1,"-1",K683+K684+K685)</f>
        <v>-1</v>
      </c>
      <c r="L690" s="326" t="s">
        <v>362</v>
      </c>
      <c r="M690" s="341" t="str">
        <f>IF(K683+K684+K685&lt;=0,"",IF(L685=-1,"",L690/K690*100-100))</f>
        <v/>
      </c>
      <c r="N690" s="175" t="str">
        <f>IF(N685=-1,"-1",N683+N684+N685)</f>
        <v>-1</v>
      </c>
      <c r="O690" s="326" t="s">
        <v>362</v>
      </c>
      <c r="P690" s="341" t="str">
        <f>IF(N683+N684+N685&lt;=0,"",IF(O685=-1,"",O690/N690*100-100))</f>
        <v/>
      </c>
      <c r="Q690" s="158"/>
      <c r="R690" s="158"/>
      <c r="S690" s="158"/>
      <c r="T690" s="158"/>
      <c r="U690" s="149"/>
      <c r="V690" s="149"/>
      <c r="X690" s="136"/>
      <c r="AA690" s="244"/>
      <c r="AB690" s="244"/>
    </row>
    <row r="691" spans="1:28" ht="14.4" thickTop="1" thickBot="1">
      <c r="B691" s="146"/>
      <c r="C691" s="158"/>
      <c r="D691" s="146"/>
      <c r="E691" s="146"/>
      <c r="F691" s="158"/>
      <c r="G691" s="146"/>
      <c r="H691" s="146"/>
      <c r="I691" s="146"/>
      <c r="J691" s="146"/>
      <c r="K691" s="158"/>
      <c r="L691" s="146"/>
      <c r="M691" s="146"/>
      <c r="N691" s="158"/>
      <c r="O691" s="146"/>
      <c r="P691" s="146"/>
      <c r="Q691" s="158"/>
      <c r="R691" s="158"/>
      <c r="S691" s="158"/>
      <c r="T691" s="158"/>
      <c r="U691" s="149"/>
      <c r="V691" s="149"/>
    </row>
    <row r="692" spans="1:28" s="138" customFormat="1" ht="15.75" customHeight="1" thickTop="1" thickBot="1">
      <c r="A692" s="138" t="str">
        <f>F672&amp;"y"</f>
        <v>JRy</v>
      </c>
      <c r="B692" s="152" t="str">
        <f>IF($F$1="de",headings!$C$35,IF($F$1="fr",headings!$B$35,headings!$A$35))</f>
        <v>Full year</v>
      </c>
      <c r="C692" s="178" t="str">
        <f>IF(C685=-1,"-1",SUM(C687:C690))</f>
        <v>-1</v>
      </c>
      <c r="D692" s="329" t="s">
        <v>362</v>
      </c>
      <c r="E692" s="343" t="str">
        <f>IF(SUM(C674:C685)&lt;=0,"",IF(D685=-1,"",D692/C692*100-100))</f>
        <v/>
      </c>
      <c r="F692" s="178" t="str">
        <f>IF(F685=-1,"-1",SUM(F687:F690))</f>
        <v>-1</v>
      </c>
      <c r="G692" s="329" t="s">
        <v>362</v>
      </c>
      <c r="H692" s="343" t="str">
        <f>IF(SUM(F674:F685)&lt;=0,"",IF(G685=-1,"",G692/F692*100-100))</f>
        <v/>
      </c>
      <c r="I692" s="329" t="s">
        <v>362</v>
      </c>
      <c r="J692" s="329" t="str">
        <f>IF(J685=-1,"-1",SUM(J687:J690))</f>
        <v>-1</v>
      </c>
      <c r="K692" s="178" t="str">
        <f>IF(K685=-1,"-1",SUM(K687:K690))</f>
        <v>-1</v>
      </c>
      <c r="L692" s="329" t="s">
        <v>362</v>
      </c>
      <c r="M692" s="343" t="str">
        <f>IF(SUM(K674:K685)&lt;=0,"",IF(L685=-1,"",L692/K692*100-100))</f>
        <v/>
      </c>
      <c r="N692" s="178" t="str">
        <f>IF(N685=-1,"-1",SUM(N687:N690))</f>
        <v>-1</v>
      </c>
      <c r="O692" s="329" t="s">
        <v>362</v>
      </c>
      <c r="P692" s="343" t="str">
        <f>IF(SUM(N674:N685)&lt;=0,"",IF(O685=-1,"",O692/N692*100-100))</f>
        <v/>
      </c>
      <c r="Q692" s="158"/>
      <c r="R692" s="158"/>
      <c r="S692" s="158"/>
      <c r="T692" s="158"/>
      <c r="U692" s="149"/>
      <c r="V692" s="149"/>
      <c r="X692" s="136"/>
    </row>
    <row r="693" spans="1:28" ht="13.8" thickTop="1">
      <c r="B693" s="147"/>
      <c r="C693" s="180"/>
      <c r="D693" s="180"/>
      <c r="E693" s="180"/>
      <c r="F693" s="180"/>
      <c r="G693" s="180"/>
      <c r="H693" s="180"/>
      <c r="I693" s="180"/>
      <c r="J693" s="180"/>
      <c r="K693" s="180"/>
      <c r="L693" s="180"/>
      <c r="M693" s="180"/>
      <c r="N693" s="180"/>
      <c r="O693" s="180"/>
      <c r="P693" s="180"/>
      <c r="Q693" s="180"/>
      <c r="R693" s="180"/>
      <c r="S693" s="180"/>
      <c r="T693" s="180"/>
      <c r="U693" s="149"/>
      <c r="V693" s="149"/>
    </row>
    <row r="694" spans="1:28">
      <c r="B694" s="147"/>
      <c r="C694" s="180"/>
      <c r="D694" s="180"/>
      <c r="E694" s="180"/>
      <c r="F694" s="180"/>
      <c r="G694" s="180"/>
      <c r="H694" s="180"/>
      <c r="I694" s="180"/>
      <c r="J694" s="180"/>
      <c r="K694" s="180"/>
      <c r="L694" s="180"/>
      <c r="M694" s="180"/>
      <c r="N694" s="180"/>
      <c r="O694" s="180"/>
      <c r="P694" s="180"/>
      <c r="Q694" s="180"/>
      <c r="R694" s="180"/>
      <c r="S694" s="180"/>
      <c r="T694" s="180"/>
      <c r="U694" s="149"/>
      <c r="V694" s="149"/>
    </row>
    <row r="695" spans="1:28">
      <c r="B695" s="152" t="str">
        <f>IF($F$1="de",headings!$C$37,IF($F$1="fr",headings!$B$37,headings!$A$37))</f>
        <v>Comments</v>
      </c>
      <c r="C695" s="1021"/>
      <c r="D695" s="1022"/>
      <c r="E695" s="1022"/>
      <c r="F695" s="1022"/>
      <c r="G695" s="1022"/>
      <c r="H695" s="1022"/>
      <c r="I695" s="1022"/>
      <c r="J695" s="1022"/>
      <c r="K695" s="1022"/>
      <c r="L695" s="1022"/>
      <c r="M695" s="1022"/>
      <c r="N695" s="1022"/>
      <c r="O695" s="1022"/>
      <c r="P695" s="1022"/>
      <c r="Q695" s="1022"/>
      <c r="R695" s="1022"/>
      <c r="S695" s="1022"/>
      <c r="T695" s="1023"/>
      <c r="U695" s="149"/>
      <c r="V695" s="149"/>
    </row>
    <row r="696" spans="1:28">
      <c r="B696" s="151"/>
      <c r="C696" s="1024"/>
      <c r="D696" s="1025"/>
      <c r="E696" s="1025"/>
      <c r="F696" s="1025"/>
      <c r="G696" s="1025"/>
      <c r="H696" s="1025"/>
      <c r="I696" s="1025"/>
      <c r="J696" s="1025"/>
      <c r="K696" s="1025"/>
      <c r="L696" s="1025"/>
      <c r="M696" s="1025"/>
      <c r="N696" s="1025"/>
      <c r="O696" s="1025"/>
      <c r="P696" s="1025"/>
      <c r="Q696" s="1025"/>
      <c r="R696" s="1025"/>
      <c r="S696" s="1025"/>
      <c r="T696" s="1026"/>
      <c r="U696" s="149"/>
      <c r="V696" s="149"/>
    </row>
    <row r="697" spans="1:28">
      <c r="B697" s="151"/>
      <c r="C697" s="1024"/>
      <c r="D697" s="1025"/>
      <c r="E697" s="1025"/>
      <c r="F697" s="1025"/>
      <c r="G697" s="1025"/>
      <c r="H697" s="1025"/>
      <c r="I697" s="1025"/>
      <c r="J697" s="1025"/>
      <c r="K697" s="1025"/>
      <c r="L697" s="1025"/>
      <c r="M697" s="1025"/>
      <c r="N697" s="1025"/>
      <c r="O697" s="1025"/>
      <c r="P697" s="1025"/>
      <c r="Q697" s="1025"/>
      <c r="R697" s="1025"/>
      <c r="S697" s="1025"/>
      <c r="T697" s="1026"/>
      <c r="U697" s="149"/>
      <c r="V697" s="149"/>
      <c r="X697" s="141"/>
    </row>
    <row r="698" spans="1:28">
      <c r="B698" s="151"/>
      <c r="C698" s="1027"/>
      <c r="D698" s="1028"/>
      <c r="E698" s="1028"/>
      <c r="F698" s="1028"/>
      <c r="G698" s="1028"/>
      <c r="H698" s="1028"/>
      <c r="I698" s="1028"/>
      <c r="J698" s="1028"/>
      <c r="K698" s="1028"/>
      <c r="L698" s="1028"/>
      <c r="M698" s="1028"/>
      <c r="N698" s="1028"/>
      <c r="O698" s="1028"/>
      <c r="P698" s="1028"/>
      <c r="Q698" s="1028"/>
      <c r="R698" s="1028"/>
      <c r="S698" s="1028"/>
      <c r="T698" s="1029"/>
      <c r="U698" s="149"/>
      <c r="V698" s="149"/>
      <c r="X698" s="131"/>
    </row>
    <row r="699" spans="1:28">
      <c r="B699" s="151"/>
      <c r="C699" s="180"/>
      <c r="D699" s="180"/>
      <c r="E699" s="180"/>
      <c r="F699" s="180"/>
      <c r="G699" s="180"/>
      <c r="H699" s="180"/>
      <c r="I699" s="180"/>
      <c r="J699" s="180"/>
      <c r="K699" s="180"/>
      <c r="L699" s="180"/>
      <c r="M699" s="180"/>
      <c r="N699" s="180"/>
      <c r="O699" s="180"/>
      <c r="P699" s="180"/>
      <c r="Q699" s="180"/>
      <c r="R699" s="180"/>
      <c r="S699" s="180"/>
      <c r="T699" s="180"/>
      <c r="U699" s="149"/>
      <c r="V699" s="149"/>
    </row>
    <row r="700" spans="1:28">
      <c r="A700" s="142"/>
      <c r="B700" s="143"/>
      <c r="C700" s="181"/>
      <c r="D700" s="181"/>
      <c r="E700" s="181"/>
      <c r="F700" s="181"/>
      <c r="G700" s="181"/>
      <c r="H700" s="181"/>
      <c r="I700" s="181"/>
      <c r="J700" s="181"/>
      <c r="K700" s="181"/>
      <c r="L700" s="181"/>
      <c r="M700" s="181"/>
      <c r="N700" s="181"/>
      <c r="O700" s="181"/>
      <c r="P700" s="181"/>
      <c r="Q700" s="181"/>
      <c r="R700" s="181"/>
      <c r="S700" s="181"/>
      <c r="T700" s="181"/>
      <c r="U700" s="181"/>
      <c r="V700" s="181"/>
    </row>
    <row r="701" spans="1:28" s="141" customFormat="1" ht="6.75" customHeight="1">
      <c r="B701" s="146"/>
      <c r="C701" s="154"/>
      <c r="D701" s="154"/>
      <c r="E701" s="155"/>
      <c r="F701" s="154"/>
      <c r="G701" s="154"/>
      <c r="H701" s="155"/>
      <c r="I701" s="154"/>
      <c r="J701" s="154"/>
      <c r="K701" s="155"/>
      <c r="L701" s="154"/>
      <c r="M701" s="154"/>
      <c r="N701" s="155"/>
      <c r="O701" s="154"/>
      <c r="P701" s="154"/>
      <c r="Q701" s="155"/>
      <c r="R701" s="154"/>
      <c r="S701" s="154"/>
      <c r="T701" s="155"/>
      <c r="U701" s="149"/>
      <c r="V701" s="149"/>
      <c r="X701" s="136"/>
      <c r="AA701" s="239"/>
      <c r="AB701" s="239"/>
    </row>
    <row r="702" spans="1:28" s="131" customFormat="1" ht="17.399999999999999">
      <c r="B702" s="150" t="str">
        <f>IF($F$1="de",headings!$C$3,IF($F$1="fr",headings!$B$3,headings!$A$3))</f>
        <v>Railway Operator:</v>
      </c>
      <c r="C702" s="156"/>
      <c r="D702" s="156"/>
      <c r="E702" s="156"/>
      <c r="F702" s="1020" t="s">
        <v>244</v>
      </c>
      <c r="G702" s="1020"/>
      <c r="H702" s="1020"/>
      <c r="I702" s="1020"/>
      <c r="J702" s="1020"/>
      <c r="K702" s="157"/>
      <c r="L702" s="157"/>
      <c r="M702" s="157"/>
      <c r="N702" s="157"/>
      <c r="O702" s="157"/>
      <c r="P702" s="157"/>
      <c r="Q702" s="158"/>
      <c r="R702" s="158"/>
      <c r="S702" s="158"/>
      <c r="T702" s="158"/>
      <c r="U702" s="149"/>
      <c r="V702" s="149"/>
      <c r="X702" s="136"/>
      <c r="AA702" s="243"/>
      <c r="AB702" s="243"/>
    </row>
    <row r="703" spans="1:28" ht="6.75" customHeight="1" thickBot="1">
      <c r="B703" s="146"/>
      <c r="C703" s="157"/>
      <c r="D703" s="157"/>
      <c r="E703" s="159"/>
      <c r="F703" s="157"/>
      <c r="G703" s="157"/>
      <c r="H703" s="157"/>
      <c r="I703" s="157"/>
      <c r="J703" s="157"/>
      <c r="K703" s="157"/>
      <c r="L703" s="157"/>
      <c r="M703" s="157"/>
      <c r="N703" s="157"/>
      <c r="O703" s="157"/>
      <c r="P703" s="157"/>
      <c r="Q703" s="157"/>
      <c r="R703" s="157"/>
      <c r="S703" s="157"/>
      <c r="T703" s="160"/>
      <c r="U703" s="149"/>
      <c r="V703" s="149"/>
    </row>
    <row r="704" spans="1:28" ht="15.75" customHeight="1" thickTop="1">
      <c r="A704" s="136" t="str">
        <f>F702&amp;"m01"</f>
        <v>KTZm01</v>
      </c>
      <c r="B704" s="146" t="str">
        <f>IF($F$1="de",headings!$C$6,IF($F$1="fr",headings!$B$6,headings!$A$6))</f>
        <v>January</v>
      </c>
      <c r="C704" s="293">
        <v>1449.9</v>
      </c>
      <c r="D704" s="310">
        <v>1414.9</v>
      </c>
      <c r="E704" s="124">
        <f>IF(C704&lt;0.001,"",IF(D704=-1,"",D704/C704*100-100))</f>
        <v>-2.4139595834195404</v>
      </c>
      <c r="F704" s="293">
        <v>1051.9000000000001</v>
      </c>
      <c r="G704" s="310">
        <v>1079.3</v>
      </c>
      <c r="H704" s="124">
        <f>IF(F704&lt;0.001,"",IF(G704=-1,"",G704/F704*100-100))</f>
        <v>2.6048103431885181</v>
      </c>
      <c r="I704" s="164">
        <v>-1</v>
      </c>
      <c r="J704" s="364">
        <v>-1</v>
      </c>
      <c r="K704" s="293">
        <v>19850.400000000001</v>
      </c>
      <c r="L704" s="310">
        <v>23221.7</v>
      </c>
      <c r="M704" s="124">
        <f>IF(K704&lt;0.001,"",IF(L704=-1,"",L704/K704*100-100))</f>
        <v>16.983536855680484</v>
      </c>
      <c r="N704" s="293">
        <v>15260.4</v>
      </c>
      <c r="O704" s="310">
        <v>17320.5</v>
      </c>
      <c r="P704" s="124">
        <f>IF(N704&lt;0.001,"",IF(O704=-1,"",O704/N704*100-100))</f>
        <v>13.499646142958241</v>
      </c>
      <c r="Q704" s="293">
        <v>9425</v>
      </c>
      <c r="R704" s="310">
        <v>11313.1</v>
      </c>
      <c r="S704" s="124">
        <f>IF(Q704&lt;0.001,"",IF(R704=-1,"",R704/Q704*100-100))</f>
        <v>20.032891246684343</v>
      </c>
      <c r="T704" s="293">
        <v>9531</v>
      </c>
      <c r="U704" s="310">
        <v>10598.5</v>
      </c>
      <c r="V704" s="124">
        <f>IF(T704&lt;0.001,"",IF(U704=-1,"",U704/T704*100-100))</f>
        <v>11.200293778197462</v>
      </c>
    </row>
    <row r="705" spans="1:28" ht="15.75" customHeight="1">
      <c r="A705" s="136" t="str">
        <f>F702&amp;"m02"</f>
        <v>KTZm02</v>
      </c>
      <c r="B705" s="146" t="str">
        <f>IF($F$1="de",headings!$C$7,IF($F$1="fr",headings!$B$7,headings!$A$7))</f>
        <v>February</v>
      </c>
      <c r="C705" s="294">
        <v>1280.8</v>
      </c>
      <c r="D705" s="312">
        <v>1327.9</v>
      </c>
      <c r="E705" s="127">
        <f>IF(C705&lt;0.001,"",IF(D705=-1,"",D705/C705*100-100))</f>
        <v>3.677389131792637</v>
      </c>
      <c r="F705" s="294">
        <v>950.9</v>
      </c>
      <c r="G705" s="312">
        <v>1024.7</v>
      </c>
      <c r="H705" s="127">
        <f>IF(F705&lt;0.001,"",IF(G705=-1,"",G705/F705*100-100))</f>
        <v>7.7610684614575689</v>
      </c>
      <c r="I705" s="166">
        <v>-1</v>
      </c>
      <c r="J705" s="365">
        <v>-1</v>
      </c>
      <c r="K705" s="294">
        <v>19979.900000000001</v>
      </c>
      <c r="L705" s="312">
        <v>21488.1</v>
      </c>
      <c r="M705" s="127">
        <f>IF(K705&lt;0.001,"",IF(L705=-1,"",L705/K705*100-100))</f>
        <v>7.5485863292608997</v>
      </c>
      <c r="N705" s="294">
        <v>15576.2</v>
      </c>
      <c r="O705" s="312">
        <v>16317.1</v>
      </c>
      <c r="P705" s="127">
        <f>IF(N705&lt;0.001,"",IF(O705=-1,"",O705/N705*100-100))</f>
        <v>4.7566158626622723</v>
      </c>
      <c r="Q705" s="294">
        <v>9728.6</v>
      </c>
      <c r="R705" s="312">
        <v>10439.5</v>
      </c>
      <c r="S705" s="127">
        <f>IF(Q705&lt;0.001,"",IF(R705=-1,"",R705/Q705*100-100))</f>
        <v>7.3073206833460063</v>
      </c>
      <c r="T705" s="294">
        <v>9795.7000000000007</v>
      </c>
      <c r="U705" s="312">
        <v>9978.6</v>
      </c>
      <c r="V705" s="127">
        <f>IF(T705&lt;0.001,"",IF(U705=-1,"",U705/T705*100-100))</f>
        <v>1.8671457884581883</v>
      </c>
    </row>
    <row r="706" spans="1:28" ht="15.75" customHeight="1" thickBot="1">
      <c r="A706" s="136" t="str">
        <f>F702&amp;"m03"</f>
        <v>KTZm03</v>
      </c>
      <c r="B706" s="146" t="str">
        <f>IF($F$1="de",headings!$C$8,IF($F$1="fr",headings!$B$8,headings!$A$8))</f>
        <v>March</v>
      </c>
      <c r="C706" s="295">
        <v>1555</v>
      </c>
      <c r="D706" s="312">
        <v>1681.9</v>
      </c>
      <c r="E706" s="129">
        <f>IF(C706&lt;0.001,"",IF(D706=-1,"",D706/C706*100-100))</f>
        <v>8.1607717041800782</v>
      </c>
      <c r="F706" s="295">
        <v>1188.5</v>
      </c>
      <c r="G706" s="312">
        <v>1337.8</v>
      </c>
      <c r="H706" s="129">
        <f>IF(F706&lt;0.001,"",IF(G706=-1,"",G706/F706*100-100))</f>
        <v>12.562053007993271</v>
      </c>
      <c r="I706" s="168">
        <v>-1</v>
      </c>
      <c r="J706" s="366">
        <v>-1</v>
      </c>
      <c r="K706" s="295">
        <v>21986.400000000001</v>
      </c>
      <c r="L706" s="312">
        <v>23587.9</v>
      </c>
      <c r="M706" s="129">
        <f>IF(K706&lt;0.001,"",IF(L706=-1,"",L706/K706*100-100))</f>
        <v>7.2840483207801157</v>
      </c>
      <c r="N706" s="295">
        <v>16548.099999999999</v>
      </c>
      <c r="O706" s="312">
        <v>17554.400000000001</v>
      </c>
      <c r="P706" s="129">
        <f>IF(N706&lt;0.001,"",IF(O706=-1,"",O706/N706*100-100))</f>
        <v>6.081060665574924</v>
      </c>
      <c r="Q706" s="295">
        <v>10854.4</v>
      </c>
      <c r="R706" s="312">
        <v>11437.4</v>
      </c>
      <c r="S706" s="129">
        <f>IF(Q706&lt;0.001,"",IF(R706=-1,"",R706/Q706*100-100))</f>
        <v>5.37109375</v>
      </c>
      <c r="T706" s="295">
        <v>10565.9</v>
      </c>
      <c r="U706" s="312">
        <v>10959.2</v>
      </c>
      <c r="V706" s="129">
        <f>IF(T706&lt;0.001,"",IF(U706=-1,"",U706/T706*100-100))</f>
        <v>3.722352094946956</v>
      </c>
    </row>
    <row r="707" spans="1:28" ht="15.75" customHeight="1" thickTop="1">
      <c r="A707" s="136" t="str">
        <f>F702&amp;"m04"</f>
        <v>KTZm04</v>
      </c>
      <c r="B707" s="146" t="str">
        <f>IF($F$1="de",headings!$C$9,IF($F$1="fr",headings!$B$9,headings!$A$9))</f>
        <v>April</v>
      </c>
      <c r="C707" s="309">
        <v>1488.4</v>
      </c>
      <c r="D707" s="310">
        <v>1582.4</v>
      </c>
      <c r="E707" s="124">
        <f t="shared" ref="E707:E715" si="79">IF(C707&lt;0.001,"",IF(D707=-1,"",D707/C707*100-100))</f>
        <v>6.3155065842515512</v>
      </c>
      <c r="F707" s="309">
        <v>1185.0999999999999</v>
      </c>
      <c r="G707" s="310">
        <v>1268.5</v>
      </c>
      <c r="H707" s="124">
        <f t="shared" ref="H707:H715" si="80">IF(F707&lt;0.001,"",IF(G707=-1,"",G707/F707*100-100))</f>
        <v>7.0373808117458481</v>
      </c>
      <c r="I707" s="164">
        <v>-1</v>
      </c>
      <c r="J707" s="364">
        <v>-1</v>
      </c>
      <c r="K707" s="309">
        <v>22310.3</v>
      </c>
      <c r="L707" s="310">
        <v>22643.3</v>
      </c>
      <c r="M707" s="124">
        <f t="shared" ref="M707:M715" si="81">IF(K707&lt;0.001,"",IF(L707=-1,"",L707/K707*100-100))</f>
        <v>1.4925841427502178</v>
      </c>
      <c r="N707" s="309">
        <v>17717.3</v>
      </c>
      <c r="O707" s="310">
        <v>17303.3</v>
      </c>
      <c r="P707" s="124">
        <f t="shared" ref="P707:P715" si="82">IF(N707&lt;0.001,"",IF(O707=-1,"",O707/N707*100-100))</f>
        <v>-2.3366991584496475</v>
      </c>
      <c r="Q707" s="309">
        <v>11109</v>
      </c>
      <c r="R707" s="310">
        <v>10733.9</v>
      </c>
      <c r="S707" s="124">
        <f t="shared" ref="S707:S715" si="83">IF(Q707&lt;0.001,"",IF(R707=-1,"",R707/Q707*100-100))</f>
        <v>-3.3765415428931504</v>
      </c>
      <c r="T707" s="309">
        <v>11350.8</v>
      </c>
      <c r="U707" s="310">
        <v>10430.700000000001</v>
      </c>
      <c r="V707" s="124">
        <f t="shared" ref="V707:V715" si="84">IF(T707&lt;0.001,"",IF(U707=-1,"",U707/T707*100-100))</f>
        <v>-8.106036578919543</v>
      </c>
    </row>
    <row r="708" spans="1:28" ht="15.75" customHeight="1">
      <c r="A708" s="136" t="str">
        <f>F702&amp;"m05"</f>
        <v>KTZm05</v>
      </c>
      <c r="B708" s="146" t="str">
        <f>IF($F$1="de",headings!$C$10,IF($F$1="fr",headings!$B$10,headings!$A$10))</f>
        <v>May</v>
      </c>
      <c r="C708" s="294">
        <v>1663.3</v>
      </c>
      <c r="D708" s="312">
        <v>1772</v>
      </c>
      <c r="E708" s="127">
        <f t="shared" si="79"/>
        <v>6.5352011062345952</v>
      </c>
      <c r="F708" s="294">
        <v>1393.3</v>
      </c>
      <c r="G708" s="312">
        <v>1482.5</v>
      </c>
      <c r="H708" s="127">
        <f t="shared" si="80"/>
        <v>6.4020670350965361</v>
      </c>
      <c r="I708" s="166">
        <v>-1</v>
      </c>
      <c r="J708" s="365">
        <v>-1</v>
      </c>
      <c r="K708" s="294">
        <v>22791.7</v>
      </c>
      <c r="L708" s="312">
        <v>22236.6</v>
      </c>
      <c r="M708" s="127">
        <f t="shared" si="81"/>
        <v>-2.4355357432749685</v>
      </c>
      <c r="N708" s="294">
        <v>18423.5</v>
      </c>
      <c r="O708" s="312">
        <v>17936.400000000001</v>
      </c>
      <c r="P708" s="127">
        <f t="shared" si="82"/>
        <v>-2.6439058810757956</v>
      </c>
      <c r="Q708" s="294">
        <v>11077.5</v>
      </c>
      <c r="R708" s="312">
        <v>10574.8</v>
      </c>
      <c r="S708" s="127">
        <f t="shared" si="83"/>
        <v>-4.5380275332882007</v>
      </c>
      <c r="T708" s="294">
        <v>11486.6</v>
      </c>
      <c r="U708" s="312">
        <v>10908.1</v>
      </c>
      <c r="V708" s="127">
        <f t="shared" si="84"/>
        <v>-5.0363031706510242</v>
      </c>
    </row>
    <row r="709" spans="1:28" ht="15.75" customHeight="1" thickBot="1">
      <c r="A709" s="136" t="str">
        <f>F702&amp;"m06"</f>
        <v>KTZm06</v>
      </c>
      <c r="B709" s="146" t="str">
        <f>IF($F$1="de",headings!$C$11,IF($F$1="fr",headings!$B$11,headings!$A$11))</f>
        <v>June</v>
      </c>
      <c r="C709" s="295">
        <v>1950.5</v>
      </c>
      <c r="D709" s="312">
        <v>2079.6999999999998</v>
      </c>
      <c r="E709" s="129">
        <f t="shared" si="79"/>
        <v>6.6239425788259325</v>
      </c>
      <c r="F709" s="295">
        <v>1666.2</v>
      </c>
      <c r="G709" s="312">
        <v>17841</v>
      </c>
      <c r="H709" s="129">
        <f t="shared" si="80"/>
        <v>970.75981274756941</v>
      </c>
      <c r="I709" s="168">
        <v>-1</v>
      </c>
      <c r="J709" s="366">
        <v>-1</v>
      </c>
      <c r="K709" s="295">
        <v>21664.9</v>
      </c>
      <c r="L709" s="312">
        <v>21250.2</v>
      </c>
      <c r="M709" s="129">
        <f t="shared" si="81"/>
        <v>-1.914156077341687</v>
      </c>
      <c r="N709" s="295">
        <v>17705.7</v>
      </c>
      <c r="O709" s="312">
        <v>17340.099999999999</v>
      </c>
      <c r="P709" s="129">
        <f t="shared" si="82"/>
        <v>-2.0648717644600367</v>
      </c>
      <c r="Q709" s="295">
        <v>10230.200000000001</v>
      </c>
      <c r="R709" s="312">
        <v>10310.799999999999</v>
      </c>
      <c r="S709" s="129">
        <f t="shared" si="83"/>
        <v>0.78786338488004048</v>
      </c>
      <c r="T709" s="295">
        <v>11031.5</v>
      </c>
      <c r="U709" s="312">
        <v>10613.8</v>
      </c>
      <c r="V709" s="129">
        <f t="shared" si="84"/>
        <v>-3.7864297692970155</v>
      </c>
    </row>
    <row r="710" spans="1:28" ht="15.75" customHeight="1" thickTop="1">
      <c r="A710" s="136" t="str">
        <f>F702&amp;"m07"</f>
        <v>KTZm07</v>
      </c>
      <c r="B710" s="146" t="str">
        <f>IF($F$1="de",headings!$C$12,IF($F$1="fr",headings!$B$12,headings!$A$12))</f>
        <v>July</v>
      </c>
      <c r="C710" s="309">
        <v>1975.7</v>
      </c>
      <c r="D710" s="310">
        <v>2101.3000000000002</v>
      </c>
      <c r="E710" s="127">
        <f t="shared" si="79"/>
        <v>6.3572404717315436</v>
      </c>
      <c r="F710" s="309">
        <v>1668.4</v>
      </c>
      <c r="G710" s="310">
        <v>1736.1</v>
      </c>
      <c r="H710" s="127">
        <f t="shared" si="80"/>
        <v>4.0577799088947302</v>
      </c>
      <c r="I710" s="164">
        <v>-1</v>
      </c>
      <c r="J710" s="364">
        <v>-1</v>
      </c>
      <c r="K710" s="309">
        <v>21799</v>
      </c>
      <c r="L710" s="310">
        <v>22010.400000000001</v>
      </c>
      <c r="M710" s="127">
        <f t="shared" si="81"/>
        <v>0.9697692554704247</v>
      </c>
      <c r="N710" s="309">
        <v>17988.8</v>
      </c>
      <c r="O710" s="310">
        <v>18339.36</v>
      </c>
      <c r="P710" s="127">
        <f t="shared" si="82"/>
        <v>1.9487681223872642</v>
      </c>
      <c r="Q710" s="309">
        <v>10154.4</v>
      </c>
      <c r="R710" s="310">
        <v>9865.4</v>
      </c>
      <c r="S710" s="127">
        <f t="shared" si="83"/>
        <v>-2.846056881745838</v>
      </c>
      <c r="T710" s="309">
        <v>10924.5</v>
      </c>
      <c r="U710" s="310">
        <v>10879.6</v>
      </c>
      <c r="V710" s="127">
        <f t="shared" si="84"/>
        <v>-0.41100279188978561</v>
      </c>
    </row>
    <row r="711" spans="1:28" ht="15.75" customHeight="1">
      <c r="A711" s="136" t="str">
        <f>F702&amp;"m08"</f>
        <v>KTZm08</v>
      </c>
      <c r="B711" s="146" t="str">
        <f>IF($F$1="de",headings!$C$13,IF($F$1="fr",headings!$B$13,headings!$A$13))</f>
        <v>August</v>
      </c>
      <c r="C711" s="294">
        <v>1568.9</v>
      </c>
      <c r="D711" s="312">
        <v>1766.3</v>
      </c>
      <c r="E711" s="127">
        <f t="shared" si="79"/>
        <v>12.582063866403189</v>
      </c>
      <c r="F711" s="294">
        <v>1195.4000000000001</v>
      </c>
      <c r="G711" s="312">
        <v>1344.1</v>
      </c>
      <c r="H711" s="127">
        <f t="shared" si="80"/>
        <v>12.439350844905462</v>
      </c>
      <c r="I711" s="166">
        <v>-1</v>
      </c>
      <c r="J711" s="365">
        <v>-1</v>
      </c>
      <c r="K711" s="294">
        <v>22512.400000000001</v>
      </c>
      <c r="L711" s="312">
        <v>24166.5</v>
      </c>
      <c r="M711" s="127">
        <f t="shared" si="81"/>
        <v>7.3475062632149388</v>
      </c>
      <c r="N711" s="294">
        <v>18286.900000000001</v>
      </c>
      <c r="O711" s="312">
        <v>19678.099999999999</v>
      </c>
      <c r="P711" s="127">
        <f t="shared" si="82"/>
        <v>7.6076316926324097</v>
      </c>
      <c r="Q711" s="294">
        <v>10694.9</v>
      </c>
      <c r="R711" s="312">
        <v>11179.6</v>
      </c>
      <c r="S711" s="127">
        <f t="shared" si="83"/>
        <v>4.5320666859905288</v>
      </c>
      <c r="T711" s="294">
        <v>11011.4</v>
      </c>
      <c r="U711" s="312">
        <v>11737.1</v>
      </c>
      <c r="V711" s="127">
        <f t="shared" si="84"/>
        <v>6.5904426321812082</v>
      </c>
    </row>
    <row r="712" spans="1:28" ht="15.75" customHeight="1" thickBot="1">
      <c r="A712" s="136" t="str">
        <f>F702&amp;"m09"</f>
        <v>KTZm09</v>
      </c>
      <c r="B712" s="146" t="str">
        <f>IF($F$1="de",headings!$C$14,IF($F$1="fr",headings!$B$14,headings!$A$14))</f>
        <v>September</v>
      </c>
      <c r="C712" s="295">
        <v>1456.9</v>
      </c>
      <c r="D712" s="312">
        <v>1648.7</v>
      </c>
      <c r="E712" s="129">
        <f t="shared" si="79"/>
        <v>13.16493925458164</v>
      </c>
      <c r="F712" s="295">
        <v>1190.5999999999999</v>
      </c>
      <c r="G712" s="312">
        <v>1344.2</v>
      </c>
      <c r="H712" s="129">
        <f t="shared" si="80"/>
        <v>12.901058289937865</v>
      </c>
      <c r="I712" s="168">
        <v>-1</v>
      </c>
      <c r="J712" s="366">
        <v>-1</v>
      </c>
      <c r="K712" s="295">
        <v>22135</v>
      </c>
      <c r="L712" s="312">
        <v>23263.3</v>
      </c>
      <c r="M712" s="129">
        <f t="shared" si="81"/>
        <v>5.0973571267223861</v>
      </c>
      <c r="N712" s="295">
        <v>18263.599999999999</v>
      </c>
      <c r="O712" s="312">
        <v>18628.7</v>
      </c>
      <c r="P712" s="129">
        <f t="shared" si="82"/>
        <v>1.999058236054239</v>
      </c>
      <c r="Q712" s="295">
        <v>10296.6</v>
      </c>
      <c r="R712" s="312">
        <v>10027.799999999999</v>
      </c>
      <c r="S712" s="129">
        <f t="shared" si="83"/>
        <v>-2.6105704795757845</v>
      </c>
      <c r="T712" s="295">
        <v>10934.5</v>
      </c>
      <c r="U712" s="312">
        <v>10594.5</v>
      </c>
      <c r="V712" s="129">
        <f t="shared" si="84"/>
        <v>-3.1094242992363661</v>
      </c>
    </row>
    <row r="713" spans="1:28" ht="15.75" customHeight="1" thickTop="1">
      <c r="A713" s="136" t="str">
        <f>F702&amp;"m10"</f>
        <v>KTZm10</v>
      </c>
      <c r="B713" s="146" t="str">
        <f>IF($F$1="de",headings!$C$15,IF($F$1="fr",headings!$B$15,headings!$A$15))</f>
        <v>October</v>
      </c>
      <c r="C713" s="309">
        <v>1659.3</v>
      </c>
      <c r="D713" s="310">
        <v>1829</v>
      </c>
      <c r="E713" s="127">
        <f t="shared" si="79"/>
        <v>10.227204242752961</v>
      </c>
      <c r="F713" s="309">
        <v>1398</v>
      </c>
      <c r="G713" s="310">
        <v>1494.1</v>
      </c>
      <c r="H713" s="127">
        <f t="shared" si="80"/>
        <v>6.8741058655221678</v>
      </c>
      <c r="I713" s="164">
        <v>-1</v>
      </c>
      <c r="J713" s="364">
        <v>-1</v>
      </c>
      <c r="K713" s="309">
        <v>23881.200000000001</v>
      </c>
      <c r="L713" s="310">
        <v>26135.5</v>
      </c>
      <c r="M713" s="127">
        <f t="shared" si="81"/>
        <v>9.4396428990168033</v>
      </c>
      <c r="N713" s="309">
        <v>19321.900000000001</v>
      </c>
      <c r="O713" s="310">
        <v>21565.9</v>
      </c>
      <c r="P713" s="127">
        <f t="shared" si="82"/>
        <v>11.613764691878131</v>
      </c>
      <c r="Q713" s="309">
        <v>10889.4</v>
      </c>
      <c r="R713" s="310">
        <v>11818</v>
      </c>
      <c r="S713" s="127">
        <f t="shared" si="83"/>
        <v>8.5275589105001188</v>
      </c>
      <c r="T713" s="309">
        <v>11539.4</v>
      </c>
      <c r="U713" s="310">
        <v>12795.2</v>
      </c>
      <c r="V713" s="127">
        <f t="shared" si="84"/>
        <v>10.882714872523707</v>
      </c>
      <c r="X713" s="137"/>
    </row>
    <row r="714" spans="1:28" ht="15.75" customHeight="1">
      <c r="A714" s="136" t="str">
        <f>F702&amp;"m11"</f>
        <v>KTZm11</v>
      </c>
      <c r="B714" s="146" t="str">
        <f>IF($F$1="de",headings!$C$16,IF($F$1="fr",headings!$B$16,headings!$A$16))</f>
        <v>November</v>
      </c>
      <c r="C714" s="294">
        <v>1615.5</v>
      </c>
      <c r="D714" s="312">
        <v>1809.3</v>
      </c>
      <c r="E714" s="127">
        <f t="shared" si="79"/>
        <v>11.996285979572875</v>
      </c>
      <c r="F714" s="294">
        <v>1342.1</v>
      </c>
      <c r="G714" s="312">
        <v>1468.4</v>
      </c>
      <c r="H714" s="127">
        <f t="shared" si="80"/>
        <v>9.410625139706454</v>
      </c>
      <c r="I714" s="166">
        <v>-1</v>
      </c>
      <c r="J714" s="365">
        <v>-1</v>
      </c>
      <c r="K714" s="294">
        <v>24301.1</v>
      </c>
      <c r="L714" s="312">
        <v>24624.3</v>
      </c>
      <c r="M714" s="127">
        <f t="shared" si="81"/>
        <v>1.3299809473645183</v>
      </c>
      <c r="N714" s="294">
        <v>19141.400000000001</v>
      </c>
      <c r="O714" s="312">
        <v>20671.599999999999</v>
      </c>
      <c r="P714" s="127">
        <f t="shared" si="82"/>
        <v>7.9941906025682243</v>
      </c>
      <c r="Q714" s="294">
        <v>10976.5</v>
      </c>
      <c r="R714" s="312">
        <v>11548</v>
      </c>
      <c r="S714" s="127">
        <f t="shared" si="83"/>
        <v>5.2065776886985873</v>
      </c>
      <c r="T714" s="294">
        <v>10970.9</v>
      </c>
      <c r="U714" s="312">
        <v>12837.8</v>
      </c>
      <c r="V714" s="127">
        <f t="shared" si="84"/>
        <v>17.016835446499371</v>
      </c>
      <c r="X714" s="137"/>
    </row>
    <row r="715" spans="1:28" ht="15.75" customHeight="1" thickBot="1">
      <c r="A715" s="136" t="str">
        <f>F702&amp;"m12"</f>
        <v>KTZm12</v>
      </c>
      <c r="B715" s="146" t="str">
        <f>IF($F$1="de",headings!$C$17,IF($F$1="fr",headings!$B$17,headings!$A$17))</f>
        <v>December</v>
      </c>
      <c r="C715" s="325">
        <v>1572.9</v>
      </c>
      <c r="D715" s="314">
        <v>1653.3</v>
      </c>
      <c r="E715" s="129">
        <f t="shared" si="79"/>
        <v>5.1115773412168579</v>
      </c>
      <c r="F715" s="325">
        <v>1216.2</v>
      </c>
      <c r="G715" s="314">
        <v>1231.5</v>
      </c>
      <c r="H715" s="129">
        <f t="shared" si="80"/>
        <v>1.2580167735569745</v>
      </c>
      <c r="I715" s="168">
        <v>-1</v>
      </c>
      <c r="J715" s="366">
        <v>-1</v>
      </c>
      <c r="K715" s="325">
        <v>24523.4</v>
      </c>
      <c r="L715" s="314">
        <v>24966.9</v>
      </c>
      <c r="M715" s="129">
        <f t="shared" si="81"/>
        <v>1.8084768017485402</v>
      </c>
      <c r="N715" s="325">
        <v>18941</v>
      </c>
      <c r="O715" s="314">
        <v>20928.099999999999</v>
      </c>
      <c r="P715" s="129">
        <f t="shared" si="82"/>
        <v>10.490998363338775</v>
      </c>
      <c r="Q715" s="325">
        <v>11423.4</v>
      </c>
      <c r="R715" s="314">
        <v>11488.8</v>
      </c>
      <c r="S715" s="129">
        <f t="shared" si="83"/>
        <v>0.57250906034980176</v>
      </c>
      <c r="T715" s="325">
        <v>11155.5</v>
      </c>
      <c r="U715" s="314">
        <v>12845.2</v>
      </c>
      <c r="V715" s="129">
        <f t="shared" si="84"/>
        <v>15.146788579624413</v>
      </c>
      <c r="X715" s="137"/>
    </row>
    <row r="716" spans="1:28" ht="14.4" thickTop="1" thickBot="1">
      <c r="B716" s="146"/>
      <c r="C716" s="169"/>
      <c r="D716" s="146"/>
      <c r="E716" s="146"/>
      <c r="F716" s="169"/>
      <c r="G716" s="146"/>
      <c r="H716" s="146"/>
      <c r="I716" s="146"/>
      <c r="J716" s="146"/>
      <c r="K716" s="169"/>
      <c r="L716" s="146"/>
      <c r="M716" s="146"/>
      <c r="N716" s="169"/>
      <c r="O716" s="146"/>
      <c r="P716" s="146"/>
      <c r="Q716" s="169"/>
      <c r="R716" s="146"/>
      <c r="S716" s="146"/>
      <c r="T716" s="169"/>
      <c r="U716" s="146"/>
      <c r="V716" s="146"/>
      <c r="X716" s="137"/>
    </row>
    <row r="717" spans="1:28" s="137" customFormat="1" ht="15.75" customHeight="1" thickTop="1">
      <c r="A717" s="137" t="str">
        <f>F702&amp;"q1"</f>
        <v>KTZq1</v>
      </c>
      <c r="B717" s="146" t="str">
        <f>IF($F$1="de",headings!$C$31,IF($F$1="fr",headings!$B$31,headings!$A$31))</f>
        <v>Quarter 1</v>
      </c>
      <c r="C717" s="283">
        <f>IF(C706=-1,"-1",C704+C705+C706)</f>
        <v>4285.7</v>
      </c>
      <c r="D717" s="320">
        <f>IF(D706=-1,"-1",D704+D705+D706)</f>
        <v>4424.7000000000007</v>
      </c>
      <c r="E717" s="124">
        <f>IF(C706+C707+C708&lt;=0,"",IF(D706=-1,"",D717/C717*100-100))</f>
        <v>3.2433441444805027</v>
      </c>
      <c r="F717" s="283">
        <f>IF(F706=-1,"-1",F704+F705+F706)</f>
        <v>3191.3</v>
      </c>
      <c r="G717" s="320">
        <f>IF(G706=-1,"-1",G704+G705+G706)</f>
        <v>3441.8</v>
      </c>
      <c r="H717" s="124">
        <f>IF(F706+F707+F708&lt;=0,"",IF(G706=-1,"",G717/F717*100-100))</f>
        <v>7.849465734966941</v>
      </c>
      <c r="I717" s="320" t="s">
        <v>362</v>
      </c>
      <c r="J717" s="367" t="str">
        <f>IF(J706=-1,"-1",J704+J705+J706)</f>
        <v>-1</v>
      </c>
      <c r="K717" s="283">
        <f>IF(K706=-1,"-1",K704+K705+K706)</f>
        <v>61816.700000000004</v>
      </c>
      <c r="L717" s="320">
        <f>IF(L706=-1,"-1",L704+L705+L706)</f>
        <v>68297.700000000012</v>
      </c>
      <c r="M717" s="124">
        <f>IF(K706+K707+K708&lt;=0,"",IF(L706=-1,"",L717/K717*100-100))</f>
        <v>10.484221901201465</v>
      </c>
      <c r="N717" s="283">
        <f>IF(N706=-1,"-1",N704+N705+N706)</f>
        <v>47384.7</v>
      </c>
      <c r="O717" s="320">
        <f>IF(O706=-1,"-1",O704+O705+O706)</f>
        <v>51192</v>
      </c>
      <c r="P717" s="124">
        <f>IF(N706+N707+N708&lt;=0,"",IF(O706=-1,"",O717/N717*100-100))</f>
        <v>8.0348720156506346</v>
      </c>
      <c r="Q717" s="283">
        <f>IF(Q706=-1,"-1",Q704+Q705+Q706)</f>
        <v>30008</v>
      </c>
      <c r="R717" s="320">
        <f>IF(R706=-1,"-1",R704+R705+R706)</f>
        <v>33190</v>
      </c>
      <c r="S717" s="124">
        <f>IF(Q706+Q707+Q708&lt;=0,"",IF(R706=-1,"",R717/Q717*100-100))</f>
        <v>10.603838976272996</v>
      </c>
      <c r="T717" s="283">
        <f>IF(T706=-1,"-1",T704+T705+T706)</f>
        <v>29892.6</v>
      </c>
      <c r="U717" s="320">
        <f>IF(U706=-1,"-1",U704+U705+U706)</f>
        <v>31536.3</v>
      </c>
      <c r="V717" s="124">
        <f>IF(T706+T707+T708&lt;=0,"",IF(U706=-1,"",U717/T717*100-100))</f>
        <v>5.4986852933502064</v>
      </c>
      <c r="X717" s="136"/>
      <c r="AA717" s="244"/>
      <c r="AB717" s="244"/>
    </row>
    <row r="718" spans="1:28" s="137" customFormat="1" ht="15.75" customHeight="1">
      <c r="A718" s="137" t="str">
        <f>F702&amp;"q2"</f>
        <v>KTZq2</v>
      </c>
      <c r="B718" s="146" t="str">
        <f>IF($F$1="de",headings!$C$32,IF($F$1="fr",headings!$B$32,headings!$A$32))</f>
        <v>Quarter 2</v>
      </c>
      <c r="C718" s="173">
        <f>IF(C709=-1,"-1",C707+C708+C709)</f>
        <v>5102.2</v>
      </c>
      <c r="D718" s="323">
        <f>IF(D709=-1,"-1",D707+D708+D709)</f>
        <v>5434.1</v>
      </c>
      <c r="E718" s="127">
        <f>IF(C707+C708+C709&lt;=0,"",IF(D709=-1,"",D718/C718*100-100))</f>
        <v>6.5050370428442648</v>
      </c>
      <c r="F718" s="173">
        <f>IF(F709=-1,"-1",F707+F708+F709)</f>
        <v>4244.5999999999995</v>
      </c>
      <c r="G718" s="323">
        <f>IF(G709=-1,"-1",G707+G708+G709)</f>
        <v>20592</v>
      </c>
      <c r="H718" s="127">
        <f>IF(F707+F708+F709&lt;=0,"",IF(G709=-1,"",G718/F718*100-100))</f>
        <v>385.13405267869769</v>
      </c>
      <c r="I718" s="323" t="s">
        <v>362</v>
      </c>
      <c r="J718" s="368" t="str">
        <f>IF(J709=-1,"-1",J707+J708+J709)</f>
        <v>-1</v>
      </c>
      <c r="K718" s="173">
        <f>IF(K709=-1,"-1",K707+K708+K709)</f>
        <v>66766.899999999994</v>
      </c>
      <c r="L718" s="323">
        <f>IF(L709=-1,"-1",L707+L708+L709)</f>
        <v>66130.099999999991</v>
      </c>
      <c r="M718" s="127">
        <f>IF(K707+K708+K709&lt;=0,"",IF(L709=-1,"",L718/K718*100-100))</f>
        <v>-0.95376601279976114</v>
      </c>
      <c r="N718" s="173">
        <f>IF(N709=-1,"-1",N707+N708+N709)</f>
        <v>53846.5</v>
      </c>
      <c r="O718" s="323">
        <f>IF(O709=-1,"-1",O707+O708+O709)</f>
        <v>52579.799999999996</v>
      </c>
      <c r="P718" s="127">
        <f>IF(N707+N708+N709&lt;=0,"",IF(O709=-1,"",O718/N718*100-100))</f>
        <v>-2.3524277343931459</v>
      </c>
      <c r="Q718" s="173">
        <f>IF(Q709=-1,"-1",Q707+Q708+Q709)</f>
        <v>32416.7</v>
      </c>
      <c r="R718" s="323">
        <f>IF(R709=-1,"-1",R707+R708+R709)</f>
        <v>31619.499999999996</v>
      </c>
      <c r="S718" s="127">
        <f>IF(Q707+Q708+Q709&lt;=0,"",IF(R709=-1,"",R718/Q718*100-100))</f>
        <v>-2.4592262630064283</v>
      </c>
      <c r="T718" s="173">
        <f>IF(T709=-1,"-1",T707+T708+T709)</f>
        <v>33868.9</v>
      </c>
      <c r="U718" s="323">
        <f>IF(U709=-1,"-1",U707+U708+U709)</f>
        <v>31952.600000000002</v>
      </c>
      <c r="V718" s="127">
        <f>IF(T707+T708+T709&lt;=0,"",IF(U709=-1,"",U718/T718*100-100))</f>
        <v>-5.6579930260504483</v>
      </c>
      <c r="X718" s="138"/>
      <c r="AA718" s="244"/>
      <c r="AB718" s="244"/>
    </row>
    <row r="719" spans="1:28" s="137" customFormat="1" ht="15.75" customHeight="1">
      <c r="A719" s="137" t="str">
        <f>F702&amp;"q3"</f>
        <v>KTZq3</v>
      </c>
      <c r="B719" s="146" t="str">
        <f>IF($F$1="de",headings!$C$33,IF($F$1="fr",headings!$B$33,headings!$A$33))</f>
        <v>Quarter 3</v>
      </c>
      <c r="C719" s="173">
        <f>IF(C712=-1,"-1",C710+C711+C712)</f>
        <v>5001.5</v>
      </c>
      <c r="D719" s="323">
        <f>IF(D712=-1,"-1",D710+D711+D712)</f>
        <v>5516.3</v>
      </c>
      <c r="E719" s="127">
        <f>IF(C710+C711+C712&lt;=0,"",IF(D712=-1,"",D719/C719*100-100))</f>
        <v>10.292912126362097</v>
      </c>
      <c r="F719" s="173">
        <f>IF(F712=-1,"-1",F710+F711+F712)</f>
        <v>4054.4</v>
      </c>
      <c r="G719" s="323">
        <f>IF(G712=-1,"-1",G710+G711+G712)</f>
        <v>4424.3999999999996</v>
      </c>
      <c r="H719" s="127">
        <f>IF(F710+F711+F712&lt;=0,"",IF(G712=-1,"",G719/F719*100-100))</f>
        <v>9.1258879242304545</v>
      </c>
      <c r="I719" s="323" t="s">
        <v>362</v>
      </c>
      <c r="J719" s="368" t="str">
        <f>IF(J712=-1,"-1",J710+J711+J712)</f>
        <v>-1</v>
      </c>
      <c r="K719" s="173">
        <f>IF(K712=-1,"-1",K710+K711+K712)</f>
        <v>66446.399999999994</v>
      </c>
      <c r="L719" s="323">
        <f>IF(L712=-1,"-1",L710+L711+L712)</f>
        <v>69440.2</v>
      </c>
      <c r="M719" s="127">
        <f>IF(K710+K711+K712&lt;=0,"",IF(L712=-1,"",L719/K719*100-100))</f>
        <v>4.5055864576561078</v>
      </c>
      <c r="N719" s="173">
        <f>IF(N712=-1,"-1",N710+N711+N712)</f>
        <v>54539.299999999996</v>
      </c>
      <c r="O719" s="323">
        <f>IF(O712=-1,"-1",O710+O711+O712)</f>
        <v>56646.16</v>
      </c>
      <c r="P719" s="127">
        <f>IF(N710+N711+N712&lt;=0,"",IF(O712=-1,"",O719/N719*100-100))</f>
        <v>3.8630125432486295</v>
      </c>
      <c r="Q719" s="173">
        <f>IF(Q712=-1,"-1",Q710+Q711+Q712)</f>
        <v>31145.9</v>
      </c>
      <c r="R719" s="323">
        <f>IF(R712=-1,"-1",R710+R711+R712)</f>
        <v>31072.799999999999</v>
      </c>
      <c r="S719" s="127">
        <f>IF(Q710+Q711+Q712&lt;=0,"",IF(R712=-1,"",R719/Q719*100-100))</f>
        <v>-0.23470183876530371</v>
      </c>
      <c r="T719" s="173">
        <f>IF(T712=-1,"-1",T710+T711+T712)</f>
        <v>32870.400000000001</v>
      </c>
      <c r="U719" s="323">
        <f>IF(U712=-1,"-1",U710+U711+U712)</f>
        <v>33211.199999999997</v>
      </c>
      <c r="V719" s="127">
        <f>IF(T710+T711+T712&lt;=0,"",IF(U712=-1,"",U719/T719*100-100))</f>
        <v>1.0367990654205528</v>
      </c>
      <c r="X719" s="136"/>
      <c r="AA719" s="244"/>
      <c r="AB719" s="244"/>
    </row>
    <row r="720" spans="1:28" s="137" customFormat="1" ht="15.75" customHeight="1" thickBot="1">
      <c r="A720" s="137" t="str">
        <f>F702&amp;"q4"</f>
        <v>KTZq4</v>
      </c>
      <c r="B720" s="146" t="str">
        <f>IF($F$1="de",headings!$C$34,IF($F$1="fr",headings!$B$34,headings!$A$34))</f>
        <v>Quarter 4</v>
      </c>
      <c r="C720" s="175">
        <f>IF(C715=-1,"-1",C713+C714+C715)</f>
        <v>4847.7000000000007</v>
      </c>
      <c r="D720" s="326">
        <f>IF(D715=-1,"-1",D713+D714+D715)</f>
        <v>5291.6</v>
      </c>
      <c r="E720" s="129">
        <f>IF(C713+C714+C715&lt;=0,"",IF(D715=-1,"",D720/C720*100-100))</f>
        <v>9.15691977638879</v>
      </c>
      <c r="F720" s="175">
        <f>IF(F715=-1,"-1",F713+F714+F715)</f>
        <v>3956.3</v>
      </c>
      <c r="G720" s="326">
        <f>IF(G715=-1,"-1",G713+G714+G715)</f>
        <v>4194</v>
      </c>
      <c r="H720" s="129">
        <f>IF(F713+F714+F715&lt;=0,"",IF(G715=-1,"",G720/F720*100-100))</f>
        <v>6.0081389176755948</v>
      </c>
      <c r="I720" s="326" t="s">
        <v>362</v>
      </c>
      <c r="J720" s="369" t="str">
        <f>IF(J715=-1,"-1",J713+J714+J715)</f>
        <v>-1</v>
      </c>
      <c r="K720" s="175">
        <f>IF(K715=-1,"-1",K713+K714+K715)</f>
        <v>72705.700000000012</v>
      </c>
      <c r="L720" s="326">
        <f>IF(L715=-1,"-1",L713+L714+L715)</f>
        <v>75726.700000000012</v>
      </c>
      <c r="M720" s="129">
        <f>IF(K713+K714+K715&lt;=0,"",IF(L715=-1,"",L720/K720*100-100))</f>
        <v>4.1551075087647718</v>
      </c>
      <c r="N720" s="175">
        <f>IF(N715=-1,"-1",N713+N714+N715)</f>
        <v>57404.3</v>
      </c>
      <c r="O720" s="326">
        <f>IF(O715=-1,"-1",O713+O714+O715)</f>
        <v>63165.599999999999</v>
      </c>
      <c r="P720" s="129">
        <f>IF(N713+N714+N715&lt;=0,"",IF(O715=-1,"",O720/N720*100-100))</f>
        <v>10.036356161472227</v>
      </c>
      <c r="Q720" s="175">
        <f>IF(Q715=-1,"-1",Q713+Q714+Q715)</f>
        <v>33289.300000000003</v>
      </c>
      <c r="R720" s="326">
        <f>IF(R715=-1,"-1",R713+R714+R715)</f>
        <v>34854.800000000003</v>
      </c>
      <c r="S720" s="129">
        <f>IF(Q713+Q714+Q715&lt;=0,"",IF(R715=-1,"",R720/Q720*100-100))</f>
        <v>4.7027122829257308</v>
      </c>
      <c r="T720" s="175">
        <f>IF(T715=-1,"-1",T713+T714+T715)</f>
        <v>33665.800000000003</v>
      </c>
      <c r="U720" s="326">
        <f>IF(U715=-1,"-1",U713+U714+U715)</f>
        <v>38478.199999999997</v>
      </c>
      <c r="V720" s="129">
        <f>IF(T713+T714+T715&lt;=0,"",IF(U715=-1,"",U720/T720*100-100))</f>
        <v>14.294625406198548</v>
      </c>
      <c r="X720" s="136"/>
      <c r="AA720" s="244"/>
      <c r="AB720" s="244"/>
    </row>
    <row r="721" spans="1:28" ht="14.4" thickTop="1" thickBot="1">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8" s="138" customFormat="1" ht="15.75" customHeight="1" thickTop="1" thickBot="1">
      <c r="A722" s="138" t="str">
        <f>F702&amp;"y"</f>
        <v>KTZy</v>
      </c>
      <c r="B722" s="152" t="str">
        <f>IF($F$1="de",headings!$C$35,IF($F$1="fr",headings!$B$35,headings!$A$35))</f>
        <v>Full year</v>
      </c>
      <c r="C722" s="328">
        <f>IF(C715=-1,"-1",SUM(C717:C720))</f>
        <v>19237.099999999999</v>
      </c>
      <c r="D722" s="337">
        <f>IF(D715=-1,"-1",SUM(D717:D720))</f>
        <v>20666.700000000004</v>
      </c>
      <c r="E722" s="551">
        <f>IF(SUM(C704:C715)&lt;=0,"",IF(D715=-1,"",D722/C722*100-100))</f>
        <v>7.431473558904429</v>
      </c>
      <c r="F722" s="328">
        <f>IF(F715=-1,"-1",SUM(F717:F720))</f>
        <v>15446.599999999999</v>
      </c>
      <c r="G722" s="337">
        <f>IF(G715=-1,"-1",SUM(G717:G720))</f>
        <v>32652.199999999997</v>
      </c>
      <c r="H722" s="551">
        <f>IF(SUM(F704:F715)&lt;=0,"",IF(G715=-1,"",G722/F722*100-100))</f>
        <v>111.38761928191317</v>
      </c>
      <c r="I722" s="329" t="s">
        <v>362</v>
      </c>
      <c r="J722" s="330" t="str">
        <f>IF(J715=-1,"-1",SUM(J717:J720))</f>
        <v>-1</v>
      </c>
      <c r="K722" s="328">
        <f>IF(K715=-1,"-1",SUM(K717:K720))</f>
        <v>267735.7</v>
      </c>
      <c r="L722" s="337">
        <f>IF(L715=-1,"-1",SUM(L717:L720))</f>
        <v>279594.7</v>
      </c>
      <c r="M722" s="551">
        <f>IF(SUM(K704:K715)&lt;=0,"",IF(L715=-1,"",L722/K722*100-100))</f>
        <v>4.4293682164911132</v>
      </c>
      <c r="N722" s="328">
        <f>IF(N715=-1,"-1",SUM(N717:N720))</f>
        <v>213174.8</v>
      </c>
      <c r="O722" s="337">
        <f>IF(O715=-1,"-1",SUM(O717:O720))</f>
        <v>223583.56</v>
      </c>
      <c r="P722" s="551">
        <f>IF(SUM(N704:N715)&lt;=0,"",IF(O715=-1,"",O722/N722*100-100))</f>
        <v>4.8827347322478971</v>
      </c>
      <c r="Q722" s="328">
        <f>IF(Q715=-1,"-1",SUM(Q717:Q720))</f>
        <v>126859.90000000001</v>
      </c>
      <c r="R722" s="337">
        <f>IF(R715=-1,"-1",SUM(R717:R720))</f>
        <v>130737.1</v>
      </c>
      <c r="S722" s="551">
        <f>IF(SUM(Q704:Q715)&lt;=0,"",IF(R715=-1,"",R722/Q722*100-100))</f>
        <v>3.0562849253388862</v>
      </c>
      <c r="T722" s="328">
        <f>IF(T715=-1,"-1",SUM(T717:T720))</f>
        <v>130297.7</v>
      </c>
      <c r="U722" s="337">
        <f>IF(U715=-1,"-1",SUM(U717:U720))</f>
        <v>135178.29999999999</v>
      </c>
      <c r="V722" s="551">
        <f>IF(SUM(T704:T715)&lt;=0,"",IF(U715=-1,"",U722/T722*100-100))</f>
        <v>3.7457299706748444</v>
      </c>
      <c r="X722" s="136"/>
    </row>
    <row r="723" spans="1:28" ht="13.8" thickTop="1">
      <c r="B723" s="147"/>
      <c r="C723" s="180"/>
      <c r="D723" s="180"/>
      <c r="E723" s="180"/>
      <c r="F723" s="180"/>
      <c r="G723" s="180"/>
      <c r="H723" s="180"/>
      <c r="I723" s="180"/>
      <c r="J723" s="180"/>
      <c r="K723" s="180"/>
      <c r="L723" s="180"/>
      <c r="M723" s="180"/>
      <c r="N723" s="180"/>
      <c r="O723" s="180"/>
      <c r="P723" s="180"/>
      <c r="Q723" s="180"/>
      <c r="R723" s="180"/>
      <c r="S723" s="180"/>
      <c r="T723" s="180"/>
      <c r="U723" s="149"/>
      <c r="V723" s="149"/>
    </row>
    <row r="724" spans="1:28">
      <c r="B724" s="147"/>
      <c r="C724" s="180"/>
      <c r="D724" s="180"/>
      <c r="E724" s="180"/>
      <c r="F724" s="180"/>
      <c r="G724" s="180"/>
      <c r="H724" s="180"/>
      <c r="I724" s="180"/>
      <c r="J724" s="180"/>
      <c r="K724" s="180"/>
      <c r="L724" s="180"/>
      <c r="M724" s="180"/>
      <c r="N724" s="180"/>
      <c r="O724" s="180"/>
      <c r="P724" s="180"/>
      <c r="Q724" s="180"/>
      <c r="R724" s="180"/>
      <c r="S724" s="180"/>
      <c r="T724" s="180"/>
      <c r="U724" s="149"/>
      <c r="V724" s="149"/>
    </row>
    <row r="725" spans="1:28">
      <c r="B725" s="152" t="str">
        <f>IF($F$1="de",headings!$C$37,IF($F$1="fr",headings!$B$37,headings!$A$37))</f>
        <v>Comments</v>
      </c>
      <c r="C725" s="1021"/>
      <c r="D725" s="1022"/>
      <c r="E725" s="1022"/>
      <c r="F725" s="1022"/>
      <c r="G725" s="1022"/>
      <c r="H725" s="1022"/>
      <c r="I725" s="1022"/>
      <c r="J725" s="1022"/>
      <c r="K725" s="1022"/>
      <c r="L725" s="1022"/>
      <c r="M725" s="1022"/>
      <c r="N725" s="1022"/>
      <c r="O725" s="1022"/>
      <c r="P725" s="1022"/>
      <c r="Q725" s="1022"/>
      <c r="R725" s="1022"/>
      <c r="S725" s="1022"/>
      <c r="T725" s="1023"/>
      <c r="U725" s="149"/>
      <c r="V725" s="149"/>
    </row>
    <row r="726" spans="1:28">
      <c r="B726" s="151"/>
      <c r="C726" s="1024"/>
      <c r="D726" s="1025"/>
      <c r="E726" s="1025"/>
      <c r="F726" s="1025"/>
      <c r="G726" s="1025"/>
      <c r="H726" s="1025"/>
      <c r="I726" s="1025"/>
      <c r="J726" s="1025"/>
      <c r="K726" s="1025"/>
      <c r="L726" s="1025"/>
      <c r="M726" s="1025"/>
      <c r="N726" s="1025"/>
      <c r="O726" s="1025"/>
      <c r="P726" s="1025"/>
      <c r="Q726" s="1025"/>
      <c r="R726" s="1025"/>
      <c r="S726" s="1025"/>
      <c r="T726" s="1026"/>
      <c r="U726" s="149"/>
      <c r="V726" s="149"/>
    </row>
    <row r="727" spans="1:28">
      <c r="B727" s="151"/>
      <c r="C727" s="1024"/>
      <c r="D727" s="1025"/>
      <c r="E727" s="1025"/>
      <c r="F727" s="1025"/>
      <c r="G727" s="1025"/>
      <c r="H727" s="1025"/>
      <c r="I727" s="1025"/>
      <c r="J727" s="1025"/>
      <c r="K727" s="1025"/>
      <c r="L727" s="1025"/>
      <c r="M727" s="1025"/>
      <c r="N727" s="1025"/>
      <c r="O727" s="1025"/>
      <c r="P727" s="1025"/>
      <c r="Q727" s="1025"/>
      <c r="R727" s="1025"/>
      <c r="S727" s="1025"/>
      <c r="T727" s="1026"/>
      <c r="U727" s="149"/>
      <c r="V727" s="149"/>
      <c r="X727" s="141"/>
    </row>
    <row r="728" spans="1:28">
      <c r="B728" s="151"/>
      <c r="C728" s="1027"/>
      <c r="D728" s="1028"/>
      <c r="E728" s="1028"/>
      <c r="F728" s="1028"/>
      <c r="G728" s="1028"/>
      <c r="H728" s="1028"/>
      <c r="I728" s="1028"/>
      <c r="J728" s="1028"/>
      <c r="K728" s="1028"/>
      <c r="L728" s="1028"/>
      <c r="M728" s="1028"/>
      <c r="N728" s="1028"/>
      <c r="O728" s="1028"/>
      <c r="P728" s="1028"/>
      <c r="Q728" s="1028"/>
      <c r="R728" s="1028"/>
      <c r="S728" s="1028"/>
      <c r="T728" s="1029"/>
      <c r="U728" s="149"/>
      <c r="V728" s="149"/>
      <c r="X728" s="131"/>
    </row>
    <row r="729" spans="1:28">
      <c r="B729" s="151"/>
      <c r="C729" s="180"/>
      <c r="D729" s="180"/>
      <c r="E729" s="180"/>
      <c r="F729" s="180"/>
      <c r="G729" s="180"/>
      <c r="H729" s="180"/>
      <c r="I729" s="180"/>
      <c r="J729" s="180"/>
      <c r="K729" s="180"/>
      <c r="L729" s="180"/>
      <c r="M729" s="180"/>
      <c r="N729" s="180"/>
      <c r="O729" s="180"/>
      <c r="P729" s="180"/>
      <c r="Q729" s="180"/>
      <c r="R729" s="180"/>
      <c r="S729" s="180"/>
      <c r="T729" s="180"/>
      <c r="U729" s="149"/>
      <c r="V729" s="149"/>
    </row>
    <row r="730" spans="1:28">
      <c r="A730" s="142"/>
      <c r="B730" s="143"/>
      <c r="C730" s="181"/>
      <c r="D730" s="181"/>
      <c r="E730" s="181"/>
      <c r="F730" s="181"/>
      <c r="G730" s="181"/>
      <c r="H730" s="181"/>
      <c r="I730" s="181"/>
      <c r="J730" s="181"/>
      <c r="K730" s="181"/>
      <c r="L730" s="181"/>
      <c r="M730" s="181"/>
      <c r="N730" s="181"/>
      <c r="O730" s="181"/>
      <c r="P730" s="181"/>
      <c r="Q730" s="181"/>
      <c r="R730" s="181"/>
      <c r="S730" s="181"/>
      <c r="T730" s="181"/>
      <c r="U730" s="181"/>
      <c r="V730" s="181"/>
    </row>
    <row r="731" spans="1:28" s="141" customFormat="1" ht="6.75" customHeight="1">
      <c r="B731" s="146"/>
      <c r="C731" s="154"/>
      <c r="D731" s="154"/>
      <c r="E731" s="155"/>
      <c r="F731" s="154"/>
      <c r="G731" s="154"/>
      <c r="H731" s="155"/>
      <c r="I731" s="154"/>
      <c r="J731" s="154"/>
      <c r="K731" s="155"/>
      <c r="L731" s="154"/>
      <c r="M731" s="154"/>
      <c r="N731" s="155"/>
      <c r="O731" s="154"/>
      <c r="P731" s="154"/>
      <c r="Q731" s="155"/>
      <c r="R731" s="154"/>
      <c r="S731" s="154"/>
      <c r="T731" s="155"/>
      <c r="U731" s="149"/>
      <c r="V731" s="149"/>
      <c r="X731" s="136"/>
      <c r="AA731" s="239"/>
      <c r="AB731" s="239"/>
    </row>
    <row r="732" spans="1:28" s="131" customFormat="1" ht="17.399999999999999">
      <c r="B732" s="150" t="str">
        <f>IF($F$1="de",headings!$C$3,IF($F$1="fr",headings!$B$3,headings!$A$3))</f>
        <v>Railway Operator:</v>
      </c>
      <c r="C732" s="156"/>
      <c r="D732" s="156"/>
      <c r="E732" s="156"/>
      <c r="F732" s="1020" t="s">
        <v>50</v>
      </c>
      <c r="G732" s="1020"/>
      <c r="H732" s="1020"/>
      <c r="I732" s="1020"/>
      <c r="J732" s="1020"/>
      <c r="K732" s="157"/>
      <c r="L732" s="157"/>
      <c r="M732" s="157"/>
      <c r="N732" s="157"/>
      <c r="O732" s="157"/>
      <c r="P732" s="157"/>
      <c r="Q732" s="158"/>
      <c r="R732" s="158"/>
      <c r="S732" s="158"/>
      <c r="T732" s="158"/>
      <c r="U732" s="149"/>
      <c r="V732" s="149"/>
      <c r="X732" s="136"/>
      <c r="AA732" s="243"/>
      <c r="AB732" s="243"/>
    </row>
    <row r="733" spans="1:28" ht="6.75" customHeight="1" thickBot="1">
      <c r="B733" s="146"/>
      <c r="C733" s="157"/>
      <c r="D733" s="157"/>
      <c r="E733" s="159"/>
      <c r="F733" s="157"/>
      <c r="G733" s="157"/>
      <c r="H733" s="157"/>
      <c r="I733" s="157"/>
      <c r="J733" s="157"/>
      <c r="K733" s="157"/>
      <c r="L733" s="157"/>
      <c r="M733" s="157"/>
      <c r="N733" s="157"/>
      <c r="O733" s="157"/>
      <c r="P733" s="157"/>
      <c r="Q733" s="157"/>
      <c r="R733" s="157"/>
      <c r="S733" s="157"/>
      <c r="T733" s="160"/>
      <c r="U733" s="149"/>
      <c r="V733" s="149"/>
    </row>
    <row r="734" spans="1:28" ht="15.75" customHeight="1" thickTop="1">
      <c r="A734" s="136" t="str">
        <f>F732&amp;"m01"</f>
        <v>LDZm01</v>
      </c>
      <c r="B734" s="146" t="str">
        <f>IF($F$1="de",headings!$C$6,IF($F$1="fr",headings!$B$6,headings!$A$6))</f>
        <v>January</v>
      </c>
      <c r="C734" s="293">
        <v>17</v>
      </c>
      <c r="D734" s="310">
        <v>16</v>
      </c>
      <c r="E734" s="124">
        <v>-5.8823529411764781</v>
      </c>
      <c r="F734" s="293">
        <v>4</v>
      </c>
      <c r="G734" s="310">
        <v>4</v>
      </c>
      <c r="H734" s="124">
        <v>0</v>
      </c>
      <c r="I734" s="310">
        <v>-1</v>
      </c>
      <c r="J734" s="311">
        <v>-1</v>
      </c>
      <c r="K734" s="293">
        <v>4598</v>
      </c>
      <c r="L734" s="310">
        <v>4666</v>
      </c>
      <c r="M734" s="124">
        <v>1.4789038712483631</v>
      </c>
      <c r="N734" s="293">
        <v>1194</v>
      </c>
      <c r="O734" s="310">
        <v>1260</v>
      </c>
      <c r="P734" s="124">
        <v>5.5276381909547609</v>
      </c>
      <c r="Q734" s="293">
        <v>4500</v>
      </c>
      <c r="R734" s="310">
        <v>4594</v>
      </c>
      <c r="S734" s="124">
        <v>2.0888888888889028</v>
      </c>
      <c r="T734" s="293">
        <v>1172</v>
      </c>
      <c r="U734" s="310">
        <v>1243</v>
      </c>
      <c r="V734" s="124">
        <v>6.0580204778156883</v>
      </c>
    </row>
    <row r="735" spans="1:28" ht="15.75" customHeight="1">
      <c r="A735" s="136" t="str">
        <f>F732&amp;"m02"</f>
        <v>LDZm02</v>
      </c>
      <c r="B735" s="146" t="str">
        <f>IF($F$1="de",headings!$C$7,IF($F$1="fr",headings!$B$7,headings!$A$7))</f>
        <v>February</v>
      </c>
      <c r="C735" s="294">
        <v>19</v>
      </c>
      <c r="D735" s="312">
        <v>17</v>
      </c>
      <c r="E735" s="127">
        <v>-10.526315789473685</v>
      </c>
      <c r="F735" s="294">
        <v>5</v>
      </c>
      <c r="G735" s="312">
        <v>4</v>
      </c>
      <c r="H735" s="127">
        <v>-20</v>
      </c>
      <c r="I735" s="312">
        <v>-1</v>
      </c>
      <c r="J735" s="313">
        <v>-1</v>
      </c>
      <c r="K735" s="294">
        <v>4321</v>
      </c>
      <c r="L735" s="312">
        <v>4596</v>
      </c>
      <c r="M735" s="127">
        <v>6.3642675306641934</v>
      </c>
      <c r="N735" s="294">
        <v>1210</v>
      </c>
      <c r="O735" s="312">
        <v>1260</v>
      </c>
      <c r="P735" s="127">
        <v>4.1322314049586879</v>
      </c>
      <c r="Q735" s="294">
        <v>4198</v>
      </c>
      <c r="R735" s="312">
        <v>4528</v>
      </c>
      <c r="S735" s="127">
        <v>7.8608861362553455</v>
      </c>
      <c r="T735" s="294">
        <v>1184</v>
      </c>
      <c r="U735" s="312">
        <v>1244</v>
      </c>
      <c r="V735" s="127">
        <v>5.0675675675675649</v>
      </c>
    </row>
    <row r="736" spans="1:28" ht="15.75" customHeight="1" thickBot="1">
      <c r="A736" s="136" t="str">
        <f>F732&amp;"m03"</f>
        <v>LDZm03</v>
      </c>
      <c r="B736" s="146" t="str">
        <f>IF($F$1="de",headings!$C$8,IF($F$1="fr",headings!$B$8,headings!$A$8))</f>
        <v>March</v>
      </c>
      <c r="C736" s="295">
        <v>24</v>
      </c>
      <c r="D736" s="312">
        <v>21</v>
      </c>
      <c r="E736" s="129">
        <v>-12.5</v>
      </c>
      <c r="F736" s="295">
        <v>6</v>
      </c>
      <c r="G736" s="312">
        <v>5</v>
      </c>
      <c r="H736" s="129">
        <v>-16.666666666666657</v>
      </c>
      <c r="I736" s="312">
        <v>-1</v>
      </c>
      <c r="J736" s="313">
        <v>-1</v>
      </c>
      <c r="K736" s="295">
        <v>4362</v>
      </c>
      <c r="L736" s="312">
        <v>5569</v>
      </c>
      <c r="M736" s="129">
        <v>27.670793214121957</v>
      </c>
      <c r="N736" s="295">
        <v>1258</v>
      </c>
      <c r="O736" s="312">
        <v>1584</v>
      </c>
      <c r="P736" s="129">
        <v>25.9141494435612</v>
      </c>
      <c r="Q736" s="295">
        <v>4279</v>
      </c>
      <c r="R736" s="312">
        <v>5498</v>
      </c>
      <c r="S736" s="129">
        <v>28.487964477681686</v>
      </c>
      <c r="T736" s="295">
        <v>1238</v>
      </c>
      <c r="U736" s="312">
        <v>1565</v>
      </c>
      <c r="V736" s="129">
        <v>26.413570274636513</v>
      </c>
    </row>
    <row r="737" spans="1:28" ht="15.75" customHeight="1" thickTop="1">
      <c r="A737" s="136" t="str">
        <f>F732&amp;"m04"</f>
        <v>LDZm04</v>
      </c>
      <c r="B737" s="146" t="str">
        <f>IF($F$1="de",headings!$C$9,IF($F$1="fr",headings!$B$9,headings!$A$9))</f>
        <v>April</v>
      </c>
      <c r="C737" s="309">
        <v>28</v>
      </c>
      <c r="D737" s="310">
        <v>24</v>
      </c>
      <c r="E737" s="124">
        <v>-14.285714285714292</v>
      </c>
      <c r="F737" s="309">
        <v>7</v>
      </c>
      <c r="G737" s="310">
        <v>6</v>
      </c>
      <c r="H737" s="124">
        <v>-14.285714285714292</v>
      </c>
      <c r="I737" s="310">
        <v>-1</v>
      </c>
      <c r="J737" s="311">
        <v>-1</v>
      </c>
      <c r="K737" s="309">
        <v>4320</v>
      </c>
      <c r="L737" s="310">
        <v>5471</v>
      </c>
      <c r="M737" s="124">
        <v>26.643518518518519</v>
      </c>
      <c r="N737" s="309">
        <v>1150</v>
      </c>
      <c r="O737" s="310">
        <v>1508</v>
      </c>
      <c r="P737" s="124">
        <v>31.130434782608688</v>
      </c>
      <c r="Q737" s="309">
        <v>4229</v>
      </c>
      <c r="R737" s="310">
        <v>5416</v>
      </c>
      <c r="S737" s="124">
        <v>28.068101205958868</v>
      </c>
      <c r="T737" s="309">
        <v>1130</v>
      </c>
      <c r="U737" s="310">
        <v>1495</v>
      </c>
      <c r="V737" s="124">
        <v>32.300884955752196</v>
      </c>
    </row>
    <row r="738" spans="1:28" ht="15.75" customHeight="1">
      <c r="A738" s="136" t="str">
        <f>F732&amp;"m05"</f>
        <v>LDZm05</v>
      </c>
      <c r="B738" s="146" t="str">
        <f>IF($F$1="de",headings!$C$10,IF($F$1="fr",headings!$B$10,headings!$A$10))</f>
        <v>May</v>
      </c>
      <c r="C738" s="294">
        <v>29</v>
      </c>
      <c r="D738" s="312">
        <v>28</v>
      </c>
      <c r="E738" s="127">
        <v>-3.448275862068968</v>
      </c>
      <c r="F738" s="294">
        <v>7</v>
      </c>
      <c r="G738" s="312">
        <v>7</v>
      </c>
      <c r="H738" s="127">
        <v>0</v>
      </c>
      <c r="I738" s="312">
        <v>-1</v>
      </c>
      <c r="J738" s="313">
        <v>-1</v>
      </c>
      <c r="K738" s="294">
        <v>3977</v>
      </c>
      <c r="L738" s="312">
        <v>5065</v>
      </c>
      <c r="M738" s="127">
        <v>27.357304500880048</v>
      </c>
      <c r="N738" s="294">
        <v>1134</v>
      </c>
      <c r="O738" s="312">
        <v>1401</v>
      </c>
      <c r="P738" s="127">
        <v>23.54497354497353</v>
      </c>
      <c r="Q738" s="294">
        <v>3895</v>
      </c>
      <c r="R738" s="312">
        <v>4992</v>
      </c>
      <c r="S738" s="127">
        <v>28.164313222079585</v>
      </c>
      <c r="T738" s="294">
        <v>1114</v>
      </c>
      <c r="U738" s="312">
        <v>1382</v>
      </c>
      <c r="V738" s="127">
        <v>24.05745062836624</v>
      </c>
    </row>
    <row r="739" spans="1:28" ht="15.75" customHeight="1" thickBot="1">
      <c r="A739" s="136" t="str">
        <f>F732&amp;"m06"</f>
        <v>LDZm06</v>
      </c>
      <c r="B739" s="146" t="str">
        <f>IF($F$1="de",headings!$C$11,IF($F$1="fr",headings!$B$11,headings!$A$11))</f>
        <v>June</v>
      </c>
      <c r="C739" s="295">
        <v>39</v>
      </c>
      <c r="D739" s="312">
        <v>43</v>
      </c>
      <c r="E739" s="129">
        <v>10.256410256410263</v>
      </c>
      <c r="F739" s="295">
        <v>10</v>
      </c>
      <c r="G739" s="312">
        <v>10</v>
      </c>
      <c r="H739" s="129">
        <v>0</v>
      </c>
      <c r="I739" s="312">
        <v>-1</v>
      </c>
      <c r="J739" s="313">
        <v>-1</v>
      </c>
      <c r="K739" s="295">
        <v>3711</v>
      </c>
      <c r="L739" s="312">
        <v>4517</v>
      </c>
      <c r="M739" s="129">
        <v>21.719213150094305</v>
      </c>
      <c r="N739" s="295">
        <v>1086</v>
      </c>
      <c r="O739" s="312">
        <v>1259</v>
      </c>
      <c r="P739" s="129">
        <v>15.930018416206266</v>
      </c>
      <c r="Q739" s="295">
        <v>3629</v>
      </c>
      <c r="R739" s="312">
        <v>4432</v>
      </c>
      <c r="S739" s="129">
        <v>22.127307798291554</v>
      </c>
      <c r="T739" s="295">
        <v>1066</v>
      </c>
      <c r="U739" s="312">
        <v>1238</v>
      </c>
      <c r="V739" s="129">
        <v>16.135084427767367</v>
      </c>
    </row>
    <row r="740" spans="1:28" ht="15.75" customHeight="1" thickTop="1">
      <c r="A740" s="136" t="str">
        <f>F732&amp;"m07"</f>
        <v>LDZm07</v>
      </c>
      <c r="B740" s="146" t="str">
        <f>IF($F$1="de",headings!$C$12,IF($F$1="fr",headings!$B$12,headings!$A$12))</f>
        <v>July</v>
      </c>
      <c r="C740" s="309">
        <v>44</v>
      </c>
      <c r="D740" s="310">
        <v>49</v>
      </c>
      <c r="E740" s="127">
        <v>11.36363636363636</v>
      </c>
      <c r="F740" s="309">
        <v>10</v>
      </c>
      <c r="G740" s="310">
        <v>12</v>
      </c>
      <c r="H740" s="127">
        <v>20</v>
      </c>
      <c r="I740" s="310">
        <v>-1</v>
      </c>
      <c r="J740" s="311">
        <v>-1</v>
      </c>
      <c r="K740" s="309">
        <v>3813</v>
      </c>
      <c r="L740" s="310">
        <v>4547</v>
      </c>
      <c r="M740" s="124">
        <v>19.249934434828205</v>
      </c>
      <c r="N740" s="309">
        <v>1035</v>
      </c>
      <c r="O740" s="310">
        <v>1302</v>
      </c>
      <c r="P740" s="124">
        <v>25.79710144927536</v>
      </c>
      <c r="Q740" s="309">
        <v>3706</v>
      </c>
      <c r="R740" s="310">
        <v>4443</v>
      </c>
      <c r="S740" s="124">
        <v>19.886670264436049</v>
      </c>
      <c r="T740" s="309">
        <v>1010</v>
      </c>
      <c r="U740" s="310">
        <v>1276</v>
      </c>
      <c r="V740" s="124">
        <v>26.336633663366342</v>
      </c>
    </row>
    <row r="741" spans="1:28" ht="15.75" customHeight="1">
      <c r="A741" s="136" t="str">
        <f>F732&amp;"m08"</f>
        <v>LDZm08</v>
      </c>
      <c r="B741" s="146" t="str">
        <f>IF($F$1="de",headings!$C$13,IF($F$1="fr",headings!$B$13,headings!$A$13))</f>
        <v>August</v>
      </c>
      <c r="C741" s="294">
        <v>32</v>
      </c>
      <c r="D741" s="312">
        <v>32</v>
      </c>
      <c r="E741" s="127">
        <v>0</v>
      </c>
      <c r="F741" s="294">
        <v>7</v>
      </c>
      <c r="G741" s="312">
        <v>7</v>
      </c>
      <c r="H741" s="127">
        <v>0</v>
      </c>
      <c r="I741" s="312">
        <v>-1</v>
      </c>
      <c r="J741" s="313">
        <v>-1</v>
      </c>
      <c r="K741" s="294">
        <v>3815</v>
      </c>
      <c r="L741" s="312">
        <v>4453</v>
      </c>
      <c r="M741" s="127">
        <v>16.723460026212322</v>
      </c>
      <c r="N741" s="294">
        <v>954</v>
      </c>
      <c r="O741" s="312">
        <v>1278</v>
      </c>
      <c r="P741" s="127">
        <v>33.962264150943383</v>
      </c>
      <c r="Q741" s="294">
        <v>3638</v>
      </c>
      <c r="R741" s="312">
        <v>4286</v>
      </c>
      <c r="S741" s="127">
        <v>17.811984606926885</v>
      </c>
      <c r="T741" s="294">
        <v>914</v>
      </c>
      <c r="U741" s="312">
        <v>1237</v>
      </c>
      <c r="V741" s="127">
        <v>35.339168490153185</v>
      </c>
    </row>
    <row r="742" spans="1:28" ht="15.75" customHeight="1" thickBot="1">
      <c r="A742" s="136" t="str">
        <f>F732&amp;"m09"</f>
        <v>LDZm09</v>
      </c>
      <c r="B742" s="146" t="str">
        <f>IF($F$1="de",headings!$C$14,IF($F$1="fr",headings!$B$14,headings!$A$14))</f>
        <v>September</v>
      </c>
      <c r="C742" s="295">
        <v>24</v>
      </c>
      <c r="D742" s="312">
        <v>22</v>
      </c>
      <c r="E742" s="129">
        <v>-8.3333333333333428</v>
      </c>
      <c r="F742" s="295">
        <v>5</v>
      </c>
      <c r="G742" s="314">
        <v>5</v>
      </c>
      <c r="H742" s="129">
        <v>0</v>
      </c>
      <c r="I742" s="315">
        <v>-1</v>
      </c>
      <c r="J742" s="316">
        <v>-1</v>
      </c>
      <c r="K742" s="295">
        <v>4017</v>
      </c>
      <c r="L742" s="314">
        <v>4302</v>
      </c>
      <c r="M742" s="129">
        <v>7.0948469006721524</v>
      </c>
      <c r="N742" s="295">
        <v>1059</v>
      </c>
      <c r="O742" s="314">
        <v>1178</v>
      </c>
      <c r="P742" s="129">
        <v>11.23701605288008</v>
      </c>
      <c r="Q742" s="295">
        <v>3866</v>
      </c>
      <c r="R742" s="314">
        <v>4161</v>
      </c>
      <c r="S742" s="129">
        <v>7.6306259699948242</v>
      </c>
      <c r="T742" s="295">
        <v>1025</v>
      </c>
      <c r="U742" s="314">
        <v>1139</v>
      </c>
      <c r="V742" s="129">
        <v>11.121951219512198</v>
      </c>
    </row>
    <row r="743" spans="1:28" ht="15.75" customHeight="1" thickTop="1">
      <c r="A743" s="136" t="str">
        <f>F732&amp;"m10"</f>
        <v>LDZm10</v>
      </c>
      <c r="B743" s="146" t="str">
        <f>IF($F$1="de",headings!$C$15,IF($F$1="fr",headings!$B$15,headings!$A$15))</f>
        <v>October</v>
      </c>
      <c r="C743" s="309">
        <v>24</v>
      </c>
      <c r="D743" s="310">
        <v>24</v>
      </c>
      <c r="E743" s="127">
        <v>0</v>
      </c>
      <c r="F743" s="317">
        <v>6</v>
      </c>
      <c r="G743" s="312">
        <v>5</v>
      </c>
      <c r="H743" s="127">
        <v>-16.666666666666657</v>
      </c>
      <c r="I743" s="312">
        <v>-1</v>
      </c>
      <c r="J743" s="313">
        <v>-1</v>
      </c>
      <c r="K743" s="317">
        <v>3916</v>
      </c>
      <c r="L743" s="312">
        <v>5217</v>
      </c>
      <c r="M743" s="127">
        <v>33.22267620020429</v>
      </c>
      <c r="N743" s="317">
        <v>993</v>
      </c>
      <c r="O743" s="312">
        <v>1446</v>
      </c>
      <c r="P743" s="127">
        <v>45.619335347432042</v>
      </c>
      <c r="Q743" s="317">
        <v>3793</v>
      </c>
      <c r="R743" s="312">
        <v>5077</v>
      </c>
      <c r="S743" s="127">
        <v>33.851832322699693</v>
      </c>
      <c r="T743" s="317">
        <v>963</v>
      </c>
      <c r="U743" s="312">
        <v>1414</v>
      </c>
      <c r="V743" s="127">
        <v>46.832814122533762</v>
      </c>
      <c r="X743" s="137"/>
    </row>
    <row r="744" spans="1:28" ht="15.75" customHeight="1">
      <c r="A744" s="136" t="str">
        <f>F732&amp;"m11"</f>
        <v>LDZm11</v>
      </c>
      <c r="B744" s="146" t="str">
        <f>IF($F$1="de",headings!$C$16,IF($F$1="fr",headings!$B$16,headings!$A$16))</f>
        <v>November</v>
      </c>
      <c r="C744" s="294">
        <v>29</v>
      </c>
      <c r="D744" s="312">
        <v>-1</v>
      </c>
      <c r="E744" s="127" t="s">
        <v>246</v>
      </c>
      <c r="F744" s="317">
        <v>7</v>
      </c>
      <c r="G744" s="312">
        <v>-1</v>
      </c>
      <c r="H744" s="127" t="s">
        <v>246</v>
      </c>
      <c r="I744" s="312">
        <v>-1</v>
      </c>
      <c r="J744" s="313">
        <v>-1</v>
      </c>
      <c r="K744" s="317">
        <v>4153</v>
      </c>
      <c r="L744" s="312">
        <v>-1</v>
      </c>
      <c r="M744" s="127" t="s">
        <v>246</v>
      </c>
      <c r="N744" s="317">
        <v>1067</v>
      </c>
      <c r="O744" s="312">
        <v>-1</v>
      </c>
      <c r="P744" s="127" t="s">
        <v>246</v>
      </c>
      <c r="Q744" s="317">
        <v>4086</v>
      </c>
      <c r="R744" s="312">
        <v>-1</v>
      </c>
      <c r="S744" s="127" t="s">
        <v>246</v>
      </c>
      <c r="T744" s="317">
        <v>1051</v>
      </c>
      <c r="U744" s="312">
        <v>-1</v>
      </c>
      <c r="V744" s="127" t="s">
        <v>246</v>
      </c>
      <c r="X744" s="137"/>
    </row>
    <row r="745" spans="1:28" ht="15.75" customHeight="1" thickBot="1">
      <c r="A745" s="136" t="str">
        <f>F732&amp;"m12"</f>
        <v>LDZm12</v>
      </c>
      <c r="B745" s="146" t="str">
        <f>IF($F$1="de",headings!$C$17,IF($F$1="fr",headings!$B$17,headings!$A$17))</f>
        <v>December</v>
      </c>
      <c r="C745" s="325">
        <v>30</v>
      </c>
      <c r="D745" s="314">
        <v>-1</v>
      </c>
      <c r="E745" s="129" t="s">
        <v>246</v>
      </c>
      <c r="F745" s="325">
        <v>7</v>
      </c>
      <c r="G745" s="314">
        <v>-1</v>
      </c>
      <c r="H745" s="129" t="s">
        <v>246</v>
      </c>
      <c r="I745" s="314">
        <v>-1</v>
      </c>
      <c r="J745" s="316">
        <v>-1</v>
      </c>
      <c r="K745" s="325">
        <v>4160</v>
      </c>
      <c r="L745" s="314">
        <v>-1</v>
      </c>
      <c r="M745" s="129" t="s">
        <v>246</v>
      </c>
      <c r="N745" s="325">
        <v>1033</v>
      </c>
      <c r="O745" s="314">
        <v>-1</v>
      </c>
      <c r="P745" s="129" t="s">
        <v>246</v>
      </c>
      <c r="Q745" s="325">
        <v>4084</v>
      </c>
      <c r="R745" s="314">
        <v>-1</v>
      </c>
      <c r="S745" s="129" t="s">
        <v>246</v>
      </c>
      <c r="T745" s="325">
        <v>1015</v>
      </c>
      <c r="U745" s="314">
        <v>-1</v>
      </c>
      <c r="V745" s="129" t="s">
        <v>246</v>
      </c>
      <c r="X745" s="137"/>
    </row>
    <row r="746" spans="1:28" ht="14.4" thickTop="1" thickBot="1">
      <c r="B746" s="146"/>
      <c r="C746" s="146"/>
      <c r="D746" s="146"/>
      <c r="E746" s="146"/>
      <c r="F746" s="146"/>
      <c r="G746" s="146"/>
      <c r="H746" s="146"/>
      <c r="I746" s="146"/>
      <c r="J746" s="146"/>
      <c r="K746" s="146"/>
      <c r="L746" s="146"/>
      <c r="M746" s="146"/>
      <c r="N746" s="146"/>
      <c r="O746" s="146"/>
      <c r="P746" s="146"/>
      <c r="Q746" s="146"/>
      <c r="R746" s="146"/>
      <c r="S746" s="146"/>
      <c r="T746" s="146"/>
      <c r="U746" s="146"/>
      <c r="V746" s="146"/>
      <c r="X746" s="137"/>
    </row>
    <row r="747" spans="1:28" s="137" customFormat="1" ht="15.75" customHeight="1" thickTop="1">
      <c r="A747" s="137" t="str">
        <f>F732&amp;"q1"</f>
        <v>LDZq1</v>
      </c>
      <c r="B747" s="146" t="str">
        <f>IF($F$1="de",headings!$C$31,IF($F$1="fr",headings!$B$31,headings!$A$31))</f>
        <v>Quarter 1</v>
      </c>
      <c r="C747" s="319">
        <v>60</v>
      </c>
      <c r="D747" s="320">
        <v>54</v>
      </c>
      <c r="E747" s="358">
        <v>-10</v>
      </c>
      <c r="F747" s="319">
        <v>15</v>
      </c>
      <c r="G747" s="320">
        <v>13</v>
      </c>
      <c r="H747" s="358">
        <v>-13.333333333333329</v>
      </c>
      <c r="I747" s="320" t="s">
        <v>362</v>
      </c>
      <c r="J747" s="321" t="s">
        <v>362</v>
      </c>
      <c r="K747" s="319">
        <v>13281</v>
      </c>
      <c r="L747" s="320">
        <v>14831</v>
      </c>
      <c r="M747" s="358">
        <v>11.670807921090272</v>
      </c>
      <c r="N747" s="319">
        <v>3662</v>
      </c>
      <c r="O747" s="320">
        <v>4104</v>
      </c>
      <c r="P747" s="358">
        <v>12.069907154560354</v>
      </c>
      <c r="Q747" s="319">
        <v>12977</v>
      </c>
      <c r="R747" s="320">
        <v>14620</v>
      </c>
      <c r="S747" s="358">
        <v>12.660861524235173</v>
      </c>
      <c r="T747" s="319">
        <v>3594</v>
      </c>
      <c r="U747" s="320">
        <v>4052</v>
      </c>
      <c r="V747" s="358">
        <v>12.743461324429603</v>
      </c>
      <c r="X747" s="136"/>
      <c r="AA747" s="244"/>
      <c r="AB747" s="244"/>
    </row>
    <row r="748" spans="1:28" s="137" customFormat="1" ht="15.75" customHeight="1">
      <c r="A748" s="137" t="str">
        <f>F732&amp;"q2"</f>
        <v>LDZq2</v>
      </c>
      <c r="B748" s="146" t="str">
        <f>IF($F$1="de",headings!$C$32,IF($F$1="fr",headings!$B$32,headings!$A$32))</f>
        <v>Quarter 2</v>
      </c>
      <c r="C748" s="322">
        <v>96</v>
      </c>
      <c r="D748" s="323">
        <v>95</v>
      </c>
      <c r="E748" s="342">
        <v>-1.0416666666666572</v>
      </c>
      <c r="F748" s="322">
        <v>24</v>
      </c>
      <c r="G748" s="323">
        <v>23</v>
      </c>
      <c r="H748" s="342">
        <v>-4.1666666666666572</v>
      </c>
      <c r="I748" s="323" t="s">
        <v>362</v>
      </c>
      <c r="J748" s="324" t="s">
        <v>362</v>
      </c>
      <c r="K748" s="322">
        <v>12008</v>
      </c>
      <c r="L748" s="323">
        <v>15053</v>
      </c>
      <c r="M748" s="342">
        <v>25.358094603597593</v>
      </c>
      <c r="N748" s="322">
        <v>3370</v>
      </c>
      <c r="O748" s="323">
        <v>4168</v>
      </c>
      <c r="P748" s="342">
        <v>23.679525222551916</v>
      </c>
      <c r="Q748" s="322">
        <v>11753</v>
      </c>
      <c r="R748" s="323">
        <v>14840</v>
      </c>
      <c r="S748" s="342">
        <v>26.265634306134601</v>
      </c>
      <c r="T748" s="322">
        <v>3310</v>
      </c>
      <c r="U748" s="323">
        <v>4115</v>
      </c>
      <c r="V748" s="342">
        <v>24.320241691842909</v>
      </c>
      <c r="X748" s="138"/>
      <c r="AA748" s="244"/>
      <c r="AB748" s="244"/>
    </row>
    <row r="749" spans="1:28" s="137" customFormat="1" ht="15.75" customHeight="1">
      <c r="A749" s="137" t="str">
        <f>F732&amp;"q3"</f>
        <v>LDZq3</v>
      </c>
      <c r="B749" s="146" t="str">
        <f>IF($F$1="de",headings!$C$33,IF($F$1="fr",headings!$B$33,headings!$A$33))</f>
        <v>Quarter 3</v>
      </c>
      <c r="C749" s="322">
        <v>100</v>
      </c>
      <c r="D749" s="323">
        <v>103</v>
      </c>
      <c r="E749" s="342">
        <v>3</v>
      </c>
      <c r="F749" s="322">
        <v>22</v>
      </c>
      <c r="G749" s="323">
        <v>24</v>
      </c>
      <c r="H749" s="342">
        <v>9.0909090909090793</v>
      </c>
      <c r="I749" s="323" t="s">
        <v>362</v>
      </c>
      <c r="J749" s="324" t="s">
        <v>362</v>
      </c>
      <c r="K749" s="322">
        <v>11645</v>
      </c>
      <c r="L749" s="323">
        <v>13302</v>
      </c>
      <c r="M749" s="342">
        <v>14.229282954057538</v>
      </c>
      <c r="N749" s="322">
        <v>3048</v>
      </c>
      <c r="O749" s="323">
        <v>3758</v>
      </c>
      <c r="P749" s="342">
        <v>23.29396325459318</v>
      </c>
      <c r="Q749" s="322">
        <v>11210</v>
      </c>
      <c r="R749" s="323">
        <v>12890</v>
      </c>
      <c r="S749" s="342">
        <v>14.986619090098131</v>
      </c>
      <c r="T749" s="322">
        <v>2949</v>
      </c>
      <c r="U749" s="323">
        <v>3652</v>
      </c>
      <c r="V749" s="342">
        <v>23.838589352322813</v>
      </c>
      <c r="X749" s="136"/>
      <c r="AA749" s="244"/>
      <c r="AB749" s="244"/>
    </row>
    <row r="750" spans="1:28" s="137" customFormat="1" ht="15.75" customHeight="1" thickBot="1">
      <c r="A750" s="137" t="str">
        <f>F732&amp;"q4"</f>
        <v>LDZq4</v>
      </c>
      <c r="B750" s="146" t="str">
        <f>IF($F$1="de",headings!$C$34,IF($F$1="fr",headings!$B$34,headings!$A$34))</f>
        <v>Quarter 4</v>
      </c>
      <c r="C750" s="325">
        <v>83</v>
      </c>
      <c r="D750" s="314">
        <v>-1</v>
      </c>
      <c r="E750" s="341" t="s">
        <v>246</v>
      </c>
      <c r="F750" s="325">
        <v>20</v>
      </c>
      <c r="G750" s="326" t="s">
        <v>362</v>
      </c>
      <c r="H750" s="341" t="s">
        <v>246</v>
      </c>
      <c r="I750" s="326" t="s">
        <v>362</v>
      </c>
      <c r="J750" s="327" t="s">
        <v>362</v>
      </c>
      <c r="K750" s="325">
        <v>12229</v>
      </c>
      <c r="L750" s="326" t="s">
        <v>362</v>
      </c>
      <c r="M750" s="341" t="s">
        <v>246</v>
      </c>
      <c r="N750" s="325">
        <v>3093</v>
      </c>
      <c r="O750" s="326" t="s">
        <v>362</v>
      </c>
      <c r="P750" s="341" t="s">
        <v>246</v>
      </c>
      <c r="Q750" s="325">
        <v>11963</v>
      </c>
      <c r="R750" s="326" t="s">
        <v>362</v>
      </c>
      <c r="S750" s="341" t="s">
        <v>246</v>
      </c>
      <c r="T750" s="325">
        <v>3029</v>
      </c>
      <c r="U750" s="326" t="s">
        <v>362</v>
      </c>
      <c r="V750" s="341" t="s">
        <v>246</v>
      </c>
      <c r="X750" s="136"/>
      <c r="AA750" s="244"/>
      <c r="AB750" s="244"/>
    </row>
    <row r="751" spans="1:28" ht="14.4" thickTop="1" thickBot="1">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8" s="138" customFormat="1" ht="15.75" customHeight="1" thickTop="1" thickBot="1">
      <c r="A752" s="138" t="str">
        <f>F732&amp;"y"</f>
        <v>LDZy</v>
      </c>
      <c r="B752" s="152" t="str">
        <f>IF($F$1="de",headings!$C$35,IF($F$1="fr",headings!$B$35,headings!$A$35))</f>
        <v>Full year</v>
      </c>
      <c r="C752" s="328">
        <v>339</v>
      </c>
      <c r="D752" s="329" t="s">
        <v>362</v>
      </c>
      <c r="E752" s="343" t="s">
        <v>246</v>
      </c>
      <c r="F752" s="328">
        <v>81</v>
      </c>
      <c r="G752" s="329" t="s">
        <v>362</v>
      </c>
      <c r="H752" s="343" t="s">
        <v>246</v>
      </c>
      <c r="I752" s="329" t="s">
        <v>362</v>
      </c>
      <c r="J752" s="330" t="s">
        <v>362</v>
      </c>
      <c r="K752" s="328">
        <v>49163</v>
      </c>
      <c r="L752" s="329" t="s">
        <v>362</v>
      </c>
      <c r="M752" s="343" t="s">
        <v>246</v>
      </c>
      <c r="N752" s="328">
        <v>13173</v>
      </c>
      <c r="O752" s="329" t="s">
        <v>362</v>
      </c>
      <c r="P752" s="343" t="s">
        <v>246</v>
      </c>
      <c r="Q752" s="328">
        <v>47903</v>
      </c>
      <c r="R752" s="329" t="s">
        <v>362</v>
      </c>
      <c r="S752" s="343" t="s">
        <v>246</v>
      </c>
      <c r="T752" s="328">
        <v>12882</v>
      </c>
      <c r="U752" s="329" t="s">
        <v>362</v>
      </c>
      <c r="V752" s="343" t="s">
        <v>246</v>
      </c>
      <c r="X752" s="136"/>
    </row>
    <row r="753" spans="1:28" ht="13.8" thickTop="1">
      <c r="B753" s="147"/>
      <c r="C753" s="180"/>
      <c r="D753" s="180"/>
      <c r="E753" s="180"/>
      <c r="F753" s="180"/>
      <c r="G753" s="180"/>
      <c r="H753" s="180"/>
      <c r="I753" s="180"/>
      <c r="J753" s="180"/>
      <c r="K753" s="180"/>
      <c r="L753" s="180"/>
      <c r="M753" s="180"/>
      <c r="N753" s="180"/>
      <c r="O753" s="180"/>
      <c r="P753" s="180"/>
      <c r="Q753" s="180"/>
      <c r="R753" s="180"/>
      <c r="S753" s="180"/>
      <c r="T753" s="180"/>
      <c r="U753" s="149"/>
      <c r="V753" s="148"/>
    </row>
    <row r="754" spans="1:28">
      <c r="B754" s="147"/>
      <c r="C754" s="180"/>
      <c r="D754" s="180"/>
      <c r="E754" s="180"/>
      <c r="F754" s="180"/>
      <c r="G754" s="180"/>
      <c r="H754" s="180"/>
      <c r="I754" s="180"/>
      <c r="J754" s="180"/>
      <c r="K754" s="180"/>
      <c r="L754" s="180"/>
      <c r="M754" s="180"/>
      <c r="N754" s="180"/>
      <c r="O754" s="180"/>
      <c r="P754" s="180"/>
      <c r="Q754" s="180"/>
      <c r="R754" s="180"/>
      <c r="S754" s="180"/>
      <c r="T754" s="180"/>
      <c r="U754" s="149"/>
      <c r="V754" s="149"/>
    </row>
    <row r="755" spans="1:28">
      <c r="B755" s="152" t="str">
        <f>IF($F$1="de",headings!$C$37,IF($F$1="fr",headings!$B$37,headings!$A$37))</f>
        <v>Comments</v>
      </c>
      <c r="C755" s="1021"/>
      <c r="D755" s="1022"/>
      <c r="E755" s="1022"/>
      <c r="F755" s="1022"/>
      <c r="G755" s="1022"/>
      <c r="H755" s="1022"/>
      <c r="I755" s="1022"/>
      <c r="J755" s="1022"/>
      <c r="K755" s="1022"/>
      <c r="L755" s="1022"/>
      <c r="M755" s="1022"/>
      <c r="N755" s="1022"/>
      <c r="O755" s="1022"/>
      <c r="P755" s="1022"/>
      <c r="Q755" s="1022"/>
      <c r="R755" s="1022"/>
      <c r="S755" s="1022"/>
      <c r="T755" s="1023"/>
      <c r="U755" s="149"/>
      <c r="V755" s="147"/>
    </row>
    <row r="756" spans="1:28">
      <c r="B756" s="151"/>
      <c r="C756" s="1024"/>
      <c r="D756" s="1025"/>
      <c r="E756" s="1025"/>
      <c r="F756" s="1025"/>
      <c r="G756" s="1025"/>
      <c r="H756" s="1025"/>
      <c r="I756" s="1025"/>
      <c r="J756" s="1025"/>
      <c r="K756" s="1025"/>
      <c r="L756" s="1025"/>
      <c r="M756" s="1025"/>
      <c r="N756" s="1025"/>
      <c r="O756" s="1025"/>
      <c r="P756" s="1025"/>
      <c r="Q756" s="1025"/>
      <c r="R756" s="1025"/>
      <c r="S756" s="1025"/>
      <c r="T756" s="1026"/>
      <c r="U756" s="149"/>
      <c r="V756" s="148"/>
    </row>
    <row r="757" spans="1:28">
      <c r="B757" s="151"/>
      <c r="C757" s="1024"/>
      <c r="D757" s="1025"/>
      <c r="E757" s="1025"/>
      <c r="F757" s="1025"/>
      <c r="G757" s="1025"/>
      <c r="H757" s="1025"/>
      <c r="I757" s="1025"/>
      <c r="J757" s="1025"/>
      <c r="K757" s="1025"/>
      <c r="L757" s="1025"/>
      <c r="M757" s="1025"/>
      <c r="N757" s="1025"/>
      <c r="O757" s="1025"/>
      <c r="P757" s="1025"/>
      <c r="Q757" s="1025"/>
      <c r="R757" s="1025"/>
      <c r="S757" s="1025"/>
      <c r="T757" s="1026"/>
      <c r="U757" s="149"/>
      <c r="V757" s="149"/>
      <c r="X757" s="141"/>
    </row>
    <row r="758" spans="1:28">
      <c r="B758" s="151"/>
      <c r="C758" s="1027"/>
      <c r="D758" s="1028"/>
      <c r="E758" s="1028"/>
      <c r="F758" s="1028"/>
      <c r="G758" s="1028"/>
      <c r="H758" s="1028"/>
      <c r="I758" s="1028"/>
      <c r="J758" s="1028"/>
      <c r="K758" s="1028"/>
      <c r="L758" s="1028"/>
      <c r="M758" s="1028"/>
      <c r="N758" s="1028"/>
      <c r="O758" s="1028"/>
      <c r="P758" s="1028"/>
      <c r="Q758" s="1028"/>
      <c r="R758" s="1028"/>
      <c r="S758" s="1028"/>
      <c r="T758" s="1029"/>
      <c r="U758" s="149"/>
      <c r="V758" s="147"/>
      <c r="X758" s="131"/>
    </row>
    <row r="759" spans="1:28">
      <c r="B759" s="151"/>
      <c r="C759" s="180"/>
      <c r="D759" s="180"/>
      <c r="E759" s="180"/>
      <c r="F759" s="180"/>
      <c r="G759" s="180"/>
      <c r="H759" s="180"/>
      <c r="I759" s="180"/>
      <c r="J759" s="180"/>
      <c r="K759" s="180"/>
      <c r="L759" s="180"/>
      <c r="M759" s="180"/>
      <c r="N759" s="180"/>
      <c r="O759" s="180"/>
      <c r="P759" s="180"/>
      <c r="Q759" s="180"/>
      <c r="R759" s="180"/>
      <c r="S759" s="180"/>
      <c r="T759" s="180"/>
      <c r="U759" s="149"/>
      <c r="V759" s="148"/>
    </row>
    <row r="760" spans="1:28">
      <c r="A760" s="142"/>
      <c r="B760" s="143"/>
      <c r="C760" s="181"/>
      <c r="D760" s="181"/>
      <c r="E760" s="181"/>
      <c r="F760" s="181"/>
      <c r="G760" s="181"/>
      <c r="H760" s="181"/>
      <c r="I760" s="181"/>
      <c r="J760" s="181"/>
      <c r="K760" s="181"/>
      <c r="L760" s="181"/>
      <c r="M760" s="181"/>
      <c r="N760" s="181"/>
      <c r="O760" s="181"/>
      <c r="P760" s="181"/>
      <c r="Q760" s="181"/>
      <c r="R760" s="181"/>
      <c r="S760" s="181"/>
      <c r="T760" s="181"/>
      <c r="U760" s="142"/>
      <c r="V760" s="149"/>
    </row>
    <row r="761" spans="1:28" s="141" customFormat="1" ht="6.75" customHeight="1">
      <c r="B761" s="146"/>
      <c r="C761" s="154"/>
      <c r="D761" s="154"/>
      <c r="E761" s="155"/>
      <c r="F761" s="154"/>
      <c r="G761" s="154"/>
      <c r="H761" s="155"/>
      <c r="I761" s="154"/>
      <c r="J761" s="154"/>
      <c r="K761" s="155"/>
      <c r="L761" s="154"/>
      <c r="M761" s="154"/>
      <c r="N761" s="155"/>
      <c r="O761" s="154"/>
      <c r="P761" s="154"/>
      <c r="Q761" s="155"/>
      <c r="R761" s="154"/>
      <c r="S761" s="154"/>
      <c r="T761" s="155"/>
      <c r="U761" s="147"/>
      <c r="V761" s="147"/>
      <c r="X761" s="136"/>
      <c r="AA761" s="239"/>
      <c r="AB761" s="239"/>
    </row>
    <row r="762" spans="1:28" s="131" customFormat="1" ht="17.399999999999999">
      <c r="B762" s="150" t="str">
        <f>IF($F$1="de",headings!$C$3,IF($F$1="fr",headings!$B$3,headings!$A$3))</f>
        <v>Railway Operator:</v>
      </c>
      <c r="C762" s="156"/>
      <c r="D762" s="156"/>
      <c r="E762" s="156"/>
      <c r="F762" s="1091" t="s">
        <v>51</v>
      </c>
      <c r="G762" s="1091"/>
      <c r="H762" s="1091"/>
      <c r="I762" s="1091"/>
      <c r="J762" s="1091"/>
      <c r="K762" s="157"/>
      <c r="L762" s="157"/>
      <c r="M762" s="157"/>
      <c r="N762" s="157"/>
      <c r="O762" s="157"/>
      <c r="P762" s="157"/>
      <c r="Q762" s="158"/>
      <c r="R762" s="158"/>
      <c r="S762" s="158"/>
      <c r="T762" s="158"/>
      <c r="U762" s="148"/>
      <c r="V762" s="148"/>
      <c r="X762" s="136"/>
      <c r="AA762" s="243"/>
      <c r="AB762" s="243"/>
    </row>
    <row r="763" spans="1:28" ht="6.75" customHeight="1" thickBot="1">
      <c r="B763" s="146"/>
      <c r="C763" s="157"/>
      <c r="D763" s="157"/>
      <c r="E763" s="159"/>
      <c r="F763" s="157"/>
      <c r="G763" s="157"/>
      <c r="H763" s="157"/>
      <c r="I763" s="157"/>
      <c r="J763" s="157"/>
      <c r="K763" s="157"/>
      <c r="L763" s="157"/>
      <c r="M763" s="157"/>
      <c r="N763" s="157"/>
      <c r="O763" s="157"/>
      <c r="P763" s="157"/>
      <c r="Q763" s="157"/>
      <c r="R763" s="157"/>
      <c r="S763" s="157"/>
      <c r="T763" s="160"/>
      <c r="U763" s="149"/>
      <c r="V763" s="149"/>
    </row>
    <row r="764" spans="1:28" ht="15.75" customHeight="1" thickTop="1">
      <c r="A764" s="136" t="str">
        <f>F762&amp;"m01"</f>
        <v>LGm01</v>
      </c>
      <c r="B764" s="146" t="str">
        <f>IF($F$1="de",headings!$C$6,IF($F$1="fr",headings!$B$6,headings!$A$6))</f>
        <v>January</v>
      </c>
      <c r="C764" s="293">
        <v>304.69</v>
      </c>
      <c r="D764" s="413">
        <v>342</v>
      </c>
      <c r="E764" s="546">
        <f>IF(C764&lt;0.001,"",IF(D764=-1,"",D764/C764*100-100))</f>
        <v>12.245232859627819</v>
      </c>
      <c r="F764" s="293">
        <v>22.34</v>
      </c>
      <c r="G764" s="413">
        <v>25</v>
      </c>
      <c r="H764" s="546">
        <f>IF(F764&lt;0.001,"",IF(G764=-1,"",G764/F764*100-100))</f>
        <v>11.90689346463742</v>
      </c>
      <c r="I764" s="310">
        <v>-1</v>
      </c>
      <c r="J764" s="311">
        <v>-1</v>
      </c>
      <c r="K764" s="293">
        <v>4065.46</v>
      </c>
      <c r="L764" s="413">
        <v>4390</v>
      </c>
      <c r="M764" s="546">
        <f>IF(K764&lt;0.001,"",IF(L764=-1,"",L764/K764*100-100))</f>
        <v>7.9828604881120526</v>
      </c>
      <c r="N764" s="293">
        <v>1171.1199999999999</v>
      </c>
      <c r="O764" s="413">
        <v>1259</v>
      </c>
      <c r="P764" s="546">
        <f>IF(N764&lt;0.001,"",IF(O764=-1,"",O764/N764*100-100))</f>
        <v>7.5039278639251279</v>
      </c>
      <c r="Q764" s="293">
        <v>3149.54</v>
      </c>
      <c r="R764" s="413">
        <v>3145</v>
      </c>
      <c r="S764" s="546">
        <f>IF(Q764&lt;0.001,"",IF(R764=-1,"",R764/Q764*100-100))</f>
        <v>-0.14414803431611745</v>
      </c>
      <c r="T764" s="293">
        <v>951.53</v>
      </c>
      <c r="U764" s="413">
        <v>953</v>
      </c>
      <c r="V764" s="546">
        <f>IF(T764&lt;0.001,"",IF(U764=-1,"",U764/T764*100-100))</f>
        <v>0.15448803505933029</v>
      </c>
    </row>
    <row r="765" spans="1:28" ht="15.75" customHeight="1">
      <c r="A765" s="136" t="str">
        <f>F762&amp;"m02"</f>
        <v>LGm02</v>
      </c>
      <c r="B765" s="146" t="str">
        <f>IF($F$1="de",headings!$C$7,IF($F$1="fr",headings!$B$7,headings!$A$7))</f>
        <v>February</v>
      </c>
      <c r="C765" s="294">
        <v>293.05</v>
      </c>
      <c r="D765" s="411">
        <v>302</v>
      </c>
      <c r="E765" s="547">
        <f>IF(C765&lt;0.001,"",IF(D765=-1,"",D765/C765*100-100))</f>
        <v>3.0540863333901882</v>
      </c>
      <c r="F765" s="294">
        <v>20.83</v>
      </c>
      <c r="G765" s="411">
        <v>22</v>
      </c>
      <c r="H765" s="547">
        <f>IF(F765&lt;0.001,"",IF(G765=-1,"",G765/F765*100-100))</f>
        <v>5.6168987037926001</v>
      </c>
      <c r="I765" s="312">
        <v>-1</v>
      </c>
      <c r="J765" s="313">
        <v>-1</v>
      </c>
      <c r="K765" s="294">
        <v>3881.33</v>
      </c>
      <c r="L765" s="411">
        <v>4118</v>
      </c>
      <c r="M765" s="547">
        <f>IF(K765&lt;0.001,"",IF(L765=-1,"",L765/K765*100-100))</f>
        <v>6.0976520934834326</v>
      </c>
      <c r="N765" s="294">
        <v>1111.76</v>
      </c>
      <c r="O765" s="411">
        <v>1187</v>
      </c>
      <c r="P765" s="547">
        <f>IF(N765&lt;0.001,"",IF(O765=-1,"",O765/N765*100-100))</f>
        <v>6.7676476937468522</v>
      </c>
      <c r="Q765" s="294">
        <v>3005.64</v>
      </c>
      <c r="R765" s="411">
        <v>3070</v>
      </c>
      <c r="S765" s="547">
        <f>IF(Q765&lt;0.001,"",IF(R765=-1,"",R765/Q765*100-100))</f>
        <v>2.1413076749045246</v>
      </c>
      <c r="T765" s="294">
        <v>898.94</v>
      </c>
      <c r="U765" s="411">
        <v>926</v>
      </c>
      <c r="V765" s="547">
        <f>IF(T765&lt;0.001,"",IF(U765=-1,"",U765/T765*100-100))</f>
        <v>3.0102120274990511</v>
      </c>
    </row>
    <row r="766" spans="1:28" ht="15.75" customHeight="1" thickBot="1">
      <c r="A766" s="136" t="str">
        <f>F762&amp;"m03"</f>
        <v>LGm03</v>
      </c>
      <c r="B766" s="146" t="str">
        <f>IF($F$1="de",headings!$C$8,IF($F$1="fr",headings!$B$8,headings!$A$8))</f>
        <v>March</v>
      </c>
      <c r="C766" s="295">
        <v>327.97</v>
      </c>
      <c r="D766" s="411">
        <v>345</v>
      </c>
      <c r="E766" s="548">
        <f>IF(C766&lt;0.001,"",IF(D766=-1,"",D766/C766*100-100))</f>
        <v>5.1925480989114732</v>
      </c>
      <c r="F766" s="295">
        <v>25.56</v>
      </c>
      <c r="G766" s="411">
        <v>26</v>
      </c>
      <c r="H766" s="548">
        <f>IF(F766&lt;0.001,"",IF(G766=-1,"",G766/F766*100-100))</f>
        <v>1.7214397496087628</v>
      </c>
      <c r="I766" s="312">
        <v>-1</v>
      </c>
      <c r="J766" s="313">
        <v>-1</v>
      </c>
      <c r="K766" s="295">
        <v>3896.39</v>
      </c>
      <c r="L766" s="411">
        <v>4541</v>
      </c>
      <c r="M766" s="548">
        <f>IF(K766&lt;0.001,"",IF(L766=-1,"",L766/K766*100-100))</f>
        <v>16.543775135445898</v>
      </c>
      <c r="N766" s="295">
        <v>1114.56</v>
      </c>
      <c r="O766" s="411">
        <v>1319</v>
      </c>
      <c r="P766" s="548">
        <f>IF(N766&lt;0.001,"",IF(O766=-1,"",O766/N766*100-100))</f>
        <v>18.342664369796168</v>
      </c>
      <c r="Q766" s="295">
        <v>3106.49</v>
      </c>
      <c r="R766" s="411">
        <v>3545</v>
      </c>
      <c r="S766" s="548">
        <f>IF(Q766&lt;0.001,"",IF(R766=-1,"",R766/Q766*100-100))</f>
        <v>14.115931485374176</v>
      </c>
      <c r="T766" s="295">
        <v>921.36</v>
      </c>
      <c r="U766" s="411">
        <v>1071</v>
      </c>
      <c r="V766" s="548">
        <f>IF(T766&lt;0.001,"",IF(U766=-1,"",U766/T766*100-100))</f>
        <v>16.241208648085447</v>
      </c>
    </row>
    <row r="767" spans="1:28" ht="15.75" customHeight="1" thickTop="1">
      <c r="A767" s="136" t="str">
        <f>F762&amp;"m04"</f>
        <v>LGm04</v>
      </c>
      <c r="B767" s="146" t="str">
        <f>IF($F$1="de",headings!$C$9,IF($F$1="fr",headings!$B$9,headings!$A$9))</f>
        <v>April</v>
      </c>
      <c r="C767" s="293">
        <v>337.21</v>
      </c>
      <c r="D767" s="413">
        <v>361</v>
      </c>
      <c r="E767" s="546">
        <f t="shared" ref="E767:E774" si="85">IF(C767&lt;0.001,"",IF(D767=-1,"",D767/C767*100-100))</f>
        <v>7.0549509207911996</v>
      </c>
      <c r="F767" s="293">
        <v>27.06</v>
      </c>
      <c r="G767" s="413">
        <v>29</v>
      </c>
      <c r="H767" s="546">
        <f t="shared" ref="H767:H774" si="86">IF(F767&lt;0.001,"",IF(G767=-1,"",G767/F767*100-100))</f>
        <v>7.1692535107169277</v>
      </c>
      <c r="I767" s="310">
        <v>-1</v>
      </c>
      <c r="J767" s="311">
        <v>-1</v>
      </c>
      <c r="K767" s="293">
        <v>3912.01</v>
      </c>
      <c r="L767" s="413">
        <v>4294</v>
      </c>
      <c r="M767" s="546">
        <f t="shared" ref="M767:M774" si="87">IF(K767&lt;0.001,"",IF(L767=-1,"",L767/K767*100-100))</f>
        <v>9.7645455916523645</v>
      </c>
      <c r="N767" s="293">
        <v>1089.24</v>
      </c>
      <c r="O767" s="413">
        <v>1264</v>
      </c>
      <c r="P767" s="546">
        <f t="shared" ref="P767:P774" si="88">IF(N767&lt;0.001,"",IF(O767=-1,"",O767/N767*100-100))</f>
        <v>16.044214314567952</v>
      </c>
      <c r="Q767" s="293">
        <v>2793.14</v>
      </c>
      <c r="R767" s="413">
        <v>3275</v>
      </c>
      <c r="S767" s="546">
        <f t="shared" ref="S767:S774" si="89">IF(Q767&lt;0.001,"",IF(R767=-1,"",R767/Q767*100-100))</f>
        <v>17.251552016726706</v>
      </c>
      <c r="T767" s="293">
        <v>820.58</v>
      </c>
      <c r="U767" s="413">
        <v>1014</v>
      </c>
      <c r="V767" s="546">
        <f t="shared" ref="V767:V774" si="90">IF(T767&lt;0.001,"",IF(U767=-1,"",U767/T767*100-100))</f>
        <v>23.571132613517264</v>
      </c>
    </row>
    <row r="768" spans="1:28" ht="15.75" customHeight="1">
      <c r="A768" s="136" t="str">
        <f>F762&amp;"m05"</f>
        <v>LGm05</v>
      </c>
      <c r="B768" s="146" t="str">
        <f>IF($F$1="de",headings!$C$10,IF($F$1="fr",headings!$B$10,headings!$A$10))</f>
        <v>May</v>
      </c>
      <c r="C768" s="294">
        <v>376.28</v>
      </c>
      <c r="D768" s="411">
        <v>403</v>
      </c>
      <c r="E768" s="547">
        <f t="shared" si="85"/>
        <v>7.1010949293079761</v>
      </c>
      <c r="F768" s="294">
        <v>31.7</v>
      </c>
      <c r="G768" s="411">
        <v>34</v>
      </c>
      <c r="H768" s="547">
        <f t="shared" si="86"/>
        <v>7.2555205047318623</v>
      </c>
      <c r="I768" s="312">
        <v>-1</v>
      </c>
      <c r="J768" s="313">
        <v>-1</v>
      </c>
      <c r="K768" s="294">
        <v>3796.47</v>
      </c>
      <c r="L768" s="411">
        <v>4462</v>
      </c>
      <c r="M768" s="547">
        <f t="shared" si="87"/>
        <v>17.530232031334364</v>
      </c>
      <c r="N768" s="294">
        <v>1071.45</v>
      </c>
      <c r="O768" s="411">
        <v>1287</v>
      </c>
      <c r="P768" s="547">
        <f t="shared" si="88"/>
        <v>20.117597648047038</v>
      </c>
      <c r="Q768" s="294">
        <v>2667.89</v>
      </c>
      <c r="R768" s="411">
        <v>3142</v>
      </c>
      <c r="S768" s="547">
        <f t="shared" si="89"/>
        <v>17.770972566335203</v>
      </c>
      <c r="T768" s="294">
        <v>806.61</v>
      </c>
      <c r="U768" s="411">
        <v>970</v>
      </c>
      <c r="V768" s="547">
        <f t="shared" si="90"/>
        <v>20.256381646644599</v>
      </c>
    </row>
    <row r="769" spans="1:28" ht="15.75" customHeight="1" thickBot="1">
      <c r="A769" s="136" t="str">
        <f>F762&amp;"m06"</f>
        <v>LGm06</v>
      </c>
      <c r="B769" s="146" t="str">
        <f>IF($F$1="de",headings!$C$11,IF($F$1="fr",headings!$B$11,headings!$A$11))</f>
        <v>June</v>
      </c>
      <c r="C769" s="295">
        <v>415.95</v>
      </c>
      <c r="D769" s="411">
        <v>449</v>
      </c>
      <c r="E769" s="548">
        <f t="shared" si="85"/>
        <v>7.9456665464599183</v>
      </c>
      <c r="F769" s="295">
        <v>42.35</v>
      </c>
      <c r="G769" s="411">
        <v>44</v>
      </c>
      <c r="H769" s="548">
        <f t="shared" si="86"/>
        <v>3.896103896103881</v>
      </c>
      <c r="I769" s="312">
        <v>-1</v>
      </c>
      <c r="J769" s="313">
        <v>-1</v>
      </c>
      <c r="K769" s="295">
        <v>3482.05</v>
      </c>
      <c r="L769" s="411">
        <v>4433</v>
      </c>
      <c r="M769" s="548">
        <f t="shared" si="87"/>
        <v>27.310061601642715</v>
      </c>
      <c r="N769" s="295">
        <v>945.96</v>
      </c>
      <c r="O769" s="411">
        <v>1269</v>
      </c>
      <c r="P769" s="548">
        <f t="shared" si="88"/>
        <v>34.149435494101226</v>
      </c>
      <c r="Q769" s="295">
        <v>2358.46</v>
      </c>
      <c r="R769" s="411">
        <v>3045</v>
      </c>
      <c r="S769" s="548">
        <f t="shared" si="89"/>
        <v>29.109673261365458</v>
      </c>
      <c r="T769" s="295">
        <v>684.94</v>
      </c>
      <c r="U769" s="411">
        <v>934</v>
      </c>
      <c r="V769" s="548">
        <f t="shared" si="90"/>
        <v>36.362309107367054</v>
      </c>
    </row>
    <row r="770" spans="1:28" ht="15.75" customHeight="1" thickTop="1">
      <c r="A770" s="136" t="str">
        <f>F762&amp;"m07"</f>
        <v>LGm07</v>
      </c>
      <c r="B770" s="146" t="str">
        <f>IF($F$1="de",headings!$C$12,IF($F$1="fr",headings!$B$12,headings!$A$12))</f>
        <v>July</v>
      </c>
      <c r="C770" s="293">
        <v>442.91</v>
      </c>
      <c r="D770" s="413">
        <v>456</v>
      </c>
      <c r="E770" s="547">
        <f t="shared" si="85"/>
        <v>2.9554537039127524</v>
      </c>
      <c r="F770" s="293">
        <v>48.96</v>
      </c>
      <c r="G770" s="413">
        <v>48</v>
      </c>
      <c r="H770" s="547">
        <f t="shared" si="86"/>
        <v>-1.9607843137254974</v>
      </c>
      <c r="I770" s="310">
        <v>-1</v>
      </c>
      <c r="J770" s="311">
        <v>-1</v>
      </c>
      <c r="K770" s="293">
        <v>3616.92</v>
      </c>
      <c r="L770" s="413">
        <v>4579</v>
      </c>
      <c r="M770" s="547">
        <f t="shared" si="87"/>
        <v>26.599427136900999</v>
      </c>
      <c r="N770" s="293">
        <v>986.51</v>
      </c>
      <c r="O770" s="413">
        <v>1327</v>
      </c>
      <c r="P770" s="547">
        <f t="shared" si="88"/>
        <v>34.514601980719931</v>
      </c>
      <c r="Q770" s="293">
        <v>2402.23</v>
      </c>
      <c r="R770" s="413">
        <v>3238</v>
      </c>
      <c r="S770" s="547">
        <f t="shared" si="89"/>
        <v>34.791422969490839</v>
      </c>
      <c r="T770" s="293">
        <v>697.34</v>
      </c>
      <c r="U770" s="413">
        <v>1001</v>
      </c>
      <c r="V770" s="547">
        <f t="shared" si="90"/>
        <v>43.545472796627166</v>
      </c>
    </row>
    <row r="771" spans="1:28" ht="15.75" customHeight="1">
      <c r="A771" s="136" t="str">
        <f>F762&amp;"m08"</f>
        <v>LGm08</v>
      </c>
      <c r="B771" s="146" t="str">
        <f>IF($F$1="de",headings!$C$13,IF($F$1="fr",headings!$B$13,headings!$A$13))</f>
        <v>August</v>
      </c>
      <c r="C771" s="294">
        <v>412.2</v>
      </c>
      <c r="D771" s="411">
        <v>432</v>
      </c>
      <c r="E771" s="547">
        <f t="shared" si="85"/>
        <v>4.803493449781655</v>
      </c>
      <c r="F771" s="294">
        <v>38.01</v>
      </c>
      <c r="G771" s="411">
        <v>38</v>
      </c>
      <c r="H771" s="547">
        <f t="shared" si="86"/>
        <v>-2.6308866087859428E-2</v>
      </c>
      <c r="I771" s="312">
        <v>-1</v>
      </c>
      <c r="J771" s="313">
        <v>-1</v>
      </c>
      <c r="K771" s="294">
        <v>4048.25</v>
      </c>
      <c r="L771" s="411">
        <v>4540</v>
      </c>
      <c r="M771" s="547">
        <f t="shared" si="87"/>
        <v>12.147224109182986</v>
      </c>
      <c r="N771" s="294">
        <v>1104.1199999999999</v>
      </c>
      <c r="O771" s="411">
        <v>1297</v>
      </c>
      <c r="P771" s="547">
        <f t="shared" si="88"/>
        <v>17.469115675832356</v>
      </c>
      <c r="Q771" s="294">
        <v>2617.5700000000002</v>
      </c>
      <c r="R771" s="411">
        <v>3067</v>
      </c>
      <c r="S771" s="547">
        <f t="shared" si="89"/>
        <v>17.169741401376086</v>
      </c>
      <c r="T771" s="294">
        <v>760.68</v>
      </c>
      <c r="U771" s="411">
        <v>942</v>
      </c>
      <c r="V771" s="547">
        <f t="shared" si="90"/>
        <v>23.836567281905658</v>
      </c>
    </row>
    <row r="772" spans="1:28" ht="15.75" customHeight="1" thickBot="1">
      <c r="A772" s="136" t="str">
        <f>F762&amp;"m09"</f>
        <v>LGm09</v>
      </c>
      <c r="B772" s="146" t="str">
        <f>IF($F$1="de",headings!$C$14,IF($F$1="fr",headings!$B$14,headings!$A$14))</f>
        <v>September</v>
      </c>
      <c r="C772" s="295">
        <v>393.69</v>
      </c>
      <c r="D772" s="411">
        <v>411</v>
      </c>
      <c r="E772" s="548">
        <f t="shared" si="85"/>
        <v>4.3968604739769859</v>
      </c>
      <c r="F772" s="295">
        <v>29.11</v>
      </c>
      <c r="G772" s="443">
        <v>30</v>
      </c>
      <c r="H772" s="548">
        <f t="shared" si="86"/>
        <v>3.0573686018550319</v>
      </c>
      <c r="I772" s="315">
        <v>-1</v>
      </c>
      <c r="J772" s="316">
        <v>-1</v>
      </c>
      <c r="K772" s="295">
        <v>4130.46</v>
      </c>
      <c r="L772" s="411">
        <v>4367</v>
      </c>
      <c r="M772" s="548">
        <f t="shared" si="87"/>
        <v>5.7267229315863091</v>
      </c>
      <c r="N772" s="295">
        <v>1141.1600000000001</v>
      </c>
      <c r="O772" s="411">
        <v>1226</v>
      </c>
      <c r="P772" s="548">
        <f t="shared" si="88"/>
        <v>7.4345402923341055</v>
      </c>
      <c r="Q772" s="295">
        <v>2834.53</v>
      </c>
      <c r="R772" s="443">
        <v>2762</v>
      </c>
      <c r="S772" s="548">
        <f t="shared" si="89"/>
        <v>-2.5588016355445262</v>
      </c>
      <c r="T772" s="295">
        <v>836.51</v>
      </c>
      <c r="U772" s="411">
        <v>843</v>
      </c>
      <c r="V772" s="548">
        <f t="shared" si="90"/>
        <v>0.77584248843409398</v>
      </c>
    </row>
    <row r="773" spans="1:28" ht="15.75" customHeight="1" thickTop="1">
      <c r="A773" s="136" t="str">
        <f>F762&amp;"m10"</f>
        <v>LGm10</v>
      </c>
      <c r="B773" s="146" t="str">
        <f>IF($F$1="de",headings!$C$15,IF($F$1="fr",headings!$B$15,headings!$A$15))</f>
        <v>October</v>
      </c>
      <c r="C773" s="293">
        <v>357.29</v>
      </c>
      <c r="D773" s="413">
        <v>384</v>
      </c>
      <c r="E773" s="547">
        <f t="shared" si="85"/>
        <v>7.4757200033586173</v>
      </c>
      <c r="F773" s="293">
        <v>29.13</v>
      </c>
      <c r="G773" s="413">
        <v>30</v>
      </c>
      <c r="H773" s="547">
        <f t="shared" si="86"/>
        <v>2.986611740473748</v>
      </c>
      <c r="I773" s="312">
        <v>-1</v>
      </c>
      <c r="J773" s="313">
        <v>-1</v>
      </c>
      <c r="K773" s="293">
        <v>4467.1400000000003</v>
      </c>
      <c r="L773" s="413">
        <v>4319</v>
      </c>
      <c r="M773" s="547">
        <f t="shared" si="87"/>
        <v>-3.3162157443017293</v>
      </c>
      <c r="N773" s="293">
        <v>1246.94</v>
      </c>
      <c r="O773" s="413">
        <v>1260</v>
      </c>
      <c r="P773" s="547">
        <f t="shared" si="88"/>
        <v>1.047363946942113</v>
      </c>
      <c r="Q773" s="293">
        <v>2950.5</v>
      </c>
      <c r="R773" s="413">
        <v>3037</v>
      </c>
      <c r="S773" s="547">
        <f t="shared" si="89"/>
        <v>2.9317064904253556</v>
      </c>
      <c r="T773" s="293">
        <v>883.53</v>
      </c>
      <c r="U773" s="413">
        <v>955</v>
      </c>
      <c r="V773" s="547">
        <f t="shared" si="90"/>
        <v>8.0891424173485973</v>
      </c>
      <c r="X773" s="137"/>
    </row>
    <row r="774" spans="1:28" ht="15.75" customHeight="1">
      <c r="A774" s="136" t="str">
        <f>F762&amp;"m11"</f>
        <v>LGm11</v>
      </c>
      <c r="B774" s="146" t="str">
        <f>IF($F$1="de",headings!$C$16,IF($F$1="fr",headings!$B$16,headings!$A$16))</f>
        <v>November</v>
      </c>
      <c r="C774" s="294">
        <v>357.73</v>
      </c>
      <c r="D774" s="411">
        <v>401</v>
      </c>
      <c r="E774" s="547">
        <f t="shared" si="85"/>
        <v>12.095714645123394</v>
      </c>
      <c r="F774" s="294">
        <v>28.3</v>
      </c>
      <c r="G774" s="411">
        <v>32</v>
      </c>
      <c r="H774" s="547">
        <f t="shared" si="86"/>
        <v>13.074204946996474</v>
      </c>
      <c r="I774" s="312">
        <v>-1</v>
      </c>
      <c r="J774" s="313">
        <v>-1</v>
      </c>
      <c r="K774" s="294">
        <v>4567.3599999999997</v>
      </c>
      <c r="L774" s="411">
        <v>4175</v>
      </c>
      <c r="M774" s="547">
        <f t="shared" si="87"/>
        <v>-8.5905205633013253</v>
      </c>
      <c r="N774" s="294">
        <v>1279.1600000000001</v>
      </c>
      <c r="O774" s="411">
        <v>1204</v>
      </c>
      <c r="P774" s="547">
        <f t="shared" si="88"/>
        <v>-5.8757309484349207</v>
      </c>
      <c r="Q774" s="294">
        <v>3128.22</v>
      </c>
      <c r="R774" s="411">
        <v>2860</v>
      </c>
      <c r="S774" s="547">
        <f t="shared" si="89"/>
        <v>-8.5742051390247411</v>
      </c>
      <c r="T774" s="294">
        <v>934.65</v>
      </c>
      <c r="U774" s="411">
        <v>896</v>
      </c>
      <c r="V774" s="547">
        <f t="shared" si="90"/>
        <v>-4.1352377895468919</v>
      </c>
      <c r="X774" s="137"/>
    </row>
    <row r="775" spans="1:28" ht="15.75" customHeight="1" thickBot="1">
      <c r="A775" s="136" t="str">
        <f>F762&amp;"m12"</f>
        <v>LGm12</v>
      </c>
      <c r="B775" s="146" t="str">
        <f>IF($F$1="de",headings!$C$17,IF($F$1="fr",headings!$B$17,headings!$A$17))</f>
        <v>December</v>
      </c>
      <c r="C775" s="295">
        <v>344</v>
      </c>
      <c r="D775" s="411">
        <v>369</v>
      </c>
      <c r="E775" s="548">
        <v>7.2674418604651123</v>
      </c>
      <c r="F775" s="295">
        <v>29.71</v>
      </c>
      <c r="G775" s="443">
        <v>31</v>
      </c>
      <c r="H775" s="548">
        <v>4.3419723998653552</v>
      </c>
      <c r="I775" s="314">
        <v>-1</v>
      </c>
      <c r="J775" s="316">
        <v>-1</v>
      </c>
      <c r="K775" s="295">
        <v>4196.87</v>
      </c>
      <c r="L775" s="411">
        <v>4111</v>
      </c>
      <c r="M775" s="548">
        <v>-2.0460486028873817</v>
      </c>
      <c r="N775" s="295">
        <v>1168.8599999999999</v>
      </c>
      <c r="O775" s="411">
        <v>1189</v>
      </c>
      <c r="P775" s="548">
        <v>1.7230463870780142</v>
      </c>
      <c r="Q775" s="295">
        <v>2929.23</v>
      </c>
      <c r="R775" s="411">
        <v>3098</v>
      </c>
      <c r="S775" s="548">
        <v>5.761582395373523</v>
      </c>
      <c r="T775" s="295">
        <v>857.77</v>
      </c>
      <c r="U775" s="443">
        <v>942</v>
      </c>
      <c r="V775" s="548">
        <v>9.8196486237569474</v>
      </c>
      <c r="X775" s="137"/>
    </row>
    <row r="776" spans="1:28" ht="14.4" thickTop="1" thickBot="1">
      <c r="B776" s="146"/>
      <c r="C776" s="180"/>
      <c r="D776" s="563"/>
      <c r="E776" s="146"/>
      <c r="F776" s="180"/>
      <c r="G776" s="180"/>
      <c r="H776" s="146"/>
      <c r="I776" s="146"/>
      <c r="J776" s="146"/>
      <c r="K776" s="180"/>
      <c r="L776" s="563"/>
      <c r="M776" s="146"/>
      <c r="N776" s="180"/>
      <c r="O776" s="563"/>
      <c r="P776" s="146"/>
      <c r="Q776" s="180"/>
      <c r="R776" s="563"/>
      <c r="S776" s="146"/>
      <c r="T776" s="180"/>
      <c r="U776" s="180"/>
      <c r="V776" s="146"/>
      <c r="X776" s="137"/>
      <c r="Y776" s="136" t="s">
        <v>377</v>
      </c>
    </row>
    <row r="777" spans="1:28" s="137" customFormat="1" ht="15.75" customHeight="1" thickTop="1">
      <c r="A777" s="137" t="str">
        <f>F762&amp;"q1"</f>
        <v>LGq1</v>
      </c>
      <c r="B777" s="146" t="str">
        <f>IF($F$1="de",headings!$C$31,IF($F$1="fr",headings!$B$31,headings!$A$31))</f>
        <v>Quarter 1</v>
      </c>
      <c r="C777" s="283">
        <f>IF(C766=-1,"-1",C764+C765+C766)</f>
        <v>925.71</v>
      </c>
      <c r="D777" s="320">
        <f>IF(D766=-1,"-1",D764+D765+D766)</f>
        <v>989</v>
      </c>
      <c r="E777" s="546">
        <f>IF(C766+C767+C768&lt;=0,"",IF(D766=-1,"",D777/C777*100-100))</f>
        <v>6.8369143684307261</v>
      </c>
      <c r="F777" s="283">
        <f>IF(F766=-1,"-1",F764+F765+F766)</f>
        <v>68.73</v>
      </c>
      <c r="G777" s="320">
        <f>IF(G766=-1,"-1",G764+G765+G766)</f>
        <v>73</v>
      </c>
      <c r="H777" s="546">
        <f>IF(F766+F767+F768&lt;=0,"",IF(G766=-1,"",G777/F777*100-100))</f>
        <v>6.2127164265968133</v>
      </c>
      <c r="I777" s="320" t="s">
        <v>362</v>
      </c>
      <c r="J777" s="321" t="s">
        <v>362</v>
      </c>
      <c r="K777" s="283">
        <f>IF(K766=-1,"-1",K764+K765+K766)</f>
        <v>11843.18</v>
      </c>
      <c r="L777" s="320">
        <f>IF(L766=-1,"-1",L764+L765+L766)</f>
        <v>13049</v>
      </c>
      <c r="M777" s="546">
        <f>IF(K766+K767+K768&lt;=0,"",IF(L766=-1,"",L777/K777*100-100))</f>
        <v>10.181555967231787</v>
      </c>
      <c r="N777" s="283">
        <f>IF(N766=-1,"-1",N764+N765+N766)</f>
        <v>3397.44</v>
      </c>
      <c r="O777" s="320">
        <f>IF(O766=-1,"-1",O764+O765+O766)</f>
        <v>3765</v>
      </c>
      <c r="P777" s="546">
        <f>IF(N766+N767+N768&lt;=0,"",IF(O766=-1,"",O777/N777*100-100))</f>
        <v>10.818734105679567</v>
      </c>
      <c r="Q777" s="283">
        <f>IF(Q766=-1,"-1",Q764+Q765+Q766)</f>
        <v>9261.67</v>
      </c>
      <c r="R777" s="320">
        <f>IF(R766=-1,"-1",R764+R765+R766)</f>
        <v>9760</v>
      </c>
      <c r="S777" s="546">
        <f>IF(Q766+Q767+Q768&lt;=0,"",IF(R766=-1,"",R777/Q777*100-100))</f>
        <v>5.3805631165869698</v>
      </c>
      <c r="T777" s="283">
        <f>IF(T766=-1,"-1",T764+T765+T766)</f>
        <v>2771.83</v>
      </c>
      <c r="U777" s="320">
        <f>IF(U766=-1,"-1",U764+U765+U766)</f>
        <v>2950</v>
      </c>
      <c r="V777" s="546">
        <f>IF(T766+T767+T768&lt;=0,"",IF(U766=-1,"",U777/T777*100-100))</f>
        <v>6.4278833839016158</v>
      </c>
      <c r="X777" s="136"/>
      <c r="AA777" s="244"/>
      <c r="AB777" s="244"/>
    </row>
    <row r="778" spans="1:28" s="137" customFormat="1" ht="15.75" customHeight="1">
      <c r="A778" s="137" t="str">
        <f>F762&amp;"q2"</f>
        <v>LGq2</v>
      </c>
      <c r="B778" s="146" t="str">
        <f>IF($F$1="de",headings!$C$32,IF($F$1="fr",headings!$B$32,headings!$A$32))</f>
        <v>Quarter 2</v>
      </c>
      <c r="C778" s="284">
        <f>IF(C769=-1,"-1",C767+C768+C769)</f>
        <v>1129.44</v>
      </c>
      <c r="D778" s="323">
        <f>IF(D769=-1,"-1",D767+D768+D769)</f>
        <v>1213</v>
      </c>
      <c r="E778" s="547">
        <f>IF(C767+C768+C769&lt;=0,"",IF(D769=-1,"",D778/C778*100-100))</f>
        <v>7.3983567077489738</v>
      </c>
      <c r="F778" s="284">
        <f>IF(F769=-1,"-1",F767+F768+F769)</f>
        <v>101.11</v>
      </c>
      <c r="G778" s="323">
        <f>IF(G769=-1,"-1",G767+G768+G769)</f>
        <v>107</v>
      </c>
      <c r="H778" s="547">
        <f>IF(F767+F768+F769&lt;=0,"",IF(G769=-1,"",G778/F778*100-100))</f>
        <v>5.8253387399861651</v>
      </c>
      <c r="I778" s="323" t="s">
        <v>362</v>
      </c>
      <c r="J778" s="324" t="s">
        <v>362</v>
      </c>
      <c r="K778" s="284">
        <f>IF(K769=-1,"-1",K767+K768+K769)</f>
        <v>11190.529999999999</v>
      </c>
      <c r="L778" s="323">
        <f>IF(L769=-1,"-1",L767+L768+L769)</f>
        <v>13189</v>
      </c>
      <c r="M778" s="547">
        <f>IF(K767+K768+K769&lt;=0,"",IF(L769=-1,"",L778/K778*100-100))</f>
        <v>17.858582211923846</v>
      </c>
      <c r="N778" s="284">
        <f>IF(N769=-1,"-1",N767+N768+N769)</f>
        <v>3106.65</v>
      </c>
      <c r="O778" s="323">
        <f>IF(O769=-1,"-1",O767+O768+O769)</f>
        <v>3820</v>
      </c>
      <c r="P778" s="547">
        <f>IF(N767+N768+N769&lt;=0,"",IF(O769=-1,"",O778/N778*100-100))</f>
        <v>22.962033058117257</v>
      </c>
      <c r="Q778" s="284">
        <f>IF(Q769=-1,"-1",Q767+Q768+Q769)</f>
        <v>7819.49</v>
      </c>
      <c r="R778" s="323">
        <f>IF(R769=-1,"-1",R767+R768+R769)</f>
        <v>9462</v>
      </c>
      <c r="S778" s="547">
        <f>IF(Q767+Q768+Q769&lt;=0,"",IF(R769=-1,"",R778/Q778*100-100))</f>
        <v>21.005334107467363</v>
      </c>
      <c r="T778" s="284">
        <f>IF(T769=-1,"-1",T767+T768+T769)</f>
        <v>2312.13</v>
      </c>
      <c r="U778" s="323">
        <f>IF(U769=-1,"-1",U767+U768+U769)</f>
        <v>2918</v>
      </c>
      <c r="V778" s="547">
        <f>IF(T767+T768+T769&lt;=0,"",IF(U769=-1,"",U778/T778*100-100))</f>
        <v>26.203976420010974</v>
      </c>
      <c r="X778" s="138"/>
      <c r="AA778" s="244"/>
      <c r="AB778" s="244"/>
    </row>
    <row r="779" spans="1:28" s="137" customFormat="1" ht="15.75" customHeight="1">
      <c r="A779" s="137" t="str">
        <f>F762&amp;"q3"</f>
        <v>LGq3</v>
      </c>
      <c r="B779" s="146" t="str">
        <f>IF($F$1="de",headings!$C$33,IF($F$1="fr",headings!$B$33,headings!$A$33))</f>
        <v>Quarter 3</v>
      </c>
      <c r="C779" s="284">
        <f>IF(C772=-1,"-1",C770+C771+C772)</f>
        <v>1248.8</v>
      </c>
      <c r="D779" s="323">
        <f>IF(D772=-1,"-1",D770+D771+D772)</f>
        <v>1299</v>
      </c>
      <c r="E779" s="547">
        <f>IF(C770+C771+C772&lt;=0,"",IF(D772=-1,"",D779/C779*100-100))</f>
        <v>4.0198590647021319</v>
      </c>
      <c r="F779" s="284">
        <f>IF(F772=-1,"-1",F770+F771+F772)</f>
        <v>116.08</v>
      </c>
      <c r="G779" s="323">
        <f>IF(G772=-1,"-1",G770+G771+G772)</f>
        <v>116</v>
      </c>
      <c r="H779" s="547">
        <f>IF(F770+F771+F772&lt;=0,"",IF(G772=-1,"",G779/F779*100-100))</f>
        <v>-6.8917987594758756E-2</v>
      </c>
      <c r="I779" s="323" t="s">
        <v>362</v>
      </c>
      <c r="J779" s="324" t="s">
        <v>362</v>
      </c>
      <c r="K779" s="284">
        <f>IF(K772=-1,"-1",K770+K771+K772)</f>
        <v>11795.630000000001</v>
      </c>
      <c r="L779" s="323">
        <f>IF(L772=-1,"-1",L770+L771+L772)</f>
        <v>13486</v>
      </c>
      <c r="M779" s="547">
        <f>IF(K770+K771+K772&lt;=0,"",IF(L772=-1,"",L779/K779*100-100))</f>
        <v>14.330476625665597</v>
      </c>
      <c r="N779" s="284">
        <f>IF(N772=-1,"-1",N770+N771+N772)</f>
        <v>3231.79</v>
      </c>
      <c r="O779" s="323">
        <f>IF(O772=-1,"-1",O770+O771+O772)</f>
        <v>3850</v>
      </c>
      <c r="P779" s="547">
        <f>IF(N770+N771+N772&lt;=0,"",IF(O772=-1,"",O779/N779*100-100))</f>
        <v>19.129027566766396</v>
      </c>
      <c r="Q779" s="284">
        <f>IF(Q772=-1,"-1",Q770+Q771+Q772)</f>
        <v>7854.33</v>
      </c>
      <c r="R779" s="323">
        <f>IF(R772=-1,"-1",R770+R771+R772)</f>
        <v>9067</v>
      </c>
      <c r="S779" s="547">
        <f>IF(Q770+Q771+Q772&lt;=0,"",IF(R772=-1,"",R779/Q779*100-100))</f>
        <v>15.439509162461974</v>
      </c>
      <c r="T779" s="284">
        <f>IF(T772=-1,"-1",T770+T771+T772)</f>
        <v>2294.5299999999997</v>
      </c>
      <c r="U779" s="323">
        <f>IF(U772=-1,"-1",U770+U771+U772)</f>
        <v>2786</v>
      </c>
      <c r="V779" s="547">
        <f>IF(T770+T771+T772&lt;=0,"",IF(U772=-1,"",U779/T779*100-100))</f>
        <v>21.419201317916972</v>
      </c>
      <c r="X779" s="136"/>
      <c r="AA779" s="244"/>
      <c r="AB779" s="244"/>
    </row>
    <row r="780" spans="1:28" s="137" customFormat="1" ht="15.75" customHeight="1" thickBot="1">
      <c r="A780" s="137" t="str">
        <f>F762&amp;"q4"</f>
        <v>LGq4</v>
      </c>
      <c r="B780" s="146" t="str">
        <f>IF($F$1="de",headings!$C$34,IF($F$1="fr",headings!$B$34,headings!$A$34))</f>
        <v>Quarter 4</v>
      </c>
      <c r="C780" s="285">
        <f>IF(C775=-1,"-1",C773+C774+C775)</f>
        <v>1059.02</v>
      </c>
      <c r="D780" s="326">
        <f>IF(D775=-1,"-1",D773+D774+D775)</f>
        <v>1154</v>
      </c>
      <c r="E780" s="548">
        <f>IF(C773+C774+C775&lt;=0,"",IF(D775=-1,"",D780/C780*100-100))</f>
        <v>8.9686691469471782</v>
      </c>
      <c r="F780" s="285">
        <f>IF(F775=-1,"-1",F773+F774+F775)</f>
        <v>87.14</v>
      </c>
      <c r="G780" s="326">
        <f>IF(G775=-1,"-1",G773+G774+G775)</f>
        <v>93</v>
      </c>
      <c r="H780" s="561">
        <f>IF(F773+F774+F775&lt;=0,"",IF(G775=-1,"",G780/F780*100-100))</f>
        <v>6.7248106495295019</v>
      </c>
      <c r="I780" s="326" t="s">
        <v>362</v>
      </c>
      <c r="J780" s="327" t="s">
        <v>362</v>
      </c>
      <c r="K780" s="285">
        <f>IF(K775=-1,"-1",K773+K774+K775)</f>
        <v>13231.369999999999</v>
      </c>
      <c r="L780" s="326">
        <f>IF(L775=-1,"-1",L773+L774+L775)</f>
        <v>12605</v>
      </c>
      <c r="M780" s="548">
        <f>IF(K773+K774+K775&lt;=0,"",IF(L775=-1,"",L780/K780*100-100))</f>
        <v>-4.7339769048858784</v>
      </c>
      <c r="N780" s="285">
        <f>IF(N775=-1,"-1",N773+N774+N775)</f>
        <v>3694.96</v>
      </c>
      <c r="O780" s="326">
        <f>IF(O775=-1,"-1",O773+O774+O775)</f>
        <v>3653</v>
      </c>
      <c r="P780" s="548">
        <f>IF(N773+N774+N775&lt;=0,"",IF(O775=-1,"",O780/N780*100-100))</f>
        <v>-1.1356009266676779</v>
      </c>
      <c r="Q780" s="285">
        <f>IF(Q775=-1,"-1",Q773+Q774+Q775)</f>
        <v>9007.9499999999989</v>
      </c>
      <c r="R780" s="326">
        <f>IF(R775=-1,"-1",R773+R774+R775)</f>
        <v>8995</v>
      </c>
      <c r="S780" s="548">
        <f>IF(Q773+Q774+Q775&lt;=0,"",IF(R775=-1,"",R780/Q780*100-100))</f>
        <v>-0.14376189921124194</v>
      </c>
      <c r="T780" s="285">
        <f>IF(T775=-1,"-1",T773+T774+T775)</f>
        <v>2675.95</v>
      </c>
      <c r="U780" s="326">
        <f>IF(U775=-1,"-1",U773+U774+U775)</f>
        <v>2793</v>
      </c>
      <c r="V780" s="548">
        <f>IF(T773+T774+T775&lt;=0,"",IF(U775=-1,"",U780/T780*100-100))</f>
        <v>4.3741474990190596</v>
      </c>
      <c r="X780" s="136"/>
      <c r="AA780" s="244"/>
      <c r="AB780" s="244"/>
    </row>
    <row r="781" spans="1:28" ht="14.4" thickTop="1" thickBot="1">
      <c r="B781" s="146"/>
      <c r="C781" s="158"/>
      <c r="D781" s="146"/>
      <c r="E781" s="555"/>
      <c r="F781" s="158"/>
      <c r="G781" s="146"/>
      <c r="H781" s="466"/>
      <c r="I781" s="146"/>
      <c r="J781" s="146"/>
      <c r="K781" s="158"/>
      <c r="L781" s="146"/>
      <c r="M781" s="555"/>
      <c r="N781" s="158"/>
      <c r="O781" s="146"/>
      <c r="P781" s="555"/>
      <c r="Q781" s="158"/>
      <c r="R781" s="146"/>
      <c r="S781" s="146"/>
      <c r="T781" s="158"/>
      <c r="U781" s="146"/>
      <c r="V781" s="146"/>
    </row>
    <row r="782" spans="1:28" s="138" customFormat="1" ht="15.75" customHeight="1" thickTop="1" thickBot="1">
      <c r="A782" s="138" t="str">
        <f>F762&amp;"y"</f>
        <v>LGy</v>
      </c>
      <c r="B782" s="152" t="str">
        <f>IF($F$1="de",headings!$C$35,IF($F$1="fr",headings!$B$35,headings!$A$35))</f>
        <v>Full year</v>
      </c>
      <c r="C782" s="286">
        <f>IF(C775=-1,"-1",SUM(C777:C780))</f>
        <v>4362.9699999999993</v>
      </c>
      <c r="D782" s="329">
        <f>IF(D775=-1,"-1",SUM(D777:D780))</f>
        <v>4655</v>
      </c>
      <c r="E782" s="554">
        <f>IF(SUM(C764:C775)&lt;=0,"",IF(D775=-1,"",D782/C782*100-100))</f>
        <v>6.6933763010059693</v>
      </c>
      <c r="F782" s="286">
        <f>IF(F775=-1,"-1",SUM(F777:F780))</f>
        <v>373.06</v>
      </c>
      <c r="G782" s="329">
        <f>IF(G775=-1,"-1",SUM(G777:G780))</f>
        <v>389</v>
      </c>
      <c r="H782" s="562">
        <f>IF(SUM(F764:F775)&lt;=0,"",IF(G775=-1,"",G782/F782*100-100))</f>
        <v>4.2727711360103058</v>
      </c>
      <c r="I782" s="329" t="s">
        <v>362</v>
      </c>
      <c r="J782" s="330" t="s">
        <v>362</v>
      </c>
      <c r="K782" s="286">
        <f>IF(K775=-1,"-1",SUM(K777:K780))</f>
        <v>48060.709999999992</v>
      </c>
      <c r="L782" s="414">
        <f>IF(L775=-1,"-1",SUM(L777:L780))</f>
        <v>52329</v>
      </c>
      <c r="M782" s="554">
        <f>IF(SUM(K764:K775)&lt;=0,"",IF(L775=-1,"",L782/K782*100-100))</f>
        <v>8.8810381702642474</v>
      </c>
      <c r="N782" s="286">
        <f>IF(N775=-1,"-1",SUM(N777:N780))</f>
        <v>13430.84</v>
      </c>
      <c r="O782" s="414">
        <f>IF(O775=-1,"-1",SUM(O777:O780))</f>
        <v>15088</v>
      </c>
      <c r="P782" s="554">
        <f>IF(SUM(N764:N775)&lt;=0,"",IF(O775=-1,"",O782/N782*100-100))</f>
        <v>12.338468777827742</v>
      </c>
      <c r="Q782" s="286">
        <f>IF(Q775=-1,"-1",SUM(Q777:Q780))</f>
        <v>33943.439999999995</v>
      </c>
      <c r="R782" s="414">
        <f>IF(R775=-1,"-1",SUM(R777:R780))</f>
        <v>37284</v>
      </c>
      <c r="S782" s="549">
        <f>IF(SUM(Q764:Q775)&lt;=0,"",IF(R775=-1,"",R782/Q782*100-100))</f>
        <v>9.841548175435392</v>
      </c>
      <c r="T782" s="286">
        <f>IF(T775=-1,"-1",SUM(T777:T780))</f>
        <v>10054.439999999999</v>
      </c>
      <c r="U782" s="414">
        <f>IF(U775=-1,"-1",SUM(U777:U780))</f>
        <v>11447</v>
      </c>
      <c r="V782" s="554">
        <f>IF(SUM(T764:T775)&lt;=0,"",IF(U775=-1,"",U782/T782*100-100))</f>
        <v>13.850199513846633</v>
      </c>
      <c r="X782" s="136"/>
    </row>
    <row r="783" spans="1:28" ht="13.8" thickTop="1">
      <c r="B783" s="147"/>
      <c r="C783" s="180"/>
      <c r="D783" s="180"/>
      <c r="E783" s="180"/>
      <c r="F783" s="180"/>
      <c r="G783" s="180"/>
      <c r="H783" s="180"/>
      <c r="I783" s="180"/>
      <c r="J783" s="180"/>
      <c r="K783" s="180"/>
      <c r="L783" s="180"/>
      <c r="M783" s="180"/>
      <c r="N783" s="180"/>
      <c r="O783" s="180"/>
      <c r="P783" s="180"/>
      <c r="Q783" s="180"/>
      <c r="R783" s="180"/>
      <c r="S783" s="180"/>
      <c r="T783" s="180"/>
      <c r="U783" s="149"/>
      <c r="V783" s="149"/>
    </row>
    <row r="784" spans="1:28">
      <c r="B784" s="147"/>
      <c r="C784" s="202"/>
      <c r="D784" s="202"/>
      <c r="E784" s="204"/>
      <c r="F784" s="202"/>
      <c r="G784" s="202"/>
      <c r="H784" s="203"/>
      <c r="I784" s="202"/>
      <c r="J784" s="202"/>
      <c r="K784" s="203"/>
      <c r="L784" s="202"/>
      <c r="M784" s="202"/>
      <c r="N784" s="203"/>
      <c r="O784" s="202"/>
      <c r="P784" s="202"/>
      <c r="Q784" s="203"/>
      <c r="R784" s="202"/>
      <c r="S784" s="202"/>
      <c r="T784" s="203"/>
      <c r="U784" s="149"/>
      <c r="V784" s="149"/>
    </row>
    <row r="785" spans="1:28">
      <c r="B785" s="152" t="str">
        <f>IF($F$1="de",headings!$C$37,IF($F$1="fr",headings!$B$37,headings!$A$37))</f>
        <v>Comments</v>
      </c>
      <c r="C785" s="1021"/>
      <c r="D785" s="1022"/>
      <c r="E785" s="1022"/>
      <c r="F785" s="1022"/>
      <c r="G785" s="1022"/>
      <c r="H785" s="1022"/>
      <c r="I785" s="1022"/>
      <c r="J785" s="1022"/>
      <c r="K785" s="1022"/>
      <c r="L785" s="1022"/>
      <c r="M785" s="1022"/>
      <c r="N785" s="1022"/>
      <c r="O785" s="1022"/>
      <c r="P785" s="1022"/>
      <c r="Q785" s="1022"/>
      <c r="R785" s="1022"/>
      <c r="S785" s="1022"/>
      <c r="T785" s="1023"/>
      <c r="U785" s="149"/>
      <c r="V785" s="149"/>
    </row>
    <row r="786" spans="1:28">
      <c r="B786" s="151"/>
      <c r="C786" s="1024"/>
      <c r="D786" s="1025"/>
      <c r="E786" s="1025"/>
      <c r="F786" s="1025"/>
      <c r="G786" s="1025"/>
      <c r="H786" s="1025"/>
      <c r="I786" s="1025"/>
      <c r="J786" s="1025"/>
      <c r="K786" s="1025"/>
      <c r="L786" s="1025"/>
      <c r="M786" s="1025"/>
      <c r="N786" s="1025"/>
      <c r="O786" s="1025"/>
      <c r="P786" s="1025"/>
      <c r="Q786" s="1025"/>
      <c r="R786" s="1025"/>
      <c r="S786" s="1025"/>
      <c r="T786" s="1026"/>
      <c r="U786" s="149"/>
      <c r="V786" s="149"/>
    </row>
    <row r="787" spans="1:28">
      <c r="B787" s="151"/>
      <c r="C787" s="1024"/>
      <c r="D787" s="1025"/>
      <c r="E787" s="1025"/>
      <c r="F787" s="1025"/>
      <c r="G787" s="1025"/>
      <c r="H787" s="1025"/>
      <c r="I787" s="1025"/>
      <c r="J787" s="1025"/>
      <c r="K787" s="1025"/>
      <c r="L787" s="1025"/>
      <c r="M787" s="1025"/>
      <c r="N787" s="1025"/>
      <c r="O787" s="1025"/>
      <c r="P787" s="1025"/>
      <c r="Q787" s="1025"/>
      <c r="R787" s="1025"/>
      <c r="S787" s="1025"/>
      <c r="T787" s="1026"/>
      <c r="U787" s="149"/>
      <c r="V787" s="149"/>
      <c r="X787" s="141"/>
    </row>
    <row r="788" spans="1:28">
      <c r="B788" s="151"/>
      <c r="C788" s="1027"/>
      <c r="D788" s="1028"/>
      <c r="E788" s="1028"/>
      <c r="F788" s="1028"/>
      <c r="G788" s="1028"/>
      <c r="H788" s="1028"/>
      <c r="I788" s="1028"/>
      <c r="J788" s="1028"/>
      <c r="K788" s="1028"/>
      <c r="L788" s="1028"/>
      <c r="M788" s="1028"/>
      <c r="N788" s="1028"/>
      <c r="O788" s="1028"/>
      <c r="P788" s="1028"/>
      <c r="Q788" s="1028"/>
      <c r="R788" s="1028"/>
      <c r="S788" s="1028"/>
      <c r="T788" s="1029"/>
      <c r="U788" s="149"/>
      <c r="V788" s="149"/>
      <c r="X788" s="131"/>
    </row>
    <row r="789" spans="1:28">
      <c r="B789" s="151"/>
      <c r="C789" s="180"/>
      <c r="D789" s="180"/>
      <c r="E789" s="180"/>
      <c r="F789" s="180"/>
      <c r="G789" s="180"/>
      <c r="H789" s="180"/>
      <c r="I789" s="180"/>
      <c r="J789" s="180"/>
      <c r="K789" s="180"/>
      <c r="L789" s="180"/>
      <c r="M789" s="180"/>
      <c r="N789" s="180"/>
      <c r="O789" s="180"/>
      <c r="P789" s="180"/>
      <c r="Q789" s="180"/>
      <c r="R789" s="180"/>
      <c r="S789" s="180"/>
      <c r="T789" s="180"/>
      <c r="U789" s="149"/>
      <c r="V789" s="149"/>
    </row>
    <row r="790" spans="1:28">
      <c r="A790" s="142"/>
      <c r="B790" s="143"/>
      <c r="C790" s="181"/>
      <c r="D790" s="181"/>
      <c r="E790" s="181"/>
      <c r="F790" s="181"/>
      <c r="G790" s="181"/>
      <c r="H790" s="181"/>
      <c r="I790" s="181"/>
      <c r="J790" s="181"/>
      <c r="K790" s="181"/>
      <c r="L790" s="181"/>
      <c r="M790" s="181"/>
      <c r="N790" s="181"/>
      <c r="O790" s="181"/>
      <c r="P790" s="181"/>
      <c r="Q790" s="181"/>
      <c r="R790" s="181"/>
      <c r="S790" s="181"/>
      <c r="T790" s="181"/>
      <c r="U790" s="142"/>
      <c r="V790" s="142"/>
    </row>
    <row r="791" spans="1:28" s="141" customFormat="1" ht="6.75" customHeight="1">
      <c r="B791" s="146"/>
      <c r="C791" s="154"/>
      <c r="D791" s="154"/>
      <c r="E791" s="155"/>
      <c r="F791" s="154"/>
      <c r="G791" s="154"/>
      <c r="H791" s="155"/>
      <c r="I791" s="154"/>
      <c r="J791" s="154"/>
      <c r="K791" s="155"/>
      <c r="L791" s="154"/>
      <c r="M791" s="154"/>
      <c r="N791" s="155"/>
      <c r="O791" s="154"/>
      <c r="P791" s="154"/>
      <c r="Q791" s="155"/>
      <c r="R791" s="154"/>
      <c r="S791" s="154"/>
      <c r="T791" s="155"/>
      <c r="U791" s="149"/>
      <c r="V791" s="149"/>
      <c r="X791" s="136"/>
      <c r="AA791" s="239"/>
      <c r="AB791" s="239"/>
    </row>
    <row r="792" spans="1:28" s="131" customFormat="1" ht="17.399999999999999">
      <c r="B792" s="150" t="str">
        <f>IF($F$1="de",headings!$C$3,IF($F$1="fr",headings!$B$3,headings!$A$3))</f>
        <v>Railway Operator:</v>
      </c>
      <c r="C792" s="156"/>
      <c r="D792" s="156"/>
      <c r="E792" s="156"/>
      <c r="F792" s="1020" t="s">
        <v>254</v>
      </c>
      <c r="G792" s="1020"/>
      <c r="H792" s="1020"/>
      <c r="I792" s="1020"/>
      <c r="J792" s="1020"/>
      <c r="K792" s="157"/>
      <c r="L792" s="157"/>
      <c r="M792" s="157"/>
      <c r="N792" s="157"/>
      <c r="O792" s="157"/>
      <c r="P792" s="157"/>
      <c r="Q792" s="158"/>
      <c r="R792" s="158"/>
      <c r="S792" s="158"/>
      <c r="T792" s="158"/>
      <c r="U792" s="149"/>
      <c r="V792" s="149"/>
      <c r="X792" s="136"/>
      <c r="AA792" s="243"/>
      <c r="AB792" s="243"/>
    </row>
    <row r="793" spans="1:28" ht="6.75" customHeight="1" thickBot="1">
      <c r="B793" s="146"/>
      <c r="C793" s="157"/>
      <c r="D793" s="157"/>
      <c r="E793" s="159"/>
      <c r="F793" s="157"/>
      <c r="G793" s="157"/>
      <c r="H793" s="157"/>
      <c r="I793" s="157"/>
      <c r="J793" s="157"/>
      <c r="K793" s="157"/>
      <c r="L793" s="157"/>
      <c r="M793" s="157"/>
      <c r="N793" s="157"/>
      <c r="O793" s="157"/>
      <c r="P793" s="157"/>
      <c r="Q793" s="157"/>
      <c r="R793" s="157"/>
      <c r="S793" s="157"/>
      <c r="T793" s="160"/>
      <c r="U793" s="149"/>
      <c r="V793" s="149"/>
    </row>
    <row r="794" spans="1:28" ht="15.75" customHeight="1" thickTop="1">
      <c r="A794" s="136" t="str">
        <f>F792&amp;"m01"</f>
        <v>MAV STARTm01</v>
      </c>
      <c r="B794" s="146" t="str">
        <f>IF($F$1="de",headings!$C$6,IF($F$1="fr",headings!$B$6,headings!$A$6))</f>
        <v>January</v>
      </c>
      <c r="C794" s="631">
        <v>9085</v>
      </c>
      <c r="D794" s="610">
        <v>8653</v>
      </c>
      <c r="E794" s="124">
        <f>IF(C794&lt;0.001,"",IF(D794=-1,"",D794/C794*100-100))</f>
        <v>-4.7550908090258588</v>
      </c>
      <c r="F794" s="631">
        <v>442</v>
      </c>
      <c r="G794" s="610">
        <v>383</v>
      </c>
      <c r="H794" s="124">
        <f>IF(F794&lt;0.001,"",IF(G794=-1,"",G794/F794*100-100))</f>
        <v>-13.348416289592762</v>
      </c>
      <c r="I794" s="610">
        <v>216</v>
      </c>
      <c r="J794" s="634">
        <v>148</v>
      </c>
      <c r="K794" s="157"/>
      <c r="L794" s="157"/>
      <c r="M794" s="157"/>
      <c r="N794" s="157"/>
      <c r="O794" s="157"/>
      <c r="P794" s="157"/>
      <c r="Q794" s="157"/>
      <c r="R794" s="157"/>
      <c r="S794" s="157"/>
      <c r="T794" s="157"/>
      <c r="U794" s="149"/>
      <c r="V794" s="149"/>
    </row>
    <row r="795" spans="1:28" ht="15.75" customHeight="1">
      <c r="A795" s="136" t="str">
        <f>F792&amp;"m02"</f>
        <v>MAV STARTm02</v>
      </c>
      <c r="B795" s="146" t="str">
        <f>IF($F$1="de",headings!$C$7,IF($F$1="fr",headings!$B$7,headings!$A$7))</f>
        <v>February</v>
      </c>
      <c r="C795" s="632">
        <v>8020</v>
      </c>
      <c r="D795" s="613">
        <v>8741</v>
      </c>
      <c r="E795" s="127">
        <f>IF(C795&lt;0.001,"",IF(D795=-1,"",D795/C795*100-100))</f>
        <v>8.9900249376558605</v>
      </c>
      <c r="F795" s="632">
        <v>367</v>
      </c>
      <c r="G795" s="613">
        <v>393</v>
      </c>
      <c r="H795" s="127">
        <f>IF(F795&lt;0.001,"",IF(G795=-1,"",G795/F795*100-100))</f>
        <v>7.0844686648501352</v>
      </c>
      <c r="I795" s="613">
        <v>220</v>
      </c>
      <c r="J795" s="614">
        <v>154</v>
      </c>
      <c r="K795" s="157"/>
      <c r="L795" s="157"/>
      <c r="M795" s="157"/>
      <c r="N795" s="157"/>
      <c r="O795" s="157"/>
      <c r="P795" s="157"/>
      <c r="Q795" s="157"/>
      <c r="R795" s="157"/>
      <c r="S795" s="157"/>
      <c r="T795" s="157"/>
      <c r="U795" s="149"/>
      <c r="V795" s="149"/>
    </row>
    <row r="796" spans="1:28" ht="15.75" customHeight="1" thickBot="1">
      <c r="A796" s="136" t="str">
        <f>F792&amp;"m03"</f>
        <v>MAV STARTm03</v>
      </c>
      <c r="B796" s="146" t="str">
        <f>IF($F$1="de",headings!$C$8,IF($F$1="fr",headings!$B$8,headings!$A$8))</f>
        <v>March</v>
      </c>
      <c r="C796" s="633">
        <v>9091</v>
      </c>
      <c r="D796" s="613">
        <v>9566</v>
      </c>
      <c r="E796" s="129">
        <f>IF(C796&lt;0.001,"",IF(D796=-1,"",D796/C796*100-100))</f>
        <v>5.2249477505224888</v>
      </c>
      <c r="F796" s="633">
        <v>437</v>
      </c>
      <c r="G796" s="613">
        <v>464</v>
      </c>
      <c r="H796" s="129">
        <f>IF(F796&lt;0.001,"",IF(G796=-1,"",G796/F796*100-100))</f>
        <v>6.1784897025171546</v>
      </c>
      <c r="I796" s="613">
        <v>240</v>
      </c>
      <c r="J796" s="614">
        <v>199</v>
      </c>
      <c r="K796" s="157"/>
      <c r="L796" s="157"/>
      <c r="M796" s="157"/>
      <c r="N796" s="157"/>
      <c r="O796" s="157"/>
      <c r="P796" s="157"/>
      <c r="Q796" s="157"/>
      <c r="R796" s="157"/>
      <c r="S796" s="157"/>
      <c r="T796" s="157"/>
      <c r="U796" s="149"/>
      <c r="V796" s="149"/>
    </row>
    <row r="797" spans="1:28" ht="15.75" customHeight="1" thickTop="1">
      <c r="A797" s="136" t="str">
        <f>F792&amp;"m04"</f>
        <v>MAV STARTm04</v>
      </c>
      <c r="B797" s="146" t="str">
        <f>IF($F$1="de",headings!$C$9,IF($F$1="fr",headings!$B$9,headings!$A$9))</f>
        <v>April</v>
      </c>
      <c r="C797" s="631">
        <v>8998</v>
      </c>
      <c r="D797" s="610">
        <v>9303</v>
      </c>
      <c r="E797" s="124">
        <f t="shared" ref="E797:E805" si="91">IF(C797&lt;0.001,"",IF(D797=-1,"",D797/C797*100-100))</f>
        <v>3.3896421426983636</v>
      </c>
      <c r="F797" s="631">
        <v>439</v>
      </c>
      <c r="G797" s="610">
        <v>454</v>
      </c>
      <c r="H797" s="124">
        <f t="shared" ref="H797:H805" si="92">IF(F797&lt;0.001,"",IF(G797=-1,"",G797/F797*100-100))</f>
        <v>3.4168564920273354</v>
      </c>
      <c r="I797" s="610">
        <v>231</v>
      </c>
      <c r="J797" s="634">
        <v>199</v>
      </c>
      <c r="K797" s="157"/>
      <c r="L797" s="157"/>
      <c r="M797" s="157"/>
      <c r="N797" s="157"/>
      <c r="O797" s="157"/>
      <c r="P797" s="157"/>
      <c r="Q797" s="157"/>
      <c r="R797" s="157"/>
      <c r="S797" s="157"/>
      <c r="T797" s="157"/>
      <c r="U797" s="149"/>
      <c r="V797" s="149"/>
    </row>
    <row r="798" spans="1:28" ht="15.75" customHeight="1">
      <c r="A798" s="136" t="str">
        <f>F792&amp;"m05"</f>
        <v>MAV STARTm05</v>
      </c>
      <c r="B798" s="146" t="str">
        <f>IF($F$1="de",headings!$C$10,IF($F$1="fr",headings!$B$10,headings!$A$10))</f>
        <v>May</v>
      </c>
      <c r="C798" s="632">
        <v>8945</v>
      </c>
      <c r="D798" s="613">
        <v>9684</v>
      </c>
      <c r="E798" s="127">
        <f t="shared" si="91"/>
        <v>8.2615986584684293</v>
      </c>
      <c r="F798" s="632">
        <v>449</v>
      </c>
      <c r="G798" s="613">
        <v>484</v>
      </c>
      <c r="H798" s="127">
        <f t="shared" si="92"/>
        <v>7.7951002227171386</v>
      </c>
      <c r="I798" s="613">
        <v>241</v>
      </c>
      <c r="J798" s="614">
        <v>214</v>
      </c>
      <c r="K798" s="157"/>
      <c r="L798" s="157"/>
      <c r="M798" s="157"/>
      <c r="N798" s="157"/>
      <c r="O798" s="157"/>
      <c r="P798" s="157"/>
      <c r="Q798" s="157"/>
      <c r="R798" s="157"/>
      <c r="S798" s="157"/>
      <c r="T798" s="157"/>
      <c r="U798" s="149"/>
      <c r="V798" s="149"/>
    </row>
    <row r="799" spans="1:28" ht="15.75" customHeight="1" thickBot="1">
      <c r="A799" s="136" t="str">
        <f>F792&amp;"m06"</f>
        <v>MAV STARTm06</v>
      </c>
      <c r="B799" s="146" t="str">
        <f>IF($F$1="de",headings!$C$11,IF($F$1="fr",headings!$B$11,headings!$A$11))</f>
        <v>June</v>
      </c>
      <c r="C799" s="633">
        <v>8385.4920000000002</v>
      </c>
      <c r="D799" s="613">
        <v>8948</v>
      </c>
      <c r="E799" s="129">
        <f t="shared" si="91"/>
        <v>6.7081096732308509</v>
      </c>
      <c r="F799" s="633">
        <v>446</v>
      </c>
      <c r="G799" s="613">
        <v>479</v>
      </c>
      <c r="H799" s="129">
        <f t="shared" si="92"/>
        <v>7.3991031390134623</v>
      </c>
      <c r="I799" s="613">
        <v>218</v>
      </c>
      <c r="J799" s="614">
        <v>230</v>
      </c>
      <c r="K799" s="157"/>
      <c r="L799" s="157"/>
      <c r="M799" s="157"/>
      <c r="N799" s="157"/>
      <c r="O799" s="157"/>
      <c r="P799" s="157"/>
      <c r="Q799" s="157"/>
      <c r="R799" s="157"/>
      <c r="S799" s="157"/>
      <c r="T799" s="157"/>
      <c r="U799" s="149"/>
      <c r="V799" s="149"/>
    </row>
    <row r="800" spans="1:28" ht="15.75" customHeight="1" thickTop="1">
      <c r="A800" s="136" t="str">
        <f>F792&amp;"m07"</f>
        <v>MAV STARTm07</v>
      </c>
      <c r="B800" s="146" t="str">
        <f>IF($F$1="de",headings!$C$12,IF($F$1="fr",headings!$B$12,headings!$A$12))</f>
        <v>July</v>
      </c>
      <c r="C800" s="631">
        <v>7461</v>
      </c>
      <c r="D800" s="610">
        <v>7775</v>
      </c>
      <c r="E800" s="127">
        <f t="shared" si="91"/>
        <v>4.2085511325559537</v>
      </c>
      <c r="F800" s="631">
        <v>439</v>
      </c>
      <c r="G800" s="610">
        <v>446</v>
      </c>
      <c r="H800" s="127">
        <f t="shared" si="92"/>
        <v>1.5945330296127622</v>
      </c>
      <c r="I800" s="610">
        <v>181</v>
      </c>
      <c r="J800" s="634">
        <v>227</v>
      </c>
      <c r="K800" s="157"/>
      <c r="L800" s="157"/>
      <c r="M800" s="157"/>
      <c r="N800" s="157"/>
      <c r="O800" s="157"/>
      <c r="P800" s="157"/>
      <c r="Q800" s="157"/>
      <c r="R800" s="157"/>
      <c r="S800" s="157"/>
      <c r="T800" s="157"/>
      <c r="U800" s="149"/>
      <c r="V800" s="149"/>
    </row>
    <row r="801" spans="1:28" ht="15.75" customHeight="1">
      <c r="A801" s="136" t="str">
        <f>F792&amp;"m08"</f>
        <v>MAV STARTm08</v>
      </c>
      <c r="B801" s="146" t="str">
        <f>IF($F$1="de",headings!$C$13,IF($F$1="fr",headings!$B$13,headings!$A$13))</f>
        <v>August</v>
      </c>
      <c r="C801" s="632">
        <v>7610</v>
      </c>
      <c r="D801" s="613">
        <v>8672</v>
      </c>
      <c r="E801" s="127">
        <f t="shared" si="91"/>
        <v>13.955321944809469</v>
      </c>
      <c r="F801" s="632">
        <v>437</v>
      </c>
      <c r="G801" s="613">
        <v>511</v>
      </c>
      <c r="H801" s="127">
        <f t="shared" si="92"/>
        <v>16.933638443935919</v>
      </c>
      <c r="I801" s="613">
        <v>203</v>
      </c>
      <c r="J801" s="614">
        <v>265</v>
      </c>
      <c r="K801" s="157"/>
      <c r="L801" s="157"/>
      <c r="M801" s="157"/>
      <c r="N801" s="157"/>
      <c r="O801" s="157"/>
      <c r="P801" s="157"/>
      <c r="Q801" s="157"/>
      <c r="R801" s="157"/>
      <c r="S801" s="157"/>
      <c r="T801" s="157"/>
      <c r="U801" s="149"/>
      <c r="V801" s="149"/>
    </row>
    <row r="802" spans="1:28" ht="15.75" customHeight="1" thickBot="1">
      <c r="A802" s="136" t="str">
        <f>F792&amp;"m09"</f>
        <v>MAV STARTm09</v>
      </c>
      <c r="B802" s="146" t="str">
        <f>IF($F$1="de",headings!$C$14,IF($F$1="fr",headings!$B$14,headings!$A$14))</f>
        <v>September</v>
      </c>
      <c r="C802" s="633">
        <v>9579.8650000000016</v>
      </c>
      <c r="D802" s="613">
        <v>10095</v>
      </c>
      <c r="E802" s="129">
        <f t="shared" si="91"/>
        <v>5.3772678425008991</v>
      </c>
      <c r="F802" s="633">
        <v>468</v>
      </c>
      <c r="G802" s="617">
        <v>493</v>
      </c>
      <c r="H802" s="129">
        <f t="shared" si="92"/>
        <v>5.3418803418803407</v>
      </c>
      <c r="I802" s="635">
        <v>250</v>
      </c>
      <c r="J802" s="619">
        <v>207</v>
      </c>
      <c r="K802" s="157"/>
      <c r="L802" s="157"/>
      <c r="M802" s="157"/>
      <c r="N802" s="157"/>
      <c r="O802" s="157"/>
      <c r="P802" s="157"/>
      <c r="Q802" s="157"/>
      <c r="R802" s="157"/>
      <c r="S802" s="157"/>
      <c r="T802" s="157"/>
      <c r="U802" s="149"/>
      <c r="V802" s="149"/>
    </row>
    <row r="803" spans="1:28" ht="15.75" customHeight="1" thickTop="1">
      <c r="A803" s="136" t="str">
        <f>F792&amp;"m10"</f>
        <v>MAV STARTm10</v>
      </c>
      <c r="B803" s="146" t="str">
        <f>IF($F$1="de",headings!$C$15,IF($F$1="fr",headings!$B$15,headings!$A$15))</f>
        <v>October</v>
      </c>
      <c r="C803" s="631">
        <v>9317</v>
      </c>
      <c r="D803" s="629">
        <v>9819</v>
      </c>
      <c r="E803" s="127">
        <f t="shared" si="91"/>
        <v>5.3880004293227444</v>
      </c>
      <c r="F803" s="631">
        <v>449</v>
      </c>
      <c r="G803" s="613">
        <v>472</v>
      </c>
      <c r="H803" s="127">
        <f t="shared" si="92"/>
        <v>5.1224944320712638</v>
      </c>
      <c r="I803" s="613">
        <v>245</v>
      </c>
      <c r="J803" s="614">
        <v>200</v>
      </c>
      <c r="K803" s="157"/>
      <c r="L803" s="157"/>
      <c r="M803" s="157"/>
      <c r="N803" s="157"/>
      <c r="O803" s="157"/>
      <c r="P803" s="157"/>
      <c r="Q803" s="157"/>
      <c r="R803" s="157"/>
      <c r="S803" s="157"/>
      <c r="T803" s="157"/>
      <c r="U803" s="149"/>
      <c r="V803" s="149"/>
      <c r="X803" s="137"/>
    </row>
    <row r="804" spans="1:28" ht="15.75" customHeight="1">
      <c r="A804" s="136" t="str">
        <f>F792&amp;"m11"</f>
        <v>MAV STARTm11</v>
      </c>
      <c r="B804" s="146" t="str">
        <f>IF($F$1="de",headings!$C$16,IF($F$1="fr",headings!$B$16,headings!$A$16))</f>
        <v>November</v>
      </c>
      <c r="C804" s="632">
        <v>9583</v>
      </c>
      <c r="D804" s="630">
        <v>10325</v>
      </c>
      <c r="E804" s="127">
        <f t="shared" si="91"/>
        <v>7.7428780131482853</v>
      </c>
      <c r="F804" s="632">
        <v>463</v>
      </c>
      <c r="G804" s="613">
        <v>514</v>
      </c>
      <c r="H804" s="127">
        <f t="shared" si="92"/>
        <v>11.015118790496771</v>
      </c>
      <c r="I804" s="613">
        <v>257</v>
      </c>
      <c r="J804" s="614">
        <v>232</v>
      </c>
      <c r="K804" s="157"/>
      <c r="L804" s="157"/>
      <c r="M804" s="157"/>
      <c r="N804" s="157"/>
      <c r="O804" s="157"/>
      <c r="P804" s="157"/>
      <c r="Q804" s="157"/>
      <c r="R804" s="157"/>
      <c r="S804" s="157"/>
      <c r="T804" s="157"/>
      <c r="U804" s="149"/>
      <c r="V804" s="149"/>
      <c r="X804" s="137"/>
    </row>
    <row r="805" spans="1:28" ht="15.75" customHeight="1" thickBot="1">
      <c r="A805" s="136" t="str">
        <f>F792&amp;"m12"</f>
        <v>MAV STARTm12</v>
      </c>
      <c r="B805" s="146" t="str">
        <f>IF($F$1="de",headings!$C$17,IF($F$1="fr",headings!$B$17,headings!$A$17))</f>
        <v>December</v>
      </c>
      <c r="C805" s="633">
        <v>8397</v>
      </c>
      <c r="D805" s="617">
        <v>8906</v>
      </c>
      <c r="E805" s="129">
        <f t="shared" si="91"/>
        <v>6.0616886983446534</v>
      </c>
      <c r="F805" s="633">
        <v>420</v>
      </c>
      <c r="G805" s="617">
        <v>466</v>
      </c>
      <c r="H805" s="129">
        <f t="shared" si="92"/>
        <v>10.952380952380963</v>
      </c>
      <c r="I805" s="617">
        <v>215</v>
      </c>
      <c r="J805" s="619">
        <v>201</v>
      </c>
      <c r="K805" s="157"/>
      <c r="L805" s="157"/>
      <c r="M805" s="157"/>
      <c r="N805" s="157"/>
      <c r="O805" s="157"/>
      <c r="P805" s="157"/>
      <c r="Q805" s="157"/>
      <c r="R805" s="157"/>
      <c r="S805" s="157"/>
      <c r="T805" s="157"/>
      <c r="U805" s="149"/>
      <c r="V805" s="149"/>
      <c r="X805" s="137"/>
    </row>
    <row r="806" spans="1:28" ht="14.4" thickTop="1" thickBot="1">
      <c r="B806" s="146"/>
      <c r="C806" s="169"/>
      <c r="D806" s="146"/>
      <c r="E806" s="146"/>
      <c r="F806" s="169"/>
      <c r="G806" s="146"/>
      <c r="H806" s="146"/>
      <c r="I806" s="146"/>
      <c r="J806" s="146"/>
      <c r="K806" s="157"/>
      <c r="L806" s="157"/>
      <c r="M806" s="157"/>
      <c r="N806" s="157"/>
      <c r="O806" s="157"/>
      <c r="P806" s="157"/>
      <c r="Q806" s="157"/>
      <c r="R806" s="157"/>
      <c r="S806" s="157"/>
      <c r="T806" s="157"/>
      <c r="U806" s="149"/>
      <c r="V806" s="149"/>
      <c r="X806" s="137"/>
    </row>
    <row r="807" spans="1:28" s="137" customFormat="1" ht="15.75" customHeight="1" thickTop="1">
      <c r="A807" s="137" t="str">
        <f>F792&amp;"q1"</f>
        <v>MAV STARTq1</v>
      </c>
      <c r="B807" s="146" t="str">
        <f>IF($F$1="de",headings!$C$31,IF($F$1="fr",headings!$B$31,headings!$A$31))</f>
        <v>Quarter 1</v>
      </c>
      <c r="C807" s="283">
        <f>IF(C796=-1,"-1",C794+C795+C796)</f>
        <v>26196</v>
      </c>
      <c r="D807" s="410">
        <f>IF(D796=-1,"-1",D794+D795+D796)</f>
        <v>26960</v>
      </c>
      <c r="E807" s="124">
        <f>IF(C796+C797+C798&lt;=0,"",IF(D796=-1,"",D807/C807*100-100))</f>
        <v>2.9164757978317226</v>
      </c>
      <c r="F807" s="410">
        <f>IF(F796=-1,"-1",F794+F795+F796)</f>
        <v>1246</v>
      </c>
      <c r="G807" s="410">
        <f>IF(G796=-1,"-1",G794+G795+G796)</f>
        <v>1240</v>
      </c>
      <c r="H807" s="124">
        <f>IF(F796+F797+F798&lt;=0,"",IF(G796=-1,"",G807/F807*100-100))</f>
        <v>-0.48154093097913631</v>
      </c>
      <c r="I807" s="410">
        <f>IF(I796=-1,"-1",I794+I795+I796)</f>
        <v>676</v>
      </c>
      <c r="J807" s="573">
        <f>IF(J796=-1,"-1",J794+J795+J796)</f>
        <v>501</v>
      </c>
      <c r="K807" s="157"/>
      <c r="L807" s="157"/>
      <c r="M807" s="157"/>
      <c r="N807" s="157"/>
      <c r="O807" s="157"/>
      <c r="P807" s="157"/>
      <c r="Q807" s="157"/>
      <c r="R807" s="157"/>
      <c r="S807" s="157"/>
      <c r="T807" s="157"/>
      <c r="U807" s="149"/>
      <c r="V807" s="149"/>
      <c r="X807" s="136"/>
      <c r="AA807" s="244"/>
      <c r="AB807" s="244"/>
    </row>
    <row r="808" spans="1:28" s="137" customFormat="1" ht="15.75" customHeight="1">
      <c r="A808" s="137" t="str">
        <f>F792&amp;"q2"</f>
        <v>MAV STARTq2</v>
      </c>
      <c r="B808" s="146" t="str">
        <f>IF($F$1="de",headings!$C$32,IF($F$1="fr",headings!$B$32,headings!$A$32))</f>
        <v>Quarter 2</v>
      </c>
      <c r="C808" s="284">
        <f>IF(C799=-1,"-1",C797+C798+C799)</f>
        <v>26328.491999999998</v>
      </c>
      <c r="D808" s="445">
        <f>IF(D799=-1,"-1",D797+D798+D799)</f>
        <v>27935</v>
      </c>
      <c r="E808" s="127">
        <f>IF(C797+C798+C799&lt;=0,"",IF(D799=-1,"",D808/C808*100-100))</f>
        <v>6.1017850927428867</v>
      </c>
      <c r="F808" s="445">
        <f>IF(F799=-1,"-1",F797+F798+F799)</f>
        <v>1334</v>
      </c>
      <c r="G808" s="445">
        <f>IF(G799=-1,"-1",G797+G798+G799)</f>
        <v>1417</v>
      </c>
      <c r="H808" s="127">
        <f>IF(F797+F798+F799&lt;=0,"",IF(G799=-1,"",G808/F808*100-100))</f>
        <v>6.2218890554722748</v>
      </c>
      <c r="I808" s="445">
        <f>IF(I799=-1,"-1",I797+I798+I799)</f>
        <v>690</v>
      </c>
      <c r="J808" s="574">
        <f>IF(J799=-1,"-1",J797+J798+J799)</f>
        <v>643</v>
      </c>
      <c r="K808" s="157"/>
      <c r="L808" s="157"/>
      <c r="M808" s="157"/>
      <c r="N808" s="157"/>
      <c r="O808" s="157"/>
      <c r="P808" s="157"/>
      <c r="Q808" s="157"/>
      <c r="R808" s="157"/>
      <c r="S808" s="157"/>
      <c r="T808" s="157"/>
      <c r="U808" s="149"/>
      <c r="V808" s="149"/>
      <c r="X808" s="138"/>
      <c r="AA808" s="244"/>
      <c r="AB808" s="244"/>
    </row>
    <row r="809" spans="1:28" s="137" customFormat="1" ht="15.75" customHeight="1">
      <c r="A809" s="137" t="str">
        <f>F792&amp;"q3"</f>
        <v>MAV STARTq3</v>
      </c>
      <c r="B809" s="146" t="str">
        <f>IF($F$1="de",headings!$C$33,IF($F$1="fr",headings!$B$33,headings!$A$33))</f>
        <v>Quarter 3</v>
      </c>
      <c r="C809" s="284">
        <f>IF(C802=-1,"-1",C800+C801+C802)</f>
        <v>24650.865000000002</v>
      </c>
      <c r="D809" s="445">
        <f>IF(D802=-1,"-1",D800+D801+D802)</f>
        <v>26542</v>
      </c>
      <c r="E809" s="127">
        <f>IF(C800+C801+C802&lt;=0,"",IF(D802=-1,"",D809/C809*100-100))</f>
        <v>7.6716780526768531</v>
      </c>
      <c r="F809" s="445">
        <f>IF(F802=-1,"-1",F800+F801+F802)</f>
        <v>1344</v>
      </c>
      <c r="G809" s="445">
        <f>IF(G802=-1,"-1",G800+G801+G802)</f>
        <v>1450</v>
      </c>
      <c r="H809" s="127">
        <f>IF(F800+F801+F802&lt;=0,"",IF(G802=-1,"",G809/F809*100-100))</f>
        <v>7.8869047619047734</v>
      </c>
      <c r="I809" s="445">
        <f>IF(I802=-1,"-1",I800+I801+I802)</f>
        <v>634</v>
      </c>
      <c r="J809" s="574">
        <f>IF(J802=-1,"-1",J800+J801+J802)</f>
        <v>699</v>
      </c>
      <c r="K809" s="157"/>
      <c r="L809" s="157"/>
      <c r="M809" s="157"/>
      <c r="N809" s="157"/>
      <c r="O809" s="157"/>
      <c r="P809" s="157"/>
      <c r="Q809" s="157"/>
      <c r="R809" s="157"/>
      <c r="S809" s="157"/>
      <c r="T809" s="157"/>
      <c r="U809" s="149"/>
      <c r="V809" s="149"/>
      <c r="X809" s="136"/>
      <c r="AA809" s="244"/>
      <c r="AB809" s="244"/>
    </row>
    <row r="810" spans="1:28" s="137" customFormat="1" ht="15.75" customHeight="1" thickBot="1">
      <c r="A810" s="137" t="str">
        <f>F792&amp;"q4"</f>
        <v>MAV STARTq4</v>
      </c>
      <c r="B810" s="146" t="str">
        <f>IF($F$1="de",headings!$C$34,IF($F$1="fr",headings!$B$34,headings!$A$34))</f>
        <v>Quarter 4</v>
      </c>
      <c r="C810" s="285">
        <f>IF(C805=-1,"-1",C803+C804+C805)</f>
        <v>27297</v>
      </c>
      <c r="D810" s="437">
        <f>IF(D805=-1,"-1",D803+D804+D805)</f>
        <v>29050</v>
      </c>
      <c r="E810" s="129">
        <f>IF(C803+C804+C805&lt;=0,"",IF(D805=-1,"",D810/C810*100-100))</f>
        <v>6.4219511301608208</v>
      </c>
      <c r="F810" s="437">
        <f>IF(F805=-1,"-1",F803+F804+F805)</f>
        <v>1332</v>
      </c>
      <c r="G810" s="437">
        <f>IF(G805=-1,"-1",G803+G804+G805)</f>
        <v>1452</v>
      </c>
      <c r="H810" s="129">
        <f>IF(F803+F804+F805&lt;=0,"",IF(G805=-1,"",G810/F810*100-100))</f>
        <v>9.0090090090090058</v>
      </c>
      <c r="I810" s="437">
        <f>IF(I805=-1,"-1",I803+I804+I805)</f>
        <v>717</v>
      </c>
      <c r="J810" s="636">
        <f>IF(J805=-1,"-1",J803+J804+J805)</f>
        <v>633</v>
      </c>
      <c r="K810" s="157"/>
      <c r="L810" s="157"/>
      <c r="M810" s="157"/>
      <c r="N810" s="157"/>
      <c r="O810" s="157"/>
      <c r="P810" s="157"/>
      <c r="Q810" s="157"/>
      <c r="R810" s="157"/>
      <c r="S810" s="157"/>
      <c r="T810" s="157"/>
      <c r="U810" s="149"/>
      <c r="V810" s="149"/>
      <c r="X810" s="136"/>
      <c r="AA810" s="244"/>
      <c r="AB810" s="244"/>
    </row>
    <row r="811" spans="1:28" ht="14.4" thickTop="1" thickBot="1">
      <c r="B811" s="146"/>
      <c r="C811" s="296"/>
      <c r="D811" s="444"/>
      <c r="E811" s="555"/>
      <c r="F811" s="444"/>
      <c r="G811" s="444"/>
      <c r="H811" s="555"/>
      <c r="I811" s="444"/>
      <c r="J811" s="637"/>
      <c r="K811" s="158"/>
      <c r="L811" s="158"/>
      <c r="M811" s="158"/>
      <c r="N811" s="158"/>
      <c r="O811" s="158"/>
      <c r="P811" s="158"/>
      <c r="Q811" s="158"/>
      <c r="R811" s="158"/>
      <c r="S811" s="158"/>
      <c r="T811" s="158"/>
      <c r="U811" s="149"/>
      <c r="V811" s="149"/>
    </row>
    <row r="812" spans="1:28" s="138" customFormat="1" ht="15.75" customHeight="1" thickTop="1" thickBot="1">
      <c r="A812" s="138" t="str">
        <f>F792&amp;"y"</f>
        <v>MAV STARTy</v>
      </c>
      <c r="B812" s="152" t="str">
        <f>IF($F$1="de",headings!$C$35,IF($F$1="fr",headings!$B$35,headings!$A$35))</f>
        <v>Full year</v>
      </c>
      <c r="C812" s="286">
        <f>IF(C805=-1,"-1",SUM(C807:C810))</f>
        <v>104472.357</v>
      </c>
      <c r="D812" s="414">
        <f>IF(D805=-1,"-1",SUM(D807:D810))</f>
        <v>110487</v>
      </c>
      <c r="E812" s="212">
        <f>IF(SUM(C794:C805)&lt;=0,"",IF(D805=-1,"",D812/C812*100-100))</f>
        <v>5.757162155344119</v>
      </c>
      <c r="F812" s="414">
        <f>IF(F805=-1,"-1",SUM(F807:F810))</f>
        <v>5256</v>
      </c>
      <c r="G812" s="414">
        <f>IF(G805=-1,"-1",SUM(G807:G810))</f>
        <v>5559</v>
      </c>
      <c r="H812" s="212">
        <f>IF(SUM(F794:F805)&lt;=0,"",IF(G805=-1,"",G812/F812*100-100))</f>
        <v>5.764840182648399</v>
      </c>
      <c r="I812" s="414">
        <f>IF(I805=-1,"-1",SUM(I807:I810))</f>
        <v>2717</v>
      </c>
      <c r="J812" s="638">
        <f>IF(J805=-1,"-1",SUM(J807:J810))</f>
        <v>2476</v>
      </c>
      <c r="K812" s="157"/>
      <c r="L812" s="157"/>
      <c r="M812" s="157"/>
      <c r="N812" s="157"/>
      <c r="O812" s="157"/>
      <c r="P812" s="157"/>
      <c r="Q812" s="157"/>
      <c r="R812" s="157"/>
      <c r="S812" s="157"/>
      <c r="T812" s="157"/>
      <c r="U812" s="149"/>
      <c r="V812" s="149"/>
      <c r="X812" s="136"/>
    </row>
    <row r="813" spans="1:28" ht="13.8" thickTop="1">
      <c r="B813" s="147"/>
      <c r="C813" s="180"/>
      <c r="D813" s="180"/>
      <c r="E813" s="180"/>
      <c r="F813" s="180"/>
      <c r="G813" s="180"/>
      <c r="H813" s="180"/>
      <c r="I813" s="180"/>
      <c r="J813" s="180"/>
      <c r="K813" s="180"/>
      <c r="L813" s="180"/>
      <c r="M813" s="180"/>
      <c r="N813" s="180"/>
      <c r="O813" s="180"/>
      <c r="P813" s="180"/>
      <c r="Q813" s="180"/>
      <c r="R813" s="180"/>
      <c r="S813" s="180"/>
      <c r="T813" s="180"/>
      <c r="U813" s="149"/>
      <c r="V813" s="149"/>
    </row>
    <row r="814" spans="1:28">
      <c r="B814" s="147"/>
      <c r="C814" s="180"/>
      <c r="D814" s="180"/>
      <c r="E814" s="180"/>
      <c r="F814" s="180"/>
      <c r="G814" s="180"/>
      <c r="H814" s="180"/>
      <c r="I814" s="180"/>
      <c r="J814" s="180"/>
      <c r="K814" s="180"/>
      <c r="L814" s="180"/>
      <c r="M814" s="180"/>
      <c r="N814" s="180"/>
      <c r="O814" s="180"/>
      <c r="P814" s="180"/>
      <c r="Q814" s="180"/>
      <c r="R814" s="180"/>
      <c r="S814" s="180"/>
      <c r="T814" s="180"/>
      <c r="U814" s="149"/>
      <c r="V814" s="149"/>
    </row>
    <row r="815" spans="1:28">
      <c r="B815" s="152" t="str">
        <f>IF($F$1="de",headings!$C$37,IF($F$1="fr",headings!$B$37,headings!$A$37))</f>
        <v>Comments</v>
      </c>
      <c r="C815" s="1082" t="s">
        <v>384</v>
      </c>
      <c r="D815" s="1083"/>
      <c r="E815" s="1083"/>
      <c r="F815" s="1083"/>
      <c r="G815" s="1083"/>
      <c r="H815" s="1083"/>
      <c r="I815" s="1083"/>
      <c r="J815" s="1083"/>
      <c r="K815" s="1083"/>
      <c r="L815" s="1083"/>
      <c r="M815" s="1083"/>
      <c r="N815" s="1083"/>
      <c r="O815" s="1083"/>
      <c r="P815" s="1083"/>
      <c r="Q815" s="1083"/>
      <c r="R815" s="1083"/>
      <c r="S815" s="1083"/>
      <c r="T815" s="1084"/>
      <c r="U815" s="149"/>
      <c r="V815" s="149"/>
    </row>
    <row r="816" spans="1:28">
      <c r="B816" s="151"/>
      <c r="C816" s="1085"/>
      <c r="D816" s="1086"/>
      <c r="E816" s="1086"/>
      <c r="F816" s="1086"/>
      <c r="G816" s="1086"/>
      <c r="H816" s="1086"/>
      <c r="I816" s="1086"/>
      <c r="J816" s="1086"/>
      <c r="K816" s="1086"/>
      <c r="L816" s="1086"/>
      <c r="M816" s="1086"/>
      <c r="N816" s="1086"/>
      <c r="O816" s="1086"/>
      <c r="P816" s="1086"/>
      <c r="Q816" s="1086"/>
      <c r="R816" s="1086"/>
      <c r="S816" s="1086"/>
      <c r="T816" s="1087"/>
      <c r="U816" s="149"/>
      <c r="V816" s="149"/>
    </row>
    <row r="817" spans="1:28">
      <c r="B817" s="151"/>
      <c r="C817" s="1085"/>
      <c r="D817" s="1086"/>
      <c r="E817" s="1086"/>
      <c r="F817" s="1086"/>
      <c r="G817" s="1086"/>
      <c r="H817" s="1086"/>
      <c r="I817" s="1086"/>
      <c r="J817" s="1086"/>
      <c r="K817" s="1086"/>
      <c r="L817" s="1086"/>
      <c r="M817" s="1086"/>
      <c r="N817" s="1086"/>
      <c r="O817" s="1086"/>
      <c r="P817" s="1086"/>
      <c r="Q817" s="1086"/>
      <c r="R817" s="1086"/>
      <c r="S817" s="1086"/>
      <c r="T817" s="1087"/>
      <c r="U817" s="149"/>
      <c r="V817" s="149"/>
      <c r="X817" s="141"/>
    </row>
    <row r="818" spans="1:28">
      <c r="B818" s="151"/>
      <c r="C818" s="1088"/>
      <c r="D818" s="1089"/>
      <c r="E818" s="1089"/>
      <c r="F818" s="1089"/>
      <c r="G818" s="1089"/>
      <c r="H818" s="1089"/>
      <c r="I818" s="1089"/>
      <c r="J818" s="1089"/>
      <c r="K818" s="1089"/>
      <c r="L818" s="1089"/>
      <c r="M818" s="1089"/>
      <c r="N818" s="1089"/>
      <c r="O818" s="1089"/>
      <c r="P818" s="1089"/>
      <c r="Q818" s="1089"/>
      <c r="R818" s="1089"/>
      <c r="S818" s="1089"/>
      <c r="T818" s="1090"/>
      <c r="U818" s="149"/>
      <c r="V818" s="149"/>
      <c r="X818" s="131"/>
    </row>
    <row r="819" spans="1:28">
      <c r="B819" s="151"/>
      <c r="C819" s="180"/>
      <c r="D819" s="180"/>
      <c r="E819" s="180"/>
      <c r="F819" s="180"/>
      <c r="G819" s="180"/>
      <c r="H819" s="180"/>
      <c r="I819" s="180"/>
      <c r="J819" s="180"/>
      <c r="K819" s="180"/>
      <c r="L819" s="180"/>
      <c r="M819" s="180"/>
      <c r="N819" s="180"/>
      <c r="O819" s="180"/>
      <c r="P819" s="180"/>
      <c r="Q819" s="180"/>
      <c r="R819" s="180"/>
      <c r="S819" s="180"/>
      <c r="T819" s="180"/>
      <c r="U819" s="149"/>
      <c r="V819" s="149"/>
    </row>
    <row r="820" spans="1:28">
      <c r="A820" s="142"/>
      <c r="B820" s="143"/>
      <c r="C820" s="181"/>
      <c r="D820" s="181"/>
      <c r="E820" s="181"/>
      <c r="F820" s="181"/>
      <c r="G820" s="181"/>
      <c r="H820" s="181"/>
      <c r="I820" s="181"/>
      <c r="J820" s="181"/>
      <c r="K820" s="181"/>
      <c r="L820" s="181"/>
      <c r="M820" s="181"/>
      <c r="N820" s="181"/>
      <c r="O820" s="181"/>
      <c r="P820" s="181"/>
      <c r="Q820" s="181"/>
      <c r="R820" s="181"/>
      <c r="S820" s="181"/>
      <c r="T820" s="181"/>
      <c r="U820" s="149"/>
      <c r="V820" s="149"/>
    </row>
    <row r="821" spans="1:28" s="141" customFormat="1" ht="6.75" customHeight="1">
      <c r="B821" s="146"/>
      <c r="C821" s="154"/>
      <c r="D821" s="154"/>
      <c r="E821" s="155"/>
      <c r="F821" s="154"/>
      <c r="G821" s="154"/>
      <c r="H821" s="155"/>
      <c r="I821" s="154"/>
      <c r="J821" s="154"/>
      <c r="K821" s="155"/>
      <c r="L821" s="154"/>
      <c r="M821" s="154"/>
      <c r="N821" s="155"/>
      <c r="O821" s="154"/>
      <c r="P821" s="154"/>
      <c r="Q821" s="155"/>
      <c r="R821" s="154"/>
      <c r="S821" s="154"/>
      <c r="T821" s="155"/>
      <c r="U821" s="149"/>
      <c r="V821" s="149"/>
      <c r="X821" s="136"/>
      <c r="AA821" s="239"/>
      <c r="AB821" s="239"/>
    </row>
    <row r="822" spans="1:28" s="131" customFormat="1" ht="17.399999999999999">
      <c r="B822" s="150" t="str">
        <f>IF($F$1="de",headings!$C$3,IF($F$1="fr",headings!$B$3,headings!$A$3))</f>
        <v>Railway Operator:</v>
      </c>
      <c r="C822" s="156"/>
      <c r="D822" s="156"/>
      <c r="E822" s="156"/>
      <c r="F822" s="1020" t="s">
        <v>52</v>
      </c>
      <c r="G822" s="1020"/>
      <c r="H822" s="1020"/>
      <c r="I822" s="1020"/>
      <c r="J822" s="1020"/>
      <c r="K822" s="157"/>
      <c r="L822" s="157"/>
      <c r="M822" s="157"/>
      <c r="N822" s="157"/>
      <c r="O822" s="157"/>
      <c r="P822" s="157"/>
      <c r="Q822" s="158"/>
      <c r="R822" s="158"/>
      <c r="S822" s="158"/>
      <c r="T822" s="158"/>
      <c r="U822" s="149"/>
      <c r="V822" s="149"/>
      <c r="X822" s="136"/>
      <c r="AA822" s="243"/>
      <c r="AB822" s="243"/>
    </row>
    <row r="823" spans="1:28" ht="6.75" customHeight="1" thickBot="1">
      <c r="B823" s="146"/>
      <c r="C823" s="157"/>
      <c r="D823" s="157"/>
      <c r="E823" s="159"/>
      <c r="F823" s="157"/>
      <c r="G823" s="157"/>
      <c r="H823" s="157"/>
      <c r="I823" s="157"/>
      <c r="J823" s="157"/>
      <c r="K823" s="157"/>
      <c r="L823" s="157"/>
      <c r="M823" s="157"/>
      <c r="N823" s="157"/>
      <c r="O823" s="157"/>
      <c r="P823" s="157"/>
      <c r="Q823" s="157"/>
      <c r="R823" s="157"/>
      <c r="S823" s="157"/>
      <c r="T823" s="160"/>
      <c r="U823" s="149"/>
      <c r="V823" s="149"/>
    </row>
    <row r="824" spans="1:28" ht="15.75" customHeight="1" thickTop="1">
      <c r="A824" s="136" t="str">
        <f>F822&amp;"m01"</f>
        <v>NSm01</v>
      </c>
      <c r="B824" s="146" t="str">
        <f>IF($F$1="de",headings!$C$6,IF($F$1="fr",headings!$B$6,headings!$A$6))</f>
        <v>January</v>
      </c>
      <c r="C824" s="293">
        <v>28936.977179999998</v>
      </c>
      <c r="D824" s="310">
        <v>-1</v>
      </c>
      <c r="E824" s="124" t="str">
        <f>IF(C824&lt;0.001,"",IF(D824=-1,"",D824/C824*100-100))</f>
        <v/>
      </c>
      <c r="F824" s="280">
        <v>1302.0031180000001</v>
      </c>
      <c r="G824" s="310">
        <v>-1</v>
      </c>
      <c r="H824" s="124" t="str">
        <f>IF(F824&lt;0.001,"",IF(G824=-1,"",G824/F824*100-100))</f>
        <v/>
      </c>
      <c r="I824" s="310">
        <v>-1</v>
      </c>
      <c r="J824" s="311">
        <v>-1</v>
      </c>
      <c r="K824" s="157"/>
      <c r="L824" s="157"/>
      <c r="M824" s="157"/>
      <c r="N824" s="157"/>
      <c r="O824" s="157"/>
      <c r="P824" s="157"/>
      <c r="Q824" s="157"/>
      <c r="R824" s="157"/>
      <c r="S824" s="157"/>
      <c r="T824" s="157"/>
      <c r="U824" s="149"/>
      <c r="V824" s="149"/>
    </row>
    <row r="825" spans="1:28" ht="15.75" customHeight="1">
      <c r="A825" s="136" t="str">
        <f>F822&amp;"m02"</f>
        <v>NSm02</v>
      </c>
      <c r="B825" s="146" t="str">
        <f>IF($F$1="de",headings!$C$7,IF($F$1="fr",headings!$B$7,headings!$A$7))</f>
        <v>February</v>
      </c>
      <c r="C825" s="294">
        <v>27209.87948</v>
      </c>
      <c r="D825" s="312">
        <v>-1</v>
      </c>
      <c r="E825" s="127" t="str">
        <f>IF(C825&lt;0.001,"",IF(D825=-1,"",D825/C825*100-100))</f>
        <v/>
      </c>
      <c r="F825" s="281">
        <v>1272.0333500000002</v>
      </c>
      <c r="G825" s="312">
        <v>-1</v>
      </c>
      <c r="H825" s="127" t="str">
        <f>IF(F825&lt;0.001,"",IF(G825=-1,"",G825/F825*100-100))</f>
        <v/>
      </c>
      <c r="I825" s="312">
        <v>-1</v>
      </c>
      <c r="J825" s="313">
        <v>-1</v>
      </c>
      <c r="K825" s="157"/>
      <c r="L825" s="157"/>
      <c r="M825" s="157"/>
      <c r="N825" s="157"/>
      <c r="O825" s="157"/>
      <c r="P825" s="157"/>
      <c r="Q825" s="157"/>
      <c r="R825" s="157"/>
      <c r="S825" s="157"/>
      <c r="T825" s="157"/>
      <c r="U825" s="149"/>
      <c r="V825" s="149"/>
    </row>
    <row r="826" spans="1:28" ht="15.75" customHeight="1" thickBot="1">
      <c r="A826" s="136" t="str">
        <f>F822&amp;"m03"</f>
        <v>NSm03</v>
      </c>
      <c r="B826" s="146" t="str">
        <f>IF($F$1="de",headings!$C$8,IF($F$1="fr",headings!$B$8,headings!$A$8))</f>
        <v>March</v>
      </c>
      <c r="C826" s="295">
        <v>28099.569759999998</v>
      </c>
      <c r="D826" s="312">
        <v>-1</v>
      </c>
      <c r="E826" s="129" t="str">
        <f>IF(C826&lt;0.001,"",IF(D826=-1,"",D826/C826*100-100))</f>
        <v/>
      </c>
      <c r="F826" s="281">
        <v>1378.3827820000001</v>
      </c>
      <c r="G826" s="312">
        <v>-1</v>
      </c>
      <c r="H826" s="129" t="str">
        <f>IF(F826&lt;0.001,"",IF(G826=-1,"",G826/F826*100-100))</f>
        <v/>
      </c>
      <c r="I826" s="312">
        <v>-1</v>
      </c>
      <c r="J826" s="313">
        <v>-1</v>
      </c>
      <c r="K826" s="157"/>
      <c r="L826" s="157"/>
      <c r="M826" s="157"/>
      <c r="N826" s="157"/>
      <c r="O826" s="157"/>
      <c r="P826" s="157"/>
      <c r="Q826" s="157"/>
      <c r="R826" s="157"/>
      <c r="S826" s="157"/>
      <c r="T826" s="157"/>
      <c r="U826" s="149"/>
      <c r="V826" s="149"/>
    </row>
    <row r="827" spans="1:28" ht="15.75" customHeight="1" thickTop="1">
      <c r="A827" s="136" t="str">
        <f>F822&amp;"m04"</f>
        <v>NSm04</v>
      </c>
      <c r="B827" s="146" t="str">
        <f>IF($F$1="de",headings!$C$9,IF($F$1="fr",headings!$B$9,headings!$A$9))</f>
        <v>April</v>
      </c>
      <c r="C827" s="309">
        <v>28524.179780000002</v>
      </c>
      <c r="D827" s="310">
        <v>-1</v>
      </c>
      <c r="E827" s="124" t="str">
        <f t="shared" ref="E827:E835" si="93">IF(C827&lt;0.001,"",IF(D827=-1,"",D827/C827*100-100))</f>
        <v/>
      </c>
      <c r="F827" s="280">
        <v>1428.00324</v>
      </c>
      <c r="G827" s="310">
        <v>-1</v>
      </c>
      <c r="H827" s="124" t="str">
        <f t="shared" ref="H827:H835" si="94">IF(F827&lt;0.001,"",IF(G827=-1,"",G827/F827*100-100))</f>
        <v/>
      </c>
      <c r="I827" s="310">
        <v>-1</v>
      </c>
      <c r="J827" s="311">
        <v>-1</v>
      </c>
      <c r="K827" s="157"/>
      <c r="L827" s="157"/>
      <c r="M827" s="157"/>
      <c r="N827" s="157"/>
      <c r="O827" s="157"/>
      <c r="P827" s="157"/>
      <c r="Q827" s="157"/>
      <c r="R827" s="157"/>
      <c r="S827" s="157"/>
      <c r="T827" s="157"/>
      <c r="U827" s="149"/>
      <c r="V827" s="149"/>
    </row>
    <row r="828" spans="1:28" ht="15.75" customHeight="1">
      <c r="A828" s="136" t="str">
        <f>F822&amp;"m05"</f>
        <v>NSm05</v>
      </c>
      <c r="B828" s="146" t="str">
        <f>IF($F$1="de",headings!$C$10,IF($F$1="fr",headings!$B$10,headings!$A$10))</f>
        <v>May</v>
      </c>
      <c r="C828" s="294">
        <v>27357.361539999998</v>
      </c>
      <c r="D828" s="312">
        <v>-1</v>
      </c>
      <c r="E828" s="127" t="str">
        <f t="shared" si="93"/>
        <v/>
      </c>
      <c r="F828" s="281">
        <v>1314.09276</v>
      </c>
      <c r="G828" s="312">
        <v>-1</v>
      </c>
      <c r="H828" s="127" t="str">
        <f t="shared" si="94"/>
        <v/>
      </c>
      <c r="I828" s="312">
        <v>-1</v>
      </c>
      <c r="J828" s="313">
        <v>-1</v>
      </c>
      <c r="K828" s="157"/>
      <c r="L828" s="157"/>
      <c r="M828" s="157"/>
      <c r="N828" s="157"/>
      <c r="O828" s="157"/>
      <c r="P828" s="157"/>
      <c r="Q828" s="157"/>
      <c r="R828" s="157"/>
      <c r="S828" s="157"/>
      <c r="T828" s="157"/>
      <c r="U828" s="149"/>
      <c r="V828" s="149"/>
    </row>
    <row r="829" spans="1:28" ht="15.75" customHeight="1" thickBot="1">
      <c r="A829" s="136" t="str">
        <f>F822&amp;"m06"</f>
        <v>NSm06</v>
      </c>
      <c r="B829" s="146" t="str">
        <f>IF($F$1="de",headings!$C$11,IF($F$1="fr",headings!$B$11,headings!$A$11))</f>
        <v>June</v>
      </c>
      <c r="C829" s="295">
        <v>26144.788680000001</v>
      </c>
      <c r="D829" s="312">
        <v>-1</v>
      </c>
      <c r="E829" s="129" t="str">
        <f t="shared" si="93"/>
        <v/>
      </c>
      <c r="F829" s="281">
        <v>1360.5969230000001</v>
      </c>
      <c r="G829" s="312">
        <v>-1</v>
      </c>
      <c r="H829" s="129" t="str">
        <f t="shared" si="94"/>
        <v/>
      </c>
      <c r="I829" s="312">
        <v>-1</v>
      </c>
      <c r="J829" s="313">
        <v>-1</v>
      </c>
      <c r="K829" s="157"/>
      <c r="L829" s="157"/>
      <c r="M829" s="157"/>
      <c r="N829" s="157"/>
      <c r="O829" s="157"/>
      <c r="P829" s="157"/>
      <c r="Q829" s="157"/>
      <c r="R829" s="157"/>
      <c r="S829" s="157"/>
      <c r="T829" s="157"/>
      <c r="U829" s="149"/>
      <c r="V829" s="149"/>
    </row>
    <row r="830" spans="1:28" ht="15.75" customHeight="1" thickTop="1">
      <c r="A830" s="136" t="str">
        <f>F822&amp;"m07"</f>
        <v>NSm07</v>
      </c>
      <c r="B830" s="146" t="str">
        <f>IF($F$1="de",headings!$C$12,IF($F$1="fr",headings!$B$12,headings!$A$12))</f>
        <v>July</v>
      </c>
      <c r="C830" s="309">
        <v>23378.410600000003</v>
      </c>
      <c r="D830" s="310">
        <v>-1</v>
      </c>
      <c r="E830" s="127" t="str">
        <f t="shared" si="93"/>
        <v/>
      </c>
      <c r="F830" s="280">
        <v>1214.2393890000001</v>
      </c>
      <c r="G830" s="310">
        <v>-1</v>
      </c>
      <c r="H830" s="127" t="str">
        <f t="shared" si="94"/>
        <v/>
      </c>
      <c r="I830" s="310">
        <v>-1</v>
      </c>
      <c r="J830" s="311">
        <v>-1</v>
      </c>
      <c r="K830" s="157"/>
      <c r="L830" s="157"/>
      <c r="M830" s="157"/>
      <c r="N830" s="157"/>
      <c r="O830" s="157"/>
      <c r="P830" s="157"/>
      <c r="Q830" s="157"/>
      <c r="R830" s="157"/>
      <c r="S830" s="157"/>
      <c r="T830" s="157"/>
      <c r="U830" s="149"/>
      <c r="V830" s="149"/>
    </row>
    <row r="831" spans="1:28" ht="15.75" customHeight="1">
      <c r="A831" s="136" t="str">
        <f>F822&amp;"m08"</f>
        <v>NSm08</v>
      </c>
      <c r="B831" s="146" t="str">
        <f>IF($F$1="de",headings!$C$13,IF($F$1="fr",headings!$B$13,headings!$A$13))</f>
        <v>August</v>
      </c>
      <c r="C831" s="294">
        <v>23371.184880000001</v>
      </c>
      <c r="D831" s="312">
        <v>-1</v>
      </c>
      <c r="E831" s="127" t="str">
        <f t="shared" si="93"/>
        <v/>
      </c>
      <c r="F831" s="281">
        <v>1255.940636</v>
      </c>
      <c r="G831" s="312">
        <v>-1</v>
      </c>
      <c r="H831" s="127" t="str">
        <f t="shared" si="94"/>
        <v/>
      </c>
      <c r="I831" s="312">
        <v>-1</v>
      </c>
      <c r="J831" s="313">
        <v>-1</v>
      </c>
      <c r="K831" s="157"/>
      <c r="L831" s="157"/>
      <c r="M831" s="157"/>
      <c r="N831" s="157"/>
      <c r="O831" s="157"/>
      <c r="P831" s="157"/>
      <c r="Q831" s="157"/>
      <c r="R831" s="157"/>
      <c r="S831" s="157"/>
      <c r="T831" s="157"/>
      <c r="U831" s="149"/>
      <c r="V831" s="149"/>
    </row>
    <row r="832" spans="1:28" ht="15.75" customHeight="1" thickBot="1">
      <c r="A832" s="136" t="str">
        <f>F822&amp;"m09"</f>
        <v>NSm09</v>
      </c>
      <c r="B832" s="146" t="str">
        <f>IF($F$1="de",headings!$C$14,IF($F$1="fr",headings!$B$14,headings!$A$14))</f>
        <v>September</v>
      </c>
      <c r="C832" s="295">
        <v>29679.087759999999</v>
      </c>
      <c r="D832" s="312">
        <v>-1</v>
      </c>
      <c r="E832" s="129" t="str">
        <f t="shared" si="93"/>
        <v/>
      </c>
      <c r="F832" s="281">
        <v>1492.9381239999998</v>
      </c>
      <c r="G832" s="312">
        <v>-1</v>
      </c>
      <c r="H832" s="129" t="str">
        <f t="shared" si="94"/>
        <v/>
      </c>
      <c r="I832" s="315">
        <v>-1</v>
      </c>
      <c r="J832" s="316">
        <v>-1</v>
      </c>
      <c r="K832" s="157"/>
      <c r="L832" s="157"/>
      <c r="M832" s="157"/>
      <c r="N832" s="157"/>
      <c r="O832" s="157"/>
      <c r="P832" s="157"/>
      <c r="Q832" s="157"/>
      <c r="R832" s="157"/>
      <c r="S832" s="157"/>
      <c r="T832" s="157"/>
      <c r="U832" s="149"/>
      <c r="V832" s="149"/>
    </row>
    <row r="833" spans="1:28" ht="15.75" customHeight="1" thickTop="1">
      <c r="A833" s="136" t="str">
        <f>F822&amp;"m10"</f>
        <v>NSm10</v>
      </c>
      <c r="B833" s="146" t="str">
        <f>IF($F$1="de",headings!$C$15,IF($F$1="fr",headings!$B$15,headings!$A$15))</f>
        <v>October</v>
      </c>
      <c r="C833" s="309">
        <v>28699.731740000003</v>
      </c>
      <c r="D833" s="310">
        <v>-1</v>
      </c>
      <c r="E833" s="127" t="str">
        <f t="shared" si="93"/>
        <v/>
      </c>
      <c r="F833" s="280">
        <v>1497.4374730000002</v>
      </c>
      <c r="G833" s="310">
        <v>-1</v>
      </c>
      <c r="H833" s="127" t="str">
        <f t="shared" si="94"/>
        <v/>
      </c>
      <c r="I833" s="312">
        <v>-1</v>
      </c>
      <c r="J833" s="313">
        <v>-1</v>
      </c>
      <c r="K833" s="157"/>
      <c r="L833" s="157"/>
      <c r="M833" s="157"/>
      <c r="N833" s="157"/>
      <c r="O833" s="157"/>
      <c r="P833" s="157"/>
      <c r="Q833" s="157"/>
      <c r="R833" s="157"/>
      <c r="S833" s="157"/>
      <c r="T833" s="157"/>
      <c r="U833" s="149"/>
      <c r="V833" s="149"/>
      <c r="X833" s="137"/>
    </row>
    <row r="834" spans="1:28" ht="15.75" customHeight="1">
      <c r="A834" s="136" t="str">
        <f>F822&amp;"m11"</f>
        <v>NSm11</v>
      </c>
      <c r="B834" s="146" t="str">
        <f>IF($F$1="de",headings!$C$16,IF($F$1="fr",headings!$B$16,headings!$A$16))</f>
        <v>November</v>
      </c>
      <c r="C834" s="294">
        <v>29024.593060000003</v>
      </c>
      <c r="D834" s="312">
        <v>-1</v>
      </c>
      <c r="E834" s="127" t="str">
        <f t="shared" si="93"/>
        <v/>
      </c>
      <c r="F834" s="281">
        <v>1478.485776</v>
      </c>
      <c r="G834" s="312">
        <v>-1</v>
      </c>
      <c r="H834" s="127" t="str">
        <f t="shared" si="94"/>
        <v/>
      </c>
      <c r="I834" s="312">
        <v>-1</v>
      </c>
      <c r="J834" s="313">
        <v>-1</v>
      </c>
      <c r="K834" s="157"/>
      <c r="L834" s="157"/>
      <c r="M834" s="157"/>
      <c r="N834" s="157"/>
      <c r="O834" s="157"/>
      <c r="P834" s="157"/>
      <c r="Q834" s="157"/>
      <c r="R834" s="157"/>
      <c r="S834" s="157"/>
      <c r="T834" s="157"/>
      <c r="U834" s="149"/>
      <c r="V834" s="149"/>
      <c r="X834" s="137"/>
    </row>
    <row r="835" spans="1:28" ht="15.75" customHeight="1" thickBot="1">
      <c r="A835" s="136" t="str">
        <f>F822&amp;"m12"</f>
        <v>NSm12</v>
      </c>
      <c r="B835" s="146" t="str">
        <f>IF($F$1="de",headings!$C$17,IF($F$1="fr",headings!$B$17,headings!$A$17))</f>
        <v>December</v>
      </c>
      <c r="C835" s="325">
        <v>26426.075960000002</v>
      </c>
      <c r="D835" s="314">
        <v>-1</v>
      </c>
      <c r="E835" s="129" t="str">
        <f t="shared" si="93"/>
        <v/>
      </c>
      <c r="F835" s="282">
        <v>1347.4318850000002</v>
      </c>
      <c r="G835" s="314">
        <v>-1</v>
      </c>
      <c r="H835" s="129" t="str">
        <f t="shared" si="94"/>
        <v/>
      </c>
      <c r="I835" s="314">
        <v>-1</v>
      </c>
      <c r="J835" s="316">
        <v>-1</v>
      </c>
      <c r="K835" s="157"/>
      <c r="L835" s="157"/>
      <c r="M835" s="157"/>
      <c r="N835" s="157"/>
      <c r="O835" s="157"/>
      <c r="P835" s="157"/>
      <c r="Q835" s="157"/>
      <c r="R835" s="157"/>
      <c r="S835" s="157"/>
      <c r="T835" s="157"/>
      <c r="U835" s="149"/>
      <c r="V835" s="149"/>
      <c r="X835" s="137"/>
    </row>
    <row r="836" spans="1:28" ht="14.4" thickTop="1" thickBot="1">
      <c r="B836" s="146"/>
      <c r="C836" s="169"/>
      <c r="D836" s="146"/>
      <c r="E836" s="146"/>
      <c r="F836" s="169"/>
      <c r="G836" s="146"/>
      <c r="H836" s="146"/>
      <c r="I836" s="146"/>
      <c r="J836" s="146"/>
      <c r="K836" s="157"/>
      <c r="L836" s="157"/>
      <c r="M836" s="157"/>
      <c r="N836" s="157"/>
      <c r="O836" s="157"/>
      <c r="P836" s="157"/>
      <c r="Q836" s="157"/>
      <c r="R836" s="157"/>
      <c r="S836" s="157"/>
      <c r="T836" s="157"/>
      <c r="U836" s="149"/>
      <c r="V836" s="149"/>
      <c r="X836" s="137"/>
    </row>
    <row r="837" spans="1:28" s="137" customFormat="1" ht="15.75" customHeight="1" thickTop="1">
      <c r="A837" s="137" t="str">
        <f>F822&amp;"q1"</f>
        <v>NSq1</v>
      </c>
      <c r="B837" s="146" t="str">
        <f>IF($F$1="de",headings!$C$31,IF($F$1="fr",headings!$B$31,headings!$A$31))</f>
        <v>Quarter 1</v>
      </c>
      <c r="C837" s="283">
        <f>IF(C826=-1,"-1",C824+C825+C826)</f>
        <v>84246.426420000003</v>
      </c>
      <c r="D837" s="320" t="s">
        <v>362</v>
      </c>
      <c r="E837" s="358" t="str">
        <f>IF(C826+C827+C828&lt;=0,"",IF(D826=-1,"",D837/C837*100-100))</f>
        <v/>
      </c>
      <c r="F837" s="283">
        <f>IF(F826=-1,"-1",F824+F825+F826)</f>
        <v>3952.4192500000004</v>
      </c>
      <c r="G837" s="320" t="s">
        <v>362</v>
      </c>
      <c r="H837" s="358" t="str">
        <f>IF(F826+F827+F828&lt;=0,"",IF(G826=-1,"",G837/F837*100-100))</f>
        <v/>
      </c>
      <c r="I837" s="320" t="s">
        <v>362</v>
      </c>
      <c r="J837" s="321" t="s">
        <v>362</v>
      </c>
      <c r="K837" s="157"/>
      <c r="L837" s="157"/>
      <c r="M837" s="157"/>
      <c r="N837" s="157"/>
      <c r="O837" s="157"/>
      <c r="P837" s="157"/>
      <c r="Q837" s="157"/>
      <c r="R837" s="157"/>
      <c r="S837" s="157"/>
      <c r="T837" s="157"/>
      <c r="U837" s="149"/>
      <c r="V837" s="149"/>
      <c r="X837" s="136"/>
      <c r="AA837" s="244"/>
      <c r="AB837" s="244"/>
    </row>
    <row r="838" spans="1:28" s="137" customFormat="1" ht="15.75" customHeight="1">
      <c r="A838" s="137" t="str">
        <f>F822&amp;"q2"</f>
        <v>NSq2</v>
      </c>
      <c r="B838" s="146" t="str">
        <f>IF($F$1="de",headings!$C$32,IF($F$1="fr",headings!$B$32,headings!$A$32))</f>
        <v>Quarter 2</v>
      </c>
      <c r="C838" s="284">
        <f>IF(C829=-1,"-1",C827+C828+C829)</f>
        <v>82026.33</v>
      </c>
      <c r="D838" s="323" t="s">
        <v>362</v>
      </c>
      <c r="E838" s="342" t="str">
        <f>IF(C827+C828+C829&lt;=0,"",IF(D829=-1,"",D838/C838*100-100))</f>
        <v/>
      </c>
      <c r="F838" s="284">
        <f>IF(F829=-1,"-1",F827+F828+F829)</f>
        <v>4102.6929230000005</v>
      </c>
      <c r="G838" s="323" t="s">
        <v>362</v>
      </c>
      <c r="H838" s="342" t="str">
        <f>IF(F827+F828+F829&lt;=0,"",IF(G829=-1,"",G838/F838*100-100))</f>
        <v/>
      </c>
      <c r="I838" s="323" t="s">
        <v>362</v>
      </c>
      <c r="J838" s="324" t="s">
        <v>362</v>
      </c>
      <c r="K838" s="157"/>
      <c r="L838" s="157"/>
      <c r="M838" s="157"/>
      <c r="N838" s="157"/>
      <c r="O838" s="157"/>
      <c r="P838" s="157"/>
      <c r="Q838" s="157"/>
      <c r="R838" s="157"/>
      <c r="S838" s="157"/>
      <c r="T838" s="157"/>
      <c r="U838" s="149"/>
      <c r="V838" s="149"/>
      <c r="X838" s="138"/>
      <c r="AA838" s="244"/>
      <c r="AB838" s="244"/>
    </row>
    <row r="839" spans="1:28" s="137" customFormat="1" ht="15.75" customHeight="1">
      <c r="A839" s="137" t="str">
        <f>F822&amp;"q3"</f>
        <v>NSq3</v>
      </c>
      <c r="B839" s="146" t="str">
        <f>IF($F$1="de",headings!$C$33,IF($F$1="fr",headings!$B$33,headings!$A$33))</f>
        <v>Quarter 3</v>
      </c>
      <c r="C839" s="284">
        <f>IF(C832=-1,"-1",C830+C831+C832)</f>
        <v>76428.683239999998</v>
      </c>
      <c r="D839" s="323" t="s">
        <v>362</v>
      </c>
      <c r="E839" s="342" t="str">
        <f>IF(C830+C831+C832&lt;=0,"",IF(D832=-1,"",D839/C839*100-100))</f>
        <v/>
      </c>
      <c r="F839" s="284">
        <f>IF(F832=-1,"-1",F830+F831+F832)</f>
        <v>3963.1181489999999</v>
      </c>
      <c r="G839" s="323" t="s">
        <v>362</v>
      </c>
      <c r="H839" s="342" t="str">
        <f>IF(F830+F831+F832&lt;=0,"",IF(G832=-1,"",G839/F839*100-100))</f>
        <v/>
      </c>
      <c r="I839" s="323" t="s">
        <v>362</v>
      </c>
      <c r="J839" s="324" t="s">
        <v>362</v>
      </c>
      <c r="K839" s="157"/>
      <c r="L839" s="157"/>
      <c r="M839" s="157"/>
      <c r="N839" s="157"/>
      <c r="O839" s="157"/>
      <c r="P839" s="157"/>
      <c r="Q839" s="157"/>
      <c r="R839" s="157"/>
      <c r="S839" s="157"/>
      <c r="T839" s="157"/>
      <c r="U839" s="149"/>
      <c r="V839" s="149"/>
      <c r="X839" s="136"/>
      <c r="AA839" s="244"/>
      <c r="AB839" s="244"/>
    </row>
    <row r="840" spans="1:28" s="137" customFormat="1" ht="15.75" customHeight="1" thickBot="1">
      <c r="A840" s="137" t="str">
        <f>F822&amp;"q4"</f>
        <v>NSq4</v>
      </c>
      <c r="B840" s="146" t="str">
        <f>IF($F$1="de",headings!$C$34,IF($F$1="fr",headings!$B$34,headings!$A$34))</f>
        <v>Quarter 4</v>
      </c>
      <c r="C840" s="285">
        <f>IF(C835=-1,"-1",C833+C834+C835)</f>
        <v>84150.400760000004</v>
      </c>
      <c r="D840" s="326" t="s">
        <v>362</v>
      </c>
      <c r="E840" s="341" t="str">
        <f>IF(C833+C834+C835&lt;=0,"",IF(D835=-1,"",D840/C840*100-100))</f>
        <v/>
      </c>
      <c r="F840" s="285">
        <f>IF(F835=-1,"-1",F833+F834+F835)</f>
        <v>4323.3551340000004</v>
      </c>
      <c r="G840" s="326" t="s">
        <v>362</v>
      </c>
      <c r="H840" s="341" t="str">
        <f>IF(F833+F834+F835&lt;=0,"",IF(G835=-1,"",G840/F840*100-100))</f>
        <v/>
      </c>
      <c r="I840" s="326" t="s">
        <v>362</v>
      </c>
      <c r="J840" s="327" t="s">
        <v>362</v>
      </c>
      <c r="K840" s="157"/>
      <c r="L840" s="157"/>
      <c r="M840" s="157"/>
      <c r="N840" s="157"/>
      <c r="O840" s="157"/>
      <c r="P840" s="157"/>
      <c r="Q840" s="157"/>
      <c r="R840" s="157"/>
      <c r="S840" s="157"/>
      <c r="T840" s="157"/>
      <c r="U840" s="149"/>
      <c r="V840" s="149"/>
      <c r="X840" s="136"/>
      <c r="AA840" s="244"/>
      <c r="AB840" s="244"/>
    </row>
    <row r="841" spans="1:28" ht="14.4" thickTop="1" thickBot="1">
      <c r="B841" s="146"/>
      <c r="C841" s="158"/>
      <c r="D841" s="146"/>
      <c r="E841" s="146"/>
      <c r="F841" s="158"/>
      <c r="G841" s="146"/>
      <c r="H841" s="146"/>
      <c r="I841" s="146"/>
      <c r="J841" s="146"/>
      <c r="K841" s="157"/>
      <c r="L841" s="157"/>
      <c r="M841" s="157"/>
      <c r="N841" s="157"/>
      <c r="O841" s="157"/>
      <c r="P841" s="157"/>
      <c r="Q841" s="157"/>
      <c r="R841" s="157"/>
      <c r="S841" s="157"/>
      <c r="T841" s="157"/>
      <c r="U841" s="149"/>
      <c r="V841" s="149"/>
    </row>
    <row r="842" spans="1:28" s="138" customFormat="1" ht="15.75" customHeight="1" thickTop="1" thickBot="1">
      <c r="A842" s="138" t="str">
        <f>F822&amp;"y"</f>
        <v>NSy</v>
      </c>
      <c r="B842" s="152" t="str">
        <f>IF($F$1="de",headings!$C$35,IF($F$1="fr",headings!$B$35,headings!$A$35))</f>
        <v>Full year</v>
      </c>
      <c r="C842" s="286">
        <f>IF(C835=-1,"-1",SUM(C837:C840))</f>
        <v>326851.84041999996</v>
      </c>
      <c r="D842" s="329" t="s">
        <v>362</v>
      </c>
      <c r="E842" s="343" t="str">
        <f>IF(SUM(C824:C835)&lt;=0,"",IF(D835=-1,"",D842/C842*100-100))</f>
        <v/>
      </c>
      <c r="F842" s="286">
        <f>IF(F835=-1,"-1",SUM(F837:F840))</f>
        <v>16341.585456000001</v>
      </c>
      <c r="G842" s="329" t="s">
        <v>362</v>
      </c>
      <c r="H842" s="343" t="str">
        <f>IF(SUM(F824:F835)&lt;=0,"",IF(G835=-1,"",G842/F842*100-100))</f>
        <v/>
      </c>
      <c r="I842" s="329" t="s">
        <v>362</v>
      </c>
      <c r="J842" s="330" t="s">
        <v>362</v>
      </c>
      <c r="K842" s="157"/>
      <c r="L842" s="157"/>
      <c r="M842" s="157"/>
      <c r="N842" s="157"/>
      <c r="O842" s="157"/>
      <c r="P842" s="157"/>
      <c r="Q842" s="157"/>
      <c r="R842" s="157"/>
      <c r="S842" s="157"/>
      <c r="T842" s="157"/>
      <c r="U842" s="149"/>
      <c r="V842" s="149"/>
      <c r="X842" s="136"/>
    </row>
    <row r="843" spans="1:28" ht="13.8" thickTop="1">
      <c r="B843" s="147"/>
      <c r="C843" s="180"/>
      <c r="D843" s="180"/>
      <c r="E843" s="180"/>
      <c r="F843" s="180"/>
      <c r="G843" s="180"/>
      <c r="H843" s="180"/>
      <c r="I843" s="180"/>
      <c r="J843" s="180"/>
      <c r="K843" s="180"/>
      <c r="L843" s="180"/>
      <c r="M843" s="180"/>
      <c r="N843" s="180"/>
      <c r="O843" s="180"/>
      <c r="P843" s="180"/>
      <c r="Q843" s="180"/>
      <c r="R843" s="180"/>
      <c r="S843" s="180"/>
      <c r="T843" s="180"/>
      <c r="U843" s="149"/>
      <c r="V843" s="149"/>
    </row>
    <row r="844" spans="1:28">
      <c r="B844" s="147"/>
      <c r="C844" s="180"/>
      <c r="D844" s="180"/>
      <c r="E844" s="180"/>
      <c r="F844" s="180"/>
      <c r="G844" s="180"/>
      <c r="H844" s="180"/>
      <c r="I844" s="180"/>
      <c r="J844" s="180"/>
      <c r="K844" s="180"/>
      <c r="L844" s="180"/>
      <c r="M844" s="180"/>
      <c r="N844" s="180"/>
      <c r="O844" s="180"/>
      <c r="P844" s="180"/>
      <c r="Q844" s="180"/>
      <c r="R844" s="180"/>
      <c r="S844" s="180"/>
      <c r="T844" s="180"/>
      <c r="U844" s="149"/>
      <c r="V844" s="149"/>
    </row>
    <row r="845" spans="1:28">
      <c r="B845" s="152" t="str">
        <f>IF($F$1="de",headings!$C$37,IF($F$1="fr",headings!$B$37,headings!$A$37))</f>
        <v>Comments</v>
      </c>
      <c r="C845" s="1021"/>
      <c r="D845" s="1022"/>
      <c r="E845" s="1022"/>
      <c r="F845" s="1022"/>
      <c r="G845" s="1022"/>
      <c r="H845" s="1022"/>
      <c r="I845" s="1022"/>
      <c r="J845" s="1022"/>
      <c r="K845" s="1022"/>
      <c r="L845" s="1022"/>
      <c r="M845" s="1022"/>
      <c r="N845" s="1022"/>
      <c r="O845" s="1022"/>
      <c r="P845" s="1022"/>
      <c r="Q845" s="1022"/>
      <c r="R845" s="1022"/>
      <c r="S845" s="1022"/>
      <c r="T845" s="1023"/>
      <c r="U845" s="149"/>
      <c r="V845" s="149"/>
    </row>
    <row r="846" spans="1:28">
      <c r="B846" s="151"/>
      <c r="C846" s="1024"/>
      <c r="D846" s="1025"/>
      <c r="E846" s="1025"/>
      <c r="F846" s="1025"/>
      <c r="G846" s="1025"/>
      <c r="H846" s="1025"/>
      <c r="I846" s="1025"/>
      <c r="J846" s="1025"/>
      <c r="K846" s="1025"/>
      <c r="L846" s="1025"/>
      <c r="M846" s="1025"/>
      <c r="N846" s="1025"/>
      <c r="O846" s="1025"/>
      <c r="P846" s="1025"/>
      <c r="Q846" s="1025"/>
      <c r="R846" s="1025"/>
      <c r="S846" s="1025"/>
      <c r="T846" s="1026"/>
      <c r="U846" s="149"/>
      <c r="V846" s="149"/>
    </row>
    <row r="847" spans="1:28">
      <c r="B847" s="151"/>
      <c r="C847" s="1024"/>
      <c r="D847" s="1025"/>
      <c r="E847" s="1025"/>
      <c r="F847" s="1025"/>
      <c r="G847" s="1025"/>
      <c r="H847" s="1025"/>
      <c r="I847" s="1025"/>
      <c r="J847" s="1025"/>
      <c r="K847" s="1025"/>
      <c r="L847" s="1025"/>
      <c r="M847" s="1025"/>
      <c r="N847" s="1025"/>
      <c r="O847" s="1025"/>
      <c r="P847" s="1025"/>
      <c r="Q847" s="1025"/>
      <c r="R847" s="1025"/>
      <c r="S847" s="1025"/>
      <c r="T847" s="1026"/>
      <c r="U847" s="149"/>
      <c r="V847" s="149"/>
      <c r="X847" s="141"/>
    </row>
    <row r="848" spans="1:28">
      <c r="B848" s="151"/>
      <c r="C848" s="1027"/>
      <c r="D848" s="1028"/>
      <c r="E848" s="1028"/>
      <c r="F848" s="1028"/>
      <c r="G848" s="1028"/>
      <c r="H848" s="1028"/>
      <c r="I848" s="1028"/>
      <c r="J848" s="1028"/>
      <c r="K848" s="1028"/>
      <c r="L848" s="1028"/>
      <c r="M848" s="1028"/>
      <c r="N848" s="1028"/>
      <c r="O848" s="1028"/>
      <c r="P848" s="1028"/>
      <c r="Q848" s="1028"/>
      <c r="R848" s="1028"/>
      <c r="S848" s="1028"/>
      <c r="T848" s="1029"/>
      <c r="U848" s="149"/>
      <c r="V848" s="149"/>
      <c r="X848" s="131"/>
    </row>
    <row r="849" spans="1:28">
      <c r="B849" s="151"/>
      <c r="C849" s="180"/>
      <c r="D849" s="180"/>
      <c r="E849" s="180"/>
      <c r="F849" s="180"/>
      <c r="G849" s="180"/>
      <c r="H849" s="180"/>
      <c r="I849" s="180"/>
      <c r="J849" s="180"/>
      <c r="K849" s="180"/>
      <c r="L849" s="180"/>
      <c r="M849" s="180"/>
      <c r="N849" s="180"/>
      <c r="O849" s="180"/>
      <c r="P849" s="180"/>
      <c r="Q849" s="180"/>
      <c r="R849" s="180"/>
      <c r="S849" s="180"/>
      <c r="T849" s="180"/>
      <c r="U849" s="149"/>
      <c r="V849" s="149"/>
    </row>
    <row r="850" spans="1:28">
      <c r="A850" s="142"/>
      <c r="B850" s="143"/>
      <c r="C850" s="181"/>
      <c r="D850" s="181"/>
      <c r="E850" s="181"/>
      <c r="F850" s="181"/>
      <c r="G850" s="181"/>
      <c r="H850" s="181"/>
      <c r="I850" s="181"/>
      <c r="J850" s="181"/>
      <c r="K850" s="181"/>
      <c r="L850" s="181"/>
      <c r="M850" s="181"/>
      <c r="N850" s="181"/>
      <c r="O850" s="181"/>
      <c r="P850" s="181"/>
      <c r="Q850" s="181"/>
      <c r="R850" s="181"/>
      <c r="S850" s="181"/>
      <c r="T850" s="181"/>
      <c r="U850" s="149"/>
      <c r="V850" s="149"/>
    </row>
    <row r="851" spans="1:28" s="141" customFormat="1" ht="6.75" customHeight="1">
      <c r="B851" s="146"/>
      <c r="C851" s="154"/>
      <c r="D851" s="154"/>
      <c r="E851" s="155"/>
      <c r="F851" s="154"/>
      <c r="G851" s="154"/>
      <c r="H851" s="155"/>
      <c r="I851" s="154"/>
      <c r="J851" s="154"/>
      <c r="K851" s="155"/>
      <c r="L851" s="154"/>
      <c r="M851" s="154"/>
      <c r="N851" s="155"/>
      <c r="O851" s="154"/>
      <c r="P851" s="154"/>
      <c r="Q851" s="155"/>
      <c r="R851" s="154"/>
      <c r="S851" s="154"/>
      <c r="T851" s="155"/>
      <c r="U851" s="149"/>
      <c r="V851" s="149"/>
      <c r="X851" s="136"/>
      <c r="AA851" s="239"/>
      <c r="AB851" s="239"/>
    </row>
    <row r="852" spans="1:28" s="131" customFormat="1" ht="17.399999999999999">
      <c r="B852" s="150" t="str">
        <f>IF($F$1="de",headings!$C$3,IF($F$1="fr",headings!$B$3,headings!$A$3))</f>
        <v>Railway Operator:</v>
      </c>
      <c r="C852" s="156"/>
      <c r="D852" s="156"/>
      <c r="E852" s="156"/>
      <c r="F852" s="1020" t="s">
        <v>60</v>
      </c>
      <c r="G852" s="1020"/>
      <c r="H852" s="1020"/>
      <c r="I852" s="1020"/>
      <c r="J852" s="1020"/>
      <c r="K852" s="157"/>
      <c r="L852" s="157"/>
      <c r="M852" s="157"/>
      <c r="N852" s="157"/>
      <c r="O852" s="157"/>
      <c r="P852" s="157"/>
      <c r="Q852" s="158"/>
      <c r="R852" s="158"/>
      <c r="S852" s="158"/>
      <c r="T852" s="158"/>
      <c r="U852" s="149"/>
      <c r="V852" s="149"/>
      <c r="X852" s="136"/>
      <c r="AA852" s="243"/>
      <c r="AB852" s="243"/>
    </row>
    <row r="853" spans="1:28" ht="6.75" customHeight="1" thickBot="1">
      <c r="B853" s="146"/>
      <c r="C853" s="157"/>
      <c r="D853" s="157"/>
      <c r="E853" s="159"/>
      <c r="F853" s="157"/>
      <c r="G853" s="157"/>
      <c r="H853" s="157"/>
      <c r="I853" s="157"/>
      <c r="J853" s="157"/>
      <c r="K853" s="157"/>
      <c r="L853" s="157"/>
      <c r="M853" s="157"/>
      <c r="N853" s="157"/>
      <c r="O853" s="157"/>
      <c r="P853" s="157"/>
      <c r="Q853" s="157"/>
      <c r="R853" s="157"/>
      <c r="S853" s="157"/>
      <c r="T853" s="160"/>
      <c r="U853" s="149"/>
      <c r="V853" s="149"/>
    </row>
    <row r="854" spans="1:28" ht="15.75" customHeight="1" thickTop="1">
      <c r="A854" s="136" t="str">
        <f>F852&amp;"m01"</f>
        <v>NSBm01</v>
      </c>
      <c r="B854" s="146" t="str">
        <f>IF($F$1="de",headings!$C$6,IF($F$1="fr",headings!$B$6,headings!$A$6))</f>
        <v>January</v>
      </c>
      <c r="C854" s="293">
        <v>4065.2993169569554</v>
      </c>
      <c r="D854" s="310">
        <v>-1</v>
      </c>
      <c r="E854" s="124" t="str">
        <f>IF(C854&lt;0.001,"",IF(D854=-1,"",D854/C854*100-100))</f>
        <v/>
      </c>
      <c r="F854" s="280">
        <v>209.54456803803751</v>
      </c>
      <c r="G854" s="310">
        <v>-1</v>
      </c>
      <c r="H854" s="124" t="str">
        <f>IF(F854&lt;0.001,"",IF(G854=-1,"",G854/F854*100-100))</f>
        <v/>
      </c>
      <c r="I854" s="310">
        <v>-1</v>
      </c>
      <c r="J854" s="311">
        <v>-1</v>
      </c>
      <c r="K854" s="157"/>
      <c r="L854" s="157"/>
      <c r="M854" s="157"/>
      <c r="N854" s="157"/>
      <c r="O854" s="157"/>
      <c r="P854" s="157"/>
      <c r="Q854" s="157"/>
      <c r="R854" s="157"/>
      <c r="S854" s="157"/>
      <c r="T854" s="157"/>
      <c r="U854" s="149"/>
      <c r="V854" s="149"/>
    </row>
    <row r="855" spans="1:28" ht="15.75" customHeight="1">
      <c r="A855" s="136" t="str">
        <f>F852&amp;"m02"</f>
        <v>NSBm02</v>
      </c>
      <c r="B855" s="146" t="str">
        <f>IF($F$1="de",headings!$C$7,IF($F$1="fr",headings!$B$7,headings!$A$7))</f>
        <v>February</v>
      </c>
      <c r="C855" s="294">
        <v>4096.4825640102645</v>
      </c>
      <c r="D855" s="312">
        <v>-1</v>
      </c>
      <c r="E855" s="127" t="str">
        <f>IF(C855&lt;0.001,"",IF(D855=-1,"",D855/C855*100-100))</f>
        <v/>
      </c>
      <c r="F855" s="281">
        <v>194.79629930710371</v>
      </c>
      <c r="G855" s="312">
        <v>-1</v>
      </c>
      <c r="H855" s="127" t="str">
        <f>IF(F855&lt;0.001,"",IF(G855=-1,"",G855/F855*100-100))</f>
        <v/>
      </c>
      <c r="I855" s="312">
        <v>-1</v>
      </c>
      <c r="J855" s="313">
        <v>-1</v>
      </c>
      <c r="K855" s="157"/>
      <c r="L855" s="157"/>
      <c r="M855" s="157"/>
      <c r="N855" s="157"/>
      <c r="O855" s="157"/>
      <c r="P855" s="157"/>
      <c r="Q855" s="157"/>
      <c r="R855" s="157"/>
      <c r="S855" s="157"/>
      <c r="T855" s="157"/>
      <c r="U855" s="149"/>
      <c r="V855" s="149"/>
    </row>
    <row r="856" spans="1:28" ht="15.75" customHeight="1" thickBot="1">
      <c r="A856" s="136" t="str">
        <f>F852&amp;"m03"</f>
        <v>NSBm03</v>
      </c>
      <c r="B856" s="146" t="str">
        <f>IF($F$1="de",headings!$C$8,IF($F$1="fr",headings!$B$8,headings!$A$8))</f>
        <v>March</v>
      </c>
      <c r="C856" s="295">
        <v>4111.554262234642</v>
      </c>
      <c r="D856" s="312">
        <v>-1</v>
      </c>
      <c r="E856" s="129" t="str">
        <f>IF(C856&lt;0.001,"",IF(D856=-1,"",D856/C856*100-100))</f>
        <v/>
      </c>
      <c r="F856" s="281">
        <v>205.31014063439696</v>
      </c>
      <c r="G856" s="312">
        <v>-1</v>
      </c>
      <c r="H856" s="129" t="str">
        <f>IF(F856&lt;0.001,"",IF(G856=-1,"",G856/F856*100-100))</f>
        <v/>
      </c>
      <c r="I856" s="312">
        <v>-1</v>
      </c>
      <c r="J856" s="313">
        <v>-1</v>
      </c>
      <c r="K856" s="157"/>
      <c r="L856" s="157"/>
      <c r="M856" s="157"/>
      <c r="N856" s="157"/>
      <c r="O856" s="157"/>
      <c r="P856" s="157"/>
      <c r="Q856" s="157"/>
      <c r="R856" s="157"/>
      <c r="S856" s="157"/>
      <c r="T856" s="157"/>
      <c r="U856" s="149"/>
      <c r="V856" s="149"/>
    </row>
    <row r="857" spans="1:28" ht="15.75" customHeight="1" thickTop="1">
      <c r="A857" s="136" t="str">
        <f>F852&amp;"m04"</f>
        <v>NSBm04</v>
      </c>
      <c r="B857" s="146" t="str">
        <f>IF($F$1="de",headings!$C$9,IF($F$1="fr",headings!$B$9,headings!$A$9))</f>
        <v>April</v>
      </c>
      <c r="C857" s="309">
        <v>4022.4939645756772</v>
      </c>
      <c r="D857" s="310">
        <v>-1</v>
      </c>
      <c r="E857" s="124" t="str">
        <f t="shared" ref="E857:E865" si="95">IF(C857&lt;0.001,"",IF(D857=-1,"",D857/C857*100-100))</f>
        <v/>
      </c>
      <c r="F857" s="280">
        <v>217.66133583983094</v>
      </c>
      <c r="G857" s="310">
        <v>-1</v>
      </c>
      <c r="H857" s="124" t="str">
        <f t="shared" ref="H857:H865" si="96">IF(F857&lt;0.001,"",IF(G857=-1,"",G857/F857*100-100))</f>
        <v/>
      </c>
      <c r="I857" s="310">
        <v>-1</v>
      </c>
      <c r="J857" s="311">
        <v>-1</v>
      </c>
      <c r="K857" s="157"/>
      <c r="L857" s="157"/>
      <c r="M857" s="157"/>
      <c r="N857" s="157"/>
      <c r="O857" s="157"/>
      <c r="P857" s="157"/>
      <c r="Q857" s="157"/>
      <c r="R857" s="157"/>
      <c r="S857" s="157"/>
      <c r="T857" s="157"/>
      <c r="U857" s="149"/>
      <c r="V857" s="149"/>
    </row>
    <row r="858" spans="1:28" ht="15.75" customHeight="1">
      <c r="A858" s="136" t="str">
        <f>F852&amp;"m05"</f>
        <v>NSBm05</v>
      </c>
      <c r="B858" s="146" t="str">
        <f>IF($F$1="de",headings!$C$10,IF($F$1="fr",headings!$B$10,headings!$A$10))</f>
        <v>May</v>
      </c>
      <c r="C858" s="294">
        <v>3972.9609299215053</v>
      </c>
      <c r="D858" s="312">
        <v>-1</v>
      </c>
      <c r="E858" s="127" t="str">
        <f t="shared" si="95"/>
        <v/>
      </c>
      <c r="F858" s="281">
        <v>191.99044288721541</v>
      </c>
      <c r="G858" s="312">
        <v>-1</v>
      </c>
      <c r="H858" s="127" t="str">
        <f t="shared" si="96"/>
        <v/>
      </c>
      <c r="I858" s="312">
        <v>-1</v>
      </c>
      <c r="J858" s="313">
        <v>-1</v>
      </c>
      <c r="K858" s="157"/>
      <c r="L858" s="157"/>
      <c r="M858" s="157"/>
      <c r="N858" s="157"/>
      <c r="O858" s="157"/>
      <c r="P858" s="157"/>
      <c r="Q858" s="157"/>
      <c r="R858" s="157"/>
      <c r="S858" s="157"/>
      <c r="T858" s="157"/>
      <c r="U858" s="149"/>
      <c r="V858" s="149"/>
    </row>
    <row r="859" spans="1:28" ht="15.75" customHeight="1" thickBot="1">
      <c r="A859" s="136" t="str">
        <f>F852&amp;"m06"</f>
        <v>NSBm06</v>
      </c>
      <c r="B859" s="146" t="str">
        <f>IF($F$1="de",headings!$C$11,IF($F$1="fr",headings!$B$11,headings!$A$11))</f>
        <v>June</v>
      </c>
      <c r="C859" s="295">
        <v>4199.2801232753127</v>
      </c>
      <c r="D859" s="312">
        <v>-1</v>
      </c>
      <c r="E859" s="129" t="str">
        <f t="shared" si="95"/>
        <v/>
      </c>
      <c r="F859" s="281">
        <v>216.91045629932114</v>
      </c>
      <c r="G859" s="312">
        <v>-1</v>
      </c>
      <c r="H859" s="129" t="str">
        <f t="shared" si="96"/>
        <v/>
      </c>
      <c r="I859" s="312">
        <v>-1</v>
      </c>
      <c r="J859" s="313">
        <v>-1</v>
      </c>
      <c r="K859" s="157"/>
      <c r="L859" s="157"/>
      <c r="M859" s="157"/>
      <c r="N859" s="157"/>
      <c r="O859" s="157"/>
      <c r="P859" s="157"/>
      <c r="Q859" s="157"/>
      <c r="R859" s="157"/>
      <c r="S859" s="157"/>
      <c r="T859" s="157"/>
      <c r="U859" s="149"/>
      <c r="V859" s="149"/>
    </row>
    <row r="860" spans="1:28" ht="15.75" customHeight="1" thickTop="1">
      <c r="A860" s="136" t="str">
        <f>F852&amp;"m07"</f>
        <v>NSBm07</v>
      </c>
      <c r="B860" s="146" t="str">
        <f>IF($F$1="de",headings!$C$12,IF($F$1="fr",headings!$B$12,headings!$A$12))</f>
        <v>July</v>
      </c>
      <c r="C860" s="309">
        <v>4033.2242525750253</v>
      </c>
      <c r="D860" s="310">
        <v>-1</v>
      </c>
      <c r="E860" s="127" t="str">
        <f t="shared" si="95"/>
        <v/>
      </c>
      <c r="F860" s="280">
        <v>212.6526058425537</v>
      </c>
      <c r="G860" s="310">
        <v>-1</v>
      </c>
      <c r="H860" s="127" t="str">
        <f t="shared" si="96"/>
        <v/>
      </c>
      <c r="I860" s="310">
        <v>-1</v>
      </c>
      <c r="J860" s="311">
        <v>-1</v>
      </c>
      <c r="K860" s="157"/>
      <c r="L860" s="157"/>
      <c r="M860" s="157"/>
      <c r="N860" s="157"/>
      <c r="O860" s="157"/>
      <c r="P860" s="157"/>
      <c r="Q860" s="157"/>
      <c r="R860" s="157"/>
      <c r="S860" s="157"/>
      <c r="T860" s="157"/>
      <c r="U860" s="149"/>
      <c r="V860" s="149"/>
    </row>
    <row r="861" spans="1:28" ht="15.75" customHeight="1">
      <c r="A861" s="136" t="str">
        <f>F852&amp;"m08"</f>
        <v>NSBm08</v>
      </c>
      <c r="B861" s="146" t="str">
        <f>IF($F$1="de",headings!$C$13,IF($F$1="fr",headings!$B$13,headings!$A$13))</f>
        <v>August</v>
      </c>
      <c r="C861" s="294">
        <v>4478.3371362255721</v>
      </c>
      <c r="D861" s="312">
        <v>-1</v>
      </c>
      <c r="E861" s="127" t="str">
        <f t="shared" si="95"/>
        <v/>
      </c>
      <c r="F861" s="281">
        <v>271.99030562300021</v>
      </c>
      <c r="G861" s="312">
        <v>-1</v>
      </c>
      <c r="H861" s="127" t="str">
        <f t="shared" si="96"/>
        <v/>
      </c>
      <c r="I861" s="312">
        <v>-1</v>
      </c>
      <c r="J861" s="313">
        <v>-1</v>
      </c>
      <c r="K861" s="157"/>
      <c r="L861" s="157"/>
      <c r="M861" s="157"/>
      <c r="N861" s="157"/>
      <c r="O861" s="157"/>
      <c r="P861" s="157"/>
      <c r="Q861" s="157"/>
      <c r="R861" s="157"/>
      <c r="S861" s="157"/>
      <c r="T861" s="157"/>
      <c r="U861" s="149"/>
      <c r="V861" s="149"/>
    </row>
    <row r="862" spans="1:28" ht="15.75" customHeight="1" thickBot="1">
      <c r="A862" s="136" t="str">
        <f>F852&amp;"m09"</f>
        <v>NSBm09</v>
      </c>
      <c r="B862" s="146" t="str">
        <f>IF($F$1="de",headings!$C$14,IF($F$1="fr",headings!$B$14,headings!$A$14))</f>
        <v>September</v>
      </c>
      <c r="C862" s="295">
        <v>4462.5150181845875</v>
      </c>
      <c r="D862" s="312">
        <v>-1</v>
      </c>
      <c r="E862" s="129" t="str">
        <f t="shared" si="95"/>
        <v/>
      </c>
      <c r="F862" s="281">
        <v>241.58857104234309</v>
      </c>
      <c r="G862" s="312">
        <v>-1</v>
      </c>
      <c r="H862" s="129" t="str">
        <f t="shared" si="96"/>
        <v/>
      </c>
      <c r="I862" s="315">
        <v>-1</v>
      </c>
      <c r="J862" s="316">
        <v>-1</v>
      </c>
      <c r="K862" s="157"/>
      <c r="L862" s="157"/>
      <c r="M862" s="157"/>
      <c r="N862" s="157"/>
      <c r="O862" s="157"/>
      <c r="P862" s="157"/>
      <c r="Q862" s="157"/>
      <c r="R862" s="157"/>
      <c r="S862" s="157"/>
      <c r="T862" s="157"/>
      <c r="U862" s="149"/>
      <c r="V862" s="149"/>
    </row>
    <row r="863" spans="1:28" ht="15.75" customHeight="1" thickTop="1">
      <c r="A863" s="136" t="str">
        <f>F852&amp;"m10"</f>
        <v>NSBm10</v>
      </c>
      <c r="B863" s="146" t="str">
        <f>IF($F$1="de",headings!$C$15,IF($F$1="fr",headings!$B$15,headings!$A$15))</f>
        <v>October</v>
      </c>
      <c r="C863" s="309">
        <v>4756.9115723620089</v>
      </c>
      <c r="D863" s="310">
        <v>-1</v>
      </c>
      <c r="E863" s="127" t="str">
        <f t="shared" si="95"/>
        <v/>
      </c>
      <c r="F863" s="280">
        <v>244.56583380454541</v>
      </c>
      <c r="G863" s="310">
        <v>-1</v>
      </c>
      <c r="H863" s="127" t="str">
        <f t="shared" si="96"/>
        <v/>
      </c>
      <c r="I863" s="312">
        <v>-1</v>
      </c>
      <c r="J863" s="313">
        <v>-1</v>
      </c>
      <c r="K863" s="157"/>
      <c r="L863" s="157"/>
      <c r="M863" s="157"/>
      <c r="N863" s="157"/>
      <c r="O863" s="157"/>
      <c r="P863" s="157"/>
      <c r="Q863" s="157"/>
      <c r="R863" s="157"/>
      <c r="S863" s="157"/>
      <c r="T863" s="157"/>
      <c r="U863" s="149"/>
      <c r="V863" s="149"/>
      <c r="X863" s="137"/>
    </row>
    <row r="864" spans="1:28" ht="15.75" customHeight="1">
      <c r="A864" s="136" t="str">
        <f>F852&amp;"m11"</f>
        <v>NSBm11</v>
      </c>
      <c r="B864" s="146" t="str">
        <f>IF($F$1="de",headings!$C$16,IF($F$1="fr",headings!$B$16,headings!$A$16))</f>
        <v>November</v>
      </c>
      <c r="C864" s="294">
        <v>4336.3006952614633</v>
      </c>
      <c r="D864" s="312">
        <v>-1</v>
      </c>
      <c r="E864" s="127" t="str">
        <f t="shared" si="95"/>
        <v/>
      </c>
      <c r="F864" s="281">
        <v>227.65162636263591</v>
      </c>
      <c r="G864" s="312">
        <v>-1</v>
      </c>
      <c r="H864" s="127" t="str">
        <f t="shared" si="96"/>
        <v/>
      </c>
      <c r="I864" s="312">
        <v>-1</v>
      </c>
      <c r="J864" s="313">
        <v>-1</v>
      </c>
      <c r="K864" s="157"/>
      <c r="L864" s="157"/>
      <c r="M864" s="157"/>
      <c r="N864" s="157"/>
      <c r="O864" s="157"/>
      <c r="P864" s="157"/>
      <c r="Q864" s="157"/>
      <c r="R864" s="157"/>
      <c r="S864" s="157"/>
      <c r="T864" s="157"/>
      <c r="U864" s="149"/>
      <c r="V864" s="149"/>
      <c r="X864" s="137"/>
    </row>
    <row r="865" spans="1:28" ht="15.75" customHeight="1" thickBot="1">
      <c r="A865" s="136" t="str">
        <f>F852&amp;"m12"</f>
        <v>NSBm12</v>
      </c>
      <c r="B865" s="146" t="str">
        <f>IF($F$1="de",headings!$C$17,IF($F$1="fr",headings!$B$17,headings!$A$17))</f>
        <v>December</v>
      </c>
      <c r="C865" s="325">
        <v>3940.9904028878709</v>
      </c>
      <c r="D865" s="314">
        <v>-1</v>
      </c>
      <c r="E865" s="129" t="str">
        <f t="shared" si="95"/>
        <v/>
      </c>
      <c r="F865" s="282">
        <v>239.82176065288863</v>
      </c>
      <c r="G865" s="314">
        <v>-1</v>
      </c>
      <c r="H865" s="129" t="str">
        <f t="shared" si="96"/>
        <v/>
      </c>
      <c r="I865" s="314">
        <v>-1</v>
      </c>
      <c r="J865" s="316">
        <v>-1</v>
      </c>
      <c r="K865" s="157"/>
      <c r="L865" s="157"/>
      <c r="M865" s="157"/>
      <c r="N865" s="157"/>
      <c r="O865" s="157"/>
      <c r="P865" s="157"/>
      <c r="Q865" s="157"/>
      <c r="R865" s="157"/>
      <c r="S865" s="157"/>
      <c r="T865" s="157"/>
      <c r="U865" s="149"/>
      <c r="V865" s="149"/>
      <c r="X865" s="137"/>
    </row>
    <row r="866" spans="1:28" ht="14.4" thickTop="1" thickBot="1">
      <c r="B866" s="146"/>
      <c r="C866" s="169"/>
      <c r="D866" s="146"/>
      <c r="E866" s="146"/>
      <c r="F866" s="169"/>
      <c r="G866" s="146"/>
      <c r="H866" s="146"/>
      <c r="I866" s="146"/>
      <c r="J866" s="146"/>
      <c r="K866" s="157"/>
      <c r="L866" s="157"/>
      <c r="M866" s="157"/>
      <c r="N866" s="157"/>
      <c r="O866" s="157"/>
      <c r="P866" s="157"/>
      <c r="Q866" s="157"/>
      <c r="R866" s="157"/>
      <c r="S866" s="157"/>
      <c r="T866" s="157"/>
      <c r="U866" s="149"/>
      <c r="V866" s="149"/>
      <c r="X866" s="137"/>
    </row>
    <row r="867" spans="1:28" s="137" customFormat="1" ht="15.75" customHeight="1" thickTop="1">
      <c r="A867" s="137" t="str">
        <f>F852&amp;"q1"</f>
        <v>NSBq1</v>
      </c>
      <c r="B867" s="146" t="str">
        <f>IF($F$1="de",headings!$C$31,IF($F$1="fr",headings!$B$31,headings!$A$31))</f>
        <v>Quarter 1</v>
      </c>
      <c r="C867" s="283">
        <f>IF(C856=-1,"-1",C854+C855+C856)</f>
        <v>12273.336143201861</v>
      </c>
      <c r="D867" s="320" t="s">
        <v>362</v>
      </c>
      <c r="E867" s="358" t="str">
        <f>IF(C856+C857+C858&lt;=0,"",IF(D856=-1,"",D867/C867*100-100))</f>
        <v/>
      </c>
      <c r="F867" s="283">
        <f>IF(F856=-1,"-1",F854+F855+F856)</f>
        <v>609.65100797953812</v>
      </c>
      <c r="G867" s="320" t="s">
        <v>362</v>
      </c>
      <c r="H867" s="358" t="str">
        <f>IF(F856+F857+F858&lt;=0,"",IF(G856=-1,"",G867/F867*100-100))</f>
        <v/>
      </c>
      <c r="I867" s="320" t="s">
        <v>362</v>
      </c>
      <c r="J867" s="321" t="s">
        <v>362</v>
      </c>
      <c r="K867" s="157"/>
      <c r="L867" s="157"/>
      <c r="M867" s="157"/>
      <c r="N867" s="157"/>
      <c r="O867" s="157"/>
      <c r="P867" s="157"/>
      <c r="Q867" s="157"/>
      <c r="R867" s="157"/>
      <c r="S867" s="157"/>
      <c r="T867" s="157"/>
      <c r="U867" s="149"/>
      <c r="V867" s="149"/>
      <c r="X867" s="136"/>
      <c r="AA867" s="244"/>
      <c r="AB867" s="244"/>
    </row>
    <row r="868" spans="1:28" s="137" customFormat="1" ht="15.75" customHeight="1">
      <c r="A868" s="137" t="str">
        <f>F852&amp;"q2"</f>
        <v>NSBq2</v>
      </c>
      <c r="B868" s="146" t="str">
        <f>IF($F$1="de",headings!$C$32,IF($F$1="fr",headings!$B$32,headings!$A$32))</f>
        <v>Quarter 2</v>
      </c>
      <c r="C868" s="284">
        <f>IF(C859=-1,"-1",C857+C858+C859)</f>
        <v>12194.735017772495</v>
      </c>
      <c r="D868" s="323" t="s">
        <v>362</v>
      </c>
      <c r="E868" s="342" t="str">
        <f>IF(C857+C858+C859&lt;=0,"",IF(D859=-1,"",D868/C868*100-100))</f>
        <v/>
      </c>
      <c r="F868" s="284">
        <f>IF(F859=-1,"-1",F857+F858+F859)</f>
        <v>626.56223502636749</v>
      </c>
      <c r="G868" s="323" t="s">
        <v>362</v>
      </c>
      <c r="H868" s="342" t="str">
        <f>IF(F857+F858+F859&lt;=0,"",IF(G859=-1,"",G868/F868*100-100))</f>
        <v/>
      </c>
      <c r="I868" s="323" t="s">
        <v>362</v>
      </c>
      <c r="J868" s="324" t="s">
        <v>362</v>
      </c>
      <c r="K868" s="157"/>
      <c r="L868" s="157"/>
      <c r="M868" s="157"/>
      <c r="N868" s="157"/>
      <c r="O868" s="157"/>
      <c r="P868" s="157"/>
      <c r="Q868" s="157"/>
      <c r="R868" s="157"/>
      <c r="S868" s="157"/>
      <c r="T868" s="157"/>
      <c r="U868" s="149"/>
      <c r="V868" s="149"/>
      <c r="X868" s="138"/>
      <c r="AA868" s="244"/>
      <c r="AB868" s="244"/>
    </row>
    <row r="869" spans="1:28" s="137" customFormat="1" ht="15.75" customHeight="1">
      <c r="A869" s="137" t="str">
        <f>F852&amp;"q3"</f>
        <v>NSBq3</v>
      </c>
      <c r="B869" s="146" t="str">
        <f>IF($F$1="de",headings!$C$33,IF($F$1="fr",headings!$B$33,headings!$A$33))</f>
        <v>Quarter 3</v>
      </c>
      <c r="C869" s="284">
        <f>IF(C862=-1,"-1",C860+C861+C862)</f>
        <v>12974.076406985185</v>
      </c>
      <c r="D869" s="323" t="s">
        <v>362</v>
      </c>
      <c r="E869" s="342" t="str">
        <f>IF(C860+C861+C862&lt;=0,"",IF(D862=-1,"",D869/C869*100-100))</f>
        <v/>
      </c>
      <c r="F869" s="284">
        <f>IF(F862=-1,"-1",F860+F861+F862)</f>
        <v>726.231482507897</v>
      </c>
      <c r="G869" s="323" t="s">
        <v>362</v>
      </c>
      <c r="H869" s="342" t="str">
        <f>IF(F860+F861+F862&lt;=0,"",IF(G862=-1,"",G869/F869*100-100))</f>
        <v/>
      </c>
      <c r="I869" s="323" t="s">
        <v>362</v>
      </c>
      <c r="J869" s="324" t="s">
        <v>362</v>
      </c>
      <c r="K869" s="157"/>
      <c r="L869" s="157"/>
      <c r="M869" s="157"/>
      <c r="N869" s="157"/>
      <c r="O869" s="157"/>
      <c r="P869" s="157"/>
      <c r="Q869" s="157"/>
      <c r="R869" s="157"/>
      <c r="S869" s="157"/>
      <c r="T869" s="157"/>
      <c r="U869" s="149"/>
      <c r="V869" s="149"/>
      <c r="X869" s="136"/>
      <c r="AA869" s="244"/>
      <c r="AB869" s="244"/>
    </row>
    <row r="870" spans="1:28" s="137" customFormat="1" ht="15.75" customHeight="1" thickBot="1">
      <c r="A870" s="137" t="str">
        <f>F852&amp;"q4"</f>
        <v>NSBq4</v>
      </c>
      <c r="B870" s="146" t="str">
        <f>IF($F$1="de",headings!$C$34,IF($F$1="fr",headings!$B$34,headings!$A$34))</f>
        <v>Quarter 4</v>
      </c>
      <c r="C870" s="285">
        <f>IF(C865=-1,"-1",C863+C864+C865)</f>
        <v>13034.202670511342</v>
      </c>
      <c r="D870" s="326" t="s">
        <v>362</v>
      </c>
      <c r="E870" s="341" t="str">
        <f>IF(C863+C864+C865&lt;=0,"",IF(D865=-1,"",D870/C870*100-100))</f>
        <v/>
      </c>
      <c r="F870" s="285">
        <f>IF(F865=-1,"-1",F863+F864+F865)</f>
        <v>712.03922082007</v>
      </c>
      <c r="G870" s="326" t="s">
        <v>362</v>
      </c>
      <c r="H870" s="341" t="str">
        <f>IF(F863+F864+F865&lt;=0,"",IF(G865=-1,"",G870/F870*100-100))</f>
        <v/>
      </c>
      <c r="I870" s="326" t="s">
        <v>362</v>
      </c>
      <c r="J870" s="327" t="s">
        <v>362</v>
      </c>
      <c r="K870" s="157"/>
      <c r="L870" s="157"/>
      <c r="M870" s="157"/>
      <c r="N870" s="157"/>
      <c r="O870" s="157"/>
      <c r="P870" s="157"/>
      <c r="Q870" s="157"/>
      <c r="R870" s="157"/>
      <c r="S870" s="157"/>
      <c r="T870" s="157"/>
      <c r="U870" s="149"/>
      <c r="V870" s="149"/>
      <c r="X870" s="136"/>
      <c r="AA870" s="244"/>
      <c r="AB870" s="244"/>
    </row>
    <row r="871" spans="1:28" ht="14.4" thickTop="1" thickBot="1">
      <c r="B871" s="146"/>
      <c r="C871" s="158"/>
      <c r="D871" s="146"/>
      <c r="E871" s="146"/>
      <c r="F871" s="158"/>
      <c r="G871" s="146"/>
      <c r="H871" s="146"/>
      <c r="I871" s="146"/>
      <c r="J871" s="146"/>
      <c r="K871" s="157"/>
      <c r="L871" s="157"/>
      <c r="M871" s="157"/>
      <c r="N871" s="157"/>
      <c r="O871" s="157"/>
      <c r="P871" s="157"/>
      <c r="Q871" s="157"/>
      <c r="R871" s="157"/>
      <c r="S871" s="157"/>
      <c r="T871" s="157"/>
      <c r="U871" s="149"/>
      <c r="V871" s="149"/>
    </row>
    <row r="872" spans="1:28" s="138" customFormat="1" ht="15.75" customHeight="1" thickTop="1" thickBot="1">
      <c r="A872" s="138" t="str">
        <f>F852&amp;"y"</f>
        <v>NSBy</v>
      </c>
      <c r="B872" s="152" t="str">
        <f>IF($F$1="de",headings!$C$35,IF($F$1="fr",headings!$B$35,headings!$A$35))</f>
        <v>Full year</v>
      </c>
      <c r="C872" s="286">
        <f>IF(C865=-1,"-1",SUM(C867:C870))</f>
        <v>50476.350238470885</v>
      </c>
      <c r="D872" s="329" t="s">
        <v>362</v>
      </c>
      <c r="E872" s="343" t="str">
        <f>IF(SUM(C854:C865)&lt;=0,"",IF(D865=-1,"",D872/C872*100-100))</f>
        <v/>
      </c>
      <c r="F872" s="286">
        <f>IF(F865=-1,"-1",SUM(F867:F870))</f>
        <v>2674.4839463338726</v>
      </c>
      <c r="G872" s="329" t="s">
        <v>362</v>
      </c>
      <c r="H872" s="343" t="str">
        <f>IF(SUM(F854:F865)&lt;=0,"",IF(G865=-1,"",G872/F872*100-100))</f>
        <v/>
      </c>
      <c r="I872" s="329" t="s">
        <v>362</v>
      </c>
      <c r="J872" s="330" t="s">
        <v>362</v>
      </c>
      <c r="K872" s="157"/>
      <c r="L872" s="157"/>
      <c r="M872" s="157"/>
      <c r="N872" s="157"/>
      <c r="O872" s="157"/>
      <c r="P872" s="157"/>
      <c r="Q872" s="157"/>
      <c r="R872" s="157"/>
      <c r="S872" s="157"/>
      <c r="T872" s="157"/>
      <c r="U872" s="149"/>
      <c r="V872" s="149"/>
      <c r="X872" s="136"/>
    </row>
    <row r="873" spans="1:28" ht="13.8" thickTop="1">
      <c r="B873" s="147"/>
      <c r="C873" s="180"/>
      <c r="D873" s="180"/>
      <c r="E873" s="180"/>
      <c r="F873" s="180"/>
      <c r="G873" s="180"/>
      <c r="H873" s="180"/>
      <c r="I873" s="180"/>
      <c r="J873" s="180"/>
      <c r="K873" s="180"/>
      <c r="L873" s="180"/>
      <c r="M873" s="180"/>
      <c r="N873" s="180"/>
      <c r="O873" s="180"/>
      <c r="P873" s="180"/>
      <c r="Q873" s="180"/>
      <c r="R873" s="180"/>
      <c r="S873" s="180"/>
      <c r="T873" s="180"/>
      <c r="U873" s="149"/>
      <c r="V873" s="149"/>
    </row>
    <row r="874" spans="1:28">
      <c r="B874" s="147"/>
      <c r="C874" s="180"/>
      <c r="D874" s="180"/>
      <c r="E874" s="180"/>
      <c r="F874" s="180"/>
      <c r="G874" s="180"/>
      <c r="H874" s="180"/>
      <c r="I874" s="180"/>
      <c r="J874" s="180"/>
      <c r="K874" s="180"/>
      <c r="L874" s="180"/>
      <c r="M874" s="180"/>
      <c r="N874" s="180"/>
      <c r="O874" s="180"/>
      <c r="P874" s="180"/>
      <c r="Q874" s="180"/>
      <c r="R874" s="180"/>
      <c r="S874" s="180"/>
      <c r="T874" s="180"/>
      <c r="U874" s="149"/>
      <c r="V874" s="149"/>
    </row>
    <row r="875" spans="1:28">
      <c r="B875" s="152" t="str">
        <f>IF($F$1="de",headings!$C$37,IF($F$1="fr",headings!$B$37,headings!$A$37))</f>
        <v>Comments</v>
      </c>
      <c r="C875" s="1082"/>
      <c r="D875" s="1083"/>
      <c r="E875" s="1083"/>
      <c r="F875" s="1083"/>
      <c r="G875" s="1083"/>
      <c r="H875" s="1083"/>
      <c r="I875" s="1083"/>
      <c r="J875" s="1083"/>
      <c r="K875" s="1083"/>
      <c r="L875" s="1083"/>
      <c r="M875" s="1083"/>
      <c r="N875" s="1083"/>
      <c r="O875" s="1083"/>
      <c r="P875" s="1083"/>
      <c r="Q875" s="1083"/>
      <c r="R875" s="1083"/>
      <c r="S875" s="1083"/>
      <c r="T875" s="1084"/>
      <c r="U875" s="149"/>
      <c r="V875" s="149"/>
    </row>
    <row r="876" spans="1:28">
      <c r="B876" s="151"/>
      <c r="C876" s="1085"/>
      <c r="D876" s="1086"/>
      <c r="E876" s="1086"/>
      <c r="F876" s="1086"/>
      <c r="G876" s="1086"/>
      <c r="H876" s="1086"/>
      <c r="I876" s="1086"/>
      <c r="J876" s="1086"/>
      <c r="K876" s="1086"/>
      <c r="L876" s="1086"/>
      <c r="M876" s="1086"/>
      <c r="N876" s="1086"/>
      <c r="O876" s="1086"/>
      <c r="P876" s="1086"/>
      <c r="Q876" s="1086"/>
      <c r="R876" s="1086"/>
      <c r="S876" s="1086"/>
      <c r="T876" s="1087"/>
      <c r="U876" s="149"/>
      <c r="V876" s="149"/>
    </row>
    <row r="877" spans="1:28">
      <c r="B877" s="151"/>
      <c r="C877" s="1085"/>
      <c r="D877" s="1086"/>
      <c r="E877" s="1086"/>
      <c r="F877" s="1086"/>
      <c r="G877" s="1086"/>
      <c r="H877" s="1086"/>
      <c r="I877" s="1086"/>
      <c r="J877" s="1086"/>
      <c r="K877" s="1086"/>
      <c r="L877" s="1086"/>
      <c r="M877" s="1086"/>
      <c r="N877" s="1086"/>
      <c r="O877" s="1086"/>
      <c r="P877" s="1086"/>
      <c r="Q877" s="1086"/>
      <c r="R877" s="1086"/>
      <c r="S877" s="1086"/>
      <c r="T877" s="1087"/>
      <c r="U877" s="149"/>
      <c r="V877" s="149"/>
      <c r="X877" s="141"/>
    </row>
    <row r="878" spans="1:28">
      <c r="B878" s="151"/>
      <c r="C878" s="1088"/>
      <c r="D878" s="1089"/>
      <c r="E878" s="1089"/>
      <c r="F878" s="1089"/>
      <c r="G878" s="1089"/>
      <c r="H878" s="1089"/>
      <c r="I878" s="1089"/>
      <c r="J878" s="1089"/>
      <c r="K878" s="1089"/>
      <c r="L878" s="1089"/>
      <c r="M878" s="1089"/>
      <c r="N878" s="1089"/>
      <c r="O878" s="1089"/>
      <c r="P878" s="1089"/>
      <c r="Q878" s="1089"/>
      <c r="R878" s="1089"/>
      <c r="S878" s="1089"/>
      <c r="T878" s="1090"/>
      <c r="U878" s="149"/>
      <c r="V878" s="149"/>
      <c r="X878" s="131"/>
    </row>
    <row r="879" spans="1:28">
      <c r="B879" s="151"/>
      <c r="C879" s="180"/>
      <c r="D879" s="180"/>
      <c r="E879" s="180"/>
      <c r="F879" s="180"/>
      <c r="G879" s="180"/>
      <c r="H879" s="180"/>
      <c r="I879" s="180"/>
      <c r="J879" s="180"/>
      <c r="K879" s="180"/>
      <c r="L879" s="180"/>
      <c r="M879" s="180"/>
      <c r="N879" s="180"/>
      <c r="O879" s="180"/>
      <c r="P879" s="180"/>
      <c r="Q879" s="180"/>
      <c r="R879" s="180"/>
      <c r="S879" s="180"/>
      <c r="T879" s="180"/>
      <c r="U879" s="149"/>
      <c r="V879" s="149"/>
    </row>
    <row r="880" spans="1:28">
      <c r="A880" s="142"/>
      <c r="B880" s="143"/>
      <c r="C880" s="181"/>
      <c r="D880" s="181"/>
      <c r="E880" s="181"/>
      <c r="F880" s="181"/>
      <c r="G880" s="181"/>
      <c r="H880" s="181"/>
      <c r="I880" s="181"/>
      <c r="J880" s="181"/>
      <c r="K880" s="181"/>
      <c r="L880" s="181"/>
      <c r="M880" s="181"/>
      <c r="N880" s="181"/>
      <c r="O880" s="181"/>
      <c r="P880" s="181"/>
      <c r="Q880" s="181"/>
      <c r="R880" s="181"/>
      <c r="S880" s="181"/>
      <c r="T880" s="181"/>
      <c r="U880" s="149"/>
      <c r="V880" s="149"/>
    </row>
    <row r="881" spans="1:28" s="141" customFormat="1" ht="6.75" customHeight="1">
      <c r="B881" s="146"/>
      <c r="C881" s="154"/>
      <c r="D881" s="154"/>
      <c r="E881" s="155"/>
      <c r="F881" s="154"/>
      <c r="G881" s="154"/>
      <c r="H881" s="155"/>
      <c r="I881" s="154"/>
      <c r="J881" s="154"/>
      <c r="K881" s="155"/>
      <c r="L881" s="154"/>
      <c r="M881" s="154"/>
      <c r="N881" s="155"/>
      <c r="O881" s="154"/>
      <c r="P881" s="154"/>
      <c r="Q881" s="155"/>
      <c r="R881" s="154"/>
      <c r="S881" s="154"/>
      <c r="T881" s="155"/>
      <c r="U881" s="149"/>
      <c r="V881" s="149"/>
      <c r="X881" s="136"/>
      <c r="AA881" s="239"/>
      <c r="AB881" s="239"/>
    </row>
    <row r="882" spans="1:28" s="131" customFormat="1" ht="17.399999999999999">
      <c r="B882" s="150" t="str">
        <f>IF($F$1="de",headings!$C$3,IF($F$1="fr",headings!$B$3,headings!$A$3))</f>
        <v>Railway Operator:</v>
      </c>
      <c r="C882" s="156"/>
      <c r="D882" s="156"/>
      <c r="E882" s="156"/>
      <c r="F882" s="1020" t="s">
        <v>324</v>
      </c>
      <c r="G882" s="1020"/>
      <c r="H882" s="1020"/>
      <c r="I882" s="1020"/>
      <c r="J882" s="1020"/>
      <c r="K882" s="157"/>
      <c r="L882" s="157"/>
      <c r="M882" s="157"/>
      <c r="N882" s="157"/>
      <c r="O882" s="157"/>
      <c r="P882" s="157"/>
      <c r="Q882" s="158"/>
      <c r="R882" s="158"/>
      <c r="S882" s="158"/>
      <c r="T882" s="158"/>
      <c r="U882" s="149"/>
      <c r="V882" s="149"/>
      <c r="X882" s="136"/>
      <c r="AA882" s="243"/>
      <c r="AB882" s="243"/>
    </row>
    <row r="883" spans="1:28" ht="6.75" customHeight="1" thickBot="1">
      <c r="B883" s="146"/>
      <c r="C883" s="157"/>
      <c r="D883" s="157"/>
      <c r="E883" s="159"/>
      <c r="F883" s="157"/>
      <c r="G883" s="157"/>
      <c r="H883" s="157"/>
      <c r="I883" s="157"/>
      <c r="J883" s="157"/>
      <c r="K883" s="157"/>
      <c r="L883" s="157"/>
      <c r="M883" s="157"/>
      <c r="N883" s="157"/>
      <c r="O883" s="157"/>
      <c r="P883" s="157"/>
      <c r="Q883" s="157"/>
      <c r="R883" s="157"/>
      <c r="S883" s="157"/>
      <c r="T883" s="160"/>
      <c r="U883" s="149"/>
      <c r="V883" s="149"/>
    </row>
    <row r="884" spans="1:28" ht="15.75" customHeight="1" thickTop="1">
      <c r="A884" s="136" t="str">
        <f>F882&amp;"m01"</f>
        <v>TRAINOSEm01</v>
      </c>
      <c r="B884" s="146" t="str">
        <f>IF($F$1="de",headings!$C$6,IF($F$1="fr",headings!$B$6,headings!$A$6))</f>
        <v>January</v>
      </c>
      <c r="C884" s="293">
        <v>-1</v>
      </c>
      <c r="D884" s="310">
        <v>-1</v>
      </c>
      <c r="E884" s="124" t="str">
        <f>IF(C884&lt;0.001,"",IF(D884=-1,"",D884/C884*100-100))</f>
        <v/>
      </c>
      <c r="F884" s="164">
        <v>-1</v>
      </c>
      <c r="G884" s="164">
        <v>-1</v>
      </c>
      <c r="H884" s="124" t="str">
        <f>IF(F884&lt;0.001,"",IF(G884=-1,"",G884/F884*100-100))</f>
        <v/>
      </c>
      <c r="I884" s="164">
        <v>-1</v>
      </c>
      <c r="J884" s="364">
        <v>-1</v>
      </c>
      <c r="K884" s="164">
        <v>-1</v>
      </c>
      <c r="L884" s="164">
        <v>-1</v>
      </c>
      <c r="M884" s="124" t="str">
        <f>IF(K884&lt;0.001,"",IF(L884=-1,"",L884/K884*100-100))</f>
        <v/>
      </c>
      <c r="N884" s="164">
        <v>-1</v>
      </c>
      <c r="O884" s="164">
        <v>-1</v>
      </c>
      <c r="P884" s="124" t="str">
        <f>IF(N884&lt;0.001,"",IF(O884=-1,"",O884/N884*100-100))</f>
        <v/>
      </c>
      <c r="Q884" s="164">
        <v>-1</v>
      </c>
      <c r="R884" s="164">
        <v>-1</v>
      </c>
      <c r="S884" s="124" t="str">
        <f>IF(Q884&lt;0.001,"",IF(R884=-1,"",R884/Q884*100-100))</f>
        <v/>
      </c>
      <c r="T884" s="164">
        <v>-1</v>
      </c>
      <c r="U884" s="164">
        <v>-1</v>
      </c>
      <c r="V884" s="124" t="str">
        <f>IF(T884&lt;0.001,"",IF(U884=-1,"",U884/T884*100-100))</f>
        <v/>
      </c>
    </row>
    <row r="885" spans="1:28" ht="15.75" customHeight="1">
      <c r="A885" s="136" t="str">
        <f>F882&amp;"m02"</f>
        <v>TRAINOSEm02</v>
      </c>
      <c r="B885" s="146" t="str">
        <f>IF($F$1="de",headings!$C$7,IF($F$1="fr",headings!$B$7,headings!$A$7))</f>
        <v>February</v>
      </c>
      <c r="C885" s="294">
        <v>-1</v>
      </c>
      <c r="D885" s="312">
        <v>-1</v>
      </c>
      <c r="E885" s="127" t="str">
        <f>IF(C885&lt;0.001,"",IF(D885=-1,"",D885/C885*100-100))</f>
        <v/>
      </c>
      <c r="F885" s="166">
        <v>-1</v>
      </c>
      <c r="G885" s="166">
        <v>-1</v>
      </c>
      <c r="H885" s="127" t="str">
        <f>IF(F885&lt;0.001,"",IF(G885=-1,"",G885/F885*100-100))</f>
        <v/>
      </c>
      <c r="I885" s="166">
        <v>-1</v>
      </c>
      <c r="J885" s="365">
        <v>-1</v>
      </c>
      <c r="K885" s="166">
        <v>-1</v>
      </c>
      <c r="L885" s="166">
        <v>-1</v>
      </c>
      <c r="M885" s="127" t="str">
        <f>IF(K885&lt;0.001,"",IF(L885=-1,"",L885/K885*100-100))</f>
        <v/>
      </c>
      <c r="N885" s="166">
        <v>-1</v>
      </c>
      <c r="O885" s="166">
        <v>-1</v>
      </c>
      <c r="P885" s="127" t="str">
        <f>IF(N885&lt;0.001,"",IF(O885=-1,"",O885/N885*100-100))</f>
        <v/>
      </c>
      <c r="Q885" s="166">
        <v>-1</v>
      </c>
      <c r="R885" s="166">
        <v>-1</v>
      </c>
      <c r="S885" s="127" t="str">
        <f>IF(Q885&lt;0.001,"",IF(R885=-1,"",R885/Q885*100-100))</f>
        <v/>
      </c>
      <c r="T885" s="166">
        <v>-1</v>
      </c>
      <c r="U885" s="166">
        <v>-1</v>
      </c>
      <c r="V885" s="127" t="str">
        <f>IF(T885&lt;0.001,"",IF(U885=-1,"",U885/T885*100-100))</f>
        <v/>
      </c>
    </row>
    <row r="886" spans="1:28" ht="15.75" customHeight="1" thickBot="1">
      <c r="A886" s="136" t="str">
        <f>F882&amp;"m03"</f>
        <v>TRAINOSEm03</v>
      </c>
      <c r="B886" s="146" t="str">
        <f>IF($F$1="de",headings!$C$8,IF($F$1="fr",headings!$B$8,headings!$A$8))</f>
        <v>March</v>
      </c>
      <c r="C886" s="295">
        <v>-1</v>
      </c>
      <c r="D886" s="312">
        <v>-1</v>
      </c>
      <c r="E886" s="129" t="str">
        <f>IF(C886&lt;0.001,"",IF(D886=-1,"",D886/C886*100-100))</f>
        <v/>
      </c>
      <c r="F886" s="168">
        <v>-1</v>
      </c>
      <c r="G886" s="168">
        <v>-1</v>
      </c>
      <c r="H886" s="129" t="str">
        <f>IF(F886&lt;0.001,"",IF(G886=-1,"",G886/F886*100-100))</f>
        <v/>
      </c>
      <c r="I886" s="168">
        <v>-1</v>
      </c>
      <c r="J886" s="366">
        <v>-1</v>
      </c>
      <c r="K886" s="168">
        <v>-1</v>
      </c>
      <c r="L886" s="168">
        <v>-1</v>
      </c>
      <c r="M886" s="129" t="str">
        <f>IF(K886&lt;0.001,"",IF(L886=-1,"",L886/K886*100-100))</f>
        <v/>
      </c>
      <c r="N886" s="168">
        <v>-1</v>
      </c>
      <c r="O886" s="168">
        <v>-1</v>
      </c>
      <c r="P886" s="129" t="str">
        <f>IF(N886&lt;0.001,"",IF(O886=-1,"",O886/N886*100-100))</f>
        <v/>
      </c>
      <c r="Q886" s="168">
        <v>-1</v>
      </c>
      <c r="R886" s="168">
        <v>-1</v>
      </c>
      <c r="S886" s="129" t="str">
        <f>IF(Q886&lt;0.001,"",IF(R886=-1,"",R886/Q886*100-100))</f>
        <v/>
      </c>
      <c r="T886" s="168">
        <v>-1</v>
      </c>
      <c r="U886" s="168">
        <v>-1</v>
      </c>
      <c r="V886" s="129" t="str">
        <f>IF(T886&lt;0.001,"",IF(U886=-1,"",U886/T886*100-100))</f>
        <v/>
      </c>
    </row>
    <row r="887" spans="1:28" ht="15.75" customHeight="1" thickTop="1">
      <c r="A887" s="136" t="str">
        <f>F882&amp;"m04"</f>
        <v>TRAINOSEm04</v>
      </c>
      <c r="B887" s="146" t="str">
        <f>IF($F$1="de",headings!$C$9,IF($F$1="fr",headings!$B$9,headings!$A$9))</f>
        <v>April</v>
      </c>
      <c r="C887" s="309">
        <v>-1</v>
      </c>
      <c r="D887" s="310">
        <v>-1</v>
      </c>
      <c r="E887" s="124" t="str">
        <f t="shared" ref="E887:E895" si="97">IF(C887&lt;0.001,"",IF(D887=-1,"",D887/C887*100-100))</f>
        <v/>
      </c>
      <c r="F887" s="164">
        <v>-1</v>
      </c>
      <c r="G887" s="164">
        <v>-1</v>
      </c>
      <c r="H887" s="124" t="str">
        <f t="shared" ref="H887:H895" si="98">IF(F887&lt;0.001,"",IF(G887=-1,"",G887/F887*100-100))</f>
        <v/>
      </c>
      <c r="I887" s="164">
        <v>-1</v>
      </c>
      <c r="J887" s="364">
        <v>-1</v>
      </c>
      <c r="K887" s="164">
        <v>-1</v>
      </c>
      <c r="L887" s="164">
        <v>-1</v>
      </c>
      <c r="M887" s="124" t="str">
        <f t="shared" ref="M887:M895" si="99">IF(K887&lt;0.001,"",IF(L887=-1,"",L887/K887*100-100))</f>
        <v/>
      </c>
      <c r="N887" s="164">
        <v>-1</v>
      </c>
      <c r="O887" s="164">
        <v>-1</v>
      </c>
      <c r="P887" s="124" t="str">
        <f t="shared" ref="P887:P895" si="100">IF(N887&lt;0.001,"",IF(O887=-1,"",O887/N887*100-100))</f>
        <v/>
      </c>
      <c r="Q887" s="164">
        <v>-1</v>
      </c>
      <c r="R887" s="164">
        <v>-1</v>
      </c>
      <c r="S887" s="124" t="str">
        <f t="shared" ref="S887:S895" si="101">IF(Q887&lt;0.001,"",IF(R887=-1,"",R887/Q887*100-100))</f>
        <v/>
      </c>
      <c r="T887" s="164">
        <v>-1</v>
      </c>
      <c r="U887" s="164">
        <v>-1</v>
      </c>
      <c r="V887" s="124" t="str">
        <f t="shared" ref="V887:V895" si="102">IF(T887&lt;0.001,"",IF(U887=-1,"",U887/T887*100-100))</f>
        <v/>
      </c>
    </row>
    <row r="888" spans="1:28" ht="15.75" customHeight="1">
      <c r="A888" s="136" t="str">
        <f>F882&amp;"m05"</f>
        <v>TRAINOSEm05</v>
      </c>
      <c r="B888" s="146" t="str">
        <f>IF($F$1="de",headings!$C$10,IF($F$1="fr",headings!$B$10,headings!$A$10))</f>
        <v>May</v>
      </c>
      <c r="C888" s="294">
        <v>-1</v>
      </c>
      <c r="D888" s="312">
        <v>-1</v>
      </c>
      <c r="E888" s="127" t="str">
        <f t="shared" si="97"/>
        <v/>
      </c>
      <c r="F888" s="166">
        <v>-1</v>
      </c>
      <c r="G888" s="166">
        <v>-1</v>
      </c>
      <c r="H888" s="127" t="str">
        <f t="shared" si="98"/>
        <v/>
      </c>
      <c r="I888" s="166">
        <v>-1</v>
      </c>
      <c r="J888" s="365">
        <v>-1</v>
      </c>
      <c r="K888" s="166">
        <v>-1</v>
      </c>
      <c r="L888" s="166">
        <v>-1</v>
      </c>
      <c r="M888" s="127" t="str">
        <f t="shared" si="99"/>
        <v/>
      </c>
      <c r="N888" s="166">
        <v>-1</v>
      </c>
      <c r="O888" s="166">
        <v>-1</v>
      </c>
      <c r="P888" s="127" t="str">
        <f t="shared" si="100"/>
        <v/>
      </c>
      <c r="Q888" s="166">
        <v>-1</v>
      </c>
      <c r="R888" s="166">
        <v>-1</v>
      </c>
      <c r="S888" s="127" t="str">
        <f t="shared" si="101"/>
        <v/>
      </c>
      <c r="T888" s="166">
        <v>-1</v>
      </c>
      <c r="U888" s="166">
        <v>-1</v>
      </c>
      <c r="V888" s="127" t="str">
        <f t="shared" si="102"/>
        <v/>
      </c>
    </row>
    <row r="889" spans="1:28" ht="15.75" customHeight="1" thickBot="1">
      <c r="A889" s="136" t="str">
        <f>F882&amp;"m06"</f>
        <v>TRAINOSEm06</v>
      </c>
      <c r="B889" s="146" t="str">
        <f>IF($F$1="de",headings!$C$11,IF($F$1="fr",headings!$B$11,headings!$A$11))</f>
        <v>June</v>
      </c>
      <c r="C889" s="295">
        <v>-1</v>
      </c>
      <c r="D889" s="312">
        <v>-1</v>
      </c>
      <c r="E889" s="129" t="str">
        <f t="shared" si="97"/>
        <v/>
      </c>
      <c r="F889" s="168">
        <v>-1</v>
      </c>
      <c r="G889" s="168">
        <v>-1</v>
      </c>
      <c r="H889" s="129" t="str">
        <f t="shared" si="98"/>
        <v/>
      </c>
      <c r="I889" s="168">
        <v>-1</v>
      </c>
      <c r="J889" s="366">
        <v>-1</v>
      </c>
      <c r="K889" s="168">
        <v>-1</v>
      </c>
      <c r="L889" s="168">
        <v>-1</v>
      </c>
      <c r="M889" s="129" t="str">
        <f t="shared" si="99"/>
        <v/>
      </c>
      <c r="N889" s="168">
        <v>-1</v>
      </c>
      <c r="O889" s="168">
        <v>-1</v>
      </c>
      <c r="P889" s="129" t="str">
        <f t="shared" si="100"/>
        <v/>
      </c>
      <c r="Q889" s="168">
        <v>-1</v>
      </c>
      <c r="R889" s="168">
        <v>-1</v>
      </c>
      <c r="S889" s="129" t="str">
        <f t="shared" si="101"/>
        <v/>
      </c>
      <c r="T889" s="168">
        <v>-1</v>
      </c>
      <c r="U889" s="168">
        <v>-1</v>
      </c>
      <c r="V889" s="129" t="str">
        <f t="shared" si="102"/>
        <v/>
      </c>
    </row>
    <row r="890" spans="1:28" ht="15.75" customHeight="1" thickTop="1">
      <c r="A890" s="136" t="str">
        <f>F882&amp;"m07"</f>
        <v>TRAINOSEm07</v>
      </c>
      <c r="B890" s="146" t="str">
        <f>IF($F$1="de",headings!$C$12,IF($F$1="fr",headings!$B$12,headings!$A$12))</f>
        <v>July</v>
      </c>
      <c r="C890" s="309">
        <v>-1</v>
      </c>
      <c r="D890" s="310">
        <v>-1</v>
      </c>
      <c r="E890" s="127" t="str">
        <f t="shared" si="97"/>
        <v/>
      </c>
      <c r="F890" s="164">
        <v>-1</v>
      </c>
      <c r="G890" s="164">
        <v>-1</v>
      </c>
      <c r="H890" s="127" t="str">
        <f t="shared" si="98"/>
        <v/>
      </c>
      <c r="I890" s="164">
        <v>-1</v>
      </c>
      <c r="J890" s="364">
        <v>-1</v>
      </c>
      <c r="K890" s="164">
        <v>-1</v>
      </c>
      <c r="L890" s="164">
        <v>-1</v>
      </c>
      <c r="M890" s="127" t="str">
        <f t="shared" si="99"/>
        <v/>
      </c>
      <c r="N890" s="164">
        <v>-1</v>
      </c>
      <c r="O890" s="164">
        <v>-1</v>
      </c>
      <c r="P890" s="127" t="str">
        <f t="shared" si="100"/>
        <v/>
      </c>
      <c r="Q890" s="164">
        <v>-1</v>
      </c>
      <c r="R890" s="164">
        <v>-1</v>
      </c>
      <c r="S890" s="127" t="str">
        <f t="shared" si="101"/>
        <v/>
      </c>
      <c r="T890" s="164">
        <v>-1</v>
      </c>
      <c r="U890" s="164">
        <v>-1</v>
      </c>
      <c r="V890" s="127" t="str">
        <f t="shared" si="102"/>
        <v/>
      </c>
    </row>
    <row r="891" spans="1:28" ht="15.75" customHeight="1">
      <c r="A891" s="136" t="str">
        <f>F882&amp;"m08"</f>
        <v>TRAINOSEm08</v>
      </c>
      <c r="B891" s="146" t="str">
        <f>IF($F$1="de",headings!$C$13,IF($F$1="fr",headings!$B$13,headings!$A$13))</f>
        <v>August</v>
      </c>
      <c r="C891" s="294">
        <v>-1</v>
      </c>
      <c r="D891" s="312">
        <v>-1</v>
      </c>
      <c r="E891" s="127" t="str">
        <f t="shared" si="97"/>
        <v/>
      </c>
      <c r="F891" s="166">
        <v>-1</v>
      </c>
      <c r="G891" s="166">
        <v>-1</v>
      </c>
      <c r="H891" s="127" t="str">
        <f t="shared" si="98"/>
        <v/>
      </c>
      <c r="I891" s="166">
        <v>-1</v>
      </c>
      <c r="J891" s="365">
        <v>-1</v>
      </c>
      <c r="K891" s="166">
        <v>-1</v>
      </c>
      <c r="L891" s="166">
        <v>-1</v>
      </c>
      <c r="M891" s="127" t="str">
        <f t="shared" si="99"/>
        <v/>
      </c>
      <c r="N891" s="166">
        <v>-1</v>
      </c>
      <c r="O891" s="166">
        <v>-1</v>
      </c>
      <c r="P891" s="127" t="str">
        <f t="shared" si="100"/>
        <v/>
      </c>
      <c r="Q891" s="166">
        <v>-1</v>
      </c>
      <c r="R891" s="166">
        <v>-1</v>
      </c>
      <c r="S891" s="127" t="str">
        <f t="shared" si="101"/>
        <v/>
      </c>
      <c r="T891" s="166">
        <v>-1</v>
      </c>
      <c r="U891" s="166">
        <v>-1</v>
      </c>
      <c r="V891" s="127" t="str">
        <f t="shared" si="102"/>
        <v/>
      </c>
    </row>
    <row r="892" spans="1:28" ht="15.75" customHeight="1" thickBot="1">
      <c r="A892" s="136" t="str">
        <f>F882&amp;"m09"</f>
        <v>TRAINOSEm09</v>
      </c>
      <c r="B892" s="146" t="str">
        <f>IF($F$1="de",headings!$C$14,IF($F$1="fr",headings!$B$14,headings!$A$14))</f>
        <v>September</v>
      </c>
      <c r="C892" s="295">
        <v>-1</v>
      </c>
      <c r="D892" s="312">
        <v>-1</v>
      </c>
      <c r="E892" s="129" t="str">
        <f t="shared" si="97"/>
        <v/>
      </c>
      <c r="F892" s="168">
        <v>-1</v>
      </c>
      <c r="G892" s="168">
        <v>-1</v>
      </c>
      <c r="H892" s="129" t="str">
        <f t="shared" si="98"/>
        <v/>
      </c>
      <c r="I892" s="168">
        <v>-1</v>
      </c>
      <c r="J892" s="366">
        <v>-1</v>
      </c>
      <c r="K892" s="168">
        <v>-1</v>
      </c>
      <c r="L892" s="168">
        <v>-1</v>
      </c>
      <c r="M892" s="129" t="str">
        <f t="shared" si="99"/>
        <v/>
      </c>
      <c r="N892" s="168">
        <v>-1</v>
      </c>
      <c r="O892" s="168">
        <v>-1</v>
      </c>
      <c r="P892" s="129" t="str">
        <f t="shared" si="100"/>
        <v/>
      </c>
      <c r="Q892" s="168">
        <v>-1</v>
      </c>
      <c r="R892" s="168">
        <v>-1</v>
      </c>
      <c r="S892" s="129" t="str">
        <f t="shared" si="101"/>
        <v/>
      </c>
      <c r="T892" s="168">
        <v>-1</v>
      </c>
      <c r="U892" s="168">
        <v>-1</v>
      </c>
      <c r="V892" s="129" t="str">
        <f t="shared" si="102"/>
        <v/>
      </c>
    </row>
    <row r="893" spans="1:28" ht="15.75" customHeight="1" thickTop="1">
      <c r="A893" s="136" t="str">
        <f>F882&amp;"m10"</f>
        <v>TRAINOSEm10</v>
      </c>
      <c r="B893" s="146" t="str">
        <f>IF($F$1="de",headings!$C$15,IF($F$1="fr",headings!$B$15,headings!$A$15))</f>
        <v>October</v>
      </c>
      <c r="C893" s="309">
        <v>-1</v>
      </c>
      <c r="D893" s="310">
        <v>-1</v>
      </c>
      <c r="E893" s="127" t="str">
        <f t="shared" si="97"/>
        <v/>
      </c>
      <c r="F893" s="164">
        <v>-1</v>
      </c>
      <c r="G893" s="164">
        <v>-1</v>
      </c>
      <c r="H893" s="127" t="str">
        <f t="shared" si="98"/>
        <v/>
      </c>
      <c r="I893" s="164">
        <v>-1</v>
      </c>
      <c r="J893" s="364">
        <v>-1</v>
      </c>
      <c r="K893" s="164">
        <v>-1</v>
      </c>
      <c r="L893" s="164">
        <v>-1</v>
      </c>
      <c r="M893" s="127" t="str">
        <f t="shared" si="99"/>
        <v/>
      </c>
      <c r="N893" s="164">
        <v>-1</v>
      </c>
      <c r="O893" s="164">
        <v>-1</v>
      </c>
      <c r="P893" s="127" t="str">
        <f t="shared" si="100"/>
        <v/>
      </c>
      <c r="Q893" s="164">
        <v>-1</v>
      </c>
      <c r="R893" s="164">
        <v>-1</v>
      </c>
      <c r="S893" s="127" t="str">
        <f t="shared" si="101"/>
        <v/>
      </c>
      <c r="T893" s="164">
        <v>-1</v>
      </c>
      <c r="U893" s="164">
        <v>-1</v>
      </c>
      <c r="V893" s="127" t="str">
        <f t="shared" si="102"/>
        <v/>
      </c>
      <c r="X893" s="137"/>
    </row>
    <row r="894" spans="1:28" ht="15.75" customHeight="1">
      <c r="A894" s="136" t="str">
        <f>F882&amp;"m11"</f>
        <v>TRAINOSEm11</v>
      </c>
      <c r="B894" s="146" t="str">
        <f>IF($F$1="de",headings!$C$16,IF($F$1="fr",headings!$B$16,headings!$A$16))</f>
        <v>November</v>
      </c>
      <c r="C894" s="294">
        <v>-1</v>
      </c>
      <c r="D894" s="312">
        <v>-1</v>
      </c>
      <c r="E894" s="127" t="str">
        <f t="shared" si="97"/>
        <v/>
      </c>
      <c r="F894" s="166">
        <v>-1</v>
      </c>
      <c r="G894" s="166">
        <v>-1</v>
      </c>
      <c r="H894" s="127" t="str">
        <f t="shared" si="98"/>
        <v/>
      </c>
      <c r="I894" s="166">
        <v>-1</v>
      </c>
      <c r="J894" s="365">
        <v>-1</v>
      </c>
      <c r="K894" s="166">
        <v>-1</v>
      </c>
      <c r="L894" s="166">
        <v>-1</v>
      </c>
      <c r="M894" s="127" t="str">
        <f t="shared" si="99"/>
        <v/>
      </c>
      <c r="N894" s="166">
        <v>-1</v>
      </c>
      <c r="O894" s="166">
        <v>-1</v>
      </c>
      <c r="P894" s="127" t="str">
        <f t="shared" si="100"/>
        <v/>
      </c>
      <c r="Q894" s="166">
        <v>-1</v>
      </c>
      <c r="R894" s="166">
        <v>-1</v>
      </c>
      <c r="S894" s="127" t="str">
        <f t="shared" si="101"/>
        <v/>
      </c>
      <c r="T894" s="166">
        <v>-1</v>
      </c>
      <c r="U894" s="166">
        <v>-1</v>
      </c>
      <c r="V894" s="127" t="str">
        <f t="shared" si="102"/>
        <v/>
      </c>
      <c r="X894" s="137"/>
    </row>
    <row r="895" spans="1:28" ht="15.75" customHeight="1" thickBot="1">
      <c r="A895" s="136" t="str">
        <f>F882&amp;"m12"</f>
        <v>TRAINOSEm12</v>
      </c>
      <c r="B895" s="146" t="str">
        <f>IF($F$1="de",headings!$C$17,IF($F$1="fr",headings!$B$17,headings!$A$17))</f>
        <v>December</v>
      </c>
      <c r="C895" s="325">
        <v>-1</v>
      </c>
      <c r="D895" s="314">
        <v>-1</v>
      </c>
      <c r="E895" s="129" t="str">
        <f t="shared" si="97"/>
        <v/>
      </c>
      <c r="F895" s="168">
        <v>-1</v>
      </c>
      <c r="G895" s="168">
        <v>-1</v>
      </c>
      <c r="H895" s="129" t="str">
        <f t="shared" si="98"/>
        <v/>
      </c>
      <c r="I895" s="168">
        <v>-1</v>
      </c>
      <c r="J895" s="366">
        <v>-1</v>
      </c>
      <c r="K895" s="168">
        <v>-1</v>
      </c>
      <c r="L895" s="168">
        <v>-1</v>
      </c>
      <c r="M895" s="129" t="str">
        <f t="shared" si="99"/>
        <v/>
      </c>
      <c r="N895" s="168">
        <v>-1</v>
      </c>
      <c r="O895" s="168">
        <v>-1</v>
      </c>
      <c r="P895" s="129" t="str">
        <f t="shared" si="100"/>
        <v/>
      </c>
      <c r="Q895" s="168">
        <v>-1</v>
      </c>
      <c r="R895" s="168">
        <v>-1</v>
      </c>
      <c r="S895" s="129" t="str">
        <f t="shared" si="101"/>
        <v/>
      </c>
      <c r="T895" s="168">
        <v>-1</v>
      </c>
      <c r="U895" s="168">
        <v>-1</v>
      </c>
      <c r="V895" s="129" t="str">
        <f t="shared" si="102"/>
        <v/>
      </c>
      <c r="X895" s="137"/>
    </row>
    <row r="896" spans="1:28" ht="14.4" thickTop="1" thickBot="1">
      <c r="B896" s="146"/>
      <c r="C896" s="169"/>
      <c r="D896" s="146"/>
      <c r="E896" s="146"/>
      <c r="F896" s="146"/>
      <c r="G896" s="146"/>
      <c r="H896" s="146"/>
      <c r="I896" s="146"/>
      <c r="J896" s="362"/>
      <c r="K896" s="146"/>
      <c r="L896" s="146"/>
      <c r="M896" s="146"/>
      <c r="N896" s="146"/>
      <c r="O896" s="146"/>
      <c r="P896" s="146"/>
      <c r="Q896" s="146"/>
      <c r="R896" s="146"/>
      <c r="S896" s="146"/>
      <c r="T896" s="146"/>
      <c r="U896" s="146"/>
      <c r="V896" s="146"/>
      <c r="X896" s="137"/>
    </row>
    <row r="897" spans="1:28" s="137" customFormat="1" ht="15.75" customHeight="1" thickTop="1">
      <c r="A897" s="137" t="str">
        <f>F882&amp;"q1"</f>
        <v>TRAINOSEq1</v>
      </c>
      <c r="B897" s="146" t="str">
        <f>IF($F$1="de",headings!$C$31,IF($F$1="fr",headings!$B$31,headings!$A$31))</f>
        <v>Quarter 1</v>
      </c>
      <c r="C897" s="283" t="str">
        <f>IF(C886=-1,"-1",C884+C885+C886)</f>
        <v>-1</v>
      </c>
      <c r="D897" s="320" t="str">
        <f>IF(D886=-1,"-1",D884+D885+D886)</f>
        <v>-1</v>
      </c>
      <c r="E897" s="358" t="str">
        <f>IF(C886+C887+C888&lt;=0,"",IF(D886=-1,"",D897/C897*100-100))</f>
        <v/>
      </c>
      <c r="F897" s="320" t="str">
        <f>IF(F886=-1,"-1",F884+F885+F886)</f>
        <v>-1</v>
      </c>
      <c r="G897" s="320" t="str">
        <f>IF(G886=-1,"-1",G884+G885+G886)</f>
        <v>-1</v>
      </c>
      <c r="H897" s="358" t="str">
        <f>IF(F886+F887+F888&lt;=0,"",IF(G886=-1,"",G897/F897*100-100))</f>
        <v/>
      </c>
      <c r="I897" s="320" t="str">
        <f>IF(I886=-1,"-1",I884+I885+I886)</f>
        <v>-1</v>
      </c>
      <c r="J897" s="367" t="str">
        <f>IF(J886=-1,"-1",J884+J885+J886)</f>
        <v>-1</v>
      </c>
      <c r="K897" s="320" t="str">
        <f>IF(K886=-1,"-1",K884+K885+K886)</f>
        <v>-1</v>
      </c>
      <c r="L897" s="320" t="str">
        <f>IF(L886=-1,"-1",L884+L885+L886)</f>
        <v>-1</v>
      </c>
      <c r="M897" s="358" t="str">
        <f>IF(K886+K887+K888&lt;=0,"",IF(L886=-1,"",L897/K897*100-100))</f>
        <v/>
      </c>
      <c r="N897" s="320" t="str">
        <f>IF(N886=-1,"-1",N884+N885+N886)</f>
        <v>-1</v>
      </c>
      <c r="O897" s="320" t="str">
        <f>IF(O886=-1,"-1",O884+O885+O886)</f>
        <v>-1</v>
      </c>
      <c r="P897" s="358" t="str">
        <f>IF(N886+N887+N888&lt;=0,"",IF(O886=-1,"",O897/N897*100-100))</f>
        <v/>
      </c>
      <c r="Q897" s="320" t="str">
        <f>IF(Q886=-1,"-1",Q884+Q885+Q886)</f>
        <v>-1</v>
      </c>
      <c r="R897" s="320" t="str">
        <f>IF(R886=-1,"-1",R884+R885+R886)</f>
        <v>-1</v>
      </c>
      <c r="S897" s="358" t="str">
        <f>IF(Q886+Q887+Q888&lt;=0,"",IF(R886=-1,"",R897/Q897*100-100))</f>
        <v/>
      </c>
      <c r="T897" s="320" t="str">
        <f>IF(T886=-1,"-1",T884+T885+T886)</f>
        <v>-1</v>
      </c>
      <c r="U897" s="320" t="str">
        <f>IF(U886=-1,"-1",U884+U885+U886)</f>
        <v>-1</v>
      </c>
      <c r="V897" s="358" t="str">
        <f>IF(T886+T887+T888&lt;=0,"",IF(U886=-1,"",U897/T897*100-100))</f>
        <v/>
      </c>
      <c r="X897" s="136"/>
      <c r="AA897" s="244"/>
      <c r="AB897" s="244"/>
    </row>
    <row r="898" spans="1:28" s="137" customFormat="1" ht="15.75" customHeight="1">
      <c r="A898" s="137" t="str">
        <f>F882&amp;"q2"</f>
        <v>TRAINOSEq2</v>
      </c>
      <c r="B898" s="146" t="str">
        <f>IF($F$1="de",headings!$C$32,IF($F$1="fr",headings!$B$32,headings!$A$32))</f>
        <v>Quarter 2</v>
      </c>
      <c r="C898" s="284" t="str">
        <f>IF(C889=-1,"-1",C887+C888+C889)</f>
        <v>-1</v>
      </c>
      <c r="D898" s="323" t="str">
        <f>IF(D889=-1,"-1",D887+D888+D889)</f>
        <v>-1</v>
      </c>
      <c r="E898" s="342" t="str">
        <f>IF(C887+C888+C889&lt;=0,"",IF(D889=-1,"",D898/C898*100-100))</f>
        <v/>
      </c>
      <c r="F898" s="323" t="str">
        <f>IF(F889=-1,"-1",F887+F888+F889)</f>
        <v>-1</v>
      </c>
      <c r="G898" s="323" t="str">
        <f>IF(G889=-1,"-1",G887+G888+G889)</f>
        <v>-1</v>
      </c>
      <c r="H898" s="342" t="str">
        <f>IF(F887+F888+F889&lt;=0,"",IF(G889=-1,"",G898/F898*100-100))</f>
        <v/>
      </c>
      <c r="I898" s="323" t="str">
        <f>IF(I889=-1,"-1",I887+I888+I889)</f>
        <v>-1</v>
      </c>
      <c r="J898" s="368" t="str">
        <f>IF(J889=-1,"-1",J887+J888+J889)</f>
        <v>-1</v>
      </c>
      <c r="K898" s="323" t="str">
        <f>IF(K889=-1,"-1",K887+K888+K889)</f>
        <v>-1</v>
      </c>
      <c r="L898" s="323" t="str">
        <f>IF(L889=-1,"-1",L887+L888+L889)</f>
        <v>-1</v>
      </c>
      <c r="M898" s="342" t="str">
        <f>IF(K887+K888+K889&lt;=0,"",IF(L889=-1,"",L898/K898*100-100))</f>
        <v/>
      </c>
      <c r="N898" s="323" t="str">
        <f>IF(N889=-1,"-1",N887+N888+N889)</f>
        <v>-1</v>
      </c>
      <c r="O898" s="323" t="str">
        <f>IF(O889=-1,"-1",O887+O888+O889)</f>
        <v>-1</v>
      </c>
      <c r="P898" s="342" t="str">
        <f>IF(N887+N888+N889&lt;=0,"",IF(O889=-1,"",O898/N898*100-100))</f>
        <v/>
      </c>
      <c r="Q898" s="323" t="str">
        <f>IF(Q889=-1,"-1",Q887+Q888+Q889)</f>
        <v>-1</v>
      </c>
      <c r="R898" s="323" t="str">
        <f>IF(R889=-1,"-1",R887+R888+R889)</f>
        <v>-1</v>
      </c>
      <c r="S898" s="342" t="str">
        <f>IF(Q887+Q888+Q889&lt;=0,"",IF(R889=-1,"",R898/Q898*100-100))</f>
        <v/>
      </c>
      <c r="T898" s="323" t="str">
        <f>IF(T889=-1,"-1",T887+T888+T889)</f>
        <v>-1</v>
      </c>
      <c r="U898" s="323" t="str">
        <f>IF(U889=-1,"-1",U887+U888+U889)</f>
        <v>-1</v>
      </c>
      <c r="V898" s="342" t="str">
        <f>IF(T887+T888+T889&lt;=0,"",IF(U889=-1,"",U898/T898*100-100))</f>
        <v/>
      </c>
      <c r="X898" s="138"/>
      <c r="AA898" s="244"/>
      <c r="AB898" s="244"/>
    </row>
    <row r="899" spans="1:28" s="137" customFormat="1" ht="15.75" customHeight="1">
      <c r="A899" s="137" t="str">
        <f>F882&amp;"q3"</f>
        <v>TRAINOSEq3</v>
      </c>
      <c r="B899" s="146" t="str">
        <f>IF($F$1="de",headings!$C$33,IF($F$1="fr",headings!$B$33,headings!$A$33))</f>
        <v>Quarter 3</v>
      </c>
      <c r="C899" s="284" t="str">
        <f>IF(C892=-1,"-1",C890+C891+C892)</f>
        <v>-1</v>
      </c>
      <c r="D899" s="323" t="str">
        <f>IF(D892=-1,"-1",D890+D891+D892)</f>
        <v>-1</v>
      </c>
      <c r="E899" s="342" t="str">
        <f>IF(C890+C891+C892&lt;=0,"",IF(D892=-1,"",D899/C899*100-100))</f>
        <v/>
      </c>
      <c r="F899" s="323" t="str">
        <f>IF(F892=-1,"-1",F890+F891+F892)</f>
        <v>-1</v>
      </c>
      <c r="G899" s="323" t="str">
        <f>IF(G892=-1,"-1",G890+G891+G892)</f>
        <v>-1</v>
      </c>
      <c r="H899" s="342" t="str">
        <f>IF(F890+F891+F892&lt;=0,"",IF(G892=-1,"",G899/F899*100-100))</f>
        <v/>
      </c>
      <c r="I899" s="323" t="str">
        <f>IF(I892=-1,"-1",I890+I891+I892)</f>
        <v>-1</v>
      </c>
      <c r="J899" s="368" t="str">
        <f>IF(J892=-1,"-1",J890+J891+J892)</f>
        <v>-1</v>
      </c>
      <c r="K899" s="323" t="str">
        <f>IF(K892=-1,"-1",K890+K891+K892)</f>
        <v>-1</v>
      </c>
      <c r="L899" s="323" t="str">
        <f>IF(L892=-1,"-1",L890+L891+L892)</f>
        <v>-1</v>
      </c>
      <c r="M899" s="342" t="str">
        <f>IF(K890+K891+K892&lt;=0,"",IF(L892=-1,"",L899/K899*100-100))</f>
        <v/>
      </c>
      <c r="N899" s="323" t="str">
        <f>IF(N892=-1,"-1",N890+N891+N892)</f>
        <v>-1</v>
      </c>
      <c r="O899" s="323" t="str">
        <f>IF(O892=-1,"-1",O890+O891+O892)</f>
        <v>-1</v>
      </c>
      <c r="P899" s="342" t="str">
        <f>IF(N890+N891+N892&lt;=0,"",IF(O892=-1,"",O899/N899*100-100))</f>
        <v/>
      </c>
      <c r="Q899" s="323" t="str">
        <f>IF(Q892=-1,"-1",Q890+Q891+Q892)</f>
        <v>-1</v>
      </c>
      <c r="R899" s="323" t="str">
        <f>IF(R892=-1,"-1",R890+R891+R892)</f>
        <v>-1</v>
      </c>
      <c r="S899" s="342" t="str">
        <f>IF(Q890+Q891+Q892&lt;=0,"",IF(R892=-1,"",R899/Q899*100-100))</f>
        <v/>
      </c>
      <c r="T899" s="323" t="str">
        <f>IF(T892=-1,"-1",T890+T891+T892)</f>
        <v>-1</v>
      </c>
      <c r="U899" s="323" t="str">
        <f>IF(U892=-1,"-1",U890+U891+U892)</f>
        <v>-1</v>
      </c>
      <c r="V899" s="342" t="str">
        <f>IF(T890+T891+T892&lt;=0,"",IF(U892=-1,"",U899/T899*100-100))</f>
        <v/>
      </c>
      <c r="X899" s="136"/>
      <c r="AA899" s="244"/>
      <c r="AB899" s="244"/>
    </row>
    <row r="900" spans="1:28" s="137" customFormat="1" ht="15.75" customHeight="1" thickBot="1">
      <c r="A900" s="137" t="str">
        <f>F882&amp;"q4"</f>
        <v>TRAINOSEq4</v>
      </c>
      <c r="B900" s="146" t="str">
        <f>IF($F$1="de",headings!$C$34,IF($F$1="fr",headings!$B$34,headings!$A$34))</f>
        <v>Quarter 4</v>
      </c>
      <c r="C900" s="285" t="str">
        <f>IF(C895=-1,"-1",C893+C894+C895)</f>
        <v>-1</v>
      </c>
      <c r="D900" s="326" t="str">
        <f>IF(D895=-1,"-1",D893+D894+D895)</f>
        <v>-1</v>
      </c>
      <c r="E900" s="341" t="str">
        <f>IF(C893+C894+C895&lt;=0,"",IF(D895=-1,"",D900/C900*100-100))</f>
        <v/>
      </c>
      <c r="F900" s="326" t="str">
        <f>IF(F895=-1,"-1",F893+F894+F895)</f>
        <v>-1</v>
      </c>
      <c r="G900" s="326" t="str">
        <f>IF(G895=-1,"-1",G893+G894+G895)</f>
        <v>-1</v>
      </c>
      <c r="H900" s="341" t="str">
        <f>IF(F893+F894+F895&lt;=0,"",IF(G895=-1,"",G900/F900*100-100))</f>
        <v/>
      </c>
      <c r="I900" s="326" t="str">
        <f>IF(I895=-1,"-1",I893+I894+I895)</f>
        <v>-1</v>
      </c>
      <c r="J900" s="369" t="str">
        <f>IF(J895=-1,"-1",J893+J894+J895)</f>
        <v>-1</v>
      </c>
      <c r="K900" s="326" t="str">
        <f>IF(K895=-1,"-1",K893+K894+K895)</f>
        <v>-1</v>
      </c>
      <c r="L900" s="326" t="str">
        <f>IF(L895=-1,"-1",L893+L894+L895)</f>
        <v>-1</v>
      </c>
      <c r="M900" s="341" t="str">
        <f>IF(K893+K894+K895&lt;=0,"",IF(L895=-1,"",L900/K900*100-100))</f>
        <v/>
      </c>
      <c r="N900" s="326" t="str">
        <f>IF(N895=-1,"-1",N893+N894+N895)</f>
        <v>-1</v>
      </c>
      <c r="O900" s="326" t="str">
        <f>IF(O895=-1,"-1",O893+O894+O895)</f>
        <v>-1</v>
      </c>
      <c r="P900" s="341" t="str">
        <f>IF(N893+N894+N895&lt;=0,"",IF(O895=-1,"",O900/N900*100-100))</f>
        <v/>
      </c>
      <c r="Q900" s="326" t="str">
        <f>IF(Q895=-1,"-1",Q893+Q894+Q895)</f>
        <v>-1</v>
      </c>
      <c r="R900" s="326" t="str">
        <f>IF(R895=-1,"-1",R893+R894+R895)</f>
        <v>-1</v>
      </c>
      <c r="S900" s="341" t="str">
        <f>IF(Q893+Q894+Q895&lt;=0,"",IF(R895=-1,"",R900/Q900*100-100))</f>
        <v/>
      </c>
      <c r="T900" s="326" t="str">
        <f>IF(T895=-1,"-1",T893+T894+T895)</f>
        <v>-1</v>
      </c>
      <c r="U900" s="326" t="str">
        <f>IF(U895=-1,"-1",U893+U894+U895)</f>
        <v>-1</v>
      </c>
      <c r="V900" s="341" t="str">
        <f>IF(T893+T894+T895&lt;=0,"",IF(U895=-1,"",U900/T900*100-100))</f>
        <v/>
      </c>
      <c r="X900" s="136"/>
      <c r="AA900" s="244"/>
      <c r="AB900" s="244"/>
    </row>
    <row r="901" spans="1:28" ht="14.4" thickTop="1" thickBot="1">
      <c r="B901" s="146"/>
      <c r="C901" s="158"/>
      <c r="D901" s="146"/>
      <c r="E901" s="146"/>
      <c r="F901" s="146"/>
      <c r="G901" s="146"/>
      <c r="H901" s="146"/>
      <c r="I901" s="146"/>
      <c r="J901" s="362"/>
      <c r="K901" s="146"/>
      <c r="L901" s="146"/>
      <c r="M901" s="146"/>
      <c r="N901" s="146"/>
      <c r="O901" s="146"/>
      <c r="P901" s="146"/>
      <c r="Q901" s="146"/>
      <c r="R901" s="146"/>
      <c r="S901" s="146"/>
      <c r="T901" s="146"/>
      <c r="U901" s="146"/>
      <c r="V901" s="146"/>
    </row>
    <row r="902" spans="1:28" s="138" customFormat="1" ht="15.75" customHeight="1" thickTop="1" thickBot="1">
      <c r="A902" s="138" t="str">
        <f>F882&amp;"y"</f>
        <v>TRAINOSEy</v>
      </c>
      <c r="B902" s="152" t="str">
        <f>IF($F$1="de",headings!$C$35,IF($F$1="fr",headings!$B$35,headings!$A$35))</f>
        <v>Full year</v>
      </c>
      <c r="C902" s="286" t="str">
        <f>IF(C895=-1,"-1",SUM(C897:C900))</f>
        <v>-1</v>
      </c>
      <c r="D902" s="329" t="str">
        <f>IF(D895=-1,"-1",SUM(D897:D900))</f>
        <v>-1</v>
      </c>
      <c r="E902" s="343" t="str">
        <f>IF(SUM(C884:C895)&lt;=0,"",IF(D895=-1,"",D902/C902*100-100))</f>
        <v/>
      </c>
      <c r="F902" s="329" t="str">
        <f>IF(F895=-1,"-1",SUM(F897:F900))</f>
        <v>-1</v>
      </c>
      <c r="G902" s="329" t="str">
        <f>IF(G895=-1,"-1",SUM(G897:G900))</f>
        <v>-1</v>
      </c>
      <c r="H902" s="343" t="str">
        <f>IF(SUM(F884:F895)&lt;=0,"",IF(G895=-1,"",G902/F902*100-100))</f>
        <v/>
      </c>
      <c r="I902" s="329" t="str">
        <f>IF(I895=-1,"-1",SUM(I897:I900))</f>
        <v>-1</v>
      </c>
      <c r="J902" s="370" t="str">
        <f>IF(J895=-1,"-1",SUM(J897:J900))</f>
        <v>-1</v>
      </c>
      <c r="K902" s="329" t="str">
        <f>IF(K895=-1,"-1",SUM(K897:K900))</f>
        <v>-1</v>
      </c>
      <c r="L902" s="329" t="str">
        <f>IF(L895=-1,"-1",SUM(L897:L900))</f>
        <v>-1</v>
      </c>
      <c r="M902" s="343" t="str">
        <f>IF(SUM(K884:K895)&lt;=0,"",IF(L895=-1,"",L902/K902*100-100))</f>
        <v/>
      </c>
      <c r="N902" s="329" t="str">
        <f>IF(N895=-1,"-1",SUM(N897:N900))</f>
        <v>-1</v>
      </c>
      <c r="O902" s="329" t="str">
        <f>IF(O895=-1,"-1",SUM(O897:O900))</f>
        <v>-1</v>
      </c>
      <c r="P902" s="343" t="str">
        <f>IF(SUM(N884:N895)&lt;=0,"",IF(O895=-1,"",O902/N902*100-100))</f>
        <v/>
      </c>
      <c r="Q902" s="329" t="str">
        <f>IF(Q895=-1,"-1",SUM(Q897:Q900))</f>
        <v>-1</v>
      </c>
      <c r="R902" s="329" t="str">
        <f>IF(R895=-1,"-1",SUM(R897:R900))</f>
        <v>-1</v>
      </c>
      <c r="S902" s="343" t="str">
        <f>IF(SUM(Q884:Q895)&lt;=0,"",IF(R895=-1,"",R902/Q902*100-100))</f>
        <v/>
      </c>
      <c r="T902" s="329" t="str">
        <f>IF(T895=-1,"-1",SUM(T897:T900))</f>
        <v>-1</v>
      </c>
      <c r="U902" s="329" t="str">
        <f>IF(U895=-1,"-1",SUM(U897:U900))</f>
        <v>-1</v>
      </c>
      <c r="V902" s="343" t="str">
        <f>IF(SUM(T884:T895)&lt;=0,"",IF(U895=-1,"",U902/T902*100-100))</f>
        <v/>
      </c>
      <c r="X902" s="136"/>
    </row>
    <row r="903" spans="1:28" ht="13.8" thickTop="1">
      <c r="B903" s="147"/>
      <c r="C903" s="180"/>
      <c r="D903" s="180"/>
      <c r="E903" s="180"/>
      <c r="F903" s="180"/>
      <c r="G903" s="180"/>
      <c r="H903" s="180"/>
      <c r="I903" s="180"/>
      <c r="J903" s="180"/>
      <c r="K903" s="180"/>
      <c r="L903" s="180"/>
      <c r="M903" s="180"/>
      <c r="N903" s="180"/>
      <c r="O903" s="180"/>
      <c r="P903" s="180"/>
      <c r="Q903" s="180"/>
      <c r="R903" s="180"/>
      <c r="S903" s="180"/>
      <c r="T903" s="180"/>
      <c r="U903" s="149"/>
      <c r="V903" s="149"/>
    </row>
    <row r="904" spans="1:28">
      <c r="B904" s="147"/>
      <c r="C904" s="180"/>
      <c r="D904" s="180"/>
      <c r="E904" s="180"/>
      <c r="F904" s="180"/>
      <c r="G904" s="180"/>
      <c r="H904" s="180"/>
      <c r="I904" s="180"/>
      <c r="J904" s="180"/>
      <c r="K904" s="180"/>
      <c r="L904" s="180"/>
      <c r="M904" s="180"/>
      <c r="N904" s="180"/>
      <c r="O904" s="180"/>
      <c r="P904" s="180"/>
      <c r="Q904" s="180"/>
      <c r="R904" s="180"/>
      <c r="S904" s="180"/>
      <c r="T904" s="180"/>
      <c r="U904" s="149"/>
      <c r="V904" s="149"/>
    </row>
    <row r="905" spans="1:28">
      <c r="B905" s="152" t="str">
        <f>IF($F$1="de",headings!$C$37,IF($F$1="fr",headings!$B$37,headings!$A$37))</f>
        <v>Comments</v>
      </c>
      <c r="C905" s="1082"/>
      <c r="D905" s="1083"/>
      <c r="E905" s="1083"/>
      <c r="F905" s="1083"/>
      <c r="G905" s="1083"/>
      <c r="H905" s="1083"/>
      <c r="I905" s="1083"/>
      <c r="J905" s="1083"/>
      <c r="K905" s="1083"/>
      <c r="L905" s="1083"/>
      <c r="M905" s="1083"/>
      <c r="N905" s="1083"/>
      <c r="O905" s="1083"/>
      <c r="P905" s="1083"/>
      <c r="Q905" s="1083"/>
      <c r="R905" s="1083"/>
      <c r="S905" s="1083"/>
      <c r="T905" s="1084"/>
      <c r="U905" s="149"/>
      <c r="V905" s="149"/>
    </row>
    <row r="906" spans="1:28">
      <c r="B906" s="151"/>
      <c r="C906" s="1085"/>
      <c r="D906" s="1086"/>
      <c r="E906" s="1086"/>
      <c r="F906" s="1086"/>
      <c r="G906" s="1086"/>
      <c r="H906" s="1086"/>
      <c r="I906" s="1086"/>
      <c r="J906" s="1086"/>
      <c r="K906" s="1086"/>
      <c r="L906" s="1086"/>
      <c r="M906" s="1086"/>
      <c r="N906" s="1086"/>
      <c r="O906" s="1086"/>
      <c r="P906" s="1086"/>
      <c r="Q906" s="1086"/>
      <c r="R906" s="1086"/>
      <c r="S906" s="1086"/>
      <c r="T906" s="1087"/>
      <c r="U906" s="149"/>
      <c r="V906" s="149"/>
    </row>
    <row r="907" spans="1:28">
      <c r="B907" s="151"/>
      <c r="C907" s="1085"/>
      <c r="D907" s="1086"/>
      <c r="E907" s="1086"/>
      <c r="F907" s="1086"/>
      <c r="G907" s="1086"/>
      <c r="H907" s="1086"/>
      <c r="I907" s="1086"/>
      <c r="J907" s="1086"/>
      <c r="K907" s="1086"/>
      <c r="L907" s="1086"/>
      <c r="M907" s="1086"/>
      <c r="N907" s="1086"/>
      <c r="O907" s="1086"/>
      <c r="P907" s="1086"/>
      <c r="Q907" s="1086"/>
      <c r="R907" s="1086"/>
      <c r="S907" s="1086"/>
      <c r="T907" s="1087"/>
      <c r="U907" s="149"/>
      <c r="V907" s="149"/>
      <c r="X907" s="141"/>
    </row>
    <row r="908" spans="1:28">
      <c r="B908" s="151"/>
      <c r="C908" s="1088"/>
      <c r="D908" s="1089"/>
      <c r="E908" s="1089"/>
      <c r="F908" s="1089"/>
      <c r="G908" s="1089"/>
      <c r="H908" s="1089"/>
      <c r="I908" s="1089"/>
      <c r="J908" s="1089"/>
      <c r="K908" s="1089"/>
      <c r="L908" s="1089"/>
      <c r="M908" s="1089"/>
      <c r="N908" s="1089"/>
      <c r="O908" s="1089"/>
      <c r="P908" s="1089"/>
      <c r="Q908" s="1089"/>
      <c r="R908" s="1089"/>
      <c r="S908" s="1089"/>
      <c r="T908" s="1090"/>
      <c r="U908" s="149"/>
      <c r="V908" s="149"/>
      <c r="X908" s="131"/>
    </row>
    <row r="909" spans="1:28">
      <c r="B909" s="151"/>
      <c r="C909" s="180"/>
      <c r="D909" s="180"/>
      <c r="E909" s="180"/>
      <c r="F909" s="180"/>
      <c r="G909" s="180"/>
      <c r="H909" s="180"/>
      <c r="I909" s="180"/>
      <c r="J909" s="180"/>
      <c r="K909" s="180"/>
      <c r="L909" s="180"/>
      <c r="M909" s="180"/>
      <c r="N909" s="180"/>
      <c r="O909" s="180"/>
      <c r="P909" s="180"/>
      <c r="Q909" s="180"/>
      <c r="R909" s="180"/>
      <c r="S909" s="180"/>
      <c r="T909" s="180"/>
      <c r="U909" s="149"/>
      <c r="V909" s="149"/>
    </row>
    <row r="910" spans="1:28">
      <c r="A910" s="142"/>
      <c r="B910" s="143"/>
      <c r="C910" s="181"/>
      <c r="D910" s="181"/>
      <c r="E910" s="181"/>
      <c r="F910" s="181"/>
      <c r="G910" s="181"/>
      <c r="H910" s="181"/>
      <c r="I910" s="181"/>
      <c r="J910" s="181"/>
      <c r="K910" s="181"/>
      <c r="L910" s="181"/>
      <c r="M910" s="181"/>
      <c r="N910" s="181"/>
      <c r="O910" s="181"/>
      <c r="P910" s="181"/>
      <c r="Q910" s="181"/>
      <c r="R910" s="181"/>
      <c r="S910" s="181"/>
      <c r="T910" s="181"/>
      <c r="U910" s="149"/>
      <c r="V910" s="149"/>
    </row>
    <row r="911" spans="1:28" s="141" customFormat="1" ht="6.75" customHeight="1">
      <c r="B911" s="146"/>
      <c r="C911" s="154"/>
      <c r="D911" s="154"/>
      <c r="E911" s="155"/>
      <c r="F911" s="154"/>
      <c r="G911" s="154"/>
      <c r="H911" s="155"/>
      <c r="I911" s="154"/>
      <c r="J911" s="154"/>
      <c r="K911" s="155"/>
      <c r="L911" s="154"/>
      <c r="M911" s="154"/>
      <c r="N911" s="155"/>
      <c r="O911" s="154"/>
      <c r="P911" s="154"/>
      <c r="Q911" s="155"/>
      <c r="R911" s="154"/>
      <c r="S911" s="154"/>
      <c r="T911" s="155"/>
      <c r="U911" s="149"/>
      <c r="V911" s="149"/>
      <c r="X911" s="136"/>
      <c r="AA911" s="239"/>
      <c r="AB911" s="239"/>
    </row>
    <row r="912" spans="1:28" s="131" customFormat="1" ht="17.399999999999999">
      <c r="B912" s="150" t="str">
        <f>IF($F$1="de",headings!$C$3,IF($F$1="fr",headings!$B$3,headings!$A$3))</f>
        <v>Railway Operator:</v>
      </c>
      <c r="C912" s="156"/>
      <c r="D912" s="156"/>
      <c r="E912" s="156"/>
      <c r="F912" s="1020" t="s">
        <v>53</v>
      </c>
      <c r="G912" s="1020"/>
      <c r="H912" s="1020"/>
      <c r="I912" s="1020"/>
      <c r="J912" s="1020"/>
      <c r="K912" s="157"/>
      <c r="L912" s="157"/>
      <c r="M912" s="157"/>
      <c r="N912" s="157"/>
      <c r="O912" s="157"/>
      <c r="P912" s="157"/>
      <c r="Q912" s="158"/>
      <c r="R912" s="158"/>
      <c r="S912" s="158"/>
      <c r="T912" s="158"/>
      <c r="U912" s="149"/>
      <c r="V912" s="149"/>
      <c r="X912" s="136"/>
      <c r="AA912" s="243"/>
      <c r="AB912" s="243"/>
    </row>
    <row r="913" spans="1:28" ht="6.75" customHeight="1" thickBot="1">
      <c r="B913" s="146"/>
      <c r="C913" s="157"/>
      <c r="D913" s="157"/>
      <c r="E913" s="159"/>
      <c r="F913" s="157"/>
      <c r="G913" s="157"/>
      <c r="H913" s="157"/>
      <c r="I913" s="157"/>
      <c r="J913" s="157"/>
      <c r="K913" s="157"/>
      <c r="L913" s="157"/>
      <c r="M913" s="157"/>
      <c r="N913" s="157"/>
      <c r="O913" s="157"/>
      <c r="P913" s="157"/>
      <c r="Q913" s="157"/>
      <c r="R913" s="157"/>
      <c r="S913" s="157"/>
      <c r="T913" s="160"/>
      <c r="U913" s="149"/>
      <c r="V913" s="149"/>
    </row>
    <row r="914" spans="1:28" ht="15.75" customHeight="1" thickTop="1">
      <c r="A914" s="136" t="str">
        <f>F912&amp;"m01"</f>
        <v>PKPm01</v>
      </c>
      <c r="B914" s="146" t="str">
        <f>IF($F$1="de",headings!$C$6,IF($F$1="fr",headings!$B$6,headings!$A$6))</f>
        <v>January</v>
      </c>
      <c r="C914" s="293">
        <v>15632</v>
      </c>
      <c r="D914" s="310">
        <v>15502</v>
      </c>
      <c r="E914" s="124">
        <f>IF(C914&lt;0.001,"",IF(D914=-1,"",D914/C914*100-100))</f>
        <v>-0.83162743091095592</v>
      </c>
      <c r="F914" s="293">
        <v>1152</v>
      </c>
      <c r="G914" s="310">
        <v>1186</v>
      </c>
      <c r="H914" s="124">
        <f>IF(F914&lt;0.001,"",IF(G914=-1,"",G914/F914*100-100))</f>
        <v>2.9513888888888857</v>
      </c>
      <c r="I914" s="310">
        <v>796</v>
      </c>
      <c r="J914" s="311">
        <v>390</v>
      </c>
      <c r="K914" s="293">
        <v>7779</v>
      </c>
      <c r="L914" s="310">
        <v>10653</v>
      </c>
      <c r="M914" s="124">
        <f>IF(K914&lt;0.001,"",IF(L914=-1,"",L914/K914*100-100))</f>
        <v>36.945622830698056</v>
      </c>
      <c r="N914" s="293">
        <v>1944</v>
      </c>
      <c r="O914" s="310">
        <v>2771</v>
      </c>
      <c r="P914" s="124">
        <f>IF(N914&lt;0.001,"",IF(O914=-1,"",O914/N914*100-100))</f>
        <v>42.541152263374499</v>
      </c>
      <c r="Q914" s="293">
        <v>3459</v>
      </c>
      <c r="R914" s="310">
        <v>4220</v>
      </c>
      <c r="S914" s="124">
        <f>IF(Q914&lt;0.001,"",IF(R914=-1,"",R914/Q914*100-100))</f>
        <v>22.000578201792422</v>
      </c>
      <c r="T914" s="293">
        <v>881</v>
      </c>
      <c r="U914" s="310">
        <v>1169</v>
      </c>
      <c r="V914" s="124">
        <f>IF(T914&lt;0.001,"",IF(U914=-1,"",U914/T914*100-100))</f>
        <v>32.69012485811578</v>
      </c>
    </row>
    <row r="915" spans="1:28" ht="15.75" customHeight="1">
      <c r="A915" s="136" t="str">
        <f>F912&amp;"m02"</f>
        <v>PKPm02</v>
      </c>
      <c r="B915" s="146" t="str">
        <f>IF($F$1="de",headings!$C$7,IF($F$1="fr",headings!$B$7,headings!$A$7))</f>
        <v>February</v>
      </c>
      <c r="C915" s="294">
        <v>14974</v>
      </c>
      <c r="D915" s="312">
        <v>14716</v>
      </c>
      <c r="E915" s="127">
        <f>IF(C915&lt;0.001,"",IF(D915=-1,"",D915/C915*100-100))</f>
        <v>-1.7229865099505872</v>
      </c>
      <c r="F915" s="294">
        <v>1150</v>
      </c>
      <c r="G915" s="312">
        <v>1146</v>
      </c>
      <c r="H915" s="127">
        <f>IF(F915&lt;0.001,"",IF(G915=-1,"",G915/F915*100-100))</f>
        <v>-0.34782608695653039</v>
      </c>
      <c r="I915" s="312">
        <v>771</v>
      </c>
      <c r="J915" s="313">
        <v>375</v>
      </c>
      <c r="K915" s="294">
        <v>8736</v>
      </c>
      <c r="L915" s="312">
        <v>10595</v>
      </c>
      <c r="M915" s="127">
        <f>IF(K915&lt;0.001,"",IF(L915=-1,"",L915/K915*100-100))</f>
        <v>21.279761904761912</v>
      </c>
      <c r="N915" s="294">
        <v>2295</v>
      </c>
      <c r="O915" s="312">
        <v>2747</v>
      </c>
      <c r="P915" s="127">
        <f>IF(N915&lt;0.001,"",IF(O915=-1,"",O915/N915*100-100))</f>
        <v>19.694989106753809</v>
      </c>
      <c r="Q915" s="294">
        <v>3510</v>
      </c>
      <c r="R915" s="312">
        <v>3886</v>
      </c>
      <c r="S915" s="127">
        <f>IF(Q915&lt;0.001,"",IF(R915=-1,"",R915/Q915*100-100))</f>
        <v>10.712250712250707</v>
      </c>
      <c r="T915" s="294">
        <v>917</v>
      </c>
      <c r="U915" s="312">
        <v>1036</v>
      </c>
      <c r="V915" s="127">
        <f>IF(T915&lt;0.001,"",IF(U915=-1,"",U915/T915*100-100))</f>
        <v>12.977099236641237</v>
      </c>
    </row>
    <row r="916" spans="1:28" ht="15.75" customHeight="1" thickBot="1">
      <c r="A916" s="136" t="str">
        <f>F912&amp;"m03"</f>
        <v>PKPm03</v>
      </c>
      <c r="B916" s="146" t="str">
        <f>IF($F$1="de",headings!$C$8,IF($F$1="fr",headings!$B$8,headings!$A$8))</f>
        <v>March</v>
      </c>
      <c r="C916" s="295">
        <v>16158</v>
      </c>
      <c r="D916" s="312">
        <v>16020</v>
      </c>
      <c r="E916" s="129">
        <f>IF(C916&lt;0.001,"",IF(D916=-1,"",D916/C916*100-100))</f>
        <v>-0.85406609728926242</v>
      </c>
      <c r="F916" s="295">
        <v>1216</v>
      </c>
      <c r="G916" s="312">
        <v>1211</v>
      </c>
      <c r="H916" s="129">
        <f>IF(F916&lt;0.001,"",IF(G916=-1,"",G916/F916*100-100))</f>
        <v>-0.41118421052631504</v>
      </c>
      <c r="I916" s="312">
        <v>835</v>
      </c>
      <c r="J916" s="313">
        <v>376</v>
      </c>
      <c r="K916" s="295">
        <v>10950</v>
      </c>
      <c r="L916" s="312">
        <v>12465</v>
      </c>
      <c r="M916" s="129">
        <f>IF(K916&lt;0.001,"",IF(L916=-1,"",L916/K916*100-100))</f>
        <v>13.835616438356155</v>
      </c>
      <c r="N916" s="295">
        <v>3000</v>
      </c>
      <c r="O916" s="312">
        <v>3317</v>
      </c>
      <c r="P916" s="129">
        <f>IF(N916&lt;0.001,"",IF(O916=-1,"",O916/N916*100-100))</f>
        <v>10.566666666666663</v>
      </c>
      <c r="Q916" s="295">
        <v>4233</v>
      </c>
      <c r="R916" s="312">
        <v>4439</v>
      </c>
      <c r="S916" s="129">
        <f>IF(Q916&lt;0.001,"",IF(R916=-1,"",R916/Q916*100-100))</f>
        <v>4.8665249232223005</v>
      </c>
      <c r="T916" s="295">
        <v>1187</v>
      </c>
      <c r="U916" s="312">
        <v>1215</v>
      </c>
      <c r="V916" s="129">
        <f>IF(T916&lt;0.001,"",IF(U916=-1,"",U916/T916*100-100))</f>
        <v>2.3588879528222435</v>
      </c>
    </row>
    <row r="917" spans="1:28" ht="15.75" customHeight="1" thickTop="1">
      <c r="A917" s="136" t="str">
        <f>F912&amp;"m04"</f>
        <v>PKPm04</v>
      </c>
      <c r="B917" s="146" t="str">
        <f>IF($F$1="de",headings!$C$9,IF($F$1="fr",headings!$B$9,headings!$A$9))</f>
        <v>April</v>
      </c>
      <c r="C917" s="309">
        <v>15890</v>
      </c>
      <c r="D917" s="310">
        <v>15162</v>
      </c>
      <c r="E917" s="124">
        <f t="shared" ref="E917:E925" si="103">IF(C917&lt;0.001,"",IF(D917=-1,"",D917/C917*100-100))</f>
        <v>-4.5814977973568318</v>
      </c>
      <c r="F917" s="309">
        <v>1267</v>
      </c>
      <c r="G917" s="310">
        <v>1256</v>
      </c>
      <c r="H917" s="124">
        <f t="shared" ref="H917:H925" si="104">IF(F917&lt;0.001,"",IF(G917=-1,"",G917/F917*100-100))</f>
        <v>-0.86819258089975904</v>
      </c>
      <c r="I917" s="310">
        <v>826</v>
      </c>
      <c r="J917" s="311">
        <v>431</v>
      </c>
      <c r="K917" s="309">
        <v>10197</v>
      </c>
      <c r="L917" s="310">
        <v>11650</v>
      </c>
      <c r="M917" s="124">
        <f t="shared" ref="M917:M925" si="105">IF(K917&lt;0.001,"",IF(L917=-1,"",L917/K917*100-100))</f>
        <v>14.249289006570564</v>
      </c>
      <c r="N917" s="309">
        <v>2889</v>
      </c>
      <c r="O917" s="310">
        <v>3179</v>
      </c>
      <c r="P917" s="124">
        <f t="shared" ref="P917:P925" si="106">IF(N917&lt;0.001,"",IF(O917=-1,"",O917/N917*100-100))</f>
        <v>10.0380754586362</v>
      </c>
      <c r="Q917" s="309">
        <v>3544</v>
      </c>
      <c r="R917" s="310">
        <v>3992</v>
      </c>
      <c r="S917" s="124">
        <f t="shared" ref="S917:S925" si="107">IF(Q917&lt;0.001,"",IF(R917=-1,"",R917/Q917*100-100))</f>
        <v>12.641083521444685</v>
      </c>
      <c r="T917" s="309">
        <v>967</v>
      </c>
      <c r="U917" s="310">
        <v>1094</v>
      </c>
      <c r="V917" s="124">
        <f t="shared" ref="V917:V925" si="108">IF(T917&lt;0.001,"",IF(U917=-1,"",U917/T917*100-100))</f>
        <v>13.133402275077557</v>
      </c>
    </row>
    <row r="918" spans="1:28" ht="15.75" customHeight="1">
      <c r="A918" s="136" t="str">
        <f>F912&amp;"m05"</f>
        <v>PKPm05</v>
      </c>
      <c r="B918" s="146" t="str">
        <f>IF($F$1="de",headings!$C$10,IF($F$1="fr",headings!$B$10,headings!$A$10))</f>
        <v>May</v>
      </c>
      <c r="C918" s="294">
        <v>16030</v>
      </c>
      <c r="D918" s="312">
        <v>16541</v>
      </c>
      <c r="E918" s="127">
        <f t="shared" si="103"/>
        <v>3.1877729257641931</v>
      </c>
      <c r="F918" s="294">
        <v>1280</v>
      </c>
      <c r="G918" s="312">
        <v>1338</v>
      </c>
      <c r="H918" s="127">
        <f t="shared" si="104"/>
        <v>4.5312500000000142</v>
      </c>
      <c r="I918" s="312">
        <v>884</v>
      </c>
      <c r="J918" s="313">
        <v>454</v>
      </c>
      <c r="K918" s="294">
        <v>10466</v>
      </c>
      <c r="L918" s="312">
        <v>12525</v>
      </c>
      <c r="M918" s="127">
        <f t="shared" si="105"/>
        <v>19.67322759411428</v>
      </c>
      <c r="N918" s="294">
        <v>2959</v>
      </c>
      <c r="O918" s="312">
        <v>3369</v>
      </c>
      <c r="P918" s="127">
        <f t="shared" si="106"/>
        <v>13.856032443393048</v>
      </c>
      <c r="Q918" s="294">
        <v>3859</v>
      </c>
      <c r="R918" s="312">
        <v>4269</v>
      </c>
      <c r="S918" s="127">
        <f t="shared" si="107"/>
        <v>10.624514122829737</v>
      </c>
      <c r="T918" s="294">
        <v>1074</v>
      </c>
      <c r="U918" s="312">
        <v>1161</v>
      </c>
      <c r="V918" s="127">
        <f t="shared" si="108"/>
        <v>8.1005586592178815</v>
      </c>
    </row>
    <row r="919" spans="1:28" ht="15.75" customHeight="1" thickBot="1">
      <c r="A919" s="136" t="str">
        <f>F912&amp;"m06"</f>
        <v>PKPm06</v>
      </c>
      <c r="B919" s="146" t="str">
        <f>IF($F$1="de",headings!$C$11,IF($F$1="fr",headings!$B$11,headings!$A$11))</f>
        <v>June</v>
      </c>
      <c r="C919" s="295">
        <v>15180</v>
      </c>
      <c r="D919" s="312">
        <v>15218</v>
      </c>
      <c r="E919" s="129">
        <f t="shared" si="103"/>
        <v>0.25032938076417111</v>
      </c>
      <c r="F919" s="295">
        <v>1389</v>
      </c>
      <c r="G919" s="312">
        <v>1424</v>
      </c>
      <c r="H919" s="129">
        <f t="shared" si="104"/>
        <v>2.5197984161267044</v>
      </c>
      <c r="I919" s="312">
        <v>843</v>
      </c>
      <c r="J919" s="313">
        <v>581</v>
      </c>
      <c r="K919" s="295">
        <v>10744</v>
      </c>
      <c r="L919" s="312">
        <v>12368</v>
      </c>
      <c r="M919" s="129">
        <f t="shared" si="105"/>
        <v>15.115413253909153</v>
      </c>
      <c r="N919" s="295">
        <v>2995</v>
      </c>
      <c r="O919" s="312">
        <v>3278</v>
      </c>
      <c r="P919" s="129">
        <f t="shared" si="106"/>
        <v>9.449081803005015</v>
      </c>
      <c r="Q919" s="295">
        <v>3778</v>
      </c>
      <c r="R919" s="312">
        <v>4123</v>
      </c>
      <c r="S919" s="129">
        <f t="shared" si="107"/>
        <v>9.1318157755426057</v>
      </c>
      <c r="T919" s="295">
        <v>1037</v>
      </c>
      <c r="U919" s="312">
        <v>1087</v>
      </c>
      <c r="V919" s="129">
        <f t="shared" si="108"/>
        <v>4.8216007714561187</v>
      </c>
    </row>
    <row r="920" spans="1:28" ht="15.75" customHeight="1" thickTop="1">
      <c r="A920" s="136" t="str">
        <f>F912&amp;"m07"</f>
        <v>PKPm07</v>
      </c>
      <c r="B920" s="146" t="str">
        <f>IF($F$1="de",headings!$C$12,IF($F$1="fr",headings!$B$12,headings!$A$12))</f>
        <v>July</v>
      </c>
      <c r="C920" s="309">
        <v>15232</v>
      </c>
      <c r="D920" s="310">
        <v>14788</v>
      </c>
      <c r="E920" s="127">
        <f t="shared" si="103"/>
        <v>-2.9149159663865589</v>
      </c>
      <c r="F920" s="309">
        <v>1623</v>
      </c>
      <c r="G920" s="310">
        <v>1604</v>
      </c>
      <c r="H920" s="127">
        <f t="shared" si="104"/>
        <v>-1.1706715958102194</v>
      </c>
      <c r="I920" s="310">
        <v>871</v>
      </c>
      <c r="J920" s="311">
        <v>733</v>
      </c>
      <c r="K920" s="309">
        <v>11149</v>
      </c>
      <c r="L920" s="310">
        <v>12004</v>
      </c>
      <c r="M920" s="127">
        <f t="shared" si="105"/>
        <v>7.6688492241456601</v>
      </c>
      <c r="N920" s="309">
        <v>3014</v>
      </c>
      <c r="O920" s="310">
        <v>3204</v>
      </c>
      <c r="P920" s="127">
        <f t="shared" si="106"/>
        <v>6.3039150630391561</v>
      </c>
      <c r="Q920" s="309">
        <v>3730</v>
      </c>
      <c r="R920" s="310">
        <v>4036</v>
      </c>
      <c r="S920" s="127">
        <f t="shared" si="107"/>
        <v>8.2037533512064442</v>
      </c>
      <c r="T920" s="309">
        <v>972</v>
      </c>
      <c r="U920" s="310">
        <v>1049</v>
      </c>
      <c r="V920" s="127">
        <f t="shared" si="108"/>
        <v>7.9218106995884767</v>
      </c>
    </row>
    <row r="921" spans="1:28" ht="15.75" customHeight="1">
      <c r="A921" s="136" t="str">
        <f>F912&amp;"m08"</f>
        <v>PKPm08</v>
      </c>
      <c r="B921" s="146" t="str">
        <f>IF($F$1="de",headings!$C$13,IF($F$1="fr",headings!$B$13,headings!$A$13))</f>
        <v>August</v>
      </c>
      <c r="C921" s="294">
        <v>15514</v>
      </c>
      <c r="D921" s="312">
        <v>15402</v>
      </c>
      <c r="E921" s="127">
        <f t="shared" si="103"/>
        <v>-0.72192858063684184</v>
      </c>
      <c r="F921" s="294">
        <v>1549</v>
      </c>
      <c r="G921" s="312">
        <v>1606</v>
      </c>
      <c r="H921" s="127">
        <f t="shared" si="104"/>
        <v>3.6797934151065164</v>
      </c>
      <c r="I921" s="312">
        <v>961</v>
      </c>
      <c r="J921" s="313">
        <v>645</v>
      </c>
      <c r="K921" s="294">
        <v>11317</v>
      </c>
      <c r="L921" s="312">
        <v>12008</v>
      </c>
      <c r="M921" s="127">
        <f t="shared" si="105"/>
        <v>6.1058584430502663</v>
      </c>
      <c r="N921" s="294">
        <v>3081</v>
      </c>
      <c r="O921" s="312">
        <v>3163</v>
      </c>
      <c r="P921" s="127">
        <f t="shared" si="106"/>
        <v>2.6614735475494911</v>
      </c>
      <c r="Q921" s="294">
        <v>3737</v>
      </c>
      <c r="R921" s="312">
        <v>3972</v>
      </c>
      <c r="S921" s="127">
        <f t="shared" si="107"/>
        <v>6.2884666845062895</v>
      </c>
      <c r="T921" s="294">
        <v>991</v>
      </c>
      <c r="U921" s="312">
        <v>1012</v>
      </c>
      <c r="V921" s="127">
        <f t="shared" si="108"/>
        <v>2.1190716448032276</v>
      </c>
    </row>
    <row r="922" spans="1:28" ht="15.75" customHeight="1" thickBot="1">
      <c r="A922" s="136" t="str">
        <f>F912&amp;"m09"</f>
        <v>PKPm09</v>
      </c>
      <c r="B922" s="146" t="str">
        <f>IF($F$1="de",headings!$C$14,IF($F$1="fr",headings!$B$14,headings!$A$14))</f>
        <v>September</v>
      </c>
      <c r="C922" s="295">
        <v>15651</v>
      </c>
      <c r="D922" s="312">
        <v>15429</v>
      </c>
      <c r="E922" s="129">
        <f t="shared" si="103"/>
        <v>-1.418439716312065</v>
      </c>
      <c r="F922" s="295">
        <v>1269</v>
      </c>
      <c r="G922" s="314">
        <v>1265</v>
      </c>
      <c r="H922" s="129">
        <f t="shared" si="104"/>
        <v>-0.3152088258471224</v>
      </c>
      <c r="I922" s="315">
        <v>812</v>
      </c>
      <c r="J922" s="316">
        <v>453</v>
      </c>
      <c r="K922" s="295">
        <v>11989</v>
      </c>
      <c r="L922" s="314">
        <v>11827</v>
      </c>
      <c r="M922" s="129">
        <f t="shared" si="105"/>
        <v>-1.3512386354157968</v>
      </c>
      <c r="N922" s="295">
        <v>3106</v>
      </c>
      <c r="O922" s="314">
        <v>3147</v>
      </c>
      <c r="P922" s="129">
        <f t="shared" si="106"/>
        <v>1.3200257566001312</v>
      </c>
      <c r="Q922" s="295">
        <v>4006</v>
      </c>
      <c r="R922" s="314">
        <v>4043</v>
      </c>
      <c r="S922" s="129">
        <f t="shared" si="107"/>
        <v>0.92361457813279912</v>
      </c>
      <c r="T922" s="295">
        <v>1019</v>
      </c>
      <c r="U922" s="314">
        <v>1041</v>
      </c>
      <c r="V922" s="129">
        <f t="shared" si="108"/>
        <v>2.1589793915603508</v>
      </c>
    </row>
    <row r="923" spans="1:28" ht="15.75" customHeight="1" thickTop="1">
      <c r="A923" s="136" t="str">
        <f>F912&amp;"m10"</f>
        <v>PKPm10</v>
      </c>
      <c r="B923" s="362" t="str">
        <f>IF($F$1="de",headings!$C$15,IF($F$1="fr",headings!$B$15,headings!$A$15))</f>
        <v>October</v>
      </c>
      <c r="C923" s="317">
        <v>16953</v>
      </c>
      <c r="D923" s="310">
        <v>16176</v>
      </c>
      <c r="E923" s="127">
        <f t="shared" si="103"/>
        <v>-4.5832596000707895</v>
      </c>
      <c r="F923" s="317">
        <v>1325</v>
      </c>
      <c r="G923" s="312">
        <v>1285</v>
      </c>
      <c r="H923" s="127">
        <f t="shared" si="104"/>
        <v>-3.0188679245283083</v>
      </c>
      <c r="I923" s="312">
        <v>856</v>
      </c>
      <c r="J923" s="313">
        <v>429</v>
      </c>
      <c r="K923" s="317">
        <v>12378</v>
      </c>
      <c r="L923" s="312">
        <v>11545</v>
      </c>
      <c r="M923" s="127">
        <f t="shared" si="105"/>
        <v>-6.7296816933268673</v>
      </c>
      <c r="N923" s="317">
        <v>3227</v>
      </c>
      <c r="O923" s="312">
        <v>3075</v>
      </c>
      <c r="P923" s="127">
        <f t="shared" si="106"/>
        <v>-4.7102572048342068</v>
      </c>
      <c r="Q923" s="317">
        <v>4128</v>
      </c>
      <c r="R923" s="312">
        <v>3822</v>
      </c>
      <c r="S923" s="127">
        <f t="shared" si="107"/>
        <v>-7.4127906976744242</v>
      </c>
      <c r="T923" s="317">
        <v>1068</v>
      </c>
      <c r="U923" s="312">
        <v>991</v>
      </c>
      <c r="V923" s="127">
        <f t="shared" si="108"/>
        <v>-7.2097378277153581</v>
      </c>
      <c r="X923" s="137"/>
    </row>
    <row r="924" spans="1:28" ht="15.75" customHeight="1">
      <c r="A924" s="136" t="str">
        <f>F912&amp;"m11"</f>
        <v>PKPm11</v>
      </c>
      <c r="B924" s="362" t="str">
        <f>IF($F$1="de",headings!$C$16,IF($F$1="fr",headings!$B$16,headings!$A$16))</f>
        <v>November</v>
      </c>
      <c r="C924" s="317">
        <v>16833</v>
      </c>
      <c r="D924" s="312">
        <v>15466</v>
      </c>
      <c r="E924" s="127">
        <f t="shared" si="103"/>
        <v>-8.1209528901562464</v>
      </c>
      <c r="F924" s="317">
        <v>1286</v>
      </c>
      <c r="G924" s="312">
        <v>1217</v>
      </c>
      <c r="H924" s="127">
        <f t="shared" si="104"/>
        <v>-5.3654743390357709</v>
      </c>
      <c r="I924" s="312">
        <v>808</v>
      </c>
      <c r="J924" s="313">
        <v>409</v>
      </c>
      <c r="K924" s="317">
        <v>12282</v>
      </c>
      <c r="L924" s="312">
        <v>11485</v>
      </c>
      <c r="M924" s="127">
        <f t="shared" si="105"/>
        <v>-6.4891711447646969</v>
      </c>
      <c r="N924" s="317">
        <v>3160</v>
      </c>
      <c r="O924" s="312">
        <v>3056</v>
      </c>
      <c r="P924" s="127">
        <f t="shared" si="106"/>
        <v>-3.2911392405063253</v>
      </c>
      <c r="Q924" s="317">
        <v>4260</v>
      </c>
      <c r="R924" s="312">
        <v>3858</v>
      </c>
      <c r="S924" s="127">
        <f t="shared" si="107"/>
        <v>-9.4366197183098564</v>
      </c>
      <c r="T924" s="317">
        <v>1098</v>
      </c>
      <c r="U924" s="312">
        <v>1004</v>
      </c>
      <c r="V924" s="127">
        <f t="shared" si="108"/>
        <v>-8.5610200364298663</v>
      </c>
      <c r="X924" s="137"/>
    </row>
    <row r="925" spans="1:28" ht="15.75" customHeight="1" thickBot="1">
      <c r="A925" s="136" t="str">
        <f>F912&amp;"m12"</f>
        <v>PKPm12</v>
      </c>
      <c r="B925" s="146" t="str">
        <f>IF($F$1="de",headings!$C$17,IF($F$1="fr",headings!$B$17,headings!$A$17))</f>
        <v>December</v>
      </c>
      <c r="C925" s="325">
        <v>14635</v>
      </c>
      <c r="D925" s="314">
        <v>14038</v>
      </c>
      <c r="E925" s="129">
        <f t="shared" si="103"/>
        <v>-4.0792620430474926</v>
      </c>
      <c r="F925" s="325">
        <v>1209</v>
      </c>
      <c r="G925" s="314">
        <v>1186</v>
      </c>
      <c r="H925" s="129">
        <f t="shared" si="104"/>
        <v>-1.9023986765922274</v>
      </c>
      <c r="I925" s="314">
        <v>772</v>
      </c>
      <c r="J925" s="316">
        <v>414</v>
      </c>
      <c r="K925" s="325">
        <v>10048</v>
      </c>
      <c r="L925" s="314">
        <v>11378</v>
      </c>
      <c r="M925" s="129">
        <f t="shared" si="105"/>
        <v>13.236464968152873</v>
      </c>
      <c r="N925" s="325">
        <v>2657</v>
      </c>
      <c r="O925" s="314">
        <v>2883</v>
      </c>
      <c r="P925" s="129">
        <f t="shared" si="106"/>
        <v>8.5058336469702596</v>
      </c>
      <c r="Q925" s="325">
        <v>4200</v>
      </c>
      <c r="R925" s="314">
        <v>4141</v>
      </c>
      <c r="S925" s="129">
        <f t="shared" si="107"/>
        <v>-1.4047619047619122</v>
      </c>
      <c r="T925" s="325">
        <v>1103</v>
      </c>
      <c r="U925" s="314">
        <v>1059</v>
      </c>
      <c r="V925" s="129">
        <f t="shared" si="108"/>
        <v>-3.9891205802357206</v>
      </c>
      <c r="X925" s="137"/>
    </row>
    <row r="926" spans="1:28" ht="14.4" thickTop="1" thickBot="1">
      <c r="B926" s="146"/>
      <c r="C926" s="146"/>
      <c r="D926" s="146"/>
      <c r="E926" s="146"/>
      <c r="F926" s="146"/>
      <c r="G926" s="146"/>
      <c r="H926" s="146"/>
      <c r="I926" s="146"/>
      <c r="J926" s="146"/>
      <c r="K926" s="146"/>
      <c r="L926" s="146"/>
      <c r="M926" s="146"/>
      <c r="N926" s="146"/>
      <c r="O926" s="146"/>
      <c r="P926" s="146"/>
      <c r="Q926" s="146"/>
      <c r="R926" s="146"/>
      <c r="S926" s="146"/>
      <c r="T926" s="146"/>
      <c r="U926" s="146"/>
      <c r="V926" s="146"/>
      <c r="X926" s="137"/>
    </row>
    <row r="927" spans="1:28" s="137" customFormat="1" ht="15.75" customHeight="1" thickTop="1">
      <c r="A927" s="137" t="str">
        <f>F912&amp;"q1"</f>
        <v>PKPq1</v>
      </c>
      <c r="B927" s="146" t="str">
        <f>IF($F$1="de",headings!$C$31,IF($F$1="fr",headings!$B$31,headings!$A$31))</f>
        <v>Quarter 1</v>
      </c>
      <c r="C927" s="283">
        <f>IF(C916=-1,"-1",C914+C915+C916)</f>
        <v>46764</v>
      </c>
      <c r="D927" s="320">
        <f>IF(D916=-1,"-1",D914+D915+D916)</f>
        <v>46238</v>
      </c>
      <c r="E927" s="124">
        <f>IF(C916+C917+C918&lt;=0,"",IF(D916=-1,"",D927/C927*100-100))</f>
        <v>-1.1247968522795304</v>
      </c>
      <c r="F927" s="283">
        <f>IF(F916=-1,"-1",F914+F915+F916)</f>
        <v>3518</v>
      </c>
      <c r="G927" s="320">
        <f>IF(G916=-1,"-1",G914+G915+G916)</f>
        <v>3543</v>
      </c>
      <c r="H927" s="124">
        <f>IF(F916+F917+F918&lt;=0,"",IF(G916=-1,"",G927/F927*100-100))</f>
        <v>0.71063104036383606</v>
      </c>
      <c r="I927" s="283">
        <v>2402</v>
      </c>
      <c r="J927" s="320">
        <v>1141</v>
      </c>
      <c r="K927" s="283">
        <f>IF(K916=-1,"-1",K914+K915+K916)</f>
        <v>27465</v>
      </c>
      <c r="L927" s="320">
        <f>IF(L916=-1,"-1",L914+L915+L916)</f>
        <v>33713</v>
      </c>
      <c r="M927" s="124">
        <f>IF(K916+K917+K918&lt;=0,"",IF(L916=-1,"",L927/K927*100-100))</f>
        <v>22.7489532131804</v>
      </c>
      <c r="N927" s="283">
        <f>IF(N916=-1,"-1",N914+N915+N916)</f>
        <v>7239</v>
      </c>
      <c r="O927" s="320">
        <f>IF(O916=-1,"-1",O914+O915+O916)</f>
        <v>8835</v>
      </c>
      <c r="P927" s="124">
        <f>IF(N916+N917+N918&lt;=0,"",IF(O916=-1,"",O927/N927*100-100))</f>
        <v>22.047244094488192</v>
      </c>
      <c r="Q927" s="283">
        <f>IF(Q916=-1,"-1",Q914+Q915+Q916)</f>
        <v>11202</v>
      </c>
      <c r="R927" s="320">
        <f>IF(R916=-1,"-1",R914+R915+R916)</f>
        <v>12545</v>
      </c>
      <c r="S927" s="124">
        <f>IF(Q916+Q917+Q918&lt;=0,"",IF(R916=-1,"",R927/Q927*100-100))</f>
        <v>11.9889305481164</v>
      </c>
      <c r="T927" s="283">
        <f>IF(T916=-1,"-1",T914+T915+T916)</f>
        <v>2985</v>
      </c>
      <c r="U927" s="320">
        <f>IF(U916=-1,"-1",U914+U915+U916)</f>
        <v>3420</v>
      </c>
      <c r="V927" s="124">
        <f>IF(T916+T917+T918&lt;=0,"",IF(U916=-1,"",U927/T927*100-100))</f>
        <v>14.572864321608051</v>
      </c>
      <c r="X927" s="136"/>
      <c r="AA927" s="244"/>
      <c r="AB927" s="244"/>
    </row>
    <row r="928" spans="1:28" s="137" customFormat="1" ht="15.75" customHeight="1">
      <c r="A928" s="137" t="str">
        <f>F912&amp;"q2"</f>
        <v>PKPq2</v>
      </c>
      <c r="B928" s="146" t="str">
        <f>IF($F$1="de",headings!$C$32,IF($F$1="fr",headings!$B$32,headings!$A$32))</f>
        <v>Quarter 2</v>
      </c>
      <c r="C928" s="284">
        <f>IF(C919=-1,"-1",C917+C918+C919)</f>
        <v>47100</v>
      </c>
      <c r="D928" s="323">
        <f>IF(D919=-1,"-1",D917+D918+D919)</f>
        <v>46921</v>
      </c>
      <c r="E928" s="127">
        <f>IF(C917+C918+C919&lt;=0,"",IF(D919=-1,"",D928/C928*100-100))</f>
        <v>-0.38004246284501164</v>
      </c>
      <c r="F928" s="284">
        <f>IF(F919=-1,"-1",F917+F918+F919)</f>
        <v>3936</v>
      </c>
      <c r="G928" s="323">
        <f>IF(G919=-1,"-1",G917+G918+G919)</f>
        <v>4018</v>
      </c>
      <c r="H928" s="127">
        <f>IF(F917+F918+F919&lt;=0,"",IF(G919=-1,"",G928/F928*100-100))</f>
        <v>2.0833333333333286</v>
      </c>
      <c r="I928" s="284">
        <v>2553</v>
      </c>
      <c r="J928" s="323">
        <v>1466</v>
      </c>
      <c r="K928" s="284">
        <f>IF(K919=-1,"-1",K917+K918+K919)</f>
        <v>31407</v>
      </c>
      <c r="L928" s="323">
        <f>IF(L919=-1,"-1",L917+L918+L919)</f>
        <v>36543</v>
      </c>
      <c r="M928" s="127">
        <f>IF(K917+K918+K919&lt;=0,"",IF(L919=-1,"",L928/K928*100-100))</f>
        <v>16.353042315407393</v>
      </c>
      <c r="N928" s="284">
        <f>IF(N919=-1,"-1",N917+N918+N919)</f>
        <v>8843</v>
      </c>
      <c r="O928" s="323">
        <f>IF(O919=-1,"-1",O917+O918+O919)</f>
        <v>9826</v>
      </c>
      <c r="P928" s="127">
        <f>IF(N917+N918+N919&lt;=0,"",IF(O919=-1,"",O928/N928*100-100))</f>
        <v>11.116137057559655</v>
      </c>
      <c r="Q928" s="284">
        <f>IF(Q919=-1,"-1",Q917+Q918+Q919)</f>
        <v>11181</v>
      </c>
      <c r="R928" s="323">
        <f>IF(R919=-1,"-1",R917+R918+R919)</f>
        <v>12384</v>
      </c>
      <c r="S928" s="127">
        <f>IF(Q917+Q918+Q919&lt;=0,"",IF(R919=-1,"",R928/Q928*100-100))</f>
        <v>10.759323852964854</v>
      </c>
      <c r="T928" s="284">
        <f>IF(T919=-1,"-1",T917+T918+T919)</f>
        <v>3078</v>
      </c>
      <c r="U928" s="323">
        <f>IF(U919=-1,"-1",U917+U918+U919)</f>
        <v>3342</v>
      </c>
      <c r="V928" s="127">
        <f>IF(T917+T918+T919&lt;=0,"",IF(U919=-1,"",U928/T928*100-100))</f>
        <v>8.5769980506822634</v>
      </c>
      <c r="X928" s="138"/>
      <c r="AA928" s="244"/>
      <c r="AB928" s="244"/>
    </row>
    <row r="929" spans="1:28" s="137" customFormat="1" ht="15.75" customHeight="1">
      <c r="A929" s="137" t="str">
        <f>F912&amp;"q3"</f>
        <v>PKPq3</v>
      </c>
      <c r="B929" s="146" t="str">
        <f>IF($F$1="de",headings!$C$33,IF($F$1="fr",headings!$B$33,headings!$A$33))</f>
        <v>Quarter 3</v>
      </c>
      <c r="C929" s="284">
        <f>IF(C922=-1,"-1",C920+C921+C922)</f>
        <v>46397</v>
      </c>
      <c r="D929" s="323">
        <f>IF(D922=-1,"-1",D920+D921+D922)</f>
        <v>45619</v>
      </c>
      <c r="E929" s="127">
        <f>IF(C920+C921+C922&lt;=0,"",IF(D922=-1,"",D929/C929*100-100))</f>
        <v>-1.6768325538289162</v>
      </c>
      <c r="F929" s="284">
        <f>IF(F922=-1,"-1",F920+F921+F922)</f>
        <v>4441</v>
      </c>
      <c r="G929" s="323">
        <f>IF(G922=-1,"-1",G920+G921+G922)</f>
        <v>4475</v>
      </c>
      <c r="H929" s="127">
        <f>IF(F920+F921+F922&lt;=0,"",IF(G922=-1,"",G929/F929*100-100))</f>
        <v>0.76559333483450587</v>
      </c>
      <c r="I929" s="284">
        <v>2644</v>
      </c>
      <c r="J929" s="323">
        <v>1831</v>
      </c>
      <c r="K929" s="284">
        <f>IF(K922=-1,"-1",K920+K921+K922)</f>
        <v>34455</v>
      </c>
      <c r="L929" s="323">
        <f>IF(L922=-1,"-1",L920+L921+L922)</f>
        <v>35839</v>
      </c>
      <c r="M929" s="127">
        <f>IF(K920+K921+K922&lt;=0,"",IF(L922=-1,"",L929/K929*100-100))</f>
        <v>4.016833551008574</v>
      </c>
      <c r="N929" s="284">
        <f>IF(N922=-1,"-1",N920+N921+N922)</f>
        <v>9201</v>
      </c>
      <c r="O929" s="323">
        <f>IF(O922=-1,"-1",O920+O921+O922)</f>
        <v>9514</v>
      </c>
      <c r="P929" s="127">
        <f>IF(N920+N921+N922&lt;=0,"",IF(O922=-1,"",O929/N929*100-100))</f>
        <v>3.4018041517226436</v>
      </c>
      <c r="Q929" s="284">
        <f>IF(Q922=-1,"-1",Q920+Q921+Q922)</f>
        <v>11473</v>
      </c>
      <c r="R929" s="323">
        <f>IF(R922=-1,"-1",R920+R921+R922)</f>
        <v>12051</v>
      </c>
      <c r="S929" s="127">
        <f>IF(Q920+Q921+Q922&lt;=0,"",IF(R922=-1,"",R929/Q929*100-100))</f>
        <v>5.0379151050291995</v>
      </c>
      <c r="T929" s="284">
        <f>IF(T922=-1,"-1",T920+T921+T922)</f>
        <v>2982</v>
      </c>
      <c r="U929" s="323">
        <f>IF(U922=-1,"-1",U920+U921+U922)</f>
        <v>3102</v>
      </c>
      <c r="V929" s="127">
        <f>IF(T920+T921+T922&lt;=0,"",IF(U922=-1,"",U929/T929*100-100))</f>
        <v>4.0241448692152915</v>
      </c>
      <c r="X929" s="136"/>
      <c r="AA929" s="244"/>
      <c r="AB929" s="244"/>
    </row>
    <row r="930" spans="1:28" s="137" customFormat="1" ht="15.75" customHeight="1" thickBot="1">
      <c r="A930" s="137" t="str">
        <f>F912&amp;"q4"</f>
        <v>PKPq4</v>
      </c>
      <c r="B930" s="146" t="str">
        <f>IF($F$1="de",headings!$C$34,IF($F$1="fr",headings!$B$34,headings!$A$34))</f>
        <v>Quarter 4</v>
      </c>
      <c r="C930" s="285">
        <f>IF(C925=-1,"-1",C923+C924+C925)</f>
        <v>48421</v>
      </c>
      <c r="D930" s="326">
        <f>IF(D925=-1,"-1",D923+D924+D925)</f>
        <v>45680</v>
      </c>
      <c r="E930" s="129">
        <f>IF(C923+C924+C925&lt;=0,"",IF(D925=-1,"",D930/C930*100-100))</f>
        <v>-5.6607670225728555</v>
      </c>
      <c r="F930" s="285">
        <f>IF(F925=-1,"-1",F923+F924+F925)</f>
        <v>3820</v>
      </c>
      <c r="G930" s="326">
        <f>IF(G925=-1,"-1",G923+G924+G925)</f>
        <v>3688</v>
      </c>
      <c r="H930" s="129">
        <f>IF(F923+F924+F925&lt;=0,"",IF(G925=-1,"",G930/F930*100-100))</f>
        <v>-3.4554973821989563</v>
      </c>
      <c r="I930" s="285" t="s">
        <v>362</v>
      </c>
      <c r="J930" s="326" t="s">
        <v>362</v>
      </c>
      <c r="K930" s="285">
        <f>IF(K925=-1,"-1",K923+K924+K925)</f>
        <v>34708</v>
      </c>
      <c r="L930" s="326">
        <f>IF(L925=-1,"-1",L923+L924+L925)</f>
        <v>34408</v>
      </c>
      <c r="M930" s="129">
        <f>IF(K923+K924+K925&lt;=0,"",IF(L925=-1,"",L930/K930*100-100))</f>
        <v>-0.86435403941453615</v>
      </c>
      <c r="N930" s="285">
        <f>IF(N925=-1,"-1",N923+N924+N925)</f>
        <v>9044</v>
      </c>
      <c r="O930" s="326">
        <f>IF(O925=-1,"-1",O923+O924+O925)</f>
        <v>9014</v>
      </c>
      <c r="P930" s="129">
        <f>IF(N923+N924+N925&lt;=0,"",IF(O925=-1,"",O930/N930*100-100))</f>
        <v>-0.331711632021225</v>
      </c>
      <c r="Q930" s="285">
        <f>IF(Q925=-1,"-1",Q923+Q924+Q925)</f>
        <v>12588</v>
      </c>
      <c r="R930" s="326">
        <f>IF(R925=-1,"-1",R923+R924+R925)</f>
        <v>11821</v>
      </c>
      <c r="S930" s="129">
        <f>IF(Q923+Q924+Q925&lt;=0,"",IF(R925=-1,"",R930/Q930*100-100))</f>
        <v>-6.0931045440101599</v>
      </c>
      <c r="T930" s="285">
        <f>IF(T925=-1,"-1",T923+T924+T925)</f>
        <v>3269</v>
      </c>
      <c r="U930" s="326">
        <f>IF(U925=-1,"-1",U923+U924+U925)</f>
        <v>3054</v>
      </c>
      <c r="V930" s="129">
        <f>IF(T923+T924+T925&lt;=0,"",IF(U925=-1,"",U930/T930*100-100))</f>
        <v>-6.5769348424594654</v>
      </c>
      <c r="X930" s="136"/>
      <c r="AA930" s="244"/>
      <c r="AB930" s="244"/>
    </row>
    <row r="931" spans="1:28" ht="14.4" thickTop="1" thickBot="1">
      <c r="B931" s="146"/>
      <c r="C931" s="158"/>
      <c r="D931" s="146"/>
      <c r="E931" s="146"/>
      <c r="F931" s="158"/>
      <c r="G931" s="146"/>
      <c r="H931" s="146"/>
      <c r="I931" s="158"/>
      <c r="J931" s="146"/>
      <c r="K931" s="158"/>
      <c r="L931" s="146"/>
      <c r="M931" s="146"/>
      <c r="N931" s="158"/>
      <c r="O931" s="146"/>
      <c r="P931" s="146"/>
      <c r="Q931" s="158"/>
      <c r="R931" s="146"/>
      <c r="S931" s="146"/>
      <c r="T931" s="158"/>
      <c r="U931" s="146"/>
      <c r="V931" s="146"/>
    </row>
    <row r="932" spans="1:28" s="138" customFormat="1" ht="15.75" customHeight="1" thickTop="1" thickBot="1">
      <c r="A932" s="138" t="str">
        <f>F912&amp;"y"</f>
        <v>PKPy</v>
      </c>
      <c r="B932" s="152" t="str">
        <f>IF($F$1="de",headings!$C$35,IF($F$1="fr",headings!$B$35,headings!$A$35))</f>
        <v>Full year</v>
      </c>
      <c r="C932" s="286">
        <f>IF(C925=-1,"-1",SUM(C927:C930))</f>
        <v>188682</v>
      </c>
      <c r="D932" s="329">
        <f>IF(D925=-1,"-1",SUM(D927:D930))</f>
        <v>184458</v>
      </c>
      <c r="E932" s="212">
        <f>IF(SUM(C914:C925)&lt;=0,"",IF(D925=-1,"",D932/C932*100-100))</f>
        <v>-2.238687315165194</v>
      </c>
      <c r="F932" s="286">
        <f>IF(F925=-1,"-1",SUM(F927:F930))</f>
        <v>15715</v>
      </c>
      <c r="G932" s="329">
        <f>IF(G925=-1,"-1",SUM(G927:G930))</f>
        <v>15724</v>
      </c>
      <c r="H932" s="212">
        <f>IF(SUM(F914:F925)&lt;=0,"",IF(G925=-1,"",G932/F932*100-100))</f>
        <v>5.7270124085277985E-2</v>
      </c>
      <c r="I932" s="286" t="s">
        <v>362</v>
      </c>
      <c r="J932" s="329" t="s">
        <v>362</v>
      </c>
      <c r="K932" s="286">
        <f>IF(K925=-1,"-1",SUM(K927:K930))</f>
        <v>128035</v>
      </c>
      <c r="L932" s="329">
        <f>IF(L925=-1,"-1",SUM(L927:L930))</f>
        <v>140503</v>
      </c>
      <c r="M932" s="212">
        <f>IF(SUM(K914:K925)&lt;=0,"",IF(L925=-1,"",L932/K932*100-100))</f>
        <v>9.7379622759401769</v>
      </c>
      <c r="N932" s="286">
        <f>IF(N925=-1,"-1",SUM(N927:N930))</f>
        <v>34327</v>
      </c>
      <c r="O932" s="329">
        <f>IF(O925=-1,"-1",SUM(O927:O930))</f>
        <v>37189</v>
      </c>
      <c r="P932" s="212">
        <f>IF(SUM(N914:N925)&lt;=0,"",IF(O925=-1,"",O932/N932*100-100))</f>
        <v>8.3374603082121865</v>
      </c>
      <c r="Q932" s="286">
        <f>IF(Q925=-1,"-1",SUM(Q927:Q930))</f>
        <v>46444</v>
      </c>
      <c r="R932" s="329">
        <f>IF(R925=-1,"-1",SUM(R927:R930))</f>
        <v>48801</v>
      </c>
      <c r="S932" s="212">
        <f>IF(SUM(Q914:Q925)&lt;=0,"",IF(R925=-1,"",R932/Q932*100-100))</f>
        <v>5.0749289466884875</v>
      </c>
      <c r="T932" s="286">
        <f>IF(T925=-1,"-1",SUM(T927:T930))</f>
        <v>12314</v>
      </c>
      <c r="U932" s="329">
        <f>IF(U925=-1,"-1",SUM(U927:U930))</f>
        <v>12918</v>
      </c>
      <c r="V932" s="212">
        <f>IF(SUM(T914:T925)&lt;=0,"",IF(U925=-1,"",U932/T932*100-100))</f>
        <v>4.9049861945752866</v>
      </c>
      <c r="X932" s="136"/>
    </row>
    <row r="933" spans="1:28" ht="13.8" thickTop="1">
      <c r="B933" s="147"/>
      <c r="C933" s="180"/>
      <c r="D933" s="180"/>
      <c r="E933" s="180"/>
      <c r="F933" s="180"/>
      <c r="G933" s="180"/>
      <c r="H933" s="180"/>
      <c r="I933" s="180"/>
      <c r="J933" s="180"/>
      <c r="K933" s="180"/>
      <c r="L933" s="180"/>
      <c r="M933" s="180"/>
      <c r="N933" s="180"/>
      <c r="O933" s="180"/>
      <c r="P933" s="180"/>
      <c r="Q933" s="180"/>
      <c r="R933" s="180"/>
      <c r="S933" s="180"/>
      <c r="T933" s="180"/>
      <c r="U933" s="149"/>
      <c r="V933" s="149"/>
    </row>
    <row r="934" spans="1:28">
      <c r="B934" s="147"/>
      <c r="C934" s="180"/>
      <c r="D934" s="180"/>
      <c r="E934" s="180"/>
      <c r="F934" s="180"/>
      <c r="G934" s="180"/>
      <c r="H934" s="180"/>
      <c r="I934" s="180"/>
      <c r="J934" s="180"/>
      <c r="K934" s="180"/>
      <c r="L934" s="180"/>
      <c r="M934" s="180"/>
      <c r="N934" s="180"/>
      <c r="O934" s="180"/>
      <c r="P934" s="180"/>
      <c r="Q934" s="180"/>
      <c r="R934" s="180"/>
      <c r="S934" s="180"/>
      <c r="T934" s="180"/>
      <c r="U934" s="149"/>
      <c r="V934" s="149"/>
    </row>
    <row r="935" spans="1:28">
      <c r="B935" s="152" t="str">
        <f>IF($F$1="de",headings!$C$37,IF($F$1="fr",headings!$B$37,headings!$A$37))</f>
        <v>Comments</v>
      </c>
      <c r="C935" s="564" t="s">
        <v>378</v>
      </c>
      <c r="D935" s="565"/>
      <c r="E935" s="565"/>
      <c r="F935" s="565"/>
      <c r="G935" s="565"/>
      <c r="H935" s="565"/>
      <c r="I935" s="565"/>
      <c r="J935" s="565"/>
      <c r="K935" s="565"/>
      <c r="L935" s="565"/>
      <c r="M935" s="565"/>
      <c r="N935" s="565"/>
      <c r="O935" s="565"/>
      <c r="P935" s="565"/>
      <c r="Q935" s="565"/>
      <c r="R935" s="565"/>
      <c r="S935" s="565"/>
      <c r="T935" s="566"/>
      <c r="U935" s="149"/>
      <c r="V935" s="149"/>
    </row>
    <row r="936" spans="1:28">
      <c r="B936" s="151"/>
      <c r="C936" s="567"/>
      <c r="D936" s="568"/>
      <c r="E936" s="568"/>
      <c r="F936" s="568"/>
      <c r="G936" s="568"/>
      <c r="H936" s="568"/>
      <c r="I936" s="568"/>
      <c r="J936" s="568"/>
      <c r="K936" s="568"/>
      <c r="L936" s="568"/>
      <c r="M936" s="568"/>
      <c r="N936" s="568"/>
      <c r="O936" s="568"/>
      <c r="P936" s="568"/>
      <c r="Q936" s="568"/>
      <c r="R936" s="568"/>
      <c r="S936" s="568"/>
      <c r="T936" s="569"/>
      <c r="U936" s="149"/>
      <c r="V936" s="149"/>
    </row>
    <row r="937" spans="1:28">
      <c r="B937" s="151"/>
      <c r="C937" s="567"/>
      <c r="D937" s="568"/>
      <c r="E937" s="568"/>
      <c r="F937" s="568"/>
      <c r="G937" s="568"/>
      <c r="H937" s="568"/>
      <c r="I937" s="568"/>
      <c r="J937" s="568"/>
      <c r="K937" s="568"/>
      <c r="L937" s="568"/>
      <c r="M937" s="568"/>
      <c r="N937" s="568"/>
      <c r="O937" s="568"/>
      <c r="P937" s="568"/>
      <c r="Q937" s="568"/>
      <c r="R937" s="568"/>
      <c r="S937" s="568"/>
      <c r="T937" s="569"/>
      <c r="U937" s="149"/>
      <c r="V937" s="149"/>
    </row>
    <row r="938" spans="1:28">
      <c r="B938" s="151"/>
      <c r="C938" s="570"/>
      <c r="D938" s="571"/>
      <c r="E938" s="571"/>
      <c r="F938" s="571"/>
      <c r="G938" s="571"/>
      <c r="H938" s="571"/>
      <c r="I938" s="571"/>
      <c r="J938" s="571"/>
      <c r="K938" s="571"/>
      <c r="L938" s="571"/>
      <c r="M938" s="571"/>
      <c r="N938" s="571"/>
      <c r="O938" s="571"/>
      <c r="P938" s="571"/>
      <c r="Q938" s="571"/>
      <c r="R938" s="571"/>
      <c r="S938" s="571"/>
      <c r="T938" s="572"/>
      <c r="U938" s="149"/>
      <c r="V938" s="149"/>
    </row>
    <row r="939" spans="1:28">
      <c r="B939" s="151"/>
      <c r="C939" s="180"/>
      <c r="D939" s="180"/>
      <c r="E939" s="180"/>
      <c r="F939" s="180"/>
      <c r="G939" s="180"/>
      <c r="H939" s="180"/>
      <c r="I939" s="180"/>
      <c r="J939" s="180"/>
      <c r="K939" s="180"/>
      <c r="L939" s="180"/>
      <c r="M939" s="180"/>
      <c r="N939" s="180"/>
      <c r="O939" s="180"/>
      <c r="P939" s="180"/>
      <c r="Q939" s="180"/>
      <c r="R939" s="180"/>
      <c r="S939" s="180"/>
      <c r="T939" s="180"/>
      <c r="U939" s="149"/>
      <c r="V939" s="149"/>
    </row>
    <row r="940" spans="1:28">
      <c r="B940" s="151"/>
      <c r="C940" s="180"/>
      <c r="D940" s="180"/>
      <c r="E940" s="180"/>
      <c r="F940" s="180"/>
      <c r="G940" s="180"/>
      <c r="H940" s="180"/>
      <c r="I940" s="180"/>
      <c r="J940" s="180"/>
      <c r="K940" s="180"/>
      <c r="L940" s="180"/>
      <c r="M940" s="180"/>
      <c r="N940" s="180"/>
      <c r="O940" s="180"/>
      <c r="P940" s="180"/>
      <c r="Q940" s="180"/>
      <c r="R940" s="180"/>
      <c r="S940" s="180"/>
      <c r="T940" s="180"/>
      <c r="U940" s="149"/>
      <c r="V940" s="149"/>
    </row>
    <row r="941" spans="1:28">
      <c r="A941" s="142"/>
      <c r="B941" s="143"/>
      <c r="C941" s="181"/>
      <c r="D941" s="181"/>
      <c r="E941" s="181"/>
      <c r="F941" s="181"/>
      <c r="G941" s="181"/>
      <c r="H941" s="181"/>
      <c r="I941" s="181"/>
      <c r="J941" s="181"/>
      <c r="K941" s="181"/>
      <c r="L941" s="181"/>
      <c r="M941" s="181"/>
      <c r="N941" s="181"/>
      <c r="O941" s="181"/>
      <c r="P941" s="181"/>
      <c r="Q941" s="181"/>
      <c r="R941" s="181"/>
      <c r="S941" s="181"/>
      <c r="T941" s="181"/>
      <c r="U941" s="149"/>
      <c r="V941" s="149"/>
    </row>
    <row r="942" spans="1:28" s="141" customFormat="1" ht="6.75" customHeight="1">
      <c r="B942" s="146"/>
      <c r="C942" s="154"/>
      <c r="D942" s="154"/>
      <c r="E942" s="155"/>
      <c r="F942" s="154"/>
      <c r="G942" s="154"/>
      <c r="H942" s="155"/>
      <c r="I942" s="154"/>
      <c r="J942" s="154"/>
      <c r="K942" s="155"/>
      <c r="L942" s="154"/>
      <c r="M942" s="154"/>
      <c r="N942" s="155"/>
      <c r="O942" s="154"/>
      <c r="P942" s="154"/>
      <c r="Q942" s="155"/>
      <c r="R942" s="154"/>
      <c r="S942" s="154"/>
      <c r="T942" s="155"/>
      <c r="U942" s="149"/>
      <c r="V942" s="149"/>
      <c r="X942" s="136"/>
      <c r="AA942" s="239"/>
      <c r="AB942" s="239"/>
    </row>
    <row r="943" spans="1:28" s="131" customFormat="1" ht="17.399999999999999">
      <c r="B943" s="150" t="str">
        <f>IF($F$1="de",headings!$C$3,IF($F$1="fr",headings!$B$3,headings!$A$3))</f>
        <v>Railway Operator:</v>
      </c>
      <c r="C943" s="156"/>
      <c r="D943" s="156"/>
      <c r="E943" s="156"/>
      <c r="F943" s="1020" t="s">
        <v>68</v>
      </c>
      <c r="G943" s="1020"/>
      <c r="H943" s="1020"/>
      <c r="I943" s="1020"/>
      <c r="J943" s="1020"/>
      <c r="K943" s="157"/>
      <c r="L943" s="157"/>
      <c r="M943" s="157"/>
      <c r="N943" s="157"/>
      <c r="O943" s="157"/>
      <c r="P943" s="157"/>
      <c r="Q943" s="158"/>
      <c r="R943" s="158"/>
      <c r="S943" s="158"/>
      <c r="T943" s="158"/>
      <c r="U943" s="149"/>
      <c r="V943" s="149"/>
      <c r="X943" s="136"/>
      <c r="AA943" s="243"/>
      <c r="AB943" s="243"/>
    </row>
    <row r="944" spans="1:28" ht="6.75" customHeight="1" thickBot="1">
      <c r="B944" s="146"/>
      <c r="C944" s="157"/>
      <c r="D944" s="157"/>
      <c r="E944" s="159"/>
      <c r="F944" s="157"/>
      <c r="G944" s="157"/>
      <c r="H944" s="157"/>
      <c r="I944" s="157"/>
      <c r="J944" s="157"/>
      <c r="K944" s="157"/>
      <c r="L944" s="157"/>
      <c r="M944" s="157"/>
      <c r="N944" s="157"/>
      <c r="O944" s="157"/>
      <c r="P944" s="157"/>
      <c r="Q944" s="157"/>
      <c r="R944" s="157"/>
      <c r="S944" s="157"/>
      <c r="T944" s="160"/>
      <c r="U944" s="149"/>
      <c r="V944" s="149"/>
    </row>
    <row r="945" spans="1:28" ht="15.75" customHeight="1" thickTop="1">
      <c r="A945" s="136" t="str">
        <f>F943&amp;"m01"</f>
        <v>RAIm01</v>
      </c>
      <c r="B945" s="146" t="str">
        <f>IF($F$1="de",headings!$C$6,IF($F$1="fr",headings!$B$6,headings!$A$6))</f>
        <v>January</v>
      </c>
      <c r="C945" s="293">
        <v>1818</v>
      </c>
      <c r="D945" s="310">
        <v>-1</v>
      </c>
      <c r="E945" s="124" t="str">
        <f>IF(C945&lt;0.001,"",IF(D945=-1,"",D945/C945*100-100))</f>
        <v/>
      </c>
      <c r="F945" s="293">
        <v>1066</v>
      </c>
      <c r="G945" s="310">
        <v>-1</v>
      </c>
      <c r="H945" s="124" t="str">
        <f>IF(F945&lt;0.001,"",IF(G945=-1,"",G945/F945*100-100))</f>
        <v/>
      </c>
      <c r="I945" s="310">
        <v>-1</v>
      </c>
      <c r="J945" s="311">
        <v>-1</v>
      </c>
      <c r="K945" s="293">
        <v>2704</v>
      </c>
      <c r="L945" s="310">
        <v>-1</v>
      </c>
      <c r="M945" s="124" t="str">
        <f>IF(K945&lt;0.001,"",IF(L945=-1,"",L945/K945*100-100))</f>
        <v/>
      </c>
      <c r="N945" s="293">
        <v>1777</v>
      </c>
      <c r="O945" s="310">
        <v>-1</v>
      </c>
      <c r="P945" s="124" t="str">
        <f>IF(N945&lt;0.001,"",IF(O945=-1,"",O945/N945*100-100))</f>
        <v/>
      </c>
      <c r="Q945" s="293">
        <v>1076</v>
      </c>
      <c r="R945" s="310">
        <v>-1</v>
      </c>
      <c r="S945" s="124" t="str">
        <f>IF(Q945&lt;0.001,"",IF(R945=-1,"",R945/Q945*100-100))</f>
        <v/>
      </c>
      <c r="T945" s="293">
        <v>793</v>
      </c>
      <c r="U945" s="310">
        <v>-1</v>
      </c>
      <c r="V945" s="124" t="str">
        <f>IF(T945&lt;0.001,"",IF(U945=-1,"",U945/T945*100-100))</f>
        <v/>
      </c>
    </row>
    <row r="946" spans="1:28" ht="15.75" customHeight="1">
      <c r="A946" s="136" t="str">
        <f>F943&amp;"m02"</f>
        <v>RAIm02</v>
      </c>
      <c r="B946" s="146" t="str">
        <f>IF($F$1="de",headings!$C$7,IF($F$1="fr",headings!$B$7,headings!$A$7))</f>
        <v>February</v>
      </c>
      <c r="C946" s="294">
        <v>2221</v>
      </c>
      <c r="D946" s="312">
        <v>-1</v>
      </c>
      <c r="E946" s="127" t="str">
        <f>IF(C946&lt;0.001,"",IF(D946=-1,"",D946/C946*100-100))</f>
        <v/>
      </c>
      <c r="F946" s="294">
        <v>1354</v>
      </c>
      <c r="G946" s="312">
        <v>-1</v>
      </c>
      <c r="H946" s="127" t="str">
        <f>IF(F946&lt;0.001,"",IF(G946=-1,"",G946/F946*100-100))</f>
        <v/>
      </c>
      <c r="I946" s="312">
        <v>-1</v>
      </c>
      <c r="J946" s="313">
        <v>-1</v>
      </c>
      <c r="K946" s="294">
        <v>2744</v>
      </c>
      <c r="L946" s="312">
        <v>-1</v>
      </c>
      <c r="M946" s="127" t="str">
        <f>IF(K946&lt;0.001,"",IF(L946=-1,"",L946/K946*100-100))</f>
        <v/>
      </c>
      <c r="N946" s="294">
        <v>1701</v>
      </c>
      <c r="O946" s="312">
        <v>-1</v>
      </c>
      <c r="P946" s="127" t="str">
        <f>IF(N946&lt;0.001,"",IF(O946=-1,"",O946/N946*100-100))</f>
        <v/>
      </c>
      <c r="Q946" s="294">
        <v>1184</v>
      </c>
      <c r="R946" s="312">
        <v>-1</v>
      </c>
      <c r="S946" s="127" t="str">
        <f>IF(Q946&lt;0.001,"",IF(R946=-1,"",R946/Q946*100-100))</f>
        <v/>
      </c>
      <c r="T946" s="294">
        <v>880</v>
      </c>
      <c r="U946" s="312">
        <v>-1</v>
      </c>
      <c r="V946" s="127" t="str">
        <f>IF(T946&lt;0.001,"",IF(U946=-1,"",U946/T946*100-100))</f>
        <v/>
      </c>
    </row>
    <row r="947" spans="1:28" ht="15.75" customHeight="1" thickBot="1">
      <c r="A947" s="136" t="str">
        <f>F943&amp;"m03"</f>
        <v>RAIm03</v>
      </c>
      <c r="B947" s="146" t="str">
        <f>IF($F$1="de",headings!$C$8,IF($F$1="fr",headings!$B$8,headings!$A$8))</f>
        <v>March</v>
      </c>
      <c r="C947" s="295">
        <v>2164</v>
      </c>
      <c r="D947" s="312">
        <v>-1</v>
      </c>
      <c r="E947" s="129" t="str">
        <f>IF(C947&lt;0.001,"",IF(D947=-1,"",D947/C947*100-100))</f>
        <v/>
      </c>
      <c r="F947" s="295">
        <v>1317</v>
      </c>
      <c r="G947" s="312">
        <v>-1</v>
      </c>
      <c r="H947" s="129" t="str">
        <f>IF(F947&lt;0.001,"",IF(G947=-1,"",G947/F947*100-100))</f>
        <v/>
      </c>
      <c r="I947" s="312">
        <v>-1</v>
      </c>
      <c r="J947" s="313">
        <v>-1</v>
      </c>
      <c r="K947" s="295">
        <v>2905</v>
      </c>
      <c r="L947" s="312">
        <v>-1</v>
      </c>
      <c r="M947" s="129" t="str">
        <f>IF(K947&lt;0.001,"",IF(L947=-1,"",L947/K947*100-100))</f>
        <v/>
      </c>
      <c r="N947" s="295">
        <v>1693</v>
      </c>
      <c r="O947" s="312">
        <v>-1</v>
      </c>
      <c r="P947" s="129" t="str">
        <f>IF(N947&lt;0.001,"",IF(O947=-1,"",O947/N947*100-100))</f>
        <v/>
      </c>
      <c r="Q947" s="295">
        <v>1240</v>
      </c>
      <c r="R947" s="312">
        <v>-1</v>
      </c>
      <c r="S947" s="129" t="str">
        <f>IF(Q947&lt;0.001,"",IF(R947=-1,"",R947/Q947*100-100))</f>
        <v/>
      </c>
      <c r="T947" s="295">
        <v>873</v>
      </c>
      <c r="U947" s="312">
        <v>-1</v>
      </c>
      <c r="V947" s="129" t="str">
        <f>IF(T947&lt;0.001,"",IF(U947=-1,"",U947/T947*100-100))</f>
        <v/>
      </c>
    </row>
    <row r="948" spans="1:28" ht="15.75" customHeight="1" thickTop="1">
      <c r="A948" s="136" t="str">
        <f>F943&amp;"m04"</f>
        <v>RAIm04</v>
      </c>
      <c r="B948" s="146" t="str">
        <f>IF($F$1="de",headings!$C$9,IF($F$1="fr",headings!$B$9,headings!$A$9))</f>
        <v>April</v>
      </c>
      <c r="C948" s="309">
        <v>2521</v>
      </c>
      <c r="D948" s="310">
        <v>-1</v>
      </c>
      <c r="E948" s="124" t="str">
        <f t="shared" ref="E948:E956" si="109">IF(C948&lt;0.001,"",IF(D948=-1,"",D948/C948*100-100))</f>
        <v/>
      </c>
      <c r="F948" s="309">
        <v>1537</v>
      </c>
      <c r="G948" s="310">
        <v>-1</v>
      </c>
      <c r="H948" s="124" t="str">
        <f t="shared" ref="H948:H956" si="110">IF(F948&lt;0.001,"",IF(G948=-1,"",G948/F948*100-100))</f>
        <v/>
      </c>
      <c r="I948" s="310">
        <v>-1</v>
      </c>
      <c r="J948" s="311">
        <v>-1</v>
      </c>
      <c r="K948" s="309">
        <v>2930</v>
      </c>
      <c r="L948" s="310">
        <v>-1</v>
      </c>
      <c r="M948" s="124" t="str">
        <f t="shared" ref="M948:M956" si="111">IF(K948&lt;0.001,"",IF(L948=-1,"",L948/K948*100-100))</f>
        <v/>
      </c>
      <c r="N948" s="309">
        <v>1867</v>
      </c>
      <c r="O948" s="310">
        <v>-1</v>
      </c>
      <c r="P948" s="124" t="str">
        <f t="shared" ref="P948:P956" si="112">IF(N948&lt;0.001,"",IF(O948=-1,"",O948/N948*100-100))</f>
        <v/>
      </c>
      <c r="Q948" s="309">
        <v>1170</v>
      </c>
      <c r="R948" s="310">
        <v>-1</v>
      </c>
      <c r="S948" s="124" t="str">
        <f t="shared" ref="S948:S956" si="113">IF(Q948&lt;0.001,"",IF(R948=-1,"",R948/Q948*100-100))</f>
        <v/>
      </c>
      <c r="T948" s="309">
        <v>835</v>
      </c>
      <c r="U948" s="310">
        <v>-1</v>
      </c>
      <c r="V948" s="124" t="str">
        <f t="shared" ref="V948:V956" si="114">IF(T948&lt;0.001,"",IF(U948=-1,"",U948/T948*100-100))</f>
        <v/>
      </c>
    </row>
    <row r="949" spans="1:28" ht="15.75" customHeight="1">
      <c r="A949" s="136" t="str">
        <f>F943&amp;"m05"</f>
        <v>RAIm05</v>
      </c>
      <c r="B949" s="146" t="str">
        <f>IF($F$1="de",headings!$C$10,IF($F$1="fr",headings!$B$10,headings!$A$10))</f>
        <v>May</v>
      </c>
      <c r="C949" s="294">
        <v>2337</v>
      </c>
      <c r="D949" s="312">
        <v>-1</v>
      </c>
      <c r="E949" s="127" t="str">
        <f t="shared" si="109"/>
        <v/>
      </c>
      <c r="F949" s="294">
        <v>1402</v>
      </c>
      <c r="G949" s="312">
        <v>-1</v>
      </c>
      <c r="H949" s="127" t="str">
        <f t="shared" si="110"/>
        <v/>
      </c>
      <c r="I949" s="312">
        <v>-1</v>
      </c>
      <c r="J949" s="313">
        <v>-1</v>
      </c>
      <c r="K949" s="294">
        <v>3009</v>
      </c>
      <c r="L949" s="312">
        <v>-1</v>
      </c>
      <c r="M949" s="127" t="str">
        <f t="shared" si="111"/>
        <v/>
      </c>
      <c r="N949" s="294">
        <v>1916</v>
      </c>
      <c r="O949" s="312">
        <v>-1</v>
      </c>
      <c r="P949" s="127" t="str">
        <f t="shared" si="112"/>
        <v/>
      </c>
      <c r="Q949" s="294">
        <v>1207</v>
      </c>
      <c r="R949" s="312">
        <v>-1</v>
      </c>
      <c r="S949" s="127" t="str">
        <f t="shared" si="113"/>
        <v/>
      </c>
      <c r="T949" s="294">
        <v>918</v>
      </c>
      <c r="U949" s="312">
        <v>-1</v>
      </c>
      <c r="V949" s="127" t="str">
        <f t="shared" si="114"/>
        <v/>
      </c>
    </row>
    <row r="950" spans="1:28" ht="15.75" customHeight="1" thickBot="1">
      <c r="A950" s="136" t="str">
        <f>F943&amp;"m06"</f>
        <v>RAIm06</v>
      </c>
      <c r="B950" s="146" t="str">
        <f>IF($F$1="de",headings!$C$11,IF($F$1="fr",headings!$B$11,headings!$A$11))</f>
        <v>June</v>
      </c>
      <c r="C950" s="295">
        <v>2387</v>
      </c>
      <c r="D950" s="312">
        <v>-1</v>
      </c>
      <c r="E950" s="129" t="str">
        <f t="shared" si="109"/>
        <v/>
      </c>
      <c r="F950" s="295">
        <v>1459</v>
      </c>
      <c r="G950" s="312">
        <v>-1</v>
      </c>
      <c r="H950" s="129" t="str">
        <f t="shared" si="110"/>
        <v/>
      </c>
      <c r="I950" s="312">
        <v>-1</v>
      </c>
      <c r="J950" s="313">
        <v>-1</v>
      </c>
      <c r="K950" s="295">
        <v>2811</v>
      </c>
      <c r="L950" s="312">
        <v>-1</v>
      </c>
      <c r="M950" s="129" t="str">
        <f t="shared" si="111"/>
        <v/>
      </c>
      <c r="N950" s="295">
        <v>1864</v>
      </c>
      <c r="O950" s="312">
        <v>-1</v>
      </c>
      <c r="P950" s="129" t="str">
        <f t="shared" si="112"/>
        <v/>
      </c>
      <c r="Q950" s="295">
        <v>1242</v>
      </c>
      <c r="R950" s="312">
        <v>-1</v>
      </c>
      <c r="S950" s="129" t="str">
        <f t="shared" si="113"/>
        <v/>
      </c>
      <c r="T950" s="295">
        <v>957</v>
      </c>
      <c r="U950" s="312">
        <v>-1</v>
      </c>
      <c r="V950" s="129" t="str">
        <f t="shared" si="114"/>
        <v/>
      </c>
    </row>
    <row r="951" spans="1:28" ht="15.75" customHeight="1" thickTop="1">
      <c r="A951" s="136" t="str">
        <f>F943&amp;"m07"</f>
        <v>RAIm07</v>
      </c>
      <c r="B951" s="146" t="str">
        <f>IF($F$1="de",headings!$C$12,IF($F$1="fr",headings!$B$12,headings!$A$12))</f>
        <v>July</v>
      </c>
      <c r="C951" s="309">
        <v>2696</v>
      </c>
      <c r="D951" s="310">
        <v>-1</v>
      </c>
      <c r="E951" s="127" t="str">
        <f t="shared" si="109"/>
        <v/>
      </c>
      <c r="F951" s="309">
        <v>1647</v>
      </c>
      <c r="G951" s="310">
        <v>-1</v>
      </c>
      <c r="H951" s="127" t="str">
        <f t="shared" si="110"/>
        <v/>
      </c>
      <c r="I951" s="310">
        <v>-1</v>
      </c>
      <c r="J951" s="311">
        <v>-1</v>
      </c>
      <c r="K951" s="309">
        <v>2760</v>
      </c>
      <c r="L951" s="310">
        <v>-1</v>
      </c>
      <c r="M951" s="127" t="str">
        <f t="shared" si="111"/>
        <v/>
      </c>
      <c r="N951" s="309">
        <v>1752</v>
      </c>
      <c r="O951" s="310">
        <v>-1</v>
      </c>
      <c r="P951" s="127" t="str">
        <f t="shared" si="112"/>
        <v/>
      </c>
      <c r="Q951" s="309">
        <v>1196</v>
      </c>
      <c r="R951" s="310">
        <v>-1</v>
      </c>
      <c r="S951" s="127" t="str">
        <f t="shared" si="113"/>
        <v/>
      </c>
      <c r="T951" s="309">
        <v>901</v>
      </c>
      <c r="U951" s="310">
        <v>-1</v>
      </c>
      <c r="V951" s="127" t="str">
        <f t="shared" si="114"/>
        <v/>
      </c>
    </row>
    <row r="952" spans="1:28" ht="15.75" customHeight="1">
      <c r="A952" s="136" t="str">
        <f>F943&amp;"m08"</f>
        <v>RAIm08</v>
      </c>
      <c r="B952" s="146" t="str">
        <f>IF($F$1="de",headings!$C$13,IF($F$1="fr",headings!$B$13,headings!$A$13))</f>
        <v>August</v>
      </c>
      <c r="C952" s="294">
        <v>2446</v>
      </c>
      <c r="D952" s="312">
        <v>-1</v>
      </c>
      <c r="E952" s="127" t="str">
        <f t="shared" si="109"/>
        <v/>
      </c>
      <c r="F952" s="294">
        <v>1505</v>
      </c>
      <c r="G952" s="312">
        <v>-1</v>
      </c>
      <c r="H952" s="127" t="str">
        <f t="shared" si="110"/>
        <v/>
      </c>
      <c r="I952" s="312">
        <v>-1</v>
      </c>
      <c r="J952" s="313">
        <v>-1</v>
      </c>
      <c r="K952" s="294">
        <v>2688</v>
      </c>
      <c r="L952" s="312">
        <v>-1</v>
      </c>
      <c r="M952" s="127" t="str">
        <f t="shared" si="111"/>
        <v/>
      </c>
      <c r="N952" s="294">
        <v>1687</v>
      </c>
      <c r="O952" s="312">
        <v>-1</v>
      </c>
      <c r="P952" s="127" t="str">
        <f t="shared" si="112"/>
        <v/>
      </c>
      <c r="Q952" s="294">
        <v>1071</v>
      </c>
      <c r="R952" s="312">
        <v>-1</v>
      </c>
      <c r="S952" s="127" t="str">
        <f t="shared" si="113"/>
        <v/>
      </c>
      <c r="T952" s="294">
        <v>810</v>
      </c>
      <c r="U952" s="312">
        <v>-1</v>
      </c>
      <c r="V952" s="127" t="str">
        <f t="shared" si="114"/>
        <v/>
      </c>
    </row>
    <row r="953" spans="1:28" ht="15.75" customHeight="1" thickBot="1">
      <c r="A953" s="136" t="str">
        <f>F943&amp;"m09"</f>
        <v>RAIm09</v>
      </c>
      <c r="B953" s="146" t="str">
        <f>IF($F$1="de",headings!$C$14,IF($F$1="fr",headings!$B$14,headings!$A$14))</f>
        <v>September</v>
      </c>
      <c r="C953" s="295">
        <v>2403</v>
      </c>
      <c r="D953" s="312">
        <v>-1</v>
      </c>
      <c r="E953" s="129" t="str">
        <f t="shared" si="109"/>
        <v/>
      </c>
      <c r="F953" s="295">
        <v>1492</v>
      </c>
      <c r="G953" s="312">
        <v>-1</v>
      </c>
      <c r="H953" s="129" t="str">
        <f t="shared" si="110"/>
        <v/>
      </c>
      <c r="I953" s="315">
        <v>-1</v>
      </c>
      <c r="J953" s="316">
        <v>-1</v>
      </c>
      <c r="K953" s="295">
        <v>2887</v>
      </c>
      <c r="L953" s="312">
        <v>-1</v>
      </c>
      <c r="M953" s="129" t="str">
        <f t="shared" si="111"/>
        <v/>
      </c>
      <c r="N953" s="295">
        <v>1868</v>
      </c>
      <c r="O953" s="312">
        <v>-1</v>
      </c>
      <c r="P953" s="129" t="str">
        <f t="shared" si="112"/>
        <v/>
      </c>
      <c r="Q953" s="295">
        <v>970</v>
      </c>
      <c r="R953" s="312">
        <v>-1</v>
      </c>
      <c r="S953" s="129" t="str">
        <f t="shared" si="113"/>
        <v/>
      </c>
      <c r="T953" s="295">
        <v>796</v>
      </c>
      <c r="U953" s="312">
        <v>-1</v>
      </c>
      <c r="V953" s="129" t="str">
        <f t="shared" si="114"/>
        <v/>
      </c>
    </row>
    <row r="954" spans="1:28" ht="15.75" customHeight="1" thickTop="1">
      <c r="A954" s="136" t="str">
        <f>F943&amp;"m10"</f>
        <v>RAIm10</v>
      </c>
      <c r="B954" s="146" t="str">
        <f>IF($F$1="de",headings!$C$15,IF($F$1="fr",headings!$B$15,headings!$A$15))</f>
        <v>October</v>
      </c>
      <c r="C954" s="309">
        <v>2500</v>
      </c>
      <c r="D954" s="310">
        <v>-1</v>
      </c>
      <c r="E954" s="127" t="str">
        <f t="shared" si="109"/>
        <v/>
      </c>
      <c r="F954" s="317">
        <v>1551</v>
      </c>
      <c r="G954" s="310">
        <v>-1</v>
      </c>
      <c r="H954" s="127" t="str">
        <f t="shared" si="110"/>
        <v/>
      </c>
      <c r="I954" s="310">
        <v>-1</v>
      </c>
      <c r="J954" s="311">
        <v>-1</v>
      </c>
      <c r="K954" s="309">
        <v>2812</v>
      </c>
      <c r="L954" s="310">
        <v>-1</v>
      </c>
      <c r="M954" s="127" t="str">
        <f t="shared" si="111"/>
        <v/>
      </c>
      <c r="N954" s="317">
        <v>1840</v>
      </c>
      <c r="O954" s="310">
        <v>-1</v>
      </c>
      <c r="P954" s="127" t="str">
        <f t="shared" si="112"/>
        <v/>
      </c>
      <c r="Q954" s="317">
        <v>903</v>
      </c>
      <c r="R954" s="310">
        <v>-1</v>
      </c>
      <c r="S954" s="127" t="str">
        <f t="shared" si="113"/>
        <v/>
      </c>
      <c r="T954" s="317">
        <v>734</v>
      </c>
      <c r="U954" s="310">
        <v>-1</v>
      </c>
      <c r="V954" s="127" t="str">
        <f t="shared" si="114"/>
        <v/>
      </c>
      <c r="X954" s="137"/>
    </row>
    <row r="955" spans="1:28" ht="15.75" customHeight="1">
      <c r="A955" s="136" t="str">
        <f>F943&amp;"m11"</f>
        <v>RAIm11</v>
      </c>
      <c r="B955" s="146" t="str">
        <f>IF($F$1="de",headings!$C$16,IF($F$1="fr",headings!$B$16,headings!$A$16))</f>
        <v>November</v>
      </c>
      <c r="C955" s="294">
        <v>2449</v>
      </c>
      <c r="D955" s="312">
        <v>-1</v>
      </c>
      <c r="E955" s="127" t="str">
        <f t="shared" si="109"/>
        <v/>
      </c>
      <c r="F955" s="317">
        <v>1498</v>
      </c>
      <c r="G955" s="312">
        <v>-1</v>
      </c>
      <c r="H955" s="127" t="str">
        <f t="shared" si="110"/>
        <v/>
      </c>
      <c r="I955" s="312">
        <v>-1</v>
      </c>
      <c r="J955" s="313">
        <v>-1</v>
      </c>
      <c r="K955" s="294">
        <v>2798</v>
      </c>
      <c r="L955" s="312">
        <v>-1</v>
      </c>
      <c r="M955" s="127" t="str">
        <f t="shared" si="111"/>
        <v/>
      </c>
      <c r="N955" s="317">
        <v>1932</v>
      </c>
      <c r="O955" s="312">
        <v>-1</v>
      </c>
      <c r="P955" s="127" t="str">
        <f t="shared" si="112"/>
        <v/>
      </c>
      <c r="Q955" s="317">
        <v>935</v>
      </c>
      <c r="R955" s="312">
        <v>-1</v>
      </c>
      <c r="S955" s="127" t="str">
        <f t="shared" si="113"/>
        <v/>
      </c>
      <c r="T955" s="317">
        <v>795</v>
      </c>
      <c r="U955" s="312">
        <v>-1</v>
      </c>
      <c r="V955" s="127" t="str">
        <f t="shared" si="114"/>
        <v/>
      </c>
      <c r="X955" s="137"/>
    </row>
    <row r="956" spans="1:28" ht="15.75" customHeight="1" thickBot="1">
      <c r="A956" s="136" t="str">
        <f>F943&amp;"m12"</f>
        <v>RAIm12</v>
      </c>
      <c r="B956" s="146" t="str">
        <f>IF($F$1="de",headings!$C$17,IF($F$1="fr",headings!$B$17,headings!$A$17))</f>
        <v>December</v>
      </c>
      <c r="C956" s="325">
        <v>2260</v>
      </c>
      <c r="D956" s="314">
        <v>-1</v>
      </c>
      <c r="E956" s="129" t="str">
        <f t="shared" si="109"/>
        <v/>
      </c>
      <c r="F956" s="325">
        <v>1361</v>
      </c>
      <c r="G956" s="314">
        <v>-1</v>
      </c>
      <c r="H956" s="129" t="str">
        <f t="shared" si="110"/>
        <v/>
      </c>
      <c r="I956" s="315">
        <v>-1</v>
      </c>
      <c r="J956" s="316">
        <v>-1</v>
      </c>
      <c r="K956" s="295">
        <v>2567</v>
      </c>
      <c r="L956" s="314">
        <v>-1</v>
      </c>
      <c r="M956" s="129" t="str">
        <f t="shared" si="111"/>
        <v/>
      </c>
      <c r="N956" s="325">
        <v>1779</v>
      </c>
      <c r="O956" s="314">
        <v>-1</v>
      </c>
      <c r="P956" s="129" t="str">
        <f t="shared" si="112"/>
        <v/>
      </c>
      <c r="Q956" s="325">
        <v>919</v>
      </c>
      <c r="R956" s="314">
        <v>-1</v>
      </c>
      <c r="S956" s="129" t="str">
        <f t="shared" si="113"/>
        <v/>
      </c>
      <c r="T956" s="325">
        <v>767</v>
      </c>
      <c r="U956" s="314">
        <v>-1</v>
      </c>
      <c r="V956" s="129" t="str">
        <f t="shared" si="114"/>
        <v/>
      </c>
      <c r="X956" s="137"/>
    </row>
    <row r="957" spans="1:28" ht="14.4" thickTop="1" thickBot="1">
      <c r="B957" s="146"/>
      <c r="C957" s="146"/>
      <c r="D957" s="146"/>
      <c r="E957" s="146"/>
      <c r="F957" s="146"/>
      <c r="G957" s="146"/>
      <c r="H957" s="146"/>
      <c r="I957" s="146"/>
      <c r="J957" s="146"/>
      <c r="K957" s="146"/>
      <c r="L957" s="146"/>
      <c r="M957" s="146"/>
      <c r="N957" s="146"/>
      <c r="O957" s="146"/>
      <c r="P957" s="146"/>
      <c r="Q957" s="146"/>
      <c r="R957" s="146"/>
      <c r="S957" s="146"/>
      <c r="T957" s="146"/>
      <c r="U957" s="146"/>
      <c r="V957" s="146"/>
      <c r="X957" s="137"/>
    </row>
    <row r="958" spans="1:28" s="137" customFormat="1" ht="15.75" customHeight="1" thickTop="1">
      <c r="A958" s="137" t="str">
        <f>F943&amp;"q1"</f>
        <v>RAIq1</v>
      </c>
      <c r="B958" s="146" t="str">
        <f>IF($F$1="de",headings!$C$31,IF($F$1="fr",headings!$B$31,headings!$A$31))</f>
        <v>Quarter 1</v>
      </c>
      <c r="C958" s="319">
        <f>IF(C947=-1,"-1",C945+C946+C947)</f>
        <v>6203</v>
      </c>
      <c r="D958" s="320" t="s">
        <v>362</v>
      </c>
      <c r="E958" s="358" t="str">
        <f>IF(C947+C948+C949&lt;=0,"",IF(D947=-1,"",D958/C958*100-100))</f>
        <v/>
      </c>
      <c r="F958" s="319">
        <f>IF(F947=-1,"-1",F945+F946+F947)</f>
        <v>3737</v>
      </c>
      <c r="G958" s="320" t="s">
        <v>362</v>
      </c>
      <c r="H958" s="358" t="str">
        <f>IF(F947+F948+F949&lt;=0,"",IF(G947=-1,"",G958/F958*100-100))</f>
        <v/>
      </c>
      <c r="I958" s="320" t="str">
        <f>IF(I947=-1,"-1",I945+I946+I947)</f>
        <v>-1</v>
      </c>
      <c r="J958" s="321" t="str">
        <f>IF(J947=-1,"-1",J945+J946+J947)</f>
        <v>-1</v>
      </c>
      <c r="K958" s="319">
        <f>IF(K947=-1,"-1",K945+K946+K947)</f>
        <v>8353</v>
      </c>
      <c r="L958" s="320" t="s">
        <v>362</v>
      </c>
      <c r="M958" s="358" t="str">
        <f>IF(K947+K948+K949&lt;=0,"",IF(L947=-1,"",L958/K958*100-100))</f>
        <v/>
      </c>
      <c r="N958" s="319">
        <f>IF(N947=-1,"-1",N945+N946+N947)</f>
        <v>5171</v>
      </c>
      <c r="O958" s="320" t="s">
        <v>362</v>
      </c>
      <c r="P958" s="358" t="str">
        <f>IF(N947+N948+N949&lt;=0,"",IF(O947=-1,"",O958/N958*100-100))</f>
        <v/>
      </c>
      <c r="Q958" s="319">
        <f>IF(Q947=-1,"-1",Q945+Q946+Q947)</f>
        <v>3500</v>
      </c>
      <c r="R958" s="320" t="s">
        <v>362</v>
      </c>
      <c r="S958" s="358" t="str">
        <f>IF(Q947+Q948+Q949&lt;=0,"",IF(R947=-1,"",R958/Q958*100-100))</f>
        <v/>
      </c>
      <c r="T958" s="319">
        <f>IF(T947=-1,"-1",T945+T946+T947)</f>
        <v>2546</v>
      </c>
      <c r="U958" s="320" t="s">
        <v>362</v>
      </c>
      <c r="V958" s="358" t="str">
        <f>IF(T947+T948+T949&lt;=0,"",IF(U947=-1,"",U958/T958*100-100))</f>
        <v/>
      </c>
      <c r="X958" s="136"/>
      <c r="AA958" s="244"/>
      <c r="AB958" s="244"/>
    </row>
    <row r="959" spans="1:28" s="137" customFormat="1" ht="15.75" customHeight="1">
      <c r="A959" s="137" t="str">
        <f>F943&amp;"q2"</f>
        <v>RAIq2</v>
      </c>
      <c r="B959" s="146" t="str">
        <f>IF($F$1="de",headings!$C$32,IF($F$1="fr",headings!$B$32,headings!$A$32))</f>
        <v>Quarter 2</v>
      </c>
      <c r="C959" s="322">
        <f>IF(C950=-1,"-1",C948+C949+C950)</f>
        <v>7245</v>
      </c>
      <c r="D959" s="323" t="s">
        <v>362</v>
      </c>
      <c r="E959" s="342" t="str">
        <f>IF(C948+C949+C950&lt;=0,"",IF(D950=-1,"",D959/C959*100-100))</f>
        <v/>
      </c>
      <c r="F959" s="322">
        <f>IF(F950=-1,"-1",F948+F949+F950)</f>
        <v>4398</v>
      </c>
      <c r="G959" s="323" t="s">
        <v>362</v>
      </c>
      <c r="H959" s="342" t="str">
        <f>IF(F948+F949+F950&lt;=0,"",IF(G950=-1,"",G959/F959*100-100))</f>
        <v/>
      </c>
      <c r="I959" s="323" t="str">
        <f>IF(I950=-1,"-1",I948+I949+I950)</f>
        <v>-1</v>
      </c>
      <c r="J959" s="324" t="str">
        <f>IF(J950=-1,"-1",J948+J949+J950)</f>
        <v>-1</v>
      </c>
      <c r="K959" s="322">
        <f>IF(K950=-1,"-1",K948+K949+K950)</f>
        <v>8750</v>
      </c>
      <c r="L959" s="323" t="s">
        <v>362</v>
      </c>
      <c r="M959" s="342" t="str">
        <f>IF(K948+K949+K950&lt;=0,"",IF(L950=-1,"",L959/K959*100-100))</f>
        <v/>
      </c>
      <c r="N959" s="322">
        <f>IF(N950=-1,"-1",N948+N949+N950)</f>
        <v>5647</v>
      </c>
      <c r="O959" s="323" t="s">
        <v>362</v>
      </c>
      <c r="P959" s="342" t="str">
        <f>IF(N948+N949+N950&lt;=0,"",IF(O950=-1,"",O959/N959*100-100))</f>
        <v/>
      </c>
      <c r="Q959" s="322">
        <f>IF(Q950=-1,"-1",Q948+Q949+Q950)</f>
        <v>3619</v>
      </c>
      <c r="R959" s="323" t="s">
        <v>362</v>
      </c>
      <c r="S959" s="342" t="str">
        <f>IF(Q948+Q949+Q950&lt;=0,"",IF(R950=-1,"",R959/Q959*100-100))</f>
        <v/>
      </c>
      <c r="T959" s="322">
        <f>IF(T950=-1,"-1",T948+T949+T950)</f>
        <v>2710</v>
      </c>
      <c r="U959" s="323" t="s">
        <v>362</v>
      </c>
      <c r="V959" s="342" t="str">
        <f>IF(T948+T949+T950&lt;=0,"",IF(U950=-1,"",U959/T959*100-100))</f>
        <v/>
      </c>
      <c r="X959" s="138"/>
      <c r="AA959" s="244"/>
      <c r="AB959" s="244"/>
    </row>
    <row r="960" spans="1:28" s="137" customFormat="1" ht="15.75" customHeight="1">
      <c r="A960" s="137" t="str">
        <f>F943&amp;"q3"</f>
        <v>RAIq3</v>
      </c>
      <c r="B960" s="146" t="str">
        <f>IF($F$1="de",headings!$C$33,IF($F$1="fr",headings!$B$33,headings!$A$33))</f>
        <v>Quarter 3</v>
      </c>
      <c r="C960" s="322">
        <f>IF(C953=-1,"-1",C951+C952+C953)</f>
        <v>7545</v>
      </c>
      <c r="D960" s="323" t="s">
        <v>362</v>
      </c>
      <c r="E960" s="342" t="str">
        <f>IF(C951+C952+C953&lt;=0,"",IF(D953=-1,"",D960/C960*100-100))</f>
        <v/>
      </c>
      <c r="F960" s="322">
        <f>IF(F953=-1,"-1",F951+F952+F953)</f>
        <v>4644</v>
      </c>
      <c r="G960" s="323" t="s">
        <v>362</v>
      </c>
      <c r="H960" s="342" t="str">
        <f>IF(F951+F952+F953&lt;=0,"",IF(G953=-1,"",G960/F960*100-100))</f>
        <v/>
      </c>
      <c r="I960" s="323" t="str">
        <f>IF(I953=-1,"-1",I951+I952+I953)</f>
        <v>-1</v>
      </c>
      <c r="J960" s="324" t="str">
        <f>IF(J953=-1,"-1",J951+J952+J953)</f>
        <v>-1</v>
      </c>
      <c r="K960" s="322">
        <f>IF(K953=-1,"-1",K951+K952+K953)</f>
        <v>8335</v>
      </c>
      <c r="L960" s="323" t="s">
        <v>362</v>
      </c>
      <c r="M960" s="342" t="str">
        <f>IF(K951+K952+K953&lt;=0,"",IF(L953=-1,"",L960/K960*100-100))</f>
        <v/>
      </c>
      <c r="N960" s="322">
        <f>IF(N953=-1,"-1",N951+N952+N953)</f>
        <v>5307</v>
      </c>
      <c r="O960" s="323" t="s">
        <v>362</v>
      </c>
      <c r="P960" s="342" t="str">
        <f>IF(N951+N952+N953&lt;=0,"",IF(O953=-1,"",O960/N960*100-100))</f>
        <v/>
      </c>
      <c r="Q960" s="322">
        <f>IF(Q953=-1,"-1",Q951+Q952+Q953)</f>
        <v>3237</v>
      </c>
      <c r="R960" s="323" t="s">
        <v>362</v>
      </c>
      <c r="S960" s="342" t="str">
        <f>IF(Q951+Q952+Q953&lt;=0,"",IF(R953=-1,"",R960/Q960*100-100))</f>
        <v/>
      </c>
      <c r="T960" s="322">
        <f>IF(T953=-1,"-1",T951+T952+T953)</f>
        <v>2507</v>
      </c>
      <c r="U960" s="323" t="s">
        <v>362</v>
      </c>
      <c r="V960" s="342" t="str">
        <f>IF(T951+T952+T953&lt;=0,"",IF(U953=-1,"",U960/T960*100-100))</f>
        <v/>
      </c>
      <c r="X960" s="136"/>
      <c r="AA960" s="244"/>
      <c r="AB960" s="244"/>
    </row>
    <row r="961" spans="1:28" s="137" customFormat="1" ht="15.75" customHeight="1" thickBot="1">
      <c r="A961" s="137" t="str">
        <f>F943&amp;"q4"</f>
        <v>RAIq4</v>
      </c>
      <c r="B961" s="146" t="str">
        <f>IF($F$1="de",headings!$C$34,IF($F$1="fr",headings!$B$34,headings!$A$34))</f>
        <v>Quarter 4</v>
      </c>
      <c r="C961" s="325">
        <f>IF(C956=-1,"-1",C954+C955+C956)</f>
        <v>7209</v>
      </c>
      <c r="D961" s="326" t="s">
        <v>362</v>
      </c>
      <c r="E961" s="341" t="str">
        <f>IF(C954+C955+C956&lt;=0,"",IF(D956=-1,"",D961/C961*100-100))</f>
        <v/>
      </c>
      <c r="F961" s="325">
        <f>IF(F956=-1,"-1",F954+F955+F956)</f>
        <v>4410</v>
      </c>
      <c r="G961" s="326" t="s">
        <v>362</v>
      </c>
      <c r="H961" s="341" t="str">
        <f>IF(F954+F955+F956&lt;=0,"",IF(G956=-1,"",G961/F961*100-100))</f>
        <v/>
      </c>
      <c r="I961" s="326" t="str">
        <f>IF(I956=-1,"-1",I954+I955+I956)</f>
        <v>-1</v>
      </c>
      <c r="J961" s="327" t="str">
        <f>IF(J956=-1,"-1",J954+J955+J956)</f>
        <v>-1</v>
      </c>
      <c r="K961" s="325">
        <f>IF(K956=-1,"-1",K954+K955+K956)</f>
        <v>8177</v>
      </c>
      <c r="L961" s="326" t="s">
        <v>362</v>
      </c>
      <c r="M961" s="341" t="str">
        <f>IF(K954+K955+K956&lt;=0,"",IF(L956=-1,"",L961/K961*100-100))</f>
        <v/>
      </c>
      <c r="N961" s="325">
        <f>IF(N956=-1,"-1",N954+N955+N956)</f>
        <v>5551</v>
      </c>
      <c r="O961" s="326" t="s">
        <v>362</v>
      </c>
      <c r="P961" s="341" t="str">
        <f>IF(N954+N955+N956&lt;=0,"",IF(O956=-1,"",O961/N961*100-100))</f>
        <v/>
      </c>
      <c r="Q961" s="325">
        <f>IF(Q956=-1,"-1",Q954+Q955+Q956)</f>
        <v>2757</v>
      </c>
      <c r="R961" s="326" t="s">
        <v>362</v>
      </c>
      <c r="S961" s="341" t="str">
        <f>IF(Q954+Q955+Q956&lt;=0,"",IF(R956=-1,"",R961/Q961*100-100))</f>
        <v/>
      </c>
      <c r="T961" s="325">
        <f>IF(T956=-1,"-1",T954+T955+T956)</f>
        <v>2296</v>
      </c>
      <c r="U961" s="326" t="s">
        <v>362</v>
      </c>
      <c r="V961" s="341" t="str">
        <f>IF(T954+T955+T956&lt;=0,"",IF(U956=-1,"",U961/T961*100-100))</f>
        <v/>
      </c>
      <c r="X961" s="136"/>
      <c r="AA961" s="244"/>
      <c r="AB961" s="244"/>
    </row>
    <row r="962" spans="1:28" ht="14.4" thickTop="1" thickBot="1">
      <c r="B962" s="146"/>
      <c r="C962" s="146"/>
      <c r="D962" s="146"/>
      <c r="E962" s="146"/>
      <c r="F962" s="146"/>
      <c r="G962" s="146"/>
      <c r="H962" s="146"/>
      <c r="I962" s="146"/>
      <c r="J962" s="146"/>
      <c r="K962" s="146"/>
      <c r="L962" s="146"/>
      <c r="M962" s="146"/>
      <c r="N962" s="146"/>
      <c r="O962" s="146"/>
      <c r="P962" s="146"/>
      <c r="Q962" s="146"/>
      <c r="R962" s="146"/>
      <c r="S962" s="146"/>
      <c r="T962" s="146"/>
      <c r="U962" s="146"/>
      <c r="V962" s="146"/>
    </row>
    <row r="963" spans="1:28" s="138" customFormat="1" ht="15.75" customHeight="1" thickTop="1" thickBot="1">
      <c r="A963" s="138" t="str">
        <f>F943&amp;"y"</f>
        <v>RAIy</v>
      </c>
      <c r="B963" s="152" t="str">
        <f>IF($F$1="de",headings!$C$35,IF($F$1="fr",headings!$B$35,headings!$A$35))</f>
        <v>Full year</v>
      </c>
      <c r="C963" s="328">
        <f>IF(C956=-1,"-1",SUM(C958:C961))</f>
        <v>28202</v>
      </c>
      <c r="D963" s="329" t="s">
        <v>362</v>
      </c>
      <c r="E963" s="343" t="str">
        <f>IF(SUM(C945:C956)&lt;=0,"",IF(D956=-1,"",D963/C963*100-100))</f>
        <v/>
      </c>
      <c r="F963" s="328">
        <f>IF(F956=-1,"-1",SUM(F958:F961))</f>
        <v>17189</v>
      </c>
      <c r="G963" s="329" t="s">
        <v>362</v>
      </c>
      <c r="H963" s="343" t="str">
        <f>IF(SUM(F945:F956)&lt;=0,"",IF(G956=-1,"",G963/F963*100-100))</f>
        <v/>
      </c>
      <c r="I963" s="329" t="str">
        <f>IF(I956=-1,"-1",SUM(I958:I961))</f>
        <v>-1</v>
      </c>
      <c r="J963" s="330" t="str">
        <f>IF(J956=-1,"-1",SUM(J958:J961))</f>
        <v>-1</v>
      </c>
      <c r="K963" s="328">
        <f>IF(K956=-1,"-1",SUM(K958:K961))</f>
        <v>33615</v>
      </c>
      <c r="L963" s="329" t="s">
        <v>362</v>
      </c>
      <c r="M963" s="343" t="str">
        <f>IF(SUM(K945:K956)&lt;=0,"",IF(L956=-1,"",L963/K963*100-100))</f>
        <v/>
      </c>
      <c r="N963" s="328">
        <f>IF(N956=-1,"-1",SUM(N958:N961))</f>
        <v>21676</v>
      </c>
      <c r="O963" s="329" t="s">
        <v>362</v>
      </c>
      <c r="P963" s="343" t="str">
        <f>IF(SUM(N945:N956)&lt;=0,"",IF(O956=-1,"",O963/N963*100-100))</f>
        <v/>
      </c>
      <c r="Q963" s="328">
        <f>IF(Q956=-1,"-1",SUM(Q958:Q961))</f>
        <v>13113</v>
      </c>
      <c r="R963" s="329" t="s">
        <v>362</v>
      </c>
      <c r="S963" s="343" t="str">
        <f>IF(SUM(Q945:Q956)&lt;=0,"",IF(R956=-1,"",R963/Q963*100-100))</f>
        <v/>
      </c>
      <c r="T963" s="328">
        <f>IF(T956=-1,"-1",SUM(T958:T961))</f>
        <v>10059</v>
      </c>
      <c r="U963" s="329" t="s">
        <v>362</v>
      </c>
      <c r="V963" s="343" t="str">
        <f>IF(SUM(T945:T956)&lt;=0,"",IF(U956=-1,"",U963/T963*100-100))</f>
        <v/>
      </c>
      <c r="X963" s="136"/>
    </row>
    <row r="964" spans="1:28" ht="13.8" thickTop="1">
      <c r="B964" s="147"/>
      <c r="C964" s="180"/>
      <c r="D964" s="180"/>
      <c r="E964" s="180"/>
      <c r="F964" s="180"/>
      <c r="G964" s="180"/>
      <c r="H964" s="180"/>
      <c r="I964" s="180"/>
      <c r="J964" s="180"/>
      <c r="K964" s="180"/>
      <c r="L964" s="180"/>
      <c r="M964" s="180"/>
      <c r="N964" s="180"/>
      <c r="O964" s="180"/>
      <c r="P964" s="180"/>
      <c r="Q964" s="180"/>
      <c r="R964" s="180"/>
      <c r="S964" s="180"/>
      <c r="T964" s="180"/>
      <c r="U964" s="149"/>
      <c r="V964" s="149"/>
    </row>
    <row r="965" spans="1:28">
      <c r="B965" s="147"/>
      <c r="C965" s="180"/>
      <c r="D965" s="180"/>
      <c r="E965" s="180"/>
      <c r="F965" s="180"/>
      <c r="G965" s="180"/>
      <c r="H965" s="180"/>
      <c r="I965" s="180"/>
      <c r="J965" s="180"/>
      <c r="K965" s="180"/>
      <c r="L965" s="180"/>
      <c r="M965" s="180"/>
      <c r="N965" s="180"/>
      <c r="O965" s="180"/>
      <c r="P965" s="180"/>
      <c r="Q965" s="180"/>
      <c r="R965" s="180"/>
      <c r="S965" s="180"/>
      <c r="T965" s="180"/>
      <c r="U965" s="149"/>
      <c r="V965" s="149"/>
    </row>
    <row r="966" spans="1:28">
      <c r="B966" s="152" t="str">
        <f>IF($F$1="de",headings!$C$37,IF($F$1="fr",headings!$B$37,headings!$A$37))</f>
        <v>Comments</v>
      </c>
      <c r="C966" s="1021"/>
      <c r="D966" s="1022"/>
      <c r="E966" s="1022"/>
      <c r="F966" s="1022"/>
      <c r="G966" s="1022"/>
      <c r="H966" s="1022"/>
      <c r="I966" s="1022"/>
      <c r="J966" s="1022"/>
      <c r="K966" s="1022"/>
      <c r="L966" s="1022"/>
      <c r="M966" s="1022"/>
      <c r="N966" s="1022"/>
      <c r="O966" s="1022"/>
      <c r="P966" s="1022"/>
      <c r="Q966" s="1022"/>
      <c r="R966" s="1022"/>
      <c r="S966" s="1022"/>
      <c r="T966" s="1023"/>
      <c r="U966" s="149"/>
      <c r="V966" s="149"/>
    </row>
    <row r="967" spans="1:28">
      <c r="B967" s="151"/>
      <c r="C967" s="1024"/>
      <c r="D967" s="1025"/>
      <c r="E967" s="1025"/>
      <c r="F967" s="1025"/>
      <c r="G967" s="1025"/>
      <c r="H967" s="1025"/>
      <c r="I967" s="1025"/>
      <c r="J967" s="1025"/>
      <c r="K967" s="1025"/>
      <c r="L967" s="1025"/>
      <c r="M967" s="1025"/>
      <c r="N967" s="1025"/>
      <c r="O967" s="1025"/>
      <c r="P967" s="1025"/>
      <c r="Q967" s="1025"/>
      <c r="R967" s="1025"/>
      <c r="S967" s="1025"/>
      <c r="T967" s="1026"/>
      <c r="U967" s="149"/>
      <c r="V967" s="149"/>
    </row>
    <row r="968" spans="1:28">
      <c r="B968" s="151"/>
      <c r="C968" s="1024"/>
      <c r="D968" s="1025"/>
      <c r="E968" s="1025"/>
      <c r="F968" s="1025"/>
      <c r="G968" s="1025"/>
      <c r="H968" s="1025"/>
      <c r="I968" s="1025"/>
      <c r="J968" s="1025"/>
      <c r="K968" s="1025"/>
      <c r="L968" s="1025"/>
      <c r="M968" s="1025"/>
      <c r="N968" s="1025"/>
      <c r="O968" s="1025"/>
      <c r="P968" s="1025"/>
      <c r="Q968" s="1025"/>
      <c r="R968" s="1025"/>
      <c r="S968" s="1025"/>
      <c r="T968" s="1026"/>
      <c r="U968" s="149"/>
      <c r="V968" s="149"/>
      <c r="X968" s="141"/>
    </row>
    <row r="969" spans="1:28">
      <c r="B969" s="151"/>
      <c r="C969" s="1027"/>
      <c r="D969" s="1028"/>
      <c r="E969" s="1028"/>
      <c r="F969" s="1028"/>
      <c r="G969" s="1028"/>
      <c r="H969" s="1028"/>
      <c r="I969" s="1028"/>
      <c r="J969" s="1028"/>
      <c r="K969" s="1028"/>
      <c r="L969" s="1028"/>
      <c r="M969" s="1028"/>
      <c r="N969" s="1028"/>
      <c r="O969" s="1028"/>
      <c r="P969" s="1028"/>
      <c r="Q969" s="1028"/>
      <c r="R969" s="1028"/>
      <c r="S969" s="1028"/>
      <c r="T969" s="1029"/>
      <c r="U969" s="149"/>
      <c r="V969" s="149"/>
      <c r="X969" s="131"/>
    </row>
    <row r="970" spans="1:28">
      <c r="B970" s="151"/>
      <c r="C970" s="180"/>
      <c r="D970" s="180"/>
      <c r="E970" s="180"/>
      <c r="F970" s="180"/>
      <c r="G970" s="180"/>
      <c r="H970" s="180"/>
      <c r="I970" s="180"/>
      <c r="J970" s="180"/>
      <c r="K970" s="180"/>
      <c r="L970" s="180"/>
      <c r="M970" s="180"/>
      <c r="N970" s="180"/>
      <c r="O970" s="180"/>
      <c r="P970" s="180"/>
      <c r="Q970" s="180"/>
      <c r="R970" s="180"/>
      <c r="S970" s="180"/>
      <c r="T970" s="180"/>
      <c r="U970" s="149"/>
      <c r="V970" s="149"/>
    </row>
    <row r="971" spans="1:28">
      <c r="A971" s="142"/>
      <c r="B971" s="143"/>
      <c r="C971" s="181"/>
      <c r="D971" s="181"/>
      <c r="E971" s="181"/>
      <c r="F971" s="181"/>
      <c r="G971" s="181"/>
      <c r="H971" s="181"/>
      <c r="I971" s="181"/>
      <c r="J971" s="181"/>
      <c r="K971" s="181"/>
      <c r="L971" s="181"/>
      <c r="M971" s="181"/>
      <c r="N971" s="181"/>
      <c r="O971" s="181"/>
      <c r="P971" s="181"/>
      <c r="Q971" s="181"/>
      <c r="R971" s="181"/>
      <c r="S971" s="181"/>
      <c r="T971" s="181"/>
      <c r="U971" s="149"/>
      <c r="V971" s="149"/>
    </row>
    <row r="972" spans="1:28" s="141" customFormat="1" ht="6.75" customHeight="1">
      <c r="B972" s="146"/>
      <c r="C972" s="154"/>
      <c r="D972" s="154"/>
      <c r="E972" s="155"/>
      <c r="F972" s="154"/>
      <c r="G972" s="154"/>
      <c r="H972" s="155"/>
      <c r="I972" s="154"/>
      <c r="J972" s="154"/>
      <c r="K972" s="155"/>
      <c r="L972" s="154"/>
      <c r="M972" s="154"/>
      <c r="N972" s="155"/>
      <c r="O972" s="154"/>
      <c r="P972" s="154"/>
      <c r="Q972" s="155"/>
      <c r="R972" s="154"/>
      <c r="S972" s="154"/>
      <c r="T972" s="155"/>
      <c r="U972" s="149"/>
      <c r="V972" s="149"/>
      <c r="X972" s="136"/>
      <c r="AA972" s="239"/>
      <c r="AB972" s="239"/>
    </row>
    <row r="973" spans="1:28" s="131" customFormat="1" ht="17.399999999999999">
      <c r="B973" s="150" t="str">
        <f>IF($F$1="de",headings!$C$3,IF($F$1="fr",headings!$B$3,headings!$A$3))</f>
        <v>Railway Operator:</v>
      </c>
      <c r="C973" s="156"/>
      <c r="D973" s="156"/>
      <c r="E973" s="156"/>
      <c r="F973" s="1020" t="s">
        <v>54</v>
      </c>
      <c r="G973" s="1020"/>
      <c r="H973" s="1020"/>
      <c r="I973" s="1020"/>
      <c r="J973" s="1020"/>
      <c r="K973" s="157"/>
      <c r="L973" s="157"/>
      <c r="M973" s="157"/>
      <c r="N973" s="157"/>
      <c r="O973" s="157"/>
      <c r="P973" s="157"/>
      <c r="Q973" s="158"/>
      <c r="R973" s="158"/>
      <c r="S973" s="158"/>
      <c r="T973" s="158"/>
      <c r="U973" s="149"/>
      <c r="V973" s="149"/>
      <c r="X973" s="136"/>
      <c r="AA973" s="243"/>
      <c r="AB973" s="243"/>
    </row>
    <row r="974" spans="1:28" ht="6.75" customHeight="1" thickBot="1">
      <c r="B974" s="146"/>
      <c r="C974" s="157"/>
      <c r="D974" s="157"/>
      <c r="E974" s="159"/>
      <c r="F974" s="157"/>
      <c r="G974" s="157"/>
      <c r="H974" s="157"/>
      <c r="I974" s="157"/>
      <c r="J974" s="157"/>
      <c r="K974" s="157"/>
      <c r="L974" s="157"/>
      <c r="M974" s="157"/>
      <c r="N974" s="157"/>
      <c r="O974" s="157"/>
      <c r="P974" s="157"/>
      <c r="Q974" s="157"/>
      <c r="R974" s="157"/>
      <c r="S974" s="157"/>
      <c r="T974" s="160"/>
      <c r="U974" s="149"/>
      <c r="V974" s="149"/>
    </row>
    <row r="975" spans="1:28" ht="15.75" customHeight="1" thickTop="1">
      <c r="A975" s="136" t="str">
        <f>F973&amp;"m01"</f>
        <v>RENFEm01</v>
      </c>
      <c r="B975" s="146" t="str">
        <f>IF($F$1="de",headings!$C$6,IF($F$1="fr",headings!$B$6,headings!$A$6))</f>
        <v>January</v>
      </c>
      <c r="C975" s="293">
        <v>37313</v>
      </c>
      <c r="D975" s="310">
        <v>37450</v>
      </c>
      <c r="E975" s="124">
        <f>IF(C975&lt;0.001,"",IF(D975=-1,"",D975/C975*100-100))</f>
        <v>0.36716425910540806</v>
      </c>
      <c r="F975" s="293">
        <v>1615</v>
      </c>
      <c r="G975" s="310">
        <v>1548</v>
      </c>
      <c r="H975" s="124">
        <f>IF(F975&lt;0.001,"",IF(G975=-1,"",G975/F975*100-100))</f>
        <v>-4.1486068111454983</v>
      </c>
      <c r="I975" s="310">
        <v>790</v>
      </c>
      <c r="J975" s="311">
        <v>758</v>
      </c>
      <c r="K975" s="293">
        <v>1386</v>
      </c>
      <c r="L975" s="310">
        <v>1281</v>
      </c>
      <c r="M975" s="124">
        <f>IF(K975&lt;0.001,"",IF(L975=-1,"",L975/K975*100-100))</f>
        <v>-7.5757575757575779</v>
      </c>
      <c r="N975" s="293">
        <v>613</v>
      </c>
      <c r="O975" s="310">
        <v>620</v>
      </c>
      <c r="P975" s="124">
        <f>IF(N975&lt;0.001,"",IF(O975=-1,"",O975/N975*100-100))</f>
        <v>1.1419249592169649</v>
      </c>
      <c r="Q975" s="293">
        <v>221</v>
      </c>
      <c r="R975" s="310">
        <v>249</v>
      </c>
      <c r="S975" s="124">
        <f>IF(Q975&lt;0.001,"",IF(R975=-1,"",R975/Q975*100-100))</f>
        <v>12.66968325791855</v>
      </c>
      <c r="T975" s="293">
        <v>95</v>
      </c>
      <c r="U975" s="310">
        <v>118</v>
      </c>
      <c r="V975" s="124">
        <f>IF(T975&lt;0.001,"",IF(U975=-1,"",U975/T975*100-100))</f>
        <v>24.21052631578948</v>
      </c>
    </row>
    <row r="976" spans="1:28" ht="15.75" customHeight="1">
      <c r="A976" s="136" t="str">
        <f>F973&amp;"m02"</f>
        <v>RENFEm02</v>
      </c>
      <c r="B976" s="146" t="str">
        <f>IF($F$1="de",headings!$C$7,IF($F$1="fr",headings!$B$7,headings!$A$7))</f>
        <v>February</v>
      </c>
      <c r="C976" s="294">
        <v>36744</v>
      </c>
      <c r="D976" s="312">
        <v>38592</v>
      </c>
      <c r="E976" s="127">
        <f>IF(C976&lt;0.001,"",IF(D976=-1,"",D976/C976*100-100))</f>
        <v>5.0293925538863533</v>
      </c>
      <c r="F976" s="294">
        <v>1619</v>
      </c>
      <c r="G976" s="312">
        <v>1592</v>
      </c>
      <c r="H976" s="127">
        <f>IF(F976&lt;0.001,"",IF(G976=-1,"",G976/F976*100-100))</f>
        <v>-1.6676961087090802</v>
      </c>
      <c r="I976" s="312">
        <v>814</v>
      </c>
      <c r="J976" s="313">
        <v>778</v>
      </c>
      <c r="K976" s="294">
        <v>1240</v>
      </c>
      <c r="L976" s="312">
        <v>1421</v>
      </c>
      <c r="M976" s="127">
        <f>IF(K976&lt;0.001,"",IF(L976=-1,"",L976/K976*100-100))</f>
        <v>14.596774193548384</v>
      </c>
      <c r="N976" s="294">
        <v>582</v>
      </c>
      <c r="O976" s="312">
        <v>648</v>
      </c>
      <c r="P976" s="127">
        <f>IF(N976&lt;0.001,"",IF(O976=-1,"",O976/N976*100-100))</f>
        <v>11.340206185567013</v>
      </c>
      <c r="Q976" s="294">
        <v>229</v>
      </c>
      <c r="R976" s="312">
        <v>280</v>
      </c>
      <c r="S976" s="127">
        <f>IF(Q976&lt;0.001,"",IF(R976=-1,"",R976/Q976*100-100))</f>
        <v>22.270742358078593</v>
      </c>
      <c r="T976" s="294">
        <v>99</v>
      </c>
      <c r="U976" s="312">
        <v>134</v>
      </c>
      <c r="V976" s="127">
        <f>IF(T976&lt;0.001,"",IF(U976=-1,"",U976/T976*100-100))</f>
        <v>35.353535353535364</v>
      </c>
    </row>
    <row r="977" spans="1:28" ht="15.75" customHeight="1" thickBot="1">
      <c r="A977" s="136" t="str">
        <f>F973&amp;"m03"</f>
        <v>RENFEm03</v>
      </c>
      <c r="B977" s="146" t="str">
        <f>IF($F$1="de",headings!$C$8,IF($F$1="fr",headings!$B$8,headings!$A$8))</f>
        <v>March</v>
      </c>
      <c r="C977" s="295">
        <v>40556</v>
      </c>
      <c r="D977" s="312">
        <v>43165</v>
      </c>
      <c r="E977" s="129">
        <f>IF(C977&lt;0.001,"",IF(D977=-1,"",D977/C977*100-100))</f>
        <v>6.4330801854226394</v>
      </c>
      <c r="F977" s="295">
        <v>1859</v>
      </c>
      <c r="G977" s="312">
        <v>1869</v>
      </c>
      <c r="H977" s="129">
        <f>IF(F977&lt;0.001,"",IF(G977=-1,"",G977/F977*100-100))</f>
        <v>0.53792361484670437</v>
      </c>
      <c r="I977" s="312">
        <v>927</v>
      </c>
      <c r="J977" s="313">
        <v>942</v>
      </c>
      <c r="K977" s="295">
        <v>1407</v>
      </c>
      <c r="L977" s="312">
        <v>1651</v>
      </c>
      <c r="M977" s="129">
        <f>IF(K977&lt;0.001,"",IF(L977=-1,"",L977/K977*100-100))</f>
        <v>17.34186211798152</v>
      </c>
      <c r="N977" s="295">
        <v>669</v>
      </c>
      <c r="O977" s="312">
        <v>748</v>
      </c>
      <c r="P977" s="129">
        <f>IF(N977&lt;0.001,"",IF(O977=-1,"",O977/N977*100-100))</f>
        <v>11.808669656203278</v>
      </c>
      <c r="Q977" s="295">
        <v>216</v>
      </c>
      <c r="R977" s="312">
        <v>293</v>
      </c>
      <c r="S977" s="129">
        <f>IF(Q977&lt;0.001,"",IF(R977=-1,"",R977/Q977*100-100))</f>
        <v>35.648148148148152</v>
      </c>
      <c r="T977" s="295">
        <v>95</v>
      </c>
      <c r="U977" s="312">
        <v>135</v>
      </c>
      <c r="V977" s="129">
        <f>IF(T977&lt;0.001,"",IF(U977=-1,"",U977/T977*100-100))</f>
        <v>42.10526315789474</v>
      </c>
    </row>
    <row r="978" spans="1:28" ht="15.75" customHeight="1" thickTop="1">
      <c r="A978" s="136" t="str">
        <f>F973&amp;"m04"</f>
        <v>RENFEm04</v>
      </c>
      <c r="B978" s="146" t="str">
        <f>IF($F$1="de",headings!$C$9,IF($F$1="fr",headings!$B$9,headings!$A$9))</f>
        <v>April</v>
      </c>
      <c r="C978" s="309">
        <v>40015</v>
      </c>
      <c r="D978" s="310">
        <v>38512</v>
      </c>
      <c r="E978" s="124">
        <f t="shared" ref="E978:E986" si="115">IF(C978&lt;0.001,"",IF(D978=-1,"",D978/C978*100-100))</f>
        <v>-3.756091465700365</v>
      </c>
      <c r="F978" s="309">
        <v>1750</v>
      </c>
      <c r="G978" s="310">
        <v>1866</v>
      </c>
      <c r="H978" s="124">
        <f t="shared" ref="H978:H986" si="116">IF(F978&lt;0.001,"",IF(G978=-1,"",G978/F978*100-100))</f>
        <v>6.6285714285714334</v>
      </c>
      <c r="I978" s="310">
        <v>850</v>
      </c>
      <c r="J978" s="311">
        <v>1016</v>
      </c>
      <c r="K978" s="309">
        <v>1295</v>
      </c>
      <c r="L978" s="310">
        <v>1331</v>
      </c>
      <c r="M978" s="124">
        <f t="shared" ref="M978:M986" si="117">IF(K978&lt;0.001,"",IF(L978=-1,"",L978/K978*100-100))</f>
        <v>2.779922779922785</v>
      </c>
      <c r="N978" s="309">
        <v>621</v>
      </c>
      <c r="O978" s="310">
        <v>618</v>
      </c>
      <c r="P978" s="124">
        <f t="shared" ref="P978:P986" si="118">IF(N978&lt;0.001,"",IF(O978=-1,"",O978/N978*100-100))</f>
        <v>-0.48309178743961922</v>
      </c>
      <c r="Q978" s="309">
        <v>162</v>
      </c>
      <c r="R978" s="310">
        <v>230</v>
      </c>
      <c r="S978" s="124">
        <f t="shared" ref="S978:S986" si="119">IF(Q978&lt;0.001,"",IF(R978=-1,"",R978/Q978*100-100))</f>
        <v>41.975308641975317</v>
      </c>
      <c r="T978" s="309">
        <v>71</v>
      </c>
      <c r="U978" s="310">
        <v>106</v>
      </c>
      <c r="V978" s="124">
        <f t="shared" ref="V978:V986" si="120">IF(T978&lt;0.001,"",IF(U978=-1,"",U978/T978*100-100))</f>
        <v>49.295774647887328</v>
      </c>
    </row>
    <row r="979" spans="1:28" ht="15.75" customHeight="1">
      <c r="A979" s="136" t="str">
        <f>F973&amp;"m05"</f>
        <v>RENFEm05</v>
      </c>
      <c r="B979" s="146" t="str">
        <f>IF($F$1="de",headings!$C$10,IF($F$1="fr",headings!$B$10,headings!$A$10))</f>
        <v>May</v>
      </c>
      <c r="C979" s="294">
        <v>39956</v>
      </c>
      <c r="D979" s="312">
        <v>41581</v>
      </c>
      <c r="E979" s="127">
        <f t="shared" si="115"/>
        <v>4.0669736710381414</v>
      </c>
      <c r="F979" s="294">
        <v>1900</v>
      </c>
      <c r="G979" s="312">
        <v>1906</v>
      </c>
      <c r="H979" s="127">
        <f t="shared" si="116"/>
        <v>0.31578947368420529</v>
      </c>
      <c r="I979" s="312">
        <v>900</v>
      </c>
      <c r="J979" s="313">
        <v>1006</v>
      </c>
      <c r="K979" s="294">
        <v>1421</v>
      </c>
      <c r="L979" s="312">
        <v>1583</v>
      </c>
      <c r="M979" s="127">
        <f t="shared" si="117"/>
        <v>11.400422237860667</v>
      </c>
      <c r="N979" s="294">
        <v>682</v>
      </c>
      <c r="O979" s="312">
        <v>710</v>
      </c>
      <c r="P979" s="127">
        <f t="shared" si="118"/>
        <v>4.1055718475073206</v>
      </c>
      <c r="Q979" s="294">
        <v>261</v>
      </c>
      <c r="R979" s="312">
        <v>272</v>
      </c>
      <c r="S979" s="127">
        <f t="shared" si="119"/>
        <v>4.2145593869731783</v>
      </c>
      <c r="T979" s="294">
        <v>107</v>
      </c>
      <c r="U979" s="312">
        <v>132</v>
      </c>
      <c r="V979" s="127">
        <f t="shared" si="120"/>
        <v>23.364485981308405</v>
      </c>
    </row>
    <row r="980" spans="1:28" ht="15.75" customHeight="1" thickBot="1">
      <c r="A980" s="136" t="str">
        <f>F973&amp;"m06"</f>
        <v>RENFEm06</v>
      </c>
      <c r="B980" s="146" t="str">
        <f>IF($F$1="de",headings!$C$11,IF($F$1="fr",headings!$B$11,headings!$A$11))</f>
        <v>June</v>
      </c>
      <c r="C980" s="295">
        <v>39048</v>
      </c>
      <c r="D980" s="312">
        <v>41076</v>
      </c>
      <c r="E980" s="129">
        <f t="shared" si="115"/>
        <v>5.1936078672403312</v>
      </c>
      <c r="F980" s="295">
        <v>1769</v>
      </c>
      <c r="G980" s="312">
        <v>1894</v>
      </c>
      <c r="H980" s="129">
        <f t="shared" si="116"/>
        <v>7.0661390616167239</v>
      </c>
      <c r="I980" s="312">
        <v>878</v>
      </c>
      <c r="J980" s="313">
        <v>1016</v>
      </c>
      <c r="K980" s="295">
        <v>1438</v>
      </c>
      <c r="L980" s="312">
        <v>1557</v>
      </c>
      <c r="M980" s="129">
        <f t="shared" si="117"/>
        <v>8.2753824756606491</v>
      </c>
      <c r="N980" s="295">
        <v>682</v>
      </c>
      <c r="O980" s="312">
        <v>692</v>
      </c>
      <c r="P980" s="129">
        <f t="shared" si="118"/>
        <v>1.4662756598240492</v>
      </c>
      <c r="Q980" s="295">
        <v>250</v>
      </c>
      <c r="R980" s="312">
        <v>246</v>
      </c>
      <c r="S980" s="129">
        <f t="shared" si="119"/>
        <v>-1.5999999999999943</v>
      </c>
      <c r="T980" s="295">
        <v>105</v>
      </c>
      <c r="U980" s="312">
        <v>114</v>
      </c>
      <c r="V980" s="129">
        <f t="shared" si="120"/>
        <v>8.5714285714285694</v>
      </c>
    </row>
    <row r="981" spans="1:28" ht="15.75" customHeight="1" thickTop="1">
      <c r="A981" s="136" t="str">
        <f>F973&amp;"m07"</f>
        <v>RENFEm07</v>
      </c>
      <c r="B981" s="146" t="str">
        <f>IF($F$1="de",headings!$C$12,IF($F$1="fr",headings!$B$12,headings!$A$12))</f>
        <v>July</v>
      </c>
      <c r="C981" s="309">
        <v>36808</v>
      </c>
      <c r="D981" s="310">
        <v>38178</v>
      </c>
      <c r="E981" s="127">
        <f t="shared" si="115"/>
        <v>3.7220169528363414</v>
      </c>
      <c r="F981" s="309">
        <v>1873</v>
      </c>
      <c r="G981" s="310">
        <v>1969</v>
      </c>
      <c r="H981" s="127">
        <f t="shared" si="116"/>
        <v>5.1254671649759729</v>
      </c>
      <c r="I981" s="310">
        <v>876</v>
      </c>
      <c r="J981" s="311">
        <v>1093</v>
      </c>
      <c r="K981" s="309">
        <v>1414</v>
      </c>
      <c r="L981" s="310">
        <v>1512</v>
      </c>
      <c r="M981" s="127">
        <f t="shared" si="117"/>
        <v>6.9306930693069404</v>
      </c>
      <c r="N981" s="309">
        <v>651</v>
      </c>
      <c r="O981" s="310">
        <v>639</v>
      </c>
      <c r="P981" s="127">
        <f t="shared" si="118"/>
        <v>-1.8433179723502349</v>
      </c>
      <c r="Q981" s="309">
        <v>230</v>
      </c>
      <c r="R981" s="310">
        <v>236</v>
      </c>
      <c r="S981" s="127">
        <f t="shared" si="119"/>
        <v>2.6086956521739211</v>
      </c>
      <c r="T981" s="309">
        <v>91</v>
      </c>
      <c r="U981" s="310">
        <v>106</v>
      </c>
      <c r="V981" s="127">
        <f t="shared" si="120"/>
        <v>16.483516483516496</v>
      </c>
    </row>
    <row r="982" spans="1:28" ht="15.75" customHeight="1">
      <c r="A982" s="136" t="str">
        <f>F973&amp;"m08"</f>
        <v>RENFEm08</v>
      </c>
      <c r="B982" s="146" t="str">
        <f>IF($F$1="de",headings!$C$13,IF($F$1="fr",headings!$B$13,headings!$A$13))</f>
        <v>August</v>
      </c>
      <c r="C982" s="294">
        <v>28424</v>
      </c>
      <c r="D982" s="312">
        <v>27799</v>
      </c>
      <c r="E982" s="127">
        <f t="shared" si="115"/>
        <v>-2.1988460455952747</v>
      </c>
      <c r="F982" s="294">
        <v>1640</v>
      </c>
      <c r="G982" s="312">
        <v>1595</v>
      </c>
      <c r="H982" s="127">
        <f t="shared" si="116"/>
        <v>-2.7439024390243958</v>
      </c>
      <c r="I982" s="312">
        <v>656</v>
      </c>
      <c r="J982" s="313">
        <v>939</v>
      </c>
      <c r="K982" s="294">
        <v>1150</v>
      </c>
      <c r="L982" s="312">
        <v>1362</v>
      </c>
      <c r="M982" s="127">
        <f t="shared" si="117"/>
        <v>18.434782608695642</v>
      </c>
      <c r="N982" s="294">
        <v>527</v>
      </c>
      <c r="O982" s="312">
        <v>577</v>
      </c>
      <c r="P982" s="127">
        <f t="shared" si="118"/>
        <v>9.4876660341556089</v>
      </c>
      <c r="Q982" s="294">
        <v>174</v>
      </c>
      <c r="R982" s="312">
        <v>175</v>
      </c>
      <c r="S982" s="127">
        <f t="shared" si="119"/>
        <v>0.57471264367816843</v>
      </c>
      <c r="T982" s="294">
        <v>67</v>
      </c>
      <c r="U982" s="312">
        <v>78</v>
      </c>
      <c r="V982" s="127">
        <f t="shared" si="120"/>
        <v>16.417910447761201</v>
      </c>
    </row>
    <row r="983" spans="1:28" ht="15.75" customHeight="1" thickBot="1">
      <c r="A983" s="136" t="str">
        <f>F973&amp;"m09"</f>
        <v>RENFEm09</v>
      </c>
      <c r="B983" s="146" t="str">
        <f>IF($F$1="de",headings!$C$14,IF($F$1="fr",headings!$B$14,headings!$A$14))</f>
        <v>September</v>
      </c>
      <c r="C983" s="295">
        <v>37373</v>
      </c>
      <c r="D983" s="312">
        <v>37767</v>
      </c>
      <c r="E983" s="129">
        <f t="shared" si="115"/>
        <v>1.0542370160275993</v>
      </c>
      <c r="F983" s="295">
        <v>1710</v>
      </c>
      <c r="G983" s="314">
        <v>1813</v>
      </c>
      <c r="H983" s="129">
        <f t="shared" si="116"/>
        <v>6.0233918128654835</v>
      </c>
      <c r="I983" s="315">
        <v>836</v>
      </c>
      <c r="J983" s="316">
        <v>976</v>
      </c>
      <c r="K983" s="295">
        <v>1328</v>
      </c>
      <c r="L983" s="314">
        <v>1640</v>
      </c>
      <c r="M983" s="129">
        <f t="shared" si="117"/>
        <v>23.493975903614455</v>
      </c>
      <c r="N983" s="295">
        <v>594</v>
      </c>
      <c r="O983" s="314">
        <v>692</v>
      </c>
      <c r="P983" s="129">
        <f t="shared" si="118"/>
        <v>16.498316498316498</v>
      </c>
      <c r="Q983" s="295">
        <v>213</v>
      </c>
      <c r="R983" s="314">
        <v>271</v>
      </c>
      <c r="S983" s="129">
        <f t="shared" si="119"/>
        <v>27.230046948356801</v>
      </c>
      <c r="T983" s="295">
        <v>86</v>
      </c>
      <c r="U983" s="314">
        <v>119</v>
      </c>
      <c r="V983" s="129">
        <f t="shared" si="120"/>
        <v>38.372093023255815</v>
      </c>
    </row>
    <row r="984" spans="1:28" ht="15.75" customHeight="1" thickTop="1">
      <c r="A984" s="136" t="str">
        <f>F973&amp;"m10"</f>
        <v>RENFEm10</v>
      </c>
      <c r="B984" s="362" t="str">
        <f>IF($F$1="de",headings!$C$15,IF($F$1="fr",headings!$B$15,headings!$A$15))</f>
        <v>October</v>
      </c>
      <c r="C984" s="317">
        <v>42213</v>
      </c>
      <c r="D984" s="310">
        <v>43129</v>
      </c>
      <c r="E984" s="127">
        <f t="shared" si="115"/>
        <v>2.1699476464596188</v>
      </c>
      <c r="F984" s="317">
        <v>1856</v>
      </c>
      <c r="G984" s="312">
        <v>1871</v>
      </c>
      <c r="H984" s="127">
        <f t="shared" si="116"/>
        <v>0.80818965517241281</v>
      </c>
      <c r="I984" s="312">
        <v>925</v>
      </c>
      <c r="J984" s="313">
        <v>946</v>
      </c>
      <c r="K984" s="317">
        <v>1314</v>
      </c>
      <c r="L984" s="312">
        <v>1370</v>
      </c>
      <c r="M984" s="127">
        <f t="shared" si="117"/>
        <v>4.2617960426179593</v>
      </c>
      <c r="N984" s="317">
        <v>600</v>
      </c>
      <c r="O984" s="312">
        <v>570</v>
      </c>
      <c r="P984" s="127">
        <f t="shared" si="118"/>
        <v>-5</v>
      </c>
      <c r="Q984" s="317">
        <v>139</v>
      </c>
      <c r="R984" s="312">
        <v>153</v>
      </c>
      <c r="S984" s="127">
        <f t="shared" si="119"/>
        <v>10.071942446043167</v>
      </c>
      <c r="T984" s="317">
        <v>58</v>
      </c>
      <c r="U984" s="312">
        <v>63</v>
      </c>
      <c r="V984" s="127">
        <f t="shared" si="120"/>
        <v>8.6206896551724128</v>
      </c>
      <c r="X984" s="137"/>
    </row>
    <row r="985" spans="1:28" ht="15.75" customHeight="1">
      <c r="A985" s="136" t="str">
        <f>F973&amp;"m11"</f>
        <v>RENFEm11</v>
      </c>
      <c r="B985" s="362" t="str">
        <f>IF($F$1="de",headings!$C$16,IF($F$1="fr",headings!$B$16,headings!$A$16))</f>
        <v>November</v>
      </c>
      <c r="C985" s="317">
        <v>40983</v>
      </c>
      <c r="D985" s="312">
        <v>42154</v>
      </c>
      <c r="E985" s="127">
        <f t="shared" si="115"/>
        <v>2.8572822877778634</v>
      </c>
      <c r="F985" s="317">
        <v>1719</v>
      </c>
      <c r="G985" s="312">
        <v>1748</v>
      </c>
      <c r="H985" s="127">
        <f t="shared" si="116"/>
        <v>1.6870273414776022</v>
      </c>
      <c r="I985" s="312">
        <v>882</v>
      </c>
      <c r="J985" s="313">
        <v>865</v>
      </c>
      <c r="K985" s="317">
        <v>1418</v>
      </c>
      <c r="L985" s="312">
        <v>1486</v>
      </c>
      <c r="M985" s="127">
        <f t="shared" si="117"/>
        <v>4.7954866008462602</v>
      </c>
      <c r="N985" s="317">
        <v>649</v>
      </c>
      <c r="O985" s="312">
        <v>593</v>
      </c>
      <c r="P985" s="127">
        <f t="shared" si="118"/>
        <v>-8.6286594761171074</v>
      </c>
      <c r="Q985" s="317">
        <v>224</v>
      </c>
      <c r="R985" s="312">
        <v>286</v>
      </c>
      <c r="S985" s="127">
        <f t="shared" si="119"/>
        <v>27.678571428571416</v>
      </c>
      <c r="T985" s="317">
        <v>91</v>
      </c>
      <c r="U985" s="312">
        <v>125</v>
      </c>
      <c r="V985" s="127">
        <f t="shared" si="120"/>
        <v>37.362637362637372</v>
      </c>
      <c r="X985" s="137"/>
    </row>
    <row r="986" spans="1:28" ht="15.75" customHeight="1" thickBot="1">
      <c r="A986" s="136" t="str">
        <f>F973&amp;"m12"</f>
        <v>RENFEm12</v>
      </c>
      <c r="B986" s="146" t="str">
        <f>IF($F$1="de",headings!$C$17,IF($F$1="fr",headings!$B$17,headings!$A$17))</f>
        <v>December</v>
      </c>
      <c r="C986" s="325">
        <v>37206</v>
      </c>
      <c r="D986" s="314">
        <v>38601</v>
      </c>
      <c r="E986" s="129">
        <f t="shared" si="115"/>
        <v>3.7493952588292245</v>
      </c>
      <c r="F986" s="325">
        <v>1711</v>
      </c>
      <c r="G986" s="314">
        <v>1732</v>
      </c>
      <c r="H986" s="129">
        <f t="shared" si="116"/>
        <v>1.2273524254821808</v>
      </c>
      <c r="I986" s="314">
        <v>836</v>
      </c>
      <c r="J986" s="316">
        <v>896</v>
      </c>
      <c r="K986" s="325">
        <v>1253</v>
      </c>
      <c r="L986" s="314">
        <v>1132</v>
      </c>
      <c r="M986" s="129">
        <f t="shared" si="117"/>
        <v>-9.6568236233040636</v>
      </c>
      <c r="N986" s="325">
        <v>549</v>
      </c>
      <c r="O986" s="314">
        <v>457</v>
      </c>
      <c r="P986" s="129">
        <f t="shared" si="118"/>
        <v>-16.757741347905281</v>
      </c>
      <c r="Q986" s="325">
        <v>191</v>
      </c>
      <c r="R986" s="314">
        <v>152</v>
      </c>
      <c r="S986" s="129">
        <f t="shared" si="119"/>
        <v>-20.418848167539267</v>
      </c>
      <c r="T986" s="325">
        <v>82</v>
      </c>
      <c r="U986" s="314">
        <v>71</v>
      </c>
      <c r="V986" s="129">
        <f t="shared" si="120"/>
        <v>-13.41463414634147</v>
      </c>
      <c r="X986" s="137"/>
    </row>
    <row r="987" spans="1:28" ht="14.4" thickTop="1" thickBot="1">
      <c r="B987" s="146"/>
      <c r="C987" s="146"/>
      <c r="D987" s="146"/>
      <c r="E987" s="146"/>
      <c r="F987" s="146"/>
      <c r="G987" s="146"/>
      <c r="H987" s="146"/>
      <c r="I987" s="146"/>
      <c r="J987" s="146"/>
      <c r="K987" s="146"/>
      <c r="L987" s="146"/>
      <c r="M987" s="146"/>
      <c r="N987" s="146"/>
      <c r="O987" s="146"/>
      <c r="P987" s="146"/>
      <c r="Q987" s="146"/>
      <c r="R987" s="146"/>
      <c r="S987" s="146"/>
      <c r="T987" s="146"/>
      <c r="U987" s="146"/>
      <c r="V987" s="146"/>
      <c r="X987" s="137"/>
    </row>
    <row r="988" spans="1:28" s="137" customFormat="1" ht="15.75" customHeight="1" thickTop="1">
      <c r="A988" s="137" t="str">
        <f>F973&amp;"q1"</f>
        <v>RENFEq1</v>
      </c>
      <c r="B988" s="146" t="str">
        <f>IF($F$1="de",headings!$C$31,IF($F$1="fr",headings!$B$31,headings!$A$31))</f>
        <v>Quarter 1</v>
      </c>
      <c r="C988" s="283">
        <f>IF(C977=-1,"-1",C975+C976+C977)</f>
        <v>114613</v>
      </c>
      <c r="D988" s="320">
        <f>IF(D977=-1,"-1",D975+D976+D977)</f>
        <v>119207</v>
      </c>
      <c r="E988" s="124">
        <f>IF(C977+C978+C979&lt;=0,"",IF(D977=-1,"",D988/C988*100-100))</f>
        <v>4.008271313027322</v>
      </c>
      <c r="F988" s="283">
        <f>IF(F977=-1,"-1",F975+F976+F977)</f>
        <v>5093</v>
      </c>
      <c r="G988" s="320">
        <f>IF(G977=-1,"-1",G975+G976+G977)</f>
        <v>5009</v>
      </c>
      <c r="H988" s="124">
        <f>IF(F977+F978+F979&lt;=0,"",IF(G977=-1,"",G988/F988*100-100))</f>
        <v>-1.649322599646581</v>
      </c>
      <c r="I988" s="319">
        <v>2531</v>
      </c>
      <c r="J988" s="552">
        <v>2478</v>
      </c>
      <c r="K988" s="283">
        <f>IF(K977=-1,"-1",K975+K976+K977)</f>
        <v>4033</v>
      </c>
      <c r="L988" s="320">
        <f>IF(L977=-1,"-1",L975+L976+L977)</f>
        <v>4353</v>
      </c>
      <c r="M988" s="124">
        <f>IF(K977+K978+K979&lt;=0,"",IF(L977=-1,"",L988/K988*100-100))</f>
        <v>7.9345400446317882</v>
      </c>
      <c r="N988" s="283">
        <f>IF(N977=-1,"-1",N975+N976+N977)</f>
        <v>1864</v>
      </c>
      <c r="O988" s="320">
        <f>IF(O977=-1,"-1",O975+O976+O977)</f>
        <v>2016</v>
      </c>
      <c r="P988" s="124">
        <f>IF(N977+N978+N979&lt;=0,"",IF(O977=-1,"",O988/N988*100-100))</f>
        <v>8.1545064377682479</v>
      </c>
      <c r="Q988" s="283">
        <f>IF(Q977=-1,"-1",Q975+Q976+Q977)</f>
        <v>666</v>
      </c>
      <c r="R988" s="320">
        <f>IF(R977=-1,"-1",R975+R976+R977)</f>
        <v>822</v>
      </c>
      <c r="S988" s="124">
        <f>IF(Q977+Q978+Q979&lt;=0,"",IF(R977=-1,"",R988/Q988*100-100))</f>
        <v>23.423423423423429</v>
      </c>
      <c r="T988" s="283">
        <f>IF(T977=-1,"-1",T975+T976+T977)</f>
        <v>289</v>
      </c>
      <c r="U988" s="320">
        <f>IF(U977=-1,"-1",U975+U976+U977)</f>
        <v>387</v>
      </c>
      <c r="V988" s="124">
        <f>IF(T977+T978+T979&lt;=0,"",IF(U977=-1,"",U988/T988*100-100))</f>
        <v>33.910034602076138</v>
      </c>
      <c r="X988" s="136"/>
      <c r="AA988" s="244"/>
      <c r="AB988" s="244"/>
    </row>
    <row r="989" spans="1:28" s="137" customFormat="1" ht="15.75" customHeight="1">
      <c r="A989" s="137" t="str">
        <f>F973&amp;"q2"</f>
        <v>RENFEq2</v>
      </c>
      <c r="B989" s="146" t="str">
        <f>IF($F$1="de",headings!$C$32,IF($F$1="fr",headings!$B$32,headings!$A$32))</f>
        <v>Quarter 2</v>
      </c>
      <c r="C989" s="284">
        <f>IF(C980=-1,"-1",C978+C979+C980)</f>
        <v>119019</v>
      </c>
      <c r="D989" s="323">
        <f>IF(D980=-1,"-1",D978+D979+D980)</f>
        <v>121169</v>
      </c>
      <c r="E989" s="127">
        <f>IF(C978+C979+C980&lt;=0,"",IF(D980=-1,"",D989/C989*100-100))</f>
        <v>1.8064342667977371</v>
      </c>
      <c r="F989" s="284">
        <f>IF(F980=-1,"-1",F978+F979+F980)</f>
        <v>5419</v>
      </c>
      <c r="G989" s="323">
        <f>IF(G980=-1,"-1",G978+G979+G980)</f>
        <v>5666</v>
      </c>
      <c r="H989" s="127">
        <f>IF(F978+F979+F980&lt;=0,"",IF(G980=-1,"",G989/F989*100-100))</f>
        <v>4.5580365381066628</v>
      </c>
      <c r="I989" s="322">
        <v>2628</v>
      </c>
      <c r="J989" s="553">
        <v>3038</v>
      </c>
      <c r="K989" s="284">
        <f>IF(K980=-1,"-1",K978+K979+K980)</f>
        <v>4154</v>
      </c>
      <c r="L989" s="323">
        <f>IF(L980=-1,"-1",L978+L979+L980)</f>
        <v>4471</v>
      </c>
      <c r="M989" s="127">
        <f>IF(K978+K979+K980&lt;=0,"",IF(L980=-1,"",L989/K989*100-100))</f>
        <v>7.6311988444872441</v>
      </c>
      <c r="N989" s="284">
        <f>IF(N980=-1,"-1",N978+N979+N980)</f>
        <v>1985</v>
      </c>
      <c r="O989" s="323">
        <f>IF(O980=-1,"-1",O978+O979+O980)</f>
        <v>2020</v>
      </c>
      <c r="P989" s="127">
        <f>IF(N978+N979+N980&lt;=0,"",IF(O980=-1,"",O989/N989*100-100))</f>
        <v>1.763224181360215</v>
      </c>
      <c r="Q989" s="284">
        <f>IF(Q980=-1,"-1",Q978+Q979+Q980)</f>
        <v>673</v>
      </c>
      <c r="R989" s="323">
        <f>IF(R980=-1,"-1",R978+R979+R980)</f>
        <v>748</v>
      </c>
      <c r="S989" s="127">
        <f>IF(Q978+Q979+Q980&lt;=0,"",IF(R980=-1,"",R989/Q989*100-100))</f>
        <v>11.144130757800895</v>
      </c>
      <c r="T989" s="284">
        <f>IF(T980=-1,"-1",T978+T979+T980)</f>
        <v>283</v>
      </c>
      <c r="U989" s="323">
        <f>IF(U980=-1,"-1",U978+U979+U980)</f>
        <v>352</v>
      </c>
      <c r="V989" s="127">
        <f>IF(T978+T979+T980&lt;=0,"",IF(U980=-1,"",U989/T989*100-100))</f>
        <v>24.381625441696116</v>
      </c>
      <c r="X989" s="138"/>
      <c r="AA989" s="244"/>
      <c r="AB989" s="244"/>
    </row>
    <row r="990" spans="1:28" s="137" customFormat="1" ht="15.75" customHeight="1">
      <c r="A990" s="137" t="str">
        <f>F973&amp;"q3"</f>
        <v>RENFEq3</v>
      </c>
      <c r="B990" s="146" t="str">
        <f>IF($F$1="de",headings!$C$33,IF($F$1="fr",headings!$B$33,headings!$A$33))</f>
        <v>Quarter 3</v>
      </c>
      <c r="C990" s="284">
        <f>IF(C983=-1,"-1",C981+C982+C983)</f>
        <v>102605</v>
      </c>
      <c r="D990" s="323">
        <f>IF(D983=-1,"-1",D981+D982+D983)</f>
        <v>103744</v>
      </c>
      <c r="E990" s="127">
        <f>IF(C981+C982+C983&lt;=0,"",IF(D983=-1,"",D990/C990*100-100))</f>
        <v>1.1100823546610741</v>
      </c>
      <c r="F990" s="284">
        <f>IF(F983=-1,"-1",F981+F982+F983)</f>
        <v>5223</v>
      </c>
      <c r="G990" s="323">
        <f>IF(G983=-1,"-1",G981+G982+G983)</f>
        <v>5377</v>
      </c>
      <c r="H990" s="127">
        <f>IF(F981+F982+F983&lt;=0,"",IF(G983=-1,"",G990/F990*100-100))</f>
        <v>2.9484970323568831</v>
      </c>
      <c r="I990" s="322">
        <v>2368</v>
      </c>
      <c r="J990" s="553">
        <v>3008</v>
      </c>
      <c r="K990" s="284">
        <f>IF(K983=-1,"-1",K981+K982+K983)</f>
        <v>3892</v>
      </c>
      <c r="L990" s="323">
        <f>IF(L983=-1,"-1",L981+L982+L983)</f>
        <v>4514</v>
      </c>
      <c r="M990" s="127">
        <f>IF(K981+K982+K983&lt;=0,"",IF(L983=-1,"",L990/K990*100-100))</f>
        <v>15.981500513874607</v>
      </c>
      <c r="N990" s="284">
        <f>IF(N983=-1,"-1",N981+N982+N983)</f>
        <v>1772</v>
      </c>
      <c r="O990" s="323">
        <f>IF(O983=-1,"-1",O981+O982+O983)</f>
        <v>1908</v>
      </c>
      <c r="P990" s="127">
        <f>IF(N981+N982+N983&lt;=0,"",IF(O983=-1,"",O990/N990*100-100))</f>
        <v>7.6749435665914234</v>
      </c>
      <c r="Q990" s="284">
        <f>IF(Q983=-1,"-1",Q981+Q982+Q983)</f>
        <v>617</v>
      </c>
      <c r="R990" s="323">
        <f>IF(R983=-1,"-1",R981+R982+R983)</f>
        <v>682</v>
      </c>
      <c r="S990" s="127">
        <f>IF(Q981+Q982+Q983&lt;=0,"",IF(R983=-1,"",R990/Q990*100-100))</f>
        <v>10.534846029173423</v>
      </c>
      <c r="T990" s="284">
        <f>IF(T983=-1,"-1",T981+T982+T983)</f>
        <v>244</v>
      </c>
      <c r="U990" s="323">
        <f>IF(U983=-1,"-1",U981+U982+U983)</f>
        <v>303</v>
      </c>
      <c r="V990" s="127">
        <f>IF(T981+T982+T983&lt;=0,"",IF(U983=-1,"",U990/T990*100-100))</f>
        <v>24.180327868852473</v>
      </c>
      <c r="X990" s="136"/>
      <c r="AA990" s="244"/>
      <c r="AB990" s="244"/>
    </row>
    <row r="991" spans="1:28" s="137" customFormat="1" ht="15.75" customHeight="1" thickBot="1">
      <c r="A991" s="137" t="str">
        <f>F973&amp;"q4"</f>
        <v>RENFEq4</v>
      </c>
      <c r="B991" s="146" t="str">
        <f>IF($F$1="de",headings!$C$34,IF($F$1="fr",headings!$B$34,headings!$A$34))</f>
        <v>Quarter 4</v>
      </c>
      <c r="C991" s="285">
        <f>IF(C986=-1,"-1",C984+C985+C986)</f>
        <v>120402</v>
      </c>
      <c r="D991" s="326">
        <f>IF(D986=-1,"-1",D984+D985+D986)</f>
        <v>123884</v>
      </c>
      <c r="E991" s="129">
        <f>IF(C984+C985+C986&lt;=0,"",IF(D986=-1,"",D991/C991*100-100))</f>
        <v>2.8919785385624834</v>
      </c>
      <c r="F991" s="285">
        <f>IF(F986=-1,"-1",F984+F985+F986)</f>
        <v>5286</v>
      </c>
      <c r="G991" s="326">
        <f>IF(G986=-1,"-1",G984+G985+G986)</f>
        <v>5351</v>
      </c>
      <c r="H991" s="129">
        <f>IF(F984+F985+F986&lt;=0,"",IF(G986=-1,"",G991/F991*100-100))</f>
        <v>1.2296632614453387</v>
      </c>
      <c r="I991" s="539">
        <v>2643</v>
      </c>
      <c r="J991" s="326">
        <v>2707</v>
      </c>
      <c r="K991" s="285">
        <f>IF(K986=-1,"-1",K984+K985+K986)</f>
        <v>3985</v>
      </c>
      <c r="L991" s="326">
        <f>IF(L986=-1,"-1",L984+L985+L986)</f>
        <v>3988</v>
      </c>
      <c r="M991" s="129">
        <f>IF(K984+K985+K986&lt;=0,"",IF(L986=-1,"",L991/K991*100-100))</f>
        <v>7.528230865747787E-2</v>
      </c>
      <c r="N991" s="285">
        <f>IF(N986=-1,"-1",N984+N985+N986)</f>
        <v>1798</v>
      </c>
      <c r="O991" s="326">
        <f>IF(O986=-1,"-1",O984+O985+O986)</f>
        <v>1620</v>
      </c>
      <c r="P991" s="129">
        <f>IF(N984+N985+N986&lt;=0,"",IF(O986=-1,"",O991/N991*100-100))</f>
        <v>-9.8998887652947758</v>
      </c>
      <c r="Q991" s="285">
        <f>IF(Q986=-1,"-1",Q984+Q985+Q986)</f>
        <v>554</v>
      </c>
      <c r="R991" s="326">
        <f>IF(R986=-1,"-1",R984+R985+R986)</f>
        <v>591</v>
      </c>
      <c r="S991" s="129">
        <f>IF(Q984+Q985+Q986&lt;=0,"",IF(R986=-1,"",R991/Q991*100-100))</f>
        <v>6.67870036101084</v>
      </c>
      <c r="T991" s="285">
        <f>IF(T986=-1,"-1",T984+T985+T986)</f>
        <v>231</v>
      </c>
      <c r="U991" s="326">
        <f>IF(U986=-1,"-1",U984+U985+U986)</f>
        <v>259</v>
      </c>
      <c r="V991" s="129">
        <f>IF(T984+T985+T986&lt;=0,"",IF(U986=-1,"",U991/T991*100-100))</f>
        <v>12.12121212121211</v>
      </c>
      <c r="X991" s="136"/>
      <c r="AA991" s="244"/>
      <c r="AB991" s="244"/>
    </row>
    <row r="992" spans="1:28" ht="14.4" thickTop="1" thickBot="1">
      <c r="B992" s="146"/>
      <c r="C992" s="158"/>
      <c r="D992" s="158"/>
      <c r="E992" s="158"/>
      <c r="F992" s="158"/>
      <c r="G992" s="158"/>
      <c r="H992" s="158"/>
      <c r="I992" s="158"/>
      <c r="J992" s="158"/>
      <c r="K992" s="158"/>
      <c r="L992" s="158"/>
      <c r="M992" s="158"/>
      <c r="N992" s="158"/>
      <c r="O992" s="158"/>
      <c r="P992" s="158"/>
      <c r="Q992" s="158"/>
      <c r="R992" s="158"/>
      <c r="S992" s="158"/>
      <c r="T992" s="158"/>
      <c r="U992" s="158"/>
      <c r="V992" s="146"/>
    </row>
    <row r="993" spans="1:28" s="138" customFormat="1" ht="15.75" customHeight="1" thickTop="1" thickBot="1">
      <c r="A993" s="138" t="str">
        <f>F973&amp;"y"</f>
        <v>RENFEy</v>
      </c>
      <c r="B993" s="152" t="str">
        <f>IF($F$1="de",headings!$C$35,IF($F$1="fr",headings!$B$35,headings!$A$35))</f>
        <v>Full year</v>
      </c>
      <c r="C993" s="286">
        <f>IF(C986=-1,"-1",SUM(C988:C991))</f>
        <v>456639</v>
      </c>
      <c r="D993" s="329">
        <f>IF(D986=-1,"-1",SUM(D988:D991))</f>
        <v>468004</v>
      </c>
      <c r="E993" s="212">
        <f>IF(SUM(C975:C986)&lt;=0,"",IF(D986=-1,"",D993/C993*100-100))</f>
        <v>2.4888369149371812</v>
      </c>
      <c r="F993" s="286">
        <f>IF(F986=-1,"-1",SUM(F988:F991))</f>
        <v>21021</v>
      </c>
      <c r="G993" s="329">
        <f>IF(G986=-1,"-1",SUM(G988:G991))</f>
        <v>21403</v>
      </c>
      <c r="H993" s="212">
        <f>IF(SUM(F975:F986)&lt;=0,"",IF(G986=-1,"",G993/F993*100-100))</f>
        <v>1.817230388658956</v>
      </c>
      <c r="I993" s="329">
        <v>10170</v>
      </c>
      <c r="J993" s="330">
        <v>11231</v>
      </c>
      <c r="K993" s="286">
        <f>IF(K986=-1,"-1",SUM(K988:K991))</f>
        <v>16064</v>
      </c>
      <c r="L993" s="329">
        <f>IF(L986=-1,"-1",SUM(L988:L991))</f>
        <v>17326</v>
      </c>
      <c r="M993" s="212">
        <f>IF(SUM(K975:K986)&lt;=0,"",IF(L986=-1,"",L993/K993*100-100))</f>
        <v>7.8560756972111676</v>
      </c>
      <c r="N993" s="286">
        <f>IF(N986=-1,"-1",SUM(N988:N991))</f>
        <v>7419</v>
      </c>
      <c r="O993" s="329">
        <f>IF(O986=-1,"-1",SUM(O988:O991))</f>
        <v>7564</v>
      </c>
      <c r="P993" s="212">
        <f>IF(SUM(N975:N986)&lt;=0,"",IF(O986=-1,"",O993/N993*100-100))</f>
        <v>1.9544412993664793</v>
      </c>
      <c r="Q993" s="286">
        <f>IF(Q986=-1,"-1",SUM(Q988:Q991))</f>
        <v>2510</v>
      </c>
      <c r="R993" s="329">
        <f>IF(R986=-1,"-1",SUM(R988:R991))</f>
        <v>2843</v>
      </c>
      <c r="S993" s="212">
        <f>IF(SUM(Q975:Q986)&lt;=0,"",IF(R986=-1,"",R993/Q993*100-100))</f>
        <v>13.266932270916328</v>
      </c>
      <c r="T993" s="286">
        <f>IF(T986=-1,"-1",SUM(T988:T991))</f>
        <v>1047</v>
      </c>
      <c r="U993" s="329">
        <f>IF(U986=-1,"-1",SUM(U988:U991))</f>
        <v>1301</v>
      </c>
      <c r="V993" s="212">
        <f>IF(SUM(T975:T986)&lt;=0,"",IF(U986=-1,"",U993/T993*100-100))</f>
        <v>24.259789875835722</v>
      </c>
      <c r="X993" s="136"/>
    </row>
    <row r="994" spans="1:28" ht="13.8" thickTop="1">
      <c r="B994" s="147"/>
      <c r="C994" s="180"/>
      <c r="D994" s="180"/>
      <c r="E994" s="180"/>
      <c r="F994" s="180"/>
      <c r="G994" s="180"/>
      <c r="H994" s="180"/>
      <c r="I994" s="180"/>
      <c r="J994" s="180"/>
      <c r="K994" s="180"/>
      <c r="L994" s="180"/>
      <c r="M994" s="180"/>
      <c r="N994" s="180"/>
      <c r="O994" s="180"/>
      <c r="P994" s="180"/>
      <c r="Q994" s="180"/>
      <c r="R994" s="180"/>
      <c r="S994" s="180"/>
      <c r="T994" s="180"/>
      <c r="U994" s="149"/>
      <c r="V994" s="149"/>
    </row>
    <row r="995" spans="1:28">
      <c r="B995" s="147"/>
      <c r="C995" s="180"/>
      <c r="D995" s="180"/>
      <c r="E995" s="180"/>
      <c r="F995" s="180"/>
      <c r="G995" s="180"/>
      <c r="H995" s="180"/>
      <c r="I995" s="180"/>
      <c r="J995" s="180"/>
      <c r="K995" s="180"/>
      <c r="L995" s="180"/>
      <c r="M995" s="180"/>
      <c r="N995" s="180"/>
      <c r="O995" s="180"/>
      <c r="P995" s="180"/>
      <c r="Q995" s="180"/>
      <c r="R995" s="180"/>
      <c r="S995" s="180"/>
      <c r="T995" s="180"/>
      <c r="U995" s="149"/>
      <c r="V995" s="149"/>
    </row>
    <row r="996" spans="1:28">
      <c r="B996" s="152" t="str">
        <f>IF($F$1="de",headings!$C$37,IF($F$1="fr",headings!$B$37,headings!$A$37))</f>
        <v>Comments</v>
      </c>
      <c r="C996" s="297"/>
      <c r="D996" s="298"/>
      <c r="E996" s="298"/>
      <c r="F996" s="298"/>
      <c r="G996" s="298"/>
      <c r="H996" s="298"/>
      <c r="I996" s="298"/>
      <c r="J996" s="298"/>
      <c r="K996" s="298"/>
      <c r="L996" s="298"/>
      <c r="M996" s="298"/>
      <c r="N996" s="298"/>
      <c r="O996" s="298"/>
      <c r="P996" s="298"/>
      <c r="Q996" s="298"/>
      <c r="R996" s="298"/>
      <c r="S996" s="298"/>
      <c r="T996" s="299"/>
      <c r="U996" s="149"/>
      <c r="V996" s="149"/>
    </row>
    <row r="997" spans="1:28">
      <c r="B997" s="151"/>
      <c r="C997" s="300"/>
      <c r="D997" s="476" t="s">
        <v>369</v>
      </c>
      <c r="E997" s="477"/>
      <c r="F997" s="477"/>
      <c r="G997" s="477"/>
      <c r="H997" s="477"/>
      <c r="I997" s="477"/>
      <c r="J997" s="477"/>
      <c r="K997" s="477"/>
      <c r="L997" s="136"/>
      <c r="M997" s="136"/>
      <c r="N997" s="301"/>
      <c r="O997" s="301"/>
      <c r="P997" s="301"/>
      <c r="Q997" s="301"/>
      <c r="R997" s="301"/>
      <c r="S997" s="301"/>
      <c r="T997" s="302"/>
      <c r="U997" s="149"/>
      <c r="V997" s="149"/>
    </row>
    <row r="998" spans="1:28">
      <c r="B998" s="151"/>
      <c r="C998" s="300"/>
      <c r="D998" s="301"/>
      <c r="E998" s="301"/>
      <c r="F998" s="301"/>
      <c r="G998" s="301"/>
      <c r="H998" s="301"/>
      <c r="I998" s="301"/>
      <c r="J998" s="301"/>
      <c r="K998" s="301"/>
      <c r="L998" s="301"/>
      <c r="M998" s="301"/>
      <c r="N998" s="301"/>
      <c r="O998" s="301"/>
      <c r="P998" s="301"/>
      <c r="Q998" s="301"/>
      <c r="R998" s="301"/>
      <c r="S998" s="301"/>
      <c r="T998" s="302"/>
      <c r="U998" s="149"/>
      <c r="V998" s="149"/>
      <c r="X998" s="141"/>
    </row>
    <row r="999" spans="1:28">
      <c r="B999" s="151"/>
      <c r="C999" s="303"/>
      <c r="D999" s="304"/>
      <c r="E999" s="304"/>
      <c r="F999" s="304"/>
      <c r="G999" s="304"/>
      <c r="H999" s="304"/>
      <c r="I999" s="304"/>
      <c r="J999" s="304"/>
      <c r="K999" s="304"/>
      <c r="L999" s="304"/>
      <c r="M999" s="304"/>
      <c r="N999" s="304"/>
      <c r="O999" s="304"/>
      <c r="P999" s="304"/>
      <c r="Q999" s="304"/>
      <c r="R999" s="304"/>
      <c r="S999" s="304"/>
      <c r="T999" s="305"/>
      <c r="U999" s="149"/>
      <c r="V999" s="149"/>
      <c r="X999" s="131"/>
    </row>
    <row r="1000" spans="1:28">
      <c r="B1000" s="151"/>
      <c r="C1000" s="180"/>
      <c r="D1000" s="180"/>
      <c r="E1000" s="180"/>
      <c r="F1000" s="180"/>
      <c r="G1000" s="180"/>
      <c r="H1000" s="180"/>
      <c r="I1000" s="180"/>
      <c r="J1000" s="180"/>
      <c r="K1000" s="180"/>
      <c r="L1000" s="180"/>
      <c r="M1000" s="180"/>
      <c r="N1000" s="180"/>
      <c r="O1000" s="180"/>
      <c r="P1000" s="180"/>
      <c r="Q1000" s="180"/>
      <c r="R1000" s="180"/>
      <c r="S1000" s="180"/>
      <c r="T1000" s="180"/>
      <c r="U1000" s="149"/>
      <c r="V1000" s="149"/>
    </row>
    <row r="1001" spans="1:28">
      <c r="A1001" s="142"/>
      <c r="B1001" s="143"/>
      <c r="C1001" s="181"/>
      <c r="D1001" s="181"/>
      <c r="E1001" s="181"/>
      <c r="F1001" s="181"/>
      <c r="G1001" s="181"/>
      <c r="H1001" s="181"/>
      <c r="I1001" s="181"/>
      <c r="J1001" s="181"/>
      <c r="K1001" s="181"/>
      <c r="L1001" s="181"/>
      <c r="M1001" s="181"/>
      <c r="N1001" s="181"/>
      <c r="O1001" s="181"/>
      <c r="P1001" s="181"/>
      <c r="Q1001" s="181"/>
      <c r="R1001" s="181"/>
      <c r="S1001" s="181"/>
      <c r="T1001" s="181"/>
      <c r="U1001" s="149"/>
      <c r="V1001" s="149"/>
    </row>
    <row r="1002" spans="1:28" s="141" customFormat="1" ht="6.75" customHeight="1">
      <c r="B1002" s="146"/>
      <c r="C1002" s="154"/>
      <c r="D1002" s="154"/>
      <c r="E1002" s="155"/>
      <c r="F1002" s="154"/>
      <c r="G1002" s="154"/>
      <c r="H1002" s="155"/>
      <c r="I1002" s="154"/>
      <c r="J1002" s="154"/>
      <c r="K1002" s="155"/>
      <c r="L1002" s="154"/>
      <c r="M1002" s="154"/>
      <c r="N1002" s="155"/>
      <c r="O1002" s="154"/>
      <c r="P1002" s="154"/>
      <c r="Q1002" s="155"/>
      <c r="R1002" s="154"/>
      <c r="S1002" s="154"/>
      <c r="T1002" s="155"/>
      <c r="U1002" s="149"/>
      <c r="V1002" s="149"/>
      <c r="X1002" s="136"/>
      <c r="AA1002" s="239"/>
      <c r="AB1002" s="239"/>
    </row>
    <row r="1003" spans="1:28" s="131" customFormat="1" ht="17.399999999999999">
      <c r="B1003" s="150" t="str">
        <f>IF($F$1="de",headings!$C$3,IF($F$1="fr",headings!$B$3,headings!$A$3))</f>
        <v>Railway Operator:</v>
      </c>
      <c r="C1003" s="156"/>
      <c r="D1003" s="156"/>
      <c r="E1003" s="156"/>
      <c r="F1003" s="1020" t="s">
        <v>135</v>
      </c>
      <c r="G1003" s="1020"/>
      <c r="H1003" s="1020"/>
      <c r="I1003" s="1020"/>
      <c r="J1003" s="1020"/>
      <c r="K1003" s="157"/>
      <c r="L1003" s="157"/>
      <c r="M1003" s="252"/>
      <c r="N1003" s="157"/>
      <c r="O1003" s="157"/>
      <c r="P1003" s="157"/>
      <c r="Q1003" s="158"/>
      <c r="R1003" s="158"/>
      <c r="S1003" s="158"/>
      <c r="T1003" s="158"/>
      <c r="U1003" s="149"/>
      <c r="V1003" s="149"/>
      <c r="X1003" s="136"/>
      <c r="AA1003" s="243"/>
      <c r="AB1003" s="243"/>
    </row>
    <row r="1004" spans="1:28" ht="6.75" customHeight="1" thickBot="1">
      <c r="B1004" s="146"/>
      <c r="C1004" s="157"/>
      <c r="D1004" s="157"/>
      <c r="E1004" s="159"/>
      <c r="F1004" s="157"/>
      <c r="G1004" s="157"/>
      <c r="H1004" s="157"/>
      <c r="I1004" s="157"/>
      <c r="J1004" s="157"/>
      <c r="K1004" s="157"/>
      <c r="L1004" s="157"/>
      <c r="M1004" s="157"/>
      <c r="N1004" s="157"/>
      <c r="O1004" s="157"/>
      <c r="P1004" s="157"/>
      <c r="Q1004" s="157"/>
      <c r="R1004" s="157"/>
      <c r="S1004" s="157"/>
      <c r="T1004" s="160"/>
      <c r="U1004" s="149"/>
      <c r="V1004" s="149"/>
    </row>
    <row r="1005" spans="1:28" ht="15.75" customHeight="1" thickTop="1">
      <c r="A1005" s="136" t="str">
        <f>F1003&amp;"m01"</f>
        <v>RZDm01</v>
      </c>
      <c r="B1005" s="146" t="str">
        <f>IF($F$1="de",headings!$C$6,IF($F$1="fr",headings!$B$6,headings!$A$6))</f>
        <v>January</v>
      </c>
      <c r="C1005" s="293">
        <v>67600</v>
      </c>
      <c r="D1005" s="310">
        <v>-1</v>
      </c>
      <c r="E1005" s="124" t="str">
        <f>IF(C1005&lt;0.001,"",IF(D1005=-1,"",D1005/C1005*100-100))</f>
        <v/>
      </c>
      <c r="F1005" s="293">
        <v>8500</v>
      </c>
      <c r="G1005" s="310">
        <v>-1</v>
      </c>
      <c r="H1005" s="124" t="str">
        <f>IF(F1005&lt;0.001,"",IF(G1005=-1,"",G1005/F1005*100-100))</f>
        <v/>
      </c>
      <c r="I1005" s="310">
        <v>-1</v>
      </c>
      <c r="J1005" s="311">
        <v>-1</v>
      </c>
      <c r="K1005" s="164">
        <v>87600</v>
      </c>
      <c r="L1005" s="310">
        <v>-1</v>
      </c>
      <c r="M1005" s="124" t="str">
        <f>IF(K1005&lt;0.001,"",IF(L1005=-1,"",L1005/K1005*100-100))</f>
        <v/>
      </c>
      <c r="N1005" s="164">
        <v>149000</v>
      </c>
      <c r="O1005" s="310">
        <v>-1</v>
      </c>
      <c r="P1005" s="124" t="str">
        <f>IF(N1005&lt;0.001,"",IF(O1005=-1,"",O1005/N1005*100-100))</f>
        <v/>
      </c>
      <c r="Q1005" s="163">
        <v>-1</v>
      </c>
      <c r="R1005" s="310">
        <v>-1</v>
      </c>
      <c r="S1005" s="124" t="str">
        <f>IF(Q1005&lt;0.001,"",IF(R1005=-1,"",R1005/Q1005*100-100))</f>
        <v/>
      </c>
      <c r="T1005" s="163">
        <v>-1</v>
      </c>
      <c r="U1005" s="310">
        <v>-1</v>
      </c>
      <c r="V1005" s="124" t="str">
        <f>IF(T1005&lt;0.001,"",IF(U1005=-1,"",U1005/T1005*100-100))</f>
        <v/>
      </c>
    </row>
    <row r="1006" spans="1:28" ht="15.75" customHeight="1">
      <c r="A1006" s="136" t="str">
        <f>F1003&amp;"m02"</f>
        <v>RZDm02</v>
      </c>
      <c r="B1006" s="146" t="str">
        <f>IF($F$1="de",headings!$C$7,IF($F$1="fr",headings!$B$7,headings!$A$7))</f>
        <v>February</v>
      </c>
      <c r="C1006" s="294">
        <v>64500</v>
      </c>
      <c r="D1006" s="312">
        <v>-1</v>
      </c>
      <c r="E1006" s="127" t="str">
        <f>IF(C1006&lt;0.001,"",IF(D1006=-1,"",D1006/C1006*100-100))</f>
        <v/>
      </c>
      <c r="F1006" s="294">
        <v>7800</v>
      </c>
      <c r="G1006" s="312">
        <v>-1</v>
      </c>
      <c r="H1006" s="127" t="str">
        <f>IF(F1006&lt;0.001,"",IF(G1006=-1,"",G1006/F1006*100-100))</f>
        <v/>
      </c>
      <c r="I1006" s="312">
        <v>-1</v>
      </c>
      <c r="J1006" s="313">
        <v>-1</v>
      </c>
      <c r="K1006" s="166">
        <v>88400</v>
      </c>
      <c r="L1006" s="312">
        <v>-1</v>
      </c>
      <c r="M1006" s="127" t="str">
        <f>IF(K1006&lt;0.001,"",IF(L1006=-1,"",L1006/K1006*100-100))</f>
        <v/>
      </c>
      <c r="N1006" s="166">
        <v>145900</v>
      </c>
      <c r="O1006" s="312">
        <v>-1</v>
      </c>
      <c r="P1006" s="127" t="str">
        <f>IF(N1006&lt;0.001,"",IF(O1006=-1,"",O1006/N1006*100-100))</f>
        <v/>
      </c>
      <c r="Q1006" s="165">
        <v>-1</v>
      </c>
      <c r="R1006" s="312">
        <v>-1</v>
      </c>
      <c r="S1006" s="127" t="str">
        <f>IF(Q1006&lt;0.001,"",IF(R1006=-1,"",R1006/Q1006*100-100))</f>
        <v/>
      </c>
      <c r="T1006" s="165">
        <v>-1</v>
      </c>
      <c r="U1006" s="312">
        <v>-1</v>
      </c>
      <c r="V1006" s="127" t="str">
        <f>IF(T1006&lt;0.001,"",IF(U1006=-1,"",U1006/T1006*100-100))</f>
        <v/>
      </c>
    </row>
    <row r="1007" spans="1:28" ht="15.75" customHeight="1" thickBot="1">
      <c r="A1007" s="136" t="str">
        <f>F1003&amp;"m03"</f>
        <v>RZDm03</v>
      </c>
      <c r="B1007" s="146" t="str">
        <f>IF($F$1="de",headings!$C$8,IF($F$1="fr",headings!$B$8,headings!$A$8))</f>
        <v>March</v>
      </c>
      <c r="C1007" s="295">
        <v>74300</v>
      </c>
      <c r="D1007" s="312">
        <v>-1</v>
      </c>
      <c r="E1007" s="129" t="str">
        <f>IF(C1007&lt;0.001,"",IF(D1007=-1,"",D1007/C1007*100-100))</f>
        <v/>
      </c>
      <c r="F1007" s="295">
        <v>9200</v>
      </c>
      <c r="G1007" s="312">
        <v>-1</v>
      </c>
      <c r="H1007" s="129" t="str">
        <f>IF(F1007&lt;0.001,"",IF(G1007=-1,"",G1007/F1007*100-100))</f>
        <v/>
      </c>
      <c r="I1007" s="312">
        <v>-1</v>
      </c>
      <c r="J1007" s="313">
        <v>-1</v>
      </c>
      <c r="K1007" s="168">
        <v>103100</v>
      </c>
      <c r="L1007" s="312">
        <v>-1</v>
      </c>
      <c r="M1007" s="129" t="str">
        <f>IF(K1007&lt;0.001,"",IF(L1007=-1,"",L1007/K1007*100-100))</f>
        <v/>
      </c>
      <c r="N1007" s="168">
        <v>171100</v>
      </c>
      <c r="O1007" s="312">
        <v>-1</v>
      </c>
      <c r="P1007" s="129" t="str">
        <f>IF(N1007&lt;0.001,"",IF(O1007=-1,"",O1007/N1007*100-100))</f>
        <v/>
      </c>
      <c r="Q1007" s="167">
        <v>-1</v>
      </c>
      <c r="R1007" s="312">
        <v>-1</v>
      </c>
      <c r="S1007" s="129" t="str">
        <f>IF(Q1007&lt;0.001,"",IF(R1007=-1,"",R1007/Q1007*100-100))</f>
        <v/>
      </c>
      <c r="T1007" s="167">
        <v>-1</v>
      </c>
      <c r="U1007" s="312">
        <v>-1</v>
      </c>
      <c r="V1007" s="129" t="str">
        <f>IF(T1007&lt;0.001,"",IF(U1007=-1,"",U1007/T1007*100-100))</f>
        <v/>
      </c>
    </row>
    <row r="1008" spans="1:28" ht="15.75" customHeight="1" thickTop="1">
      <c r="A1008" s="136" t="str">
        <f>F1003&amp;"m04"</f>
        <v>RZDm04</v>
      </c>
      <c r="B1008" s="146" t="str">
        <f>IF($F$1="de",headings!$C$9,IF($F$1="fr",headings!$B$9,headings!$A$9))</f>
        <v>April</v>
      </c>
      <c r="C1008" s="309">
        <v>76800</v>
      </c>
      <c r="D1008" s="310">
        <v>-1</v>
      </c>
      <c r="E1008" s="124" t="str">
        <f t="shared" ref="E1008:E1016" si="121">IF(C1008&lt;0.001,"",IF(D1008=-1,"",D1008/C1008*100-100))</f>
        <v/>
      </c>
      <c r="F1008" s="309">
        <v>8800</v>
      </c>
      <c r="G1008" s="310">
        <v>-1</v>
      </c>
      <c r="H1008" s="124" t="str">
        <f t="shared" ref="H1008:H1016" si="122">IF(F1008&lt;0.001,"",IF(G1008=-1,"",G1008/F1008*100-100))</f>
        <v/>
      </c>
      <c r="I1008" s="310">
        <v>-1</v>
      </c>
      <c r="J1008" s="311">
        <v>-1</v>
      </c>
      <c r="K1008" s="164">
        <v>101100</v>
      </c>
      <c r="L1008" s="310">
        <v>-1</v>
      </c>
      <c r="M1008" s="124" t="str">
        <f t="shared" ref="M1008:M1016" si="123">IF(K1008&lt;0.001,"",IF(L1008=-1,"",L1008/K1008*100-100))</f>
        <v/>
      </c>
      <c r="N1008" s="164">
        <v>169300</v>
      </c>
      <c r="O1008" s="310">
        <v>-1</v>
      </c>
      <c r="P1008" s="124" t="str">
        <f t="shared" ref="P1008:P1016" si="124">IF(N1008&lt;0.001,"",IF(O1008=-1,"",O1008/N1008*100-100))</f>
        <v/>
      </c>
      <c r="Q1008" s="163">
        <v>-1</v>
      </c>
      <c r="R1008" s="310">
        <v>-1</v>
      </c>
      <c r="S1008" s="124" t="str">
        <f t="shared" ref="S1008:S1016" si="125">IF(Q1008&lt;0.001,"",IF(R1008=-1,"",R1008/Q1008*100-100))</f>
        <v/>
      </c>
      <c r="T1008" s="163">
        <v>-1</v>
      </c>
      <c r="U1008" s="310">
        <v>-1</v>
      </c>
      <c r="V1008" s="124" t="str">
        <f t="shared" ref="V1008:V1016" si="126">IF(T1008&lt;0.001,"",IF(U1008=-1,"",U1008/T1008*100-100))</f>
        <v/>
      </c>
    </row>
    <row r="1009" spans="1:28" ht="15.75" customHeight="1">
      <c r="A1009" s="136" t="str">
        <f>F1003&amp;"m05"</f>
        <v>RZDm05</v>
      </c>
      <c r="B1009" s="146" t="str">
        <f>IF($F$1="de",headings!$C$10,IF($F$1="fr",headings!$B$10,headings!$A$10))</f>
        <v>May</v>
      </c>
      <c r="C1009" s="294">
        <v>86500</v>
      </c>
      <c r="D1009" s="312">
        <v>-1</v>
      </c>
      <c r="E1009" s="127" t="str">
        <f t="shared" si="121"/>
        <v/>
      </c>
      <c r="F1009" s="294">
        <v>10300</v>
      </c>
      <c r="G1009" s="312">
        <v>-1</v>
      </c>
      <c r="H1009" s="127" t="str">
        <f t="shared" si="122"/>
        <v/>
      </c>
      <c r="I1009" s="312">
        <v>-1</v>
      </c>
      <c r="J1009" s="313">
        <v>-1</v>
      </c>
      <c r="K1009" s="166">
        <v>103200</v>
      </c>
      <c r="L1009" s="312">
        <v>-1</v>
      </c>
      <c r="M1009" s="127" t="str">
        <f t="shared" si="123"/>
        <v/>
      </c>
      <c r="N1009" s="166">
        <v>171700</v>
      </c>
      <c r="O1009" s="312">
        <v>-1</v>
      </c>
      <c r="P1009" s="127" t="str">
        <f t="shared" si="124"/>
        <v/>
      </c>
      <c r="Q1009" s="165">
        <v>-1</v>
      </c>
      <c r="R1009" s="312">
        <v>-1</v>
      </c>
      <c r="S1009" s="127" t="str">
        <f t="shared" si="125"/>
        <v/>
      </c>
      <c r="T1009" s="165">
        <v>-1</v>
      </c>
      <c r="U1009" s="312">
        <v>-1</v>
      </c>
      <c r="V1009" s="127" t="str">
        <f t="shared" si="126"/>
        <v/>
      </c>
    </row>
    <row r="1010" spans="1:28" ht="15.75" customHeight="1" thickBot="1">
      <c r="A1010" s="136" t="str">
        <f>F1003&amp;"m06"</f>
        <v>RZDm06</v>
      </c>
      <c r="B1010" s="146" t="str">
        <f>IF($F$1="de",headings!$C$11,IF($F$1="fr",headings!$B$11,headings!$A$11))</f>
        <v>June</v>
      </c>
      <c r="C1010" s="295">
        <v>86900</v>
      </c>
      <c r="D1010" s="312">
        <v>-1</v>
      </c>
      <c r="E1010" s="129" t="str">
        <f t="shared" si="121"/>
        <v/>
      </c>
      <c r="F1010" s="295">
        <v>13700</v>
      </c>
      <c r="G1010" s="312">
        <v>-1</v>
      </c>
      <c r="H1010" s="129" t="str">
        <f t="shared" si="122"/>
        <v/>
      </c>
      <c r="I1010" s="312">
        <v>-1</v>
      </c>
      <c r="J1010" s="313">
        <v>-1</v>
      </c>
      <c r="K1010" s="168">
        <v>101300</v>
      </c>
      <c r="L1010" s="312">
        <v>-1</v>
      </c>
      <c r="M1010" s="129" t="str">
        <f t="shared" si="123"/>
        <v/>
      </c>
      <c r="N1010" s="168">
        <v>162900</v>
      </c>
      <c r="O1010" s="312">
        <v>-1</v>
      </c>
      <c r="P1010" s="129" t="str">
        <f t="shared" si="124"/>
        <v/>
      </c>
      <c r="Q1010" s="167">
        <v>-1</v>
      </c>
      <c r="R1010" s="312">
        <v>-1</v>
      </c>
      <c r="S1010" s="129" t="str">
        <f t="shared" si="125"/>
        <v/>
      </c>
      <c r="T1010" s="167">
        <v>-1</v>
      </c>
      <c r="U1010" s="312">
        <v>-1</v>
      </c>
      <c r="V1010" s="129" t="str">
        <f t="shared" si="126"/>
        <v/>
      </c>
    </row>
    <row r="1011" spans="1:28" ht="15.75" customHeight="1" thickTop="1">
      <c r="A1011" s="136" t="str">
        <f>F1003&amp;"m07"</f>
        <v>RZDm07</v>
      </c>
      <c r="B1011" s="146" t="str">
        <f>IF($F$1="de",headings!$C$12,IF($F$1="fr",headings!$B$12,headings!$A$12))</f>
        <v>July</v>
      </c>
      <c r="C1011" s="309">
        <v>-1</v>
      </c>
      <c r="D1011" s="310">
        <v>-1</v>
      </c>
      <c r="E1011" s="127" t="str">
        <f t="shared" si="121"/>
        <v/>
      </c>
      <c r="F1011" s="309">
        <v>-1</v>
      </c>
      <c r="G1011" s="310">
        <v>-1</v>
      </c>
      <c r="H1011" s="127" t="str">
        <f t="shared" si="122"/>
        <v/>
      </c>
      <c r="I1011" s="310">
        <v>-1</v>
      </c>
      <c r="J1011" s="311">
        <v>-1</v>
      </c>
      <c r="K1011" s="164">
        <v>-1</v>
      </c>
      <c r="L1011" s="310">
        <v>-1</v>
      </c>
      <c r="M1011" s="127" t="str">
        <f t="shared" si="123"/>
        <v/>
      </c>
      <c r="N1011" s="163">
        <v>-1</v>
      </c>
      <c r="O1011" s="310">
        <v>-1</v>
      </c>
      <c r="P1011" s="127" t="str">
        <f t="shared" si="124"/>
        <v/>
      </c>
      <c r="Q1011" s="163">
        <v>-1</v>
      </c>
      <c r="R1011" s="310">
        <v>-1</v>
      </c>
      <c r="S1011" s="127" t="str">
        <f t="shared" si="125"/>
        <v/>
      </c>
      <c r="T1011" s="163">
        <v>-1</v>
      </c>
      <c r="U1011" s="310">
        <v>-1</v>
      </c>
      <c r="V1011" s="127" t="str">
        <f t="shared" si="126"/>
        <v/>
      </c>
    </row>
    <row r="1012" spans="1:28" ht="15.75" customHeight="1">
      <c r="A1012" s="136" t="str">
        <f>F1003&amp;"m08"</f>
        <v>RZDm08</v>
      </c>
      <c r="B1012" s="146" t="str">
        <f>IF($F$1="de",headings!$C$13,IF($F$1="fr",headings!$B$13,headings!$A$13))</f>
        <v>August</v>
      </c>
      <c r="C1012" s="294">
        <v>-1</v>
      </c>
      <c r="D1012" s="312">
        <v>-1</v>
      </c>
      <c r="E1012" s="127" t="str">
        <f t="shared" si="121"/>
        <v/>
      </c>
      <c r="F1012" s="294">
        <v>-1</v>
      </c>
      <c r="G1012" s="312">
        <v>-1</v>
      </c>
      <c r="H1012" s="127" t="str">
        <f t="shared" si="122"/>
        <v/>
      </c>
      <c r="I1012" s="312">
        <v>-1</v>
      </c>
      <c r="J1012" s="313">
        <v>-1</v>
      </c>
      <c r="K1012" s="166">
        <v>-1</v>
      </c>
      <c r="L1012" s="312">
        <v>-1</v>
      </c>
      <c r="M1012" s="127" t="str">
        <f t="shared" si="123"/>
        <v/>
      </c>
      <c r="N1012" s="165">
        <v>-1</v>
      </c>
      <c r="O1012" s="312">
        <v>-1</v>
      </c>
      <c r="P1012" s="127" t="str">
        <f t="shared" si="124"/>
        <v/>
      </c>
      <c r="Q1012" s="165">
        <v>-1</v>
      </c>
      <c r="R1012" s="312">
        <v>-1</v>
      </c>
      <c r="S1012" s="127" t="str">
        <f t="shared" si="125"/>
        <v/>
      </c>
      <c r="T1012" s="165">
        <v>-1</v>
      </c>
      <c r="U1012" s="312">
        <v>-1</v>
      </c>
      <c r="V1012" s="127" t="str">
        <f t="shared" si="126"/>
        <v/>
      </c>
    </row>
    <row r="1013" spans="1:28" ht="15.75" customHeight="1" thickBot="1">
      <c r="A1013" s="136" t="str">
        <f>F1003&amp;"m09"</f>
        <v>RZDm09</v>
      </c>
      <c r="B1013" s="146" t="str">
        <f>IF($F$1="de",headings!$C$14,IF($F$1="fr",headings!$B$14,headings!$A$14))</f>
        <v>September</v>
      </c>
      <c r="C1013" s="295">
        <v>-1</v>
      </c>
      <c r="D1013" s="312">
        <v>-1</v>
      </c>
      <c r="E1013" s="129" t="str">
        <f t="shared" si="121"/>
        <v/>
      </c>
      <c r="F1013" s="295">
        <v>-1</v>
      </c>
      <c r="G1013" s="314">
        <v>-1</v>
      </c>
      <c r="H1013" s="129" t="str">
        <f t="shared" si="122"/>
        <v/>
      </c>
      <c r="I1013" s="315">
        <v>-1</v>
      </c>
      <c r="J1013" s="316">
        <v>-1</v>
      </c>
      <c r="K1013" s="168">
        <v>-1</v>
      </c>
      <c r="L1013" s="312">
        <v>-1</v>
      </c>
      <c r="M1013" s="129" t="str">
        <f t="shared" si="123"/>
        <v/>
      </c>
      <c r="N1013" s="167">
        <v>-1</v>
      </c>
      <c r="O1013" s="312">
        <v>-1</v>
      </c>
      <c r="P1013" s="129" t="str">
        <f t="shared" si="124"/>
        <v/>
      </c>
      <c r="Q1013" s="167">
        <v>-1</v>
      </c>
      <c r="R1013" s="312">
        <v>-1</v>
      </c>
      <c r="S1013" s="129" t="str">
        <f t="shared" si="125"/>
        <v/>
      </c>
      <c r="T1013" s="167">
        <v>-1</v>
      </c>
      <c r="U1013" s="312">
        <v>-1</v>
      </c>
      <c r="V1013" s="129" t="str">
        <f t="shared" si="126"/>
        <v/>
      </c>
    </row>
    <row r="1014" spans="1:28" ht="15.75" customHeight="1" thickTop="1">
      <c r="A1014" s="136" t="str">
        <f>F1003&amp;"m10"</f>
        <v>RZDm10</v>
      </c>
      <c r="B1014" s="146" t="str">
        <f>IF($F$1="de",headings!$C$15,IF($F$1="fr",headings!$B$15,headings!$A$15))</f>
        <v>October</v>
      </c>
      <c r="C1014" s="309">
        <v>-1</v>
      </c>
      <c r="D1014" s="310">
        <v>-1</v>
      </c>
      <c r="E1014" s="127" t="str">
        <f t="shared" si="121"/>
        <v/>
      </c>
      <c r="F1014" s="317">
        <v>-1</v>
      </c>
      <c r="G1014" s="312">
        <v>-1</v>
      </c>
      <c r="H1014" s="127" t="str">
        <f t="shared" si="122"/>
        <v/>
      </c>
      <c r="I1014" s="312">
        <v>-1</v>
      </c>
      <c r="J1014" s="313">
        <v>-1</v>
      </c>
      <c r="K1014" s="164">
        <v>-1</v>
      </c>
      <c r="L1014" s="310">
        <v>-1</v>
      </c>
      <c r="M1014" s="127" t="str">
        <f t="shared" si="123"/>
        <v/>
      </c>
      <c r="N1014" s="163">
        <v>-1</v>
      </c>
      <c r="O1014" s="310">
        <v>-1</v>
      </c>
      <c r="P1014" s="127" t="str">
        <f t="shared" si="124"/>
        <v/>
      </c>
      <c r="Q1014" s="163">
        <v>-1</v>
      </c>
      <c r="R1014" s="310">
        <v>-1</v>
      </c>
      <c r="S1014" s="127" t="str">
        <f t="shared" si="125"/>
        <v/>
      </c>
      <c r="T1014" s="163">
        <v>-1</v>
      </c>
      <c r="U1014" s="310">
        <v>-1</v>
      </c>
      <c r="V1014" s="127" t="str">
        <f t="shared" si="126"/>
        <v/>
      </c>
      <c r="X1014" s="137"/>
    </row>
    <row r="1015" spans="1:28" ht="15.75" customHeight="1">
      <c r="A1015" s="136" t="str">
        <f>F1003&amp;"m11"</f>
        <v>RZDm11</v>
      </c>
      <c r="B1015" s="146" t="str">
        <f>IF($F$1="de",headings!$C$16,IF($F$1="fr",headings!$B$16,headings!$A$16))</f>
        <v>November</v>
      </c>
      <c r="C1015" s="294">
        <v>-1</v>
      </c>
      <c r="D1015" s="312">
        <v>-1</v>
      </c>
      <c r="E1015" s="127" t="str">
        <f t="shared" si="121"/>
        <v/>
      </c>
      <c r="F1015" s="317">
        <v>-1</v>
      </c>
      <c r="G1015" s="312">
        <v>-1</v>
      </c>
      <c r="H1015" s="127" t="str">
        <f t="shared" si="122"/>
        <v/>
      </c>
      <c r="I1015" s="312">
        <v>-1</v>
      </c>
      <c r="J1015" s="313">
        <v>-1</v>
      </c>
      <c r="K1015" s="166">
        <v>-1</v>
      </c>
      <c r="L1015" s="312">
        <v>-1</v>
      </c>
      <c r="M1015" s="127" t="str">
        <f t="shared" si="123"/>
        <v/>
      </c>
      <c r="N1015" s="165">
        <v>-1</v>
      </c>
      <c r="O1015" s="312">
        <v>-1</v>
      </c>
      <c r="P1015" s="127" t="str">
        <f t="shared" si="124"/>
        <v/>
      </c>
      <c r="Q1015" s="165">
        <v>-1</v>
      </c>
      <c r="R1015" s="312">
        <v>-1</v>
      </c>
      <c r="S1015" s="127" t="str">
        <f t="shared" si="125"/>
        <v/>
      </c>
      <c r="T1015" s="165">
        <v>-1</v>
      </c>
      <c r="U1015" s="312">
        <v>-1</v>
      </c>
      <c r="V1015" s="127" t="str">
        <f t="shared" si="126"/>
        <v/>
      </c>
      <c r="X1015" s="137"/>
    </row>
    <row r="1016" spans="1:28" ht="15.75" customHeight="1" thickBot="1">
      <c r="A1016" s="136" t="str">
        <f>F1003&amp;"m12"</f>
        <v>RZDm12</v>
      </c>
      <c r="B1016" s="146" t="str">
        <f>IF($F$1="de",headings!$C$17,IF($F$1="fr",headings!$B$17,headings!$A$17))</f>
        <v>December</v>
      </c>
      <c r="C1016" s="325">
        <v>-1</v>
      </c>
      <c r="D1016" s="314">
        <v>-1</v>
      </c>
      <c r="E1016" s="129" t="str">
        <f t="shared" si="121"/>
        <v/>
      </c>
      <c r="F1016" s="325">
        <v>-1</v>
      </c>
      <c r="G1016" s="314">
        <v>-1</v>
      </c>
      <c r="H1016" s="129" t="str">
        <f t="shared" si="122"/>
        <v/>
      </c>
      <c r="I1016" s="314">
        <v>-1</v>
      </c>
      <c r="J1016" s="316">
        <v>-1</v>
      </c>
      <c r="K1016" s="168">
        <v>-1</v>
      </c>
      <c r="L1016" s="314">
        <v>-1</v>
      </c>
      <c r="M1016" s="129" t="str">
        <f t="shared" si="123"/>
        <v/>
      </c>
      <c r="N1016" s="167">
        <v>-1</v>
      </c>
      <c r="O1016" s="314">
        <v>-1</v>
      </c>
      <c r="P1016" s="129" t="str">
        <f t="shared" si="124"/>
        <v/>
      </c>
      <c r="Q1016" s="167">
        <v>-1</v>
      </c>
      <c r="R1016" s="314">
        <v>-1</v>
      </c>
      <c r="S1016" s="129" t="str">
        <f t="shared" si="125"/>
        <v/>
      </c>
      <c r="T1016" s="167">
        <v>-1</v>
      </c>
      <c r="U1016" s="314">
        <v>-1</v>
      </c>
      <c r="V1016" s="129" t="str">
        <f t="shared" si="126"/>
        <v/>
      </c>
      <c r="X1016" s="137"/>
    </row>
    <row r="1017" spans="1:28" ht="14.4" thickTop="1" thickBot="1">
      <c r="B1017" s="146"/>
      <c r="C1017" s="146"/>
      <c r="D1017" s="146"/>
      <c r="E1017" s="146"/>
      <c r="F1017" s="146"/>
      <c r="G1017" s="146"/>
      <c r="H1017" s="146"/>
      <c r="I1017" s="146"/>
      <c r="J1017" s="146"/>
      <c r="K1017" s="169"/>
      <c r="L1017" s="146"/>
      <c r="M1017" s="146"/>
      <c r="N1017" s="169"/>
      <c r="O1017" s="146"/>
      <c r="P1017" s="146"/>
      <c r="Q1017" s="169"/>
      <c r="R1017" s="146"/>
      <c r="S1017" s="146"/>
      <c r="T1017" s="169"/>
      <c r="U1017" s="146"/>
      <c r="V1017" s="146"/>
      <c r="X1017" s="137"/>
    </row>
    <row r="1018" spans="1:28" s="137" customFormat="1" ht="15.75" customHeight="1" thickTop="1">
      <c r="A1018" s="137" t="str">
        <f>F1003&amp;"q1"</f>
        <v>RZDq1</v>
      </c>
      <c r="B1018" s="146" t="str">
        <f>IF($F$1="de",headings!$C$31,IF($F$1="fr",headings!$B$31,headings!$A$31))</f>
        <v>Quarter 1</v>
      </c>
      <c r="C1018" s="319">
        <f>IF(C1007=-1,"-1",C1005+C1006+C1007)</f>
        <v>206400</v>
      </c>
      <c r="D1018" s="320" t="s">
        <v>362</v>
      </c>
      <c r="E1018" s="358" t="str">
        <f>IF(C1007+C1008+C1009&lt;=0,"",IF(D1007=-1,"",D1018/C1018*100-100))</f>
        <v/>
      </c>
      <c r="F1018" s="319">
        <f>IF(F1007=-1,"-1",F1005+F1006+F1007)</f>
        <v>25500</v>
      </c>
      <c r="G1018" s="320" t="s">
        <v>362</v>
      </c>
      <c r="H1018" s="358" t="str">
        <f>IF(F1007+F1008+F1009&lt;=0,"",IF(G1007=-1,"",G1018/F1018*100-100))</f>
        <v/>
      </c>
      <c r="I1018" s="320" t="str">
        <f>IF(I1007=-1,"-1",I1005+I1006+I1007)</f>
        <v>-1</v>
      </c>
      <c r="J1018" s="321" t="str">
        <f>IF(J1007=-1,"-1",J1005+J1006+J1007)</f>
        <v>-1</v>
      </c>
      <c r="K1018" s="172">
        <f>IF(K1007=-1,"-1",K1005+K1006+K1007)</f>
        <v>279100</v>
      </c>
      <c r="L1018" s="320" t="s">
        <v>362</v>
      </c>
      <c r="M1018" s="358" t="str">
        <f>IF(K1007+K1008+K1009&lt;=0,"",IF(L1007=-1,"",L1018/K1018*100-100))</f>
        <v/>
      </c>
      <c r="N1018" s="171">
        <f>IF(N1007=-1,"-1",N1005+N1006+N1007)</f>
        <v>466000</v>
      </c>
      <c r="O1018" s="320" t="s">
        <v>362</v>
      </c>
      <c r="P1018" s="358" t="str">
        <f>IF(N1007+N1008+N1009&lt;=0,"",IF(O1007=-1,"",O1018/N1018*100-100))</f>
        <v/>
      </c>
      <c r="Q1018" s="171" t="str">
        <f>IF(Q1007=-1,"-1",Q1005+Q1006+Q1007)</f>
        <v>-1</v>
      </c>
      <c r="R1018" s="320" t="s">
        <v>362</v>
      </c>
      <c r="S1018" s="358" t="str">
        <f>IF(Q1007+Q1008+Q1009&lt;=0,"",IF(R1007=-1,"",R1018/Q1018*100-100))</f>
        <v/>
      </c>
      <c r="T1018" s="171" t="str">
        <f>IF(T1007=-1,"-1",T1005+T1006+T1007)</f>
        <v>-1</v>
      </c>
      <c r="U1018" s="320" t="s">
        <v>362</v>
      </c>
      <c r="V1018" s="358" t="str">
        <f>IF(T1007+T1008+T1009&lt;=0,"",IF(U1007=-1,"",U1018/T1018*100-100))</f>
        <v/>
      </c>
      <c r="X1018" s="136"/>
      <c r="AA1018" s="244"/>
      <c r="AB1018" s="244"/>
    </row>
    <row r="1019" spans="1:28" s="137" customFormat="1" ht="15.75" customHeight="1">
      <c r="A1019" s="137" t="str">
        <f>F1003&amp;"q2"</f>
        <v>RZDq2</v>
      </c>
      <c r="B1019" s="146" t="str">
        <f>IF($F$1="de",headings!$C$32,IF($F$1="fr",headings!$B$32,headings!$A$32))</f>
        <v>Quarter 2</v>
      </c>
      <c r="C1019" s="322">
        <f>IF(C1010=-1,"-1",C1008+C1009+C1010)</f>
        <v>250200</v>
      </c>
      <c r="D1019" s="323" t="s">
        <v>362</v>
      </c>
      <c r="E1019" s="342" t="str">
        <f>IF(C1008+C1009+C1010&lt;=0,"",IF(D1010=-1,"",D1019/C1019*100-100))</f>
        <v/>
      </c>
      <c r="F1019" s="322">
        <f>IF(F1010=-1,"-1",F1008+F1009+F1010)</f>
        <v>32800</v>
      </c>
      <c r="G1019" s="323" t="s">
        <v>362</v>
      </c>
      <c r="H1019" s="342" t="str">
        <f>IF(F1008+F1009+F1010&lt;=0,"",IF(G1010=-1,"",G1019/F1019*100-100))</f>
        <v/>
      </c>
      <c r="I1019" s="323" t="str">
        <f>IF(I1010=-1,"-1",I1008+I1009+I1010)</f>
        <v>-1</v>
      </c>
      <c r="J1019" s="324" t="str">
        <f>IF(J1010=-1,"-1",J1008+J1009+J1010)</f>
        <v>-1</v>
      </c>
      <c r="K1019" s="174">
        <f>IF(K1010=-1,"-1",K1008+K1009+K1010)</f>
        <v>305600</v>
      </c>
      <c r="L1019" s="323" t="s">
        <v>362</v>
      </c>
      <c r="M1019" s="342" t="str">
        <f>IF(K1008+K1009+K1010&lt;=0,"",IF(L1010=-1,"",L1019/K1019*100-100))</f>
        <v/>
      </c>
      <c r="N1019" s="173">
        <f>IF(N1010=-1,"-1",N1008+N1009+N1010)</f>
        <v>503900</v>
      </c>
      <c r="O1019" s="323" t="s">
        <v>362</v>
      </c>
      <c r="P1019" s="342" t="str">
        <f>IF(N1008+N1009+N1010&lt;=0,"",IF(O1010=-1,"",O1019/N1019*100-100))</f>
        <v/>
      </c>
      <c r="Q1019" s="173" t="str">
        <f>IF(Q1010=-1,"-1",Q1008+Q1009+Q1010)</f>
        <v>-1</v>
      </c>
      <c r="R1019" s="323" t="s">
        <v>362</v>
      </c>
      <c r="S1019" s="342" t="str">
        <f>IF(Q1008+Q1009+Q1010&lt;=0,"",IF(R1010=-1,"",R1019/Q1019*100-100))</f>
        <v/>
      </c>
      <c r="T1019" s="173" t="str">
        <f>IF(T1010=-1,"-1",T1008+T1009+T1010)</f>
        <v>-1</v>
      </c>
      <c r="U1019" s="323" t="s">
        <v>362</v>
      </c>
      <c r="V1019" s="342" t="str">
        <f>IF(T1008+T1009+T1010&lt;=0,"",IF(U1010=-1,"",U1019/T1019*100-100))</f>
        <v/>
      </c>
      <c r="X1019" s="138"/>
      <c r="AA1019" s="244"/>
      <c r="AB1019" s="244"/>
    </row>
    <row r="1020" spans="1:28" s="137" customFormat="1" ht="15.75" customHeight="1">
      <c r="A1020" s="137" t="str">
        <f>F1003&amp;"q3"</f>
        <v>RZDq3</v>
      </c>
      <c r="B1020" s="146" t="str">
        <f>IF($F$1="de",headings!$C$33,IF($F$1="fr",headings!$B$33,headings!$A$33))</f>
        <v>Quarter 3</v>
      </c>
      <c r="C1020" s="322" t="str">
        <f>IF(C1013=-1,"-1",C1011+C1012+C1013)</f>
        <v>-1</v>
      </c>
      <c r="D1020" s="323" t="s">
        <v>362</v>
      </c>
      <c r="E1020" s="342" t="str">
        <f>IF(C1011+C1012+C1013&lt;=0,"",IF(D1013=-1,"",D1020/C1020*100-100))</f>
        <v/>
      </c>
      <c r="F1020" s="322" t="str">
        <f>IF(F1013=-1,"-1",F1011+F1012+F1013)</f>
        <v>-1</v>
      </c>
      <c r="G1020" s="323" t="s">
        <v>362</v>
      </c>
      <c r="H1020" s="342" t="str">
        <f>IF(F1011+F1012+F1013&lt;=0,"",IF(G1013=-1,"",G1020/F1020*100-100))</f>
        <v/>
      </c>
      <c r="I1020" s="323" t="str">
        <f>IF(I1013=-1,"-1",I1011+I1012+I1013)</f>
        <v>-1</v>
      </c>
      <c r="J1020" s="324" t="str">
        <f>IF(J1013=-1,"-1",J1011+J1012+J1013)</f>
        <v>-1</v>
      </c>
      <c r="K1020" s="174" t="str">
        <f>IF(K1013=-1,"-1",K1011+K1012+K1013)</f>
        <v>-1</v>
      </c>
      <c r="L1020" s="323" t="s">
        <v>362</v>
      </c>
      <c r="M1020" s="342" t="str">
        <f>IF(K1011+K1012+K1013&lt;=0,"",IF(L1013=-1,"",L1020/K1020*100-100))</f>
        <v/>
      </c>
      <c r="N1020" s="173" t="str">
        <f>IF(N1013=-1,"-1",N1011+N1012+N1013)</f>
        <v>-1</v>
      </c>
      <c r="O1020" s="323" t="s">
        <v>362</v>
      </c>
      <c r="P1020" s="342" t="str">
        <f>IF(N1011+N1012+N1013&lt;=0,"",IF(O1013=-1,"",O1020/N1020*100-100))</f>
        <v/>
      </c>
      <c r="Q1020" s="173" t="str">
        <f>IF(Q1013=-1,"-1",Q1011+Q1012+Q1013)</f>
        <v>-1</v>
      </c>
      <c r="R1020" s="323" t="s">
        <v>362</v>
      </c>
      <c r="S1020" s="342" t="str">
        <f>IF(Q1011+Q1012+Q1013&lt;=0,"",IF(R1013=-1,"",R1020/Q1020*100-100))</f>
        <v/>
      </c>
      <c r="T1020" s="173" t="str">
        <f>IF(T1013=-1,"-1",T1011+T1012+T1013)</f>
        <v>-1</v>
      </c>
      <c r="U1020" s="323" t="s">
        <v>362</v>
      </c>
      <c r="V1020" s="342" t="str">
        <f>IF(T1011+T1012+T1013&lt;=0,"",IF(U1013=-1,"",U1020/T1020*100-100))</f>
        <v/>
      </c>
      <c r="X1020" s="136"/>
      <c r="AA1020" s="244"/>
      <c r="AB1020" s="244"/>
    </row>
    <row r="1021" spans="1:28" s="137" customFormat="1" ht="15.75" customHeight="1" thickBot="1">
      <c r="A1021" s="137" t="str">
        <f>F1003&amp;"q4"</f>
        <v>RZDq4</v>
      </c>
      <c r="B1021" s="146" t="str">
        <f>IF($F$1="de",headings!$C$34,IF($F$1="fr",headings!$B$34,headings!$A$34))</f>
        <v>Quarter 4</v>
      </c>
      <c r="C1021" s="325" t="str">
        <f>IF(C1016=-1,"-1",C1014+C1015+C1016)</f>
        <v>-1</v>
      </c>
      <c r="D1021" s="326" t="s">
        <v>362</v>
      </c>
      <c r="E1021" s="341" t="str">
        <f>IF(C1014+C1015+C1016&lt;=0,"",IF(D1016=-1,"",D1021/C1021*100-100))</f>
        <v/>
      </c>
      <c r="F1021" s="325" t="str">
        <f>IF(F1016=-1,"-1",F1014+F1015+F1016)</f>
        <v>-1</v>
      </c>
      <c r="G1021" s="326" t="s">
        <v>362</v>
      </c>
      <c r="H1021" s="341" t="str">
        <f>IF(F1014+F1015+F1016&lt;=0,"",IF(G1016=-1,"",G1021/F1021*100-100))</f>
        <v/>
      </c>
      <c r="I1021" s="326" t="str">
        <f>IF(I1016=-1,"-1",I1014+I1015+I1016)</f>
        <v>-1</v>
      </c>
      <c r="J1021" s="327" t="str">
        <f>IF(J1016=-1,"-1",J1014+J1015+J1016)</f>
        <v>-1</v>
      </c>
      <c r="K1021" s="176" t="str">
        <f>IF(K1016=-1,"-1",K1014+K1015+K1016)</f>
        <v>-1</v>
      </c>
      <c r="L1021" s="326" t="s">
        <v>362</v>
      </c>
      <c r="M1021" s="341" t="str">
        <f>IF(K1014+K1015+K1016&lt;=0,"",IF(L1016=-1,"",L1021/K1021*100-100))</f>
        <v/>
      </c>
      <c r="N1021" s="175" t="str">
        <f>IF(N1016=-1,"-1",N1014+N1015+N1016)</f>
        <v>-1</v>
      </c>
      <c r="O1021" s="326" t="s">
        <v>362</v>
      </c>
      <c r="P1021" s="341" t="str">
        <f>IF(N1014+N1015+N1016&lt;=0,"",IF(O1016=-1,"",O1021/N1021*100-100))</f>
        <v/>
      </c>
      <c r="Q1021" s="175" t="str">
        <f>IF(Q1016=-1,"-1",Q1014+Q1015+Q1016)</f>
        <v>-1</v>
      </c>
      <c r="R1021" s="326" t="s">
        <v>362</v>
      </c>
      <c r="S1021" s="341" t="str">
        <f>IF(Q1014+Q1015+Q1016&lt;=0,"",IF(R1016=-1,"",R1021/Q1021*100-100))</f>
        <v/>
      </c>
      <c r="T1021" s="175" t="str">
        <f>IF(T1016=-1,"-1",T1014+T1015+T1016)</f>
        <v>-1</v>
      </c>
      <c r="U1021" s="326" t="s">
        <v>362</v>
      </c>
      <c r="V1021" s="341" t="str">
        <f>IF(T1014+T1015+T1016&lt;=0,"",IF(U1016=-1,"",U1021/T1021*100-100))</f>
        <v/>
      </c>
      <c r="X1021" s="136"/>
      <c r="AA1021" s="244"/>
      <c r="AB1021" s="244"/>
    </row>
    <row r="1022" spans="1:28" ht="14.4" thickTop="1" thickBot="1">
      <c r="B1022" s="146"/>
      <c r="C1022" s="146"/>
      <c r="D1022" s="146"/>
      <c r="E1022" s="146"/>
      <c r="F1022" s="146"/>
      <c r="G1022" s="146"/>
      <c r="H1022" s="146"/>
      <c r="I1022" s="146"/>
      <c r="J1022" s="146"/>
      <c r="K1022" s="158"/>
      <c r="L1022" s="146"/>
      <c r="M1022" s="146"/>
      <c r="N1022" s="158"/>
      <c r="O1022" s="146"/>
      <c r="P1022" s="146"/>
      <c r="Q1022" s="158"/>
      <c r="R1022" s="146"/>
      <c r="S1022" s="146"/>
      <c r="T1022" s="158"/>
      <c r="U1022" s="146"/>
      <c r="V1022" s="146"/>
    </row>
    <row r="1023" spans="1:28" s="138" customFormat="1" ht="15.75" customHeight="1" thickTop="1" thickBot="1">
      <c r="A1023" s="138" t="str">
        <f>F1003&amp;"y"</f>
        <v>RZDy</v>
      </c>
      <c r="B1023" s="152" t="str">
        <f>IF($F$1="de",headings!$C$35,IF($F$1="fr",headings!$B$35,headings!$A$35))</f>
        <v>Full year</v>
      </c>
      <c r="C1023" s="328" t="str">
        <f>IF(C1016=-1,"-1",SUM(C1018:C1021))</f>
        <v>-1</v>
      </c>
      <c r="D1023" s="329" t="s">
        <v>362</v>
      </c>
      <c r="E1023" s="343" t="str">
        <f>IF(SUM(C1005:C1016)&lt;=0,"",IF(D1016=-1,"",D1023/C1023*100-100))</f>
        <v/>
      </c>
      <c r="F1023" s="328" t="str">
        <f>IF(F1016=-1,"-1",SUM(F1018:F1021))</f>
        <v>-1</v>
      </c>
      <c r="G1023" s="329" t="s">
        <v>362</v>
      </c>
      <c r="H1023" s="343" t="str">
        <f>IF(SUM(F1005:F1016)&lt;=0,"",IF(G1016=-1,"",G1023/F1023*100-100))</f>
        <v/>
      </c>
      <c r="I1023" s="329" t="str">
        <f>IF(I1016=-1,"-1",SUM(I1018:I1021))</f>
        <v>-1</v>
      </c>
      <c r="J1023" s="330" t="str">
        <f>IF(J1016=-1,"-1",SUM(J1018:J1021))</f>
        <v>-1</v>
      </c>
      <c r="K1023" s="179" t="str">
        <f>IF(K1016=-1,"-1",SUM(K1018:K1021))</f>
        <v>-1</v>
      </c>
      <c r="L1023" s="329" t="s">
        <v>362</v>
      </c>
      <c r="M1023" s="343" t="str">
        <f>IF(SUM(K1005:K1016)&lt;=0,"",IF(L1016=-1,"",L1023/K1023*100-100))</f>
        <v/>
      </c>
      <c r="N1023" s="178" t="str">
        <f>IF(N1016=-1,"-1",SUM(N1018:N1021))</f>
        <v>-1</v>
      </c>
      <c r="O1023" s="329" t="s">
        <v>362</v>
      </c>
      <c r="P1023" s="343" t="str">
        <f>IF(SUM(N1005:N1016)&lt;=0,"",IF(O1016=-1,"",O1023/N1023*100-100))</f>
        <v/>
      </c>
      <c r="Q1023" s="178" t="str">
        <f>IF(Q1016=-1,"-1",SUM(Q1018:Q1021))</f>
        <v>-1</v>
      </c>
      <c r="R1023" s="329" t="s">
        <v>362</v>
      </c>
      <c r="S1023" s="343" t="str">
        <f>IF(SUM(Q1005:Q1016)&lt;=0,"",IF(R1016=-1,"",R1023/Q1023*100-100))</f>
        <v/>
      </c>
      <c r="T1023" s="178" t="str">
        <f>IF(T1016=-1,"-1",SUM(T1018:T1021))</f>
        <v>-1</v>
      </c>
      <c r="U1023" s="329" t="s">
        <v>362</v>
      </c>
      <c r="V1023" s="343" t="str">
        <f>IF(SUM(T1005:T1016)&lt;=0,"",IF(U1016=-1,"",U1023/T1023*100-100))</f>
        <v/>
      </c>
      <c r="X1023" s="136"/>
    </row>
    <row r="1024" spans="1:28" ht="13.8" thickTop="1">
      <c r="B1024" s="147"/>
      <c r="C1024" s="180"/>
      <c r="D1024" s="180"/>
      <c r="E1024" s="180"/>
      <c r="F1024" s="180"/>
      <c r="G1024" s="180"/>
      <c r="H1024" s="180"/>
      <c r="I1024" s="180"/>
      <c r="J1024" s="180"/>
      <c r="K1024" s="180"/>
      <c r="L1024" s="180"/>
      <c r="M1024" s="180"/>
      <c r="N1024" s="180"/>
      <c r="O1024" s="180"/>
      <c r="P1024" s="180"/>
      <c r="Q1024" s="180"/>
      <c r="R1024" s="180"/>
      <c r="S1024" s="180"/>
      <c r="T1024" s="180"/>
      <c r="U1024" s="149"/>
      <c r="V1024" s="149"/>
    </row>
    <row r="1025" spans="1:28">
      <c r="B1025" s="147"/>
      <c r="C1025" s="180"/>
      <c r="D1025" s="180"/>
      <c r="E1025" s="180"/>
      <c r="F1025" s="180"/>
      <c r="G1025" s="180"/>
      <c r="H1025" s="180"/>
      <c r="I1025" s="180"/>
      <c r="J1025" s="180"/>
      <c r="K1025" s="180"/>
      <c r="L1025" s="180"/>
      <c r="M1025" s="180"/>
      <c r="N1025" s="180"/>
      <c r="O1025" s="180"/>
      <c r="P1025" s="180"/>
      <c r="Q1025" s="180"/>
      <c r="R1025" s="180"/>
      <c r="S1025" s="180"/>
      <c r="T1025" s="180"/>
      <c r="U1025" s="149"/>
      <c r="V1025" s="149"/>
    </row>
    <row r="1026" spans="1:28">
      <c r="B1026" s="152" t="str">
        <f>IF($F$1="de",headings!$C$37,IF($F$1="fr",headings!$B$37,headings!$A$37))</f>
        <v>Comments</v>
      </c>
      <c r="C1026" s="1021"/>
      <c r="D1026" s="1022"/>
      <c r="E1026" s="1022"/>
      <c r="F1026" s="1022"/>
      <c r="G1026" s="1022"/>
      <c r="H1026" s="1022"/>
      <c r="I1026" s="1022"/>
      <c r="J1026" s="1022"/>
      <c r="K1026" s="1022"/>
      <c r="L1026" s="1022"/>
      <c r="M1026" s="1022"/>
      <c r="N1026" s="1022"/>
      <c r="O1026" s="1022"/>
      <c r="P1026" s="1022"/>
      <c r="Q1026" s="1022"/>
      <c r="R1026" s="1022"/>
      <c r="S1026" s="1022"/>
      <c r="T1026" s="1023"/>
      <c r="U1026" s="149"/>
      <c r="V1026" s="149"/>
    </row>
    <row r="1027" spans="1:28">
      <c r="B1027" s="151"/>
      <c r="C1027" s="1024"/>
      <c r="D1027" s="1025"/>
      <c r="E1027" s="1025"/>
      <c r="F1027" s="1025"/>
      <c r="G1027" s="1025"/>
      <c r="H1027" s="1025"/>
      <c r="I1027" s="1025"/>
      <c r="J1027" s="1025"/>
      <c r="K1027" s="1025"/>
      <c r="L1027" s="1025"/>
      <c r="M1027" s="1025"/>
      <c r="N1027" s="1025"/>
      <c r="O1027" s="1025"/>
      <c r="P1027" s="1025"/>
      <c r="Q1027" s="1025"/>
      <c r="R1027" s="1025"/>
      <c r="S1027" s="1025"/>
      <c r="T1027" s="1026"/>
      <c r="U1027" s="149"/>
      <c r="V1027" s="149"/>
    </row>
    <row r="1028" spans="1:28">
      <c r="B1028" s="151"/>
      <c r="C1028" s="1024"/>
      <c r="D1028" s="1025"/>
      <c r="E1028" s="1025"/>
      <c r="F1028" s="1025"/>
      <c r="G1028" s="1025"/>
      <c r="H1028" s="1025"/>
      <c r="I1028" s="1025"/>
      <c r="J1028" s="1025"/>
      <c r="K1028" s="1025"/>
      <c r="L1028" s="1025"/>
      <c r="M1028" s="1025"/>
      <c r="N1028" s="1025"/>
      <c r="O1028" s="1025"/>
      <c r="P1028" s="1025"/>
      <c r="Q1028" s="1025"/>
      <c r="R1028" s="1025"/>
      <c r="S1028" s="1025"/>
      <c r="T1028" s="1026"/>
      <c r="U1028" s="149"/>
      <c r="V1028" s="149"/>
      <c r="X1028" s="141"/>
    </row>
    <row r="1029" spans="1:28">
      <c r="B1029" s="151"/>
      <c r="C1029" s="1027"/>
      <c r="D1029" s="1028"/>
      <c r="E1029" s="1028"/>
      <c r="F1029" s="1028"/>
      <c r="G1029" s="1028"/>
      <c r="H1029" s="1028"/>
      <c r="I1029" s="1028"/>
      <c r="J1029" s="1028"/>
      <c r="K1029" s="1028"/>
      <c r="L1029" s="1028"/>
      <c r="M1029" s="1028"/>
      <c r="N1029" s="1028"/>
      <c r="O1029" s="1028"/>
      <c r="P1029" s="1028"/>
      <c r="Q1029" s="1028"/>
      <c r="R1029" s="1028"/>
      <c r="S1029" s="1028"/>
      <c r="T1029" s="1029"/>
      <c r="U1029" s="149"/>
      <c r="V1029" s="149"/>
      <c r="X1029" s="131"/>
    </row>
    <row r="1030" spans="1:28">
      <c r="B1030" s="151"/>
      <c r="C1030" s="180"/>
      <c r="D1030" s="180"/>
      <c r="E1030" s="180"/>
      <c r="F1030" s="180"/>
      <c r="G1030" s="180"/>
      <c r="H1030" s="180"/>
      <c r="I1030" s="180"/>
      <c r="J1030" s="180"/>
      <c r="K1030" s="180"/>
      <c r="L1030" s="180"/>
      <c r="M1030" s="180"/>
      <c r="N1030" s="180"/>
      <c r="O1030" s="180"/>
      <c r="P1030" s="180"/>
      <c r="Q1030" s="180"/>
      <c r="R1030" s="180"/>
      <c r="S1030" s="180"/>
      <c r="T1030" s="180"/>
      <c r="U1030" s="149"/>
      <c r="V1030" s="149"/>
    </row>
    <row r="1031" spans="1:28">
      <c r="A1031" s="142"/>
      <c r="B1031" s="143"/>
      <c r="C1031" s="181"/>
      <c r="D1031" s="181"/>
      <c r="E1031" s="181"/>
      <c r="F1031" s="181"/>
      <c r="G1031" s="181"/>
      <c r="H1031" s="181"/>
      <c r="I1031" s="181"/>
      <c r="J1031" s="181"/>
      <c r="K1031" s="181"/>
      <c r="L1031" s="181"/>
      <c r="M1031" s="181"/>
      <c r="N1031" s="181"/>
      <c r="O1031" s="181"/>
      <c r="P1031" s="181"/>
      <c r="Q1031" s="181"/>
      <c r="R1031" s="181"/>
      <c r="S1031" s="181"/>
      <c r="T1031" s="181"/>
      <c r="U1031" s="149"/>
      <c r="V1031" s="149"/>
    </row>
    <row r="1032" spans="1:28" s="141" customFormat="1" ht="6.75" customHeight="1">
      <c r="B1032" s="146"/>
      <c r="C1032" s="154"/>
      <c r="D1032" s="154"/>
      <c r="E1032" s="155"/>
      <c r="F1032" s="154"/>
      <c r="G1032" s="154"/>
      <c r="H1032" s="155"/>
      <c r="I1032" s="154"/>
      <c r="J1032" s="154"/>
      <c r="K1032" s="155"/>
      <c r="L1032" s="154"/>
      <c r="M1032" s="154"/>
      <c r="N1032" s="155"/>
      <c r="O1032" s="154"/>
      <c r="P1032" s="154"/>
      <c r="Q1032" s="155"/>
      <c r="R1032" s="154"/>
      <c r="S1032" s="154"/>
      <c r="T1032" s="155"/>
      <c r="U1032" s="149"/>
      <c r="V1032" s="149"/>
      <c r="X1032" s="136"/>
      <c r="AA1032" s="239"/>
      <c r="AB1032" s="239"/>
    </row>
    <row r="1033" spans="1:28" s="131" customFormat="1" ht="17.399999999999999">
      <c r="B1033" s="150" t="str">
        <f>IF($F$1="de",headings!$C$3,IF($F$1="fr",headings!$B$3,headings!$A$3))</f>
        <v>Railway Operator:</v>
      </c>
      <c r="C1033" s="156"/>
      <c r="D1033" s="156"/>
      <c r="E1033" s="156"/>
      <c r="F1033" s="1020" t="s">
        <v>26</v>
      </c>
      <c r="G1033" s="1020"/>
      <c r="H1033" s="1020"/>
      <c r="I1033" s="1020"/>
      <c r="J1033" s="1020"/>
      <c r="K1033" s="157"/>
      <c r="L1033" s="157"/>
      <c r="M1033" s="157"/>
      <c r="N1033" s="157"/>
      <c r="O1033" s="157"/>
      <c r="P1033" s="157"/>
      <c r="Q1033" s="158"/>
      <c r="R1033" s="158"/>
      <c r="S1033" s="158"/>
      <c r="T1033" s="158"/>
      <c r="U1033" s="149"/>
      <c r="V1033" s="149"/>
      <c r="X1033" s="136"/>
      <c r="AA1033" s="243"/>
      <c r="AB1033" s="243"/>
    </row>
    <row r="1034" spans="1:28" ht="6.75" customHeight="1" thickBot="1">
      <c r="B1034" s="146"/>
      <c r="C1034" s="157"/>
      <c r="D1034" s="157"/>
      <c r="E1034" s="159"/>
      <c r="F1034" s="157"/>
      <c r="G1034" s="157"/>
      <c r="H1034" s="157"/>
      <c r="I1034" s="157"/>
      <c r="J1034" s="157"/>
      <c r="K1034" s="157"/>
      <c r="L1034" s="157"/>
      <c r="M1034" s="157"/>
      <c r="N1034" s="157"/>
      <c r="O1034" s="157"/>
      <c r="P1034" s="157"/>
      <c r="Q1034" s="157"/>
      <c r="R1034" s="157"/>
      <c r="S1034" s="157"/>
      <c r="T1034" s="160"/>
      <c r="U1034" s="149"/>
      <c r="V1034" s="149"/>
    </row>
    <row r="1035" spans="1:28" ht="15.75" customHeight="1" thickTop="1">
      <c r="A1035" s="136" t="str">
        <f>F1033&amp;"m01"</f>
        <v>SBB CFF FFSm01</v>
      </c>
      <c r="B1035" s="146" t="str">
        <f>IF($F$1="de",headings!$C$6,IF($F$1="fr",headings!$B$6,headings!$A$6))</f>
        <v>January</v>
      </c>
      <c r="C1035" s="293">
        <v>27256.798951491135</v>
      </c>
      <c r="D1035" s="310">
        <v>-1</v>
      </c>
      <c r="E1035" s="124" t="str">
        <f>IF(C1035&lt;0.001,"",IF(D1035=-1,"",D1035/C1035*100-100))</f>
        <v/>
      </c>
      <c r="F1035" s="293">
        <v>1365.367277208006</v>
      </c>
      <c r="G1035" s="310">
        <v>-1</v>
      </c>
      <c r="H1035" s="124" t="str">
        <f>IF(F1035&lt;0.001,"",IF(G1035=-1,"",G1035/F1035*100-100))</f>
        <v/>
      </c>
      <c r="I1035" s="310">
        <v>-1</v>
      </c>
      <c r="J1035" s="311">
        <v>-1</v>
      </c>
      <c r="K1035" s="293">
        <v>3595.9470449999999</v>
      </c>
      <c r="L1035" s="310">
        <v>-1</v>
      </c>
      <c r="M1035" s="124" t="str">
        <f>IF(K1035&lt;0.001,"",IF(L1035=-1,"",L1035/K1035*100-100))</f>
        <v/>
      </c>
      <c r="N1035" s="293">
        <v>960.44377830399992</v>
      </c>
      <c r="O1035" s="310">
        <v>-1</v>
      </c>
      <c r="P1035" s="124" t="str">
        <f>IF(N1035&lt;0.001,"",IF(O1035=-1,"",O1035/N1035*100-100))</f>
        <v/>
      </c>
      <c r="Q1035" s="293">
        <v>2220.5705149999999</v>
      </c>
      <c r="R1035" s="310">
        <v>-1</v>
      </c>
      <c r="S1035" s="124" t="str">
        <f>IF(Q1035&lt;0.001,"",IF(R1035=-1,"",R1035/Q1035*100-100))</f>
        <v/>
      </c>
      <c r="T1035" s="293">
        <v>781.18863965199989</v>
      </c>
      <c r="U1035" s="310">
        <v>-1</v>
      </c>
      <c r="V1035" s="124" t="str">
        <f>IF(T1035&lt;0.001,"",IF(U1035=-1,"",U1035/T1035*100-100))</f>
        <v/>
      </c>
    </row>
    <row r="1036" spans="1:28" ht="15.75" customHeight="1">
      <c r="A1036" s="136" t="str">
        <f>F1033&amp;"m02"</f>
        <v>SBB CFF FFSm02</v>
      </c>
      <c r="B1036" s="146" t="str">
        <f>IF($F$1="de",headings!$C$7,IF($F$1="fr",headings!$B$7,headings!$A$7))</f>
        <v>February</v>
      </c>
      <c r="C1036" s="294">
        <v>25849.060786650709</v>
      </c>
      <c r="D1036" s="312">
        <v>-1</v>
      </c>
      <c r="E1036" s="127" t="str">
        <f>IF(C1036&lt;0.001,"",IF(D1036=-1,"",D1036/C1036*100-100))</f>
        <v/>
      </c>
      <c r="F1036" s="294">
        <v>1302.6312577943229</v>
      </c>
      <c r="G1036" s="312">
        <v>-1</v>
      </c>
      <c r="H1036" s="127" t="str">
        <f>IF(F1036&lt;0.001,"",IF(G1036=-1,"",G1036/F1036*100-100))</f>
        <v/>
      </c>
      <c r="I1036" s="312">
        <v>-1</v>
      </c>
      <c r="J1036" s="313">
        <v>-1</v>
      </c>
      <c r="K1036" s="294">
        <v>3833.3523679999998</v>
      </c>
      <c r="L1036" s="312">
        <v>-1</v>
      </c>
      <c r="M1036" s="127" t="str">
        <f>IF(K1036&lt;0.001,"",IF(L1036=-1,"",L1036/K1036*100-100))</f>
        <v/>
      </c>
      <c r="N1036" s="294">
        <v>1022.079567673</v>
      </c>
      <c r="O1036" s="312">
        <v>-1</v>
      </c>
      <c r="P1036" s="127" t="str">
        <f>IF(N1036&lt;0.001,"",IF(O1036=-1,"",O1036/N1036*100-100))</f>
        <v/>
      </c>
      <c r="Q1036" s="294">
        <v>2299.7095869999998</v>
      </c>
      <c r="R1036" s="312">
        <v>-1</v>
      </c>
      <c r="S1036" s="127" t="str">
        <f>IF(Q1036&lt;0.001,"",IF(R1036=-1,"",R1036/Q1036*100-100))</f>
        <v/>
      </c>
      <c r="T1036" s="294">
        <v>828.87684165099995</v>
      </c>
      <c r="U1036" s="312">
        <v>-1</v>
      </c>
      <c r="V1036" s="127" t="str">
        <f>IF(T1036&lt;0.001,"",IF(U1036=-1,"",U1036/T1036*100-100))</f>
        <v/>
      </c>
    </row>
    <row r="1037" spans="1:28" ht="15.75" customHeight="1" thickBot="1">
      <c r="A1037" s="136" t="str">
        <f>F1033&amp;"m03"</f>
        <v>SBB CFF FFSm03</v>
      </c>
      <c r="B1037" s="146" t="str">
        <f>IF($F$1="de",headings!$C$8,IF($F$1="fr",headings!$B$8,headings!$A$8))</f>
        <v>March</v>
      </c>
      <c r="C1037" s="295">
        <v>30201.814659554639</v>
      </c>
      <c r="D1037" s="312">
        <v>-1</v>
      </c>
      <c r="E1037" s="129" t="str">
        <f>IF(C1037&lt;0.001,"",IF(D1037=-1,"",D1037/C1037*100-100))</f>
        <v/>
      </c>
      <c r="F1037" s="295">
        <v>1523.9196906877464</v>
      </c>
      <c r="G1037" s="312">
        <v>-1</v>
      </c>
      <c r="H1037" s="129" t="str">
        <f>IF(F1037&lt;0.001,"",IF(G1037=-1,"",G1037/F1037*100-100))</f>
        <v/>
      </c>
      <c r="I1037" s="312">
        <v>-1</v>
      </c>
      <c r="J1037" s="313">
        <v>-1</v>
      </c>
      <c r="K1037" s="295">
        <v>4494.7288130000015</v>
      </c>
      <c r="L1037" s="312">
        <v>-1</v>
      </c>
      <c r="M1037" s="129" t="str">
        <f>IF(K1037&lt;0.001,"",IF(L1037=-1,"",L1037/K1037*100-100))</f>
        <v/>
      </c>
      <c r="N1037" s="295">
        <v>1213.6892757379999</v>
      </c>
      <c r="O1037" s="312">
        <v>-1</v>
      </c>
      <c r="P1037" s="129" t="str">
        <f>IF(N1037&lt;0.001,"",IF(O1037=-1,"",O1037/N1037*100-100))</f>
        <v/>
      </c>
      <c r="Q1037" s="295">
        <v>2570.3046689999996</v>
      </c>
      <c r="R1037" s="312">
        <v>-1</v>
      </c>
      <c r="S1037" s="129" t="str">
        <f>IF(Q1037&lt;0.001,"",IF(R1037=-1,"",R1037/Q1037*100-100))</f>
        <v/>
      </c>
      <c r="T1037" s="295">
        <v>971.520615658</v>
      </c>
      <c r="U1037" s="312">
        <v>-1</v>
      </c>
      <c r="V1037" s="129" t="str">
        <f>IF(T1037&lt;0.001,"",IF(U1037=-1,"",U1037/T1037*100-100))</f>
        <v/>
      </c>
    </row>
    <row r="1038" spans="1:28" ht="15.75" customHeight="1" thickTop="1">
      <c r="A1038" s="136" t="str">
        <f>F1033&amp;"m04"</f>
        <v>SBB CFF FFSm04</v>
      </c>
      <c r="B1038" s="146" t="str">
        <f>IF($F$1="de",headings!$C$9,IF($F$1="fr",headings!$B$9,headings!$A$9))</f>
        <v>April</v>
      </c>
      <c r="C1038" s="309">
        <v>28025.341843002832</v>
      </c>
      <c r="D1038" s="310">
        <v>-1</v>
      </c>
      <c r="E1038" s="124" t="str">
        <f t="shared" ref="E1038:E1046" si="127">IF(C1038&lt;0.001,"",IF(D1038=-1,"",D1038/C1038*100-100))</f>
        <v/>
      </c>
      <c r="F1038" s="309">
        <v>1419.4419679198165</v>
      </c>
      <c r="G1038" s="310">
        <v>-1</v>
      </c>
      <c r="H1038" s="124" t="str">
        <f t="shared" ref="H1038:H1046" si="128">IF(F1038&lt;0.001,"",IF(G1038=-1,"",G1038/F1038*100-100))</f>
        <v/>
      </c>
      <c r="I1038" s="310">
        <v>-1</v>
      </c>
      <c r="J1038" s="311">
        <v>-1</v>
      </c>
      <c r="K1038" s="309">
        <v>4122.7002919999995</v>
      </c>
      <c r="L1038" s="310">
        <v>-1</v>
      </c>
      <c r="M1038" s="124" t="str">
        <f t="shared" ref="M1038:M1046" si="129">IF(K1038&lt;0.001,"",IF(L1038=-1,"",L1038/K1038*100-100))</f>
        <v/>
      </c>
      <c r="N1038" s="309">
        <v>1130.926214334</v>
      </c>
      <c r="O1038" s="310">
        <v>-1</v>
      </c>
      <c r="P1038" s="124" t="str">
        <f t="shared" ref="P1038:P1046" si="130">IF(N1038&lt;0.001,"",IF(O1038=-1,"",O1038/N1038*100-100))</f>
        <v/>
      </c>
      <c r="Q1038" s="309">
        <v>2400.4461689999998</v>
      </c>
      <c r="R1038" s="310">
        <v>-1</v>
      </c>
      <c r="S1038" s="124" t="str">
        <f t="shared" ref="S1038:S1046" si="131">IF(Q1038&lt;0.001,"",IF(R1038=-1,"",R1038/Q1038*100-100))</f>
        <v/>
      </c>
      <c r="T1038" s="309">
        <v>920.97327532599991</v>
      </c>
      <c r="U1038" s="310">
        <v>-1</v>
      </c>
      <c r="V1038" s="124" t="str">
        <f t="shared" ref="V1038:V1046" si="132">IF(T1038&lt;0.001,"",IF(U1038=-1,"",U1038/T1038*100-100))</f>
        <v/>
      </c>
    </row>
    <row r="1039" spans="1:28" ht="15.75" customHeight="1">
      <c r="A1039" s="136" t="str">
        <f>F1033&amp;"m05"</f>
        <v>SBB CFF FFSm05</v>
      </c>
      <c r="B1039" s="146" t="str">
        <f>IF($F$1="de",headings!$C$10,IF($F$1="fr",headings!$B$10,headings!$A$10))</f>
        <v>May</v>
      </c>
      <c r="C1039" s="294">
        <v>28303.201183954305</v>
      </c>
      <c r="D1039" s="312">
        <v>-1</v>
      </c>
      <c r="E1039" s="127" t="str">
        <f t="shared" si="127"/>
        <v/>
      </c>
      <c r="F1039" s="294">
        <v>1429.8100533077925</v>
      </c>
      <c r="G1039" s="312">
        <v>-1</v>
      </c>
      <c r="H1039" s="127" t="str">
        <f t="shared" si="128"/>
        <v/>
      </c>
      <c r="I1039" s="312">
        <v>-1</v>
      </c>
      <c r="J1039" s="313">
        <v>-1</v>
      </c>
      <c r="K1039" s="294">
        <v>4115.0593980000003</v>
      </c>
      <c r="L1039" s="312">
        <v>-1</v>
      </c>
      <c r="M1039" s="127" t="str">
        <f t="shared" si="129"/>
        <v/>
      </c>
      <c r="N1039" s="294">
        <v>1118.2705114600001</v>
      </c>
      <c r="O1039" s="312">
        <v>-1</v>
      </c>
      <c r="P1039" s="127" t="str">
        <f t="shared" si="130"/>
        <v/>
      </c>
      <c r="Q1039" s="294">
        <v>2408.4339610000002</v>
      </c>
      <c r="R1039" s="312">
        <v>-1</v>
      </c>
      <c r="S1039" s="127" t="str">
        <f t="shared" si="131"/>
        <v/>
      </c>
      <c r="T1039" s="294">
        <v>909.60760795199997</v>
      </c>
      <c r="U1039" s="312">
        <v>-1</v>
      </c>
      <c r="V1039" s="127" t="str">
        <f t="shared" si="132"/>
        <v/>
      </c>
    </row>
    <row r="1040" spans="1:28" ht="15.75" customHeight="1" thickBot="1">
      <c r="A1040" s="136" t="str">
        <f>F1033&amp;"m06"</f>
        <v>SBB CFF FFSm06</v>
      </c>
      <c r="B1040" s="146" t="str">
        <f>IF($F$1="de",headings!$C$11,IF($F$1="fr",headings!$B$11,headings!$A$11))</f>
        <v>June</v>
      </c>
      <c r="C1040" s="295">
        <v>29373.892682280028</v>
      </c>
      <c r="D1040" s="312">
        <v>-1</v>
      </c>
      <c r="E1040" s="129" t="str">
        <f t="shared" si="127"/>
        <v/>
      </c>
      <c r="F1040" s="295">
        <v>1468.4201930938668</v>
      </c>
      <c r="G1040" s="312">
        <v>-1</v>
      </c>
      <c r="H1040" s="129" t="str">
        <f t="shared" si="128"/>
        <v/>
      </c>
      <c r="I1040" s="312">
        <v>-1</v>
      </c>
      <c r="J1040" s="313">
        <v>-1</v>
      </c>
      <c r="K1040" s="295">
        <v>4447.9925350000003</v>
      </c>
      <c r="L1040" s="312">
        <v>-1</v>
      </c>
      <c r="M1040" s="129" t="str">
        <f t="shared" si="129"/>
        <v/>
      </c>
      <c r="N1040" s="295">
        <v>1161.0245119359997</v>
      </c>
      <c r="O1040" s="312">
        <v>-1</v>
      </c>
      <c r="P1040" s="129" t="str">
        <f t="shared" si="130"/>
        <v/>
      </c>
      <c r="Q1040" s="295">
        <v>2436.814762</v>
      </c>
      <c r="R1040" s="312">
        <v>-1</v>
      </c>
      <c r="S1040" s="129" t="str">
        <f t="shared" si="131"/>
        <v/>
      </c>
      <c r="T1040" s="295">
        <v>913.89863986900002</v>
      </c>
      <c r="U1040" s="312">
        <v>-1</v>
      </c>
      <c r="V1040" s="129" t="str">
        <f t="shared" si="132"/>
        <v/>
      </c>
    </row>
    <row r="1041" spans="1:28" ht="15.75" customHeight="1" thickTop="1">
      <c r="A1041" s="136" t="str">
        <f>F1033&amp;"m07"</f>
        <v>SBB CFF FFSm07</v>
      </c>
      <c r="B1041" s="146" t="str">
        <f>IF($F$1="de",headings!$C$12,IF($F$1="fr",headings!$B$12,headings!$A$12))</f>
        <v>July</v>
      </c>
      <c r="C1041" s="309">
        <v>28310.479435550438</v>
      </c>
      <c r="D1041" s="310">
        <v>-1</v>
      </c>
      <c r="E1041" s="127" t="str">
        <f t="shared" si="127"/>
        <v/>
      </c>
      <c r="F1041" s="309">
        <v>1444.7339355959055</v>
      </c>
      <c r="G1041" s="310">
        <v>-1</v>
      </c>
      <c r="H1041" s="127" t="str">
        <f t="shared" si="128"/>
        <v/>
      </c>
      <c r="I1041" s="310">
        <v>-1</v>
      </c>
      <c r="J1041" s="311">
        <v>-1</v>
      </c>
      <c r="K1041" s="309">
        <v>4305.7440720000004</v>
      </c>
      <c r="L1041" s="310">
        <v>-1</v>
      </c>
      <c r="M1041" s="124" t="str">
        <f t="shared" si="129"/>
        <v/>
      </c>
      <c r="N1041" s="309">
        <v>1174.0459774359999</v>
      </c>
      <c r="O1041" s="310">
        <v>-1</v>
      </c>
      <c r="P1041" s="124" t="str">
        <f t="shared" si="130"/>
        <v/>
      </c>
      <c r="Q1041" s="309">
        <v>2424.0044560000001</v>
      </c>
      <c r="R1041" s="310">
        <v>-1</v>
      </c>
      <c r="S1041" s="124" t="str">
        <f t="shared" si="131"/>
        <v/>
      </c>
      <c r="T1041" s="309">
        <v>940.19756490999987</v>
      </c>
      <c r="U1041" s="310">
        <v>-1</v>
      </c>
      <c r="V1041" s="124" t="str">
        <f t="shared" si="132"/>
        <v/>
      </c>
    </row>
    <row r="1042" spans="1:28" ht="15.75" customHeight="1">
      <c r="A1042" s="136" t="str">
        <f>F1033&amp;"m08"</f>
        <v>SBB CFF FFSm08</v>
      </c>
      <c r="B1042" s="146" t="str">
        <f>IF($F$1="de",headings!$C$13,IF($F$1="fr",headings!$B$13,headings!$A$13))</f>
        <v>August</v>
      </c>
      <c r="C1042" s="294">
        <v>28708.484190096304</v>
      </c>
      <c r="D1042" s="312">
        <v>-1</v>
      </c>
      <c r="E1042" s="127" t="str">
        <f t="shared" si="127"/>
        <v/>
      </c>
      <c r="F1042" s="294">
        <v>1468.1725532709615</v>
      </c>
      <c r="G1042" s="312">
        <v>-1</v>
      </c>
      <c r="H1042" s="127" t="str">
        <f t="shared" si="128"/>
        <v/>
      </c>
      <c r="I1042" s="312">
        <v>-1</v>
      </c>
      <c r="J1042" s="313">
        <v>-1</v>
      </c>
      <c r="K1042" s="294">
        <v>3700.8121739999997</v>
      </c>
      <c r="L1042" s="312">
        <v>-1</v>
      </c>
      <c r="M1042" s="127" t="str">
        <f t="shared" si="129"/>
        <v/>
      </c>
      <c r="N1042" s="294">
        <v>911.50077127700013</v>
      </c>
      <c r="O1042" s="312">
        <v>-1</v>
      </c>
      <c r="P1042" s="127" t="str">
        <f t="shared" si="130"/>
        <v/>
      </c>
      <c r="Q1042" s="294">
        <v>1969.3869650000001</v>
      </c>
      <c r="R1042" s="312">
        <v>-1</v>
      </c>
      <c r="S1042" s="127" t="str">
        <f t="shared" si="131"/>
        <v/>
      </c>
      <c r="T1042" s="294">
        <v>699.1880421169999</v>
      </c>
      <c r="U1042" s="312">
        <v>-1</v>
      </c>
      <c r="V1042" s="127" t="str">
        <f t="shared" si="132"/>
        <v/>
      </c>
    </row>
    <row r="1043" spans="1:28" ht="15.75" customHeight="1" thickBot="1">
      <c r="A1043" s="136" t="str">
        <f>F1033&amp;"m09"</f>
        <v>SBB CFF FFSm09</v>
      </c>
      <c r="B1043" s="146" t="str">
        <f>IF($F$1="de",headings!$C$14,IF($F$1="fr",headings!$B$14,headings!$A$14))</f>
        <v>September</v>
      </c>
      <c r="C1043" s="295">
        <v>30044.423166948283</v>
      </c>
      <c r="D1043" s="312">
        <v>-1</v>
      </c>
      <c r="E1043" s="129" t="str">
        <f t="shared" si="127"/>
        <v/>
      </c>
      <c r="F1043" s="295">
        <v>1526.7848217257585</v>
      </c>
      <c r="G1043" s="314">
        <v>-1</v>
      </c>
      <c r="H1043" s="129" t="str">
        <f t="shared" si="128"/>
        <v/>
      </c>
      <c r="I1043" s="315">
        <v>-1</v>
      </c>
      <c r="J1043" s="316">
        <v>-1</v>
      </c>
      <c r="K1043" s="295">
        <v>4471.4845779999996</v>
      </c>
      <c r="L1043" s="314">
        <v>-1</v>
      </c>
      <c r="M1043" s="129" t="str">
        <f t="shared" si="129"/>
        <v/>
      </c>
      <c r="N1043" s="295">
        <v>1159.1577364369998</v>
      </c>
      <c r="O1043" s="314">
        <v>-1</v>
      </c>
      <c r="P1043" s="129" t="str">
        <f t="shared" si="130"/>
        <v/>
      </c>
      <c r="Q1043" s="295">
        <v>2385.6894430000002</v>
      </c>
      <c r="R1043" s="314">
        <v>-1</v>
      </c>
      <c r="S1043" s="129" t="str">
        <f t="shared" si="131"/>
        <v/>
      </c>
      <c r="T1043" s="295">
        <v>901.58237780399986</v>
      </c>
      <c r="U1043" s="314">
        <v>-1</v>
      </c>
      <c r="V1043" s="129" t="str">
        <f t="shared" si="132"/>
        <v/>
      </c>
    </row>
    <row r="1044" spans="1:28" ht="15.75" customHeight="1" thickTop="1">
      <c r="A1044" s="136" t="str">
        <f>F1033&amp;"m10"</f>
        <v>SBB CFF FFSm10</v>
      </c>
      <c r="B1044" s="146" t="str">
        <f>IF($F$1="de",headings!$C$15,IF($F$1="fr",headings!$B$15,headings!$A$15))</f>
        <v>October</v>
      </c>
      <c r="C1044" s="309">
        <v>30403.168615671329</v>
      </c>
      <c r="D1044" s="310">
        <v>-1</v>
      </c>
      <c r="E1044" s="127" t="str">
        <f t="shared" si="127"/>
        <v/>
      </c>
      <c r="F1044" s="317">
        <v>1552.0966011657695</v>
      </c>
      <c r="G1044" s="312">
        <v>-1</v>
      </c>
      <c r="H1044" s="127" t="str">
        <f t="shared" si="128"/>
        <v/>
      </c>
      <c r="I1044" s="312">
        <v>-1</v>
      </c>
      <c r="J1044" s="313">
        <v>-1</v>
      </c>
      <c r="K1044" s="317">
        <v>4613.1444369999999</v>
      </c>
      <c r="L1044" s="312">
        <v>-1</v>
      </c>
      <c r="M1044" s="127" t="str">
        <f t="shared" si="129"/>
        <v/>
      </c>
      <c r="N1044" s="317">
        <v>1184.3926980880003</v>
      </c>
      <c r="O1044" s="312">
        <v>-1</v>
      </c>
      <c r="P1044" s="127" t="str">
        <f t="shared" si="130"/>
        <v/>
      </c>
      <c r="Q1044" s="317">
        <v>2326.590107</v>
      </c>
      <c r="R1044" s="312">
        <v>-1</v>
      </c>
      <c r="S1044" s="127" t="str">
        <f t="shared" si="131"/>
        <v/>
      </c>
      <c r="T1044" s="317">
        <v>915.3147716750002</v>
      </c>
      <c r="U1044" s="312">
        <v>-1</v>
      </c>
      <c r="V1044" s="127" t="str">
        <f t="shared" si="132"/>
        <v/>
      </c>
      <c r="X1044" s="137"/>
    </row>
    <row r="1045" spans="1:28" ht="15.75" customHeight="1">
      <c r="A1045" s="136" t="str">
        <f>F1033&amp;"m11"</f>
        <v>SBB CFF FFSm11</v>
      </c>
      <c r="B1045" s="146" t="str">
        <f>IF($F$1="de",headings!$C$16,IF($F$1="fr",headings!$B$16,headings!$A$16))</f>
        <v>November</v>
      </c>
      <c r="C1045" s="294">
        <v>30293.920955635345</v>
      </c>
      <c r="D1045" s="312">
        <v>-1</v>
      </c>
      <c r="E1045" s="127" t="str">
        <f t="shared" si="127"/>
        <v/>
      </c>
      <c r="F1045" s="317">
        <v>1499.5113929536817</v>
      </c>
      <c r="G1045" s="312">
        <v>-1</v>
      </c>
      <c r="H1045" s="127" t="str">
        <f t="shared" si="128"/>
        <v/>
      </c>
      <c r="I1045" s="312">
        <v>-1</v>
      </c>
      <c r="J1045" s="313">
        <v>-1</v>
      </c>
      <c r="K1045" s="317">
        <v>4766.2367650000006</v>
      </c>
      <c r="L1045" s="312">
        <v>-1</v>
      </c>
      <c r="M1045" s="127" t="str">
        <f t="shared" si="129"/>
        <v/>
      </c>
      <c r="N1045" s="317">
        <v>1176.091581589</v>
      </c>
      <c r="O1045" s="312">
        <v>-1</v>
      </c>
      <c r="P1045" s="127" t="str">
        <f t="shared" si="130"/>
        <v/>
      </c>
      <c r="Q1045" s="317">
        <v>2383.2421430000004</v>
      </c>
      <c r="R1045" s="312">
        <v>-1</v>
      </c>
      <c r="S1045" s="127" t="str">
        <f t="shared" si="131"/>
        <v/>
      </c>
      <c r="T1045" s="317">
        <v>894.53223934799996</v>
      </c>
      <c r="U1045" s="312">
        <v>-1</v>
      </c>
      <c r="V1045" s="127" t="str">
        <f t="shared" si="132"/>
        <v/>
      </c>
      <c r="X1045" s="137"/>
    </row>
    <row r="1046" spans="1:28" ht="15.75" customHeight="1" thickBot="1">
      <c r="A1046" s="136" t="str">
        <f>F1033&amp;"m12"</f>
        <v>SBB CFF FFSm12</v>
      </c>
      <c r="B1046" s="146" t="str">
        <f>IF($F$1="de",headings!$C$17,IF($F$1="fr",headings!$B$17,headings!$A$17))</f>
        <v>December</v>
      </c>
      <c r="C1046" s="325">
        <v>30350.517625367025</v>
      </c>
      <c r="D1046" s="314">
        <v>-1</v>
      </c>
      <c r="E1046" s="129" t="str">
        <f t="shared" si="127"/>
        <v/>
      </c>
      <c r="F1046" s="325">
        <v>1512.4070190426291</v>
      </c>
      <c r="G1046" s="314">
        <v>-1</v>
      </c>
      <c r="H1046" s="129" t="str">
        <f t="shared" si="128"/>
        <v/>
      </c>
      <c r="I1046" s="314">
        <v>-1</v>
      </c>
      <c r="J1046" s="316">
        <v>-1</v>
      </c>
      <c r="K1046" s="325">
        <v>3574.4960629999996</v>
      </c>
      <c r="L1046" s="314">
        <v>-1</v>
      </c>
      <c r="M1046" s="129" t="str">
        <f t="shared" si="129"/>
        <v/>
      </c>
      <c r="N1046" s="325">
        <v>898.88292833499975</v>
      </c>
      <c r="O1046" s="314">
        <v>-1</v>
      </c>
      <c r="P1046" s="129" t="str">
        <f t="shared" si="130"/>
        <v/>
      </c>
      <c r="Q1046" s="325">
        <v>1928.3476310000001</v>
      </c>
      <c r="R1046" s="314">
        <v>-1</v>
      </c>
      <c r="S1046" s="129" t="str">
        <f t="shared" si="131"/>
        <v/>
      </c>
      <c r="T1046" s="325">
        <v>691.28364426799988</v>
      </c>
      <c r="U1046" s="314">
        <v>-1</v>
      </c>
      <c r="V1046" s="129" t="str">
        <f t="shared" si="132"/>
        <v/>
      </c>
      <c r="X1046" s="137"/>
    </row>
    <row r="1047" spans="1:28" ht="14.4" thickTop="1" thickBot="1">
      <c r="B1047" s="146"/>
      <c r="C1047" s="146"/>
      <c r="D1047" s="146"/>
      <c r="E1047" s="146"/>
      <c r="F1047" s="146"/>
      <c r="G1047" s="146"/>
      <c r="H1047" s="146"/>
      <c r="I1047" s="146"/>
      <c r="J1047" s="146"/>
      <c r="K1047" s="146"/>
      <c r="L1047" s="146"/>
      <c r="M1047" s="146"/>
      <c r="N1047" s="146"/>
      <c r="O1047" s="146"/>
      <c r="P1047" s="146"/>
      <c r="Q1047" s="146"/>
      <c r="R1047" s="146"/>
      <c r="S1047" s="146"/>
      <c r="T1047" s="146"/>
      <c r="U1047" s="146"/>
      <c r="V1047" s="146"/>
      <c r="X1047" s="137"/>
    </row>
    <row r="1048" spans="1:28" s="137" customFormat="1" ht="15.75" customHeight="1" thickTop="1">
      <c r="A1048" s="137" t="str">
        <f>F1033&amp;"q1"</f>
        <v>SBB CFF FFSq1</v>
      </c>
      <c r="B1048" s="146" t="str">
        <f>IF($F$1="de",headings!$C$31,IF($F$1="fr",headings!$B$31,headings!$A$31))</f>
        <v>Quarter 1</v>
      </c>
      <c r="C1048" s="319">
        <f>IF(C1037=-1,"-1",C1035+C1036+C1037)</f>
        <v>83307.674397696479</v>
      </c>
      <c r="D1048" s="320" t="s">
        <v>362</v>
      </c>
      <c r="E1048" s="358" t="str">
        <f>IF(C1037+C1038+C1039&lt;=0,"",IF(D1037=-1,"",D1048/C1048*100-100))</f>
        <v/>
      </c>
      <c r="F1048" s="319">
        <f>IF(F1037=-1,"-1",F1035+F1036+F1037)</f>
        <v>4191.9182256900749</v>
      </c>
      <c r="G1048" s="320" t="s">
        <v>362</v>
      </c>
      <c r="H1048" s="358" t="str">
        <f>IF(F1037+F1038+F1039&lt;=0,"",IF(G1037=-1,"",G1048/F1048*100-100))</f>
        <v/>
      </c>
      <c r="I1048" s="320" t="str">
        <f>IF(I1037=-1,"-1",I1035+I1036+I1037)</f>
        <v>-1</v>
      </c>
      <c r="J1048" s="321" t="str">
        <f>IF(J1037=-1,"-1",J1035+J1036+J1037)</f>
        <v>-1</v>
      </c>
      <c r="K1048" s="319">
        <f>IF(K1037=-1,"-1",K1035+K1036+K1037)</f>
        <v>11924.028226000002</v>
      </c>
      <c r="L1048" s="320" t="s">
        <v>362</v>
      </c>
      <c r="M1048" s="358" t="str">
        <f>IF(K1037+K1038+K1039&lt;=0,"",IF(L1037=-1,"",L1048/K1048*100-100))</f>
        <v/>
      </c>
      <c r="N1048" s="319">
        <f>IF(N1037=-1,"-1",N1035+N1036+N1037)</f>
        <v>3196.2126217149998</v>
      </c>
      <c r="O1048" s="320" t="s">
        <v>362</v>
      </c>
      <c r="P1048" s="358" t="str">
        <f>IF(N1037+N1038+N1039&lt;=0,"",IF(O1037=-1,"",O1048/N1048*100-100))</f>
        <v/>
      </c>
      <c r="Q1048" s="319">
        <f>IF(Q1037=-1,"-1",Q1035+Q1036+Q1037)</f>
        <v>7090.5847709999998</v>
      </c>
      <c r="R1048" s="320" t="s">
        <v>362</v>
      </c>
      <c r="S1048" s="358" t="str">
        <f>IF(Q1037+Q1038+Q1039&lt;=0,"",IF(R1037=-1,"",R1048/Q1048*100-100))</f>
        <v/>
      </c>
      <c r="T1048" s="319">
        <f>IF(T1037=-1,"-1",T1035+T1036+T1037)</f>
        <v>2581.5860969609998</v>
      </c>
      <c r="U1048" s="320" t="s">
        <v>362</v>
      </c>
      <c r="V1048" s="358" t="str">
        <f>IF(T1037+T1038+T1039&lt;=0,"",IF(U1037=-1,"",U1048/T1048*100-100))</f>
        <v/>
      </c>
      <c r="X1048" s="136"/>
      <c r="AA1048" s="244"/>
      <c r="AB1048" s="244"/>
    </row>
    <row r="1049" spans="1:28" s="137" customFormat="1" ht="15.75" customHeight="1">
      <c r="A1049" s="137" t="str">
        <f>F1033&amp;"q2"</f>
        <v>SBB CFF FFSq2</v>
      </c>
      <c r="B1049" s="146" t="str">
        <f>IF($F$1="de",headings!$C$32,IF($F$1="fr",headings!$B$32,headings!$A$32))</f>
        <v>Quarter 2</v>
      </c>
      <c r="C1049" s="322">
        <f>IF(C1040=-1,"-1",C1038+C1039+C1040)</f>
        <v>85702.435709237165</v>
      </c>
      <c r="D1049" s="323" t="s">
        <v>362</v>
      </c>
      <c r="E1049" s="342" t="str">
        <f>IF(C1038+C1039+C1040&lt;=0,"",IF(D1040=-1,"",D1049/C1049*100-100))</f>
        <v/>
      </c>
      <c r="F1049" s="322">
        <f>IF(F1040=-1,"-1",F1038+F1039+F1040)</f>
        <v>4317.6722143214756</v>
      </c>
      <c r="G1049" s="323" t="s">
        <v>362</v>
      </c>
      <c r="H1049" s="342" t="str">
        <f>IF(F1038+F1039+F1040&lt;=0,"",IF(G1040=-1,"",G1049/F1049*100-100))</f>
        <v/>
      </c>
      <c r="I1049" s="323" t="str">
        <f>IF(I1040=-1,"-1",I1038+I1039+I1040)</f>
        <v>-1</v>
      </c>
      <c r="J1049" s="324" t="str">
        <f>IF(J1040=-1,"-1",J1038+J1039+J1040)</f>
        <v>-1</v>
      </c>
      <c r="K1049" s="322">
        <f>IF(K1040=-1,"-1",K1038+K1039+K1040)</f>
        <v>12685.752225</v>
      </c>
      <c r="L1049" s="323" t="s">
        <v>362</v>
      </c>
      <c r="M1049" s="342" t="str">
        <f>IF(K1038+K1039+K1040&lt;=0,"",IF(L1040=-1,"",L1049/K1049*100-100))</f>
        <v/>
      </c>
      <c r="N1049" s="322">
        <f>IF(N1040=-1,"-1",N1038+N1039+N1040)</f>
        <v>3410.2212377299998</v>
      </c>
      <c r="O1049" s="323" t="s">
        <v>362</v>
      </c>
      <c r="P1049" s="342" t="str">
        <f>IF(N1038+N1039+N1040&lt;=0,"",IF(O1040=-1,"",O1049/N1049*100-100))</f>
        <v/>
      </c>
      <c r="Q1049" s="322">
        <f>IF(Q1040=-1,"-1",Q1038+Q1039+Q1040)</f>
        <v>7245.6948919999995</v>
      </c>
      <c r="R1049" s="323" t="s">
        <v>362</v>
      </c>
      <c r="S1049" s="342" t="str">
        <f>IF(Q1038+Q1039+Q1040&lt;=0,"",IF(R1040=-1,"",R1049/Q1049*100-100))</f>
        <v/>
      </c>
      <c r="T1049" s="322">
        <f>IF(T1040=-1,"-1",T1038+T1039+T1040)</f>
        <v>2744.4795231469998</v>
      </c>
      <c r="U1049" s="323" t="s">
        <v>362</v>
      </c>
      <c r="V1049" s="342" t="str">
        <f>IF(T1038+T1039+T1040&lt;=0,"",IF(U1040=-1,"",U1049/T1049*100-100))</f>
        <v/>
      </c>
      <c r="X1049" s="138"/>
      <c r="AA1049" s="244"/>
      <c r="AB1049" s="244"/>
    </row>
    <row r="1050" spans="1:28" s="137" customFormat="1" ht="15.75" customHeight="1">
      <c r="A1050" s="137" t="str">
        <f>F1033&amp;"q3"</f>
        <v>SBB CFF FFSq3</v>
      </c>
      <c r="B1050" s="146" t="str">
        <f>IF($F$1="de",headings!$C$33,IF($F$1="fr",headings!$B$33,headings!$A$33))</f>
        <v>Quarter 3</v>
      </c>
      <c r="C1050" s="322">
        <f>IF(C1043=-1,"-1",C1041+C1042+C1043)</f>
        <v>87063.386792595033</v>
      </c>
      <c r="D1050" s="323" t="s">
        <v>362</v>
      </c>
      <c r="E1050" s="342" t="str">
        <f>IF(C1041+C1042+C1043&lt;=0,"",IF(D1043=-1,"",D1050/C1050*100-100))</f>
        <v/>
      </c>
      <c r="F1050" s="322">
        <f>IF(F1043=-1,"-1",F1041+F1042+F1043)</f>
        <v>4439.691310592626</v>
      </c>
      <c r="G1050" s="323" t="s">
        <v>362</v>
      </c>
      <c r="H1050" s="342" t="str">
        <f>IF(F1041+F1042+F1043&lt;=0,"",IF(G1043=-1,"",G1050/F1050*100-100))</f>
        <v/>
      </c>
      <c r="I1050" s="323" t="str">
        <f>IF(I1043=-1,"-1",I1041+I1042+I1043)</f>
        <v>-1</v>
      </c>
      <c r="J1050" s="324" t="str">
        <f>IF(J1043=-1,"-1",J1041+J1042+J1043)</f>
        <v>-1</v>
      </c>
      <c r="K1050" s="322">
        <f>IF(K1043=-1,"-1",K1041+K1042+K1043)</f>
        <v>12478.040824</v>
      </c>
      <c r="L1050" s="323" t="s">
        <v>362</v>
      </c>
      <c r="M1050" s="342" t="str">
        <f>IF(K1041+K1042+K1043&lt;=0,"",IF(L1043=-1,"",L1050/K1050*100-100))</f>
        <v/>
      </c>
      <c r="N1050" s="322">
        <f>IF(N1043=-1,"-1",N1041+N1042+N1043)</f>
        <v>3244.7044851499995</v>
      </c>
      <c r="O1050" s="323" t="s">
        <v>362</v>
      </c>
      <c r="P1050" s="342" t="str">
        <f>IF(N1041+N1042+N1043&lt;=0,"",IF(O1043=-1,"",O1050/N1050*100-100))</f>
        <v/>
      </c>
      <c r="Q1050" s="322">
        <f>IF(Q1043=-1,"-1",Q1041+Q1042+Q1043)</f>
        <v>6779.0808640000005</v>
      </c>
      <c r="R1050" s="323" t="s">
        <v>362</v>
      </c>
      <c r="S1050" s="342" t="str">
        <f>IF(Q1041+Q1042+Q1043&lt;=0,"",IF(R1043=-1,"",R1050/Q1050*100-100))</f>
        <v/>
      </c>
      <c r="T1050" s="322">
        <f>IF(T1043=-1,"-1",T1041+T1042+T1043)</f>
        <v>2540.9679848309997</v>
      </c>
      <c r="U1050" s="323" t="s">
        <v>362</v>
      </c>
      <c r="V1050" s="342" t="str">
        <f>IF(T1041+T1042+T1043&lt;=0,"",IF(U1043=-1,"",U1050/T1050*100-100))</f>
        <v/>
      </c>
      <c r="X1050" s="136"/>
      <c r="AA1050" s="244"/>
      <c r="AB1050" s="244"/>
    </row>
    <row r="1051" spans="1:28" s="137" customFormat="1" ht="15.75" customHeight="1" thickBot="1">
      <c r="A1051" s="137" t="str">
        <f>F1033&amp;"q4"</f>
        <v>SBB CFF FFSq4</v>
      </c>
      <c r="B1051" s="146" t="str">
        <f>IF($F$1="de",headings!$C$34,IF($F$1="fr",headings!$B$34,headings!$A$34))</f>
        <v>Quarter 4</v>
      </c>
      <c r="C1051" s="325">
        <f>IF(C1046=-1,"-1",C1044+C1045+C1046)</f>
        <v>91047.607196673693</v>
      </c>
      <c r="D1051" s="326" t="s">
        <v>362</v>
      </c>
      <c r="E1051" s="341" t="str">
        <f>IF(C1044+C1045+C1046&lt;=0,"",IF(D1046=-1,"",D1051/C1051*100-100))</f>
        <v/>
      </c>
      <c r="F1051" s="325">
        <f>IF(F1046=-1,"-1",F1044+F1045+F1046)</f>
        <v>4564.0150131620803</v>
      </c>
      <c r="G1051" s="326" t="s">
        <v>362</v>
      </c>
      <c r="H1051" s="341" t="str">
        <f>IF(F1044+F1045+F1046&lt;=0,"",IF(G1046=-1,"",G1051/F1051*100-100))</f>
        <v/>
      </c>
      <c r="I1051" s="326" t="str">
        <f>IF(I1046=-1,"-1",I1044+I1045+I1046)</f>
        <v>-1</v>
      </c>
      <c r="J1051" s="327" t="str">
        <f>IF(J1046=-1,"-1",J1044+J1045+J1046)</f>
        <v>-1</v>
      </c>
      <c r="K1051" s="325">
        <f>IF(K1046=-1,"-1",K1044+K1045+K1046)</f>
        <v>12953.877264999999</v>
      </c>
      <c r="L1051" s="326" t="s">
        <v>362</v>
      </c>
      <c r="M1051" s="341" t="str">
        <f>IF(K1044+K1045+K1046&lt;=0,"",IF(L1046=-1,"",L1051/K1051*100-100))</f>
        <v/>
      </c>
      <c r="N1051" s="325">
        <f>IF(N1046=-1,"-1",N1044+N1045+N1046)</f>
        <v>3259.367208012</v>
      </c>
      <c r="O1051" s="326" t="s">
        <v>362</v>
      </c>
      <c r="P1051" s="341" t="str">
        <f>IF(N1044+N1045+N1046&lt;=0,"",IF(O1046=-1,"",O1051/N1051*100-100))</f>
        <v/>
      </c>
      <c r="Q1051" s="325">
        <f>IF(Q1046=-1,"-1",Q1044+Q1045+Q1046)</f>
        <v>6638.179881</v>
      </c>
      <c r="R1051" s="326" t="s">
        <v>362</v>
      </c>
      <c r="S1051" s="341" t="str">
        <f>IF(Q1044+Q1045+Q1046&lt;=0,"",IF(R1046=-1,"",R1051/Q1051*100-100))</f>
        <v/>
      </c>
      <c r="T1051" s="325">
        <f>IF(T1046=-1,"-1",T1044+T1045+T1046)</f>
        <v>2501.130655291</v>
      </c>
      <c r="U1051" s="326" t="s">
        <v>362</v>
      </c>
      <c r="V1051" s="341" t="str">
        <f>IF(T1044+T1045+T1046&lt;=0,"",IF(U1046=-1,"",U1051/T1051*100-100))</f>
        <v/>
      </c>
      <c r="X1051" s="136"/>
      <c r="AA1051" s="244"/>
      <c r="AB1051" s="244"/>
    </row>
    <row r="1052" spans="1:28" ht="14.4" thickTop="1" thickBot="1">
      <c r="B1052" s="146"/>
      <c r="C1052" s="146"/>
      <c r="D1052" s="146"/>
      <c r="E1052" s="146"/>
      <c r="F1052" s="146"/>
      <c r="G1052" s="146"/>
      <c r="H1052" s="146"/>
      <c r="I1052" s="146"/>
      <c r="J1052" s="146"/>
      <c r="K1052" s="146"/>
      <c r="L1052" s="146"/>
      <c r="M1052" s="146"/>
      <c r="N1052" s="146"/>
      <c r="O1052" s="146"/>
      <c r="P1052" s="146"/>
      <c r="Q1052" s="146"/>
      <c r="R1052" s="146"/>
      <c r="S1052" s="146"/>
      <c r="T1052" s="146"/>
      <c r="U1052" s="146"/>
      <c r="V1052" s="146"/>
    </row>
    <row r="1053" spans="1:28" s="138" customFormat="1" ht="15.75" customHeight="1" thickTop="1" thickBot="1">
      <c r="A1053" s="138" t="str">
        <f>F1033&amp;"y"</f>
        <v>SBB CFF FFSy</v>
      </c>
      <c r="B1053" s="152" t="str">
        <f>IF($F$1="de",headings!$C$35,IF($F$1="fr",headings!$B$35,headings!$A$35))</f>
        <v>Full year</v>
      </c>
      <c r="C1053" s="328">
        <f>IF(C1046=-1,"-1",SUM(C1048:C1051))</f>
        <v>347121.10409620235</v>
      </c>
      <c r="D1053" s="329" t="s">
        <v>362</v>
      </c>
      <c r="E1053" s="343" t="str">
        <f>IF(SUM(C1035:C1046)&lt;=0,"",IF(D1046=-1,"",D1053/C1053*100-100))</f>
        <v/>
      </c>
      <c r="F1053" s="328">
        <f>IF(F1046=-1,"-1",SUM(F1048:F1051))</f>
        <v>17513.296763766255</v>
      </c>
      <c r="G1053" s="329" t="s">
        <v>362</v>
      </c>
      <c r="H1053" s="343" t="str">
        <f>IF(SUM(F1035:F1046)&lt;=0,"",IF(G1046=-1,"",G1053/F1053*100-100))</f>
        <v/>
      </c>
      <c r="I1053" s="329" t="str">
        <f>IF(I1046=-1,"-1",SUM(I1048:I1051))</f>
        <v>-1</v>
      </c>
      <c r="J1053" s="330" t="str">
        <f>IF(J1046=-1,"-1",SUM(J1048:J1051))</f>
        <v>-1</v>
      </c>
      <c r="K1053" s="328">
        <f>IF(K1046=-1,"-1",SUM(K1048:K1051))</f>
        <v>50041.698539999998</v>
      </c>
      <c r="L1053" s="329" t="s">
        <v>362</v>
      </c>
      <c r="M1053" s="343" t="str">
        <f>IF(SUM(K1035:K1046)&lt;=0,"",IF(L1046=-1,"",L1053/K1053*100-100))</f>
        <v/>
      </c>
      <c r="N1053" s="328">
        <f>IF(N1046=-1,"-1",SUM(N1048:N1051))</f>
        <v>13110.505552606999</v>
      </c>
      <c r="O1053" s="329" t="s">
        <v>362</v>
      </c>
      <c r="P1053" s="343" t="str">
        <f>IF(SUM(N1035:N1046)&lt;=0,"",IF(O1046=-1,"",O1053/N1053*100-100))</f>
        <v/>
      </c>
      <c r="Q1053" s="328">
        <f>IF(Q1046=-1,"-1",SUM(Q1048:Q1051))</f>
        <v>27753.540408000001</v>
      </c>
      <c r="R1053" s="329" t="s">
        <v>362</v>
      </c>
      <c r="S1053" s="343" t="str">
        <f>IF(SUM(Q1035:Q1046)&lt;=0,"",IF(R1046=-1,"",R1053/Q1053*100-100))</f>
        <v/>
      </c>
      <c r="T1053" s="328">
        <f>IF(T1046=-1,"-1",SUM(T1048:T1051))</f>
        <v>10368.16426023</v>
      </c>
      <c r="U1053" s="329" t="s">
        <v>362</v>
      </c>
      <c r="V1053" s="343" t="str">
        <f>IF(SUM(T1035:T1046)&lt;=0,"",IF(U1046=-1,"",U1053/T1053*100-100))</f>
        <v/>
      </c>
      <c r="X1053" s="136"/>
    </row>
    <row r="1054" spans="1:28" ht="13.8" thickTop="1">
      <c r="B1054" s="147"/>
      <c r="C1054" s="180"/>
      <c r="D1054" s="180"/>
      <c r="E1054" s="180"/>
      <c r="F1054" s="180"/>
      <c r="G1054" s="180"/>
      <c r="H1054" s="180"/>
      <c r="I1054" s="180"/>
      <c r="J1054" s="180"/>
      <c r="K1054" s="180"/>
      <c r="L1054" s="180"/>
      <c r="M1054" s="180"/>
      <c r="N1054" s="180"/>
      <c r="O1054" s="180"/>
      <c r="P1054" s="180"/>
      <c r="Q1054" s="180"/>
      <c r="R1054" s="180"/>
      <c r="S1054" s="180"/>
      <c r="T1054" s="180"/>
      <c r="U1054" s="149"/>
      <c r="V1054" s="149"/>
    </row>
    <row r="1055" spans="1:28">
      <c r="B1055" s="147"/>
      <c r="C1055" s="180"/>
      <c r="D1055" s="180"/>
      <c r="E1055" s="180"/>
      <c r="F1055" s="180"/>
      <c r="G1055" s="180"/>
      <c r="H1055" s="180"/>
      <c r="I1055" s="180"/>
      <c r="J1055" s="180"/>
      <c r="K1055" s="180"/>
      <c r="L1055" s="180"/>
      <c r="M1055" s="180"/>
      <c r="N1055" s="180"/>
      <c r="O1055" s="180"/>
      <c r="P1055" s="180"/>
      <c r="Q1055" s="180"/>
      <c r="R1055" s="180"/>
      <c r="S1055" s="180"/>
      <c r="T1055" s="180"/>
      <c r="U1055" s="149"/>
      <c r="V1055" s="149"/>
    </row>
    <row r="1056" spans="1:28">
      <c r="B1056" s="152" t="str">
        <f>IF($F$1="de",headings!$C$37,IF($F$1="fr",headings!$B$37,headings!$A$37))</f>
        <v>Comments</v>
      </c>
      <c r="C1056" s="1021"/>
      <c r="D1056" s="1022"/>
      <c r="E1056" s="1022"/>
      <c r="F1056" s="1022"/>
      <c r="G1056" s="1022"/>
      <c r="H1056" s="1022"/>
      <c r="I1056" s="1022"/>
      <c r="J1056" s="1022"/>
      <c r="K1056" s="1022"/>
      <c r="L1056" s="1022"/>
      <c r="M1056" s="1022"/>
      <c r="N1056" s="1022"/>
      <c r="O1056" s="1022"/>
      <c r="P1056" s="1022"/>
      <c r="Q1056" s="1022"/>
      <c r="R1056" s="1022"/>
      <c r="S1056" s="1022"/>
      <c r="T1056" s="1023"/>
      <c r="U1056" s="149"/>
      <c r="V1056" s="149"/>
    </row>
    <row r="1057" spans="1:28">
      <c r="B1057" s="151"/>
      <c r="C1057" s="1024"/>
      <c r="D1057" s="1025"/>
      <c r="E1057" s="1025"/>
      <c r="F1057" s="1025"/>
      <c r="G1057" s="1025"/>
      <c r="H1057" s="1025"/>
      <c r="I1057" s="1025"/>
      <c r="J1057" s="1025"/>
      <c r="K1057" s="1025"/>
      <c r="L1057" s="1025"/>
      <c r="M1057" s="1025"/>
      <c r="N1057" s="1025"/>
      <c r="O1057" s="1025"/>
      <c r="P1057" s="1025"/>
      <c r="Q1057" s="1025"/>
      <c r="R1057" s="1025"/>
      <c r="S1057" s="1025"/>
      <c r="T1057" s="1026"/>
      <c r="U1057" s="149"/>
      <c r="V1057" s="149"/>
    </row>
    <row r="1058" spans="1:28">
      <c r="B1058" s="151"/>
      <c r="C1058" s="1024"/>
      <c r="D1058" s="1025"/>
      <c r="E1058" s="1025"/>
      <c r="F1058" s="1025"/>
      <c r="G1058" s="1025"/>
      <c r="H1058" s="1025"/>
      <c r="I1058" s="1025"/>
      <c r="J1058" s="1025"/>
      <c r="K1058" s="1025"/>
      <c r="L1058" s="1025"/>
      <c r="M1058" s="1025"/>
      <c r="N1058" s="1025"/>
      <c r="O1058" s="1025"/>
      <c r="P1058" s="1025"/>
      <c r="Q1058" s="1025"/>
      <c r="R1058" s="1025"/>
      <c r="S1058" s="1025"/>
      <c r="T1058" s="1026"/>
      <c r="U1058" s="149"/>
      <c r="V1058" s="149"/>
      <c r="X1058" s="141"/>
    </row>
    <row r="1059" spans="1:28">
      <c r="B1059" s="151"/>
      <c r="C1059" s="1027"/>
      <c r="D1059" s="1028"/>
      <c r="E1059" s="1028"/>
      <c r="F1059" s="1028"/>
      <c r="G1059" s="1028"/>
      <c r="H1059" s="1028"/>
      <c r="I1059" s="1028"/>
      <c r="J1059" s="1028"/>
      <c r="K1059" s="1028"/>
      <c r="L1059" s="1028"/>
      <c r="M1059" s="1028"/>
      <c r="N1059" s="1028"/>
      <c r="O1059" s="1028"/>
      <c r="P1059" s="1028"/>
      <c r="Q1059" s="1028"/>
      <c r="R1059" s="1028"/>
      <c r="S1059" s="1028"/>
      <c r="T1059" s="1029"/>
      <c r="U1059" s="149"/>
      <c r="V1059" s="149"/>
      <c r="X1059" s="131"/>
    </row>
    <row r="1060" spans="1:28">
      <c r="B1060" s="151"/>
      <c r="C1060" s="180"/>
      <c r="D1060" s="180"/>
      <c r="E1060" s="180"/>
      <c r="F1060" s="180"/>
      <c r="G1060" s="180"/>
      <c r="H1060" s="180"/>
      <c r="I1060" s="180"/>
      <c r="J1060" s="180"/>
      <c r="K1060" s="180"/>
      <c r="L1060" s="180"/>
      <c r="M1060" s="180"/>
      <c r="N1060" s="180"/>
      <c r="O1060" s="180"/>
      <c r="P1060" s="180"/>
      <c r="Q1060" s="180"/>
      <c r="R1060" s="180"/>
      <c r="S1060" s="180"/>
      <c r="T1060" s="180"/>
      <c r="U1060" s="149"/>
      <c r="V1060" s="149"/>
    </row>
    <row r="1061" spans="1:28">
      <c r="A1061" s="142"/>
      <c r="B1061" s="143"/>
      <c r="C1061" s="181"/>
      <c r="D1061" s="181"/>
      <c r="E1061" s="181"/>
      <c r="F1061" s="181"/>
      <c r="G1061" s="181"/>
      <c r="H1061" s="181"/>
      <c r="I1061" s="181"/>
      <c r="J1061" s="181"/>
      <c r="K1061" s="181"/>
      <c r="L1061" s="181"/>
      <c r="M1061" s="181"/>
      <c r="N1061" s="181"/>
      <c r="O1061" s="181"/>
      <c r="P1061" s="181"/>
      <c r="Q1061" s="181"/>
      <c r="R1061" s="181"/>
      <c r="S1061" s="181"/>
      <c r="T1061" s="181"/>
      <c r="U1061" s="149"/>
      <c r="V1061" s="149"/>
    </row>
    <row r="1062" spans="1:28" s="141" customFormat="1" ht="6.75" customHeight="1">
      <c r="B1062" s="146"/>
      <c r="C1062" s="154"/>
      <c r="D1062" s="154"/>
      <c r="E1062" s="155"/>
      <c r="F1062" s="154"/>
      <c r="G1062" s="154"/>
      <c r="H1062" s="155"/>
      <c r="I1062" s="154"/>
      <c r="J1062" s="154"/>
      <c r="K1062" s="155"/>
      <c r="L1062" s="154"/>
      <c r="M1062" s="154"/>
      <c r="N1062" s="155"/>
      <c r="O1062" s="154"/>
      <c r="P1062" s="154"/>
      <c r="Q1062" s="155"/>
      <c r="R1062" s="154"/>
      <c r="S1062" s="154"/>
      <c r="T1062" s="155"/>
      <c r="U1062" s="149"/>
      <c r="V1062" s="149"/>
      <c r="X1062" s="136"/>
      <c r="AA1062" s="239"/>
      <c r="AB1062" s="239"/>
    </row>
    <row r="1063" spans="1:28" s="131" customFormat="1" ht="17.399999999999999">
      <c r="B1063" s="150" t="str">
        <f>IF($F$1="de",headings!$C$3,IF($F$1="fr",headings!$B$3,headings!$A$3))</f>
        <v>Railway Operator:</v>
      </c>
      <c r="C1063" s="156"/>
      <c r="D1063" s="156"/>
      <c r="E1063" s="156"/>
      <c r="F1063" s="1020" t="s">
        <v>134</v>
      </c>
      <c r="G1063" s="1020"/>
      <c r="H1063" s="1020"/>
      <c r="I1063" s="1020"/>
      <c r="J1063" s="1020"/>
      <c r="K1063" s="157"/>
      <c r="L1063" s="157"/>
      <c r="M1063" s="157"/>
      <c r="N1063" s="157"/>
      <c r="O1063" s="157"/>
      <c r="P1063" s="157"/>
      <c r="Q1063" s="158"/>
      <c r="R1063" s="158"/>
      <c r="S1063" s="158"/>
      <c r="T1063" s="158"/>
      <c r="U1063" s="149"/>
      <c r="V1063" s="149"/>
      <c r="X1063" s="136"/>
      <c r="AA1063" s="243"/>
      <c r="AB1063" s="243"/>
    </row>
    <row r="1064" spans="1:28" ht="6.75" customHeight="1" thickBot="1">
      <c r="B1064" s="146"/>
      <c r="C1064" s="157"/>
      <c r="D1064" s="157"/>
      <c r="E1064" s="159"/>
      <c r="F1064" s="157"/>
      <c r="G1064" s="157"/>
      <c r="H1064" s="157"/>
      <c r="I1064" s="157"/>
      <c r="J1064" s="157"/>
      <c r="K1064" s="157"/>
      <c r="L1064" s="157"/>
      <c r="M1064" s="157"/>
      <c r="N1064" s="157"/>
      <c r="O1064" s="157"/>
      <c r="P1064" s="157"/>
      <c r="Q1064" s="157"/>
      <c r="R1064" s="157"/>
      <c r="S1064" s="157"/>
      <c r="T1064" s="160"/>
      <c r="U1064" s="149"/>
      <c r="V1064" s="149"/>
    </row>
    <row r="1065" spans="1:28" ht="15.75" customHeight="1" thickTop="1">
      <c r="A1065" s="136" t="str">
        <f>F1063&amp;"m01"</f>
        <v>SERVTRANSm01</v>
      </c>
      <c r="B1065" s="146" t="str">
        <f>IF($F$1="de",headings!$C$6,IF($F$1="fr",headings!$B$6,headings!$A$6))</f>
        <v>January</v>
      </c>
      <c r="C1065" s="157"/>
      <c r="D1065" s="157"/>
      <c r="E1065" s="157"/>
      <c r="F1065" s="157"/>
      <c r="G1065" s="157"/>
      <c r="H1065" s="157"/>
      <c r="I1065" s="180"/>
      <c r="J1065" s="180"/>
      <c r="K1065" s="293">
        <v>296.15199999999999</v>
      </c>
      <c r="L1065" s="332">
        <v>241.37200000000001</v>
      </c>
      <c r="M1065" s="124">
        <f t="shared" ref="M1065:M1076" si="133">IF(K1065&lt;0.001,"",IF(L1065=-1,"",L1065/K1065*100-100))</f>
        <v>-18.497258164726219</v>
      </c>
      <c r="N1065" s="293">
        <v>93.02</v>
      </c>
      <c r="O1065" s="332">
        <v>51.310012999999998</v>
      </c>
      <c r="P1065" s="124">
        <f t="shared" ref="P1065:P1076" si="134">IF(N1065&lt;0.001,"",IF(O1065=-1,"",O1065/N1065*100-100))</f>
        <v>-44.839805418189641</v>
      </c>
      <c r="Q1065" s="293">
        <v>92.227000000000004</v>
      </c>
      <c r="R1065" s="332">
        <v>37.113</v>
      </c>
      <c r="S1065" s="124">
        <f t="shared" ref="S1065:S1076" si="135">IF(Q1065&lt;0.001,"",IF(R1065=-1,"",R1065/Q1065*100-100))</f>
        <v>-59.759072722738466</v>
      </c>
      <c r="T1065" s="293">
        <v>58.055999999999997</v>
      </c>
      <c r="U1065" s="332">
        <v>23.614000000000001</v>
      </c>
      <c r="V1065" s="124">
        <f t="shared" ref="V1065:V1076" si="136">IF(T1065&lt;0.001,"",IF(U1065=-1,"",U1065/T1065*100-100))</f>
        <v>-59.325478848008814</v>
      </c>
    </row>
    <row r="1066" spans="1:28" ht="15.75" customHeight="1">
      <c r="A1066" s="136" t="str">
        <f>F1063&amp;"m02"</f>
        <v>SERVTRANSm02</v>
      </c>
      <c r="B1066" s="146" t="str">
        <f>IF($F$1="de",headings!$C$7,IF($F$1="fr",headings!$B$7,headings!$A$7))</f>
        <v>February</v>
      </c>
      <c r="C1066" s="157"/>
      <c r="D1066" s="157"/>
      <c r="E1066" s="157"/>
      <c r="F1066" s="157"/>
      <c r="G1066" s="157"/>
      <c r="H1066" s="157"/>
      <c r="I1066" s="180"/>
      <c r="J1066" s="180"/>
      <c r="K1066" s="294">
        <v>352.197</v>
      </c>
      <c r="L1066" s="331">
        <v>321.38</v>
      </c>
      <c r="M1066" s="127">
        <f t="shared" si="133"/>
        <v>-8.7499325661490701</v>
      </c>
      <c r="N1066" s="294">
        <v>88.414000000000001</v>
      </c>
      <c r="O1066" s="331">
        <v>64.577954000000005</v>
      </c>
      <c r="P1066" s="127">
        <f t="shared" si="134"/>
        <v>-26.959583323907978</v>
      </c>
      <c r="Q1066" s="294">
        <v>80.685000000000002</v>
      </c>
      <c r="R1066" s="331">
        <v>33.228000000000002</v>
      </c>
      <c r="S1066" s="127">
        <f t="shared" si="135"/>
        <v>-58.817624093697709</v>
      </c>
      <c r="T1066" s="294">
        <v>45.765000000000001</v>
      </c>
      <c r="U1066" s="331">
        <v>19.164000000000001</v>
      </c>
      <c r="V1066" s="127">
        <f t="shared" si="136"/>
        <v>-58.12520485086857</v>
      </c>
    </row>
    <row r="1067" spans="1:28" ht="15.75" customHeight="1" thickBot="1">
      <c r="A1067" s="136" t="str">
        <f>F1063&amp;"m03"</f>
        <v>SERVTRANSm03</v>
      </c>
      <c r="B1067" s="146" t="str">
        <f>IF($F$1="de",headings!$C$8,IF($F$1="fr",headings!$B$8,headings!$A$8))</f>
        <v>March</v>
      </c>
      <c r="C1067" s="157"/>
      <c r="D1067" s="157"/>
      <c r="E1067" s="157"/>
      <c r="F1067" s="157"/>
      <c r="G1067" s="157"/>
      <c r="H1067" s="157"/>
      <c r="I1067" s="180"/>
      <c r="J1067" s="180"/>
      <c r="K1067" s="295">
        <v>415.67200000000003</v>
      </c>
      <c r="L1067" s="331">
        <v>334.27499999999998</v>
      </c>
      <c r="M1067" s="129">
        <f t="shared" si="133"/>
        <v>-19.58202621297562</v>
      </c>
      <c r="N1067" s="295">
        <v>94.741</v>
      </c>
      <c r="O1067" s="331">
        <v>82.347973999999994</v>
      </c>
      <c r="P1067" s="129">
        <f t="shared" si="134"/>
        <v>-13.080953335936925</v>
      </c>
      <c r="Q1067" s="295">
        <v>52.05</v>
      </c>
      <c r="R1067" s="331">
        <v>40.03</v>
      </c>
      <c r="S1067" s="129">
        <f t="shared" si="135"/>
        <v>-23.093179634966376</v>
      </c>
      <c r="T1067" s="295">
        <v>29.876999999999999</v>
      </c>
      <c r="U1067" s="331">
        <v>26.437899999999999</v>
      </c>
      <c r="V1067" s="129">
        <f t="shared" si="136"/>
        <v>-11.51086119757673</v>
      </c>
    </row>
    <row r="1068" spans="1:28" ht="15.75" customHeight="1" thickTop="1">
      <c r="A1068" s="136" t="str">
        <f>F1063&amp;"m04"</f>
        <v>SERVTRANSm04</v>
      </c>
      <c r="B1068" s="146" t="str">
        <f>IF($F$1="de",headings!$C$9,IF($F$1="fr",headings!$B$9,headings!$A$9))</f>
        <v>April</v>
      </c>
      <c r="C1068" s="157"/>
      <c r="D1068" s="157"/>
      <c r="E1068" s="157"/>
      <c r="F1068" s="157"/>
      <c r="G1068" s="157"/>
      <c r="H1068" s="157"/>
      <c r="I1068" s="180"/>
      <c r="J1068" s="180"/>
      <c r="K1068" s="309">
        <v>391.40699999999998</v>
      </c>
      <c r="L1068" s="332">
        <v>357.267</v>
      </c>
      <c r="M1068" s="124">
        <f t="shared" si="133"/>
        <v>-8.7223784960412019</v>
      </c>
      <c r="N1068" s="309">
        <v>102.465048</v>
      </c>
      <c r="O1068" s="332">
        <v>99.499645999999998</v>
      </c>
      <c r="P1068" s="124">
        <f t="shared" si="134"/>
        <v>-2.8940619829700296</v>
      </c>
      <c r="Q1068" s="309">
        <v>48.536999999999999</v>
      </c>
      <c r="R1068" s="332">
        <v>37.982999999999997</v>
      </c>
      <c r="S1068" s="124">
        <f t="shared" si="135"/>
        <v>-21.744236355769829</v>
      </c>
      <c r="T1068" s="309">
        <v>30.54091</v>
      </c>
      <c r="U1068" s="332">
        <v>26.464059999999996</v>
      </c>
      <c r="V1068" s="124">
        <f t="shared" si="136"/>
        <v>-13.348816390867213</v>
      </c>
    </row>
    <row r="1069" spans="1:28" ht="15.75" customHeight="1">
      <c r="A1069" s="136" t="str">
        <f>F1063&amp;"m05"</f>
        <v>SERVTRANSm05</v>
      </c>
      <c r="B1069" s="146" t="str">
        <f>IF($F$1="de",headings!$C$10,IF($F$1="fr",headings!$B$10,headings!$A$10))</f>
        <v>May</v>
      </c>
      <c r="C1069" s="157"/>
      <c r="D1069" s="157"/>
      <c r="E1069" s="157"/>
      <c r="F1069" s="157"/>
      <c r="G1069" s="157"/>
      <c r="H1069" s="157"/>
      <c r="I1069" s="180"/>
      <c r="J1069" s="180"/>
      <c r="K1069" s="294">
        <v>383.71100000000001</v>
      </c>
      <c r="L1069" s="331">
        <v>355.73</v>
      </c>
      <c r="M1069" s="127">
        <f t="shared" si="133"/>
        <v>-7.2922068952935888</v>
      </c>
      <c r="N1069" s="294">
        <v>87.513765000000006</v>
      </c>
      <c r="O1069" s="331">
        <v>93.457704000000007</v>
      </c>
      <c r="P1069" s="127">
        <f t="shared" si="134"/>
        <v>6.79200466349495</v>
      </c>
      <c r="Q1069" s="294">
        <v>41.96</v>
      </c>
      <c r="R1069" s="331">
        <v>39.293999999999997</v>
      </c>
      <c r="S1069" s="127">
        <f t="shared" si="135"/>
        <v>-6.3536701620591174</v>
      </c>
      <c r="T1069" s="294">
        <v>27.88269</v>
      </c>
      <c r="U1069" s="331">
        <v>29.528410000000001</v>
      </c>
      <c r="V1069" s="127">
        <f t="shared" si="136"/>
        <v>5.9022999574287951</v>
      </c>
    </row>
    <row r="1070" spans="1:28" ht="15.75" customHeight="1" thickBot="1">
      <c r="A1070" s="136" t="str">
        <f>F1063&amp;"m06"</f>
        <v>SERVTRANSm06</v>
      </c>
      <c r="B1070" s="146" t="str">
        <f>IF($F$1="de",headings!$C$11,IF($F$1="fr",headings!$B$11,headings!$A$11))</f>
        <v>June</v>
      </c>
      <c r="C1070" s="157"/>
      <c r="D1070" s="157"/>
      <c r="E1070" s="157"/>
      <c r="F1070" s="157"/>
      <c r="G1070" s="157"/>
      <c r="H1070" s="157"/>
      <c r="I1070" s="180"/>
      <c r="J1070" s="180"/>
      <c r="K1070" s="295">
        <v>343.62</v>
      </c>
      <c r="L1070" s="331">
        <v>276.57900000000001</v>
      </c>
      <c r="M1070" s="129">
        <f t="shared" si="133"/>
        <v>-19.510214772132002</v>
      </c>
      <c r="N1070" s="295">
        <v>94.000033999999999</v>
      </c>
      <c r="O1070" s="331">
        <v>59.635477000000002</v>
      </c>
      <c r="P1070" s="129">
        <f t="shared" si="134"/>
        <v>-36.558026138586285</v>
      </c>
      <c r="Q1070" s="295">
        <v>44.146999999999998</v>
      </c>
      <c r="R1070" s="331">
        <v>15.308</v>
      </c>
      <c r="S1070" s="129">
        <f t="shared" si="135"/>
        <v>-65.324937141821636</v>
      </c>
      <c r="T1070" s="295">
        <v>28.188389999999998</v>
      </c>
      <c r="U1070" s="331">
        <v>9.3637800000000002</v>
      </c>
      <c r="V1070" s="129">
        <f t="shared" si="136"/>
        <v>-66.781430227125412</v>
      </c>
    </row>
    <row r="1071" spans="1:28" ht="15.75" customHeight="1" thickTop="1">
      <c r="A1071" s="136" t="str">
        <f>F1063&amp;"m07"</f>
        <v>SERVTRANSm07</v>
      </c>
      <c r="B1071" s="146" t="str">
        <f>IF($F$1="de",headings!$C$12,IF($F$1="fr",headings!$B$12,headings!$A$12))</f>
        <v>July</v>
      </c>
      <c r="C1071" s="157"/>
      <c r="D1071" s="157"/>
      <c r="E1071" s="157"/>
      <c r="F1071" s="157"/>
      <c r="G1071" s="157"/>
      <c r="H1071" s="157"/>
      <c r="I1071" s="180"/>
      <c r="J1071" s="180"/>
      <c r="K1071" s="309">
        <v>360.54399999999998</v>
      </c>
      <c r="L1071" s="332">
        <v>369.47199999999998</v>
      </c>
      <c r="M1071" s="127">
        <f t="shared" si="133"/>
        <v>2.4762580988728189</v>
      </c>
      <c r="N1071" s="309">
        <v>97.201807000000002</v>
      </c>
      <c r="O1071" s="332">
        <v>79.923140000000004</v>
      </c>
      <c r="P1071" s="127">
        <f t="shared" si="134"/>
        <v>-17.776075911839783</v>
      </c>
      <c r="Q1071" s="309">
        <v>47.444000000000003</v>
      </c>
      <c r="R1071" s="332">
        <v>34.374000000000002</v>
      </c>
      <c r="S1071" s="127">
        <f t="shared" si="135"/>
        <v>-27.548267431076638</v>
      </c>
      <c r="T1071" s="309">
        <v>32.898000000000003</v>
      </c>
      <c r="U1071" s="332">
        <v>26.022970000000001</v>
      </c>
      <c r="V1071" s="127">
        <f t="shared" si="136"/>
        <v>-20.898018116602827</v>
      </c>
    </row>
    <row r="1072" spans="1:28" ht="15.75" customHeight="1">
      <c r="A1072" s="136" t="str">
        <f>F1063&amp;"m08"</f>
        <v>SERVTRANSm08</v>
      </c>
      <c r="B1072" s="146" t="str">
        <f>IF($F$1="de",headings!$C$13,IF($F$1="fr",headings!$B$13,headings!$A$13))</f>
        <v>August</v>
      </c>
      <c r="C1072" s="157"/>
      <c r="D1072" s="157"/>
      <c r="E1072" s="157"/>
      <c r="F1072" s="157"/>
      <c r="G1072" s="157"/>
      <c r="H1072" s="157"/>
      <c r="I1072" s="180"/>
      <c r="J1072" s="180"/>
      <c r="K1072" s="294">
        <v>383.90699999999998</v>
      </c>
      <c r="L1072" s="331">
        <v>299.15699999999998</v>
      </c>
      <c r="M1072" s="127">
        <f t="shared" si="133"/>
        <v>-22.075658948651636</v>
      </c>
      <c r="N1072" s="294">
        <v>105.81699999999999</v>
      </c>
      <c r="O1072" s="331">
        <v>52.923268999999998</v>
      </c>
      <c r="P1072" s="127">
        <f t="shared" si="134"/>
        <v>-49.986042885358685</v>
      </c>
      <c r="Q1072" s="294">
        <v>47.371000000000002</v>
      </c>
      <c r="R1072" s="331">
        <v>14.305999999999999</v>
      </c>
      <c r="S1072" s="127">
        <f t="shared" si="135"/>
        <v>-69.800088661839524</v>
      </c>
      <c r="T1072" s="294">
        <v>34.546700000000001</v>
      </c>
      <c r="U1072" s="331">
        <v>10.671509999999998</v>
      </c>
      <c r="V1072" s="127">
        <f t="shared" si="136"/>
        <v>-69.10990051148157</v>
      </c>
    </row>
    <row r="1073" spans="1:28" ht="15.75" customHeight="1" thickBot="1">
      <c r="A1073" s="136" t="str">
        <f>F1063&amp;"m09"</f>
        <v>SERVTRANSm09</v>
      </c>
      <c r="B1073" s="146" t="str">
        <f>IF($F$1="de",headings!$C$14,IF($F$1="fr",headings!$B$14,headings!$A$14))</f>
        <v>September</v>
      </c>
      <c r="C1073" s="157"/>
      <c r="D1073" s="157"/>
      <c r="E1073" s="157"/>
      <c r="F1073" s="157"/>
      <c r="G1073" s="157"/>
      <c r="H1073" s="157"/>
      <c r="I1073" s="180"/>
      <c r="J1073" s="180"/>
      <c r="K1073" s="295">
        <v>428.41399999999999</v>
      </c>
      <c r="L1073" s="333">
        <v>332.88900000000001</v>
      </c>
      <c r="M1073" s="129">
        <f t="shared" si="133"/>
        <v>-22.297357229222186</v>
      </c>
      <c r="N1073" s="295">
        <v>109.66875</v>
      </c>
      <c r="O1073" s="333">
        <v>49.468660999999997</v>
      </c>
      <c r="P1073" s="129">
        <f t="shared" si="134"/>
        <v>-54.892655382686499</v>
      </c>
      <c r="Q1073" s="295">
        <v>43.354999999999997</v>
      </c>
      <c r="R1073" s="333">
        <v>7.1449999999999996</v>
      </c>
      <c r="S1073" s="129">
        <f t="shared" si="135"/>
        <v>-83.519778572252335</v>
      </c>
      <c r="T1073" s="295">
        <v>28.61927</v>
      </c>
      <c r="U1073" s="333">
        <v>4.7935800000000004</v>
      </c>
      <c r="V1073" s="129">
        <f t="shared" si="136"/>
        <v>-83.250516173193802</v>
      </c>
    </row>
    <row r="1074" spans="1:28" ht="15.75" customHeight="1" thickTop="1">
      <c r="A1074" s="136" t="str">
        <f>F1063&amp;"m10"</f>
        <v>SERVTRANSm10</v>
      </c>
      <c r="B1074" s="146" t="str">
        <f>IF($F$1="de",headings!$C$15,IF($F$1="fr",headings!$B$15,headings!$A$15))</f>
        <v>October</v>
      </c>
      <c r="C1074" s="157"/>
      <c r="D1074" s="157"/>
      <c r="E1074" s="157"/>
      <c r="F1074" s="157"/>
      <c r="G1074" s="157"/>
      <c r="H1074" s="157"/>
      <c r="I1074" s="180"/>
      <c r="J1074" s="371"/>
      <c r="K1074" s="317">
        <v>390.35399999999998</v>
      </c>
      <c r="L1074" s="332">
        <v>296.57400000000001</v>
      </c>
      <c r="M1074" s="127">
        <f t="shared" si="133"/>
        <v>-24.024347131065639</v>
      </c>
      <c r="N1074" s="317">
        <v>105.579617</v>
      </c>
      <c r="O1074" s="332">
        <v>55.260007999999999</v>
      </c>
      <c r="P1074" s="127">
        <f t="shared" si="134"/>
        <v>-47.660344325742344</v>
      </c>
      <c r="Q1074" s="317">
        <v>58.281999999999996</v>
      </c>
      <c r="R1074" s="332">
        <v>12.567</v>
      </c>
      <c r="S1074" s="127">
        <f t="shared" si="135"/>
        <v>-78.437596513503308</v>
      </c>
      <c r="T1074" s="317">
        <v>37.369840000000003</v>
      </c>
      <c r="U1074" s="332">
        <v>8.6709999999999994</v>
      </c>
      <c r="V1074" s="127">
        <f t="shared" si="136"/>
        <v>-76.796796561077059</v>
      </c>
      <c r="X1074" s="137"/>
    </row>
    <row r="1075" spans="1:28" ht="15.75" customHeight="1">
      <c r="A1075" s="136" t="str">
        <f>F1063&amp;"m11"</f>
        <v>SERVTRANSm11</v>
      </c>
      <c r="B1075" s="146" t="str">
        <f>IF($F$1="de",headings!$C$16,IF($F$1="fr",headings!$B$16,headings!$A$16))</f>
        <v>November</v>
      </c>
      <c r="C1075" s="157"/>
      <c r="D1075" s="157"/>
      <c r="E1075" s="157"/>
      <c r="F1075" s="157"/>
      <c r="G1075" s="157"/>
      <c r="H1075" s="157"/>
      <c r="I1075" s="180"/>
      <c r="J1075" s="371"/>
      <c r="K1075" s="317">
        <v>349.8</v>
      </c>
      <c r="L1075" s="331">
        <v>318.81599999999997</v>
      </c>
      <c r="M1075" s="127">
        <f t="shared" si="133"/>
        <v>-8.8576329331046395</v>
      </c>
      <c r="N1075" s="317">
        <v>96.346245999999994</v>
      </c>
      <c r="O1075" s="331">
        <v>55.660260000000001</v>
      </c>
      <c r="P1075" s="127">
        <f t="shared" si="134"/>
        <v>-42.228927113569114</v>
      </c>
      <c r="Q1075" s="317">
        <v>49.222999999999999</v>
      </c>
      <c r="R1075" s="331">
        <v>12.567</v>
      </c>
      <c r="S1075" s="127">
        <f t="shared" si="135"/>
        <v>-74.469252178859477</v>
      </c>
      <c r="T1075" s="317">
        <v>32.937309999999997</v>
      </c>
      <c r="U1075" s="331">
        <v>8.6711600000000004</v>
      </c>
      <c r="V1075" s="127">
        <f t="shared" si="136"/>
        <v>-73.673745670183749</v>
      </c>
      <c r="X1075" s="137"/>
    </row>
    <row r="1076" spans="1:28" ht="15.75" customHeight="1" thickBot="1">
      <c r="A1076" s="136" t="str">
        <f>F1063&amp;"m12"</f>
        <v>SERVTRANSm12</v>
      </c>
      <c r="B1076" s="146" t="str">
        <f>IF($F$1="de",headings!$C$17,IF($F$1="fr",headings!$B$17,headings!$A$17))</f>
        <v>December</v>
      </c>
      <c r="C1076" s="157"/>
      <c r="D1076" s="157"/>
      <c r="E1076" s="157"/>
      <c r="F1076" s="157"/>
      <c r="G1076" s="157"/>
      <c r="H1076" s="157"/>
      <c r="I1076" s="180"/>
      <c r="J1076" s="180"/>
      <c r="K1076" s="325">
        <v>271.33699999999999</v>
      </c>
      <c r="L1076" s="333">
        <v>262.09899999999999</v>
      </c>
      <c r="M1076" s="129">
        <f t="shared" si="133"/>
        <v>-3.4046222962588928</v>
      </c>
      <c r="N1076" s="325">
        <v>77.329783000000006</v>
      </c>
      <c r="O1076" s="333">
        <v>37.284999999999997</v>
      </c>
      <c r="P1076" s="129">
        <f t="shared" si="134"/>
        <v>-51.784424378896816</v>
      </c>
      <c r="Q1076" s="325">
        <v>56.444000000000003</v>
      </c>
      <c r="R1076" s="333">
        <v>9.782</v>
      </c>
      <c r="S1076" s="129">
        <f t="shared" si="135"/>
        <v>-82.669548579122676</v>
      </c>
      <c r="T1076" s="325">
        <v>36.026310000000002</v>
      </c>
      <c r="U1076" s="333">
        <v>6.1830600000000002</v>
      </c>
      <c r="V1076" s="129">
        <f t="shared" si="136"/>
        <v>-82.837376350783643</v>
      </c>
      <c r="X1076" s="137"/>
    </row>
    <row r="1077" spans="1:28" ht="14.4" thickTop="1" thickBot="1">
      <c r="B1077" s="146"/>
      <c r="C1077" s="157"/>
      <c r="D1077" s="157"/>
      <c r="E1077" s="157"/>
      <c r="F1077" s="157"/>
      <c r="G1077" s="157"/>
      <c r="H1077" s="157"/>
      <c r="I1077" s="180"/>
      <c r="J1077" s="180"/>
      <c r="K1077" s="146"/>
      <c r="L1077" s="146"/>
      <c r="M1077" s="146"/>
      <c r="N1077" s="146"/>
      <c r="O1077" s="146"/>
      <c r="P1077" s="146"/>
      <c r="Q1077" s="146"/>
      <c r="R1077" s="146"/>
      <c r="S1077" s="146"/>
      <c r="T1077" s="146"/>
      <c r="U1077" s="146"/>
      <c r="V1077" s="146"/>
      <c r="X1077" s="137"/>
    </row>
    <row r="1078" spans="1:28" s="137" customFormat="1" ht="15.75" customHeight="1" thickTop="1">
      <c r="A1078" s="137" t="str">
        <f>F1063&amp;"q1"</f>
        <v>SERVTRANSq1</v>
      </c>
      <c r="B1078" s="146" t="str">
        <f>IF($F$1="de",headings!$C$31,IF($F$1="fr",headings!$B$31,headings!$A$31))</f>
        <v>Quarter 1</v>
      </c>
      <c r="C1078" s="157"/>
      <c r="D1078" s="157"/>
      <c r="E1078" s="157"/>
      <c r="F1078" s="157"/>
      <c r="G1078" s="157"/>
      <c r="H1078" s="157"/>
      <c r="I1078" s="180"/>
      <c r="J1078" s="180"/>
      <c r="K1078" s="319">
        <f>IF(K1067=-1,"-1",K1065+K1066+K1067)</f>
        <v>1064.021</v>
      </c>
      <c r="L1078" s="334">
        <f>IF(L1067=-1,"-1",L1065+L1066+L1067)</f>
        <v>897.02699999999993</v>
      </c>
      <c r="M1078" s="124">
        <f>IF(K1067+K1068+K1069&lt;=0,"",IF(L1067=-1,"",L1078/K1078*100-100))</f>
        <v>-15.694615049890942</v>
      </c>
      <c r="N1078" s="319">
        <f>IF(N1067=-1,"-1",N1065+N1066+N1067)</f>
        <v>276.17500000000001</v>
      </c>
      <c r="O1078" s="334">
        <f>IF(O1067=-1,"-1",O1065+O1066+O1067)</f>
        <v>198.235941</v>
      </c>
      <c r="P1078" s="124">
        <f>IF(N1067+N1068+N1069&lt;=0,"",IF(O1067=-1,"",O1078/N1078*100-100))</f>
        <v>-28.220895808816877</v>
      </c>
      <c r="Q1078" s="319">
        <f>IF(Q1067=-1,"-1",Q1065+Q1066+Q1067)</f>
        <v>224.96199999999999</v>
      </c>
      <c r="R1078" s="334">
        <f>IF(R1067=-1,"-1",R1065+R1066+R1067)</f>
        <v>110.37100000000001</v>
      </c>
      <c r="S1078" s="124">
        <f>IF(Q1067+Q1068+Q1069&lt;=0,"",IF(R1067=-1,"",R1078/Q1078*100-100))</f>
        <v>-50.937936184777868</v>
      </c>
      <c r="T1078" s="319">
        <f>IF(T1067=-1,"-1",T1065+T1066+T1067)</f>
        <v>133.69800000000001</v>
      </c>
      <c r="U1078" s="334">
        <f>IF(U1067=-1,"-1",U1065+U1066+U1067)</f>
        <v>69.215900000000005</v>
      </c>
      <c r="V1078" s="124">
        <f>IF(T1067+T1068+T1069&lt;=0,"",IF(U1067=-1,"",U1078/T1078*100-100))</f>
        <v>-48.229666861134788</v>
      </c>
      <c r="X1078" s="136"/>
      <c r="AA1078" s="244"/>
      <c r="AB1078" s="244"/>
    </row>
    <row r="1079" spans="1:28" s="137" customFormat="1" ht="15.75" customHeight="1">
      <c r="A1079" s="137" t="str">
        <f>F1063&amp;"q2"</f>
        <v>SERVTRANSq2</v>
      </c>
      <c r="B1079" s="146" t="str">
        <f>IF($F$1="de",headings!$C$32,IF($F$1="fr",headings!$B$32,headings!$A$32))</f>
        <v>Quarter 2</v>
      </c>
      <c r="C1079" s="157"/>
      <c r="D1079" s="157"/>
      <c r="E1079" s="157"/>
      <c r="F1079" s="157"/>
      <c r="G1079" s="157"/>
      <c r="H1079" s="157"/>
      <c r="I1079" s="180"/>
      <c r="J1079" s="180"/>
      <c r="K1079" s="322">
        <f>IF(K1070=-1,"-1",K1068+K1069+K1070)</f>
        <v>1118.7379999999998</v>
      </c>
      <c r="L1079" s="335">
        <f>IF(L1070=-1,"-1",L1068+L1069+L1070)</f>
        <v>989.57600000000002</v>
      </c>
      <c r="M1079" s="127">
        <f>IF(K1068+K1069+K1070&lt;=0,"",IF(L1070=-1,"",L1079/K1079*100-100))</f>
        <v>-11.545330542092941</v>
      </c>
      <c r="N1079" s="322">
        <f>IF(N1070=-1,"-1",N1068+N1069+N1070)</f>
        <v>283.97884699999997</v>
      </c>
      <c r="O1079" s="335">
        <f>IF(O1070=-1,"-1",O1068+O1069+O1070)</f>
        <v>252.59282700000003</v>
      </c>
      <c r="P1079" s="127">
        <f>IF(N1068+N1069+N1070&lt;=0,"",IF(O1070=-1,"",O1079/N1079*100-100))</f>
        <v>-11.052238690158475</v>
      </c>
      <c r="Q1079" s="322">
        <f>IF(Q1070=-1,"-1",Q1068+Q1069+Q1070)</f>
        <v>134.64400000000001</v>
      </c>
      <c r="R1079" s="335">
        <f>IF(R1070=-1,"-1",R1068+R1069+R1070)</f>
        <v>92.58499999999998</v>
      </c>
      <c r="S1079" s="127">
        <f>IF(Q1068+Q1069+Q1070&lt;=0,"",IF(R1070=-1,"",R1079/Q1079*100-100))</f>
        <v>-31.237188437657835</v>
      </c>
      <c r="T1079" s="322">
        <f>IF(T1070=-1,"-1",T1068+T1069+T1070)</f>
        <v>86.611989999999992</v>
      </c>
      <c r="U1079" s="335">
        <f>IF(U1070=-1,"-1",U1068+U1069+U1070)</f>
        <v>65.356250000000003</v>
      </c>
      <c r="V1079" s="127">
        <f>IF(T1068+T1069+T1070&lt;=0,"",IF(U1070=-1,"",U1079/T1079*100-100))</f>
        <v>-24.541336597854396</v>
      </c>
      <c r="X1079" s="138"/>
      <c r="AA1079" s="244"/>
      <c r="AB1079" s="244"/>
    </row>
    <row r="1080" spans="1:28" s="137" customFormat="1" ht="15.75" customHeight="1">
      <c r="A1080" s="137" t="str">
        <f>F1063&amp;"q3"</f>
        <v>SERVTRANSq3</v>
      </c>
      <c r="B1080" s="146" t="str">
        <f>IF($F$1="de",headings!$C$33,IF($F$1="fr",headings!$B$33,headings!$A$33))</f>
        <v>Quarter 3</v>
      </c>
      <c r="C1080" s="157"/>
      <c r="D1080" s="157"/>
      <c r="E1080" s="157"/>
      <c r="F1080" s="157"/>
      <c r="G1080" s="157"/>
      <c r="H1080" s="157"/>
      <c r="I1080" s="180"/>
      <c r="J1080" s="180"/>
      <c r="K1080" s="322">
        <f>IF(K1073=-1,"-1",K1071+K1072+K1073)</f>
        <v>1172.865</v>
      </c>
      <c r="L1080" s="335">
        <f>IF(L1073=-1,"-1",L1071+L1072+L1073)</f>
        <v>1001.5179999999999</v>
      </c>
      <c r="M1080" s="127">
        <f>IF(K1071+K1072+K1073&lt;=0,"",IF(L1073=-1,"",L1080/K1080*100-100))</f>
        <v>-14.609268756421244</v>
      </c>
      <c r="N1080" s="322">
        <f>IF(N1073=-1,"-1",N1071+N1072+N1073)</f>
        <v>312.68755699999997</v>
      </c>
      <c r="O1080" s="335">
        <f>IF(O1073=-1,"-1",O1071+O1072+O1073)</f>
        <v>182.31506999999999</v>
      </c>
      <c r="P1080" s="127">
        <f>IF(N1071+N1072+N1073&lt;=0,"",IF(O1073=-1,"",O1080/N1080*100-100))</f>
        <v>-41.694171731943911</v>
      </c>
      <c r="Q1080" s="322">
        <f>IF(Q1073=-1,"-1",Q1071+Q1072+Q1073)</f>
        <v>138.16999999999999</v>
      </c>
      <c r="R1080" s="335">
        <f>IF(R1073=-1,"-1",R1071+R1072+R1073)</f>
        <v>55.825000000000003</v>
      </c>
      <c r="S1080" s="127">
        <f>IF(Q1071+Q1072+Q1073&lt;=0,"",IF(R1073=-1,"",R1080/Q1080*100-100))</f>
        <v>-59.59687341680538</v>
      </c>
      <c r="T1080" s="322">
        <f>IF(T1073=-1,"-1",T1071+T1072+T1073)</f>
        <v>96.063970000000012</v>
      </c>
      <c r="U1080" s="335">
        <f>IF(U1073=-1,"-1",U1071+U1072+U1073)</f>
        <v>41.488059999999997</v>
      </c>
      <c r="V1080" s="127">
        <f>IF(T1071+T1072+T1073&lt;=0,"",IF(U1073=-1,"",U1080/T1080*100-100))</f>
        <v>-56.812049304229262</v>
      </c>
      <c r="X1080" s="136"/>
      <c r="AA1080" s="244"/>
      <c r="AB1080" s="244"/>
    </row>
    <row r="1081" spans="1:28" s="137" customFormat="1" ht="15.75" customHeight="1" thickBot="1">
      <c r="A1081" s="137" t="str">
        <f>F1063&amp;"q4"</f>
        <v>SERVTRANSq4</v>
      </c>
      <c r="B1081" s="146" t="str">
        <f>IF($F$1="de",headings!$C$34,IF($F$1="fr",headings!$B$34,headings!$A$34))</f>
        <v>Quarter 4</v>
      </c>
      <c r="C1081" s="157"/>
      <c r="D1081" s="157"/>
      <c r="E1081" s="157"/>
      <c r="F1081" s="157"/>
      <c r="G1081" s="157"/>
      <c r="H1081" s="157"/>
      <c r="I1081" s="180"/>
      <c r="J1081" s="180"/>
      <c r="K1081" s="325">
        <f>IF(K1076=-1,"-1",K1074+K1075+K1076)</f>
        <v>1011.491</v>
      </c>
      <c r="L1081" s="333">
        <f>IF(L1076=-1,"-1",L1074+L1075+L1076)</f>
        <v>877.48900000000003</v>
      </c>
      <c r="M1081" s="129">
        <f>IF(K1074+K1075+K1076&lt;=0,"",IF(L1076=-1,"",L1081/K1081*100-100))</f>
        <v>-13.247967604259443</v>
      </c>
      <c r="N1081" s="325">
        <f>IF(N1076=-1,"-1",N1074+N1075+N1076)</f>
        <v>279.25564600000001</v>
      </c>
      <c r="O1081" s="333">
        <f>IF(O1076=-1,"-1",O1074+O1075+O1076)</f>
        <v>148.20526799999999</v>
      </c>
      <c r="P1081" s="129">
        <f>IF(N1074+N1075+N1076&lt;=0,"",IF(O1076=-1,"",O1081/N1081*100-100))</f>
        <v>-46.928461385521999</v>
      </c>
      <c r="Q1081" s="325">
        <f>IF(Q1076=-1,"-1",Q1074+Q1075+Q1076)</f>
        <v>163.94900000000001</v>
      </c>
      <c r="R1081" s="333">
        <f>IF(R1076=-1,"-1",R1074+R1075+R1076)</f>
        <v>34.915999999999997</v>
      </c>
      <c r="S1081" s="129">
        <f>IF(Q1074+Q1075+Q1076&lt;=0,"",IF(R1076=-1,"",R1081/Q1081*100-100))</f>
        <v>-78.703133291450399</v>
      </c>
      <c r="T1081" s="325">
        <f>IF(T1076=-1,"-1",T1074+T1075+T1076)</f>
        <v>106.33346</v>
      </c>
      <c r="U1081" s="333">
        <f>IF(U1076=-1,"-1",U1074+U1075+U1076)</f>
        <v>23.525220000000001</v>
      </c>
      <c r="V1081" s="129">
        <f>IF(T1074+T1075+T1076&lt;=0,"",IF(U1076=-1,"",U1081/T1081*100-100))</f>
        <v>-77.875995006651721</v>
      </c>
      <c r="X1081" s="136"/>
      <c r="AA1081" s="244"/>
      <c r="AB1081" s="244"/>
    </row>
    <row r="1082" spans="1:28" ht="14.4" thickTop="1" thickBot="1">
      <c r="B1082" s="146"/>
      <c r="C1082" s="158"/>
      <c r="D1082" s="158"/>
      <c r="E1082" s="158"/>
      <c r="F1082" s="158"/>
      <c r="G1082" s="158"/>
      <c r="H1082" s="158"/>
      <c r="I1082" s="180"/>
      <c r="J1082" s="180"/>
      <c r="K1082" s="146"/>
      <c r="L1082" s="146"/>
      <c r="M1082" s="146"/>
      <c r="N1082" s="146"/>
      <c r="O1082" s="146"/>
      <c r="P1082" s="146"/>
      <c r="Q1082" s="146"/>
      <c r="R1082" s="146"/>
      <c r="S1082" s="146"/>
      <c r="T1082" s="146"/>
      <c r="U1082" s="146"/>
      <c r="V1082" s="146"/>
    </row>
    <row r="1083" spans="1:28" s="138" customFormat="1" ht="15.75" customHeight="1" thickTop="1" thickBot="1">
      <c r="A1083" s="138" t="str">
        <f>F1063&amp;"y"</f>
        <v>SERVTRANSy</v>
      </c>
      <c r="B1083" s="152" t="str">
        <f>IF($F$1="de",headings!$C$35,IF($F$1="fr",headings!$B$35,headings!$A$35))</f>
        <v>Full year</v>
      </c>
      <c r="C1083" s="157"/>
      <c r="D1083" s="157"/>
      <c r="E1083" s="157"/>
      <c r="F1083" s="157"/>
      <c r="G1083" s="157"/>
      <c r="H1083" s="157"/>
      <c r="I1083" s="180"/>
      <c r="J1083" s="180"/>
      <c r="K1083" s="328">
        <f>IF(K1076=-1,"-1",SUM(K1078:K1081))</f>
        <v>4367.1149999999998</v>
      </c>
      <c r="L1083" s="414">
        <f>IF(L1076=-1,"-1",SUM(L1078:L1081))</f>
        <v>3765.61</v>
      </c>
      <c r="M1083" s="212">
        <f>IF(SUM(K1065:K1076)&lt;=0,"",IF(L1076=-1,"",L1083/K1083*100-100))</f>
        <v>-13.773509513717869</v>
      </c>
      <c r="N1083" s="328">
        <f>IF(N1076=-1,"-1",SUM(N1078:N1081))</f>
        <v>1152.0970500000001</v>
      </c>
      <c r="O1083" s="414">
        <f>IF(O1076=-1,"-1",SUM(O1078:O1081))</f>
        <v>781.34910599999989</v>
      </c>
      <c r="P1083" s="212">
        <f>IF(SUM(N1065:N1076)&lt;=0,"",IF(O1076=-1,"",O1083/N1083*100-100))</f>
        <v>-32.180270229838726</v>
      </c>
      <c r="Q1083" s="328">
        <f>IF(Q1076=-1,"-1",SUM(Q1078:Q1081))</f>
        <v>661.72499999999991</v>
      </c>
      <c r="R1083" s="414">
        <f>IF(R1076=-1,"-1",SUM(R1078:R1081))</f>
        <v>293.697</v>
      </c>
      <c r="S1083" s="212">
        <f>IF(SUM(Q1065:Q1076)&lt;=0,"",IF(R1076=-1,"",R1083/Q1083*100-100))</f>
        <v>-55.616456987419241</v>
      </c>
      <c r="T1083" s="328">
        <f>IF(T1076=-1,"-1",SUM(T1078:T1081))</f>
        <v>422.70742000000001</v>
      </c>
      <c r="U1083" s="414">
        <f>IF(U1076=-1,"-1",SUM(U1078:U1081))</f>
        <v>199.58543</v>
      </c>
      <c r="V1083" s="212">
        <f>IF(SUM(T1065:T1076)&lt;=0,"",IF(U1076=-1,"",U1083/T1083*100-100))</f>
        <v>-52.784024940939055</v>
      </c>
      <c r="X1083" s="136"/>
    </row>
    <row r="1084" spans="1:28" ht="13.8" thickTop="1">
      <c r="B1084" s="147"/>
      <c r="C1084" s="180"/>
      <c r="D1084" s="180"/>
      <c r="E1084" s="180"/>
      <c r="F1084" s="180"/>
      <c r="G1084" s="180"/>
      <c r="H1084" s="180"/>
      <c r="I1084" s="180"/>
      <c r="J1084" s="180"/>
      <c r="K1084" s="180"/>
      <c r="L1084" s="180"/>
      <c r="M1084" s="180"/>
      <c r="N1084" s="180"/>
      <c r="O1084" s="180"/>
      <c r="P1084" s="180"/>
      <c r="Q1084" s="180"/>
      <c r="R1084" s="180"/>
      <c r="S1084" s="180"/>
      <c r="T1084" s="180"/>
      <c r="U1084" s="149"/>
      <c r="V1084" s="149"/>
    </row>
    <row r="1085" spans="1:28">
      <c r="B1085" s="147"/>
      <c r="C1085" s="180"/>
      <c r="D1085" s="180"/>
      <c r="E1085" s="180"/>
      <c r="F1085" s="180"/>
      <c r="G1085" s="180"/>
      <c r="H1085" s="180"/>
      <c r="I1085" s="180"/>
      <c r="J1085" s="180"/>
      <c r="K1085" s="180"/>
      <c r="L1085" s="180"/>
      <c r="M1085" s="180"/>
      <c r="N1085" s="180"/>
      <c r="O1085" s="180"/>
      <c r="P1085" s="180"/>
      <c r="Q1085" s="180"/>
      <c r="R1085" s="180"/>
      <c r="S1085" s="180"/>
      <c r="T1085" s="180"/>
      <c r="U1085" s="149"/>
      <c r="V1085" s="149"/>
    </row>
    <row r="1086" spans="1:28">
      <c r="B1086" s="152" t="str">
        <f>IF($F$1="de",headings!$C$37,IF($F$1="fr",headings!$B$37,headings!$A$37))</f>
        <v>Comments</v>
      </c>
      <c r="C1086" s="1021"/>
      <c r="D1086" s="1022"/>
      <c r="E1086" s="1022"/>
      <c r="F1086" s="1022"/>
      <c r="G1086" s="1022"/>
      <c r="H1086" s="1022"/>
      <c r="I1086" s="1022"/>
      <c r="J1086" s="1022"/>
      <c r="K1086" s="1022"/>
      <c r="L1086" s="1022"/>
      <c r="M1086" s="1022"/>
      <c r="N1086" s="1022"/>
      <c r="O1086" s="1022"/>
      <c r="P1086" s="1022"/>
      <c r="Q1086" s="1022"/>
      <c r="R1086" s="1022"/>
      <c r="S1086" s="1022"/>
      <c r="T1086" s="1023"/>
      <c r="U1086" s="149"/>
      <c r="V1086" s="149"/>
    </row>
    <row r="1087" spans="1:28">
      <c r="B1087" s="151"/>
      <c r="C1087" s="1024"/>
      <c r="D1087" s="1025"/>
      <c r="E1087" s="1025"/>
      <c r="F1087" s="1025"/>
      <c r="G1087" s="1025"/>
      <c r="H1087" s="1025"/>
      <c r="I1087" s="1025"/>
      <c r="J1087" s="1025"/>
      <c r="K1087" s="1025"/>
      <c r="L1087" s="1025"/>
      <c r="M1087" s="1025"/>
      <c r="N1087" s="1025"/>
      <c r="O1087" s="1025"/>
      <c r="P1087" s="1025"/>
      <c r="Q1087" s="1025"/>
      <c r="R1087" s="1025"/>
      <c r="S1087" s="1025"/>
      <c r="T1087" s="1026"/>
      <c r="U1087" s="149"/>
      <c r="V1087" s="149"/>
    </row>
    <row r="1088" spans="1:28">
      <c r="B1088" s="151"/>
      <c r="C1088" s="1024"/>
      <c r="D1088" s="1025"/>
      <c r="E1088" s="1025"/>
      <c r="F1088" s="1025"/>
      <c r="G1088" s="1025"/>
      <c r="H1088" s="1025"/>
      <c r="I1088" s="1025"/>
      <c r="J1088" s="1025"/>
      <c r="K1088" s="1025"/>
      <c r="L1088" s="1025"/>
      <c r="M1088" s="1025"/>
      <c r="N1088" s="1025"/>
      <c r="O1088" s="1025"/>
      <c r="P1088" s="1025"/>
      <c r="Q1088" s="1025"/>
      <c r="R1088" s="1025"/>
      <c r="S1088" s="1025"/>
      <c r="T1088" s="1026"/>
      <c r="U1088" s="149"/>
      <c r="V1088" s="149"/>
      <c r="X1088" s="141"/>
    </row>
    <row r="1089" spans="1:28">
      <c r="B1089" s="151"/>
      <c r="C1089" s="1027"/>
      <c r="D1089" s="1028"/>
      <c r="E1089" s="1028"/>
      <c r="F1089" s="1028"/>
      <c r="G1089" s="1028"/>
      <c r="H1089" s="1028"/>
      <c r="I1089" s="1028"/>
      <c r="J1089" s="1028"/>
      <c r="K1089" s="1028"/>
      <c r="L1089" s="1028"/>
      <c r="M1089" s="1028"/>
      <c r="N1089" s="1028"/>
      <c r="O1089" s="1028"/>
      <c r="P1089" s="1028"/>
      <c r="Q1089" s="1028"/>
      <c r="R1089" s="1028"/>
      <c r="S1089" s="1028"/>
      <c r="T1089" s="1029"/>
      <c r="U1089" s="149"/>
      <c r="V1089" s="149"/>
      <c r="X1089" s="131"/>
    </row>
    <row r="1090" spans="1:28">
      <c r="B1090" s="151"/>
      <c r="C1090" s="180"/>
      <c r="D1090" s="180"/>
      <c r="E1090" s="180"/>
      <c r="F1090" s="180"/>
      <c r="G1090" s="180"/>
      <c r="H1090" s="180"/>
      <c r="I1090" s="180"/>
      <c r="J1090" s="180"/>
      <c r="K1090" s="180"/>
      <c r="L1090" s="180"/>
      <c r="M1090" s="180"/>
      <c r="N1090" s="180"/>
      <c r="O1090" s="180"/>
      <c r="P1090" s="180"/>
      <c r="Q1090" s="180"/>
      <c r="R1090" s="180"/>
      <c r="S1090" s="180"/>
      <c r="T1090" s="180"/>
      <c r="U1090" s="149"/>
      <c r="V1090" s="149"/>
    </row>
    <row r="1091" spans="1:28">
      <c r="A1091" s="142"/>
      <c r="B1091" s="143"/>
      <c r="C1091" s="181"/>
      <c r="D1091" s="181"/>
      <c r="E1091" s="181"/>
      <c r="F1091" s="181"/>
      <c r="G1091" s="181"/>
      <c r="H1091" s="181"/>
      <c r="I1091" s="181"/>
      <c r="J1091" s="181"/>
      <c r="K1091" s="181"/>
      <c r="L1091" s="181"/>
      <c r="M1091" s="181"/>
      <c r="N1091" s="181"/>
      <c r="O1091" s="181"/>
      <c r="P1091" s="181"/>
      <c r="Q1091" s="181"/>
      <c r="R1091" s="181"/>
      <c r="S1091" s="181"/>
      <c r="T1091" s="181"/>
      <c r="U1091" s="149"/>
      <c r="V1091" s="149"/>
    </row>
    <row r="1092" spans="1:28" s="141" customFormat="1" ht="6.75" customHeight="1">
      <c r="B1092" s="146"/>
      <c r="C1092" s="154"/>
      <c r="D1092" s="154"/>
      <c r="E1092" s="155"/>
      <c r="F1092" s="154"/>
      <c r="G1092" s="154"/>
      <c r="H1092" s="155"/>
      <c r="I1092" s="154"/>
      <c r="J1092" s="154"/>
      <c r="K1092" s="155"/>
      <c r="L1092" s="154"/>
      <c r="M1092" s="154"/>
      <c r="N1092" s="155"/>
      <c r="O1092" s="154"/>
      <c r="P1092" s="154"/>
      <c r="Q1092" s="155"/>
      <c r="R1092" s="154"/>
      <c r="S1092" s="154"/>
      <c r="T1092" s="155"/>
      <c r="U1092" s="149"/>
      <c r="V1092" s="149"/>
      <c r="X1092" s="136"/>
      <c r="AA1092" s="239"/>
      <c r="AB1092" s="239"/>
    </row>
    <row r="1093" spans="1:28" s="131" customFormat="1" ht="17.399999999999999">
      <c r="B1093" s="150" t="str">
        <f>IF($F$1="de",headings!$C$3,IF($F$1="fr",headings!$B$3,headings!$A$3))</f>
        <v>Railway Operator:</v>
      </c>
      <c r="C1093" s="156"/>
      <c r="D1093" s="156"/>
      <c r="E1093" s="156"/>
      <c r="F1093" s="1020" t="s">
        <v>25</v>
      </c>
      <c r="G1093" s="1020"/>
      <c r="H1093" s="1020"/>
      <c r="I1093" s="1020"/>
      <c r="J1093" s="1020"/>
      <c r="K1093" s="157"/>
      <c r="L1093" s="157"/>
      <c r="M1093" s="157"/>
      <c r="N1093" s="157"/>
      <c r="O1093" s="157"/>
      <c r="P1093" s="157"/>
      <c r="Q1093" s="158"/>
      <c r="R1093" s="158"/>
      <c r="S1093" s="158"/>
      <c r="T1093" s="158"/>
      <c r="U1093" s="149"/>
      <c r="V1093" s="149"/>
      <c r="X1093" s="136"/>
      <c r="AA1093" s="243"/>
      <c r="AB1093" s="243"/>
    </row>
    <row r="1094" spans="1:28" ht="6.75" customHeight="1" thickBot="1">
      <c r="B1094" s="146"/>
      <c r="C1094" s="157"/>
      <c r="D1094" s="157"/>
      <c r="E1094" s="159"/>
      <c r="F1094" s="157"/>
      <c r="G1094" s="157"/>
      <c r="H1094" s="157"/>
      <c r="I1094" s="157"/>
      <c r="J1094" s="157"/>
      <c r="K1094" s="157"/>
      <c r="L1094" s="157"/>
      <c r="M1094" s="157"/>
      <c r="N1094" s="157"/>
      <c r="O1094" s="157"/>
      <c r="P1094" s="157"/>
      <c r="Q1094" s="157"/>
      <c r="R1094" s="157"/>
      <c r="S1094" s="157"/>
      <c r="T1094" s="160"/>
      <c r="U1094" s="149"/>
      <c r="V1094" s="149"/>
    </row>
    <row r="1095" spans="1:28" ht="15.75" customHeight="1" thickTop="1">
      <c r="A1095" s="136" t="str">
        <f>F1093&amp;"m01"</f>
        <v>SJm01</v>
      </c>
      <c r="B1095" s="146" t="str">
        <f>IF($F$1="de",headings!$C$6,IF($F$1="fr",headings!$B$6,headings!$A$6))</f>
        <v>January</v>
      </c>
      <c r="C1095" s="293">
        <v>-1</v>
      </c>
      <c r="D1095" s="310">
        <v>-1</v>
      </c>
      <c r="E1095" s="124" t="str">
        <f t="shared" ref="E1095:E1106" si="137">IF(C1095&lt;0.001,"",IF(D1095=-1,"",D1095/C1095*100-100))</f>
        <v/>
      </c>
      <c r="F1095" s="293">
        <v>-1</v>
      </c>
      <c r="G1095" s="310">
        <v>-1</v>
      </c>
      <c r="H1095" s="124" t="str">
        <f t="shared" ref="H1095:H1106" si="138">IF(F1095&lt;0.001,"",IF(G1095=-1,"",G1095/F1095*100-100))</f>
        <v/>
      </c>
      <c r="I1095" s="310">
        <v>-1</v>
      </c>
      <c r="J1095" s="311">
        <v>-1</v>
      </c>
      <c r="K1095" s="157"/>
      <c r="L1095" s="157"/>
      <c r="M1095" s="157"/>
      <c r="N1095" s="157"/>
      <c r="O1095" s="157"/>
      <c r="P1095" s="157"/>
      <c r="Q1095" s="157"/>
      <c r="R1095" s="157"/>
      <c r="S1095" s="157"/>
      <c r="T1095" s="157"/>
      <c r="U1095" s="149"/>
      <c r="V1095" s="149"/>
    </row>
    <row r="1096" spans="1:28" ht="15.75" customHeight="1">
      <c r="A1096" s="136" t="str">
        <f>F1093&amp;"m02"</f>
        <v>SJm02</v>
      </c>
      <c r="B1096" s="146" t="str">
        <f>IF($F$1="de",headings!$C$7,IF($F$1="fr",headings!$B$7,headings!$A$7))</f>
        <v>February</v>
      </c>
      <c r="C1096" s="294">
        <v>-1</v>
      </c>
      <c r="D1096" s="312">
        <v>-1</v>
      </c>
      <c r="E1096" s="127" t="str">
        <f t="shared" si="137"/>
        <v/>
      </c>
      <c r="F1096" s="294">
        <v>-1</v>
      </c>
      <c r="G1096" s="312">
        <v>-1</v>
      </c>
      <c r="H1096" s="127" t="str">
        <f t="shared" si="138"/>
        <v/>
      </c>
      <c r="I1096" s="312">
        <v>-1</v>
      </c>
      <c r="J1096" s="313">
        <v>-1</v>
      </c>
      <c r="K1096" s="157"/>
      <c r="L1096" s="157"/>
      <c r="M1096" s="157"/>
      <c r="N1096" s="157"/>
      <c r="O1096" s="157"/>
      <c r="P1096" s="157"/>
      <c r="Q1096" s="157"/>
      <c r="R1096" s="157"/>
      <c r="S1096" s="157"/>
      <c r="T1096" s="157"/>
      <c r="U1096" s="149"/>
      <c r="V1096" s="149"/>
    </row>
    <row r="1097" spans="1:28" ht="15.75" customHeight="1" thickBot="1">
      <c r="A1097" s="136" t="str">
        <f>F1093&amp;"m03"</f>
        <v>SJm03</v>
      </c>
      <c r="B1097" s="146" t="str">
        <f>IF($F$1="de",headings!$C$8,IF($F$1="fr",headings!$B$8,headings!$A$8))</f>
        <v>March</v>
      </c>
      <c r="C1097" s="295">
        <v>-1</v>
      </c>
      <c r="D1097" s="312">
        <v>-1</v>
      </c>
      <c r="E1097" s="129" t="str">
        <f t="shared" si="137"/>
        <v/>
      </c>
      <c r="F1097" s="295">
        <v>-1</v>
      </c>
      <c r="G1097" s="312">
        <v>-1</v>
      </c>
      <c r="H1097" s="129" t="str">
        <f t="shared" si="138"/>
        <v/>
      </c>
      <c r="I1097" s="312">
        <v>-1</v>
      </c>
      <c r="J1097" s="313">
        <v>-1</v>
      </c>
      <c r="K1097" s="157"/>
      <c r="L1097" s="157"/>
      <c r="M1097" s="157"/>
      <c r="N1097" s="157"/>
      <c r="O1097" s="157"/>
      <c r="P1097" s="157"/>
      <c r="Q1097" s="157"/>
      <c r="R1097" s="157"/>
      <c r="S1097" s="157"/>
      <c r="T1097" s="157"/>
      <c r="U1097" s="149"/>
      <c r="V1097" s="149"/>
    </row>
    <row r="1098" spans="1:28" ht="15.75" customHeight="1" thickTop="1">
      <c r="A1098" s="136" t="str">
        <f>F1093&amp;"m04"</f>
        <v>SJm04</v>
      </c>
      <c r="B1098" s="146" t="str">
        <f>IF($F$1="de",headings!$C$9,IF($F$1="fr",headings!$B$9,headings!$A$9))</f>
        <v>April</v>
      </c>
      <c r="C1098" s="309">
        <v>-1</v>
      </c>
      <c r="D1098" s="310">
        <v>-1</v>
      </c>
      <c r="E1098" s="124" t="str">
        <f t="shared" si="137"/>
        <v/>
      </c>
      <c r="F1098" s="309">
        <v>-1</v>
      </c>
      <c r="G1098" s="310">
        <v>-1</v>
      </c>
      <c r="H1098" s="124" t="str">
        <f t="shared" si="138"/>
        <v/>
      </c>
      <c r="I1098" s="310">
        <v>-1</v>
      </c>
      <c r="J1098" s="311">
        <v>-1</v>
      </c>
      <c r="K1098" s="157"/>
      <c r="L1098" s="157"/>
      <c r="M1098" s="157"/>
      <c r="N1098" s="157"/>
      <c r="O1098" s="157"/>
      <c r="P1098" s="157"/>
      <c r="Q1098" s="157"/>
      <c r="R1098" s="157"/>
      <c r="S1098" s="157"/>
      <c r="T1098" s="157"/>
      <c r="U1098" s="149"/>
      <c r="V1098" s="149"/>
    </row>
    <row r="1099" spans="1:28" ht="15.75" customHeight="1">
      <c r="A1099" s="136" t="str">
        <f>F1093&amp;"m05"</f>
        <v>SJm05</v>
      </c>
      <c r="B1099" s="146" t="str">
        <f>IF($F$1="de",headings!$C$10,IF($F$1="fr",headings!$B$10,headings!$A$10))</f>
        <v>May</v>
      </c>
      <c r="C1099" s="294">
        <v>-1</v>
      </c>
      <c r="D1099" s="312">
        <v>-1</v>
      </c>
      <c r="E1099" s="127" t="str">
        <f t="shared" si="137"/>
        <v/>
      </c>
      <c r="F1099" s="294">
        <v>-1</v>
      </c>
      <c r="G1099" s="312">
        <v>-1</v>
      </c>
      <c r="H1099" s="127" t="str">
        <f t="shared" si="138"/>
        <v/>
      </c>
      <c r="I1099" s="312">
        <v>-1</v>
      </c>
      <c r="J1099" s="313">
        <v>-1</v>
      </c>
      <c r="K1099" s="157"/>
      <c r="L1099" s="157"/>
      <c r="M1099" s="157"/>
      <c r="N1099" s="157"/>
      <c r="O1099" s="157"/>
      <c r="P1099" s="157"/>
      <c r="Q1099" s="157"/>
      <c r="R1099" s="157"/>
      <c r="S1099" s="157"/>
      <c r="T1099" s="157"/>
      <c r="U1099" s="149"/>
      <c r="V1099" s="149"/>
    </row>
    <row r="1100" spans="1:28" ht="15.75" customHeight="1" thickBot="1">
      <c r="A1100" s="136" t="str">
        <f>F1093&amp;"m06"</f>
        <v>SJm06</v>
      </c>
      <c r="B1100" s="146" t="str">
        <f>IF($F$1="de",headings!$C$11,IF($F$1="fr",headings!$B$11,headings!$A$11))</f>
        <v>June</v>
      </c>
      <c r="C1100" s="295">
        <v>-1</v>
      </c>
      <c r="D1100" s="312">
        <v>-1</v>
      </c>
      <c r="E1100" s="129" t="str">
        <f t="shared" si="137"/>
        <v/>
      </c>
      <c r="F1100" s="295">
        <v>-1</v>
      </c>
      <c r="G1100" s="312">
        <v>-1</v>
      </c>
      <c r="H1100" s="129" t="str">
        <f t="shared" si="138"/>
        <v/>
      </c>
      <c r="I1100" s="312">
        <v>-1</v>
      </c>
      <c r="J1100" s="313">
        <v>-1</v>
      </c>
      <c r="K1100" s="157"/>
      <c r="L1100" s="157"/>
      <c r="M1100" s="157"/>
      <c r="N1100" s="157"/>
      <c r="O1100" s="157"/>
      <c r="P1100" s="157"/>
      <c r="Q1100" s="157"/>
      <c r="R1100" s="157"/>
      <c r="S1100" s="157"/>
      <c r="T1100" s="157"/>
      <c r="U1100" s="149"/>
      <c r="V1100" s="149"/>
    </row>
    <row r="1101" spans="1:28" ht="15.75" customHeight="1" thickTop="1">
      <c r="A1101" s="136" t="str">
        <f>F1093&amp;"m07"</f>
        <v>SJm07</v>
      </c>
      <c r="B1101" s="146" t="str">
        <f>IF($F$1="de",headings!$C$12,IF($F$1="fr",headings!$B$12,headings!$A$12))</f>
        <v>July</v>
      </c>
      <c r="C1101" s="309">
        <v>-1</v>
      </c>
      <c r="D1101" s="310">
        <v>-1</v>
      </c>
      <c r="E1101" s="127" t="str">
        <f t="shared" si="137"/>
        <v/>
      </c>
      <c r="F1101" s="309">
        <v>-1</v>
      </c>
      <c r="G1101" s="310">
        <v>-1</v>
      </c>
      <c r="H1101" s="127" t="str">
        <f t="shared" si="138"/>
        <v/>
      </c>
      <c r="I1101" s="310">
        <v>-1</v>
      </c>
      <c r="J1101" s="311">
        <v>-1</v>
      </c>
      <c r="K1101" s="157"/>
      <c r="L1101" s="157"/>
      <c r="M1101" s="157"/>
      <c r="N1101" s="157"/>
      <c r="O1101" s="157"/>
      <c r="P1101" s="157"/>
      <c r="Q1101" s="157"/>
      <c r="R1101" s="157"/>
      <c r="S1101" s="157"/>
      <c r="T1101" s="157"/>
      <c r="U1101" s="149"/>
      <c r="V1101" s="149"/>
    </row>
    <row r="1102" spans="1:28" ht="15.75" customHeight="1">
      <c r="A1102" s="136" t="str">
        <f>F1093&amp;"m08"</f>
        <v>SJm08</v>
      </c>
      <c r="B1102" s="146" t="str">
        <f>IF($F$1="de",headings!$C$13,IF($F$1="fr",headings!$B$13,headings!$A$13))</f>
        <v>August</v>
      </c>
      <c r="C1102" s="294">
        <v>-1</v>
      </c>
      <c r="D1102" s="312">
        <v>-1</v>
      </c>
      <c r="E1102" s="127" t="str">
        <f t="shared" si="137"/>
        <v/>
      </c>
      <c r="F1102" s="294">
        <v>-1</v>
      </c>
      <c r="G1102" s="312">
        <v>-1</v>
      </c>
      <c r="H1102" s="127" t="str">
        <f t="shared" si="138"/>
        <v/>
      </c>
      <c r="I1102" s="312">
        <v>-1</v>
      </c>
      <c r="J1102" s="313">
        <v>-1</v>
      </c>
      <c r="K1102" s="157"/>
      <c r="L1102" s="157"/>
      <c r="M1102" s="157"/>
      <c r="N1102" s="157"/>
      <c r="O1102" s="157"/>
      <c r="P1102" s="157"/>
      <c r="Q1102" s="157"/>
      <c r="R1102" s="157"/>
      <c r="S1102" s="157"/>
      <c r="T1102" s="157"/>
      <c r="U1102" s="149"/>
      <c r="V1102" s="149"/>
    </row>
    <row r="1103" spans="1:28" ht="15.75" customHeight="1" thickBot="1">
      <c r="A1103" s="136" t="str">
        <f>F1093&amp;"m09"</f>
        <v>SJm09</v>
      </c>
      <c r="B1103" s="146" t="str">
        <f>IF($F$1="de",headings!$C$14,IF($F$1="fr",headings!$B$14,headings!$A$14))</f>
        <v>September</v>
      </c>
      <c r="C1103" s="295">
        <v>-1</v>
      </c>
      <c r="D1103" s="312">
        <v>-1</v>
      </c>
      <c r="E1103" s="129" t="str">
        <f t="shared" si="137"/>
        <v/>
      </c>
      <c r="F1103" s="295">
        <v>-1</v>
      </c>
      <c r="G1103" s="314">
        <v>-1</v>
      </c>
      <c r="H1103" s="129" t="str">
        <f t="shared" si="138"/>
        <v/>
      </c>
      <c r="I1103" s="315">
        <v>-1</v>
      </c>
      <c r="J1103" s="316">
        <v>-1</v>
      </c>
      <c r="K1103" s="157"/>
      <c r="L1103" s="157"/>
      <c r="M1103" s="157"/>
      <c r="N1103" s="157"/>
      <c r="O1103" s="157"/>
      <c r="P1103" s="157"/>
      <c r="Q1103" s="157"/>
      <c r="R1103" s="157"/>
      <c r="S1103" s="157"/>
      <c r="T1103" s="157"/>
      <c r="U1103" s="149"/>
      <c r="V1103" s="149"/>
    </row>
    <row r="1104" spans="1:28" ht="15.75" customHeight="1" thickTop="1">
      <c r="A1104" s="136" t="str">
        <f>F1093&amp;"m10"</f>
        <v>SJm10</v>
      </c>
      <c r="B1104" s="146" t="str">
        <f>IF($F$1="de",headings!$C$15,IF($F$1="fr",headings!$B$15,headings!$A$15))</f>
        <v>October</v>
      </c>
      <c r="C1104" s="309">
        <v>-1</v>
      </c>
      <c r="D1104" s="310">
        <v>-1</v>
      </c>
      <c r="E1104" s="127" t="str">
        <f t="shared" si="137"/>
        <v/>
      </c>
      <c r="F1104" s="317">
        <v>-1</v>
      </c>
      <c r="G1104" s="312">
        <v>-1</v>
      </c>
      <c r="H1104" s="127" t="str">
        <f t="shared" si="138"/>
        <v/>
      </c>
      <c r="I1104" s="312">
        <v>-1</v>
      </c>
      <c r="J1104" s="313">
        <v>-1</v>
      </c>
      <c r="K1104" s="157"/>
      <c r="L1104" s="157"/>
      <c r="M1104" s="157"/>
      <c r="N1104" s="157"/>
      <c r="O1104" s="157"/>
      <c r="P1104" s="157"/>
      <c r="Q1104" s="157"/>
      <c r="R1104" s="157"/>
      <c r="S1104" s="157"/>
      <c r="T1104" s="157"/>
      <c r="U1104" s="149"/>
      <c r="V1104" s="149"/>
      <c r="X1104" s="137"/>
    </row>
    <row r="1105" spans="1:28" ht="15.75" customHeight="1">
      <c r="A1105" s="136" t="str">
        <f>F1093&amp;"m11"</f>
        <v>SJm11</v>
      </c>
      <c r="B1105" s="146" t="str">
        <f>IF($F$1="de",headings!$C$16,IF($F$1="fr",headings!$B$16,headings!$A$16))</f>
        <v>November</v>
      </c>
      <c r="C1105" s="294">
        <v>-1</v>
      </c>
      <c r="D1105" s="312">
        <v>-1</v>
      </c>
      <c r="E1105" s="127" t="str">
        <f t="shared" si="137"/>
        <v/>
      </c>
      <c r="F1105" s="317">
        <v>-1</v>
      </c>
      <c r="G1105" s="312">
        <v>-1</v>
      </c>
      <c r="H1105" s="127" t="str">
        <f t="shared" si="138"/>
        <v/>
      </c>
      <c r="I1105" s="312">
        <v>-1</v>
      </c>
      <c r="J1105" s="313">
        <v>-1</v>
      </c>
      <c r="K1105" s="157"/>
      <c r="L1105" s="157"/>
      <c r="M1105" s="157"/>
      <c r="N1105" s="157"/>
      <c r="O1105" s="157"/>
      <c r="P1105" s="157"/>
      <c r="Q1105" s="157"/>
      <c r="R1105" s="157"/>
      <c r="S1105" s="157"/>
      <c r="T1105" s="157"/>
      <c r="U1105" s="149"/>
      <c r="V1105" s="149"/>
      <c r="X1105" s="137"/>
    </row>
    <row r="1106" spans="1:28" ht="15.75" customHeight="1" thickBot="1">
      <c r="A1106" s="136" t="str">
        <f>F1093&amp;"m12"</f>
        <v>SJm12</v>
      </c>
      <c r="B1106" s="146" t="str">
        <f>IF($F$1="de",headings!$C$17,IF($F$1="fr",headings!$B$17,headings!$A$17))</f>
        <v>December</v>
      </c>
      <c r="C1106" s="325">
        <v>-1</v>
      </c>
      <c r="D1106" s="314">
        <v>-1</v>
      </c>
      <c r="E1106" s="129" t="str">
        <f t="shared" si="137"/>
        <v/>
      </c>
      <c r="F1106" s="325">
        <v>-1</v>
      </c>
      <c r="G1106" s="314">
        <v>-1</v>
      </c>
      <c r="H1106" s="129" t="str">
        <f t="shared" si="138"/>
        <v/>
      </c>
      <c r="I1106" s="314">
        <v>-1</v>
      </c>
      <c r="J1106" s="316">
        <v>-1</v>
      </c>
      <c r="K1106" s="157"/>
      <c r="L1106" s="157"/>
      <c r="M1106" s="157"/>
      <c r="N1106" s="157"/>
      <c r="O1106" s="157"/>
      <c r="P1106" s="157"/>
      <c r="Q1106" s="157"/>
      <c r="R1106" s="157"/>
      <c r="S1106" s="157"/>
      <c r="T1106" s="157"/>
      <c r="U1106" s="149"/>
      <c r="V1106" s="149"/>
      <c r="X1106" s="137"/>
    </row>
    <row r="1107" spans="1:28" ht="14.4" thickTop="1" thickBot="1">
      <c r="B1107" s="146"/>
      <c r="C1107" s="146"/>
      <c r="D1107" s="146"/>
      <c r="E1107" s="146"/>
      <c r="F1107" s="146"/>
      <c r="G1107" s="146"/>
      <c r="H1107" s="146"/>
      <c r="I1107" s="146"/>
      <c r="J1107" s="146"/>
      <c r="K1107" s="157"/>
      <c r="L1107" s="157"/>
      <c r="M1107" s="157"/>
      <c r="N1107" s="157"/>
      <c r="O1107" s="157"/>
      <c r="P1107" s="157"/>
      <c r="Q1107" s="157"/>
      <c r="R1107" s="157"/>
      <c r="S1107" s="157"/>
      <c r="T1107" s="157"/>
      <c r="U1107" s="149"/>
      <c r="V1107" s="149"/>
      <c r="X1107" s="137"/>
    </row>
    <row r="1108" spans="1:28" s="137" customFormat="1" ht="15.75" customHeight="1" thickTop="1">
      <c r="A1108" s="137" t="str">
        <f>F1093&amp;"q1"</f>
        <v>SJq1</v>
      </c>
      <c r="B1108" s="146" t="str">
        <f>IF($F$1="de",headings!$C$31,IF($F$1="fr",headings!$B$31,headings!$A$31))</f>
        <v>Quarter 1</v>
      </c>
      <c r="C1108" s="319" t="str">
        <f>IF(C1097=-1,"-1",C1095+C1096+C1097)</f>
        <v>-1</v>
      </c>
      <c r="D1108" s="320" t="str">
        <f>IF(D1097=-1,"-1",D1095+D1096+D1097)</f>
        <v>-1</v>
      </c>
      <c r="E1108" s="358" t="str">
        <f>IF(C1097+C1098+C1099&lt;=0,"",IF(D1097=-1,"",D1108/C1108*100-100))</f>
        <v/>
      </c>
      <c r="F1108" s="319" t="str">
        <f>IF(F1097=-1,"-1",F1095+F1096+F1097)</f>
        <v>-1</v>
      </c>
      <c r="G1108" s="320" t="str">
        <f>IF(G1097=-1,"-1",G1095+G1096+G1097)</f>
        <v>-1</v>
      </c>
      <c r="H1108" s="358" t="str">
        <f>IF(F1097+F1098+F1099&lt;=0,"",IF(G1097=-1,"",G1108/F1108*100-100))</f>
        <v/>
      </c>
      <c r="I1108" s="320" t="str">
        <f>IF(I1097=-1,"-1",I1095+I1096+I1097)</f>
        <v>-1</v>
      </c>
      <c r="J1108" s="321" t="str">
        <f>IF(J1097=-1,"-1",J1095+J1096+J1097)</f>
        <v>-1</v>
      </c>
      <c r="K1108" s="157"/>
      <c r="L1108" s="157"/>
      <c r="M1108" s="157"/>
      <c r="N1108" s="157"/>
      <c r="O1108" s="157"/>
      <c r="P1108" s="157"/>
      <c r="Q1108" s="157"/>
      <c r="R1108" s="157"/>
      <c r="S1108" s="157"/>
      <c r="T1108" s="157"/>
      <c r="U1108" s="149"/>
      <c r="V1108" s="149"/>
      <c r="X1108" s="136"/>
      <c r="AA1108" s="244"/>
      <c r="AB1108" s="244"/>
    </row>
    <row r="1109" spans="1:28" s="137" customFormat="1" ht="15.75" customHeight="1">
      <c r="A1109" s="137" t="str">
        <f>F1093&amp;"q2"</f>
        <v>SJq2</v>
      </c>
      <c r="B1109" s="146" t="str">
        <f>IF($F$1="de",headings!$C$32,IF($F$1="fr",headings!$B$32,headings!$A$32))</f>
        <v>Quarter 2</v>
      </c>
      <c r="C1109" s="322" t="str">
        <f>IF(C1100=-1,"-1",C1098+C1099+C1100)</f>
        <v>-1</v>
      </c>
      <c r="D1109" s="323" t="str">
        <f>IF(D1100=-1,"-1",D1098+D1099+D1100)</f>
        <v>-1</v>
      </c>
      <c r="E1109" s="342" t="str">
        <f>IF(C1098+C1099+C1100&lt;=0,"",IF(D1100=-1,"",D1109/C1109*100-100))</f>
        <v/>
      </c>
      <c r="F1109" s="322" t="str">
        <f>IF(F1100=-1,"-1",F1098+F1099+F1100)</f>
        <v>-1</v>
      </c>
      <c r="G1109" s="323" t="str">
        <f>IF(G1100=-1,"-1",G1098+G1099+G1100)</f>
        <v>-1</v>
      </c>
      <c r="H1109" s="342" t="str">
        <f>IF(F1098+F1099+F1100&lt;=0,"",IF(G1100=-1,"",G1109/F1109*100-100))</f>
        <v/>
      </c>
      <c r="I1109" s="323" t="str">
        <f>IF(I1100=-1,"-1",I1098+I1099+I1100)</f>
        <v>-1</v>
      </c>
      <c r="J1109" s="324" t="str">
        <f>IF(J1100=-1,"-1",J1098+J1099+J1100)</f>
        <v>-1</v>
      </c>
      <c r="K1109" s="157"/>
      <c r="L1109" s="157"/>
      <c r="M1109" s="157"/>
      <c r="N1109" s="157"/>
      <c r="O1109" s="157"/>
      <c r="P1109" s="157"/>
      <c r="Q1109" s="157"/>
      <c r="R1109" s="157"/>
      <c r="S1109" s="157"/>
      <c r="T1109" s="157"/>
      <c r="U1109" s="149"/>
      <c r="V1109" s="149"/>
      <c r="X1109" s="138"/>
      <c r="AA1109" s="244"/>
      <c r="AB1109" s="244"/>
    </row>
    <row r="1110" spans="1:28" s="137" customFormat="1" ht="15.75" customHeight="1">
      <c r="A1110" s="137" t="str">
        <f>F1093&amp;"q3"</f>
        <v>SJq3</v>
      </c>
      <c r="B1110" s="146" t="str">
        <f>IF($F$1="de",headings!$C$33,IF($F$1="fr",headings!$B$33,headings!$A$33))</f>
        <v>Quarter 3</v>
      </c>
      <c r="C1110" s="322" t="str">
        <f>IF(C1103=-1,"-1",C1101+C1102+C1103)</f>
        <v>-1</v>
      </c>
      <c r="D1110" s="323" t="str">
        <f>IF(D1103=-1,"-1",D1101+D1102+D1103)</f>
        <v>-1</v>
      </c>
      <c r="E1110" s="342" t="str">
        <f>IF(C1101+C1102+C1103&lt;=0,"",IF(D1103=-1,"",D1110/C1110*100-100))</f>
        <v/>
      </c>
      <c r="F1110" s="322" t="str">
        <f>IF(F1103=-1,"-1",F1101+F1102+F1103)</f>
        <v>-1</v>
      </c>
      <c r="G1110" s="323" t="str">
        <f>IF(G1103=-1,"-1",G1101+G1102+G1103)</f>
        <v>-1</v>
      </c>
      <c r="H1110" s="342" t="str">
        <f>IF(F1101+F1102+F1103&lt;=0,"",IF(G1103=-1,"",G1110/F1110*100-100))</f>
        <v/>
      </c>
      <c r="I1110" s="323" t="str">
        <f>IF(I1103=-1,"-1",I1101+I1102+I1103)</f>
        <v>-1</v>
      </c>
      <c r="J1110" s="324" t="str">
        <f>IF(J1103=-1,"-1",J1101+J1102+J1103)</f>
        <v>-1</v>
      </c>
      <c r="K1110" s="157"/>
      <c r="L1110" s="157"/>
      <c r="M1110" s="157"/>
      <c r="N1110" s="157"/>
      <c r="O1110" s="157"/>
      <c r="P1110" s="157"/>
      <c r="Q1110" s="157"/>
      <c r="R1110" s="157"/>
      <c r="S1110" s="157"/>
      <c r="T1110" s="157"/>
      <c r="U1110" s="149"/>
      <c r="V1110" s="149"/>
      <c r="X1110" s="136"/>
      <c r="AA1110" s="244"/>
      <c r="AB1110" s="244"/>
    </row>
    <row r="1111" spans="1:28" s="137" customFormat="1" ht="15.75" customHeight="1" thickBot="1">
      <c r="A1111" s="137" t="str">
        <f>F1093&amp;"q4"</f>
        <v>SJq4</v>
      </c>
      <c r="B1111" s="146" t="str">
        <f>IF($F$1="de",headings!$C$34,IF($F$1="fr",headings!$B$34,headings!$A$34))</f>
        <v>Quarter 4</v>
      </c>
      <c r="C1111" s="325" t="str">
        <f>IF(C1106=-1,"-1",C1104+C1105+C1106)</f>
        <v>-1</v>
      </c>
      <c r="D1111" s="326" t="str">
        <f>IF(D1106=-1,"-1",D1104+D1105+D1106)</f>
        <v>-1</v>
      </c>
      <c r="E1111" s="341" t="str">
        <f>IF(C1104+C1105+C1106&lt;=0,"",IF(D1106=-1,"",D1111/C1111*100-100))</f>
        <v/>
      </c>
      <c r="F1111" s="325" t="str">
        <f>IF(F1106=-1,"-1",F1104+F1105+F1106)</f>
        <v>-1</v>
      </c>
      <c r="G1111" s="326" t="str">
        <f>IF(G1106=-1,"-1",G1104+G1105+G1106)</f>
        <v>-1</v>
      </c>
      <c r="H1111" s="341" t="str">
        <f>IF(F1104+F1105+F1106&lt;=0,"",IF(G1106=-1,"",G1111/F1111*100-100))</f>
        <v/>
      </c>
      <c r="I1111" s="326" t="str">
        <f>IF(I1106=-1,"-1",I1104+I1105+I1106)</f>
        <v>-1</v>
      </c>
      <c r="J1111" s="327" t="str">
        <f>IF(J1106=-1,"-1",J1104+J1105+J1106)</f>
        <v>-1</v>
      </c>
      <c r="K1111" s="157"/>
      <c r="L1111" s="157"/>
      <c r="M1111" s="157"/>
      <c r="N1111" s="157"/>
      <c r="O1111" s="157"/>
      <c r="P1111" s="157"/>
      <c r="Q1111" s="157"/>
      <c r="R1111" s="157"/>
      <c r="S1111" s="157"/>
      <c r="T1111" s="157"/>
      <c r="U1111" s="149"/>
      <c r="V1111" s="149"/>
      <c r="X1111" s="136"/>
      <c r="AA1111" s="244"/>
      <c r="AB1111" s="244"/>
    </row>
    <row r="1112" spans="1:28" ht="14.4" thickTop="1" thickBot="1">
      <c r="B1112" s="146"/>
      <c r="C1112" s="146"/>
      <c r="D1112" s="146"/>
      <c r="E1112" s="146"/>
      <c r="F1112" s="146"/>
      <c r="G1112" s="146"/>
      <c r="H1112" s="146"/>
      <c r="I1112" s="146"/>
      <c r="J1112" s="146"/>
      <c r="K1112" s="158"/>
      <c r="L1112" s="158"/>
      <c r="M1112" s="158"/>
      <c r="N1112" s="158"/>
      <c r="O1112" s="158"/>
      <c r="P1112" s="158"/>
      <c r="Q1112" s="158"/>
      <c r="R1112" s="158"/>
      <c r="S1112" s="158"/>
      <c r="T1112" s="158"/>
      <c r="U1112" s="149"/>
      <c r="V1112" s="149"/>
    </row>
    <row r="1113" spans="1:28" s="138" customFormat="1" ht="15.75" customHeight="1" thickTop="1" thickBot="1">
      <c r="A1113" s="138" t="str">
        <f>F1093&amp;"y"</f>
        <v>SJy</v>
      </c>
      <c r="B1113" s="152" t="str">
        <f>IF($F$1="de",headings!$C$35,IF($F$1="fr",headings!$B$35,headings!$A$35))</f>
        <v>Full year</v>
      </c>
      <c r="C1113" s="328" t="str">
        <f>IF(C1106=-1,"-1",SUM(C1108:C1111))</f>
        <v>-1</v>
      </c>
      <c r="D1113" s="329" t="str">
        <f>IF(D1106=-1,"-1",SUM(D1108:D1111))</f>
        <v>-1</v>
      </c>
      <c r="E1113" s="343" t="str">
        <f>IF(SUM(C1095:C1106)&lt;=0,"",IF(D1106=-1,"",D1113/C1113*100-100))</f>
        <v/>
      </c>
      <c r="F1113" s="328" t="str">
        <f>IF(F1106=-1,"-1",SUM(F1108:F1111))</f>
        <v>-1</v>
      </c>
      <c r="G1113" s="329" t="str">
        <f>IF(G1106=-1,"-1",SUM(G1108:G1111))</f>
        <v>-1</v>
      </c>
      <c r="H1113" s="343" t="str">
        <f>IF(SUM(F1095:F1106)&lt;=0,"",IF(G1106=-1,"",G1113/F1113*100-100))</f>
        <v/>
      </c>
      <c r="I1113" s="329" t="str">
        <f>IF(I1106=-1,"-1",SUM(I1108:I1111))</f>
        <v>-1</v>
      </c>
      <c r="J1113" s="330" t="str">
        <f>IF(J1106=-1,"-1",SUM(J1108:J1111))</f>
        <v>-1</v>
      </c>
      <c r="K1113" s="157"/>
      <c r="L1113" s="157"/>
      <c r="M1113" s="157"/>
      <c r="N1113" s="157"/>
      <c r="O1113" s="157"/>
      <c r="P1113" s="157"/>
      <c r="Q1113" s="157"/>
      <c r="R1113" s="157"/>
      <c r="S1113" s="157"/>
      <c r="T1113" s="157"/>
      <c r="U1113" s="149"/>
      <c r="V1113" s="149"/>
      <c r="X1113" s="136"/>
    </row>
    <row r="1114" spans="1:28" ht="13.8" thickTop="1">
      <c r="B1114" s="147"/>
      <c r="C1114" s="180"/>
      <c r="D1114" s="180"/>
      <c r="E1114" s="180"/>
      <c r="F1114" s="180"/>
      <c r="G1114" s="180"/>
      <c r="H1114" s="180"/>
      <c r="I1114" s="157"/>
      <c r="J1114" s="157"/>
      <c r="K1114" s="157"/>
      <c r="L1114" s="157"/>
      <c r="M1114" s="157"/>
      <c r="N1114" s="157"/>
      <c r="O1114" s="157"/>
      <c r="P1114" s="157"/>
      <c r="Q1114" s="157"/>
      <c r="R1114" s="157"/>
      <c r="S1114" s="157"/>
      <c r="T1114" s="157"/>
      <c r="U1114" s="149"/>
      <c r="V1114" s="149"/>
    </row>
    <row r="1115" spans="1:28">
      <c r="B1115" s="147"/>
      <c r="C1115" s="180"/>
      <c r="D1115" s="180"/>
      <c r="E1115" s="180"/>
      <c r="F1115" s="180"/>
      <c r="G1115" s="180"/>
      <c r="H1115" s="180"/>
      <c r="I1115" s="180"/>
      <c r="J1115" s="180"/>
      <c r="K1115" s="180"/>
      <c r="L1115" s="180"/>
      <c r="M1115" s="180"/>
      <c r="N1115" s="180"/>
      <c r="O1115" s="180"/>
      <c r="P1115" s="180"/>
      <c r="Q1115" s="180"/>
      <c r="R1115" s="180"/>
      <c r="S1115" s="180"/>
      <c r="T1115" s="180"/>
      <c r="U1115" s="149"/>
      <c r="V1115" s="149"/>
    </row>
    <row r="1116" spans="1:28">
      <c r="B1116" s="152" t="str">
        <f>IF($F$1="de",headings!$C$37,IF($F$1="fr",headings!$B$37,headings!$A$37))</f>
        <v>Comments</v>
      </c>
      <c r="C1116" s="1021"/>
      <c r="D1116" s="1022"/>
      <c r="E1116" s="1022"/>
      <c r="F1116" s="1022"/>
      <c r="G1116" s="1022"/>
      <c r="H1116" s="1022"/>
      <c r="I1116" s="1022"/>
      <c r="J1116" s="1022"/>
      <c r="K1116" s="1022"/>
      <c r="L1116" s="1022"/>
      <c r="M1116" s="1022"/>
      <c r="N1116" s="1022"/>
      <c r="O1116" s="1022"/>
      <c r="P1116" s="1022"/>
      <c r="Q1116" s="1022"/>
      <c r="R1116" s="1022"/>
      <c r="S1116" s="1022"/>
      <c r="T1116" s="1023"/>
      <c r="U1116" s="149"/>
      <c r="V1116" s="149"/>
    </row>
    <row r="1117" spans="1:28">
      <c r="B1117" s="151"/>
      <c r="C1117" s="1024"/>
      <c r="D1117" s="1025"/>
      <c r="E1117" s="1025"/>
      <c r="F1117" s="1025"/>
      <c r="G1117" s="1025"/>
      <c r="H1117" s="1025"/>
      <c r="I1117" s="1025"/>
      <c r="J1117" s="1025"/>
      <c r="K1117" s="1025"/>
      <c r="L1117" s="1025"/>
      <c r="M1117" s="1025"/>
      <c r="N1117" s="1025"/>
      <c r="O1117" s="1025"/>
      <c r="P1117" s="1025"/>
      <c r="Q1117" s="1025"/>
      <c r="R1117" s="1025"/>
      <c r="S1117" s="1025"/>
      <c r="T1117" s="1026"/>
      <c r="U1117" s="149"/>
      <c r="V1117" s="149"/>
    </row>
    <row r="1118" spans="1:28">
      <c r="B1118" s="151"/>
      <c r="C1118" s="1024"/>
      <c r="D1118" s="1025"/>
      <c r="E1118" s="1025"/>
      <c r="F1118" s="1025"/>
      <c r="G1118" s="1025"/>
      <c r="H1118" s="1025"/>
      <c r="I1118" s="1025"/>
      <c r="J1118" s="1025"/>
      <c r="K1118" s="1025"/>
      <c r="L1118" s="1025"/>
      <c r="M1118" s="1025"/>
      <c r="N1118" s="1025"/>
      <c r="O1118" s="1025"/>
      <c r="P1118" s="1025"/>
      <c r="Q1118" s="1025"/>
      <c r="R1118" s="1025"/>
      <c r="S1118" s="1025"/>
      <c r="T1118" s="1026"/>
      <c r="U1118" s="149"/>
      <c r="V1118" s="149"/>
      <c r="X1118" s="141"/>
    </row>
    <row r="1119" spans="1:28">
      <c r="B1119" s="151"/>
      <c r="C1119" s="1027"/>
      <c r="D1119" s="1028"/>
      <c r="E1119" s="1028"/>
      <c r="F1119" s="1028"/>
      <c r="G1119" s="1028"/>
      <c r="H1119" s="1028"/>
      <c r="I1119" s="1028"/>
      <c r="J1119" s="1028"/>
      <c r="K1119" s="1028"/>
      <c r="L1119" s="1028"/>
      <c r="M1119" s="1028"/>
      <c r="N1119" s="1028"/>
      <c r="O1119" s="1028"/>
      <c r="P1119" s="1028"/>
      <c r="Q1119" s="1028"/>
      <c r="R1119" s="1028"/>
      <c r="S1119" s="1028"/>
      <c r="T1119" s="1029"/>
      <c r="U1119" s="149"/>
      <c r="V1119" s="149"/>
      <c r="X1119" s="131"/>
    </row>
    <row r="1120" spans="1:28">
      <c r="B1120" s="151"/>
      <c r="C1120" s="180"/>
      <c r="D1120" s="180"/>
      <c r="E1120" s="180"/>
      <c r="F1120" s="180"/>
      <c r="G1120" s="180"/>
      <c r="H1120" s="180"/>
      <c r="I1120" s="180"/>
      <c r="J1120" s="180"/>
      <c r="K1120" s="180"/>
      <c r="L1120" s="180"/>
      <c r="M1120" s="180"/>
      <c r="N1120" s="180"/>
      <c r="O1120" s="180"/>
      <c r="P1120" s="180"/>
      <c r="Q1120" s="180"/>
      <c r="R1120" s="180"/>
      <c r="S1120" s="180"/>
      <c r="T1120" s="180"/>
      <c r="U1120" s="149"/>
      <c r="V1120" s="149"/>
    </row>
    <row r="1121" spans="1:28">
      <c r="A1121" s="142"/>
      <c r="B1121" s="143"/>
      <c r="C1121" s="181"/>
      <c r="D1121" s="181"/>
      <c r="E1121" s="181"/>
      <c r="F1121" s="181"/>
      <c r="G1121" s="181"/>
      <c r="H1121" s="181"/>
      <c r="I1121" s="181"/>
      <c r="J1121" s="181"/>
      <c r="K1121" s="181"/>
      <c r="L1121" s="181"/>
      <c r="M1121" s="181"/>
      <c r="N1121" s="181"/>
      <c r="O1121" s="181"/>
      <c r="P1121" s="181"/>
      <c r="Q1121" s="181"/>
      <c r="R1121" s="181"/>
      <c r="S1121" s="181"/>
      <c r="T1121" s="181"/>
      <c r="U1121" s="149"/>
      <c r="V1121" s="149"/>
    </row>
    <row r="1122" spans="1:28" s="141" customFormat="1" ht="6.75" customHeight="1">
      <c r="B1122" s="146"/>
      <c r="C1122" s="154"/>
      <c r="D1122" s="154"/>
      <c r="E1122" s="155"/>
      <c r="F1122" s="154"/>
      <c r="G1122" s="154"/>
      <c r="H1122" s="155"/>
      <c r="I1122" s="154"/>
      <c r="J1122" s="154"/>
      <c r="K1122" s="155"/>
      <c r="L1122" s="154"/>
      <c r="M1122" s="154"/>
      <c r="N1122" s="155"/>
      <c r="O1122" s="154"/>
      <c r="P1122" s="154"/>
      <c r="Q1122" s="155"/>
      <c r="R1122" s="154"/>
      <c r="S1122" s="154"/>
      <c r="T1122" s="155"/>
      <c r="U1122" s="149"/>
      <c r="V1122" s="149"/>
      <c r="X1122" s="136"/>
      <c r="AA1122" s="239"/>
      <c r="AB1122" s="239"/>
    </row>
    <row r="1123" spans="1:28" s="131" customFormat="1" ht="17.399999999999999">
      <c r="B1123" s="150" t="str">
        <f>IF($F$1="de",headings!$C$3,IF($F$1="fr",headings!$B$3,headings!$A$3))</f>
        <v>Railway Operator:</v>
      </c>
      <c r="C1123" s="156"/>
      <c r="D1123" s="156"/>
      <c r="E1123" s="156"/>
      <c r="F1123" s="1020" t="s">
        <v>55</v>
      </c>
      <c r="G1123" s="1020"/>
      <c r="H1123" s="1020"/>
      <c r="I1123" s="1020"/>
      <c r="J1123" s="1020"/>
      <c r="K1123" s="157"/>
      <c r="L1123" s="157"/>
      <c r="M1123" s="157"/>
      <c r="N1123" s="157"/>
      <c r="O1123" s="157"/>
      <c r="P1123" s="157"/>
      <c r="Q1123" s="158"/>
      <c r="R1123" s="158"/>
      <c r="S1123" s="158"/>
      <c r="T1123" s="158"/>
      <c r="U1123" s="149"/>
      <c r="V1123" s="149"/>
      <c r="X1123" s="136"/>
      <c r="AA1123" s="243"/>
      <c r="AB1123" s="243"/>
    </row>
    <row r="1124" spans="1:28" ht="6.75" customHeight="1" thickBot="1">
      <c r="B1124" s="146"/>
      <c r="C1124" s="157"/>
      <c r="D1124" s="157"/>
      <c r="E1124" s="159"/>
      <c r="F1124" s="157"/>
      <c r="G1124" s="157"/>
      <c r="H1124" s="157"/>
      <c r="I1124" s="157"/>
      <c r="J1124" s="157"/>
      <c r="K1124" s="157"/>
      <c r="L1124" s="157"/>
      <c r="M1124" s="157"/>
      <c r="N1124" s="157"/>
      <c r="O1124" s="157"/>
      <c r="P1124" s="157"/>
      <c r="Q1124" s="157"/>
      <c r="R1124" s="157"/>
      <c r="S1124" s="157"/>
      <c r="T1124" s="160"/>
      <c r="U1124" s="149"/>
      <c r="V1124" s="149"/>
    </row>
    <row r="1125" spans="1:28" ht="15.75" customHeight="1" thickTop="1">
      <c r="A1125" s="136" t="str">
        <f>F1123&amp;"m01"</f>
        <v>SNCB/NMBSm01</v>
      </c>
      <c r="B1125" s="146" t="str">
        <f>IF($F$1="de",headings!$C$6,IF($F$1="fr",headings!$B$6,headings!$A$6))</f>
        <v>January</v>
      </c>
      <c r="C1125" s="293">
        <v>18382</v>
      </c>
      <c r="D1125" s="310">
        <v>-1</v>
      </c>
      <c r="E1125" s="124" t="str">
        <f t="shared" ref="E1125:E1136" si="139">IF(C1125&lt;0.001,"",IF(D1125=-1,"",D1125/C1125*100-100))</f>
        <v/>
      </c>
      <c r="F1125" s="293">
        <v>840</v>
      </c>
      <c r="G1125" s="310">
        <v>-1</v>
      </c>
      <c r="H1125" s="124" t="str">
        <f t="shared" ref="H1125:H1136" si="140">IF(F1125&lt;0.001,"",IF(G1125=-1,"",G1125/F1125*100-100))</f>
        <v/>
      </c>
      <c r="I1125" s="310">
        <v>-1</v>
      </c>
      <c r="J1125" s="311">
        <v>-1</v>
      </c>
      <c r="K1125" s="293">
        <v>3108.998</v>
      </c>
      <c r="L1125" s="310">
        <v>-1</v>
      </c>
      <c r="M1125" s="124" t="str">
        <f t="shared" ref="M1125:M1136" si="141">IF(K1125&lt;0.001,"",IF(L1125=-1,"",L1125/K1125*100-100))</f>
        <v/>
      </c>
      <c r="N1125" s="293">
        <v>459</v>
      </c>
      <c r="O1125" s="310">
        <v>-1</v>
      </c>
      <c r="P1125" s="124" t="str">
        <f t="shared" ref="P1125:P1136" si="142">IF(N1125&lt;0.001,"",IF(O1125=-1,"",O1125/N1125*100-100))</f>
        <v/>
      </c>
      <c r="Q1125" s="293">
        <v>1848</v>
      </c>
      <c r="R1125" s="310">
        <v>-1</v>
      </c>
      <c r="S1125" s="124" t="str">
        <f t="shared" ref="S1125:S1136" si="143">IF(Q1125&lt;0.001,"",IF(R1125=-1,"",R1125/Q1125*100-100))</f>
        <v/>
      </c>
      <c r="T1125" s="293">
        <v>312</v>
      </c>
      <c r="U1125" s="310">
        <v>-1</v>
      </c>
      <c r="V1125" s="124" t="str">
        <f t="shared" ref="V1125:V1136" si="144">IF(T1125&lt;0.001,"",IF(U1125=-1,"",U1125/T1125*100-100))</f>
        <v/>
      </c>
    </row>
    <row r="1126" spans="1:28" ht="15.75" customHeight="1">
      <c r="A1126" s="136" t="str">
        <f>F1123&amp;"m02"</f>
        <v>SNCB/NMBSm02</v>
      </c>
      <c r="B1126" s="146" t="str">
        <f>IF($F$1="de",headings!$C$7,IF($F$1="fr",headings!$B$7,headings!$A$7))</f>
        <v>February</v>
      </c>
      <c r="C1126" s="294">
        <v>18792</v>
      </c>
      <c r="D1126" s="312">
        <v>-1</v>
      </c>
      <c r="E1126" s="127" t="str">
        <f t="shared" si="139"/>
        <v/>
      </c>
      <c r="F1126" s="294">
        <v>836</v>
      </c>
      <c r="G1126" s="312">
        <v>-1</v>
      </c>
      <c r="H1126" s="127" t="str">
        <f t="shared" si="140"/>
        <v/>
      </c>
      <c r="I1126" s="312">
        <v>-1</v>
      </c>
      <c r="J1126" s="313">
        <v>-1</v>
      </c>
      <c r="K1126" s="294">
        <v>3214</v>
      </c>
      <c r="L1126" s="312">
        <v>-1</v>
      </c>
      <c r="M1126" s="127" t="str">
        <f t="shared" si="141"/>
        <v/>
      </c>
      <c r="N1126" s="294">
        <v>476</v>
      </c>
      <c r="O1126" s="312">
        <v>-1</v>
      </c>
      <c r="P1126" s="127" t="str">
        <f t="shared" si="142"/>
        <v/>
      </c>
      <c r="Q1126" s="294">
        <v>1894</v>
      </c>
      <c r="R1126" s="312">
        <v>-1</v>
      </c>
      <c r="S1126" s="127" t="str">
        <f t="shared" si="143"/>
        <v/>
      </c>
      <c r="T1126" s="294">
        <v>323</v>
      </c>
      <c r="U1126" s="312">
        <v>-1</v>
      </c>
      <c r="V1126" s="127" t="str">
        <f t="shared" si="144"/>
        <v/>
      </c>
    </row>
    <row r="1127" spans="1:28" ht="15.75" customHeight="1" thickBot="1">
      <c r="A1127" s="136" t="str">
        <f>F1123&amp;"m03"</f>
        <v>SNCB/NMBSm03</v>
      </c>
      <c r="B1127" s="146" t="str">
        <f>IF($F$1="de",headings!$C$8,IF($F$1="fr",headings!$B$8,headings!$A$8))</f>
        <v>March</v>
      </c>
      <c r="C1127" s="295">
        <v>19797</v>
      </c>
      <c r="D1127" s="312">
        <v>-1</v>
      </c>
      <c r="E1127" s="129" t="str">
        <f t="shared" si="139"/>
        <v/>
      </c>
      <c r="F1127" s="295">
        <v>901</v>
      </c>
      <c r="G1127" s="312">
        <v>-1</v>
      </c>
      <c r="H1127" s="129" t="str">
        <f t="shared" si="140"/>
        <v/>
      </c>
      <c r="I1127" s="312">
        <v>-1</v>
      </c>
      <c r="J1127" s="313">
        <v>-1</v>
      </c>
      <c r="K1127" s="295">
        <v>3691</v>
      </c>
      <c r="L1127" s="312">
        <v>-1</v>
      </c>
      <c r="M1127" s="129" t="str">
        <f t="shared" si="141"/>
        <v/>
      </c>
      <c r="N1127" s="295">
        <v>549</v>
      </c>
      <c r="O1127" s="312">
        <v>-1</v>
      </c>
      <c r="P1127" s="129" t="str">
        <f t="shared" si="142"/>
        <v/>
      </c>
      <c r="Q1127" s="295">
        <v>2230</v>
      </c>
      <c r="R1127" s="312">
        <v>-1</v>
      </c>
      <c r="S1127" s="129" t="str">
        <f t="shared" si="143"/>
        <v/>
      </c>
      <c r="T1127" s="295">
        <v>381</v>
      </c>
      <c r="U1127" s="312">
        <v>-1</v>
      </c>
      <c r="V1127" s="129" t="str">
        <f t="shared" si="144"/>
        <v/>
      </c>
    </row>
    <row r="1128" spans="1:28" ht="15.75" customHeight="1" thickTop="1">
      <c r="A1128" s="136" t="str">
        <f>F1123&amp;"m04"</f>
        <v>SNCB/NMBSm04</v>
      </c>
      <c r="B1128" s="146" t="str">
        <f>IF($F$1="de",headings!$C$9,IF($F$1="fr",headings!$B$9,headings!$A$9))</f>
        <v>April</v>
      </c>
      <c r="C1128" s="309">
        <v>19569</v>
      </c>
      <c r="D1128" s="310">
        <v>-1</v>
      </c>
      <c r="E1128" s="124" t="str">
        <f t="shared" si="139"/>
        <v/>
      </c>
      <c r="F1128" s="309">
        <v>921</v>
      </c>
      <c r="G1128" s="310">
        <v>-1</v>
      </c>
      <c r="H1128" s="124" t="str">
        <f t="shared" si="140"/>
        <v/>
      </c>
      <c r="I1128" s="310">
        <v>-1</v>
      </c>
      <c r="J1128" s="311">
        <v>-1</v>
      </c>
      <c r="K1128" s="309">
        <v>3469</v>
      </c>
      <c r="L1128" s="310">
        <v>-1</v>
      </c>
      <c r="M1128" s="124" t="str">
        <f t="shared" si="141"/>
        <v/>
      </c>
      <c r="N1128" s="309">
        <v>511</v>
      </c>
      <c r="O1128" s="310">
        <v>-1</v>
      </c>
      <c r="P1128" s="124" t="str">
        <f t="shared" si="142"/>
        <v/>
      </c>
      <c r="Q1128" s="309">
        <v>2040</v>
      </c>
      <c r="R1128" s="310">
        <v>-1</v>
      </c>
      <c r="S1128" s="124" t="str">
        <f t="shared" si="143"/>
        <v/>
      </c>
      <c r="T1128" s="309">
        <v>356</v>
      </c>
      <c r="U1128" s="310">
        <v>-1</v>
      </c>
      <c r="V1128" s="124" t="str">
        <f t="shared" si="144"/>
        <v/>
      </c>
    </row>
    <row r="1129" spans="1:28" ht="15.75" customHeight="1">
      <c r="A1129" s="136" t="str">
        <f>F1123&amp;"m05"</f>
        <v>SNCB/NMBSm05</v>
      </c>
      <c r="B1129" s="146" t="str">
        <f>IF($F$1="de",headings!$C$10,IF($F$1="fr",headings!$B$10,headings!$A$10))</f>
        <v>May</v>
      </c>
      <c r="C1129" s="294">
        <v>19989</v>
      </c>
      <c r="D1129" s="312">
        <v>-1</v>
      </c>
      <c r="E1129" s="127" t="str">
        <f t="shared" si="139"/>
        <v/>
      </c>
      <c r="F1129" s="294">
        <v>946</v>
      </c>
      <c r="G1129" s="312">
        <v>-1</v>
      </c>
      <c r="H1129" s="127" t="str">
        <f t="shared" si="140"/>
        <v/>
      </c>
      <c r="I1129" s="312">
        <v>-1</v>
      </c>
      <c r="J1129" s="313">
        <v>-1</v>
      </c>
      <c r="K1129" s="294">
        <v>3380</v>
      </c>
      <c r="L1129" s="312">
        <v>-1</v>
      </c>
      <c r="M1129" s="127" t="str">
        <f t="shared" si="141"/>
        <v/>
      </c>
      <c r="N1129" s="294">
        <v>494</v>
      </c>
      <c r="O1129" s="312">
        <v>-1</v>
      </c>
      <c r="P1129" s="127" t="str">
        <f t="shared" si="142"/>
        <v/>
      </c>
      <c r="Q1129" s="294">
        <v>1985</v>
      </c>
      <c r="R1129" s="312">
        <v>-1</v>
      </c>
      <c r="S1129" s="127" t="str">
        <f t="shared" si="143"/>
        <v/>
      </c>
      <c r="T1129" s="294">
        <v>348</v>
      </c>
      <c r="U1129" s="312">
        <v>-1</v>
      </c>
      <c r="V1129" s="127" t="str">
        <f t="shared" si="144"/>
        <v/>
      </c>
    </row>
    <row r="1130" spans="1:28" ht="15.75" customHeight="1" thickBot="1">
      <c r="A1130" s="136" t="str">
        <f>F1123&amp;"m06"</f>
        <v>SNCB/NMBSm06</v>
      </c>
      <c r="B1130" s="146" t="str">
        <f>IF($F$1="de",headings!$C$11,IF($F$1="fr",headings!$B$11,headings!$A$11))</f>
        <v>June</v>
      </c>
      <c r="C1130" s="295">
        <v>18993</v>
      </c>
      <c r="D1130" s="312">
        <v>-1</v>
      </c>
      <c r="E1130" s="129" t="str">
        <f t="shared" si="139"/>
        <v/>
      </c>
      <c r="F1130" s="295">
        <v>901</v>
      </c>
      <c r="G1130" s="312">
        <v>-1</v>
      </c>
      <c r="H1130" s="129" t="str">
        <f t="shared" si="140"/>
        <v/>
      </c>
      <c r="I1130" s="312">
        <v>-1</v>
      </c>
      <c r="J1130" s="313">
        <v>-1</v>
      </c>
      <c r="K1130" s="295">
        <v>3468</v>
      </c>
      <c r="L1130" s="312">
        <v>-1</v>
      </c>
      <c r="M1130" s="129" t="str">
        <f t="shared" si="141"/>
        <v/>
      </c>
      <c r="N1130" s="295">
        <v>512</v>
      </c>
      <c r="O1130" s="312">
        <v>-1</v>
      </c>
      <c r="P1130" s="129" t="str">
        <f t="shared" si="142"/>
        <v/>
      </c>
      <c r="Q1130" s="295">
        <v>2014</v>
      </c>
      <c r="R1130" s="312">
        <v>-1</v>
      </c>
      <c r="S1130" s="129" t="str">
        <f t="shared" si="143"/>
        <v/>
      </c>
      <c r="T1130" s="295">
        <v>352.8</v>
      </c>
      <c r="U1130" s="312">
        <v>-1</v>
      </c>
      <c r="V1130" s="129" t="str">
        <f t="shared" si="144"/>
        <v/>
      </c>
    </row>
    <row r="1131" spans="1:28" ht="15.75" customHeight="1" thickTop="1">
      <c r="A1131" s="136" t="str">
        <f>F1123&amp;"m07"</f>
        <v>SNCB/NMBSm07</v>
      </c>
      <c r="B1131" s="146" t="str">
        <f>IF($F$1="de",headings!$C$12,IF($F$1="fr",headings!$B$12,headings!$A$12))</f>
        <v>July</v>
      </c>
      <c r="C1131" s="309">
        <v>15689</v>
      </c>
      <c r="D1131" s="310">
        <v>-1</v>
      </c>
      <c r="E1131" s="127" t="str">
        <f t="shared" si="139"/>
        <v/>
      </c>
      <c r="F1131" s="309">
        <v>842</v>
      </c>
      <c r="G1131" s="310">
        <v>-1</v>
      </c>
      <c r="H1131" s="127" t="str">
        <f t="shared" si="140"/>
        <v/>
      </c>
      <c r="I1131" s="310">
        <v>-1</v>
      </c>
      <c r="J1131" s="311">
        <v>-1</v>
      </c>
      <c r="K1131" s="309">
        <v>3353</v>
      </c>
      <c r="L1131" s="310">
        <v>-1</v>
      </c>
      <c r="M1131" s="127" t="str">
        <f t="shared" si="141"/>
        <v/>
      </c>
      <c r="N1131" s="309">
        <v>499</v>
      </c>
      <c r="O1131" s="310">
        <v>-1</v>
      </c>
      <c r="P1131" s="127" t="str">
        <f t="shared" si="142"/>
        <v/>
      </c>
      <c r="Q1131" s="309">
        <v>1966</v>
      </c>
      <c r="R1131" s="310">
        <v>-1</v>
      </c>
      <c r="S1131" s="127" t="str">
        <f t="shared" si="143"/>
        <v/>
      </c>
      <c r="T1131" s="309">
        <v>349.8</v>
      </c>
      <c r="U1131" s="310">
        <v>-1</v>
      </c>
      <c r="V1131" s="127" t="str">
        <f t="shared" si="144"/>
        <v/>
      </c>
    </row>
    <row r="1132" spans="1:28" ht="15.75" customHeight="1">
      <c r="A1132" s="136" t="str">
        <f>F1123&amp;"m08"</f>
        <v>SNCB/NMBSm08</v>
      </c>
      <c r="B1132" s="146" t="str">
        <f>IF($F$1="de",headings!$C$13,IF($F$1="fr",headings!$B$13,headings!$A$13))</f>
        <v>August</v>
      </c>
      <c r="C1132" s="294">
        <v>14810</v>
      </c>
      <c r="D1132" s="312">
        <v>-1</v>
      </c>
      <c r="E1132" s="127" t="str">
        <f t="shared" si="139"/>
        <v/>
      </c>
      <c r="F1132" s="294">
        <v>796</v>
      </c>
      <c r="G1132" s="312">
        <v>-1</v>
      </c>
      <c r="H1132" s="127" t="str">
        <f t="shared" si="140"/>
        <v/>
      </c>
      <c r="I1132" s="312">
        <v>-1</v>
      </c>
      <c r="J1132" s="313">
        <v>-1</v>
      </c>
      <c r="K1132" s="294">
        <v>2891</v>
      </c>
      <c r="L1132" s="312">
        <v>-1</v>
      </c>
      <c r="M1132" s="127" t="str">
        <f t="shared" si="141"/>
        <v/>
      </c>
      <c r="N1132" s="294">
        <v>424</v>
      </c>
      <c r="O1132" s="312">
        <v>-1</v>
      </c>
      <c r="P1132" s="127" t="str">
        <f t="shared" si="142"/>
        <v/>
      </c>
      <c r="Q1132" s="294">
        <v>1658</v>
      </c>
      <c r="R1132" s="312">
        <v>-1</v>
      </c>
      <c r="S1132" s="127" t="str">
        <f t="shared" si="143"/>
        <v/>
      </c>
      <c r="T1132" s="294">
        <v>292.3</v>
      </c>
      <c r="U1132" s="312">
        <v>-1</v>
      </c>
      <c r="V1132" s="127" t="str">
        <f t="shared" si="144"/>
        <v/>
      </c>
    </row>
    <row r="1133" spans="1:28" ht="15.75" customHeight="1" thickBot="1">
      <c r="A1133" s="136" t="str">
        <f>F1123&amp;"m09"</f>
        <v>SNCB/NMBSm09</v>
      </c>
      <c r="B1133" s="146" t="str">
        <f>IF($F$1="de",headings!$C$14,IF($F$1="fr",headings!$B$14,headings!$A$14))</f>
        <v>September</v>
      </c>
      <c r="C1133" s="295">
        <v>18334</v>
      </c>
      <c r="D1133" s="312">
        <v>-1</v>
      </c>
      <c r="E1133" s="129" t="str">
        <f t="shared" si="139"/>
        <v/>
      </c>
      <c r="F1133" s="295">
        <v>889</v>
      </c>
      <c r="G1133" s="312">
        <v>-1</v>
      </c>
      <c r="H1133" s="129" t="str">
        <f t="shared" si="140"/>
        <v/>
      </c>
      <c r="I1133" s="315">
        <v>-1</v>
      </c>
      <c r="J1133" s="316">
        <v>-1</v>
      </c>
      <c r="K1133" s="295">
        <v>3271</v>
      </c>
      <c r="L1133" s="312">
        <v>-1</v>
      </c>
      <c r="M1133" s="129" t="str">
        <f t="shared" si="141"/>
        <v/>
      </c>
      <c r="N1133" s="295">
        <v>472</v>
      </c>
      <c r="O1133" s="312">
        <v>-1</v>
      </c>
      <c r="P1133" s="129" t="str">
        <f t="shared" si="142"/>
        <v/>
      </c>
      <c r="Q1133" s="295">
        <v>1848</v>
      </c>
      <c r="R1133" s="312">
        <v>-1</v>
      </c>
      <c r="S1133" s="129" t="str">
        <f t="shared" si="143"/>
        <v/>
      </c>
      <c r="T1133" s="295">
        <v>320.39999999999998</v>
      </c>
      <c r="U1133" s="312">
        <v>-1</v>
      </c>
      <c r="V1133" s="129" t="str">
        <f t="shared" si="144"/>
        <v/>
      </c>
    </row>
    <row r="1134" spans="1:28" ht="15.75" customHeight="1" thickTop="1">
      <c r="A1134" s="136" t="str">
        <f>F1123&amp;"m10"</f>
        <v>SNCB/NMBSm10</v>
      </c>
      <c r="B1134" s="146" t="str">
        <f>IF($F$1="de",headings!$C$15,IF($F$1="fr",headings!$B$15,headings!$A$15))</f>
        <v>October</v>
      </c>
      <c r="C1134" s="309">
        <v>20050</v>
      </c>
      <c r="D1134" s="310">
        <v>-1</v>
      </c>
      <c r="E1134" s="127" t="str">
        <f t="shared" si="139"/>
        <v/>
      </c>
      <c r="F1134" s="317">
        <v>910</v>
      </c>
      <c r="G1134" s="310">
        <v>-1</v>
      </c>
      <c r="H1134" s="127" t="str">
        <f t="shared" si="140"/>
        <v/>
      </c>
      <c r="I1134" s="312">
        <v>-1</v>
      </c>
      <c r="J1134" s="313">
        <v>-1</v>
      </c>
      <c r="K1134" s="317">
        <v>3118</v>
      </c>
      <c r="L1134" s="310">
        <v>-1</v>
      </c>
      <c r="M1134" s="127" t="str">
        <f t="shared" si="141"/>
        <v/>
      </c>
      <c r="N1134" s="317">
        <v>456</v>
      </c>
      <c r="O1134" s="310">
        <v>-1</v>
      </c>
      <c r="P1134" s="127" t="str">
        <f t="shared" si="142"/>
        <v/>
      </c>
      <c r="Q1134" s="317">
        <v>1824</v>
      </c>
      <c r="R1134" s="310">
        <v>-1</v>
      </c>
      <c r="S1134" s="127" t="str">
        <f t="shared" si="143"/>
        <v/>
      </c>
      <c r="T1134" s="317">
        <v>313.10000000000002</v>
      </c>
      <c r="U1134" s="310">
        <v>-1</v>
      </c>
      <c r="V1134" s="127" t="str">
        <f t="shared" si="144"/>
        <v/>
      </c>
      <c r="X1134" s="137"/>
    </row>
    <row r="1135" spans="1:28" ht="15.75" customHeight="1">
      <c r="A1135" s="136" t="str">
        <f>F1123&amp;"m11"</f>
        <v>SNCB/NMBSm11</v>
      </c>
      <c r="B1135" s="146" t="str">
        <f>IF($F$1="de",headings!$C$16,IF($F$1="fr",headings!$B$16,headings!$A$16))</f>
        <v>November</v>
      </c>
      <c r="C1135" s="294">
        <v>19890</v>
      </c>
      <c r="D1135" s="312">
        <v>-1</v>
      </c>
      <c r="E1135" s="127" t="str">
        <f t="shared" si="139"/>
        <v/>
      </c>
      <c r="F1135" s="317">
        <v>899</v>
      </c>
      <c r="G1135" s="312">
        <v>-1</v>
      </c>
      <c r="H1135" s="127" t="str">
        <f t="shared" si="140"/>
        <v/>
      </c>
      <c r="I1135" s="312">
        <v>-1</v>
      </c>
      <c r="J1135" s="313">
        <v>-1</v>
      </c>
      <c r="K1135" s="317">
        <v>3219</v>
      </c>
      <c r="L1135" s="312">
        <v>-1</v>
      </c>
      <c r="M1135" s="127" t="str">
        <f t="shared" si="141"/>
        <v/>
      </c>
      <c r="N1135" s="317">
        <v>467</v>
      </c>
      <c r="O1135" s="312">
        <v>-1</v>
      </c>
      <c r="P1135" s="127" t="str">
        <f t="shared" si="142"/>
        <v/>
      </c>
      <c r="Q1135" s="317">
        <v>1914</v>
      </c>
      <c r="R1135" s="312">
        <v>-1</v>
      </c>
      <c r="S1135" s="127" t="str">
        <f t="shared" si="143"/>
        <v/>
      </c>
      <c r="T1135" s="317">
        <v>324.3</v>
      </c>
      <c r="U1135" s="312">
        <v>-1</v>
      </c>
      <c r="V1135" s="127" t="str">
        <f t="shared" si="144"/>
        <v/>
      </c>
      <c r="X1135" s="137"/>
    </row>
    <row r="1136" spans="1:28" ht="15.75" customHeight="1" thickBot="1">
      <c r="A1136" s="136" t="str">
        <f>F1123&amp;"m12"</f>
        <v>SNCB/NMBSm12</v>
      </c>
      <c r="B1136" s="146" t="str">
        <f>IF($F$1="de",headings!$C$17,IF($F$1="fr",headings!$B$17,headings!$A$17))</f>
        <v>December</v>
      </c>
      <c r="C1136" s="325">
        <v>20063</v>
      </c>
      <c r="D1136" s="314">
        <v>-1</v>
      </c>
      <c r="E1136" s="129" t="str">
        <f t="shared" si="139"/>
        <v/>
      </c>
      <c r="F1136" s="325">
        <v>928</v>
      </c>
      <c r="G1136" s="314">
        <v>-1</v>
      </c>
      <c r="H1136" s="129" t="str">
        <f t="shared" si="140"/>
        <v/>
      </c>
      <c r="I1136" s="314">
        <v>-1</v>
      </c>
      <c r="J1136" s="316">
        <v>-1</v>
      </c>
      <c r="K1136" s="325">
        <v>-1</v>
      </c>
      <c r="L1136" s="314">
        <v>-1</v>
      </c>
      <c r="M1136" s="129" t="str">
        <f t="shared" si="141"/>
        <v/>
      </c>
      <c r="N1136" s="325">
        <v>-1</v>
      </c>
      <c r="O1136" s="314">
        <v>-1</v>
      </c>
      <c r="P1136" s="129" t="str">
        <f t="shared" si="142"/>
        <v/>
      </c>
      <c r="Q1136" s="325">
        <v>-1</v>
      </c>
      <c r="R1136" s="314">
        <v>-1</v>
      </c>
      <c r="S1136" s="129" t="str">
        <f t="shared" si="143"/>
        <v/>
      </c>
      <c r="T1136" s="325">
        <v>-1</v>
      </c>
      <c r="U1136" s="314">
        <v>-1</v>
      </c>
      <c r="V1136" s="129" t="str">
        <f t="shared" si="144"/>
        <v/>
      </c>
      <c r="X1136" s="137"/>
    </row>
    <row r="1137" spans="1:28" ht="14.4" thickTop="1" thickBot="1">
      <c r="B1137" s="146"/>
      <c r="C1137" s="146"/>
      <c r="D1137" s="146"/>
      <c r="E1137" s="146"/>
      <c r="F1137" s="146"/>
      <c r="G1137" s="146"/>
      <c r="H1137" s="146"/>
      <c r="I1137" s="146"/>
      <c r="J1137" s="146"/>
      <c r="K1137" s="146"/>
      <c r="L1137" s="146"/>
      <c r="M1137" s="146"/>
      <c r="N1137" s="146"/>
      <c r="O1137" s="146"/>
      <c r="P1137" s="146"/>
      <c r="Q1137" s="146"/>
      <c r="R1137" s="146"/>
      <c r="S1137" s="146"/>
      <c r="T1137" s="146"/>
      <c r="U1137" s="146"/>
      <c r="V1137" s="146"/>
      <c r="X1137" s="137"/>
    </row>
    <row r="1138" spans="1:28" s="137" customFormat="1" ht="15.75" customHeight="1" thickTop="1">
      <c r="A1138" s="137" t="str">
        <f>F1123&amp;"q1"</f>
        <v>SNCB/NMBSq1</v>
      </c>
      <c r="B1138" s="146" t="str">
        <f>IF($F$1="de",headings!$C$31,IF($F$1="fr",headings!$B$31,headings!$A$31))</f>
        <v>Quarter 1</v>
      </c>
      <c r="C1138" s="319">
        <f>IF(C1127=-1,"-1",C1125+C1126+C1127)</f>
        <v>56971</v>
      </c>
      <c r="D1138" s="320" t="str">
        <f>IF(D1127=-1,"-1",D1125+D1126+D1127)</f>
        <v>-1</v>
      </c>
      <c r="E1138" s="358" t="str">
        <f>IF(C1127+C1128+C1129&lt;=0,"",IF(D1127=-1,"",D1138/C1138*100-100))</f>
        <v/>
      </c>
      <c r="F1138" s="319">
        <f>IF(F1127=-1,"-1",F1125+F1126+F1127)</f>
        <v>2577</v>
      </c>
      <c r="G1138" s="320" t="str">
        <f>IF(G1127=-1,"-1",G1125+G1126+G1127)</f>
        <v>-1</v>
      </c>
      <c r="H1138" s="358" t="str">
        <f>IF(F1127+F1128+F1129&lt;=0,"",IF(G1127=-1,"",G1138/F1138*100-100))</f>
        <v/>
      </c>
      <c r="I1138" s="320" t="str">
        <f>IF(I1127=-1,"-1",I1125+I1126+I1127)</f>
        <v>-1</v>
      </c>
      <c r="J1138" s="321" t="str">
        <f>IF(J1127=-1,"-1",J1125+J1126+J1127)</f>
        <v>-1</v>
      </c>
      <c r="K1138" s="319">
        <f>IF(K1127=-1,"-1",K1125+K1126+K1127)</f>
        <v>10013.998</v>
      </c>
      <c r="L1138" s="320" t="str">
        <f>IF(L1127=-1,"-1",L1125+L1126+L1127)</f>
        <v>-1</v>
      </c>
      <c r="M1138" s="358" t="str">
        <f>IF(K1127+K1128+K1129&lt;=0,"",IF(L1127=-1,"",L1138/K1138*100-100))</f>
        <v/>
      </c>
      <c r="N1138" s="319">
        <f>IF(N1127=-1,"-1",N1125+N1126+N1127)</f>
        <v>1484</v>
      </c>
      <c r="O1138" s="320" t="str">
        <f>IF(O1127=-1,"-1",O1125+O1126+O1127)</f>
        <v>-1</v>
      </c>
      <c r="P1138" s="358" t="str">
        <f>IF(N1127+N1128+N1129&lt;=0,"",IF(O1127=-1,"",O1138/N1138*100-100))</f>
        <v/>
      </c>
      <c r="Q1138" s="319">
        <f>IF(Q1127=-1,"-1",Q1125+Q1126+Q1127)</f>
        <v>5972</v>
      </c>
      <c r="R1138" s="320" t="str">
        <f>IF(R1127=-1,"-1",R1125+R1126+R1127)</f>
        <v>-1</v>
      </c>
      <c r="S1138" s="358" t="str">
        <f>IF(Q1127+Q1128+Q1129&lt;=0,"",IF(R1127=-1,"",R1138/Q1138*100-100))</f>
        <v/>
      </c>
      <c r="T1138" s="319">
        <f>IF(T1127=-1,"-1",T1125+T1126+T1127)</f>
        <v>1016</v>
      </c>
      <c r="U1138" s="320" t="str">
        <f>IF(U1127=-1,"-1",U1125+U1126+U1127)</f>
        <v>-1</v>
      </c>
      <c r="V1138" s="358" t="str">
        <f>IF(T1127+T1128+T1129&lt;=0,"",IF(U1127=-1,"",U1138/T1138*100-100))</f>
        <v/>
      </c>
      <c r="X1138" s="136"/>
      <c r="AA1138" s="244"/>
      <c r="AB1138" s="244"/>
    </row>
    <row r="1139" spans="1:28" s="137" customFormat="1" ht="15.75" customHeight="1">
      <c r="A1139" s="137" t="str">
        <f>F1123&amp;"q2"</f>
        <v>SNCB/NMBSq2</v>
      </c>
      <c r="B1139" s="146" t="str">
        <f>IF($F$1="de",headings!$C$32,IF($F$1="fr",headings!$B$32,headings!$A$32))</f>
        <v>Quarter 2</v>
      </c>
      <c r="C1139" s="322">
        <f>IF(C1130=-1,"-1",C1128+C1129+C1130)</f>
        <v>58551</v>
      </c>
      <c r="D1139" s="323" t="str">
        <f>IF(D1130=-1,"-1",D1128+D1129+D1130)</f>
        <v>-1</v>
      </c>
      <c r="E1139" s="342" t="str">
        <f>IF(C1128+C1129+C1130&lt;=0,"",IF(D1130=-1,"",D1139/C1139*100-100))</f>
        <v/>
      </c>
      <c r="F1139" s="322">
        <f>IF(F1130=-1,"-1",F1128+F1129+F1130)</f>
        <v>2768</v>
      </c>
      <c r="G1139" s="323" t="str">
        <f>IF(G1130=-1,"-1",G1128+G1129+G1130)</f>
        <v>-1</v>
      </c>
      <c r="H1139" s="342" t="str">
        <f>IF(F1128+F1129+F1130&lt;=0,"",IF(G1130=-1,"",G1139/F1139*100-100))</f>
        <v/>
      </c>
      <c r="I1139" s="323" t="str">
        <f>IF(I1130=-1,"-1",I1128+I1129+I1130)</f>
        <v>-1</v>
      </c>
      <c r="J1139" s="324" t="str">
        <f>IF(J1130=-1,"-1",J1128+J1129+J1130)</f>
        <v>-1</v>
      </c>
      <c r="K1139" s="322">
        <f>IF(K1130=-1,"-1",K1128+K1129+K1130)</f>
        <v>10317</v>
      </c>
      <c r="L1139" s="323" t="str">
        <f>IF(L1130=-1,"-1",L1128+L1129+L1130)</f>
        <v>-1</v>
      </c>
      <c r="M1139" s="342" t="str">
        <f>IF(K1128+K1129+K1130&lt;=0,"",IF(L1130=-1,"",L1139/K1139*100-100))</f>
        <v/>
      </c>
      <c r="N1139" s="322">
        <f>IF(N1130=-1,"-1",N1128+N1129+N1130)</f>
        <v>1517</v>
      </c>
      <c r="O1139" s="323" t="str">
        <f>IF(O1130=-1,"-1",O1128+O1129+O1130)</f>
        <v>-1</v>
      </c>
      <c r="P1139" s="342" t="str">
        <f>IF(N1128+N1129+N1130&lt;=0,"",IF(O1130=-1,"",O1139/N1139*100-100))</f>
        <v/>
      </c>
      <c r="Q1139" s="322">
        <f>IF(Q1130=-1,"-1",Q1128+Q1129+Q1130)</f>
        <v>6039</v>
      </c>
      <c r="R1139" s="323" t="str">
        <f>IF(R1130=-1,"-1",R1128+R1129+R1130)</f>
        <v>-1</v>
      </c>
      <c r="S1139" s="342" t="str">
        <f>IF(Q1128+Q1129+Q1130&lt;=0,"",IF(R1130=-1,"",R1139/Q1139*100-100))</f>
        <v/>
      </c>
      <c r="T1139" s="322">
        <f>IF(T1130=-1,"-1",T1128+T1129+T1130)</f>
        <v>1056.8</v>
      </c>
      <c r="U1139" s="323" t="str">
        <f>IF(U1130=-1,"-1",U1128+U1129+U1130)</f>
        <v>-1</v>
      </c>
      <c r="V1139" s="342" t="str">
        <f>IF(T1128+T1129+T1130&lt;=0,"",IF(U1130=-1,"",U1139/T1139*100-100))</f>
        <v/>
      </c>
      <c r="X1139" s="138"/>
      <c r="AA1139" s="244"/>
      <c r="AB1139" s="244"/>
    </row>
    <row r="1140" spans="1:28" s="137" customFormat="1" ht="15.75" customHeight="1">
      <c r="A1140" s="137" t="str">
        <f>F1123&amp;"q3"</f>
        <v>SNCB/NMBSq3</v>
      </c>
      <c r="B1140" s="146" t="str">
        <f>IF($F$1="de",headings!$C$33,IF($F$1="fr",headings!$B$33,headings!$A$33))</f>
        <v>Quarter 3</v>
      </c>
      <c r="C1140" s="322">
        <f>IF(C1133=-1,"-1",C1131+C1132+C1133)</f>
        <v>48833</v>
      </c>
      <c r="D1140" s="323" t="str">
        <f>IF(D1133=-1,"-1",D1131+D1132+D1133)</f>
        <v>-1</v>
      </c>
      <c r="E1140" s="342" t="str">
        <f>IF(C1131+C1132+C1133&lt;=0,"",IF(D1133=-1,"",D1140/C1140*100-100))</f>
        <v/>
      </c>
      <c r="F1140" s="322">
        <f>IF(F1133=-1,"-1",F1131+F1132+F1133)</f>
        <v>2527</v>
      </c>
      <c r="G1140" s="323" t="str">
        <f>IF(G1133=-1,"-1",G1131+G1132+G1133)</f>
        <v>-1</v>
      </c>
      <c r="H1140" s="342" t="str">
        <f>IF(F1131+F1132+F1133&lt;=0,"",IF(G1133=-1,"",G1140/F1140*100-100))</f>
        <v/>
      </c>
      <c r="I1140" s="323" t="str">
        <f>IF(I1133=-1,"-1",I1131+I1132+I1133)</f>
        <v>-1</v>
      </c>
      <c r="J1140" s="324" t="str">
        <f>IF(J1133=-1,"-1",J1131+J1132+J1133)</f>
        <v>-1</v>
      </c>
      <c r="K1140" s="322">
        <f>IF(K1133=-1,"-1",K1131+K1132+K1133)</f>
        <v>9515</v>
      </c>
      <c r="L1140" s="323" t="str">
        <f>IF(L1133=-1,"-1",L1131+L1132+L1133)</f>
        <v>-1</v>
      </c>
      <c r="M1140" s="342" t="str">
        <f>IF(K1131+K1132+K1133&lt;=0,"",IF(L1133=-1,"",L1140/K1140*100-100))</f>
        <v/>
      </c>
      <c r="N1140" s="322">
        <f>IF(N1133=-1,"-1",N1131+N1132+N1133)</f>
        <v>1395</v>
      </c>
      <c r="O1140" s="323" t="str">
        <f>IF(O1133=-1,"-1",O1131+O1132+O1133)</f>
        <v>-1</v>
      </c>
      <c r="P1140" s="342" t="str">
        <f>IF(N1131+N1132+N1133&lt;=0,"",IF(O1133=-1,"",O1140/N1140*100-100))</f>
        <v/>
      </c>
      <c r="Q1140" s="322">
        <f>IF(Q1133=-1,"-1",Q1131+Q1132+Q1133)</f>
        <v>5472</v>
      </c>
      <c r="R1140" s="323" t="str">
        <f>IF(R1133=-1,"-1",R1131+R1132+R1133)</f>
        <v>-1</v>
      </c>
      <c r="S1140" s="342" t="str">
        <f>IF(Q1131+Q1132+Q1133&lt;=0,"",IF(R1133=-1,"",R1140/Q1140*100-100))</f>
        <v/>
      </c>
      <c r="T1140" s="322">
        <f>IF(T1133=-1,"-1",T1131+T1132+T1133)</f>
        <v>962.5</v>
      </c>
      <c r="U1140" s="323" t="str">
        <f>IF(U1133=-1,"-1",U1131+U1132+U1133)</f>
        <v>-1</v>
      </c>
      <c r="V1140" s="342" t="str">
        <f>IF(T1131+T1132+T1133&lt;=0,"",IF(U1133=-1,"",U1140/T1140*100-100))</f>
        <v/>
      </c>
      <c r="X1140" s="136"/>
      <c r="AA1140" s="244"/>
      <c r="AB1140" s="244"/>
    </row>
    <row r="1141" spans="1:28" s="137" customFormat="1" ht="15.75" customHeight="1" thickBot="1">
      <c r="A1141" s="137" t="str">
        <f>F1123&amp;"q4"</f>
        <v>SNCB/NMBSq4</v>
      </c>
      <c r="B1141" s="146" t="str">
        <f>IF($F$1="de",headings!$C$34,IF($F$1="fr",headings!$B$34,headings!$A$34))</f>
        <v>Quarter 4</v>
      </c>
      <c r="C1141" s="325">
        <f>IF(C1136=-1,"-1",C1134+C1135+C1136)</f>
        <v>60003</v>
      </c>
      <c r="D1141" s="326" t="str">
        <f>IF(D1136=-1,"-1",D1134+D1135+D1136)</f>
        <v>-1</v>
      </c>
      <c r="E1141" s="341" t="str">
        <f>IF(C1134+C1135+C1136&lt;=0,"",IF(D1136=-1,"",D1141/C1141*100-100))</f>
        <v/>
      </c>
      <c r="F1141" s="325">
        <f>IF(F1136=-1,"-1",F1134+F1135+F1136)</f>
        <v>2737</v>
      </c>
      <c r="G1141" s="326" t="str">
        <f>IF(G1136=-1,"-1",G1134+G1135+G1136)</f>
        <v>-1</v>
      </c>
      <c r="H1141" s="341" t="str">
        <f>IF(F1134+F1135+F1136&lt;=0,"",IF(G1136=-1,"",G1141/F1141*100-100))</f>
        <v/>
      </c>
      <c r="I1141" s="326" t="str">
        <f>IF(I1136=-1,"-1",I1134+I1135+I1136)</f>
        <v>-1</v>
      </c>
      <c r="J1141" s="327" t="str">
        <f>IF(J1136=-1,"-1",J1134+J1135+J1136)</f>
        <v>-1</v>
      </c>
      <c r="K1141" s="325" t="str">
        <f>IF(K1136=-1,"-1",K1134+K1135+K1136)</f>
        <v>-1</v>
      </c>
      <c r="L1141" s="326" t="str">
        <f>IF(L1136=-1,"-1",L1134+L1135+L1136)</f>
        <v>-1</v>
      </c>
      <c r="M1141" s="341" t="str">
        <f>IF(K1134+K1135+K1136&lt;=0,"",IF(L1136=-1,"",L1141/K1141*100-100))</f>
        <v/>
      </c>
      <c r="N1141" s="325" t="str">
        <f>IF(N1136=-1,"-1",N1134+N1135+N1136)</f>
        <v>-1</v>
      </c>
      <c r="O1141" s="326" t="str">
        <f>IF(O1136=-1,"-1",O1134+O1135+O1136)</f>
        <v>-1</v>
      </c>
      <c r="P1141" s="341" t="str">
        <f>IF(N1134+N1135+N1136&lt;=0,"",IF(O1136=-1,"",O1141/N1141*100-100))</f>
        <v/>
      </c>
      <c r="Q1141" s="325" t="str">
        <f>IF(Q1136=-1,"-1",Q1134+Q1135+Q1136)</f>
        <v>-1</v>
      </c>
      <c r="R1141" s="326" t="str">
        <f>IF(R1136=-1,"-1",R1134+R1135+R1136)</f>
        <v>-1</v>
      </c>
      <c r="S1141" s="341" t="str">
        <f>IF(Q1134+Q1135+Q1136&lt;=0,"",IF(R1136=-1,"",R1141/Q1141*100-100))</f>
        <v/>
      </c>
      <c r="T1141" s="325" t="str">
        <f>IF(T1136=-1,"-1",T1134+T1135+T1136)</f>
        <v>-1</v>
      </c>
      <c r="U1141" s="326" t="str">
        <f>IF(U1136=-1,"-1",U1134+U1135+U1136)</f>
        <v>-1</v>
      </c>
      <c r="V1141" s="341" t="str">
        <f>IF(T1134+T1135+T1136&lt;=0,"",IF(U1136=-1,"",U1141/T1141*100-100))</f>
        <v/>
      </c>
      <c r="X1141" s="136"/>
      <c r="AA1141" s="244"/>
      <c r="AB1141" s="244"/>
    </row>
    <row r="1142" spans="1:28" ht="14.4" thickTop="1" thickBot="1">
      <c r="B1142" s="146"/>
      <c r="C1142" s="146"/>
      <c r="D1142" s="146"/>
      <c r="E1142" s="146"/>
      <c r="F1142" s="146"/>
      <c r="G1142" s="146"/>
      <c r="H1142" s="146"/>
      <c r="I1142" s="146"/>
      <c r="J1142" s="146"/>
      <c r="K1142" s="146"/>
      <c r="L1142" s="146"/>
      <c r="M1142" s="146"/>
      <c r="N1142" s="146"/>
      <c r="O1142" s="146"/>
      <c r="P1142" s="146"/>
      <c r="Q1142" s="146"/>
      <c r="R1142" s="146"/>
      <c r="S1142" s="146"/>
      <c r="T1142" s="146"/>
      <c r="U1142" s="146"/>
      <c r="V1142" s="146"/>
    </row>
    <row r="1143" spans="1:28" s="138" customFormat="1" ht="15.75" customHeight="1" thickTop="1" thickBot="1">
      <c r="A1143" s="138" t="str">
        <f>F1123&amp;"y"</f>
        <v>SNCB/NMBSy</v>
      </c>
      <c r="B1143" s="152" t="str">
        <f>IF($F$1="de",headings!$C$35,IF($F$1="fr",headings!$B$35,headings!$A$35))</f>
        <v>Full year</v>
      </c>
      <c r="C1143" s="328">
        <f>IF(C1136=-1,"-1",SUM(C1138:C1141))</f>
        <v>224358</v>
      </c>
      <c r="D1143" s="329" t="str">
        <f>IF(D1136=-1,"-1",SUM(D1138:D1141))</f>
        <v>-1</v>
      </c>
      <c r="E1143" s="343" t="str">
        <f>IF(SUM(C1125:C1136)&lt;=0,"",IF(D1136=-1,"",D1143/C1143*100-100))</f>
        <v/>
      </c>
      <c r="F1143" s="328">
        <f>IF(F1136=-1,"-1",SUM(F1138:F1141))</f>
        <v>10609</v>
      </c>
      <c r="G1143" s="329" t="str">
        <f>IF(G1136=-1,"-1",SUM(G1138:G1141))</f>
        <v>-1</v>
      </c>
      <c r="H1143" s="343" t="str">
        <f>IF(SUM(F1125:F1136)&lt;=0,"",IF(G1136=-1,"",G1143/F1143*100-100))</f>
        <v/>
      </c>
      <c r="I1143" s="329" t="str">
        <f>IF(I1136=-1,"-1",SUM(I1138:I1141))</f>
        <v>-1</v>
      </c>
      <c r="J1143" s="330" t="str">
        <f>IF(J1136=-1,"-1",SUM(J1138:J1141))</f>
        <v>-1</v>
      </c>
      <c r="K1143" s="328" t="str">
        <f>IF(K1136=-1,"-1",SUM(K1138:K1141))</f>
        <v>-1</v>
      </c>
      <c r="L1143" s="329" t="str">
        <f>IF(L1136=-1,"-1",SUM(L1138:L1141))</f>
        <v>-1</v>
      </c>
      <c r="M1143" s="343" t="str">
        <f>IF(SUM(K1125:K1136)&lt;=0,"",IF(L1136=-1,"",L1143/K1143*100-100))</f>
        <v/>
      </c>
      <c r="N1143" s="328" t="str">
        <f>IF(N1136=-1,"-1",SUM(N1138:N1141))</f>
        <v>-1</v>
      </c>
      <c r="O1143" s="329" t="str">
        <f>IF(O1136=-1,"-1",SUM(O1138:O1141))</f>
        <v>-1</v>
      </c>
      <c r="P1143" s="343" t="str">
        <f>IF(SUM(N1125:N1136)&lt;=0,"",IF(O1136=-1,"",O1143/N1143*100-100))</f>
        <v/>
      </c>
      <c r="Q1143" s="328" t="str">
        <f>IF(Q1136=-1,"-1",SUM(Q1138:Q1141))</f>
        <v>-1</v>
      </c>
      <c r="R1143" s="329" t="str">
        <f>IF(R1136=-1,"-1",SUM(R1138:R1141))</f>
        <v>-1</v>
      </c>
      <c r="S1143" s="343" t="str">
        <f>IF(SUM(Q1125:Q1136)&lt;=0,"",IF(R1136=-1,"",R1143/Q1143*100-100))</f>
        <v/>
      </c>
      <c r="T1143" s="328" t="str">
        <f>IF(T1136=-1,"-1",SUM(T1138:T1141))</f>
        <v>-1</v>
      </c>
      <c r="U1143" s="329" t="str">
        <f>IF(U1136=-1,"-1",SUM(U1138:U1141))</f>
        <v>-1</v>
      </c>
      <c r="V1143" s="343" t="str">
        <f>IF(SUM(T1125:T1136)&lt;=0,"",IF(U1136=-1,"",U1143/T1143*100-100))</f>
        <v/>
      </c>
      <c r="X1143" s="136"/>
    </row>
    <row r="1144" spans="1:28" ht="13.8" thickTop="1">
      <c r="B1144" s="147"/>
      <c r="C1144" s="180"/>
      <c r="D1144" s="180"/>
      <c r="E1144" s="180"/>
      <c r="F1144" s="180"/>
      <c r="G1144" s="180"/>
      <c r="H1144" s="180"/>
      <c r="I1144" s="180"/>
      <c r="J1144" s="180"/>
      <c r="K1144" s="180"/>
      <c r="L1144" s="180"/>
      <c r="M1144" s="180"/>
      <c r="N1144" s="180"/>
      <c r="O1144" s="180"/>
      <c r="P1144" s="180"/>
      <c r="Q1144" s="180"/>
      <c r="R1144" s="180"/>
      <c r="S1144" s="180"/>
      <c r="T1144" s="180"/>
      <c r="U1144" s="149"/>
      <c r="V1144" s="149"/>
    </row>
    <row r="1145" spans="1:28">
      <c r="B1145" s="147"/>
      <c r="C1145" s="180"/>
      <c r="D1145" s="180"/>
      <c r="E1145" s="180"/>
      <c r="F1145" s="180"/>
      <c r="G1145" s="180"/>
      <c r="H1145" s="180"/>
      <c r="I1145" s="180"/>
      <c r="J1145" s="180"/>
      <c r="K1145" s="180"/>
      <c r="L1145" s="180"/>
      <c r="M1145" s="180"/>
      <c r="N1145" s="180"/>
      <c r="O1145" s="180"/>
      <c r="P1145" s="180"/>
      <c r="Q1145" s="180"/>
      <c r="R1145" s="180"/>
      <c r="S1145" s="180"/>
      <c r="T1145" s="180"/>
      <c r="U1145" s="149"/>
      <c r="V1145" s="149"/>
    </row>
    <row r="1146" spans="1:28">
      <c r="B1146" s="152" t="str">
        <f>IF($F$1="de",headings!$C$37,IF($F$1="fr",headings!$B$37,headings!$A$37))</f>
        <v>Comments</v>
      </c>
      <c r="C1146" s="1021"/>
      <c r="D1146" s="1022"/>
      <c r="E1146" s="1022"/>
      <c r="F1146" s="1022"/>
      <c r="G1146" s="1022"/>
      <c r="H1146" s="1022"/>
      <c r="I1146" s="1022"/>
      <c r="J1146" s="1022"/>
      <c r="K1146" s="1022"/>
      <c r="L1146" s="1022"/>
      <c r="M1146" s="1022"/>
      <c r="N1146" s="1022"/>
      <c r="O1146" s="1022"/>
      <c r="P1146" s="1022"/>
      <c r="Q1146" s="1022"/>
      <c r="R1146" s="1022"/>
      <c r="S1146" s="1022"/>
      <c r="T1146" s="1023"/>
      <c r="U1146" s="149"/>
      <c r="V1146" s="149"/>
    </row>
    <row r="1147" spans="1:28">
      <c r="B1147" s="151"/>
      <c r="C1147" s="1024"/>
      <c r="D1147" s="1025"/>
      <c r="E1147" s="1025"/>
      <c r="F1147" s="1025"/>
      <c r="G1147" s="1025"/>
      <c r="H1147" s="1025"/>
      <c r="I1147" s="1025"/>
      <c r="J1147" s="1025"/>
      <c r="K1147" s="1025"/>
      <c r="L1147" s="1025"/>
      <c r="M1147" s="1025"/>
      <c r="N1147" s="1025"/>
      <c r="O1147" s="1025"/>
      <c r="P1147" s="1025"/>
      <c r="Q1147" s="1025"/>
      <c r="R1147" s="1025"/>
      <c r="S1147" s="1025"/>
      <c r="T1147" s="1026"/>
      <c r="U1147" s="149"/>
      <c r="V1147" s="149"/>
    </row>
    <row r="1148" spans="1:28">
      <c r="B1148" s="151"/>
      <c r="C1148" s="1024"/>
      <c r="D1148" s="1025"/>
      <c r="E1148" s="1025"/>
      <c r="F1148" s="1025"/>
      <c r="G1148" s="1025"/>
      <c r="H1148" s="1025"/>
      <c r="I1148" s="1025"/>
      <c r="J1148" s="1025"/>
      <c r="K1148" s="1025"/>
      <c r="L1148" s="1025"/>
      <c r="M1148" s="1025"/>
      <c r="N1148" s="1025"/>
      <c r="O1148" s="1025"/>
      <c r="P1148" s="1025"/>
      <c r="Q1148" s="1025"/>
      <c r="R1148" s="1025"/>
      <c r="S1148" s="1025"/>
      <c r="T1148" s="1026"/>
      <c r="U1148" s="149"/>
      <c r="V1148" s="149"/>
      <c r="X1148" s="141"/>
    </row>
    <row r="1149" spans="1:28">
      <c r="B1149" s="151"/>
      <c r="C1149" s="1027"/>
      <c r="D1149" s="1028"/>
      <c r="E1149" s="1028"/>
      <c r="F1149" s="1028"/>
      <c r="G1149" s="1028"/>
      <c r="H1149" s="1028"/>
      <c r="I1149" s="1028"/>
      <c r="J1149" s="1028"/>
      <c r="K1149" s="1028"/>
      <c r="L1149" s="1028"/>
      <c r="M1149" s="1028"/>
      <c r="N1149" s="1028"/>
      <c r="O1149" s="1028"/>
      <c r="P1149" s="1028"/>
      <c r="Q1149" s="1028"/>
      <c r="R1149" s="1028"/>
      <c r="S1149" s="1028"/>
      <c r="T1149" s="1029"/>
      <c r="U1149" s="149"/>
      <c r="V1149" s="149"/>
      <c r="X1149" s="131"/>
    </row>
    <row r="1150" spans="1:28">
      <c r="B1150" s="151"/>
      <c r="C1150" s="180"/>
      <c r="D1150" s="180"/>
      <c r="E1150" s="180"/>
      <c r="F1150" s="180"/>
      <c r="G1150" s="180"/>
      <c r="H1150" s="180"/>
      <c r="I1150" s="180"/>
      <c r="J1150" s="180"/>
      <c r="K1150" s="180"/>
      <c r="L1150" s="180"/>
      <c r="M1150" s="180"/>
      <c r="N1150" s="180"/>
      <c r="O1150" s="180"/>
      <c r="P1150" s="180"/>
      <c r="Q1150" s="180"/>
      <c r="R1150" s="180"/>
      <c r="S1150" s="180"/>
      <c r="T1150" s="180"/>
      <c r="U1150" s="149"/>
      <c r="V1150" s="149"/>
    </row>
    <row r="1151" spans="1:28">
      <c r="A1151" s="142"/>
      <c r="B1151" s="143"/>
      <c r="C1151" s="181"/>
      <c r="D1151" s="181"/>
      <c r="E1151" s="181"/>
      <c r="F1151" s="181"/>
      <c r="G1151" s="181"/>
      <c r="H1151" s="181"/>
      <c r="I1151" s="181"/>
      <c r="J1151" s="181"/>
      <c r="K1151" s="181"/>
      <c r="L1151" s="181"/>
      <c r="M1151" s="181"/>
      <c r="N1151" s="181"/>
      <c r="O1151" s="181"/>
      <c r="P1151" s="181"/>
      <c r="Q1151" s="181"/>
      <c r="R1151" s="181"/>
      <c r="S1151" s="181"/>
      <c r="T1151" s="181"/>
      <c r="U1151" s="149"/>
      <c r="V1151" s="149"/>
    </row>
    <row r="1152" spans="1:28" s="141" customFormat="1" ht="6.75" customHeight="1">
      <c r="B1152" s="146"/>
      <c r="C1152" s="154"/>
      <c r="D1152" s="154"/>
      <c r="E1152" s="155"/>
      <c r="F1152" s="154"/>
      <c r="G1152" s="154"/>
      <c r="H1152" s="155"/>
      <c r="I1152" s="154"/>
      <c r="J1152" s="154"/>
      <c r="K1152" s="155"/>
      <c r="L1152" s="154"/>
      <c r="M1152" s="154"/>
      <c r="N1152" s="155"/>
      <c r="O1152" s="154"/>
      <c r="P1152" s="154"/>
      <c r="Q1152" s="155"/>
      <c r="R1152" s="154"/>
      <c r="S1152" s="154"/>
      <c r="T1152" s="155"/>
      <c r="U1152" s="149"/>
      <c r="V1152" s="149"/>
      <c r="X1152" s="136"/>
      <c r="AA1152" s="239"/>
      <c r="AB1152" s="239"/>
    </row>
    <row r="1153" spans="1:28" s="131" customFormat="1" ht="17.399999999999999">
      <c r="B1153" s="150" t="str">
        <f>IF($F$1="de",headings!$C$3,IF($F$1="fr",headings!$B$3,headings!$A$3))</f>
        <v>Railway Operator:</v>
      </c>
      <c r="C1153" s="156"/>
      <c r="D1153" s="156"/>
      <c r="E1153" s="156"/>
      <c r="F1153" s="1091" t="s">
        <v>39</v>
      </c>
      <c r="G1153" s="1091"/>
      <c r="H1153" s="1091"/>
      <c r="I1153" s="1091"/>
      <c r="J1153" s="1091"/>
      <c r="K1153" s="157"/>
      <c r="L1153" s="157"/>
      <c r="M1153" s="157"/>
      <c r="N1153" s="157"/>
      <c r="O1153" s="157"/>
      <c r="P1153" s="157"/>
      <c r="Q1153" s="158"/>
      <c r="R1153" s="158"/>
      <c r="S1153" s="158"/>
      <c r="T1153" s="158"/>
      <c r="U1153" s="149"/>
      <c r="V1153" s="149"/>
      <c r="X1153" s="136"/>
      <c r="AA1153" s="243"/>
      <c r="AB1153" s="243"/>
    </row>
    <row r="1154" spans="1:28" ht="6.75" customHeight="1" thickBot="1">
      <c r="B1154" s="146"/>
      <c r="C1154" s="157"/>
      <c r="D1154" s="157"/>
      <c r="E1154" s="159"/>
      <c r="F1154" s="157"/>
      <c r="G1154" s="157"/>
      <c r="H1154" s="157"/>
      <c r="I1154" s="157"/>
      <c r="J1154" s="157"/>
      <c r="K1154" s="157"/>
      <c r="L1154" s="157"/>
      <c r="M1154" s="157"/>
      <c r="N1154" s="157"/>
      <c r="O1154" s="157"/>
      <c r="P1154" s="157"/>
      <c r="Q1154" s="157"/>
      <c r="R1154" s="157"/>
      <c r="S1154" s="157"/>
      <c r="T1154" s="160"/>
      <c r="U1154" s="149"/>
      <c r="V1154" s="149"/>
    </row>
    <row r="1155" spans="1:28" ht="15.75" customHeight="1" thickTop="1">
      <c r="A1155" s="136" t="str">
        <f>F1153&amp;"m01"</f>
        <v>SNCCm01</v>
      </c>
      <c r="B1155" s="146" t="str">
        <f>IF($F$1="de",headings!$C$6,IF($F$1="fr",headings!$B$6,headings!$A$6))</f>
        <v>January</v>
      </c>
      <c r="C1155" s="490">
        <v>4.883</v>
      </c>
      <c r="D1155" s="491">
        <v>4.7140000000000004</v>
      </c>
      <c r="E1155" s="124">
        <f t="shared" ref="E1155:E1166" si="145">IF(C1155&lt;0.001,"",IF(D1155=-1,"",D1155/C1155*100-100))</f>
        <v>-3.4609870980954298</v>
      </c>
      <c r="F1155" s="490">
        <v>3.194258</v>
      </c>
      <c r="G1155" s="491">
        <v>2.3652380000000002</v>
      </c>
      <c r="H1155" s="124">
        <f t="shared" ref="H1155:H1166" si="146">IF(F1155&lt;0.001,"",IF(G1155=-1,"",G1155/F1155*100-100))</f>
        <v>-25.95344521325454</v>
      </c>
      <c r="I1155" s="310">
        <v>-1</v>
      </c>
      <c r="J1155" s="311">
        <v>-1</v>
      </c>
      <c r="K1155" s="490">
        <v>45.173000000000002</v>
      </c>
      <c r="L1155" s="491">
        <v>54.905000000000001</v>
      </c>
      <c r="M1155" s="124">
        <f t="shared" ref="M1155:M1166" si="147">IF(K1155&lt;0.001,"",IF(L1155=-1,"",L1155/K1155*100-100))</f>
        <v>21.54384256082173</v>
      </c>
      <c r="N1155" s="490">
        <v>16.897881000000002</v>
      </c>
      <c r="O1155" s="491">
        <v>18.279910999999998</v>
      </c>
      <c r="P1155" s="124">
        <f t="shared" ref="P1155:P1166" si="148">IF(N1155&lt;0.001,"",IF(O1155=-1,"",O1155/N1155*100-100))</f>
        <v>8.1787177930771122</v>
      </c>
      <c r="Q1155" s="490">
        <v>10.182</v>
      </c>
      <c r="R1155" s="491">
        <v>14.505000000000001</v>
      </c>
      <c r="S1155" s="124">
        <f t="shared" ref="S1155:S1166" si="149">IF(Q1155&lt;0.001,"",IF(R1155=-1,"",R1155/Q1155*100-100))</f>
        <v>42.457277548615224</v>
      </c>
      <c r="T1155" s="490">
        <v>4.430447</v>
      </c>
      <c r="U1155" s="491">
        <v>5.5923550000000004</v>
      </c>
      <c r="V1155" s="124">
        <f t="shared" ref="V1155:V1166" si="150">IF(T1155&lt;0.001,"",IF(U1155=-1,"",U1155/T1155*100-100))</f>
        <v>26.22552532509701</v>
      </c>
    </row>
    <row r="1156" spans="1:28" ht="15.75" customHeight="1">
      <c r="A1156" s="136" t="str">
        <f>F1153&amp;"m02"</f>
        <v>SNCCm02</v>
      </c>
      <c r="B1156" s="146" t="str">
        <f>IF($F$1="de",headings!$C$7,IF($F$1="fr",headings!$B$7,headings!$A$7))</f>
        <v>February</v>
      </c>
      <c r="C1156" s="492">
        <v>5.9020000000000001</v>
      </c>
      <c r="D1156" s="493">
        <v>4.7809999999999997</v>
      </c>
      <c r="E1156" s="127">
        <f t="shared" si="145"/>
        <v>-18.993561504574728</v>
      </c>
      <c r="F1156" s="492">
        <v>3.4053140000000002</v>
      </c>
      <c r="G1156" s="493">
        <v>2.4367640000000002</v>
      </c>
      <c r="H1156" s="127">
        <f t="shared" si="146"/>
        <v>-28.442311046793336</v>
      </c>
      <c r="I1156" s="312">
        <v>-1</v>
      </c>
      <c r="J1156" s="313">
        <v>-1</v>
      </c>
      <c r="K1156" s="492">
        <v>46.99</v>
      </c>
      <c r="L1156" s="493">
        <v>51.805</v>
      </c>
      <c r="M1156" s="127">
        <f t="shared" si="147"/>
        <v>10.246861034262594</v>
      </c>
      <c r="N1156" s="492">
        <v>16.089006999999999</v>
      </c>
      <c r="O1156" s="493">
        <v>18.533994</v>
      </c>
      <c r="P1156" s="127">
        <f t="shared" si="148"/>
        <v>15.1966308424131</v>
      </c>
      <c r="Q1156" s="492">
        <v>9.0129999999999999</v>
      </c>
      <c r="R1156" s="493">
        <v>13.539</v>
      </c>
      <c r="S1156" s="127">
        <f t="shared" si="149"/>
        <v>50.216354155109286</v>
      </c>
      <c r="T1156" s="492">
        <v>4.35243</v>
      </c>
      <c r="U1156" s="493">
        <v>5.102735</v>
      </c>
      <c r="V1156" s="127">
        <f t="shared" si="150"/>
        <v>17.238760876108302</v>
      </c>
    </row>
    <row r="1157" spans="1:28" ht="15.75" customHeight="1" thickBot="1">
      <c r="A1157" s="136" t="str">
        <f>F1153&amp;"m03"</f>
        <v>SNCCm03</v>
      </c>
      <c r="B1157" s="146" t="str">
        <f>IF($F$1="de",headings!$C$8,IF($F$1="fr",headings!$B$8,headings!$A$8))</f>
        <v>March</v>
      </c>
      <c r="C1157" s="494">
        <v>4.47</v>
      </c>
      <c r="D1157" s="493">
        <v>5.6539999999999999</v>
      </c>
      <c r="E1157" s="129">
        <f t="shared" si="145"/>
        <v>26.487695749440718</v>
      </c>
      <c r="F1157" s="494">
        <v>2.5506700000000002</v>
      </c>
      <c r="G1157" s="493">
        <v>2.7327300000000001</v>
      </c>
      <c r="H1157" s="129">
        <f t="shared" si="146"/>
        <v>7.137732438927813</v>
      </c>
      <c r="I1157" s="312">
        <v>-1</v>
      </c>
      <c r="J1157" s="313">
        <v>-1</v>
      </c>
      <c r="K1157" s="494">
        <v>55.887</v>
      </c>
      <c r="L1157" s="493">
        <v>47.546999999999997</v>
      </c>
      <c r="M1157" s="129">
        <f t="shared" si="147"/>
        <v>-14.922969563583663</v>
      </c>
      <c r="N1157" s="494">
        <v>15.921165</v>
      </c>
      <c r="O1157" s="493">
        <v>16.318375</v>
      </c>
      <c r="P1157" s="129">
        <f t="shared" si="148"/>
        <v>2.4948551189564228</v>
      </c>
      <c r="Q1157" s="494">
        <v>8.4779999999999998</v>
      </c>
      <c r="R1157" s="493">
        <v>11.928000000000001</v>
      </c>
      <c r="S1157" s="129">
        <f t="shared" si="149"/>
        <v>40.693559801840053</v>
      </c>
      <c r="T1157" s="494">
        <v>3.4351180000000001</v>
      </c>
      <c r="U1157" s="493">
        <v>5.6878919999999997</v>
      </c>
      <c r="V1157" s="129">
        <f t="shared" si="150"/>
        <v>65.58068747565585</v>
      </c>
    </row>
    <row r="1158" spans="1:28" ht="15.75" customHeight="1" thickTop="1">
      <c r="A1158" s="136" t="str">
        <f>F1153&amp;"m04"</f>
        <v>SNCCm04</v>
      </c>
      <c r="B1158" s="146" t="str">
        <f>IF($F$1="de",headings!$C$9,IF($F$1="fr",headings!$B$9,headings!$A$9))</f>
        <v>April</v>
      </c>
      <c r="C1158" s="495">
        <v>6.9130000000000003</v>
      </c>
      <c r="D1158" s="491">
        <v>3.4470000000000001</v>
      </c>
      <c r="E1158" s="124">
        <f t="shared" si="145"/>
        <v>-50.137422247938666</v>
      </c>
      <c r="F1158" s="495">
        <v>3.5305939999999998</v>
      </c>
      <c r="G1158" s="491">
        <v>1.789096</v>
      </c>
      <c r="H1158" s="124">
        <f t="shared" si="146"/>
        <v>-49.325920794064679</v>
      </c>
      <c r="I1158" s="310">
        <v>-1</v>
      </c>
      <c r="J1158" s="311">
        <v>-1</v>
      </c>
      <c r="K1158" s="495">
        <v>57.988</v>
      </c>
      <c r="L1158" s="491">
        <v>47.442999999999998</v>
      </c>
      <c r="M1158" s="124">
        <f t="shared" si="147"/>
        <v>-18.184796854521622</v>
      </c>
      <c r="N1158" s="495">
        <v>16.062172400000001</v>
      </c>
      <c r="O1158" s="491">
        <v>15.907264</v>
      </c>
      <c r="P1158" s="124">
        <f t="shared" si="148"/>
        <v>-0.96442994224119616</v>
      </c>
      <c r="Q1158" s="495">
        <v>6.3040000000000003</v>
      </c>
      <c r="R1158" s="491">
        <v>9.6370000000000005</v>
      </c>
      <c r="S1158" s="124">
        <f t="shared" si="149"/>
        <v>52.871192893401002</v>
      </c>
      <c r="T1158" s="495">
        <v>2.130322</v>
      </c>
      <c r="U1158" s="491">
        <v>2.8685</v>
      </c>
      <c r="V1158" s="124">
        <f t="shared" si="150"/>
        <v>34.651005810389222</v>
      </c>
    </row>
    <row r="1159" spans="1:28" ht="15.75" customHeight="1">
      <c r="A1159" s="136" t="str">
        <f>F1153&amp;"m05"</f>
        <v>SNCCm05</v>
      </c>
      <c r="B1159" s="146" t="str">
        <f>IF($F$1="de",headings!$C$10,IF($F$1="fr",headings!$B$10,headings!$A$10))</f>
        <v>May</v>
      </c>
      <c r="C1159" s="492">
        <v>5.2539999999999996</v>
      </c>
      <c r="D1159" s="493">
        <v>3.536</v>
      </c>
      <c r="E1159" s="127">
        <f t="shared" si="145"/>
        <v>-32.698896079177757</v>
      </c>
      <c r="F1159" s="492">
        <v>2.9449800000000002</v>
      </c>
      <c r="G1159" s="493">
        <v>1.650048</v>
      </c>
      <c r="H1159" s="127">
        <f t="shared" si="146"/>
        <v>-43.970824929201555</v>
      </c>
      <c r="I1159" s="312">
        <v>-1</v>
      </c>
      <c r="J1159" s="313">
        <v>-1</v>
      </c>
      <c r="K1159" s="492">
        <v>60.216999999999999</v>
      </c>
      <c r="L1159" s="493">
        <v>51.847999999999999</v>
      </c>
      <c r="M1159" s="127">
        <f t="shared" si="147"/>
        <v>-13.89806865170965</v>
      </c>
      <c r="N1159" s="492">
        <v>17.009592999999999</v>
      </c>
      <c r="O1159" s="493">
        <v>17.711304999999999</v>
      </c>
      <c r="P1159" s="127">
        <f t="shared" si="148"/>
        <v>4.1253897139102804</v>
      </c>
      <c r="Q1159" s="492">
        <v>9.141</v>
      </c>
      <c r="R1159" s="493">
        <v>9.0749999999999993</v>
      </c>
      <c r="S1159" s="127">
        <f t="shared" si="149"/>
        <v>-0.72202166064982976</v>
      </c>
      <c r="T1159" s="492">
        <v>3.4403790000000001</v>
      </c>
      <c r="U1159" s="493">
        <v>3.697041</v>
      </c>
      <c r="V1159" s="127">
        <f t="shared" si="150"/>
        <v>7.4602827188516159</v>
      </c>
    </row>
    <row r="1160" spans="1:28" ht="15.75" customHeight="1" thickBot="1">
      <c r="A1160" s="136" t="str">
        <f>F1153&amp;"m06"</f>
        <v>SNCCm06</v>
      </c>
      <c r="B1160" s="146" t="str">
        <f>IF($F$1="de",headings!$C$11,IF($F$1="fr",headings!$B$11,headings!$A$11))</f>
        <v>June</v>
      </c>
      <c r="C1160" s="494">
        <v>5.33</v>
      </c>
      <c r="D1160" s="493">
        <v>5.7789999999999999</v>
      </c>
      <c r="E1160" s="129">
        <f t="shared" si="145"/>
        <v>8.4240150093808523</v>
      </c>
      <c r="F1160" s="494">
        <v>2.8070400000000002</v>
      </c>
      <c r="G1160" s="493">
        <v>3.3040099999999999</v>
      </c>
      <c r="H1160" s="129">
        <f t="shared" si="146"/>
        <v>17.70441461468306</v>
      </c>
      <c r="I1160" s="312">
        <v>-1</v>
      </c>
      <c r="J1160" s="313">
        <v>-1</v>
      </c>
      <c r="K1160" s="494">
        <v>62.820999999999998</v>
      </c>
      <c r="L1160" s="493">
        <v>51.956000000000003</v>
      </c>
      <c r="M1160" s="129">
        <f t="shared" si="147"/>
        <v>-17.295171996625328</v>
      </c>
      <c r="N1160" s="494">
        <v>16.894689</v>
      </c>
      <c r="O1160" s="493">
        <v>16.892334999999999</v>
      </c>
      <c r="P1160" s="129">
        <f t="shared" si="148"/>
        <v>-1.3933372789523446E-2</v>
      </c>
      <c r="Q1160" s="494">
        <v>10.510999999999999</v>
      </c>
      <c r="R1160" s="493">
        <v>12.048999999999999</v>
      </c>
      <c r="S1160" s="129">
        <f t="shared" si="149"/>
        <v>14.632289981923691</v>
      </c>
      <c r="T1160" s="494">
        <v>4.1037419999999996</v>
      </c>
      <c r="U1160" s="493">
        <v>4.8797509999999997</v>
      </c>
      <c r="V1160" s="129">
        <f t="shared" si="150"/>
        <v>18.909790137879028</v>
      </c>
    </row>
    <row r="1161" spans="1:28" ht="15.75" customHeight="1" thickTop="1">
      <c r="A1161" s="136" t="str">
        <f>F1153&amp;"m07"</f>
        <v>SNCCm07</v>
      </c>
      <c r="B1161" s="146" t="str">
        <f>IF($F$1="de",headings!$C$12,IF($F$1="fr",headings!$B$12,headings!$A$12))</f>
        <v>July</v>
      </c>
      <c r="C1161" s="495">
        <v>6.8490000000000002</v>
      </c>
      <c r="D1161" s="491">
        <v>4.4429999999999996</v>
      </c>
      <c r="E1161" s="127">
        <f t="shared" si="145"/>
        <v>-35.129215943933431</v>
      </c>
      <c r="F1161" s="495">
        <v>3.7733120000000002</v>
      </c>
      <c r="G1161" s="491">
        <v>2.4525600000000001</v>
      </c>
      <c r="H1161" s="127">
        <f t="shared" si="146"/>
        <v>-35.002459377862209</v>
      </c>
      <c r="I1161" s="310">
        <v>-1</v>
      </c>
      <c r="J1161" s="311">
        <v>-1</v>
      </c>
      <c r="K1161" s="495">
        <v>77.968999999999994</v>
      </c>
      <c r="L1161" s="491">
        <v>58.539000000000001</v>
      </c>
      <c r="M1161" s="127">
        <f t="shared" si="147"/>
        <v>-24.920160576639432</v>
      </c>
      <c r="N1161" s="495">
        <v>22.016969</v>
      </c>
      <c r="O1161" s="491">
        <v>17.689626000000001</v>
      </c>
      <c r="P1161" s="127">
        <f t="shared" si="148"/>
        <v>-19.654580973430086</v>
      </c>
      <c r="Q1161" s="495">
        <v>14.644</v>
      </c>
      <c r="R1161" s="491">
        <v>14.087</v>
      </c>
      <c r="S1161" s="127">
        <f t="shared" si="149"/>
        <v>-3.8036055722480313</v>
      </c>
      <c r="T1161" s="495">
        <v>6.1870399999999997</v>
      </c>
      <c r="U1161" s="491">
        <v>6.4999650000000004</v>
      </c>
      <c r="V1161" s="127">
        <f t="shared" si="150"/>
        <v>5.0577497478600577</v>
      </c>
    </row>
    <row r="1162" spans="1:28" ht="15.75" customHeight="1">
      <c r="A1162" s="136" t="str">
        <f>F1153&amp;"m08"</f>
        <v>SNCCm08</v>
      </c>
      <c r="B1162" s="146" t="str">
        <f>IF($F$1="de",headings!$C$13,IF($F$1="fr",headings!$B$13,headings!$A$13))</f>
        <v>August</v>
      </c>
      <c r="C1162" s="492">
        <v>6.5720000000000001</v>
      </c>
      <c r="D1162" s="493">
        <v>2.8250000000000002</v>
      </c>
      <c r="E1162" s="127">
        <f t="shared" si="145"/>
        <v>-57.01460742544127</v>
      </c>
      <c r="F1162" s="492">
        <v>3.281536</v>
      </c>
      <c r="G1162" s="493">
        <v>1.529228</v>
      </c>
      <c r="H1162" s="127">
        <f t="shared" si="146"/>
        <v>-53.399018020829267</v>
      </c>
      <c r="I1162" s="312">
        <v>-1</v>
      </c>
      <c r="J1162" s="313">
        <v>-1</v>
      </c>
      <c r="K1162" s="492">
        <v>87.346999999999994</v>
      </c>
      <c r="L1162" s="493">
        <v>46.064</v>
      </c>
      <c r="M1162" s="127">
        <f t="shared" si="147"/>
        <v>-47.263214535129997</v>
      </c>
      <c r="N1162" s="492">
        <v>21.606771999999999</v>
      </c>
      <c r="O1162" s="493">
        <v>16.617633999999999</v>
      </c>
      <c r="P1162" s="127">
        <f t="shared" si="148"/>
        <v>-23.090621773580992</v>
      </c>
      <c r="Q1162" s="492">
        <v>13.547000000000001</v>
      </c>
      <c r="R1162" s="493">
        <v>12.08</v>
      </c>
      <c r="S1162" s="127">
        <f t="shared" si="149"/>
        <v>-10.828965822691373</v>
      </c>
      <c r="T1162" s="492">
        <v>5.028365</v>
      </c>
      <c r="U1162" s="493">
        <v>4.9515859999999998</v>
      </c>
      <c r="V1162" s="127">
        <f t="shared" si="150"/>
        <v>-1.5269177953470034</v>
      </c>
    </row>
    <row r="1163" spans="1:28" ht="15.75" customHeight="1" thickBot="1">
      <c r="A1163" s="136" t="str">
        <f>F1153&amp;"m09"</f>
        <v>SNCCm09</v>
      </c>
      <c r="B1163" s="146" t="str">
        <f>IF($F$1="de",headings!$C$14,IF($F$1="fr",headings!$B$14,headings!$A$14))</f>
        <v>September</v>
      </c>
      <c r="C1163" s="494">
        <v>5.9290000000000003</v>
      </c>
      <c r="D1163" s="493">
        <v>1.2390000000000001</v>
      </c>
      <c r="E1163" s="129">
        <f t="shared" si="145"/>
        <v>-79.102715466351839</v>
      </c>
      <c r="F1163" s="494">
        <v>3.44625</v>
      </c>
      <c r="G1163" s="493">
        <v>0.62834400000000001</v>
      </c>
      <c r="H1163" s="129">
        <f t="shared" si="146"/>
        <v>-81.767312295973881</v>
      </c>
      <c r="I1163" s="315">
        <v>-1</v>
      </c>
      <c r="J1163" s="316">
        <v>-1</v>
      </c>
      <c r="K1163" s="494">
        <v>77.903000000000006</v>
      </c>
      <c r="L1163" s="493">
        <v>32.139000000000003</v>
      </c>
      <c r="M1163" s="129">
        <f t="shared" si="147"/>
        <v>-58.744849363952603</v>
      </c>
      <c r="N1163" s="494">
        <v>18.412095000000001</v>
      </c>
      <c r="O1163" s="493">
        <v>9.5964010000000002</v>
      </c>
      <c r="P1163" s="129">
        <f t="shared" si="148"/>
        <v>-47.879907202303706</v>
      </c>
      <c r="Q1163" s="494">
        <v>15.500999999999999</v>
      </c>
      <c r="R1163" s="493">
        <v>7.3419999999999996</v>
      </c>
      <c r="S1163" s="129">
        <f t="shared" si="149"/>
        <v>-52.635313850719307</v>
      </c>
      <c r="T1163" s="494">
        <v>5.4740279999999997</v>
      </c>
      <c r="U1163" s="493">
        <v>2.6303209999999999</v>
      </c>
      <c r="V1163" s="129">
        <f t="shared" si="150"/>
        <v>-51.949076621456811</v>
      </c>
    </row>
    <row r="1164" spans="1:28" ht="15.75" customHeight="1" thickTop="1">
      <c r="A1164" s="136" t="str">
        <f>F1153&amp;"m10"</f>
        <v>SNCCm10</v>
      </c>
      <c r="B1164" s="362" t="str">
        <f>IF($F$1="de",headings!$C$15,IF($F$1="fr",headings!$B$15,headings!$A$15))</f>
        <v>October</v>
      </c>
      <c r="C1164" s="496">
        <v>4.8860000000000001</v>
      </c>
      <c r="D1164" s="491">
        <v>2.8319999999999999</v>
      </c>
      <c r="E1164" s="127">
        <f t="shared" si="145"/>
        <v>-42.038477282030293</v>
      </c>
      <c r="F1164" s="496">
        <v>2.6664979999999998</v>
      </c>
      <c r="G1164" s="491">
        <v>1.7276</v>
      </c>
      <c r="H1164" s="127">
        <f t="shared" si="146"/>
        <v>-35.210902089557166</v>
      </c>
      <c r="I1164" s="312">
        <v>-1</v>
      </c>
      <c r="J1164" s="313">
        <v>-1</v>
      </c>
      <c r="K1164" s="496">
        <v>85.697000000000003</v>
      </c>
      <c r="L1164" s="491">
        <v>48.006</v>
      </c>
      <c r="M1164" s="127">
        <f t="shared" si="147"/>
        <v>-43.981702976766982</v>
      </c>
      <c r="N1164" s="496">
        <v>22.070613000000002</v>
      </c>
      <c r="O1164" s="491">
        <v>13.813772</v>
      </c>
      <c r="P1164" s="127">
        <f t="shared" si="148"/>
        <v>-37.411017990302312</v>
      </c>
      <c r="Q1164" s="496">
        <v>15.382</v>
      </c>
      <c r="R1164" s="491">
        <v>11.868</v>
      </c>
      <c r="S1164" s="127">
        <f t="shared" si="149"/>
        <v>-22.844883630217126</v>
      </c>
      <c r="T1164" s="496">
        <v>6.2631069999999998</v>
      </c>
      <c r="U1164" s="491">
        <v>4.7581449999999998</v>
      </c>
      <c r="V1164" s="127">
        <f t="shared" si="150"/>
        <v>-24.02900030288481</v>
      </c>
      <c r="X1164" s="137"/>
    </row>
    <row r="1165" spans="1:28" ht="15.75" customHeight="1">
      <c r="A1165" s="136" t="str">
        <f>F1153&amp;"m11"</f>
        <v>SNCCm11</v>
      </c>
      <c r="B1165" s="362" t="str">
        <f>IF($F$1="de",headings!$C$16,IF($F$1="fr",headings!$B$16,headings!$A$16))</f>
        <v>November</v>
      </c>
      <c r="C1165" s="496">
        <v>4.7640000000000002</v>
      </c>
      <c r="D1165" s="493">
        <v>4.2039999999999997</v>
      </c>
      <c r="E1165" s="127">
        <f t="shared" si="145"/>
        <v>-11.754827875734691</v>
      </c>
      <c r="F1165" s="496">
        <v>2.5054859999999999</v>
      </c>
      <c r="G1165" s="493">
        <v>2.4817459999999998</v>
      </c>
      <c r="H1165" s="127">
        <f t="shared" si="146"/>
        <v>-0.94752076044328248</v>
      </c>
      <c r="I1165" s="312">
        <v>-1</v>
      </c>
      <c r="J1165" s="313">
        <v>-1</v>
      </c>
      <c r="K1165" s="496">
        <v>74.808999999999997</v>
      </c>
      <c r="L1165" s="493">
        <v>45.037999999999997</v>
      </c>
      <c r="M1165" s="127">
        <f t="shared" si="147"/>
        <v>-39.796013848601106</v>
      </c>
      <c r="N1165" s="496">
        <v>19.554010000000002</v>
      </c>
      <c r="O1165" s="493">
        <v>14.267849999999999</v>
      </c>
      <c r="P1165" s="127">
        <f t="shared" si="148"/>
        <v>-27.033636578890992</v>
      </c>
      <c r="Q1165" s="496">
        <v>18.163</v>
      </c>
      <c r="R1165" s="493">
        <v>14.064</v>
      </c>
      <c r="S1165" s="127">
        <f t="shared" si="149"/>
        <v>-22.56785773275341</v>
      </c>
      <c r="T1165" s="496">
        <v>7.1484370000000004</v>
      </c>
      <c r="U1165" s="493">
        <v>5.698982</v>
      </c>
      <c r="V1165" s="127">
        <f t="shared" si="150"/>
        <v>-20.276530379997766</v>
      </c>
      <c r="X1165" s="137"/>
    </row>
    <row r="1166" spans="1:28" ht="15.75" customHeight="1" thickBot="1">
      <c r="A1166" s="136" t="str">
        <f>F1153&amp;"m12"</f>
        <v>SNCCm12</v>
      </c>
      <c r="B1166" s="146" t="str">
        <f>IF($F$1="de",headings!$C$17,IF($F$1="fr",headings!$B$17,headings!$A$17))</f>
        <v>December</v>
      </c>
      <c r="C1166" s="497">
        <v>4.6870000000000003</v>
      </c>
      <c r="D1166" s="493">
        <v>2.548</v>
      </c>
      <c r="E1166" s="129">
        <f t="shared" si="145"/>
        <v>-45.63686793257947</v>
      </c>
      <c r="F1166" s="497">
        <v>2.5782219999999998</v>
      </c>
      <c r="G1166" s="488">
        <v>1.55227</v>
      </c>
      <c r="H1166" s="129">
        <f t="shared" si="146"/>
        <v>-39.793004636528572</v>
      </c>
      <c r="I1166" s="314">
        <v>-1</v>
      </c>
      <c r="J1166" s="316">
        <v>-1</v>
      </c>
      <c r="K1166" s="497">
        <v>68.373000000000005</v>
      </c>
      <c r="L1166" s="488">
        <v>37.395000000000003</v>
      </c>
      <c r="M1166" s="129">
        <f t="shared" si="147"/>
        <v>-45.307358167697778</v>
      </c>
      <c r="N1166" s="497">
        <v>20.061595000000001</v>
      </c>
      <c r="O1166" s="488">
        <v>11.391216999999999</v>
      </c>
      <c r="P1166" s="129">
        <f t="shared" si="148"/>
        <v>-43.218786940918704</v>
      </c>
      <c r="Q1166" s="497">
        <v>16.773</v>
      </c>
      <c r="R1166" s="488">
        <v>9.7089999999999996</v>
      </c>
      <c r="S1166" s="129">
        <f t="shared" si="149"/>
        <v>-42.115304358194713</v>
      </c>
      <c r="T1166" s="497">
        <v>6.4067600000000002</v>
      </c>
      <c r="U1166" s="488">
        <v>4.1304429999999996</v>
      </c>
      <c r="V1166" s="129">
        <f t="shared" si="150"/>
        <v>-35.529924642096788</v>
      </c>
      <c r="X1166" s="137"/>
    </row>
    <row r="1167" spans="1:28" ht="14.4" thickTop="1" thickBot="1">
      <c r="B1167" s="146"/>
      <c r="C1167" s="146"/>
      <c r="D1167" s="373"/>
      <c r="E1167" s="146"/>
      <c r="F1167" s="146"/>
      <c r="G1167" s="146"/>
      <c r="H1167" s="146"/>
      <c r="I1167" s="146"/>
      <c r="J1167" s="146"/>
      <c r="K1167" s="146"/>
      <c r="L1167" s="146"/>
      <c r="M1167" s="146"/>
      <c r="N1167" s="146"/>
      <c r="O1167" s="146"/>
      <c r="P1167" s="146"/>
      <c r="Q1167" s="146"/>
      <c r="R1167" s="146"/>
      <c r="S1167" s="146"/>
      <c r="T1167" s="146"/>
      <c r="U1167" s="146"/>
      <c r="V1167" s="146"/>
      <c r="X1167" s="137"/>
    </row>
    <row r="1168" spans="1:28" s="137" customFormat="1" ht="15.75" customHeight="1" thickTop="1">
      <c r="A1168" s="137" t="str">
        <f>F1153&amp;"q1"</f>
        <v>SNCCq1</v>
      </c>
      <c r="B1168" s="146" t="str">
        <f>IF($F$1="de",headings!$C$31,IF($F$1="fr",headings!$B$31,headings!$A$31))</f>
        <v>Quarter 1</v>
      </c>
      <c r="C1168" s="556">
        <f>IF(C1157=-1,"-1",C1155+C1156+C1157)</f>
        <v>15.254999999999999</v>
      </c>
      <c r="D1168" s="557">
        <f>IF(D1157=-1,"-1",D1155+D1156+D1157)</f>
        <v>15.149000000000001</v>
      </c>
      <c r="E1168" s="124">
        <f>IF(C1157+C1158+C1159&lt;=0,"",IF(D1157=-1,"",D1168/C1168*100-100))</f>
        <v>-0.69485414618156938</v>
      </c>
      <c r="F1168" s="556">
        <f>IF(F1157=-1,"-1",F1155+F1156+F1157)</f>
        <v>9.1502420000000004</v>
      </c>
      <c r="G1168" s="557">
        <f>IF(G1157=-1,"-1",G1155+G1156+G1157)</f>
        <v>7.534732</v>
      </c>
      <c r="H1168" s="124">
        <f>IF(F1157+F1158+F1159&lt;=0,"",IF(G1157=-1,"",G1168/F1168*100-100))</f>
        <v>-17.655380043500486</v>
      </c>
      <c r="I1168" s="320" t="s">
        <v>362</v>
      </c>
      <c r="J1168" s="321" t="s">
        <v>362</v>
      </c>
      <c r="K1168" s="556">
        <f>IF(K1157=-1,"-1",K1155+K1156+K1157)</f>
        <v>148.05000000000001</v>
      </c>
      <c r="L1168" s="557">
        <f>IF(L1157=-1,"-1",L1155+L1156+L1157)</f>
        <v>154.25700000000001</v>
      </c>
      <c r="M1168" s="124">
        <f>IF(K1157+K1158+K1159&lt;=0,"",IF(L1157=-1,"",L1168/K1168*100-100))</f>
        <v>4.1925025329280601</v>
      </c>
      <c r="N1168" s="556">
        <f>IF(N1157=-1,"-1",N1155+N1156+N1157)</f>
        <v>48.908053000000002</v>
      </c>
      <c r="O1168" s="557">
        <f>IF(O1157=-1,"-1",O1155+O1156+O1157)</f>
        <v>53.132279999999994</v>
      </c>
      <c r="P1168" s="124">
        <f>IF(N1157+N1158+N1159&lt;=0,"",IF(O1157=-1,"",O1168/N1168*100-100))</f>
        <v>8.6370786422432104</v>
      </c>
      <c r="Q1168" s="556">
        <f>IF(Q1157=-1,"-1",Q1155+Q1156+Q1157)</f>
        <v>27.673000000000002</v>
      </c>
      <c r="R1168" s="557">
        <f>IF(R1157=-1,"-1",R1155+R1156+R1157)</f>
        <v>39.972000000000001</v>
      </c>
      <c r="S1168" s="124">
        <f>IF(Q1157+Q1158+Q1159&lt;=0,"",IF(R1157=-1,"",R1168/Q1168*100-100))</f>
        <v>44.444042929931697</v>
      </c>
      <c r="T1168" s="556">
        <f>IF(T1157=-1,"-1",T1155+T1156+T1157)</f>
        <v>12.217994999999998</v>
      </c>
      <c r="U1168" s="557">
        <f>IF(U1157=-1,"-1",U1155+U1156+U1157)</f>
        <v>16.382981999999998</v>
      </c>
      <c r="V1168" s="124">
        <f>IF(T1157+T1158+T1159&lt;=0,"",IF(U1157=-1,"",U1168/T1168*100-100))</f>
        <v>34.088956494089246</v>
      </c>
      <c r="X1168" s="136"/>
      <c r="AA1168" s="244"/>
      <c r="AB1168" s="244"/>
    </row>
    <row r="1169" spans="1:34" s="137" customFormat="1" ht="15.75" customHeight="1">
      <c r="A1169" s="137" t="str">
        <f>F1153&amp;"q2"</f>
        <v>SNCCq2</v>
      </c>
      <c r="B1169" s="146" t="str">
        <f>IF($F$1="de",headings!$C$32,IF($F$1="fr",headings!$B$32,headings!$A$32))</f>
        <v>Quarter 2</v>
      </c>
      <c r="C1169" s="558">
        <f>IF(C1160=-1,"-1",C1158+C1159+C1160)</f>
        <v>17.497</v>
      </c>
      <c r="D1169" s="559">
        <f>IF(D1160=-1,"-1",D1158+D1159+D1160)</f>
        <v>12.762</v>
      </c>
      <c r="E1169" s="127">
        <f>IF(C1158+C1159+C1160&lt;=0,"",IF(D1160=-1,"",D1169/C1169*100-100))</f>
        <v>-27.06178201977481</v>
      </c>
      <c r="F1169" s="558">
        <f>IF(F1160=-1,"-1",F1158+F1159+F1160)</f>
        <v>9.2826140000000006</v>
      </c>
      <c r="G1169" s="559">
        <f>IF(G1160=-1,"-1",G1158+G1159+G1160)</f>
        <v>6.7431539999999996</v>
      </c>
      <c r="H1169" s="127">
        <f>IF(F1158+F1159+F1160&lt;=0,"",IF(G1160=-1,"",G1169/F1169*100-100))</f>
        <v>-27.357164695203323</v>
      </c>
      <c r="I1169" s="323" t="s">
        <v>362</v>
      </c>
      <c r="J1169" s="324" t="s">
        <v>362</v>
      </c>
      <c r="K1169" s="558">
        <f>IF(K1160=-1,"-1",K1158+K1159+K1160)</f>
        <v>181.02600000000001</v>
      </c>
      <c r="L1169" s="559">
        <f>IF(L1160=-1,"-1",L1158+L1159+L1160)</f>
        <v>151.24700000000001</v>
      </c>
      <c r="M1169" s="127">
        <f>IF(K1158+K1159+K1160&lt;=0,"",IF(L1160=-1,"",L1169/K1169*100-100))</f>
        <v>-16.450123186724554</v>
      </c>
      <c r="N1169" s="558">
        <f>IF(N1160=-1,"-1",N1158+N1159+N1160)</f>
        <v>49.966454400000003</v>
      </c>
      <c r="O1169" s="559">
        <f>IF(O1160=-1,"-1",O1158+O1159+O1160)</f>
        <v>50.510903999999996</v>
      </c>
      <c r="P1169" s="127">
        <f>IF(N1158+N1159+N1160&lt;=0,"",IF(O1160=-1,"",O1169/N1169*100-100))</f>
        <v>1.0896302460075873</v>
      </c>
      <c r="Q1169" s="558">
        <f>IF(Q1160=-1,"-1",Q1158+Q1159+Q1160)</f>
        <v>25.956</v>
      </c>
      <c r="R1169" s="559">
        <f>IF(R1160=-1,"-1",R1158+R1159+R1160)</f>
        <v>30.760999999999999</v>
      </c>
      <c r="S1169" s="127">
        <f>IF(Q1158+Q1159+Q1160&lt;=0,"",IF(R1160=-1,"",R1169/Q1169*100-100))</f>
        <v>18.512097395592548</v>
      </c>
      <c r="T1169" s="558">
        <f>IF(T1160=-1,"-1",T1158+T1159+T1160)</f>
        <v>9.6744430000000001</v>
      </c>
      <c r="U1169" s="559">
        <f>IF(U1160=-1,"-1",U1158+U1159+U1160)</f>
        <v>11.445291999999998</v>
      </c>
      <c r="V1169" s="127">
        <f>IF(T1158+T1159+T1160&lt;=0,"",IF(U1160=-1,"",U1169/T1169*100-100))</f>
        <v>18.304402641061586</v>
      </c>
      <c r="X1169" s="138"/>
      <c r="AA1169" s="244"/>
      <c r="AB1169" s="244"/>
    </row>
    <row r="1170" spans="1:34" s="137" customFormat="1" ht="15.75" customHeight="1">
      <c r="A1170" s="137" t="str">
        <f>F1153&amp;"q3"</f>
        <v>SNCCq3</v>
      </c>
      <c r="B1170" s="146" t="str">
        <f>IF($F$1="de",headings!$C$33,IF($F$1="fr",headings!$B$33,headings!$A$33))</f>
        <v>Quarter 3</v>
      </c>
      <c r="C1170" s="558">
        <f>IF(C1163=-1,"-1",C1161+C1162+C1163)</f>
        <v>19.350000000000001</v>
      </c>
      <c r="D1170" s="559">
        <f>IF(D1163=-1,"-1",D1161+D1162+D1163)</f>
        <v>8.5069999999999997</v>
      </c>
      <c r="E1170" s="127">
        <f>IF(C1161+C1162+C1163&lt;=0,"",IF(D1163=-1,"",D1170/C1170*100-100))</f>
        <v>-56.036175710594321</v>
      </c>
      <c r="F1170" s="558">
        <f>IF(F1163=-1,"-1",F1161+F1162+F1163)</f>
        <v>10.501097999999999</v>
      </c>
      <c r="G1170" s="559">
        <f>IF(G1163=-1,"-1",G1161+G1162+G1163)</f>
        <v>4.6101320000000001</v>
      </c>
      <c r="H1170" s="127">
        <f>IF(F1161+F1162+F1163&lt;=0,"",IF(G1163=-1,"",G1170/F1170*100-100))</f>
        <v>-56.098571787445465</v>
      </c>
      <c r="I1170" s="323" t="s">
        <v>362</v>
      </c>
      <c r="J1170" s="324" t="s">
        <v>362</v>
      </c>
      <c r="K1170" s="558">
        <f>IF(K1163=-1,"-1",K1161+K1162+K1163)</f>
        <v>243.21899999999999</v>
      </c>
      <c r="L1170" s="559">
        <f>IF(L1163=-1,"-1",L1161+L1162+L1163)</f>
        <v>136.74200000000002</v>
      </c>
      <c r="M1170" s="127">
        <f>IF(K1161+K1162+K1163&lt;=0,"",IF(L1163=-1,"",L1170/K1170*100-100))</f>
        <v>-43.778241009131676</v>
      </c>
      <c r="N1170" s="558">
        <f>IF(N1163=-1,"-1",N1161+N1162+N1163)</f>
        <v>62.035835999999996</v>
      </c>
      <c r="O1170" s="559">
        <f>IF(O1163=-1,"-1",O1161+O1162+O1163)</f>
        <v>43.903661</v>
      </c>
      <c r="P1170" s="127">
        <f>IF(N1161+N1162+N1163&lt;=0,"",IF(O1163=-1,"",O1170/N1170*100-100))</f>
        <v>-29.228549446806838</v>
      </c>
      <c r="Q1170" s="558">
        <f>IF(Q1163=-1,"-1",Q1161+Q1162+Q1163)</f>
        <v>43.692</v>
      </c>
      <c r="R1170" s="559">
        <f>IF(R1163=-1,"-1",R1161+R1162+R1163)</f>
        <v>33.509</v>
      </c>
      <c r="S1170" s="127">
        <f>IF(Q1161+Q1162+Q1163&lt;=0,"",IF(R1163=-1,"",R1170/Q1170*100-100))</f>
        <v>-23.306326100888029</v>
      </c>
      <c r="T1170" s="558">
        <f>IF(T1163=-1,"-1",T1161+T1162+T1163)</f>
        <v>16.689433000000001</v>
      </c>
      <c r="U1170" s="559">
        <f>IF(U1163=-1,"-1",U1161+U1162+U1163)</f>
        <v>14.081872000000001</v>
      </c>
      <c r="V1170" s="127">
        <f>IF(T1161+T1162+T1163&lt;=0,"",IF(U1163=-1,"",U1170/T1170*100-100))</f>
        <v>-15.624023895838775</v>
      </c>
      <c r="X1170" s="136"/>
      <c r="AA1170" s="244"/>
      <c r="AB1170" s="244"/>
    </row>
    <row r="1171" spans="1:34" s="137" customFormat="1" ht="15.75" customHeight="1" thickBot="1">
      <c r="A1171" s="137" t="str">
        <f>F1153&amp;"q4"</f>
        <v>SNCCq4</v>
      </c>
      <c r="B1171" s="146" t="str">
        <f>IF($F$1="de",headings!$C$34,IF($F$1="fr",headings!$B$34,headings!$A$34))</f>
        <v>Quarter 4</v>
      </c>
      <c r="C1171" s="497">
        <f>IF(C1166=-1,"-1",C1164+C1165+C1166)</f>
        <v>14.337</v>
      </c>
      <c r="D1171" s="560">
        <f>IF(D1166=-1,"-1",D1164+D1165+D1166)</f>
        <v>9.5839999999999996</v>
      </c>
      <c r="E1171" s="129">
        <f>IF(C1164+C1165+C1166&lt;=0,"",IF(D1166=-1,"",D1171/C1171*100-100))</f>
        <v>-33.151984376089842</v>
      </c>
      <c r="F1171" s="497">
        <f>IF(F1166=-1,"-1",F1164+F1165+F1166)</f>
        <v>7.7502060000000004</v>
      </c>
      <c r="G1171" s="560">
        <f>IF(G1166=-1,"-1",G1164+G1165+G1166)</f>
        <v>5.7616160000000001</v>
      </c>
      <c r="H1171" s="129">
        <f>IF(F1164+F1165+F1166&lt;=0,"",IF(G1166=-1,"",G1171/F1171*100-100))</f>
        <v>-25.658543785803886</v>
      </c>
      <c r="I1171" s="326" t="s">
        <v>362</v>
      </c>
      <c r="J1171" s="327" t="s">
        <v>362</v>
      </c>
      <c r="K1171" s="497">
        <f>IF(K1166=-1,"-1",K1164+K1165+K1166)</f>
        <v>228.87900000000002</v>
      </c>
      <c r="L1171" s="560">
        <f>IF(L1166=-1,"-1",L1164+L1165+L1166)</f>
        <v>130.43899999999999</v>
      </c>
      <c r="M1171" s="129">
        <f>IF(K1164+K1165+K1166&lt;=0,"",IF(L1166=-1,"",L1171/K1171*100-100))</f>
        <v>-43.009625173126423</v>
      </c>
      <c r="N1171" s="497">
        <f>IF(N1166=-1,"-1",N1164+N1165+N1166)</f>
        <v>61.686217999999997</v>
      </c>
      <c r="O1171" s="560">
        <f>IF(O1166=-1,"-1",O1164+O1165+O1166)</f>
        <v>39.472839</v>
      </c>
      <c r="P1171" s="129">
        <f>IF(N1164+N1165+N1166&lt;=0,"",IF(O1166=-1,"",O1171/N1171*100-100))</f>
        <v>-36.01027866548732</v>
      </c>
      <c r="Q1171" s="497">
        <f>IF(Q1166=-1,"-1",Q1164+Q1165+Q1166)</f>
        <v>50.317999999999998</v>
      </c>
      <c r="R1171" s="560">
        <f>IF(R1166=-1,"-1",R1164+R1165+R1166)</f>
        <v>35.641000000000005</v>
      </c>
      <c r="S1171" s="129">
        <f>IF(Q1164+Q1165+Q1166&lt;=0,"",IF(R1166=-1,"",R1171/Q1171*100-100))</f>
        <v>-29.16848841368892</v>
      </c>
      <c r="T1171" s="497">
        <f>IF(T1166=-1,"-1",T1164+T1165+T1166)</f>
        <v>19.818303999999998</v>
      </c>
      <c r="U1171" s="560">
        <f>IF(U1166=-1,"-1",U1164+U1165+U1166)</f>
        <v>14.587569999999999</v>
      </c>
      <c r="V1171" s="129">
        <f>IF(T1164+T1165+T1166&lt;=0,"",IF(U1166=-1,"",U1171/T1171*100-100))</f>
        <v>-26.393449207359012</v>
      </c>
      <c r="X1171" s="136"/>
      <c r="AA1171" s="244"/>
      <c r="AB1171" s="244"/>
    </row>
    <row r="1172" spans="1:34" ht="14.4" thickTop="1" thickBot="1">
      <c r="B1172" s="146"/>
      <c r="C1172" s="146"/>
      <c r="D1172" s="146"/>
      <c r="E1172" s="555"/>
      <c r="F1172" s="146"/>
      <c r="G1172" s="146"/>
      <c r="H1172" s="555"/>
      <c r="I1172" s="146"/>
      <c r="J1172" s="146"/>
      <c r="K1172" s="146"/>
      <c r="L1172" s="146"/>
      <c r="M1172" s="555"/>
      <c r="N1172" s="146"/>
      <c r="O1172" s="146"/>
      <c r="P1172" s="555"/>
      <c r="Q1172" s="146"/>
      <c r="R1172" s="146"/>
      <c r="S1172" s="555"/>
      <c r="T1172" s="146"/>
      <c r="U1172" s="146"/>
      <c r="V1172" s="555"/>
      <c r="AC1172" s="137"/>
      <c r="AD1172" s="137"/>
      <c r="AE1172" s="137"/>
      <c r="AF1172" s="137"/>
      <c r="AG1172" s="137"/>
      <c r="AH1172" s="137"/>
    </row>
    <row r="1173" spans="1:34" s="138" customFormat="1" ht="15.75" customHeight="1" thickTop="1" thickBot="1">
      <c r="A1173" s="138" t="str">
        <f>F1153&amp;"y"</f>
        <v>SNCCy</v>
      </c>
      <c r="B1173" s="152" t="str">
        <f>IF($F$1="de",headings!$C$35,IF($F$1="fr",headings!$B$35,headings!$A$35))</f>
        <v>Full year</v>
      </c>
      <c r="C1173" s="328">
        <f>IF(C1166=-1,"-1",SUM(C1168:C1171))</f>
        <v>66.438999999999993</v>
      </c>
      <c r="D1173" s="337">
        <f>IF(D1166=-1,"-1",SUM(D1168:D1171))</f>
        <v>46.001999999999995</v>
      </c>
      <c r="E1173" s="212">
        <f>IF(SUM(C1155:C1166)&lt;=0,"",IF(D1166=-1,"",D1173/C1173*100-100))</f>
        <v>-30.760547268923375</v>
      </c>
      <c r="F1173" s="328">
        <f>IF(F1166=-1,"-1",SUM(F1168:F1171))</f>
        <v>36.684159999999999</v>
      </c>
      <c r="G1173" s="489">
        <f>IF(G1166=-1,"-1",SUM(G1168:G1171))</f>
        <v>24.649633999999999</v>
      </c>
      <c r="H1173" s="212">
        <f>IF(SUM(F1155:F1166)&lt;=0,"",IF(G1166=-1,"",G1173/F1173*100-100))</f>
        <v>-32.805783204522072</v>
      </c>
      <c r="I1173" s="329" t="s">
        <v>362</v>
      </c>
      <c r="J1173" s="330" t="s">
        <v>362</v>
      </c>
      <c r="K1173" s="328">
        <f>IF(K1166=-1,"-1",SUM(K1168:K1171))</f>
        <v>801.17400000000009</v>
      </c>
      <c r="L1173" s="489">
        <f>IF(L1166=-1,"-1",SUM(L1168:L1171))</f>
        <v>572.68500000000006</v>
      </c>
      <c r="M1173" s="212">
        <f>IF(SUM(K1155:K1166)&lt;=0,"",IF(L1166=-1,"",L1173/K1173*100-100))</f>
        <v>-28.519272966921037</v>
      </c>
      <c r="N1173" s="328">
        <f>IF(N1166=-1,"-1",SUM(N1168:N1171))</f>
        <v>222.59656139999998</v>
      </c>
      <c r="O1173" s="489">
        <f>IF(O1166=-1,"-1",SUM(O1168:O1171))</f>
        <v>187.01968399999998</v>
      </c>
      <c r="P1173" s="212">
        <f>IF(SUM(N1155:N1166)&lt;=0,"",IF(O1166=-1,"",O1173/N1173*100-100))</f>
        <v>-15.982671599346645</v>
      </c>
      <c r="Q1173" s="328">
        <f>IF(Q1166=-1,"-1",SUM(Q1168:Q1171))</f>
        <v>147.63900000000001</v>
      </c>
      <c r="R1173" s="489">
        <f>IF(R1166=-1,"-1",SUM(R1168:R1171))</f>
        <v>139.88300000000001</v>
      </c>
      <c r="S1173" s="212">
        <f>IF(SUM(Q1155:Q1166)&lt;=0,"",IF(R1166=-1,"",R1173/Q1173*100-100))</f>
        <v>-5.2533544659608964</v>
      </c>
      <c r="T1173" s="328">
        <f>IF(T1166=-1,"-1",SUM(T1168:T1171))</f>
        <v>58.400174999999997</v>
      </c>
      <c r="U1173" s="489">
        <f>IF(U1166=-1,"-1",SUM(U1168:U1171))</f>
        <v>56.497715999999997</v>
      </c>
      <c r="V1173" s="212">
        <f>IF(SUM(T1155:T1166)&lt;=0,"",IF(U1166=-1,"",U1173/T1173*100-100))</f>
        <v>-3.2576255122523179</v>
      </c>
      <c r="X1173" s="136"/>
      <c r="AC1173" s="137"/>
      <c r="AD1173" s="137"/>
      <c r="AE1173" s="137"/>
      <c r="AF1173" s="137"/>
      <c r="AG1173" s="137"/>
      <c r="AH1173" s="137"/>
    </row>
    <row r="1174" spans="1:34" ht="13.8" thickTop="1">
      <c r="B1174" s="147"/>
      <c r="C1174" s="180"/>
      <c r="D1174" s="180"/>
      <c r="E1174" s="180"/>
      <c r="F1174" s="180"/>
      <c r="G1174" s="180"/>
      <c r="H1174" s="180"/>
      <c r="I1174" s="180"/>
      <c r="J1174" s="180"/>
      <c r="K1174" s="180"/>
      <c r="L1174" s="180"/>
      <c r="M1174" s="180"/>
      <c r="N1174" s="180"/>
      <c r="O1174" s="180"/>
      <c r="P1174" s="180"/>
      <c r="Q1174" s="180"/>
      <c r="R1174" s="180"/>
      <c r="S1174" s="180"/>
      <c r="T1174" s="180"/>
      <c r="U1174" s="149"/>
      <c r="V1174" s="149"/>
      <c r="AC1174" s="137"/>
      <c r="AD1174" s="137"/>
      <c r="AE1174" s="137"/>
      <c r="AF1174" s="137"/>
      <c r="AG1174" s="137"/>
      <c r="AH1174" s="137"/>
    </row>
    <row r="1175" spans="1:34">
      <c r="B1175" s="147"/>
      <c r="C1175" s="180"/>
      <c r="D1175" s="180"/>
      <c r="E1175" s="180"/>
      <c r="F1175" s="180"/>
      <c r="G1175" s="180"/>
      <c r="H1175" s="180"/>
      <c r="I1175" s="180"/>
      <c r="J1175" s="180"/>
      <c r="K1175" s="180"/>
      <c r="L1175" s="180"/>
      <c r="M1175" s="180"/>
      <c r="N1175" s="180"/>
      <c r="O1175" s="180"/>
      <c r="P1175" s="180"/>
      <c r="Q1175" s="180"/>
      <c r="R1175" s="180"/>
      <c r="S1175" s="180"/>
      <c r="T1175" s="180"/>
      <c r="U1175" s="149"/>
      <c r="V1175" s="149"/>
      <c r="AE1175" s="137"/>
      <c r="AF1175" s="137"/>
      <c r="AG1175" s="137"/>
      <c r="AH1175" s="137"/>
    </row>
    <row r="1176" spans="1:34">
      <c r="B1176" s="152" t="str">
        <f>IF($F$1="de",headings!$C$37,IF($F$1="fr",headings!$B$37,headings!$A$37))</f>
        <v>Comments</v>
      </c>
      <c r="C1176" s="1021" t="s">
        <v>260</v>
      </c>
      <c r="D1176" s="1022"/>
      <c r="E1176" s="1022"/>
      <c r="F1176" s="1022"/>
      <c r="G1176" s="1022"/>
      <c r="H1176" s="1022"/>
      <c r="I1176" s="1022"/>
      <c r="J1176" s="1022"/>
      <c r="K1176" s="1022"/>
      <c r="L1176" s="1022"/>
      <c r="M1176" s="1022"/>
      <c r="N1176" s="1022"/>
      <c r="O1176" s="1022"/>
      <c r="P1176" s="1022"/>
      <c r="Q1176" s="1022"/>
      <c r="R1176" s="1022"/>
      <c r="S1176" s="1022"/>
      <c r="T1176" s="1023"/>
      <c r="U1176" s="149"/>
      <c r="V1176" s="149"/>
      <c r="AE1176" s="137"/>
      <c r="AF1176" s="137"/>
      <c r="AG1176" s="137"/>
      <c r="AH1176" s="137"/>
    </row>
    <row r="1177" spans="1:34">
      <c r="B1177" s="151"/>
      <c r="C1177" s="1024"/>
      <c r="D1177" s="1025"/>
      <c r="E1177" s="1025"/>
      <c r="F1177" s="1025"/>
      <c r="G1177" s="1025"/>
      <c r="H1177" s="1025"/>
      <c r="I1177" s="1025"/>
      <c r="J1177" s="1025"/>
      <c r="K1177" s="1025"/>
      <c r="L1177" s="1025"/>
      <c r="M1177" s="1025"/>
      <c r="N1177" s="1025"/>
      <c r="O1177" s="1025"/>
      <c r="P1177" s="1025"/>
      <c r="Q1177" s="1025"/>
      <c r="R1177" s="1025"/>
      <c r="S1177" s="1025"/>
      <c r="T1177" s="1026"/>
      <c r="U1177" s="149"/>
      <c r="V1177" s="149"/>
      <c r="AE1177" s="137"/>
      <c r="AF1177" s="137"/>
      <c r="AG1177" s="137"/>
      <c r="AH1177" s="137"/>
    </row>
    <row r="1178" spans="1:34" ht="13.8" thickBot="1">
      <c r="B1178" s="151"/>
      <c r="C1178" s="1024"/>
      <c r="D1178" s="1025"/>
      <c r="E1178" s="1025"/>
      <c r="F1178" s="1025"/>
      <c r="G1178" s="1025"/>
      <c r="H1178" s="1025"/>
      <c r="I1178" s="1025"/>
      <c r="J1178" s="1025"/>
      <c r="K1178" s="1025"/>
      <c r="L1178" s="1025"/>
      <c r="M1178" s="1025"/>
      <c r="N1178" s="1025"/>
      <c r="O1178" s="1025"/>
      <c r="P1178" s="1025"/>
      <c r="Q1178" s="1025"/>
      <c r="R1178" s="1025"/>
      <c r="S1178" s="1025"/>
      <c r="T1178" s="1026"/>
      <c r="U1178" s="149"/>
      <c r="V1178" s="149"/>
      <c r="AE1178" s="137"/>
      <c r="AF1178" s="137"/>
      <c r="AG1178" s="137"/>
      <c r="AH1178" s="137"/>
    </row>
    <row r="1179" spans="1:34" ht="13.8" thickTop="1">
      <c r="B1179" s="151"/>
      <c r="C1179" s="1027"/>
      <c r="D1179" s="1028"/>
      <c r="E1179" s="1028"/>
      <c r="F1179" s="1028"/>
      <c r="G1179" s="1028"/>
      <c r="H1179" s="1028"/>
      <c r="I1179" s="1028"/>
      <c r="J1179" s="1028"/>
      <c r="K1179" s="1028"/>
      <c r="L1179" s="1028"/>
      <c r="M1179" s="1028"/>
      <c r="N1179" s="1028"/>
      <c r="O1179" s="1028"/>
      <c r="P1179" s="1028"/>
      <c r="Q1179" s="1028"/>
      <c r="R1179" s="1028"/>
      <c r="S1179" s="1028"/>
      <c r="T1179" s="1029"/>
      <c r="U1179" s="149"/>
      <c r="V1179" s="149"/>
      <c r="Y1179" s="1030" t="s">
        <v>6</v>
      </c>
      <c r="Z1179" s="1031"/>
      <c r="AA1179" s="1031"/>
      <c r="AB1179" s="1031"/>
      <c r="AC1179" s="1031"/>
      <c r="AD1179" s="1032"/>
      <c r="AE1179" s="137"/>
      <c r="AF1179" s="137"/>
      <c r="AG1179" s="137"/>
      <c r="AH1179" s="137"/>
    </row>
    <row r="1180" spans="1:34">
      <c r="B1180" s="151"/>
      <c r="C1180" s="180"/>
      <c r="D1180" s="180"/>
      <c r="E1180" s="180"/>
      <c r="F1180" s="180"/>
      <c r="G1180" s="180"/>
      <c r="H1180" s="180"/>
      <c r="I1180" s="180"/>
      <c r="J1180" s="180"/>
      <c r="K1180" s="180"/>
      <c r="L1180" s="180"/>
      <c r="M1180" s="180"/>
      <c r="N1180" s="180"/>
      <c r="O1180" s="180"/>
      <c r="P1180" s="180"/>
      <c r="Q1180" s="180"/>
      <c r="R1180" s="180"/>
      <c r="S1180" s="180"/>
      <c r="T1180" s="180"/>
      <c r="U1180" s="149"/>
      <c r="V1180" s="149"/>
      <c r="Y1180" s="1033" t="s">
        <v>84</v>
      </c>
      <c r="Z1180" s="1034"/>
      <c r="AA1180" s="1035"/>
      <c r="AB1180" s="1036" t="s">
        <v>85</v>
      </c>
      <c r="AC1180" s="1034"/>
      <c r="AD1180" s="1037"/>
      <c r="AE1180" s="137"/>
      <c r="AF1180" s="137"/>
      <c r="AG1180" s="137"/>
      <c r="AH1180" s="137"/>
    </row>
    <row r="1181" spans="1:34">
      <c r="A1181" s="142"/>
      <c r="B1181" s="143"/>
      <c r="C1181" s="181"/>
      <c r="D1181" s="181"/>
      <c r="E1181" s="181"/>
      <c r="F1181" s="181"/>
      <c r="G1181" s="181"/>
      <c r="H1181" s="181"/>
      <c r="I1181" s="181"/>
      <c r="J1181" s="181"/>
      <c r="K1181" s="181"/>
      <c r="L1181" s="181"/>
      <c r="M1181" s="292"/>
      <c r="N1181" s="181"/>
      <c r="O1181" s="181"/>
      <c r="P1181" s="181"/>
      <c r="Q1181" s="181"/>
      <c r="R1181" s="181"/>
      <c r="S1181" s="181"/>
      <c r="T1181" s="181"/>
      <c r="U1181" s="149"/>
      <c r="V1181" s="149"/>
      <c r="Y1181" s="1038" t="s">
        <v>210</v>
      </c>
      <c r="Z1181" s="1039"/>
      <c r="AA1181" s="1039"/>
      <c r="AB1181" s="1040" t="s">
        <v>212</v>
      </c>
      <c r="AC1181" s="1039"/>
      <c r="AD1181" s="1041"/>
      <c r="AE1181" s="137"/>
      <c r="AF1181" s="137"/>
      <c r="AG1181" s="137"/>
      <c r="AH1181" s="137"/>
    </row>
    <row r="1182" spans="1:34" s="141" customFormat="1" ht="11.4" customHeight="1" thickBot="1">
      <c r="B1182" s="146"/>
      <c r="C1182" s="154"/>
      <c r="D1182" s="154"/>
      <c r="E1182" s="155"/>
      <c r="F1182" s="154"/>
      <c r="G1182" s="154"/>
      <c r="H1182" s="155"/>
      <c r="I1182" s="154"/>
      <c r="J1182" s="154"/>
      <c r="K1182" s="155"/>
      <c r="L1182" s="154"/>
      <c r="M1182" s="154"/>
      <c r="N1182" s="155"/>
      <c r="O1182" s="154"/>
      <c r="P1182" s="154"/>
      <c r="Q1182" s="155"/>
      <c r="R1182" s="154"/>
      <c r="S1182" s="154"/>
      <c r="T1182" s="155"/>
      <c r="U1182" s="149"/>
      <c r="V1182" s="149"/>
      <c r="W1182" s="136"/>
      <c r="X1182" s="136"/>
      <c r="Y1182" s="289">
        <v>2010</v>
      </c>
      <c r="Z1182" s="290">
        <v>2011</v>
      </c>
      <c r="AA1182" s="441" t="s">
        <v>95</v>
      </c>
      <c r="AB1182" s="291">
        <v>2010</v>
      </c>
      <c r="AC1182" s="290">
        <v>2011</v>
      </c>
      <c r="AD1182" s="442" t="s">
        <v>95</v>
      </c>
      <c r="AE1182" s="137"/>
      <c r="AF1182" s="137"/>
      <c r="AG1182" s="137"/>
      <c r="AH1182" s="137"/>
    </row>
    <row r="1183" spans="1:34" s="131" customFormat="1" ht="18" thickTop="1">
      <c r="B1183" s="150" t="str">
        <f>IF($F$1="de",headings!$C$3,IF($F$1="fr",headings!$B$3,headings!$A$3))</f>
        <v>Railway Operator:</v>
      </c>
      <c r="C1183" s="156"/>
      <c r="D1183" s="156"/>
      <c r="E1183" s="156"/>
      <c r="F1183" s="1091" t="s">
        <v>56</v>
      </c>
      <c r="G1183" s="1091"/>
      <c r="H1183" s="1091"/>
      <c r="I1183" s="1091"/>
      <c r="J1183" s="1091"/>
      <c r="K1183" s="157"/>
      <c r="L1183" s="157"/>
      <c r="M1183" s="157"/>
      <c r="N1183" s="157"/>
      <c r="O1183" s="157"/>
      <c r="P1183" s="157"/>
      <c r="Q1183" s="158"/>
      <c r="R1183" s="158"/>
      <c r="S1183" s="158"/>
      <c r="T1183" s="158"/>
      <c r="U1183" s="149"/>
      <c r="V1183" s="149"/>
      <c r="W1183" s="136"/>
      <c r="X1183" s="136"/>
      <c r="AE1183" s="137"/>
      <c r="AF1183" s="137"/>
      <c r="AG1183" s="137"/>
      <c r="AH1183" s="137"/>
    </row>
    <row r="1184" spans="1:34" ht="6.75" customHeight="1" thickBot="1">
      <c r="B1184" s="146"/>
      <c r="C1184" s="157"/>
      <c r="D1184" s="157"/>
      <c r="E1184" s="159"/>
      <c r="F1184" s="157"/>
      <c r="G1184" s="157"/>
      <c r="H1184" s="157"/>
      <c r="I1184" s="157"/>
      <c r="J1184" s="157"/>
      <c r="K1184" s="157"/>
      <c r="L1184" s="157"/>
      <c r="M1184" s="157"/>
      <c r="N1184" s="157"/>
      <c r="O1184" s="157"/>
      <c r="P1184" s="157"/>
      <c r="Q1184" s="157"/>
      <c r="R1184" s="157"/>
      <c r="S1184" s="157"/>
      <c r="T1184" s="160"/>
      <c r="U1184" s="149"/>
      <c r="V1184" s="149"/>
      <c r="AE1184" s="137"/>
      <c r="AF1184" s="137"/>
      <c r="AG1184" s="137"/>
      <c r="AH1184" s="137"/>
    </row>
    <row r="1185" spans="1:34" ht="15.75" customHeight="1" thickTop="1">
      <c r="A1185" s="136" t="str">
        <f>F1183&amp;"m01"</f>
        <v>SNCFm01</v>
      </c>
      <c r="B1185" s="146" t="str">
        <f>IF($F$1="de",headings!$C$6,IF($F$1="fr",headings!$B$6,headings!$A$6))</f>
        <v>January</v>
      </c>
      <c r="C1185" s="198">
        <v>89768.324582729969</v>
      </c>
      <c r="D1185" s="206">
        <v>92650.043495478094</v>
      </c>
      <c r="E1185" s="124">
        <f t="shared" ref="E1185:E1196" si="151">IF(C1185&lt;0.001,"",IF(D1185=-1,"",D1185/C1185*100-100))</f>
        <v>3.2101734393988295</v>
      </c>
      <c r="F1185" s="198">
        <v>6603.8127214475699</v>
      </c>
      <c r="G1185" s="206">
        <v>6646.1410649784302</v>
      </c>
      <c r="H1185" s="124">
        <f t="shared" ref="H1185:H1196" si="152">IF(F1185&lt;0.001,"",IF(G1185=-1,"",G1185/F1185*100-100))</f>
        <v>0.6409682605533078</v>
      </c>
      <c r="I1185" s="198">
        <v>2114.1834210819998</v>
      </c>
      <c r="J1185" s="206">
        <v>4531.9576438964305</v>
      </c>
      <c r="K1185" s="198">
        <v>4770.7974909963141</v>
      </c>
      <c r="L1185" s="206">
        <v>5494.8589290922328</v>
      </c>
      <c r="M1185" s="124">
        <f t="shared" ref="M1185:M1196" si="153">IF(K1185&lt;0.001,"",IF(L1185=-1,"",L1185/K1185*100-100))</f>
        <v>15.176947658382133</v>
      </c>
      <c r="N1185" s="198">
        <v>1691.2208289999999</v>
      </c>
      <c r="O1185" s="206">
        <v>2099.54</v>
      </c>
      <c r="P1185" s="124">
        <f t="shared" ref="P1185:P1196" si="154">IF(N1185&lt;0.001,"",IF(O1185=-1,"",O1185/N1185*100-100))</f>
        <v>24.143456844806877</v>
      </c>
      <c r="Q1185" s="198">
        <v>892.16296804541355</v>
      </c>
      <c r="R1185" s="206">
        <v>1004.6458462522918</v>
      </c>
      <c r="S1185" s="124">
        <f t="shared" ref="S1185:S1196" si="155">IF(Q1185&lt;0.001,"",IF(R1185=-1,"",R1185/Q1185*100-100))</f>
        <v>12.607884684264619</v>
      </c>
      <c r="T1185" s="198">
        <v>333.37842029946694</v>
      </c>
      <c r="U1185" s="206">
        <v>449.9723235808317</v>
      </c>
      <c r="V1185" s="124">
        <f t="shared" ref="V1185:V1196" si="156">IF(T1185&lt;0.001,"",IF(U1185=-1,"",U1185/T1185*100-100))</f>
        <v>34.973440445434591</v>
      </c>
      <c r="Y1185" s="198">
        <v>3562.7866666666778</v>
      </c>
      <c r="Z1185" s="206">
        <v>-1</v>
      </c>
      <c r="AA1185" s="124" t="s">
        <v>246</v>
      </c>
      <c r="AB1185" s="198">
        <v>965.51534300000003</v>
      </c>
      <c r="AC1185" s="206">
        <v>1030.7126793333334</v>
      </c>
      <c r="AD1185" s="124">
        <f t="shared" ref="AD1185:AD1196" si="157">IF(AB1185&lt;0.001,"",IF(AC1185=-1,"",AC1185/AB1185*100-100))</f>
        <v>6.7525945399019349</v>
      </c>
      <c r="AE1185" s="137"/>
      <c r="AF1185" s="137"/>
      <c r="AG1185" s="137"/>
      <c r="AH1185" s="137"/>
    </row>
    <row r="1186" spans="1:34" ht="15.75" customHeight="1">
      <c r="A1186" s="136" t="str">
        <f>F1183&amp;"m02"</f>
        <v>SNCFm02</v>
      </c>
      <c r="B1186" s="146" t="str">
        <f>IF($F$1="de",headings!$C$7,IF($F$1="fr",headings!$B$7,headings!$A$7))</f>
        <v>February</v>
      </c>
      <c r="C1186" s="199">
        <v>89376.823907686063</v>
      </c>
      <c r="D1186" s="207">
        <v>90455.076519027076</v>
      </c>
      <c r="E1186" s="127">
        <f t="shared" si="151"/>
        <v>1.2064118685339338</v>
      </c>
      <c r="F1186" s="199">
        <v>6645.6838300283998</v>
      </c>
      <c r="G1186" s="207">
        <v>6564.5694111529992</v>
      </c>
      <c r="H1186" s="127">
        <f t="shared" si="152"/>
        <v>-1.2205578981787681</v>
      </c>
      <c r="I1186" s="199">
        <v>2054.6020801680006</v>
      </c>
      <c r="J1186" s="207">
        <v>4509.9673309849995</v>
      </c>
      <c r="K1186" s="199">
        <v>6022.8351404667919</v>
      </c>
      <c r="L1186" s="207">
        <v>5494.8589290922328</v>
      </c>
      <c r="M1186" s="127">
        <f t="shared" si="153"/>
        <v>-8.7662404675024703</v>
      </c>
      <c r="N1186" s="199">
        <v>2135.0611209999997</v>
      </c>
      <c r="O1186" s="207">
        <v>2099.54</v>
      </c>
      <c r="P1186" s="127">
        <f t="shared" si="154"/>
        <v>-1.6637051113254699</v>
      </c>
      <c r="Q1186" s="199">
        <v>1126.3002642866147</v>
      </c>
      <c r="R1186" s="207">
        <v>1004.6458462522918</v>
      </c>
      <c r="S1186" s="127">
        <f t="shared" si="155"/>
        <v>-10.801242074765682</v>
      </c>
      <c r="T1186" s="199">
        <v>420.86952310223052</v>
      </c>
      <c r="U1186" s="207">
        <v>449.9723235808317</v>
      </c>
      <c r="V1186" s="127">
        <f t="shared" si="156"/>
        <v>6.9149222932761489</v>
      </c>
      <c r="Y1186" s="199">
        <v>3743.6926666666777</v>
      </c>
      <c r="Z1186" s="207">
        <v>-1</v>
      </c>
      <c r="AA1186" s="127" t="s">
        <v>246</v>
      </c>
      <c r="AB1186" s="199">
        <v>991.438895</v>
      </c>
      <c r="AC1186" s="207">
        <v>1030.7126793333334</v>
      </c>
      <c r="AD1186" s="127">
        <f t="shared" si="157"/>
        <v>3.9612914655051412</v>
      </c>
      <c r="AE1186" s="137"/>
      <c r="AF1186" s="137"/>
      <c r="AG1186" s="137"/>
      <c r="AH1186" s="137"/>
    </row>
    <row r="1187" spans="1:34" ht="15.75" customHeight="1" thickBot="1">
      <c r="A1187" s="136" t="str">
        <f>F1183&amp;"m03"</f>
        <v>SNCFm03</v>
      </c>
      <c r="B1187" s="146" t="str">
        <f>IF($F$1="de",headings!$C$8,IF($F$1="fr",headings!$B$8,headings!$A$8))</f>
        <v>March</v>
      </c>
      <c r="C1187" s="200">
        <v>95049.804375634558</v>
      </c>
      <c r="D1187" s="208">
        <v>95213.893912339554</v>
      </c>
      <c r="E1187" s="129">
        <f t="shared" si="151"/>
        <v>0.17263532290556327</v>
      </c>
      <c r="F1187" s="200">
        <v>7114.6900047451409</v>
      </c>
      <c r="G1187" s="208">
        <v>6990.9017517823004</v>
      </c>
      <c r="H1187" s="129">
        <f t="shared" si="152"/>
        <v>-1.7398966487686636</v>
      </c>
      <c r="I1187" s="200">
        <v>2159.2519745670002</v>
      </c>
      <c r="J1187" s="208">
        <v>4831.6497772153007</v>
      </c>
      <c r="K1187" s="200">
        <v>6770.4974332213878</v>
      </c>
      <c r="L1187" s="208">
        <v>5494.8589290922328</v>
      </c>
      <c r="M1187" s="129">
        <f t="shared" si="153"/>
        <v>-18.841134151677963</v>
      </c>
      <c r="N1187" s="200">
        <v>2400.1031910000002</v>
      </c>
      <c r="O1187" s="208">
        <v>2099.54</v>
      </c>
      <c r="P1187" s="129">
        <f t="shared" si="154"/>
        <v>-12.522927852729978</v>
      </c>
      <c r="Q1187" s="200">
        <v>1266.1168487168793</v>
      </c>
      <c r="R1187" s="208">
        <v>1004.6458462522918</v>
      </c>
      <c r="S1187" s="129">
        <f t="shared" si="155"/>
        <v>-20.651411655217288</v>
      </c>
      <c r="T1187" s="200">
        <v>473.11539489754563</v>
      </c>
      <c r="U1187" s="208">
        <v>449.9723235808317</v>
      </c>
      <c r="V1187" s="129">
        <f t="shared" si="156"/>
        <v>-4.8916335351390643</v>
      </c>
      <c r="Y1187" s="200">
        <v>3806.8036666666776</v>
      </c>
      <c r="Z1187" s="208">
        <v>-1</v>
      </c>
      <c r="AA1187" s="129" t="s">
        <v>246</v>
      </c>
      <c r="AB1187" s="200">
        <v>956.00244299999986</v>
      </c>
      <c r="AC1187" s="208">
        <v>1030.7126793333334</v>
      </c>
      <c r="AD1187" s="129">
        <f t="shared" si="157"/>
        <v>7.8148583071490805</v>
      </c>
      <c r="AE1187" s="137"/>
      <c r="AF1187" s="137"/>
      <c r="AG1187" s="137"/>
      <c r="AH1187" s="137"/>
    </row>
    <row r="1188" spans="1:34" ht="15.75" customHeight="1" thickTop="1">
      <c r="A1188" s="136" t="str">
        <f>F1183&amp;"m04"</f>
        <v>SNCFm04</v>
      </c>
      <c r="B1188" s="146" t="str">
        <f>IF($F$1="de",headings!$C$9,IF($F$1="fr",headings!$B$9,headings!$A$9))</f>
        <v>April</v>
      </c>
      <c r="C1188" s="198">
        <v>90984.588068668672</v>
      </c>
      <c r="D1188" s="206">
        <v>95412.172628280983</v>
      </c>
      <c r="E1188" s="124">
        <f t="shared" si="151"/>
        <v>4.8663017040541945</v>
      </c>
      <c r="F1188" s="198">
        <v>7170.3245661994097</v>
      </c>
      <c r="G1188" s="206">
        <v>7527.6035890440098</v>
      </c>
      <c r="H1188" s="124">
        <f t="shared" si="152"/>
        <v>4.9827454747138944</v>
      </c>
      <c r="I1188" s="198">
        <v>2180.7525392799998</v>
      </c>
      <c r="J1188" s="206">
        <v>5346.85104976401</v>
      </c>
      <c r="K1188" s="198">
        <v>4824.2019392698203</v>
      </c>
      <c r="L1188" s="206">
        <v>5204.4082181880003</v>
      </c>
      <c r="M1188" s="124">
        <f t="shared" si="153"/>
        <v>7.8812264433467476</v>
      </c>
      <c r="N1188" s="198">
        <v>1710.152405</v>
      </c>
      <c r="O1188" s="206">
        <v>1915.8033333333333</v>
      </c>
      <c r="P1188" s="124">
        <f t="shared" si="154"/>
        <v>12.025298314470007</v>
      </c>
      <c r="Q1188" s="198">
        <v>902.14986670720714</v>
      </c>
      <c r="R1188" s="206">
        <v>1040.5125602800001</v>
      </c>
      <c r="S1188" s="124">
        <f t="shared" si="155"/>
        <v>15.336996510104072</v>
      </c>
      <c r="T1188" s="198">
        <v>337.11026820036528</v>
      </c>
      <c r="U1188" s="206">
        <v>423.67738291751328</v>
      </c>
      <c r="V1188" s="124">
        <f t="shared" si="156"/>
        <v>25.679168771476242</v>
      </c>
      <c r="Y1188" s="198">
        <v>3618.1386666666654</v>
      </c>
      <c r="Z1188" s="206">
        <v>-1</v>
      </c>
      <c r="AA1188" s="124" t="s">
        <v>246</v>
      </c>
      <c r="AB1188" s="198">
        <v>884.32914800000003</v>
      </c>
      <c r="AC1188" s="206">
        <v>1073.8551316666667</v>
      </c>
      <c r="AD1188" s="124">
        <f t="shared" si="157"/>
        <v>21.431611080025888</v>
      </c>
      <c r="AE1188" s="137"/>
      <c r="AF1188" s="137"/>
      <c r="AG1188" s="137"/>
      <c r="AH1188" s="137"/>
    </row>
    <row r="1189" spans="1:34" ht="15.75" customHeight="1">
      <c r="A1189" s="136" t="str">
        <f>F1183&amp;"m05"</f>
        <v>SNCFm05</v>
      </c>
      <c r="B1189" s="146" t="str">
        <f>IF($F$1="de",headings!$C$10,IF($F$1="fr",headings!$B$10,headings!$A$10))</f>
        <v>May</v>
      </c>
      <c r="C1189" s="199">
        <v>94839.440339737383</v>
      </c>
      <c r="D1189" s="207">
        <v>96948.088386493633</v>
      </c>
      <c r="E1189" s="127">
        <f t="shared" si="151"/>
        <v>2.2233872734830413</v>
      </c>
      <c r="F1189" s="199">
        <v>7510.2562909049693</v>
      </c>
      <c r="G1189" s="207">
        <v>7370.1775796361599</v>
      </c>
      <c r="H1189" s="127">
        <f t="shared" si="152"/>
        <v>-1.8651655262210767</v>
      </c>
      <c r="I1189" s="199">
        <v>2177.4216334339994</v>
      </c>
      <c r="J1189" s="207">
        <v>5192.75594620216</v>
      </c>
      <c r="K1189" s="199">
        <v>5987.2321740108146</v>
      </c>
      <c r="L1189" s="207">
        <v>5204.4082181880003</v>
      </c>
      <c r="M1189" s="127">
        <f t="shared" si="153"/>
        <v>-13.074888914795579</v>
      </c>
      <c r="N1189" s="199">
        <v>2122.4400699999997</v>
      </c>
      <c r="O1189" s="207">
        <v>1915.8033333333333</v>
      </c>
      <c r="P1189" s="127">
        <f t="shared" si="154"/>
        <v>-9.735810192589625</v>
      </c>
      <c r="Q1189" s="199">
        <v>1119.6423316695771</v>
      </c>
      <c r="R1189" s="207">
        <v>1040.5125602800001</v>
      </c>
      <c r="S1189" s="127">
        <f t="shared" si="155"/>
        <v>-7.0674151156451046</v>
      </c>
      <c r="T1189" s="199">
        <v>418.38162443592398</v>
      </c>
      <c r="U1189" s="207">
        <v>423.67738291751328</v>
      </c>
      <c r="V1189" s="127">
        <f t="shared" si="156"/>
        <v>1.2657722453105436</v>
      </c>
      <c r="Y1189" s="199">
        <v>3911.0566666666655</v>
      </c>
      <c r="Z1189" s="207">
        <v>-1</v>
      </c>
      <c r="AA1189" s="127" t="s">
        <v>246</v>
      </c>
      <c r="AB1189" s="199">
        <v>952.45113000000003</v>
      </c>
      <c r="AC1189" s="207">
        <v>1073.8551316666667</v>
      </c>
      <c r="AD1189" s="127">
        <f t="shared" si="157"/>
        <v>12.746480931432842</v>
      </c>
      <c r="AE1189" s="137"/>
      <c r="AF1189" s="137"/>
      <c r="AG1189" s="137"/>
      <c r="AH1189" s="137"/>
    </row>
    <row r="1190" spans="1:34" ht="15.75" customHeight="1" thickBot="1">
      <c r="A1190" s="136" t="str">
        <f>F1183&amp;"m06"</f>
        <v>SNCFm06</v>
      </c>
      <c r="B1190" s="146" t="str">
        <f>IF($F$1="de",headings!$C$11,IF($F$1="fr",headings!$B$11,headings!$A$11))</f>
        <v>June</v>
      </c>
      <c r="C1190" s="200">
        <v>96104.066329750189</v>
      </c>
      <c r="D1190" s="208">
        <v>97243.735585415867</v>
      </c>
      <c r="E1190" s="129">
        <f t="shared" si="151"/>
        <v>1.1858699628330811</v>
      </c>
      <c r="F1190" s="200">
        <v>7535.7560336869001</v>
      </c>
      <c r="G1190" s="208">
        <v>7665.9137340254993</v>
      </c>
      <c r="H1190" s="129">
        <f t="shared" si="152"/>
        <v>1.7272016206039353</v>
      </c>
      <c r="I1190" s="200">
        <v>2172.9189696399999</v>
      </c>
      <c r="J1190" s="208">
        <v>5492.9947643854994</v>
      </c>
      <c r="K1190" s="200">
        <v>6444.1369087853918</v>
      </c>
      <c r="L1190" s="208">
        <v>5204.4082181880003</v>
      </c>
      <c r="M1190" s="129">
        <f t="shared" si="153"/>
        <v>-19.238087398597173</v>
      </c>
      <c r="N1190" s="200">
        <v>2284.4102239999997</v>
      </c>
      <c r="O1190" s="208">
        <v>1915.8033333333333</v>
      </c>
      <c r="P1190" s="129">
        <f t="shared" si="154"/>
        <v>-16.135757351901376</v>
      </c>
      <c r="Q1190" s="200">
        <v>1205.0857999911307</v>
      </c>
      <c r="R1190" s="208">
        <v>1040.5125602800001</v>
      </c>
      <c r="S1190" s="129">
        <f t="shared" si="155"/>
        <v>-13.656557874330758</v>
      </c>
      <c r="T1190" s="200">
        <v>450.30965722163023</v>
      </c>
      <c r="U1190" s="208">
        <v>423.67738291751328</v>
      </c>
      <c r="V1190" s="129">
        <f t="shared" si="156"/>
        <v>-5.9142134477940544</v>
      </c>
      <c r="Y1190" s="200">
        <v>3974.7196666666655</v>
      </c>
      <c r="Z1190" s="208">
        <v>-1</v>
      </c>
      <c r="AA1190" s="129" t="s">
        <v>246</v>
      </c>
      <c r="AB1190" s="200">
        <v>1022.7060410000001</v>
      </c>
      <c r="AC1190" s="208">
        <v>1073.8551316666667</v>
      </c>
      <c r="AD1190" s="129">
        <f t="shared" si="157"/>
        <v>5.0013482482857938</v>
      </c>
      <c r="AE1190" s="137"/>
      <c r="AF1190" s="137"/>
      <c r="AG1190" s="137"/>
      <c r="AH1190" s="137"/>
    </row>
    <row r="1191" spans="1:34" ht="15.75" customHeight="1" thickTop="1">
      <c r="A1191" s="136" t="str">
        <f>F1183&amp;"m07"</f>
        <v>SNCFm07</v>
      </c>
      <c r="B1191" s="146" t="str">
        <f>IF($F$1="de",headings!$C$12,IF($F$1="fr",headings!$B$12,headings!$A$12))</f>
        <v>July</v>
      </c>
      <c r="C1191" s="198">
        <v>75942.139585525263</v>
      </c>
      <c r="D1191" s="206">
        <v>76349.325853695496</v>
      </c>
      <c r="E1191" s="127">
        <f t="shared" si="151"/>
        <v>0.53617961041467765</v>
      </c>
      <c r="F1191" s="198">
        <v>7901.8994877503292</v>
      </c>
      <c r="G1191" s="206">
        <v>7865.2427431375891</v>
      </c>
      <c r="H1191" s="127">
        <f t="shared" si="152"/>
        <v>-0.46389788518021646</v>
      </c>
      <c r="I1191" s="198">
        <v>1828.6497953569999</v>
      </c>
      <c r="J1191" s="206">
        <v>6036.5929477805894</v>
      </c>
      <c r="K1191" s="198">
        <v>5921.759729922398</v>
      </c>
      <c r="L1191" s="206">
        <v>5075.6749263333331</v>
      </c>
      <c r="M1191" s="127">
        <f t="shared" si="153"/>
        <v>-14.287725983103201</v>
      </c>
      <c r="N1191" s="198">
        <v>2099.2304570000001</v>
      </c>
      <c r="O1191" s="206">
        <v>1861.594749356</v>
      </c>
      <c r="P1191" s="127">
        <f t="shared" si="154"/>
        <v>-11.320134330730141</v>
      </c>
      <c r="Q1191" s="198">
        <v>1107.3986574928074</v>
      </c>
      <c r="R1191" s="206">
        <v>1008.1965683333333</v>
      </c>
      <c r="S1191" s="127">
        <f t="shared" si="155"/>
        <v>-8.9581189654023348</v>
      </c>
      <c r="T1191" s="198">
        <v>413.80647740347615</v>
      </c>
      <c r="U1191" s="206">
        <v>393.24730574166665</v>
      </c>
      <c r="V1191" s="127">
        <f t="shared" si="156"/>
        <v>-4.9683059073441171</v>
      </c>
      <c r="Y1191" s="198">
        <v>3819.4686666666657</v>
      </c>
      <c r="Z1191" s="206">
        <v>-1</v>
      </c>
      <c r="AA1191" s="124" t="s">
        <v>246</v>
      </c>
      <c r="AB1191" s="198">
        <v>975.480053</v>
      </c>
      <c r="AC1191" s="206">
        <v>1022.2723503333333</v>
      </c>
      <c r="AD1191" s="127">
        <f t="shared" si="157"/>
        <v>4.7968481968880781</v>
      </c>
      <c r="AE1191" s="137"/>
      <c r="AF1191" s="137"/>
      <c r="AG1191" s="137"/>
      <c r="AH1191" s="137"/>
    </row>
    <row r="1192" spans="1:34" ht="15.75" customHeight="1">
      <c r="A1192" s="136" t="str">
        <f>F1183&amp;"m08"</f>
        <v>SNCFm08</v>
      </c>
      <c r="B1192" s="146" t="str">
        <f>IF($F$1="de",headings!$C$13,IF($F$1="fr",headings!$B$13,headings!$A$13))</f>
        <v>August</v>
      </c>
      <c r="C1192" s="199">
        <v>66288.584476286444</v>
      </c>
      <c r="D1192" s="207">
        <v>66959.27365725195</v>
      </c>
      <c r="E1192" s="127">
        <f t="shared" si="151"/>
        <v>1.0117717647228233</v>
      </c>
      <c r="F1192" s="199">
        <v>7148.9472767088391</v>
      </c>
      <c r="G1192" s="207">
        <v>6906.0893619159597</v>
      </c>
      <c r="H1192" s="127">
        <f t="shared" si="152"/>
        <v>-3.3971143637344596</v>
      </c>
      <c r="I1192" s="199">
        <v>1658.0692378249998</v>
      </c>
      <c r="J1192" s="207">
        <v>5248.0201240909601</v>
      </c>
      <c r="K1192" s="199">
        <v>5230.5663284030124</v>
      </c>
      <c r="L1192" s="207">
        <v>5075.6749263333331</v>
      </c>
      <c r="M1192" s="127">
        <f t="shared" si="153"/>
        <v>-2.9612740255025187</v>
      </c>
      <c r="N1192" s="199">
        <v>1854.206291</v>
      </c>
      <c r="O1192" s="207">
        <v>1861.594749356</v>
      </c>
      <c r="P1192" s="127">
        <f t="shared" si="154"/>
        <v>0.398470137430877</v>
      </c>
      <c r="Q1192" s="199">
        <v>978.14203786962594</v>
      </c>
      <c r="R1192" s="207">
        <v>1008.1965683333333</v>
      </c>
      <c r="S1192" s="127">
        <f t="shared" si="155"/>
        <v>3.0726141296580494</v>
      </c>
      <c r="T1192" s="199">
        <v>365.506593630412</v>
      </c>
      <c r="U1192" s="207">
        <v>393.24730574166665</v>
      </c>
      <c r="V1192" s="127">
        <f t="shared" si="156"/>
        <v>7.5896611975501287</v>
      </c>
      <c r="Y1192" s="199">
        <v>3934.3446666666655</v>
      </c>
      <c r="Z1192" s="207">
        <v>-1</v>
      </c>
      <c r="AA1192" s="127" t="s">
        <v>246</v>
      </c>
      <c r="AB1192" s="199">
        <v>929.09056200000009</v>
      </c>
      <c r="AC1192" s="207">
        <v>1022.2723503333333</v>
      </c>
      <c r="AD1192" s="127">
        <f t="shared" si="157"/>
        <v>10.02935474155997</v>
      </c>
      <c r="AE1192" s="137"/>
      <c r="AF1192" s="137"/>
      <c r="AG1192" s="137"/>
      <c r="AH1192" s="137"/>
    </row>
    <row r="1193" spans="1:34" ht="15.75" customHeight="1" thickBot="1">
      <c r="A1193" s="136" t="str">
        <f>F1183&amp;"m09"</f>
        <v>SNCFm09</v>
      </c>
      <c r="B1193" s="146" t="str">
        <f>IF($F$1="de",headings!$C$14,IF($F$1="fr",headings!$B$14,headings!$A$14))</f>
        <v>September</v>
      </c>
      <c r="C1193" s="200">
        <v>94296.414924686673</v>
      </c>
      <c r="D1193" s="208">
        <v>97524.611497026213</v>
      </c>
      <c r="E1193" s="129">
        <f t="shared" si="151"/>
        <v>3.4234563158290285</v>
      </c>
      <c r="F1193" s="200">
        <v>6701.0112449814205</v>
      </c>
      <c r="G1193" s="208">
        <v>7109.5143085179607</v>
      </c>
      <c r="H1193" s="129">
        <f t="shared" si="152"/>
        <v>6.0961405465851186</v>
      </c>
      <c r="I1193" s="200">
        <v>2257.8355016770001</v>
      </c>
      <c r="J1193" s="208">
        <v>4851.6788068409605</v>
      </c>
      <c r="K1193" s="200">
        <v>5504.0067952632398</v>
      </c>
      <c r="L1193" s="208">
        <v>5075.6749263333331</v>
      </c>
      <c r="M1193" s="129">
        <f t="shared" si="153"/>
        <v>-7.7821827781631754</v>
      </c>
      <c r="N1193" s="200">
        <v>1951.139396</v>
      </c>
      <c r="O1193" s="208">
        <v>1861.594749356</v>
      </c>
      <c r="P1193" s="129">
        <f t="shared" si="154"/>
        <v>-4.5893515772155524</v>
      </c>
      <c r="Q1193" s="200">
        <v>1029.2767714143099</v>
      </c>
      <c r="R1193" s="208">
        <v>1008.1965683333333</v>
      </c>
      <c r="S1193" s="129">
        <f t="shared" si="155"/>
        <v>-2.0480597314958118</v>
      </c>
      <c r="T1193" s="200">
        <v>384.61433212902818</v>
      </c>
      <c r="U1193" s="208">
        <v>393.24730574166665</v>
      </c>
      <c r="V1193" s="129">
        <f t="shared" si="156"/>
        <v>2.2445792814975789</v>
      </c>
      <c r="Y1193" s="200">
        <v>3913.4426666666654</v>
      </c>
      <c r="Z1193" s="208">
        <v>-1</v>
      </c>
      <c r="AA1193" s="129" t="s">
        <v>246</v>
      </c>
      <c r="AB1193" s="200">
        <v>924.03541300000006</v>
      </c>
      <c r="AC1193" s="208">
        <v>1022.2723503333333</v>
      </c>
      <c r="AD1193" s="129">
        <f t="shared" si="157"/>
        <v>10.631295722140607</v>
      </c>
      <c r="AE1193" s="137"/>
      <c r="AF1193" s="137"/>
      <c r="AG1193" s="137"/>
      <c r="AH1193" s="137"/>
    </row>
    <row r="1194" spans="1:34" ht="15.75" customHeight="1" thickTop="1">
      <c r="A1194" s="136" t="str">
        <f>F1183&amp;"m10"</f>
        <v>SNCFm10</v>
      </c>
      <c r="B1194" s="146" t="str">
        <f>IF($F$1="de",headings!$C$15,IF($F$1="fr",headings!$B$15,headings!$A$15))</f>
        <v>October</v>
      </c>
      <c r="C1194" s="198">
        <v>91355.824086269786</v>
      </c>
      <c r="D1194" s="206">
        <v>99221.480791300186</v>
      </c>
      <c r="E1194" s="127">
        <f t="shared" si="151"/>
        <v>8.6099127052946756</v>
      </c>
      <c r="F1194" s="198">
        <v>6423.1802029065393</v>
      </c>
      <c r="G1194" s="206">
        <v>7385.2394797755096</v>
      </c>
      <c r="H1194" s="127">
        <f t="shared" si="152"/>
        <v>14.977927544888601</v>
      </c>
      <c r="I1194" s="198">
        <v>2270.9966239019996</v>
      </c>
      <c r="J1194" s="206">
        <v>5114.2428558735101</v>
      </c>
      <c r="K1194" s="198">
        <v>3438.3671042866326</v>
      </c>
      <c r="L1194" s="206">
        <v>5097.5462183333339</v>
      </c>
      <c r="M1194" s="127">
        <f t="shared" si="153"/>
        <v>48.254856556130761</v>
      </c>
      <c r="N1194" s="198">
        <v>1218.8817646300001</v>
      </c>
      <c r="O1194" s="206">
        <v>1870.3226350663333</v>
      </c>
      <c r="P1194" s="127">
        <f t="shared" si="154"/>
        <v>53.445780332441217</v>
      </c>
      <c r="Q1194" s="198">
        <v>642.9918282591899</v>
      </c>
      <c r="R1194" s="206">
        <v>1017.9794173333333</v>
      </c>
      <c r="S1194" s="127">
        <f t="shared" si="155"/>
        <v>58.319184256100044</v>
      </c>
      <c r="T1194" s="198">
        <v>240.26955572942285</v>
      </c>
      <c r="U1194" s="206">
        <v>405.47160712066665</v>
      </c>
      <c r="V1194" s="127">
        <f t="shared" si="156"/>
        <v>68.756963773339805</v>
      </c>
      <c r="Y1194" s="198">
        <v>3583.130406270413</v>
      </c>
      <c r="Z1194" s="206">
        <v>-1</v>
      </c>
      <c r="AA1194" s="124" t="s">
        <v>246</v>
      </c>
      <c r="AB1194" s="198">
        <v>844.76537900000005</v>
      </c>
      <c r="AC1194" s="206">
        <v>964.93287300000009</v>
      </c>
      <c r="AD1194" s="127">
        <f t="shared" si="157"/>
        <v>14.22495487945416</v>
      </c>
      <c r="AE1194" s="137"/>
      <c r="AF1194" s="137"/>
      <c r="AG1194" s="137"/>
      <c r="AH1194" s="137"/>
    </row>
    <row r="1195" spans="1:34" ht="15.75" customHeight="1">
      <c r="A1195" s="136" t="str">
        <f>F1183&amp;"m11"</f>
        <v>SNCFm11</v>
      </c>
      <c r="B1195" s="146" t="str">
        <f>IF($F$1="de",headings!$C$16,IF($F$1="fr",headings!$B$16,headings!$A$16))</f>
        <v>November</v>
      </c>
      <c r="C1195" s="199">
        <v>92421.557426792904</v>
      </c>
      <c r="D1195" s="207">
        <v>95955.020155500053</v>
      </c>
      <c r="E1195" s="127">
        <f t="shared" si="151"/>
        <v>3.8232018882672634</v>
      </c>
      <c r="F1195" s="199">
        <v>6674.6344693255596</v>
      </c>
      <c r="G1195" s="207">
        <v>6781.1782908672603</v>
      </c>
      <c r="H1195" s="127">
        <f t="shared" si="152"/>
        <v>1.5962495329346069</v>
      </c>
      <c r="I1195" s="199">
        <v>2201.2573918949997</v>
      </c>
      <c r="J1195" s="207">
        <v>4579.9208989722601</v>
      </c>
      <c r="K1195" s="199">
        <v>5622.2601963723446</v>
      </c>
      <c r="L1195" s="207">
        <v>5097.5462183333339</v>
      </c>
      <c r="M1195" s="127">
        <f t="shared" si="153"/>
        <v>-9.3327942804492068</v>
      </c>
      <c r="N1195" s="199">
        <v>1993.0595604</v>
      </c>
      <c r="O1195" s="207">
        <v>1870.3226350663333</v>
      </c>
      <c r="P1195" s="127">
        <f t="shared" si="154"/>
        <v>-6.1582166319722944</v>
      </c>
      <c r="Q1195" s="199">
        <v>1051.3907482733298</v>
      </c>
      <c r="R1195" s="207">
        <v>1017.9794173333333</v>
      </c>
      <c r="S1195" s="127">
        <f t="shared" si="155"/>
        <v>-3.1778224218604691</v>
      </c>
      <c r="T1195" s="199">
        <v>392.87775813509802</v>
      </c>
      <c r="U1195" s="207">
        <v>405.47160712066665</v>
      </c>
      <c r="V1195" s="127">
        <f t="shared" si="156"/>
        <v>3.2055388030487677</v>
      </c>
      <c r="Y1195" s="199">
        <v>3696.0692133211437</v>
      </c>
      <c r="Z1195" s="207">
        <v>-1</v>
      </c>
      <c r="AA1195" s="127" t="s">
        <v>246</v>
      </c>
      <c r="AB1195" s="199">
        <v>866.23196300000006</v>
      </c>
      <c r="AC1195" s="207">
        <v>964.93287300000009</v>
      </c>
      <c r="AD1195" s="127">
        <f t="shared" si="157"/>
        <v>11.394281695421583</v>
      </c>
      <c r="AE1195" s="137"/>
      <c r="AF1195" s="137"/>
      <c r="AG1195" s="137"/>
      <c r="AH1195" s="137"/>
    </row>
    <row r="1196" spans="1:34" ht="15.75" customHeight="1" thickBot="1">
      <c r="A1196" s="136" t="str">
        <f>F1183&amp;"m12"</f>
        <v>SNCFm12</v>
      </c>
      <c r="B1196" s="146" t="str">
        <f>IF($F$1="de",headings!$C$17,IF($F$1="fr",headings!$B$17,headings!$A$17))</f>
        <v>December</v>
      </c>
      <c r="C1196" s="200">
        <v>95112.171744032254</v>
      </c>
      <c r="D1196" s="208">
        <v>96292.791507499016</v>
      </c>
      <c r="E1196" s="129">
        <f t="shared" si="151"/>
        <v>1.2412919837894805</v>
      </c>
      <c r="F1196" s="200">
        <v>7579.8880611958402</v>
      </c>
      <c r="G1196" s="208">
        <v>7348.0854965854096</v>
      </c>
      <c r="H1196" s="129">
        <f t="shared" si="152"/>
        <v>-3.0581264886629498</v>
      </c>
      <c r="I1196" s="200">
        <v>2250.2700395809998</v>
      </c>
      <c r="J1196" s="208">
        <v>5097.8154570044098</v>
      </c>
      <c r="K1196" s="200">
        <v>3893.5544543594197</v>
      </c>
      <c r="L1196" s="208">
        <v>5097.5462183333339</v>
      </c>
      <c r="M1196" s="129">
        <f t="shared" si="153"/>
        <v>30.92268974499288</v>
      </c>
      <c r="N1196" s="200">
        <v>1380.24311543</v>
      </c>
      <c r="O1196" s="208">
        <v>1870.3226350663333</v>
      </c>
      <c r="P1196" s="129">
        <f t="shared" si="154"/>
        <v>35.506753423193459</v>
      </c>
      <c r="Q1196" s="200">
        <v>728.11413706061751</v>
      </c>
      <c r="R1196" s="208">
        <v>1017.9794173333333</v>
      </c>
      <c r="S1196" s="129">
        <f t="shared" si="155"/>
        <v>39.810417834063259</v>
      </c>
      <c r="T1196" s="200">
        <v>272.07757943907643</v>
      </c>
      <c r="U1196" s="208">
        <v>405.47160712066665</v>
      </c>
      <c r="V1196" s="129">
        <f t="shared" si="156"/>
        <v>49.027938265475427</v>
      </c>
      <c r="Y1196" s="200">
        <v>3004.2025182406196</v>
      </c>
      <c r="Z1196" s="208">
        <v>-1</v>
      </c>
      <c r="AA1196" s="129" t="s">
        <v>246</v>
      </c>
      <c r="AB1196" s="200">
        <v>658.6245265</v>
      </c>
      <c r="AC1196" s="208">
        <v>964.93287300000009</v>
      </c>
      <c r="AD1196" s="129">
        <f t="shared" si="157"/>
        <v>46.507279060461798</v>
      </c>
      <c r="AE1196" s="137"/>
      <c r="AF1196" s="137"/>
      <c r="AG1196" s="137"/>
      <c r="AH1196" s="137"/>
    </row>
    <row r="1197" spans="1:34" ht="14.4" thickTop="1" thickBot="1">
      <c r="B1197" s="146"/>
      <c r="C1197" s="804"/>
      <c r="D1197" s="804"/>
      <c r="E1197" s="146"/>
      <c r="F1197" s="804"/>
      <c r="G1197" s="804"/>
      <c r="H1197" s="146"/>
      <c r="I1197" s="804"/>
      <c r="J1197" s="804"/>
      <c r="K1197" s="804"/>
      <c r="L1197" s="804"/>
      <c r="M1197" s="146"/>
      <c r="N1197" s="804"/>
      <c r="O1197" s="804"/>
      <c r="P1197" s="146"/>
      <c r="Q1197" s="804"/>
      <c r="R1197" s="804"/>
      <c r="S1197" s="146"/>
      <c r="T1197" s="804"/>
      <c r="U1197" s="804"/>
      <c r="V1197" s="146"/>
      <c r="AA1197" s="126"/>
      <c r="AB1197" s="136"/>
      <c r="AD1197" s="146"/>
      <c r="AF1197" s="137"/>
      <c r="AG1197" s="137"/>
      <c r="AH1197" s="137"/>
    </row>
    <row r="1198" spans="1:34" s="137" customFormat="1" ht="15.75" customHeight="1" thickTop="1">
      <c r="A1198" s="137" t="str">
        <f>F1183&amp;"q1"</f>
        <v>SNCFq1</v>
      </c>
      <c r="B1198" s="146" t="str">
        <f>IF($F$1="de",headings!$C$31,IF($F$1="fr",headings!$B$31,headings!$A$31))</f>
        <v>Quarter 1</v>
      </c>
      <c r="C1198" s="478">
        <v>274433.01266262133</v>
      </c>
      <c r="D1198" s="479">
        <v>278259.90197643958</v>
      </c>
      <c r="E1198" s="124">
        <f>IF(C1187+C1188+C1189&lt;=0,"",IF(D1187=-1,"",D1198/C1198*100-100))</f>
        <v>1.3944711959719314</v>
      </c>
      <c r="F1198" s="450">
        <v>20377.685579565801</v>
      </c>
      <c r="G1198" s="451">
        <v>20207.9697368776</v>
      </c>
      <c r="H1198" s="124">
        <f>IF(F1187+F1188+F1189&lt;=0,"",IF(G1187=-1,"",G1198/F1198*100-100))</f>
        <v>-0.83285141497319159</v>
      </c>
      <c r="I1198" s="450">
        <v>6328.0374758170001</v>
      </c>
      <c r="J1198" s="451">
        <v>13879.9322610606</v>
      </c>
      <c r="K1198" s="450">
        <v>17564.130064684494</v>
      </c>
      <c r="L1198" s="451">
        <v>16484.576787276699</v>
      </c>
      <c r="M1198" s="124">
        <f>IF(K1187+K1188+K1189&lt;=0,"",IF(L1187=-1,"",L1198/K1198*100-100))</f>
        <v>-6.1463521018806944</v>
      </c>
      <c r="N1198" s="450">
        <v>6226.3851409999997</v>
      </c>
      <c r="O1198" s="451">
        <v>6298.62</v>
      </c>
      <c r="P1198" s="124">
        <f>IF(N1187+N1188+N1189&lt;=0,"",IF(O1187=-1,"",O1198/N1198*100-100))</f>
        <v>1.1601411953196248</v>
      </c>
      <c r="Q1198" s="450">
        <v>3284.5800810489077</v>
      </c>
      <c r="R1198" s="451">
        <v>3013.9375387568753</v>
      </c>
      <c r="S1198" s="124">
        <f>IF(Q1187+Q1188+Q1189&lt;=0,"",IF(R1187=-1,"",R1198/Q1198*100-100))</f>
        <v>-8.2397912553133636</v>
      </c>
      <c r="T1198" s="450">
        <v>1227.3633382992432</v>
      </c>
      <c r="U1198" s="451">
        <v>1349.9169707424951</v>
      </c>
      <c r="V1198" s="124">
        <f>IF(T1187+T1188+T1189&lt;=0,"",IF(U1187=-1,"",U1198/T1198*100-100))</f>
        <v>9.9851143193729683</v>
      </c>
      <c r="W1198" s="136"/>
      <c r="X1198" s="439"/>
      <c r="Y1198" s="450">
        <v>11113.283000000032</v>
      </c>
      <c r="Z1198" s="451">
        <v>-1</v>
      </c>
      <c r="AA1198" s="124" t="s">
        <v>246</v>
      </c>
      <c r="AB1198" s="450">
        <v>2912.9566809999997</v>
      </c>
      <c r="AC1198" s="451">
        <v>3092.1380380000001</v>
      </c>
      <c r="AD1198" s="124">
        <f>IF(AB1187+AB1188+AB1189&lt;=0,"",IF(AC1187=-1,"",AC1198/AB1198*100-100))</f>
        <v>6.1511850886326442</v>
      </c>
    </row>
    <row r="1199" spans="1:34" s="137" customFormat="1" ht="15.75" customHeight="1">
      <c r="A1199" s="137" t="str">
        <f>F1183&amp;"q2"</f>
        <v>SNCFq2</v>
      </c>
      <c r="B1199" s="146" t="str">
        <f>IF($F$1="de",headings!$C$32,IF($F$1="fr",headings!$B$32,headings!$A$32))</f>
        <v>Quarter 2</v>
      </c>
      <c r="C1199" s="480">
        <v>282724.0369981043</v>
      </c>
      <c r="D1199" s="481">
        <v>289769.50648169656</v>
      </c>
      <c r="E1199" s="127">
        <f>IF(C1188+C1189+C1190&lt;=0,"",IF(D1190=-1,"",D1199/C1199*100-100))</f>
        <v>2.4919952185174452</v>
      </c>
      <c r="F1199" s="452">
        <v>22289.988790824693</v>
      </c>
      <c r="G1199" s="453">
        <v>22607.153201107703</v>
      </c>
      <c r="H1199" s="127">
        <f>IF(F1188+F1189+F1190&lt;=0,"",IF(G1190=-1,"",G1199/F1199*100-100))</f>
        <v>1.4229007168167271</v>
      </c>
      <c r="I1199" s="452">
        <v>6531.0931423539996</v>
      </c>
      <c r="J1199" s="453">
        <v>16076.060058753701</v>
      </c>
      <c r="K1199" s="452">
        <v>17255.571022066026</v>
      </c>
      <c r="L1199" s="453">
        <v>15613.224654564001</v>
      </c>
      <c r="M1199" s="127">
        <f>IF(K1188+K1189+K1190&lt;=0,"",IF(L1190=-1,"",L1199/K1199*100-100))</f>
        <v>-9.5177746676817065</v>
      </c>
      <c r="N1199" s="452">
        <v>6117.0026989999988</v>
      </c>
      <c r="O1199" s="453">
        <v>5747.41</v>
      </c>
      <c r="P1199" s="127">
        <f>IF(N1188+N1189+N1190&lt;=0,"",IF(O1190=-1,"",O1199/N1199*100-100))</f>
        <v>-6.0420555161831118</v>
      </c>
      <c r="Q1199" s="452">
        <v>3226.8779983679151</v>
      </c>
      <c r="R1199" s="453">
        <v>3121.5376808400001</v>
      </c>
      <c r="S1199" s="127">
        <f>IF(Q1188+Q1189+Q1190&lt;=0,"",IF(R1190=-1,"",R1199/Q1199*100-100))</f>
        <v>-3.264465454882199</v>
      </c>
      <c r="T1199" s="452">
        <v>1205.8015498579196</v>
      </c>
      <c r="U1199" s="453">
        <v>1271.0321487525398</v>
      </c>
      <c r="V1199" s="127">
        <f>IF(T1188+T1189+T1190&lt;=0,"",IF(U1190=-1,"",U1199/T1199*100-100))</f>
        <v>5.4097292296818154</v>
      </c>
      <c r="W1199" s="136"/>
      <c r="X1199" s="439"/>
      <c r="Y1199" s="452">
        <v>11503.914999999997</v>
      </c>
      <c r="Z1199" s="453">
        <v>-1</v>
      </c>
      <c r="AA1199" s="127" t="s">
        <v>246</v>
      </c>
      <c r="AB1199" s="452">
        <v>2859.4863190000005</v>
      </c>
      <c r="AC1199" s="453">
        <v>3221.5653950000001</v>
      </c>
      <c r="AD1199" s="127">
        <f>IF(AB1188+AB1189+AB1190&lt;=0,"",IF(AC1190=-1,"",AC1199/AB1199*100-100))</f>
        <v>12.662381826908799</v>
      </c>
    </row>
    <row r="1200" spans="1:34" s="137" customFormat="1" ht="15.75" customHeight="1">
      <c r="A1200" s="137" t="str">
        <f>F1183&amp;"q3"</f>
        <v>SNCFq3</v>
      </c>
      <c r="B1200" s="146" t="str">
        <f>IF($F$1="de",headings!$C$33,IF($F$1="fr",headings!$B$33,headings!$A$33))</f>
        <v>Quarter 3</v>
      </c>
      <c r="C1200" s="480">
        <v>236719.42870599416</v>
      </c>
      <c r="D1200" s="481">
        <v>241300.66096537386</v>
      </c>
      <c r="E1200" s="127">
        <f>IF(C1191+C1192+C1193&lt;=0,"",IF(D1193=-1,"",D1200/C1200*100-100))</f>
        <v>1.9353004881866127</v>
      </c>
      <c r="F1200" s="452">
        <v>21793.747085700597</v>
      </c>
      <c r="G1200" s="453">
        <v>21980.990398114896</v>
      </c>
      <c r="H1200" s="127">
        <f>IF(F1191+F1192+F1193&lt;=0,"",IF(G1193=-1,"",G1200/F1200*100-100))</f>
        <v>0.85916071099656222</v>
      </c>
      <c r="I1200" s="452">
        <v>5744.5545348590003</v>
      </c>
      <c r="J1200" s="453">
        <v>16236.435863255894</v>
      </c>
      <c r="K1200" s="452">
        <v>16656.33285358865</v>
      </c>
      <c r="L1200" s="453">
        <v>15227.024778999999</v>
      </c>
      <c r="M1200" s="127">
        <f>IF(K1191+K1192+K1193&lt;=0,"",IF(L1193=-1,"",L1200/K1200*100-100))</f>
        <v>-8.5811690193301047</v>
      </c>
      <c r="N1200" s="452">
        <v>5904.5761440000006</v>
      </c>
      <c r="O1200" s="453">
        <v>5584.7842480680001</v>
      </c>
      <c r="P1200" s="127">
        <f>IF(N1191+N1192+N1193&lt;=0,"",IF(O1193=-1,"",O1200/N1200*100-100))</f>
        <v>-5.4160008802149235</v>
      </c>
      <c r="Q1200" s="452">
        <v>3114.8174667767435</v>
      </c>
      <c r="R1200" s="453">
        <v>3024.5897049999999</v>
      </c>
      <c r="S1200" s="127">
        <f>IF(Q1191+Q1192+Q1193&lt;=0,"",IF(R1193=-1,"",R1200/Q1200*100-100))</f>
        <v>-2.8967271032453965</v>
      </c>
      <c r="T1200" s="452">
        <v>1163.9274031629163</v>
      </c>
      <c r="U1200" s="453">
        <v>1179.741917225</v>
      </c>
      <c r="V1200" s="127">
        <f>IF(T1191+T1192+T1193&lt;=0,"",IF(U1193=-1,"",U1200/T1200*100-100))</f>
        <v>1.3587199699146595</v>
      </c>
      <c r="W1200" s="136"/>
      <c r="X1200" s="439"/>
      <c r="Y1200" s="452">
        <v>11667.255999999998</v>
      </c>
      <c r="Z1200" s="453">
        <v>-1</v>
      </c>
      <c r="AA1200" s="127" t="s">
        <v>246</v>
      </c>
      <c r="AB1200" s="452">
        <v>2828.6060280000002</v>
      </c>
      <c r="AC1200" s="453">
        <v>3066.817051</v>
      </c>
      <c r="AD1200" s="127">
        <f>IF(AB1191+AB1192+AB1193&lt;=0,"",IF(AC1193=-1,"",AC1200/AB1200*100-100))</f>
        <v>8.4214988104380808</v>
      </c>
    </row>
    <row r="1201" spans="1:34" s="137" customFormat="1" ht="15.75" customHeight="1" thickBot="1">
      <c r="A1201" s="137" t="str">
        <f>F1183&amp;"q4"</f>
        <v>SNCFq4</v>
      </c>
      <c r="B1201" s="146" t="str">
        <f>IF($F$1="de",headings!$C$34,IF($F$1="fr",headings!$B$34,headings!$A$34))</f>
        <v>Quarter 4</v>
      </c>
      <c r="C1201" s="482">
        <v>279021.35764326854</v>
      </c>
      <c r="D1201" s="483">
        <v>291922.94995246269</v>
      </c>
      <c r="E1201" s="129">
        <f>IF(C1194+C1195+C1196&lt;=0,"",IF(D1196=-1,"",D1201/C1201*100-100))</f>
        <v>4.6238726734635804</v>
      </c>
      <c r="F1201" s="454">
        <v>20679.979473044514</v>
      </c>
      <c r="G1201" s="455">
        <v>21581.093370113609</v>
      </c>
      <c r="H1201" s="129">
        <f>IF(F1194+F1195+F1196&lt;=0,"",IF(G1196=-1,"",G1201/F1201*100-100))</f>
        <v>4.3574216224134119</v>
      </c>
      <c r="I1201" s="454">
        <v>6722.5240553779995</v>
      </c>
      <c r="J1201" s="455">
        <v>14858.569314735607</v>
      </c>
      <c r="K1201" s="454">
        <v>12954.181755018395</v>
      </c>
      <c r="L1201" s="455">
        <v>15292.638655000001</v>
      </c>
      <c r="M1201" s="129">
        <f>IF(K1194+K1195+K1196&lt;=0,"",IF(L1196=-1,"",L1201/K1201*100-100))</f>
        <v>18.05175304936337</v>
      </c>
      <c r="N1201" s="454">
        <v>4592.1844404600006</v>
      </c>
      <c r="O1201" s="455">
        <v>5610.9679051989997</v>
      </c>
      <c r="P1201" s="129">
        <f>IF(N1194+N1195+N1196&lt;=0,"",IF(O1196=-1,"",O1201/N1201*100-100))</f>
        <v>22.185159981007814</v>
      </c>
      <c r="Q1201" s="454">
        <v>2422.496713593137</v>
      </c>
      <c r="R1201" s="455">
        <v>3053.9382519999999</v>
      </c>
      <c r="S1201" s="129">
        <f>IF(Q1194+Q1195+Q1196&lt;=0,"",IF(R1196=-1,"",R1201/Q1201*100-100))</f>
        <v>26.065733541090566</v>
      </c>
      <c r="T1201" s="454">
        <v>905.22489330359724</v>
      </c>
      <c r="U1201" s="455">
        <v>1216.4148213619999</v>
      </c>
      <c r="V1201" s="129">
        <f>IF(T1194+T1195+T1196&lt;=0,"",IF(U1196=-1,"",U1201/T1201*100-100))</f>
        <v>34.377084673701603</v>
      </c>
      <c r="W1201" s="136"/>
      <c r="X1201" s="439"/>
      <c r="Y1201" s="454">
        <v>10283.402137832176</v>
      </c>
      <c r="Z1201" s="455">
        <v>-1</v>
      </c>
      <c r="AA1201" s="129" t="s">
        <v>246</v>
      </c>
      <c r="AB1201" s="454">
        <v>2369.6218685000003</v>
      </c>
      <c r="AC1201" s="455">
        <v>2894.7986190000001</v>
      </c>
      <c r="AD1201" s="129">
        <f>IF(AB1194+AB1195+AB1196&lt;=0,"",IF(AC1196=-1,"",AC1201/AB1201*100-100))</f>
        <v>22.162892631998005</v>
      </c>
    </row>
    <row r="1202" spans="1:34" s="213" customFormat="1" ht="14.4" thickTop="1" thickBot="1">
      <c r="B1202" s="214"/>
      <c r="C1202" s="805"/>
      <c r="D1202" s="805"/>
      <c r="E1202" s="555"/>
      <c r="F1202" s="806"/>
      <c r="G1202" s="806"/>
      <c r="H1202" s="555"/>
      <c r="I1202" s="806"/>
      <c r="J1202" s="806"/>
      <c r="K1202" s="806"/>
      <c r="L1202" s="806"/>
      <c r="M1202" s="555"/>
      <c r="N1202" s="806"/>
      <c r="O1202" s="806"/>
      <c r="P1202" s="555"/>
      <c r="Q1202" s="806"/>
      <c r="R1202" s="806"/>
      <c r="S1202" s="555"/>
      <c r="T1202" s="806"/>
      <c r="U1202" s="806"/>
      <c r="V1202" s="555"/>
      <c r="W1202" s="136"/>
      <c r="X1202" s="136"/>
      <c r="Y1202" s="807"/>
      <c r="Z1202" s="807"/>
      <c r="AA1202" s="807"/>
      <c r="AB1202" s="807"/>
      <c r="AC1202" s="807"/>
      <c r="AD1202" s="555"/>
      <c r="AE1202" s="136"/>
      <c r="AF1202" s="136"/>
      <c r="AG1202" s="137"/>
      <c r="AH1202" s="137"/>
    </row>
    <row r="1203" spans="1:34" s="138" customFormat="1" ht="15.75" customHeight="1" thickTop="1" thickBot="1">
      <c r="A1203" s="138" t="str">
        <f>F1183&amp;"y"</f>
        <v>SNCFy</v>
      </c>
      <c r="B1203" s="152" t="str">
        <f>IF($F$1="de",headings!$C$35,IF($F$1="fr",headings!$B$35,headings!$A$35))</f>
        <v>Full year</v>
      </c>
      <c r="C1203" s="328">
        <f>IF(C1196=-1,"-1",SUM(C1198:C1201))</f>
        <v>1072897.8360099883</v>
      </c>
      <c r="D1203" s="337">
        <f>IF(D1196=-1,"-1",SUM(D1198:D1201))</f>
        <v>1101253.0193759727</v>
      </c>
      <c r="E1203" s="212">
        <f>IF(SUM(C1185:C1196)&lt;=0,"",IF(D1196=-1,"",D1203/C1203*100-100))</f>
        <v>2.6428595914998567</v>
      </c>
      <c r="F1203" s="328">
        <f>IF(F1196=-1,"-1",SUM(F1198:F1201))</f>
        <v>85141.400929135605</v>
      </c>
      <c r="G1203" s="489">
        <f>IF(G1196=-1,"-1",SUM(G1198:G1201))</f>
        <v>86377.206706213809</v>
      </c>
      <c r="H1203" s="212">
        <f>IF(SUM(F1185:F1196)&lt;=0,"",IF(G1196=-1,"",G1203/F1203*100-100))</f>
        <v>1.4514745630116863</v>
      </c>
      <c r="I1203" s="328">
        <f>IF(I1196=-1,"-1",SUM(I1198:I1201))</f>
        <v>25326.209208407996</v>
      </c>
      <c r="J1203" s="489">
        <f>IF(J1196=-1,"-1",SUM(J1198:J1201))</f>
        <v>61050.997497805802</v>
      </c>
      <c r="K1203" s="328">
        <f>IF(K1196=-1,"-1",SUM(K1198:K1201))</f>
        <v>64430.215695357561</v>
      </c>
      <c r="L1203" s="489">
        <f>IF(L1196=-1,"-1",SUM(L1198:L1201))</f>
        <v>62617.464875840698</v>
      </c>
      <c r="M1203" s="212">
        <f>IF(SUM(K1185:K1196)&lt;=0,"",IF(L1196=-1,"",L1203/K1203*100-100))</f>
        <v>-2.8135104002879814</v>
      </c>
      <c r="N1203" s="328">
        <f>IF(N1196=-1,"-1",SUM(N1198:N1201))</f>
        <v>22840.148424460003</v>
      </c>
      <c r="O1203" s="489">
        <f>IF(O1196=-1,"-1",SUM(O1198:O1201))</f>
        <v>23241.782153266999</v>
      </c>
      <c r="P1203" s="212">
        <f>IF(SUM(N1185:N1196)&lt;=0,"",IF(O1196=-1,"",O1203/N1203*100-100))</f>
        <v>1.7584549861194461</v>
      </c>
      <c r="Q1203" s="328">
        <f>IF(Q1196=-1,"-1",SUM(Q1198:Q1201))</f>
        <v>12048.772259786703</v>
      </c>
      <c r="R1203" s="489">
        <f>IF(R1196=-1,"-1",SUM(R1198:R1201))</f>
        <v>12214.003176596876</v>
      </c>
      <c r="S1203" s="212">
        <f>IF(SUM(Q1185:Q1196)&lt;=0,"",IF(R1196=-1,"",R1203/Q1203*100-100))</f>
        <v>1.3713506509010784</v>
      </c>
      <c r="T1203" s="328">
        <f>IF(T1196=-1,"-1",SUM(T1198:T1201))</f>
        <v>4502.3171846236764</v>
      </c>
      <c r="U1203" s="489">
        <f>IF(U1196=-1,"-1",SUM(U1198:U1201))</f>
        <v>5017.1058580820354</v>
      </c>
      <c r="V1203" s="212">
        <f>IF(SUM(T1185:T1196)&lt;=0,"",IF(U1196=-1,"",U1203/T1203*100-100))</f>
        <v>11.433860662160058</v>
      </c>
      <c r="W1203" s="136"/>
      <c r="X1203" s="136"/>
      <c r="Y1203" s="328">
        <f>IF(Y1196=-1,"-1",SUM(Y1198:Y1201))</f>
        <v>44567.856137832205</v>
      </c>
      <c r="Z1203" s="489" t="str">
        <f>IF(Z1196=-1,"-1",SUM(Z1198:Z1201))</f>
        <v>-1</v>
      </c>
      <c r="AA1203" s="212" t="str">
        <f>IF(SUM(Y1185:Y1196)&lt;=0,"",IF(Z1196=-1,"",Z1203/Y1203*100-100))</f>
        <v/>
      </c>
      <c r="AB1203" s="328">
        <f>IF(AB1196=-1,"-1",SUM(AB1198:AB1201))</f>
        <v>10970.670896500002</v>
      </c>
      <c r="AC1203" s="489">
        <f>IF(AC1196=-1,"-1",SUM(AC1198:AC1201))</f>
        <v>12275.319103000002</v>
      </c>
      <c r="AD1203" s="212">
        <f>IF(SUM(AB1185:AB1196)&lt;=0,"",IF(AC1196=-1,"",AC1203/AB1203*100-100))</f>
        <v>11.892146057505244</v>
      </c>
      <c r="AE1203" s="137"/>
      <c r="AF1203" s="137"/>
      <c r="AG1203" s="137"/>
      <c r="AH1203" s="137"/>
    </row>
    <row r="1204" spans="1:34" ht="14.4" hidden="1" customHeight="1" thickTop="1" thickBot="1">
      <c r="B1204" s="147"/>
      <c r="C1204" s="205"/>
      <c r="D1204" s="180"/>
      <c r="E1204" s="180"/>
      <c r="F1204" s="180"/>
      <c r="G1204" s="180"/>
      <c r="H1204" s="180"/>
      <c r="I1204" s="180"/>
      <c r="J1204" s="180"/>
      <c r="K1204" s="180"/>
      <c r="L1204" s="180"/>
      <c r="M1204" s="180"/>
      <c r="N1204" s="180"/>
      <c r="O1204" s="180"/>
      <c r="P1204" s="180"/>
      <c r="Q1204" s="180"/>
      <c r="R1204" s="180"/>
      <c r="S1204" s="180"/>
      <c r="T1204" s="180"/>
      <c r="U1204" s="149"/>
      <c r="AC1204" s="137"/>
      <c r="AD1204" s="137"/>
      <c r="AE1204" s="137"/>
      <c r="AF1204" s="137"/>
      <c r="AG1204" s="137"/>
      <c r="AH1204" s="137"/>
    </row>
    <row r="1205" spans="1:34" ht="13.95" hidden="1" customHeight="1" thickTop="1">
      <c r="A1205" s="136" t="str">
        <f>F1183&amp;"m03"</f>
        <v>SNCFm03</v>
      </c>
      <c r="B1205" s="147"/>
      <c r="C1205" s="205">
        <v>94715.463542277808</v>
      </c>
      <c r="D1205" s="205">
        <v>94388.851346247888</v>
      </c>
      <c r="E1205" s="180"/>
      <c r="F1205" s="205">
        <v>7274.1293287080043</v>
      </c>
      <c r="G1205" s="205">
        <v>6900.8307089322279</v>
      </c>
      <c r="H1205" s="180"/>
      <c r="I1205" s="205">
        <v>8911.5595709999998</v>
      </c>
      <c r="J1205" s="205">
        <v>6274.1926619999995</v>
      </c>
      <c r="K1205" s="180"/>
      <c r="L1205" s="205">
        <v>3424.5716323649999</v>
      </c>
      <c r="M1205" s="205">
        <v>2240.942361161</v>
      </c>
      <c r="N1205" s="180"/>
      <c r="O1205" s="205">
        <v>3374.7570679999999</v>
      </c>
      <c r="P1205" s="205">
        <v>1718.3976419999999</v>
      </c>
      <c r="Q1205" s="180"/>
      <c r="R1205" s="205">
        <v>1434.5254441899999</v>
      </c>
      <c r="S1205" s="205">
        <v>702.57747061000009</v>
      </c>
      <c r="T1205" s="180"/>
      <c r="U1205" s="149"/>
      <c r="AC1205" s="137"/>
      <c r="AD1205" s="137"/>
      <c r="AE1205" s="137"/>
      <c r="AF1205" s="137"/>
      <c r="AG1205" s="137"/>
      <c r="AH1205" s="137"/>
    </row>
    <row r="1206" spans="1:34" ht="13.95" hidden="1" customHeight="1" thickTop="1">
      <c r="A1206" s="136" t="str">
        <f>F1183&amp;"m06"</f>
        <v>SNCFm06</v>
      </c>
      <c r="B1206" s="147"/>
      <c r="C1206" s="205">
        <v>96676.309308021431</v>
      </c>
      <c r="D1206" s="205">
        <v>96938.182851727979</v>
      </c>
      <c r="E1206" s="180"/>
      <c r="F1206" s="205">
        <v>7622.7239363019917</v>
      </c>
      <c r="G1206" s="205">
        <v>7552.9424365108125</v>
      </c>
      <c r="H1206" s="180"/>
      <c r="I1206" s="205">
        <v>8279.5006130000002</v>
      </c>
      <c r="J1206" s="205">
        <v>6166.1099780000004</v>
      </c>
      <c r="K1206" s="180"/>
      <c r="L1206" s="205">
        <v>3206.0024952230001</v>
      </c>
      <c r="M1206" s="205">
        <v>2395.9093503189997</v>
      </c>
      <c r="N1206" s="180"/>
      <c r="O1206" s="205">
        <v>2831.890155</v>
      </c>
      <c r="P1206" s="205">
        <v>1592.8220079999999</v>
      </c>
      <c r="Q1206" s="180"/>
      <c r="R1206" s="205">
        <v>1262.385831439</v>
      </c>
      <c r="S1206" s="205">
        <v>719.71596240600002</v>
      </c>
      <c r="T1206" s="180"/>
      <c r="U1206" s="149"/>
      <c r="AC1206" s="137"/>
      <c r="AD1206" s="137"/>
      <c r="AE1206" s="137"/>
      <c r="AF1206" s="137"/>
      <c r="AG1206" s="137"/>
      <c r="AH1206" s="137"/>
    </row>
    <row r="1207" spans="1:34" ht="13.95" hidden="1" customHeight="1" thickTop="1">
      <c r="A1207" s="136" t="str">
        <f>F1183&amp;"m09"</f>
        <v>SNCFm09</v>
      </c>
      <c r="B1207" s="147"/>
      <c r="C1207" s="205">
        <v>96194.167223568686</v>
      </c>
      <c r="D1207" s="205">
        <v>1</v>
      </c>
      <c r="E1207" s="180"/>
      <c r="F1207" s="205">
        <v>7095.9587122759967</v>
      </c>
      <c r="G1207" s="205">
        <v>1</v>
      </c>
      <c r="H1207" s="180"/>
      <c r="I1207" s="205">
        <v>8311.267292999999</v>
      </c>
      <c r="J1207" s="205">
        <v>-1</v>
      </c>
      <c r="K1207" s="180"/>
      <c r="L1207" s="205">
        <v>3160.6086372340001</v>
      </c>
      <c r="M1207" s="205">
        <v>-1</v>
      </c>
      <c r="N1207" s="180"/>
      <c r="O1207" s="205">
        <v>2806.2084110000001</v>
      </c>
      <c r="P1207" s="205">
        <v>-1</v>
      </c>
      <c r="Q1207" s="180"/>
      <c r="R1207" s="205">
        <v>1169.0264549819999</v>
      </c>
      <c r="S1207" s="205">
        <v>-1</v>
      </c>
      <c r="T1207" s="180"/>
      <c r="U1207" s="149"/>
      <c r="AC1207" s="137"/>
      <c r="AD1207" s="137"/>
      <c r="AE1207" s="137"/>
      <c r="AF1207" s="137"/>
      <c r="AG1207" s="137"/>
      <c r="AH1207" s="137"/>
    </row>
    <row r="1208" spans="1:34" ht="13.95" hidden="1" customHeight="1" thickTop="1">
      <c r="A1208" s="136" t="str">
        <f>F1183&amp;"m12"</f>
        <v>SNCFm12</v>
      </c>
      <c r="B1208" s="147"/>
      <c r="C1208" s="205">
        <v>94399.200420198511</v>
      </c>
      <c r="D1208" s="205">
        <v>-561492.98638327909</v>
      </c>
      <c r="E1208" s="180"/>
      <c r="F1208" s="205">
        <v>7389.5304392850221</v>
      </c>
      <c r="G1208" s="205">
        <v>-42264.443974123904</v>
      </c>
      <c r="H1208" s="180"/>
      <c r="I1208" s="205">
        <v>5725.6942680000002</v>
      </c>
      <c r="J1208" s="205">
        <v>-1</v>
      </c>
      <c r="K1208" s="180"/>
      <c r="L1208" s="205">
        <v>2179.4784374760002</v>
      </c>
      <c r="M1208" s="205">
        <v>-1</v>
      </c>
      <c r="N1208" s="180"/>
      <c r="O1208" s="205">
        <v>1825.9173789999998</v>
      </c>
      <c r="P1208" s="205">
        <v>-1</v>
      </c>
      <c r="Q1208" s="180"/>
      <c r="R1208" s="205">
        <v>740.78789366499996</v>
      </c>
      <c r="S1208" s="205">
        <v>-1</v>
      </c>
      <c r="T1208" s="180"/>
      <c r="U1208" s="149"/>
      <c r="AC1208" s="137"/>
      <c r="AD1208" s="137"/>
      <c r="AE1208" s="137"/>
      <c r="AF1208" s="137"/>
      <c r="AG1208" s="137"/>
      <c r="AH1208" s="137"/>
    </row>
    <row r="1209" spans="1:34" ht="14.4" thickTop="1" thickBot="1">
      <c r="B1209" s="147"/>
      <c r="C1209" s="205"/>
      <c r="D1209" s="205"/>
      <c r="E1209" s="249"/>
      <c r="F1209" s="205"/>
      <c r="G1209" s="205"/>
      <c r="H1209" s="180"/>
      <c r="I1209" s="180"/>
      <c r="J1209" s="180"/>
      <c r="K1209" s="180"/>
      <c r="L1209" s="180"/>
      <c r="M1209" s="180"/>
      <c r="N1209" s="180"/>
      <c r="O1209" s="180"/>
      <c r="P1209" s="180"/>
      <c r="Q1209" s="180"/>
      <c r="R1209" s="180"/>
      <c r="S1209" s="180"/>
      <c r="T1209" s="180"/>
      <c r="U1209" s="149"/>
      <c r="V1209" s="149"/>
      <c r="AC1209" s="137"/>
      <c r="AD1209" s="137"/>
      <c r="AE1209" s="137"/>
      <c r="AF1209" s="137"/>
      <c r="AG1209" s="137"/>
      <c r="AH1209" s="137"/>
    </row>
    <row r="1210" spans="1:34" ht="13.2" customHeight="1">
      <c r="B1210" s="152" t="str">
        <f>IF($F$1="de",headings!$C$37,IF($F$1="fr",headings!$B$37,headings!$A$37))</f>
        <v>Comments</v>
      </c>
      <c r="C1210" s="578" t="s">
        <v>379</v>
      </c>
      <c r="D1210" s="579"/>
      <c r="E1210" s="579"/>
      <c r="F1210" s="579"/>
      <c r="G1210" s="579"/>
      <c r="H1210" s="579"/>
      <c r="I1210" s="579"/>
      <c r="J1210" s="579"/>
      <c r="K1210" s="579"/>
      <c r="L1210" s="579"/>
      <c r="M1210" s="579"/>
      <c r="N1210" s="579"/>
      <c r="O1210" s="579"/>
      <c r="P1210" s="579"/>
      <c r="Q1210" s="579"/>
      <c r="R1210" s="579"/>
      <c r="S1210" s="579"/>
      <c r="T1210" s="580"/>
      <c r="U1210" s="149"/>
      <c r="V1210" s="149"/>
      <c r="AC1210" s="137"/>
      <c r="AD1210" s="137"/>
      <c r="AE1210" s="137"/>
    </row>
    <row r="1211" spans="1:34">
      <c r="B1211" s="151"/>
      <c r="C1211" s="581" t="s">
        <v>380</v>
      </c>
      <c r="D1211" s="577"/>
      <c r="E1211" s="577"/>
      <c r="F1211" s="577"/>
      <c r="G1211" s="577"/>
      <c r="H1211" s="577"/>
      <c r="I1211" s="577"/>
      <c r="J1211" s="577"/>
      <c r="K1211" s="577"/>
      <c r="L1211" s="577"/>
      <c r="M1211" s="577"/>
      <c r="N1211" s="577"/>
      <c r="O1211" s="577"/>
      <c r="P1211" s="577"/>
      <c r="Q1211" s="577"/>
      <c r="R1211" s="577"/>
      <c r="S1211" s="577"/>
      <c r="T1211" s="582"/>
      <c r="U1211" s="149"/>
      <c r="V1211" s="149"/>
      <c r="AC1211" s="137"/>
      <c r="AD1211" s="137"/>
      <c r="AE1211" s="137"/>
    </row>
    <row r="1212" spans="1:34">
      <c r="B1212" s="151"/>
      <c r="C1212" s="581" t="s">
        <v>381</v>
      </c>
      <c r="D1212" s="577"/>
      <c r="E1212" s="577"/>
      <c r="F1212" s="577"/>
      <c r="G1212" s="577"/>
      <c r="H1212" s="577"/>
      <c r="I1212" s="577"/>
      <c r="J1212" s="577"/>
      <c r="K1212" s="577"/>
      <c r="L1212" s="577"/>
      <c r="M1212" s="577"/>
      <c r="N1212" s="577"/>
      <c r="O1212" s="577"/>
      <c r="P1212" s="577"/>
      <c r="Q1212" s="577"/>
      <c r="R1212" s="577"/>
      <c r="S1212" s="577"/>
      <c r="T1212" s="582"/>
      <c r="U1212" s="149"/>
      <c r="V1212" s="149"/>
      <c r="X1212" s="141"/>
    </row>
    <row r="1213" spans="1:34" ht="9.6" customHeight="1">
      <c r="B1213" s="151"/>
      <c r="C1213" s="581" t="s">
        <v>382</v>
      </c>
      <c r="D1213" s="577"/>
      <c r="E1213" s="577"/>
      <c r="F1213" s="577"/>
      <c r="G1213" s="577"/>
      <c r="H1213" s="577"/>
      <c r="I1213" s="577"/>
      <c r="J1213" s="577"/>
      <c r="K1213" s="577"/>
      <c r="L1213" s="577"/>
      <c r="M1213" s="577"/>
      <c r="N1213" s="577"/>
      <c r="O1213" s="577"/>
      <c r="P1213" s="577"/>
      <c r="Q1213" s="577"/>
      <c r="R1213" s="577"/>
      <c r="S1213" s="577"/>
      <c r="T1213" s="582"/>
      <c r="U1213" s="149"/>
      <c r="V1213" s="149"/>
      <c r="X1213" s="131"/>
    </row>
    <row r="1214" spans="1:34" ht="10.95" customHeight="1" thickBot="1">
      <c r="B1214" s="151"/>
      <c r="C1214" s="583" t="s">
        <v>383</v>
      </c>
      <c r="D1214" s="584"/>
      <c r="E1214" s="584"/>
      <c r="F1214" s="584"/>
      <c r="G1214" s="584"/>
      <c r="H1214" s="584"/>
      <c r="I1214" s="584"/>
      <c r="J1214" s="584"/>
      <c r="K1214" s="584"/>
      <c r="L1214" s="584"/>
      <c r="M1214" s="584"/>
      <c r="N1214" s="584"/>
      <c r="O1214" s="584"/>
      <c r="P1214" s="584"/>
      <c r="Q1214" s="584"/>
      <c r="R1214" s="584"/>
      <c r="S1214" s="584"/>
      <c r="T1214" s="585"/>
      <c r="U1214" s="149"/>
      <c r="V1214" s="149"/>
    </row>
    <row r="1215" spans="1:34">
      <c r="A1215" s="142"/>
      <c r="B1215" s="143"/>
      <c r="C1215" s="181"/>
      <c r="D1215" s="181"/>
      <c r="E1215" s="181"/>
      <c r="F1215" s="181"/>
      <c r="G1215" s="181"/>
      <c r="H1215" s="181"/>
      <c r="I1215" s="181"/>
      <c r="J1215" s="181"/>
      <c r="K1215" s="181"/>
      <c r="L1215" s="181"/>
      <c r="M1215" s="181"/>
      <c r="N1215" s="181"/>
      <c r="O1215" s="181"/>
      <c r="P1215" s="181"/>
      <c r="Q1215" s="181"/>
      <c r="R1215" s="181"/>
      <c r="S1215" s="181"/>
      <c r="T1215" s="181"/>
      <c r="U1215" s="149"/>
      <c r="V1215" s="149"/>
    </row>
    <row r="1216" spans="1:34" s="141" customFormat="1" ht="6.75" customHeight="1">
      <c r="B1216" s="146"/>
      <c r="C1216" s="154"/>
      <c r="D1216" s="154"/>
      <c r="E1216" s="155"/>
      <c r="F1216" s="154"/>
      <c r="G1216" s="154"/>
      <c r="H1216" s="155"/>
      <c r="I1216" s="154"/>
      <c r="J1216" s="154"/>
      <c r="K1216" s="155"/>
      <c r="L1216" s="154"/>
      <c r="M1216" s="154"/>
      <c r="N1216" s="155"/>
      <c r="O1216" s="154"/>
      <c r="P1216" s="154"/>
      <c r="Q1216" s="155"/>
      <c r="R1216" s="154"/>
      <c r="S1216" s="154"/>
      <c r="T1216" s="155"/>
      <c r="U1216" s="149"/>
      <c r="V1216" s="149"/>
      <c r="X1216" s="136"/>
      <c r="AA1216" s="239"/>
      <c r="AB1216" s="239"/>
    </row>
    <row r="1217" spans="1:28" s="131" customFormat="1" ht="17.399999999999999">
      <c r="B1217" s="150" t="str">
        <f>IF($F$1="de",headings!$C$3,IF($F$1="fr",headings!$B$3,headings!$A$3))</f>
        <v>Railway Operator:</v>
      </c>
      <c r="C1217" s="156"/>
      <c r="D1217" s="156"/>
      <c r="E1217" s="156"/>
      <c r="F1217" s="1020" t="s">
        <v>245</v>
      </c>
      <c r="G1217" s="1020"/>
      <c r="H1217" s="1020"/>
      <c r="I1217" s="1020"/>
      <c r="J1217" s="1020"/>
      <c r="K1217" s="157"/>
      <c r="L1217" s="157"/>
      <c r="M1217" s="157"/>
      <c r="N1217" s="157"/>
      <c r="O1217" s="157"/>
      <c r="P1217" s="157"/>
      <c r="Q1217" s="158"/>
      <c r="R1217" s="158"/>
      <c r="S1217" s="158"/>
      <c r="T1217" s="158"/>
      <c r="U1217" s="149"/>
      <c r="V1217" s="149"/>
      <c r="X1217" s="136"/>
      <c r="AA1217" s="243"/>
      <c r="AB1217" s="243"/>
    </row>
    <row r="1218" spans="1:28" ht="6.75" customHeight="1" thickBot="1">
      <c r="B1218" s="146"/>
      <c r="C1218" s="157"/>
      <c r="D1218" s="157"/>
      <c r="E1218" s="159"/>
      <c r="F1218" s="157"/>
      <c r="G1218" s="157"/>
      <c r="H1218" s="157"/>
      <c r="I1218" s="157"/>
      <c r="J1218" s="157"/>
      <c r="K1218" s="157"/>
      <c r="L1218" s="157"/>
      <c r="M1218" s="157"/>
      <c r="N1218" s="157"/>
      <c r="O1218" s="157"/>
      <c r="P1218" s="157"/>
      <c r="Q1218" s="180"/>
      <c r="R1218" s="158"/>
      <c r="S1218" s="157"/>
      <c r="T1218" s="160"/>
      <c r="U1218" s="149"/>
      <c r="V1218" s="149"/>
    </row>
    <row r="1219" spans="1:28" ht="15.75" customHeight="1" thickTop="1">
      <c r="A1219" s="136" t="str">
        <f>F1217&amp;"m01"</f>
        <v>SNTFm01</v>
      </c>
      <c r="B1219" s="146" t="str">
        <f>IF($F$1="de",headings!$C$6,IF($F$1="fr",headings!$B$6,headings!$A$6))</f>
        <v>January</v>
      </c>
      <c r="C1219" s="293">
        <v>2456.7649999999999</v>
      </c>
      <c r="D1219" s="310">
        <v>-1</v>
      </c>
      <c r="E1219" s="124" t="str">
        <f t="shared" ref="E1219:E1230" si="158">IF(C1219&lt;0.001,"",IF(D1219=-1,"",D1219/C1219*100-100))</f>
        <v/>
      </c>
      <c r="F1219" s="293">
        <v>85.17</v>
      </c>
      <c r="G1219" s="310">
        <v>-1</v>
      </c>
      <c r="H1219" s="124" t="str">
        <f t="shared" ref="H1219:H1230" si="159">IF(F1219&lt;0.001,"",IF(G1219=-1,"",G1219/F1219*100-100))</f>
        <v/>
      </c>
      <c r="I1219" s="310">
        <v>-1</v>
      </c>
      <c r="J1219" s="311">
        <v>-1</v>
      </c>
      <c r="K1219" s="293">
        <v>409.57400000000001</v>
      </c>
      <c r="L1219" s="310">
        <v>-1</v>
      </c>
      <c r="M1219" s="124" t="str">
        <f t="shared" ref="M1219:M1230" si="160">IF(K1219&lt;0.001,"",IF(L1219=-1,"",L1219/K1219*100-100))</f>
        <v/>
      </c>
      <c r="N1219" s="293">
        <v>102.57299999999999</v>
      </c>
      <c r="O1219" s="310">
        <v>-1</v>
      </c>
      <c r="P1219" s="124" t="str">
        <f t="shared" ref="P1219:P1230" si="161">IF(N1219&lt;0.001,"",IF(O1219=-1,"",O1219/N1219*100-100))</f>
        <v/>
      </c>
      <c r="Q1219" s="180"/>
      <c r="R1219" s="158"/>
      <c r="S1219" s="149"/>
      <c r="T1219" s="149"/>
      <c r="U1219" s="149"/>
      <c r="V1219" s="149"/>
    </row>
    <row r="1220" spans="1:28" ht="15.75" customHeight="1">
      <c r="A1220" s="136" t="str">
        <f>F1217&amp;"m02"</f>
        <v>SNTFm02</v>
      </c>
      <c r="B1220" s="146" t="str">
        <f>IF($F$1="de",headings!$C$7,IF($F$1="fr",headings!$B$7,headings!$A$7))</f>
        <v>February</v>
      </c>
      <c r="C1220" s="294">
        <v>2440.4949999999999</v>
      </c>
      <c r="D1220" s="312">
        <v>-1</v>
      </c>
      <c r="E1220" s="127" t="str">
        <f t="shared" si="158"/>
        <v/>
      </c>
      <c r="F1220" s="294">
        <v>76.647999999999996</v>
      </c>
      <c r="G1220" s="312">
        <v>-1</v>
      </c>
      <c r="H1220" s="127" t="str">
        <f t="shared" si="159"/>
        <v/>
      </c>
      <c r="I1220" s="312">
        <v>-1</v>
      </c>
      <c r="J1220" s="313">
        <v>-1</v>
      </c>
      <c r="K1220" s="294">
        <v>803.45299999999997</v>
      </c>
      <c r="L1220" s="312">
        <v>-1</v>
      </c>
      <c r="M1220" s="127" t="str">
        <f t="shared" si="160"/>
        <v/>
      </c>
      <c r="N1220" s="294">
        <v>202.46189699999999</v>
      </c>
      <c r="O1220" s="312">
        <v>-1</v>
      </c>
      <c r="P1220" s="127" t="str">
        <f t="shared" si="161"/>
        <v/>
      </c>
      <c r="Q1220" s="180"/>
      <c r="R1220" s="158"/>
      <c r="S1220" s="149"/>
      <c r="T1220" s="149"/>
      <c r="U1220" s="149"/>
      <c r="V1220" s="149"/>
    </row>
    <row r="1221" spans="1:28" ht="15.75" customHeight="1" thickBot="1">
      <c r="A1221" s="136" t="str">
        <f>F1217&amp;"m03"</f>
        <v>SNTFm03</v>
      </c>
      <c r="B1221" s="146" t="str">
        <f>IF($F$1="de",headings!$C$8,IF($F$1="fr",headings!$B$8,headings!$A$8))</f>
        <v>March</v>
      </c>
      <c r="C1221" s="295">
        <v>-1</v>
      </c>
      <c r="D1221" s="312">
        <v>-1</v>
      </c>
      <c r="E1221" s="129" t="str">
        <f t="shared" si="158"/>
        <v/>
      </c>
      <c r="F1221" s="295">
        <v>-1</v>
      </c>
      <c r="G1221" s="312">
        <v>-1</v>
      </c>
      <c r="H1221" s="129" t="str">
        <f t="shared" si="159"/>
        <v/>
      </c>
      <c r="I1221" s="312">
        <v>-1</v>
      </c>
      <c r="J1221" s="313">
        <v>-1</v>
      </c>
      <c r="K1221" s="295">
        <v>-1</v>
      </c>
      <c r="L1221" s="312">
        <v>-1</v>
      </c>
      <c r="M1221" s="129" t="str">
        <f t="shared" si="160"/>
        <v/>
      </c>
      <c r="N1221" s="295">
        <v>-1</v>
      </c>
      <c r="O1221" s="312">
        <v>-1</v>
      </c>
      <c r="P1221" s="129" t="str">
        <f t="shared" si="161"/>
        <v/>
      </c>
      <c r="Q1221" s="180"/>
      <c r="R1221" s="158"/>
      <c r="S1221" s="149"/>
      <c r="T1221" s="149"/>
      <c r="U1221" s="149"/>
      <c r="V1221" s="149"/>
    </row>
    <row r="1222" spans="1:28" ht="15.75" customHeight="1" thickTop="1">
      <c r="A1222" s="136" t="str">
        <f>F1217&amp;"m04"</f>
        <v>SNTFm04</v>
      </c>
      <c r="B1222" s="146" t="str">
        <f>IF($F$1="de",headings!$C$9,IF($F$1="fr",headings!$B$9,headings!$A$9))</f>
        <v>April</v>
      </c>
      <c r="C1222" s="309">
        <v>-1</v>
      </c>
      <c r="D1222" s="310">
        <v>-1</v>
      </c>
      <c r="E1222" s="124" t="str">
        <f t="shared" si="158"/>
        <v/>
      </c>
      <c r="F1222" s="309">
        <v>-1</v>
      </c>
      <c r="G1222" s="310">
        <v>-1</v>
      </c>
      <c r="H1222" s="124" t="str">
        <f t="shared" si="159"/>
        <v/>
      </c>
      <c r="I1222" s="310">
        <v>-1</v>
      </c>
      <c r="J1222" s="311">
        <v>-1</v>
      </c>
      <c r="K1222" s="309">
        <v>-1</v>
      </c>
      <c r="L1222" s="310">
        <v>-1</v>
      </c>
      <c r="M1222" s="124" t="str">
        <f t="shared" si="160"/>
        <v/>
      </c>
      <c r="N1222" s="309">
        <v>-1</v>
      </c>
      <c r="O1222" s="310">
        <v>-1</v>
      </c>
      <c r="P1222" s="124" t="str">
        <f t="shared" si="161"/>
        <v/>
      </c>
      <c r="Q1222" s="180"/>
      <c r="R1222" s="158"/>
      <c r="S1222" s="149"/>
      <c r="T1222" s="149"/>
      <c r="U1222" s="149"/>
      <c r="V1222" s="149"/>
    </row>
    <row r="1223" spans="1:28" ht="15.75" customHeight="1">
      <c r="A1223" s="136" t="str">
        <f>F1217&amp;"m05"</f>
        <v>SNTFm05</v>
      </c>
      <c r="B1223" s="146" t="str">
        <f>IF($F$1="de",headings!$C$10,IF($F$1="fr",headings!$B$10,headings!$A$10))</f>
        <v>May</v>
      </c>
      <c r="C1223" s="294">
        <v>-1</v>
      </c>
      <c r="D1223" s="312">
        <v>-1</v>
      </c>
      <c r="E1223" s="127" t="str">
        <f t="shared" si="158"/>
        <v/>
      </c>
      <c r="F1223" s="294">
        <v>-1</v>
      </c>
      <c r="G1223" s="312">
        <v>-1</v>
      </c>
      <c r="H1223" s="127" t="str">
        <f t="shared" si="159"/>
        <v/>
      </c>
      <c r="I1223" s="312">
        <v>-1</v>
      </c>
      <c r="J1223" s="313">
        <v>-1</v>
      </c>
      <c r="K1223" s="294">
        <v>-1</v>
      </c>
      <c r="L1223" s="312">
        <v>-1</v>
      </c>
      <c r="M1223" s="127" t="str">
        <f t="shared" si="160"/>
        <v/>
      </c>
      <c r="N1223" s="294">
        <v>-1</v>
      </c>
      <c r="O1223" s="312">
        <v>-1</v>
      </c>
      <c r="P1223" s="127" t="str">
        <f t="shared" si="161"/>
        <v/>
      </c>
      <c r="Q1223" s="180"/>
      <c r="R1223" s="158"/>
      <c r="S1223" s="149"/>
      <c r="T1223" s="149"/>
      <c r="U1223" s="149"/>
      <c r="V1223" s="149"/>
    </row>
    <row r="1224" spans="1:28" ht="15.75" customHeight="1" thickBot="1">
      <c r="A1224" s="136" t="str">
        <f>F1217&amp;"m06"</f>
        <v>SNTFm06</v>
      </c>
      <c r="B1224" s="146" t="str">
        <f>IF($F$1="de",headings!$C$11,IF($F$1="fr",headings!$B$11,headings!$A$11))</f>
        <v>June</v>
      </c>
      <c r="C1224" s="295">
        <v>-1</v>
      </c>
      <c r="D1224" s="312">
        <v>-1</v>
      </c>
      <c r="E1224" s="129" t="str">
        <f t="shared" si="158"/>
        <v/>
      </c>
      <c r="F1224" s="295">
        <v>-1</v>
      </c>
      <c r="G1224" s="312">
        <v>-1</v>
      </c>
      <c r="H1224" s="129" t="str">
        <f t="shared" si="159"/>
        <v/>
      </c>
      <c r="I1224" s="312">
        <v>-1</v>
      </c>
      <c r="J1224" s="313">
        <v>-1</v>
      </c>
      <c r="K1224" s="295">
        <v>-1</v>
      </c>
      <c r="L1224" s="312">
        <v>-1</v>
      </c>
      <c r="M1224" s="129" t="str">
        <f t="shared" si="160"/>
        <v/>
      </c>
      <c r="N1224" s="295">
        <v>-1</v>
      </c>
      <c r="O1224" s="312">
        <v>-1</v>
      </c>
      <c r="P1224" s="129" t="str">
        <f t="shared" si="161"/>
        <v/>
      </c>
      <c r="Q1224" s="180"/>
      <c r="R1224" s="149"/>
      <c r="S1224" s="149"/>
      <c r="T1224" s="149"/>
      <c r="U1224" s="149"/>
      <c r="V1224" s="149"/>
    </row>
    <row r="1225" spans="1:28" ht="15.75" customHeight="1" thickTop="1">
      <c r="A1225" s="136" t="str">
        <f>F1217&amp;"m07"</f>
        <v>SNTFm07</v>
      </c>
      <c r="B1225" s="146" t="str">
        <f>IF($F$1="de",headings!$C$12,IF($F$1="fr",headings!$B$12,headings!$A$12))</f>
        <v>July</v>
      </c>
      <c r="C1225" s="309">
        <v>-1</v>
      </c>
      <c r="D1225" s="310">
        <v>-1</v>
      </c>
      <c r="E1225" s="127" t="str">
        <f t="shared" si="158"/>
        <v/>
      </c>
      <c r="F1225" s="309">
        <v>-1</v>
      </c>
      <c r="G1225" s="310">
        <v>-1</v>
      </c>
      <c r="H1225" s="127" t="str">
        <f t="shared" si="159"/>
        <v/>
      </c>
      <c r="I1225" s="310">
        <v>-1</v>
      </c>
      <c r="J1225" s="311">
        <v>-1</v>
      </c>
      <c r="K1225" s="309">
        <v>-1</v>
      </c>
      <c r="L1225" s="310">
        <v>-1</v>
      </c>
      <c r="M1225" s="124" t="str">
        <f t="shared" si="160"/>
        <v/>
      </c>
      <c r="N1225" s="309">
        <v>-1</v>
      </c>
      <c r="O1225" s="310">
        <v>-1</v>
      </c>
      <c r="P1225" s="124" t="str">
        <f t="shared" si="161"/>
        <v/>
      </c>
      <c r="Q1225" s="180"/>
      <c r="R1225" s="149"/>
      <c r="S1225" s="149"/>
      <c r="T1225" s="149"/>
      <c r="U1225" s="149"/>
      <c r="V1225" s="149"/>
    </row>
    <row r="1226" spans="1:28" ht="15.75" customHeight="1">
      <c r="A1226" s="136" t="str">
        <f>F1217&amp;"m08"</f>
        <v>SNTFm08</v>
      </c>
      <c r="B1226" s="146" t="str">
        <f>IF($F$1="de",headings!$C$13,IF($F$1="fr",headings!$B$13,headings!$A$13))</f>
        <v>August</v>
      </c>
      <c r="C1226" s="294">
        <v>-1</v>
      </c>
      <c r="D1226" s="312">
        <v>-1</v>
      </c>
      <c r="E1226" s="127" t="str">
        <f t="shared" si="158"/>
        <v/>
      </c>
      <c r="F1226" s="294">
        <v>-1</v>
      </c>
      <c r="G1226" s="312">
        <v>-1</v>
      </c>
      <c r="H1226" s="127" t="str">
        <f t="shared" si="159"/>
        <v/>
      </c>
      <c r="I1226" s="312">
        <v>-1</v>
      </c>
      <c r="J1226" s="313">
        <v>-1</v>
      </c>
      <c r="K1226" s="294">
        <v>-1</v>
      </c>
      <c r="L1226" s="312">
        <v>-1</v>
      </c>
      <c r="M1226" s="127" t="str">
        <f t="shared" si="160"/>
        <v/>
      </c>
      <c r="N1226" s="294">
        <v>-1</v>
      </c>
      <c r="O1226" s="312">
        <v>-1</v>
      </c>
      <c r="P1226" s="127" t="str">
        <f t="shared" si="161"/>
        <v/>
      </c>
      <c r="Q1226" s="180"/>
      <c r="R1226" s="149"/>
      <c r="S1226" s="149"/>
      <c r="T1226" s="149"/>
      <c r="U1226" s="149"/>
      <c r="V1226" s="149"/>
    </row>
    <row r="1227" spans="1:28" ht="15.75" customHeight="1" thickBot="1">
      <c r="A1227" s="136" t="str">
        <f>F1217&amp;"m09"</f>
        <v>SNTFm09</v>
      </c>
      <c r="B1227" s="146" t="str">
        <f>IF($F$1="de",headings!$C$14,IF($F$1="fr",headings!$B$14,headings!$A$14))</f>
        <v>September</v>
      </c>
      <c r="C1227" s="295">
        <v>-1</v>
      </c>
      <c r="D1227" s="312">
        <v>-1</v>
      </c>
      <c r="E1227" s="129" t="str">
        <f t="shared" si="158"/>
        <v/>
      </c>
      <c r="F1227" s="295">
        <v>-1</v>
      </c>
      <c r="G1227" s="314">
        <v>-1</v>
      </c>
      <c r="H1227" s="129" t="str">
        <f t="shared" si="159"/>
        <v/>
      </c>
      <c r="I1227" s="315">
        <v>-1</v>
      </c>
      <c r="J1227" s="316">
        <v>-1</v>
      </c>
      <c r="K1227" s="295">
        <v>-1</v>
      </c>
      <c r="L1227" s="314">
        <v>-1</v>
      </c>
      <c r="M1227" s="129" t="str">
        <f t="shared" si="160"/>
        <v/>
      </c>
      <c r="N1227" s="295">
        <v>-1</v>
      </c>
      <c r="O1227" s="314">
        <v>-1</v>
      </c>
      <c r="P1227" s="129" t="str">
        <f t="shared" si="161"/>
        <v/>
      </c>
      <c r="Q1227" s="180"/>
      <c r="R1227" s="149"/>
      <c r="S1227" s="149"/>
      <c r="T1227" s="149"/>
      <c r="U1227" s="149"/>
      <c r="V1227" s="149"/>
    </row>
    <row r="1228" spans="1:28" ht="15.75" customHeight="1" thickTop="1">
      <c r="A1228" s="136" t="str">
        <f>F1217&amp;"m10"</f>
        <v>SNTFm10</v>
      </c>
      <c r="B1228" s="146" t="str">
        <f>IF($F$1="de",headings!$C$15,IF($F$1="fr",headings!$B$15,headings!$A$15))</f>
        <v>October</v>
      </c>
      <c r="C1228" s="309">
        <v>-1</v>
      </c>
      <c r="D1228" s="310">
        <v>-1</v>
      </c>
      <c r="E1228" s="127" t="str">
        <f t="shared" si="158"/>
        <v/>
      </c>
      <c r="F1228" s="317">
        <v>-1</v>
      </c>
      <c r="G1228" s="312">
        <v>-1</v>
      </c>
      <c r="H1228" s="127" t="str">
        <f t="shared" si="159"/>
        <v/>
      </c>
      <c r="I1228" s="312">
        <v>-1</v>
      </c>
      <c r="J1228" s="313">
        <v>-1</v>
      </c>
      <c r="K1228" s="317">
        <v>-1</v>
      </c>
      <c r="L1228" s="312">
        <v>-1</v>
      </c>
      <c r="M1228" s="127" t="str">
        <f t="shared" si="160"/>
        <v/>
      </c>
      <c r="N1228" s="317">
        <v>-1</v>
      </c>
      <c r="O1228" s="312">
        <v>-1</v>
      </c>
      <c r="P1228" s="127" t="str">
        <f t="shared" si="161"/>
        <v/>
      </c>
      <c r="Q1228" s="180"/>
      <c r="R1228" s="149"/>
      <c r="S1228" s="149"/>
      <c r="T1228" s="149"/>
      <c r="U1228" s="149"/>
      <c r="V1228" s="149"/>
      <c r="X1228" s="137"/>
    </row>
    <row r="1229" spans="1:28" ht="15.75" customHeight="1">
      <c r="A1229" s="136" t="str">
        <f>F1217&amp;"m11"</f>
        <v>SNTFm11</v>
      </c>
      <c r="B1229" s="146" t="str">
        <f>IF($F$1="de",headings!$C$16,IF($F$1="fr",headings!$B$16,headings!$A$16))</f>
        <v>November</v>
      </c>
      <c r="C1229" s="294">
        <v>-1</v>
      </c>
      <c r="D1229" s="312">
        <v>-1</v>
      </c>
      <c r="E1229" s="127" t="str">
        <f t="shared" si="158"/>
        <v/>
      </c>
      <c r="F1229" s="317">
        <v>-1</v>
      </c>
      <c r="G1229" s="312">
        <v>-1</v>
      </c>
      <c r="H1229" s="127" t="str">
        <f t="shared" si="159"/>
        <v/>
      </c>
      <c r="I1229" s="312">
        <v>-1</v>
      </c>
      <c r="J1229" s="313">
        <v>-1</v>
      </c>
      <c r="K1229" s="317">
        <v>-1</v>
      </c>
      <c r="L1229" s="312">
        <v>-1</v>
      </c>
      <c r="M1229" s="127" t="str">
        <f t="shared" si="160"/>
        <v/>
      </c>
      <c r="N1229" s="317">
        <v>-1</v>
      </c>
      <c r="O1229" s="312">
        <v>-1</v>
      </c>
      <c r="P1229" s="127" t="str">
        <f t="shared" si="161"/>
        <v/>
      </c>
      <c r="Q1229" s="180"/>
      <c r="R1229" s="149"/>
      <c r="S1229" s="149"/>
      <c r="T1229" s="149"/>
      <c r="U1229" s="149"/>
      <c r="V1229" s="149"/>
      <c r="X1229" s="137"/>
    </row>
    <row r="1230" spans="1:28" ht="15.75" customHeight="1" thickBot="1">
      <c r="A1230" s="136" t="str">
        <f>F1217&amp;"m12"</f>
        <v>SNTFm12</v>
      </c>
      <c r="B1230" s="146" t="str">
        <f>IF($F$1="de",headings!$C$17,IF($F$1="fr",headings!$B$17,headings!$A$17))</f>
        <v>December</v>
      </c>
      <c r="C1230" s="325">
        <v>-1</v>
      </c>
      <c r="D1230" s="314">
        <v>-1</v>
      </c>
      <c r="E1230" s="129" t="str">
        <f t="shared" si="158"/>
        <v/>
      </c>
      <c r="F1230" s="325">
        <v>-1</v>
      </c>
      <c r="G1230" s="314">
        <v>-1</v>
      </c>
      <c r="H1230" s="129" t="str">
        <f t="shared" si="159"/>
        <v/>
      </c>
      <c r="I1230" s="314">
        <v>-1</v>
      </c>
      <c r="J1230" s="316">
        <v>-1</v>
      </c>
      <c r="K1230" s="325">
        <v>-1</v>
      </c>
      <c r="L1230" s="314">
        <v>-1</v>
      </c>
      <c r="M1230" s="129" t="str">
        <f t="shared" si="160"/>
        <v/>
      </c>
      <c r="N1230" s="325">
        <v>-1</v>
      </c>
      <c r="O1230" s="314">
        <v>-1</v>
      </c>
      <c r="P1230" s="129" t="str">
        <f t="shared" si="161"/>
        <v/>
      </c>
      <c r="Q1230" s="180"/>
      <c r="R1230" s="149"/>
      <c r="S1230" s="149"/>
      <c r="T1230" s="149"/>
      <c r="U1230" s="149"/>
      <c r="V1230" s="149"/>
      <c r="X1230" s="137"/>
    </row>
    <row r="1231" spans="1:28" ht="14.4" thickTop="1" thickBot="1">
      <c r="B1231" s="146"/>
      <c r="C1231" s="146"/>
      <c r="D1231" s="146"/>
      <c r="E1231" s="146"/>
      <c r="F1231" s="146"/>
      <c r="G1231" s="146"/>
      <c r="H1231" s="146"/>
      <c r="I1231" s="146"/>
      <c r="J1231" s="146"/>
      <c r="K1231" s="146"/>
      <c r="L1231" s="146"/>
      <c r="M1231" s="146"/>
      <c r="N1231" s="146"/>
      <c r="O1231" s="146"/>
      <c r="P1231" s="146"/>
      <c r="Q1231" s="180"/>
      <c r="R1231" s="149"/>
      <c r="S1231" s="149"/>
      <c r="T1231" s="149"/>
      <c r="U1231" s="149"/>
      <c r="V1231" s="149"/>
      <c r="X1231" s="137"/>
    </row>
    <row r="1232" spans="1:28" s="137" customFormat="1" ht="15.75" customHeight="1" thickTop="1">
      <c r="A1232" s="137" t="str">
        <f>F1217&amp;"q1"</f>
        <v>SNTFq1</v>
      </c>
      <c r="B1232" s="146" t="str">
        <f>IF($F$1="de",headings!$C$31,IF($F$1="fr",headings!$B$31,headings!$A$31))</f>
        <v>Quarter 1</v>
      </c>
      <c r="C1232" s="319" t="str">
        <f>IF(C1221=-1,"-1",C1219+C1220+C1221)</f>
        <v>-1</v>
      </c>
      <c r="D1232" s="320" t="str">
        <f>IF(D1221=-1,"-1",D1219+D1220+D1221)</f>
        <v>-1</v>
      </c>
      <c r="E1232" s="358" t="str">
        <f>IF(C1221+C1222+C1223&lt;=0,"",IF(D1221=-1,"",D1232/C1232*100-100))</f>
        <v/>
      </c>
      <c r="F1232" s="319" t="str">
        <f>IF(F1221=-1,"-1",F1219+F1220+F1221)</f>
        <v>-1</v>
      </c>
      <c r="G1232" s="320" t="str">
        <f>IF(G1221=-1,"-1",G1219+G1220+G1221)</f>
        <v>-1</v>
      </c>
      <c r="H1232" s="358" t="str">
        <f>IF(F1221+F1222+F1223&lt;=0,"",IF(G1221=-1,"",G1232/F1232*100-100))</f>
        <v/>
      </c>
      <c r="I1232" s="320">
        <v>-1</v>
      </c>
      <c r="J1232" s="321">
        <v>-1</v>
      </c>
      <c r="K1232" s="319" t="str">
        <f>IF(K1221=-1,"-1",K1219+K1220+K1221)</f>
        <v>-1</v>
      </c>
      <c r="L1232" s="320" t="str">
        <f>IF(L1221=-1,"-1",L1219+L1220+L1221)</f>
        <v>-1</v>
      </c>
      <c r="M1232" s="358" t="str">
        <f>IF(K1221+K1222+K1223&lt;=0,"",IF(L1221=-1,"",L1232/K1232*100-100))</f>
        <v/>
      </c>
      <c r="N1232" s="319" t="str">
        <f>IF(N1221=-1,"-1",N1219+N1220+N1221)</f>
        <v>-1</v>
      </c>
      <c r="O1232" s="320" t="str">
        <f>IF(O1221=-1,"-1",O1219+O1220+O1221)</f>
        <v>-1</v>
      </c>
      <c r="P1232" s="358" t="str">
        <f>IF(N1221+N1222+N1223&lt;=0,"",IF(O1221=-1,"",O1232/N1232*100-100))</f>
        <v/>
      </c>
      <c r="Q1232" s="180"/>
      <c r="R1232" s="149"/>
      <c r="S1232" s="149"/>
      <c r="T1232" s="149"/>
      <c r="U1232" s="149"/>
      <c r="V1232" s="149"/>
      <c r="X1232" s="136"/>
      <c r="AA1232" s="244"/>
      <c r="AB1232" s="244"/>
    </row>
    <row r="1233" spans="1:28" s="137" customFormat="1" ht="15.75" customHeight="1">
      <c r="A1233" s="137" t="str">
        <f>F1217&amp;"q2"</f>
        <v>SNTFq2</v>
      </c>
      <c r="B1233" s="146" t="str">
        <f>IF($F$1="de",headings!$C$32,IF($F$1="fr",headings!$B$32,headings!$A$32))</f>
        <v>Quarter 2</v>
      </c>
      <c r="C1233" s="322" t="str">
        <f>IF(C1224=-1,"-1",C1222+C1223+C1224)</f>
        <v>-1</v>
      </c>
      <c r="D1233" s="323" t="str">
        <f>IF(D1224=-1,"-1",D1222+D1223+D1224)</f>
        <v>-1</v>
      </c>
      <c r="E1233" s="342" t="str">
        <f>IF(C1222+C1223+C1224&lt;=0,"",IF(D1224=-1,"",D1233/C1233*100-100))</f>
        <v/>
      </c>
      <c r="F1233" s="322" t="str">
        <f>IF(F1224=-1,"-1",F1222+F1223+F1224)</f>
        <v>-1</v>
      </c>
      <c r="G1233" s="323" t="str">
        <f>IF(G1224=-1,"-1",G1222+G1223+G1224)</f>
        <v>-1</v>
      </c>
      <c r="H1233" s="342" t="str">
        <f>IF(F1222+F1223+F1224&lt;=0,"",IF(G1224=-1,"",G1233/F1233*100-100))</f>
        <v/>
      </c>
      <c r="I1233" s="323">
        <v>-1</v>
      </c>
      <c r="J1233" s="324">
        <v>-1</v>
      </c>
      <c r="K1233" s="322" t="str">
        <f>IF(K1224=-1,"-1",K1222+K1223+K1224)</f>
        <v>-1</v>
      </c>
      <c r="L1233" s="323" t="str">
        <f>IF(L1224=-1,"-1",L1222+L1223+L1224)</f>
        <v>-1</v>
      </c>
      <c r="M1233" s="342" t="str">
        <f>IF(K1222+K1223+K1224&lt;=0,"",IF(L1224=-1,"",L1233/K1233*100-100))</f>
        <v/>
      </c>
      <c r="N1233" s="322" t="str">
        <f>IF(N1224=-1,"-1",N1222+N1223+N1224)</f>
        <v>-1</v>
      </c>
      <c r="O1233" s="323" t="str">
        <f>IF(O1224=-1,"-1",O1222+O1223+O1224)</f>
        <v>-1</v>
      </c>
      <c r="P1233" s="342" t="str">
        <f>IF(N1222+N1223+N1224&lt;=0,"",IF(O1224=-1,"",O1233/N1233*100-100))</f>
        <v/>
      </c>
      <c r="Q1233" s="180"/>
      <c r="R1233" s="149"/>
      <c r="S1233" s="149"/>
      <c r="T1233" s="149"/>
      <c r="U1233" s="149"/>
      <c r="V1233" s="149"/>
      <c r="X1233" s="138"/>
      <c r="AA1233" s="244"/>
      <c r="AB1233" s="244"/>
    </row>
    <row r="1234" spans="1:28" s="137" customFormat="1" ht="15.75" customHeight="1">
      <c r="A1234" s="137" t="str">
        <f>F1217&amp;"q3"</f>
        <v>SNTFq3</v>
      </c>
      <c r="B1234" s="146" t="str">
        <f>IF($F$1="de",headings!$C$33,IF($F$1="fr",headings!$B$33,headings!$A$33))</f>
        <v>Quarter 3</v>
      </c>
      <c r="C1234" s="322" t="str">
        <f>IF(C1227=-1,"-1",C1225+C1226+C1227)</f>
        <v>-1</v>
      </c>
      <c r="D1234" s="323" t="str">
        <f>IF(D1227=-1,"-1",D1225+D1226+D1227)</f>
        <v>-1</v>
      </c>
      <c r="E1234" s="342" t="str">
        <f>IF(C1225+C1226+C1227&lt;=0,"",IF(D1227=-1,"",D1234/C1234*100-100))</f>
        <v/>
      </c>
      <c r="F1234" s="322" t="str">
        <f>IF(F1227=-1,"-1",F1225+F1226+F1227)</f>
        <v>-1</v>
      </c>
      <c r="G1234" s="323" t="str">
        <f>IF(G1227=-1,"-1",G1225+G1226+G1227)</f>
        <v>-1</v>
      </c>
      <c r="H1234" s="342" t="str">
        <f>IF(F1225+F1226+F1227&lt;=0,"",IF(G1227=-1,"",G1234/F1234*100-100))</f>
        <v/>
      </c>
      <c r="I1234" s="323">
        <v>-1</v>
      </c>
      <c r="J1234" s="324">
        <v>-1</v>
      </c>
      <c r="K1234" s="322" t="str">
        <f>IF(K1227=-1,"-1",K1225+K1226+K1227)</f>
        <v>-1</v>
      </c>
      <c r="L1234" s="323" t="str">
        <f>IF(L1227=-1,"-1",L1225+L1226+L1227)</f>
        <v>-1</v>
      </c>
      <c r="M1234" s="342" t="str">
        <f>IF(K1225+K1226+K1227&lt;=0,"",IF(L1227=-1,"",L1234/K1234*100-100))</f>
        <v/>
      </c>
      <c r="N1234" s="322" t="str">
        <f>IF(N1227=-1,"-1",N1225+N1226+N1227)</f>
        <v>-1</v>
      </c>
      <c r="O1234" s="323" t="str">
        <f>IF(O1227=-1,"-1",O1225+O1226+O1227)</f>
        <v>-1</v>
      </c>
      <c r="P1234" s="342" t="str">
        <f>IF(N1225+N1226+N1227&lt;=0,"",IF(O1227=-1,"",O1234/N1234*100-100))</f>
        <v/>
      </c>
      <c r="Q1234" s="180"/>
      <c r="R1234" s="149"/>
      <c r="S1234" s="149"/>
      <c r="T1234" s="149"/>
      <c r="U1234" s="149"/>
      <c r="V1234" s="149"/>
      <c r="X1234" s="136"/>
      <c r="AA1234" s="244"/>
      <c r="AB1234" s="244"/>
    </row>
    <row r="1235" spans="1:28" s="137" customFormat="1" ht="15.75" customHeight="1" thickBot="1">
      <c r="A1235" s="137" t="str">
        <f>F1217&amp;"q4"</f>
        <v>SNTFq4</v>
      </c>
      <c r="B1235" s="146" t="str">
        <f>IF($F$1="de",headings!$C$34,IF($F$1="fr",headings!$B$34,headings!$A$34))</f>
        <v>Quarter 4</v>
      </c>
      <c r="C1235" s="325" t="str">
        <f>IF(C1230=-1,"-1",C1228+C1229+C1230)</f>
        <v>-1</v>
      </c>
      <c r="D1235" s="326" t="str">
        <f>IF(D1230=-1,"-1",D1228+D1229+D1230)</f>
        <v>-1</v>
      </c>
      <c r="E1235" s="341" t="str">
        <f>IF(C1228+C1229+C1230&lt;=0,"",IF(D1230=-1,"",D1235/C1235*100-100))</f>
        <v/>
      </c>
      <c r="F1235" s="325" t="str">
        <f>IF(F1230=-1,"-1",F1228+F1229+F1230)</f>
        <v>-1</v>
      </c>
      <c r="G1235" s="326" t="str">
        <f>IF(G1230=-1,"-1",G1228+G1229+G1230)</f>
        <v>-1</v>
      </c>
      <c r="H1235" s="341" t="str">
        <f>IF(F1228+F1229+F1230&lt;=0,"",IF(G1230=-1,"",G1235/F1235*100-100))</f>
        <v/>
      </c>
      <c r="I1235" s="326">
        <v>-1</v>
      </c>
      <c r="J1235" s="327">
        <v>-1</v>
      </c>
      <c r="K1235" s="325" t="str">
        <f>IF(K1230=-1,"-1",K1228+K1229+K1230)</f>
        <v>-1</v>
      </c>
      <c r="L1235" s="326" t="str">
        <f>IF(L1230=-1,"-1",L1228+L1229+L1230)</f>
        <v>-1</v>
      </c>
      <c r="M1235" s="341" t="str">
        <f>IF(K1228+K1229+K1230&lt;=0,"",IF(L1230=-1,"",L1235/K1235*100-100))</f>
        <v/>
      </c>
      <c r="N1235" s="325" t="str">
        <f>IF(N1230=-1,"-1",N1228+N1229+N1230)</f>
        <v>-1</v>
      </c>
      <c r="O1235" s="326" t="str">
        <f>IF(O1230=-1,"-1",O1228+O1229+O1230)</f>
        <v>-1</v>
      </c>
      <c r="P1235" s="341" t="str">
        <f>IF(N1228+N1229+N1230&lt;=0,"",IF(O1230=-1,"",O1235/N1235*100-100))</f>
        <v/>
      </c>
      <c r="Q1235" s="180"/>
      <c r="R1235" s="149"/>
      <c r="S1235" s="149"/>
      <c r="T1235" s="149"/>
      <c r="U1235" s="149"/>
      <c r="V1235" s="149"/>
      <c r="X1235" s="136"/>
      <c r="AA1235" s="244"/>
      <c r="AB1235" s="244"/>
    </row>
    <row r="1236" spans="1:28" ht="14.4" thickTop="1" thickBot="1">
      <c r="B1236" s="146"/>
      <c r="C1236" s="146"/>
      <c r="D1236" s="146"/>
      <c r="E1236" s="146"/>
      <c r="F1236" s="146"/>
      <c r="G1236" s="146"/>
      <c r="H1236" s="146"/>
      <c r="I1236" s="146"/>
      <c r="J1236" s="146"/>
      <c r="K1236" s="146"/>
      <c r="L1236" s="146"/>
      <c r="M1236" s="146"/>
      <c r="N1236" s="146"/>
      <c r="O1236" s="146"/>
      <c r="P1236" s="146"/>
      <c r="Q1236" s="180"/>
      <c r="R1236" s="149"/>
      <c r="S1236" s="149"/>
      <c r="T1236" s="149"/>
      <c r="U1236" s="149"/>
      <c r="V1236" s="149"/>
    </row>
    <row r="1237" spans="1:28" s="138" customFormat="1" ht="15.75" customHeight="1" thickTop="1" thickBot="1">
      <c r="A1237" s="138" t="str">
        <f>F1217&amp;"y"</f>
        <v>SNTFy</v>
      </c>
      <c r="B1237" s="152" t="str">
        <f>IF($F$1="de",headings!$C$35,IF($F$1="fr",headings!$B$35,headings!$A$35))</f>
        <v>Full year</v>
      </c>
      <c r="C1237" s="328" t="str">
        <f>IF(C1230=-1,"-1",SUM(C1232:C1235))</f>
        <v>-1</v>
      </c>
      <c r="D1237" s="329" t="str">
        <f>IF(D1230=-1,"-1",SUM(D1232:D1235))</f>
        <v>-1</v>
      </c>
      <c r="E1237" s="343" t="str">
        <f>IF(SUM(C1219:C1230)&lt;=0,"",IF(D1230=-1,"",D1237/C1237*100-100))</f>
        <v/>
      </c>
      <c r="F1237" s="328" t="str">
        <f>IF(F1230=-1,"-1",SUM(F1232:F1235))</f>
        <v>-1</v>
      </c>
      <c r="G1237" s="329" t="str">
        <f>IF(G1230=-1,"-1",SUM(G1232:G1235))</f>
        <v>-1</v>
      </c>
      <c r="H1237" s="343" t="str">
        <f>IF(SUM(F1219:F1230)&lt;=0,"",IF(G1230=-1,"",G1237/F1237*100-100))</f>
        <v/>
      </c>
      <c r="I1237" s="329">
        <v>-1</v>
      </c>
      <c r="J1237" s="330">
        <v>-1</v>
      </c>
      <c r="K1237" s="328" t="str">
        <f>IF(K1230=-1,"-1",SUM(K1232:K1235))</f>
        <v>-1</v>
      </c>
      <c r="L1237" s="329" t="str">
        <f>IF(L1230=-1,"-1",SUM(L1232:L1235))</f>
        <v>-1</v>
      </c>
      <c r="M1237" s="343" t="str">
        <f>IF(SUM(K1219:K1230)&lt;=0,"",IF(L1230=-1,"",L1237/K1237*100-100))</f>
        <v/>
      </c>
      <c r="N1237" s="328" t="str">
        <f>IF(N1230=-1,"-1",SUM(N1232:N1235))</f>
        <v>-1</v>
      </c>
      <c r="O1237" s="329" t="str">
        <f>IF(O1230=-1,"-1",SUM(O1232:O1235))</f>
        <v>-1</v>
      </c>
      <c r="P1237" s="343" t="str">
        <f>IF(SUM(N1219:N1230)&lt;=0,"",IF(O1230=-1,"",O1237/N1237*100-100))</f>
        <v/>
      </c>
      <c r="Q1237" s="180"/>
      <c r="R1237" s="149"/>
      <c r="S1237" s="149"/>
      <c r="T1237" s="149"/>
      <c r="U1237" s="149"/>
      <c r="V1237" s="149"/>
      <c r="X1237" s="136"/>
    </row>
    <row r="1238" spans="1:28" ht="13.8" thickTop="1">
      <c r="B1238" s="147"/>
      <c r="C1238" s="180"/>
      <c r="D1238" s="180"/>
      <c r="E1238" s="180"/>
      <c r="F1238" s="180"/>
      <c r="G1238" s="180"/>
      <c r="H1238" s="180"/>
      <c r="I1238" s="180"/>
      <c r="J1238" s="180"/>
      <c r="K1238" s="180"/>
      <c r="L1238" s="180"/>
      <c r="M1238" s="180"/>
      <c r="N1238" s="180"/>
      <c r="O1238" s="180"/>
      <c r="P1238" s="180"/>
      <c r="Q1238" s="180"/>
      <c r="R1238" s="180"/>
      <c r="S1238" s="180"/>
      <c r="T1238" s="180"/>
      <c r="U1238" s="149"/>
      <c r="V1238" s="149"/>
    </row>
    <row r="1239" spans="1:28">
      <c r="B1239" s="147"/>
      <c r="C1239" s="180"/>
      <c r="D1239" s="180"/>
      <c r="E1239" s="180"/>
      <c r="F1239" s="180"/>
      <c r="G1239" s="180"/>
      <c r="H1239" s="180"/>
      <c r="I1239" s="180"/>
      <c r="J1239" s="180"/>
      <c r="K1239" s="180"/>
      <c r="L1239" s="180"/>
      <c r="M1239" s="180"/>
      <c r="N1239" s="180"/>
      <c r="O1239" s="180"/>
      <c r="P1239" s="180"/>
      <c r="Q1239" s="180"/>
      <c r="R1239" s="180"/>
      <c r="S1239" s="180"/>
      <c r="T1239" s="180"/>
      <c r="U1239" s="149"/>
      <c r="V1239" s="149"/>
    </row>
    <row r="1240" spans="1:28">
      <c r="B1240" s="152" t="str">
        <f>IF($F$1="de",headings!$C$37,IF($F$1="fr",headings!$B$37,headings!$A$37))</f>
        <v>Comments</v>
      </c>
      <c r="C1240" s="1021"/>
      <c r="D1240" s="1022"/>
      <c r="E1240" s="1022"/>
      <c r="F1240" s="1022"/>
      <c r="G1240" s="1022"/>
      <c r="H1240" s="1022"/>
      <c r="I1240" s="1022"/>
      <c r="J1240" s="1022"/>
      <c r="K1240" s="1022"/>
      <c r="L1240" s="1022"/>
      <c r="M1240" s="1022"/>
      <c r="N1240" s="1022"/>
      <c r="O1240" s="1022"/>
      <c r="P1240" s="1022"/>
      <c r="Q1240" s="1022"/>
      <c r="R1240" s="1022"/>
      <c r="S1240" s="1022"/>
      <c r="T1240" s="1023"/>
      <c r="U1240" s="149"/>
      <c r="V1240" s="149"/>
    </row>
    <row r="1241" spans="1:28">
      <c r="B1241" s="151"/>
      <c r="C1241" s="1024"/>
      <c r="D1241" s="1025"/>
      <c r="E1241" s="1025"/>
      <c r="F1241" s="1025"/>
      <c r="G1241" s="1025"/>
      <c r="H1241" s="1025"/>
      <c r="I1241" s="1025"/>
      <c r="J1241" s="1025"/>
      <c r="K1241" s="1025"/>
      <c r="L1241" s="1025"/>
      <c r="M1241" s="1025"/>
      <c r="N1241" s="1025"/>
      <c r="O1241" s="1025"/>
      <c r="P1241" s="1025"/>
      <c r="Q1241" s="1025"/>
      <c r="R1241" s="1025"/>
      <c r="S1241" s="1025"/>
      <c r="T1241" s="1026"/>
      <c r="U1241" s="149"/>
      <c r="V1241" s="149"/>
    </row>
    <row r="1242" spans="1:28">
      <c r="B1242" s="151"/>
      <c r="C1242" s="1024"/>
      <c r="D1242" s="1025"/>
      <c r="E1242" s="1025"/>
      <c r="F1242" s="1025"/>
      <c r="G1242" s="1025"/>
      <c r="H1242" s="1025"/>
      <c r="I1242" s="1025"/>
      <c r="J1242" s="1025"/>
      <c r="K1242" s="1025"/>
      <c r="L1242" s="1025"/>
      <c r="M1242" s="1025"/>
      <c r="N1242" s="1025"/>
      <c r="O1242" s="1025"/>
      <c r="P1242" s="1025"/>
      <c r="Q1242" s="1025"/>
      <c r="R1242" s="1025"/>
      <c r="S1242" s="1025"/>
      <c r="T1242" s="1026"/>
      <c r="U1242" s="149"/>
      <c r="V1242" s="149"/>
      <c r="X1242" s="141"/>
    </row>
    <row r="1243" spans="1:28">
      <c r="B1243" s="151"/>
      <c r="C1243" s="1027"/>
      <c r="D1243" s="1028"/>
      <c r="E1243" s="1028"/>
      <c r="F1243" s="1028"/>
      <c r="G1243" s="1028"/>
      <c r="H1243" s="1028"/>
      <c r="I1243" s="1028"/>
      <c r="J1243" s="1028"/>
      <c r="K1243" s="1028"/>
      <c r="L1243" s="1028"/>
      <c r="M1243" s="1028"/>
      <c r="N1243" s="1028"/>
      <c r="O1243" s="1028"/>
      <c r="P1243" s="1028"/>
      <c r="Q1243" s="1028"/>
      <c r="R1243" s="1028"/>
      <c r="S1243" s="1028"/>
      <c r="T1243" s="1029"/>
      <c r="U1243" s="149"/>
      <c r="V1243" s="149"/>
      <c r="X1243" s="131"/>
    </row>
    <row r="1244" spans="1:28">
      <c r="B1244" s="151"/>
      <c r="C1244" s="180"/>
      <c r="D1244" s="180"/>
      <c r="E1244" s="180"/>
      <c r="F1244" s="180"/>
      <c r="G1244" s="180"/>
      <c r="H1244" s="180"/>
      <c r="I1244" s="180"/>
      <c r="J1244" s="180"/>
      <c r="K1244" s="180"/>
      <c r="L1244" s="180"/>
      <c r="M1244" s="180"/>
      <c r="N1244" s="180"/>
      <c r="O1244" s="180"/>
      <c r="P1244" s="180"/>
      <c r="Q1244" s="180"/>
      <c r="R1244" s="180"/>
      <c r="S1244" s="180"/>
      <c r="T1244" s="180"/>
      <c r="U1244" s="149"/>
      <c r="V1244" s="149"/>
    </row>
    <row r="1245" spans="1:28">
      <c r="A1245" s="142"/>
      <c r="B1245" s="143"/>
      <c r="C1245" s="181"/>
      <c r="D1245" s="181"/>
      <c r="E1245" s="181"/>
      <c r="F1245" s="181"/>
      <c r="G1245" s="181"/>
      <c r="H1245" s="181"/>
      <c r="I1245" s="181"/>
      <c r="J1245" s="181"/>
      <c r="K1245" s="181"/>
      <c r="L1245" s="181"/>
      <c r="M1245" s="181"/>
      <c r="N1245" s="181"/>
      <c r="O1245" s="181"/>
      <c r="P1245" s="181"/>
      <c r="Q1245" s="181"/>
      <c r="R1245" s="181"/>
      <c r="S1245" s="181"/>
      <c r="T1245" s="181"/>
      <c r="U1245" s="149"/>
      <c r="V1245" s="149"/>
    </row>
    <row r="1246" spans="1:28" s="141" customFormat="1" ht="6.75" customHeight="1">
      <c r="B1246" s="146"/>
      <c r="C1246" s="154"/>
      <c r="D1246" s="154"/>
      <c r="E1246" s="155"/>
      <c r="F1246" s="154"/>
      <c r="G1246" s="154"/>
      <c r="H1246" s="155"/>
      <c r="I1246" s="154"/>
      <c r="J1246" s="154"/>
      <c r="K1246" s="155"/>
      <c r="L1246" s="154"/>
      <c r="M1246" s="154"/>
      <c r="N1246" s="155"/>
      <c r="O1246" s="154"/>
      <c r="P1246" s="154"/>
      <c r="Q1246" s="155"/>
      <c r="R1246" s="154"/>
      <c r="S1246" s="154"/>
      <c r="T1246" s="155"/>
      <c r="U1246" s="149"/>
      <c r="V1246" s="149"/>
      <c r="X1246" s="136"/>
      <c r="AA1246" s="239"/>
      <c r="AB1246" s="239"/>
    </row>
    <row r="1247" spans="1:28" s="131" customFormat="1" ht="17.399999999999999">
      <c r="B1247" s="150" t="str">
        <f>IF($F$1="de",headings!$C$3,IF($F$1="fr",headings!$B$3,headings!$A$3))</f>
        <v>Railway Operator:</v>
      </c>
      <c r="C1247" s="156"/>
      <c r="D1247" s="156"/>
      <c r="E1247" s="156"/>
      <c r="F1247" s="1020" t="s">
        <v>38</v>
      </c>
      <c r="G1247" s="1020"/>
      <c r="H1247" s="1020"/>
      <c r="I1247" s="1020"/>
      <c r="J1247" s="1020"/>
      <c r="K1247" s="157"/>
      <c r="L1247" s="157"/>
      <c r="M1247" s="157"/>
      <c r="N1247" s="157"/>
      <c r="O1247" s="157"/>
      <c r="P1247" s="157"/>
      <c r="Q1247" s="158"/>
      <c r="R1247" s="158"/>
      <c r="S1247" s="158"/>
      <c r="T1247" s="158"/>
      <c r="U1247" s="149"/>
      <c r="V1247" s="149"/>
      <c r="X1247" s="136"/>
      <c r="AA1247" s="243"/>
      <c r="AB1247" s="243"/>
    </row>
    <row r="1248" spans="1:28" ht="6.75" customHeight="1" thickBot="1">
      <c r="B1248" s="146"/>
      <c r="C1248" s="157"/>
      <c r="D1248" s="157"/>
      <c r="E1248" s="159"/>
      <c r="F1248" s="157"/>
      <c r="G1248" s="157"/>
      <c r="H1248" s="157"/>
      <c r="I1248" s="157"/>
      <c r="J1248" s="157"/>
      <c r="K1248" s="157"/>
      <c r="L1248" s="157"/>
      <c r="M1248" s="157"/>
      <c r="N1248" s="157"/>
      <c r="O1248" s="157"/>
      <c r="P1248" s="157"/>
      <c r="Q1248" s="157"/>
      <c r="R1248" s="157"/>
      <c r="S1248" s="157"/>
      <c r="T1248" s="160"/>
      <c r="U1248" s="149"/>
      <c r="V1248" s="149"/>
    </row>
    <row r="1249" spans="1:28" ht="15.75" customHeight="1" thickTop="1">
      <c r="A1249" s="136" t="str">
        <f>F1247&amp;"m01"</f>
        <v>SROm01</v>
      </c>
      <c r="B1249" s="146" t="str">
        <f>IF($F$1="de",headings!$C$6,IF($F$1="fr",headings!$B$6,headings!$A$6))</f>
        <v>January</v>
      </c>
      <c r="C1249" s="293">
        <v>-1</v>
      </c>
      <c r="D1249" s="310">
        <v>-1</v>
      </c>
      <c r="E1249" s="124" t="str">
        <f t="shared" ref="E1249:E1260" si="162">IF(C1249&lt;0.001,"",IF(D1249=-1,"",D1249/C1249*100-100))</f>
        <v/>
      </c>
      <c r="F1249" s="293">
        <v>-1</v>
      </c>
      <c r="G1249" s="310">
        <v>-1</v>
      </c>
      <c r="H1249" s="124" t="str">
        <f t="shared" ref="H1249:H1260" si="163">IF(F1249&lt;0.001,"",IF(G1249=-1,"",G1249/F1249*100-100))</f>
        <v/>
      </c>
      <c r="I1249" s="310">
        <v>-1</v>
      </c>
      <c r="J1249" s="311">
        <v>-1</v>
      </c>
      <c r="K1249" s="293">
        <v>-1</v>
      </c>
      <c r="L1249" s="310">
        <v>-1</v>
      </c>
      <c r="M1249" s="124" t="str">
        <f t="shared" ref="M1249:M1260" si="164">IF(K1249&lt;0.001,"",IF(L1249=-1,"",L1249/K1249*100-100))</f>
        <v/>
      </c>
      <c r="N1249" s="293">
        <v>-1</v>
      </c>
      <c r="O1249" s="310">
        <v>-1</v>
      </c>
      <c r="P1249" s="124" t="str">
        <f t="shared" ref="P1249:P1260" si="165">IF(N1249&lt;0.001,"",IF(O1249=-1,"",O1249/N1249*100-100))</f>
        <v/>
      </c>
      <c r="Q1249" s="149"/>
      <c r="R1249" s="149"/>
      <c r="S1249" s="149"/>
      <c r="T1249" s="149"/>
      <c r="U1249" s="149"/>
      <c r="V1249" s="149"/>
    </row>
    <row r="1250" spans="1:28" ht="15.75" customHeight="1">
      <c r="A1250" s="136" t="str">
        <f>F1247&amp;"m02"</f>
        <v>SROm02</v>
      </c>
      <c r="B1250" s="146" t="str">
        <f>IF($F$1="de",headings!$C$7,IF($F$1="fr",headings!$B$7,headings!$A$7))</f>
        <v>February</v>
      </c>
      <c r="C1250" s="294">
        <v>-1</v>
      </c>
      <c r="D1250" s="312">
        <v>-1</v>
      </c>
      <c r="E1250" s="127" t="str">
        <f t="shared" si="162"/>
        <v/>
      </c>
      <c r="F1250" s="294">
        <v>-1</v>
      </c>
      <c r="G1250" s="312">
        <v>-1</v>
      </c>
      <c r="H1250" s="127" t="str">
        <f t="shared" si="163"/>
        <v/>
      </c>
      <c r="I1250" s="312">
        <v>-1</v>
      </c>
      <c r="J1250" s="313">
        <v>-1</v>
      </c>
      <c r="K1250" s="294">
        <v>-1</v>
      </c>
      <c r="L1250" s="312">
        <v>-1</v>
      </c>
      <c r="M1250" s="127" t="str">
        <f t="shared" si="164"/>
        <v/>
      </c>
      <c r="N1250" s="294">
        <v>-1</v>
      </c>
      <c r="O1250" s="312">
        <v>-1</v>
      </c>
      <c r="P1250" s="127" t="str">
        <f t="shared" si="165"/>
        <v/>
      </c>
      <c r="Q1250" s="149"/>
      <c r="R1250" s="149"/>
      <c r="S1250" s="149"/>
      <c r="T1250" s="149"/>
      <c r="U1250" s="149"/>
      <c r="V1250" s="149"/>
    </row>
    <row r="1251" spans="1:28" ht="15.75" customHeight="1" thickBot="1">
      <c r="A1251" s="136" t="str">
        <f>F1247&amp;"m03"</f>
        <v>SROm03</v>
      </c>
      <c r="B1251" s="146" t="str">
        <f>IF($F$1="de",headings!$C$8,IF($F$1="fr",headings!$B$8,headings!$A$8))</f>
        <v>March</v>
      </c>
      <c r="C1251" s="295">
        <v>-1</v>
      </c>
      <c r="D1251" s="312">
        <v>-1</v>
      </c>
      <c r="E1251" s="129" t="str">
        <f t="shared" si="162"/>
        <v/>
      </c>
      <c r="F1251" s="295">
        <v>-1</v>
      </c>
      <c r="G1251" s="312">
        <v>-1</v>
      </c>
      <c r="H1251" s="129" t="str">
        <f t="shared" si="163"/>
        <v/>
      </c>
      <c r="I1251" s="312">
        <v>-1</v>
      </c>
      <c r="J1251" s="313">
        <v>-1</v>
      </c>
      <c r="K1251" s="295">
        <v>-1</v>
      </c>
      <c r="L1251" s="312">
        <v>-1</v>
      </c>
      <c r="M1251" s="129" t="str">
        <f t="shared" si="164"/>
        <v/>
      </c>
      <c r="N1251" s="295">
        <v>-1</v>
      </c>
      <c r="O1251" s="312">
        <v>-1</v>
      </c>
      <c r="P1251" s="129" t="str">
        <f t="shared" si="165"/>
        <v/>
      </c>
      <c r="Q1251" s="149"/>
      <c r="R1251" s="149"/>
      <c r="S1251" s="149"/>
      <c r="T1251" s="149"/>
      <c r="U1251" s="149"/>
      <c r="V1251" s="149"/>
    </row>
    <row r="1252" spans="1:28" ht="15.75" customHeight="1" thickTop="1">
      <c r="A1252" s="136" t="str">
        <f>F1247&amp;"m04"</f>
        <v>SROm04</v>
      </c>
      <c r="B1252" s="146" t="str">
        <f>IF($F$1="de",headings!$C$9,IF($F$1="fr",headings!$B$9,headings!$A$9))</f>
        <v>April</v>
      </c>
      <c r="C1252" s="309">
        <v>-1</v>
      </c>
      <c r="D1252" s="310">
        <v>-1</v>
      </c>
      <c r="E1252" s="124" t="str">
        <f t="shared" si="162"/>
        <v/>
      </c>
      <c r="F1252" s="309">
        <v>-1</v>
      </c>
      <c r="G1252" s="310">
        <v>-1</v>
      </c>
      <c r="H1252" s="124" t="str">
        <f t="shared" si="163"/>
        <v/>
      </c>
      <c r="I1252" s="310">
        <v>-1</v>
      </c>
      <c r="J1252" s="311">
        <v>-1</v>
      </c>
      <c r="K1252" s="309">
        <v>-1</v>
      </c>
      <c r="L1252" s="310">
        <v>-1</v>
      </c>
      <c r="M1252" s="124" t="str">
        <f t="shared" si="164"/>
        <v/>
      </c>
      <c r="N1252" s="309">
        <v>-1</v>
      </c>
      <c r="O1252" s="310">
        <v>-1</v>
      </c>
      <c r="P1252" s="124" t="str">
        <f t="shared" si="165"/>
        <v/>
      </c>
      <c r="Q1252" s="149"/>
      <c r="R1252" s="149"/>
      <c r="S1252" s="149"/>
      <c r="T1252" s="149"/>
      <c r="U1252" s="149"/>
      <c r="V1252" s="149"/>
    </row>
    <row r="1253" spans="1:28" ht="15.75" customHeight="1">
      <c r="A1253" s="136" t="str">
        <f>F1247&amp;"m05"</f>
        <v>SROm05</v>
      </c>
      <c r="B1253" s="146" t="str">
        <f>IF($F$1="de",headings!$C$10,IF($F$1="fr",headings!$B$10,headings!$A$10))</f>
        <v>May</v>
      </c>
      <c r="C1253" s="294">
        <v>-1</v>
      </c>
      <c r="D1253" s="312">
        <v>-1</v>
      </c>
      <c r="E1253" s="127" t="str">
        <f t="shared" si="162"/>
        <v/>
      </c>
      <c r="F1253" s="294">
        <v>-1</v>
      </c>
      <c r="G1253" s="312">
        <v>-1</v>
      </c>
      <c r="H1253" s="127" t="str">
        <f t="shared" si="163"/>
        <v/>
      </c>
      <c r="I1253" s="312">
        <v>-1</v>
      </c>
      <c r="J1253" s="313">
        <v>-1</v>
      </c>
      <c r="K1253" s="294">
        <v>-1</v>
      </c>
      <c r="L1253" s="312">
        <v>-1</v>
      </c>
      <c r="M1253" s="127" t="str">
        <f t="shared" si="164"/>
        <v/>
      </c>
      <c r="N1253" s="294">
        <v>-1</v>
      </c>
      <c r="O1253" s="312">
        <v>-1</v>
      </c>
      <c r="P1253" s="127" t="str">
        <f t="shared" si="165"/>
        <v/>
      </c>
      <c r="Q1253" s="149"/>
      <c r="R1253" s="149"/>
      <c r="S1253" s="149"/>
      <c r="T1253" s="149"/>
      <c r="U1253" s="149"/>
      <c r="V1253" s="149"/>
    </row>
    <row r="1254" spans="1:28" ht="15.75" customHeight="1" thickBot="1">
      <c r="A1254" s="136" t="str">
        <f>F1247&amp;"m06"</f>
        <v>SROm06</v>
      </c>
      <c r="B1254" s="146" t="str">
        <f>IF($F$1="de",headings!$C$11,IF($F$1="fr",headings!$B$11,headings!$A$11))</f>
        <v>June</v>
      </c>
      <c r="C1254" s="295">
        <v>-1</v>
      </c>
      <c r="D1254" s="312">
        <v>-1</v>
      </c>
      <c r="E1254" s="129" t="str">
        <f t="shared" si="162"/>
        <v/>
      </c>
      <c r="F1254" s="295">
        <v>-1</v>
      </c>
      <c r="G1254" s="312">
        <v>-1</v>
      </c>
      <c r="H1254" s="129" t="str">
        <f t="shared" si="163"/>
        <v/>
      </c>
      <c r="I1254" s="312">
        <v>-1</v>
      </c>
      <c r="J1254" s="313">
        <v>-1</v>
      </c>
      <c r="K1254" s="295">
        <v>-1</v>
      </c>
      <c r="L1254" s="312">
        <v>-1</v>
      </c>
      <c r="M1254" s="129" t="str">
        <f t="shared" si="164"/>
        <v/>
      </c>
      <c r="N1254" s="295">
        <v>-1</v>
      </c>
      <c r="O1254" s="312">
        <v>-1</v>
      </c>
      <c r="P1254" s="129" t="str">
        <f t="shared" si="165"/>
        <v/>
      </c>
      <c r="Q1254" s="149"/>
      <c r="R1254" s="149"/>
      <c r="S1254" s="149"/>
      <c r="T1254" s="149"/>
      <c r="U1254" s="149"/>
      <c r="V1254" s="149"/>
    </row>
    <row r="1255" spans="1:28" ht="15.75" customHeight="1" thickTop="1">
      <c r="A1255" s="136" t="str">
        <f>F1247&amp;"m07"</f>
        <v>SROm07</v>
      </c>
      <c r="B1255" s="146" t="str">
        <f>IF($F$1="de",headings!$C$12,IF($F$1="fr",headings!$B$12,headings!$A$12))</f>
        <v>July</v>
      </c>
      <c r="C1255" s="309">
        <v>-1</v>
      </c>
      <c r="D1255" s="310">
        <v>-1</v>
      </c>
      <c r="E1255" s="127" t="str">
        <f t="shared" si="162"/>
        <v/>
      </c>
      <c r="F1255" s="309">
        <v>-1</v>
      </c>
      <c r="G1255" s="310">
        <v>-1</v>
      </c>
      <c r="H1255" s="127" t="str">
        <f t="shared" si="163"/>
        <v/>
      </c>
      <c r="I1255" s="310">
        <v>-1</v>
      </c>
      <c r="J1255" s="311">
        <v>-1</v>
      </c>
      <c r="K1255" s="309">
        <v>-1</v>
      </c>
      <c r="L1255" s="310">
        <v>-1</v>
      </c>
      <c r="M1255" s="127" t="str">
        <f t="shared" si="164"/>
        <v/>
      </c>
      <c r="N1255" s="309">
        <v>-1</v>
      </c>
      <c r="O1255" s="310">
        <v>-1</v>
      </c>
      <c r="P1255" s="127" t="str">
        <f t="shared" si="165"/>
        <v/>
      </c>
      <c r="Q1255" s="149"/>
      <c r="R1255" s="149"/>
      <c r="S1255" s="149"/>
      <c r="T1255" s="149"/>
      <c r="U1255" s="149"/>
      <c r="V1255" s="149"/>
    </row>
    <row r="1256" spans="1:28" ht="15.75" customHeight="1">
      <c r="A1256" s="136" t="str">
        <f>F1247&amp;"m08"</f>
        <v>SROm08</v>
      </c>
      <c r="B1256" s="146" t="str">
        <f>IF($F$1="de",headings!$C$13,IF($F$1="fr",headings!$B$13,headings!$A$13))</f>
        <v>August</v>
      </c>
      <c r="C1256" s="294">
        <v>-1</v>
      </c>
      <c r="D1256" s="312">
        <v>-1</v>
      </c>
      <c r="E1256" s="127" t="str">
        <f t="shared" si="162"/>
        <v/>
      </c>
      <c r="F1256" s="294">
        <v>-1</v>
      </c>
      <c r="G1256" s="312">
        <v>-1</v>
      </c>
      <c r="H1256" s="127" t="str">
        <f t="shared" si="163"/>
        <v/>
      </c>
      <c r="I1256" s="312">
        <v>-1</v>
      </c>
      <c r="J1256" s="313">
        <v>-1</v>
      </c>
      <c r="K1256" s="294">
        <v>-1</v>
      </c>
      <c r="L1256" s="312">
        <v>-1</v>
      </c>
      <c r="M1256" s="127" t="str">
        <f t="shared" si="164"/>
        <v/>
      </c>
      <c r="N1256" s="294">
        <v>-1</v>
      </c>
      <c r="O1256" s="312">
        <v>-1</v>
      </c>
      <c r="P1256" s="127" t="str">
        <f t="shared" si="165"/>
        <v/>
      </c>
      <c r="Q1256" s="149"/>
      <c r="R1256" s="149"/>
      <c r="S1256" s="149"/>
      <c r="T1256" s="149"/>
      <c r="U1256" s="149"/>
      <c r="V1256" s="149"/>
    </row>
    <row r="1257" spans="1:28" ht="15.75" customHeight="1" thickBot="1">
      <c r="A1257" s="136" t="str">
        <f>F1247&amp;"m09"</f>
        <v>SROm09</v>
      </c>
      <c r="B1257" s="146" t="str">
        <f>IF($F$1="de",headings!$C$14,IF($F$1="fr",headings!$B$14,headings!$A$14))</f>
        <v>September</v>
      </c>
      <c r="C1257" s="295">
        <v>-1</v>
      </c>
      <c r="D1257" s="312">
        <v>-1</v>
      </c>
      <c r="E1257" s="129" t="str">
        <f t="shared" si="162"/>
        <v/>
      </c>
      <c r="F1257" s="295">
        <v>-1</v>
      </c>
      <c r="G1257" s="314">
        <v>-1</v>
      </c>
      <c r="H1257" s="129" t="str">
        <f t="shared" si="163"/>
        <v/>
      </c>
      <c r="I1257" s="315">
        <v>-1</v>
      </c>
      <c r="J1257" s="316">
        <v>-1</v>
      </c>
      <c r="K1257" s="295">
        <v>-1</v>
      </c>
      <c r="L1257" s="312">
        <v>-1</v>
      </c>
      <c r="M1257" s="129" t="str">
        <f t="shared" si="164"/>
        <v/>
      </c>
      <c r="N1257" s="295">
        <v>-1</v>
      </c>
      <c r="O1257" s="314">
        <v>-1</v>
      </c>
      <c r="P1257" s="129" t="str">
        <f t="shared" si="165"/>
        <v/>
      </c>
      <c r="Q1257" s="149"/>
      <c r="R1257" s="149"/>
      <c r="S1257" s="149"/>
      <c r="T1257" s="149"/>
      <c r="U1257" s="149"/>
      <c r="V1257" s="149"/>
    </row>
    <row r="1258" spans="1:28" ht="15.75" customHeight="1" thickTop="1">
      <c r="A1258" s="136" t="str">
        <f>F1247&amp;"m10"</f>
        <v>SROm10</v>
      </c>
      <c r="B1258" s="146" t="str">
        <f>IF($F$1="de",headings!$C$15,IF($F$1="fr",headings!$B$15,headings!$A$15))</f>
        <v>October</v>
      </c>
      <c r="C1258" s="309">
        <v>-1</v>
      </c>
      <c r="D1258" s="310">
        <v>-1</v>
      </c>
      <c r="E1258" s="127" t="str">
        <f t="shared" si="162"/>
        <v/>
      </c>
      <c r="F1258" s="317">
        <v>-1</v>
      </c>
      <c r="G1258" s="312">
        <v>-1</v>
      </c>
      <c r="H1258" s="127" t="str">
        <f t="shared" si="163"/>
        <v/>
      </c>
      <c r="I1258" s="312">
        <v>-1</v>
      </c>
      <c r="J1258" s="313">
        <v>-1</v>
      </c>
      <c r="K1258" s="309">
        <v>-1</v>
      </c>
      <c r="L1258" s="310">
        <v>-1</v>
      </c>
      <c r="M1258" s="127" t="str">
        <f t="shared" si="164"/>
        <v/>
      </c>
      <c r="N1258" s="317">
        <v>-1</v>
      </c>
      <c r="O1258" s="312">
        <v>-1</v>
      </c>
      <c r="P1258" s="127" t="str">
        <f t="shared" si="165"/>
        <v/>
      </c>
      <c r="Q1258" s="149"/>
      <c r="R1258" s="149"/>
      <c r="S1258" s="149"/>
      <c r="T1258" s="149"/>
      <c r="U1258" s="149"/>
      <c r="V1258" s="149"/>
      <c r="X1258" s="137"/>
    </row>
    <row r="1259" spans="1:28" ht="15.75" customHeight="1">
      <c r="A1259" s="136" t="str">
        <f>F1247&amp;"m11"</f>
        <v>SROm11</v>
      </c>
      <c r="B1259" s="146" t="str">
        <f>IF($F$1="de",headings!$C$16,IF($F$1="fr",headings!$B$16,headings!$A$16))</f>
        <v>November</v>
      </c>
      <c r="C1259" s="294">
        <v>-1</v>
      </c>
      <c r="D1259" s="312">
        <v>-1</v>
      </c>
      <c r="E1259" s="127" t="str">
        <f t="shared" si="162"/>
        <v/>
      </c>
      <c r="F1259" s="317">
        <v>-1</v>
      </c>
      <c r="G1259" s="312">
        <v>-1</v>
      </c>
      <c r="H1259" s="127" t="str">
        <f t="shared" si="163"/>
        <v/>
      </c>
      <c r="I1259" s="312">
        <v>-1</v>
      </c>
      <c r="J1259" s="313">
        <v>-1</v>
      </c>
      <c r="K1259" s="294">
        <v>-1</v>
      </c>
      <c r="L1259" s="312">
        <v>-1</v>
      </c>
      <c r="M1259" s="127" t="str">
        <f t="shared" si="164"/>
        <v/>
      </c>
      <c r="N1259" s="317">
        <v>-1</v>
      </c>
      <c r="O1259" s="312">
        <v>-1</v>
      </c>
      <c r="P1259" s="127" t="str">
        <f t="shared" si="165"/>
        <v/>
      </c>
      <c r="Q1259" s="149"/>
      <c r="R1259" s="149"/>
      <c r="S1259" s="149"/>
      <c r="T1259" s="149"/>
      <c r="U1259" s="149"/>
      <c r="V1259" s="149"/>
      <c r="X1259" s="137"/>
    </row>
    <row r="1260" spans="1:28" ht="15.75" customHeight="1" thickBot="1">
      <c r="A1260" s="136" t="str">
        <f>F1247&amp;"m12"</f>
        <v>SROm12</v>
      </c>
      <c r="B1260" s="146" t="str">
        <f>IF($F$1="de",headings!$C$17,IF($F$1="fr",headings!$B$17,headings!$A$17))</f>
        <v>December</v>
      </c>
      <c r="C1260" s="325">
        <v>-1</v>
      </c>
      <c r="D1260" s="314">
        <v>-1</v>
      </c>
      <c r="E1260" s="129" t="str">
        <f t="shared" si="162"/>
        <v/>
      </c>
      <c r="F1260" s="325">
        <v>-1</v>
      </c>
      <c r="G1260" s="314">
        <v>-1</v>
      </c>
      <c r="H1260" s="129" t="str">
        <f t="shared" si="163"/>
        <v/>
      </c>
      <c r="I1260" s="314">
        <v>-1</v>
      </c>
      <c r="J1260" s="316">
        <v>-1</v>
      </c>
      <c r="K1260" s="325">
        <v>-1</v>
      </c>
      <c r="L1260" s="314">
        <v>-1</v>
      </c>
      <c r="M1260" s="129" t="str">
        <f t="shared" si="164"/>
        <v/>
      </c>
      <c r="N1260" s="325">
        <v>-1</v>
      </c>
      <c r="O1260" s="314">
        <v>-1</v>
      </c>
      <c r="P1260" s="129" t="str">
        <f t="shared" si="165"/>
        <v/>
      </c>
      <c r="Q1260" s="149"/>
      <c r="R1260" s="149"/>
      <c r="S1260" s="149"/>
      <c r="T1260" s="149"/>
      <c r="U1260" s="149"/>
      <c r="V1260" s="149"/>
      <c r="X1260" s="137"/>
    </row>
    <row r="1261" spans="1:28" ht="14.4" thickTop="1" thickBot="1">
      <c r="B1261" s="146"/>
      <c r="C1261" s="146"/>
      <c r="D1261" s="146"/>
      <c r="E1261" s="146"/>
      <c r="F1261" s="146"/>
      <c r="G1261" s="146"/>
      <c r="H1261" s="146"/>
      <c r="I1261" s="146"/>
      <c r="J1261" s="146"/>
      <c r="K1261" s="146"/>
      <c r="L1261" s="146"/>
      <c r="M1261" s="146"/>
      <c r="N1261" s="146"/>
      <c r="O1261" s="146"/>
      <c r="P1261" s="146"/>
      <c r="Q1261" s="149"/>
      <c r="R1261" s="149"/>
      <c r="S1261" s="149"/>
      <c r="T1261" s="149"/>
      <c r="U1261" s="149"/>
      <c r="V1261" s="149"/>
      <c r="X1261" s="137"/>
    </row>
    <row r="1262" spans="1:28" s="137" customFormat="1" ht="15.75" customHeight="1" thickTop="1">
      <c r="A1262" s="137" t="str">
        <f>F1247&amp;"q1"</f>
        <v>SROq1</v>
      </c>
      <c r="B1262" s="146" t="str">
        <f>IF($F$1="de",headings!$C$31,IF($F$1="fr",headings!$B$31,headings!$A$31))</f>
        <v>Quarter 1</v>
      </c>
      <c r="C1262" s="319" t="str">
        <f>IF(C1251=-1,"-1",C1249+C1250+C1251)</f>
        <v>-1</v>
      </c>
      <c r="D1262" s="320" t="str">
        <f>IF(D1251=-1,"-1",D1249+D1250+D1251)</f>
        <v>-1</v>
      </c>
      <c r="E1262" s="358" t="str">
        <f>IF(C1251+C1252+C1253&lt;=0,"",IF(D1251=-1,"",D1262/C1262*100-100))</f>
        <v/>
      </c>
      <c r="F1262" s="319" t="str">
        <f>IF(F1251=-1,"-1",F1249+F1250+F1251)</f>
        <v>-1</v>
      </c>
      <c r="G1262" s="320" t="str">
        <f>IF(G1251=-1,"-1",G1249+G1250+G1251)</f>
        <v>-1</v>
      </c>
      <c r="H1262" s="358" t="str">
        <f>IF(F1251+F1252+F1253&lt;=0,"",IF(G1251=-1,"",G1262/F1262*100-100))</f>
        <v/>
      </c>
      <c r="I1262" s="320" t="str">
        <f>IF(I1251=-1,"-1",I1249+I1250+I1251)</f>
        <v>-1</v>
      </c>
      <c r="J1262" s="321" t="str">
        <f>IF(J1251=-1,"-1",J1249+J1250+J1251)</f>
        <v>-1</v>
      </c>
      <c r="K1262" s="319" t="str">
        <f>IF(K1251=-1,"-1",K1249+K1250+K1251)</f>
        <v>-1</v>
      </c>
      <c r="L1262" s="320" t="str">
        <f>IF(L1251=-1,"-1",L1249+L1250+L1251)</f>
        <v>-1</v>
      </c>
      <c r="M1262" s="358" t="str">
        <f>IF(K1251+K1252+K1253&lt;=0,"",IF(L1251=-1,"",L1262/K1262*100-100))</f>
        <v/>
      </c>
      <c r="N1262" s="319" t="str">
        <f>IF(N1251=-1,"-1",N1249+N1250+N1251)</f>
        <v>-1</v>
      </c>
      <c r="O1262" s="320" t="str">
        <f>IF(O1251=-1,"-1",O1249+O1250+O1251)</f>
        <v>-1</v>
      </c>
      <c r="P1262" s="358" t="str">
        <f>IF(N1251+N1252+N1253&lt;=0,"",IF(O1251=-1,"",O1262/N1262*100-100))</f>
        <v/>
      </c>
      <c r="Q1262" s="149"/>
      <c r="R1262" s="149"/>
      <c r="S1262" s="149"/>
      <c r="T1262" s="149"/>
      <c r="U1262" s="149"/>
      <c r="V1262" s="149"/>
      <c r="X1262" s="136"/>
      <c r="AA1262" s="244"/>
      <c r="AB1262" s="244"/>
    </row>
    <row r="1263" spans="1:28" s="137" customFormat="1" ht="15.75" customHeight="1">
      <c r="A1263" s="137" t="str">
        <f>F1247&amp;"q2"</f>
        <v>SROq2</v>
      </c>
      <c r="B1263" s="146" t="str">
        <f>IF($F$1="de",headings!$C$32,IF($F$1="fr",headings!$B$32,headings!$A$32))</f>
        <v>Quarter 2</v>
      </c>
      <c r="C1263" s="322" t="str">
        <f>IF(C1254=-1,"-1",C1252+C1253+C1254)</f>
        <v>-1</v>
      </c>
      <c r="D1263" s="323" t="str">
        <f>IF(D1254=-1,"-1",D1252+D1253+D1254)</f>
        <v>-1</v>
      </c>
      <c r="E1263" s="342" t="str">
        <f>IF(C1252+C1253+C1254&lt;=0,"",IF(D1254=-1,"",D1263/C1263*100-100))</f>
        <v/>
      </c>
      <c r="F1263" s="322" t="str">
        <f>IF(F1254=-1,"-1",F1252+F1253+F1254)</f>
        <v>-1</v>
      </c>
      <c r="G1263" s="323" t="str">
        <f>IF(G1254=-1,"-1",G1252+G1253+G1254)</f>
        <v>-1</v>
      </c>
      <c r="H1263" s="342" t="str">
        <f>IF(F1252+F1253+F1254&lt;=0,"",IF(G1254=-1,"",G1263/F1263*100-100))</f>
        <v/>
      </c>
      <c r="I1263" s="323" t="str">
        <f>IF(I1254=-1,"-1",I1252+I1253+I1254)</f>
        <v>-1</v>
      </c>
      <c r="J1263" s="324" t="str">
        <f>IF(J1254=-1,"-1",J1252+J1253+J1254)</f>
        <v>-1</v>
      </c>
      <c r="K1263" s="322" t="str">
        <f>IF(K1254=-1,"-1",K1252+K1253+K1254)</f>
        <v>-1</v>
      </c>
      <c r="L1263" s="323" t="str">
        <f>IF(L1254=-1,"-1",L1252+L1253+L1254)</f>
        <v>-1</v>
      </c>
      <c r="M1263" s="342" t="str">
        <f>IF(K1252+K1253+K1254&lt;=0,"",IF(L1254=-1,"",L1263/K1263*100-100))</f>
        <v/>
      </c>
      <c r="N1263" s="322" t="str">
        <f>IF(N1254=-1,"-1",N1252+N1253+N1254)</f>
        <v>-1</v>
      </c>
      <c r="O1263" s="323" t="str">
        <f>IF(O1254=-1,"-1",O1252+O1253+O1254)</f>
        <v>-1</v>
      </c>
      <c r="P1263" s="342" t="str">
        <f>IF(N1252+N1253+N1254&lt;=0,"",IF(O1254=-1,"",O1263/N1263*100-100))</f>
        <v/>
      </c>
      <c r="Q1263" s="149"/>
      <c r="R1263" s="149"/>
      <c r="S1263" s="149"/>
      <c r="T1263" s="149"/>
      <c r="U1263" s="149"/>
      <c r="V1263" s="149"/>
      <c r="X1263" s="138"/>
      <c r="AA1263" s="244"/>
      <c r="AB1263" s="244"/>
    </row>
    <row r="1264" spans="1:28" s="137" customFormat="1" ht="15.75" customHeight="1">
      <c r="A1264" s="137" t="str">
        <f>F1247&amp;"q3"</f>
        <v>SROq3</v>
      </c>
      <c r="B1264" s="146" t="str">
        <f>IF($F$1="de",headings!$C$33,IF($F$1="fr",headings!$B$33,headings!$A$33))</f>
        <v>Quarter 3</v>
      </c>
      <c r="C1264" s="322" t="str">
        <f>IF(C1257=-1,"-1",C1255+C1256+C1257)</f>
        <v>-1</v>
      </c>
      <c r="D1264" s="323" t="str">
        <f>IF(D1257=-1,"-1",D1255+D1256+D1257)</f>
        <v>-1</v>
      </c>
      <c r="E1264" s="342" t="str">
        <f>IF(C1255+C1256+C1257&lt;=0,"",IF(D1257=-1,"",D1264/C1264*100-100))</f>
        <v/>
      </c>
      <c r="F1264" s="322" t="str">
        <f>IF(F1257=-1,"-1",F1255+F1256+F1257)</f>
        <v>-1</v>
      </c>
      <c r="G1264" s="323" t="str">
        <f>IF(G1257=-1,"-1",G1255+G1256+G1257)</f>
        <v>-1</v>
      </c>
      <c r="H1264" s="342" t="str">
        <f>IF(F1255+F1256+F1257&lt;=0,"",IF(G1257=-1,"",G1264/F1264*100-100))</f>
        <v/>
      </c>
      <c r="I1264" s="323" t="str">
        <f>IF(I1257=-1,"-1",I1255+I1256+I1257)</f>
        <v>-1</v>
      </c>
      <c r="J1264" s="324" t="str">
        <f>IF(J1257=-1,"-1",J1255+J1256+J1257)</f>
        <v>-1</v>
      </c>
      <c r="K1264" s="322" t="str">
        <f>IF(K1257=-1,"-1",K1255+K1256+K1257)</f>
        <v>-1</v>
      </c>
      <c r="L1264" s="323" t="str">
        <f>IF(L1257=-1,"-1",L1255+L1256+L1257)</f>
        <v>-1</v>
      </c>
      <c r="M1264" s="342" t="str">
        <f>IF(K1255+K1256+K1257&lt;=0,"",IF(L1257=-1,"",L1264/K1264*100-100))</f>
        <v/>
      </c>
      <c r="N1264" s="322" t="str">
        <f>IF(N1257=-1,"-1",N1255+N1256+N1257)</f>
        <v>-1</v>
      </c>
      <c r="O1264" s="323" t="str">
        <f>IF(O1257=-1,"-1",O1255+O1256+O1257)</f>
        <v>-1</v>
      </c>
      <c r="P1264" s="342" t="str">
        <f>IF(N1255+N1256+N1257&lt;=0,"",IF(O1257=-1,"",O1264/N1264*100-100))</f>
        <v/>
      </c>
      <c r="Q1264" s="149"/>
      <c r="R1264" s="149"/>
      <c r="S1264" s="149"/>
      <c r="T1264" s="149"/>
      <c r="U1264" s="149"/>
      <c r="V1264" s="149"/>
      <c r="X1264" s="136"/>
      <c r="AA1264" s="244"/>
      <c r="AB1264" s="244"/>
    </row>
    <row r="1265" spans="1:28" s="137" customFormat="1" ht="15.75" customHeight="1" thickBot="1">
      <c r="A1265" s="137" t="str">
        <f>F1247&amp;"q4"</f>
        <v>SROq4</v>
      </c>
      <c r="B1265" s="146" t="str">
        <f>IF($F$1="de",headings!$C$34,IF($F$1="fr",headings!$B$34,headings!$A$34))</f>
        <v>Quarter 4</v>
      </c>
      <c r="C1265" s="325" t="str">
        <f>IF(C1260=-1,"-1",C1258+C1259+C1260)</f>
        <v>-1</v>
      </c>
      <c r="D1265" s="326" t="str">
        <f>IF(D1260=-1,"-1",D1258+D1259+D1260)</f>
        <v>-1</v>
      </c>
      <c r="E1265" s="341" t="str">
        <f>IF(C1258+C1259+C1260&lt;=0,"",IF(D1260=-1,"",D1265/C1265*100-100))</f>
        <v/>
      </c>
      <c r="F1265" s="325" t="str">
        <f>IF(F1260=-1,"-1",F1258+F1259+F1260)</f>
        <v>-1</v>
      </c>
      <c r="G1265" s="326" t="str">
        <f>IF(G1260=-1,"-1",G1258+G1259+G1260)</f>
        <v>-1</v>
      </c>
      <c r="H1265" s="341" t="str">
        <f>IF(F1258+F1259+F1260&lt;=0,"",IF(G1260=-1,"",G1265/F1265*100-100))</f>
        <v/>
      </c>
      <c r="I1265" s="326" t="str">
        <f>IF(I1260=-1,"-1",I1258+I1259+I1260)</f>
        <v>-1</v>
      </c>
      <c r="J1265" s="327" t="str">
        <f>IF(J1260=-1,"-1",J1258+J1259+J1260)</f>
        <v>-1</v>
      </c>
      <c r="K1265" s="325" t="str">
        <f>IF(K1260=-1,"-1",K1258+K1259+K1260)</f>
        <v>-1</v>
      </c>
      <c r="L1265" s="326" t="str">
        <f>IF(L1260=-1,"-1",L1258+L1259+L1260)</f>
        <v>-1</v>
      </c>
      <c r="M1265" s="341" t="str">
        <f>IF(K1258+K1259+K1260&lt;=0,"",IF(L1260=-1,"",L1265/K1265*100-100))</f>
        <v/>
      </c>
      <c r="N1265" s="325" t="str">
        <f>IF(N1260=-1,"-1",N1258+N1259+N1260)</f>
        <v>-1</v>
      </c>
      <c r="O1265" s="326" t="str">
        <f>IF(O1260=-1,"-1",O1258+O1259+O1260)</f>
        <v>-1</v>
      </c>
      <c r="P1265" s="341" t="str">
        <f>IF(N1258+N1259+N1260&lt;=0,"",IF(O1260=-1,"",O1265/N1265*100-100))</f>
        <v/>
      </c>
      <c r="Q1265" s="149"/>
      <c r="R1265" s="149"/>
      <c r="S1265" s="149"/>
      <c r="T1265" s="149"/>
      <c r="U1265" s="149"/>
      <c r="V1265" s="149"/>
      <c r="X1265" s="136"/>
      <c r="AA1265" s="244"/>
      <c r="AB1265" s="244"/>
    </row>
    <row r="1266" spans="1:28" ht="14.4" thickTop="1" thickBot="1">
      <c r="B1266" s="146"/>
      <c r="C1266" s="146"/>
      <c r="D1266" s="146"/>
      <c r="E1266" s="146"/>
      <c r="F1266" s="146"/>
      <c r="G1266" s="146"/>
      <c r="H1266" s="146"/>
      <c r="I1266" s="146"/>
      <c r="J1266" s="146"/>
      <c r="K1266" s="146"/>
      <c r="L1266" s="146"/>
      <c r="M1266" s="146"/>
      <c r="N1266" s="146"/>
      <c r="O1266" s="146"/>
      <c r="P1266" s="146"/>
      <c r="Q1266" s="149"/>
      <c r="R1266" s="149"/>
      <c r="S1266" s="149"/>
      <c r="T1266" s="149"/>
      <c r="U1266" s="149"/>
      <c r="V1266" s="149"/>
    </row>
    <row r="1267" spans="1:28" s="138" customFormat="1" ht="15.75" customHeight="1" thickTop="1" thickBot="1">
      <c r="A1267" s="138" t="str">
        <f>F1247&amp;"y"</f>
        <v>SROy</v>
      </c>
      <c r="B1267" s="152" t="str">
        <f>IF($F$1="de",headings!$C$35,IF($F$1="fr",headings!$B$35,headings!$A$35))</f>
        <v>Full year</v>
      </c>
      <c r="C1267" s="328" t="str">
        <f>IF(C1260=-1,"-1",SUM(C1262:C1265))</f>
        <v>-1</v>
      </c>
      <c r="D1267" s="329" t="str">
        <f>IF(D1260=-1,"-1",SUM(D1262:D1265))</f>
        <v>-1</v>
      </c>
      <c r="E1267" s="343" t="str">
        <f>IF(SUM(C1249:C1260)&lt;=0,"",IF(D1260=-1,"",D1267/C1267*100-100))</f>
        <v/>
      </c>
      <c r="F1267" s="328" t="str">
        <f>IF(F1260=-1,"-1",SUM(F1262:F1265))</f>
        <v>-1</v>
      </c>
      <c r="G1267" s="329" t="str">
        <f>IF(G1260=-1,"-1",SUM(G1262:G1265))</f>
        <v>-1</v>
      </c>
      <c r="H1267" s="343" t="str">
        <f>IF(SUM(F1249:F1260)&lt;=0,"",IF(G1260=-1,"",G1267/F1267*100-100))</f>
        <v/>
      </c>
      <c r="I1267" s="329" t="str">
        <f>IF(I1260=-1,"-1",SUM(I1262:I1265))</f>
        <v>-1</v>
      </c>
      <c r="J1267" s="330" t="str">
        <f>IF(J1260=-1,"-1",SUM(J1262:J1265))</f>
        <v>-1</v>
      </c>
      <c r="K1267" s="328" t="str">
        <f>IF(K1260=-1,"-1",SUM(K1262:K1265))</f>
        <v>-1</v>
      </c>
      <c r="L1267" s="329" t="str">
        <f>IF(L1260=-1,"-1",SUM(L1262:L1265))</f>
        <v>-1</v>
      </c>
      <c r="M1267" s="343" t="str">
        <f>IF(SUM(K1249:K1260)&lt;=0,"",IF(L1260=-1,"",L1267/K1267*100-100))</f>
        <v/>
      </c>
      <c r="N1267" s="328" t="str">
        <f>IF(N1260=-1,"-1",SUM(N1262:N1265))</f>
        <v>-1</v>
      </c>
      <c r="O1267" s="329" t="str">
        <f>IF(O1260=-1,"-1",SUM(O1262:O1265))</f>
        <v>-1</v>
      </c>
      <c r="P1267" s="343" t="str">
        <f>IF(SUM(N1249:N1260)&lt;=0,"",IF(O1260=-1,"",O1267/N1267*100-100))</f>
        <v/>
      </c>
      <c r="Q1267" s="149"/>
      <c r="R1267" s="149"/>
      <c r="S1267" s="149"/>
      <c r="T1267" s="149"/>
      <c r="U1267" s="149"/>
      <c r="V1267" s="149"/>
      <c r="X1267" s="136"/>
    </row>
    <row r="1268" spans="1:28" ht="13.8" thickTop="1">
      <c r="B1268" s="147"/>
      <c r="C1268" s="180"/>
      <c r="D1268" s="180"/>
      <c r="E1268" s="180"/>
      <c r="F1268" s="180"/>
      <c r="G1268" s="180"/>
      <c r="H1268" s="180"/>
      <c r="I1268" s="180"/>
      <c r="J1268" s="180"/>
      <c r="K1268" s="180"/>
      <c r="L1268" s="180"/>
      <c r="M1268" s="180"/>
      <c r="N1268" s="180"/>
      <c r="O1268" s="180"/>
      <c r="P1268" s="180"/>
      <c r="Q1268" s="180"/>
      <c r="R1268" s="180"/>
      <c r="S1268" s="180"/>
      <c r="T1268" s="180"/>
      <c r="U1268" s="149"/>
      <c r="V1268" s="149"/>
    </row>
    <row r="1269" spans="1:28">
      <c r="B1269" s="147"/>
      <c r="C1269" s="180"/>
      <c r="D1269" s="180"/>
      <c r="E1269" s="180"/>
      <c r="F1269" s="180"/>
      <c r="G1269" s="180"/>
      <c r="H1269" s="180"/>
      <c r="I1269" s="180"/>
      <c r="J1269" s="180"/>
      <c r="K1269" s="180"/>
      <c r="L1269" s="180"/>
      <c r="M1269" s="180"/>
      <c r="N1269" s="180"/>
      <c r="O1269" s="180"/>
      <c r="P1269" s="180"/>
      <c r="Q1269" s="180"/>
      <c r="R1269" s="180"/>
      <c r="S1269" s="180"/>
      <c r="T1269" s="180"/>
      <c r="U1269" s="149"/>
      <c r="V1269" s="149"/>
    </row>
    <row r="1270" spans="1:28">
      <c r="B1270" s="152" t="str">
        <f>IF($F$1="de",headings!$C$37,IF($F$1="fr",headings!$B$37,headings!$A$37))</f>
        <v>Comments</v>
      </c>
      <c r="C1270" s="1111" t="s">
        <v>253</v>
      </c>
      <c r="D1270" s="1112"/>
      <c r="E1270" s="1112"/>
      <c r="F1270" s="1112"/>
      <c r="G1270" s="1112"/>
      <c r="H1270" s="1112"/>
      <c r="I1270" s="1112"/>
      <c r="J1270" s="1112"/>
      <c r="K1270" s="1112"/>
      <c r="L1270" s="1112"/>
      <c r="M1270" s="1112"/>
      <c r="N1270" s="1112"/>
      <c r="O1270" s="1112"/>
      <c r="P1270" s="1112"/>
      <c r="Q1270" s="1112"/>
      <c r="R1270" s="1112"/>
      <c r="S1270" s="1112"/>
      <c r="T1270" s="1113"/>
      <c r="U1270" s="149"/>
      <c r="V1270" s="149"/>
    </row>
    <row r="1271" spans="1:28">
      <c r="B1271" s="151"/>
      <c r="C1271" s="1114"/>
      <c r="D1271" s="1115"/>
      <c r="E1271" s="1115"/>
      <c r="F1271" s="1115"/>
      <c r="G1271" s="1115"/>
      <c r="H1271" s="1115"/>
      <c r="I1271" s="1115"/>
      <c r="J1271" s="1115"/>
      <c r="K1271" s="1115"/>
      <c r="L1271" s="1115"/>
      <c r="M1271" s="1115"/>
      <c r="N1271" s="1115"/>
      <c r="O1271" s="1115"/>
      <c r="P1271" s="1115"/>
      <c r="Q1271" s="1115"/>
      <c r="R1271" s="1115"/>
      <c r="S1271" s="1115"/>
      <c r="T1271" s="1116"/>
      <c r="U1271" s="149"/>
      <c r="V1271" s="149"/>
    </row>
    <row r="1272" spans="1:28">
      <c r="B1272" s="151"/>
      <c r="C1272" s="1114"/>
      <c r="D1272" s="1115"/>
      <c r="E1272" s="1115"/>
      <c r="F1272" s="1115"/>
      <c r="G1272" s="1115"/>
      <c r="H1272" s="1115"/>
      <c r="I1272" s="1115"/>
      <c r="J1272" s="1115"/>
      <c r="K1272" s="1115"/>
      <c r="L1272" s="1115"/>
      <c r="M1272" s="1115"/>
      <c r="N1272" s="1115"/>
      <c r="O1272" s="1115"/>
      <c r="P1272" s="1115"/>
      <c r="Q1272" s="1115"/>
      <c r="R1272" s="1115"/>
      <c r="S1272" s="1115"/>
      <c r="T1272" s="1116"/>
      <c r="U1272" s="149"/>
      <c r="V1272" s="149"/>
      <c r="X1272" s="141"/>
    </row>
    <row r="1273" spans="1:28">
      <c r="B1273" s="151"/>
      <c r="C1273" s="1117"/>
      <c r="D1273" s="1118"/>
      <c r="E1273" s="1118"/>
      <c r="F1273" s="1118"/>
      <c r="G1273" s="1118"/>
      <c r="H1273" s="1118"/>
      <c r="I1273" s="1118"/>
      <c r="J1273" s="1118"/>
      <c r="K1273" s="1118"/>
      <c r="L1273" s="1118"/>
      <c r="M1273" s="1118"/>
      <c r="N1273" s="1118"/>
      <c r="O1273" s="1118"/>
      <c r="P1273" s="1118"/>
      <c r="Q1273" s="1118"/>
      <c r="R1273" s="1118"/>
      <c r="S1273" s="1118"/>
      <c r="T1273" s="1119"/>
      <c r="U1273" s="149"/>
      <c r="V1273" s="149"/>
      <c r="X1273" s="131"/>
    </row>
    <row r="1274" spans="1:28">
      <c r="B1274" s="151"/>
      <c r="C1274" s="180"/>
      <c r="D1274" s="180"/>
      <c r="E1274" s="180"/>
      <c r="F1274" s="180"/>
      <c r="G1274" s="180"/>
      <c r="H1274" s="180"/>
      <c r="I1274" s="180"/>
      <c r="J1274" s="180"/>
      <c r="K1274" s="180"/>
      <c r="L1274" s="180"/>
      <c r="M1274" s="180"/>
      <c r="N1274" s="180"/>
      <c r="O1274" s="180"/>
      <c r="P1274" s="180"/>
      <c r="Q1274" s="180"/>
      <c r="R1274" s="180"/>
      <c r="S1274" s="180"/>
      <c r="T1274" s="180"/>
      <c r="U1274" s="149"/>
      <c r="V1274" s="149"/>
    </row>
    <row r="1275" spans="1:28">
      <c r="A1275" s="142"/>
      <c r="B1275" s="143"/>
      <c r="C1275" s="181"/>
      <c r="D1275" s="181"/>
      <c r="E1275" s="181"/>
      <c r="F1275" s="181"/>
      <c r="G1275" s="181"/>
      <c r="H1275" s="181"/>
      <c r="I1275" s="181"/>
      <c r="J1275" s="181"/>
      <c r="K1275" s="181"/>
      <c r="L1275" s="181"/>
      <c r="M1275" s="181"/>
      <c r="N1275" s="181"/>
      <c r="O1275" s="181"/>
      <c r="P1275" s="181"/>
      <c r="Q1275" s="181"/>
      <c r="R1275" s="181"/>
      <c r="S1275" s="181"/>
      <c r="T1275" s="181"/>
      <c r="U1275" s="149"/>
      <c r="V1275" s="149"/>
    </row>
    <row r="1276" spans="1:28" s="141" customFormat="1" ht="6.75" customHeight="1">
      <c r="B1276" s="146"/>
      <c r="C1276" s="154"/>
      <c r="D1276" s="154"/>
      <c r="E1276" s="155"/>
      <c r="F1276" s="154"/>
      <c r="G1276" s="154"/>
      <c r="H1276" s="155"/>
      <c r="I1276" s="154"/>
      <c r="J1276" s="154"/>
      <c r="K1276" s="155"/>
      <c r="L1276" s="154"/>
      <c r="M1276" s="154"/>
      <c r="N1276" s="155"/>
      <c r="O1276" s="154"/>
      <c r="P1276" s="154"/>
      <c r="Q1276" s="155"/>
      <c r="R1276" s="154"/>
      <c r="S1276" s="154"/>
      <c r="T1276" s="155"/>
      <c r="U1276" s="149"/>
      <c r="V1276" s="149"/>
      <c r="X1276" s="136"/>
      <c r="AA1276" s="239"/>
      <c r="AB1276" s="239"/>
    </row>
    <row r="1277" spans="1:28" s="131" customFormat="1" ht="17.399999999999999">
      <c r="B1277" s="150" t="str">
        <f>IF($F$1="de",headings!$C$3,IF($F$1="fr",headings!$B$3,headings!$A$3))</f>
        <v>Railway Operator:</v>
      </c>
      <c r="C1277" s="156"/>
      <c r="D1277" s="156"/>
      <c r="E1277" s="156"/>
      <c r="F1277" s="1020" t="s">
        <v>57</v>
      </c>
      <c r="G1277" s="1020"/>
      <c r="H1277" s="1020"/>
      <c r="I1277" s="1020"/>
      <c r="J1277" s="1020"/>
      <c r="K1277" s="157"/>
      <c r="L1277" s="157"/>
      <c r="M1277" s="157"/>
      <c r="N1277" s="157"/>
      <c r="O1277" s="157"/>
      <c r="P1277" s="157"/>
      <c r="Q1277" s="158"/>
      <c r="R1277" s="158"/>
      <c r="S1277" s="158"/>
      <c r="T1277" s="158"/>
      <c r="U1277" s="149"/>
      <c r="V1277" s="149"/>
      <c r="X1277" s="136"/>
      <c r="AA1277" s="243"/>
      <c r="AB1277" s="243"/>
    </row>
    <row r="1278" spans="1:28" ht="6.75" customHeight="1" thickBot="1">
      <c r="B1278" s="146"/>
      <c r="C1278" s="157"/>
      <c r="D1278" s="157"/>
      <c r="E1278" s="159"/>
      <c r="F1278" s="157"/>
      <c r="G1278" s="157"/>
      <c r="H1278" s="157"/>
      <c r="I1278" s="157"/>
      <c r="J1278" s="157"/>
      <c r="K1278" s="157"/>
      <c r="L1278" s="157"/>
      <c r="M1278" s="157"/>
      <c r="N1278" s="157"/>
      <c r="O1278" s="157"/>
      <c r="P1278" s="157"/>
      <c r="Q1278" s="157"/>
      <c r="R1278" s="157"/>
      <c r="S1278" s="157"/>
      <c r="T1278" s="160"/>
      <c r="U1278" s="149"/>
      <c r="V1278" s="149"/>
    </row>
    <row r="1279" spans="1:28" ht="15.75" customHeight="1" thickTop="1">
      <c r="A1279" s="136" t="str">
        <f>F1277&amp;"m01"</f>
        <v>SZm01</v>
      </c>
      <c r="B1279" s="146" t="str">
        <f>IF($F$1="de",headings!$C$6,IF($F$1="fr",headings!$B$6,headings!$A$6))</f>
        <v>January</v>
      </c>
      <c r="C1279" s="293">
        <v>1427</v>
      </c>
      <c r="D1279" s="422">
        <v>1447.4780000000001</v>
      </c>
      <c r="E1279" s="124">
        <f>IF(C1279&lt;0.001,"",IF(D1279=-1,"",D1279/C1279*100-100))</f>
        <v>1.4350385423966401</v>
      </c>
      <c r="F1279" s="293">
        <v>69</v>
      </c>
      <c r="G1279" s="422">
        <v>68.887067000000002</v>
      </c>
      <c r="H1279" s="124">
        <f>IF(F1279&lt;0.001,"",IF(G1279=-1,"",G1279/F1279*100-100))</f>
        <v>-0.16367101449274912</v>
      </c>
      <c r="I1279" s="310">
        <v>-1</v>
      </c>
      <c r="J1279" s="311">
        <v>-1</v>
      </c>
      <c r="K1279" s="293">
        <v>1080</v>
      </c>
      <c r="L1279" s="422">
        <v>1321.621551</v>
      </c>
      <c r="M1279" s="124">
        <f>IF(K1279&lt;0.001,"",IF(L1279=-1,"",L1279/K1279*100-100))</f>
        <v>22.372365833333333</v>
      </c>
      <c r="N1279" s="293">
        <v>238.203</v>
      </c>
      <c r="O1279" s="422">
        <v>296.75400000000002</v>
      </c>
      <c r="P1279" s="124">
        <f>IF(N1279&lt;0.001,"",IF(O1279=-1,"",O1279/N1279*100-100))</f>
        <v>24.580294958501781</v>
      </c>
      <c r="Q1279" s="293">
        <v>835.83399999999995</v>
      </c>
      <c r="R1279" s="422">
        <v>1056.2470000000001</v>
      </c>
      <c r="S1279" s="124">
        <f>IF(Q1279&lt;0.001,"",IF(R1279=-1,"",R1279/Q1279*100-100))</f>
        <v>26.370427620795539</v>
      </c>
      <c r="T1279" s="293">
        <v>192.76</v>
      </c>
      <c r="U1279" s="422">
        <v>246.07400000000001</v>
      </c>
      <c r="V1279" s="124">
        <f>IF(T1279&lt;0.001,"",IF(U1279=-1,"",U1279/T1279*100-100))</f>
        <v>27.658227848101276</v>
      </c>
    </row>
    <row r="1280" spans="1:28" ht="15.75" customHeight="1">
      <c r="A1280" s="136" t="str">
        <f>F1277&amp;"m02"</f>
        <v>SZm02</v>
      </c>
      <c r="B1280" s="146" t="str">
        <f>IF($F$1="de",headings!$C$7,IF($F$1="fr",headings!$B$7,headings!$A$7))</f>
        <v>February</v>
      </c>
      <c r="C1280" s="294">
        <v>1349</v>
      </c>
      <c r="D1280" s="423">
        <v>1399.902</v>
      </c>
      <c r="E1280" s="127">
        <f>IF(C1280&lt;0.001,"",IF(D1280=-1,"",D1280/C1280*100-100))</f>
        <v>3.7733135656041554</v>
      </c>
      <c r="F1280" s="294">
        <v>67</v>
      </c>
      <c r="G1280" s="423">
        <v>67.639303999999996</v>
      </c>
      <c r="H1280" s="127">
        <f>IF(F1280&lt;0.001,"",IF(G1280=-1,"",G1280/F1280*100-100))</f>
        <v>0.95418507462684943</v>
      </c>
      <c r="I1280" s="312">
        <v>-1</v>
      </c>
      <c r="J1280" s="313">
        <v>-1</v>
      </c>
      <c r="K1280" s="294">
        <v>1152</v>
      </c>
      <c r="L1280" s="423">
        <v>1345.207318</v>
      </c>
      <c r="M1280" s="127">
        <f>IF(K1280&lt;0.001,"",IF(L1280=-1,"",L1280/K1280*100-100))</f>
        <v>16.771468576388898</v>
      </c>
      <c r="N1280" s="294">
        <v>246.429</v>
      </c>
      <c r="O1280" s="423">
        <v>296.959</v>
      </c>
      <c r="P1280" s="127">
        <f>IF(N1280&lt;0.001,"",IF(O1280=-1,"",O1280/N1280*100-100))</f>
        <v>20.504891875550356</v>
      </c>
      <c r="Q1280" s="294">
        <v>892.476</v>
      </c>
      <c r="R1280" s="423">
        <v>1062.0050000000001</v>
      </c>
      <c r="S1280" s="127">
        <f>IF(Q1280&lt;0.001,"",IF(R1280=-1,"",R1280/Q1280*100-100))</f>
        <v>18.995356737884279</v>
      </c>
      <c r="T1280" s="294">
        <v>200.77500000000001</v>
      </c>
      <c r="U1280" s="423">
        <v>241.73400000000001</v>
      </c>
      <c r="V1280" s="127">
        <f>IF(T1280&lt;0.001,"",IF(U1280=-1,"",U1280/T1280*100-100))</f>
        <v>20.400448262980959</v>
      </c>
    </row>
    <row r="1281" spans="1:28" ht="15.75" customHeight="1" thickBot="1">
      <c r="A1281" s="136" t="str">
        <f>F1277&amp;"m03"</f>
        <v>SZm03</v>
      </c>
      <c r="B1281" s="146" t="str">
        <f>IF($F$1="de",headings!$C$8,IF($F$1="fr",headings!$B$8,headings!$A$8))</f>
        <v>March</v>
      </c>
      <c r="C1281" s="295">
        <v>1424</v>
      </c>
      <c r="D1281" s="423">
        <v>1302.788</v>
      </c>
      <c r="E1281" s="129">
        <f t="shared" ref="E1281:E1288" si="166">IF(C1281&lt;0.001,"",IF(D1281=-1,"",D1281/C1281*100-100))</f>
        <v>-8.5120786516853997</v>
      </c>
      <c r="F1281" s="295">
        <v>69</v>
      </c>
      <c r="G1281" s="423">
        <v>62.884833999999998</v>
      </c>
      <c r="H1281" s="129">
        <f t="shared" ref="H1281:H1288" si="167">IF(F1281&lt;0.001,"",IF(G1281=-1,"",G1281/F1281*100-100))</f>
        <v>-8.8625594202898554</v>
      </c>
      <c r="I1281" s="312">
        <v>-1</v>
      </c>
      <c r="J1281" s="313">
        <v>-1</v>
      </c>
      <c r="K1281" s="295">
        <v>1302</v>
      </c>
      <c r="L1281" s="423">
        <v>1535.5087249999999</v>
      </c>
      <c r="M1281" s="129">
        <f t="shared" ref="M1281:M1288" si="168">IF(K1281&lt;0.001,"",IF(L1281=-1,"",L1281/K1281*100-100))</f>
        <v>17.934617895545315</v>
      </c>
      <c r="N1281" s="295">
        <v>264.06900000000002</v>
      </c>
      <c r="O1281" s="423">
        <v>329.34300000000002</v>
      </c>
      <c r="P1281" s="129">
        <f t="shared" ref="P1281:P1288" si="169">IF(N1281&lt;0.001,"",IF(O1281=-1,"",O1281/N1281*100-100))</f>
        <v>24.718539472637829</v>
      </c>
      <c r="Q1281" s="295">
        <v>990.65</v>
      </c>
      <c r="R1281" s="423">
        <v>1221.0170000000001</v>
      </c>
      <c r="S1281" s="129">
        <f t="shared" ref="S1281:S1288" si="170">IF(Q1281&lt;0.001,"",IF(R1281=-1,"",R1281/Q1281*100-100))</f>
        <v>23.254126078837146</v>
      </c>
      <c r="T1281" s="295">
        <v>213.72800000000001</v>
      </c>
      <c r="U1281" s="423">
        <v>269.04899999999998</v>
      </c>
      <c r="V1281" s="129">
        <f t="shared" ref="V1281:V1290" si="171">IF(T1281&lt;0.001,"",IF(U1281=-1,"",U1281/T1281*100-100))</f>
        <v>25.883833657733163</v>
      </c>
    </row>
    <row r="1282" spans="1:28" ht="15.75" customHeight="1" thickTop="1">
      <c r="A1282" s="136" t="str">
        <f>F1277&amp;"m04"</f>
        <v>SZm04</v>
      </c>
      <c r="B1282" s="146" t="str">
        <f>IF($F$1="de",headings!$C$9,IF($F$1="fr",headings!$B$9,headings!$A$9))</f>
        <v>April</v>
      </c>
      <c r="C1282" s="309">
        <v>1280</v>
      </c>
      <c r="D1282" s="422">
        <v>1250.5999999999999</v>
      </c>
      <c r="E1282" s="124">
        <f t="shared" si="166"/>
        <v>-2.2968750000000142</v>
      </c>
      <c r="F1282" s="309">
        <v>62</v>
      </c>
      <c r="G1282" s="422">
        <v>62.047542</v>
      </c>
      <c r="H1282" s="124">
        <f t="shared" si="167"/>
        <v>7.6680645161289362E-2</v>
      </c>
      <c r="I1282" s="310">
        <v>-1</v>
      </c>
      <c r="J1282" s="311">
        <v>-1</v>
      </c>
      <c r="K1282" s="309">
        <v>1280</v>
      </c>
      <c r="L1282" s="422">
        <v>1407.5312080000001</v>
      </c>
      <c r="M1282" s="124">
        <f t="shared" si="168"/>
        <v>9.9633756249999976</v>
      </c>
      <c r="N1282" s="309">
        <v>259.03699999999998</v>
      </c>
      <c r="O1282" s="422">
        <v>312.69499999999999</v>
      </c>
      <c r="P1282" s="124">
        <f t="shared" si="169"/>
        <v>20.714415315186656</v>
      </c>
      <c r="Q1282" s="309">
        <v>941.70799999999997</v>
      </c>
      <c r="R1282" s="422">
        <v>1140.5609999999999</v>
      </c>
      <c r="S1282" s="124">
        <f t="shared" si="170"/>
        <v>21.116205872733374</v>
      </c>
      <c r="T1282" s="309">
        <v>202.143</v>
      </c>
      <c r="U1282" s="422">
        <v>262.00400000000002</v>
      </c>
      <c r="V1282" s="124">
        <f t="shared" si="171"/>
        <v>29.613194619650471</v>
      </c>
    </row>
    <row r="1283" spans="1:28" ht="15.75" customHeight="1">
      <c r="A1283" s="136" t="str">
        <f>F1277&amp;"m05"</f>
        <v>SZm05</v>
      </c>
      <c r="B1283" s="146" t="str">
        <f>IF($F$1="de",headings!$C$10,IF($F$1="fr",headings!$B$10,headings!$A$10))</f>
        <v>May</v>
      </c>
      <c r="C1283" s="294">
        <v>1445</v>
      </c>
      <c r="D1283" s="423">
        <v>1364.385</v>
      </c>
      <c r="E1283" s="127">
        <f t="shared" si="166"/>
        <v>-5.5788927335640182</v>
      </c>
      <c r="F1283" s="294">
        <v>73</v>
      </c>
      <c r="G1283" s="423">
        <v>66.334810000000004</v>
      </c>
      <c r="H1283" s="127">
        <f t="shared" si="167"/>
        <v>-9.1303972602739663</v>
      </c>
      <c r="I1283" s="312">
        <v>-1</v>
      </c>
      <c r="J1283" s="313">
        <v>-1</v>
      </c>
      <c r="K1283" s="294">
        <v>1425</v>
      </c>
      <c r="L1283" s="423">
        <v>1423.545867</v>
      </c>
      <c r="M1283" s="127">
        <f t="shared" si="168"/>
        <v>-0.10204442105262501</v>
      </c>
      <c r="N1283" s="294">
        <v>290.661</v>
      </c>
      <c r="O1283" s="423">
        <v>314.46300000000002</v>
      </c>
      <c r="P1283" s="127">
        <f t="shared" si="169"/>
        <v>8.188921114287794</v>
      </c>
      <c r="Q1283" s="294">
        <v>1090.6279999999999</v>
      </c>
      <c r="R1283" s="423">
        <v>1159.1769999999999</v>
      </c>
      <c r="S1283" s="127">
        <f t="shared" si="170"/>
        <v>6.2852778399234097</v>
      </c>
      <c r="T1283" s="294">
        <v>234.042</v>
      </c>
      <c r="U1283" s="423">
        <v>264.63299999999998</v>
      </c>
      <c r="V1283" s="127">
        <f t="shared" si="171"/>
        <v>13.070730894454826</v>
      </c>
    </row>
    <row r="1284" spans="1:28" ht="15.75" customHeight="1" thickBot="1">
      <c r="A1284" s="136" t="str">
        <f>F1277&amp;"m06"</f>
        <v>SZm06</v>
      </c>
      <c r="B1284" s="146" t="str">
        <f>IF($F$1="de",headings!$C$11,IF($F$1="fr",headings!$B$11,headings!$A$11))</f>
        <v>June</v>
      </c>
      <c r="C1284" s="295">
        <v>1245</v>
      </c>
      <c r="D1284" s="423">
        <v>1208.4369999999999</v>
      </c>
      <c r="E1284" s="129">
        <f t="shared" si="166"/>
        <v>-2.9367871485943908</v>
      </c>
      <c r="F1284" s="295">
        <v>75</v>
      </c>
      <c r="G1284" s="423">
        <v>66.091926000000001</v>
      </c>
      <c r="H1284" s="129">
        <f t="shared" si="167"/>
        <v>-11.877431999999999</v>
      </c>
      <c r="I1284" s="312">
        <v>-1</v>
      </c>
      <c r="J1284" s="313">
        <v>-1</v>
      </c>
      <c r="K1284" s="295">
        <v>1391</v>
      </c>
      <c r="L1284" s="423">
        <v>1351.0775900000001</v>
      </c>
      <c r="M1284" s="129">
        <f t="shared" si="168"/>
        <v>-2.8700510424155254</v>
      </c>
      <c r="N1284" s="295">
        <v>295.50099999999998</v>
      </c>
      <c r="O1284" s="423">
        <v>299.05399999999997</v>
      </c>
      <c r="P1284" s="129">
        <f t="shared" si="169"/>
        <v>1.2023647974118461</v>
      </c>
      <c r="Q1284" s="295">
        <v>1107.0619999999999</v>
      </c>
      <c r="R1284" s="423">
        <v>1087.3789999999999</v>
      </c>
      <c r="S1284" s="129">
        <f t="shared" si="170"/>
        <v>-1.7779492024836827</v>
      </c>
      <c r="T1284" s="295">
        <v>245.328</v>
      </c>
      <c r="U1284" s="423">
        <v>249.33199999999999</v>
      </c>
      <c r="V1284" s="129">
        <f t="shared" si="171"/>
        <v>1.6321006978412527</v>
      </c>
    </row>
    <row r="1285" spans="1:28" ht="15.75" customHeight="1" thickTop="1">
      <c r="A1285" s="136" t="str">
        <f>F1277&amp;"m07"</f>
        <v>SZm07</v>
      </c>
      <c r="B1285" s="146" t="str">
        <f>IF($F$1="de",headings!$C$12,IF($F$1="fr",headings!$B$12,headings!$A$12))</f>
        <v>July</v>
      </c>
      <c r="C1285" s="309">
        <v>1169</v>
      </c>
      <c r="D1285" s="422">
        <v>1155.6990000000001</v>
      </c>
      <c r="E1285" s="127">
        <f t="shared" si="166"/>
        <v>-1.1378100940975173</v>
      </c>
      <c r="F1285" s="309">
        <v>69</v>
      </c>
      <c r="G1285" s="642">
        <v>67.253200000000007</v>
      </c>
      <c r="H1285" s="127">
        <f t="shared" si="167"/>
        <v>-2.5315942028985461</v>
      </c>
      <c r="I1285" s="310">
        <v>-1</v>
      </c>
      <c r="J1285" s="311">
        <v>-1</v>
      </c>
      <c r="K1285" s="309">
        <v>1328</v>
      </c>
      <c r="L1285" s="640">
        <v>1331.5835380000001</v>
      </c>
      <c r="M1285" s="127">
        <f t="shared" si="168"/>
        <v>0.26984472891567179</v>
      </c>
      <c r="N1285" s="309">
        <v>272.14800000000002</v>
      </c>
      <c r="O1285" s="422">
        <v>294.952</v>
      </c>
      <c r="P1285" s="127">
        <f t="shared" si="169"/>
        <v>8.3792642238781809</v>
      </c>
      <c r="Q1285" s="309">
        <v>1056.018</v>
      </c>
      <c r="R1285" s="422">
        <v>1068.0920000000001</v>
      </c>
      <c r="S1285" s="127">
        <f t="shared" si="170"/>
        <v>1.1433517231713921</v>
      </c>
      <c r="T1285" s="309">
        <v>224.613</v>
      </c>
      <c r="U1285" s="422">
        <v>243.41900000000001</v>
      </c>
      <c r="V1285" s="127">
        <f t="shared" si="171"/>
        <v>8.3726231340127271</v>
      </c>
    </row>
    <row r="1286" spans="1:28" ht="15.75" customHeight="1">
      <c r="A1286" s="136" t="str">
        <f>F1277&amp;"m08"</f>
        <v>SZm08</v>
      </c>
      <c r="B1286" s="146" t="str">
        <f>IF($F$1="de",headings!$C$13,IF($F$1="fr",headings!$B$13,headings!$A$13))</f>
        <v>August</v>
      </c>
      <c r="C1286" s="294">
        <v>1361</v>
      </c>
      <c r="D1286" s="423">
        <v>1299.4960000000001</v>
      </c>
      <c r="E1286" s="127">
        <f t="shared" si="166"/>
        <v>-4.5190301249081557</v>
      </c>
      <c r="F1286" s="294">
        <v>71</v>
      </c>
      <c r="G1286" s="643">
        <v>70.521775000000005</v>
      </c>
      <c r="H1286" s="127">
        <f t="shared" si="167"/>
        <v>-0.67355633802816328</v>
      </c>
      <c r="I1286" s="312">
        <v>-1</v>
      </c>
      <c r="J1286" s="313">
        <v>-1</v>
      </c>
      <c r="K1286" s="294">
        <v>1177</v>
      </c>
      <c r="L1286" s="639">
        <v>1240.9746849999999</v>
      </c>
      <c r="M1286" s="127">
        <f t="shared" si="168"/>
        <v>5.4354022939677122</v>
      </c>
      <c r="N1286" s="294">
        <v>243.756</v>
      </c>
      <c r="O1286" s="423">
        <v>273.50400000000002</v>
      </c>
      <c r="P1286" s="127">
        <f t="shared" si="169"/>
        <v>12.204007285974512</v>
      </c>
      <c r="Q1286" s="294">
        <v>911.90700000000004</v>
      </c>
      <c r="R1286" s="423">
        <v>1021.7140000000001</v>
      </c>
      <c r="S1286" s="127">
        <f t="shared" si="170"/>
        <v>12.041469141041802</v>
      </c>
      <c r="T1286" s="294">
        <v>198.685</v>
      </c>
      <c r="U1286" s="423">
        <v>230.654</v>
      </c>
      <c r="V1286" s="127">
        <f t="shared" si="171"/>
        <v>16.090293680952243</v>
      </c>
    </row>
    <row r="1287" spans="1:28" ht="15.75" customHeight="1" thickBot="1">
      <c r="A1287" s="136" t="str">
        <f>F1277&amp;"m09"</f>
        <v>SZm09</v>
      </c>
      <c r="B1287" s="146" t="str">
        <f>IF($F$1="de",headings!$C$14,IF($F$1="fr",headings!$B$14,headings!$A$14))</f>
        <v>September</v>
      </c>
      <c r="C1287" s="295">
        <v>1328</v>
      </c>
      <c r="D1287" s="639">
        <v>1294.174</v>
      </c>
      <c r="E1287" s="129">
        <f t="shared" si="166"/>
        <v>-2.5471385542168719</v>
      </c>
      <c r="F1287" s="295">
        <v>66</v>
      </c>
      <c r="G1287" s="644">
        <v>64.140428999999997</v>
      </c>
      <c r="H1287" s="129">
        <f t="shared" si="167"/>
        <v>-2.8175318181818199</v>
      </c>
      <c r="I1287" s="315">
        <v>-1</v>
      </c>
      <c r="J1287" s="316">
        <v>-1</v>
      </c>
      <c r="K1287" s="295">
        <v>1278</v>
      </c>
      <c r="L1287" s="641">
        <v>1281.1817129999999</v>
      </c>
      <c r="M1287" s="129">
        <f t="shared" si="168"/>
        <v>0.24896032863850337</v>
      </c>
      <c r="N1287" s="295">
        <v>263.98099999999999</v>
      </c>
      <c r="O1287" s="423">
        <v>281.108</v>
      </c>
      <c r="P1287" s="129">
        <f t="shared" si="169"/>
        <v>6.4879669370144057</v>
      </c>
      <c r="Q1287" s="295">
        <v>964.07299999999998</v>
      </c>
      <c r="R1287" s="423">
        <v>1022.682</v>
      </c>
      <c r="S1287" s="129">
        <f t="shared" si="170"/>
        <v>6.0793114214380068</v>
      </c>
      <c r="T1287" s="295">
        <v>208.32599999999999</v>
      </c>
      <c r="U1287" s="423">
        <v>229.661</v>
      </c>
      <c r="V1287" s="129">
        <f t="shared" si="171"/>
        <v>10.241160488849218</v>
      </c>
    </row>
    <row r="1288" spans="1:28" ht="15.75" customHeight="1" thickTop="1">
      <c r="A1288" s="136" t="str">
        <f>F1277&amp;"m10"</f>
        <v>SZm10</v>
      </c>
      <c r="B1288" s="146" t="str">
        <f>IF($F$1="de",headings!$C$15,IF($F$1="fr",headings!$B$15,headings!$A$15))</f>
        <v>October</v>
      </c>
      <c r="C1288" s="309">
        <v>1370</v>
      </c>
      <c r="D1288" s="640">
        <v>1291.068</v>
      </c>
      <c r="E1288" s="127">
        <f t="shared" si="166"/>
        <v>-5.7614598540145892</v>
      </c>
      <c r="F1288" s="309">
        <v>63</v>
      </c>
      <c r="G1288" s="643">
        <v>59.137526999999999</v>
      </c>
      <c r="H1288" s="127">
        <f t="shared" si="167"/>
        <v>-6.130909523809521</v>
      </c>
      <c r="I1288" s="312">
        <v>-1</v>
      </c>
      <c r="J1288" s="313">
        <v>-1</v>
      </c>
      <c r="K1288" s="309">
        <v>1417</v>
      </c>
      <c r="L1288" s="639">
        <v>1321.229411</v>
      </c>
      <c r="M1288" s="127">
        <f t="shared" si="168"/>
        <v>-6.7586865913902585</v>
      </c>
      <c r="N1288" s="309">
        <v>301.786</v>
      </c>
      <c r="O1288" s="422">
        <v>289.214</v>
      </c>
      <c r="P1288" s="127">
        <f t="shared" si="169"/>
        <v>-4.1658658784701714</v>
      </c>
      <c r="Q1288" s="309">
        <v>1081.271</v>
      </c>
      <c r="R1288" s="422">
        <v>1016.885</v>
      </c>
      <c r="S1288" s="127">
        <f t="shared" si="170"/>
        <v>-5.954658915295056</v>
      </c>
      <c r="T1288" s="309">
        <v>241.79900000000001</v>
      </c>
      <c r="U1288" s="422">
        <v>231.89500000000001</v>
      </c>
      <c r="V1288" s="127">
        <f t="shared" si="171"/>
        <v>-4.0959640031596507</v>
      </c>
      <c r="X1288" s="137"/>
    </row>
    <row r="1289" spans="1:28" ht="15.75" customHeight="1">
      <c r="A1289" s="136" t="str">
        <f>F1277&amp;"m11"</f>
        <v>SZm11</v>
      </c>
      <c r="B1289" s="146" t="str">
        <f>IF($F$1="de",headings!$C$16,IF($F$1="fr",headings!$B$16,headings!$A$16))</f>
        <v>November</v>
      </c>
      <c r="C1289" s="294">
        <v>1431</v>
      </c>
      <c r="D1289" s="639">
        <v>1451.712</v>
      </c>
      <c r="E1289" s="127">
        <v>1.2069182389937083</v>
      </c>
      <c r="F1289" s="294">
        <v>63</v>
      </c>
      <c r="G1289" s="643">
        <v>61.346952999999999</v>
      </c>
      <c r="H1289" s="127">
        <v>-1.3923015873015885</v>
      </c>
      <c r="I1289" s="312">
        <v>-1</v>
      </c>
      <c r="J1289" s="313">
        <v>-1</v>
      </c>
      <c r="K1289" s="294">
        <v>1443</v>
      </c>
      <c r="L1289" s="639">
        <v>1430.155319</v>
      </c>
      <c r="M1289" s="127">
        <v>-0.8901372834372836</v>
      </c>
      <c r="N1289" s="294">
        <v>314.94400000000002</v>
      </c>
      <c r="O1289" s="423">
        <v>314.05</v>
      </c>
      <c r="P1289" s="127">
        <v>-0.28385998780736088</v>
      </c>
      <c r="Q1289" s="294">
        <v>1158.06</v>
      </c>
      <c r="R1289" s="423">
        <v>1115.2</v>
      </c>
      <c r="S1289" s="127">
        <v>-3.7010172184515397</v>
      </c>
      <c r="T1289" s="294">
        <v>264.25900000000001</v>
      </c>
      <c r="U1289" s="423">
        <v>255.88300000000001</v>
      </c>
      <c r="V1289" s="127">
        <f t="shared" si="171"/>
        <v>-3.169617685679583</v>
      </c>
      <c r="X1289" s="137"/>
    </row>
    <row r="1290" spans="1:28" ht="15.75" customHeight="1" thickBot="1">
      <c r="A1290" s="136" t="str">
        <f>F1277&amp;"m12"</f>
        <v>SZm12</v>
      </c>
      <c r="B1290" s="146" t="str">
        <f>IF($F$1="de",headings!$C$17,IF($F$1="fr",headings!$B$17,headings!$A$17))</f>
        <v>December</v>
      </c>
      <c r="C1290" s="325">
        <v>1393</v>
      </c>
      <c r="D1290" s="641">
        <v>1277.7</v>
      </c>
      <c r="E1290" s="129">
        <f>IF(C1290&lt;0.001,"",IF(D1290=-1,"",D1290/C1290*100-100))</f>
        <v>-8.2770997846374712</v>
      </c>
      <c r="F1290" s="325">
        <v>65</v>
      </c>
      <c r="G1290" s="644">
        <v>56.944341000000001</v>
      </c>
      <c r="H1290" s="129">
        <f>IF(F1290&lt;0.001,"",IF(G1290=-1,"",G1290/F1290*100-100))</f>
        <v>-12.393321538461535</v>
      </c>
      <c r="I1290" s="314">
        <v>-1</v>
      </c>
      <c r="J1290" s="316">
        <v>-1</v>
      </c>
      <c r="K1290" s="325">
        <v>1328</v>
      </c>
      <c r="L1290" s="641">
        <v>1278.1062059999999</v>
      </c>
      <c r="M1290" s="129">
        <f>IF(K1290&lt;0.001,"",IF(L1290=-1,"",L1290/K1290*100-100))</f>
        <v>-3.7570628012048246</v>
      </c>
      <c r="N1290" s="325">
        <v>292.964</v>
      </c>
      <c r="O1290" s="587">
        <v>282.17500000000001</v>
      </c>
      <c r="P1290" s="129">
        <f>IF(N1290&lt;0.001,"",IF(O1290=-1,"",O1290/N1290*100-100))</f>
        <v>-3.6827050422577514</v>
      </c>
      <c r="Q1290" s="325">
        <v>1050.0139999999999</v>
      </c>
      <c r="R1290" s="586">
        <v>976.41300000000001</v>
      </c>
      <c r="S1290" s="129">
        <f>IF(Q1290&lt;0.001,"",IF(R1290=-1,"",R1290/Q1290*100-100))</f>
        <v>-7.0095255872778779</v>
      </c>
      <c r="T1290" s="325">
        <v>239.88900000000001</v>
      </c>
      <c r="U1290" s="587">
        <v>226.89400000000001</v>
      </c>
      <c r="V1290" s="129">
        <f t="shared" si="171"/>
        <v>-5.4170887368741489</v>
      </c>
      <c r="X1290" s="137"/>
    </row>
    <row r="1291" spans="1:28" ht="14.4" thickTop="1" thickBot="1">
      <c r="B1291" s="146"/>
      <c r="C1291" s="146"/>
      <c r="D1291" s="146"/>
      <c r="E1291" s="146"/>
      <c r="F1291" s="146"/>
      <c r="G1291" s="146"/>
      <c r="H1291" s="146"/>
      <c r="I1291" s="146"/>
      <c r="J1291" s="146"/>
      <c r="K1291" s="146"/>
      <c r="L1291" s="146"/>
      <c r="M1291" s="146"/>
      <c r="N1291" s="146"/>
      <c r="O1291" s="146"/>
      <c r="P1291" s="146"/>
      <c r="Q1291" s="146"/>
      <c r="R1291" s="146"/>
      <c r="S1291" s="146"/>
      <c r="T1291" s="146"/>
      <c r="U1291" s="146"/>
      <c r="V1291" s="146"/>
      <c r="X1291" s="137"/>
    </row>
    <row r="1292" spans="1:28" s="137" customFormat="1" ht="15.75" customHeight="1" thickTop="1">
      <c r="A1292" s="137" t="str">
        <f>F1277&amp;"q1"</f>
        <v>SZq1</v>
      </c>
      <c r="B1292" s="146" t="str">
        <f>IF($F$1="de",headings!$C$31,IF($F$1="fr",headings!$B$31,headings!$A$31))</f>
        <v>Quarter 1</v>
      </c>
      <c r="C1292" s="319">
        <f>IF(C1281=-1,"-1",C1279+C1280+C1281)</f>
        <v>4200</v>
      </c>
      <c r="D1292" s="575">
        <f>IF(D1281=-1,"-1",D1279+D1280+D1281)</f>
        <v>4150.1679999999997</v>
      </c>
      <c r="E1292" s="124">
        <f>IF(C1281+C1282+C1283&lt;=0,"",IF(D1281=-1,"",D1292/C1292*100-100))</f>
        <v>-1.1864761904761991</v>
      </c>
      <c r="F1292" s="319">
        <f>IF(F1281=-1,"-1",F1279+F1280+F1281)</f>
        <v>205</v>
      </c>
      <c r="G1292" s="575">
        <f>IF(G1281=-1,"-1",G1279+G1280+G1281)</f>
        <v>199.411205</v>
      </c>
      <c r="H1292" s="124">
        <f>IF(F1281+F1282+F1283&lt;=0,"",IF(G1281=-1,"",G1292/F1292*100-100))</f>
        <v>-2.7262414634146381</v>
      </c>
      <c r="I1292" s="320">
        <v>-1</v>
      </c>
      <c r="J1292" s="321">
        <v>-1</v>
      </c>
      <c r="K1292" s="319">
        <f>IF(K1281=-1,"-1",K1279+K1280+K1281)</f>
        <v>3534</v>
      </c>
      <c r="L1292" s="575">
        <f>IF(L1281=-1,"-1",L1279+L1280+L1281)</f>
        <v>4202.3375939999996</v>
      </c>
      <c r="M1292" s="124">
        <f>IF(K1281+K1282+K1283&lt;=0,"",IF(L1281=-1,"",L1292/K1292*100-100))</f>
        <v>18.911646689303893</v>
      </c>
      <c r="N1292" s="319">
        <f>IF(N1281=-1,"-1",N1279+N1280+N1281)</f>
        <v>748.70100000000002</v>
      </c>
      <c r="O1292" s="575">
        <f>IF(O1281=-1,"-1",O1279+O1280+O1281)</f>
        <v>923.05600000000004</v>
      </c>
      <c r="P1292" s="124">
        <f>IF(N1281+N1282+N1283&lt;=0,"",IF(O1281=-1,"",O1292/N1292*100-100))</f>
        <v>23.287667573570772</v>
      </c>
      <c r="Q1292" s="319">
        <f>IF(Q1281=-1,"-1",Q1279+Q1280+Q1281)</f>
        <v>2718.96</v>
      </c>
      <c r="R1292" s="575">
        <f>IF(R1281=-1,"-1",R1279+R1280+R1281)</f>
        <v>3339.2690000000002</v>
      </c>
      <c r="S1292" s="124">
        <f>IF(Q1281+Q1282+Q1283&lt;=0,"",IF(R1281=-1,"",R1292/Q1292*100-100))</f>
        <v>22.8142010180363</v>
      </c>
      <c r="T1292" s="319">
        <f>IF(T1281=-1,"-1",T1279+T1280+T1281)</f>
        <v>607.26299999999992</v>
      </c>
      <c r="U1292" s="575">
        <f>IF(U1281=-1,"-1",U1279+U1280+U1281)</f>
        <v>756.85699999999997</v>
      </c>
      <c r="V1292" s="124">
        <f>IF(T1281+T1282+T1283&lt;=0,"",IF(U1281=-1,"",U1292/T1292*100-100))</f>
        <v>24.634137103693135</v>
      </c>
      <c r="X1292" s="136"/>
      <c r="AA1292" s="244"/>
      <c r="AB1292" s="244"/>
    </row>
    <row r="1293" spans="1:28" s="137" customFormat="1" ht="15.75" customHeight="1">
      <c r="A1293" s="137" t="str">
        <f>F1277&amp;"q2"</f>
        <v>SZq2</v>
      </c>
      <c r="B1293" s="146" t="str">
        <f>IF($F$1="de",headings!$C$32,IF($F$1="fr",headings!$B$32,headings!$A$32))</f>
        <v>Quarter 2</v>
      </c>
      <c r="C1293" s="322">
        <f>IF(C1284=-1,"-1",C1282+C1283+C1284)</f>
        <v>3970</v>
      </c>
      <c r="D1293" s="576">
        <f>IF(D1284=-1,"-1",D1282+D1283+D1284)</f>
        <v>3823.4219999999996</v>
      </c>
      <c r="E1293" s="127">
        <f>IF(C1282+C1283+C1284&lt;=0,"",IF(D1284=-1,"",D1293/C1293*100-100))</f>
        <v>-3.6921410579345206</v>
      </c>
      <c r="F1293" s="322">
        <f>IF(F1284=-1,"-1",F1282+F1283+F1284)</f>
        <v>210</v>
      </c>
      <c r="G1293" s="576">
        <f>IF(G1284=-1,"-1",G1282+G1283+G1284)</f>
        <v>194.474278</v>
      </c>
      <c r="H1293" s="127">
        <f>IF(F1282+F1283+F1284&lt;=0,"",IF(G1284=-1,"",G1293/F1293*100-100))</f>
        <v>-7.3932009523809512</v>
      </c>
      <c r="I1293" s="323" t="str">
        <f>IF(I1284=-1,"-1",I1282+I1283+I1284)</f>
        <v>-1</v>
      </c>
      <c r="J1293" s="324" t="str">
        <f>IF(J1284=-1,"-1",J1282+J1283+J1284)</f>
        <v>-1</v>
      </c>
      <c r="K1293" s="322">
        <f>IF(K1284=-1,"-1",K1282+K1283+K1284)</f>
        <v>4096</v>
      </c>
      <c r="L1293" s="576">
        <f>IF(L1284=-1,"-1",L1282+L1283+L1284)</f>
        <v>4182.154665</v>
      </c>
      <c r="M1293" s="127">
        <f>IF(K1282+K1283+K1284&lt;=0,"",IF(L1284=-1,"",L1293/K1293*100-100))</f>
        <v>2.1033853759765577</v>
      </c>
      <c r="N1293" s="322">
        <f>IF(N1284=-1,"-1",N1282+N1283+N1284)</f>
        <v>845.19899999999996</v>
      </c>
      <c r="O1293" s="576">
        <f>IF(O1284=-1,"-1",O1282+O1283+O1284)</f>
        <v>926.21199999999999</v>
      </c>
      <c r="P1293" s="127">
        <f>IF(N1282+N1283+N1284&lt;=0,"",IF(O1284=-1,"",O1293/N1293*100-100))</f>
        <v>9.5850799634169164</v>
      </c>
      <c r="Q1293" s="322">
        <f>IF(Q1284=-1,"-1",Q1282+Q1283+Q1284)</f>
        <v>3139.3979999999997</v>
      </c>
      <c r="R1293" s="576">
        <f>IF(R1284=-1,"-1",R1282+R1283+R1284)</f>
        <v>3387.1169999999997</v>
      </c>
      <c r="S1293" s="127">
        <f>IF(Q1282+Q1283+Q1284&lt;=0,"",IF(R1284=-1,"",R1293/Q1293*100-100))</f>
        <v>7.8906529213562635</v>
      </c>
      <c r="T1293" s="322">
        <f>IF(T1284=-1,"-1",T1282+T1283+T1284)</f>
        <v>681.51300000000003</v>
      </c>
      <c r="U1293" s="576">
        <f>IF(U1284=-1,"-1",U1282+U1283+U1284)</f>
        <v>775.96899999999994</v>
      </c>
      <c r="V1293" s="127">
        <f>IF(T1282+T1283+T1284&lt;=0,"",IF(U1284=-1,"",U1293/T1293*100-100))</f>
        <v>13.859750290896855</v>
      </c>
      <c r="X1293" s="138"/>
      <c r="AA1293" s="244"/>
      <c r="AB1293" s="244"/>
    </row>
    <row r="1294" spans="1:28" s="137" customFormat="1" ht="15.75" customHeight="1">
      <c r="A1294" s="137" t="str">
        <f>F1277&amp;"q3"</f>
        <v>SZq3</v>
      </c>
      <c r="B1294" s="146" t="str">
        <f>IF($F$1="de",headings!$C$33,IF($F$1="fr",headings!$B$33,headings!$A$33))</f>
        <v>Quarter 3</v>
      </c>
      <c r="C1294" s="322">
        <f>IF(C1287=-1,"-1",C1285+C1286+C1287)</f>
        <v>3858</v>
      </c>
      <c r="D1294" s="576">
        <f>IF(D1287=-1,"-1",D1285+D1286+D1287)</f>
        <v>3749.3690000000001</v>
      </c>
      <c r="E1294" s="127">
        <f>IF(C1285+C1286+C1287&lt;=0,"",IF(D1287=-1,"",D1294/C1294*100-100))</f>
        <v>-2.8157335406946515</v>
      </c>
      <c r="F1294" s="322">
        <f>IF(F1287=-1,"-1",F1285+F1286+F1287)</f>
        <v>206</v>
      </c>
      <c r="G1294" s="576">
        <f>IF(G1287=-1,"-1",G1285+G1286+G1287)</f>
        <v>201.91540400000002</v>
      </c>
      <c r="H1294" s="127">
        <f>IF(F1285+F1286+F1287&lt;=0,"",IF(G1287=-1,"",G1294/F1294*100-100))</f>
        <v>-1.9828135922330006</v>
      </c>
      <c r="I1294" s="323">
        <v>-1</v>
      </c>
      <c r="J1294" s="324">
        <v>-1</v>
      </c>
      <c r="K1294" s="322">
        <f>IF(K1287=-1,"-1",K1285+K1286+K1287)</f>
        <v>3783</v>
      </c>
      <c r="L1294" s="576">
        <f>IF(L1287=-1,"-1",L1285+L1286+L1287)</f>
        <v>3853.7399359999999</v>
      </c>
      <c r="M1294" s="127">
        <f>IF(K1285+K1286+K1287&lt;=0,"",IF(L1287=-1,"",L1294/K1294*100-100))</f>
        <v>1.8699427967221709</v>
      </c>
      <c r="N1294" s="322">
        <f>IF(N1287=-1,"-1",N1285+N1286+N1287)</f>
        <v>779.88499999999999</v>
      </c>
      <c r="O1294" s="576">
        <f>IF(O1287=-1,"-1",O1285+O1286+O1287)</f>
        <v>849.56400000000008</v>
      </c>
      <c r="P1294" s="127">
        <f>IF(N1285+N1286+N1287&lt;=0,"",IF(O1287=-1,"",O1294/N1294*100-100))</f>
        <v>8.9345223975329873</v>
      </c>
      <c r="Q1294" s="322">
        <f>IF(Q1287=-1,"-1",Q1285+Q1286+Q1287)</f>
        <v>2931.998</v>
      </c>
      <c r="R1294" s="576">
        <f>IF(R1287=-1,"-1",R1285+R1286+R1287)</f>
        <v>3112.4880000000003</v>
      </c>
      <c r="S1294" s="127">
        <f>IF(Q1285+Q1286+Q1287&lt;=0,"",IF(R1287=-1,"",R1294/Q1294*100-100))</f>
        <v>6.1558705019580486</v>
      </c>
      <c r="T1294" s="322">
        <f>IF(T1287=-1,"-1",T1285+T1286+T1287)</f>
        <v>631.62400000000002</v>
      </c>
      <c r="U1294" s="576">
        <f>IF(U1287=-1,"-1",U1285+U1286+U1287)</f>
        <v>703.73399999999992</v>
      </c>
      <c r="V1294" s="127">
        <f>IF(T1285+T1286+T1287&lt;=0,"",IF(U1287=-1,"",U1294/T1294*100-100))</f>
        <v>11.416602282370519</v>
      </c>
      <c r="X1294" s="136"/>
      <c r="AA1294" s="244"/>
      <c r="AB1294" s="244"/>
    </row>
    <row r="1295" spans="1:28" s="137" customFormat="1" ht="15.75" customHeight="1" thickBot="1">
      <c r="A1295" s="137" t="str">
        <f>F1277&amp;"q4"</f>
        <v>SZq4</v>
      </c>
      <c r="B1295" s="146" t="str">
        <f>IF($F$1="de",headings!$C$34,IF($F$1="fr",headings!$B$34,headings!$A$34))</f>
        <v>Quarter 4</v>
      </c>
      <c r="C1295" s="325">
        <f>IF(C1290=-1,"-1",C1288+C1289+C1290)</f>
        <v>4194</v>
      </c>
      <c r="D1295" s="588">
        <f>IF(D1290=-1,"-1",D1288+D1289+D1290)</f>
        <v>4020.4799999999996</v>
      </c>
      <c r="E1295" s="129">
        <f>IF(C1288+C1289+C1290&lt;=0,"",IF(D1290=-1,"",D1295/C1295*100-100))</f>
        <v>-4.1373390557940013</v>
      </c>
      <c r="F1295" s="325">
        <f>IF(F1290=-1,"-1",F1288+F1289+F1290)</f>
        <v>191</v>
      </c>
      <c r="G1295" s="588">
        <f>IF(G1290=-1,"-1",G1288+G1289+G1290)</f>
        <v>177.428821</v>
      </c>
      <c r="H1295" s="129">
        <f>IF(F1288+F1289+F1290&lt;=0,"",IF(G1290=-1,"",G1295/F1295*100-100))</f>
        <v>-7.1053293193717195</v>
      </c>
      <c r="I1295" s="326">
        <v>-1</v>
      </c>
      <c r="J1295" s="327">
        <v>-1</v>
      </c>
      <c r="K1295" s="325">
        <f>IF(K1290=-1,"-1",K1288+K1289+K1290)</f>
        <v>4188</v>
      </c>
      <c r="L1295" s="588">
        <f>IF(L1290=-1,"-1",L1288+L1289+L1290)</f>
        <v>4029.4909359999997</v>
      </c>
      <c r="M1295" s="129">
        <f>IF(K1288+K1289+K1290&lt;=0,"",IF(L1290=-1,"",L1295/K1295*100-100))</f>
        <v>-3.784839159503349</v>
      </c>
      <c r="N1295" s="325">
        <f>IF(N1290=-1,"-1",N1288+N1289+N1290)</f>
        <v>909.69399999999996</v>
      </c>
      <c r="O1295" s="588">
        <f>IF(O1290=-1,"-1",O1288+O1289+O1290)</f>
        <v>885.43900000000008</v>
      </c>
      <c r="P1295" s="129">
        <f>IF(N1288+N1289+N1290&lt;=0,"",IF(O1290=-1,"",O1295/N1295*100-100))</f>
        <v>-2.6662811890591627</v>
      </c>
      <c r="Q1295" s="325">
        <f>IF(Q1290=-1,"-1",Q1288+Q1289+Q1290)</f>
        <v>3289.3450000000003</v>
      </c>
      <c r="R1295" s="588">
        <f>IF(R1290=-1,"-1",R1288+R1289+R1290)</f>
        <v>3108.498</v>
      </c>
      <c r="S1295" s="129">
        <f>IF(Q1288+Q1289+Q1290&lt;=0,"",IF(R1290=-1,"",R1295/Q1295*100-100))</f>
        <v>-5.497963880347001</v>
      </c>
      <c r="T1295" s="325">
        <f>IF(T1290=-1,"-1",T1288+T1289+T1290)</f>
        <v>745.947</v>
      </c>
      <c r="U1295" s="588">
        <f>IF(U1290=-1,"-1",U1288+U1289+U1290)</f>
        <v>714.67200000000003</v>
      </c>
      <c r="V1295" s="129">
        <f>IF(T1288+T1289+T1290&lt;=0,"",IF(U1290=-1,"",U1295/T1295*100-100))</f>
        <v>-4.1926571190714697</v>
      </c>
      <c r="X1295" s="136"/>
      <c r="AA1295" s="244"/>
      <c r="AB1295" s="244"/>
    </row>
    <row r="1296" spans="1:28" ht="14.4" thickTop="1" thickBot="1">
      <c r="B1296" s="146"/>
      <c r="C1296" s="146"/>
      <c r="D1296" s="146"/>
      <c r="E1296" s="555"/>
      <c r="F1296" s="146"/>
      <c r="G1296" s="146"/>
      <c r="H1296" s="555"/>
      <c r="I1296" s="146"/>
      <c r="J1296" s="146"/>
      <c r="K1296" s="146"/>
      <c r="L1296" s="146"/>
      <c r="M1296" s="146"/>
      <c r="N1296" s="146"/>
      <c r="O1296" s="146"/>
      <c r="P1296" s="146"/>
      <c r="Q1296" s="146"/>
      <c r="R1296" s="146"/>
      <c r="S1296" s="146"/>
      <c r="T1296" s="146"/>
      <c r="U1296" s="146"/>
      <c r="V1296" s="146"/>
    </row>
    <row r="1297" spans="1:28" s="138" customFormat="1" ht="15.75" customHeight="1" thickTop="1" thickBot="1">
      <c r="A1297" s="138" t="str">
        <f>F1277&amp;"y"</f>
        <v>SZy</v>
      </c>
      <c r="B1297" s="152" t="str">
        <f>IF($F$1="de",headings!$C$35,IF($F$1="fr",headings!$B$35,headings!$A$35))</f>
        <v>Full year</v>
      </c>
      <c r="C1297" s="328">
        <f>IF(C1290=-1,"-1",SUM(C1292:C1295))</f>
        <v>16222</v>
      </c>
      <c r="D1297" s="337">
        <f>IF(D1290=-1,"-1",SUM(D1292:D1295))</f>
        <v>15743.438999999998</v>
      </c>
      <c r="E1297" s="212">
        <f>IF(SUM(C1279:C1290)&lt;=0,"",IF(D1290=-1,"",D1297/C1297*100-100))</f>
        <v>-2.9500739736160853</v>
      </c>
      <c r="F1297" s="328">
        <f>IF(F1290=-1,"-1",SUM(F1292:F1295))</f>
        <v>812</v>
      </c>
      <c r="G1297" s="337">
        <f>IF(G1290=-1,"-1",SUM(G1292:G1295))</f>
        <v>773.22970800000007</v>
      </c>
      <c r="H1297" s="212">
        <f>IF(SUM(F1279:F1290)&lt;=0,"",IF(G1290=-1,"",G1297/F1297*100-100))</f>
        <v>-4.7746665024630488</v>
      </c>
      <c r="I1297" s="329" t="s">
        <v>362</v>
      </c>
      <c r="J1297" s="330" t="s">
        <v>362</v>
      </c>
      <c r="K1297" s="328">
        <f>IF(K1290=-1,"-1",SUM(K1292:K1295))</f>
        <v>15601</v>
      </c>
      <c r="L1297" s="337">
        <f>IF(L1290=-1,"-1",SUM(L1292:L1295))</f>
        <v>16267.723130999999</v>
      </c>
      <c r="M1297" s="212">
        <f>IF(SUM(K1279:K1290)&lt;=0,"",IF(L1290=-1,"",L1297/K1297*100-100))</f>
        <v>4.273592276136128</v>
      </c>
      <c r="N1297" s="328">
        <f>IF(N1290=-1,"-1",SUM(N1292:N1295))</f>
        <v>3283.4789999999998</v>
      </c>
      <c r="O1297" s="337">
        <f>IF(O1290=-1,"-1",SUM(O1292:O1295))</f>
        <v>3584.2710000000006</v>
      </c>
      <c r="P1297" s="212">
        <f>IF(SUM(N1279:N1290)&lt;=0,"",IF(O1290=-1,"",O1297/N1297*100-100))</f>
        <v>9.160771242940811</v>
      </c>
      <c r="Q1297" s="328">
        <f>IF(Q1290=-1,"-1",SUM(Q1292:Q1295))</f>
        <v>12079.701000000001</v>
      </c>
      <c r="R1297" s="337">
        <f>IF(R1290=-1,"-1",SUM(R1292:R1295))</f>
        <v>12947.371999999999</v>
      </c>
      <c r="S1297" s="212">
        <f>IF(SUM(Q1279:Q1290)&lt;=0,"",IF(R1290=-1,"",R1297/Q1297*100-100))</f>
        <v>7.1828847419319146</v>
      </c>
      <c r="T1297" s="328">
        <f>IF(T1290=-1,"-1",SUM(T1292:T1295))</f>
        <v>2666.3469999999998</v>
      </c>
      <c r="U1297" s="337">
        <f>IF(U1290=-1,"-1",SUM(U1292:U1295))</f>
        <v>2951.232</v>
      </c>
      <c r="V1297" s="212">
        <f>IF(SUM(T1279:T1290)&lt;=0,"",IF(U1290=-1,"",U1297/T1297*100-100))</f>
        <v>10.684468300637533</v>
      </c>
      <c r="X1297" s="136"/>
    </row>
    <row r="1298" spans="1:28" ht="13.8" thickTop="1">
      <c r="B1298" s="147"/>
      <c r="C1298" s="180"/>
      <c r="D1298" s="180"/>
      <c r="E1298" s="180"/>
      <c r="F1298" s="180"/>
      <c r="G1298" s="180"/>
      <c r="H1298" s="180"/>
      <c r="I1298" s="180"/>
      <c r="J1298" s="180"/>
      <c r="K1298" s="180"/>
      <c r="L1298" s="180"/>
      <c r="M1298" s="180"/>
      <c r="N1298" s="180"/>
      <c r="O1298" s="180"/>
      <c r="P1298" s="180"/>
      <c r="Q1298" s="180"/>
      <c r="R1298" s="180"/>
      <c r="S1298" s="180"/>
      <c r="T1298" s="180"/>
      <c r="U1298" s="149"/>
      <c r="V1298" s="149"/>
    </row>
    <row r="1299" spans="1:28">
      <c r="B1299" s="147"/>
      <c r="C1299" s="180"/>
      <c r="D1299" s="180"/>
      <c r="E1299" s="180"/>
      <c r="F1299" s="180"/>
      <c r="G1299" s="180"/>
      <c r="H1299" s="180"/>
      <c r="I1299" s="180"/>
      <c r="J1299" s="180"/>
      <c r="K1299" s="180"/>
      <c r="L1299" s="180"/>
      <c r="M1299" s="180"/>
      <c r="N1299" s="180"/>
      <c r="O1299" s="180"/>
      <c r="P1299" s="180"/>
      <c r="Q1299" s="180"/>
      <c r="R1299" s="180"/>
      <c r="S1299" s="180"/>
      <c r="T1299" s="180"/>
      <c r="U1299" s="149"/>
      <c r="V1299" s="149"/>
    </row>
    <row r="1300" spans="1:28">
      <c r="B1300" s="152" t="str">
        <f>IF($F$1="de",headings!$C$37,IF($F$1="fr",headings!$B$37,headings!$A$37))</f>
        <v>Comments</v>
      </c>
      <c r="C1300" s="1021"/>
      <c r="D1300" s="1022"/>
      <c r="E1300" s="1022"/>
      <c r="F1300" s="1022"/>
      <c r="G1300" s="1022"/>
      <c r="H1300" s="1022"/>
      <c r="I1300" s="1022"/>
      <c r="J1300" s="1022"/>
      <c r="K1300" s="1022"/>
      <c r="L1300" s="1022"/>
      <c r="M1300" s="1022"/>
      <c r="N1300" s="1022"/>
      <c r="O1300" s="1022"/>
      <c r="P1300" s="1022"/>
      <c r="Q1300" s="1022"/>
      <c r="R1300" s="1022"/>
      <c r="S1300" s="1022"/>
      <c r="T1300" s="1023"/>
      <c r="U1300" s="149"/>
      <c r="V1300" s="149"/>
    </row>
    <row r="1301" spans="1:28">
      <c r="B1301" s="151"/>
      <c r="C1301" s="1024"/>
      <c r="D1301" s="1025"/>
      <c r="E1301" s="1025"/>
      <c r="F1301" s="1025"/>
      <c r="G1301" s="1025"/>
      <c r="H1301" s="1025"/>
      <c r="I1301" s="1025"/>
      <c r="J1301" s="1025"/>
      <c r="K1301" s="1025"/>
      <c r="L1301" s="1025"/>
      <c r="M1301" s="1025"/>
      <c r="N1301" s="1025"/>
      <c r="O1301" s="1025"/>
      <c r="P1301" s="1025"/>
      <c r="Q1301" s="1025"/>
      <c r="R1301" s="1025"/>
      <c r="S1301" s="1025"/>
      <c r="T1301" s="1026"/>
      <c r="U1301" s="149"/>
      <c r="V1301" s="149"/>
    </row>
    <row r="1302" spans="1:28">
      <c r="B1302" s="151"/>
      <c r="C1302" s="1024"/>
      <c r="D1302" s="1025"/>
      <c r="E1302" s="1025"/>
      <c r="F1302" s="1025"/>
      <c r="G1302" s="1025"/>
      <c r="H1302" s="1025"/>
      <c r="I1302" s="1025"/>
      <c r="J1302" s="1025"/>
      <c r="K1302" s="1025"/>
      <c r="L1302" s="1025"/>
      <c r="M1302" s="1025"/>
      <c r="N1302" s="1025"/>
      <c r="O1302" s="1025"/>
      <c r="P1302" s="1025"/>
      <c r="Q1302" s="1025"/>
      <c r="R1302" s="1025"/>
      <c r="S1302" s="1025"/>
      <c r="T1302" s="1026"/>
      <c r="U1302" s="149"/>
      <c r="V1302" s="149"/>
      <c r="X1302" s="141"/>
    </row>
    <row r="1303" spans="1:28">
      <c r="B1303" s="151"/>
      <c r="C1303" s="1027"/>
      <c r="D1303" s="1028"/>
      <c r="E1303" s="1028"/>
      <c r="F1303" s="1028"/>
      <c r="G1303" s="1028"/>
      <c r="H1303" s="1028"/>
      <c r="I1303" s="1028"/>
      <c r="J1303" s="1028"/>
      <c r="K1303" s="1028"/>
      <c r="L1303" s="1028"/>
      <c r="M1303" s="1028"/>
      <c r="N1303" s="1028"/>
      <c r="O1303" s="1028"/>
      <c r="P1303" s="1028"/>
      <c r="Q1303" s="1028"/>
      <c r="R1303" s="1028"/>
      <c r="S1303" s="1028"/>
      <c r="T1303" s="1029"/>
      <c r="U1303" s="149"/>
      <c r="V1303" s="149"/>
      <c r="X1303" s="131"/>
    </row>
    <row r="1304" spans="1:28" ht="19.2" customHeight="1">
      <c r="B1304" s="151"/>
      <c r="C1304" s="180"/>
      <c r="D1304" s="180"/>
      <c r="E1304" s="180"/>
      <c r="F1304" s="180"/>
      <c r="G1304" s="180"/>
      <c r="H1304" s="180"/>
      <c r="I1304" s="180"/>
      <c r="J1304" s="180"/>
      <c r="K1304" s="180"/>
      <c r="L1304" s="180"/>
      <c r="M1304" s="180"/>
      <c r="N1304" s="180"/>
      <c r="O1304" s="180"/>
      <c r="P1304" s="180"/>
      <c r="Q1304" s="180"/>
      <c r="R1304" s="180"/>
      <c r="S1304" s="180"/>
      <c r="T1304" s="180"/>
      <c r="U1304" s="149"/>
      <c r="V1304" s="149"/>
    </row>
    <row r="1305" spans="1:28">
      <c r="A1305" s="142"/>
      <c r="B1305" s="143"/>
      <c r="C1305" s="181"/>
      <c r="D1305" s="181"/>
      <c r="E1305" s="181"/>
      <c r="F1305" s="181"/>
      <c r="G1305" s="181"/>
      <c r="H1305" s="181"/>
      <c r="I1305" s="181"/>
      <c r="J1305" s="181"/>
      <c r="K1305" s="181"/>
      <c r="L1305" s="181"/>
      <c r="M1305" s="181"/>
      <c r="N1305" s="181"/>
      <c r="O1305" s="181"/>
      <c r="P1305" s="181"/>
      <c r="Q1305" s="181"/>
      <c r="R1305" s="181"/>
      <c r="S1305" s="181"/>
      <c r="T1305" s="181"/>
      <c r="U1305" s="149"/>
      <c r="V1305" s="149"/>
    </row>
    <row r="1306" spans="1:28" s="141" customFormat="1" ht="6.75" customHeight="1">
      <c r="B1306" s="146"/>
      <c r="C1306" s="154"/>
      <c r="D1306" s="154"/>
      <c r="E1306" s="155"/>
      <c r="F1306" s="154"/>
      <c r="G1306" s="154"/>
      <c r="H1306" s="155"/>
      <c r="I1306" s="154"/>
      <c r="J1306" s="154"/>
      <c r="K1306" s="155"/>
      <c r="L1306" s="154"/>
      <c r="M1306" s="154"/>
      <c r="N1306" s="155"/>
      <c r="O1306" s="154"/>
      <c r="P1306" s="154"/>
      <c r="Q1306" s="155"/>
      <c r="R1306" s="154"/>
      <c r="S1306" s="154"/>
      <c r="T1306" s="155"/>
      <c r="U1306" s="149"/>
      <c r="V1306" s="149"/>
      <c r="X1306" s="136"/>
      <c r="AA1306" s="239"/>
      <c r="AB1306" s="239"/>
    </row>
    <row r="1307" spans="1:28" s="131" customFormat="1" ht="17.399999999999999">
      <c r="B1307" s="150" t="str">
        <f>IF($F$1="de",headings!$C$3,IF($F$1="fr",headings!$B$3,headings!$A$3))</f>
        <v>Railway Operator:</v>
      </c>
      <c r="C1307" s="156"/>
      <c r="D1307" s="156"/>
      <c r="E1307" s="156"/>
      <c r="F1307" s="1020" t="s">
        <v>63</v>
      </c>
      <c r="G1307" s="1020"/>
      <c r="H1307" s="1020"/>
      <c r="I1307" s="1020"/>
      <c r="J1307" s="1020"/>
      <c r="K1307" s="157"/>
      <c r="L1307" s="157"/>
      <c r="M1307" s="157"/>
      <c r="N1307" s="157"/>
      <c r="O1307" s="157"/>
      <c r="P1307" s="157"/>
      <c r="Q1307" s="158"/>
      <c r="R1307" s="158"/>
      <c r="S1307" s="158"/>
      <c r="T1307" s="158"/>
      <c r="U1307" s="149"/>
      <c r="V1307" s="149"/>
      <c r="X1307" s="136"/>
      <c r="AA1307" s="243"/>
      <c r="AB1307" s="243"/>
    </row>
    <row r="1308" spans="1:28" ht="6.75" customHeight="1" thickBot="1">
      <c r="B1308" s="146"/>
      <c r="C1308" s="157"/>
      <c r="D1308" s="157"/>
      <c r="E1308" s="159"/>
      <c r="F1308" s="157"/>
      <c r="G1308" s="157"/>
      <c r="H1308" s="157"/>
      <c r="I1308" s="157"/>
      <c r="J1308" s="157"/>
      <c r="K1308" s="157"/>
      <c r="L1308" s="157"/>
      <c r="M1308" s="157"/>
      <c r="N1308" s="157"/>
      <c r="O1308" s="157"/>
      <c r="P1308" s="157"/>
      <c r="Q1308" s="157"/>
      <c r="R1308" s="157"/>
      <c r="S1308" s="157"/>
      <c r="T1308" s="160"/>
      <c r="U1308" s="149"/>
      <c r="V1308" s="149"/>
    </row>
    <row r="1309" spans="1:28" ht="15.75" customHeight="1" thickTop="1">
      <c r="A1309" s="136" t="str">
        <f>F1307&amp;"m01"</f>
        <v>TCDDm01</v>
      </c>
      <c r="B1309" s="146" t="str">
        <f>IF($F$1="de",headings!$C$6,IF($F$1="fr",headings!$B$6,headings!$A$6))</f>
        <v>January</v>
      </c>
      <c r="C1309" s="434">
        <v>6246</v>
      </c>
      <c r="D1309" s="280">
        <v>6976</v>
      </c>
      <c r="E1309" s="431">
        <f t="shared" ref="E1309:E1320" si="172">IF(C1309&lt;0.001,"",IF(D1309=-1,"",D1309/C1309*100-100))</f>
        <v>11.687479987191793</v>
      </c>
      <c r="F1309" s="434">
        <v>429</v>
      </c>
      <c r="G1309" s="280">
        <v>467</v>
      </c>
      <c r="H1309" s="431">
        <f>IF(F1309&lt;0.001,"",IF(G1309=-1,"",G1309/F1309*100-100))</f>
        <v>8.8578088578088625</v>
      </c>
      <c r="I1309" s="310">
        <v>-1</v>
      </c>
      <c r="J1309" s="311">
        <v>-1</v>
      </c>
      <c r="K1309" s="434">
        <v>1840</v>
      </c>
      <c r="L1309" s="280">
        <v>1893</v>
      </c>
      <c r="M1309" s="431">
        <f>IF(K1309&lt;0.001,"",IF(L1309=-1,"",L1309/K1309*100-100))</f>
        <v>2.8804347826086882</v>
      </c>
      <c r="N1309" s="434">
        <v>896</v>
      </c>
      <c r="O1309" s="280">
        <v>934</v>
      </c>
      <c r="P1309" s="431">
        <f t="shared" ref="P1309:P1320" si="173">IF(N1309&lt;0.001,"",IF(O1309=-1,"",O1309/N1309*100-100))</f>
        <v>4.2410714285714164</v>
      </c>
      <c r="Q1309" s="434">
        <v>168</v>
      </c>
      <c r="R1309" s="280">
        <v>111</v>
      </c>
      <c r="S1309" s="431">
        <f t="shared" ref="S1309:S1320" si="174">IF(Q1309&lt;0.001,"",IF(R1309=-1,"",R1309/Q1309*100-100))</f>
        <v>-33.928571428571431</v>
      </c>
      <c r="T1309" s="434">
        <v>67</v>
      </c>
      <c r="U1309" s="280">
        <v>58</v>
      </c>
      <c r="V1309" s="431">
        <f t="shared" ref="V1309:V1320" si="175">IF(T1309&lt;0.001,"",IF(U1309=-1,"",U1309/T1309*100-100))</f>
        <v>-13.432835820895534</v>
      </c>
    </row>
    <row r="1310" spans="1:28" ht="15.75" customHeight="1">
      <c r="A1310" s="136" t="str">
        <f>F1307&amp;"m02"</f>
        <v>TCDDm02</v>
      </c>
      <c r="B1310" s="146" t="str">
        <f>IF($F$1="de",headings!$C$7,IF($F$1="fr",headings!$B$7,headings!$A$7))</f>
        <v>February</v>
      </c>
      <c r="C1310" s="435">
        <v>6417</v>
      </c>
      <c r="D1310" s="281">
        <v>7051</v>
      </c>
      <c r="E1310" s="808">
        <f t="shared" si="172"/>
        <v>9.8800062334424297</v>
      </c>
      <c r="F1310" s="435">
        <v>392</v>
      </c>
      <c r="G1310" s="281">
        <v>451</v>
      </c>
      <c r="H1310" s="808">
        <f>IF(F1310&lt;0.001,"",IF(G1310=-1,"",G1310/F1310*100-100))</f>
        <v>15.051020408163268</v>
      </c>
      <c r="I1310" s="312">
        <v>-1</v>
      </c>
      <c r="J1310" s="313">
        <v>-1</v>
      </c>
      <c r="K1310" s="435">
        <v>1616</v>
      </c>
      <c r="L1310" s="281">
        <v>1925</v>
      </c>
      <c r="M1310" s="808">
        <f>IF(K1310&lt;0.001,"",IF(L1310=-1,"",L1310/K1310*100-100))</f>
        <v>19.121287128712865</v>
      </c>
      <c r="N1310" s="435">
        <v>747</v>
      </c>
      <c r="O1310" s="281">
        <v>932</v>
      </c>
      <c r="P1310" s="808">
        <f t="shared" si="173"/>
        <v>24.765729585006696</v>
      </c>
      <c r="Q1310" s="435">
        <v>182</v>
      </c>
      <c r="R1310" s="281">
        <v>324</v>
      </c>
      <c r="S1310" s="808">
        <f t="shared" si="174"/>
        <v>78.021978021978015</v>
      </c>
      <c r="T1310" s="435">
        <v>63</v>
      </c>
      <c r="U1310" s="281">
        <v>118</v>
      </c>
      <c r="V1310" s="808">
        <f t="shared" si="175"/>
        <v>87.30158730158729</v>
      </c>
    </row>
    <row r="1311" spans="1:28" ht="15.75" customHeight="1" thickBot="1">
      <c r="A1311" s="136" t="str">
        <f>F1307&amp;"m03"</f>
        <v>TCDDm03</v>
      </c>
      <c r="B1311" s="146" t="str">
        <f>IF($F$1="de",headings!$C$8,IF($F$1="fr",headings!$B$8,headings!$A$8))</f>
        <v>March</v>
      </c>
      <c r="C1311" s="436">
        <v>7217</v>
      </c>
      <c r="D1311" s="281">
        <v>7659</v>
      </c>
      <c r="E1311" s="809">
        <f t="shared" si="172"/>
        <v>6.1244284328668499</v>
      </c>
      <c r="F1311" s="436">
        <v>440</v>
      </c>
      <c r="G1311" s="281">
        <v>477</v>
      </c>
      <c r="H1311" s="809">
        <f t="shared" ref="H1311:H1320" si="176">IF(F1311&lt;0.001,"",IF(G1311=-1,"",G1311/F1311*100-100))</f>
        <v>8.4090909090909065</v>
      </c>
      <c r="I1311" s="312">
        <v>-1</v>
      </c>
      <c r="J1311" s="313">
        <v>-1</v>
      </c>
      <c r="K1311" s="436">
        <v>2080</v>
      </c>
      <c r="L1311" s="281">
        <v>2123</v>
      </c>
      <c r="M1311" s="809">
        <f t="shared" ref="M1311:M1320" si="177">IF(K1311&lt;0.001,"",IF(L1311=-1,"",L1311/K1311*100-100))</f>
        <v>2.0673076923076934</v>
      </c>
      <c r="N1311" s="436">
        <v>964</v>
      </c>
      <c r="O1311" s="281">
        <v>990</v>
      </c>
      <c r="P1311" s="809">
        <f t="shared" si="173"/>
        <v>2.6970954356846448</v>
      </c>
      <c r="Q1311" s="436">
        <v>248</v>
      </c>
      <c r="R1311" s="281">
        <v>238</v>
      </c>
      <c r="S1311" s="809">
        <f t="shared" si="174"/>
        <v>-4.0322580645161281</v>
      </c>
      <c r="T1311" s="436">
        <v>87</v>
      </c>
      <c r="U1311" s="281">
        <v>92</v>
      </c>
      <c r="V1311" s="809">
        <f t="shared" si="175"/>
        <v>5.7471264367816133</v>
      </c>
    </row>
    <row r="1312" spans="1:28" ht="15.75" customHeight="1" thickTop="1">
      <c r="A1312" s="136" t="str">
        <f>F1307&amp;"m04"</f>
        <v>TCDDm04</v>
      </c>
      <c r="B1312" s="146" t="str">
        <f>IF($F$1="de",headings!$C$9,IF($F$1="fr",headings!$B$9,headings!$A$9))</f>
        <v>April</v>
      </c>
      <c r="C1312" s="434">
        <v>7390</v>
      </c>
      <c r="D1312" s="280">
        <v>7692</v>
      </c>
      <c r="E1312" s="431">
        <f t="shared" si="172"/>
        <v>4.0866035182679354</v>
      </c>
      <c r="F1312" s="434">
        <v>465</v>
      </c>
      <c r="G1312" s="280">
        <v>473</v>
      </c>
      <c r="H1312" s="431">
        <f t="shared" si="176"/>
        <v>1.720430107526866</v>
      </c>
      <c r="I1312" s="310">
        <v>-1</v>
      </c>
      <c r="J1312" s="311">
        <v>-1</v>
      </c>
      <c r="K1312" s="434">
        <v>1999</v>
      </c>
      <c r="L1312" s="280">
        <v>2081</v>
      </c>
      <c r="M1312" s="431">
        <f t="shared" si="177"/>
        <v>4.1020510255127505</v>
      </c>
      <c r="N1312" s="434">
        <v>893</v>
      </c>
      <c r="O1312" s="280">
        <v>943</v>
      </c>
      <c r="P1312" s="431">
        <f t="shared" si="173"/>
        <v>5.5991041433370583</v>
      </c>
      <c r="Q1312" s="434">
        <v>235</v>
      </c>
      <c r="R1312" s="280">
        <v>184</v>
      </c>
      <c r="S1312" s="431">
        <f t="shared" si="174"/>
        <v>-21.702127659574472</v>
      </c>
      <c r="T1312" s="434">
        <v>80</v>
      </c>
      <c r="U1312" s="280">
        <v>75</v>
      </c>
      <c r="V1312" s="431">
        <f t="shared" si="175"/>
        <v>-6.25</v>
      </c>
    </row>
    <row r="1313" spans="1:28" ht="15.75" customHeight="1">
      <c r="A1313" s="136" t="str">
        <f>F1307&amp;"m05"</f>
        <v>TCDDm05</v>
      </c>
      <c r="B1313" s="146" t="str">
        <f>IF($F$1="de",headings!$C$10,IF($F$1="fr",headings!$B$10,headings!$A$10))</f>
        <v>May</v>
      </c>
      <c r="C1313" s="435">
        <v>7454</v>
      </c>
      <c r="D1313" s="281">
        <v>8020</v>
      </c>
      <c r="E1313" s="808">
        <f t="shared" si="172"/>
        <v>7.5932385296485023</v>
      </c>
      <c r="F1313" s="435">
        <v>464</v>
      </c>
      <c r="G1313" s="281">
        <v>511</v>
      </c>
      <c r="H1313" s="808">
        <f t="shared" si="176"/>
        <v>10.129310344827587</v>
      </c>
      <c r="I1313" s="312">
        <v>-1</v>
      </c>
      <c r="J1313" s="313">
        <v>-1</v>
      </c>
      <c r="K1313" s="435">
        <v>2053</v>
      </c>
      <c r="L1313" s="281">
        <v>2221</v>
      </c>
      <c r="M1313" s="808">
        <f t="shared" si="177"/>
        <v>8.1831466147101821</v>
      </c>
      <c r="N1313" s="435">
        <v>931</v>
      </c>
      <c r="O1313" s="281">
        <v>976</v>
      </c>
      <c r="P1313" s="808">
        <f t="shared" si="173"/>
        <v>4.8335123523093557</v>
      </c>
      <c r="Q1313" s="435">
        <v>230</v>
      </c>
      <c r="R1313" s="281">
        <v>239</v>
      </c>
      <c r="S1313" s="808">
        <f t="shared" si="174"/>
        <v>3.9130434782608745</v>
      </c>
      <c r="T1313" s="435">
        <v>87</v>
      </c>
      <c r="U1313" s="281">
        <v>85</v>
      </c>
      <c r="V1313" s="808">
        <f t="shared" si="175"/>
        <v>-2.2988505747126453</v>
      </c>
    </row>
    <row r="1314" spans="1:28" ht="15.75" customHeight="1" thickBot="1">
      <c r="A1314" s="136" t="str">
        <f>F1307&amp;"m06"</f>
        <v>TCDDm06</v>
      </c>
      <c r="B1314" s="146" t="str">
        <f>IF($F$1="de",headings!$C$11,IF($F$1="fr",headings!$B$11,headings!$A$11))</f>
        <v>June</v>
      </c>
      <c r="C1314" s="436">
        <v>6943</v>
      </c>
      <c r="D1314" s="281">
        <v>7542</v>
      </c>
      <c r="E1314" s="809">
        <f t="shared" si="172"/>
        <v>8.6273944980555797</v>
      </c>
      <c r="F1314" s="436">
        <v>466</v>
      </c>
      <c r="G1314" s="281">
        <v>504</v>
      </c>
      <c r="H1314" s="809">
        <f t="shared" si="176"/>
        <v>8.1545064377682479</v>
      </c>
      <c r="I1314" s="312">
        <v>-1</v>
      </c>
      <c r="J1314" s="313">
        <v>-1</v>
      </c>
      <c r="K1314" s="436">
        <v>2177</v>
      </c>
      <c r="L1314" s="281">
        <v>2203</v>
      </c>
      <c r="M1314" s="809">
        <f t="shared" si="177"/>
        <v>1.1943040881947695</v>
      </c>
      <c r="N1314" s="436">
        <v>1005</v>
      </c>
      <c r="O1314" s="281">
        <v>937</v>
      </c>
      <c r="P1314" s="809">
        <f t="shared" si="173"/>
        <v>-6.766169154228848</v>
      </c>
      <c r="Q1314" s="436">
        <v>226</v>
      </c>
      <c r="R1314" s="281">
        <v>247</v>
      </c>
      <c r="S1314" s="809">
        <f t="shared" si="174"/>
        <v>9.2920353982300981</v>
      </c>
      <c r="T1314" s="436">
        <v>83</v>
      </c>
      <c r="U1314" s="281">
        <v>85</v>
      </c>
      <c r="V1314" s="809">
        <f t="shared" si="175"/>
        <v>2.409638554216869</v>
      </c>
    </row>
    <row r="1315" spans="1:28" ht="15.75" customHeight="1" thickTop="1">
      <c r="A1315" s="136" t="str">
        <f>F1307&amp;"m07"</f>
        <v>TCDDm07</v>
      </c>
      <c r="B1315" s="146" t="str">
        <f>IF($F$1="de",headings!$C$12,IF($F$1="fr",headings!$B$12,headings!$A$12))</f>
        <v>July</v>
      </c>
      <c r="C1315" s="434">
        <v>6945</v>
      </c>
      <c r="D1315" s="280">
        <v>7649</v>
      </c>
      <c r="E1315" s="808">
        <f t="shared" si="172"/>
        <v>10.136789056875443</v>
      </c>
      <c r="F1315" s="434">
        <v>505</v>
      </c>
      <c r="G1315" s="280">
        <v>561</v>
      </c>
      <c r="H1315" s="808">
        <f t="shared" si="176"/>
        <v>11.089108910891099</v>
      </c>
      <c r="I1315" s="310">
        <v>-1</v>
      </c>
      <c r="J1315" s="311">
        <v>-1</v>
      </c>
      <c r="K1315" s="434">
        <v>2121</v>
      </c>
      <c r="L1315" s="280">
        <v>2203</v>
      </c>
      <c r="M1315" s="808">
        <f t="shared" si="177"/>
        <v>3.8661008958038536</v>
      </c>
      <c r="N1315" s="434">
        <v>962</v>
      </c>
      <c r="O1315" s="280">
        <v>969</v>
      </c>
      <c r="P1315" s="808">
        <f t="shared" si="173"/>
        <v>0.72765072765072603</v>
      </c>
      <c r="Q1315" s="434">
        <v>216</v>
      </c>
      <c r="R1315" s="280">
        <v>220</v>
      </c>
      <c r="S1315" s="808">
        <f t="shared" si="174"/>
        <v>1.8518518518518619</v>
      </c>
      <c r="T1315" s="434">
        <v>82</v>
      </c>
      <c r="U1315" s="280">
        <v>77</v>
      </c>
      <c r="V1315" s="808">
        <f t="shared" si="175"/>
        <v>-6.0975609756097668</v>
      </c>
    </row>
    <row r="1316" spans="1:28" ht="15.75" customHeight="1">
      <c r="A1316" s="136" t="str">
        <f>F1307&amp;"m08"</f>
        <v>TCDDm08</v>
      </c>
      <c r="B1316" s="146" t="str">
        <f>IF($F$1="de",headings!$C$13,IF($F$1="fr",headings!$B$13,headings!$A$13))</f>
        <v>August</v>
      </c>
      <c r="C1316" s="435">
        <v>6214</v>
      </c>
      <c r="D1316" s="281">
        <v>5933</v>
      </c>
      <c r="E1316" s="808">
        <f t="shared" si="172"/>
        <v>-4.5220469906662402</v>
      </c>
      <c r="F1316" s="435">
        <v>418</v>
      </c>
      <c r="G1316" s="281">
        <v>440</v>
      </c>
      <c r="H1316" s="808">
        <f t="shared" si="176"/>
        <v>5.2631578947368354</v>
      </c>
      <c r="I1316" s="312">
        <v>-1</v>
      </c>
      <c r="J1316" s="313">
        <v>-1</v>
      </c>
      <c r="K1316" s="435">
        <v>2196</v>
      </c>
      <c r="L1316" s="281">
        <v>2085</v>
      </c>
      <c r="M1316" s="808">
        <f t="shared" si="177"/>
        <v>-5.0546448087431628</v>
      </c>
      <c r="N1316" s="435">
        <v>1022</v>
      </c>
      <c r="O1316" s="281">
        <v>983</v>
      </c>
      <c r="P1316" s="808">
        <f t="shared" si="173"/>
        <v>-3.8160469667319035</v>
      </c>
      <c r="Q1316" s="435">
        <v>220</v>
      </c>
      <c r="R1316" s="281">
        <v>177</v>
      </c>
      <c r="S1316" s="808">
        <f t="shared" si="174"/>
        <v>-19.545454545454547</v>
      </c>
      <c r="T1316" s="435">
        <v>92</v>
      </c>
      <c r="U1316" s="281">
        <v>69</v>
      </c>
      <c r="V1316" s="808">
        <f t="shared" si="175"/>
        <v>-25</v>
      </c>
    </row>
    <row r="1317" spans="1:28" ht="15.75" customHeight="1" thickBot="1">
      <c r="A1317" s="136" t="str">
        <f>F1307&amp;"m09"</f>
        <v>TCDDm09</v>
      </c>
      <c r="B1317" s="146" t="str">
        <f>IF($F$1="de",headings!$C$14,IF($F$1="fr",headings!$B$14,headings!$A$14))</f>
        <v>September</v>
      </c>
      <c r="C1317" s="436">
        <v>7329</v>
      </c>
      <c r="D1317" s="282">
        <v>6940</v>
      </c>
      <c r="E1317" s="809">
        <f t="shared" si="172"/>
        <v>-5.3076818119798048</v>
      </c>
      <c r="F1317" s="436">
        <v>494</v>
      </c>
      <c r="G1317" s="281">
        <v>553</v>
      </c>
      <c r="H1317" s="809">
        <f t="shared" si="176"/>
        <v>11.943319838056681</v>
      </c>
      <c r="I1317" s="315">
        <v>-1</v>
      </c>
      <c r="J1317" s="316">
        <v>-1</v>
      </c>
      <c r="K1317" s="436">
        <v>1988</v>
      </c>
      <c r="L1317" s="281">
        <v>2180</v>
      </c>
      <c r="M1317" s="809">
        <f t="shared" si="177"/>
        <v>9.6579476861166995</v>
      </c>
      <c r="N1317" s="436">
        <v>956</v>
      </c>
      <c r="O1317" s="281">
        <v>980</v>
      </c>
      <c r="P1317" s="809">
        <f t="shared" si="173"/>
        <v>2.5104602510460268</v>
      </c>
      <c r="Q1317" s="436">
        <v>204</v>
      </c>
      <c r="R1317" s="281">
        <v>218</v>
      </c>
      <c r="S1317" s="809">
        <f t="shared" si="174"/>
        <v>6.8627450980392126</v>
      </c>
      <c r="T1317" s="436">
        <v>89</v>
      </c>
      <c r="U1317" s="281">
        <v>93</v>
      </c>
      <c r="V1317" s="809">
        <f t="shared" si="175"/>
        <v>4.4943820224719246</v>
      </c>
    </row>
    <row r="1318" spans="1:28" ht="15.75" customHeight="1" thickTop="1">
      <c r="A1318" s="136" t="str">
        <f>F1307&amp;"m10"</f>
        <v>TCDDm10</v>
      </c>
      <c r="B1318" s="146" t="str">
        <f>IF($F$1="de",headings!$C$15,IF($F$1="fr",headings!$B$15,headings!$A$15))</f>
        <v>October</v>
      </c>
      <c r="C1318" s="434">
        <v>7568</v>
      </c>
      <c r="D1318" s="411">
        <v>6953</v>
      </c>
      <c r="E1318" s="808">
        <f t="shared" si="172"/>
        <v>-8.1263213530655349</v>
      </c>
      <c r="F1318" s="434">
        <v>496</v>
      </c>
      <c r="G1318" s="413">
        <v>499</v>
      </c>
      <c r="H1318" s="808">
        <f t="shared" si="176"/>
        <v>0.60483870967742348</v>
      </c>
      <c r="I1318" s="312">
        <v>-1</v>
      </c>
      <c r="J1318" s="313">
        <v>-1</v>
      </c>
      <c r="K1318" s="434">
        <v>2134</v>
      </c>
      <c r="L1318" s="280">
        <v>2252</v>
      </c>
      <c r="M1318" s="808">
        <f t="shared" si="177"/>
        <v>5.5295220243673811</v>
      </c>
      <c r="N1318" s="434">
        <v>1034</v>
      </c>
      <c r="O1318" s="280">
        <v>1049</v>
      </c>
      <c r="P1318" s="808">
        <f t="shared" si="173"/>
        <v>1.4506769825918724</v>
      </c>
      <c r="Q1318" s="434">
        <v>229</v>
      </c>
      <c r="R1318" s="280">
        <v>195</v>
      </c>
      <c r="S1318" s="808">
        <f t="shared" si="174"/>
        <v>-14.8471615720524</v>
      </c>
      <c r="T1318" s="434">
        <v>89</v>
      </c>
      <c r="U1318" s="280">
        <v>79</v>
      </c>
      <c r="V1318" s="808">
        <f t="shared" si="175"/>
        <v>-11.235955056179776</v>
      </c>
      <c r="X1318" s="137"/>
    </row>
    <row r="1319" spans="1:28" ht="15.75" customHeight="1">
      <c r="A1319" s="136" t="str">
        <f>F1307&amp;"m11"</f>
        <v>TCDDm11</v>
      </c>
      <c r="B1319" s="146" t="str">
        <f>IF($F$1="de",headings!$C$16,IF($F$1="fr",headings!$B$16,headings!$A$16))</f>
        <v>November</v>
      </c>
      <c r="C1319" s="435">
        <v>7262</v>
      </c>
      <c r="D1319" s="411">
        <v>6515</v>
      </c>
      <c r="E1319" s="808">
        <f t="shared" si="172"/>
        <v>-10.286422473147894</v>
      </c>
      <c r="F1319" s="435">
        <v>469</v>
      </c>
      <c r="G1319" s="411">
        <v>470</v>
      </c>
      <c r="H1319" s="808">
        <f t="shared" si="176"/>
        <v>0.21321961620468244</v>
      </c>
      <c r="I1319" s="312">
        <v>-1</v>
      </c>
      <c r="J1319" s="313">
        <v>-1</v>
      </c>
      <c r="K1319" s="435">
        <v>2017</v>
      </c>
      <c r="L1319" s="411">
        <v>2060</v>
      </c>
      <c r="M1319" s="808">
        <f t="shared" si="177"/>
        <v>2.131879028259803</v>
      </c>
      <c r="N1319" s="435">
        <v>983</v>
      </c>
      <c r="O1319" s="411">
        <v>946</v>
      </c>
      <c r="P1319" s="808">
        <f t="shared" si="173"/>
        <v>-3.7639877924720224</v>
      </c>
      <c r="Q1319" s="435">
        <v>280</v>
      </c>
      <c r="R1319" s="411">
        <v>196</v>
      </c>
      <c r="S1319" s="808">
        <f t="shared" si="174"/>
        <v>-30</v>
      </c>
      <c r="T1319" s="435">
        <v>101</v>
      </c>
      <c r="U1319" s="411">
        <v>74</v>
      </c>
      <c r="V1319" s="808">
        <f t="shared" si="175"/>
        <v>-26.732673267326732</v>
      </c>
      <c r="X1319" s="137"/>
    </row>
    <row r="1320" spans="1:28" ht="15.75" customHeight="1" thickBot="1">
      <c r="A1320" s="136" t="str">
        <f>F1307&amp;"m12"</f>
        <v>TCDDm12</v>
      </c>
      <c r="B1320" s="146" t="str">
        <f>IF($F$1="de",headings!$C$17,IF($F$1="fr",headings!$B$17,headings!$A$17))</f>
        <v>December</v>
      </c>
      <c r="C1320" s="436">
        <v>7189</v>
      </c>
      <c r="D1320" s="443">
        <v>6822</v>
      </c>
      <c r="E1320" s="809">
        <f t="shared" si="172"/>
        <v>-5.1050215607177591</v>
      </c>
      <c r="F1320" s="436">
        <v>453</v>
      </c>
      <c r="G1320" s="443">
        <v>476</v>
      </c>
      <c r="H1320" s="809">
        <f t="shared" si="176"/>
        <v>5.0772626931567402</v>
      </c>
      <c r="I1320" s="314">
        <v>-1</v>
      </c>
      <c r="J1320" s="316">
        <v>-1</v>
      </c>
      <c r="K1320" s="436">
        <v>2134</v>
      </c>
      <c r="L1320" s="443">
        <v>2196</v>
      </c>
      <c r="M1320" s="809">
        <f t="shared" si="177"/>
        <v>2.9053420805998087</v>
      </c>
      <c r="N1320" s="436">
        <v>1069</v>
      </c>
      <c r="O1320" s="443">
        <v>1037</v>
      </c>
      <c r="P1320" s="809">
        <f t="shared" si="173"/>
        <v>-2.9934518241347092</v>
      </c>
      <c r="Q1320" s="436">
        <v>254</v>
      </c>
      <c r="R1320" s="443">
        <v>206</v>
      </c>
      <c r="S1320" s="809">
        <f t="shared" si="174"/>
        <v>-18.897637795275585</v>
      </c>
      <c r="T1320" s="436">
        <v>98</v>
      </c>
      <c r="U1320" s="443">
        <v>86</v>
      </c>
      <c r="V1320" s="809">
        <f t="shared" si="175"/>
        <v>-12.244897959183675</v>
      </c>
      <c r="X1320" s="137"/>
    </row>
    <row r="1321" spans="1:28" ht="14.4" thickTop="1" thickBot="1">
      <c r="B1321" s="146"/>
      <c r="C1321" s="444"/>
      <c r="D1321" s="444"/>
      <c r="E1321" s="810"/>
      <c r="F1321" s="444"/>
      <c r="G1321" s="444"/>
      <c r="H1321" s="810"/>
      <c r="I1321" s="146"/>
      <c r="J1321" s="146"/>
      <c r="K1321" s="444"/>
      <c r="L1321" s="444"/>
      <c r="M1321" s="810"/>
      <c r="N1321" s="444"/>
      <c r="O1321" s="444"/>
      <c r="P1321" s="810"/>
      <c r="Q1321" s="444"/>
      <c r="R1321" s="444"/>
      <c r="S1321" s="810"/>
      <c r="T1321" s="444"/>
      <c r="U1321" s="444"/>
      <c r="V1321" s="810"/>
      <c r="X1321" s="137"/>
    </row>
    <row r="1322" spans="1:28" s="137" customFormat="1" ht="15.75" customHeight="1" thickTop="1">
      <c r="A1322" s="137" t="str">
        <f>F1307&amp;"q1"</f>
        <v>TCDDq1</v>
      </c>
      <c r="B1322" s="146" t="str">
        <f>IF($F$1="de",headings!$C$31,IF($F$1="fr",headings!$B$31,headings!$A$31))</f>
        <v>Quarter 1</v>
      </c>
      <c r="C1322" s="319">
        <f>IF(C1311=-1,"-1",C1309+C1310+C1311)</f>
        <v>19880</v>
      </c>
      <c r="D1322" s="410">
        <f>IF(D1311=-1,"-1",D1309+D1310+D1311)</f>
        <v>21686</v>
      </c>
      <c r="E1322" s="431">
        <f>IF(C1311+C1312+C1313&lt;=0,"",IF(D1311=-1,"",D1322/C1322*100-100))</f>
        <v>9.0845070422535201</v>
      </c>
      <c r="F1322" s="319">
        <f>IF(F1311=-1,"-1",F1309+F1310+F1311)</f>
        <v>1261</v>
      </c>
      <c r="G1322" s="410">
        <f>IF(G1311=-1,"-1",G1309+G1310+G1311)</f>
        <v>1395</v>
      </c>
      <c r="H1322" s="431">
        <f>IF(F1311+F1312+F1313&lt;=0,"",IF(G1311=-1,"",G1322/F1322*100-100))</f>
        <v>10.626486915146714</v>
      </c>
      <c r="I1322" s="320" t="s">
        <v>362</v>
      </c>
      <c r="J1322" s="321" t="s">
        <v>362</v>
      </c>
      <c r="K1322" s="319">
        <f>IF(K1311=-1,"-1",K1309+K1310+K1311)</f>
        <v>5536</v>
      </c>
      <c r="L1322" s="410">
        <f>IF(L1311=-1,"-1",L1309+L1310+L1311)</f>
        <v>5941</v>
      </c>
      <c r="M1322" s="431">
        <f>IF(K1311+K1312+K1313&lt;=0,"",IF(L1311=-1,"",L1322/K1322*100-100))</f>
        <v>7.3157514450867183</v>
      </c>
      <c r="N1322" s="410">
        <f>IF(N1311=-1,"-1",N1309+N1310+N1311)</f>
        <v>2607</v>
      </c>
      <c r="O1322" s="410">
        <f>O1309+O1310+O1311</f>
        <v>2856</v>
      </c>
      <c r="P1322" s="431">
        <f>IF(N1311+N1312+N1313&lt;=0,"",IF(O1311=-1,"",O1322/N1322*100-100))</f>
        <v>9.5512082853854992</v>
      </c>
      <c r="Q1322" s="410">
        <f>IF(Q1311=-1,"-1",Q1309+Q1310+Q1311)</f>
        <v>598</v>
      </c>
      <c r="R1322" s="410">
        <f>R1309+R1310+R1311</f>
        <v>673</v>
      </c>
      <c r="S1322" s="431">
        <f>IF(Q1311+Q1312+Q1313&lt;=0,"",IF(R1311=-1,"",R1322/Q1322*100-100))</f>
        <v>12.541806020066886</v>
      </c>
      <c r="T1322" s="410">
        <f>IF(T1311=-1,"-1",T1309+T1310+T1311)</f>
        <v>217</v>
      </c>
      <c r="U1322" s="410">
        <f>IF(U1311=-1,"-1",U1309+U1310+U1311)</f>
        <v>268</v>
      </c>
      <c r="V1322" s="431">
        <f>IF(T1311+T1312+T1313&lt;=0,"",IF(U1311=-1,"",U1322/T1322*100-100))</f>
        <v>23.502304147465438</v>
      </c>
      <c r="X1322" s="136"/>
      <c r="AA1322" s="244"/>
      <c r="AB1322" s="244"/>
    </row>
    <row r="1323" spans="1:28" s="137" customFormat="1" ht="15.75" customHeight="1">
      <c r="A1323" s="137" t="str">
        <f>F1307&amp;"q2"</f>
        <v>TCDDq2</v>
      </c>
      <c r="B1323" s="146" t="str">
        <f>IF($F$1="de",headings!$C$32,IF($F$1="fr",headings!$B$32,headings!$A$32))</f>
        <v>Quarter 2</v>
      </c>
      <c r="C1323" s="322">
        <f>IF(C1314=-1,"-1",C1312+C1313+C1314)</f>
        <v>21787</v>
      </c>
      <c r="D1323" s="445">
        <f>IF(D1314=-1,"-1",D1312+D1313+D1314)</f>
        <v>23254</v>
      </c>
      <c r="E1323" s="808">
        <f>IF(C1312+C1313+C1314&lt;=0,"",IF(D1312=-1,"",D1323/C1323*100-100))</f>
        <v>6.7333731124064684</v>
      </c>
      <c r="F1323" s="322">
        <f>IF(F1314=-1,"-1",F1312+F1313+F1314)</f>
        <v>1395</v>
      </c>
      <c r="G1323" s="445">
        <f>IF(G1314=-1,"-1",G1312+G1313+G1314)</f>
        <v>1488</v>
      </c>
      <c r="H1323" s="808">
        <f>IF(F1312+F1313+F1314&lt;=0,"",IF(G1312=-1,"",G1323/F1323*100-100))</f>
        <v>6.6666666666666714</v>
      </c>
      <c r="I1323" s="323" t="s">
        <v>362</v>
      </c>
      <c r="J1323" s="324" t="s">
        <v>362</v>
      </c>
      <c r="K1323" s="322">
        <f>IF(K1314=-1,"-1",K1312+K1313+K1314)</f>
        <v>6229</v>
      </c>
      <c r="L1323" s="445">
        <f>IF(L1314=-1,"-1",L1312+L1313+L1314)</f>
        <v>6505</v>
      </c>
      <c r="M1323" s="808">
        <f>IF(K1312+K1313+K1314&lt;=0,"",IF(L1312=-1,"",L1323/K1323*100-100))</f>
        <v>4.4308877829507054</v>
      </c>
      <c r="N1323" s="445">
        <f>IF(N1314=-1,"-1",N1312+N1313+N1314)</f>
        <v>2829</v>
      </c>
      <c r="O1323" s="445">
        <f>O1312+O1313+O1314</f>
        <v>2856</v>
      </c>
      <c r="P1323" s="808">
        <f>IF(N1312+N1313+N1314&lt;=0,"",IF(O1312=-1,"",O1323/N1323*100-100))</f>
        <v>0.95440084835631467</v>
      </c>
      <c r="Q1323" s="445">
        <f>IF(Q1314=-1,"-1",Q1312+Q1313+Q1314)</f>
        <v>691</v>
      </c>
      <c r="R1323" s="445">
        <f>R1312+R1313+R1314</f>
        <v>670</v>
      </c>
      <c r="S1323" s="808">
        <f>IF(Q1312+Q1313+Q1314&lt;=0,"",IF(R1312=-1,"",R1323/Q1323*100-100))</f>
        <v>-3.0390738060781501</v>
      </c>
      <c r="T1323" s="445">
        <f>IF(T1314=-1,"-1",T1312+T1313+T1314)</f>
        <v>250</v>
      </c>
      <c r="U1323" s="445">
        <f>IF(U1314=-1,"-1",U1312+U1313+U1314)</f>
        <v>245</v>
      </c>
      <c r="V1323" s="808">
        <f>IF(T1312+T1313+T1314&lt;=0,"",IF(U1312=-1,"",U1323/T1323*100-100))</f>
        <v>-2</v>
      </c>
      <c r="X1323" s="138"/>
      <c r="AA1323" s="244"/>
      <c r="AB1323" s="244"/>
    </row>
    <row r="1324" spans="1:28" s="137" customFormat="1" ht="15.75" customHeight="1">
      <c r="A1324" s="137" t="str">
        <f>F1307&amp;"q3"</f>
        <v>TCDDq3</v>
      </c>
      <c r="B1324" s="146" t="str">
        <f>IF($F$1="de",headings!$C$33,IF($F$1="fr",headings!$B$33,headings!$A$33))</f>
        <v>Quarter 3</v>
      </c>
      <c r="C1324" s="322">
        <f>IF(C1317=-1,"-1",C1315+C1316+C1317)</f>
        <v>20488</v>
      </c>
      <c r="D1324" s="445">
        <f>IF(D1317=-1,"-1",D1315+D1316+D1317)</f>
        <v>20522</v>
      </c>
      <c r="E1324" s="808">
        <f>IF(C1313+C1314+C1315&lt;=0,"",IF(D1313=-1,"",D1324/C1324*100-100))</f>
        <v>0.16595080046857902</v>
      </c>
      <c r="F1324" s="322">
        <f>IF(F1317=-1,"-1",F1315+F1316+F1317)</f>
        <v>1417</v>
      </c>
      <c r="G1324" s="445">
        <f>IF(G1317=-1,"-1",G1315+G1316+G1317)</f>
        <v>1554</v>
      </c>
      <c r="H1324" s="808">
        <f>IF(F1313+F1314+F1315&lt;=0,"",IF(G1313=-1,"",G1324/F1324*100-100))</f>
        <v>9.6683133380381037</v>
      </c>
      <c r="I1324" s="323" t="s">
        <v>362</v>
      </c>
      <c r="J1324" s="324" t="s">
        <v>362</v>
      </c>
      <c r="K1324" s="322">
        <f>IF(K1317=-1,"-1",K1315+K1316+K1317)</f>
        <v>6305</v>
      </c>
      <c r="L1324" s="445">
        <f>IF(L1317=-1,"-1",L1315+L1316+L1317)</f>
        <v>6468</v>
      </c>
      <c r="M1324" s="808">
        <f>IF(K1313+K1314+K1315&lt;=0,"",IF(L1313=-1,"",L1324/K1324*100-100))</f>
        <v>2.5852498017446379</v>
      </c>
      <c r="N1324" s="445">
        <f>IF(N1317=-1,"-1",N1315+N1316+N1317)</f>
        <v>2940</v>
      </c>
      <c r="O1324" s="445">
        <v>2932</v>
      </c>
      <c r="P1324" s="808">
        <f>IF(N1313+N1314+N1315&lt;=0,"",IF(O1313=-1,"",O1324/N1324*100-100))</f>
        <v>-0.27210884353740994</v>
      </c>
      <c r="Q1324" s="445">
        <f>IF(Q1317=-1,"-1",Q1315+Q1316+Q1317)</f>
        <v>640</v>
      </c>
      <c r="R1324" s="445">
        <f>R1315+R1316+R1317</f>
        <v>615</v>
      </c>
      <c r="S1324" s="808">
        <f>IF(Q1313+Q1314+Q1315&lt;=0,"",IF(R1313=-1,"",R1324/Q1324*100-100))</f>
        <v>-3.90625</v>
      </c>
      <c r="T1324" s="445">
        <f>IF(T1317=-1,"-1",T1315+T1316+T1317)</f>
        <v>263</v>
      </c>
      <c r="U1324" s="445">
        <f>IF(U1317=-1,"-1",U1315+U1316+U1317)</f>
        <v>239</v>
      </c>
      <c r="V1324" s="808">
        <f>IF(T1313+T1314+T1315&lt;=0,"",IF(U1313=-1,"",U1324/T1324*100-100))</f>
        <v>-9.1254752851711061</v>
      </c>
      <c r="X1324" s="136"/>
      <c r="AA1324" s="244"/>
      <c r="AB1324" s="244"/>
    </row>
    <row r="1325" spans="1:28" s="137" customFormat="1" ht="15.75" customHeight="1" thickBot="1">
      <c r="A1325" s="137" t="str">
        <f>F1307&amp;"q4"</f>
        <v>TCDDq4</v>
      </c>
      <c r="B1325" s="146" t="str">
        <f>IF($F$1="de",headings!$C$34,IF($F$1="fr",headings!$B$34,headings!$A$34))</f>
        <v>Quarter 4</v>
      </c>
      <c r="C1325" s="325">
        <f>IF(C1320=-1,"-1",C1318+C1319+C1320)</f>
        <v>22019</v>
      </c>
      <c r="D1325" s="437">
        <f>IF(D1320=-1,"-1",D1318+D1319+D1320)</f>
        <v>20290</v>
      </c>
      <c r="E1325" s="809"/>
      <c r="F1325" s="325">
        <f>IF(F1320=-1,"-1",F1318+F1319+F1320)</f>
        <v>1418</v>
      </c>
      <c r="G1325" s="437">
        <f>IF(G1320=-1,"-1",G1318+G1319+G1320)</f>
        <v>1445</v>
      </c>
      <c r="H1325" s="809"/>
      <c r="I1325" s="326" t="s">
        <v>362</v>
      </c>
      <c r="J1325" s="327" t="s">
        <v>362</v>
      </c>
      <c r="K1325" s="325">
        <f>IF(K1320=-1,"-1",K1318+K1319+K1320)</f>
        <v>6285</v>
      </c>
      <c r="L1325" s="437">
        <f>IF(L1320=-1,"-1",L1318+L1319+L1320)</f>
        <v>6508</v>
      </c>
      <c r="M1325" s="809">
        <f>IF(K1314+K1315+K1316&lt;=0,"",IF(L1314=-1,"",L1325/K1325*100-100))</f>
        <v>3.5481304693715288</v>
      </c>
      <c r="N1325" s="437">
        <f>IF(N1320=-1,"-1",N1318+N1319+N1320)</f>
        <v>3086</v>
      </c>
      <c r="O1325" s="437">
        <f>O1318+O1319+O1320</f>
        <v>3032</v>
      </c>
      <c r="P1325" s="809">
        <f>IF(N1314+N1315+N1316&lt;=0,"",IF(O1314=-1,"",O1325/N1325*100-100))</f>
        <v>-1.7498379779650008</v>
      </c>
      <c r="Q1325" s="437">
        <f>IF(Q1320=-1,"-1",Q1318+Q1319+Q1320)</f>
        <v>763</v>
      </c>
      <c r="R1325" s="437">
        <f>R1318+R1319+R1320</f>
        <v>597</v>
      </c>
      <c r="S1325" s="809">
        <f>IF(Q1314+Q1315+Q1316&lt;=0,"",IF(R1314=-1,"",R1325/Q1325*100-100))</f>
        <v>-21.756225425950191</v>
      </c>
      <c r="T1325" s="437">
        <f>IF(T1320=-1,"-1",T1318+T1319+T1320)</f>
        <v>288</v>
      </c>
      <c r="U1325" s="437">
        <f>IF(U1320=-1,"-1",U1318+U1319+U1320)</f>
        <v>239</v>
      </c>
      <c r="V1325" s="809">
        <f>IF(T1314+T1315+T1316&lt;=0,"",IF(U1314=-1,"",U1325/T1325*100-100))</f>
        <v>-17.013888888888886</v>
      </c>
      <c r="X1325" s="136"/>
      <c r="AA1325" s="244"/>
      <c r="AB1325" s="244"/>
    </row>
    <row r="1326" spans="1:28" ht="14.4" thickTop="1" thickBot="1">
      <c r="B1326" s="146"/>
      <c r="C1326" s="444"/>
      <c r="D1326" s="444"/>
      <c r="E1326" s="810"/>
      <c r="F1326" s="444"/>
      <c r="G1326" s="444"/>
      <c r="H1326" s="810"/>
      <c r="I1326" s="146"/>
      <c r="J1326" s="146"/>
      <c r="K1326" s="444"/>
      <c r="L1326" s="444"/>
      <c r="M1326" s="810"/>
      <c r="N1326" s="444"/>
      <c r="O1326" s="444"/>
      <c r="P1326" s="810"/>
      <c r="Q1326" s="444"/>
      <c r="R1326" s="444"/>
      <c r="S1326" s="810"/>
      <c r="T1326" s="444"/>
      <c r="U1326" s="444"/>
      <c r="V1326" s="810"/>
    </row>
    <row r="1327" spans="1:28" s="138" customFormat="1" ht="15.75" customHeight="1" thickTop="1" thickBot="1">
      <c r="A1327" s="138" t="str">
        <f>F1307&amp;"y"</f>
        <v>TCDDy</v>
      </c>
      <c r="B1327" s="152" t="str">
        <f>IF($F$1="de",headings!$C$35,IF($F$1="fr",headings!$B$35,headings!$A$35))</f>
        <v>Full year</v>
      </c>
      <c r="C1327" s="328">
        <f>IF(C1320=-1,"-1",SUM(C1322:C1325))</f>
        <v>84174</v>
      </c>
      <c r="D1327" s="414">
        <f>IF(D1320=-1,"-1",SUM(D1322:D1325))</f>
        <v>85752</v>
      </c>
      <c r="E1327" s="811">
        <f>IF(SUM(C1309:C1320)&lt;=0,"",IF(D1320=-1,"",D1327/C1327*100-100))</f>
        <v>1.8746881459833276</v>
      </c>
      <c r="F1327" s="328">
        <f>IF(F1320=-1,"-1",SUM(F1322:F1325))</f>
        <v>5491</v>
      </c>
      <c r="G1327" s="414">
        <f>IF(G1320=-1,"-1",SUM(G1322:G1325))</f>
        <v>5882</v>
      </c>
      <c r="H1327" s="811">
        <f>IF(SUM(F1309:F1320)&lt;=0,"",IF(G1320=-1,"",G1327/F1327*100-100))</f>
        <v>7.120743034055721</v>
      </c>
      <c r="I1327" s="329" t="s">
        <v>362</v>
      </c>
      <c r="J1327" s="330" t="s">
        <v>362</v>
      </c>
      <c r="K1327" s="328">
        <f>IF(K1320=-1,"-1",SUM(K1322:K1325))</f>
        <v>24355</v>
      </c>
      <c r="L1327" s="414">
        <f>IF(L1320=-1,"-1",SUM(L1322:L1325))</f>
        <v>25422</v>
      </c>
      <c r="M1327" s="811">
        <f>IF(SUM(K1309:K1320)&lt;=0,"",IF(L1320=-1,"",L1327/K1327*100-100))</f>
        <v>4.3810305892014014</v>
      </c>
      <c r="N1327" s="414">
        <f>IF(N1320=-1,"-1",SUM(N1322:N1325))</f>
        <v>11462</v>
      </c>
      <c r="O1327" s="414">
        <f>O1322+O1323+O1324+O1325</f>
        <v>11676</v>
      </c>
      <c r="P1327" s="811">
        <f>IF(SUM(N1309:N1320)&lt;=0,"",IF(O1320=-1,"",O1327/N1327*100-100))</f>
        <v>1.8670389111847783</v>
      </c>
      <c r="Q1327" s="414">
        <f>IF(Q1320=-1,"-1",SUM(Q1322:Q1325))</f>
        <v>2692</v>
      </c>
      <c r="R1327" s="414">
        <f>R1322+R1323+R1324+R1325</f>
        <v>2555</v>
      </c>
      <c r="S1327" s="811">
        <f>IF(SUM(Q1309:Q1320)&lt;=0,"",IF(R1320=-1,"",R1327/Q1327*100-100))</f>
        <v>-5.0891530460624068</v>
      </c>
      <c r="T1327" s="414">
        <f>IF(T1320=-1,"-1",SUM(T1322:T1325))</f>
        <v>1018</v>
      </c>
      <c r="U1327" s="414">
        <f>IF(U1320=-1,"-1",SUM(U1322:U1325))</f>
        <v>991</v>
      </c>
      <c r="V1327" s="811">
        <f>IF(SUM(T1309:T1320)&lt;=0,"",IF(U1320=-1,"",U1327/T1327*100-100))</f>
        <v>-2.6522593320235757</v>
      </c>
      <c r="X1327" s="136"/>
    </row>
    <row r="1328" spans="1:28" ht="13.8" thickTop="1">
      <c r="B1328" s="147"/>
      <c r="C1328" s="180"/>
      <c r="D1328" s="180"/>
      <c r="E1328" s="180"/>
      <c r="F1328" s="180"/>
      <c r="G1328" s="180"/>
      <c r="H1328" s="180"/>
      <c r="I1328" s="157"/>
      <c r="J1328" s="157"/>
      <c r="K1328" s="180"/>
      <c r="L1328" s="180"/>
      <c r="M1328" s="180"/>
      <c r="N1328" s="180"/>
      <c r="O1328" s="180"/>
      <c r="P1328" s="180"/>
      <c r="Q1328" s="180"/>
      <c r="R1328" s="180"/>
      <c r="S1328" s="180"/>
      <c r="T1328" s="180"/>
      <c r="U1328" s="149"/>
      <c r="V1328" s="149"/>
    </row>
    <row r="1329" spans="1:28">
      <c r="B1329" s="147"/>
      <c r="C1329" s="180"/>
      <c r="D1329" s="180"/>
      <c r="E1329" s="180"/>
      <c r="F1329" s="180"/>
      <c r="G1329" s="180"/>
      <c r="H1329" s="180"/>
      <c r="I1329" s="180"/>
      <c r="J1329" s="180"/>
      <c r="K1329" s="180"/>
      <c r="L1329" s="180"/>
      <c r="M1329" s="180"/>
      <c r="N1329" s="180"/>
      <c r="O1329" s="180"/>
      <c r="P1329" s="180"/>
      <c r="Q1329" s="180"/>
      <c r="R1329" s="180"/>
      <c r="S1329" s="180"/>
      <c r="T1329" s="180"/>
      <c r="U1329" s="149"/>
      <c r="V1329" s="149"/>
    </row>
    <row r="1330" spans="1:28">
      <c r="B1330" s="152" t="str">
        <f>IF($F$1="de",headings!$C$37,IF($F$1="fr",headings!$B$37,headings!$A$37))</f>
        <v>Comments</v>
      </c>
      <c r="C1330" s="297" t="s">
        <v>13</v>
      </c>
      <c r="D1330" s="298"/>
      <c r="E1330" s="298"/>
      <c r="F1330" s="298"/>
      <c r="G1330" s="298"/>
      <c r="H1330" s="298"/>
      <c r="I1330" s="298"/>
      <c r="J1330" s="298"/>
      <c r="K1330" s="298"/>
      <c r="L1330" s="298"/>
      <c r="M1330" s="298"/>
      <c r="N1330" s="298"/>
      <c r="O1330" s="298"/>
      <c r="P1330" s="298"/>
      <c r="Q1330" s="298"/>
      <c r="R1330" s="298"/>
      <c r="S1330" s="298"/>
      <c r="T1330" s="299"/>
      <c r="U1330" s="149"/>
      <c r="V1330" s="149"/>
    </row>
    <row r="1331" spans="1:28">
      <c r="B1331" s="151"/>
      <c r="C1331" s="300"/>
      <c r="D1331" s="301"/>
      <c r="E1331" s="301"/>
      <c r="F1331" s="301"/>
      <c r="G1331" s="301"/>
      <c r="H1331" s="301"/>
      <c r="I1331" s="301"/>
      <c r="J1331" s="301"/>
      <c r="K1331" s="301"/>
      <c r="L1331" s="301"/>
      <c r="M1331" s="301"/>
      <c r="N1331" s="301"/>
      <c r="O1331" s="301"/>
      <c r="P1331" s="301"/>
      <c r="Q1331" s="301"/>
      <c r="R1331" s="301"/>
      <c r="S1331" s="301"/>
      <c r="T1331" s="302"/>
      <c r="U1331" s="149"/>
      <c r="V1331" s="149"/>
    </row>
    <row r="1332" spans="1:28">
      <c r="B1332" s="151"/>
      <c r="C1332" s="300"/>
      <c r="D1332" s="301"/>
      <c r="E1332" s="301"/>
      <c r="F1332" s="301"/>
      <c r="G1332" s="301"/>
      <c r="H1332" s="301"/>
      <c r="I1332" s="301"/>
      <c r="J1332" s="301"/>
      <c r="K1332" s="301"/>
      <c r="L1332" s="301"/>
      <c r="M1332" s="301"/>
      <c r="N1332" s="301"/>
      <c r="O1332" s="301"/>
      <c r="P1332" s="301"/>
      <c r="Q1332" s="301"/>
      <c r="R1332" s="301"/>
      <c r="S1332" s="301"/>
      <c r="T1332" s="302"/>
      <c r="U1332" s="149"/>
      <c r="V1332" s="149"/>
      <c r="X1332" s="141"/>
    </row>
    <row r="1333" spans="1:28">
      <c r="B1333" s="151"/>
      <c r="C1333" s="303"/>
      <c r="D1333" s="304"/>
      <c r="E1333" s="304"/>
      <c r="F1333" s="304"/>
      <c r="G1333" s="304"/>
      <c r="H1333" s="304"/>
      <c r="I1333" s="304"/>
      <c r="J1333" s="304"/>
      <c r="K1333" s="304"/>
      <c r="L1333" s="304"/>
      <c r="M1333" s="304"/>
      <c r="N1333" s="304"/>
      <c r="O1333" s="304"/>
      <c r="P1333" s="304"/>
      <c r="Q1333" s="304"/>
      <c r="R1333" s="304"/>
      <c r="S1333" s="304"/>
      <c r="T1333" s="305"/>
      <c r="U1333" s="149"/>
      <c r="V1333" s="149"/>
      <c r="X1333" s="131"/>
    </row>
    <row r="1334" spans="1:28">
      <c r="B1334" s="151"/>
      <c r="C1334" s="180"/>
      <c r="D1334" s="180"/>
      <c r="E1334" s="180"/>
      <c r="F1334" s="180"/>
      <c r="G1334" s="180"/>
      <c r="H1334" s="180"/>
      <c r="I1334" s="180"/>
      <c r="J1334" s="180"/>
      <c r="K1334" s="180"/>
      <c r="L1334" s="180"/>
      <c r="M1334" s="180"/>
      <c r="N1334" s="180"/>
      <c r="O1334" s="180"/>
      <c r="P1334" s="180"/>
      <c r="Q1334" s="180"/>
      <c r="R1334" s="180"/>
      <c r="S1334" s="180"/>
      <c r="T1334" s="180"/>
      <c r="U1334" s="149"/>
      <c r="V1334" s="149"/>
    </row>
    <row r="1335" spans="1:28">
      <c r="A1335" s="142"/>
      <c r="B1335" s="143"/>
      <c r="C1335" s="181"/>
      <c r="D1335" s="181"/>
      <c r="E1335" s="181"/>
      <c r="F1335" s="181"/>
      <c r="G1335" s="181"/>
      <c r="H1335" s="181"/>
      <c r="I1335" s="181"/>
      <c r="J1335" s="181"/>
      <c r="K1335" s="181"/>
      <c r="L1335" s="181"/>
      <c r="M1335" s="181"/>
      <c r="N1335" s="181"/>
      <c r="O1335" s="181"/>
      <c r="P1335" s="181"/>
      <c r="Q1335" s="181"/>
      <c r="R1335" s="181"/>
      <c r="S1335" s="181"/>
      <c r="T1335" s="181"/>
      <c r="U1335" s="149"/>
      <c r="V1335" s="149"/>
    </row>
    <row r="1336" spans="1:28" s="141" customFormat="1" ht="6.75" customHeight="1">
      <c r="B1336" s="146"/>
      <c r="C1336" s="154"/>
      <c r="D1336" s="154"/>
      <c r="E1336" s="155"/>
      <c r="F1336" s="154"/>
      <c r="G1336" s="154"/>
      <c r="H1336" s="155"/>
      <c r="I1336" s="154"/>
      <c r="J1336" s="154"/>
      <c r="K1336" s="155"/>
      <c r="L1336" s="154"/>
      <c r="M1336" s="154"/>
      <c r="N1336" s="155"/>
      <c r="O1336" s="154"/>
      <c r="P1336" s="154"/>
      <c r="Q1336" s="155"/>
      <c r="R1336" s="154"/>
      <c r="S1336" s="154"/>
      <c r="T1336" s="155"/>
      <c r="U1336" s="149"/>
      <c r="V1336" s="149"/>
      <c r="X1336" s="136"/>
      <c r="AA1336" s="239"/>
      <c r="AB1336" s="239"/>
    </row>
    <row r="1337" spans="1:28" s="131" customFormat="1" ht="17.399999999999999">
      <c r="B1337" s="150" t="str">
        <f>IF($F$1="de",headings!$C$3,IF($F$1="fr",headings!$B$3,headings!$A$3))</f>
        <v>Railway Operator:</v>
      </c>
      <c r="C1337" s="156"/>
      <c r="D1337" s="156"/>
      <c r="E1337" s="156"/>
      <c r="F1337" s="1020" t="s">
        <v>138</v>
      </c>
      <c r="G1337" s="1020"/>
      <c r="H1337" s="1020"/>
      <c r="I1337" s="1020"/>
      <c r="J1337" s="1020"/>
      <c r="K1337" s="157"/>
      <c r="L1337" s="157"/>
      <c r="M1337" s="157"/>
      <c r="N1337" s="157"/>
      <c r="O1337" s="157"/>
      <c r="P1337" s="157"/>
      <c r="Q1337" s="158"/>
      <c r="R1337" s="158"/>
      <c r="S1337" s="158"/>
      <c r="T1337" s="158"/>
      <c r="U1337" s="149"/>
      <c r="V1337" s="149"/>
      <c r="X1337" s="136"/>
      <c r="AA1337" s="243"/>
      <c r="AB1337" s="243"/>
    </row>
    <row r="1338" spans="1:28" ht="6.75" customHeight="1" thickBot="1">
      <c r="B1338" s="146"/>
      <c r="C1338" s="157"/>
      <c r="D1338" s="157"/>
      <c r="E1338" s="159"/>
      <c r="F1338" s="157"/>
      <c r="G1338" s="157"/>
      <c r="H1338" s="157"/>
      <c r="I1338" s="157"/>
      <c r="J1338" s="157"/>
      <c r="K1338" s="157"/>
      <c r="L1338" s="157"/>
      <c r="M1338" s="157"/>
      <c r="N1338" s="157"/>
      <c r="O1338" s="157"/>
      <c r="P1338" s="157"/>
      <c r="Q1338" s="157"/>
      <c r="R1338" s="157"/>
      <c r="S1338" s="157"/>
      <c r="T1338" s="160"/>
      <c r="U1338" s="149"/>
      <c r="V1338" s="149"/>
    </row>
    <row r="1339" spans="1:28" ht="15.75" customHeight="1" thickTop="1">
      <c r="A1339" s="136" t="str">
        <f>F1337&amp;"m01"</f>
        <v>TRAm01</v>
      </c>
      <c r="B1339" s="146" t="str">
        <f>IF($F$1="de",headings!$C$6,IF($F$1="fr",headings!$B$6,headings!$A$6))</f>
        <v>January</v>
      </c>
      <c r="C1339" s="293">
        <v>15243.65</v>
      </c>
      <c r="D1339" s="413">
        <v>15431.3</v>
      </c>
      <c r="E1339" s="825">
        <v>1.2310043854326267</v>
      </c>
      <c r="F1339" s="293">
        <v>746.81</v>
      </c>
      <c r="G1339" s="826">
        <v>762.10426099999995</v>
      </c>
      <c r="H1339" s="825">
        <v>2.0479453944108883</v>
      </c>
      <c r="I1339" s="310">
        <v>-1</v>
      </c>
      <c r="J1339" s="311">
        <v>-1</v>
      </c>
      <c r="K1339" s="293">
        <v>973.17</v>
      </c>
      <c r="L1339" s="827">
        <v>895.23699999999997</v>
      </c>
      <c r="M1339" s="828">
        <v>-8.0081589033776197</v>
      </c>
      <c r="N1339" s="293">
        <v>78.87</v>
      </c>
      <c r="O1339" s="827">
        <v>71.937134</v>
      </c>
      <c r="P1339" s="415">
        <v>-8.7902447064790294</v>
      </c>
      <c r="Q1339" s="310">
        <v>-1</v>
      </c>
      <c r="R1339" s="310">
        <v>-1</v>
      </c>
      <c r="S1339" s="124" t="s">
        <v>246</v>
      </c>
      <c r="T1339" s="310">
        <v>-1</v>
      </c>
      <c r="U1339" s="310">
        <v>-1</v>
      </c>
      <c r="V1339" s="124" t="s">
        <v>246</v>
      </c>
    </row>
    <row r="1340" spans="1:28" ht="15.75" customHeight="1">
      <c r="A1340" s="136" t="str">
        <f>F1337&amp;"m02"</f>
        <v>TRAm02</v>
      </c>
      <c r="B1340" s="146" t="str">
        <f>IF($F$1="de",headings!$C$7,IF($F$1="fr",headings!$B$7,headings!$A$7))</f>
        <v>February</v>
      </c>
      <c r="C1340" s="294">
        <v>14489.92</v>
      </c>
      <c r="D1340" s="829">
        <v>17778.897000000001</v>
      </c>
      <c r="E1340" s="830">
        <v>22.698379287118215</v>
      </c>
      <c r="F1340" s="294">
        <v>677.76</v>
      </c>
      <c r="G1340" s="831">
        <v>816.05213700000002</v>
      </c>
      <c r="H1340" s="830">
        <v>20.404293112606226</v>
      </c>
      <c r="I1340" s="312">
        <v>-1</v>
      </c>
      <c r="J1340" s="313">
        <v>-1</v>
      </c>
      <c r="K1340" s="294">
        <v>744.15</v>
      </c>
      <c r="L1340" s="832">
        <v>725.596</v>
      </c>
      <c r="M1340" s="833">
        <v>-2.4933145199220519</v>
      </c>
      <c r="N1340" s="294">
        <v>57.48</v>
      </c>
      <c r="O1340" s="832">
        <v>53.036442999999998</v>
      </c>
      <c r="P1340" s="417">
        <v>-7.7306141266527391</v>
      </c>
      <c r="Q1340" s="312">
        <v>-1</v>
      </c>
      <c r="R1340" s="312">
        <v>-1</v>
      </c>
      <c r="S1340" s="127" t="s">
        <v>246</v>
      </c>
      <c r="T1340" s="312">
        <v>-1</v>
      </c>
      <c r="U1340" s="312">
        <v>-1</v>
      </c>
      <c r="V1340" s="127" t="s">
        <v>246</v>
      </c>
    </row>
    <row r="1341" spans="1:28" ht="15.75" customHeight="1" thickBot="1">
      <c r="A1341" s="136" t="str">
        <f>F1337&amp;"m03"</f>
        <v>TRAm03</v>
      </c>
      <c r="B1341" s="146" t="str">
        <f>IF($F$1="de",headings!$C$8,IF($F$1="fr",headings!$B$8,headings!$A$8))</f>
        <v>March</v>
      </c>
      <c r="C1341" s="295">
        <v>15810.2</v>
      </c>
      <c r="D1341" s="829">
        <v>16419.566999999999</v>
      </c>
      <c r="E1341" s="834">
        <v>3.8542649681850776</v>
      </c>
      <c r="F1341" s="295">
        <v>753.05</v>
      </c>
      <c r="G1341" s="831">
        <v>782.79673600000001</v>
      </c>
      <c r="H1341" s="834">
        <v>3.9501674523604038</v>
      </c>
      <c r="I1341" s="312">
        <v>-1</v>
      </c>
      <c r="J1341" s="313">
        <v>-1</v>
      </c>
      <c r="K1341" s="295">
        <v>920.69</v>
      </c>
      <c r="L1341" s="832">
        <v>937.60799999999995</v>
      </c>
      <c r="M1341" s="835">
        <v>1.8375348923090229</v>
      </c>
      <c r="N1341" s="295">
        <v>81.05</v>
      </c>
      <c r="O1341" s="832">
        <v>77.431372999999994</v>
      </c>
      <c r="P1341" s="419">
        <v>-4.4646847624922827</v>
      </c>
      <c r="Q1341" s="312">
        <v>-1</v>
      </c>
      <c r="R1341" s="312">
        <v>-1</v>
      </c>
      <c r="S1341" s="129" t="s">
        <v>246</v>
      </c>
      <c r="T1341" s="312">
        <v>-1</v>
      </c>
      <c r="U1341" s="312">
        <v>-1</v>
      </c>
      <c r="V1341" s="129" t="s">
        <v>246</v>
      </c>
    </row>
    <row r="1342" spans="1:28" ht="15.75" customHeight="1" thickTop="1">
      <c r="A1342" s="136" t="str">
        <f>F1337&amp;"m04"</f>
        <v>TRAm04</v>
      </c>
      <c r="B1342" s="146" t="str">
        <f>IF($F$1="de",headings!$C$9,IF($F$1="fr",headings!$B$9,headings!$A$9))</f>
        <v>April</v>
      </c>
      <c r="C1342" s="293">
        <v>15520.84</v>
      </c>
      <c r="D1342" s="836">
        <v>17638.811000000002</v>
      </c>
      <c r="E1342" s="825">
        <v>13.645981789645418</v>
      </c>
      <c r="F1342" s="293">
        <v>724.91</v>
      </c>
      <c r="G1342" s="826">
        <v>806.63289099999997</v>
      </c>
      <c r="H1342" s="825">
        <v>11.273522368293996</v>
      </c>
      <c r="I1342" s="310">
        <v>-1</v>
      </c>
      <c r="J1342" s="311">
        <v>-1</v>
      </c>
      <c r="K1342" s="293">
        <v>901.99</v>
      </c>
      <c r="L1342" s="827">
        <v>920.06899999999996</v>
      </c>
      <c r="M1342" s="828">
        <v>2.0043459461856656</v>
      </c>
      <c r="N1342" s="293">
        <v>72.11</v>
      </c>
      <c r="O1342" s="827">
        <v>74.509671999999995</v>
      </c>
      <c r="P1342" s="415">
        <v>3.3277936485924187</v>
      </c>
      <c r="Q1342" s="310">
        <v>-1</v>
      </c>
      <c r="R1342" s="310">
        <v>-1</v>
      </c>
      <c r="S1342" s="124" t="s">
        <v>246</v>
      </c>
      <c r="T1342" s="310">
        <v>-1</v>
      </c>
      <c r="U1342" s="310">
        <v>-1</v>
      </c>
      <c r="V1342" s="124" t="s">
        <v>246</v>
      </c>
    </row>
    <row r="1343" spans="1:28" ht="15.75" customHeight="1">
      <c r="A1343" s="136" t="str">
        <f>F1337&amp;"m05"</f>
        <v>TRAm05</v>
      </c>
      <c r="B1343" s="146" t="str">
        <f>IF($F$1="de",headings!$C$10,IF($F$1="fr",headings!$B$10,headings!$A$10))</f>
        <v>May</v>
      </c>
      <c r="C1343" s="294">
        <v>15866.1</v>
      </c>
      <c r="D1343" s="829">
        <v>16698.905999999999</v>
      </c>
      <c r="E1343" s="830">
        <v>5.2489647739519967</v>
      </c>
      <c r="F1343" s="294">
        <v>729.76</v>
      </c>
      <c r="G1343" s="831">
        <v>782.19777599999998</v>
      </c>
      <c r="H1343" s="830">
        <v>7.1856193817145311</v>
      </c>
      <c r="I1343" s="312">
        <v>-1</v>
      </c>
      <c r="J1343" s="313">
        <v>-1</v>
      </c>
      <c r="K1343" s="294">
        <v>898.41</v>
      </c>
      <c r="L1343" s="832">
        <v>896.08900000000006</v>
      </c>
      <c r="M1343" s="833">
        <v>-0.25834529891696434</v>
      </c>
      <c r="N1343" s="294">
        <v>74.39</v>
      </c>
      <c r="O1343" s="832">
        <v>72.258390000000006</v>
      </c>
      <c r="P1343" s="417">
        <v>-2.8654523457453962</v>
      </c>
      <c r="Q1343" s="312">
        <v>-1</v>
      </c>
      <c r="R1343" s="312">
        <v>-1</v>
      </c>
      <c r="S1343" s="127" t="s">
        <v>246</v>
      </c>
      <c r="T1343" s="312">
        <v>-1</v>
      </c>
      <c r="U1343" s="312">
        <v>-1</v>
      </c>
      <c r="V1343" s="127" t="s">
        <v>246</v>
      </c>
    </row>
    <row r="1344" spans="1:28" ht="15.75" customHeight="1" thickBot="1">
      <c r="A1344" s="136" t="str">
        <f>F1337&amp;"m06"</f>
        <v>TRAm06</v>
      </c>
      <c r="B1344" s="146" t="str">
        <f>IF($F$1="de",headings!$C$11,IF($F$1="fr",headings!$B$11,headings!$A$11))</f>
        <v>June</v>
      </c>
      <c r="C1344" s="295">
        <v>14948.31</v>
      </c>
      <c r="D1344" s="829">
        <v>16092.43</v>
      </c>
      <c r="E1344" s="834">
        <v>7.6538418055285291</v>
      </c>
      <c r="F1344" s="295">
        <v>718.22</v>
      </c>
      <c r="G1344" s="831">
        <v>778.96547699999996</v>
      </c>
      <c r="H1344" s="834">
        <v>8.4577813204867596</v>
      </c>
      <c r="I1344" s="312">
        <v>-1</v>
      </c>
      <c r="J1344" s="313">
        <v>-1</v>
      </c>
      <c r="K1344" s="295">
        <v>864.8</v>
      </c>
      <c r="L1344" s="832">
        <v>836.58</v>
      </c>
      <c r="M1344" s="835">
        <v>-3.2631822386678948</v>
      </c>
      <c r="N1344" s="295">
        <v>72.97</v>
      </c>
      <c r="O1344" s="832">
        <v>71.754147000000003</v>
      </c>
      <c r="P1344" s="419">
        <v>-1.6662368096477849</v>
      </c>
      <c r="Q1344" s="312">
        <v>-1</v>
      </c>
      <c r="R1344" s="312">
        <v>-1</v>
      </c>
      <c r="S1344" s="129" t="s">
        <v>246</v>
      </c>
      <c r="T1344" s="312">
        <v>-1</v>
      </c>
      <c r="U1344" s="312">
        <v>-1</v>
      </c>
      <c r="V1344" s="129" t="s">
        <v>246</v>
      </c>
    </row>
    <row r="1345" spans="1:28" ht="15.75" customHeight="1" thickTop="1">
      <c r="A1345" s="136" t="str">
        <f>F1337&amp;"m07"</f>
        <v>TRAm07</v>
      </c>
      <c r="B1345" s="146" t="str">
        <f>IF($F$1="de",headings!$C$12,IF($F$1="fr",headings!$B$12,headings!$A$12))</f>
        <v>July</v>
      </c>
      <c r="C1345" s="293">
        <v>16349.89</v>
      </c>
      <c r="D1345" s="836">
        <v>17663.490000000002</v>
      </c>
      <c r="E1345" s="830">
        <v>8.0343048179529148</v>
      </c>
      <c r="F1345" s="293">
        <v>838.7</v>
      </c>
      <c r="G1345" s="826">
        <v>891.15621499999997</v>
      </c>
      <c r="H1345" s="830">
        <v>6.2544670323118936</v>
      </c>
      <c r="I1345" s="310">
        <v>-1</v>
      </c>
      <c r="J1345" s="311">
        <v>-1</v>
      </c>
      <c r="K1345" s="293">
        <v>853.68</v>
      </c>
      <c r="L1345" s="827">
        <v>889.404</v>
      </c>
      <c r="M1345" s="828">
        <v>4.184706213100938</v>
      </c>
      <c r="N1345" s="293">
        <v>74.7</v>
      </c>
      <c r="O1345" s="827">
        <v>72.152823999999995</v>
      </c>
      <c r="P1345" s="415">
        <v>-3.4098741633199552</v>
      </c>
      <c r="Q1345" s="310">
        <v>-1</v>
      </c>
      <c r="R1345" s="310">
        <v>-1</v>
      </c>
      <c r="S1345" s="127" t="s">
        <v>246</v>
      </c>
      <c r="T1345" s="310">
        <v>-1</v>
      </c>
      <c r="U1345" s="310">
        <v>-1</v>
      </c>
      <c r="V1345" s="127" t="s">
        <v>246</v>
      </c>
    </row>
    <row r="1346" spans="1:28" ht="15.75" customHeight="1">
      <c r="A1346" s="136" t="str">
        <f>F1337&amp;"m08"</f>
        <v>TRAm08</v>
      </c>
      <c r="B1346" s="146" t="str">
        <f>IF($F$1="de",headings!$C$13,IF($F$1="fr",headings!$B$13,headings!$A$13))</f>
        <v>August</v>
      </c>
      <c r="C1346" s="294">
        <v>16922.84</v>
      </c>
      <c r="D1346" s="829">
        <v>17912.100999999999</v>
      </c>
      <c r="E1346" s="830">
        <v>5.8457150218284681</v>
      </c>
      <c r="F1346" s="294">
        <v>833.52</v>
      </c>
      <c r="G1346" s="831">
        <v>882.262925</v>
      </c>
      <c r="H1346" s="830">
        <v>5.847841083597288</v>
      </c>
      <c r="I1346" s="312">
        <v>-1</v>
      </c>
      <c r="J1346" s="313">
        <v>-1</v>
      </c>
      <c r="K1346" s="294">
        <v>841.73</v>
      </c>
      <c r="L1346" s="832">
        <v>867.76199999999994</v>
      </c>
      <c r="M1346" s="833">
        <v>3.0926781747115939</v>
      </c>
      <c r="N1346" s="294">
        <v>74.69</v>
      </c>
      <c r="O1346" s="832">
        <v>69.725660000000005</v>
      </c>
      <c r="P1346" s="417">
        <v>-6.6465925826750549</v>
      </c>
      <c r="Q1346" s="312">
        <v>-1</v>
      </c>
      <c r="R1346" s="312">
        <v>-1</v>
      </c>
      <c r="S1346" s="127" t="s">
        <v>246</v>
      </c>
      <c r="T1346" s="312">
        <v>-1</v>
      </c>
      <c r="U1346" s="312">
        <v>-1</v>
      </c>
      <c r="V1346" s="127" t="s">
        <v>246</v>
      </c>
    </row>
    <row r="1347" spans="1:28" ht="15.75" customHeight="1" thickBot="1">
      <c r="A1347" s="136" t="str">
        <f>F1337&amp;"m09"</f>
        <v>TRAm09</v>
      </c>
      <c r="B1347" s="146" t="str">
        <f>IF($F$1="de",headings!$C$14,IF($F$1="fr",headings!$B$14,headings!$A$14))</f>
        <v>September</v>
      </c>
      <c r="C1347" s="295">
        <v>15559.87</v>
      </c>
      <c r="D1347" s="829">
        <v>17273.675999999999</v>
      </c>
      <c r="E1347" s="834">
        <v>11.014269399423</v>
      </c>
      <c r="F1347" s="295">
        <v>710.67</v>
      </c>
      <c r="G1347" s="837">
        <v>821.82008800000006</v>
      </c>
      <c r="H1347" s="834">
        <v>15.640182925971288</v>
      </c>
      <c r="I1347" s="315">
        <v>-1</v>
      </c>
      <c r="J1347" s="316">
        <v>-1</v>
      </c>
      <c r="K1347" s="295">
        <v>824.91</v>
      </c>
      <c r="L1347" s="838">
        <v>917.63900000000001</v>
      </c>
      <c r="M1347" s="835">
        <v>11.241105090252262</v>
      </c>
      <c r="N1347" s="295">
        <v>68.52</v>
      </c>
      <c r="O1347" s="838">
        <v>72.902096999999998</v>
      </c>
      <c r="P1347" s="419">
        <v>6.3953546409807274</v>
      </c>
      <c r="Q1347" s="312">
        <v>-1</v>
      </c>
      <c r="R1347" s="312">
        <v>-1</v>
      </c>
      <c r="S1347" s="129" t="s">
        <v>246</v>
      </c>
      <c r="T1347" s="314">
        <v>-1</v>
      </c>
      <c r="U1347" s="312">
        <v>-1</v>
      </c>
      <c r="V1347" s="129" t="s">
        <v>246</v>
      </c>
    </row>
    <row r="1348" spans="1:28" ht="15.75" customHeight="1" thickTop="1">
      <c r="A1348" s="136" t="str">
        <f>F1337&amp;"m10"</f>
        <v>TRAm10</v>
      </c>
      <c r="B1348" s="146" t="str">
        <f>IF($F$1="de",headings!$C$15,IF($F$1="fr",headings!$B$15,headings!$A$15))</f>
        <v>October</v>
      </c>
      <c r="C1348" s="293">
        <v>16317.19</v>
      </c>
      <c r="D1348" s="836">
        <v>18211.808000000001</v>
      </c>
      <c r="E1348" s="830">
        <v>11.611178150159446</v>
      </c>
      <c r="F1348" s="293">
        <v>754.38</v>
      </c>
      <c r="G1348" s="831">
        <v>818.27667199999996</v>
      </c>
      <c r="H1348" s="830">
        <v>8.470090935602741</v>
      </c>
      <c r="I1348" s="312">
        <v>-1</v>
      </c>
      <c r="J1348" s="313">
        <v>-1</v>
      </c>
      <c r="K1348" s="293">
        <v>806.51</v>
      </c>
      <c r="L1348" s="832">
        <v>817.41700000000003</v>
      </c>
      <c r="M1348" s="833">
        <v>1.3523700884056069</v>
      </c>
      <c r="N1348" s="293">
        <v>69.650000000000006</v>
      </c>
      <c r="O1348" s="832">
        <v>65.671352999999996</v>
      </c>
      <c r="P1348" s="417">
        <v>-5.7123431442929018</v>
      </c>
      <c r="Q1348" s="310">
        <v>-1</v>
      </c>
      <c r="R1348" s="310">
        <v>-1</v>
      </c>
      <c r="S1348" s="127" t="s">
        <v>246</v>
      </c>
      <c r="T1348" s="312">
        <v>-1</v>
      </c>
      <c r="U1348" s="310">
        <v>-1</v>
      </c>
      <c r="V1348" s="127" t="s">
        <v>246</v>
      </c>
      <c r="X1348" s="137"/>
    </row>
    <row r="1349" spans="1:28" ht="15.75" customHeight="1">
      <c r="A1349" s="136" t="str">
        <f>F1337&amp;"m11"</f>
        <v>TRAm11</v>
      </c>
      <c r="B1349" s="146" t="str">
        <f>IF($F$1="de",headings!$C$16,IF($F$1="fr",headings!$B$16,headings!$A$16))</f>
        <v>November</v>
      </c>
      <c r="C1349" s="294">
        <v>16057.43</v>
      </c>
      <c r="D1349" s="829">
        <v>17102.013999999999</v>
      </c>
      <c r="E1349" s="830">
        <v>6.5053000386736954</v>
      </c>
      <c r="F1349" s="294">
        <v>744.5</v>
      </c>
      <c r="G1349" s="831">
        <v>784.97790899999995</v>
      </c>
      <c r="H1349" s="830">
        <v>5.4369253190060363</v>
      </c>
      <c r="I1349" s="312">
        <v>-1</v>
      </c>
      <c r="J1349" s="313">
        <v>-1</v>
      </c>
      <c r="K1349" s="294">
        <v>905.2</v>
      </c>
      <c r="L1349" s="832">
        <v>934.26599999999996</v>
      </c>
      <c r="M1349" s="833">
        <v>3.2110030932390572</v>
      </c>
      <c r="N1349" s="294">
        <v>72.319999999999993</v>
      </c>
      <c r="O1349" s="832">
        <v>70.609012000000007</v>
      </c>
      <c r="P1349" s="417">
        <v>-2.365857300884926</v>
      </c>
      <c r="Q1349" s="312">
        <v>-1</v>
      </c>
      <c r="R1349" s="312">
        <v>-1</v>
      </c>
      <c r="S1349" s="127" t="s">
        <v>246</v>
      </c>
      <c r="T1349" s="312">
        <v>-1</v>
      </c>
      <c r="U1349" s="312">
        <v>-1</v>
      </c>
      <c r="V1349" s="127" t="s">
        <v>246</v>
      </c>
      <c r="X1349" s="137"/>
    </row>
    <row r="1350" spans="1:28" ht="15.75" customHeight="1" thickBot="1">
      <c r="A1350" s="136" t="str">
        <f>F1337&amp;"m12"</f>
        <v>TRAm12</v>
      </c>
      <c r="B1350" s="146" t="str">
        <f>IF($F$1="de",headings!$C$17,IF($F$1="fr",headings!$B$17,headings!$A$17))</f>
        <v>December</v>
      </c>
      <c r="C1350" s="295">
        <v>16676.28</v>
      </c>
      <c r="D1350" s="839">
        <v>17606.333999999999</v>
      </c>
      <c r="E1350" s="834">
        <v>5.5771071246105208</v>
      </c>
      <c r="F1350" s="295">
        <v>766.13</v>
      </c>
      <c r="G1350" s="837">
        <v>792.362122</v>
      </c>
      <c r="H1350" s="834">
        <v>3.4239779149752678</v>
      </c>
      <c r="I1350" s="314">
        <v>-1</v>
      </c>
      <c r="J1350" s="316">
        <v>-1</v>
      </c>
      <c r="K1350" s="295">
        <v>890.97</v>
      </c>
      <c r="L1350" s="838">
        <v>1023.353</v>
      </c>
      <c r="M1350" s="835">
        <v>14.858300503945117</v>
      </c>
      <c r="N1350" s="295">
        <v>69.53</v>
      </c>
      <c r="O1350" s="838">
        <v>75.718954999999994</v>
      </c>
      <c r="P1350" s="419">
        <v>8.9011290090608384</v>
      </c>
      <c r="Q1350" s="314">
        <v>-1</v>
      </c>
      <c r="R1350" s="314">
        <v>-1</v>
      </c>
      <c r="S1350" s="129" t="s">
        <v>246</v>
      </c>
      <c r="T1350" s="314">
        <v>-1</v>
      </c>
      <c r="U1350" s="314">
        <v>-1</v>
      </c>
      <c r="V1350" s="129" t="s">
        <v>246</v>
      </c>
      <c r="X1350" s="137"/>
    </row>
    <row r="1351" spans="1:28" ht="14.4" thickTop="1" thickBot="1">
      <c r="B1351" s="146"/>
      <c r="C1351" s="146"/>
      <c r="D1351" s="146"/>
      <c r="E1351" s="146"/>
      <c r="F1351" s="146"/>
      <c r="G1351" s="146"/>
      <c r="H1351" s="146"/>
      <c r="I1351" s="146"/>
      <c r="J1351" s="146"/>
      <c r="K1351" s="146"/>
      <c r="L1351" s="146"/>
      <c r="M1351" s="146"/>
      <c r="N1351" s="146"/>
      <c r="O1351" s="146"/>
      <c r="P1351" s="146"/>
      <c r="Q1351" s="146"/>
      <c r="R1351" s="146"/>
      <c r="S1351" s="146"/>
      <c r="T1351" s="146"/>
      <c r="U1351" s="146"/>
      <c r="V1351" s="146"/>
      <c r="X1351" s="137"/>
    </row>
    <row r="1352" spans="1:28" s="137" customFormat="1" ht="15.75" customHeight="1" thickTop="1">
      <c r="A1352" s="137" t="str">
        <f>F1337&amp;"q1"</f>
        <v>TRAq1</v>
      </c>
      <c r="B1352" s="146" t="str">
        <f>IF($F$1="de",headings!$C$31,IF($F$1="fr",headings!$B$31,headings!$A$31))</f>
        <v>Quarter 1</v>
      </c>
      <c r="C1352" s="319">
        <f>IF(C1341=-1,"-1",C1339+C1340+C1341)</f>
        <v>45543.770000000004</v>
      </c>
      <c r="D1352" s="410">
        <f>IF(D1341=-1,"-1",D1339+D1340+D1341)</f>
        <v>49629.763999999996</v>
      </c>
      <c r="E1352" s="431">
        <f>IF(C1341+C1342+C1343&lt;=0,"",IF(D1341=-1,"",D1352/C1352*100-100))</f>
        <v>8.9715761343428255</v>
      </c>
      <c r="F1352" s="319">
        <f>IF(F1341=-1,"-1",F1339+F1340+F1341)</f>
        <v>2177.62</v>
      </c>
      <c r="G1352" s="410">
        <f>IF(G1341=-1,"-1",G1339+G1340+G1341)</f>
        <v>2360.9531340000003</v>
      </c>
      <c r="H1352" s="431">
        <f>IF(F1341+F1342+F1343&lt;=0,"",IF(G1341=-1,"",G1352/F1352*100-100))</f>
        <v>8.4189681395284879</v>
      </c>
      <c r="I1352" s="320" t="s">
        <v>362</v>
      </c>
      <c r="J1352" s="321" t="s">
        <v>362</v>
      </c>
      <c r="K1352" s="319">
        <f>IF(K1341=-1,"-1",K1339+K1340+K1341)</f>
        <v>2638.01</v>
      </c>
      <c r="L1352" s="410">
        <f>IF(L1341=-1,"-1",L1339+L1340+L1341)</f>
        <v>2558.4409999999998</v>
      </c>
      <c r="M1352" s="431">
        <f>IF(K1341+K1342+K1343&lt;=0,"",IF(L1341=-1,"",L1352/K1352*100-100))</f>
        <v>-3.016250886084606</v>
      </c>
      <c r="N1352" s="319">
        <f>IF(N1341=-1,"-1",N1339+N1340+N1341)</f>
        <v>217.39999999999998</v>
      </c>
      <c r="O1352" s="410">
        <f>IF(O1341=-1,"-1",O1339+O1340+O1341)</f>
        <v>202.40494999999999</v>
      </c>
      <c r="P1352" s="431">
        <f>IF(N1341+N1342+N1343&lt;=0,"",IF(O1341=-1,"",O1352/N1352*100-100))</f>
        <v>-6.8974471021159189</v>
      </c>
      <c r="Q1352" s="320" t="s">
        <v>362</v>
      </c>
      <c r="R1352" s="320" t="s">
        <v>362</v>
      </c>
      <c r="S1352" s="358" t="s">
        <v>246</v>
      </c>
      <c r="T1352" s="320" t="s">
        <v>362</v>
      </c>
      <c r="U1352" s="320" t="s">
        <v>362</v>
      </c>
      <c r="V1352" s="358" t="s">
        <v>246</v>
      </c>
      <c r="X1352" s="136"/>
      <c r="AA1352" s="244"/>
      <c r="AB1352" s="244"/>
    </row>
    <row r="1353" spans="1:28" s="137" customFormat="1" ht="15.75" customHeight="1">
      <c r="A1353" s="137" t="str">
        <f>F1337&amp;"q2"</f>
        <v>TRAq2</v>
      </c>
      <c r="B1353" s="146" t="str">
        <f>IF($F$1="de",headings!$C$32,IF($F$1="fr",headings!$B$32,headings!$A$32))</f>
        <v>Quarter 2</v>
      </c>
      <c r="C1353" s="322">
        <f>IF(C1344=-1,"-1",C1342+C1343+C1344)</f>
        <v>46335.25</v>
      </c>
      <c r="D1353" s="445">
        <f>IF(D1344=-1,"-1",D1342+D1343+D1344)</f>
        <v>50430.147000000004</v>
      </c>
      <c r="E1353" s="808">
        <f>IF(C1342+C1343+C1344&lt;=0,"",IF(D1342=-1,"",D1353/C1353*100-100))</f>
        <v>8.8375416124872714</v>
      </c>
      <c r="F1353" s="322">
        <f>IF(F1344=-1,"-1",F1342+F1343+F1344)</f>
        <v>2172.8900000000003</v>
      </c>
      <c r="G1353" s="445">
        <f>IF(G1344=-1,"-1",G1342+G1343+G1344)</f>
        <v>2367.7961439999999</v>
      </c>
      <c r="H1353" s="808">
        <f>IF(F1342+F1343+F1344&lt;=0,"",IF(G1342=-1,"",G1353/F1353*100-100))</f>
        <v>8.969903860756844</v>
      </c>
      <c r="I1353" s="323" t="s">
        <v>362</v>
      </c>
      <c r="J1353" s="324" t="s">
        <v>362</v>
      </c>
      <c r="K1353" s="322">
        <f>IF(K1344=-1,"-1",K1342+K1343+K1344)</f>
        <v>2665.2</v>
      </c>
      <c r="L1353" s="445">
        <f>IF(L1344=-1,"-1",L1342+L1343+L1344)</f>
        <v>2652.7379999999998</v>
      </c>
      <c r="M1353" s="808">
        <f>IF(K1342+K1343+K1344&lt;=0,"",IF(L1342=-1,"",L1353/K1353*100-100))</f>
        <v>-0.4675821701936087</v>
      </c>
      <c r="N1353" s="322">
        <f>IF(N1344=-1,"-1",N1342+N1343+N1344)</f>
        <v>219.47</v>
      </c>
      <c r="O1353" s="445">
        <f>IF(O1344=-1,"-1",O1342+O1343+O1344)</f>
        <v>218.52220899999998</v>
      </c>
      <c r="P1353" s="808">
        <f>IF(N1342+N1343+N1344&lt;=0,"",IF(O1342=-1,"",O1353/N1353*100-100))</f>
        <v>-0.43185446758100454</v>
      </c>
      <c r="Q1353" s="323" t="s">
        <v>362</v>
      </c>
      <c r="R1353" s="323" t="s">
        <v>362</v>
      </c>
      <c r="S1353" s="342" t="s">
        <v>246</v>
      </c>
      <c r="T1353" s="323" t="s">
        <v>362</v>
      </c>
      <c r="U1353" s="323" t="s">
        <v>362</v>
      </c>
      <c r="V1353" s="342" t="s">
        <v>246</v>
      </c>
      <c r="X1353" s="138"/>
      <c r="AA1353" s="244"/>
      <c r="AB1353" s="244"/>
    </row>
    <row r="1354" spans="1:28" s="137" customFormat="1" ht="15.75" customHeight="1">
      <c r="A1354" s="137" t="str">
        <f>F1337&amp;"q3"</f>
        <v>TRAq3</v>
      </c>
      <c r="B1354" s="146" t="str">
        <f>IF($F$1="de",headings!$C$33,IF($F$1="fr",headings!$B$33,headings!$A$33))</f>
        <v>Quarter 3</v>
      </c>
      <c r="C1354" s="322">
        <f>IF(C1347=-1,"-1",C1345+C1346+C1347)</f>
        <v>48832.6</v>
      </c>
      <c r="D1354" s="445">
        <f>IF(D1347=-1,"-1",D1345+D1346+D1347)</f>
        <v>52849.267</v>
      </c>
      <c r="E1354" s="808">
        <f>IF(C1343+C1344+C1345&lt;=0,"",IF(D1343=-1,"",D1354/C1354*100-100))</f>
        <v>8.2253801763576178</v>
      </c>
      <c r="F1354" s="322">
        <f>IF(F1347=-1,"-1",F1345+F1346+F1347)</f>
        <v>2382.89</v>
      </c>
      <c r="G1354" s="445">
        <f>IF(G1347=-1,"-1",G1345+G1346+G1347)</f>
        <v>2595.2392279999999</v>
      </c>
      <c r="H1354" s="808">
        <f>IF(F1343+F1344+F1345&lt;=0,"",IF(G1343=-1,"",G1354/F1354*100-100))</f>
        <v>8.9114154660936862</v>
      </c>
      <c r="I1354" s="323" t="s">
        <v>362</v>
      </c>
      <c r="J1354" s="324" t="s">
        <v>362</v>
      </c>
      <c r="K1354" s="322">
        <f>IF(K1347=-1,"-1",K1345+K1346+K1347)</f>
        <v>2520.3199999999997</v>
      </c>
      <c r="L1354" s="445">
        <f>IF(L1347=-1,"-1",L1345+L1346+L1347)</f>
        <v>2674.8049999999998</v>
      </c>
      <c r="M1354" s="808">
        <f>IF(K1343+K1344+K1345&lt;=0,"",IF(L1343=-1,"",L1354/K1354*100-100))</f>
        <v>6.1295787836465223</v>
      </c>
      <c r="N1354" s="322">
        <f>IF(N1347=-1,"-1",N1345+N1346+N1347)</f>
        <v>217.90999999999997</v>
      </c>
      <c r="O1354" s="445">
        <f>IF(O1347=-1,"-1",O1345+O1346+O1347)</f>
        <v>214.78058100000001</v>
      </c>
      <c r="P1354" s="808">
        <f>IF(N1343+N1344+N1345&lt;=0,"",IF(O1343=-1,"",O1354/N1354*100-100))</f>
        <v>-1.4361061906291326</v>
      </c>
      <c r="Q1354" s="323" t="s">
        <v>362</v>
      </c>
      <c r="R1354" s="323" t="s">
        <v>362</v>
      </c>
      <c r="S1354" s="342" t="s">
        <v>246</v>
      </c>
      <c r="T1354" s="323" t="s">
        <v>362</v>
      </c>
      <c r="U1354" s="323" t="s">
        <v>362</v>
      </c>
      <c r="V1354" s="342" t="s">
        <v>246</v>
      </c>
      <c r="X1354" s="136"/>
      <c r="AA1354" s="244"/>
      <c r="AB1354" s="244"/>
    </row>
    <row r="1355" spans="1:28" s="137" customFormat="1" ht="15.75" customHeight="1" thickBot="1">
      <c r="A1355" s="137" t="str">
        <f>F1337&amp;"q4"</f>
        <v>TRAq4</v>
      </c>
      <c r="B1355" s="146" t="str">
        <f>IF($F$1="de",headings!$C$34,IF($F$1="fr",headings!$B$34,headings!$A$34))</f>
        <v>Quarter 4</v>
      </c>
      <c r="C1355" s="325">
        <f>IF(C1350=-1,"-1",C1348+C1349+C1350)</f>
        <v>49050.9</v>
      </c>
      <c r="D1355" s="437">
        <f>IF(D1350=-1,"-1",D1348+D1349+D1350)</f>
        <v>52920.156000000003</v>
      </c>
      <c r="E1355" s="809"/>
      <c r="F1355" s="325">
        <f>IF(F1350=-1,"-1",F1348+F1349+F1350)</f>
        <v>2265.0100000000002</v>
      </c>
      <c r="G1355" s="437">
        <f>IF(G1350=-1,"-1",G1348+G1349+G1350)</f>
        <v>2395.6167029999997</v>
      </c>
      <c r="H1355" s="809"/>
      <c r="I1355" s="326" t="s">
        <v>362</v>
      </c>
      <c r="J1355" s="327" t="s">
        <v>362</v>
      </c>
      <c r="K1355" s="325">
        <f>IF(K1350=-1,"-1",K1348+K1349+K1350)</f>
        <v>2602.6800000000003</v>
      </c>
      <c r="L1355" s="437">
        <f>IF(L1350=-1,"-1",L1348+L1349+L1350)</f>
        <v>2775.0360000000001</v>
      </c>
      <c r="M1355" s="809"/>
      <c r="N1355" s="325">
        <f>IF(N1350=-1,"-1",N1348+N1349+N1350)</f>
        <v>211.5</v>
      </c>
      <c r="O1355" s="437">
        <f>IF(O1350=-1,"-1",O1348+O1349+O1350)</f>
        <v>211.99932000000001</v>
      </c>
      <c r="P1355" s="809"/>
      <c r="Q1355" s="326" t="s">
        <v>362</v>
      </c>
      <c r="R1355" s="326" t="s">
        <v>362</v>
      </c>
      <c r="S1355" s="341" t="s">
        <v>246</v>
      </c>
      <c r="T1355" s="326" t="s">
        <v>362</v>
      </c>
      <c r="U1355" s="326" t="s">
        <v>362</v>
      </c>
      <c r="V1355" s="341" t="s">
        <v>246</v>
      </c>
      <c r="X1355" s="136"/>
      <c r="AA1355" s="244"/>
      <c r="AB1355" s="244"/>
    </row>
    <row r="1356" spans="1:28" ht="14.4" thickTop="1" thickBot="1">
      <c r="B1356" s="146"/>
      <c r="C1356" s="444"/>
      <c r="D1356" s="444"/>
      <c r="E1356" s="810"/>
      <c r="F1356" s="444"/>
      <c r="G1356" s="444"/>
      <c r="H1356" s="810"/>
      <c r="I1356" s="146"/>
      <c r="J1356" s="146"/>
      <c r="K1356" s="444"/>
      <c r="L1356" s="444"/>
      <c r="M1356" s="810"/>
      <c r="N1356" s="444"/>
      <c r="O1356" s="444"/>
      <c r="P1356" s="810"/>
      <c r="Q1356" s="146"/>
      <c r="R1356" s="146"/>
      <c r="S1356" s="146"/>
      <c r="T1356" s="146"/>
      <c r="U1356" s="146"/>
      <c r="V1356" s="146"/>
    </row>
    <row r="1357" spans="1:28" s="138" customFormat="1" ht="15.75" customHeight="1" thickTop="1" thickBot="1">
      <c r="A1357" s="138" t="str">
        <f>F1337&amp;"y"</f>
        <v>TRAy</v>
      </c>
      <c r="B1357" s="152" t="str">
        <f>IF($F$1="de",headings!$C$35,IF($F$1="fr",headings!$B$35,headings!$A$35))</f>
        <v>Full year</v>
      </c>
      <c r="C1357" s="328">
        <f>IF(C1350=-1,"-1",SUM(C1352:C1355))</f>
        <v>189762.52</v>
      </c>
      <c r="D1357" s="414">
        <f>IF(D1350=-1,"-1",SUM(D1352:D1355))</f>
        <v>205829.33399999997</v>
      </c>
      <c r="E1357" s="811">
        <f>IF(SUM(C1339:C1350)&lt;=0,"",IF(D1350=-1,"",D1357/C1357*100-100))</f>
        <v>8.4668005041248335</v>
      </c>
      <c r="F1357" s="328">
        <f>IF(F1350=-1,"-1",SUM(F1352:F1355))</f>
        <v>8998.41</v>
      </c>
      <c r="G1357" s="414">
        <f>IF(G1350=-1,"-1",SUM(G1352:G1355))</f>
        <v>9719.6052089999994</v>
      </c>
      <c r="H1357" s="811">
        <f>IF(SUM(F1339:F1350)&lt;=0,"",IF(G1350=-1,"",G1357/F1357*100-100))</f>
        <v>8.0146960296318923</v>
      </c>
      <c r="I1357" s="329" t="s">
        <v>362</v>
      </c>
      <c r="J1357" s="330" t="s">
        <v>362</v>
      </c>
      <c r="K1357" s="328">
        <f>IF(K1350=-1,"-1",SUM(K1352:K1355))</f>
        <v>10426.209999999999</v>
      </c>
      <c r="L1357" s="414">
        <f>IF(L1350=-1,"-1",SUM(L1352:L1355))</f>
        <v>10661.02</v>
      </c>
      <c r="M1357" s="811">
        <f>IF(SUM(K1339:K1350)&lt;=0,"",IF(L1350=-1,"",L1357/K1357*100-100))</f>
        <v>2.2521127044247322</v>
      </c>
      <c r="N1357" s="328">
        <f>IF(N1350=-1,"-1",SUM(N1352:N1355))</f>
        <v>866.28</v>
      </c>
      <c r="O1357" s="414">
        <f>IF(O1350=-1,"-1",SUM(O1352:O1355))</f>
        <v>847.70705999999996</v>
      </c>
      <c r="P1357" s="811">
        <f>IF(SUM(N1339:N1350)&lt;=0,"",IF(O1350=-1,"",O1357/N1357*100-100))</f>
        <v>-2.143988086992664</v>
      </c>
      <c r="Q1357" s="329" t="s">
        <v>362</v>
      </c>
      <c r="R1357" s="329" t="s">
        <v>362</v>
      </c>
      <c r="S1357" s="343" t="s">
        <v>246</v>
      </c>
      <c r="T1357" s="329" t="s">
        <v>362</v>
      </c>
      <c r="U1357" s="329" t="s">
        <v>362</v>
      </c>
      <c r="V1357" s="343" t="s">
        <v>246</v>
      </c>
      <c r="X1357" s="136"/>
    </row>
    <row r="1358" spans="1:28" ht="13.8" thickTop="1">
      <c r="B1358" s="147"/>
      <c r="C1358" s="180"/>
      <c r="D1358" s="180"/>
      <c r="E1358" s="180"/>
      <c r="F1358" s="180"/>
      <c r="G1358" s="180"/>
      <c r="H1358" s="180"/>
      <c r="I1358" s="180"/>
      <c r="J1358" s="180"/>
      <c r="K1358" s="180"/>
      <c r="L1358" s="180"/>
      <c r="M1358" s="180"/>
      <c r="N1358" s="180"/>
      <c r="O1358" s="180"/>
      <c r="P1358" s="180"/>
      <c r="Q1358" s="180"/>
      <c r="R1358" s="180"/>
      <c r="S1358" s="180"/>
      <c r="T1358" s="180"/>
      <c r="U1358" s="149"/>
      <c r="V1358" s="149"/>
    </row>
    <row r="1359" spans="1:28">
      <c r="B1359" s="147"/>
      <c r="C1359" s="180"/>
      <c r="D1359" s="180"/>
      <c r="E1359" s="180"/>
      <c r="F1359" s="180"/>
      <c r="G1359" s="180"/>
      <c r="H1359" s="180"/>
      <c r="I1359" s="180"/>
      <c r="J1359" s="180"/>
      <c r="K1359" s="180"/>
      <c r="L1359" s="180"/>
      <c r="M1359" s="180"/>
      <c r="N1359" s="180"/>
      <c r="O1359" s="180"/>
      <c r="P1359" s="180"/>
      <c r="Q1359" s="180"/>
      <c r="R1359" s="180"/>
      <c r="S1359" s="180"/>
      <c r="T1359" s="180"/>
      <c r="U1359" s="149"/>
      <c r="V1359" s="149"/>
    </row>
    <row r="1360" spans="1:28">
      <c r="B1360" s="152" t="str">
        <f>IF($F$1="de",headings!$C$37,IF($F$1="fr",headings!$B$37,headings!$A$37))</f>
        <v>Comments</v>
      </c>
      <c r="C1360" s="1021"/>
      <c r="D1360" s="1022"/>
      <c r="E1360" s="1022"/>
      <c r="F1360" s="1022"/>
      <c r="G1360" s="1022"/>
      <c r="H1360" s="1022"/>
      <c r="I1360" s="1022"/>
      <c r="J1360" s="1022"/>
      <c r="K1360" s="1022"/>
      <c r="L1360" s="1022"/>
      <c r="M1360" s="1022"/>
      <c r="N1360" s="1022"/>
      <c r="O1360" s="1022"/>
      <c r="P1360" s="1022"/>
      <c r="Q1360" s="1022"/>
      <c r="R1360" s="1022"/>
      <c r="S1360" s="1022"/>
      <c r="T1360" s="1023"/>
      <c r="U1360" s="149"/>
      <c r="V1360" s="149"/>
    </row>
    <row r="1361" spans="1:28">
      <c r="B1361" s="151"/>
      <c r="C1361" s="1024"/>
      <c r="D1361" s="1025"/>
      <c r="E1361" s="1025"/>
      <c r="F1361" s="1025"/>
      <c r="G1361" s="1025"/>
      <c r="H1361" s="1025"/>
      <c r="I1361" s="1025"/>
      <c r="J1361" s="1025"/>
      <c r="K1361" s="1025"/>
      <c r="L1361" s="1025"/>
      <c r="M1361" s="1025"/>
      <c r="N1361" s="1025"/>
      <c r="O1361" s="1025"/>
      <c r="P1361" s="1025"/>
      <c r="Q1361" s="1025"/>
      <c r="R1361" s="1025"/>
      <c r="S1361" s="1025"/>
      <c r="T1361" s="1026"/>
      <c r="U1361" s="149"/>
      <c r="V1361" s="149"/>
    </row>
    <row r="1362" spans="1:28">
      <c r="B1362" s="151"/>
      <c r="C1362" s="1024"/>
      <c r="D1362" s="1025"/>
      <c r="E1362" s="1025"/>
      <c r="F1362" s="1025"/>
      <c r="G1362" s="1025"/>
      <c r="H1362" s="1025"/>
      <c r="I1362" s="1025"/>
      <c r="J1362" s="1025"/>
      <c r="K1362" s="1025"/>
      <c r="L1362" s="1025"/>
      <c r="M1362" s="1025"/>
      <c r="N1362" s="1025"/>
      <c r="O1362" s="1025"/>
      <c r="P1362" s="1025"/>
      <c r="Q1362" s="1025"/>
      <c r="R1362" s="1025"/>
      <c r="S1362" s="1025"/>
      <c r="T1362" s="1026"/>
      <c r="U1362" s="149"/>
      <c r="V1362" s="149"/>
      <c r="X1362" s="141"/>
    </row>
    <row r="1363" spans="1:28">
      <c r="B1363" s="151"/>
      <c r="C1363" s="1027"/>
      <c r="D1363" s="1028"/>
      <c r="E1363" s="1028"/>
      <c r="F1363" s="1028"/>
      <c r="G1363" s="1028"/>
      <c r="H1363" s="1028"/>
      <c r="I1363" s="1028"/>
      <c r="J1363" s="1028"/>
      <c r="K1363" s="1028"/>
      <c r="L1363" s="1028"/>
      <c r="M1363" s="1028"/>
      <c r="N1363" s="1028"/>
      <c r="O1363" s="1028"/>
      <c r="P1363" s="1028"/>
      <c r="Q1363" s="1028"/>
      <c r="R1363" s="1028"/>
      <c r="S1363" s="1028"/>
      <c r="T1363" s="1029"/>
      <c r="U1363" s="149"/>
      <c r="V1363" s="149"/>
      <c r="X1363" s="131"/>
    </row>
    <row r="1364" spans="1:28">
      <c r="B1364" s="151"/>
      <c r="C1364" s="180"/>
      <c r="D1364" s="180"/>
      <c r="E1364" s="180"/>
      <c r="F1364" s="180"/>
      <c r="G1364" s="180"/>
      <c r="H1364" s="180"/>
      <c r="I1364" s="180"/>
      <c r="J1364" s="180"/>
      <c r="K1364" s="180"/>
      <c r="L1364" s="180"/>
      <c r="M1364" s="180"/>
      <c r="N1364" s="180"/>
      <c r="O1364" s="180"/>
      <c r="P1364" s="180"/>
      <c r="Q1364" s="180"/>
      <c r="R1364" s="180"/>
      <c r="S1364" s="180"/>
      <c r="T1364" s="180"/>
      <c r="U1364" s="149"/>
      <c r="V1364" s="149"/>
    </row>
    <row r="1365" spans="1:28">
      <c r="A1365" s="142"/>
      <c r="B1365" s="143"/>
      <c r="C1365" s="181"/>
      <c r="D1365" s="181"/>
      <c r="E1365" s="181"/>
      <c r="F1365" s="181"/>
      <c r="G1365" s="181"/>
      <c r="H1365" s="181"/>
      <c r="I1365" s="181"/>
      <c r="J1365" s="181"/>
      <c r="K1365" s="181"/>
      <c r="L1365" s="181"/>
      <c r="M1365" s="181"/>
      <c r="N1365" s="181"/>
      <c r="O1365" s="181"/>
      <c r="P1365" s="181"/>
      <c r="Q1365" s="181"/>
      <c r="R1365" s="181"/>
      <c r="S1365" s="181"/>
      <c r="T1365" s="181"/>
      <c r="U1365" s="149"/>
      <c r="V1365" s="149"/>
    </row>
    <row r="1366" spans="1:28" s="141" customFormat="1" ht="6.75" customHeight="1">
      <c r="B1366" s="146"/>
      <c r="C1366" s="154"/>
      <c r="D1366" s="154"/>
      <c r="E1366" s="155"/>
      <c r="F1366" s="154"/>
      <c r="G1366" s="154"/>
      <c r="H1366" s="155"/>
      <c r="I1366" s="154"/>
      <c r="J1366" s="154"/>
      <c r="K1366" s="155"/>
      <c r="L1366" s="154"/>
      <c r="M1366" s="154"/>
      <c r="N1366" s="155"/>
      <c r="O1366" s="154"/>
      <c r="P1366" s="154"/>
      <c r="Q1366" s="155"/>
      <c r="R1366" s="154"/>
      <c r="S1366" s="154"/>
      <c r="T1366" s="155"/>
      <c r="U1366" s="149"/>
      <c r="V1366" s="149"/>
      <c r="X1366" s="136"/>
      <c r="AA1366" s="239"/>
      <c r="AB1366" s="239"/>
    </row>
    <row r="1367" spans="1:28" s="131" customFormat="1" ht="17.399999999999999">
      <c r="B1367" s="150" t="str">
        <f>IF($F$1="de",headings!$C$3,IF($F$1="fr",headings!$B$3,headings!$A$3))</f>
        <v>Railway Operator:</v>
      </c>
      <c r="C1367" s="156"/>
      <c r="D1367" s="156"/>
      <c r="E1367" s="156"/>
      <c r="F1367" s="1020" t="s">
        <v>137</v>
      </c>
      <c r="G1367" s="1020"/>
      <c r="H1367" s="1020"/>
      <c r="I1367" s="1020"/>
      <c r="J1367" s="1020"/>
      <c r="K1367" s="157"/>
      <c r="L1367" s="157"/>
      <c r="M1367" s="157"/>
      <c r="N1367" s="157"/>
      <c r="O1367" s="157"/>
      <c r="P1367" s="157"/>
      <c r="Q1367" s="158"/>
      <c r="R1367" s="158"/>
      <c r="S1367" s="158"/>
      <c r="T1367" s="158"/>
      <c r="U1367" s="149"/>
      <c r="V1367" s="149"/>
      <c r="X1367" s="136"/>
      <c r="AA1367" s="243"/>
      <c r="AB1367" s="243"/>
    </row>
    <row r="1368" spans="1:28" ht="6.75" customHeight="1" thickBot="1">
      <c r="B1368" s="146"/>
      <c r="C1368" s="157"/>
      <c r="D1368" s="157"/>
      <c r="E1368" s="159"/>
      <c r="F1368" s="157"/>
      <c r="G1368" s="157"/>
      <c r="H1368" s="157"/>
      <c r="I1368" s="157"/>
      <c r="J1368" s="157"/>
      <c r="K1368" s="157"/>
      <c r="L1368" s="157"/>
      <c r="M1368" s="157"/>
      <c r="N1368" s="157"/>
      <c r="O1368" s="157"/>
      <c r="P1368" s="157"/>
      <c r="Q1368" s="157"/>
      <c r="R1368" s="157"/>
      <c r="S1368" s="157"/>
      <c r="T1368" s="160"/>
      <c r="U1368" s="149"/>
      <c r="V1368" s="149"/>
    </row>
    <row r="1369" spans="1:28" ht="15.75" customHeight="1" thickTop="1">
      <c r="A1369" s="136" t="str">
        <f>F1367&amp;"m01"</f>
        <v>UNIFERTRANSm01</v>
      </c>
      <c r="B1369" s="146" t="str">
        <f>IF($F$1="de",headings!$C$6,IF($F$1="fr",headings!$B$6,headings!$A$6))</f>
        <v>January</v>
      </c>
      <c r="C1369" s="157"/>
      <c r="D1369" s="157"/>
      <c r="E1369" s="157"/>
      <c r="F1369" s="157"/>
      <c r="G1369" s="157"/>
      <c r="H1369" s="157"/>
      <c r="I1369" s="180"/>
      <c r="J1369" s="180"/>
      <c r="K1369" s="293">
        <v>128</v>
      </c>
      <c r="L1369" s="310">
        <v>115</v>
      </c>
      <c r="M1369" s="124">
        <v>-10.15625</v>
      </c>
      <c r="N1369" s="310">
        <v>61</v>
      </c>
      <c r="O1369" s="310">
        <v>58</v>
      </c>
      <c r="P1369" s="124">
        <v>-4.9180327868852487</v>
      </c>
      <c r="Q1369" s="310">
        <v>-1</v>
      </c>
      <c r="R1369" s="310">
        <v>-1</v>
      </c>
      <c r="S1369" s="124" t="s">
        <v>246</v>
      </c>
      <c r="T1369" s="310">
        <v>-1</v>
      </c>
      <c r="U1369" s="310">
        <v>-1</v>
      </c>
      <c r="V1369" s="124" t="s">
        <v>246</v>
      </c>
    </row>
    <row r="1370" spans="1:28" ht="15.75" customHeight="1">
      <c r="A1370" s="136" t="str">
        <f>F1367&amp;"m02"</f>
        <v>UNIFERTRANSm02</v>
      </c>
      <c r="B1370" s="146" t="str">
        <f>IF($F$1="de",headings!$C$7,IF($F$1="fr",headings!$B$7,headings!$A$7))</f>
        <v>February</v>
      </c>
      <c r="C1370" s="157"/>
      <c r="D1370" s="157"/>
      <c r="E1370" s="157"/>
      <c r="F1370" s="157"/>
      <c r="G1370" s="157"/>
      <c r="H1370" s="157"/>
      <c r="I1370" s="180"/>
      <c r="J1370" s="180"/>
      <c r="K1370" s="294">
        <v>142</v>
      </c>
      <c r="L1370" s="312">
        <v>105</v>
      </c>
      <c r="M1370" s="127">
        <v>-26.056338028169009</v>
      </c>
      <c r="N1370" s="312">
        <v>72</v>
      </c>
      <c r="O1370" s="312">
        <v>53</v>
      </c>
      <c r="P1370" s="127">
        <v>-26.388888888888886</v>
      </c>
      <c r="Q1370" s="312">
        <v>-1</v>
      </c>
      <c r="R1370" s="312">
        <v>-1</v>
      </c>
      <c r="S1370" s="127" t="s">
        <v>246</v>
      </c>
      <c r="T1370" s="312">
        <v>-1</v>
      </c>
      <c r="U1370" s="312">
        <v>-1</v>
      </c>
      <c r="V1370" s="127" t="s">
        <v>246</v>
      </c>
    </row>
    <row r="1371" spans="1:28" ht="15.75" customHeight="1" thickBot="1">
      <c r="A1371" s="136" t="str">
        <f>F1367&amp;"m03"</f>
        <v>UNIFERTRANSm03</v>
      </c>
      <c r="B1371" s="146" t="str">
        <f>IF($F$1="de",headings!$C$8,IF($F$1="fr",headings!$B$8,headings!$A$8))</f>
        <v>March</v>
      </c>
      <c r="C1371" s="157"/>
      <c r="D1371" s="157"/>
      <c r="E1371" s="157"/>
      <c r="F1371" s="157"/>
      <c r="G1371" s="157"/>
      <c r="H1371" s="157"/>
      <c r="I1371" s="180"/>
      <c r="J1371" s="180"/>
      <c r="K1371" s="295">
        <v>145</v>
      </c>
      <c r="L1371" s="312">
        <v>93</v>
      </c>
      <c r="M1371" s="129">
        <v>-35.862068965517253</v>
      </c>
      <c r="N1371" s="312">
        <v>73</v>
      </c>
      <c r="O1371" s="312">
        <v>47</v>
      </c>
      <c r="P1371" s="129">
        <v>-35.61643835616438</v>
      </c>
      <c r="Q1371" s="312">
        <v>-1</v>
      </c>
      <c r="R1371" s="312">
        <v>-1</v>
      </c>
      <c r="S1371" s="129" t="s">
        <v>246</v>
      </c>
      <c r="T1371" s="312">
        <v>-1</v>
      </c>
      <c r="U1371" s="312">
        <v>-1</v>
      </c>
      <c r="V1371" s="129" t="s">
        <v>246</v>
      </c>
    </row>
    <row r="1372" spans="1:28" ht="15.75" customHeight="1" thickTop="1">
      <c r="A1372" s="136" t="str">
        <f>F1367&amp;"m04"</f>
        <v>UNIFERTRANSm04</v>
      </c>
      <c r="B1372" s="146" t="str">
        <f>IF($F$1="de",headings!$C$9,IF($F$1="fr",headings!$B$9,headings!$A$9))</f>
        <v>April</v>
      </c>
      <c r="C1372" s="157"/>
      <c r="D1372" s="157"/>
      <c r="E1372" s="157"/>
      <c r="F1372" s="157"/>
      <c r="G1372" s="157"/>
      <c r="H1372" s="157"/>
      <c r="I1372" s="180"/>
      <c r="J1372" s="180"/>
      <c r="K1372" s="309">
        <v>130</v>
      </c>
      <c r="L1372" s="310">
        <v>104</v>
      </c>
      <c r="M1372" s="124">
        <v>-20</v>
      </c>
      <c r="N1372" s="310">
        <v>62</v>
      </c>
      <c r="O1372" s="310">
        <v>52</v>
      </c>
      <c r="P1372" s="124">
        <v>-16.129032258064512</v>
      </c>
      <c r="Q1372" s="310">
        <v>-1</v>
      </c>
      <c r="R1372" s="310">
        <v>-1</v>
      </c>
      <c r="S1372" s="124" t="s">
        <v>246</v>
      </c>
      <c r="T1372" s="310">
        <v>-1</v>
      </c>
      <c r="U1372" s="310">
        <v>-1</v>
      </c>
      <c r="V1372" s="124" t="s">
        <v>246</v>
      </c>
    </row>
    <row r="1373" spans="1:28" ht="15.6" customHeight="1">
      <c r="A1373" s="136" t="str">
        <f>F1367&amp;"m05"</f>
        <v>UNIFERTRANSm05</v>
      </c>
      <c r="B1373" s="146" t="str">
        <f>IF($F$1="de",headings!$C$10,IF($F$1="fr",headings!$B$10,headings!$A$10))</f>
        <v>May</v>
      </c>
      <c r="C1373" s="157"/>
      <c r="D1373" s="157"/>
      <c r="E1373" s="157"/>
      <c r="F1373" s="157"/>
      <c r="G1373" s="157"/>
      <c r="H1373" s="157"/>
      <c r="I1373" s="180"/>
      <c r="J1373" s="180"/>
      <c r="K1373" s="294">
        <v>131</v>
      </c>
      <c r="L1373" s="312">
        <v>76</v>
      </c>
      <c r="M1373" s="127">
        <v>-41.984732824427482</v>
      </c>
      <c r="N1373" s="312">
        <v>61</v>
      </c>
      <c r="O1373" s="312">
        <v>36</v>
      </c>
      <c r="P1373" s="127">
        <v>-40.983606557377051</v>
      </c>
      <c r="Q1373" s="312">
        <v>-1</v>
      </c>
      <c r="R1373" s="312">
        <v>-1</v>
      </c>
      <c r="S1373" s="127" t="s">
        <v>246</v>
      </c>
      <c r="T1373" s="312">
        <v>-1</v>
      </c>
      <c r="U1373" s="312">
        <v>-1</v>
      </c>
      <c r="V1373" s="127" t="s">
        <v>246</v>
      </c>
    </row>
    <row r="1374" spans="1:28" ht="15.75" customHeight="1" thickBot="1">
      <c r="A1374" s="136" t="str">
        <f>F1367&amp;"m06"</f>
        <v>UNIFERTRANSm06</v>
      </c>
      <c r="B1374" s="146" t="str">
        <f>IF($F$1="de",headings!$C$11,IF($F$1="fr",headings!$B$11,headings!$A$11))</f>
        <v>June</v>
      </c>
      <c r="C1374" s="157"/>
      <c r="D1374" s="157"/>
      <c r="E1374" s="157"/>
      <c r="F1374" s="157"/>
      <c r="G1374" s="157"/>
      <c r="H1374" s="157"/>
      <c r="I1374" s="180"/>
      <c r="J1374" s="180"/>
      <c r="K1374" s="295">
        <v>124</v>
      </c>
      <c r="L1374" s="312">
        <v>103</v>
      </c>
      <c r="M1374" s="129">
        <v>-16.935483870967744</v>
      </c>
      <c r="N1374" s="312">
        <v>59</v>
      </c>
      <c r="O1374" s="312">
        <v>52</v>
      </c>
      <c r="P1374" s="129">
        <v>-11.864406779661024</v>
      </c>
      <c r="Q1374" s="312">
        <v>-1</v>
      </c>
      <c r="R1374" s="312">
        <v>-1</v>
      </c>
      <c r="S1374" s="129" t="s">
        <v>246</v>
      </c>
      <c r="T1374" s="312">
        <v>-1</v>
      </c>
      <c r="U1374" s="312">
        <v>-1</v>
      </c>
      <c r="V1374" s="129" t="s">
        <v>246</v>
      </c>
    </row>
    <row r="1375" spans="1:28" ht="15.75" customHeight="1" thickTop="1">
      <c r="A1375" s="136" t="str">
        <f>F1367&amp;"m07"</f>
        <v>UNIFERTRANSm07</v>
      </c>
      <c r="B1375" s="146" t="str">
        <f>IF($F$1="de",headings!$C$12,IF($F$1="fr",headings!$B$12,headings!$A$12))</f>
        <v>July</v>
      </c>
      <c r="C1375" s="157"/>
      <c r="D1375" s="157"/>
      <c r="E1375" s="157"/>
      <c r="F1375" s="157"/>
      <c r="G1375" s="157"/>
      <c r="H1375" s="157"/>
      <c r="I1375" s="180"/>
      <c r="J1375" s="180"/>
      <c r="K1375" s="309">
        <v>112</v>
      </c>
      <c r="L1375" s="310">
        <v>96</v>
      </c>
      <c r="M1375" s="124">
        <v>-14.285714285714292</v>
      </c>
      <c r="N1375" s="310">
        <v>53</v>
      </c>
      <c r="O1375" s="310">
        <v>47</v>
      </c>
      <c r="P1375" s="127">
        <v>-11.320754716981128</v>
      </c>
      <c r="Q1375" s="310">
        <v>-1</v>
      </c>
      <c r="R1375" s="310">
        <v>-1</v>
      </c>
      <c r="S1375" s="127" t="s">
        <v>246</v>
      </c>
      <c r="T1375" s="310">
        <v>-1</v>
      </c>
      <c r="U1375" s="310">
        <v>-1</v>
      </c>
      <c r="V1375" s="127" t="s">
        <v>246</v>
      </c>
    </row>
    <row r="1376" spans="1:28" ht="15.75" customHeight="1">
      <c r="A1376" s="136" t="str">
        <f>F1367&amp;"m08"</f>
        <v>UNIFERTRANSm08</v>
      </c>
      <c r="B1376" s="146" t="str">
        <f>IF($F$1="de",headings!$C$13,IF($F$1="fr",headings!$B$13,headings!$A$13))</f>
        <v>August</v>
      </c>
      <c r="C1376" s="157"/>
      <c r="D1376" s="157"/>
      <c r="E1376" s="157"/>
      <c r="F1376" s="157"/>
      <c r="G1376" s="157"/>
      <c r="H1376" s="157"/>
      <c r="I1376" s="180"/>
      <c r="J1376" s="180"/>
      <c r="K1376" s="294">
        <v>85</v>
      </c>
      <c r="L1376" s="312">
        <v>-1</v>
      </c>
      <c r="M1376" s="127" t="s">
        <v>246</v>
      </c>
      <c r="N1376" s="312">
        <v>40</v>
      </c>
      <c r="O1376" s="312">
        <v>-1</v>
      </c>
      <c r="P1376" s="127" t="s">
        <v>246</v>
      </c>
      <c r="Q1376" s="312">
        <v>-1</v>
      </c>
      <c r="R1376" s="312">
        <v>-1</v>
      </c>
      <c r="S1376" s="127" t="s">
        <v>246</v>
      </c>
      <c r="T1376" s="312">
        <v>-1</v>
      </c>
      <c r="U1376" s="312">
        <v>-1</v>
      </c>
      <c r="V1376" s="127" t="s">
        <v>246</v>
      </c>
    </row>
    <row r="1377" spans="1:28" ht="15.75" customHeight="1" thickBot="1">
      <c r="A1377" s="136" t="str">
        <f>F1367&amp;"m09"</f>
        <v>UNIFERTRANSm09</v>
      </c>
      <c r="B1377" s="146" t="str">
        <f>IF($F$1="de",headings!$C$14,IF($F$1="fr",headings!$B$14,headings!$A$14))</f>
        <v>September</v>
      </c>
      <c r="C1377" s="157"/>
      <c r="D1377" s="157"/>
      <c r="E1377" s="157"/>
      <c r="F1377" s="157"/>
      <c r="G1377" s="157"/>
      <c r="H1377" s="157"/>
      <c r="I1377" s="180"/>
      <c r="J1377" s="180"/>
      <c r="K1377" s="295">
        <v>53</v>
      </c>
      <c r="L1377" s="312">
        <v>-1</v>
      </c>
      <c r="M1377" s="129" t="s">
        <v>246</v>
      </c>
      <c r="N1377" s="314">
        <v>25</v>
      </c>
      <c r="O1377" s="312">
        <v>-1</v>
      </c>
      <c r="P1377" s="129" t="s">
        <v>246</v>
      </c>
      <c r="Q1377" s="312">
        <v>-1</v>
      </c>
      <c r="R1377" s="312">
        <v>-1</v>
      </c>
      <c r="S1377" s="129" t="s">
        <v>246</v>
      </c>
      <c r="T1377" s="314">
        <v>-1</v>
      </c>
      <c r="U1377" s="312">
        <v>-1</v>
      </c>
      <c r="V1377" s="129" t="s">
        <v>246</v>
      </c>
    </row>
    <row r="1378" spans="1:28" ht="15.75" customHeight="1" thickTop="1">
      <c r="A1378" s="136" t="str">
        <f>F1367&amp;"m10"</f>
        <v>UNIFERTRANSm10</v>
      </c>
      <c r="B1378" s="146" t="str">
        <f>IF($F$1="de",headings!$C$15,IF($F$1="fr",headings!$B$15,headings!$A$15))</f>
        <v>October</v>
      </c>
      <c r="C1378" s="157"/>
      <c r="D1378" s="157"/>
      <c r="E1378" s="157"/>
      <c r="F1378" s="157"/>
      <c r="G1378" s="157"/>
      <c r="H1378" s="157"/>
      <c r="I1378" s="180"/>
      <c r="J1378" s="180"/>
      <c r="K1378" s="309">
        <v>117</v>
      </c>
      <c r="L1378" s="310">
        <v>-1</v>
      </c>
      <c r="M1378" s="127" t="s">
        <v>246</v>
      </c>
      <c r="N1378" s="312">
        <v>56</v>
      </c>
      <c r="O1378" s="310">
        <v>-1</v>
      </c>
      <c r="P1378" s="127" t="s">
        <v>246</v>
      </c>
      <c r="Q1378" s="310">
        <v>-1</v>
      </c>
      <c r="R1378" s="310">
        <v>-1</v>
      </c>
      <c r="S1378" s="127" t="s">
        <v>246</v>
      </c>
      <c r="T1378" s="312">
        <v>-1</v>
      </c>
      <c r="U1378" s="310">
        <v>-1</v>
      </c>
      <c r="V1378" s="127" t="s">
        <v>246</v>
      </c>
      <c r="X1378" s="137"/>
    </row>
    <row r="1379" spans="1:28" ht="15.75" customHeight="1">
      <c r="A1379" s="136" t="str">
        <f>F1367&amp;"m11"</f>
        <v>UNIFERTRANSm11</v>
      </c>
      <c r="B1379" s="146" t="str">
        <f>IF($F$1="de",headings!$C$16,IF($F$1="fr",headings!$B$16,headings!$A$16))</f>
        <v>November</v>
      </c>
      <c r="C1379" s="157"/>
      <c r="D1379" s="157"/>
      <c r="E1379" s="157"/>
      <c r="F1379" s="157"/>
      <c r="G1379" s="157"/>
      <c r="H1379" s="157"/>
      <c r="I1379" s="180"/>
      <c r="J1379" s="180"/>
      <c r="K1379" s="294">
        <v>97</v>
      </c>
      <c r="L1379" s="312">
        <v>-1</v>
      </c>
      <c r="M1379" s="127" t="s">
        <v>246</v>
      </c>
      <c r="N1379" s="312">
        <v>46</v>
      </c>
      <c r="O1379" s="312">
        <v>-1</v>
      </c>
      <c r="P1379" s="127" t="s">
        <v>246</v>
      </c>
      <c r="Q1379" s="312">
        <v>-1</v>
      </c>
      <c r="R1379" s="312">
        <v>-1</v>
      </c>
      <c r="S1379" s="127" t="s">
        <v>246</v>
      </c>
      <c r="T1379" s="312">
        <v>-1</v>
      </c>
      <c r="U1379" s="312">
        <v>-1</v>
      </c>
      <c r="V1379" s="127" t="s">
        <v>246</v>
      </c>
      <c r="X1379" s="137"/>
    </row>
    <row r="1380" spans="1:28" ht="15.75" customHeight="1" thickBot="1">
      <c r="A1380" s="136" t="str">
        <f>F1367&amp;"m12"</f>
        <v>UNIFERTRANSm12</v>
      </c>
      <c r="B1380" s="146" t="str">
        <f>IF($F$1="de",headings!$C$17,IF($F$1="fr",headings!$B$17,headings!$A$17))</f>
        <v>December</v>
      </c>
      <c r="C1380" s="157"/>
      <c r="D1380" s="157"/>
      <c r="E1380" s="157"/>
      <c r="F1380" s="157"/>
      <c r="G1380" s="157"/>
      <c r="H1380" s="157"/>
      <c r="I1380" s="180"/>
      <c r="J1380" s="180"/>
      <c r="K1380" s="325">
        <v>83</v>
      </c>
      <c r="L1380" s="314">
        <v>-1</v>
      </c>
      <c r="M1380" s="129" t="s">
        <v>246</v>
      </c>
      <c r="N1380" s="314">
        <v>39</v>
      </c>
      <c r="O1380" s="314">
        <v>-1</v>
      </c>
      <c r="P1380" s="129" t="s">
        <v>246</v>
      </c>
      <c r="Q1380" s="314">
        <v>-1</v>
      </c>
      <c r="R1380" s="314">
        <v>-1</v>
      </c>
      <c r="S1380" s="129" t="s">
        <v>246</v>
      </c>
      <c r="T1380" s="314">
        <v>-1</v>
      </c>
      <c r="U1380" s="314">
        <v>-1</v>
      </c>
      <c r="V1380" s="129" t="s">
        <v>246</v>
      </c>
      <c r="X1380" s="137"/>
    </row>
    <row r="1381" spans="1:28" ht="14.4" thickTop="1" thickBot="1">
      <c r="B1381" s="146"/>
      <c r="C1381" s="157"/>
      <c r="D1381" s="157"/>
      <c r="E1381" s="157"/>
      <c r="F1381" s="157"/>
      <c r="G1381" s="157"/>
      <c r="H1381" s="157"/>
      <c r="I1381" s="180"/>
      <c r="J1381" s="180"/>
      <c r="K1381" s="146"/>
      <c r="L1381" s="146"/>
      <c r="M1381" s="146"/>
      <c r="N1381" s="146"/>
      <c r="O1381" s="146"/>
      <c r="P1381" s="146"/>
      <c r="Q1381" s="146"/>
      <c r="R1381" s="146"/>
      <c r="S1381" s="146"/>
      <c r="T1381" s="146"/>
      <c r="U1381" s="146"/>
      <c r="V1381" s="146"/>
      <c r="X1381" s="137"/>
    </row>
    <row r="1382" spans="1:28" s="137" customFormat="1" ht="15.75" customHeight="1" thickTop="1">
      <c r="A1382" s="137" t="str">
        <f>F1367&amp;"q1"</f>
        <v>UNIFERTRANSq1</v>
      </c>
      <c r="B1382" s="146" t="str">
        <f>IF($F$1="de",headings!$C$31,IF($F$1="fr",headings!$B$31,headings!$A$31))</f>
        <v>Quarter 1</v>
      </c>
      <c r="C1382" s="157"/>
      <c r="D1382" s="157"/>
      <c r="E1382" s="157"/>
      <c r="F1382" s="157"/>
      <c r="G1382" s="157"/>
      <c r="H1382" s="157"/>
      <c r="I1382" s="180"/>
      <c r="J1382" s="180"/>
      <c r="K1382" s="319">
        <v>415</v>
      </c>
      <c r="L1382" s="320">
        <v>313</v>
      </c>
      <c r="M1382" s="412">
        <v>-24.578313253012055</v>
      </c>
      <c r="N1382" s="320">
        <v>206</v>
      </c>
      <c r="O1382" s="320">
        <v>158</v>
      </c>
      <c r="P1382" s="431">
        <v>-23.300970873786412</v>
      </c>
      <c r="Q1382" s="320" t="s">
        <v>362</v>
      </c>
      <c r="R1382" s="320" t="s">
        <v>362</v>
      </c>
      <c r="S1382" s="358" t="s">
        <v>246</v>
      </c>
      <c r="T1382" s="320" t="s">
        <v>362</v>
      </c>
      <c r="U1382" s="320" t="s">
        <v>362</v>
      </c>
      <c r="V1382" s="358" t="s">
        <v>246</v>
      </c>
      <c r="X1382" s="136"/>
      <c r="AA1382" s="244"/>
      <c r="AB1382" s="244"/>
    </row>
    <row r="1383" spans="1:28" s="137" customFormat="1" ht="15.75" customHeight="1">
      <c r="A1383" s="137" t="str">
        <f>F1367&amp;"q2"</f>
        <v>UNIFERTRANSq2</v>
      </c>
      <c r="B1383" s="146" t="str">
        <f>IF($F$1="de",headings!$C$32,IF($F$1="fr",headings!$B$32,headings!$A$32))</f>
        <v>Quarter 2</v>
      </c>
      <c r="C1383" s="157"/>
      <c r="D1383" s="157"/>
      <c r="E1383" s="157"/>
      <c r="F1383" s="157"/>
      <c r="G1383" s="157"/>
      <c r="H1383" s="157"/>
      <c r="I1383" s="180"/>
      <c r="J1383" s="180"/>
      <c r="K1383" s="322">
        <v>385</v>
      </c>
      <c r="L1383" s="323">
        <v>283</v>
      </c>
      <c r="M1383" s="484">
        <v>-26.493506493506487</v>
      </c>
      <c r="N1383" s="323">
        <v>182</v>
      </c>
      <c r="O1383" s="323">
        <v>140</v>
      </c>
      <c r="P1383" s="484">
        <v>-23.076923076923066</v>
      </c>
      <c r="Q1383" s="323" t="s">
        <v>362</v>
      </c>
      <c r="R1383" s="323" t="s">
        <v>362</v>
      </c>
      <c r="S1383" s="342" t="s">
        <v>246</v>
      </c>
      <c r="T1383" s="323" t="s">
        <v>362</v>
      </c>
      <c r="U1383" s="323" t="s">
        <v>362</v>
      </c>
      <c r="V1383" s="342" t="s">
        <v>246</v>
      </c>
      <c r="X1383" s="138"/>
      <c r="AA1383" s="244"/>
      <c r="AB1383" s="244"/>
    </row>
    <row r="1384" spans="1:28" s="137" customFormat="1" ht="15.75" customHeight="1">
      <c r="A1384" s="137" t="str">
        <f>F1367&amp;"q3"</f>
        <v>UNIFERTRANSq3</v>
      </c>
      <c r="B1384" s="146" t="str">
        <f>IF($F$1="de",headings!$C$33,IF($F$1="fr",headings!$B$33,headings!$A$33))</f>
        <v>Quarter 3</v>
      </c>
      <c r="C1384" s="157"/>
      <c r="D1384" s="157"/>
      <c r="E1384" s="157"/>
      <c r="F1384" s="157"/>
      <c r="G1384" s="157"/>
      <c r="H1384" s="157"/>
      <c r="I1384" s="180"/>
      <c r="J1384" s="180"/>
      <c r="K1384" s="322">
        <v>250</v>
      </c>
      <c r="L1384" s="323" t="s">
        <v>362</v>
      </c>
      <c r="M1384" s="342" t="s">
        <v>246</v>
      </c>
      <c r="N1384" s="323">
        <v>118</v>
      </c>
      <c r="O1384" s="323" t="s">
        <v>362</v>
      </c>
      <c r="P1384" s="342" t="s">
        <v>246</v>
      </c>
      <c r="Q1384" s="323" t="s">
        <v>362</v>
      </c>
      <c r="R1384" s="323" t="s">
        <v>362</v>
      </c>
      <c r="S1384" s="342" t="s">
        <v>246</v>
      </c>
      <c r="T1384" s="323" t="s">
        <v>362</v>
      </c>
      <c r="U1384" s="323" t="s">
        <v>362</v>
      </c>
      <c r="V1384" s="342" t="s">
        <v>246</v>
      </c>
      <c r="X1384" s="136"/>
      <c r="AA1384" s="244"/>
      <c r="AB1384" s="244"/>
    </row>
    <row r="1385" spans="1:28" s="137" customFormat="1" ht="15.75" customHeight="1" thickBot="1">
      <c r="A1385" s="137" t="str">
        <f>F1367&amp;"q4"</f>
        <v>UNIFERTRANSq4</v>
      </c>
      <c r="B1385" s="146" t="str">
        <f>IF($F$1="de",headings!$C$34,IF($F$1="fr",headings!$B$34,headings!$A$34))</f>
        <v>Quarter 4</v>
      </c>
      <c r="C1385" s="157"/>
      <c r="D1385" s="157"/>
      <c r="E1385" s="157"/>
      <c r="F1385" s="157"/>
      <c r="G1385" s="157"/>
      <c r="H1385" s="157"/>
      <c r="I1385" s="180"/>
      <c r="J1385" s="180"/>
      <c r="K1385" s="325">
        <v>297</v>
      </c>
      <c r="L1385" s="326" t="s">
        <v>362</v>
      </c>
      <c r="M1385" s="341" t="s">
        <v>246</v>
      </c>
      <c r="N1385" s="326">
        <v>141</v>
      </c>
      <c r="O1385" s="326" t="s">
        <v>362</v>
      </c>
      <c r="P1385" s="341" t="s">
        <v>246</v>
      </c>
      <c r="Q1385" s="326" t="s">
        <v>362</v>
      </c>
      <c r="R1385" s="326" t="s">
        <v>362</v>
      </c>
      <c r="S1385" s="341" t="s">
        <v>246</v>
      </c>
      <c r="T1385" s="326" t="s">
        <v>362</v>
      </c>
      <c r="U1385" s="326" t="s">
        <v>362</v>
      </c>
      <c r="V1385" s="341" t="s">
        <v>246</v>
      </c>
      <c r="X1385" s="136"/>
      <c r="AA1385" s="244"/>
      <c r="AB1385" s="244"/>
    </row>
    <row r="1386" spans="1:28" ht="14.4" thickTop="1" thickBot="1">
      <c r="B1386" s="146"/>
      <c r="C1386" s="157"/>
      <c r="D1386" s="157"/>
      <c r="E1386" s="157"/>
      <c r="F1386" s="157"/>
      <c r="G1386" s="157"/>
      <c r="H1386" s="157"/>
      <c r="I1386" s="180"/>
      <c r="J1386" s="180"/>
      <c r="K1386" s="146"/>
      <c r="L1386" s="146"/>
      <c r="M1386" s="146"/>
      <c r="N1386" s="146"/>
      <c r="O1386" s="146"/>
      <c r="P1386" s="146"/>
      <c r="Q1386" s="146"/>
      <c r="R1386" s="146"/>
      <c r="S1386" s="146"/>
      <c r="T1386" s="146"/>
      <c r="U1386" s="146"/>
      <c r="V1386" s="146"/>
    </row>
    <row r="1387" spans="1:28" s="138" customFormat="1" ht="15.75" customHeight="1" thickTop="1" thickBot="1">
      <c r="A1387" s="138" t="str">
        <f>F1367&amp;"y"</f>
        <v>UNIFERTRANSy</v>
      </c>
      <c r="B1387" s="152" t="str">
        <f>IF($F$1="de",headings!$C$35,IF($F$1="fr",headings!$B$35,headings!$A$35))</f>
        <v>Full year</v>
      </c>
      <c r="C1387" s="157"/>
      <c r="D1387" s="157"/>
      <c r="E1387" s="157"/>
      <c r="F1387" s="157"/>
      <c r="G1387" s="157"/>
      <c r="H1387" s="157"/>
      <c r="I1387" s="180"/>
      <c r="J1387" s="180"/>
      <c r="K1387" s="328">
        <v>1347</v>
      </c>
      <c r="L1387" s="329" t="s">
        <v>362</v>
      </c>
      <c r="M1387" s="343" t="s">
        <v>246</v>
      </c>
      <c r="N1387" s="329">
        <v>647</v>
      </c>
      <c r="O1387" s="329" t="s">
        <v>362</v>
      </c>
      <c r="P1387" s="343" t="s">
        <v>246</v>
      </c>
      <c r="Q1387" s="329" t="s">
        <v>362</v>
      </c>
      <c r="R1387" s="329" t="s">
        <v>362</v>
      </c>
      <c r="S1387" s="343" t="s">
        <v>246</v>
      </c>
      <c r="T1387" s="329" t="s">
        <v>362</v>
      </c>
      <c r="U1387" s="329" t="s">
        <v>362</v>
      </c>
      <c r="V1387" s="343" t="s">
        <v>246</v>
      </c>
      <c r="X1387" s="136"/>
    </row>
    <row r="1388" spans="1:28" ht="13.8" thickTop="1">
      <c r="B1388" s="147"/>
      <c r="C1388" s="180"/>
      <c r="D1388" s="180"/>
      <c r="E1388" s="180"/>
      <c r="F1388" s="180"/>
      <c r="G1388" s="180"/>
      <c r="H1388" s="180"/>
      <c r="I1388" s="180"/>
      <c r="J1388" s="180"/>
      <c r="K1388" s="180"/>
      <c r="L1388" s="180"/>
      <c r="M1388" s="180"/>
      <c r="N1388" s="180"/>
      <c r="O1388" s="180"/>
      <c r="P1388" s="180"/>
      <c r="Q1388" s="180"/>
      <c r="R1388" s="180"/>
      <c r="S1388" s="180"/>
      <c r="T1388" s="180"/>
      <c r="U1388" s="149"/>
      <c r="V1388" s="149"/>
    </row>
    <row r="1389" spans="1:28">
      <c r="B1389" s="147"/>
      <c r="C1389" s="180"/>
      <c r="D1389" s="180"/>
      <c r="E1389" s="180"/>
      <c r="F1389" s="180"/>
      <c r="G1389" s="180"/>
      <c r="H1389" s="180"/>
      <c r="I1389" s="180"/>
      <c r="J1389" s="180"/>
      <c r="K1389" s="180"/>
      <c r="L1389" s="180"/>
      <c r="M1389" s="180"/>
      <c r="N1389" s="180"/>
      <c r="O1389" s="180"/>
      <c r="P1389" s="180"/>
      <c r="Q1389" s="180"/>
      <c r="R1389" s="180"/>
      <c r="S1389" s="180"/>
      <c r="T1389" s="180"/>
      <c r="U1389" s="149"/>
      <c r="V1389" s="149"/>
    </row>
    <row r="1390" spans="1:28">
      <c r="B1390" s="152" t="str">
        <f>IF($F$1="de",headings!$C$37,IF($F$1="fr",headings!$B$37,headings!$A$37))</f>
        <v>Comments</v>
      </c>
      <c r="C1390" s="1021"/>
      <c r="D1390" s="1022"/>
      <c r="E1390" s="1022"/>
      <c r="F1390" s="1022"/>
      <c r="G1390" s="1022"/>
      <c r="H1390" s="1022"/>
      <c r="I1390" s="1022"/>
      <c r="J1390" s="1022"/>
      <c r="K1390" s="1022"/>
      <c r="L1390" s="1022"/>
      <c r="M1390" s="1022"/>
      <c r="N1390" s="1022"/>
      <c r="O1390" s="1022"/>
      <c r="P1390" s="1022"/>
      <c r="Q1390" s="1022"/>
      <c r="R1390" s="1022"/>
      <c r="S1390" s="1022"/>
      <c r="T1390" s="1023"/>
      <c r="U1390" s="149"/>
      <c r="V1390" s="149"/>
    </row>
    <row r="1391" spans="1:28">
      <c r="B1391" s="151"/>
      <c r="C1391" s="1024"/>
      <c r="D1391" s="1025"/>
      <c r="E1391" s="1025"/>
      <c r="F1391" s="1025"/>
      <c r="G1391" s="1025"/>
      <c r="H1391" s="1025"/>
      <c r="I1391" s="1025"/>
      <c r="J1391" s="1025"/>
      <c r="K1391" s="1025"/>
      <c r="L1391" s="1025"/>
      <c r="M1391" s="1025"/>
      <c r="N1391" s="1025"/>
      <c r="O1391" s="1025"/>
      <c r="P1391" s="1025"/>
      <c r="Q1391" s="1025"/>
      <c r="R1391" s="1025"/>
      <c r="S1391" s="1025"/>
      <c r="T1391" s="1026"/>
      <c r="U1391" s="149"/>
      <c r="V1391" s="149"/>
    </row>
    <row r="1392" spans="1:28">
      <c r="B1392" s="151"/>
      <c r="C1392" s="1024"/>
      <c r="D1392" s="1025"/>
      <c r="E1392" s="1025"/>
      <c r="F1392" s="1025"/>
      <c r="G1392" s="1025"/>
      <c r="H1392" s="1025"/>
      <c r="I1392" s="1025"/>
      <c r="J1392" s="1025"/>
      <c r="K1392" s="1025"/>
      <c r="L1392" s="1025"/>
      <c r="M1392" s="1025"/>
      <c r="N1392" s="1025"/>
      <c r="O1392" s="1025"/>
      <c r="P1392" s="1025"/>
      <c r="Q1392" s="1025"/>
      <c r="R1392" s="1025"/>
      <c r="S1392" s="1025"/>
      <c r="T1392" s="1026"/>
      <c r="U1392" s="149"/>
      <c r="V1392" s="149"/>
      <c r="X1392" s="141"/>
    </row>
    <row r="1393" spans="1:28">
      <c r="B1393" s="151"/>
      <c r="C1393" s="1027"/>
      <c r="D1393" s="1028"/>
      <c r="E1393" s="1028"/>
      <c r="F1393" s="1028"/>
      <c r="G1393" s="1028"/>
      <c r="H1393" s="1028"/>
      <c r="I1393" s="1028"/>
      <c r="J1393" s="1028"/>
      <c r="K1393" s="1028"/>
      <c r="L1393" s="1028"/>
      <c r="M1393" s="1028"/>
      <c r="N1393" s="1028"/>
      <c r="O1393" s="1028"/>
      <c r="P1393" s="1028"/>
      <c r="Q1393" s="1028"/>
      <c r="R1393" s="1028"/>
      <c r="S1393" s="1028"/>
      <c r="T1393" s="1029"/>
      <c r="U1393" s="149"/>
      <c r="V1393" s="149"/>
      <c r="X1393" s="131"/>
    </row>
    <row r="1394" spans="1:28">
      <c r="B1394" s="151"/>
      <c r="C1394" s="180"/>
      <c r="D1394" s="180"/>
      <c r="E1394" s="180"/>
      <c r="F1394" s="180"/>
      <c r="G1394" s="180"/>
      <c r="H1394" s="180"/>
      <c r="I1394" s="180"/>
      <c r="J1394" s="180"/>
      <c r="K1394" s="180"/>
      <c r="L1394" s="180"/>
      <c r="M1394" s="180"/>
      <c r="N1394" s="180"/>
      <c r="O1394" s="180"/>
      <c r="P1394" s="180"/>
      <c r="Q1394" s="180"/>
      <c r="R1394" s="180"/>
      <c r="S1394" s="180"/>
      <c r="T1394" s="180"/>
      <c r="U1394" s="149"/>
      <c r="V1394" s="149"/>
    </row>
    <row r="1395" spans="1:28">
      <c r="A1395" s="142"/>
      <c r="B1395" s="143"/>
      <c r="C1395" s="181"/>
      <c r="D1395" s="181"/>
      <c r="E1395" s="181"/>
      <c r="F1395" s="181"/>
      <c r="G1395" s="181"/>
      <c r="H1395" s="181"/>
      <c r="I1395" s="181"/>
      <c r="J1395" s="181"/>
      <c r="K1395" s="181"/>
      <c r="L1395" s="181"/>
      <c r="M1395" s="181"/>
      <c r="N1395" s="181"/>
      <c r="O1395" s="181"/>
      <c r="P1395" s="181"/>
      <c r="Q1395" s="181"/>
      <c r="R1395" s="181"/>
      <c r="S1395" s="181"/>
      <c r="T1395" s="181"/>
      <c r="U1395" s="149"/>
      <c r="V1395" s="149"/>
    </row>
    <row r="1396" spans="1:28" s="141" customFormat="1" ht="6.75" customHeight="1">
      <c r="B1396" s="146"/>
      <c r="C1396" s="154"/>
      <c r="D1396" s="154"/>
      <c r="E1396" s="155"/>
      <c r="F1396" s="154"/>
      <c r="G1396" s="154"/>
      <c r="H1396" s="155"/>
      <c r="I1396" s="154"/>
      <c r="J1396" s="154"/>
      <c r="K1396" s="155"/>
      <c r="L1396" s="154"/>
      <c r="M1396" s="154"/>
      <c r="N1396" s="155"/>
      <c r="O1396" s="154"/>
      <c r="P1396" s="154"/>
      <c r="Q1396" s="155"/>
      <c r="R1396" s="154"/>
      <c r="S1396" s="154"/>
      <c r="T1396" s="155"/>
      <c r="U1396" s="149"/>
      <c r="V1396" s="149"/>
      <c r="X1396" s="136"/>
      <c r="AA1396" s="239"/>
      <c r="AB1396" s="239"/>
    </row>
    <row r="1397" spans="1:28" s="131" customFormat="1" ht="17.399999999999999">
      <c r="B1397" s="150" t="str">
        <f>IF($F$1="de",headings!$C$3,IF($F$1="fr",headings!$B$3,headings!$A$3))</f>
        <v>Railway Operator:</v>
      </c>
      <c r="C1397" s="156"/>
      <c r="D1397" s="156"/>
      <c r="E1397" s="156"/>
      <c r="F1397" s="1020" t="s">
        <v>67</v>
      </c>
      <c r="G1397" s="1020"/>
      <c r="H1397" s="1020"/>
      <c r="I1397" s="1020"/>
      <c r="J1397" s="1020"/>
      <c r="K1397" s="157"/>
      <c r="L1397" s="157"/>
      <c r="M1397" s="157"/>
      <c r="N1397" s="157"/>
      <c r="O1397" s="157"/>
      <c r="P1397" s="157"/>
      <c r="Q1397" s="158"/>
      <c r="R1397" s="158"/>
      <c r="S1397" s="158"/>
      <c r="T1397" s="158"/>
      <c r="U1397" s="149"/>
      <c r="V1397" s="149"/>
      <c r="X1397" s="136"/>
      <c r="AA1397" s="243"/>
      <c r="AB1397" s="243"/>
    </row>
    <row r="1398" spans="1:28" ht="6.75" customHeight="1" thickBot="1">
      <c r="B1398" s="146"/>
      <c r="C1398" s="157"/>
      <c r="D1398" s="157"/>
      <c r="E1398" s="159"/>
      <c r="F1398" s="157"/>
      <c r="G1398" s="157"/>
      <c r="H1398" s="157"/>
      <c r="I1398" s="157"/>
      <c r="J1398" s="157"/>
      <c r="K1398" s="157"/>
      <c r="L1398" s="157"/>
      <c r="M1398" s="157"/>
      <c r="N1398" s="157"/>
      <c r="O1398" s="157"/>
      <c r="P1398" s="157"/>
      <c r="Q1398" s="157"/>
      <c r="R1398" s="157"/>
      <c r="S1398" s="157"/>
      <c r="T1398" s="160"/>
      <c r="U1398" s="149"/>
      <c r="V1398" s="149"/>
    </row>
    <row r="1399" spans="1:28" ht="15.75" customHeight="1" thickTop="1">
      <c r="A1399" s="136" t="str">
        <f>F1397&amp;"m01"</f>
        <v>UZm01</v>
      </c>
      <c r="B1399" s="146" t="str">
        <f>IF($F$1="de",headings!$C$6,IF($F$1="fr",headings!$B$6,headings!$A$6))</f>
        <v>January</v>
      </c>
      <c r="C1399" s="293">
        <v>35162</v>
      </c>
      <c r="D1399" s="310">
        <v>-1</v>
      </c>
      <c r="E1399" s="124" t="str">
        <f t="shared" ref="E1399:E1410" si="178">IF(C1399&lt;0.001,"",IF(D1399=-1,"",D1399/C1399*100-100))</f>
        <v/>
      </c>
      <c r="F1399" s="293">
        <v>2927</v>
      </c>
      <c r="G1399" s="310">
        <v>-1</v>
      </c>
      <c r="H1399" s="124" t="str">
        <f t="shared" ref="H1399:H1410" si="179">IF(F1399&lt;0.001,"",IF(G1399=-1,"",G1399/F1399*100-100))</f>
        <v/>
      </c>
      <c r="I1399" s="310">
        <v>-1</v>
      </c>
      <c r="J1399" s="311">
        <v>-1</v>
      </c>
      <c r="K1399" s="293">
        <v>29620</v>
      </c>
      <c r="L1399" s="310">
        <v>-1</v>
      </c>
      <c r="M1399" s="124" t="str">
        <f t="shared" ref="M1399:M1410" si="180">IF(K1399&lt;0.001,"",IF(L1399=-1,"",L1399/K1399*100-100))</f>
        <v/>
      </c>
      <c r="N1399" s="310">
        <v>15348</v>
      </c>
      <c r="O1399" s="310">
        <v>-1</v>
      </c>
      <c r="P1399" s="124" t="str">
        <f t="shared" ref="P1399:P1410" si="181">IF(N1399&lt;0.001,"",IF(O1399=-1,"",O1399/N1399*100-100))</f>
        <v/>
      </c>
      <c r="Q1399" s="310">
        <v>14334</v>
      </c>
      <c r="R1399" s="310">
        <v>-1</v>
      </c>
      <c r="S1399" s="124" t="str">
        <f t="shared" ref="S1399:S1410" si="182">IF(Q1399&lt;0.001,"",IF(R1399=-1,"",R1399/Q1399*100-100))</f>
        <v/>
      </c>
      <c r="T1399" s="310">
        <v>10477</v>
      </c>
      <c r="U1399" s="310">
        <v>-1</v>
      </c>
      <c r="V1399" s="124" t="str">
        <f t="shared" ref="V1399:V1410" si="183">IF(T1399&lt;0.001,"",IF(U1399=-1,"",U1399/T1399*100-100))</f>
        <v/>
      </c>
    </row>
    <row r="1400" spans="1:28" ht="15.75" customHeight="1">
      <c r="A1400" s="136" t="str">
        <f>F1397&amp;"m02"</f>
        <v>UZm02</v>
      </c>
      <c r="B1400" s="146" t="str">
        <f>IF($F$1="de",headings!$C$7,IF($F$1="fr",headings!$B$7,headings!$A$7))</f>
        <v>February</v>
      </c>
      <c r="C1400" s="294">
        <v>35581</v>
      </c>
      <c r="D1400" s="312">
        <v>-1</v>
      </c>
      <c r="E1400" s="127" t="str">
        <f t="shared" si="178"/>
        <v/>
      </c>
      <c r="F1400" s="294">
        <v>3025</v>
      </c>
      <c r="G1400" s="312">
        <v>-1</v>
      </c>
      <c r="H1400" s="127" t="str">
        <f t="shared" si="179"/>
        <v/>
      </c>
      <c r="I1400" s="312">
        <v>-1</v>
      </c>
      <c r="J1400" s="313">
        <v>-1</v>
      </c>
      <c r="K1400" s="294">
        <v>29284</v>
      </c>
      <c r="L1400" s="312">
        <v>-1</v>
      </c>
      <c r="M1400" s="127" t="str">
        <f t="shared" si="180"/>
        <v/>
      </c>
      <c r="N1400" s="312">
        <v>15157</v>
      </c>
      <c r="O1400" s="312">
        <v>-1</v>
      </c>
      <c r="P1400" s="127" t="str">
        <f t="shared" si="181"/>
        <v/>
      </c>
      <c r="Q1400" s="312">
        <v>14215</v>
      </c>
      <c r="R1400" s="312">
        <v>-1</v>
      </c>
      <c r="S1400" s="127" t="str">
        <f t="shared" si="182"/>
        <v/>
      </c>
      <c r="T1400" s="312">
        <v>10228</v>
      </c>
      <c r="U1400" s="312">
        <v>-1</v>
      </c>
      <c r="V1400" s="127" t="str">
        <f t="shared" si="183"/>
        <v/>
      </c>
    </row>
    <row r="1401" spans="1:28" ht="15.75" customHeight="1" thickBot="1">
      <c r="A1401" s="136" t="str">
        <f>F1397&amp;"m03"</f>
        <v>UZm03</v>
      </c>
      <c r="B1401" s="146" t="str">
        <f>IF($F$1="de",headings!$C$8,IF($F$1="fr",headings!$B$8,headings!$A$8))</f>
        <v>March</v>
      </c>
      <c r="C1401" s="295">
        <v>38410</v>
      </c>
      <c r="D1401" s="312">
        <v>-1</v>
      </c>
      <c r="E1401" s="129" t="str">
        <f t="shared" si="178"/>
        <v/>
      </c>
      <c r="F1401" s="295">
        <v>3562</v>
      </c>
      <c r="G1401" s="312">
        <v>-1</v>
      </c>
      <c r="H1401" s="129" t="str">
        <f t="shared" si="179"/>
        <v/>
      </c>
      <c r="I1401" s="312">
        <v>-1</v>
      </c>
      <c r="J1401" s="313">
        <v>-1</v>
      </c>
      <c r="K1401" s="295">
        <v>36643</v>
      </c>
      <c r="L1401" s="312">
        <v>-1</v>
      </c>
      <c r="M1401" s="129" t="str">
        <f t="shared" si="180"/>
        <v/>
      </c>
      <c r="N1401" s="312">
        <v>18554</v>
      </c>
      <c r="O1401" s="312">
        <v>-1</v>
      </c>
      <c r="P1401" s="129" t="str">
        <f t="shared" si="181"/>
        <v/>
      </c>
      <c r="Q1401" s="312">
        <v>17281</v>
      </c>
      <c r="R1401" s="312">
        <v>-1</v>
      </c>
      <c r="S1401" s="129" t="str">
        <f t="shared" si="182"/>
        <v/>
      </c>
      <c r="T1401" s="312">
        <v>12231</v>
      </c>
      <c r="U1401" s="312">
        <v>-1</v>
      </c>
      <c r="V1401" s="129" t="str">
        <f t="shared" si="183"/>
        <v/>
      </c>
    </row>
    <row r="1402" spans="1:28" ht="15.75" customHeight="1" thickTop="1">
      <c r="A1402" s="136" t="str">
        <f>F1397&amp;"m04"</f>
        <v>UZm04</v>
      </c>
      <c r="B1402" s="146" t="str">
        <f>IF($F$1="de",headings!$C$9,IF($F$1="fr",headings!$B$9,headings!$A$9))</f>
        <v>April</v>
      </c>
      <c r="C1402" s="309">
        <v>41770</v>
      </c>
      <c r="D1402" s="310">
        <v>-1</v>
      </c>
      <c r="E1402" s="124" t="str">
        <f t="shared" si="178"/>
        <v/>
      </c>
      <c r="F1402" s="309">
        <v>3900</v>
      </c>
      <c r="G1402" s="310">
        <v>-1</v>
      </c>
      <c r="H1402" s="124" t="str">
        <f t="shared" si="179"/>
        <v/>
      </c>
      <c r="I1402" s="310">
        <v>-1</v>
      </c>
      <c r="J1402" s="311">
        <v>-1</v>
      </c>
      <c r="K1402" s="309">
        <v>36772</v>
      </c>
      <c r="L1402" s="310">
        <v>-1</v>
      </c>
      <c r="M1402" s="124" t="str">
        <f t="shared" si="180"/>
        <v/>
      </c>
      <c r="N1402" s="310">
        <v>18205</v>
      </c>
      <c r="O1402" s="310">
        <v>-1</v>
      </c>
      <c r="P1402" s="124" t="str">
        <f t="shared" si="181"/>
        <v/>
      </c>
      <c r="Q1402" s="310">
        <v>16510</v>
      </c>
      <c r="R1402" s="310">
        <v>-1</v>
      </c>
      <c r="S1402" s="124" t="str">
        <f t="shared" si="182"/>
        <v/>
      </c>
      <c r="T1402" s="310">
        <v>11603</v>
      </c>
      <c r="U1402" s="310">
        <v>-1</v>
      </c>
      <c r="V1402" s="124" t="str">
        <f t="shared" si="183"/>
        <v/>
      </c>
    </row>
    <row r="1403" spans="1:28" ht="15.75" customHeight="1">
      <c r="A1403" s="136" t="str">
        <f>F1397&amp;"m05"</f>
        <v>UZm05</v>
      </c>
      <c r="B1403" s="146" t="str">
        <f>IF($F$1="de",headings!$C$10,IF($F$1="fr",headings!$B$10,headings!$A$10))</f>
        <v>May</v>
      </c>
      <c r="C1403" s="294">
        <v>43512</v>
      </c>
      <c r="D1403" s="312">
        <v>-1</v>
      </c>
      <c r="E1403" s="127" t="str">
        <f t="shared" si="178"/>
        <v/>
      </c>
      <c r="F1403" s="294">
        <v>4490</v>
      </c>
      <c r="G1403" s="312">
        <v>-1</v>
      </c>
      <c r="H1403" s="127" t="str">
        <f t="shared" si="179"/>
        <v/>
      </c>
      <c r="I1403" s="312">
        <v>-1</v>
      </c>
      <c r="J1403" s="313">
        <v>-1</v>
      </c>
      <c r="K1403" s="294">
        <v>37467</v>
      </c>
      <c r="L1403" s="312">
        <v>-1</v>
      </c>
      <c r="M1403" s="127" t="str">
        <f t="shared" si="180"/>
        <v/>
      </c>
      <c r="N1403" s="312">
        <v>18645</v>
      </c>
      <c r="O1403" s="312">
        <v>-1</v>
      </c>
      <c r="P1403" s="127" t="str">
        <f t="shared" si="181"/>
        <v/>
      </c>
      <c r="Q1403" s="312">
        <v>16418</v>
      </c>
      <c r="R1403" s="312">
        <v>-1</v>
      </c>
      <c r="S1403" s="127" t="str">
        <f t="shared" si="182"/>
        <v/>
      </c>
      <c r="T1403" s="312">
        <v>11480</v>
      </c>
      <c r="U1403" s="312">
        <v>-1</v>
      </c>
      <c r="V1403" s="127" t="str">
        <f t="shared" si="183"/>
        <v/>
      </c>
    </row>
    <row r="1404" spans="1:28" ht="15.75" customHeight="1" thickBot="1">
      <c r="A1404" s="136" t="str">
        <f>F1397&amp;"m06"</f>
        <v>UZm06</v>
      </c>
      <c r="B1404" s="146" t="str">
        <f>IF($F$1="de",headings!$C$11,IF($F$1="fr",headings!$B$11,headings!$A$11))</f>
        <v>June</v>
      </c>
      <c r="C1404" s="295">
        <v>49053</v>
      </c>
      <c r="D1404" s="312">
        <v>-1</v>
      </c>
      <c r="E1404" s="129" t="str">
        <f t="shared" si="178"/>
        <v/>
      </c>
      <c r="F1404" s="295">
        <v>6288</v>
      </c>
      <c r="G1404" s="312">
        <v>-1</v>
      </c>
      <c r="H1404" s="129" t="str">
        <f t="shared" si="179"/>
        <v/>
      </c>
      <c r="I1404" s="312">
        <v>-1</v>
      </c>
      <c r="J1404" s="313">
        <v>-1</v>
      </c>
      <c r="K1404" s="295">
        <v>35907</v>
      </c>
      <c r="L1404" s="312">
        <v>-1</v>
      </c>
      <c r="M1404" s="129" t="str">
        <f t="shared" si="180"/>
        <v/>
      </c>
      <c r="N1404" s="312">
        <v>18123</v>
      </c>
      <c r="O1404" s="312">
        <v>-1</v>
      </c>
      <c r="P1404" s="129" t="str">
        <f t="shared" si="181"/>
        <v/>
      </c>
      <c r="Q1404" s="312">
        <v>16052</v>
      </c>
      <c r="R1404" s="312">
        <v>-1</v>
      </c>
      <c r="S1404" s="129" t="str">
        <f t="shared" si="182"/>
        <v/>
      </c>
      <c r="T1404" s="312">
        <v>11401</v>
      </c>
      <c r="U1404" s="312">
        <v>-1</v>
      </c>
      <c r="V1404" s="129" t="str">
        <f t="shared" si="183"/>
        <v/>
      </c>
    </row>
    <row r="1405" spans="1:28" ht="15.75" customHeight="1" thickTop="1">
      <c r="A1405" s="136" t="str">
        <f>F1397&amp;"m07"</f>
        <v>UZm07</v>
      </c>
      <c r="B1405" s="146" t="str">
        <f>IF($F$1="de",headings!$C$12,IF($F$1="fr",headings!$B$12,headings!$A$12))</f>
        <v>July</v>
      </c>
      <c r="C1405" s="309">
        <v>49609</v>
      </c>
      <c r="D1405" s="310">
        <v>-1</v>
      </c>
      <c r="E1405" s="127" t="str">
        <f t="shared" si="178"/>
        <v/>
      </c>
      <c r="F1405" s="309">
        <v>6404</v>
      </c>
      <c r="G1405" s="310">
        <v>-1</v>
      </c>
      <c r="H1405" s="127" t="str">
        <f t="shared" si="179"/>
        <v/>
      </c>
      <c r="I1405" s="310">
        <v>-1</v>
      </c>
      <c r="J1405" s="311">
        <v>-1</v>
      </c>
      <c r="K1405" s="309">
        <v>36396</v>
      </c>
      <c r="L1405" s="310">
        <v>-1</v>
      </c>
      <c r="M1405" s="127" t="str">
        <f t="shared" si="180"/>
        <v/>
      </c>
      <c r="N1405" s="310">
        <v>18338</v>
      </c>
      <c r="O1405" s="310">
        <v>-1</v>
      </c>
      <c r="P1405" s="127" t="str">
        <f t="shared" si="181"/>
        <v/>
      </c>
      <c r="Q1405" s="310">
        <v>16447</v>
      </c>
      <c r="R1405" s="310">
        <v>-1</v>
      </c>
      <c r="S1405" s="127" t="str">
        <f t="shared" si="182"/>
        <v/>
      </c>
      <c r="T1405" s="310">
        <v>11343</v>
      </c>
      <c r="U1405" s="310">
        <v>-1</v>
      </c>
      <c r="V1405" s="127" t="str">
        <f t="shared" si="183"/>
        <v/>
      </c>
    </row>
    <row r="1406" spans="1:28" ht="15.75" customHeight="1">
      <c r="A1406" s="136" t="str">
        <f>F1397&amp;"m08"</f>
        <v>UZm08</v>
      </c>
      <c r="B1406" s="146" t="str">
        <f>IF($F$1="de",headings!$C$13,IF($F$1="fr",headings!$B$13,headings!$A$13))</f>
        <v>August</v>
      </c>
      <c r="C1406" s="294">
        <v>44085</v>
      </c>
      <c r="D1406" s="312">
        <v>-1</v>
      </c>
      <c r="E1406" s="127" t="str">
        <f t="shared" si="178"/>
        <v/>
      </c>
      <c r="F1406" s="294">
        <v>4655</v>
      </c>
      <c r="G1406" s="312">
        <v>-1</v>
      </c>
      <c r="H1406" s="127" t="str">
        <f t="shared" si="179"/>
        <v/>
      </c>
      <c r="I1406" s="312">
        <v>-1</v>
      </c>
      <c r="J1406" s="313">
        <v>-1</v>
      </c>
      <c r="K1406" s="294">
        <v>37896</v>
      </c>
      <c r="L1406" s="312">
        <v>-1</v>
      </c>
      <c r="M1406" s="127" t="str">
        <f t="shared" si="180"/>
        <v/>
      </c>
      <c r="N1406" s="312">
        <v>19051</v>
      </c>
      <c r="O1406" s="312">
        <v>-1</v>
      </c>
      <c r="P1406" s="127" t="str">
        <f t="shared" si="181"/>
        <v/>
      </c>
      <c r="Q1406" s="312">
        <v>16728</v>
      </c>
      <c r="R1406" s="312">
        <v>-1</v>
      </c>
      <c r="S1406" s="127" t="str">
        <f t="shared" si="182"/>
        <v/>
      </c>
      <c r="T1406" s="312">
        <v>11467</v>
      </c>
      <c r="U1406" s="312">
        <v>-1</v>
      </c>
      <c r="V1406" s="127" t="str">
        <f t="shared" si="183"/>
        <v/>
      </c>
    </row>
    <row r="1407" spans="1:28" ht="15.75" customHeight="1" thickBot="1">
      <c r="A1407" s="136" t="str">
        <f>F1397&amp;"m09"</f>
        <v>UZm09</v>
      </c>
      <c r="B1407" s="146" t="str">
        <f>IF($F$1="de",headings!$C$14,IF($F$1="fr",headings!$B$14,headings!$A$14))</f>
        <v>September</v>
      </c>
      <c r="C1407" s="295">
        <v>41858</v>
      </c>
      <c r="D1407" s="312">
        <v>-1</v>
      </c>
      <c r="E1407" s="129" t="str">
        <f t="shared" si="178"/>
        <v/>
      </c>
      <c r="F1407" s="295">
        <v>3958</v>
      </c>
      <c r="G1407" s="312">
        <v>-1</v>
      </c>
      <c r="H1407" s="129" t="str">
        <f t="shared" si="179"/>
        <v/>
      </c>
      <c r="I1407" s="315">
        <v>-1</v>
      </c>
      <c r="J1407" s="316">
        <v>-1</v>
      </c>
      <c r="K1407" s="295">
        <v>37356</v>
      </c>
      <c r="L1407" s="312">
        <v>-1</v>
      </c>
      <c r="M1407" s="129" t="str">
        <f t="shared" si="180"/>
        <v/>
      </c>
      <c r="N1407" s="314">
        <v>18580</v>
      </c>
      <c r="O1407" s="312">
        <v>-1</v>
      </c>
      <c r="P1407" s="129" t="str">
        <f t="shared" si="181"/>
        <v/>
      </c>
      <c r="Q1407" s="312">
        <v>16133</v>
      </c>
      <c r="R1407" s="312">
        <v>-1</v>
      </c>
      <c r="S1407" s="129" t="str">
        <f t="shared" si="182"/>
        <v/>
      </c>
      <c r="T1407" s="314">
        <v>11200</v>
      </c>
      <c r="U1407" s="312">
        <v>-1</v>
      </c>
      <c r="V1407" s="129" t="str">
        <f t="shared" si="183"/>
        <v/>
      </c>
    </row>
    <row r="1408" spans="1:28" ht="15.75" customHeight="1" thickTop="1">
      <c r="A1408" s="136" t="str">
        <f>F1397&amp;"m10"</f>
        <v>UZm10</v>
      </c>
      <c r="B1408" s="146" t="str">
        <f>IF($F$1="de",headings!$C$15,IF($F$1="fr",headings!$B$15,headings!$A$15))</f>
        <v>October</v>
      </c>
      <c r="C1408" s="309">
        <v>38436</v>
      </c>
      <c r="D1408" s="310">
        <v>-1</v>
      </c>
      <c r="E1408" s="127" t="str">
        <f t="shared" si="178"/>
        <v/>
      </c>
      <c r="F1408" s="317">
        <v>3651</v>
      </c>
      <c r="G1408" s="310">
        <v>-1</v>
      </c>
      <c r="H1408" s="127" t="str">
        <f t="shared" si="179"/>
        <v/>
      </c>
      <c r="I1408" s="312">
        <v>-1</v>
      </c>
      <c r="J1408" s="313">
        <v>-1</v>
      </c>
      <c r="K1408" s="309">
        <v>39564</v>
      </c>
      <c r="L1408" s="310">
        <v>-1</v>
      </c>
      <c r="M1408" s="127" t="str">
        <f t="shared" si="180"/>
        <v/>
      </c>
      <c r="N1408" s="312">
        <v>19352</v>
      </c>
      <c r="O1408" s="310">
        <v>-1</v>
      </c>
      <c r="P1408" s="127" t="str">
        <f t="shared" si="181"/>
        <v/>
      </c>
      <c r="Q1408" s="310">
        <v>16694</v>
      </c>
      <c r="R1408" s="310">
        <v>-1</v>
      </c>
      <c r="S1408" s="127" t="str">
        <f t="shared" si="182"/>
        <v/>
      </c>
      <c r="T1408" s="312">
        <v>11571</v>
      </c>
      <c r="U1408" s="310">
        <v>-1</v>
      </c>
      <c r="V1408" s="127" t="str">
        <f t="shared" si="183"/>
        <v/>
      </c>
      <c r="X1408" s="137"/>
    </row>
    <row r="1409" spans="1:28" ht="15.75" customHeight="1">
      <c r="A1409" s="136" t="str">
        <f>F1397&amp;"m11"</f>
        <v>UZm11</v>
      </c>
      <c r="B1409" s="146" t="str">
        <f>IF($F$1="de",headings!$C$16,IF($F$1="fr",headings!$B$16,headings!$A$16))</f>
        <v>November</v>
      </c>
      <c r="C1409" s="294">
        <v>38437</v>
      </c>
      <c r="D1409" s="312">
        <v>-1</v>
      </c>
      <c r="E1409" s="127" t="str">
        <f t="shared" si="178"/>
        <v/>
      </c>
      <c r="F1409" s="317">
        <v>3732</v>
      </c>
      <c r="G1409" s="312">
        <v>-1</v>
      </c>
      <c r="H1409" s="127" t="str">
        <f t="shared" si="179"/>
        <v/>
      </c>
      <c r="I1409" s="312">
        <v>-1</v>
      </c>
      <c r="J1409" s="313">
        <v>-1</v>
      </c>
      <c r="K1409" s="294">
        <v>38205</v>
      </c>
      <c r="L1409" s="312">
        <v>-1</v>
      </c>
      <c r="M1409" s="127" t="str">
        <f t="shared" si="180"/>
        <v/>
      </c>
      <c r="N1409" s="312">
        <v>19305</v>
      </c>
      <c r="O1409" s="312">
        <v>-1</v>
      </c>
      <c r="P1409" s="127" t="str">
        <f t="shared" si="181"/>
        <v/>
      </c>
      <c r="Q1409" s="312">
        <v>16738</v>
      </c>
      <c r="R1409" s="312">
        <v>-1</v>
      </c>
      <c r="S1409" s="127" t="str">
        <f t="shared" si="182"/>
        <v/>
      </c>
      <c r="T1409" s="312">
        <v>11959</v>
      </c>
      <c r="U1409" s="312">
        <v>-1</v>
      </c>
      <c r="V1409" s="127" t="str">
        <f t="shared" si="183"/>
        <v/>
      </c>
      <c r="X1409" s="137"/>
    </row>
    <row r="1410" spans="1:28" ht="15.75" customHeight="1" thickBot="1">
      <c r="A1410" s="136" t="str">
        <f>F1397&amp;"m12"</f>
        <v>UZm12</v>
      </c>
      <c r="B1410" s="146" t="str">
        <f>IF($F$1="de",headings!$C$17,IF($F$1="fr",headings!$B$17,headings!$A$17))</f>
        <v>December</v>
      </c>
      <c r="C1410" s="325">
        <v>38014</v>
      </c>
      <c r="D1410" s="314">
        <v>-1</v>
      </c>
      <c r="E1410" s="129" t="str">
        <f t="shared" si="178"/>
        <v/>
      </c>
      <c r="F1410" s="325">
        <v>3646</v>
      </c>
      <c r="G1410" s="314">
        <v>-1</v>
      </c>
      <c r="H1410" s="129" t="str">
        <f t="shared" si="179"/>
        <v/>
      </c>
      <c r="I1410" s="314">
        <v>-1</v>
      </c>
      <c r="J1410" s="316">
        <v>-1</v>
      </c>
      <c r="K1410" s="325">
        <v>37788</v>
      </c>
      <c r="L1410" s="314">
        <v>-1</v>
      </c>
      <c r="M1410" s="129" t="str">
        <f t="shared" si="180"/>
        <v/>
      </c>
      <c r="N1410" s="314">
        <v>19433</v>
      </c>
      <c r="O1410" s="314">
        <v>-1</v>
      </c>
      <c r="P1410" s="129" t="str">
        <f t="shared" si="181"/>
        <v/>
      </c>
      <c r="Q1410" s="314">
        <v>17716</v>
      </c>
      <c r="R1410" s="314">
        <v>-1</v>
      </c>
      <c r="S1410" s="129" t="str">
        <f t="shared" si="182"/>
        <v/>
      </c>
      <c r="T1410" s="314">
        <v>12717</v>
      </c>
      <c r="U1410" s="314">
        <v>-1</v>
      </c>
      <c r="V1410" s="129" t="str">
        <f t="shared" si="183"/>
        <v/>
      </c>
      <c r="X1410" s="137"/>
    </row>
    <row r="1411" spans="1:28" ht="14.4" thickTop="1" thickBot="1">
      <c r="B1411" s="146"/>
      <c r="C1411" s="146"/>
      <c r="D1411" s="146"/>
      <c r="E1411" s="146"/>
      <c r="F1411" s="146"/>
      <c r="G1411" s="146"/>
      <c r="H1411" s="146"/>
      <c r="I1411" s="146"/>
      <c r="J1411" s="146"/>
      <c r="K1411" s="146"/>
      <c r="L1411" s="146"/>
      <c r="M1411" s="146"/>
      <c r="N1411" s="146"/>
      <c r="O1411" s="146"/>
      <c r="P1411" s="146"/>
      <c r="Q1411" s="146"/>
      <c r="R1411" s="146"/>
      <c r="S1411" s="146"/>
      <c r="T1411" s="146"/>
      <c r="U1411" s="146"/>
      <c r="V1411" s="146"/>
      <c r="X1411" s="137"/>
    </row>
    <row r="1412" spans="1:28" s="137" customFormat="1" ht="15.75" customHeight="1" thickTop="1">
      <c r="A1412" s="137" t="str">
        <f>F1397&amp;"q1"</f>
        <v>UZq1</v>
      </c>
      <c r="B1412" s="146" t="str">
        <f>IF($F$1="de",headings!$C$31,IF($F$1="fr",headings!$B$31,headings!$A$31))</f>
        <v>Quarter 1</v>
      </c>
      <c r="C1412" s="319">
        <f>IF(C1401=-1,"-1",C1399+C1400+C1401)</f>
        <v>109153</v>
      </c>
      <c r="D1412" s="320" t="str">
        <f>IF(D1401=-1,"-1",D1399+D1400+D1401)</f>
        <v>-1</v>
      </c>
      <c r="E1412" s="358" t="str">
        <f>IF(C1401+C1402+C1403&lt;=0,"",IF(D1401=-1,"",D1412/C1412*100-100))</f>
        <v/>
      </c>
      <c r="F1412" s="319">
        <f>IF(F1401=-1,"-1",F1399+F1400+F1401)</f>
        <v>9514</v>
      </c>
      <c r="G1412" s="320" t="str">
        <f>IF(G1401=-1,"-1",G1399+G1400+G1401)</f>
        <v>-1</v>
      </c>
      <c r="H1412" s="358" t="str">
        <f>IF(F1401+F1402+F1403&lt;=0,"",IF(G1401=-1,"",G1412/F1412*100-100))</f>
        <v/>
      </c>
      <c r="I1412" s="320" t="str">
        <f>IF(I1401=-1,"-1",I1399+I1400+I1401)</f>
        <v>-1</v>
      </c>
      <c r="J1412" s="321" t="str">
        <f>IF(J1401=-1,"-1",J1399+J1400+J1401)</f>
        <v>-1</v>
      </c>
      <c r="K1412" s="319">
        <f>IF(K1401=-1,"-1",K1399+K1400+K1401)</f>
        <v>95547</v>
      </c>
      <c r="L1412" s="320" t="str">
        <f>IF(L1401=-1,"-1",L1399+L1400+L1401)</f>
        <v>-1</v>
      </c>
      <c r="M1412" s="358" t="str">
        <f>IF(K1401+K1402+K1403&lt;=0,"",IF(L1401=-1,"",L1412/K1412*100-100))</f>
        <v/>
      </c>
      <c r="N1412" s="320">
        <f>IF(N1401=-1,"-1",N1399+N1400+N1401)</f>
        <v>49059</v>
      </c>
      <c r="O1412" s="320" t="str">
        <f>IF(O1401=-1,"-1",O1399+O1400+O1401)</f>
        <v>-1</v>
      </c>
      <c r="P1412" s="358" t="str">
        <f>IF(N1401+N1402+N1403&lt;=0,"",IF(O1401=-1,"",O1412/N1412*100-100))</f>
        <v/>
      </c>
      <c r="Q1412" s="320">
        <f>IF(Q1401=-1,"-1",Q1399+Q1400+Q1401)</f>
        <v>45830</v>
      </c>
      <c r="R1412" s="320" t="str">
        <f>IF(R1401=-1,"-1",R1399+R1400+R1401)</f>
        <v>-1</v>
      </c>
      <c r="S1412" s="358" t="str">
        <f>IF(Q1401+Q1402+Q1403&lt;=0,"",IF(R1401=-1,"",R1412/Q1412*100-100))</f>
        <v/>
      </c>
      <c r="T1412" s="320">
        <f>IF(T1401=-1,"-1",T1399+T1400+T1401)</f>
        <v>32936</v>
      </c>
      <c r="U1412" s="320" t="str">
        <f>IF(U1401=-1,"-1",U1399+U1400+U1401)</f>
        <v>-1</v>
      </c>
      <c r="V1412" s="358" t="str">
        <f>IF(T1401+T1402+T1403&lt;=0,"",IF(U1401=-1,"",U1412/T1412*100-100))</f>
        <v/>
      </c>
      <c r="X1412" s="136"/>
      <c r="AA1412" s="244"/>
      <c r="AB1412" s="244"/>
    </row>
    <row r="1413" spans="1:28" s="137" customFormat="1" ht="15.75" customHeight="1">
      <c r="A1413" s="137" t="str">
        <f>F1397&amp;"q2"</f>
        <v>UZq2</v>
      </c>
      <c r="B1413" s="146" t="str">
        <f>IF($F$1="de",headings!$C$32,IF($F$1="fr",headings!$B$32,headings!$A$32))</f>
        <v>Quarter 2</v>
      </c>
      <c r="C1413" s="322">
        <f>IF(C1404=-1,"-1",C1402+C1403+C1404)</f>
        <v>134335</v>
      </c>
      <c r="D1413" s="323" t="str">
        <f>IF(D1404=-1,"-1",D1402+D1403+D1404)</f>
        <v>-1</v>
      </c>
      <c r="E1413" s="342" t="str">
        <f>IF(C1402+C1403+C1404&lt;=0,"",IF(D1404=-1,"",D1413/C1413*100-100))</f>
        <v/>
      </c>
      <c r="F1413" s="322">
        <f>IF(F1404=-1,"-1",F1402+F1403+F1404)</f>
        <v>14678</v>
      </c>
      <c r="G1413" s="323" t="str">
        <f>IF(G1404=-1,"-1",G1402+G1403+G1404)</f>
        <v>-1</v>
      </c>
      <c r="H1413" s="342" t="str">
        <f>IF(F1402+F1403+F1404&lt;=0,"",IF(G1404=-1,"",G1413/F1413*100-100))</f>
        <v/>
      </c>
      <c r="I1413" s="323" t="str">
        <f>IF(I1404=-1,"-1",I1402+I1403+I1404)</f>
        <v>-1</v>
      </c>
      <c r="J1413" s="324" t="str">
        <f>IF(J1404=-1,"-1",J1402+J1403+J1404)</f>
        <v>-1</v>
      </c>
      <c r="K1413" s="322">
        <f>IF(K1404=-1,"-1",K1402+K1403+K1404)</f>
        <v>110146</v>
      </c>
      <c r="L1413" s="323" t="str">
        <f>IF(L1404=-1,"-1",L1402+L1403+L1404)</f>
        <v>-1</v>
      </c>
      <c r="M1413" s="342" t="str">
        <f>IF(K1402+K1403+K1404&lt;=0,"",IF(L1404=-1,"",L1413/K1413*100-100))</f>
        <v/>
      </c>
      <c r="N1413" s="323">
        <f>IF(N1404=-1,"-1",N1402+N1403+N1404)</f>
        <v>54973</v>
      </c>
      <c r="O1413" s="323" t="str">
        <f>IF(O1404=-1,"-1",O1402+O1403+O1404)</f>
        <v>-1</v>
      </c>
      <c r="P1413" s="342" t="str">
        <f>IF(N1402+N1403+N1404&lt;=0,"",IF(O1404=-1,"",O1413/N1413*100-100))</f>
        <v/>
      </c>
      <c r="Q1413" s="323">
        <f>IF(Q1404=-1,"-1",Q1402+Q1403+Q1404)</f>
        <v>48980</v>
      </c>
      <c r="R1413" s="323" t="str">
        <f>IF(R1404=-1,"-1",R1402+R1403+R1404)</f>
        <v>-1</v>
      </c>
      <c r="S1413" s="342" t="str">
        <f>IF(Q1402+Q1403+Q1404&lt;=0,"",IF(R1404=-1,"",R1413/Q1413*100-100))</f>
        <v/>
      </c>
      <c r="T1413" s="323">
        <f>IF(T1404=-1,"-1",T1402+T1403+T1404)</f>
        <v>34484</v>
      </c>
      <c r="U1413" s="323" t="str">
        <f>IF(U1404=-1,"-1",U1402+U1403+U1404)</f>
        <v>-1</v>
      </c>
      <c r="V1413" s="342" t="str">
        <f>IF(T1402+T1403+T1404&lt;=0,"",IF(U1404=-1,"",U1413/T1413*100-100))</f>
        <v/>
      </c>
      <c r="X1413" s="138"/>
      <c r="AA1413" s="244"/>
      <c r="AB1413" s="244"/>
    </row>
    <row r="1414" spans="1:28" s="137" customFormat="1" ht="15.75" customHeight="1">
      <c r="A1414" s="137" t="str">
        <f>F1397&amp;"q3"</f>
        <v>UZq3</v>
      </c>
      <c r="B1414" s="146" t="str">
        <f>IF($F$1="de",headings!$C$33,IF($F$1="fr",headings!$B$33,headings!$A$33))</f>
        <v>Quarter 3</v>
      </c>
      <c r="C1414" s="322">
        <f>IF(C1407=-1,"-1",C1405+C1406+C1407)</f>
        <v>135552</v>
      </c>
      <c r="D1414" s="323" t="str">
        <f>IF(D1407=-1,"-1",D1405+D1406+D1407)</f>
        <v>-1</v>
      </c>
      <c r="E1414" s="342" t="str">
        <f>IF(C1405+C1406+C1407&lt;=0,"",IF(D1407=-1,"",D1414/C1414*100-100))</f>
        <v/>
      </c>
      <c r="F1414" s="322">
        <f>IF(F1407=-1,"-1",F1405+F1406+F1407)</f>
        <v>15017</v>
      </c>
      <c r="G1414" s="323" t="str">
        <f>IF(G1407=-1,"-1",G1405+G1406+G1407)</f>
        <v>-1</v>
      </c>
      <c r="H1414" s="342" t="str">
        <f>IF(F1405+F1406+F1407&lt;=0,"",IF(G1407=-1,"",G1414/F1414*100-100))</f>
        <v/>
      </c>
      <c r="I1414" s="323" t="str">
        <f>IF(I1407=-1,"-1",I1405+I1406+I1407)</f>
        <v>-1</v>
      </c>
      <c r="J1414" s="324" t="str">
        <f>IF(J1407=-1,"-1",J1405+J1406+J1407)</f>
        <v>-1</v>
      </c>
      <c r="K1414" s="322">
        <f>IF(K1407=-1,"-1",K1405+K1406+K1407)</f>
        <v>111648</v>
      </c>
      <c r="L1414" s="323" t="str">
        <f>IF(L1407=-1,"-1",L1405+L1406+L1407)</f>
        <v>-1</v>
      </c>
      <c r="M1414" s="342" t="str">
        <f>IF(K1405+K1406+K1407&lt;=0,"",IF(L1407=-1,"",L1414/K1414*100-100))</f>
        <v/>
      </c>
      <c r="N1414" s="323">
        <f>IF(N1407=-1,"-1",N1405+N1406+N1407)</f>
        <v>55969</v>
      </c>
      <c r="O1414" s="323" t="str">
        <f>IF(O1407=-1,"-1",O1405+O1406+O1407)</f>
        <v>-1</v>
      </c>
      <c r="P1414" s="342" t="str">
        <f>IF(N1405+N1406+N1407&lt;=0,"",IF(O1407=-1,"",O1414/N1414*100-100))</f>
        <v/>
      </c>
      <c r="Q1414" s="323">
        <f>IF(Q1407=-1,"-1",Q1405+Q1406+Q1407)</f>
        <v>49308</v>
      </c>
      <c r="R1414" s="323" t="str">
        <f>IF(R1407=-1,"-1",R1405+R1406+R1407)</f>
        <v>-1</v>
      </c>
      <c r="S1414" s="342" t="str">
        <f>IF(Q1405+Q1406+Q1407&lt;=0,"",IF(R1407=-1,"",R1414/Q1414*100-100))</f>
        <v/>
      </c>
      <c r="T1414" s="323">
        <f>IF(T1407=-1,"-1",T1405+T1406+T1407)</f>
        <v>34010</v>
      </c>
      <c r="U1414" s="323" t="str">
        <f>IF(U1407=-1,"-1",U1405+U1406+U1407)</f>
        <v>-1</v>
      </c>
      <c r="V1414" s="342" t="str">
        <f>IF(T1405+T1406+T1407&lt;=0,"",IF(U1407=-1,"",U1414/T1414*100-100))</f>
        <v/>
      </c>
      <c r="X1414" s="136"/>
      <c r="AA1414" s="244"/>
      <c r="AB1414" s="244"/>
    </row>
    <row r="1415" spans="1:28" s="137" customFormat="1" ht="15.75" customHeight="1" thickBot="1">
      <c r="A1415" s="137" t="str">
        <f>F1397&amp;"q4"</f>
        <v>UZq4</v>
      </c>
      <c r="B1415" s="146" t="str">
        <f>IF($F$1="de",headings!$C$34,IF($F$1="fr",headings!$B$34,headings!$A$34))</f>
        <v>Quarter 4</v>
      </c>
      <c r="C1415" s="325">
        <f>IF(C1410=-1,"-1",C1408+C1409+C1410)</f>
        <v>114887</v>
      </c>
      <c r="D1415" s="326" t="str">
        <f>IF(D1410=-1,"-1",D1408+D1409+D1410)</f>
        <v>-1</v>
      </c>
      <c r="E1415" s="341" t="str">
        <f>IF(C1408+C1409+C1410&lt;=0,"",IF(D1410=-1,"",D1415/C1415*100-100))</f>
        <v/>
      </c>
      <c r="F1415" s="325">
        <f>IF(F1410=-1,"-1",F1408+F1409+F1410)</f>
        <v>11029</v>
      </c>
      <c r="G1415" s="326" t="str">
        <f>IF(G1410=-1,"-1",G1408+G1409+G1410)</f>
        <v>-1</v>
      </c>
      <c r="H1415" s="341" t="str">
        <f>IF(F1408+F1409+F1410&lt;=0,"",IF(G1410=-1,"",G1415/F1415*100-100))</f>
        <v/>
      </c>
      <c r="I1415" s="326" t="str">
        <f>IF(I1410=-1,"-1",I1408+I1409+I1410)</f>
        <v>-1</v>
      </c>
      <c r="J1415" s="327" t="str">
        <f>IF(J1410=-1,"-1",J1408+J1409+J1410)</f>
        <v>-1</v>
      </c>
      <c r="K1415" s="325">
        <f>IF(K1410=-1,"-1",K1408+K1409+K1410)</f>
        <v>115557</v>
      </c>
      <c r="L1415" s="326" t="str">
        <f>IF(L1410=-1,"-1",L1408+L1409+L1410)</f>
        <v>-1</v>
      </c>
      <c r="M1415" s="341" t="str">
        <f>IF(K1408+K1409+K1410&lt;=0,"",IF(L1410=-1,"",L1415/K1415*100-100))</f>
        <v/>
      </c>
      <c r="N1415" s="326">
        <f>IF(N1410=-1,"-1",N1408+N1409+N1410)</f>
        <v>58090</v>
      </c>
      <c r="O1415" s="326" t="str">
        <f>IF(O1410=-1,"-1",O1408+O1409+O1410)</f>
        <v>-1</v>
      </c>
      <c r="P1415" s="341" t="str">
        <f>IF(N1408+N1409+N1410&lt;=0,"",IF(O1410=-1,"",O1415/N1415*100-100))</f>
        <v/>
      </c>
      <c r="Q1415" s="326">
        <f>IF(Q1410=-1,"-1",Q1408+Q1409+Q1410)</f>
        <v>51148</v>
      </c>
      <c r="R1415" s="326" t="str">
        <f>IF(R1410=-1,"-1",R1408+R1409+R1410)</f>
        <v>-1</v>
      </c>
      <c r="S1415" s="341" t="str">
        <f>IF(Q1408+Q1409+Q1410&lt;=0,"",IF(R1410=-1,"",R1415/Q1415*100-100))</f>
        <v/>
      </c>
      <c r="T1415" s="326">
        <f>IF(T1410=-1,"-1",T1408+T1409+T1410)</f>
        <v>36247</v>
      </c>
      <c r="U1415" s="326" t="str">
        <f>IF(U1410=-1,"-1",U1408+U1409+U1410)</f>
        <v>-1</v>
      </c>
      <c r="V1415" s="341" t="str">
        <f>IF(T1408+T1409+T1410&lt;=0,"",IF(U1410=-1,"",U1415/T1415*100-100))</f>
        <v/>
      </c>
      <c r="X1415" s="136"/>
      <c r="AA1415" s="244"/>
      <c r="AB1415" s="244"/>
    </row>
    <row r="1416" spans="1:28" ht="14.4" thickTop="1" thickBot="1">
      <c r="B1416" s="146"/>
      <c r="C1416" s="146"/>
      <c r="D1416" s="146"/>
      <c r="E1416" s="146"/>
      <c r="F1416" s="146"/>
      <c r="G1416" s="146"/>
      <c r="H1416" s="146"/>
      <c r="I1416" s="146"/>
      <c r="J1416" s="146"/>
      <c r="K1416" s="146"/>
      <c r="L1416" s="146"/>
      <c r="M1416" s="146"/>
      <c r="N1416" s="146"/>
      <c r="O1416" s="146"/>
      <c r="P1416" s="146"/>
      <c r="Q1416" s="146"/>
      <c r="R1416" s="146"/>
      <c r="S1416" s="146"/>
      <c r="T1416" s="146"/>
      <c r="U1416" s="146"/>
      <c r="V1416" s="146"/>
    </row>
    <row r="1417" spans="1:28" s="138" customFormat="1" ht="15.75" customHeight="1" thickTop="1" thickBot="1">
      <c r="A1417" s="138" t="str">
        <f>F1397&amp;"y"</f>
        <v>UZy</v>
      </c>
      <c r="B1417" s="152" t="str">
        <f>IF($F$1="de",headings!$C$35,IF($F$1="fr",headings!$B$35,headings!$A$35))</f>
        <v>Full year</v>
      </c>
      <c r="C1417" s="328">
        <f>IF(C1410=-1,"-1",SUM(C1412:C1415))</f>
        <v>493927</v>
      </c>
      <c r="D1417" s="329" t="str">
        <f>IF(D1410=-1,"-1",SUM(D1412:D1415))</f>
        <v>-1</v>
      </c>
      <c r="E1417" s="343" t="str">
        <f>IF(SUM(C1399:C1410)&lt;=0,"",IF(D1410=-1,"",D1417/C1417*100-100))</f>
        <v/>
      </c>
      <c r="F1417" s="328">
        <f>IF(F1410=-1,"-1",SUM(F1412:F1415))</f>
        <v>50238</v>
      </c>
      <c r="G1417" s="329" t="str">
        <f>IF(G1410=-1,"-1",SUM(G1412:G1415))</f>
        <v>-1</v>
      </c>
      <c r="H1417" s="343" t="str">
        <f>IF(SUM(F1399:F1410)&lt;=0,"",IF(G1410=-1,"",G1417/F1417*100-100))</f>
        <v/>
      </c>
      <c r="I1417" s="329" t="str">
        <f>IF(I1410=-1,"-1",SUM(I1412:I1415))</f>
        <v>-1</v>
      </c>
      <c r="J1417" s="330" t="str">
        <f>IF(J1410=-1,"-1",SUM(J1412:J1415))</f>
        <v>-1</v>
      </c>
      <c r="K1417" s="328">
        <f>IF(K1410=-1,"-1",SUM(K1412:K1415))</f>
        <v>432898</v>
      </c>
      <c r="L1417" s="329" t="str">
        <f>IF(L1410=-1,"-1",SUM(L1412:L1415))</f>
        <v>-1</v>
      </c>
      <c r="M1417" s="343" t="str">
        <f>IF(SUM(K1399:K1410)&lt;=0,"",IF(L1410=-1,"",L1417/K1417*100-100))</f>
        <v/>
      </c>
      <c r="N1417" s="329">
        <f>IF(N1410=-1,"-1",SUM(N1412:N1415))</f>
        <v>218091</v>
      </c>
      <c r="O1417" s="329" t="str">
        <f>IF(O1410=-1,"-1",SUM(O1412:O1415))</f>
        <v>-1</v>
      </c>
      <c r="P1417" s="343" t="str">
        <f>IF(SUM(N1399:N1410)&lt;=0,"",IF(O1410=-1,"",O1417/N1417*100-100))</f>
        <v/>
      </c>
      <c r="Q1417" s="329">
        <f>IF(Q1410=-1,"-1",SUM(Q1412:Q1415))</f>
        <v>195266</v>
      </c>
      <c r="R1417" s="329" t="str">
        <f>IF(R1410=-1,"-1",SUM(R1412:R1415))</f>
        <v>-1</v>
      </c>
      <c r="S1417" s="343" t="str">
        <f>IF(SUM(Q1399:Q1410)&lt;=0,"",IF(R1410=-1,"",R1417/Q1417*100-100))</f>
        <v/>
      </c>
      <c r="T1417" s="329">
        <f>IF(T1410=-1,"-1",SUM(T1412:T1415))</f>
        <v>137677</v>
      </c>
      <c r="U1417" s="329" t="str">
        <f>IF(U1410=-1,"-1",SUM(U1412:U1415))</f>
        <v>-1</v>
      </c>
      <c r="V1417" s="343" t="str">
        <f>IF(SUM(T1399:T1410)&lt;=0,"",IF(U1410=-1,"",U1417/T1417*100-100))</f>
        <v/>
      </c>
      <c r="X1417" s="136"/>
    </row>
    <row r="1418" spans="1:28" ht="13.8" thickTop="1">
      <c r="B1418" s="147"/>
      <c r="C1418" s="180"/>
      <c r="D1418" s="180"/>
      <c r="E1418" s="180"/>
      <c r="F1418" s="180"/>
      <c r="G1418" s="180"/>
      <c r="H1418" s="180"/>
      <c r="I1418" s="180"/>
      <c r="J1418" s="180"/>
      <c r="K1418" s="180"/>
      <c r="L1418" s="180"/>
      <c r="M1418" s="180"/>
      <c r="N1418" s="180"/>
      <c r="O1418" s="180"/>
      <c r="P1418" s="180"/>
      <c r="Q1418" s="180"/>
      <c r="R1418" s="180"/>
      <c r="S1418" s="180"/>
      <c r="T1418" s="180"/>
      <c r="U1418" s="149"/>
      <c r="V1418" s="149"/>
    </row>
    <row r="1419" spans="1:28">
      <c r="B1419" s="147"/>
      <c r="C1419" s="180"/>
      <c r="D1419" s="180"/>
      <c r="E1419" s="180"/>
      <c r="F1419" s="180"/>
      <c r="G1419" s="180"/>
      <c r="H1419" s="180"/>
      <c r="I1419" s="180"/>
      <c r="J1419" s="180"/>
      <c r="K1419" s="180"/>
      <c r="L1419" s="180"/>
      <c r="M1419" s="180"/>
      <c r="N1419" s="180"/>
      <c r="O1419" s="180"/>
      <c r="P1419" s="180"/>
      <c r="Q1419" s="180"/>
      <c r="R1419" s="180"/>
      <c r="S1419" s="180"/>
      <c r="T1419" s="180"/>
      <c r="U1419" s="149"/>
      <c r="V1419" s="149"/>
    </row>
    <row r="1420" spans="1:28">
      <c r="B1420" s="152" t="str">
        <f>IF($F$1="de",headings!$C$37,IF($F$1="fr",headings!$B$37,headings!$A$37))</f>
        <v>Comments</v>
      </c>
      <c r="C1420" s="1021"/>
      <c r="D1420" s="1022"/>
      <c r="E1420" s="1022"/>
      <c r="F1420" s="1022"/>
      <c r="G1420" s="1022"/>
      <c r="H1420" s="1022"/>
      <c r="I1420" s="1022"/>
      <c r="J1420" s="1022"/>
      <c r="K1420" s="1022"/>
      <c r="L1420" s="1022"/>
      <c r="M1420" s="1022"/>
      <c r="N1420" s="1022"/>
      <c r="O1420" s="1022"/>
      <c r="P1420" s="1022"/>
      <c r="Q1420" s="1022"/>
      <c r="R1420" s="1022"/>
      <c r="S1420" s="1022"/>
      <c r="T1420" s="1023"/>
      <c r="U1420" s="149"/>
      <c r="V1420" s="149"/>
    </row>
    <row r="1421" spans="1:28">
      <c r="B1421" s="151"/>
      <c r="C1421" s="1024"/>
      <c r="D1421" s="1025"/>
      <c r="E1421" s="1025"/>
      <c r="F1421" s="1025"/>
      <c r="G1421" s="1025"/>
      <c r="H1421" s="1025"/>
      <c r="I1421" s="1025"/>
      <c r="J1421" s="1025"/>
      <c r="K1421" s="1025"/>
      <c r="L1421" s="1025"/>
      <c r="M1421" s="1025"/>
      <c r="N1421" s="1025"/>
      <c r="O1421" s="1025"/>
      <c r="P1421" s="1025"/>
      <c r="Q1421" s="1025"/>
      <c r="R1421" s="1025"/>
      <c r="S1421" s="1025"/>
      <c r="T1421" s="1026"/>
      <c r="U1421" s="149"/>
      <c r="V1421" s="149"/>
    </row>
    <row r="1422" spans="1:28">
      <c r="B1422" s="151"/>
      <c r="C1422" s="1024"/>
      <c r="D1422" s="1025"/>
      <c r="E1422" s="1025"/>
      <c r="F1422" s="1025"/>
      <c r="G1422" s="1025"/>
      <c r="H1422" s="1025"/>
      <c r="I1422" s="1025"/>
      <c r="J1422" s="1025"/>
      <c r="K1422" s="1025"/>
      <c r="L1422" s="1025"/>
      <c r="M1422" s="1025"/>
      <c r="N1422" s="1025"/>
      <c r="O1422" s="1025"/>
      <c r="P1422" s="1025"/>
      <c r="Q1422" s="1025"/>
      <c r="R1422" s="1025"/>
      <c r="S1422" s="1025"/>
      <c r="T1422" s="1026"/>
      <c r="U1422" s="149"/>
      <c r="V1422" s="149"/>
      <c r="X1422" s="141"/>
    </row>
    <row r="1423" spans="1:28">
      <c r="B1423" s="151"/>
      <c r="C1423" s="1027"/>
      <c r="D1423" s="1028"/>
      <c r="E1423" s="1028"/>
      <c r="F1423" s="1028"/>
      <c r="G1423" s="1028"/>
      <c r="H1423" s="1028"/>
      <c r="I1423" s="1028"/>
      <c r="J1423" s="1028"/>
      <c r="K1423" s="1028"/>
      <c r="L1423" s="1028"/>
      <c r="M1423" s="1028"/>
      <c r="N1423" s="1028"/>
      <c r="O1423" s="1028"/>
      <c r="P1423" s="1028"/>
      <c r="Q1423" s="1028"/>
      <c r="R1423" s="1028"/>
      <c r="S1423" s="1028"/>
      <c r="T1423" s="1029"/>
      <c r="U1423" s="149"/>
      <c r="V1423" s="149"/>
      <c r="X1423" s="131"/>
    </row>
    <row r="1424" spans="1:28">
      <c r="B1424" s="151"/>
      <c r="C1424" s="180"/>
      <c r="D1424" s="180"/>
      <c r="E1424" s="180"/>
      <c r="F1424" s="180"/>
      <c r="G1424" s="180"/>
      <c r="H1424" s="180"/>
      <c r="I1424" s="180"/>
      <c r="J1424" s="180"/>
      <c r="K1424" s="180"/>
      <c r="L1424" s="180"/>
      <c r="M1424" s="180"/>
      <c r="N1424" s="180"/>
      <c r="O1424" s="180"/>
      <c r="P1424" s="180"/>
      <c r="Q1424" s="180"/>
      <c r="R1424" s="180"/>
      <c r="S1424" s="180"/>
      <c r="T1424" s="180"/>
      <c r="U1424" s="149"/>
      <c r="V1424" s="149"/>
    </row>
    <row r="1425" spans="1:28">
      <c r="A1425" s="142"/>
      <c r="B1425" s="143"/>
      <c r="C1425" s="181"/>
      <c r="D1425" s="181"/>
      <c r="E1425" s="181"/>
      <c r="F1425" s="181"/>
      <c r="G1425" s="181"/>
      <c r="H1425" s="181"/>
      <c r="I1425" s="181"/>
      <c r="J1425" s="181"/>
      <c r="K1425" s="181"/>
      <c r="L1425" s="181"/>
      <c r="M1425" s="181"/>
      <c r="N1425" s="181"/>
      <c r="O1425" s="181"/>
      <c r="P1425" s="181"/>
      <c r="Q1425" s="181"/>
      <c r="R1425" s="181"/>
      <c r="S1425" s="181"/>
      <c r="T1425" s="181"/>
      <c r="U1425" s="181"/>
      <c r="V1425" s="181"/>
    </row>
    <row r="1426" spans="1:28" s="141" customFormat="1" ht="6.75" customHeight="1">
      <c r="B1426" s="146"/>
      <c r="C1426" s="154"/>
      <c r="D1426" s="154"/>
      <c r="E1426" s="155"/>
      <c r="F1426" s="154"/>
      <c r="G1426" s="154"/>
      <c r="H1426" s="155"/>
      <c r="I1426" s="154"/>
      <c r="J1426" s="154"/>
      <c r="K1426" s="155"/>
      <c r="L1426" s="154"/>
      <c r="M1426" s="154"/>
      <c r="N1426" s="155"/>
      <c r="O1426" s="154"/>
      <c r="P1426" s="154"/>
      <c r="Q1426" s="155"/>
      <c r="R1426" s="154"/>
      <c r="S1426" s="154"/>
      <c r="T1426" s="155"/>
      <c r="U1426" s="149"/>
      <c r="V1426" s="149"/>
      <c r="X1426" s="136"/>
      <c r="AA1426" s="239"/>
      <c r="AB1426" s="239"/>
    </row>
    <row r="1427" spans="1:28" s="131" customFormat="1" ht="17.399999999999999">
      <c r="B1427" s="150" t="str">
        <f>IF($F$1="de",headings!$C$3,IF($F$1="fr",headings!$B$3,headings!$A$3))</f>
        <v>Railway Operator:</v>
      </c>
      <c r="C1427" s="156"/>
      <c r="D1427" s="156"/>
      <c r="E1427" s="156"/>
      <c r="F1427" s="1020" t="s">
        <v>58</v>
      </c>
      <c r="G1427" s="1020"/>
      <c r="H1427" s="1020"/>
      <c r="I1427" s="1020"/>
      <c r="J1427" s="1020"/>
      <c r="K1427" s="157"/>
      <c r="L1427" s="157"/>
      <c r="M1427" s="157"/>
      <c r="N1427" s="157"/>
      <c r="O1427" s="157"/>
      <c r="P1427" s="157"/>
      <c r="Q1427" s="158"/>
      <c r="R1427" s="158"/>
      <c r="S1427" s="158"/>
      <c r="T1427" s="158"/>
      <c r="U1427" s="149"/>
      <c r="V1427" s="149"/>
      <c r="X1427" s="136"/>
      <c r="AA1427" s="243"/>
      <c r="AB1427" s="243"/>
    </row>
    <row r="1428" spans="1:28" ht="6.75" customHeight="1" thickBot="1">
      <c r="B1428" s="146"/>
      <c r="C1428" s="157"/>
      <c r="D1428" s="157"/>
      <c r="E1428" s="159"/>
      <c r="F1428" s="157"/>
      <c r="G1428" s="157"/>
      <c r="H1428" s="157"/>
      <c r="I1428" s="157"/>
      <c r="J1428" s="157"/>
      <c r="K1428" s="157"/>
      <c r="L1428" s="157"/>
      <c r="M1428" s="157"/>
      <c r="N1428" s="157"/>
      <c r="O1428" s="157"/>
      <c r="P1428" s="157"/>
      <c r="Q1428" s="157"/>
      <c r="R1428" s="157"/>
      <c r="S1428" s="157"/>
      <c r="T1428" s="160"/>
      <c r="U1428" s="149"/>
      <c r="V1428" s="149"/>
    </row>
    <row r="1429" spans="1:28" ht="15.75" customHeight="1" thickTop="1">
      <c r="A1429" s="136" t="str">
        <f>F1427&amp;"m01"</f>
        <v>VRm01</v>
      </c>
      <c r="B1429" s="146" t="str">
        <f>IF($F$1="de",headings!$C$6,IF($F$1="fr",headings!$B$6,headings!$A$6))</f>
        <v>January</v>
      </c>
      <c r="C1429" s="293">
        <v>5585.0645000000004</v>
      </c>
      <c r="D1429" s="310">
        <v>5728</v>
      </c>
      <c r="E1429" s="415">
        <f t="shared" ref="E1429:E1437" si="184">IF(C1429&lt;0.001,"",IF(D1429=-1,"",D1429/C1429*100-100))</f>
        <v>2.5592452871403566</v>
      </c>
      <c r="F1429" s="293">
        <v>310.93090644999995</v>
      </c>
      <c r="G1429" s="310">
        <v>322</v>
      </c>
      <c r="H1429" s="415">
        <f t="shared" ref="H1429:H1437" si="185">IF(F1429&lt;0.001,"",IF(G1429=-1,"",G1429/F1429*100-100))</f>
        <v>3.5599849742759631</v>
      </c>
      <c r="I1429" s="310">
        <v>75</v>
      </c>
      <c r="J1429" s="311">
        <v>247</v>
      </c>
      <c r="K1429" s="293">
        <v>2628.8</v>
      </c>
      <c r="L1429" s="310">
        <v>2616.5</v>
      </c>
      <c r="M1429" s="415">
        <f t="shared" ref="M1429:M1437" si="186">IF(K1429&lt;0.001,"",IF(L1429=-1,"",L1429/K1429*100-100))</f>
        <v>-0.46789409616555133</v>
      </c>
      <c r="N1429" s="293">
        <v>720</v>
      </c>
      <c r="O1429" s="310">
        <v>683.6</v>
      </c>
      <c r="P1429" s="415">
        <f t="shared" ref="P1429:P1437" si="187">IF(N1429&lt;0.001,"",IF(O1429=-1,"",O1429/N1429*100-100))</f>
        <v>-5.0555555555555571</v>
      </c>
      <c r="Q1429" s="293">
        <v>808.9</v>
      </c>
      <c r="R1429" s="310">
        <v>794.3</v>
      </c>
      <c r="S1429" s="415">
        <f t="shared" ref="S1429:S1437" si="188">IF(Q1429&lt;0.001,"",IF(R1429=-1,"",R1429/Q1429*100-100))</f>
        <v>-1.8049202620843232</v>
      </c>
      <c r="T1429" s="293">
        <v>183.2</v>
      </c>
      <c r="U1429" s="310">
        <v>151.69999999999999</v>
      </c>
      <c r="V1429" s="415">
        <f t="shared" ref="V1429:V1437" si="189">IF(T1429&lt;0.001,"",IF(U1429=-1,"",U1429/T1429*100-100))</f>
        <v>-17.1943231441048</v>
      </c>
    </row>
    <row r="1430" spans="1:28" ht="15.75" customHeight="1">
      <c r="A1430" s="136" t="str">
        <f>F1427&amp;"m02"</f>
        <v>VRm02</v>
      </c>
      <c r="B1430" s="146" t="str">
        <f>IF($F$1="de",headings!$C$7,IF($F$1="fr",headings!$B$7,headings!$A$7))</f>
        <v>February</v>
      </c>
      <c r="C1430" s="294">
        <v>5131.6882000000005</v>
      </c>
      <c r="D1430" s="312">
        <v>5325</v>
      </c>
      <c r="E1430" s="417">
        <f t="shared" si="184"/>
        <v>3.7670215427351792</v>
      </c>
      <c r="F1430" s="294">
        <v>296.40708325000003</v>
      </c>
      <c r="G1430" s="312">
        <v>304</v>
      </c>
      <c r="H1430" s="417">
        <f t="shared" si="185"/>
        <v>2.5616515863070077</v>
      </c>
      <c r="I1430" s="312">
        <v>69</v>
      </c>
      <c r="J1430" s="313">
        <v>235</v>
      </c>
      <c r="K1430" s="294">
        <v>2502.5</v>
      </c>
      <c r="L1430" s="312">
        <v>2577.6999999999998</v>
      </c>
      <c r="M1430" s="417">
        <f t="shared" si="186"/>
        <v>3.0049950049950098</v>
      </c>
      <c r="N1430" s="294">
        <v>690.5</v>
      </c>
      <c r="O1430" s="312">
        <v>684.4</v>
      </c>
      <c r="P1430" s="417">
        <f t="shared" si="187"/>
        <v>-0.88341781317885193</v>
      </c>
      <c r="Q1430" s="294">
        <v>730.1</v>
      </c>
      <c r="R1430" s="312">
        <v>742.2</v>
      </c>
      <c r="S1430" s="417">
        <f t="shared" si="188"/>
        <v>1.6573072181892883</v>
      </c>
      <c r="T1430" s="294">
        <v>148.9</v>
      </c>
      <c r="U1430" s="312">
        <v>148.6</v>
      </c>
      <c r="V1430" s="417">
        <f t="shared" si="189"/>
        <v>-0.20147750167897982</v>
      </c>
    </row>
    <row r="1431" spans="1:28" ht="15.75" customHeight="1" thickBot="1">
      <c r="A1431" s="136" t="str">
        <f>F1427&amp;"m03"</f>
        <v>VRm03</v>
      </c>
      <c r="B1431" s="146" t="str">
        <f>IF($F$1="de",headings!$C$8,IF($F$1="fr",headings!$B$8,headings!$A$8))</f>
        <v>March</v>
      </c>
      <c r="C1431" s="295">
        <v>6448.9930999999997</v>
      </c>
      <c r="D1431" s="312">
        <v>5908</v>
      </c>
      <c r="E1431" s="419">
        <f t="shared" si="184"/>
        <v>-8.3887994856127222</v>
      </c>
      <c r="F1431" s="295">
        <v>397.59954669999996</v>
      </c>
      <c r="G1431" s="312">
        <v>337</v>
      </c>
      <c r="H1431" s="419">
        <f t="shared" si="185"/>
        <v>-15.241352059619928</v>
      </c>
      <c r="I1431" s="312">
        <v>77</v>
      </c>
      <c r="J1431" s="313">
        <v>260</v>
      </c>
      <c r="K1431" s="295">
        <v>2751.2</v>
      </c>
      <c r="L1431" s="312">
        <v>2965.3</v>
      </c>
      <c r="M1431" s="419">
        <f t="shared" si="186"/>
        <v>7.7820587380052331</v>
      </c>
      <c r="N1431" s="295">
        <v>728.5</v>
      </c>
      <c r="O1431" s="312">
        <v>758.7</v>
      </c>
      <c r="P1431" s="419">
        <f t="shared" si="187"/>
        <v>4.1455044612217051</v>
      </c>
      <c r="Q1431" s="295">
        <v>882.1</v>
      </c>
      <c r="R1431" s="312">
        <v>816.6</v>
      </c>
      <c r="S1431" s="419">
        <f t="shared" si="188"/>
        <v>-7.4254619657635175</v>
      </c>
      <c r="T1431" s="295">
        <v>165.6</v>
      </c>
      <c r="U1431" s="312">
        <v>140.1</v>
      </c>
      <c r="V1431" s="419">
        <f t="shared" si="189"/>
        <v>-15.398550724637687</v>
      </c>
    </row>
    <row r="1432" spans="1:28" ht="15.75" customHeight="1" thickTop="1">
      <c r="A1432" s="136" t="str">
        <f>F1427&amp;"m04"</f>
        <v>VRm04</v>
      </c>
      <c r="B1432" s="146" t="str">
        <f>IF($F$1="de",headings!$C$9,IF($F$1="fr",headings!$B$9,headings!$A$9))</f>
        <v>April</v>
      </c>
      <c r="C1432" s="309">
        <v>5525.1954880000003</v>
      </c>
      <c r="D1432" s="310">
        <v>5636</v>
      </c>
      <c r="E1432" s="415">
        <f t="shared" si="184"/>
        <v>2.0054405720241419</v>
      </c>
      <c r="F1432" s="309">
        <v>304.77396207200002</v>
      </c>
      <c r="G1432" s="310">
        <v>300</v>
      </c>
      <c r="H1432" s="415">
        <f t="shared" si="185"/>
        <v>-1.5663943335396198</v>
      </c>
      <c r="I1432" s="310">
        <v>72</v>
      </c>
      <c r="J1432" s="311">
        <v>228</v>
      </c>
      <c r="K1432" s="309">
        <v>3076.5</v>
      </c>
      <c r="L1432" s="310">
        <v>2897.6</v>
      </c>
      <c r="M1432" s="415">
        <f t="shared" si="186"/>
        <v>-5.8150495693157893</v>
      </c>
      <c r="N1432" s="309">
        <v>823.4</v>
      </c>
      <c r="O1432" s="310">
        <v>757.2</v>
      </c>
      <c r="P1432" s="415">
        <f t="shared" si="187"/>
        <v>-8.039834831187747</v>
      </c>
      <c r="Q1432" s="309">
        <v>1012.5</v>
      </c>
      <c r="R1432" s="310">
        <v>918.1</v>
      </c>
      <c r="S1432" s="415">
        <f t="shared" si="188"/>
        <v>-9.3234567901234584</v>
      </c>
      <c r="T1432" s="309">
        <v>206.2</v>
      </c>
      <c r="U1432" s="310">
        <v>193.3</v>
      </c>
      <c r="V1432" s="415">
        <f t="shared" si="189"/>
        <v>-6.2560620756546825</v>
      </c>
    </row>
    <row r="1433" spans="1:28" ht="15.75" customHeight="1">
      <c r="A1433" s="136" t="str">
        <f>F1427&amp;"m05"</f>
        <v>VRm05</v>
      </c>
      <c r="B1433" s="146" t="str">
        <f>IF($F$1="de",headings!$C$10,IF($F$1="fr",headings!$B$10,headings!$A$10))</f>
        <v>May</v>
      </c>
      <c r="C1433" s="294">
        <v>5604.204444</v>
      </c>
      <c r="D1433" s="312">
        <v>5711</v>
      </c>
      <c r="E1433" s="417">
        <f t="shared" si="184"/>
        <v>1.9056327631719086</v>
      </c>
      <c r="F1433" s="294">
        <v>303.50884066399999</v>
      </c>
      <c r="G1433" s="312">
        <v>313</v>
      </c>
      <c r="H1433" s="417">
        <f t="shared" si="185"/>
        <v>3.1271442753482148</v>
      </c>
      <c r="I1433" s="312">
        <v>74</v>
      </c>
      <c r="J1433" s="313">
        <v>239</v>
      </c>
      <c r="K1433" s="294">
        <v>3119.9</v>
      </c>
      <c r="L1433" s="312">
        <v>3206.7</v>
      </c>
      <c r="M1433" s="417">
        <f t="shared" si="186"/>
        <v>2.7821404532196539</v>
      </c>
      <c r="N1433" s="294">
        <v>869.6</v>
      </c>
      <c r="O1433" s="312">
        <v>890.7</v>
      </c>
      <c r="P1433" s="417">
        <f t="shared" si="187"/>
        <v>2.4264029438822519</v>
      </c>
      <c r="Q1433" s="294">
        <v>1113.4000000000001</v>
      </c>
      <c r="R1433" s="312">
        <v>1021.5</v>
      </c>
      <c r="S1433" s="417">
        <f t="shared" si="188"/>
        <v>-8.2539967666606913</v>
      </c>
      <c r="T1433" s="294">
        <v>279.10000000000002</v>
      </c>
      <c r="U1433" s="312">
        <v>245.2</v>
      </c>
      <c r="V1433" s="417">
        <f t="shared" si="189"/>
        <v>-12.146184163382316</v>
      </c>
    </row>
    <row r="1434" spans="1:28" ht="15.75" customHeight="1" thickBot="1">
      <c r="A1434" s="136" t="str">
        <f>F1427&amp;"m06"</f>
        <v>VRm06</v>
      </c>
      <c r="B1434" s="146" t="str">
        <f>IF($F$1="de",headings!$C$11,IF($F$1="fr",headings!$B$11,headings!$A$11))</f>
        <v>June</v>
      </c>
      <c r="C1434" s="295">
        <v>5051.2543560000004</v>
      </c>
      <c r="D1434" s="312">
        <v>5071</v>
      </c>
      <c r="E1434" s="419">
        <f t="shared" si="184"/>
        <v>0.39090575544953765</v>
      </c>
      <c r="F1434" s="295">
        <v>315.83830408799997</v>
      </c>
      <c r="G1434" s="312">
        <v>312</v>
      </c>
      <c r="H1434" s="419">
        <f t="shared" si="185"/>
        <v>-1.2152750436915056</v>
      </c>
      <c r="I1434" s="312">
        <v>63</v>
      </c>
      <c r="J1434" s="313">
        <v>249</v>
      </c>
      <c r="K1434" s="295">
        <v>3045.1</v>
      </c>
      <c r="L1434" s="312">
        <v>2856.1</v>
      </c>
      <c r="M1434" s="419">
        <f t="shared" si="186"/>
        <v>-6.2066927194509276</v>
      </c>
      <c r="N1434" s="295">
        <v>843.2</v>
      </c>
      <c r="O1434" s="312">
        <v>788.8</v>
      </c>
      <c r="P1434" s="419">
        <f t="shared" si="187"/>
        <v>-6.4516129032258078</v>
      </c>
      <c r="Q1434" s="295">
        <v>1065.9000000000001</v>
      </c>
      <c r="R1434" s="312">
        <v>965.6</v>
      </c>
      <c r="S1434" s="419">
        <f t="shared" si="188"/>
        <v>-9.4098883572567757</v>
      </c>
      <c r="T1434" s="295">
        <v>260</v>
      </c>
      <c r="U1434" s="312">
        <v>245.7</v>
      </c>
      <c r="V1434" s="419">
        <f t="shared" si="189"/>
        <v>-5.5</v>
      </c>
    </row>
    <row r="1435" spans="1:28" ht="15.75" customHeight="1" thickTop="1">
      <c r="A1435" s="136" t="str">
        <f>F1427&amp;"m07"</f>
        <v>VRm07</v>
      </c>
      <c r="B1435" s="146" t="str">
        <f>IF($F$1="de",headings!$C$12,IF($F$1="fr",headings!$B$12,headings!$A$12))</f>
        <v>July</v>
      </c>
      <c r="C1435" s="309">
        <v>5281.5259999999998</v>
      </c>
      <c r="D1435" s="310">
        <v>5237</v>
      </c>
      <c r="E1435" s="417">
        <f t="shared" si="184"/>
        <v>-0.84305179980179901</v>
      </c>
      <c r="F1435" s="309">
        <v>333.27019299999995</v>
      </c>
      <c r="G1435" s="310">
        <v>328</v>
      </c>
      <c r="H1435" s="417">
        <f t="shared" si="185"/>
        <v>-1.581357442308061</v>
      </c>
      <c r="I1435" s="310">
        <v>62</v>
      </c>
      <c r="J1435" s="311">
        <v>266</v>
      </c>
      <c r="K1435" s="309">
        <v>3014</v>
      </c>
      <c r="L1435" s="310">
        <v>2887.2</v>
      </c>
      <c r="M1435" s="415">
        <f t="shared" si="186"/>
        <v>-4.207033842070345</v>
      </c>
      <c r="N1435" s="309">
        <v>830.1</v>
      </c>
      <c r="O1435" s="462">
        <v>791.4</v>
      </c>
      <c r="P1435" s="415">
        <f t="shared" si="187"/>
        <v>-4.6620889049512186</v>
      </c>
      <c r="Q1435" s="309">
        <v>1152.4000000000001</v>
      </c>
      <c r="R1435" s="310">
        <v>984.4</v>
      </c>
      <c r="S1435" s="415">
        <f t="shared" si="188"/>
        <v>-14.578271433530034</v>
      </c>
      <c r="T1435" s="309">
        <v>294.39999999999998</v>
      </c>
      <c r="U1435" s="310">
        <v>244.8</v>
      </c>
      <c r="V1435" s="415">
        <f t="shared" si="189"/>
        <v>-16.847826086956502</v>
      </c>
    </row>
    <row r="1436" spans="1:28" ht="15.75" customHeight="1">
      <c r="A1436" s="136" t="str">
        <f>F1427&amp;"m08"</f>
        <v>VRm08</v>
      </c>
      <c r="B1436" s="146" t="str">
        <f>IF($F$1="de",headings!$C$13,IF($F$1="fr",headings!$B$13,headings!$A$13))</f>
        <v>August</v>
      </c>
      <c r="C1436" s="294">
        <v>5898.915</v>
      </c>
      <c r="D1436" s="312">
        <v>6085</v>
      </c>
      <c r="E1436" s="417">
        <f t="shared" si="184"/>
        <v>3.1545631696676395</v>
      </c>
      <c r="F1436" s="294">
        <v>339.71354199999996</v>
      </c>
      <c r="G1436" s="312">
        <v>339</v>
      </c>
      <c r="H1436" s="417">
        <f t="shared" si="185"/>
        <v>-0.21004225966356671</v>
      </c>
      <c r="I1436" s="312">
        <v>81</v>
      </c>
      <c r="J1436" s="313">
        <v>259</v>
      </c>
      <c r="K1436" s="294">
        <v>3228.2</v>
      </c>
      <c r="L1436" s="312">
        <v>3084.1</v>
      </c>
      <c r="M1436" s="417">
        <f t="shared" si="186"/>
        <v>-4.4637878694009032</v>
      </c>
      <c r="N1436" s="294">
        <v>891</v>
      </c>
      <c r="O1436" s="460">
        <v>844</v>
      </c>
      <c r="P1436" s="417">
        <f t="shared" si="187"/>
        <v>-5.2749719416386114</v>
      </c>
      <c r="Q1436" s="294">
        <v>1324.1</v>
      </c>
      <c r="R1436" s="312">
        <v>1091.3</v>
      </c>
      <c r="S1436" s="417">
        <f t="shared" si="188"/>
        <v>-17.581753643984584</v>
      </c>
      <c r="T1436" s="294">
        <v>322</v>
      </c>
      <c r="U1436" s="312">
        <v>273.60000000000002</v>
      </c>
      <c r="V1436" s="417">
        <f t="shared" si="189"/>
        <v>-15.031055900621112</v>
      </c>
    </row>
    <row r="1437" spans="1:28" ht="15.75" customHeight="1" thickBot="1">
      <c r="A1437" s="136" t="str">
        <f>F1427&amp;"m09"</f>
        <v>VRm09</v>
      </c>
      <c r="B1437" s="146" t="str">
        <f>IF($F$1="de",headings!$C$14,IF($F$1="fr",headings!$B$14,headings!$A$14))</f>
        <v>September</v>
      </c>
      <c r="C1437" s="295">
        <v>5916.0230000000001</v>
      </c>
      <c r="D1437" s="312">
        <v>5946</v>
      </c>
      <c r="E1437" s="419">
        <f t="shared" si="184"/>
        <v>0.50670864531797122</v>
      </c>
      <c r="F1437" s="295">
        <v>316.50947499999995</v>
      </c>
      <c r="G1437" s="314">
        <v>331</v>
      </c>
      <c r="H1437" s="419">
        <f t="shared" si="185"/>
        <v>4.5782278713773223</v>
      </c>
      <c r="I1437" s="315">
        <v>77</v>
      </c>
      <c r="J1437" s="316">
        <v>254</v>
      </c>
      <c r="K1437" s="295">
        <v>2989.1</v>
      </c>
      <c r="L1437" s="314">
        <v>2965.2</v>
      </c>
      <c r="M1437" s="419">
        <f t="shared" si="186"/>
        <v>-0.79957177745809815</v>
      </c>
      <c r="N1437" s="295">
        <v>810</v>
      </c>
      <c r="O1437" s="314">
        <v>798.7</v>
      </c>
      <c r="P1437" s="419">
        <f t="shared" si="187"/>
        <v>-1.3950617283950493</v>
      </c>
      <c r="Q1437" s="295">
        <v>1050.4000000000001</v>
      </c>
      <c r="R1437" s="314">
        <v>1039.5</v>
      </c>
      <c r="S1437" s="419">
        <f t="shared" si="188"/>
        <v>-1.0376999238385451</v>
      </c>
      <c r="T1437" s="295">
        <v>233.7</v>
      </c>
      <c r="U1437" s="314">
        <v>241.4</v>
      </c>
      <c r="V1437" s="419">
        <f t="shared" si="189"/>
        <v>3.2948224219084352</v>
      </c>
    </row>
    <row r="1438" spans="1:28" ht="15.75" customHeight="1" thickTop="1">
      <c r="A1438" s="136" t="str">
        <f>F1427&amp;"m10"</f>
        <v>VRm10</v>
      </c>
      <c r="B1438" s="362" t="str">
        <f>IF($F$1="de",headings!$C$15,IF($F$1="fr",headings!$B$15,headings!$A$15))</f>
        <v>October</v>
      </c>
      <c r="C1438" s="317">
        <v>6431.1720000000005</v>
      </c>
      <c r="D1438" s="310">
        <v>6261</v>
      </c>
      <c r="E1438" s="417">
        <v>-2.6460495847413341</v>
      </c>
      <c r="F1438" s="317">
        <v>361.081681</v>
      </c>
      <c r="G1438" s="312">
        <v>356</v>
      </c>
      <c r="H1438" s="417">
        <v>-1.4073494357084257</v>
      </c>
      <c r="I1438" s="312">
        <v>83</v>
      </c>
      <c r="J1438" s="416">
        <v>273</v>
      </c>
      <c r="K1438" s="317">
        <v>3093</v>
      </c>
      <c r="L1438" s="312">
        <v>2711.4</v>
      </c>
      <c r="M1438" s="417">
        <v>-12.337536372453926</v>
      </c>
      <c r="N1438" s="317">
        <v>846.6</v>
      </c>
      <c r="O1438" s="312">
        <v>733.3</v>
      </c>
      <c r="P1438" s="417">
        <v>-13.38294353886134</v>
      </c>
      <c r="Q1438" s="317">
        <v>1103.9000000000001</v>
      </c>
      <c r="R1438" s="312">
        <v>876</v>
      </c>
      <c r="S1438" s="417">
        <v>-20.644985958873093</v>
      </c>
      <c r="T1438" s="317">
        <v>243.5</v>
      </c>
      <c r="U1438" s="312">
        <v>209.4</v>
      </c>
      <c r="V1438" s="417">
        <v>-14.004106776180691</v>
      </c>
      <c r="X1438" s="137"/>
    </row>
    <row r="1439" spans="1:28" ht="15.75" customHeight="1">
      <c r="A1439" s="136" t="str">
        <f>F1427&amp;"m11"</f>
        <v>VRm11</v>
      </c>
      <c r="B1439" s="362" t="str">
        <f>IF($F$1="de",headings!$C$16,IF($F$1="fr",headings!$B$16,headings!$A$16))</f>
        <v>November</v>
      </c>
      <c r="C1439" s="317">
        <v>6169.6639999999998</v>
      </c>
      <c r="D1439" s="312">
        <v>5829</v>
      </c>
      <c r="E1439" s="417">
        <v>-5.5215972863351936</v>
      </c>
      <c r="F1439" s="317">
        <v>344.82240999999999</v>
      </c>
      <c r="G1439" s="312">
        <v>329</v>
      </c>
      <c r="H1439" s="417">
        <v>-4.5885677789909209</v>
      </c>
      <c r="I1439" s="312">
        <v>75</v>
      </c>
      <c r="J1439" s="418">
        <v>253</v>
      </c>
      <c r="K1439" s="317">
        <v>3272.1</v>
      </c>
      <c r="L1439" s="312">
        <v>3111.3</v>
      </c>
      <c r="M1439" s="417">
        <v>-4.9142752360869082</v>
      </c>
      <c r="N1439" s="317">
        <v>889.1</v>
      </c>
      <c r="O1439" s="312">
        <v>871.1</v>
      </c>
      <c r="P1439" s="417">
        <v>-2.0245191766955344</v>
      </c>
      <c r="Q1439" s="317">
        <v>1208</v>
      </c>
      <c r="R1439" s="312">
        <v>1061.5</v>
      </c>
      <c r="S1439" s="417">
        <v>-12.127483443708613</v>
      </c>
      <c r="T1439" s="317">
        <v>274.89999999999998</v>
      </c>
      <c r="U1439" s="312">
        <v>269.39999999999998</v>
      </c>
      <c r="V1439" s="417">
        <v>-2.0007275372862807</v>
      </c>
      <c r="X1439" s="137"/>
    </row>
    <row r="1440" spans="1:28" ht="15.75" customHeight="1" thickBot="1">
      <c r="A1440" s="136" t="str">
        <f>F1427&amp;"m12"</f>
        <v>VRm12</v>
      </c>
      <c r="B1440" s="146" t="str">
        <f>IF($F$1="de",headings!$C$17,IF($F$1="fr",headings!$B$17,headings!$A$17))</f>
        <v>December</v>
      </c>
      <c r="C1440" s="325">
        <v>5906.1229999999996</v>
      </c>
      <c r="D1440" s="314">
        <v>5639</v>
      </c>
      <c r="E1440" s="419">
        <v>-4.5228147127988905</v>
      </c>
      <c r="F1440" s="325">
        <v>334.44937600000003</v>
      </c>
      <c r="G1440" s="314">
        <v>311</v>
      </c>
      <c r="H1440" s="419">
        <v>-7.0113379431152083</v>
      </c>
      <c r="I1440" s="314">
        <v>72</v>
      </c>
      <c r="J1440" s="420">
        <v>240</v>
      </c>
      <c r="K1440" s="499">
        <v>3074.3</v>
      </c>
      <c r="L1440" s="314">
        <v>2947.9</v>
      </c>
      <c r="M1440" s="419">
        <v>-4.1115050580620078</v>
      </c>
      <c r="N1440" s="325">
        <v>807.6</v>
      </c>
      <c r="O1440" s="314">
        <v>793.3</v>
      </c>
      <c r="P1440" s="419">
        <v>-1.7706785537394865</v>
      </c>
      <c r="Q1440" s="325">
        <v>1093.7</v>
      </c>
      <c r="R1440" s="314">
        <v>1011.4</v>
      </c>
      <c r="S1440" s="419">
        <v>-7.5249154247051422</v>
      </c>
      <c r="T1440" s="325">
        <v>223.5</v>
      </c>
      <c r="U1440" s="314">
        <v>234.7</v>
      </c>
      <c r="V1440" s="419">
        <v>5.0111856823266123</v>
      </c>
      <c r="X1440" s="137"/>
    </row>
    <row r="1441" spans="1:28" ht="14.4" thickTop="1" thickBot="1">
      <c r="B1441" s="146"/>
      <c r="C1441" s="146"/>
      <c r="D1441" s="146"/>
      <c r="E1441" s="146"/>
      <c r="F1441" s="146"/>
      <c r="G1441" s="146"/>
      <c r="H1441" s="146"/>
      <c r="I1441" s="146"/>
      <c r="J1441" s="146"/>
      <c r="K1441" s="146"/>
      <c r="L1441" s="146"/>
      <c r="M1441" s="146"/>
      <c r="N1441" s="146"/>
      <c r="O1441" s="146"/>
      <c r="P1441" s="146"/>
      <c r="Q1441" s="146"/>
      <c r="R1441" s="146"/>
      <c r="S1441" s="146"/>
      <c r="T1441" s="146"/>
      <c r="U1441" s="146"/>
      <c r="V1441" s="146"/>
      <c r="X1441" s="137"/>
    </row>
    <row r="1442" spans="1:28" s="137" customFormat="1" ht="15.75" customHeight="1" thickTop="1">
      <c r="A1442" s="137" t="str">
        <f>F1427&amp;"q1"</f>
        <v>VRq1</v>
      </c>
      <c r="B1442" s="146" t="str">
        <f>IF($F$1="de",headings!$C$31,IF($F$1="fr",headings!$B$31,headings!$A$31))</f>
        <v>Quarter 1</v>
      </c>
      <c r="C1442" s="319">
        <f>IF(C1431=-1,"-1",C1429+C1430+C1431)</f>
        <v>17165.745800000001</v>
      </c>
      <c r="D1442" s="320">
        <f>IF(D1431=-1,"-1",D1429+D1430+D1431)</f>
        <v>16961</v>
      </c>
      <c r="E1442" s="415">
        <f>IF(C1431+C1432+C1433&lt;=0,"",IF(D1431=-1,"",D1442/C1442*100-100))</f>
        <v>-1.1927579633621406</v>
      </c>
      <c r="F1442" s="319">
        <f>IF(F1431=-1,"-1",F1429+F1430+F1431)</f>
        <v>1004.9375364</v>
      </c>
      <c r="G1442" s="320">
        <f>IF(G1431=-1,"-1",G1429+G1430+G1431)</f>
        <v>963</v>
      </c>
      <c r="H1442" s="415">
        <f>IF(F1431+F1432+F1433&lt;=0,"",IF(G1431=-1,"",G1442/F1442*100-100))</f>
        <v>-4.1731485670475905</v>
      </c>
      <c r="I1442" s="320">
        <f>IF(I1431=-1,"-1",I1429+I1430+I1431)</f>
        <v>221</v>
      </c>
      <c r="J1442" s="321">
        <f>IF(J1431=-1,"-1",J1429+J1430+J1431)</f>
        <v>742</v>
      </c>
      <c r="K1442" s="319">
        <f>IF(K1431=-1,"-1",K1429+K1430+K1431)</f>
        <v>7882.5</v>
      </c>
      <c r="L1442" s="334">
        <f>IF(L1431=-1,"-1",L1429+L1430+L1431)</f>
        <v>8159.5</v>
      </c>
      <c r="M1442" s="415">
        <f>IF(K1431+K1432+K1433&lt;=0,"",IF(L1431=-1,"",L1442/K1442*100-100))</f>
        <v>3.5141135426577819</v>
      </c>
      <c r="N1442" s="319">
        <f>IF(N1431=-1,"-1",N1429+N1430+N1431)</f>
        <v>2139</v>
      </c>
      <c r="O1442" s="334">
        <f>IF(O1431=-1,"-1",O1429+O1430+O1431)</f>
        <v>2126.6999999999998</v>
      </c>
      <c r="P1442" s="415">
        <f>IF(N1431+N1432+N1433&lt;=0,"",IF(O1431=-1,"",O1442/N1442*100-100))</f>
        <v>-0.57503506311361718</v>
      </c>
      <c r="Q1442" s="319">
        <f>IF(Q1431=-1,"-1",Q1429+Q1430+Q1431)</f>
        <v>2421.1</v>
      </c>
      <c r="R1442" s="334">
        <f>IF(R1431=-1,"-1",R1429+R1430+R1431)</f>
        <v>2353.1</v>
      </c>
      <c r="S1442" s="415">
        <f>IF(Q1431+Q1432+Q1433&lt;=0,"",IF(R1431=-1,"",R1442/Q1442*100-100))</f>
        <v>-2.808640700508036</v>
      </c>
      <c r="T1442" s="319">
        <f>IF(T1431=-1,"-1",T1429+T1430+T1431)</f>
        <v>497.70000000000005</v>
      </c>
      <c r="U1442" s="334">
        <f>IF(U1431=-1,"-1",U1429+U1430+U1431)</f>
        <v>440.4</v>
      </c>
      <c r="V1442" s="415">
        <f>IF(T1431+T1432+T1433&lt;=0,"",IF(U1431=-1,"",U1442/T1442*100-100))</f>
        <v>-11.512959614225451</v>
      </c>
      <c r="X1442" s="136"/>
      <c r="AA1442" s="244"/>
      <c r="AB1442" s="244"/>
    </row>
    <row r="1443" spans="1:28" s="137" customFormat="1" ht="15.75" customHeight="1">
      <c r="A1443" s="137" t="str">
        <f>F1427&amp;"q2"</f>
        <v>VRq2</v>
      </c>
      <c r="B1443" s="146" t="str">
        <f>IF($F$1="de",headings!$C$32,IF($F$1="fr",headings!$B$32,headings!$A$32))</f>
        <v>Quarter 2</v>
      </c>
      <c r="C1443" s="322">
        <f>IF(C1434=-1,"-1",C1432+C1433+C1434)</f>
        <v>16180.654288000002</v>
      </c>
      <c r="D1443" s="323">
        <f>IF(D1434=-1,"-1",D1432+D1433+D1434)</f>
        <v>16418</v>
      </c>
      <c r="E1443" s="417">
        <f>IF(C1432+C1433+C1434&lt;=0,"",IF(D1434=-1,"",D1443/C1443*100-100))</f>
        <v>1.4668486686352509</v>
      </c>
      <c r="F1443" s="322">
        <f>IF(F1434=-1,"-1",F1432+F1433+F1434)</f>
        <v>924.12110682399998</v>
      </c>
      <c r="G1443" s="323">
        <f>IF(G1434=-1,"-1",G1432+G1433+G1434)</f>
        <v>925</v>
      </c>
      <c r="H1443" s="417">
        <f>IF(F1432+F1433+F1434&lt;=0,"",IF(G1434=-1,"",G1443/F1443*100-100))</f>
        <v>9.5105843759000663E-2</v>
      </c>
      <c r="I1443" s="323">
        <f>IF(I1434=-1,"-1",I1432+I1433+I1434)</f>
        <v>209</v>
      </c>
      <c r="J1443" s="324">
        <f>IF(J1434=-1,"-1",J1432+J1433+J1434)</f>
        <v>716</v>
      </c>
      <c r="K1443" s="322">
        <f>IF(K1434=-1,"-1",K1432+K1433+K1434)</f>
        <v>9241.5</v>
      </c>
      <c r="L1443" s="335">
        <f>IF(L1434=-1,"-1",L1432+L1433+L1434)</f>
        <v>8960.4</v>
      </c>
      <c r="M1443" s="417">
        <f>IF(K1432+K1433+K1434&lt;=0,"",IF(L1434=-1,"",L1443/K1443*100-100))</f>
        <v>-3.0417140074663251</v>
      </c>
      <c r="N1443" s="322">
        <f>IF(N1434=-1,"-1",N1432+N1433+N1434)</f>
        <v>2536.1999999999998</v>
      </c>
      <c r="O1443" s="335">
        <f>IF(O1434=-1,"-1",O1432+O1433+O1434)</f>
        <v>2436.6999999999998</v>
      </c>
      <c r="P1443" s="417">
        <f>IF(N1432+N1433+N1434&lt;=0,"",IF(O1434=-1,"",O1443/N1443*100-100))</f>
        <v>-3.92319217727308</v>
      </c>
      <c r="Q1443" s="322">
        <f>IF(Q1434=-1,"-1",Q1432+Q1433+Q1434)</f>
        <v>3191.8</v>
      </c>
      <c r="R1443" s="335">
        <f>IF(R1434=-1,"-1",R1432+R1433+R1434)</f>
        <v>2905.2</v>
      </c>
      <c r="S1443" s="417">
        <f>IF(Q1432+Q1433+Q1434&lt;=0,"",IF(R1434=-1,"",R1443/Q1443*100-100))</f>
        <v>-8.9792593520897412</v>
      </c>
      <c r="T1443" s="322">
        <f>IF(T1434=-1,"-1",T1432+T1433+T1434)</f>
        <v>745.3</v>
      </c>
      <c r="U1443" s="335">
        <f>IF(U1434=-1,"-1",U1432+U1433+U1434)</f>
        <v>684.2</v>
      </c>
      <c r="V1443" s="417">
        <f>IF(T1432+T1433+T1434&lt;=0,"",IF(U1434=-1,"",U1443/T1443*100-100))</f>
        <v>-8.1980410572923432</v>
      </c>
      <c r="X1443" s="138"/>
      <c r="AA1443" s="244"/>
      <c r="AB1443" s="244"/>
    </row>
    <row r="1444" spans="1:28" s="137" customFormat="1" ht="15.75" customHeight="1">
      <c r="A1444" s="137" t="str">
        <f>F1427&amp;"q3"</f>
        <v>VRq3</v>
      </c>
      <c r="B1444" s="146" t="str">
        <f>IF($F$1="de",headings!$C$33,IF($F$1="fr",headings!$B$33,headings!$A$33))</f>
        <v>Quarter 3</v>
      </c>
      <c r="C1444" s="322">
        <f>IF(C1437=-1,"-1",C1435+C1436+C1437)</f>
        <v>17096.464</v>
      </c>
      <c r="D1444" s="323">
        <f>IF(D1437=-1,"-1",D1435+D1436+D1437)</f>
        <v>17268</v>
      </c>
      <c r="E1444" s="417">
        <f>IF(C1433+C1434+C1435&lt;=0,"",IF(D1435=-1,"",D1444/C1444*100-100))</f>
        <v>1.0033419776159604</v>
      </c>
      <c r="F1444" s="322">
        <f>IF(F1437=-1,"-1",F1435+F1436+F1437)</f>
        <v>989.49320999999986</v>
      </c>
      <c r="G1444" s="323">
        <f>IF(G1437=-1,"-1",G1435+G1436+G1437)</f>
        <v>998</v>
      </c>
      <c r="H1444" s="417">
        <f>IF(F1433+F1434+F1435&lt;=0,"",IF(G1435=-1,"",G1444/F1444*100-100))</f>
        <v>0.85971181146358333</v>
      </c>
      <c r="I1444" s="323">
        <f>IF(I1437=-1,"-1",I1435+I1436+I1437)</f>
        <v>220</v>
      </c>
      <c r="J1444" s="324">
        <f>IF(J1437=-1,"-1",J1435+J1436+J1437)</f>
        <v>779</v>
      </c>
      <c r="K1444" s="322">
        <f>IF(K1437=-1,"-1",K1435+K1436+K1437)</f>
        <v>9231.2999999999993</v>
      </c>
      <c r="L1444" s="335">
        <f>IF(L1437=-1,"-1",L1435+L1436+L1437)</f>
        <v>8936.5</v>
      </c>
      <c r="M1444" s="417">
        <f>IF(K1433+K1434+K1435&lt;=0,"",IF(L1435=-1,"",L1444/K1444*100-100))</f>
        <v>-3.1934830413917723</v>
      </c>
      <c r="N1444" s="322">
        <f>IF(N1437=-1,"-1",N1435+N1436+N1437)</f>
        <v>2531.1</v>
      </c>
      <c r="O1444" s="335">
        <f>IF(O1437=-1,"-1",O1435+O1436+O1437)</f>
        <v>2434.1000000000004</v>
      </c>
      <c r="P1444" s="417">
        <f>IF(N1433+N1434+N1435&lt;=0,"",IF(O1435=-1,"",O1444/N1444*100-100))</f>
        <v>-3.8323258662241528</v>
      </c>
      <c r="Q1444" s="322">
        <f>IF(Q1437=-1,"-1",Q1435+Q1436+Q1437)</f>
        <v>3526.9</v>
      </c>
      <c r="R1444" s="335">
        <f>IF(R1437=-1,"-1",R1435+R1436+R1437)</f>
        <v>3115.2</v>
      </c>
      <c r="S1444" s="417">
        <f>IF(Q1433+Q1434+Q1435&lt;=0,"",IF(R1435=-1,"",R1444/Q1444*100-100))</f>
        <v>-11.673140718477995</v>
      </c>
      <c r="T1444" s="322">
        <f>IF(T1437=-1,"-1",T1435+T1436+T1437)</f>
        <v>850.09999999999991</v>
      </c>
      <c r="U1444" s="335">
        <f>IF(U1437=-1,"-1",U1435+U1436+U1437)</f>
        <v>759.80000000000007</v>
      </c>
      <c r="V1444" s="417">
        <f>IF(T1433+T1434+T1435&lt;=0,"",IF(U1433=-1,"",U1444/T1444*100-100))</f>
        <v>-10.62227973179624</v>
      </c>
      <c r="X1444" s="136"/>
      <c r="AA1444" s="244"/>
      <c r="AB1444" s="244"/>
    </row>
    <row r="1445" spans="1:28" s="137" customFormat="1" ht="15.75" customHeight="1" thickBot="1">
      <c r="A1445" s="137" t="str">
        <f>F1427&amp;"q4"</f>
        <v>VRq4</v>
      </c>
      <c r="B1445" s="146" t="str">
        <f>IF($F$1="de",headings!$C$34,IF($F$1="fr",headings!$B$34,headings!$A$34))</f>
        <v>Quarter 4</v>
      </c>
      <c r="C1445" s="325">
        <f>IF(C1440=-1,"-1",C1438+C1439+C1440)</f>
        <v>18506.958999999999</v>
      </c>
      <c r="D1445" s="326">
        <f>IF(D1440=-1,"-1",D1438+D1439+D1440)</f>
        <v>17729</v>
      </c>
      <c r="E1445" s="419">
        <f>IF(C1438+C1439+C1440&lt;=0,"",IF(D1440=-1,"",D1445/C1445*100-100))</f>
        <v>-4.2036025475606209</v>
      </c>
      <c r="F1445" s="325">
        <f>IF(F1440=-1,"-1",F1438+F1439+F1440)</f>
        <v>1040.3534669999999</v>
      </c>
      <c r="G1445" s="326">
        <f>IF(G1440=-1,"-1",G1438+G1439+G1440)</f>
        <v>996</v>
      </c>
      <c r="H1445" s="419">
        <f>IF(F1438+F1439+F1440&lt;=0,"",IF(G1440=-1,"",G1445/F1445*100-100))</f>
        <v>-4.2633074629817003</v>
      </c>
      <c r="I1445" s="326">
        <f>IF(I1440=-1,"-1",I1438+I1439+I1440)</f>
        <v>230</v>
      </c>
      <c r="J1445" s="327">
        <f>IF(J1440=-1,"-1",J1438+J1439+J1440)</f>
        <v>766</v>
      </c>
      <c r="K1445" s="325">
        <f>IF(K1440=-1,"-1",K1438+K1439+K1440)</f>
        <v>9439.4000000000015</v>
      </c>
      <c r="L1445" s="336">
        <f>IF(L1440=-1,"-1",L1438+L1439+L1440)</f>
        <v>8770.6</v>
      </c>
      <c r="M1445" s="419">
        <f>IF(K1438+K1439+K1440&lt;=0,"",IF(L1440=-1,"",L1445/K1445*100-100))</f>
        <v>-7.0851960929720263</v>
      </c>
      <c r="N1445" s="325">
        <f>IF(N1440=-1,"-1",N1438+N1439+N1440)</f>
        <v>2543.3000000000002</v>
      </c>
      <c r="O1445" s="336">
        <f>IF(O1440=-1,"-1",O1438+O1439+O1440)</f>
        <v>2397.6999999999998</v>
      </c>
      <c r="P1445" s="419">
        <f>IF(N1438+N1439+N1440&lt;=0,"",IF(O1440=-1,"",O1445/N1445*100-100))</f>
        <v>-5.7248456729446104</v>
      </c>
      <c r="Q1445" s="325">
        <f>IF(Q1440=-1,"-1",Q1438+Q1439+Q1440)</f>
        <v>3405.6000000000004</v>
      </c>
      <c r="R1445" s="336">
        <f>IF(R1440=-1,"-1",R1438+R1439+R1440)</f>
        <v>2948.9</v>
      </c>
      <c r="S1445" s="419">
        <f>IF(Q1438+Q1439+Q1440&lt;=0,"",IF(R1440=-1,"",R1445/Q1445*100-100))</f>
        <v>-13.410265445149179</v>
      </c>
      <c r="T1445" s="325">
        <f>IF(T1440=-1,"-1",T1438+T1439+T1440)</f>
        <v>741.9</v>
      </c>
      <c r="U1445" s="336">
        <f>IF(U1440=-1,"-1",U1438+U1439+U1440)</f>
        <v>713.5</v>
      </c>
      <c r="V1445" s="419">
        <f>IF(T1438+T1439+T1440&lt;=0,"",IF(U1440=-1,"",U1445/T1445*100-100))</f>
        <v>-3.8280091656557431</v>
      </c>
      <c r="X1445" s="136"/>
      <c r="AA1445" s="244"/>
      <c r="AB1445" s="244"/>
    </row>
    <row r="1446" spans="1:28" ht="14.4" thickTop="1" thickBot="1">
      <c r="B1446" s="146"/>
      <c r="C1446" s="146"/>
      <c r="D1446" s="146"/>
      <c r="E1446" s="555"/>
      <c r="F1446" s="146"/>
      <c r="G1446" s="146"/>
      <c r="H1446" s="555"/>
      <c r="I1446" s="146"/>
      <c r="J1446" s="146"/>
      <c r="K1446" s="146"/>
      <c r="L1446" s="146"/>
      <c r="M1446" s="555"/>
      <c r="N1446" s="146"/>
      <c r="O1446" s="146"/>
      <c r="P1446" s="555"/>
      <c r="Q1446" s="146"/>
      <c r="R1446" s="146"/>
      <c r="S1446" s="555"/>
      <c r="T1446" s="146"/>
      <c r="U1446" s="146"/>
      <c r="V1446" s="555"/>
    </row>
    <row r="1447" spans="1:28" s="138" customFormat="1" ht="15.75" customHeight="1" thickTop="1" thickBot="1">
      <c r="A1447" s="138" t="str">
        <f>F1427&amp;"y"</f>
        <v>VRy</v>
      </c>
      <c r="B1447" s="152" t="str">
        <f>IF($F$1="de",headings!$C$35,IF($F$1="fr",headings!$B$35,headings!$A$35))</f>
        <v>Full year</v>
      </c>
      <c r="C1447" s="328">
        <f>IF(C1440=-1,"-1",SUM(C1442:C1445))</f>
        <v>68949.823088000005</v>
      </c>
      <c r="D1447" s="414">
        <f>IF(D1440=-1,"-1",SUM(D1442:D1445))</f>
        <v>68376</v>
      </c>
      <c r="E1447" s="421">
        <f>IF(SUM(C1429:C1440)&lt;=0,"",IF(D1440=-1,"",D1447/C1447*100-100))</f>
        <v>-0.83223286485831238</v>
      </c>
      <c r="F1447" s="328">
        <f>IF(F1440=-1,"-1",SUM(F1442:F1445))</f>
        <v>3958.9053202239998</v>
      </c>
      <c r="G1447" s="329">
        <f>IF(G1440=-1,"-1",SUM(G1442:G1445))</f>
        <v>3882</v>
      </c>
      <c r="H1447" s="421">
        <f>IF(SUM(F1429:F1440)&lt;=0,"",IF(G1440=-1,"",G1447/F1447*100-100))</f>
        <v>-1.9425905396406051</v>
      </c>
      <c r="I1447" s="329">
        <f>IF(I1440=-1,"-1",SUM(I1442:I1445))</f>
        <v>880</v>
      </c>
      <c r="J1447" s="330">
        <f>IF(J1440=-1,"-1",SUM(J1442:J1445))</f>
        <v>3003</v>
      </c>
      <c r="K1447" s="328">
        <f>IF(K1440=-1,"-1",SUM(K1442:K1445))</f>
        <v>35794.699999999997</v>
      </c>
      <c r="L1447" s="414">
        <f>IF(L1440=-1,"-1",SUM(L1442:L1445))</f>
        <v>34827</v>
      </c>
      <c r="M1447" s="421">
        <f>IF(SUM(K1429:K1440)&lt;=0,"",IF(L1440=-1,"",L1447/K1447*100-100))</f>
        <v>-2.7034728605072758</v>
      </c>
      <c r="N1447" s="328">
        <f>IF(N1440=-1,"-1",SUM(N1442:N1445))</f>
        <v>9749.5999999999985</v>
      </c>
      <c r="O1447" s="414">
        <f>IF(O1440=-1,"-1",SUM(O1442:O1445))</f>
        <v>9395.2000000000007</v>
      </c>
      <c r="P1447" s="421">
        <f>IF(SUM(N1429:N1440)&lt;=0,"",IF(O1440=-1,"",O1447/N1447*100-100))</f>
        <v>-3.6350209239353148</v>
      </c>
      <c r="Q1447" s="328">
        <f>IF(Q1440=-1,"-1",SUM(Q1442:Q1445))</f>
        <v>12545.4</v>
      </c>
      <c r="R1447" s="414">
        <f>IF(R1440=-1,"-1",SUM(R1442:R1445))</f>
        <v>11322.4</v>
      </c>
      <c r="S1447" s="421">
        <f>IF(SUM(Q1429:Q1440)&lt;=0,"",IF(R1440=-1,"",R1447/Q1447*100-100))</f>
        <v>-9.7485931098251086</v>
      </c>
      <c r="T1447" s="328">
        <f>IF(T1440=-1,"-1",SUM(T1442:T1445))</f>
        <v>2835</v>
      </c>
      <c r="U1447" s="414">
        <f>IF(U1440=-1,"-1",SUM(U1442:U1445))</f>
        <v>2597.9</v>
      </c>
      <c r="V1447" s="421">
        <f>IF(SUM(T1429:T1440)&lt;=0,"",IF(U1440=-1,"",U1447/T1447*100-100))</f>
        <v>-8.363315696649039</v>
      </c>
      <c r="X1447" s="136"/>
    </row>
    <row r="1448" spans="1:28" ht="13.8" thickTop="1">
      <c r="B1448" s="147"/>
      <c r="C1448" s="180"/>
      <c r="D1448" s="180"/>
      <c r="E1448" s="180"/>
      <c r="F1448" s="180"/>
      <c r="G1448" s="180"/>
      <c r="H1448" s="180"/>
      <c r="I1448" s="180"/>
      <c r="J1448" s="180"/>
      <c r="K1448" s="180"/>
      <c r="L1448" s="180"/>
      <c r="M1448" s="180"/>
      <c r="N1448" s="180"/>
      <c r="O1448" s="180"/>
      <c r="P1448" s="180"/>
      <c r="Q1448" s="180"/>
      <c r="R1448" s="180"/>
      <c r="S1448" s="180"/>
      <c r="T1448" s="180"/>
      <c r="U1448" s="149"/>
      <c r="V1448" s="149"/>
    </row>
    <row r="1449" spans="1:28">
      <c r="B1449" s="147"/>
      <c r="C1449" s="180"/>
      <c r="D1449" s="180"/>
      <c r="E1449" s="180"/>
      <c r="F1449" s="180"/>
      <c r="G1449" s="180"/>
      <c r="H1449" s="180"/>
      <c r="I1449" s="180"/>
      <c r="J1449" s="180"/>
      <c r="K1449" s="180"/>
      <c r="L1449" s="180"/>
      <c r="M1449" s="180"/>
      <c r="N1449" s="180"/>
      <c r="O1449" s="180"/>
      <c r="P1449" s="180"/>
      <c r="Q1449" s="180"/>
      <c r="R1449" s="180"/>
      <c r="S1449" s="180"/>
      <c r="T1449" s="180"/>
      <c r="U1449" s="149"/>
      <c r="V1449" s="149"/>
    </row>
    <row r="1450" spans="1:28">
      <c r="B1450" s="152" t="str">
        <f>IF($F$1="de",headings!$C$37,IF($F$1="fr",headings!$B$37,headings!$A$37))</f>
        <v>Comments</v>
      </c>
      <c r="C1450" s="1021"/>
      <c r="D1450" s="1022"/>
      <c r="E1450" s="1022"/>
      <c r="F1450" s="1022"/>
      <c r="G1450" s="1022"/>
      <c r="H1450" s="1022"/>
      <c r="I1450" s="1022"/>
      <c r="J1450" s="1022"/>
      <c r="K1450" s="1022"/>
      <c r="L1450" s="1022"/>
      <c r="M1450" s="1022"/>
      <c r="N1450" s="1022"/>
      <c r="O1450" s="1022"/>
      <c r="P1450" s="1022"/>
      <c r="Q1450" s="1022"/>
      <c r="R1450" s="1022"/>
      <c r="S1450" s="1022"/>
      <c r="T1450" s="1023"/>
      <c r="U1450" s="149"/>
      <c r="V1450" s="149"/>
    </row>
    <row r="1451" spans="1:28">
      <c r="B1451" s="151"/>
      <c r="C1451" s="1024"/>
      <c r="D1451" s="1025"/>
      <c r="E1451" s="1025"/>
      <c r="F1451" s="1025"/>
      <c r="G1451" s="1025"/>
      <c r="H1451" s="1025"/>
      <c r="I1451" s="1025"/>
      <c r="J1451" s="1025"/>
      <c r="K1451" s="1025"/>
      <c r="L1451" s="1025"/>
      <c r="M1451" s="1025"/>
      <c r="N1451" s="1025"/>
      <c r="O1451" s="1025"/>
      <c r="P1451" s="1025"/>
      <c r="Q1451" s="1025"/>
      <c r="R1451" s="1025"/>
      <c r="S1451" s="1025"/>
      <c r="T1451" s="1026"/>
      <c r="U1451" s="149"/>
      <c r="V1451" s="149"/>
    </row>
    <row r="1452" spans="1:28">
      <c r="B1452" s="151"/>
      <c r="C1452" s="1024"/>
      <c r="D1452" s="1025"/>
      <c r="E1452" s="1025"/>
      <c r="F1452" s="1025"/>
      <c r="G1452" s="1025"/>
      <c r="H1452" s="1025"/>
      <c r="I1452" s="1025"/>
      <c r="J1452" s="1025"/>
      <c r="K1452" s="1025"/>
      <c r="L1452" s="1025"/>
      <c r="M1452" s="1025"/>
      <c r="N1452" s="1025"/>
      <c r="O1452" s="1025"/>
      <c r="P1452" s="1025"/>
      <c r="Q1452" s="1025"/>
      <c r="R1452" s="1025"/>
      <c r="S1452" s="1025"/>
      <c r="T1452" s="1026"/>
      <c r="U1452" s="149"/>
      <c r="V1452" s="149"/>
      <c r="X1452" s="141"/>
    </row>
    <row r="1453" spans="1:28">
      <c r="B1453" s="151"/>
      <c r="C1453" s="1027"/>
      <c r="D1453" s="1028"/>
      <c r="E1453" s="1028"/>
      <c r="F1453" s="1028"/>
      <c r="G1453" s="1028"/>
      <c r="H1453" s="1028"/>
      <c r="I1453" s="1028"/>
      <c r="J1453" s="1028"/>
      <c r="K1453" s="1028"/>
      <c r="L1453" s="1028"/>
      <c r="M1453" s="1028"/>
      <c r="N1453" s="1028"/>
      <c r="O1453" s="1028"/>
      <c r="P1453" s="1028"/>
      <c r="Q1453" s="1028"/>
      <c r="R1453" s="1028"/>
      <c r="S1453" s="1028"/>
      <c r="T1453" s="1029"/>
      <c r="U1453" s="149"/>
      <c r="V1453" s="149"/>
      <c r="X1453" s="131"/>
    </row>
    <row r="1454" spans="1:28">
      <c r="B1454" s="151"/>
      <c r="C1454" s="180"/>
      <c r="D1454" s="180"/>
      <c r="E1454" s="180"/>
      <c r="F1454" s="180"/>
      <c r="G1454" s="180"/>
      <c r="H1454" s="180"/>
      <c r="I1454" s="180"/>
      <c r="J1454" s="180"/>
      <c r="K1454" s="180"/>
      <c r="L1454" s="180"/>
      <c r="M1454" s="180"/>
      <c r="N1454" s="180"/>
      <c r="O1454" s="180"/>
      <c r="P1454" s="180"/>
      <c r="Q1454" s="180"/>
      <c r="R1454" s="180"/>
      <c r="S1454" s="180"/>
      <c r="T1454" s="180"/>
      <c r="U1454" s="149"/>
      <c r="V1454" s="149"/>
    </row>
    <row r="1455" spans="1:28">
      <c r="A1455" s="142"/>
      <c r="B1455" s="143"/>
      <c r="C1455" s="181"/>
      <c r="D1455" s="181"/>
      <c r="E1455" s="181"/>
      <c r="F1455" s="181"/>
      <c r="G1455" s="181"/>
      <c r="H1455" s="181"/>
      <c r="I1455" s="181"/>
      <c r="J1455" s="181"/>
      <c r="K1455" s="181"/>
      <c r="L1455" s="181"/>
      <c r="M1455" s="181"/>
      <c r="N1455" s="181"/>
      <c r="O1455" s="181"/>
      <c r="P1455" s="181"/>
      <c r="Q1455" s="181"/>
      <c r="R1455" s="181"/>
      <c r="S1455" s="181"/>
      <c r="T1455" s="181"/>
      <c r="U1455" s="181"/>
      <c r="V1455" s="181"/>
    </row>
    <row r="1456" spans="1:28" s="141" customFormat="1" ht="6.75" customHeight="1">
      <c r="B1456" s="146"/>
      <c r="C1456" s="154"/>
      <c r="D1456" s="154"/>
      <c r="E1456" s="155"/>
      <c r="F1456" s="154"/>
      <c r="G1456" s="154"/>
      <c r="H1456" s="155"/>
      <c r="I1456" s="154"/>
      <c r="J1456" s="154"/>
      <c r="K1456" s="155"/>
      <c r="L1456" s="154"/>
      <c r="M1456" s="154"/>
      <c r="N1456" s="155"/>
      <c r="O1456" s="154"/>
      <c r="P1456" s="154"/>
      <c r="Q1456" s="155"/>
      <c r="R1456" s="154"/>
      <c r="S1456" s="154"/>
      <c r="T1456" s="155"/>
      <c r="U1456" s="149"/>
      <c r="V1456" s="149"/>
      <c r="X1456" s="136"/>
      <c r="AA1456" s="239"/>
      <c r="AB1456" s="239"/>
    </row>
    <row r="1457" spans="1:28" s="131" customFormat="1" ht="17.399999999999999">
      <c r="B1457" s="150" t="str">
        <f>IF($F$1="de",headings!$C$3,IF($F$1="fr",headings!$B$3,headings!$A$3))</f>
        <v>Railway Operator:</v>
      </c>
      <c r="C1457" s="156"/>
      <c r="D1457" s="156"/>
      <c r="E1457" s="156"/>
      <c r="F1457" s="1020" t="s">
        <v>18</v>
      </c>
      <c r="G1457" s="1020"/>
      <c r="H1457" s="1020"/>
      <c r="I1457" s="1020"/>
      <c r="J1457" s="1020"/>
      <c r="K1457" s="157"/>
      <c r="L1457" s="157"/>
      <c r="M1457" s="157"/>
      <c r="N1457" s="157"/>
      <c r="O1457" s="157"/>
      <c r="P1457" s="157"/>
      <c r="Q1457" s="158"/>
      <c r="R1457" s="158"/>
      <c r="S1457" s="158"/>
      <c r="T1457" s="158"/>
      <c r="U1457" s="149"/>
      <c r="V1457" s="149"/>
      <c r="X1457" s="136"/>
      <c r="AA1457" s="243"/>
      <c r="AB1457" s="243"/>
    </row>
    <row r="1458" spans="1:28" ht="6.75" customHeight="1" thickBot="1">
      <c r="B1458" s="146"/>
      <c r="C1458" s="157"/>
      <c r="D1458" s="157"/>
      <c r="E1458" s="159"/>
      <c r="F1458" s="157"/>
      <c r="G1458" s="157"/>
      <c r="H1458" s="157"/>
      <c r="I1458" s="157"/>
      <c r="J1458" s="157"/>
      <c r="K1458" s="157"/>
      <c r="L1458" s="157"/>
      <c r="M1458" s="157"/>
      <c r="N1458" s="157"/>
      <c r="O1458" s="157"/>
      <c r="P1458" s="157"/>
      <c r="Q1458" s="157"/>
      <c r="R1458" s="157"/>
      <c r="S1458" s="157"/>
      <c r="T1458" s="160"/>
      <c r="U1458" s="149"/>
      <c r="V1458" s="149"/>
    </row>
    <row r="1459" spans="1:28" ht="15.75" customHeight="1" thickTop="1">
      <c r="A1459" s="136" t="str">
        <f>F1457&amp;"m01"</f>
        <v>ZFBHm01</v>
      </c>
      <c r="B1459" s="146" t="str">
        <f>IF($F$1="de",headings!$C$6,IF($F$1="fr",headings!$B$6,headings!$A$6))</f>
        <v>January</v>
      </c>
      <c r="C1459" s="293">
        <v>33</v>
      </c>
      <c r="D1459" s="310">
        <v>40</v>
      </c>
      <c r="E1459" s="124">
        <f>IF(C1459&lt;0.001,"",IF(D1459=-1,"",D1459/C1459*100-100))</f>
        <v>21.212121212121218</v>
      </c>
      <c r="F1459" s="293">
        <v>2.3919999999999999</v>
      </c>
      <c r="G1459" s="310">
        <v>2.6</v>
      </c>
      <c r="H1459" s="124">
        <f>IF(F1459&lt;0.001,"",IF(G1459=-1,"",G1459/F1459*100-100))</f>
        <v>8.6956521739130608</v>
      </c>
      <c r="I1459" s="310">
        <v>-1</v>
      </c>
      <c r="J1459" s="311">
        <v>-1</v>
      </c>
      <c r="K1459" s="293">
        <v>550</v>
      </c>
      <c r="L1459" s="310">
        <v>707</v>
      </c>
      <c r="M1459" s="124">
        <f>IF(K1459&lt;0.001,"",IF(L1459=-1,"",L1459/K1459*100-100))</f>
        <v>28.545454545454533</v>
      </c>
      <c r="N1459" s="293">
        <v>63.540999999999997</v>
      </c>
      <c r="O1459" s="310">
        <v>82.5</v>
      </c>
      <c r="P1459" s="124">
        <f>IF(N1459&lt;0.001,"",IF(O1459=-1,"",O1459/N1459*100-100))</f>
        <v>29.837427802521205</v>
      </c>
      <c r="Q1459" s="310">
        <v>220</v>
      </c>
      <c r="R1459" s="310">
        <v>336</v>
      </c>
      <c r="S1459" s="124">
        <f>IF(Q1459&lt;0.001,"",IF(R1459=-1,"",R1459/Q1459*100-100))</f>
        <v>52.727272727272748</v>
      </c>
      <c r="T1459" s="293">
        <v>52.008000000000003</v>
      </c>
      <c r="U1459" s="310">
        <v>68.400000000000006</v>
      </c>
      <c r="V1459" s="124">
        <f>IF(T1459&lt;0.001,"",IF(U1459=-1,"",U1459/T1459*100-100))</f>
        <v>31.518227964928457</v>
      </c>
    </row>
    <row r="1460" spans="1:28" ht="15.75" customHeight="1">
      <c r="A1460" s="136" t="str">
        <f>F1457&amp;"m02"</f>
        <v>ZFBHm02</v>
      </c>
      <c r="B1460" s="146" t="str">
        <f>IF($F$1="de",headings!$C$7,IF($F$1="fr",headings!$B$7,headings!$A$7))</f>
        <v>February</v>
      </c>
      <c r="C1460" s="294">
        <v>31</v>
      </c>
      <c r="D1460" s="312">
        <v>34</v>
      </c>
      <c r="E1460" s="127">
        <f>IF(C1460&lt;0.001,"",IF(D1460=-1,"",D1460/C1460*100-100))</f>
        <v>9.6774193548387046</v>
      </c>
      <c r="F1460" s="294">
        <v>2.085</v>
      </c>
      <c r="G1460" s="312">
        <v>2.2000000000000002</v>
      </c>
      <c r="H1460" s="127">
        <f>IF(F1460&lt;0.001,"",IF(G1460=-1,"",G1460/F1460*100-100))</f>
        <v>5.5155875299760311</v>
      </c>
      <c r="I1460" s="312">
        <v>-1</v>
      </c>
      <c r="J1460" s="313">
        <v>-1</v>
      </c>
      <c r="K1460" s="294">
        <v>596</v>
      </c>
      <c r="L1460" s="312">
        <v>691</v>
      </c>
      <c r="M1460" s="127">
        <f>IF(K1460&lt;0.001,"",IF(L1460=-1,"",L1460/K1460*100-100))</f>
        <v>15.939597315436231</v>
      </c>
      <c r="N1460" s="294">
        <v>54.329000000000001</v>
      </c>
      <c r="O1460" s="312">
        <v>73.599999999999994</v>
      </c>
      <c r="P1460" s="127">
        <f>IF(N1460&lt;0.001,"",IF(O1460=-1,"",O1460/N1460*100-100))</f>
        <v>35.470927129157531</v>
      </c>
      <c r="Q1460" s="312">
        <v>216</v>
      </c>
      <c r="R1460" s="312">
        <v>298</v>
      </c>
      <c r="S1460" s="127">
        <f>IF(Q1460&lt;0.001,"",IF(R1460=-1,"",R1460/Q1460*100-100))</f>
        <v>37.962962962962962</v>
      </c>
      <c r="T1460" s="294">
        <v>38.119</v>
      </c>
      <c r="U1460" s="312">
        <v>60.8</v>
      </c>
      <c r="V1460" s="127">
        <f>IF(T1460&lt;0.001,"",IF(U1460=-1,"",U1460/T1460*100-100))</f>
        <v>59.500511555916972</v>
      </c>
    </row>
    <row r="1461" spans="1:28" ht="15.75" customHeight="1" thickBot="1">
      <c r="A1461" s="136" t="str">
        <f>F1457&amp;"m03"</f>
        <v>ZFBHm03</v>
      </c>
      <c r="B1461" s="146" t="str">
        <f>IF($F$1="de",headings!$C$8,IF($F$1="fr",headings!$B$8,headings!$A$8))</f>
        <v>March</v>
      </c>
      <c r="C1461" s="295">
        <v>29</v>
      </c>
      <c r="D1461" s="312">
        <v>42</v>
      </c>
      <c r="E1461" s="129">
        <f>IF(C1461&lt;0.001,"",IF(D1461=-1,"",D1461/C1461*100-100))</f>
        <v>44.827586206896541</v>
      </c>
      <c r="F1461" s="295">
        <v>1.9950000000000001</v>
      </c>
      <c r="G1461" s="312">
        <v>2.6</v>
      </c>
      <c r="H1461" s="129">
        <f>IF(F1461&lt;0.001,"",IF(G1461=-1,"",G1461/F1461*100-100))</f>
        <v>30.325814536340857</v>
      </c>
      <c r="I1461" s="312">
        <v>-1</v>
      </c>
      <c r="J1461" s="313">
        <v>-1</v>
      </c>
      <c r="K1461" s="295">
        <v>759</v>
      </c>
      <c r="L1461" s="312">
        <v>836</v>
      </c>
      <c r="M1461" s="129">
        <f>IF(K1461&lt;0.001,"",IF(L1461=-1,"",L1461/K1461*100-100))</f>
        <v>10.14492753623189</v>
      </c>
      <c r="N1461" s="295">
        <v>70.408000000000001</v>
      </c>
      <c r="O1461" s="312">
        <v>89.8</v>
      </c>
      <c r="P1461" s="129">
        <f>IF(N1461&lt;0.001,"",IF(O1461=-1,"",O1461/N1461*100-100))</f>
        <v>27.542324735825474</v>
      </c>
      <c r="Q1461" s="312">
        <v>322</v>
      </c>
      <c r="R1461" s="312">
        <v>343</v>
      </c>
      <c r="S1461" s="129">
        <f>IF(Q1461&lt;0.001,"",IF(R1461=-1,"",R1461/Q1461*100-100))</f>
        <v>6.5217391304347956</v>
      </c>
      <c r="T1461" s="295">
        <v>51.441000000000003</v>
      </c>
      <c r="U1461" s="312">
        <v>69.7</v>
      </c>
      <c r="V1461" s="129">
        <f>IF(T1461&lt;0.001,"",IF(U1461=-1,"",U1461/T1461*100-100))</f>
        <v>35.495033144767774</v>
      </c>
    </row>
    <row r="1462" spans="1:28" ht="15.75" customHeight="1" thickTop="1">
      <c r="A1462" s="136" t="str">
        <f>F1457&amp;"m04"</f>
        <v>ZFBHm04</v>
      </c>
      <c r="B1462" s="146" t="str">
        <f>IF($F$1="de",headings!$C$9,IF($F$1="fr",headings!$B$9,headings!$A$9))</f>
        <v>April</v>
      </c>
      <c r="C1462" s="309">
        <v>39</v>
      </c>
      <c r="D1462" s="310">
        <v>48</v>
      </c>
      <c r="E1462" s="124">
        <f t="shared" ref="E1462:E1468" si="190">IF(C1462&lt;0.001,"",IF(D1462=-1,"",D1462/C1462*100-100))</f>
        <v>23.07692307692308</v>
      </c>
      <c r="F1462" s="309">
        <v>2.7759999999999998</v>
      </c>
      <c r="G1462" s="310">
        <v>3.1</v>
      </c>
      <c r="H1462" s="124">
        <f t="shared" ref="H1462:H1468" si="191">IF(F1462&lt;0.001,"",IF(G1462=-1,"",G1462/F1462*100-100))</f>
        <v>11.671469740634024</v>
      </c>
      <c r="I1462" s="310">
        <v>-1</v>
      </c>
      <c r="J1462" s="311">
        <v>-1</v>
      </c>
      <c r="K1462" s="309">
        <v>676</v>
      </c>
      <c r="L1462" s="310">
        <v>819</v>
      </c>
      <c r="M1462" s="124">
        <f t="shared" ref="M1462:M1468" si="192">IF(K1462&lt;0.001,"",IF(L1462=-1,"",L1462/K1462*100-100))</f>
        <v>21.153846153846146</v>
      </c>
      <c r="N1462" s="309">
        <v>71.063000000000002</v>
      </c>
      <c r="O1462" s="310">
        <v>80.7</v>
      </c>
      <c r="P1462" s="124">
        <f t="shared" ref="P1462:P1468" si="193">IF(N1462&lt;0.001,"",IF(O1462=-1,"",O1462/N1462*100-100))</f>
        <v>13.561206253605945</v>
      </c>
      <c r="Q1462" s="310">
        <v>261</v>
      </c>
      <c r="R1462" s="310">
        <v>334</v>
      </c>
      <c r="S1462" s="124">
        <f t="shared" ref="S1462:S1468" si="194">IF(Q1462&lt;0.001,"",IF(R1462=-1,"",R1462/Q1462*100-100))</f>
        <v>27.969348659003828</v>
      </c>
      <c r="T1462" s="309">
        <v>54.167999999999999</v>
      </c>
      <c r="U1462" s="310">
        <v>62.6</v>
      </c>
      <c r="V1462" s="124">
        <f t="shared" ref="V1462:V1468" si="195">IF(T1462&lt;0.001,"",IF(U1462=-1,"",U1462/T1462*100-100))</f>
        <v>15.566386058189337</v>
      </c>
    </row>
    <row r="1463" spans="1:28" ht="15.75" customHeight="1">
      <c r="A1463" s="136" t="str">
        <f>F1457&amp;"m05"</f>
        <v>ZFBHm05</v>
      </c>
      <c r="B1463" s="146" t="str">
        <f>IF($F$1="de",headings!$C$10,IF($F$1="fr",headings!$B$10,headings!$A$10))</f>
        <v>May</v>
      </c>
      <c r="C1463" s="294">
        <v>44</v>
      </c>
      <c r="D1463" s="312">
        <v>49</v>
      </c>
      <c r="E1463" s="127">
        <f t="shared" si="190"/>
        <v>11.36363636363636</v>
      </c>
      <c r="F1463" s="294">
        <v>3.0609999999999999</v>
      </c>
      <c r="G1463" s="312">
        <v>3.1</v>
      </c>
      <c r="H1463" s="127">
        <f t="shared" si="191"/>
        <v>1.2740934335184591</v>
      </c>
      <c r="I1463" s="312">
        <v>-1</v>
      </c>
      <c r="J1463" s="313">
        <v>-1</v>
      </c>
      <c r="K1463" s="294">
        <v>634</v>
      </c>
      <c r="L1463" s="312">
        <v>805</v>
      </c>
      <c r="M1463" s="127">
        <f t="shared" si="192"/>
        <v>26.971608832807576</v>
      </c>
      <c r="N1463" s="294">
        <v>78.409000000000006</v>
      </c>
      <c r="O1463" s="312">
        <v>80.3</v>
      </c>
      <c r="P1463" s="127">
        <f t="shared" si="193"/>
        <v>2.4117129411164342</v>
      </c>
      <c r="Q1463" s="312">
        <v>274</v>
      </c>
      <c r="R1463" s="312">
        <v>324</v>
      </c>
      <c r="S1463" s="127">
        <f t="shared" si="194"/>
        <v>18.248175182481759</v>
      </c>
      <c r="T1463" s="294">
        <v>62.503999999999998</v>
      </c>
      <c r="U1463" s="312">
        <v>64</v>
      </c>
      <c r="V1463" s="127">
        <f t="shared" si="195"/>
        <v>2.3934468194035645</v>
      </c>
    </row>
    <row r="1464" spans="1:28" ht="15.75" customHeight="1" thickBot="1">
      <c r="A1464" s="136" t="str">
        <f>F1457&amp;"m06"</f>
        <v>ZFBHm06</v>
      </c>
      <c r="B1464" s="146" t="str">
        <f>IF($F$1="de",headings!$C$11,IF($F$1="fr",headings!$B$11,headings!$A$11))</f>
        <v>June</v>
      </c>
      <c r="C1464" s="295">
        <v>47</v>
      </c>
      <c r="D1464" s="312">
        <v>47</v>
      </c>
      <c r="E1464" s="129">
        <f t="shared" si="190"/>
        <v>0</v>
      </c>
      <c r="F1464" s="295">
        <v>3.0209999999999999</v>
      </c>
      <c r="G1464" s="312">
        <v>3.2</v>
      </c>
      <c r="H1464" s="129">
        <f t="shared" si="191"/>
        <v>5.9251903343263876</v>
      </c>
      <c r="I1464" s="312">
        <v>-1</v>
      </c>
      <c r="J1464" s="313">
        <v>-1</v>
      </c>
      <c r="K1464" s="295">
        <v>611</v>
      </c>
      <c r="L1464" s="312">
        <v>729</v>
      </c>
      <c r="M1464" s="129">
        <f t="shared" si="192"/>
        <v>19.312602291325703</v>
      </c>
      <c r="N1464" s="295">
        <v>72.231999999999999</v>
      </c>
      <c r="O1464" s="312">
        <v>64.2</v>
      </c>
      <c r="P1464" s="129">
        <f t="shared" si="193"/>
        <v>-11.119725329493846</v>
      </c>
      <c r="Q1464" s="312">
        <v>283</v>
      </c>
      <c r="R1464" s="312">
        <v>253</v>
      </c>
      <c r="S1464" s="129">
        <f t="shared" si="194"/>
        <v>-10.600706713780923</v>
      </c>
      <c r="T1464" s="295">
        <v>58.627000000000002</v>
      </c>
      <c r="U1464" s="312">
        <v>50</v>
      </c>
      <c r="V1464" s="129">
        <f t="shared" si="195"/>
        <v>-14.715063025568426</v>
      </c>
    </row>
    <row r="1465" spans="1:28" ht="15.75" customHeight="1" thickTop="1">
      <c r="A1465" s="136" t="str">
        <f>F1457&amp;"m07"</f>
        <v>ZFBHm07</v>
      </c>
      <c r="B1465" s="146" t="str">
        <f>IF($F$1="de",headings!$C$12,IF($F$1="fr",headings!$B$12,headings!$A$12))</f>
        <v>July</v>
      </c>
      <c r="C1465" s="309">
        <v>51</v>
      </c>
      <c r="D1465" s="310">
        <v>47</v>
      </c>
      <c r="E1465" s="127">
        <f t="shared" si="190"/>
        <v>-7.8431372549019613</v>
      </c>
      <c r="F1465" s="309">
        <v>3.9359999999999999</v>
      </c>
      <c r="G1465" s="310">
        <v>3.6</v>
      </c>
      <c r="H1465" s="127">
        <f t="shared" si="191"/>
        <v>-8.5365853658536537</v>
      </c>
      <c r="I1465" s="310">
        <v>-1</v>
      </c>
      <c r="J1465" s="311">
        <v>-1</v>
      </c>
      <c r="K1465" s="309">
        <v>639</v>
      </c>
      <c r="L1465" s="310">
        <v>820</v>
      </c>
      <c r="M1465" s="127">
        <f t="shared" si="192"/>
        <v>28.325508607198771</v>
      </c>
      <c r="N1465" s="309">
        <v>69.488</v>
      </c>
      <c r="O1465" s="310">
        <v>74.3</v>
      </c>
      <c r="P1465" s="127">
        <f t="shared" si="193"/>
        <v>6.9249366797144773</v>
      </c>
      <c r="Q1465" s="310">
        <v>273</v>
      </c>
      <c r="R1465" s="310">
        <v>265</v>
      </c>
      <c r="S1465" s="127">
        <f t="shared" si="194"/>
        <v>-2.9304029304029342</v>
      </c>
      <c r="T1465" s="309">
        <v>55.847999999999999</v>
      </c>
      <c r="U1465" s="310">
        <v>53.3</v>
      </c>
      <c r="V1465" s="127">
        <f t="shared" si="195"/>
        <v>-4.5623836126629413</v>
      </c>
    </row>
    <row r="1466" spans="1:28" ht="15.75" customHeight="1">
      <c r="A1466" s="136" t="str">
        <f>F1457&amp;"m08"</f>
        <v>ZFBHm08</v>
      </c>
      <c r="B1466" s="146" t="str">
        <f>IF($F$1="de",headings!$C$13,IF($F$1="fr",headings!$B$13,headings!$A$13))</f>
        <v>August</v>
      </c>
      <c r="C1466" s="294">
        <v>47</v>
      </c>
      <c r="D1466" s="312">
        <v>41</v>
      </c>
      <c r="E1466" s="127">
        <f t="shared" si="190"/>
        <v>-12.7659574468085</v>
      </c>
      <c r="F1466" s="294">
        <v>3.5</v>
      </c>
      <c r="G1466" s="312">
        <v>3.1</v>
      </c>
      <c r="H1466" s="127">
        <f t="shared" si="191"/>
        <v>-11.428571428571416</v>
      </c>
      <c r="I1466" s="312">
        <v>-1</v>
      </c>
      <c r="J1466" s="313">
        <v>-1</v>
      </c>
      <c r="K1466" s="294">
        <v>751</v>
      </c>
      <c r="L1466" s="312">
        <v>823</v>
      </c>
      <c r="M1466" s="127">
        <f t="shared" si="192"/>
        <v>9.5872170439414077</v>
      </c>
      <c r="N1466" s="294">
        <v>84.962999999999994</v>
      </c>
      <c r="O1466" s="312">
        <v>80.2</v>
      </c>
      <c r="P1466" s="127">
        <f t="shared" si="193"/>
        <v>-5.6059696573802569</v>
      </c>
      <c r="Q1466" s="312">
        <v>314</v>
      </c>
      <c r="R1466" s="312">
        <v>256</v>
      </c>
      <c r="S1466" s="127">
        <f t="shared" si="194"/>
        <v>-18.471337579617824</v>
      </c>
      <c r="T1466" s="294">
        <v>69.174999999999997</v>
      </c>
      <c r="U1466" s="312">
        <v>56.8</v>
      </c>
      <c r="V1466" s="127">
        <f t="shared" si="195"/>
        <v>-17.889410914347664</v>
      </c>
    </row>
    <row r="1467" spans="1:28" ht="15.75" customHeight="1" thickBot="1">
      <c r="A1467" s="136" t="str">
        <f>F1457&amp;"m09"</f>
        <v>ZFBHm09</v>
      </c>
      <c r="B1467" s="146" t="str">
        <f>IF($F$1="de",headings!$C$14,IF($F$1="fr",headings!$B$14,headings!$A$14))</f>
        <v>September</v>
      </c>
      <c r="C1467" s="295">
        <v>46</v>
      </c>
      <c r="D1467" s="312">
        <v>45</v>
      </c>
      <c r="E1467" s="129">
        <f t="shared" si="190"/>
        <v>-2.1739130434782652</v>
      </c>
      <c r="F1467" s="295">
        <v>2.7309999999999999</v>
      </c>
      <c r="G1467" s="312">
        <v>2.9</v>
      </c>
      <c r="H1467" s="129">
        <f t="shared" si="191"/>
        <v>6.1882094470889797</v>
      </c>
      <c r="I1467" s="315">
        <v>-1</v>
      </c>
      <c r="J1467" s="316">
        <v>-1</v>
      </c>
      <c r="K1467" s="295">
        <v>685</v>
      </c>
      <c r="L1467" s="312">
        <v>787</v>
      </c>
      <c r="M1467" s="129">
        <f t="shared" si="192"/>
        <v>14.890510948905103</v>
      </c>
      <c r="N1467" s="295">
        <v>73.233999999999995</v>
      </c>
      <c r="O1467" s="312">
        <v>71.400000000000006</v>
      </c>
      <c r="P1467" s="129">
        <f t="shared" si="193"/>
        <v>-2.5043012808258283</v>
      </c>
      <c r="Q1467" s="312">
        <v>267</v>
      </c>
      <c r="R1467" s="312">
        <v>254</v>
      </c>
      <c r="S1467" s="129">
        <f t="shared" si="194"/>
        <v>-4.8689138576779101</v>
      </c>
      <c r="T1467" s="295">
        <v>55.515000000000001</v>
      </c>
      <c r="U1467" s="312">
        <v>54.5</v>
      </c>
      <c r="V1467" s="129">
        <f t="shared" si="195"/>
        <v>-1.8283346843195574</v>
      </c>
    </row>
    <row r="1468" spans="1:28" ht="15.75" customHeight="1" thickTop="1">
      <c r="A1468" s="136" t="str">
        <f>F1457&amp;"m10"</f>
        <v>ZFBHm10</v>
      </c>
      <c r="B1468" s="146" t="str">
        <f>IF($F$1="de",headings!$C$15,IF($F$1="fr",headings!$B$15,headings!$A$15))</f>
        <v>October</v>
      </c>
      <c r="C1468" s="309">
        <v>52</v>
      </c>
      <c r="D1468" s="310">
        <v>39</v>
      </c>
      <c r="E1468" s="127">
        <f t="shared" si="190"/>
        <v>-25</v>
      </c>
      <c r="F1468" s="317">
        <v>3.37</v>
      </c>
      <c r="G1468" s="310">
        <v>2.4</v>
      </c>
      <c r="H1468" s="127">
        <f t="shared" si="191"/>
        <v>-28.783382789317514</v>
      </c>
      <c r="I1468" s="312">
        <v>-1</v>
      </c>
      <c r="J1468" s="313">
        <v>-1</v>
      </c>
      <c r="K1468" s="309">
        <v>723</v>
      </c>
      <c r="L1468" s="310">
        <v>718</v>
      </c>
      <c r="M1468" s="127">
        <f t="shared" si="192"/>
        <v>-0.69156293222683018</v>
      </c>
      <c r="N1468" s="309">
        <v>76.417000000000002</v>
      </c>
      <c r="O1468" s="310">
        <v>66.7</v>
      </c>
      <c r="P1468" s="127">
        <f t="shared" si="193"/>
        <v>-12.715756965073211</v>
      </c>
      <c r="Q1468" s="310">
        <v>289</v>
      </c>
      <c r="R1468" s="310">
        <v>263</v>
      </c>
      <c r="S1468" s="127">
        <f t="shared" si="194"/>
        <v>-8.9965397923875514</v>
      </c>
      <c r="T1468" s="309">
        <v>58.034999999999997</v>
      </c>
      <c r="U1468" s="310">
        <v>54.7</v>
      </c>
      <c r="V1468" s="127">
        <f t="shared" si="195"/>
        <v>-5.7465322650124762</v>
      </c>
      <c r="X1468" s="137"/>
    </row>
    <row r="1469" spans="1:28" ht="15.75" customHeight="1">
      <c r="A1469" s="136" t="str">
        <f>F1457&amp;"m11"</f>
        <v>ZFBHm11</v>
      </c>
      <c r="B1469" s="146" t="str">
        <f>IF($F$1="de",headings!$C$16,IF($F$1="fr",headings!$B$16,headings!$A$16))</f>
        <v>November</v>
      </c>
      <c r="C1469" s="294">
        <v>43</v>
      </c>
      <c r="D1469" s="312">
        <v>35</v>
      </c>
      <c r="E1469" s="127">
        <v>-18.604651162790702</v>
      </c>
      <c r="F1469" s="317">
        <v>2.8180000000000001</v>
      </c>
      <c r="G1469" s="312">
        <v>2.2000000000000002</v>
      </c>
      <c r="H1469" s="127">
        <v>-21.930447125621001</v>
      </c>
      <c r="I1469" s="312">
        <v>-1</v>
      </c>
      <c r="J1469" s="313">
        <v>-1</v>
      </c>
      <c r="K1469" s="294">
        <v>672</v>
      </c>
      <c r="L1469" s="312">
        <v>694</v>
      </c>
      <c r="M1469" s="127">
        <v>3.2738095238095326</v>
      </c>
      <c r="N1469" s="294">
        <v>72.007999999999996</v>
      </c>
      <c r="O1469" s="312">
        <v>61.9</v>
      </c>
      <c r="P1469" s="127">
        <v>-14.037329185646044</v>
      </c>
      <c r="Q1469" s="312">
        <v>259</v>
      </c>
      <c r="R1469" s="312">
        <v>250</v>
      </c>
      <c r="S1469" s="127">
        <v>-3.4749034749034848</v>
      </c>
      <c r="T1469" s="294">
        <v>54.707000000000001</v>
      </c>
      <c r="U1469" s="312">
        <v>51.5</v>
      </c>
      <c r="V1469" s="127">
        <v>-5.8621383004003036</v>
      </c>
      <c r="X1469" s="137"/>
    </row>
    <row r="1470" spans="1:28" ht="15.75" customHeight="1" thickBot="1">
      <c r="A1470" s="136" t="str">
        <f>F1457&amp;"m12"</f>
        <v>ZFBHm12</v>
      </c>
      <c r="B1470" s="146" t="str">
        <f>IF($F$1="de",headings!$C$17,IF($F$1="fr",headings!$B$17,headings!$A$17))</f>
        <v>December</v>
      </c>
      <c r="C1470" s="325">
        <v>34</v>
      </c>
      <c r="D1470" s="314">
        <v>37</v>
      </c>
      <c r="E1470" s="129">
        <v>8.8235294117646959</v>
      </c>
      <c r="F1470" s="325">
        <v>2.2360000000000002</v>
      </c>
      <c r="G1470" s="314">
        <v>2.2999999999999998</v>
      </c>
      <c r="H1470" s="129">
        <v>2.8622540250446917</v>
      </c>
      <c r="I1470" s="314">
        <v>-1</v>
      </c>
      <c r="J1470" s="316">
        <v>-1</v>
      </c>
      <c r="K1470" s="325">
        <v>631</v>
      </c>
      <c r="L1470" s="314">
        <v>762</v>
      </c>
      <c r="M1470" s="129">
        <v>20.760697305863715</v>
      </c>
      <c r="N1470" s="325">
        <v>70.236000000000004</v>
      </c>
      <c r="O1470" s="314">
        <v>62.3</v>
      </c>
      <c r="P1470" s="129">
        <v>-11.299048920781374</v>
      </c>
      <c r="Q1470" s="314">
        <v>274</v>
      </c>
      <c r="R1470" s="314">
        <v>229</v>
      </c>
      <c r="S1470" s="129">
        <v>-16.423357664233578</v>
      </c>
      <c r="T1470" s="325">
        <v>57.832999999999998</v>
      </c>
      <c r="U1470" s="314">
        <v>39.5</v>
      </c>
      <c r="V1470" s="129">
        <v>-31.699894523887735</v>
      </c>
      <c r="X1470" s="137"/>
    </row>
    <row r="1471" spans="1:28" ht="14.4" thickTop="1" thickBot="1">
      <c r="B1471" s="146"/>
      <c r="C1471" s="146"/>
      <c r="D1471" s="146"/>
      <c r="E1471" s="146"/>
      <c r="F1471" s="146"/>
      <c r="G1471" s="146"/>
      <c r="H1471" s="146"/>
      <c r="I1471" s="146"/>
      <c r="J1471" s="146"/>
      <c r="K1471" s="146"/>
      <c r="L1471" s="146"/>
      <c r="M1471" s="146"/>
      <c r="N1471" s="146"/>
      <c r="O1471" s="146"/>
      <c r="P1471" s="146"/>
      <c r="Q1471" s="146"/>
      <c r="R1471" s="146"/>
      <c r="S1471" s="146"/>
      <c r="T1471" s="146"/>
      <c r="U1471" s="146"/>
      <c r="V1471" s="146"/>
      <c r="X1471" s="137"/>
    </row>
    <row r="1472" spans="1:28" s="137" customFormat="1" ht="15.75" customHeight="1" thickTop="1">
      <c r="A1472" s="137" t="str">
        <f>F1457&amp;"q1"</f>
        <v>ZFBHq1</v>
      </c>
      <c r="B1472" s="146" t="str">
        <f>IF($F$1="de",headings!$C$31,IF($F$1="fr",headings!$B$31,headings!$A$31))</f>
        <v>Quarter 1</v>
      </c>
      <c r="C1472" s="283">
        <f>IF(C1461=-1,"-1",C1459+C1460+C1461)</f>
        <v>93</v>
      </c>
      <c r="D1472" s="320">
        <f>IF(D1461=-1,"-1",D1459+D1460+D1461)</f>
        <v>116</v>
      </c>
      <c r="E1472" s="124">
        <f>IF(C1461+C1462+C1463&lt;=0,"",IF(D1461=-1,"",D1472/C1472*100-100))</f>
        <v>24.731182795698928</v>
      </c>
      <c r="F1472" s="283">
        <f>IF(F1461=-1,"-1",F1459+F1460+F1461)</f>
        <v>6.4720000000000004</v>
      </c>
      <c r="G1472" s="320">
        <f>IF(G1461=-1,"-1",G1459+G1460+G1461)</f>
        <v>7.4</v>
      </c>
      <c r="H1472" s="124">
        <f>IF(F1461+F1462+F1463&lt;=0,"",IF(G1461=-1,"",G1472/F1472*100-100))</f>
        <v>14.338689740420278</v>
      </c>
      <c r="I1472" s="320" t="s">
        <v>362</v>
      </c>
      <c r="J1472" s="321" t="s">
        <v>362</v>
      </c>
      <c r="K1472" s="283">
        <f>IF(K1461=-1,"-1",K1459+K1460+K1461)</f>
        <v>1905</v>
      </c>
      <c r="L1472" s="320">
        <f>IF(L1461=-1,"-1",L1459+L1460+L1461)</f>
        <v>2234</v>
      </c>
      <c r="M1472" s="124">
        <f>IF(K1461+K1462+K1463&lt;=0,"",IF(L1461=-1,"",L1472/K1472*100-100))</f>
        <v>17.270341207349077</v>
      </c>
      <c r="N1472" s="283">
        <f>IF(N1461=-1,"-1",N1459+N1460+N1461)</f>
        <v>188.27800000000002</v>
      </c>
      <c r="O1472" s="320">
        <f>IF(O1461=-1,"-1",O1459+O1460+O1461)</f>
        <v>245.89999999999998</v>
      </c>
      <c r="P1472" s="124">
        <f>IF(N1461+N1462+N1463&lt;=0,"",IF(O1461=-1,"",O1472/N1472*100-100))</f>
        <v>30.604744048693931</v>
      </c>
      <c r="Q1472" s="283">
        <f>IF(Q1461=-1,"-1",Q1459+Q1460+Q1461)</f>
        <v>758</v>
      </c>
      <c r="R1472" s="320">
        <f>IF(R1461=-1,"-1",R1459+R1460+R1461)</f>
        <v>977</v>
      </c>
      <c r="S1472" s="124">
        <f>IF(Q1461+Q1462+Q1463&lt;=0,"",IF(R1461=-1,"",R1472/Q1472*100-100))</f>
        <v>28.891820580474928</v>
      </c>
      <c r="T1472" s="283">
        <f>IF(T1461=-1,"-1",T1459+T1460+T1461)</f>
        <v>141.56800000000001</v>
      </c>
      <c r="U1472" s="320">
        <f>IF(U1461=-1,"-1",U1459+U1460+U1461)</f>
        <v>198.89999999999998</v>
      </c>
      <c r="V1472" s="124">
        <f>IF(T1461+T1462+T1463&lt;=0,"",IF(U1461=-1,"",U1472/T1472*100-100))</f>
        <v>40.497852622061458</v>
      </c>
      <c r="X1472" s="136"/>
      <c r="AA1472" s="244"/>
      <c r="AB1472" s="244"/>
    </row>
    <row r="1473" spans="1:28" s="137" customFormat="1" ht="15.75" customHeight="1">
      <c r="A1473" s="137" t="str">
        <f>F1457&amp;"q2"</f>
        <v>ZFBHq2</v>
      </c>
      <c r="B1473" s="146" t="str">
        <f>IF($F$1="de",headings!$C$32,IF($F$1="fr",headings!$B$32,headings!$A$32))</f>
        <v>Quarter 2</v>
      </c>
      <c r="C1473" s="284">
        <f>IF(C1464=-1,"-1",C1462+C1463+C1464)</f>
        <v>130</v>
      </c>
      <c r="D1473" s="323">
        <f>IF(D1464=-1,"-1",D1462+D1463+D1464)</f>
        <v>144</v>
      </c>
      <c r="E1473" s="127">
        <f>IF(C1462+C1463+C1464&lt;=0,"",IF(D1464=-1,"",D1473/C1473*100-100))</f>
        <v>10.769230769230774</v>
      </c>
      <c r="F1473" s="284">
        <f>IF(F1464=-1,"-1",F1462+F1463+F1464)</f>
        <v>8.8580000000000005</v>
      </c>
      <c r="G1473" s="323">
        <f>IF(G1464=-1,"-1",G1462+G1463+G1464)</f>
        <v>9.4</v>
      </c>
      <c r="H1473" s="127">
        <f>IF(F1462+F1463+F1464&lt;=0,"",IF(G1464=-1,"",G1473/F1473*100-100))</f>
        <v>6.1187627003838259</v>
      </c>
      <c r="I1473" s="323" t="s">
        <v>362</v>
      </c>
      <c r="J1473" s="324" t="s">
        <v>362</v>
      </c>
      <c r="K1473" s="284">
        <f>IF(K1464=-1,"-1",K1462+K1463+K1464)</f>
        <v>1921</v>
      </c>
      <c r="L1473" s="323">
        <f>IF(L1464=-1,"-1",L1462+L1463+L1464)</f>
        <v>2353</v>
      </c>
      <c r="M1473" s="127">
        <f>IF(K1462+K1463+K1464&lt;=0,"",IF(L1464=-1,"",L1473/K1473*100-100))</f>
        <v>22.488287350338368</v>
      </c>
      <c r="N1473" s="284">
        <f>IF(N1464=-1,"-1",N1462+N1463+N1464)</f>
        <v>221.70400000000001</v>
      </c>
      <c r="O1473" s="323">
        <f>IF(O1464=-1,"-1",O1462+O1463+O1464)</f>
        <v>225.2</v>
      </c>
      <c r="P1473" s="127">
        <f>IF(N1462+N1463+N1464&lt;=0,"",IF(O1464=-1,"",O1473/N1473*100-100))</f>
        <v>1.5768772778118318</v>
      </c>
      <c r="Q1473" s="284">
        <f>IF(Q1464=-1,"-1",Q1462+Q1463+Q1464)</f>
        <v>818</v>
      </c>
      <c r="R1473" s="323">
        <f>IF(R1464=-1,"-1",R1462+R1463+R1464)</f>
        <v>911</v>
      </c>
      <c r="S1473" s="127">
        <f>IF(Q1462+Q1463+Q1464&lt;=0,"",IF(R1464=-1,"",R1473/Q1473*100-100))</f>
        <v>11.369193154034235</v>
      </c>
      <c r="T1473" s="284">
        <f>IF(T1464=-1,"-1",T1462+T1463+T1464)</f>
        <v>175.29900000000001</v>
      </c>
      <c r="U1473" s="323">
        <f>IF(U1464=-1,"-1",U1462+U1463+U1464)</f>
        <v>176.6</v>
      </c>
      <c r="V1473" s="127">
        <f>IF(T1462+T1463+T1464&lt;=0,"",IF(U1464=-1,"",U1473/T1473*100-100))</f>
        <v>0.742160537139398</v>
      </c>
      <c r="X1473" s="138"/>
      <c r="AA1473" s="244"/>
      <c r="AB1473" s="244"/>
    </row>
    <row r="1474" spans="1:28" s="137" customFormat="1" ht="15.75" customHeight="1">
      <c r="A1474" s="137" t="str">
        <f>F1457&amp;"q3"</f>
        <v>ZFBHq3</v>
      </c>
      <c r="B1474" s="146" t="str">
        <f>IF($F$1="de",headings!$C$33,IF($F$1="fr",headings!$B$33,headings!$A$33))</f>
        <v>Quarter 3</v>
      </c>
      <c r="C1474" s="284">
        <f>IF(C1467=-1,"-1",C1465+C1466+C1467)</f>
        <v>144</v>
      </c>
      <c r="D1474" s="323">
        <f>IF(D1467=-1,"-1",D1465+D1466+D1467)</f>
        <v>133</v>
      </c>
      <c r="E1474" s="127">
        <f>IF(C1465+C1466+C1467&lt;=0,"",IF(D1467=-1,"",D1474/C1474*100-100))</f>
        <v>-7.6388888888888857</v>
      </c>
      <c r="F1474" s="284">
        <f>IF(F1467=-1,"-1",F1465+F1466+F1467)</f>
        <v>10.167</v>
      </c>
      <c r="G1474" s="323">
        <f>IF(G1467=-1,"-1",G1465+G1466+G1467)</f>
        <v>9.6</v>
      </c>
      <c r="H1474" s="127">
        <f>IF(F1465+F1466+F1467&lt;=0,"",IF(G1467=-1,"",G1474/F1474*100-100))</f>
        <v>-5.5768663322514129</v>
      </c>
      <c r="I1474" s="323" t="s">
        <v>362</v>
      </c>
      <c r="J1474" s="324" t="s">
        <v>362</v>
      </c>
      <c r="K1474" s="284">
        <f>IF(K1467=-1,"-1",K1465+K1466+K1467)</f>
        <v>2075</v>
      </c>
      <c r="L1474" s="323">
        <f>IF(L1467=-1,"-1",L1465+L1466+L1467)</f>
        <v>2430</v>
      </c>
      <c r="M1474" s="127">
        <f>IF(K1465+K1466+K1467&lt;=0,"",IF(L1467=-1,"",L1474/K1474*100-100))</f>
        <v>17.108433734939752</v>
      </c>
      <c r="N1474" s="284">
        <f>IF(N1467=-1,"-1",N1465+N1466+N1467)</f>
        <v>227.685</v>
      </c>
      <c r="O1474" s="323">
        <f>IF(O1467=-1,"-1",O1465+O1466+O1467)</f>
        <v>225.9</v>
      </c>
      <c r="P1474" s="127">
        <f>IF(N1465+N1466+N1467&lt;=0,"",IF(O1467=-1,"",O1474/N1474*100-100))</f>
        <v>-0.78397786415442283</v>
      </c>
      <c r="Q1474" s="284">
        <f>IF(Q1467=-1,"-1",Q1465+Q1466+Q1467)</f>
        <v>854</v>
      </c>
      <c r="R1474" s="323">
        <f>IF(R1467=-1,"-1",R1465+R1466+R1467)</f>
        <v>775</v>
      </c>
      <c r="S1474" s="127">
        <f>IF(Q1465+Q1466+Q1467&lt;=0,"",IF(R1467=-1,"",R1474/Q1474*100-100))</f>
        <v>-9.250585480093676</v>
      </c>
      <c r="T1474" s="284">
        <f>IF(T1467=-1,"-1",T1465+T1466+T1467)</f>
        <v>180.53800000000001</v>
      </c>
      <c r="U1474" s="323">
        <f>IF(U1467=-1,"-1",U1465+U1466+U1467)</f>
        <v>164.6</v>
      </c>
      <c r="V1474" s="127">
        <f>IF(T1465+T1466+T1467&lt;=0,"",IF(U1467=-1,"",U1474/T1474*100-100))</f>
        <v>-8.8280583589050536</v>
      </c>
      <c r="X1474" s="136"/>
      <c r="AA1474" s="244"/>
      <c r="AB1474" s="244"/>
    </row>
    <row r="1475" spans="1:28" s="137" customFormat="1" ht="15.75" customHeight="1" thickBot="1">
      <c r="A1475" s="137" t="str">
        <f>F1457&amp;"q4"</f>
        <v>ZFBHq4</v>
      </c>
      <c r="B1475" s="146" t="str">
        <f>IF($F$1="de",headings!$C$34,IF($F$1="fr",headings!$B$34,headings!$A$34))</f>
        <v>Quarter 4</v>
      </c>
      <c r="C1475" s="285">
        <f>IF(C1470=-1,"-1",C1468+C1469+C1470)</f>
        <v>129</v>
      </c>
      <c r="D1475" s="326">
        <f>IF(D1470=-1,"-1",D1468+D1469+D1470)</f>
        <v>111</v>
      </c>
      <c r="E1475" s="129">
        <f>IF(C1468+C1469+C1470&lt;=0,"",IF(D1470=-1,"",D1475/C1475*100-100))</f>
        <v>-13.95348837209302</v>
      </c>
      <c r="F1475" s="285">
        <f>IF(F1470=-1,"-1",F1468+F1469+F1470)</f>
        <v>8.4240000000000013</v>
      </c>
      <c r="G1475" s="326">
        <f>IF(G1470=-1,"-1",G1468+G1469+G1470)</f>
        <v>6.8999999999999995</v>
      </c>
      <c r="H1475" s="129">
        <f>IF(F1468+F1469+F1470&lt;=0,"",IF(G1470=-1,"",G1475/F1475*100-100))</f>
        <v>-18.091168091168115</v>
      </c>
      <c r="I1475" s="326" t="s">
        <v>362</v>
      </c>
      <c r="J1475" s="327" t="s">
        <v>362</v>
      </c>
      <c r="K1475" s="285">
        <f>IF(K1470=-1,"-1",K1468+K1469+K1470)</f>
        <v>2026</v>
      </c>
      <c r="L1475" s="326">
        <f>IF(L1470=-1,"-1",L1468+L1469+L1470)</f>
        <v>2174</v>
      </c>
      <c r="M1475" s="129">
        <f>IF(K1468+K1469+K1470&lt;=0,"",IF(L1470=-1,"",L1475/K1475*100-100))</f>
        <v>7.3050345508390819</v>
      </c>
      <c r="N1475" s="285">
        <f>IF(N1470=-1,"-1",N1468+N1469+N1470)</f>
        <v>218.661</v>
      </c>
      <c r="O1475" s="326">
        <f>IF(O1470=-1,"-1",O1468+O1469+O1470)</f>
        <v>190.89999999999998</v>
      </c>
      <c r="P1475" s="129">
        <f>IF(N1468+N1469+N1470&lt;=0,"",IF(O1470=-1,"",O1475/N1475*100-100))</f>
        <v>-12.695908278110878</v>
      </c>
      <c r="Q1475" s="285">
        <f>IF(Q1470=-1,"-1",Q1468+Q1469+Q1470)</f>
        <v>822</v>
      </c>
      <c r="R1475" s="326">
        <f>IF(R1470=-1,"-1",R1468+R1469+R1470)</f>
        <v>742</v>
      </c>
      <c r="S1475" s="129">
        <f>IF(Q1468+Q1469+Q1470&lt;=0,"",IF(R1470=-1,"",R1475/Q1475*100-100))</f>
        <v>-9.7323600973236069</v>
      </c>
      <c r="T1475" s="285">
        <f>IF(T1470=-1,"-1",T1468+T1469+T1470)</f>
        <v>170.57499999999999</v>
      </c>
      <c r="U1475" s="326">
        <f>IF(U1470=-1,"-1",U1468+U1469+U1470)</f>
        <v>145.69999999999999</v>
      </c>
      <c r="V1475" s="129">
        <f>IF(T1468+T1469+T1470&lt;=0,"",IF(U1470=-1,"",U1475/T1475*100-100))</f>
        <v>-14.583027993551227</v>
      </c>
      <c r="X1475" s="136"/>
      <c r="AA1475" s="244"/>
      <c r="AB1475" s="244"/>
    </row>
    <row r="1476" spans="1:28" ht="14.4" thickTop="1" thickBot="1">
      <c r="B1476" s="146"/>
      <c r="C1476" s="158"/>
      <c r="D1476" s="146"/>
      <c r="E1476" s="146"/>
      <c r="F1476" s="158"/>
      <c r="G1476" s="146"/>
      <c r="H1476" s="146"/>
      <c r="I1476" s="146"/>
      <c r="J1476" s="146"/>
      <c r="K1476" s="158"/>
      <c r="L1476" s="146"/>
      <c r="M1476" s="146"/>
      <c r="N1476" s="158"/>
      <c r="O1476" s="146"/>
      <c r="P1476" s="146"/>
      <c r="Q1476" s="158"/>
      <c r="R1476" s="146"/>
      <c r="S1476" s="146"/>
      <c r="T1476" s="158"/>
      <c r="U1476" s="146"/>
      <c r="V1476" s="146"/>
    </row>
    <row r="1477" spans="1:28" s="138" customFormat="1" ht="15.75" customHeight="1" thickTop="1" thickBot="1">
      <c r="A1477" s="138" t="str">
        <f>F1457&amp;"y"</f>
        <v>ZFBHy</v>
      </c>
      <c r="B1477" s="152" t="str">
        <f>IF($F$1="de",headings!$C$35,IF($F$1="fr",headings!$B$35,headings!$A$35))</f>
        <v>Full year</v>
      </c>
      <c r="C1477" s="286">
        <f>IF(C1470=-1,"-1",SUM(C1472:C1475))</f>
        <v>496</v>
      </c>
      <c r="D1477" s="329">
        <f>IF(D1470=-1,"-1",SUM(D1472:D1475))</f>
        <v>504</v>
      </c>
      <c r="E1477" s="212">
        <f>IF(SUM(C1459:C1470)&lt;=0,"",IF(D1470=-1,"",D1477/C1477*100-100))</f>
        <v>1.6129032258064484</v>
      </c>
      <c r="F1477" s="286">
        <f>IF(F1470=-1,"-1",SUM(F1472:F1475))</f>
        <v>33.920999999999999</v>
      </c>
      <c r="G1477" s="329">
        <f>IF(G1470=-1,"-1",SUM(G1472:G1475))</f>
        <v>33.299999999999997</v>
      </c>
      <c r="H1477" s="212">
        <f>IF(SUM(F1459:F1470)&lt;=0,"",IF(G1470=-1,"",G1477/F1477*100-100))</f>
        <v>-1.830724330061031</v>
      </c>
      <c r="I1477" s="329" t="s">
        <v>362</v>
      </c>
      <c r="J1477" s="330" t="s">
        <v>362</v>
      </c>
      <c r="K1477" s="286">
        <f>IF(K1470=-1,"-1",SUM(K1472:K1475))</f>
        <v>7927</v>
      </c>
      <c r="L1477" s="329">
        <f>IF(L1470=-1,"-1",SUM(L1472:L1475))</f>
        <v>9191</v>
      </c>
      <c r="M1477" s="212">
        <f>IF(SUM(K1459:K1470)&lt;=0,"",IF(L1470=-1,"",L1477/K1477*100-100))</f>
        <v>15.945502712249279</v>
      </c>
      <c r="N1477" s="286">
        <f>IF(N1470=-1,"-1",SUM(N1472:N1475))</f>
        <v>856.32799999999997</v>
      </c>
      <c r="O1477" s="329">
        <f>IF(O1470=-1,"-1",SUM(O1472:O1475))</f>
        <v>887.9</v>
      </c>
      <c r="P1477" s="212">
        <f>IF(SUM(N1459:N1470)&lt;=0,"",IF(O1470=-1,"",O1477/N1477*100-100))</f>
        <v>3.686905017703495</v>
      </c>
      <c r="Q1477" s="286">
        <f>IF(Q1470=-1,"-1",SUM(Q1472:Q1475))</f>
        <v>3252</v>
      </c>
      <c r="R1477" s="329">
        <f>IF(R1470=-1,"-1",SUM(R1472:R1475))</f>
        <v>3405</v>
      </c>
      <c r="S1477" s="212">
        <f>IF(SUM(Q1459:Q1470)&lt;=0,"",IF(R1470=-1,"",R1477/Q1477*100-100))</f>
        <v>4.7047970479704873</v>
      </c>
      <c r="T1477" s="286">
        <f>IF(T1470=-1,"-1",SUM(T1472:T1475))</f>
        <v>667.98</v>
      </c>
      <c r="U1477" s="337">
        <f>IF(U1470=-1,"-1",SUM(U1472:U1475))</f>
        <v>685.8</v>
      </c>
      <c r="V1477" s="212">
        <f>IF(SUM(T1459:T1470)&lt;=0,"",IF(U1470=-1,"",U1477/T1477*100-100))</f>
        <v>2.6677445432497819</v>
      </c>
      <c r="X1477" s="136"/>
    </row>
    <row r="1478" spans="1:28" ht="13.8" thickTop="1">
      <c r="B1478" s="147"/>
      <c r="C1478" s="180"/>
      <c r="D1478" s="180"/>
      <c r="E1478" s="180"/>
      <c r="F1478" s="180"/>
      <c r="G1478" s="180"/>
      <c r="H1478" s="180"/>
      <c r="I1478" s="180"/>
      <c r="J1478" s="180"/>
      <c r="K1478" s="180"/>
      <c r="L1478" s="180"/>
      <c r="M1478" s="180"/>
      <c r="N1478" s="180"/>
      <c r="O1478" s="180"/>
      <c r="P1478" s="180"/>
      <c r="Q1478" s="180"/>
      <c r="R1478" s="180"/>
      <c r="S1478" s="180"/>
      <c r="T1478" s="180"/>
      <c r="U1478" s="149"/>
      <c r="V1478" s="149"/>
    </row>
    <row r="1479" spans="1:28">
      <c r="B1479" s="147"/>
      <c r="C1479" s="180"/>
      <c r="D1479" s="180"/>
      <c r="E1479" s="180"/>
      <c r="F1479" s="180"/>
      <c r="G1479" s="180"/>
      <c r="H1479" s="180"/>
      <c r="I1479" s="180"/>
      <c r="J1479" s="180"/>
      <c r="K1479" s="180"/>
      <c r="L1479" s="180"/>
      <c r="M1479" s="180"/>
      <c r="N1479" s="180"/>
      <c r="O1479" s="180"/>
      <c r="P1479" s="180"/>
      <c r="Q1479" s="180"/>
      <c r="R1479" s="180"/>
      <c r="S1479" s="180"/>
      <c r="T1479" s="180"/>
      <c r="U1479" s="149"/>
      <c r="V1479" s="149"/>
    </row>
    <row r="1480" spans="1:28">
      <c r="B1480" s="152" t="str">
        <f>IF($F$1="de",headings!$C$37,IF($F$1="fr",headings!$B$37,headings!$A$37))</f>
        <v>Comments</v>
      </c>
      <c r="C1480" s="1021"/>
      <c r="D1480" s="1022"/>
      <c r="E1480" s="1022"/>
      <c r="F1480" s="1022"/>
      <c r="G1480" s="1022"/>
      <c r="H1480" s="1022"/>
      <c r="I1480" s="1022"/>
      <c r="J1480" s="1022"/>
      <c r="K1480" s="1022"/>
      <c r="L1480" s="1022"/>
      <c r="M1480" s="1022"/>
      <c r="N1480" s="1022"/>
      <c r="O1480" s="1022"/>
      <c r="P1480" s="1022"/>
      <c r="Q1480" s="1022"/>
      <c r="R1480" s="1022"/>
      <c r="S1480" s="1022"/>
      <c r="T1480" s="1023"/>
      <c r="U1480" s="149"/>
      <c r="V1480" s="149"/>
    </row>
    <row r="1481" spans="1:28">
      <c r="B1481" s="151"/>
      <c r="C1481" s="1024"/>
      <c r="D1481" s="1025"/>
      <c r="E1481" s="1025"/>
      <c r="F1481" s="1025"/>
      <c r="G1481" s="1025"/>
      <c r="H1481" s="1025"/>
      <c r="I1481" s="1025"/>
      <c r="J1481" s="1025"/>
      <c r="K1481" s="1025"/>
      <c r="L1481" s="1025"/>
      <c r="M1481" s="1025"/>
      <c r="N1481" s="1025"/>
      <c r="O1481" s="1025"/>
      <c r="P1481" s="1025"/>
      <c r="Q1481" s="1025"/>
      <c r="R1481" s="1025"/>
      <c r="S1481" s="1025"/>
      <c r="T1481" s="1026"/>
      <c r="U1481" s="149"/>
      <c r="V1481" s="149"/>
    </row>
    <row r="1482" spans="1:28">
      <c r="B1482" s="151"/>
      <c r="C1482" s="1024"/>
      <c r="D1482" s="1025"/>
      <c r="E1482" s="1025"/>
      <c r="F1482" s="1025"/>
      <c r="G1482" s="1025"/>
      <c r="H1482" s="1025"/>
      <c r="I1482" s="1025"/>
      <c r="J1482" s="1025"/>
      <c r="K1482" s="1025"/>
      <c r="L1482" s="1025"/>
      <c r="M1482" s="1025"/>
      <c r="N1482" s="1025"/>
      <c r="O1482" s="1025"/>
      <c r="P1482" s="1025"/>
      <c r="Q1482" s="1025"/>
      <c r="R1482" s="1025"/>
      <c r="S1482" s="1025"/>
      <c r="T1482" s="1026"/>
      <c r="U1482" s="149"/>
      <c r="V1482" s="149"/>
      <c r="X1482" s="141"/>
    </row>
    <row r="1483" spans="1:28">
      <c r="B1483" s="151"/>
      <c r="C1483" s="1027"/>
      <c r="D1483" s="1028"/>
      <c r="E1483" s="1028"/>
      <c r="F1483" s="1028"/>
      <c r="G1483" s="1028"/>
      <c r="H1483" s="1028"/>
      <c r="I1483" s="1028"/>
      <c r="J1483" s="1028"/>
      <c r="K1483" s="1028"/>
      <c r="L1483" s="1028"/>
      <c r="M1483" s="1028"/>
      <c r="N1483" s="1028"/>
      <c r="O1483" s="1028"/>
      <c r="P1483" s="1028"/>
      <c r="Q1483" s="1028"/>
      <c r="R1483" s="1028"/>
      <c r="S1483" s="1028"/>
      <c r="T1483" s="1029"/>
      <c r="U1483" s="149"/>
      <c r="V1483" s="149"/>
      <c r="X1483" s="131"/>
    </row>
    <row r="1484" spans="1:28">
      <c r="B1484" s="151"/>
      <c r="C1484" s="180"/>
      <c r="D1484" s="180"/>
      <c r="E1484" s="180"/>
      <c r="F1484" s="180"/>
      <c r="G1484" s="180"/>
      <c r="H1484" s="180"/>
      <c r="I1484" s="180"/>
      <c r="J1484" s="180"/>
      <c r="K1484" s="180"/>
      <c r="L1484" s="180"/>
      <c r="M1484" s="180"/>
      <c r="N1484" s="180"/>
      <c r="O1484" s="180"/>
      <c r="P1484" s="180"/>
      <c r="Q1484" s="180"/>
      <c r="R1484" s="180"/>
      <c r="S1484" s="180"/>
      <c r="T1484" s="180"/>
      <c r="U1484" s="149"/>
      <c r="V1484" s="149"/>
    </row>
    <row r="1485" spans="1:28">
      <c r="A1485" s="142"/>
      <c r="B1485" s="143"/>
      <c r="C1485" s="181"/>
      <c r="D1485" s="181"/>
      <c r="E1485" s="181"/>
      <c r="F1485" s="181"/>
      <c r="G1485" s="181"/>
      <c r="H1485" s="181"/>
      <c r="I1485" s="181"/>
      <c r="J1485" s="181"/>
      <c r="K1485" s="181"/>
      <c r="L1485" s="181"/>
      <c r="M1485" s="181"/>
      <c r="N1485" s="181"/>
      <c r="O1485" s="181"/>
      <c r="P1485" s="181"/>
      <c r="Q1485" s="181"/>
      <c r="R1485" s="181"/>
      <c r="S1485" s="181"/>
      <c r="T1485" s="181"/>
      <c r="U1485" s="181"/>
      <c r="V1485" s="181"/>
    </row>
    <row r="1486" spans="1:28" s="141" customFormat="1" ht="6.75" customHeight="1">
      <c r="B1486" s="146"/>
      <c r="C1486" s="154"/>
      <c r="D1486" s="154"/>
      <c r="E1486" s="155"/>
      <c r="F1486" s="154"/>
      <c r="G1486" s="154"/>
      <c r="H1486" s="155"/>
      <c r="I1486" s="154"/>
      <c r="J1486" s="154"/>
      <c r="K1486" s="155"/>
      <c r="L1486" s="154"/>
      <c r="M1486" s="154"/>
      <c r="N1486" s="155"/>
      <c r="O1486" s="154"/>
      <c r="P1486" s="154"/>
      <c r="Q1486" s="155"/>
      <c r="R1486" s="154"/>
      <c r="S1486" s="154"/>
      <c r="T1486" s="155"/>
      <c r="U1486" s="149"/>
      <c r="V1486" s="149"/>
      <c r="X1486" s="136"/>
      <c r="AA1486" s="239"/>
      <c r="AB1486" s="239"/>
    </row>
    <row r="1487" spans="1:28" s="131" customFormat="1" ht="17.399999999999999">
      <c r="B1487" s="150" t="str">
        <f>IF($F$1="de",headings!$C$3,IF($F$1="fr",headings!$B$3,headings!$A$3))</f>
        <v>Railway Operator:</v>
      </c>
      <c r="C1487" s="156"/>
      <c r="D1487" s="156"/>
      <c r="E1487" s="156"/>
      <c r="F1487" s="1020" t="s">
        <v>65</v>
      </c>
      <c r="G1487" s="1020"/>
      <c r="H1487" s="1020"/>
      <c r="I1487" s="1020"/>
      <c r="J1487" s="1020"/>
      <c r="K1487" s="157"/>
      <c r="L1487" s="157"/>
      <c r="M1487" s="157"/>
      <c r="N1487" s="157"/>
      <c r="O1487" s="157"/>
      <c r="P1487" s="157"/>
      <c r="Q1487" s="158"/>
      <c r="R1487" s="158"/>
      <c r="S1487" s="158"/>
      <c r="T1487" s="158"/>
      <c r="U1487" s="149"/>
      <c r="V1487" s="149"/>
      <c r="X1487" s="136"/>
      <c r="AA1487" s="243"/>
      <c r="AB1487" s="243"/>
    </row>
    <row r="1488" spans="1:28" ht="6.75" customHeight="1" thickBot="1">
      <c r="B1488" s="146"/>
      <c r="C1488" s="157"/>
      <c r="D1488" s="157"/>
      <c r="E1488" s="159"/>
      <c r="F1488" s="157"/>
      <c r="G1488" s="157"/>
      <c r="H1488" s="157"/>
      <c r="I1488" s="157"/>
      <c r="J1488" s="157"/>
      <c r="K1488" s="157"/>
      <c r="L1488" s="157"/>
      <c r="M1488" s="157"/>
      <c r="N1488" s="157"/>
      <c r="O1488" s="157"/>
      <c r="P1488" s="157"/>
      <c r="Q1488" s="157"/>
      <c r="R1488" s="157"/>
      <c r="S1488" s="157"/>
      <c r="T1488" s="160"/>
      <c r="U1488" s="149"/>
      <c r="V1488" s="149"/>
    </row>
    <row r="1489" spans="1:28" ht="15.75" customHeight="1" thickTop="1">
      <c r="A1489" s="136" t="str">
        <f>F1487&amp;"m01"</f>
        <v>ZRSm01</v>
      </c>
      <c r="B1489" s="146" t="str">
        <f>IF($F$1="de",headings!$C$6,IF($F$1="fr",headings!$B$6,headings!$A$6))</f>
        <v>January</v>
      </c>
      <c r="C1489" s="293">
        <v>29</v>
      </c>
      <c r="D1489" s="310">
        <v>26</v>
      </c>
      <c r="E1489" s="124">
        <f>IF(C1489&lt;0.001,"",IF(D1489=-1,"",D1489/C1489*100-100))</f>
        <v>-10.34482758620689</v>
      </c>
      <c r="F1489" s="293">
        <v>1.9239999999999999</v>
      </c>
      <c r="G1489" s="310">
        <v>2</v>
      </c>
      <c r="H1489" s="124">
        <f>IF(F1489&lt;0.001,"",IF(G1489=-1,"",G1489/F1489*100-100))</f>
        <v>3.9501039501039514</v>
      </c>
      <c r="I1489" s="310">
        <v>1.5</v>
      </c>
      <c r="J1489" s="311">
        <v>0.5</v>
      </c>
      <c r="K1489" s="293">
        <v>322</v>
      </c>
      <c r="L1489" s="310">
        <v>384</v>
      </c>
      <c r="M1489" s="124">
        <f>IF(K1489&lt;0.001,"",IF(L1489=-1,"",L1489/K1489*100-100))</f>
        <v>19.254658385093165</v>
      </c>
      <c r="N1489" s="293">
        <v>20.202999999999999</v>
      </c>
      <c r="O1489" s="332">
        <v>31.911999999999999</v>
      </c>
      <c r="P1489" s="124">
        <f>IF(N1489&lt;0.001,"",IF(O1489=-1,"",O1489/N1489*100-100))</f>
        <v>57.956739098153719</v>
      </c>
      <c r="Q1489" s="293">
        <v>237</v>
      </c>
      <c r="R1489" s="310">
        <v>252</v>
      </c>
      <c r="S1489" s="124">
        <f>IF(Q1489&lt;0.001,"",IF(R1489=-1,"",R1489/Q1489*100-100))</f>
        <v>6.3291139240506169</v>
      </c>
      <c r="T1489" s="293">
        <v>9.8230000000000004</v>
      </c>
      <c r="U1489" s="332">
        <v>14.760999999999999</v>
      </c>
      <c r="V1489" s="124">
        <f>IF(T1489&lt;0.001,"",IF(U1489=-1,"",U1489/T1489*100-100))</f>
        <v>50.269775017815306</v>
      </c>
    </row>
    <row r="1490" spans="1:28" ht="15.75" customHeight="1">
      <c r="A1490" s="136" t="str">
        <f>F1487&amp;"m02"</f>
        <v>ZRSm02</v>
      </c>
      <c r="B1490" s="146" t="str">
        <f>IF($F$1="de",headings!$C$7,IF($F$1="fr",headings!$B$7,headings!$A$7))</f>
        <v>February</v>
      </c>
      <c r="C1490" s="294">
        <v>34</v>
      </c>
      <c r="D1490" s="312">
        <v>26</v>
      </c>
      <c r="E1490" s="127">
        <f>IF(C1490&lt;0.001,"",IF(D1490=-1,"",D1490/C1490*100-100))</f>
        <v>-23.529411764705884</v>
      </c>
      <c r="F1490" s="294">
        <v>1.778</v>
      </c>
      <c r="G1490" s="312">
        <v>1.5</v>
      </c>
      <c r="H1490" s="127">
        <f>IF(F1490&lt;0.001,"",IF(G1490=-1,"",G1490/F1490*100-100))</f>
        <v>-15.635545556805397</v>
      </c>
      <c r="I1490" s="312">
        <v>1</v>
      </c>
      <c r="J1490" s="313">
        <v>0.5</v>
      </c>
      <c r="K1490" s="294">
        <v>342</v>
      </c>
      <c r="L1490" s="312">
        <v>364</v>
      </c>
      <c r="M1490" s="127">
        <f>IF(K1490&lt;0.001,"",IF(L1490=-1,"",L1490/K1490*100-100))</f>
        <v>6.4327485380117082</v>
      </c>
      <c r="N1490" s="294">
        <v>24.548999999999999</v>
      </c>
      <c r="O1490" s="331">
        <v>29.579000000000001</v>
      </c>
      <c r="P1490" s="127">
        <f>IF(N1490&lt;0.001,"",IF(O1490=-1,"",O1490/N1490*100-100))</f>
        <v>20.48963297894008</v>
      </c>
      <c r="Q1490" s="294">
        <v>213</v>
      </c>
      <c r="R1490" s="312">
        <v>245</v>
      </c>
      <c r="S1490" s="127">
        <f>IF(Q1490&lt;0.001,"",IF(R1490=-1,"",R1490/Q1490*100-100))</f>
        <v>15.023474178403745</v>
      </c>
      <c r="T1490" s="294">
        <v>8.8849999999999998</v>
      </c>
      <c r="U1490" s="331">
        <v>14.161</v>
      </c>
      <c r="V1490" s="127">
        <f>IF(T1490&lt;0.001,"",IF(U1490=-1,"",U1490/T1490*100-100))</f>
        <v>59.380979178390533</v>
      </c>
    </row>
    <row r="1491" spans="1:28" ht="15.75" customHeight="1" thickBot="1">
      <c r="A1491" s="136" t="str">
        <f>F1487&amp;"m03"</f>
        <v>ZRSm03</v>
      </c>
      <c r="B1491" s="146" t="str">
        <f>IF($F$1="de",headings!$C$8,IF($F$1="fr",headings!$B$8,headings!$A$8))</f>
        <v>March</v>
      </c>
      <c r="C1491" s="295">
        <v>36</v>
      </c>
      <c r="D1491" s="312">
        <v>30</v>
      </c>
      <c r="E1491" s="129">
        <f>IF(C1491&lt;0.001,"",IF(D1491=-1,"",D1491/C1491*100-100))</f>
        <v>-16.666666666666657</v>
      </c>
      <c r="F1491" s="295">
        <v>1.8560000000000001</v>
      </c>
      <c r="G1491" s="312">
        <v>1.8</v>
      </c>
      <c r="H1491" s="129">
        <f>IF(F1491&lt;0.001,"",IF(G1491=-1,"",G1491/F1491*100-100))</f>
        <v>-3.0172413793103487</v>
      </c>
      <c r="I1491" s="312">
        <v>1.1000000000000001</v>
      </c>
      <c r="J1491" s="313">
        <v>0.7</v>
      </c>
      <c r="K1491" s="295">
        <v>433</v>
      </c>
      <c r="L1491" s="312">
        <v>496</v>
      </c>
      <c r="M1491" s="129">
        <f>IF(K1491&lt;0.001,"",IF(L1491=-1,"",L1491/K1491*100-100))</f>
        <v>14.549653579676686</v>
      </c>
      <c r="N1491" s="295">
        <v>32.19</v>
      </c>
      <c r="O1491" s="331">
        <v>40.901000000000003</v>
      </c>
      <c r="P1491" s="129">
        <f>IF(N1491&lt;0.001,"",IF(O1491=-1,"",O1491/N1491*100-100))</f>
        <v>27.061199130164667</v>
      </c>
      <c r="Q1491" s="295">
        <v>257</v>
      </c>
      <c r="R1491" s="312">
        <v>337</v>
      </c>
      <c r="S1491" s="129">
        <f>IF(Q1491&lt;0.001,"",IF(R1491=-1,"",R1491/Q1491*100-100))</f>
        <v>31.128404669260703</v>
      </c>
      <c r="T1491" s="295">
        <v>9.9659999999999993</v>
      </c>
      <c r="U1491" s="331">
        <v>20.323</v>
      </c>
      <c r="V1491" s="129">
        <f>IF(T1491&lt;0.001,"",IF(U1491=-1,"",U1491/T1491*100-100))</f>
        <v>103.92333935380296</v>
      </c>
    </row>
    <row r="1492" spans="1:28" ht="15.75" customHeight="1" thickTop="1">
      <c r="A1492" s="136" t="str">
        <f>F1487&amp;"m04"</f>
        <v>ZRSm04</v>
      </c>
      <c r="B1492" s="146" t="str">
        <f>IF($F$1="de",headings!$C$9,IF($F$1="fr",headings!$B$9,headings!$A$9))</f>
        <v>April</v>
      </c>
      <c r="C1492" s="309">
        <v>32</v>
      </c>
      <c r="D1492" s="310">
        <v>32</v>
      </c>
      <c r="E1492" s="124">
        <f t="shared" ref="E1492:E1498" si="196">IF(C1492&lt;0.001,"",IF(D1492=-1,"",D1492/C1492*100-100))</f>
        <v>0</v>
      </c>
      <c r="F1492" s="309">
        <v>2.0470000000000002</v>
      </c>
      <c r="G1492" s="310">
        <v>2.4</v>
      </c>
      <c r="H1492" s="124">
        <f t="shared" ref="H1492:H1498" si="197">IF(F1492&lt;0.001,"",IF(G1492=-1,"",G1492/F1492*100-100))</f>
        <v>17.244748412310699</v>
      </c>
      <c r="I1492" s="310">
        <v>1.8</v>
      </c>
      <c r="J1492" s="311">
        <v>0.6</v>
      </c>
      <c r="K1492" s="309">
        <v>386</v>
      </c>
      <c r="L1492" s="310">
        <v>472</v>
      </c>
      <c r="M1492" s="124">
        <f t="shared" ref="M1492:M1498" si="198">IF(K1492&lt;0.001,"",IF(L1492=-1,"",L1492/K1492*100-100))</f>
        <v>22.279792746113984</v>
      </c>
      <c r="N1492" s="309">
        <v>34.023000000000003</v>
      </c>
      <c r="O1492" s="332">
        <v>37.92</v>
      </c>
      <c r="P1492" s="124">
        <f t="shared" ref="P1492:P1498" si="199">IF(N1492&lt;0.001,"",IF(O1492=-1,"",O1492/N1492*100-100))</f>
        <v>11.454016400670113</v>
      </c>
      <c r="Q1492" s="309">
        <v>219</v>
      </c>
      <c r="R1492" s="310">
        <v>310</v>
      </c>
      <c r="S1492" s="124">
        <f t="shared" ref="S1492:S1498" si="200">IF(Q1492&lt;0.001,"",IF(R1492=-1,"",R1492/Q1492*100-100))</f>
        <v>41.552511415525117</v>
      </c>
      <c r="T1492" s="309">
        <v>11.596</v>
      </c>
      <c r="U1492" s="332">
        <v>17.744</v>
      </c>
      <c r="V1492" s="124">
        <f t="shared" ref="V1492:V1498" si="201">IF(T1492&lt;0.001,"",IF(U1492=-1,"",U1492/T1492*100-100))</f>
        <v>53.018282166264243</v>
      </c>
    </row>
    <row r="1493" spans="1:28" ht="15.75" customHeight="1">
      <c r="A1493" s="136" t="str">
        <f>F1487&amp;"m05"</f>
        <v>ZRSm05</v>
      </c>
      <c r="B1493" s="146" t="str">
        <f>IF($F$1="de",headings!$C$10,IF($F$1="fr",headings!$B$10,headings!$A$10))</f>
        <v>May</v>
      </c>
      <c r="C1493" s="294">
        <v>36</v>
      </c>
      <c r="D1493" s="312">
        <v>33</v>
      </c>
      <c r="E1493" s="127">
        <f t="shared" si="196"/>
        <v>-8.3333333333333428</v>
      </c>
      <c r="F1493" s="294">
        <v>2.1749999999999998</v>
      </c>
      <c r="G1493" s="312">
        <v>2</v>
      </c>
      <c r="H1493" s="127">
        <f t="shared" si="197"/>
        <v>-8.0459770114942444</v>
      </c>
      <c r="I1493" s="312">
        <v>1.7</v>
      </c>
      <c r="J1493" s="313">
        <v>0.3</v>
      </c>
      <c r="K1493" s="294">
        <v>449</v>
      </c>
      <c r="L1493" s="312">
        <v>451</v>
      </c>
      <c r="M1493" s="127">
        <f t="shared" si="198"/>
        <v>0.44543429844097204</v>
      </c>
      <c r="N1493" s="294">
        <v>34.880000000000003</v>
      </c>
      <c r="O1493" s="331">
        <v>36.494999999999997</v>
      </c>
      <c r="P1493" s="127">
        <f t="shared" si="199"/>
        <v>4.6301605504587116</v>
      </c>
      <c r="Q1493" s="294">
        <v>304</v>
      </c>
      <c r="R1493" s="312">
        <v>300</v>
      </c>
      <c r="S1493" s="127">
        <f t="shared" si="200"/>
        <v>-1.3157894736842195</v>
      </c>
      <c r="T1493" s="294">
        <v>16.413</v>
      </c>
      <c r="U1493" s="331">
        <v>17.937999999999999</v>
      </c>
      <c r="V1493" s="127">
        <f t="shared" si="201"/>
        <v>9.2914153414975829</v>
      </c>
    </row>
    <row r="1494" spans="1:28" ht="15.75" customHeight="1" thickBot="1">
      <c r="A1494" s="136" t="str">
        <f>F1487&amp;"m06"</f>
        <v>ZRSm06</v>
      </c>
      <c r="B1494" s="146" t="str">
        <f>IF($F$1="de",headings!$C$11,IF($F$1="fr",headings!$B$11,headings!$A$11))</f>
        <v>June</v>
      </c>
      <c r="C1494" s="295">
        <v>30</v>
      </c>
      <c r="D1494" s="312">
        <v>21</v>
      </c>
      <c r="E1494" s="129">
        <f t="shared" si="196"/>
        <v>-30</v>
      </c>
      <c r="F1494" s="295">
        <v>1.917</v>
      </c>
      <c r="G1494" s="312">
        <v>1.6</v>
      </c>
      <c r="H1494" s="129">
        <f t="shared" si="197"/>
        <v>-16.536254564423587</v>
      </c>
      <c r="I1494" s="312">
        <v>0.9</v>
      </c>
      <c r="J1494" s="313">
        <v>0.7</v>
      </c>
      <c r="K1494" s="295">
        <v>436</v>
      </c>
      <c r="L1494" s="312">
        <v>319</v>
      </c>
      <c r="M1494" s="129">
        <f t="shared" si="198"/>
        <v>-26.834862385321102</v>
      </c>
      <c r="N1494" s="295">
        <v>32.052</v>
      </c>
      <c r="O1494" s="331">
        <v>25.446000000000002</v>
      </c>
      <c r="P1494" s="129">
        <f t="shared" si="199"/>
        <v>-20.610258330213398</v>
      </c>
      <c r="Q1494" s="295">
        <v>317</v>
      </c>
      <c r="R1494" s="312">
        <v>201</v>
      </c>
      <c r="S1494" s="129">
        <f t="shared" si="200"/>
        <v>-36.59305993690851</v>
      </c>
      <c r="T1494" s="295">
        <v>17.029</v>
      </c>
      <c r="U1494" s="331">
        <v>11.247</v>
      </c>
      <c r="V1494" s="129">
        <f t="shared" si="201"/>
        <v>-33.953843443537494</v>
      </c>
    </row>
    <row r="1495" spans="1:28" ht="15.75" customHeight="1" thickTop="1">
      <c r="A1495" s="136" t="str">
        <f>F1487&amp;"m07"</f>
        <v>ZRSm07</v>
      </c>
      <c r="B1495" s="146" t="str">
        <f>IF($F$1="de",headings!$C$12,IF($F$1="fr",headings!$B$12,headings!$A$12))</f>
        <v>July</v>
      </c>
      <c r="C1495" s="309">
        <v>32</v>
      </c>
      <c r="D1495" s="310">
        <v>29</v>
      </c>
      <c r="E1495" s="127">
        <f t="shared" si="196"/>
        <v>-9.375</v>
      </c>
      <c r="F1495" s="309">
        <v>2.3839999999999999</v>
      </c>
      <c r="G1495" s="310">
        <v>2.2000000000000002</v>
      </c>
      <c r="H1495" s="127">
        <f t="shared" si="197"/>
        <v>-7.7181208053691108</v>
      </c>
      <c r="I1495" s="310">
        <v>1.5</v>
      </c>
      <c r="J1495" s="311">
        <v>0.7</v>
      </c>
      <c r="K1495" s="309">
        <v>464</v>
      </c>
      <c r="L1495" s="310">
        <v>469</v>
      </c>
      <c r="M1495" s="127">
        <f t="shared" si="198"/>
        <v>1.0775862068965552</v>
      </c>
      <c r="N1495" s="309">
        <v>36.725000000000001</v>
      </c>
      <c r="O1495" s="310">
        <v>40.421999999999997</v>
      </c>
      <c r="P1495" s="127">
        <f t="shared" si="199"/>
        <v>10.066712049012921</v>
      </c>
      <c r="Q1495" s="309">
        <v>346</v>
      </c>
      <c r="R1495" s="310">
        <v>276</v>
      </c>
      <c r="S1495" s="127">
        <f t="shared" si="200"/>
        <v>-20.23121387283237</v>
      </c>
      <c r="T1495" s="309">
        <v>22.401</v>
      </c>
      <c r="U1495" s="310">
        <v>15.904999999999999</v>
      </c>
      <c r="V1495" s="127">
        <f t="shared" si="201"/>
        <v>-28.998705414936836</v>
      </c>
    </row>
    <row r="1496" spans="1:28" ht="15.75" customHeight="1">
      <c r="A1496" s="136" t="str">
        <f>F1487&amp;"m08"</f>
        <v>ZRSm08</v>
      </c>
      <c r="B1496" s="146" t="str">
        <f>IF($F$1="de",headings!$C$13,IF($F$1="fr",headings!$B$13,headings!$A$13))</f>
        <v>August</v>
      </c>
      <c r="C1496" s="294">
        <v>31</v>
      </c>
      <c r="D1496" s="312">
        <v>30</v>
      </c>
      <c r="E1496" s="127">
        <f t="shared" si="196"/>
        <v>-3.2258064516128968</v>
      </c>
      <c r="F1496" s="294">
        <v>2.1480000000000001</v>
      </c>
      <c r="G1496" s="312">
        <v>2.1</v>
      </c>
      <c r="H1496" s="127">
        <f t="shared" si="197"/>
        <v>-2.2346368715083713</v>
      </c>
      <c r="I1496" s="312">
        <v>1.3</v>
      </c>
      <c r="J1496" s="313">
        <v>0.8</v>
      </c>
      <c r="K1496" s="294">
        <v>499</v>
      </c>
      <c r="L1496" s="312">
        <v>559</v>
      </c>
      <c r="M1496" s="127">
        <f t="shared" si="198"/>
        <v>12.024048096192374</v>
      </c>
      <c r="N1496" s="294">
        <v>41.847000000000001</v>
      </c>
      <c r="O1496" s="312">
        <v>45.923000000000002</v>
      </c>
      <c r="P1496" s="127">
        <f t="shared" si="199"/>
        <v>9.7402442230028328</v>
      </c>
      <c r="Q1496" s="294">
        <v>333</v>
      </c>
      <c r="R1496" s="312">
        <v>358</v>
      </c>
      <c r="S1496" s="127">
        <f t="shared" si="200"/>
        <v>7.5075075075075119</v>
      </c>
      <c r="T1496" s="294">
        <v>20.696999999999999</v>
      </c>
      <c r="U1496" s="312">
        <v>20.574999999999999</v>
      </c>
      <c r="V1496" s="127">
        <f t="shared" si="201"/>
        <v>-0.58945740928636781</v>
      </c>
    </row>
    <row r="1497" spans="1:28" ht="15.75" customHeight="1" thickBot="1">
      <c r="A1497" s="136" t="str">
        <f>F1487&amp;"m09"</f>
        <v>ZRSm09</v>
      </c>
      <c r="B1497" s="146" t="str">
        <f>IF($F$1="de",headings!$C$14,IF($F$1="fr",headings!$B$14,headings!$A$14))</f>
        <v>September</v>
      </c>
      <c r="C1497" s="295">
        <v>31</v>
      </c>
      <c r="D1497" s="312">
        <v>30</v>
      </c>
      <c r="E1497" s="129">
        <f t="shared" si="196"/>
        <v>-3.2258064516128968</v>
      </c>
      <c r="F1497" s="295">
        <v>1.978</v>
      </c>
      <c r="G1497" s="314">
        <v>1.9</v>
      </c>
      <c r="H1497" s="129">
        <f t="shared" si="197"/>
        <v>-3.9433771486349798</v>
      </c>
      <c r="I1497" s="315">
        <v>1.3</v>
      </c>
      <c r="J1497" s="316">
        <v>0.6</v>
      </c>
      <c r="K1497" s="295">
        <v>458</v>
      </c>
      <c r="L1497" s="314">
        <v>459</v>
      </c>
      <c r="M1497" s="129">
        <f t="shared" si="198"/>
        <v>0.2183406113537103</v>
      </c>
      <c r="N1497" s="295">
        <v>33.966999999999999</v>
      </c>
      <c r="O1497" s="314">
        <v>40.377000000000002</v>
      </c>
      <c r="P1497" s="129">
        <f t="shared" si="199"/>
        <v>18.871257396885227</v>
      </c>
      <c r="Q1497" s="295">
        <v>346</v>
      </c>
      <c r="R1497" s="314">
        <v>279</v>
      </c>
      <c r="S1497" s="129">
        <f t="shared" si="200"/>
        <v>-19.364161849710982</v>
      </c>
      <c r="T1497" s="295">
        <v>20.925000000000001</v>
      </c>
      <c r="U1497" s="314">
        <v>17.166</v>
      </c>
      <c r="V1497" s="129">
        <f t="shared" si="201"/>
        <v>-17.964157706093189</v>
      </c>
    </row>
    <row r="1498" spans="1:28" ht="15.75" customHeight="1" thickTop="1">
      <c r="A1498" s="136" t="str">
        <f>F1487&amp;"m10"</f>
        <v>ZRSm10</v>
      </c>
      <c r="B1498" s="362" t="str">
        <f>IF($F$1="de",headings!$C$15,IF($F$1="fr",headings!$B$15,headings!$A$15))</f>
        <v>October</v>
      </c>
      <c r="C1498" s="317">
        <v>37</v>
      </c>
      <c r="D1498" s="310">
        <v>19</v>
      </c>
      <c r="E1498" s="127">
        <f t="shared" si="196"/>
        <v>-48.648648648648653</v>
      </c>
      <c r="F1498" s="317">
        <v>2.2890000000000001</v>
      </c>
      <c r="G1498" s="312">
        <v>1.2</v>
      </c>
      <c r="H1498" s="127">
        <f t="shared" si="197"/>
        <v>-47.575360419397114</v>
      </c>
      <c r="I1498" s="312">
        <v>0.8</v>
      </c>
      <c r="J1498" s="313">
        <v>0.4</v>
      </c>
      <c r="K1498" s="317">
        <v>435</v>
      </c>
      <c r="L1498" s="312">
        <v>339</v>
      </c>
      <c r="M1498" s="127">
        <f t="shared" si="198"/>
        <v>-22.068965517241381</v>
      </c>
      <c r="N1498" s="317">
        <v>36.182000000000002</v>
      </c>
      <c r="O1498" s="312">
        <v>23.844999999999999</v>
      </c>
      <c r="P1498" s="127">
        <f t="shared" si="199"/>
        <v>-34.097064838870168</v>
      </c>
      <c r="Q1498" s="317">
        <v>290</v>
      </c>
      <c r="R1498" s="312">
        <v>233</v>
      </c>
      <c r="S1498" s="127">
        <f t="shared" si="200"/>
        <v>-19.655172413793096</v>
      </c>
      <c r="T1498" s="317">
        <v>17.742000000000001</v>
      </c>
      <c r="U1498" s="312">
        <v>10.499000000000001</v>
      </c>
      <c r="V1498" s="127">
        <f t="shared" si="201"/>
        <v>-40.824033367151394</v>
      </c>
      <c r="X1498" s="137"/>
    </row>
    <row r="1499" spans="1:28" ht="15.75" customHeight="1">
      <c r="A1499" s="136" t="str">
        <f>F1487&amp;"m11"</f>
        <v>ZRSm11</v>
      </c>
      <c r="B1499" s="362" t="str">
        <f>IF($F$1="de",headings!$C$16,IF($F$1="fr",headings!$B$16,headings!$A$16))</f>
        <v>November</v>
      </c>
      <c r="C1499" s="317">
        <v>34</v>
      </c>
      <c r="D1499" s="312">
        <v>10</v>
      </c>
      <c r="E1499" s="127">
        <v>-70.588235294117652</v>
      </c>
      <c r="F1499" s="317">
        <v>2.0350000000000001</v>
      </c>
      <c r="G1499" s="312">
        <v>0.8</v>
      </c>
      <c r="H1499" s="127">
        <v>-60.68796068796069</v>
      </c>
      <c r="I1499" s="312">
        <v>0.3</v>
      </c>
      <c r="J1499" s="313">
        <v>0.5</v>
      </c>
      <c r="K1499" s="317">
        <v>427</v>
      </c>
      <c r="L1499" s="312">
        <v>351</v>
      </c>
      <c r="M1499" s="127">
        <v>-17.798594847775178</v>
      </c>
      <c r="N1499" s="317">
        <v>32.146000000000001</v>
      </c>
      <c r="O1499" s="312">
        <v>25.891999999999999</v>
      </c>
      <c r="P1499" s="127">
        <v>-19.454986623530147</v>
      </c>
      <c r="Q1499" s="317">
        <v>283</v>
      </c>
      <c r="R1499" s="312">
        <v>219</v>
      </c>
      <c r="S1499" s="127">
        <v>-22.614840989399298</v>
      </c>
      <c r="T1499" s="317">
        <v>15.714</v>
      </c>
      <c r="U1499" s="312">
        <v>10.592000000000001</v>
      </c>
      <c r="V1499" s="127">
        <v>-32.595138093419891</v>
      </c>
      <c r="X1499" s="137"/>
    </row>
    <row r="1500" spans="1:28" ht="15.75" customHeight="1" thickBot="1">
      <c r="A1500" s="136" t="str">
        <f>F1487&amp;"m12"</f>
        <v>ZRSm12</v>
      </c>
      <c r="B1500" s="146" t="str">
        <f>IF($F$1="de",headings!$C$17,IF($F$1="fr",headings!$B$17,headings!$A$17))</f>
        <v>December</v>
      </c>
      <c r="C1500" s="325">
        <v>33</v>
      </c>
      <c r="D1500" s="314">
        <v>23</v>
      </c>
      <c r="E1500" s="129">
        <v>-30.303030303030297</v>
      </c>
      <c r="F1500" s="325">
        <v>2.198</v>
      </c>
      <c r="G1500" s="314">
        <v>1.8</v>
      </c>
      <c r="H1500" s="129">
        <v>-18.107370336669689</v>
      </c>
      <c r="I1500" s="314">
        <v>0.9</v>
      </c>
      <c r="J1500" s="316">
        <v>0.9</v>
      </c>
      <c r="K1500" s="325">
        <v>343</v>
      </c>
      <c r="L1500" s="314">
        <v>443</v>
      </c>
      <c r="M1500" s="129">
        <v>29.154518950437335</v>
      </c>
      <c r="N1500" s="325">
        <v>23.164999999999999</v>
      </c>
      <c r="O1500" s="314">
        <v>41.9</v>
      </c>
      <c r="P1500" s="129">
        <v>80.876322037556662</v>
      </c>
      <c r="Q1500" s="325">
        <v>253</v>
      </c>
      <c r="R1500" s="314">
        <v>229</v>
      </c>
      <c r="S1500" s="129">
        <v>-9.4861660079051404</v>
      </c>
      <c r="T1500" s="325">
        <v>12.864000000000001</v>
      </c>
      <c r="U1500" s="314">
        <v>14.739000000000001</v>
      </c>
      <c r="V1500" s="129">
        <v>14.575559701492537</v>
      </c>
      <c r="X1500" s="137"/>
    </row>
    <row r="1501" spans="1:28" ht="14.4" thickTop="1" thickBot="1">
      <c r="B1501" s="146"/>
      <c r="C1501" s="146"/>
      <c r="D1501" s="146"/>
      <c r="E1501" s="146"/>
      <c r="F1501" s="146"/>
      <c r="G1501" s="146"/>
      <c r="H1501" s="146"/>
      <c r="I1501" s="146"/>
      <c r="J1501" s="146"/>
      <c r="K1501" s="146"/>
      <c r="L1501" s="146"/>
      <c r="M1501" s="146"/>
      <c r="N1501" s="146"/>
      <c r="O1501" s="146"/>
      <c r="P1501" s="146"/>
      <c r="Q1501" s="146"/>
      <c r="R1501" s="146"/>
      <c r="S1501" s="146"/>
      <c r="T1501" s="146"/>
      <c r="U1501" s="146"/>
      <c r="V1501" s="146"/>
      <c r="X1501" s="137"/>
    </row>
    <row r="1502" spans="1:28" s="137" customFormat="1" ht="15.75" customHeight="1" thickTop="1">
      <c r="A1502" s="137" t="str">
        <f>F1487&amp;"q1"</f>
        <v>ZRSq1</v>
      </c>
      <c r="B1502" s="146" t="str">
        <f>IF($F$1="de",headings!$C$31,IF($F$1="fr",headings!$B$31,headings!$A$31))</f>
        <v>Quarter 1</v>
      </c>
      <c r="C1502" s="283">
        <f>IF(C1491=-1,"-1",C1489+C1490+C1491)</f>
        <v>99</v>
      </c>
      <c r="D1502" s="320">
        <f>IF(D1491=-1,"-1",D1489+D1490+D1491)</f>
        <v>82</v>
      </c>
      <c r="E1502" s="124">
        <f>IF(C1491+C1492+C1493&lt;=0,"",IF(D1491=-1,"",D1502/C1502*100-100))</f>
        <v>-17.171717171717177</v>
      </c>
      <c r="F1502" s="283">
        <f>IF(F1491=-1,"-1",F1489+F1490+F1491)</f>
        <v>5.5579999999999998</v>
      </c>
      <c r="G1502" s="320">
        <f>IF(G1491=-1,"-1",G1489+G1490+G1491)</f>
        <v>5.3</v>
      </c>
      <c r="H1502" s="124">
        <f>IF(F1491+F1492+F1493&lt;=0,"",IF(G1491=-1,"",G1502/F1502*100-100))</f>
        <v>-4.6419575386829877</v>
      </c>
      <c r="I1502" s="320">
        <f>IF(I1491=-1,"-1",I1489+I1490+I1491)</f>
        <v>3.6</v>
      </c>
      <c r="J1502" s="367">
        <f>IF(J1491=-1,"-1",J1489+J1490+J1491)</f>
        <v>1.7</v>
      </c>
      <c r="K1502" s="283">
        <f>IF(K1491=-1,"-1",K1489+K1490+K1491)</f>
        <v>1097</v>
      </c>
      <c r="L1502" s="320">
        <f>IF(L1491=-1,"-1",L1489+L1490+L1491)</f>
        <v>1244</v>
      </c>
      <c r="M1502" s="124">
        <f>IF(K1491+K1492+K1493&lt;=0,"",IF(L1491=-1,"",L1502/K1502*100-100))</f>
        <v>13.400182315405658</v>
      </c>
      <c r="N1502" s="283">
        <f>IF(N1491=-1,"-1",N1489+N1490+N1491)</f>
        <v>76.941999999999993</v>
      </c>
      <c r="O1502" s="320">
        <f>IF(O1491=-1,"-1",O1489+O1490+O1491)</f>
        <v>102.392</v>
      </c>
      <c r="P1502" s="124">
        <f>IF(N1491+N1492+N1493&lt;=0,"",IF(O1491=-1,"",O1502/N1502*100-100))</f>
        <v>33.076863091679456</v>
      </c>
      <c r="Q1502" s="283">
        <f>IF(Q1491=-1,"-1",Q1489+Q1490+Q1491)</f>
        <v>707</v>
      </c>
      <c r="R1502" s="320">
        <f>IF(R1491=-1,"-1",R1489+R1490+R1491)</f>
        <v>834</v>
      </c>
      <c r="S1502" s="124">
        <f>IF(Q1491+Q1492+Q1493&lt;=0,"",IF(R1491=-1,"",R1502/Q1502*100-100))</f>
        <v>17.963224893917968</v>
      </c>
      <c r="T1502" s="283">
        <f>IF(T1491=-1,"-1",T1489+T1490+T1491)</f>
        <v>28.673999999999999</v>
      </c>
      <c r="U1502" s="320">
        <f>IF(U1491=-1,"-1",U1489+U1490+U1491)</f>
        <v>49.244999999999997</v>
      </c>
      <c r="V1502" s="124">
        <f>IF(T1491+T1492+T1493&lt;=0,"",IF(U1491=-1,"",U1502/T1502*100-100))</f>
        <v>71.74094998953754</v>
      </c>
      <c r="X1502" s="136"/>
      <c r="AA1502" s="244"/>
      <c r="AB1502" s="244"/>
    </row>
    <row r="1503" spans="1:28" s="137" customFormat="1" ht="15.75" customHeight="1">
      <c r="A1503" s="137" t="str">
        <f>F1487&amp;"q2"</f>
        <v>ZRSq2</v>
      </c>
      <c r="B1503" s="146" t="str">
        <f>IF($F$1="de",headings!$C$32,IF($F$1="fr",headings!$B$32,headings!$A$32))</f>
        <v>Quarter 2</v>
      </c>
      <c r="C1503" s="284">
        <f>IF(C1494=-1,"-1",C1492+C1493+C1494)</f>
        <v>98</v>
      </c>
      <c r="D1503" s="323">
        <f>IF(D1494=-1,"-1",D1492+D1493+D1494)</f>
        <v>86</v>
      </c>
      <c r="E1503" s="127">
        <f>IF(C1492+C1493+C1494&lt;=0,"",IF(D1494=-1,"",D1503/C1503*100-100))</f>
        <v>-12.244897959183675</v>
      </c>
      <c r="F1503" s="284">
        <f>IF(F1494=-1,"-1",F1492+F1493+F1494)</f>
        <v>6.1389999999999993</v>
      </c>
      <c r="G1503" s="323">
        <f>IF(G1494=-1,"-1",G1492+G1493+G1494)</f>
        <v>6</v>
      </c>
      <c r="H1503" s="127">
        <f>IF(F1492+F1493+F1494&lt;=0,"",IF(G1494=-1,"",G1503/F1503*100-100))</f>
        <v>-2.2642124124450049</v>
      </c>
      <c r="I1503" s="323">
        <f>IF(I1494=-1,"-1",I1492+I1493+I1494)</f>
        <v>4.4000000000000004</v>
      </c>
      <c r="J1503" s="368">
        <f>IF(J1494=-1,"-1",J1492+J1493+J1494)</f>
        <v>1.5999999999999999</v>
      </c>
      <c r="K1503" s="284">
        <f>IF(K1494=-1,"-1",K1492+K1493+K1494)</f>
        <v>1271</v>
      </c>
      <c r="L1503" s="323">
        <f>IF(L1494=-1,"-1",L1492+L1493+L1494)</f>
        <v>1242</v>
      </c>
      <c r="M1503" s="127">
        <f>IF(K1492+K1493+K1494&lt;=0,"",IF(L1494=-1,"",L1503/K1503*100-100))</f>
        <v>-2.2816679779701019</v>
      </c>
      <c r="N1503" s="284">
        <f>IF(N1494=-1,"-1",N1492+N1493+N1494)</f>
        <v>100.95500000000001</v>
      </c>
      <c r="O1503" s="323">
        <f>IF(O1494=-1,"-1",O1492+O1493+O1494)</f>
        <v>99.86099999999999</v>
      </c>
      <c r="P1503" s="127">
        <f>IF(N1492+N1493+N1494&lt;=0,"",IF(O1494=-1,"",O1503/N1503*100-100))</f>
        <v>-1.0836511316923634</v>
      </c>
      <c r="Q1503" s="284">
        <f>IF(Q1494=-1,"-1",Q1492+Q1493+Q1494)</f>
        <v>840</v>
      </c>
      <c r="R1503" s="323">
        <f>IF(R1494=-1,"-1",R1492+R1493+R1494)</f>
        <v>811</v>
      </c>
      <c r="S1503" s="127">
        <f>IF(Q1492+Q1493+Q1494&lt;=0,"",IF(R1494=-1,"",R1503/Q1503*100-100))</f>
        <v>-3.452380952380949</v>
      </c>
      <c r="T1503" s="284">
        <f>IF(T1494=-1,"-1",T1492+T1493+T1494)</f>
        <v>45.037999999999997</v>
      </c>
      <c r="U1503" s="323">
        <f>IF(U1494=-1,"-1",U1492+U1493+U1494)</f>
        <v>46.929000000000002</v>
      </c>
      <c r="V1503" s="127">
        <f>IF(T1492+T1493+T1494&lt;=0,"",IF(U1494=-1,"",U1503/T1503*100-100))</f>
        <v>4.1986766730316702</v>
      </c>
      <c r="X1503" s="138"/>
      <c r="AA1503" s="244"/>
      <c r="AB1503" s="244"/>
    </row>
    <row r="1504" spans="1:28" s="137" customFormat="1" ht="15.75" customHeight="1">
      <c r="A1504" s="137" t="str">
        <f>F1487&amp;"q3"</f>
        <v>ZRSq3</v>
      </c>
      <c r="B1504" s="146" t="str">
        <f>IF($F$1="de",headings!$C$33,IF($F$1="fr",headings!$B$33,headings!$A$33))</f>
        <v>Quarter 3</v>
      </c>
      <c r="C1504" s="284">
        <f>IF(C1497=-1,"-1",C1495+C1496+C1497)</f>
        <v>94</v>
      </c>
      <c r="D1504" s="323">
        <f>IF(D1497=-1,"-1",D1495+D1496+D1497)</f>
        <v>89</v>
      </c>
      <c r="E1504" s="127">
        <f>IF(C1495+C1496+C1497&lt;=0,"",IF(D1497=-1,"",D1504/C1504*100-100))</f>
        <v>-5.3191489361702082</v>
      </c>
      <c r="F1504" s="284">
        <f>IF(F1497=-1,"-1",F1495+F1496+F1497)</f>
        <v>6.51</v>
      </c>
      <c r="G1504" s="323">
        <f>IF(G1497=-1,"-1",G1495+G1496+G1497)</f>
        <v>6.2000000000000011</v>
      </c>
      <c r="H1504" s="127">
        <f>IF(F1495+F1496+F1497&lt;=0,"",IF(G1497=-1,"",G1504/F1504*100-100))</f>
        <v>-4.761904761904745</v>
      </c>
      <c r="I1504" s="323">
        <f>IF(I1497=-1,"-1",I1495+I1496+I1497)</f>
        <v>4.0999999999999996</v>
      </c>
      <c r="J1504" s="368">
        <f>IF(J1497=-1,"-1",J1495+J1496+J1497)</f>
        <v>2.1</v>
      </c>
      <c r="K1504" s="284">
        <f>IF(K1497=-1,"-1",K1495+K1496+K1497)</f>
        <v>1421</v>
      </c>
      <c r="L1504" s="323">
        <f>IF(L1497=-1,"-1",L1495+L1496+L1497)</f>
        <v>1487</v>
      </c>
      <c r="M1504" s="127">
        <f>IF(K1495+K1496+K1497&lt;=0,"",IF(L1497=-1,"",L1504/K1504*100-100))</f>
        <v>4.6446164672765633</v>
      </c>
      <c r="N1504" s="284">
        <f>IF(N1497=-1,"-1",N1495+N1496+N1497)</f>
        <v>112.539</v>
      </c>
      <c r="O1504" s="323">
        <f>IF(O1497=-1,"-1",O1495+O1496+O1497)</f>
        <v>126.72200000000001</v>
      </c>
      <c r="P1504" s="127">
        <f>IF(N1495+N1496+N1497&lt;=0,"",IF(O1497=-1,"",O1504/N1504*100-100))</f>
        <v>12.602742160495481</v>
      </c>
      <c r="Q1504" s="284">
        <f>IF(Q1497=-1,"-1",Q1495+Q1496+Q1497)</f>
        <v>1025</v>
      </c>
      <c r="R1504" s="323">
        <f>IF(R1497=-1,"-1",R1495+R1496+R1497)</f>
        <v>913</v>
      </c>
      <c r="S1504" s="127">
        <f>IF(Q1495+Q1496+Q1497&lt;=0,"",IF(R1497=-1,"",R1504/Q1504*100-100))</f>
        <v>-10.926829268292678</v>
      </c>
      <c r="T1504" s="284">
        <f>IF(T1497=-1,"-1",T1495+T1496+T1497)</f>
        <v>64.022999999999996</v>
      </c>
      <c r="U1504" s="323">
        <f>IF(U1497=-1,"-1",U1495+U1496+U1497)</f>
        <v>53.646000000000001</v>
      </c>
      <c r="V1504" s="127">
        <f>IF(T1495+T1496+T1497&lt;=0,"",IF(U1497=-1,"",U1504/T1504*100-100))</f>
        <v>-16.208237664589291</v>
      </c>
      <c r="X1504" s="136"/>
      <c r="AA1504" s="244"/>
      <c r="AB1504" s="244"/>
    </row>
    <row r="1505" spans="1:28" s="137" customFormat="1" ht="15.75" customHeight="1" thickBot="1">
      <c r="A1505" s="137" t="str">
        <f>F1487&amp;"q4"</f>
        <v>ZRSq4</v>
      </c>
      <c r="B1505" s="146" t="str">
        <f>IF($F$1="de",headings!$C$34,IF($F$1="fr",headings!$B$34,headings!$A$34))</f>
        <v>Quarter 4</v>
      </c>
      <c r="C1505" s="285">
        <f>IF(C1500=-1,"-1",C1498+C1499+C1500)</f>
        <v>104</v>
      </c>
      <c r="D1505" s="326">
        <f>IF(D1500=-1,"-1",D1498+D1499+D1500)</f>
        <v>52</v>
      </c>
      <c r="E1505" s="341">
        <f>IF(C1498+C1499+C1500&lt;=0,"",IF(D1500=-1,"",D1505/C1505*100-100))</f>
        <v>-50</v>
      </c>
      <c r="F1505" s="285">
        <f>IF(F1500=-1,"-1",F1498+F1499+F1500)</f>
        <v>6.5220000000000002</v>
      </c>
      <c r="G1505" s="326">
        <f>IF(G1500=-1,"-1",G1498+G1499+G1500)</f>
        <v>3.8</v>
      </c>
      <c r="H1505" s="129">
        <f>IF(F1498+F1499+F1500&lt;=0,"",IF(G1500=-1,"",G1505/F1505*100-100))</f>
        <v>-41.735663906777063</v>
      </c>
      <c r="I1505" s="326">
        <f>IF(I1500=-1,"-1",I1498+I1499+I1500)</f>
        <v>2</v>
      </c>
      <c r="J1505" s="369">
        <f>IF(J1500=-1,"-1",J1498+J1499+J1500)</f>
        <v>1.8</v>
      </c>
      <c r="K1505" s="285">
        <f>IF(K1500=-1,"-1",K1498+K1499+K1500)</f>
        <v>1205</v>
      </c>
      <c r="L1505" s="326">
        <f>IF(L1500=-1,"-1",L1498+L1499+L1500)</f>
        <v>1133</v>
      </c>
      <c r="M1505" s="129">
        <f>IF(K1498+K1499+K1500&lt;=0,"",IF(L1500=-1,"",L1505/K1505*100-100))</f>
        <v>-5.9751037344398412</v>
      </c>
      <c r="N1505" s="285">
        <f>IF(N1500=-1,"-1",N1498+N1499+N1500)</f>
        <v>91.492999999999995</v>
      </c>
      <c r="O1505" s="326">
        <f>IF(O1500=-1,"-1",O1498+O1499+O1500)</f>
        <v>91.637</v>
      </c>
      <c r="P1505" s="129">
        <f>IF(N1498+N1499+N1500&lt;=0,"",IF(O1500=-1,"",O1505/N1505*100-100))</f>
        <v>0.15738908987572131</v>
      </c>
      <c r="Q1505" s="285">
        <f>IF(Q1500=-1,"-1",Q1498+Q1499+Q1500)</f>
        <v>826</v>
      </c>
      <c r="R1505" s="326">
        <f>IF(R1500=-1,"-1",R1498+R1499+R1500)</f>
        <v>681</v>
      </c>
      <c r="S1505" s="129">
        <f>IF(Q1498+Q1499+Q1500&lt;=0,"",IF(R1500=-1,"",R1505/Q1505*100-100))</f>
        <v>-17.554479418886189</v>
      </c>
      <c r="T1505" s="285">
        <f>IF(T1500=-1,"-1",T1498+T1499+T1500)</f>
        <v>46.320000000000007</v>
      </c>
      <c r="U1505" s="326">
        <f>IF(U1500=-1,"-1",U1498+U1499+U1500)</f>
        <v>35.83</v>
      </c>
      <c r="V1505" s="129">
        <f>IF(T1498+T1499+T1500&lt;=0,"",IF(U1500=-1,"",U1505/T1505*100-100))</f>
        <v>-22.64680483592403</v>
      </c>
      <c r="X1505" s="136"/>
      <c r="AA1505" s="244"/>
      <c r="AB1505" s="244"/>
    </row>
    <row r="1506" spans="1:28" ht="14.4" thickTop="1" thickBot="1">
      <c r="B1506" s="146"/>
      <c r="C1506" s="158"/>
      <c r="D1506" s="146"/>
      <c r="E1506" s="146"/>
      <c r="F1506" s="158"/>
      <c r="G1506" s="146"/>
      <c r="H1506" s="146"/>
      <c r="I1506" s="146"/>
      <c r="J1506" s="362"/>
      <c r="K1506" s="158"/>
      <c r="L1506" s="146"/>
      <c r="M1506" s="146"/>
      <c r="N1506" s="158"/>
      <c r="O1506" s="146"/>
      <c r="P1506" s="146"/>
      <c r="Q1506" s="158"/>
      <c r="R1506" s="146"/>
      <c r="S1506" s="146"/>
      <c r="T1506" s="158"/>
      <c r="U1506" s="146"/>
      <c r="V1506" s="146"/>
    </row>
    <row r="1507" spans="1:28" s="138" customFormat="1" ht="15.75" customHeight="1" thickTop="1" thickBot="1">
      <c r="A1507" s="138" t="str">
        <f>F1487&amp;"y"</f>
        <v>ZRSy</v>
      </c>
      <c r="B1507" s="152" t="str">
        <f>IF($F$1="de",headings!$C$35,IF($F$1="fr",headings!$B$35,headings!$A$35))</f>
        <v>Full year</v>
      </c>
      <c r="C1507" s="286">
        <f>IF(C1500=-1,"-1",SUM(C1502:C1505))</f>
        <v>395</v>
      </c>
      <c r="D1507" s="329">
        <f>IF(D1500=-1,"-1",SUM(D1502:D1505))</f>
        <v>309</v>
      </c>
      <c r="E1507" s="212">
        <f>IF(SUM(C1489:C1500)&lt;=0,"",IF(D1500=-1,"",D1507/C1507*100-100))</f>
        <v>-21.77215189873418</v>
      </c>
      <c r="F1507" s="286">
        <f>IF(F1500=-1,"-1",SUM(F1502:F1505))</f>
        <v>24.728999999999999</v>
      </c>
      <c r="G1507" s="329">
        <f>IF(G1500=-1,"-1",SUM(G1502:G1505))</f>
        <v>21.3</v>
      </c>
      <c r="H1507" s="212">
        <f>IF(SUM(F1489:F1500)&lt;=0,"",IF(G1500=-1,"",G1507/F1507*100-100))</f>
        <v>-13.866310809171409</v>
      </c>
      <c r="I1507" s="329">
        <f>IF(I1500=-1,"-1",SUM(I1502:I1505))</f>
        <v>14.1</v>
      </c>
      <c r="J1507" s="370">
        <f>IF(J1500=-1,"-1",SUM(J1502:J1505))</f>
        <v>7.2</v>
      </c>
      <c r="K1507" s="286">
        <f>IF(K1500=-1,"-1",SUM(K1502:K1505))</f>
        <v>4994</v>
      </c>
      <c r="L1507" s="329">
        <f>IF(L1500=-1,"-1",SUM(L1502:L1505))</f>
        <v>5106</v>
      </c>
      <c r="M1507" s="212">
        <f>IF(SUM(K1489:K1500)&lt;=0,"",IF(L1500=-1,"",L1507/K1507*100-100))</f>
        <v>2.2426912294753834</v>
      </c>
      <c r="N1507" s="286">
        <f>IF(N1500=-1,"-1",SUM(N1502:N1505))</f>
        <v>381.92899999999997</v>
      </c>
      <c r="O1507" s="329">
        <f>IF(O1500=-1,"-1",SUM(O1502:O1505))</f>
        <v>420.61200000000002</v>
      </c>
      <c r="P1507" s="212">
        <f>IF(SUM(N1489:N1500)&lt;=0,"",IF(O1500=-1,"",O1507/N1507*100-100))</f>
        <v>10.128322279795469</v>
      </c>
      <c r="Q1507" s="286">
        <f>IF(Q1500=-1,"-1",SUM(Q1502:Q1505))</f>
        <v>3398</v>
      </c>
      <c r="R1507" s="329">
        <f>IF(R1500=-1,"-1",SUM(R1502:R1505))</f>
        <v>3239</v>
      </c>
      <c r="S1507" s="212">
        <f>IF(SUM(Q1489:Q1500)&lt;=0,"",IF(R1500=-1,"",R1507/Q1507*100-100))</f>
        <v>-4.6792230723955157</v>
      </c>
      <c r="T1507" s="286">
        <f>IF(T1500=-1,"-1",SUM(T1502:T1505))</f>
        <v>184.05500000000001</v>
      </c>
      <c r="U1507" s="329">
        <f>IF(U1500=-1,"-1",SUM(U1502:U1505))</f>
        <v>185.64999999999998</v>
      </c>
      <c r="V1507" s="212">
        <f>IF(SUM(T1489:T1500)&lt;=0,"",IF(U1500=-1,"",U1507/T1507*100-100))</f>
        <v>0.86658879139385192</v>
      </c>
      <c r="X1507" s="136"/>
    </row>
    <row r="1508" spans="1:28" ht="13.8" thickTop="1">
      <c r="B1508" s="147"/>
      <c r="C1508" s="180"/>
      <c r="D1508" s="180"/>
      <c r="E1508" s="180"/>
      <c r="F1508" s="180"/>
      <c r="G1508" s="180"/>
      <c r="H1508" s="180"/>
      <c r="I1508" s="180"/>
      <c r="J1508" s="180"/>
      <c r="K1508" s="180"/>
      <c r="L1508" s="180"/>
      <c r="M1508" s="180"/>
      <c r="N1508" s="180"/>
      <c r="O1508" s="180"/>
      <c r="P1508" s="180"/>
      <c r="Q1508" s="180"/>
      <c r="R1508" s="180"/>
      <c r="S1508" s="180"/>
      <c r="T1508" s="180"/>
      <c r="U1508" s="149"/>
      <c r="V1508" s="149"/>
    </row>
    <row r="1509" spans="1:28">
      <c r="B1509" s="147"/>
      <c r="C1509" s="180"/>
      <c r="D1509" s="180"/>
      <c r="E1509" s="180"/>
      <c r="F1509" s="180"/>
      <c r="G1509" s="180"/>
      <c r="H1509" s="180"/>
      <c r="I1509" s="180"/>
      <c r="J1509" s="180"/>
      <c r="K1509" s="180"/>
      <c r="L1509" s="180"/>
      <c r="M1509" s="180"/>
      <c r="N1509" s="180"/>
      <c r="O1509" s="180"/>
      <c r="P1509" s="180"/>
      <c r="Q1509" s="180"/>
      <c r="R1509" s="180"/>
      <c r="S1509" s="180"/>
      <c r="T1509" s="180"/>
      <c r="U1509" s="149"/>
      <c r="V1509" s="149"/>
    </row>
    <row r="1510" spans="1:28">
      <c r="B1510" s="152" t="str">
        <f>IF($F$1="de",headings!$C$37,IF($F$1="fr",headings!$B$37,headings!$A$37))</f>
        <v>Comments</v>
      </c>
      <c r="C1510" s="1021"/>
      <c r="D1510" s="1022"/>
      <c r="E1510" s="1022"/>
      <c r="F1510" s="1022"/>
      <c r="G1510" s="1022"/>
      <c r="H1510" s="1022"/>
      <c r="I1510" s="1022"/>
      <c r="J1510" s="1022"/>
      <c r="K1510" s="1022"/>
      <c r="L1510" s="1022"/>
      <c r="M1510" s="1022"/>
      <c r="N1510" s="1022"/>
      <c r="O1510" s="1022"/>
      <c r="P1510" s="1022"/>
      <c r="Q1510" s="1022"/>
      <c r="R1510" s="1022"/>
      <c r="S1510" s="1022"/>
      <c r="T1510" s="1023"/>
      <c r="U1510" s="149"/>
      <c r="V1510" s="149"/>
    </row>
    <row r="1511" spans="1:28">
      <c r="B1511" s="151"/>
      <c r="C1511" s="1024"/>
      <c r="D1511" s="1025"/>
      <c r="E1511" s="1025"/>
      <c r="F1511" s="1025"/>
      <c r="G1511" s="1025"/>
      <c r="H1511" s="1025"/>
      <c r="I1511" s="1025"/>
      <c r="J1511" s="1025"/>
      <c r="K1511" s="1025"/>
      <c r="L1511" s="1025"/>
      <c r="M1511" s="1025"/>
      <c r="N1511" s="1025"/>
      <c r="O1511" s="1025"/>
      <c r="P1511" s="1025"/>
      <c r="Q1511" s="1025"/>
      <c r="R1511" s="1025"/>
      <c r="S1511" s="1025"/>
      <c r="T1511" s="1026"/>
      <c r="U1511" s="149"/>
      <c r="V1511" s="149"/>
    </row>
    <row r="1512" spans="1:28">
      <c r="B1512" s="151"/>
      <c r="C1512" s="1024"/>
      <c r="D1512" s="1025"/>
      <c r="E1512" s="1025"/>
      <c r="F1512" s="1025"/>
      <c r="G1512" s="1025"/>
      <c r="H1512" s="1025"/>
      <c r="I1512" s="1025"/>
      <c r="J1512" s="1025"/>
      <c r="K1512" s="1025"/>
      <c r="L1512" s="1025"/>
      <c r="M1512" s="1025"/>
      <c r="N1512" s="1025"/>
      <c r="O1512" s="1025"/>
      <c r="P1512" s="1025"/>
      <c r="Q1512" s="1025"/>
      <c r="R1512" s="1025"/>
      <c r="S1512" s="1025"/>
      <c r="T1512" s="1026"/>
      <c r="U1512" s="149"/>
      <c r="V1512" s="149"/>
      <c r="X1512" s="141"/>
    </row>
    <row r="1513" spans="1:28">
      <c r="B1513" s="151"/>
      <c r="C1513" s="1027"/>
      <c r="D1513" s="1028"/>
      <c r="E1513" s="1028"/>
      <c r="F1513" s="1028"/>
      <c r="G1513" s="1028"/>
      <c r="H1513" s="1028"/>
      <c r="I1513" s="1028"/>
      <c r="J1513" s="1028"/>
      <c r="K1513" s="1028"/>
      <c r="L1513" s="1028"/>
      <c r="M1513" s="1028"/>
      <c r="N1513" s="1028"/>
      <c r="O1513" s="1028"/>
      <c r="P1513" s="1028"/>
      <c r="Q1513" s="1028"/>
      <c r="R1513" s="1028"/>
      <c r="S1513" s="1028"/>
      <c r="T1513" s="1029"/>
      <c r="U1513" s="149"/>
      <c r="V1513" s="149"/>
      <c r="X1513" s="131"/>
    </row>
    <row r="1514" spans="1:28">
      <c r="B1514" s="151"/>
      <c r="C1514" s="180"/>
      <c r="D1514" s="180"/>
      <c r="E1514" s="180"/>
      <c r="F1514" s="180"/>
      <c r="G1514" s="180"/>
      <c r="H1514" s="180"/>
      <c r="I1514" s="180"/>
      <c r="J1514" s="180"/>
      <c r="K1514" s="180"/>
      <c r="L1514" s="180"/>
      <c r="M1514" s="180"/>
      <c r="N1514" s="180"/>
      <c r="O1514" s="180"/>
      <c r="P1514" s="180"/>
      <c r="Q1514" s="180"/>
      <c r="R1514" s="180"/>
      <c r="S1514" s="180"/>
      <c r="T1514" s="180"/>
      <c r="U1514" s="149"/>
      <c r="V1514" s="149"/>
    </row>
    <row r="1515" spans="1:28">
      <c r="A1515" s="142"/>
      <c r="B1515" s="143"/>
      <c r="C1515" s="181"/>
      <c r="D1515" s="181"/>
      <c r="E1515" s="181"/>
      <c r="F1515" s="181"/>
      <c r="G1515" s="181"/>
      <c r="H1515" s="181"/>
      <c r="I1515" s="181"/>
      <c r="J1515" s="181"/>
      <c r="K1515" s="181"/>
      <c r="L1515" s="181"/>
      <c r="M1515" s="181"/>
      <c r="N1515" s="181"/>
      <c r="O1515" s="181"/>
      <c r="P1515" s="181"/>
      <c r="Q1515" s="181"/>
      <c r="R1515" s="181"/>
      <c r="S1515" s="181"/>
      <c r="T1515" s="181"/>
      <c r="U1515" s="181"/>
      <c r="V1515" s="181"/>
    </row>
    <row r="1516" spans="1:28" s="141" customFormat="1" ht="6.75" customHeight="1">
      <c r="B1516" s="146"/>
      <c r="C1516" s="154"/>
      <c r="D1516" s="154"/>
      <c r="E1516" s="155"/>
      <c r="F1516" s="154"/>
      <c r="G1516" s="154"/>
      <c r="H1516" s="155"/>
      <c r="I1516" s="154"/>
      <c r="J1516" s="154"/>
      <c r="K1516" s="155"/>
      <c r="L1516" s="154"/>
      <c r="M1516" s="154"/>
      <c r="N1516" s="155"/>
      <c r="O1516" s="154"/>
      <c r="P1516" s="154"/>
      <c r="Q1516" s="155"/>
      <c r="R1516" s="154"/>
      <c r="S1516" s="154"/>
      <c r="T1516" s="155"/>
      <c r="U1516" s="149"/>
      <c r="V1516" s="149"/>
      <c r="X1516" s="136"/>
      <c r="AA1516" s="239"/>
      <c r="AB1516" s="239"/>
    </row>
    <row r="1517" spans="1:28" s="131" customFormat="1" ht="17.399999999999999">
      <c r="B1517" s="150" t="str">
        <f>IF($F$1="de",headings!$C$3,IF($F$1="fr",headings!$B$3,headings!$A$3))</f>
        <v>Railway Operator:</v>
      </c>
      <c r="C1517" s="156"/>
      <c r="D1517" s="156"/>
      <c r="E1517" s="156"/>
      <c r="F1517" s="1020" t="s">
        <v>27</v>
      </c>
      <c r="G1517" s="1020"/>
      <c r="H1517" s="1020"/>
      <c r="I1517" s="1020"/>
      <c r="J1517" s="1020"/>
      <c r="K1517" s="157"/>
      <c r="L1517" s="157"/>
      <c r="M1517" s="157"/>
      <c r="N1517" s="157"/>
      <c r="O1517" s="157"/>
      <c r="P1517" s="157"/>
      <c r="Q1517" s="158"/>
      <c r="R1517" s="158"/>
      <c r="S1517" s="158"/>
      <c r="T1517" s="158"/>
      <c r="U1517" s="149"/>
      <c r="V1517" s="149"/>
      <c r="X1517" s="136"/>
      <c r="AA1517" s="243"/>
      <c r="AB1517" s="243"/>
    </row>
    <row r="1518" spans="1:28" ht="6.75" customHeight="1" thickBot="1">
      <c r="B1518" s="146"/>
      <c r="C1518" s="157"/>
      <c r="D1518" s="157"/>
      <c r="E1518" s="159"/>
      <c r="F1518" s="157"/>
      <c r="G1518" s="157"/>
      <c r="H1518" s="157"/>
      <c r="I1518" s="157"/>
      <c r="J1518" s="157"/>
      <c r="K1518" s="157"/>
      <c r="L1518" s="157"/>
      <c r="M1518" s="157"/>
      <c r="N1518" s="157"/>
      <c r="O1518" s="157"/>
      <c r="P1518" s="157"/>
      <c r="Q1518" s="157"/>
      <c r="R1518" s="157"/>
      <c r="S1518" s="157"/>
      <c r="T1518" s="160"/>
      <c r="U1518" s="149"/>
      <c r="V1518" s="149"/>
    </row>
    <row r="1519" spans="1:28" ht="15.75" customHeight="1" thickTop="1">
      <c r="A1519" s="136" t="str">
        <f>F1517&amp;"m01"</f>
        <v>ZSm01</v>
      </c>
      <c r="B1519" s="146" t="str">
        <f>IF($F$1="de",headings!$C$6,IF($F$1="fr",headings!$B$6,headings!$A$6))</f>
        <v>January</v>
      </c>
      <c r="C1519" s="293">
        <v>-1</v>
      </c>
      <c r="D1519" s="310">
        <v>-1</v>
      </c>
      <c r="E1519" s="124" t="str">
        <f>IF(C1519&lt;0.001,"",IF(D1519=-1,"",D1519/C1519*100-100))</f>
        <v/>
      </c>
      <c r="F1519" s="164">
        <v>-1</v>
      </c>
      <c r="G1519" s="164">
        <v>-1</v>
      </c>
      <c r="H1519" s="124" t="str">
        <f>IF(F1519&lt;0.001,"",IF(G1519=-1,"",G1519/F1519*100-100))</f>
        <v/>
      </c>
      <c r="I1519" s="164">
        <v>-1</v>
      </c>
      <c r="J1519" s="364">
        <v>-1</v>
      </c>
      <c r="K1519" s="164">
        <v>-1</v>
      </c>
      <c r="L1519" s="164">
        <v>-1</v>
      </c>
      <c r="M1519" s="124" t="str">
        <f>IF(K1519&lt;0.001,"",IF(L1519=-1,"",L1519/K1519*100-100))</f>
        <v/>
      </c>
      <c r="N1519" s="164">
        <v>-1</v>
      </c>
      <c r="O1519" s="164">
        <v>-1</v>
      </c>
      <c r="P1519" s="124" t="str">
        <f>IF(N1519&lt;0.001,"",IF(O1519=-1,"",O1519/N1519*100-100))</f>
        <v/>
      </c>
      <c r="Q1519" s="164">
        <v>-1</v>
      </c>
      <c r="R1519" s="164">
        <v>-1</v>
      </c>
      <c r="S1519" s="124" t="str">
        <f>IF(Q1519&lt;0.001,"",IF(R1519=-1,"",R1519/Q1519*100-100))</f>
        <v/>
      </c>
      <c r="T1519" s="164">
        <v>-1</v>
      </c>
      <c r="U1519" s="164">
        <v>-1</v>
      </c>
      <c r="V1519" s="124" t="str">
        <f>IF(T1519&lt;0.001,"",IF(U1519=-1,"",U1519/T1519*100-100))</f>
        <v/>
      </c>
    </row>
    <row r="1520" spans="1:28" ht="15.75" customHeight="1">
      <c r="A1520" s="136" t="str">
        <f>F1517&amp;"m02"</f>
        <v>ZSm02</v>
      </c>
      <c r="B1520" s="146" t="str">
        <f>IF($F$1="de",headings!$C$7,IF($F$1="fr",headings!$B$7,headings!$A$7))</f>
        <v>February</v>
      </c>
      <c r="C1520" s="294">
        <v>-1</v>
      </c>
      <c r="D1520" s="312">
        <v>-1</v>
      </c>
      <c r="E1520" s="127" t="str">
        <f>IF(C1520&lt;0.001,"",IF(D1520=-1,"",D1520/C1520*100-100))</f>
        <v/>
      </c>
      <c r="F1520" s="166">
        <v>-1</v>
      </c>
      <c r="G1520" s="166">
        <v>-1</v>
      </c>
      <c r="H1520" s="127" t="str">
        <f>IF(F1520&lt;0.001,"",IF(G1520=-1,"",G1520/F1520*100-100))</f>
        <v/>
      </c>
      <c r="I1520" s="166">
        <v>-1</v>
      </c>
      <c r="J1520" s="365">
        <v>-1</v>
      </c>
      <c r="K1520" s="166">
        <v>-1</v>
      </c>
      <c r="L1520" s="166">
        <v>-1</v>
      </c>
      <c r="M1520" s="127" t="str">
        <f>IF(K1520&lt;0.001,"",IF(L1520=-1,"",L1520/K1520*100-100))</f>
        <v/>
      </c>
      <c r="N1520" s="166">
        <v>-1</v>
      </c>
      <c r="O1520" s="166">
        <v>-1</v>
      </c>
      <c r="P1520" s="127" t="str">
        <f>IF(N1520&lt;0.001,"",IF(O1520=-1,"",O1520/N1520*100-100))</f>
        <v/>
      </c>
      <c r="Q1520" s="166">
        <v>-1</v>
      </c>
      <c r="R1520" s="166">
        <v>-1</v>
      </c>
      <c r="S1520" s="127" t="str">
        <f>IF(Q1520&lt;0.001,"",IF(R1520=-1,"",R1520/Q1520*100-100))</f>
        <v/>
      </c>
      <c r="T1520" s="166">
        <v>-1</v>
      </c>
      <c r="U1520" s="166">
        <v>-1</v>
      </c>
      <c r="V1520" s="127" t="str">
        <f>IF(T1520&lt;0.001,"",IF(U1520=-1,"",U1520/T1520*100-100))</f>
        <v/>
      </c>
    </row>
    <row r="1521" spans="1:28" ht="15.75" customHeight="1" thickBot="1">
      <c r="A1521" s="136" t="str">
        <f>F1517&amp;"m03"</f>
        <v>ZSm03</v>
      </c>
      <c r="B1521" s="146" t="str">
        <f>IF($F$1="de",headings!$C$8,IF($F$1="fr",headings!$B$8,headings!$A$8))</f>
        <v>March</v>
      </c>
      <c r="C1521" s="295">
        <v>-1</v>
      </c>
      <c r="D1521" s="312">
        <v>-1</v>
      </c>
      <c r="E1521" s="129" t="str">
        <f>IF(C1521&lt;0.001,"",IF(D1521=-1,"",D1521/C1521*100-100))</f>
        <v/>
      </c>
      <c r="F1521" s="168">
        <v>-1</v>
      </c>
      <c r="G1521" s="168">
        <v>-1</v>
      </c>
      <c r="H1521" s="129" t="str">
        <f>IF(F1521&lt;0.001,"",IF(G1521=-1,"",G1521/F1521*100-100))</f>
        <v/>
      </c>
      <c r="I1521" s="168">
        <v>-1</v>
      </c>
      <c r="J1521" s="366">
        <v>-1</v>
      </c>
      <c r="K1521" s="168">
        <v>-1</v>
      </c>
      <c r="L1521" s="168">
        <v>-1</v>
      </c>
      <c r="M1521" s="129" t="str">
        <f>IF(K1521&lt;0.001,"",IF(L1521=-1,"",L1521/K1521*100-100))</f>
        <v/>
      </c>
      <c r="N1521" s="168">
        <v>-1</v>
      </c>
      <c r="O1521" s="168">
        <v>-1</v>
      </c>
      <c r="P1521" s="129" t="str">
        <f>IF(N1521&lt;0.001,"",IF(O1521=-1,"",O1521/N1521*100-100))</f>
        <v/>
      </c>
      <c r="Q1521" s="168">
        <v>-1</v>
      </c>
      <c r="R1521" s="168">
        <v>-1</v>
      </c>
      <c r="S1521" s="129" t="str">
        <f>IF(Q1521&lt;0.001,"",IF(R1521=-1,"",R1521/Q1521*100-100))</f>
        <v/>
      </c>
      <c r="T1521" s="168">
        <v>-1</v>
      </c>
      <c r="U1521" s="168">
        <v>-1</v>
      </c>
      <c r="V1521" s="129" t="str">
        <f>IF(T1521&lt;0.001,"",IF(U1521=-1,"",U1521/T1521*100-100))</f>
        <v/>
      </c>
    </row>
    <row r="1522" spans="1:28" ht="15.75" customHeight="1" thickTop="1">
      <c r="A1522" s="136" t="str">
        <f>F1517&amp;"m04"</f>
        <v>ZSm04</v>
      </c>
      <c r="B1522" s="146" t="str">
        <f>IF($F$1="de",headings!$C$9,IF($F$1="fr",headings!$B$9,headings!$A$9))</f>
        <v>April</v>
      </c>
      <c r="C1522" s="309">
        <v>-1</v>
      </c>
      <c r="D1522" s="310">
        <v>-1</v>
      </c>
      <c r="E1522" s="124" t="str">
        <f t="shared" ref="E1522:E1530" si="202">IF(C1522&lt;0.001,"",IF(D1522=-1,"",D1522/C1522*100-100))</f>
        <v/>
      </c>
      <c r="F1522" s="164">
        <v>-1</v>
      </c>
      <c r="G1522" s="164">
        <v>-1</v>
      </c>
      <c r="H1522" s="124" t="str">
        <f t="shared" ref="H1522:H1530" si="203">IF(F1522&lt;0.001,"",IF(G1522=-1,"",G1522/F1522*100-100))</f>
        <v/>
      </c>
      <c r="I1522" s="164">
        <v>-1</v>
      </c>
      <c r="J1522" s="364">
        <v>-1</v>
      </c>
      <c r="K1522" s="164">
        <v>-1</v>
      </c>
      <c r="L1522" s="164">
        <v>-1</v>
      </c>
      <c r="M1522" s="124" t="str">
        <f t="shared" ref="M1522:M1530" si="204">IF(K1522&lt;0.001,"",IF(L1522=-1,"",L1522/K1522*100-100))</f>
        <v/>
      </c>
      <c r="N1522" s="164">
        <v>-1</v>
      </c>
      <c r="O1522" s="164">
        <v>-1</v>
      </c>
      <c r="P1522" s="124" t="str">
        <f t="shared" ref="P1522:P1530" si="205">IF(N1522&lt;0.001,"",IF(O1522=-1,"",O1522/N1522*100-100))</f>
        <v/>
      </c>
      <c r="Q1522" s="164">
        <v>-1</v>
      </c>
      <c r="R1522" s="164">
        <v>-1</v>
      </c>
      <c r="S1522" s="124" t="str">
        <f t="shared" ref="S1522:S1530" si="206">IF(Q1522&lt;0.001,"",IF(R1522=-1,"",R1522/Q1522*100-100))</f>
        <v/>
      </c>
      <c r="T1522" s="164">
        <v>-1</v>
      </c>
      <c r="U1522" s="164">
        <v>-1</v>
      </c>
      <c r="V1522" s="124" t="str">
        <f t="shared" ref="V1522:V1530" si="207">IF(T1522&lt;0.001,"",IF(U1522=-1,"",U1522/T1522*100-100))</f>
        <v/>
      </c>
    </row>
    <row r="1523" spans="1:28" ht="15.75" customHeight="1">
      <c r="A1523" s="136" t="str">
        <f>F1517&amp;"m05"</f>
        <v>ZSm05</v>
      </c>
      <c r="B1523" s="146" t="str">
        <f>IF($F$1="de",headings!$C$10,IF($F$1="fr",headings!$B$10,headings!$A$10))</f>
        <v>May</v>
      </c>
      <c r="C1523" s="294">
        <v>-1</v>
      </c>
      <c r="D1523" s="312">
        <v>-1</v>
      </c>
      <c r="E1523" s="127" t="str">
        <f t="shared" si="202"/>
        <v/>
      </c>
      <c r="F1523" s="166">
        <v>-1</v>
      </c>
      <c r="G1523" s="166">
        <v>-1</v>
      </c>
      <c r="H1523" s="127" t="str">
        <f t="shared" si="203"/>
        <v/>
      </c>
      <c r="I1523" s="166">
        <v>-1</v>
      </c>
      <c r="J1523" s="365">
        <v>-1</v>
      </c>
      <c r="K1523" s="166">
        <v>-1</v>
      </c>
      <c r="L1523" s="166">
        <v>-1</v>
      </c>
      <c r="M1523" s="127" t="str">
        <f t="shared" si="204"/>
        <v/>
      </c>
      <c r="N1523" s="166">
        <v>-1</v>
      </c>
      <c r="O1523" s="166">
        <v>-1</v>
      </c>
      <c r="P1523" s="127" t="str">
        <f t="shared" si="205"/>
        <v/>
      </c>
      <c r="Q1523" s="166">
        <v>-1</v>
      </c>
      <c r="R1523" s="166">
        <v>-1</v>
      </c>
      <c r="S1523" s="127" t="str">
        <f t="shared" si="206"/>
        <v/>
      </c>
      <c r="T1523" s="166">
        <v>-1</v>
      </c>
      <c r="U1523" s="166">
        <v>-1</v>
      </c>
      <c r="V1523" s="127" t="str">
        <f t="shared" si="207"/>
        <v/>
      </c>
    </row>
    <row r="1524" spans="1:28" ht="15.75" customHeight="1" thickBot="1">
      <c r="A1524" s="136" t="str">
        <f>F1517&amp;"m06"</f>
        <v>ZSm06</v>
      </c>
      <c r="B1524" s="146" t="str">
        <f>IF($F$1="de",headings!$C$11,IF($F$1="fr",headings!$B$11,headings!$A$11))</f>
        <v>June</v>
      </c>
      <c r="C1524" s="295">
        <v>-1</v>
      </c>
      <c r="D1524" s="312">
        <v>-1</v>
      </c>
      <c r="E1524" s="129" t="str">
        <f t="shared" si="202"/>
        <v/>
      </c>
      <c r="F1524" s="168">
        <v>-1</v>
      </c>
      <c r="G1524" s="168">
        <v>-1</v>
      </c>
      <c r="H1524" s="129" t="str">
        <f t="shared" si="203"/>
        <v/>
      </c>
      <c r="I1524" s="168">
        <v>-1</v>
      </c>
      <c r="J1524" s="366">
        <v>-1</v>
      </c>
      <c r="K1524" s="168">
        <v>-1</v>
      </c>
      <c r="L1524" s="168">
        <v>-1</v>
      </c>
      <c r="M1524" s="129" t="str">
        <f t="shared" si="204"/>
        <v/>
      </c>
      <c r="N1524" s="168">
        <v>-1</v>
      </c>
      <c r="O1524" s="168">
        <v>-1</v>
      </c>
      <c r="P1524" s="129" t="str">
        <f t="shared" si="205"/>
        <v/>
      </c>
      <c r="Q1524" s="168">
        <v>-1</v>
      </c>
      <c r="R1524" s="168">
        <v>-1</v>
      </c>
      <c r="S1524" s="129" t="str">
        <f t="shared" si="206"/>
        <v/>
      </c>
      <c r="T1524" s="168">
        <v>-1</v>
      </c>
      <c r="U1524" s="168">
        <v>-1</v>
      </c>
      <c r="V1524" s="129" t="str">
        <f t="shared" si="207"/>
        <v/>
      </c>
    </row>
    <row r="1525" spans="1:28" ht="15.75" customHeight="1" thickTop="1">
      <c r="A1525" s="136" t="str">
        <f>F1517&amp;"m07"</f>
        <v>ZSm07</v>
      </c>
      <c r="B1525" s="146" t="str">
        <f>IF($F$1="de",headings!$C$12,IF($F$1="fr",headings!$B$12,headings!$A$12))</f>
        <v>July</v>
      </c>
      <c r="C1525" s="309">
        <v>-1</v>
      </c>
      <c r="D1525" s="310">
        <v>-1</v>
      </c>
      <c r="E1525" s="127" t="str">
        <f t="shared" si="202"/>
        <v/>
      </c>
      <c r="F1525" s="164">
        <v>-1</v>
      </c>
      <c r="G1525" s="164">
        <v>-1</v>
      </c>
      <c r="H1525" s="127" t="str">
        <f t="shared" si="203"/>
        <v/>
      </c>
      <c r="I1525" s="164">
        <v>-1</v>
      </c>
      <c r="J1525" s="364">
        <v>-1</v>
      </c>
      <c r="K1525" s="164">
        <v>-1</v>
      </c>
      <c r="L1525" s="164">
        <v>-1</v>
      </c>
      <c r="M1525" s="127" t="str">
        <f t="shared" si="204"/>
        <v/>
      </c>
      <c r="N1525" s="164">
        <v>-1</v>
      </c>
      <c r="O1525" s="164">
        <v>-1</v>
      </c>
      <c r="P1525" s="127" t="str">
        <f t="shared" si="205"/>
        <v/>
      </c>
      <c r="Q1525" s="164">
        <v>-1</v>
      </c>
      <c r="R1525" s="164">
        <v>-1</v>
      </c>
      <c r="S1525" s="127" t="str">
        <f t="shared" si="206"/>
        <v/>
      </c>
      <c r="T1525" s="164">
        <v>-1</v>
      </c>
      <c r="U1525" s="164">
        <v>-1</v>
      </c>
      <c r="V1525" s="127" t="str">
        <f t="shared" si="207"/>
        <v/>
      </c>
    </row>
    <row r="1526" spans="1:28" ht="15.75" customHeight="1">
      <c r="A1526" s="136" t="str">
        <f>F1517&amp;"m08"</f>
        <v>ZSm08</v>
      </c>
      <c r="B1526" s="146" t="str">
        <f>IF($F$1="de",headings!$C$13,IF($F$1="fr",headings!$B$13,headings!$A$13))</f>
        <v>August</v>
      </c>
      <c r="C1526" s="294">
        <v>-1</v>
      </c>
      <c r="D1526" s="312">
        <v>-1</v>
      </c>
      <c r="E1526" s="127" t="str">
        <f t="shared" si="202"/>
        <v/>
      </c>
      <c r="F1526" s="166">
        <v>-1</v>
      </c>
      <c r="G1526" s="166">
        <v>-1</v>
      </c>
      <c r="H1526" s="127" t="str">
        <f t="shared" si="203"/>
        <v/>
      </c>
      <c r="I1526" s="166">
        <v>-1</v>
      </c>
      <c r="J1526" s="365">
        <v>-1</v>
      </c>
      <c r="K1526" s="166">
        <v>-1</v>
      </c>
      <c r="L1526" s="166">
        <v>-1</v>
      </c>
      <c r="M1526" s="127" t="str">
        <f t="shared" si="204"/>
        <v/>
      </c>
      <c r="N1526" s="166">
        <v>-1</v>
      </c>
      <c r="O1526" s="166">
        <v>-1</v>
      </c>
      <c r="P1526" s="127" t="str">
        <f t="shared" si="205"/>
        <v/>
      </c>
      <c r="Q1526" s="166">
        <v>-1</v>
      </c>
      <c r="R1526" s="166">
        <v>-1</v>
      </c>
      <c r="S1526" s="127" t="str">
        <f t="shared" si="206"/>
        <v/>
      </c>
      <c r="T1526" s="166">
        <v>-1</v>
      </c>
      <c r="U1526" s="166">
        <v>-1</v>
      </c>
      <c r="V1526" s="127" t="str">
        <f t="shared" si="207"/>
        <v/>
      </c>
    </row>
    <row r="1527" spans="1:28" ht="15.75" customHeight="1" thickBot="1">
      <c r="A1527" s="136" t="str">
        <f>F1517&amp;"m09"</f>
        <v>ZSm09</v>
      </c>
      <c r="B1527" s="146" t="str">
        <f>IF($F$1="de",headings!$C$14,IF($F$1="fr",headings!$B$14,headings!$A$14))</f>
        <v>September</v>
      </c>
      <c r="C1527" s="295">
        <v>-1</v>
      </c>
      <c r="D1527" s="312">
        <v>-1</v>
      </c>
      <c r="E1527" s="129" t="str">
        <f t="shared" si="202"/>
        <v/>
      </c>
      <c r="F1527" s="168">
        <v>-1</v>
      </c>
      <c r="G1527" s="168">
        <v>-1</v>
      </c>
      <c r="H1527" s="129" t="str">
        <f t="shared" si="203"/>
        <v/>
      </c>
      <c r="I1527" s="168">
        <v>-1</v>
      </c>
      <c r="J1527" s="366">
        <v>-1</v>
      </c>
      <c r="K1527" s="168">
        <v>-1</v>
      </c>
      <c r="L1527" s="168">
        <v>-1</v>
      </c>
      <c r="M1527" s="129" t="str">
        <f t="shared" si="204"/>
        <v/>
      </c>
      <c r="N1527" s="168">
        <v>-1</v>
      </c>
      <c r="O1527" s="168">
        <v>-1</v>
      </c>
      <c r="P1527" s="129" t="str">
        <f t="shared" si="205"/>
        <v/>
      </c>
      <c r="Q1527" s="168">
        <v>-1</v>
      </c>
      <c r="R1527" s="168">
        <v>-1</v>
      </c>
      <c r="S1527" s="129" t="str">
        <f t="shared" si="206"/>
        <v/>
      </c>
      <c r="T1527" s="168">
        <v>-1</v>
      </c>
      <c r="U1527" s="168">
        <v>-1</v>
      </c>
      <c r="V1527" s="129" t="str">
        <f t="shared" si="207"/>
        <v/>
      </c>
    </row>
    <row r="1528" spans="1:28" ht="15.75" customHeight="1" thickTop="1">
      <c r="A1528" s="136" t="str">
        <f>F1517&amp;"m10"</f>
        <v>ZSm10</v>
      </c>
      <c r="B1528" s="146" t="str">
        <f>IF($F$1="de",headings!$C$15,IF($F$1="fr",headings!$B$15,headings!$A$15))</f>
        <v>October</v>
      </c>
      <c r="C1528" s="309">
        <v>-1</v>
      </c>
      <c r="D1528" s="310">
        <v>-1</v>
      </c>
      <c r="E1528" s="127" t="str">
        <f t="shared" si="202"/>
        <v/>
      </c>
      <c r="F1528" s="164">
        <v>-1</v>
      </c>
      <c r="G1528" s="164">
        <v>-1</v>
      </c>
      <c r="H1528" s="127" t="str">
        <f t="shared" si="203"/>
        <v/>
      </c>
      <c r="I1528" s="164">
        <v>-1</v>
      </c>
      <c r="J1528" s="364">
        <v>-1</v>
      </c>
      <c r="K1528" s="164">
        <v>-1</v>
      </c>
      <c r="L1528" s="164">
        <v>-1</v>
      </c>
      <c r="M1528" s="127" t="str">
        <f t="shared" si="204"/>
        <v/>
      </c>
      <c r="N1528" s="164">
        <v>-1</v>
      </c>
      <c r="O1528" s="164">
        <v>-1</v>
      </c>
      <c r="P1528" s="127" t="str">
        <f t="shared" si="205"/>
        <v/>
      </c>
      <c r="Q1528" s="164">
        <v>-1</v>
      </c>
      <c r="R1528" s="164">
        <v>-1</v>
      </c>
      <c r="S1528" s="127" t="str">
        <f t="shared" si="206"/>
        <v/>
      </c>
      <c r="T1528" s="164">
        <v>-1</v>
      </c>
      <c r="U1528" s="164">
        <v>-1</v>
      </c>
      <c r="V1528" s="127" t="str">
        <f t="shared" si="207"/>
        <v/>
      </c>
      <c r="X1528" s="137"/>
    </row>
    <row r="1529" spans="1:28" ht="15.75" customHeight="1">
      <c r="A1529" s="136" t="str">
        <f>F1517&amp;"m11"</f>
        <v>ZSm11</v>
      </c>
      <c r="B1529" s="146" t="str">
        <f>IF($F$1="de",headings!$C$16,IF($F$1="fr",headings!$B$16,headings!$A$16))</f>
        <v>November</v>
      </c>
      <c r="C1529" s="294">
        <v>-1</v>
      </c>
      <c r="D1529" s="312">
        <v>-1</v>
      </c>
      <c r="E1529" s="127" t="str">
        <f t="shared" si="202"/>
        <v/>
      </c>
      <c r="F1529" s="166">
        <v>-1</v>
      </c>
      <c r="G1529" s="166">
        <v>-1</v>
      </c>
      <c r="H1529" s="127" t="str">
        <f t="shared" si="203"/>
        <v/>
      </c>
      <c r="I1529" s="166">
        <v>-1</v>
      </c>
      <c r="J1529" s="365">
        <v>-1</v>
      </c>
      <c r="K1529" s="166">
        <v>-1</v>
      </c>
      <c r="L1529" s="166">
        <v>-1</v>
      </c>
      <c r="M1529" s="127" t="str">
        <f t="shared" si="204"/>
        <v/>
      </c>
      <c r="N1529" s="166">
        <v>-1</v>
      </c>
      <c r="O1529" s="166">
        <v>-1</v>
      </c>
      <c r="P1529" s="127" t="str">
        <f t="shared" si="205"/>
        <v/>
      </c>
      <c r="Q1529" s="166">
        <v>-1</v>
      </c>
      <c r="R1529" s="166">
        <v>-1</v>
      </c>
      <c r="S1529" s="127" t="str">
        <f t="shared" si="206"/>
        <v/>
      </c>
      <c r="T1529" s="166">
        <v>-1</v>
      </c>
      <c r="U1529" s="166">
        <v>-1</v>
      </c>
      <c r="V1529" s="127" t="str">
        <f t="shared" si="207"/>
        <v/>
      </c>
      <c r="X1529" s="137"/>
    </row>
    <row r="1530" spans="1:28" ht="15.75" customHeight="1" thickBot="1">
      <c r="A1530" s="136" t="str">
        <f>F1517&amp;"m12"</f>
        <v>ZSm12</v>
      </c>
      <c r="B1530" s="146" t="str">
        <f>IF($F$1="de",headings!$C$17,IF($F$1="fr",headings!$B$17,headings!$A$17))</f>
        <v>December</v>
      </c>
      <c r="C1530" s="325">
        <v>-1</v>
      </c>
      <c r="D1530" s="314">
        <v>-1</v>
      </c>
      <c r="E1530" s="129" t="str">
        <f t="shared" si="202"/>
        <v/>
      </c>
      <c r="F1530" s="168">
        <v>-1</v>
      </c>
      <c r="G1530" s="168">
        <v>-1</v>
      </c>
      <c r="H1530" s="129" t="str">
        <f t="shared" si="203"/>
        <v/>
      </c>
      <c r="I1530" s="168">
        <v>-1</v>
      </c>
      <c r="J1530" s="366">
        <v>-1</v>
      </c>
      <c r="K1530" s="168">
        <v>-1</v>
      </c>
      <c r="L1530" s="168">
        <v>-1</v>
      </c>
      <c r="M1530" s="129" t="str">
        <f t="shared" si="204"/>
        <v/>
      </c>
      <c r="N1530" s="168">
        <v>-1</v>
      </c>
      <c r="O1530" s="168">
        <v>-1</v>
      </c>
      <c r="P1530" s="129" t="str">
        <f t="shared" si="205"/>
        <v/>
      </c>
      <c r="Q1530" s="168">
        <v>-1</v>
      </c>
      <c r="R1530" s="168">
        <v>-1</v>
      </c>
      <c r="S1530" s="129" t="str">
        <f t="shared" si="206"/>
        <v/>
      </c>
      <c r="T1530" s="168">
        <v>-1</v>
      </c>
      <c r="U1530" s="168">
        <v>-1</v>
      </c>
      <c r="V1530" s="129" t="str">
        <f t="shared" si="207"/>
        <v/>
      </c>
      <c r="X1530" s="137"/>
    </row>
    <row r="1531" spans="1:28" ht="14.4" thickTop="1" thickBot="1">
      <c r="B1531" s="146"/>
      <c r="C1531" s="169"/>
      <c r="D1531" s="146"/>
      <c r="E1531" s="146"/>
      <c r="F1531" s="146"/>
      <c r="G1531" s="146"/>
      <c r="H1531" s="146"/>
      <c r="I1531" s="146"/>
      <c r="J1531" s="362"/>
      <c r="K1531" s="146"/>
      <c r="L1531" s="146"/>
      <c r="M1531" s="146"/>
      <c r="N1531" s="146"/>
      <c r="O1531" s="146"/>
      <c r="P1531" s="146"/>
      <c r="Q1531" s="146"/>
      <c r="R1531" s="146"/>
      <c r="S1531" s="146"/>
      <c r="T1531" s="146"/>
      <c r="U1531" s="146"/>
      <c r="V1531" s="146"/>
      <c r="X1531" s="137"/>
    </row>
    <row r="1532" spans="1:28" s="137" customFormat="1" ht="15.75" customHeight="1" thickTop="1">
      <c r="A1532" s="137" t="str">
        <f>F1517&amp;"q1"</f>
        <v>ZSq1</v>
      </c>
      <c r="B1532" s="146" t="str">
        <f>IF($F$1="de",headings!$C$31,IF($F$1="fr",headings!$B$31,headings!$A$31))</f>
        <v>Quarter 1</v>
      </c>
      <c r="C1532" s="283" t="str">
        <f>IF(C1521=-1,"-1",C1519+C1520+C1521)</f>
        <v>-1</v>
      </c>
      <c r="D1532" s="320" t="str">
        <f>IF(D1521=-1,"-1",D1519+D1520+D1521)</f>
        <v>-1</v>
      </c>
      <c r="E1532" s="358" t="str">
        <f>IF(C1521+C1522+C1523&lt;=0,"",IF(D1521=-1,"",D1532/C1532*100-100))</f>
        <v/>
      </c>
      <c r="F1532" s="320" t="str">
        <f>IF(F1521=-1,"-1",F1519+F1520+F1521)</f>
        <v>-1</v>
      </c>
      <c r="G1532" s="320" t="str">
        <f>IF(G1521=-1,"-1",G1519+G1520+G1521)</f>
        <v>-1</v>
      </c>
      <c r="H1532" s="358" t="str">
        <f>IF(F1521+F1522+F1523&lt;=0,"",IF(G1521=-1,"",G1532/F1532*100-100))</f>
        <v/>
      </c>
      <c r="I1532" s="320" t="str">
        <f>IF(I1521=-1,"-1",I1519+I1520+I1521)</f>
        <v>-1</v>
      </c>
      <c r="J1532" s="367" t="str">
        <f>IF(J1521=-1,"-1",J1519+J1520+J1521)</f>
        <v>-1</v>
      </c>
      <c r="K1532" s="320" t="str">
        <f>IF(K1521=-1,"-1",K1519+K1520+K1521)</f>
        <v>-1</v>
      </c>
      <c r="L1532" s="320" t="str">
        <f>IF(L1521=-1,"-1",L1519+L1520+L1521)</f>
        <v>-1</v>
      </c>
      <c r="M1532" s="358" t="str">
        <f>IF(K1521+K1522+K1523&lt;=0,"",IF(L1521=-1,"",L1532/K1532*100-100))</f>
        <v/>
      </c>
      <c r="N1532" s="320" t="str">
        <f>IF(N1521=-1,"-1",N1519+N1520+N1521)</f>
        <v>-1</v>
      </c>
      <c r="O1532" s="320" t="str">
        <f>IF(O1521=-1,"-1",O1519+O1520+O1521)</f>
        <v>-1</v>
      </c>
      <c r="P1532" s="358" t="str">
        <f>IF(N1521+N1522+N1523&lt;=0,"",IF(O1521=-1,"",O1532/N1532*100-100))</f>
        <v/>
      </c>
      <c r="Q1532" s="320" t="str">
        <f>IF(Q1521=-1,"-1",Q1519+Q1520+Q1521)</f>
        <v>-1</v>
      </c>
      <c r="R1532" s="320" t="str">
        <f>IF(R1521=-1,"-1",R1519+R1520+R1521)</f>
        <v>-1</v>
      </c>
      <c r="S1532" s="358" t="str">
        <f>IF(Q1521+Q1522+Q1523&lt;=0,"",IF(R1521=-1,"",R1532/Q1532*100-100))</f>
        <v/>
      </c>
      <c r="T1532" s="320" t="str">
        <f>IF(T1521=-1,"-1",T1519+T1520+T1521)</f>
        <v>-1</v>
      </c>
      <c r="U1532" s="320" t="str">
        <f>IF(U1521=-1,"-1",U1519+U1520+U1521)</f>
        <v>-1</v>
      </c>
      <c r="V1532" s="358" t="str">
        <f>IF(T1521+T1522+T1523&lt;=0,"",IF(U1521=-1,"",U1532/T1532*100-100))</f>
        <v/>
      </c>
      <c r="X1532" s="136"/>
      <c r="AA1532" s="244"/>
      <c r="AB1532" s="244"/>
    </row>
    <row r="1533" spans="1:28" s="137" customFormat="1" ht="15.75" customHeight="1">
      <c r="A1533" s="137" t="str">
        <f>F1517&amp;"q2"</f>
        <v>ZSq2</v>
      </c>
      <c r="B1533" s="146" t="str">
        <f>IF($F$1="de",headings!$C$32,IF($F$1="fr",headings!$B$32,headings!$A$32))</f>
        <v>Quarter 2</v>
      </c>
      <c r="C1533" s="284" t="str">
        <f>IF(C1524=-1,"-1",C1522+C1523+C1524)</f>
        <v>-1</v>
      </c>
      <c r="D1533" s="323" t="str">
        <f>IF(D1524=-1,"-1",D1522+D1523+D1524)</f>
        <v>-1</v>
      </c>
      <c r="E1533" s="342" t="str">
        <f>IF(C1522+C1523+C1524&lt;=0,"",IF(D1524=-1,"",D1533/C1533*100-100))</f>
        <v/>
      </c>
      <c r="F1533" s="323" t="str">
        <f>IF(F1524=-1,"-1",F1522+F1523+F1524)</f>
        <v>-1</v>
      </c>
      <c r="G1533" s="323" t="str">
        <f>IF(G1524=-1,"-1",G1522+G1523+G1524)</f>
        <v>-1</v>
      </c>
      <c r="H1533" s="342" t="str">
        <f>IF(F1522+F1523+F1524&lt;=0,"",IF(G1524=-1,"",G1533/F1533*100-100))</f>
        <v/>
      </c>
      <c r="I1533" s="323" t="str">
        <f>IF(I1524=-1,"-1",I1522+I1523+I1524)</f>
        <v>-1</v>
      </c>
      <c r="J1533" s="368" t="str">
        <f>IF(J1524=-1,"-1",J1522+J1523+J1524)</f>
        <v>-1</v>
      </c>
      <c r="K1533" s="323" t="str">
        <f>IF(K1524=-1,"-1",K1522+K1523+K1524)</f>
        <v>-1</v>
      </c>
      <c r="L1533" s="323" t="str">
        <f>IF(L1524=-1,"-1",L1522+L1523+L1524)</f>
        <v>-1</v>
      </c>
      <c r="M1533" s="342" t="str">
        <f>IF(K1522+K1523+K1524&lt;=0,"",IF(L1524=-1,"",L1533/K1533*100-100))</f>
        <v/>
      </c>
      <c r="N1533" s="323" t="str">
        <f>IF(N1524=-1,"-1",N1522+N1523+N1524)</f>
        <v>-1</v>
      </c>
      <c r="O1533" s="323" t="str">
        <f>IF(O1524=-1,"-1",O1522+O1523+O1524)</f>
        <v>-1</v>
      </c>
      <c r="P1533" s="342" t="str">
        <f>IF(N1522+N1523+N1524&lt;=0,"",IF(O1524=-1,"",O1533/N1533*100-100))</f>
        <v/>
      </c>
      <c r="Q1533" s="323" t="str">
        <f>IF(Q1524=-1,"-1",Q1522+Q1523+Q1524)</f>
        <v>-1</v>
      </c>
      <c r="R1533" s="323" t="str">
        <f>IF(R1524=-1,"-1",R1522+R1523+R1524)</f>
        <v>-1</v>
      </c>
      <c r="S1533" s="342" t="str">
        <f>IF(Q1522+Q1523+Q1524&lt;=0,"",IF(R1524=-1,"",R1533/Q1533*100-100))</f>
        <v/>
      </c>
      <c r="T1533" s="323" t="str">
        <f>IF(T1524=-1,"-1",T1522+T1523+T1524)</f>
        <v>-1</v>
      </c>
      <c r="U1533" s="323" t="str">
        <f>IF(U1524=-1,"-1",U1522+U1523+U1524)</f>
        <v>-1</v>
      </c>
      <c r="V1533" s="342" t="str">
        <f>IF(T1522+T1523+T1524&lt;=0,"",IF(U1524=-1,"",U1533/T1533*100-100))</f>
        <v/>
      </c>
      <c r="X1533" s="138"/>
      <c r="AA1533" s="244"/>
      <c r="AB1533" s="244"/>
    </row>
    <row r="1534" spans="1:28" s="137" customFormat="1" ht="15.75" customHeight="1">
      <c r="A1534" s="137" t="str">
        <f>F1517&amp;"q3"</f>
        <v>ZSq3</v>
      </c>
      <c r="B1534" s="146" t="str">
        <f>IF($F$1="de",headings!$C$33,IF($F$1="fr",headings!$B$33,headings!$A$33))</f>
        <v>Quarter 3</v>
      </c>
      <c r="C1534" s="284" t="str">
        <f>IF(C1527=-1,"-1",C1525+C1526+C1527)</f>
        <v>-1</v>
      </c>
      <c r="D1534" s="323" t="str">
        <f>IF(D1527=-1,"-1",D1525+D1526+D1527)</f>
        <v>-1</v>
      </c>
      <c r="E1534" s="342" t="str">
        <f>IF(C1525+C1526+C1527&lt;=0,"",IF(D1527=-1,"",D1534/C1534*100-100))</f>
        <v/>
      </c>
      <c r="F1534" s="323" t="str">
        <f>IF(F1527=-1,"-1",F1525+F1526+F1527)</f>
        <v>-1</v>
      </c>
      <c r="G1534" s="323" t="str">
        <f>IF(G1527=-1,"-1",G1525+G1526+G1527)</f>
        <v>-1</v>
      </c>
      <c r="H1534" s="342" t="str">
        <f>IF(F1525+F1526+F1527&lt;=0,"",IF(G1527=-1,"",G1534/F1534*100-100))</f>
        <v/>
      </c>
      <c r="I1534" s="323" t="str">
        <f>IF(I1527=-1,"-1",I1525+I1526+I1527)</f>
        <v>-1</v>
      </c>
      <c r="J1534" s="368" t="str">
        <f>IF(J1527=-1,"-1",J1525+J1526+J1527)</f>
        <v>-1</v>
      </c>
      <c r="K1534" s="323" t="str">
        <f>IF(K1527=-1,"-1",K1525+K1526+K1527)</f>
        <v>-1</v>
      </c>
      <c r="L1534" s="323" t="str">
        <f>IF(L1527=-1,"-1",L1525+L1526+L1527)</f>
        <v>-1</v>
      </c>
      <c r="M1534" s="342" t="str">
        <f>IF(K1525+K1526+K1527&lt;=0,"",IF(L1527=-1,"",L1534/K1534*100-100))</f>
        <v/>
      </c>
      <c r="N1534" s="323" t="str">
        <f>IF(N1527=-1,"-1",N1525+N1526+N1527)</f>
        <v>-1</v>
      </c>
      <c r="O1534" s="323" t="str">
        <f>IF(O1527=-1,"-1",O1525+O1526+O1527)</f>
        <v>-1</v>
      </c>
      <c r="P1534" s="342" t="str">
        <f>IF(N1525+N1526+N1527&lt;=0,"",IF(O1527=-1,"",O1534/N1534*100-100))</f>
        <v/>
      </c>
      <c r="Q1534" s="323" t="str">
        <f>IF(Q1527=-1,"-1",Q1525+Q1526+Q1527)</f>
        <v>-1</v>
      </c>
      <c r="R1534" s="323" t="str">
        <f>IF(R1527=-1,"-1",R1525+R1526+R1527)</f>
        <v>-1</v>
      </c>
      <c r="S1534" s="342" t="str">
        <f>IF(Q1525+Q1526+Q1527&lt;=0,"",IF(R1527=-1,"",R1534/Q1534*100-100))</f>
        <v/>
      </c>
      <c r="T1534" s="323" t="str">
        <f>IF(T1527=-1,"-1",T1525+T1526+T1527)</f>
        <v>-1</v>
      </c>
      <c r="U1534" s="323" t="str">
        <f>IF(U1527=-1,"-1",U1525+U1526+U1527)</f>
        <v>-1</v>
      </c>
      <c r="V1534" s="342" t="str">
        <f>IF(T1525+T1526+T1527&lt;=0,"",IF(U1527=-1,"",U1534/T1534*100-100))</f>
        <v/>
      </c>
      <c r="X1534" s="136"/>
      <c r="AA1534" s="244"/>
      <c r="AB1534" s="244"/>
    </row>
    <row r="1535" spans="1:28" s="137" customFormat="1" ht="15.75" customHeight="1" thickBot="1">
      <c r="A1535" s="137" t="str">
        <f>F1517&amp;"q4"</f>
        <v>ZSq4</v>
      </c>
      <c r="B1535" s="146" t="str">
        <f>IF($F$1="de",headings!$C$34,IF($F$1="fr",headings!$B$34,headings!$A$34))</f>
        <v>Quarter 4</v>
      </c>
      <c r="C1535" s="285" t="str">
        <f>IF(C1530=-1,"-1",C1528+C1529+C1530)</f>
        <v>-1</v>
      </c>
      <c r="D1535" s="326" t="str">
        <f>IF(D1530=-1,"-1",D1528+D1529+D1530)</f>
        <v>-1</v>
      </c>
      <c r="E1535" s="341" t="str">
        <f>IF(C1528+C1529+C1530&lt;=0,"",IF(D1530=-1,"",D1535/C1535*100-100))</f>
        <v/>
      </c>
      <c r="F1535" s="326" t="str">
        <f>IF(F1530=-1,"-1",F1528+F1529+F1530)</f>
        <v>-1</v>
      </c>
      <c r="G1535" s="326" t="str">
        <f>IF(G1530=-1,"-1",G1528+G1529+G1530)</f>
        <v>-1</v>
      </c>
      <c r="H1535" s="341" t="str">
        <f>IF(F1528+F1529+F1530&lt;=0,"",IF(G1530=-1,"",G1535/F1535*100-100))</f>
        <v/>
      </c>
      <c r="I1535" s="326" t="str">
        <f>IF(I1530=-1,"-1",I1528+I1529+I1530)</f>
        <v>-1</v>
      </c>
      <c r="J1535" s="369" t="str">
        <f>IF(J1530=-1,"-1",J1528+J1529+J1530)</f>
        <v>-1</v>
      </c>
      <c r="K1535" s="326" t="str">
        <f>IF(K1530=-1,"-1",K1528+K1529+K1530)</f>
        <v>-1</v>
      </c>
      <c r="L1535" s="326" t="str">
        <f>IF(L1530=-1,"-1",L1528+L1529+L1530)</f>
        <v>-1</v>
      </c>
      <c r="M1535" s="341" t="str">
        <f>IF(K1528+K1529+K1530&lt;=0,"",IF(L1530=-1,"",L1535/K1535*100-100))</f>
        <v/>
      </c>
      <c r="N1535" s="326" t="str">
        <f>IF(N1530=-1,"-1",N1528+N1529+N1530)</f>
        <v>-1</v>
      </c>
      <c r="O1535" s="326" t="str">
        <f>IF(O1530=-1,"-1",O1528+O1529+O1530)</f>
        <v>-1</v>
      </c>
      <c r="P1535" s="341" t="str">
        <f>IF(N1528+N1529+N1530&lt;=0,"",IF(O1530=-1,"",O1535/N1535*100-100))</f>
        <v/>
      </c>
      <c r="Q1535" s="326" t="str">
        <f>IF(Q1530=-1,"-1",Q1528+Q1529+Q1530)</f>
        <v>-1</v>
      </c>
      <c r="R1535" s="326" t="str">
        <f>IF(R1530=-1,"-1",R1528+R1529+R1530)</f>
        <v>-1</v>
      </c>
      <c r="S1535" s="341" t="str">
        <f>IF(Q1528+Q1529+Q1530&lt;=0,"",IF(R1530=-1,"",R1535/Q1535*100-100))</f>
        <v/>
      </c>
      <c r="T1535" s="326" t="str">
        <f>IF(T1530=-1,"-1",T1528+T1529+T1530)</f>
        <v>-1</v>
      </c>
      <c r="U1535" s="326" t="str">
        <f>IF(U1530=-1,"-1",U1528+U1529+U1530)</f>
        <v>-1</v>
      </c>
      <c r="V1535" s="341" t="str">
        <f>IF(T1528+T1529+T1530&lt;=0,"",IF(U1530=-1,"",U1535/T1535*100-100))</f>
        <v/>
      </c>
      <c r="X1535" s="136"/>
      <c r="AA1535" s="244"/>
      <c r="AB1535" s="244"/>
    </row>
    <row r="1536" spans="1:28" ht="14.4" thickTop="1" thickBot="1">
      <c r="B1536" s="146"/>
      <c r="C1536" s="158"/>
      <c r="D1536" s="146"/>
      <c r="E1536" s="146"/>
      <c r="F1536" s="146"/>
      <c r="G1536" s="146"/>
      <c r="H1536" s="146"/>
      <c r="I1536" s="146"/>
      <c r="J1536" s="362"/>
      <c r="K1536" s="146"/>
      <c r="L1536" s="146"/>
      <c r="M1536" s="146"/>
      <c r="N1536" s="146"/>
      <c r="O1536" s="146"/>
      <c r="P1536" s="146"/>
      <c r="Q1536" s="146"/>
      <c r="R1536" s="146"/>
      <c r="S1536" s="146"/>
      <c r="T1536" s="146"/>
      <c r="U1536" s="146"/>
      <c r="V1536" s="146"/>
    </row>
    <row r="1537" spans="1:28" s="138" customFormat="1" ht="15.75" customHeight="1" thickTop="1" thickBot="1">
      <c r="A1537" s="138" t="str">
        <f>F1517&amp;"y"</f>
        <v>ZSy</v>
      </c>
      <c r="B1537" s="152" t="str">
        <f>IF($F$1="de",headings!$C$35,IF($F$1="fr",headings!$B$35,headings!$A$35))</f>
        <v>Full year</v>
      </c>
      <c r="C1537" s="286" t="str">
        <f>IF(C1530=-1,"-1",SUM(C1532:C1535))</f>
        <v>-1</v>
      </c>
      <c r="D1537" s="329" t="str">
        <f>IF(D1530=-1,"-1",SUM(D1532:D1535))</f>
        <v>-1</v>
      </c>
      <c r="E1537" s="343" t="str">
        <f>IF(SUM(C1519:C1530)&lt;=0,"",IF(D1530=-1,"",D1537/C1537*100-100))</f>
        <v/>
      </c>
      <c r="F1537" s="329" t="str">
        <f>IF(F1530=-1,"-1",SUM(F1532:F1535))</f>
        <v>-1</v>
      </c>
      <c r="G1537" s="329" t="str">
        <f>IF(G1530=-1,"-1",SUM(G1532:G1535))</f>
        <v>-1</v>
      </c>
      <c r="H1537" s="343" t="str">
        <f>IF(SUM(F1519:F1530)&lt;=0,"",IF(G1530=-1,"",G1537/F1537*100-100))</f>
        <v/>
      </c>
      <c r="I1537" s="329" t="str">
        <f>IF(I1530=-1,"-1",SUM(I1532:I1535))</f>
        <v>-1</v>
      </c>
      <c r="J1537" s="370" t="str">
        <f>IF(J1530=-1,"-1",SUM(J1532:J1535))</f>
        <v>-1</v>
      </c>
      <c r="K1537" s="329" t="str">
        <f>IF(K1530=-1,"-1",SUM(K1532:K1535))</f>
        <v>-1</v>
      </c>
      <c r="L1537" s="329" t="str">
        <f>IF(L1530=-1,"-1",SUM(L1532:L1535))</f>
        <v>-1</v>
      </c>
      <c r="M1537" s="343" t="str">
        <f>IF(SUM(K1519:K1530)&lt;=0,"",IF(L1530=-1,"",L1537/K1537*100-100))</f>
        <v/>
      </c>
      <c r="N1537" s="329" t="str">
        <f>IF(N1530=-1,"-1",SUM(N1532:N1535))</f>
        <v>-1</v>
      </c>
      <c r="O1537" s="329" t="str">
        <f>IF(O1530=-1,"-1",SUM(O1532:O1535))</f>
        <v>-1</v>
      </c>
      <c r="P1537" s="343" t="str">
        <f>IF(SUM(N1519:N1530)&lt;=0,"",IF(O1530=-1,"",O1537/N1537*100-100))</f>
        <v/>
      </c>
      <c r="Q1537" s="329" t="str">
        <f>IF(Q1530=-1,"-1",SUM(Q1532:Q1535))</f>
        <v>-1</v>
      </c>
      <c r="R1537" s="329" t="str">
        <f>IF(R1530=-1,"-1",SUM(R1532:R1535))</f>
        <v>-1</v>
      </c>
      <c r="S1537" s="343" t="str">
        <f>IF(SUM(Q1519:Q1530)&lt;=0,"",IF(R1530=-1,"",R1537/Q1537*100-100))</f>
        <v/>
      </c>
      <c r="T1537" s="329" t="str">
        <f>IF(T1530=-1,"-1",SUM(T1532:T1535))</f>
        <v>-1</v>
      </c>
      <c r="U1537" s="329" t="str">
        <f>IF(U1530=-1,"-1",SUM(U1532:U1535))</f>
        <v>-1</v>
      </c>
      <c r="V1537" s="343" t="str">
        <f>IF(SUM(T1519:T1530)&lt;=0,"",IF(U1530=-1,"",U1537/T1537*100-100))</f>
        <v/>
      </c>
      <c r="X1537" s="136"/>
    </row>
    <row r="1538" spans="1:28" ht="13.8" thickTop="1">
      <c r="B1538" s="147"/>
      <c r="C1538" s="180"/>
      <c r="D1538" s="180"/>
      <c r="E1538" s="180"/>
      <c r="F1538" s="180"/>
      <c r="G1538" s="180"/>
      <c r="H1538" s="180"/>
      <c r="I1538" s="180"/>
      <c r="J1538" s="180"/>
      <c r="K1538" s="180"/>
      <c r="L1538" s="180"/>
      <c r="M1538" s="180"/>
      <c r="N1538" s="180"/>
      <c r="O1538" s="180"/>
      <c r="P1538" s="180"/>
      <c r="Q1538" s="180"/>
      <c r="R1538" s="180"/>
      <c r="S1538" s="180"/>
      <c r="T1538" s="180"/>
      <c r="U1538" s="149"/>
      <c r="V1538" s="149"/>
    </row>
    <row r="1539" spans="1:28">
      <c r="B1539" s="147"/>
      <c r="C1539" s="180"/>
      <c r="D1539" s="180"/>
      <c r="E1539" s="180"/>
      <c r="F1539" s="180"/>
      <c r="G1539" s="180"/>
      <c r="H1539" s="180"/>
      <c r="I1539" s="180"/>
      <c r="J1539" s="180"/>
      <c r="K1539" s="180"/>
      <c r="L1539" s="180"/>
      <c r="M1539" s="180"/>
      <c r="N1539" s="180"/>
      <c r="O1539" s="180"/>
      <c r="P1539" s="180"/>
      <c r="Q1539" s="180"/>
      <c r="R1539" s="180"/>
      <c r="S1539" s="180"/>
      <c r="T1539" s="180"/>
      <c r="U1539" s="149"/>
      <c r="V1539" s="149"/>
    </row>
    <row r="1540" spans="1:28">
      <c r="B1540" s="152" t="str">
        <f>IF($F$1="de",headings!$C$37,IF($F$1="fr",headings!$B$37,headings!$A$37))</f>
        <v>Comments</v>
      </c>
      <c r="C1540" s="1082"/>
      <c r="D1540" s="1022"/>
      <c r="E1540" s="1022"/>
      <c r="F1540" s="1022"/>
      <c r="G1540" s="1022"/>
      <c r="H1540" s="1022"/>
      <c r="I1540" s="1022"/>
      <c r="J1540" s="1022"/>
      <c r="K1540" s="1022"/>
      <c r="L1540" s="1022"/>
      <c r="M1540" s="1022"/>
      <c r="N1540" s="1022"/>
      <c r="O1540" s="1022"/>
      <c r="P1540" s="1022"/>
      <c r="Q1540" s="1022"/>
      <c r="R1540" s="1022"/>
      <c r="S1540" s="1022"/>
      <c r="T1540" s="1023"/>
      <c r="U1540" s="149"/>
      <c r="V1540" s="149"/>
    </row>
    <row r="1541" spans="1:28">
      <c r="B1541" s="151"/>
      <c r="C1541" s="1024"/>
      <c r="D1541" s="1025"/>
      <c r="E1541" s="1025"/>
      <c r="F1541" s="1025"/>
      <c r="G1541" s="1025"/>
      <c r="H1541" s="1025"/>
      <c r="I1541" s="1025"/>
      <c r="J1541" s="1025"/>
      <c r="K1541" s="1025"/>
      <c r="L1541" s="1025"/>
      <c r="M1541" s="1025"/>
      <c r="N1541" s="1025"/>
      <c r="O1541" s="1025"/>
      <c r="P1541" s="1025"/>
      <c r="Q1541" s="1025"/>
      <c r="R1541" s="1025"/>
      <c r="S1541" s="1025"/>
      <c r="T1541" s="1026"/>
      <c r="U1541" s="149"/>
      <c r="V1541" s="149"/>
    </row>
    <row r="1542" spans="1:28">
      <c r="B1542" s="151"/>
      <c r="C1542" s="1024"/>
      <c r="D1542" s="1025"/>
      <c r="E1542" s="1025"/>
      <c r="F1542" s="1025"/>
      <c r="G1542" s="1025"/>
      <c r="H1542" s="1025"/>
      <c r="I1542" s="1025"/>
      <c r="J1542" s="1025"/>
      <c r="K1542" s="1025"/>
      <c r="L1542" s="1025"/>
      <c r="M1542" s="1025"/>
      <c r="N1542" s="1025"/>
      <c r="O1542" s="1025"/>
      <c r="P1542" s="1025"/>
      <c r="Q1542" s="1025"/>
      <c r="R1542" s="1025"/>
      <c r="S1542" s="1025"/>
      <c r="T1542" s="1026"/>
      <c r="U1542" s="149"/>
      <c r="V1542" s="149"/>
      <c r="X1542" s="141"/>
    </row>
    <row r="1543" spans="1:28">
      <c r="B1543" s="151"/>
      <c r="C1543" s="1027"/>
      <c r="D1543" s="1028"/>
      <c r="E1543" s="1028"/>
      <c r="F1543" s="1028"/>
      <c r="G1543" s="1028"/>
      <c r="H1543" s="1028"/>
      <c r="I1543" s="1028"/>
      <c r="J1543" s="1028"/>
      <c r="K1543" s="1028"/>
      <c r="L1543" s="1028"/>
      <c r="M1543" s="1028"/>
      <c r="N1543" s="1028"/>
      <c r="O1543" s="1028"/>
      <c r="P1543" s="1028"/>
      <c r="Q1543" s="1028"/>
      <c r="R1543" s="1028"/>
      <c r="S1543" s="1028"/>
      <c r="T1543" s="1029"/>
      <c r="U1543" s="149"/>
      <c r="V1543" s="149"/>
      <c r="X1543" s="131"/>
    </row>
    <row r="1544" spans="1:28">
      <c r="B1544" s="151"/>
      <c r="C1544" s="180"/>
      <c r="D1544" s="180"/>
      <c r="E1544" s="180"/>
      <c r="F1544" s="180"/>
      <c r="G1544" s="180"/>
      <c r="H1544" s="180"/>
      <c r="I1544" s="180"/>
      <c r="J1544" s="180"/>
      <c r="K1544" s="180"/>
      <c r="L1544" s="180"/>
      <c r="M1544" s="180"/>
      <c r="N1544" s="180"/>
      <c r="O1544" s="180"/>
      <c r="P1544" s="180"/>
      <c r="Q1544" s="180"/>
      <c r="R1544" s="180"/>
      <c r="S1544" s="180"/>
      <c r="T1544" s="180"/>
      <c r="U1544" s="149"/>
      <c r="V1544" s="149"/>
    </row>
    <row r="1545" spans="1:28">
      <c r="A1545" s="142"/>
      <c r="B1545" s="143"/>
      <c r="C1545" s="181"/>
      <c r="D1545" s="181"/>
      <c r="E1545" s="181"/>
      <c r="F1545" s="181"/>
      <c r="G1545" s="181"/>
      <c r="H1545" s="181"/>
      <c r="I1545" s="181"/>
      <c r="J1545" s="181"/>
      <c r="K1545" s="181"/>
      <c r="L1545" s="181"/>
      <c r="M1545" s="181"/>
      <c r="N1545" s="181"/>
      <c r="O1545" s="181"/>
      <c r="P1545" s="181"/>
      <c r="Q1545" s="181"/>
      <c r="R1545" s="181"/>
      <c r="S1545" s="181"/>
      <c r="T1545" s="181"/>
      <c r="U1545" s="181"/>
      <c r="V1545" s="181"/>
    </row>
    <row r="1546" spans="1:28" s="141" customFormat="1" ht="6.75" customHeight="1">
      <c r="B1546" s="146"/>
      <c r="C1546" s="154"/>
      <c r="D1546" s="154"/>
      <c r="E1546" s="155"/>
      <c r="F1546" s="154"/>
      <c r="G1546" s="154"/>
      <c r="H1546" s="155"/>
      <c r="I1546" s="154"/>
      <c r="J1546" s="154"/>
      <c r="K1546" s="155"/>
      <c r="L1546" s="154"/>
      <c r="M1546" s="154"/>
      <c r="N1546" s="155"/>
      <c r="O1546" s="154"/>
      <c r="P1546" s="154"/>
      <c r="Q1546" s="155"/>
      <c r="R1546" s="154"/>
      <c r="S1546" s="154"/>
      <c r="T1546" s="155"/>
      <c r="U1546" s="149"/>
      <c r="V1546" s="149"/>
      <c r="X1546" s="136"/>
      <c r="AA1546" s="239"/>
      <c r="AB1546" s="239"/>
    </row>
    <row r="1547" spans="1:28" s="131" customFormat="1" ht="17.399999999999999">
      <c r="B1547" s="150" t="str">
        <f>IF($F$1="de",headings!$C$3,IF($F$1="fr",headings!$B$3,headings!$A$3))</f>
        <v>Railway Operator:</v>
      </c>
      <c r="C1547" s="156"/>
      <c r="D1547" s="156"/>
      <c r="E1547" s="156"/>
      <c r="F1547" s="1020" t="s">
        <v>59</v>
      </c>
      <c r="G1547" s="1020"/>
      <c r="H1547" s="1020"/>
      <c r="I1547" s="1020"/>
      <c r="J1547" s="1020"/>
      <c r="K1547" s="157"/>
      <c r="L1547" s="157"/>
      <c r="M1547" s="157"/>
      <c r="N1547" s="157"/>
      <c r="O1547" s="157"/>
      <c r="P1547" s="157"/>
      <c r="Q1547" s="158"/>
      <c r="R1547" s="158"/>
      <c r="S1547" s="158"/>
      <c r="T1547" s="158"/>
      <c r="U1547" s="149"/>
      <c r="V1547" s="149"/>
      <c r="X1547" s="136"/>
      <c r="AA1547" s="243"/>
      <c r="AB1547" s="243"/>
    </row>
    <row r="1548" spans="1:28" ht="6.75" customHeight="1" thickBot="1">
      <c r="B1548" s="146"/>
      <c r="C1548" s="157"/>
      <c r="D1548" s="157"/>
      <c r="E1548" s="159"/>
      <c r="F1548" s="157"/>
      <c r="G1548" s="157"/>
      <c r="H1548" s="157"/>
      <c r="I1548" s="157"/>
      <c r="J1548" s="157"/>
      <c r="K1548" s="157"/>
      <c r="L1548" s="157"/>
      <c r="M1548" s="157"/>
      <c r="N1548" s="157"/>
      <c r="O1548" s="157"/>
      <c r="P1548" s="157"/>
      <c r="Q1548" s="157"/>
      <c r="R1548" s="157"/>
      <c r="S1548" s="157"/>
      <c r="T1548" s="160"/>
      <c r="U1548" s="149"/>
      <c r="V1548" s="149"/>
    </row>
    <row r="1549" spans="1:28" ht="15.75" customHeight="1" thickTop="1">
      <c r="A1549" s="136" t="str">
        <f>F1547&amp;"m01"</f>
        <v>ZSSKm01</v>
      </c>
      <c r="B1549" s="146" t="str">
        <f>IF($F$1="de",headings!$C$6,IF($F$1="fr",headings!$B$6,headings!$A$6))</f>
        <v>January</v>
      </c>
      <c r="C1549" s="434">
        <v>3520.127</v>
      </c>
      <c r="D1549" s="280">
        <v>3650.741</v>
      </c>
      <c r="E1549" s="124">
        <f>IF(C1549&lt;0.001,"",IF(D1549=-1,"",D1549/C1549*100-100))</f>
        <v>3.7104911271667333</v>
      </c>
      <c r="F1549" s="280">
        <v>171.36405300000001</v>
      </c>
      <c r="G1549" s="280">
        <v>181.17567099999999</v>
      </c>
      <c r="H1549" s="124">
        <f>IF(F1549&lt;0.001,"",IF(G1549=-1,"",G1549/F1549*100-100))</f>
        <v>5.7255987053480766</v>
      </c>
      <c r="I1549" s="164">
        <v>-1</v>
      </c>
      <c r="J1549" s="364">
        <v>-1</v>
      </c>
      <c r="K1549" s="180"/>
      <c r="L1549" s="180"/>
      <c r="M1549" s="180"/>
      <c r="N1549" s="180"/>
      <c r="O1549" s="180"/>
      <c r="P1549" s="180"/>
      <c r="Q1549" s="180"/>
      <c r="R1549" s="157"/>
      <c r="S1549" s="157"/>
      <c r="T1549" s="157"/>
      <c r="U1549" s="149"/>
      <c r="V1549" s="149"/>
    </row>
    <row r="1550" spans="1:28" ht="15.75" customHeight="1">
      <c r="A1550" s="136" t="str">
        <f>F1547&amp;"m02"</f>
        <v>ZSSKm02</v>
      </c>
      <c r="B1550" s="146" t="str">
        <f>IF($F$1="de",headings!$C$7,IF($F$1="fr",headings!$B$7,headings!$A$7))</f>
        <v>February</v>
      </c>
      <c r="C1550" s="435">
        <v>3499.107</v>
      </c>
      <c r="D1550" s="281">
        <v>3560.172</v>
      </c>
      <c r="E1550" s="127">
        <f>IF(C1550&lt;0.001,"",IF(D1550=-1,"",D1550/C1550*100-100))</f>
        <v>1.7451595507082232</v>
      </c>
      <c r="F1550" s="281">
        <v>174.356315</v>
      </c>
      <c r="G1550" s="281">
        <v>179.49557999999999</v>
      </c>
      <c r="H1550" s="127">
        <f>IF(F1550&lt;0.001,"",IF(G1550=-1,"",G1550/F1550*100-100))</f>
        <v>2.9475645892149061</v>
      </c>
      <c r="I1550" s="166">
        <v>-1</v>
      </c>
      <c r="J1550" s="365">
        <v>-1</v>
      </c>
      <c r="K1550" s="180"/>
      <c r="L1550" s="180"/>
      <c r="M1550" s="180"/>
      <c r="N1550" s="180"/>
      <c r="O1550" s="180"/>
      <c r="P1550" s="180"/>
      <c r="Q1550" s="180"/>
      <c r="R1550" s="157"/>
      <c r="S1550" s="157"/>
      <c r="T1550" s="157"/>
      <c r="U1550" s="149"/>
      <c r="V1550" s="149"/>
    </row>
    <row r="1551" spans="1:28" ht="15.75" customHeight="1" thickBot="1">
      <c r="A1551" s="136" t="str">
        <f>F1547&amp;"m03"</f>
        <v>ZSSKm03</v>
      </c>
      <c r="B1551" s="146" t="str">
        <f>IF($F$1="de",headings!$C$8,IF($F$1="fr",headings!$B$8,headings!$A$8))</f>
        <v>March</v>
      </c>
      <c r="C1551" s="436">
        <v>3989.6750000000002</v>
      </c>
      <c r="D1551" s="411">
        <v>4076.3980000000001</v>
      </c>
      <c r="E1551" s="129">
        <f>IF(C1551&lt;0.001,"",IF(D1551=-1,"",D1551/C1551*100-100))</f>
        <v>2.1736858265397672</v>
      </c>
      <c r="F1551" s="282">
        <v>197.53680800000001</v>
      </c>
      <c r="G1551" s="411">
        <v>201.843062</v>
      </c>
      <c r="H1551" s="129">
        <f>IF(F1551&lt;0.001,"",IF(G1551=-1,"",G1551/F1551*100-100))</f>
        <v>2.1799754909474842</v>
      </c>
      <c r="I1551" s="168">
        <v>-1</v>
      </c>
      <c r="J1551" s="366">
        <v>-1</v>
      </c>
      <c r="K1551" s="180"/>
      <c r="L1551" s="180"/>
      <c r="M1551" s="180"/>
      <c r="N1551" s="180"/>
      <c r="O1551" s="180"/>
      <c r="P1551" s="180"/>
      <c r="Q1551" s="180"/>
      <c r="R1551" s="157"/>
      <c r="S1551" s="157"/>
      <c r="T1551" s="157"/>
      <c r="U1551" s="149"/>
      <c r="V1551" s="149"/>
    </row>
    <row r="1552" spans="1:28" ht="15.75" customHeight="1" thickTop="1">
      <c r="A1552" s="136" t="str">
        <f>F1547&amp;"m04"</f>
        <v>ZSSKm04</v>
      </c>
      <c r="B1552" s="146" t="str">
        <f>IF($F$1="de",headings!$C$9,IF($F$1="fr",headings!$B$9,headings!$A$9))</f>
        <v>April</v>
      </c>
      <c r="C1552" s="434">
        <v>3751.779</v>
      </c>
      <c r="D1552" s="413">
        <v>3783.6239999999998</v>
      </c>
      <c r="E1552" s="124">
        <f t="shared" ref="E1552:E1560" si="208">IF(C1552&lt;0.001,"",IF(D1552=-1,"",D1552/C1552*100-100))</f>
        <v>0.84879733054638962</v>
      </c>
      <c r="F1552" s="280">
        <v>184.90666999999999</v>
      </c>
      <c r="G1552" s="413">
        <v>195.565224</v>
      </c>
      <c r="H1552" s="124">
        <f t="shared" ref="H1552:H1560" si="209">IF(F1552&lt;0.001,"",IF(G1552=-1,"",G1552/F1552*100-100))</f>
        <v>5.7642885462163065</v>
      </c>
      <c r="I1552" s="164">
        <v>-1</v>
      </c>
      <c r="J1552" s="364">
        <v>-1</v>
      </c>
      <c r="K1552" s="180"/>
      <c r="L1552" s="180"/>
      <c r="M1552" s="180"/>
      <c r="N1552" s="180"/>
      <c r="O1552" s="180"/>
      <c r="P1552" s="180"/>
      <c r="Q1552" s="180"/>
      <c r="R1552" s="157"/>
      <c r="S1552" s="157"/>
      <c r="T1552" s="157"/>
      <c r="U1552" s="149"/>
      <c r="V1552" s="149"/>
    </row>
    <row r="1553" spans="1:28" ht="15.75" customHeight="1">
      <c r="A1553" s="136" t="str">
        <f>F1547&amp;"m05"</f>
        <v>ZSSKm05</v>
      </c>
      <c r="B1553" s="146" t="str">
        <f>IF($F$1="de",headings!$C$10,IF($F$1="fr",headings!$B$10,headings!$A$10))</f>
        <v>May</v>
      </c>
      <c r="C1553" s="435">
        <v>3856.8020000000001</v>
      </c>
      <c r="D1553" s="281">
        <v>4052.1970000000001</v>
      </c>
      <c r="E1553" s="127">
        <f t="shared" si="208"/>
        <v>5.0662440021551589</v>
      </c>
      <c r="F1553" s="281">
        <v>192.93027900000001</v>
      </c>
      <c r="G1553" s="281">
        <v>206.50612599999999</v>
      </c>
      <c r="H1553" s="127">
        <f t="shared" si="209"/>
        <v>7.0366596007462192</v>
      </c>
      <c r="I1553" s="166">
        <v>-1</v>
      </c>
      <c r="J1553" s="365">
        <v>-1</v>
      </c>
      <c r="K1553" s="180"/>
      <c r="L1553" s="180"/>
      <c r="M1553" s="180"/>
      <c r="N1553" s="180"/>
      <c r="O1553" s="180"/>
      <c r="P1553" s="180"/>
      <c r="Q1553" s="180"/>
      <c r="R1553" s="157"/>
      <c r="S1553" s="157"/>
      <c r="T1553" s="157"/>
      <c r="U1553" s="149"/>
      <c r="V1553" s="149"/>
    </row>
    <row r="1554" spans="1:28" ht="15.75" customHeight="1" thickBot="1">
      <c r="A1554" s="136" t="str">
        <f>F1547&amp;"m06"</f>
        <v>ZSSKm06</v>
      </c>
      <c r="B1554" s="146" t="str">
        <f>IF($F$1="de",headings!$C$11,IF($F$1="fr",headings!$B$11,headings!$A$11))</f>
        <v>June</v>
      </c>
      <c r="C1554" s="436">
        <v>3706.5219999999999</v>
      </c>
      <c r="D1554" s="411">
        <v>3874.712</v>
      </c>
      <c r="E1554" s="129">
        <f t="shared" si="208"/>
        <v>4.5376770999875333</v>
      </c>
      <c r="F1554" s="282">
        <v>191.16860199999999</v>
      </c>
      <c r="G1554" s="411">
        <v>209.25842299999999</v>
      </c>
      <c r="H1554" s="129">
        <f t="shared" si="209"/>
        <v>9.4627573831397314</v>
      </c>
      <c r="I1554" s="168">
        <v>-1</v>
      </c>
      <c r="J1554" s="366">
        <v>-1</v>
      </c>
      <c r="K1554" s="180"/>
      <c r="L1554" s="180"/>
      <c r="M1554" s="180"/>
      <c r="N1554" s="180"/>
      <c r="O1554" s="180"/>
      <c r="P1554" s="180"/>
      <c r="Q1554" s="180"/>
      <c r="R1554" s="157"/>
      <c r="S1554" s="157"/>
      <c r="T1554" s="157"/>
      <c r="U1554" s="149"/>
      <c r="V1554" s="149"/>
    </row>
    <row r="1555" spans="1:28" ht="15.75" customHeight="1" thickTop="1">
      <c r="A1555" s="136" t="str">
        <f>F1547&amp;"m07"</f>
        <v>ZSSKm07</v>
      </c>
      <c r="B1555" s="146" t="str">
        <f>IF($F$1="de",headings!$C$12,IF($F$1="fr",headings!$B$12,headings!$A$12))</f>
        <v>July</v>
      </c>
      <c r="C1555" s="434">
        <v>3350.4789999999998</v>
      </c>
      <c r="D1555" s="280">
        <v>3407.2060000000001</v>
      </c>
      <c r="E1555" s="124">
        <f t="shared" si="208"/>
        <v>1.6931011953813311</v>
      </c>
      <c r="F1555" s="280">
        <v>182.01440299999999</v>
      </c>
      <c r="G1555" s="280">
        <v>194.141615</v>
      </c>
      <c r="H1555" s="124">
        <f t="shared" si="209"/>
        <v>6.6627760221810632</v>
      </c>
      <c r="I1555" s="164">
        <v>-1</v>
      </c>
      <c r="J1555" s="364">
        <v>-1</v>
      </c>
      <c r="K1555" s="180"/>
      <c r="L1555" s="180"/>
      <c r="M1555" s="180"/>
      <c r="N1555" s="180"/>
      <c r="O1555" s="180"/>
      <c r="P1555" s="180"/>
      <c r="Q1555" s="180"/>
      <c r="R1555" s="157"/>
      <c r="S1555" s="157"/>
      <c r="T1555" s="157"/>
      <c r="U1555" s="149"/>
      <c r="V1555" s="149"/>
    </row>
    <row r="1556" spans="1:28" ht="15.75" customHeight="1">
      <c r="A1556" s="136" t="str">
        <f>F1547&amp;"m08"</f>
        <v>ZSSKm08</v>
      </c>
      <c r="B1556" s="146" t="str">
        <f>IF($F$1="de",headings!$C$13,IF($F$1="fr",headings!$B$13,headings!$A$13))</f>
        <v>August</v>
      </c>
      <c r="C1556" s="435">
        <v>3540.43</v>
      </c>
      <c r="D1556" s="281">
        <v>3677.6410000000001</v>
      </c>
      <c r="E1556" s="127">
        <f t="shared" si="208"/>
        <v>3.8755461907169462</v>
      </c>
      <c r="F1556" s="281">
        <v>190.26584099999999</v>
      </c>
      <c r="G1556" s="281">
        <v>202.875124</v>
      </c>
      <c r="H1556" s="127">
        <f t="shared" si="209"/>
        <v>6.6271922136564569</v>
      </c>
      <c r="I1556" s="166">
        <v>-1</v>
      </c>
      <c r="J1556" s="365">
        <v>-1</v>
      </c>
      <c r="K1556" s="180"/>
      <c r="L1556" s="180"/>
      <c r="M1556" s="180"/>
      <c r="N1556" s="180"/>
      <c r="O1556" s="180"/>
      <c r="P1556" s="180"/>
      <c r="Q1556" s="180"/>
      <c r="R1556" s="157"/>
      <c r="S1556" s="157"/>
      <c r="T1556" s="157"/>
      <c r="U1556" s="149"/>
      <c r="V1556" s="149"/>
    </row>
    <row r="1557" spans="1:28" ht="15.75" customHeight="1" thickBot="1">
      <c r="A1557" s="136" t="str">
        <f>F1547&amp;"m09"</f>
        <v>ZSSKm09</v>
      </c>
      <c r="B1557" s="146" t="str">
        <f>IF($F$1="de",headings!$C$14,IF($F$1="fr",headings!$B$14,headings!$A$14))</f>
        <v>September</v>
      </c>
      <c r="C1557" s="436">
        <v>4035.136</v>
      </c>
      <c r="D1557" s="411">
        <v>4201.6409999999996</v>
      </c>
      <c r="E1557" s="129">
        <f t="shared" si="208"/>
        <v>4.1263788878491283</v>
      </c>
      <c r="F1557" s="282">
        <v>199.12875500000001</v>
      </c>
      <c r="G1557" s="411">
        <v>216.19367800000001</v>
      </c>
      <c r="H1557" s="129">
        <f t="shared" si="209"/>
        <v>8.5697934484650489</v>
      </c>
      <c r="I1557" s="168">
        <v>-1</v>
      </c>
      <c r="J1557" s="366">
        <v>-1</v>
      </c>
      <c r="K1557" s="180"/>
      <c r="L1557" s="180"/>
      <c r="M1557" s="180"/>
      <c r="N1557" s="180"/>
      <c r="O1557" s="180"/>
      <c r="P1557" s="180"/>
      <c r="Q1557" s="180"/>
      <c r="R1557" s="157"/>
      <c r="S1557" s="157"/>
      <c r="T1557" s="157"/>
      <c r="U1557" s="149"/>
      <c r="V1557" s="149"/>
    </row>
    <row r="1558" spans="1:28" ht="15.75" customHeight="1" thickTop="1">
      <c r="A1558" s="136" t="str">
        <f>F1547&amp;"m10"</f>
        <v>ZSSKm10</v>
      </c>
      <c r="B1558" s="146" t="str">
        <f>IF($F$1="de",headings!$C$15,IF($F$1="fr",headings!$B$15,headings!$A$15))</f>
        <v>October</v>
      </c>
      <c r="C1558" s="434">
        <v>4200.8389999999999</v>
      </c>
      <c r="D1558" s="280">
        <v>4482.3630000000003</v>
      </c>
      <c r="E1558" s="127">
        <f t="shared" si="208"/>
        <v>6.7016136538439213</v>
      </c>
      <c r="F1558" s="280">
        <v>217.447855</v>
      </c>
      <c r="G1558" s="413">
        <v>235.53072</v>
      </c>
      <c r="H1558" s="127">
        <f t="shared" si="209"/>
        <v>8.3159546457701339</v>
      </c>
      <c r="I1558" s="164">
        <v>-1</v>
      </c>
      <c r="J1558" s="364">
        <v>-1</v>
      </c>
      <c r="K1558" s="180"/>
      <c r="L1558" s="180"/>
      <c r="M1558" s="180"/>
      <c r="N1558" s="180"/>
      <c r="O1558" s="180"/>
      <c r="P1558" s="180"/>
      <c r="Q1558" s="180"/>
      <c r="R1558" s="157"/>
      <c r="S1558" s="157"/>
      <c r="T1558" s="157"/>
      <c r="U1558" s="149"/>
      <c r="V1558" s="149"/>
      <c r="X1558" s="137"/>
    </row>
    <row r="1559" spans="1:28" ht="15.75" customHeight="1">
      <c r="A1559" s="136" t="str">
        <f>F1547&amp;"m11"</f>
        <v>ZSSKm11</v>
      </c>
      <c r="B1559" s="146" t="str">
        <f>IF($F$1="de",headings!$C$16,IF($F$1="fr",headings!$B$16,headings!$A$16))</f>
        <v>November</v>
      </c>
      <c r="C1559" s="435">
        <v>4050.8159999999998</v>
      </c>
      <c r="D1559" s="281">
        <v>3783.7020000000002</v>
      </c>
      <c r="E1559" s="127">
        <f t="shared" si="208"/>
        <v>-6.5940788226372007</v>
      </c>
      <c r="F1559" s="281">
        <v>202.53539799999999</v>
      </c>
      <c r="G1559" s="312">
        <v>202.79883100000001</v>
      </c>
      <c r="H1559" s="127">
        <f t="shared" si="209"/>
        <v>0.13006763390566789</v>
      </c>
      <c r="I1559" s="166">
        <v>-1</v>
      </c>
      <c r="J1559" s="365">
        <v>-1</v>
      </c>
      <c r="K1559" s="180"/>
      <c r="L1559" s="180"/>
      <c r="M1559" s="180"/>
      <c r="N1559" s="180"/>
      <c r="O1559" s="180"/>
      <c r="P1559" s="180"/>
      <c r="Q1559" s="180"/>
      <c r="R1559" s="157"/>
      <c r="S1559" s="157"/>
      <c r="T1559" s="157"/>
      <c r="U1559" s="149"/>
      <c r="V1559" s="149"/>
      <c r="X1559" s="137"/>
    </row>
    <row r="1560" spans="1:28" ht="15.75" customHeight="1" thickBot="1">
      <c r="A1560" s="136" t="str">
        <f>F1547&amp;"m12"</f>
        <v>ZSSKm12</v>
      </c>
      <c r="B1560" s="146" t="str">
        <f>IF($F$1="de",headings!$C$17,IF($F$1="fr",headings!$B$17,headings!$A$17))</f>
        <v>December</v>
      </c>
      <c r="C1560" s="436">
        <v>3501.819</v>
      </c>
      <c r="D1560" s="411">
        <v>3352.7669999999998</v>
      </c>
      <c r="E1560" s="129">
        <f t="shared" si="208"/>
        <v>-4.2564164509930436</v>
      </c>
      <c r="F1560" s="282">
        <v>187.612594</v>
      </c>
      <c r="G1560" s="314">
        <v>187.502836</v>
      </c>
      <c r="H1560" s="129">
        <f t="shared" si="209"/>
        <v>-5.850246918924995E-2</v>
      </c>
      <c r="I1560" s="168">
        <v>-1</v>
      </c>
      <c r="J1560" s="366">
        <v>-1</v>
      </c>
      <c r="K1560" s="180"/>
      <c r="L1560" s="180"/>
      <c r="M1560" s="180"/>
      <c r="N1560" s="180"/>
      <c r="O1560" s="180"/>
      <c r="P1560" s="180"/>
      <c r="Q1560" s="180"/>
      <c r="R1560" s="157"/>
      <c r="S1560" s="157"/>
      <c r="T1560" s="157"/>
      <c r="U1560" s="149"/>
      <c r="V1560" s="149"/>
      <c r="X1560" s="137"/>
    </row>
    <row r="1561" spans="1:28" ht="14.4" thickTop="1" thickBot="1">
      <c r="B1561" s="146"/>
      <c r="C1561" s="433"/>
      <c r="D1561" s="373"/>
      <c r="E1561" s="146"/>
      <c r="F1561" s="433"/>
      <c r="G1561" s="146"/>
      <c r="H1561" s="146"/>
      <c r="I1561" s="146"/>
      <c r="J1561" s="146"/>
      <c r="K1561" s="146"/>
      <c r="L1561" s="146"/>
      <c r="M1561" s="146"/>
      <c r="N1561" s="180"/>
      <c r="O1561" s="180"/>
      <c r="P1561" s="180"/>
      <c r="Q1561" s="180"/>
      <c r="R1561" s="157"/>
      <c r="S1561" s="157"/>
      <c r="T1561" s="157"/>
      <c r="U1561" s="149"/>
      <c r="V1561" s="149"/>
      <c r="X1561" s="137"/>
    </row>
    <row r="1562" spans="1:28" s="137" customFormat="1" ht="15.75" customHeight="1" thickTop="1">
      <c r="A1562" s="137" t="str">
        <f>F1547&amp;"q1"</f>
        <v>ZSSKq1</v>
      </c>
      <c r="B1562" s="146" t="str">
        <f>IF($F$1="de",headings!$C$31,IF($F$1="fr",headings!$B$31,headings!$A$31))</f>
        <v>Quarter 1</v>
      </c>
      <c r="C1562" s="283">
        <f>IF(C1551=-1,"-1",C1549+C1550+C1551)</f>
        <v>11008.909</v>
      </c>
      <c r="D1562" s="280">
        <f>IF(D1551=-1,"-1",D1549+D1550+D1551)</f>
        <v>11287.311000000002</v>
      </c>
      <c r="E1562" s="124">
        <f>IF(C1551+C1552+C1553&lt;=0,"",IF(D1551=-1,"",D1562/C1562*100-100))</f>
        <v>2.5288791105458444</v>
      </c>
      <c r="F1562" s="283">
        <f>IF(F1551=-1,"-1",F1549+F1550+F1551)</f>
        <v>543.25717600000007</v>
      </c>
      <c r="G1562" s="280">
        <f>IF(G1551=-1,"-1",G1549+G1550+G1551)</f>
        <v>562.51431300000002</v>
      </c>
      <c r="H1562" s="124">
        <f>IF(F1551+F1552+F1553&lt;=0,"",IF(G1551=-1,"",G1562/F1562*100-100))</f>
        <v>3.5447552008038201</v>
      </c>
      <c r="I1562" s="320" t="s">
        <v>362</v>
      </c>
      <c r="J1562" s="367" t="s">
        <v>362</v>
      </c>
      <c r="K1562" s="180"/>
      <c r="L1562" s="180"/>
      <c r="M1562" s="180"/>
      <c r="N1562" s="180"/>
      <c r="O1562" s="180"/>
      <c r="P1562" s="180"/>
      <c r="Q1562" s="180"/>
      <c r="R1562" s="157"/>
      <c r="S1562" s="157"/>
      <c r="T1562" s="157"/>
      <c r="U1562" s="149"/>
      <c r="V1562" s="149"/>
      <c r="X1562" s="136"/>
      <c r="AA1562" s="244"/>
      <c r="AB1562" s="244"/>
    </row>
    <row r="1563" spans="1:28" s="137" customFormat="1" ht="15.75" customHeight="1">
      <c r="A1563" s="137" t="str">
        <f>F1547&amp;"q2"</f>
        <v>ZSSKq2</v>
      </c>
      <c r="B1563" s="146" t="str">
        <f>IF($F$1="de",headings!$C$32,IF($F$1="fr",headings!$B$32,headings!$A$32))</f>
        <v>Quarter 2</v>
      </c>
      <c r="C1563" s="284">
        <f>IF(C1554=-1,"-1",C1552+C1553+C1554)</f>
        <v>11315.102999999999</v>
      </c>
      <c r="D1563" s="281">
        <f>IF(D1554=-1,"-1",D1552+D1553+D1554)</f>
        <v>11710.532999999999</v>
      </c>
      <c r="E1563" s="127">
        <f>IF(C1552+C1553+C1554&lt;=0,"",IF(D1554=-1,"",D1563/C1563*100-100))</f>
        <v>3.4947096813877891</v>
      </c>
      <c r="F1563" s="284">
        <f>IF(F1554=-1,"-1",F1552+F1553+F1554)</f>
        <v>569.00555099999997</v>
      </c>
      <c r="G1563" s="281">
        <f>IF(G1554=-1,"-1",G1552+G1553+G1554)</f>
        <v>611.32977299999993</v>
      </c>
      <c r="H1563" s="127">
        <f>IF(F1552+F1553+F1554&lt;=0,"",IF(G1554=-1,"",G1563/F1563*100-100))</f>
        <v>7.4382792796339459</v>
      </c>
      <c r="I1563" s="323" t="s">
        <v>362</v>
      </c>
      <c r="J1563" s="368" t="s">
        <v>362</v>
      </c>
      <c r="K1563" s="180"/>
      <c r="L1563" s="180"/>
      <c r="M1563" s="180"/>
      <c r="N1563" s="180"/>
      <c r="O1563" s="180"/>
      <c r="P1563" s="180"/>
      <c r="Q1563" s="180"/>
      <c r="R1563" s="157"/>
      <c r="S1563" s="157"/>
      <c r="T1563" s="157"/>
      <c r="U1563" s="149"/>
      <c r="V1563" s="149"/>
      <c r="X1563" s="138"/>
      <c r="AA1563" s="244"/>
      <c r="AB1563" s="244"/>
    </row>
    <row r="1564" spans="1:28" s="137" customFormat="1" ht="15.75" customHeight="1">
      <c r="A1564" s="137" t="str">
        <f>F1547&amp;"q3"</f>
        <v>ZSSKq3</v>
      </c>
      <c r="B1564" s="146" t="str">
        <f>IF($F$1="de",headings!$C$33,IF($F$1="fr",headings!$B$33,headings!$A$33))</f>
        <v>Quarter 3</v>
      </c>
      <c r="C1564" s="284">
        <f>IF(C1557=-1,"-1",C1555+C1556+C1557)</f>
        <v>10926.045</v>
      </c>
      <c r="D1564" s="281">
        <f>IF(D1557=-1,"-1",D1555+D1556+D1557)</f>
        <v>11286.487999999999</v>
      </c>
      <c r="E1564" s="127">
        <f>IF(C1555+C1556+C1557&lt;=0,"",IF(D1557=-1,"",D1564/C1564*100-100))</f>
        <v>3.2989338777206285</v>
      </c>
      <c r="F1564" s="284">
        <f>IF(F1557=-1,"-1",F1555+F1556+F1557)</f>
        <v>571.40899899999999</v>
      </c>
      <c r="G1564" s="281">
        <f>IF(G1557=-1,"-1",G1555+G1556+G1557)</f>
        <v>613.21041700000001</v>
      </c>
      <c r="H1564" s="127">
        <f>IF(F1555+F1556+F1557&lt;=0,"",IF(G1557=-1,"",G1564/F1564*100-100))</f>
        <v>7.3154987186332363</v>
      </c>
      <c r="I1564" s="323" t="s">
        <v>362</v>
      </c>
      <c r="J1564" s="368" t="s">
        <v>362</v>
      </c>
      <c r="K1564" s="180"/>
      <c r="L1564" s="180"/>
      <c r="M1564" s="180"/>
      <c r="N1564" s="180"/>
      <c r="O1564" s="180"/>
      <c r="P1564" s="180"/>
      <c r="Q1564" s="180"/>
      <c r="R1564" s="157"/>
      <c r="S1564" s="157"/>
      <c r="T1564" s="157"/>
      <c r="U1564" s="149"/>
      <c r="V1564" s="149"/>
      <c r="X1564" s="136"/>
      <c r="AA1564" s="244"/>
      <c r="AB1564" s="244"/>
    </row>
    <row r="1565" spans="1:28" s="137" customFormat="1" ht="15.75" customHeight="1" thickBot="1">
      <c r="A1565" s="137" t="str">
        <f>F1547&amp;"q4"</f>
        <v>ZSSKq4</v>
      </c>
      <c r="B1565" s="146" t="str">
        <f>IF($F$1="de",headings!$C$34,IF($F$1="fr",headings!$B$34,headings!$A$34))</f>
        <v>Quarter 4</v>
      </c>
      <c r="C1565" s="285">
        <f>IF(C1560=-1,"-1",C1558+C1559+C1560)</f>
        <v>11753.473999999998</v>
      </c>
      <c r="D1565" s="411">
        <f>IF(D1560=-1,"-1",D1558+D1559+D1560)</f>
        <v>11618.832</v>
      </c>
      <c r="E1565" s="550">
        <f>IF(C1558+C1559+C1560&lt;=0,"",IF(D1560=-1,"",D1565/C1565*100-100))</f>
        <v>-1.1455506686788794</v>
      </c>
      <c r="F1565" s="285">
        <f>IF(F1560=-1,"-1",F1558+F1559+F1560)</f>
        <v>607.59584700000005</v>
      </c>
      <c r="G1565" s="411">
        <f>IF(G1560=-1,"-1",G1558+G1559+G1560)</f>
        <v>625.83238700000004</v>
      </c>
      <c r="H1565" s="550">
        <f>IF(F1558+F1559+F1560&lt;=0,"",IF(G1560=-1,"",G1565/F1565*100-100))</f>
        <v>3.0014260449676868</v>
      </c>
      <c r="I1565" s="326" t="s">
        <v>362</v>
      </c>
      <c r="J1565" s="369" t="s">
        <v>362</v>
      </c>
      <c r="K1565" s="180"/>
      <c r="L1565" s="180"/>
      <c r="M1565" s="180"/>
      <c r="N1565" s="180"/>
      <c r="O1565" s="180"/>
      <c r="P1565" s="180"/>
      <c r="Q1565" s="180"/>
      <c r="R1565" s="157"/>
      <c r="S1565" s="157"/>
      <c r="T1565" s="157"/>
      <c r="U1565" s="149"/>
      <c r="V1565" s="149"/>
      <c r="X1565" s="136"/>
      <c r="AA1565" s="244"/>
      <c r="AB1565" s="244"/>
    </row>
    <row r="1566" spans="1:28" ht="14.4" thickTop="1" thickBot="1">
      <c r="B1566" s="146"/>
      <c r="C1566" s="158"/>
      <c r="D1566" s="373"/>
      <c r="E1566" s="146"/>
      <c r="F1566" s="158"/>
      <c r="G1566" s="373"/>
      <c r="H1566" s="146"/>
      <c r="I1566" s="146"/>
      <c r="J1566" s="146"/>
      <c r="K1566" s="146"/>
      <c r="L1566" s="146"/>
      <c r="M1566" s="146"/>
      <c r="N1566" s="180"/>
      <c r="O1566" s="180"/>
      <c r="P1566" s="180"/>
      <c r="Q1566" s="180"/>
      <c r="R1566" s="157"/>
      <c r="S1566" s="157"/>
      <c r="T1566" s="157"/>
      <c r="U1566" s="149"/>
      <c r="V1566" s="149"/>
    </row>
    <row r="1567" spans="1:28" s="138" customFormat="1" ht="15.75" customHeight="1" thickTop="1" thickBot="1">
      <c r="A1567" s="138" t="str">
        <f>F1547&amp;"y"</f>
        <v>ZSSKy</v>
      </c>
      <c r="B1567" s="152" t="str">
        <f>IF($F$1="de",headings!$C$35,IF($F$1="fr",headings!$B$35,headings!$A$35))</f>
        <v>Full year</v>
      </c>
      <c r="C1567" s="286">
        <f>IF(C1560=-1,"-1",SUM(C1562:C1565))</f>
        <v>45003.531000000003</v>
      </c>
      <c r="D1567" s="337">
        <f>IF(D1560=-1,"-1",SUM(D1562:D1565))</f>
        <v>45903.164000000004</v>
      </c>
      <c r="E1567" s="551">
        <f>IF(SUM(C1549:C1560)&lt;=0,"",IF(D1560=-1,"",D1567/C1567*100-100))</f>
        <v>1.9990275874130816</v>
      </c>
      <c r="F1567" s="286">
        <v>2291.2675730000001</v>
      </c>
      <c r="G1567" s="337">
        <f>IF(G1560=-1,"-1",SUM(G1562:G1565))</f>
        <v>2412.8868900000002</v>
      </c>
      <c r="H1567" s="551">
        <f>IF(SUM(F1549:F1560)&lt;=0,"",IF(G1560=-1,"",G1567/F1567*100-100))</f>
        <v>5.3079491209645937</v>
      </c>
      <c r="I1567" s="329" t="s">
        <v>362</v>
      </c>
      <c r="J1567" s="370" t="s">
        <v>362</v>
      </c>
      <c r="K1567" s="180"/>
      <c r="L1567" s="180"/>
      <c r="M1567" s="180"/>
      <c r="N1567" s="180"/>
      <c r="O1567" s="180"/>
      <c r="P1567" s="180"/>
      <c r="Q1567" s="180"/>
      <c r="R1567" s="157"/>
      <c r="S1567" s="157"/>
      <c r="T1567" s="157"/>
      <c r="U1567" s="149"/>
      <c r="V1567" s="149"/>
      <c r="X1567" s="136"/>
    </row>
    <row r="1568" spans="1:28" ht="13.8" thickTop="1">
      <c r="B1568" s="147"/>
      <c r="C1568" s="180"/>
      <c r="D1568" s="180"/>
      <c r="E1568" s="180"/>
      <c r="F1568" s="180"/>
      <c r="G1568" s="180"/>
      <c r="H1568" s="180"/>
      <c r="I1568" s="180"/>
      <c r="J1568" s="180"/>
      <c r="K1568" s="180"/>
      <c r="L1568" s="180"/>
      <c r="M1568" s="180"/>
      <c r="N1568" s="180"/>
      <c r="O1568" s="180"/>
      <c r="P1568" s="180"/>
      <c r="Q1568" s="180"/>
      <c r="R1568" s="180"/>
      <c r="S1568" s="180"/>
      <c r="T1568" s="180"/>
      <c r="U1568" s="149"/>
      <c r="V1568" s="149"/>
    </row>
    <row r="1569" spans="1:28">
      <c r="B1569" s="147"/>
      <c r="C1569" s="180"/>
      <c r="D1569" s="180"/>
      <c r="E1569" s="180"/>
      <c r="F1569" s="180"/>
      <c r="G1569" s="180"/>
      <c r="H1569" s="180"/>
      <c r="I1569" s="180"/>
      <c r="J1569" s="180"/>
      <c r="K1569" s="180"/>
      <c r="L1569" s="180"/>
      <c r="M1569" s="180"/>
      <c r="N1569" s="180"/>
      <c r="O1569" s="180"/>
      <c r="P1569" s="180"/>
      <c r="Q1569" s="180"/>
      <c r="R1569" s="180"/>
      <c r="S1569" s="180"/>
      <c r="T1569" s="180"/>
      <c r="U1569" s="149"/>
      <c r="V1569" s="149"/>
    </row>
    <row r="1570" spans="1:28">
      <c r="B1570" s="152" t="str">
        <f>IF($F$1="de",headings!$C$37,IF($F$1="fr",headings!$B$37,headings!$A$37))</f>
        <v>Comments</v>
      </c>
      <c r="C1570" s="1021"/>
      <c r="D1570" s="1022"/>
      <c r="E1570" s="1022"/>
      <c r="F1570" s="1022"/>
      <c r="G1570" s="1022"/>
      <c r="H1570" s="1022"/>
      <c r="I1570" s="1022"/>
      <c r="J1570" s="1022"/>
      <c r="K1570" s="1022"/>
      <c r="L1570" s="1022"/>
      <c r="M1570" s="1022"/>
      <c r="N1570" s="1022"/>
      <c r="O1570" s="1022"/>
      <c r="P1570" s="1022"/>
      <c r="Q1570" s="1022"/>
      <c r="R1570" s="1022"/>
      <c r="S1570" s="1022"/>
      <c r="T1570" s="1023"/>
      <c r="U1570" s="149"/>
      <c r="V1570" s="149"/>
    </row>
    <row r="1571" spans="1:28">
      <c r="B1571" s="151"/>
      <c r="C1571" s="1024"/>
      <c r="D1571" s="1025"/>
      <c r="E1571" s="1025"/>
      <c r="F1571" s="1025"/>
      <c r="G1571" s="1025"/>
      <c r="H1571" s="1025"/>
      <c r="I1571" s="1025"/>
      <c r="J1571" s="1025"/>
      <c r="K1571" s="1025"/>
      <c r="L1571" s="1025"/>
      <c r="M1571" s="1025"/>
      <c r="N1571" s="1025"/>
      <c r="O1571" s="1025"/>
      <c r="P1571" s="1025"/>
      <c r="Q1571" s="1025"/>
      <c r="R1571" s="1025"/>
      <c r="S1571" s="1025"/>
      <c r="T1571" s="1026"/>
      <c r="U1571" s="149"/>
      <c r="V1571" s="149"/>
    </row>
    <row r="1572" spans="1:28">
      <c r="B1572" s="151"/>
      <c r="C1572" s="1024"/>
      <c r="D1572" s="1025"/>
      <c r="E1572" s="1025"/>
      <c r="F1572" s="1025"/>
      <c r="G1572" s="1025"/>
      <c r="H1572" s="1025"/>
      <c r="I1572" s="1025"/>
      <c r="J1572" s="1025"/>
      <c r="K1572" s="1025"/>
      <c r="L1572" s="1025"/>
      <c r="M1572" s="1025"/>
      <c r="N1572" s="1025"/>
      <c r="O1572" s="1025"/>
      <c r="P1572" s="1025"/>
      <c r="Q1572" s="1025"/>
      <c r="R1572" s="1025"/>
      <c r="S1572" s="1025"/>
      <c r="T1572" s="1026"/>
      <c r="U1572" s="149"/>
      <c r="V1572" s="149"/>
      <c r="X1572" s="141"/>
    </row>
    <row r="1573" spans="1:28">
      <c r="B1573" s="151"/>
      <c r="C1573" s="1027"/>
      <c r="D1573" s="1028"/>
      <c r="E1573" s="1028"/>
      <c r="F1573" s="1028"/>
      <c r="G1573" s="1028"/>
      <c r="H1573" s="1028"/>
      <c r="I1573" s="1028"/>
      <c r="J1573" s="1028"/>
      <c r="K1573" s="1028"/>
      <c r="L1573" s="1028"/>
      <c r="M1573" s="1028"/>
      <c r="N1573" s="1028"/>
      <c r="O1573" s="1028"/>
      <c r="P1573" s="1028"/>
      <c r="Q1573" s="1028"/>
      <c r="R1573" s="1028"/>
      <c r="S1573" s="1028"/>
      <c r="T1573" s="1029"/>
      <c r="U1573" s="149"/>
      <c r="V1573" s="149"/>
      <c r="X1573" s="131"/>
    </row>
    <row r="1574" spans="1:28">
      <c r="B1574" s="151"/>
      <c r="C1574" s="180"/>
      <c r="D1574" s="180"/>
      <c r="E1574" s="180"/>
      <c r="F1574" s="180"/>
      <c r="G1574" s="180"/>
      <c r="H1574" s="180"/>
      <c r="I1574" s="180"/>
      <c r="J1574" s="180"/>
      <c r="K1574" s="180"/>
      <c r="L1574" s="180"/>
      <c r="M1574" s="180"/>
      <c r="N1574" s="180"/>
      <c r="O1574" s="180"/>
      <c r="P1574" s="180"/>
      <c r="Q1574" s="180"/>
      <c r="R1574" s="180"/>
      <c r="S1574" s="180"/>
      <c r="T1574" s="180"/>
      <c r="U1574" s="149"/>
      <c r="V1574" s="149"/>
    </row>
    <row r="1575" spans="1:28">
      <c r="A1575" s="142"/>
      <c r="B1575" s="143"/>
      <c r="C1575" s="181"/>
      <c r="D1575" s="181"/>
      <c r="E1575" s="181"/>
      <c r="F1575" s="181"/>
      <c r="G1575" s="181"/>
      <c r="H1575" s="181"/>
      <c r="I1575" s="181"/>
      <c r="J1575" s="181"/>
      <c r="K1575" s="181"/>
      <c r="L1575" s="181"/>
      <c r="M1575" s="181"/>
      <c r="N1575" s="181"/>
      <c r="O1575" s="181"/>
      <c r="P1575" s="181"/>
      <c r="Q1575" s="181"/>
      <c r="R1575" s="181"/>
      <c r="S1575" s="181"/>
      <c r="T1575" s="181"/>
      <c r="U1575" s="181"/>
      <c r="V1575" s="181"/>
    </row>
    <row r="1576" spans="1:28" s="141" customFormat="1" ht="6.75" customHeight="1">
      <c r="B1576" s="146"/>
      <c r="C1576" s="154"/>
      <c r="D1576" s="154"/>
      <c r="E1576" s="155"/>
      <c r="F1576" s="154"/>
      <c r="G1576" s="154"/>
      <c r="H1576" s="155"/>
      <c r="I1576" s="154"/>
      <c r="J1576" s="154"/>
      <c r="K1576" s="155"/>
      <c r="L1576" s="154"/>
      <c r="M1576" s="154"/>
      <c r="N1576" s="155"/>
      <c r="O1576" s="154"/>
      <c r="P1576" s="154"/>
      <c r="Q1576" s="155"/>
      <c r="R1576" s="154"/>
      <c r="S1576" s="154"/>
      <c r="T1576" s="155"/>
      <c r="U1576" s="149"/>
      <c r="V1576" s="149"/>
      <c r="X1576" s="136"/>
      <c r="AA1576" s="239"/>
      <c r="AB1576" s="239"/>
    </row>
    <row r="1577" spans="1:28" s="131" customFormat="1" ht="17.399999999999999">
      <c r="B1577" s="150" t="str">
        <f>IF($F$1="de",headings!$C$3,IF($F$1="fr",headings!$B$3,headings!$A$3))</f>
        <v>Railway Operator:</v>
      </c>
      <c r="C1577" s="156"/>
      <c r="D1577" s="156"/>
      <c r="E1577" s="156"/>
      <c r="F1577" s="1020" t="s">
        <v>133</v>
      </c>
      <c r="G1577" s="1020"/>
      <c r="H1577" s="1020"/>
      <c r="I1577" s="1020"/>
      <c r="J1577" s="1020"/>
      <c r="K1577" s="157"/>
      <c r="L1577" s="157"/>
      <c r="M1577" s="157"/>
      <c r="N1577" s="157"/>
      <c r="O1577" s="157"/>
      <c r="P1577" s="157"/>
      <c r="Q1577" s="158"/>
      <c r="R1577" s="158"/>
      <c r="S1577" s="158"/>
      <c r="T1577" s="158"/>
      <c r="U1577" s="149"/>
      <c r="V1577" s="149"/>
      <c r="X1577" s="136"/>
      <c r="AA1577" s="243"/>
      <c r="AB1577" s="243"/>
    </row>
    <row r="1578" spans="1:28" ht="6.75" customHeight="1" thickBot="1">
      <c r="B1578" s="146"/>
      <c r="C1578" s="157"/>
      <c r="D1578" s="157"/>
      <c r="E1578" s="159"/>
      <c r="F1578" s="157"/>
      <c r="G1578" s="157"/>
      <c r="H1578" s="157"/>
      <c r="I1578" s="180"/>
      <c r="J1578" s="180"/>
      <c r="K1578" s="157"/>
      <c r="L1578" s="157"/>
      <c r="M1578" s="157"/>
      <c r="N1578" s="157"/>
      <c r="O1578" s="157"/>
      <c r="P1578" s="157"/>
      <c r="Q1578" s="157"/>
      <c r="R1578" s="157"/>
      <c r="S1578" s="157"/>
      <c r="T1578" s="160"/>
      <c r="U1578" s="149"/>
      <c r="V1578" s="149"/>
    </row>
    <row r="1579" spans="1:28" ht="15.75" customHeight="1" thickTop="1">
      <c r="A1579" s="136" t="str">
        <f>F1577&amp;"m01"</f>
        <v>ZSSK Cargom01</v>
      </c>
      <c r="B1579" s="146" t="str">
        <f>IF($F$1="de",headings!$C$6,IF($F$1="fr",headings!$B$6,headings!$A$6))</f>
        <v>January</v>
      </c>
      <c r="C1579" s="157"/>
      <c r="D1579" s="157"/>
      <c r="E1579" s="157"/>
      <c r="F1579" s="157"/>
      <c r="G1579" s="157"/>
      <c r="H1579" s="157"/>
      <c r="I1579" s="180"/>
      <c r="J1579" s="371"/>
      <c r="K1579" s="164">
        <v>2713</v>
      </c>
      <c r="L1579" s="164">
        <v>3010</v>
      </c>
      <c r="M1579" s="124">
        <f>IF(K1579&lt;0.001,"",IF(L1579=-1,"",L1579/K1579*100-100))</f>
        <v>10.947290821968309</v>
      </c>
      <c r="N1579" s="164">
        <v>545.79999999999995</v>
      </c>
      <c r="O1579" s="164">
        <v>610</v>
      </c>
      <c r="P1579" s="124">
        <f>IF(N1579&lt;0.001,"",IF(O1579=-1,"",O1579/N1579*100-100))</f>
        <v>11.762550384756338</v>
      </c>
      <c r="Q1579" s="164">
        <v>2419</v>
      </c>
      <c r="R1579" s="164">
        <v>2683</v>
      </c>
      <c r="S1579" s="124">
        <f>IF(Q1579&lt;0.001,"",IF(R1579=-1,"",R1579/Q1579*100-100))</f>
        <v>10.913600661430351</v>
      </c>
      <c r="T1579" s="164">
        <v>492</v>
      </c>
      <c r="U1579" s="164">
        <v>557.9</v>
      </c>
      <c r="V1579" s="124">
        <f>IF(T1579&lt;0.001,"",IF(U1579=-1,"",U1579/T1579*100-100))</f>
        <v>13.394308943089413</v>
      </c>
    </row>
    <row r="1580" spans="1:28" ht="15.75" customHeight="1">
      <c r="A1580" s="136" t="str">
        <f>F1577&amp;"m02"</f>
        <v>ZSSK Cargom02</v>
      </c>
      <c r="B1580" s="146" t="str">
        <f>IF($F$1="de",headings!$C$7,IF($F$1="fr",headings!$B$7,headings!$A$7))</f>
        <v>February</v>
      </c>
      <c r="C1580" s="157"/>
      <c r="D1580" s="157"/>
      <c r="E1580" s="157"/>
      <c r="F1580" s="157"/>
      <c r="G1580" s="157"/>
      <c r="H1580" s="157"/>
      <c r="I1580" s="180"/>
      <c r="J1580" s="371"/>
      <c r="K1580" s="166">
        <v>2920</v>
      </c>
      <c r="L1580" s="166">
        <v>3008</v>
      </c>
      <c r="M1580" s="127">
        <f>IF(K1580&lt;0.001,"",IF(L1580=-1,"",L1580/K1580*100-100))</f>
        <v>3.0136986301369859</v>
      </c>
      <c r="N1580" s="166">
        <v>573.70000000000005</v>
      </c>
      <c r="O1580" s="166">
        <v>600</v>
      </c>
      <c r="P1580" s="127">
        <f>IF(N1580&lt;0.001,"",IF(O1580=-1,"",O1580/N1580*100-100))</f>
        <v>4.5842774969496105</v>
      </c>
      <c r="Q1580" s="166">
        <v>2624</v>
      </c>
      <c r="R1580" s="166">
        <v>2641</v>
      </c>
      <c r="S1580" s="127">
        <f>IF(Q1580&lt;0.001,"",IF(R1580=-1,"",R1580/Q1580*100-100))</f>
        <v>0.64786585365854421</v>
      </c>
      <c r="T1580" s="166">
        <v>522</v>
      </c>
      <c r="U1580" s="166">
        <v>541.1</v>
      </c>
      <c r="V1580" s="127">
        <f>IF(T1580&lt;0.001,"",IF(U1580=-1,"",U1580/T1580*100-100))</f>
        <v>3.6590038314176354</v>
      </c>
    </row>
    <row r="1581" spans="1:28" ht="15.75" customHeight="1" thickBot="1">
      <c r="A1581" s="136" t="str">
        <f>F1577&amp;"m03"</f>
        <v>ZSSK Cargom03</v>
      </c>
      <c r="B1581" s="146" t="str">
        <f>IF($F$1="de",headings!$C$8,IF($F$1="fr",headings!$B$8,headings!$A$8))</f>
        <v>March</v>
      </c>
      <c r="C1581" s="157"/>
      <c r="D1581" s="157"/>
      <c r="E1581" s="157"/>
      <c r="F1581" s="157"/>
      <c r="G1581" s="157"/>
      <c r="H1581" s="157"/>
      <c r="I1581" s="180"/>
      <c r="J1581" s="371"/>
      <c r="K1581" s="168">
        <v>3439</v>
      </c>
      <c r="L1581" s="168">
        <v>3445</v>
      </c>
      <c r="M1581" s="129">
        <f>IF(K1581&lt;0.001,"",IF(L1581=-1,"",L1581/K1581*100-100))</f>
        <v>0.17446932247746361</v>
      </c>
      <c r="N1581" s="168">
        <v>655.20000000000005</v>
      </c>
      <c r="O1581" s="168">
        <v>649</v>
      </c>
      <c r="P1581" s="129">
        <f>IF(N1581&lt;0.001,"",IF(O1581=-1,"",O1581/N1581*100-100))</f>
        <v>-0.94627594627596068</v>
      </c>
      <c r="Q1581" s="168">
        <v>3030</v>
      </c>
      <c r="R1581" s="168">
        <v>3028</v>
      </c>
      <c r="S1581" s="129">
        <f>IF(Q1581&lt;0.001,"",IF(R1581=-1,"",R1581/Q1581*100-100))</f>
        <v>-6.6006600660060144E-2</v>
      </c>
      <c r="T1581" s="168">
        <v>587</v>
      </c>
      <c r="U1581" s="168">
        <v>580.6</v>
      </c>
      <c r="V1581" s="129">
        <f>IF(T1581&lt;0.001,"",IF(U1581=-1,"",U1581/T1581*100-100))</f>
        <v>-1.0902896081771587</v>
      </c>
    </row>
    <row r="1582" spans="1:28" ht="15.75" customHeight="1" thickTop="1">
      <c r="A1582" s="136" t="str">
        <f>F1577&amp;"m04"</f>
        <v>ZSSK Cargom04</v>
      </c>
      <c r="B1582" s="146" t="str">
        <f>IF($F$1="de",headings!$C$9,IF($F$1="fr",headings!$B$9,headings!$A$9))</f>
        <v>April</v>
      </c>
      <c r="C1582" s="157"/>
      <c r="D1582" s="157"/>
      <c r="E1582" s="157"/>
      <c r="F1582" s="157"/>
      <c r="G1582" s="157"/>
      <c r="H1582" s="157"/>
      <c r="I1582" s="180"/>
      <c r="J1582" s="371"/>
      <c r="K1582" s="164">
        <v>3408</v>
      </c>
      <c r="L1582" s="164">
        <v>3185</v>
      </c>
      <c r="M1582" s="124">
        <f t="shared" ref="M1582:M1589" si="210">IF(K1582&lt;0.001,"",IF(L1582=-1,"",L1582/K1582*100-100))</f>
        <v>-6.5434272300469445</v>
      </c>
      <c r="N1582" s="164">
        <v>650.29999999999995</v>
      </c>
      <c r="O1582" s="164">
        <v>595</v>
      </c>
      <c r="P1582" s="124">
        <f t="shared" ref="P1582:P1589" si="211">IF(N1582&lt;0.001,"",IF(O1582=-1,"",O1582/N1582*100-100))</f>
        <v>-8.5037674919267943</v>
      </c>
      <c r="Q1582" s="164">
        <v>3003</v>
      </c>
      <c r="R1582" s="164">
        <v>2779</v>
      </c>
      <c r="S1582" s="124">
        <f t="shared" ref="S1582:S1589" si="212">IF(Q1582&lt;0.001,"",IF(R1582=-1,"",R1582/Q1582*100-100))</f>
        <v>-7.4592074592074624</v>
      </c>
      <c r="T1582" s="164">
        <v>577</v>
      </c>
      <c r="U1582" s="164">
        <v>530.70000000000005</v>
      </c>
      <c r="V1582" s="124">
        <f t="shared" ref="V1582:V1589" si="213">IF(T1582&lt;0.001,"",IF(U1582=-1,"",U1582/T1582*100-100))</f>
        <v>-8.024263431542451</v>
      </c>
    </row>
    <row r="1583" spans="1:28" ht="15.75" customHeight="1">
      <c r="A1583" s="136" t="str">
        <f>F1577&amp;"m05"</f>
        <v>ZSSK Cargom05</v>
      </c>
      <c r="B1583" s="146" t="str">
        <f>IF($F$1="de",headings!$C$10,IF($F$1="fr",headings!$B$10,headings!$A$10))</f>
        <v>May</v>
      </c>
      <c r="C1583" s="157"/>
      <c r="D1583" s="157"/>
      <c r="E1583" s="157"/>
      <c r="F1583" s="157"/>
      <c r="G1583" s="157"/>
      <c r="H1583" s="157"/>
      <c r="I1583" s="180"/>
      <c r="J1583" s="371"/>
      <c r="K1583" s="166">
        <v>3509</v>
      </c>
      <c r="L1583" s="166">
        <v>3334</v>
      </c>
      <c r="M1583" s="127">
        <f t="shared" si="210"/>
        <v>-4.9871758335708165</v>
      </c>
      <c r="N1583" s="166">
        <v>676.4</v>
      </c>
      <c r="O1583" s="166">
        <v>631</v>
      </c>
      <c r="P1583" s="127">
        <f t="shared" si="211"/>
        <v>-6.7120047309284416</v>
      </c>
      <c r="Q1583" s="166">
        <v>3103</v>
      </c>
      <c r="R1583" s="166">
        <v>2926</v>
      </c>
      <c r="S1583" s="127">
        <f t="shared" si="212"/>
        <v>-5.7041572671608094</v>
      </c>
      <c r="T1583" s="166">
        <v>595</v>
      </c>
      <c r="U1583" s="166">
        <v>568.1</v>
      </c>
      <c r="V1583" s="127">
        <f t="shared" si="213"/>
        <v>-4.5210084033613356</v>
      </c>
    </row>
    <row r="1584" spans="1:28" ht="15.75" customHeight="1" thickBot="1">
      <c r="A1584" s="136" t="str">
        <f>F1577&amp;"m06"</f>
        <v>ZSSK Cargom06</v>
      </c>
      <c r="B1584" s="146" t="str">
        <f>IF($F$1="de",headings!$C$11,IF($F$1="fr",headings!$B$11,headings!$A$11))</f>
        <v>June</v>
      </c>
      <c r="C1584" s="157"/>
      <c r="D1584" s="157"/>
      <c r="E1584" s="157"/>
      <c r="F1584" s="157"/>
      <c r="G1584" s="157"/>
      <c r="H1584" s="157"/>
      <c r="I1584" s="180"/>
      <c r="J1584" s="371"/>
      <c r="K1584" s="168">
        <v>3161</v>
      </c>
      <c r="L1584" s="168">
        <v>3117</v>
      </c>
      <c r="M1584" s="129">
        <f t="shared" si="210"/>
        <v>-1.3919645681746289</v>
      </c>
      <c r="N1584" s="168">
        <v>634.4</v>
      </c>
      <c r="O1584" s="168">
        <v>614</v>
      </c>
      <c r="P1584" s="129">
        <f t="shared" si="211"/>
        <v>-3.2156368221941989</v>
      </c>
      <c r="Q1584" s="168">
        <v>2806</v>
      </c>
      <c r="R1584" s="168">
        <v>2720</v>
      </c>
      <c r="S1584" s="129">
        <f t="shared" si="212"/>
        <v>-3.0648610121168929</v>
      </c>
      <c r="T1584" s="168">
        <v>568</v>
      </c>
      <c r="U1584" s="168">
        <v>550.5</v>
      </c>
      <c r="V1584" s="129">
        <f t="shared" si="213"/>
        <v>-3.0809859154929597</v>
      </c>
    </row>
    <row r="1585" spans="1:28" ht="15.75" customHeight="1" thickTop="1">
      <c r="A1585" s="136" t="str">
        <f>F1577&amp;"m07"</f>
        <v>ZSSK Cargom07</v>
      </c>
      <c r="B1585" s="146" t="str">
        <f>IF($F$1="de",headings!$C$12,IF($F$1="fr",headings!$B$12,headings!$A$12))</f>
        <v>July</v>
      </c>
      <c r="C1585" s="157"/>
      <c r="D1585" s="157"/>
      <c r="E1585" s="157"/>
      <c r="F1585" s="157"/>
      <c r="G1585" s="157"/>
      <c r="H1585" s="157"/>
      <c r="I1585" s="180"/>
      <c r="J1585" s="371"/>
      <c r="K1585" s="164">
        <v>3195</v>
      </c>
      <c r="L1585" s="164">
        <v>3034</v>
      </c>
      <c r="M1585" s="124">
        <f t="shared" si="210"/>
        <v>-5.0391236306729326</v>
      </c>
      <c r="N1585" s="164">
        <v>667</v>
      </c>
      <c r="O1585" s="164">
        <v>605</v>
      </c>
      <c r="P1585" s="124">
        <f t="shared" si="211"/>
        <v>-9.295352323838074</v>
      </c>
      <c r="Q1585" s="164">
        <v>2863</v>
      </c>
      <c r="R1585" s="164">
        <v>2699</v>
      </c>
      <c r="S1585" s="124">
        <f t="shared" si="212"/>
        <v>-5.7282570730003499</v>
      </c>
      <c r="T1585" s="164">
        <v>613</v>
      </c>
      <c r="U1585" s="164">
        <v>551.70000000000005</v>
      </c>
      <c r="V1585" s="124">
        <f t="shared" si="213"/>
        <v>-10</v>
      </c>
    </row>
    <row r="1586" spans="1:28" ht="15.75" customHeight="1">
      <c r="A1586" s="136" t="str">
        <f>F1577&amp;"m08"</f>
        <v>ZSSK Cargom08</v>
      </c>
      <c r="B1586" s="146" t="str">
        <f>IF($F$1="de",headings!$C$13,IF($F$1="fr",headings!$B$13,headings!$A$13))</f>
        <v>August</v>
      </c>
      <c r="C1586" s="157"/>
      <c r="D1586" s="157"/>
      <c r="E1586" s="157"/>
      <c r="F1586" s="157"/>
      <c r="G1586" s="157"/>
      <c r="H1586" s="157"/>
      <c r="I1586" s="180"/>
      <c r="J1586" s="371"/>
      <c r="K1586" s="166">
        <v>3223</v>
      </c>
      <c r="L1586" s="166">
        <v>3154</v>
      </c>
      <c r="M1586" s="127">
        <f t="shared" si="210"/>
        <v>-2.1408625504188592</v>
      </c>
      <c r="N1586" s="166">
        <v>666.9</v>
      </c>
      <c r="O1586" s="166">
        <v>619</v>
      </c>
      <c r="P1586" s="127">
        <f t="shared" si="211"/>
        <v>-7.1824861298545528</v>
      </c>
      <c r="Q1586" s="166">
        <v>2849</v>
      </c>
      <c r="R1586" s="166">
        <v>2805</v>
      </c>
      <c r="S1586" s="127">
        <f t="shared" si="212"/>
        <v>-1.5444015444015378</v>
      </c>
      <c r="T1586" s="166">
        <v>605</v>
      </c>
      <c r="U1586" s="166">
        <v>563.1</v>
      </c>
      <c r="V1586" s="127">
        <f t="shared" si="213"/>
        <v>-6.9256198347107443</v>
      </c>
    </row>
    <row r="1587" spans="1:28" ht="15.75" customHeight="1" thickBot="1">
      <c r="A1587" s="136" t="str">
        <f>F1577&amp;"m09"</f>
        <v>ZSSK Cargom09</v>
      </c>
      <c r="B1587" s="146" t="str">
        <f>IF($F$1="de",headings!$C$14,IF($F$1="fr",headings!$B$14,headings!$A$14))</f>
        <v>September</v>
      </c>
      <c r="C1587" s="157"/>
      <c r="D1587" s="157"/>
      <c r="E1587" s="157"/>
      <c r="F1587" s="157"/>
      <c r="G1587" s="157"/>
      <c r="H1587" s="157"/>
      <c r="I1587" s="180"/>
      <c r="J1587" s="371"/>
      <c r="K1587" s="168">
        <v>3335</v>
      </c>
      <c r="L1587" s="168">
        <v>3088</v>
      </c>
      <c r="M1587" s="129">
        <f t="shared" si="210"/>
        <v>-7.4062968515742114</v>
      </c>
      <c r="N1587" s="168">
        <v>673.4</v>
      </c>
      <c r="O1587" s="168">
        <v>602</v>
      </c>
      <c r="P1587" s="129">
        <f t="shared" si="211"/>
        <v>-10.602910602910598</v>
      </c>
      <c r="Q1587" s="168">
        <v>2964</v>
      </c>
      <c r="R1587" s="168">
        <v>2695</v>
      </c>
      <c r="S1587" s="129">
        <f t="shared" si="212"/>
        <v>-9.0755735492577685</v>
      </c>
      <c r="T1587" s="168">
        <v>613</v>
      </c>
      <c r="U1587" s="168">
        <v>544</v>
      </c>
      <c r="V1587" s="129">
        <f t="shared" si="213"/>
        <v>-11.256117455138664</v>
      </c>
    </row>
    <row r="1588" spans="1:28" ht="15.75" customHeight="1" thickTop="1">
      <c r="A1588" s="136" t="str">
        <f>F1577&amp;"m10"</f>
        <v>ZSSK Cargom10</v>
      </c>
      <c r="B1588" s="146" t="str">
        <f>IF($F$1="de",headings!$C$15,IF($F$1="fr",headings!$B$15,headings!$A$15))</f>
        <v>October</v>
      </c>
      <c r="C1588" s="157"/>
      <c r="D1588" s="157"/>
      <c r="E1588" s="157"/>
      <c r="F1588" s="157"/>
      <c r="G1588" s="157"/>
      <c r="H1588" s="157"/>
      <c r="I1588" s="180"/>
      <c r="J1588" s="371"/>
      <c r="K1588" s="164">
        <v>3445</v>
      </c>
      <c r="L1588" s="164">
        <v>3262</v>
      </c>
      <c r="M1588" s="127">
        <f t="shared" si="210"/>
        <v>-5.3120464441219184</v>
      </c>
      <c r="N1588" s="164">
        <v>679.4</v>
      </c>
      <c r="O1588" s="164">
        <v>623</v>
      </c>
      <c r="P1588" s="127">
        <f t="shared" si="211"/>
        <v>-8.3014424492198913</v>
      </c>
      <c r="Q1588" s="164">
        <v>2990</v>
      </c>
      <c r="R1588" s="164">
        <v>2822</v>
      </c>
      <c r="S1588" s="127">
        <f t="shared" si="212"/>
        <v>-5.6187290969899664</v>
      </c>
      <c r="T1588" s="164">
        <v>609</v>
      </c>
      <c r="U1588" s="164">
        <v>557.1</v>
      </c>
      <c r="V1588" s="127">
        <f t="shared" si="213"/>
        <v>-8.522167487684726</v>
      </c>
      <c r="X1588" s="137"/>
    </row>
    <row r="1589" spans="1:28" ht="15.75" customHeight="1">
      <c r="A1589" s="136" t="str">
        <f>F1577&amp;"m11"</f>
        <v>ZSSK Cargom11</v>
      </c>
      <c r="B1589" s="146" t="str">
        <f>IF($F$1="de",headings!$C$16,IF($F$1="fr",headings!$B$16,headings!$A$16))</f>
        <v>November</v>
      </c>
      <c r="C1589" s="157"/>
      <c r="D1589" s="157"/>
      <c r="E1589" s="157"/>
      <c r="F1589" s="157"/>
      <c r="G1589" s="157"/>
      <c r="H1589" s="157"/>
      <c r="I1589" s="180"/>
      <c r="J1589" s="371"/>
      <c r="K1589" s="166">
        <v>3284</v>
      </c>
      <c r="L1589" s="166">
        <v>2958</v>
      </c>
      <c r="M1589" s="127">
        <f t="shared" si="210"/>
        <v>-9.9269183922046267</v>
      </c>
      <c r="N1589" s="166">
        <v>649.29999999999995</v>
      </c>
      <c r="O1589" s="166">
        <v>553</v>
      </c>
      <c r="P1589" s="127">
        <f t="shared" si="211"/>
        <v>-14.831356845833966</v>
      </c>
      <c r="Q1589" s="166">
        <v>2903</v>
      </c>
      <c r="R1589" s="166">
        <v>2555</v>
      </c>
      <c r="S1589" s="127">
        <f t="shared" si="212"/>
        <v>-11.987599035480528</v>
      </c>
      <c r="T1589" s="166">
        <v>588</v>
      </c>
      <c r="U1589" s="166">
        <v>491</v>
      </c>
      <c r="V1589" s="127">
        <f t="shared" si="213"/>
        <v>-16.496598639455783</v>
      </c>
      <c r="X1589" s="137"/>
    </row>
    <row r="1590" spans="1:28" ht="15.75" customHeight="1" thickBot="1">
      <c r="A1590" s="136" t="str">
        <f>F1577&amp;"m12"</f>
        <v>ZSSK Cargom12</v>
      </c>
      <c r="B1590" s="146" t="str">
        <f>IF($F$1="de",headings!$C$17,IF($F$1="fr",headings!$B$17,headings!$A$17))</f>
        <v>December</v>
      </c>
      <c r="C1590" s="157"/>
      <c r="D1590" s="157"/>
      <c r="E1590" s="157"/>
      <c r="F1590" s="157"/>
      <c r="G1590" s="157"/>
      <c r="H1590" s="157"/>
      <c r="I1590" s="180"/>
      <c r="J1590" s="371"/>
      <c r="K1590" s="168">
        <v>2978</v>
      </c>
      <c r="L1590" s="208">
        <v>2884.5729999999999</v>
      </c>
      <c r="M1590" s="129">
        <v>-3.1372397582270111</v>
      </c>
      <c r="N1590" s="168">
        <v>597.20000000000005</v>
      </c>
      <c r="O1590" s="208">
        <v>587.38900000000001</v>
      </c>
      <c r="P1590" s="129">
        <v>-1.6428332217012809</v>
      </c>
      <c r="Q1590" s="168">
        <v>2642</v>
      </c>
      <c r="R1590" s="208">
        <v>2564.498</v>
      </c>
      <c r="S1590" s="129">
        <v>-2.933459500378504</v>
      </c>
      <c r="T1590" s="168">
        <v>538</v>
      </c>
      <c r="U1590" s="208">
        <v>541.08500000000004</v>
      </c>
      <c r="V1590" s="129">
        <v>0.57342007434944264</v>
      </c>
      <c r="X1590" s="137"/>
    </row>
    <row r="1591" spans="1:28" ht="14.4" thickTop="1" thickBot="1">
      <c r="B1591" s="146"/>
      <c r="C1591" s="157"/>
      <c r="D1591" s="157"/>
      <c r="E1591" s="157"/>
      <c r="F1591" s="157"/>
      <c r="G1591" s="157"/>
      <c r="H1591" s="157"/>
      <c r="I1591" s="180"/>
      <c r="J1591" s="180"/>
      <c r="K1591" s="146"/>
      <c r="L1591" s="146"/>
      <c r="M1591" s="146"/>
      <c r="N1591" s="146"/>
      <c r="O1591" s="146"/>
      <c r="P1591" s="146"/>
      <c r="Q1591" s="146"/>
      <c r="R1591" s="146"/>
      <c r="S1591" s="146"/>
      <c r="T1591" s="146"/>
      <c r="U1591" s="146"/>
      <c r="V1591" s="146"/>
      <c r="X1591" s="137"/>
    </row>
    <row r="1592" spans="1:28" s="137" customFormat="1" ht="15.75" customHeight="1" thickTop="1">
      <c r="A1592" s="137" t="str">
        <f>F1577&amp;"q1"</f>
        <v>ZSSK Cargoq1</v>
      </c>
      <c r="B1592" s="146" t="str">
        <f>IF($F$1="de",headings!$C$31,IF($F$1="fr",headings!$B$31,headings!$A$31))</f>
        <v>Quarter 1</v>
      </c>
      <c r="C1592" s="157"/>
      <c r="D1592" s="157"/>
      <c r="E1592" s="157"/>
      <c r="F1592" s="157"/>
      <c r="G1592" s="157"/>
      <c r="H1592" s="157"/>
      <c r="I1592" s="180"/>
      <c r="J1592" s="371"/>
      <c r="K1592" s="320">
        <v>9072</v>
      </c>
      <c r="L1592" s="320">
        <f>IF(L1581=-1,"-1",L1579+L1580+L1581)</f>
        <v>9463</v>
      </c>
      <c r="M1592" s="124">
        <f>IF(K1581+K1582+K1583&lt;=0,"",IF(L1581=-1,"",L1592/K1592*100-100))</f>
        <v>4.3099647266313923</v>
      </c>
      <c r="N1592" s="320">
        <v>1774.7</v>
      </c>
      <c r="O1592" s="320">
        <f>IF(O1581=-1,"-1",O1579+O1580+O1581)</f>
        <v>1859</v>
      </c>
      <c r="P1592" s="124">
        <f>IF(N1581+N1582+N1583&lt;=0,"",IF(O1581=-1,"",O1592/N1592*100-100))</f>
        <v>4.7500986082154668</v>
      </c>
      <c r="Q1592" s="320">
        <v>8073</v>
      </c>
      <c r="R1592" s="320">
        <f>IF(R1581=-1,"-1",R1579+R1580+R1581)</f>
        <v>8352</v>
      </c>
      <c r="S1592" s="124">
        <f>IF(Q1581+Q1582+Q1583&lt;=0,"",IF(R1581=-1,"",R1592/Q1592*100-100))</f>
        <v>3.4559643255295498</v>
      </c>
      <c r="T1592" s="320">
        <v>1601</v>
      </c>
      <c r="U1592" s="320">
        <f>IF(U1581=-1,"-1",U1579+U1580+U1581)</f>
        <v>1679.6</v>
      </c>
      <c r="V1592" s="124">
        <f>IF(T1581+T1582+T1583&lt;=0,"",IF(U1581=-1,"",U1592/T1592*100-100))</f>
        <v>4.9094316052467093</v>
      </c>
      <c r="X1592" s="136"/>
      <c r="AA1592" s="244"/>
      <c r="AB1592" s="244"/>
    </row>
    <row r="1593" spans="1:28" s="137" customFormat="1" ht="15.75" customHeight="1">
      <c r="A1593" s="137" t="str">
        <f>F1577&amp;"q2"</f>
        <v>ZSSK Cargoq2</v>
      </c>
      <c r="B1593" s="146" t="str">
        <f>IF($F$1="de",headings!$C$32,IF($F$1="fr",headings!$B$32,headings!$A$32))</f>
        <v>Quarter 2</v>
      </c>
      <c r="C1593" s="157"/>
      <c r="D1593" s="157"/>
      <c r="E1593" s="157"/>
      <c r="F1593" s="157"/>
      <c r="G1593" s="157"/>
      <c r="H1593" s="157"/>
      <c r="I1593" s="180"/>
      <c r="J1593" s="371"/>
      <c r="K1593" s="323">
        <v>10078</v>
      </c>
      <c r="L1593" s="323">
        <f>IF(L1584=-1,"-1",L1582+L1583+L1584)</f>
        <v>9636</v>
      </c>
      <c r="M1593" s="127">
        <f>IF(K1582+K1583+K1584&lt;=0,"",IF(L1584=-1,"",L1593/K1593*100-100))</f>
        <v>-4.3857908315141856</v>
      </c>
      <c r="N1593" s="323">
        <v>1961.1</v>
      </c>
      <c r="O1593" s="323">
        <f>IF(O1584=-1,"-1",O1582+O1583+O1584)</f>
        <v>1840</v>
      </c>
      <c r="P1593" s="127">
        <f>IF(N1582+N1583+N1584&lt;=0,"",IF(O1584=-1,"",O1593/N1593*100-100))</f>
        <v>-6.1751058079649113</v>
      </c>
      <c r="Q1593" s="323">
        <v>8912</v>
      </c>
      <c r="R1593" s="323">
        <f>IF(R1584=-1,"-1",R1582+R1583+R1584)</f>
        <v>8425</v>
      </c>
      <c r="S1593" s="127">
        <f>IF(Q1582+Q1583+Q1584&lt;=0,"",IF(R1584=-1,"",R1593/Q1593*100-100))</f>
        <v>-5.4645421903052096</v>
      </c>
      <c r="T1593" s="323">
        <v>1740</v>
      </c>
      <c r="U1593" s="323">
        <f>IF(U1584=-1,"-1",U1582+U1583+U1584)</f>
        <v>1649.3000000000002</v>
      </c>
      <c r="V1593" s="127">
        <f>IF(T1582+T1583+T1584&lt;=0,"",IF(U1584=-1,"",U1593/T1593*100-100))</f>
        <v>-5.2126436781609158</v>
      </c>
      <c r="X1593" s="138"/>
      <c r="AA1593" s="244"/>
      <c r="AB1593" s="244"/>
    </row>
    <row r="1594" spans="1:28" s="137" customFormat="1" ht="15.75" customHeight="1">
      <c r="A1594" s="137" t="str">
        <f>F1577&amp;"q3"</f>
        <v>ZSSK Cargoq3</v>
      </c>
      <c r="B1594" s="146" t="str">
        <f>IF($F$1="de",headings!$C$33,IF($F$1="fr",headings!$B$33,headings!$A$33))</f>
        <v>Quarter 3</v>
      </c>
      <c r="C1594" s="157"/>
      <c r="D1594" s="157"/>
      <c r="E1594" s="157"/>
      <c r="F1594" s="157"/>
      <c r="G1594" s="157"/>
      <c r="H1594" s="157"/>
      <c r="I1594" s="180"/>
      <c r="J1594" s="371"/>
      <c r="K1594" s="323">
        <v>9753</v>
      </c>
      <c r="L1594" s="323">
        <f>IF(L1587=-1,"-1",L1585+L1586+L1587)</f>
        <v>9276</v>
      </c>
      <c r="M1594" s="127">
        <f>IF(K1585+K1586+K1587&lt;=0,"",IF(L1587=-1,"",L1594/K1594*100-100))</f>
        <v>-4.8908028298984902</v>
      </c>
      <c r="N1594" s="323">
        <v>2007.3000000000002</v>
      </c>
      <c r="O1594" s="323">
        <f>IF(O1587=-1,"-1",O1585+O1586+O1587)</f>
        <v>1826</v>
      </c>
      <c r="P1594" s="127">
        <f>IF(N1585+N1586+N1587&lt;=0,"",IF(O1587=-1,"",O1594/N1594*100-100))</f>
        <v>-9.0320330792606995</v>
      </c>
      <c r="Q1594" s="323">
        <v>8676</v>
      </c>
      <c r="R1594" s="323">
        <f>IF(R1587=-1,"-1",R1585+R1586+R1587)</f>
        <v>8199</v>
      </c>
      <c r="S1594" s="127">
        <f>IF(Q1585+Q1586+Q1587&lt;=0,"",IF(R1587=-1,"",R1594/Q1594*100-100))</f>
        <v>-5.4979253112033177</v>
      </c>
      <c r="T1594" s="323">
        <v>1831</v>
      </c>
      <c r="U1594" s="323">
        <f>IF(U1587=-1,"-1",U1585+U1586+U1587)</f>
        <v>1658.8000000000002</v>
      </c>
      <c r="V1594" s="127">
        <f>IF(T1585+T1586+T1587&lt;=0,"",IF(U1587=-1,"",U1594/T1594*100-100))</f>
        <v>-9.404696886947022</v>
      </c>
      <c r="X1594" s="136"/>
      <c r="AA1594" s="244"/>
      <c r="AB1594" s="244"/>
    </row>
    <row r="1595" spans="1:28" s="137" customFormat="1" ht="15.75" customHeight="1" thickBot="1">
      <c r="A1595" s="137" t="str">
        <f>F1577&amp;"q4"</f>
        <v>ZSSK Cargoq4</v>
      </c>
      <c r="B1595" s="146" t="str">
        <f>IF($F$1="de",headings!$C$34,IF($F$1="fr",headings!$B$34,headings!$A$34))</f>
        <v>Quarter 4</v>
      </c>
      <c r="C1595" s="157"/>
      <c r="D1595" s="157"/>
      <c r="E1595" s="157"/>
      <c r="F1595" s="157"/>
      <c r="G1595" s="157"/>
      <c r="H1595" s="157"/>
      <c r="I1595" s="180"/>
      <c r="J1595" s="371"/>
      <c r="K1595" s="326">
        <v>9707</v>
      </c>
      <c r="L1595" s="208">
        <f>IF(L1590=-1,"-1",L1588+L1589+L1590)</f>
        <v>9104.5730000000003</v>
      </c>
      <c r="M1595" s="129">
        <f>IF(K1588+K1589+K1590&lt;=0,"",IF(L1590=-1,"",L1595/K1595*100-100))</f>
        <v>-6.2061089935098437</v>
      </c>
      <c r="N1595" s="326">
        <v>1925.8999999999999</v>
      </c>
      <c r="O1595" s="326">
        <f>IF(O1590=-1,"-1",O1588+O1589+O1590)</f>
        <v>1763.3890000000001</v>
      </c>
      <c r="P1595" s="129">
        <f>IF(N1588+N1589+N1590&lt;=0,"",IF(O1590=-1,"",O1595/N1595*100-100))</f>
        <v>-8.4381847447946257</v>
      </c>
      <c r="Q1595" s="326">
        <v>8535</v>
      </c>
      <c r="R1595" s="208">
        <f>IF(R1590=-1,"-1",R1588+R1589+R1590)</f>
        <v>7941.4979999999996</v>
      </c>
      <c r="S1595" s="129">
        <f>IF(Q1588+Q1589+Q1590&lt;=0,"",IF(R1590=-1,"",R1595/Q1595*100-100))</f>
        <v>-6.9537434094903432</v>
      </c>
      <c r="T1595" s="326">
        <v>1735</v>
      </c>
      <c r="U1595" s="208">
        <f>IF(U1590=-1,"-1",U1588+U1589+U1590)</f>
        <v>1589.1849999999999</v>
      </c>
      <c r="V1595" s="129">
        <f>IF(T1588+T1589+T1590&lt;=0,"",IF(U1590=-1,"",U1595/T1595*100-100))</f>
        <v>-8.4043227665706013</v>
      </c>
      <c r="X1595" s="136"/>
      <c r="AA1595" s="244"/>
      <c r="AB1595" s="244"/>
    </row>
    <row r="1596" spans="1:28" ht="14.4" thickTop="1" thickBot="1">
      <c r="B1596" s="146"/>
      <c r="C1596" s="157"/>
      <c r="D1596" s="157"/>
      <c r="E1596" s="157"/>
      <c r="F1596" s="157"/>
      <c r="G1596" s="157"/>
      <c r="H1596" s="157"/>
      <c r="I1596" s="180"/>
      <c r="J1596" s="180"/>
      <c r="K1596" s="146"/>
      <c r="L1596" s="146"/>
      <c r="M1596" s="146"/>
      <c r="N1596" s="146"/>
      <c r="O1596" s="146"/>
      <c r="P1596" s="146"/>
      <c r="Q1596" s="146"/>
      <c r="R1596" s="146"/>
      <c r="S1596" s="146"/>
      <c r="T1596" s="146"/>
      <c r="U1596" s="146"/>
      <c r="V1596" s="146"/>
    </row>
    <row r="1597" spans="1:28" s="138" customFormat="1" ht="15.75" customHeight="1" thickTop="1" thickBot="1">
      <c r="A1597" s="138" t="str">
        <f>F1577&amp;"y"</f>
        <v>ZSSK Cargoy</v>
      </c>
      <c r="B1597" s="152" t="str">
        <f>IF($F$1="de",headings!$C$35,IF($F$1="fr",headings!$B$35,headings!$A$35))</f>
        <v>Full year</v>
      </c>
      <c r="C1597" s="157"/>
      <c r="D1597" s="157"/>
      <c r="E1597" s="157"/>
      <c r="F1597" s="157"/>
      <c r="G1597" s="157"/>
      <c r="H1597" s="157"/>
      <c r="I1597" s="180"/>
      <c r="J1597" s="180"/>
      <c r="K1597" s="372">
        <v>38610</v>
      </c>
      <c r="L1597" s="337">
        <f>IF(L1590=-1,"-1",SUM(L1592:L1595))</f>
        <v>37479.573000000004</v>
      </c>
      <c r="M1597" s="212">
        <f>IF(SUM(K1579:K1590)&lt;=0,"",IF(L1590=-1,"",L1597/K1597*100-100))</f>
        <v>-2.9278088578088415</v>
      </c>
      <c r="N1597" s="329">
        <v>7669</v>
      </c>
      <c r="O1597" s="337">
        <f>IF(O1590=-1,"-1",SUM(O1592:O1595))</f>
        <v>7288.3890000000001</v>
      </c>
      <c r="P1597" s="212">
        <f>IF(SUM(N1579:N1590)&lt;=0,"",IF(O1590=-1,"",O1597/N1597*100-100))</f>
        <v>-4.9629808319207172</v>
      </c>
      <c r="Q1597" s="329">
        <v>34196</v>
      </c>
      <c r="R1597" s="337">
        <f>IF(R1590=-1,"-1",SUM(R1592:R1595))</f>
        <v>32917.498</v>
      </c>
      <c r="S1597" s="212">
        <f>IF(SUM(Q1579:Q1590)&lt;=0,"",IF(R1590=-1,"",R1597/Q1597*100-100))</f>
        <v>-3.7387472218972988</v>
      </c>
      <c r="T1597" s="329">
        <v>6907</v>
      </c>
      <c r="U1597" s="337">
        <f>IF(U1590=-1,"-1",SUM(U1592:U1595))</f>
        <v>6576.8850000000002</v>
      </c>
      <c r="V1597" s="212">
        <f>IF(SUM(T1579:T1590)&lt;=0,"",IF(U1590=-1,"",U1597/T1597*100-100))</f>
        <v>-4.7794266685970683</v>
      </c>
      <c r="X1597" s="136"/>
    </row>
    <row r="1598" spans="1:28" ht="13.8" thickTop="1">
      <c r="B1598" s="147"/>
      <c r="C1598" s="180"/>
      <c r="D1598" s="180"/>
      <c r="E1598" s="180"/>
      <c r="F1598" s="180"/>
      <c r="G1598" s="180"/>
      <c r="H1598" s="180"/>
      <c r="I1598" s="180"/>
      <c r="J1598" s="180"/>
      <c r="K1598" s="180"/>
      <c r="L1598" s="180"/>
      <c r="M1598" s="180"/>
      <c r="N1598" s="180"/>
      <c r="O1598" s="180"/>
      <c r="P1598" s="180"/>
      <c r="Q1598" s="180"/>
      <c r="R1598" s="180"/>
      <c r="S1598" s="180"/>
      <c r="T1598" s="180"/>
      <c r="U1598" s="149"/>
      <c r="V1598" s="149"/>
    </row>
    <row r="1599" spans="1:28">
      <c r="B1599" s="147"/>
      <c r="C1599" s="180"/>
      <c r="D1599" s="180"/>
      <c r="E1599" s="180"/>
      <c r="F1599" s="180"/>
      <c r="G1599" s="180"/>
      <c r="H1599" s="180"/>
      <c r="I1599" s="180"/>
      <c r="J1599" s="180"/>
      <c r="K1599" s="180"/>
      <c r="L1599" s="180"/>
      <c r="M1599" s="180"/>
      <c r="N1599" s="180"/>
      <c r="O1599" s="180"/>
      <c r="P1599" s="180"/>
      <c r="Q1599" s="180"/>
      <c r="R1599" s="180"/>
      <c r="S1599" s="180"/>
      <c r="T1599" s="180"/>
      <c r="U1599" s="149"/>
      <c r="V1599" s="149"/>
    </row>
    <row r="1600" spans="1:28">
      <c r="B1600" s="152" t="str">
        <f>IF($F$1="de",headings!$C$37,IF($F$1="fr",headings!$B$37,headings!$A$37))</f>
        <v>Comments</v>
      </c>
      <c r="C1600" s="1021"/>
      <c r="D1600" s="1022"/>
      <c r="E1600" s="1022"/>
      <c r="F1600" s="1022"/>
      <c r="G1600" s="1022"/>
      <c r="H1600" s="1022"/>
      <c r="I1600" s="1022"/>
      <c r="J1600" s="1022"/>
      <c r="K1600" s="1022"/>
      <c r="L1600" s="1022"/>
      <c r="M1600" s="1022"/>
      <c r="N1600" s="1022"/>
      <c r="O1600" s="1022"/>
      <c r="P1600" s="1022"/>
      <c r="Q1600" s="1022"/>
      <c r="R1600" s="1022"/>
      <c r="S1600" s="1022"/>
      <c r="T1600" s="1023"/>
      <c r="U1600" s="149"/>
      <c r="V1600" s="149"/>
    </row>
    <row r="1601" spans="1:28">
      <c r="B1601" s="151"/>
      <c r="C1601" s="1024"/>
      <c r="D1601" s="1025"/>
      <c r="E1601" s="1025"/>
      <c r="F1601" s="1025"/>
      <c r="G1601" s="1025"/>
      <c r="H1601" s="1025"/>
      <c r="I1601" s="1025"/>
      <c r="J1601" s="1025"/>
      <c r="K1601" s="1025"/>
      <c r="L1601" s="1025"/>
      <c r="M1601" s="1025"/>
      <c r="N1601" s="1025"/>
      <c r="O1601" s="1025"/>
      <c r="P1601" s="1025"/>
      <c r="Q1601" s="1025"/>
      <c r="R1601" s="1025"/>
      <c r="S1601" s="1025"/>
      <c r="T1601" s="1026"/>
      <c r="U1601" s="149"/>
      <c r="V1601" s="149"/>
    </row>
    <row r="1602" spans="1:28">
      <c r="B1602" s="151"/>
      <c r="C1602" s="1024"/>
      <c r="D1602" s="1025"/>
      <c r="E1602" s="1025"/>
      <c r="F1602" s="1025"/>
      <c r="G1602" s="1025"/>
      <c r="H1602" s="1025"/>
      <c r="I1602" s="1025"/>
      <c r="J1602" s="1025"/>
      <c r="K1602" s="1025"/>
      <c r="L1602" s="1025"/>
      <c r="M1602" s="1025"/>
      <c r="N1602" s="1025"/>
      <c r="O1602" s="1025"/>
      <c r="P1602" s="1025"/>
      <c r="Q1602" s="1025"/>
      <c r="R1602" s="1025"/>
      <c r="S1602" s="1025"/>
      <c r="T1602" s="1026"/>
      <c r="U1602" s="149"/>
      <c r="V1602" s="149"/>
      <c r="X1602" s="141"/>
    </row>
    <row r="1603" spans="1:28">
      <c r="B1603" s="151"/>
      <c r="C1603" s="1027"/>
      <c r="D1603" s="1028"/>
      <c r="E1603" s="1028"/>
      <c r="F1603" s="1028"/>
      <c r="G1603" s="1028"/>
      <c r="H1603" s="1028"/>
      <c r="I1603" s="1028"/>
      <c r="J1603" s="1028"/>
      <c r="K1603" s="1028"/>
      <c r="L1603" s="1028"/>
      <c r="M1603" s="1028"/>
      <c r="N1603" s="1028"/>
      <c r="O1603" s="1028"/>
      <c r="P1603" s="1028"/>
      <c r="Q1603" s="1028"/>
      <c r="R1603" s="1028"/>
      <c r="S1603" s="1028"/>
      <c r="T1603" s="1029"/>
      <c r="U1603" s="149"/>
      <c r="V1603" s="149"/>
      <c r="X1603" s="131"/>
    </row>
    <row r="1604" spans="1:28">
      <c r="B1604" s="151"/>
      <c r="C1604" s="180"/>
      <c r="D1604" s="180"/>
      <c r="E1604" s="180"/>
      <c r="F1604" s="180"/>
      <c r="G1604" s="180"/>
      <c r="H1604" s="180"/>
      <c r="I1604" s="180"/>
      <c r="J1604" s="180"/>
      <c r="K1604" s="180"/>
      <c r="L1604" s="180"/>
      <c r="M1604" s="180"/>
      <c r="N1604" s="180"/>
      <c r="O1604" s="180"/>
      <c r="P1604" s="180"/>
      <c r="Q1604" s="180"/>
      <c r="R1604" s="180"/>
      <c r="S1604" s="180"/>
      <c r="T1604" s="180"/>
      <c r="U1604" s="149"/>
      <c r="V1604" s="149"/>
    </row>
    <row r="1605" spans="1:28">
      <c r="A1605" s="142"/>
      <c r="B1605" s="143"/>
      <c r="C1605" s="181"/>
      <c r="D1605" s="181"/>
      <c r="E1605" s="181"/>
      <c r="F1605" s="181"/>
      <c r="G1605" s="181"/>
      <c r="H1605" s="181"/>
      <c r="I1605" s="181"/>
      <c r="J1605" s="181"/>
      <c r="K1605" s="181"/>
      <c r="L1605" s="181"/>
      <c r="M1605" s="181"/>
      <c r="N1605" s="181"/>
      <c r="O1605" s="181"/>
      <c r="P1605" s="181"/>
      <c r="Q1605" s="181"/>
      <c r="R1605" s="181"/>
      <c r="S1605" s="181"/>
      <c r="T1605" s="181"/>
      <c r="U1605" s="181"/>
      <c r="V1605" s="181"/>
    </row>
    <row r="1606" spans="1:28" s="141" customFormat="1" ht="6.75" customHeight="1">
      <c r="B1606" s="146"/>
      <c r="C1606" s="154"/>
      <c r="D1606" s="154"/>
      <c r="E1606" s="155"/>
      <c r="F1606" s="154"/>
      <c r="G1606" s="154"/>
      <c r="H1606" s="155"/>
      <c r="I1606" s="154"/>
      <c r="J1606" s="154"/>
      <c r="K1606" s="155"/>
      <c r="L1606" s="154"/>
      <c r="M1606" s="154"/>
      <c r="N1606" s="155"/>
      <c r="O1606" s="154"/>
      <c r="P1606" s="154"/>
      <c r="Q1606" s="155"/>
      <c r="R1606" s="154"/>
      <c r="S1606" s="154"/>
      <c r="T1606" s="155"/>
      <c r="U1606" s="149"/>
      <c r="V1606" s="149"/>
      <c r="X1606" s="136"/>
      <c r="AA1606" s="239"/>
      <c r="AB1606" s="239"/>
    </row>
    <row r="1607" spans="1:28" s="131" customFormat="1" ht="17.399999999999999">
      <c r="B1607" s="150" t="str">
        <f>IF($F$1="de",headings!$C$3,IF($F$1="fr",headings!$B$3,headings!$A$3))</f>
        <v>Railway Operator:</v>
      </c>
      <c r="C1607" s="156"/>
      <c r="D1607" s="156"/>
      <c r="E1607" s="156"/>
      <c r="F1607" s="1020" t="s">
        <v>250</v>
      </c>
      <c r="G1607" s="1020"/>
      <c r="H1607" s="1020"/>
      <c r="I1607" s="1020"/>
      <c r="J1607" s="1020"/>
      <c r="K1607" s="157"/>
      <c r="L1607" s="157"/>
      <c r="M1607" s="157"/>
      <c r="N1607" s="157"/>
      <c r="O1607" s="157"/>
      <c r="P1607" s="157"/>
      <c r="Q1607" s="158"/>
      <c r="R1607" s="158"/>
      <c r="S1607" s="158"/>
      <c r="T1607" s="158"/>
      <c r="U1607" s="149"/>
      <c r="V1607" s="149"/>
      <c r="X1607" s="136"/>
      <c r="AA1607" s="243"/>
      <c r="AB1607" s="243"/>
    </row>
    <row r="1608" spans="1:28" ht="6.75" customHeight="1" thickBot="1">
      <c r="B1608" s="146"/>
      <c r="C1608" s="157"/>
      <c r="D1608" s="157"/>
      <c r="E1608" s="159"/>
      <c r="F1608" s="157"/>
      <c r="G1608" s="157"/>
      <c r="H1608" s="157"/>
      <c r="I1608" s="157"/>
      <c r="J1608" s="157"/>
      <c r="K1608" s="157"/>
      <c r="L1608" s="157"/>
      <c r="M1608" s="157"/>
      <c r="N1608" s="157"/>
      <c r="O1608" s="157"/>
      <c r="P1608" s="157"/>
      <c r="Q1608" s="157"/>
      <c r="R1608" s="157"/>
      <c r="S1608" s="157"/>
      <c r="T1608" s="160"/>
      <c r="U1608" s="149"/>
      <c r="V1608" s="149"/>
    </row>
    <row r="1609" spans="1:28" ht="15.75" customHeight="1" thickTop="1">
      <c r="A1609" s="136" t="str">
        <f>F1607&amp;"m01"</f>
        <v>GKBm01</v>
      </c>
      <c r="B1609" s="146" t="str">
        <f>IF($F$1="de",headings!$C$6,IF($F$1="fr",headings!$B$6,headings!$A$6))</f>
        <v>January</v>
      </c>
      <c r="C1609" s="293">
        <v>371</v>
      </c>
      <c r="D1609" s="123">
        <v>376</v>
      </c>
      <c r="E1609" s="124">
        <f>IF(C1609&lt;0.001,"",IF(D1609=-1,"",D1609/C1609*100-100))</f>
        <v>1.3477088948786928</v>
      </c>
      <c r="F1609" s="164">
        <v>10</v>
      </c>
      <c r="G1609" s="123">
        <v>10</v>
      </c>
      <c r="H1609" s="124">
        <f>IF(F1609&lt;0.001,"",IF(G1609=-1,"",G1609/F1609*100-100))</f>
        <v>0</v>
      </c>
      <c r="I1609" s="164">
        <v>-1</v>
      </c>
      <c r="J1609" s="364">
        <v>-1</v>
      </c>
      <c r="K1609" s="164">
        <v>21</v>
      </c>
      <c r="L1609" s="123">
        <v>31</v>
      </c>
      <c r="M1609" s="124">
        <f>IF(K1609&lt;0.001,"",IF(L1609=-1,"",L1609/K1609*100-100))</f>
        <v>47.61904761904762</v>
      </c>
      <c r="N1609" s="164">
        <v>0.24</v>
      </c>
      <c r="O1609" s="123">
        <v>0.68</v>
      </c>
      <c r="P1609" s="124">
        <f>IF(N1609&lt;0.001,"",IF(O1609=-1,"",O1609/N1609*100-100))</f>
        <v>183.33333333333337</v>
      </c>
      <c r="Q1609" s="164">
        <v>15</v>
      </c>
      <c r="R1609" s="123">
        <v>29</v>
      </c>
      <c r="S1609" s="124">
        <f>IF(Q1609&lt;0.001,"",IF(R1609=-1,"",R1609/Q1609*100-100))</f>
        <v>93.333333333333343</v>
      </c>
      <c r="T1609" s="164">
        <v>0.04</v>
      </c>
      <c r="U1609" s="123">
        <v>0.12</v>
      </c>
      <c r="V1609" s="124">
        <f>IF(T1609&lt;0.001,"",IF(U1609=-1,"",U1609/T1609*100-100))</f>
        <v>200</v>
      </c>
    </row>
    <row r="1610" spans="1:28" ht="15.75" customHeight="1">
      <c r="A1610" s="136" t="str">
        <f>F1607&amp;"m02"</f>
        <v>GKBm02</v>
      </c>
      <c r="B1610" s="146" t="str">
        <f>IF($F$1="de",headings!$C$7,IF($F$1="fr",headings!$B$7,headings!$A$7))</f>
        <v>February</v>
      </c>
      <c r="C1610" s="294">
        <v>360</v>
      </c>
      <c r="D1610" s="126">
        <v>365</v>
      </c>
      <c r="E1610" s="127">
        <f>IF(C1610&lt;0.001,"",IF(D1610=-1,"",D1610/C1610*100-100))</f>
        <v>1.3888888888888857</v>
      </c>
      <c r="F1610" s="166">
        <v>9</v>
      </c>
      <c r="G1610" s="126">
        <v>9</v>
      </c>
      <c r="H1610" s="127">
        <f>IF(F1610&lt;0.001,"",IF(G1610=-1,"",G1610/F1610*100-100))</f>
        <v>0</v>
      </c>
      <c r="I1610" s="166">
        <v>-1</v>
      </c>
      <c r="J1610" s="365">
        <v>-1</v>
      </c>
      <c r="K1610" s="166">
        <v>24</v>
      </c>
      <c r="L1610" s="126">
        <v>38</v>
      </c>
      <c r="M1610" s="127">
        <f>IF(K1610&lt;0.001,"",IF(L1610=-1,"",L1610/K1610*100-100))</f>
        <v>58.333333333333314</v>
      </c>
      <c r="N1610" s="166">
        <v>0.37</v>
      </c>
      <c r="O1610" s="126">
        <v>0.74</v>
      </c>
      <c r="P1610" s="127">
        <f>IF(N1610&lt;0.001,"",IF(O1610=-1,"",O1610/N1610*100-100))</f>
        <v>100</v>
      </c>
      <c r="Q1610" s="166">
        <v>12</v>
      </c>
      <c r="R1610" s="126">
        <v>15</v>
      </c>
      <c r="S1610" s="127">
        <f>IF(Q1610&lt;0.001,"",IF(R1610=-1,"",R1610/Q1610*100-100))</f>
        <v>25</v>
      </c>
      <c r="T1610" s="166">
        <v>0.06</v>
      </c>
      <c r="U1610" s="126">
        <v>0.09</v>
      </c>
      <c r="V1610" s="127">
        <f>IF(T1610&lt;0.001,"",IF(U1610=-1,"",U1610/T1610*100-100))</f>
        <v>50</v>
      </c>
    </row>
    <row r="1611" spans="1:28" ht="15.75" customHeight="1" thickBot="1">
      <c r="A1611" s="136" t="str">
        <f>F1607&amp;"m03"</f>
        <v>GKBm03</v>
      </c>
      <c r="B1611" s="146" t="str">
        <f>IF($F$1="de",headings!$C$8,IF($F$1="fr",headings!$B$8,headings!$A$8))</f>
        <v>March</v>
      </c>
      <c r="C1611" s="295">
        <v>410</v>
      </c>
      <c r="D1611" s="126">
        <v>419</v>
      </c>
      <c r="E1611" s="129">
        <f>IF(C1611&lt;0.001,"",IF(D1611=-1,"",D1611/C1611*100-100))</f>
        <v>2.1951219512195195</v>
      </c>
      <c r="F1611" s="168">
        <v>11</v>
      </c>
      <c r="G1611" s="126">
        <v>11</v>
      </c>
      <c r="H1611" s="129">
        <f>IF(F1611&lt;0.001,"",IF(G1611=-1,"",G1611/F1611*100-100))</f>
        <v>0</v>
      </c>
      <c r="I1611" s="168">
        <v>-1</v>
      </c>
      <c r="J1611" s="366">
        <v>-1</v>
      </c>
      <c r="K1611" s="168">
        <v>39</v>
      </c>
      <c r="L1611" s="126">
        <v>41</v>
      </c>
      <c r="M1611" s="129">
        <f>IF(K1611&lt;0.001,"",IF(L1611=-1,"",L1611/K1611*100-100))</f>
        <v>5.1282051282051384</v>
      </c>
      <c r="N1611" s="168">
        <v>0.69</v>
      </c>
      <c r="O1611" s="126">
        <v>0.93</v>
      </c>
      <c r="P1611" s="129">
        <f>IF(N1611&lt;0.001,"",IF(O1611=-1,"",O1611/N1611*100-100))</f>
        <v>34.782608695652186</v>
      </c>
      <c r="Q1611" s="168">
        <v>21</v>
      </c>
      <c r="R1611" s="126">
        <v>20</v>
      </c>
      <c r="S1611" s="129">
        <f>IF(Q1611&lt;0.001,"",IF(R1611=-1,"",R1611/Q1611*100-100))</f>
        <v>-4.7619047619047734</v>
      </c>
      <c r="T1611" s="168">
        <v>0.2</v>
      </c>
      <c r="U1611" s="126">
        <v>0.19</v>
      </c>
      <c r="V1611" s="129">
        <f>IF(T1611&lt;0.001,"",IF(U1611=-1,"",U1611/T1611*100-100))</f>
        <v>-5</v>
      </c>
    </row>
    <row r="1612" spans="1:28" ht="15.75" customHeight="1" thickTop="1">
      <c r="A1612" s="136" t="str">
        <f>F1607&amp;"m04"</f>
        <v>GKBm04</v>
      </c>
      <c r="B1612" s="146" t="str">
        <f>IF($F$1="de",headings!$C$9,IF($F$1="fr",headings!$B$9,headings!$A$9))</f>
        <v>April</v>
      </c>
      <c r="C1612" s="309">
        <v>385</v>
      </c>
      <c r="D1612" s="123">
        <v>375</v>
      </c>
      <c r="E1612" s="124">
        <f t="shared" ref="E1612:E1620" si="214">IF(C1612&lt;0.001,"",IF(D1612=-1,"",D1612/C1612*100-100))</f>
        <v>-2.5974025974025921</v>
      </c>
      <c r="F1612" s="164">
        <v>10</v>
      </c>
      <c r="G1612" s="123">
        <v>10</v>
      </c>
      <c r="H1612" s="124">
        <f t="shared" ref="H1612:H1620" si="215">IF(F1612&lt;0.001,"",IF(G1612=-1,"",G1612/F1612*100-100))</f>
        <v>0</v>
      </c>
      <c r="I1612" s="164">
        <v>-1</v>
      </c>
      <c r="J1612" s="364">
        <v>-1</v>
      </c>
      <c r="K1612" s="164">
        <v>38</v>
      </c>
      <c r="L1612" s="123">
        <v>41</v>
      </c>
      <c r="M1612" s="124">
        <f t="shared" ref="M1612:M1620" si="216">IF(K1612&lt;0.001,"",IF(L1612=-1,"",L1612/K1612*100-100))</f>
        <v>7.8947368421052602</v>
      </c>
      <c r="N1612" s="164">
        <v>0.56000000000000005</v>
      </c>
      <c r="O1612" s="123">
        <v>0.53</v>
      </c>
      <c r="P1612" s="124">
        <f t="shared" ref="P1612:P1620" si="217">IF(N1612&lt;0.001,"",IF(O1612=-1,"",O1612/N1612*100-100))</f>
        <v>-5.3571428571428612</v>
      </c>
      <c r="Q1612" s="164">
        <v>19</v>
      </c>
      <c r="R1612" s="123">
        <v>15</v>
      </c>
      <c r="S1612" s="124">
        <f t="shared" ref="S1612:S1620" si="218">IF(Q1612&lt;0.001,"",IF(R1612=-1,"",R1612/Q1612*100-100))</f>
        <v>-21.05263157894737</v>
      </c>
      <c r="T1612" s="164">
        <v>0.14000000000000001</v>
      </c>
      <c r="U1612" s="123">
        <v>0.1</v>
      </c>
      <c r="V1612" s="124">
        <f t="shared" ref="V1612:V1620" si="219">IF(T1612&lt;0.001,"",IF(U1612=-1,"",U1612/T1612*100-100))</f>
        <v>-28.571428571428569</v>
      </c>
    </row>
    <row r="1613" spans="1:28" ht="15.75" customHeight="1">
      <c r="A1613" s="136" t="str">
        <f>F1607&amp;"m05"</f>
        <v>GKBm05</v>
      </c>
      <c r="B1613" s="146" t="str">
        <f>IF($F$1="de",headings!$C$10,IF($F$1="fr",headings!$B$10,headings!$A$10))</f>
        <v>May</v>
      </c>
      <c r="C1613" s="294">
        <v>376</v>
      </c>
      <c r="D1613" s="126">
        <v>406</v>
      </c>
      <c r="E1613" s="127">
        <f t="shared" si="214"/>
        <v>7.9787234042553195</v>
      </c>
      <c r="F1613" s="166">
        <v>10</v>
      </c>
      <c r="G1613" s="126">
        <v>11</v>
      </c>
      <c r="H1613" s="127">
        <f t="shared" si="215"/>
        <v>10.000000000000014</v>
      </c>
      <c r="I1613" s="166">
        <v>-1</v>
      </c>
      <c r="J1613" s="365">
        <v>-1</v>
      </c>
      <c r="K1613" s="166">
        <v>26</v>
      </c>
      <c r="L1613" s="126">
        <v>46</v>
      </c>
      <c r="M1613" s="127">
        <f t="shared" si="216"/>
        <v>76.923076923076906</v>
      </c>
      <c r="N1613" s="166">
        <v>0.43</v>
      </c>
      <c r="O1613" s="126">
        <v>0.95</v>
      </c>
      <c r="P1613" s="127">
        <f t="shared" si="217"/>
        <v>120.93023255813952</v>
      </c>
      <c r="Q1613" s="166">
        <v>10</v>
      </c>
      <c r="R1613" s="126">
        <v>16</v>
      </c>
      <c r="S1613" s="127">
        <f t="shared" si="218"/>
        <v>60</v>
      </c>
      <c r="T1613" s="166">
        <v>0.08</v>
      </c>
      <c r="U1613" s="126">
        <v>0.13</v>
      </c>
      <c r="V1613" s="127">
        <f t="shared" si="219"/>
        <v>62.5</v>
      </c>
    </row>
    <row r="1614" spans="1:28" ht="15.75" customHeight="1" thickBot="1">
      <c r="A1614" s="136" t="str">
        <f>F1607&amp;"m06"</f>
        <v>GKBm06</v>
      </c>
      <c r="B1614" s="146" t="str">
        <f>IF($F$1="de",headings!$C$11,IF($F$1="fr",headings!$B$11,headings!$A$11))</f>
        <v>June</v>
      </c>
      <c r="C1614" s="295">
        <v>395</v>
      </c>
      <c r="D1614" s="126">
        <v>370</v>
      </c>
      <c r="E1614" s="129">
        <f t="shared" si="214"/>
        <v>-6.3291139240506311</v>
      </c>
      <c r="F1614" s="168">
        <v>10</v>
      </c>
      <c r="G1614" s="126">
        <v>10</v>
      </c>
      <c r="H1614" s="129">
        <f t="shared" si="215"/>
        <v>0</v>
      </c>
      <c r="I1614" s="168">
        <v>-1</v>
      </c>
      <c r="J1614" s="366">
        <v>-1</v>
      </c>
      <c r="K1614" s="168">
        <v>32</v>
      </c>
      <c r="L1614" s="126">
        <v>45</v>
      </c>
      <c r="M1614" s="129">
        <f t="shared" si="216"/>
        <v>40.625</v>
      </c>
      <c r="N1614" s="168">
        <v>0.51</v>
      </c>
      <c r="O1614" s="126">
        <v>0.77</v>
      </c>
      <c r="P1614" s="129">
        <f t="shared" si="217"/>
        <v>50.980392156862735</v>
      </c>
      <c r="Q1614" s="168">
        <v>15</v>
      </c>
      <c r="R1614" s="126">
        <v>17</v>
      </c>
      <c r="S1614" s="129">
        <f t="shared" si="218"/>
        <v>13.333333333333329</v>
      </c>
      <c r="T1614" s="168">
        <v>0.05</v>
      </c>
      <c r="U1614" s="126">
        <v>0.08</v>
      </c>
      <c r="V1614" s="129">
        <f t="shared" si="219"/>
        <v>60</v>
      </c>
    </row>
    <row r="1615" spans="1:28" ht="15.75" customHeight="1" thickTop="1">
      <c r="A1615" s="136" t="str">
        <f>F1607&amp;"m07"</f>
        <v>GKBm07</v>
      </c>
      <c r="B1615" s="146" t="str">
        <f>IF($F$1="de",headings!$C$12,IF($F$1="fr",headings!$B$12,headings!$A$12))</f>
        <v>July</v>
      </c>
      <c r="C1615" s="309">
        <v>398</v>
      </c>
      <c r="D1615" s="123">
        <v>407</v>
      </c>
      <c r="E1615" s="127">
        <f t="shared" si="214"/>
        <v>2.2613065326633262</v>
      </c>
      <c r="F1615" s="164">
        <v>10</v>
      </c>
      <c r="G1615" s="123">
        <v>11</v>
      </c>
      <c r="H1615" s="127">
        <f t="shared" si="215"/>
        <v>10.000000000000014</v>
      </c>
      <c r="I1615" s="164">
        <v>-1</v>
      </c>
      <c r="J1615" s="364">
        <v>-1</v>
      </c>
      <c r="K1615" s="164">
        <v>31</v>
      </c>
      <c r="L1615" s="123">
        <v>40</v>
      </c>
      <c r="M1615" s="127">
        <f t="shared" si="216"/>
        <v>29.032258064516128</v>
      </c>
      <c r="N1615" s="164">
        <v>0.62</v>
      </c>
      <c r="O1615" s="123">
        <v>0.73</v>
      </c>
      <c r="P1615" s="127">
        <f t="shared" si="217"/>
        <v>17.741935483870975</v>
      </c>
      <c r="Q1615" s="164">
        <v>12</v>
      </c>
      <c r="R1615" s="123">
        <v>17</v>
      </c>
      <c r="S1615" s="127">
        <f t="shared" si="218"/>
        <v>41.666666666666686</v>
      </c>
      <c r="T1615" s="164">
        <v>0.08</v>
      </c>
      <c r="U1615" s="123">
        <v>0.05</v>
      </c>
      <c r="V1615" s="127">
        <f t="shared" si="219"/>
        <v>-37.5</v>
      </c>
    </row>
    <row r="1616" spans="1:28" ht="15.75" customHeight="1">
      <c r="A1616" s="136" t="str">
        <f>F1607&amp;"m08"</f>
        <v>GKBm08</v>
      </c>
      <c r="B1616" s="146" t="str">
        <f>IF($F$1="de",headings!$C$13,IF($F$1="fr",headings!$B$13,headings!$A$13))</f>
        <v>August</v>
      </c>
      <c r="C1616" s="294">
        <v>362</v>
      </c>
      <c r="D1616" s="126">
        <v>416</v>
      </c>
      <c r="E1616" s="127">
        <f t="shared" si="214"/>
        <v>14.917127071823202</v>
      </c>
      <c r="F1616" s="166">
        <v>9</v>
      </c>
      <c r="G1616" s="126">
        <v>11</v>
      </c>
      <c r="H1616" s="127">
        <f t="shared" si="215"/>
        <v>22.222222222222229</v>
      </c>
      <c r="I1616" s="166">
        <v>-1</v>
      </c>
      <c r="J1616" s="365">
        <v>-1</v>
      </c>
      <c r="K1616" s="166">
        <v>36</v>
      </c>
      <c r="L1616" s="126">
        <v>42</v>
      </c>
      <c r="M1616" s="127">
        <f t="shared" si="216"/>
        <v>16.666666666666671</v>
      </c>
      <c r="N1616" s="166">
        <v>0.76</v>
      </c>
      <c r="O1616" s="126">
        <v>0.44</v>
      </c>
      <c r="P1616" s="127">
        <f t="shared" si="217"/>
        <v>-42.105263157894733</v>
      </c>
      <c r="Q1616" s="166">
        <v>16</v>
      </c>
      <c r="R1616" s="126">
        <v>14</v>
      </c>
      <c r="S1616" s="127">
        <f t="shared" si="218"/>
        <v>-12.5</v>
      </c>
      <c r="T1616" s="166">
        <v>0.04</v>
      </c>
      <c r="U1616" s="126">
        <v>0.04</v>
      </c>
      <c r="V1616" s="127">
        <f t="shared" si="219"/>
        <v>0</v>
      </c>
    </row>
    <row r="1617" spans="1:28" ht="15.75" customHeight="1" thickBot="1">
      <c r="A1617" s="136" t="str">
        <f>F1607&amp;"m09"</f>
        <v>GKBm09</v>
      </c>
      <c r="B1617" s="146" t="str">
        <f>IF($F$1="de",headings!$C$14,IF($F$1="fr",headings!$B$14,headings!$A$14))</f>
        <v>September</v>
      </c>
      <c r="C1617" s="295">
        <v>385</v>
      </c>
      <c r="D1617" s="126">
        <v>482</v>
      </c>
      <c r="E1617" s="129">
        <f t="shared" si="214"/>
        <v>25.194805194805198</v>
      </c>
      <c r="F1617" s="168">
        <v>10</v>
      </c>
      <c r="G1617" s="126">
        <v>12</v>
      </c>
      <c r="H1617" s="129">
        <f t="shared" si="215"/>
        <v>20</v>
      </c>
      <c r="I1617" s="168">
        <v>-1</v>
      </c>
      <c r="J1617" s="366">
        <v>-1</v>
      </c>
      <c r="K1617" s="168">
        <v>32</v>
      </c>
      <c r="L1617" s="126">
        <v>36</v>
      </c>
      <c r="M1617" s="129">
        <f t="shared" si="216"/>
        <v>12.5</v>
      </c>
      <c r="N1617" s="168">
        <v>0.62</v>
      </c>
      <c r="O1617" s="126">
        <v>0.52</v>
      </c>
      <c r="P1617" s="129">
        <f t="shared" si="217"/>
        <v>-16.129032258064512</v>
      </c>
      <c r="Q1617" s="168">
        <v>15</v>
      </c>
      <c r="R1617" s="126">
        <v>16</v>
      </c>
      <c r="S1617" s="129">
        <f t="shared" si="218"/>
        <v>6.6666666666666714</v>
      </c>
      <c r="T1617" s="168">
        <v>0.03</v>
      </c>
      <c r="U1617" s="126">
        <v>0.05</v>
      </c>
      <c r="V1617" s="129">
        <f t="shared" si="219"/>
        <v>66.666666666666686</v>
      </c>
    </row>
    <row r="1618" spans="1:28" ht="15.75" customHeight="1" thickTop="1">
      <c r="A1618" s="136" t="str">
        <f>F1607&amp;"m10"</f>
        <v>GKBm10</v>
      </c>
      <c r="B1618" s="146" t="str">
        <f>IF($F$1="de",headings!$C$15,IF($F$1="fr",headings!$B$15,headings!$A$15))</f>
        <v>October</v>
      </c>
      <c r="C1618" s="309">
        <v>395</v>
      </c>
      <c r="D1618" s="123">
        <v>448</v>
      </c>
      <c r="E1618" s="127">
        <f t="shared" si="214"/>
        <v>13.417721518987349</v>
      </c>
      <c r="F1618" s="164">
        <v>10</v>
      </c>
      <c r="G1618" s="123">
        <v>12</v>
      </c>
      <c r="H1618" s="127">
        <f t="shared" si="215"/>
        <v>20</v>
      </c>
      <c r="I1618" s="164">
        <v>-1</v>
      </c>
      <c r="J1618" s="364">
        <v>-1</v>
      </c>
      <c r="K1618" s="164">
        <v>26</v>
      </c>
      <c r="L1618" s="123">
        <v>29</v>
      </c>
      <c r="M1618" s="127">
        <f t="shared" si="216"/>
        <v>11.538461538461547</v>
      </c>
      <c r="N1618" s="164">
        <v>0.44</v>
      </c>
      <c r="O1618" s="123">
        <v>0.43</v>
      </c>
      <c r="P1618" s="127">
        <f t="shared" si="217"/>
        <v>-2.2727272727272663</v>
      </c>
      <c r="Q1618" s="164">
        <v>13</v>
      </c>
      <c r="R1618" s="123">
        <v>14</v>
      </c>
      <c r="S1618" s="127">
        <f t="shared" si="218"/>
        <v>7.6923076923076934</v>
      </c>
      <c r="T1618" s="164">
        <v>0.04</v>
      </c>
      <c r="U1618" s="123">
        <v>0.05</v>
      </c>
      <c r="V1618" s="127">
        <f t="shared" si="219"/>
        <v>25</v>
      </c>
      <c r="X1618" s="137"/>
    </row>
    <row r="1619" spans="1:28" ht="15.75" customHeight="1">
      <c r="A1619" s="136" t="str">
        <f>F1607&amp;"m11"</f>
        <v>GKBm11</v>
      </c>
      <c r="B1619" s="146" t="str">
        <f>IF($F$1="de",headings!$C$16,IF($F$1="fr",headings!$B$16,headings!$A$16))</f>
        <v>November</v>
      </c>
      <c r="C1619" s="294">
        <v>398</v>
      </c>
      <c r="D1619" s="126">
        <v>416</v>
      </c>
      <c r="E1619" s="127">
        <f t="shared" si="214"/>
        <v>4.5226130653266381</v>
      </c>
      <c r="F1619" s="166">
        <v>10</v>
      </c>
      <c r="G1619" s="126">
        <v>11</v>
      </c>
      <c r="H1619" s="127">
        <f t="shared" si="215"/>
        <v>10.000000000000014</v>
      </c>
      <c r="I1619" s="166">
        <v>-1</v>
      </c>
      <c r="J1619" s="365">
        <v>-1</v>
      </c>
      <c r="K1619" s="166">
        <v>38</v>
      </c>
      <c r="L1619" s="126">
        <v>39</v>
      </c>
      <c r="M1619" s="127">
        <f t="shared" si="216"/>
        <v>2.6315789473684248</v>
      </c>
      <c r="N1619" s="166">
        <v>0.79</v>
      </c>
      <c r="O1619" s="126">
        <v>0.79</v>
      </c>
      <c r="P1619" s="127">
        <f t="shared" si="217"/>
        <v>0</v>
      </c>
      <c r="Q1619" s="166">
        <v>19</v>
      </c>
      <c r="R1619" s="126">
        <v>15</v>
      </c>
      <c r="S1619" s="127">
        <f t="shared" si="218"/>
        <v>-21.05263157894737</v>
      </c>
      <c r="T1619" s="166">
        <v>0.1</v>
      </c>
      <c r="U1619" s="126">
        <v>0.09</v>
      </c>
      <c r="V1619" s="127">
        <f t="shared" si="219"/>
        <v>-10.000000000000014</v>
      </c>
      <c r="X1619" s="137"/>
    </row>
    <row r="1620" spans="1:28" ht="15.75" customHeight="1" thickBot="1">
      <c r="A1620" s="136" t="str">
        <f>F1607&amp;"m12"</f>
        <v>GKBm12</v>
      </c>
      <c r="B1620" s="146" t="str">
        <f>IF($F$1="de",headings!$C$17,IF($F$1="fr",headings!$B$17,headings!$A$17))</f>
        <v>December</v>
      </c>
      <c r="C1620" s="325">
        <v>407</v>
      </c>
      <c r="D1620" s="130">
        <v>388</v>
      </c>
      <c r="E1620" s="129">
        <f t="shared" si="214"/>
        <v>-4.6683046683046712</v>
      </c>
      <c r="F1620" s="168">
        <v>11</v>
      </c>
      <c r="G1620" s="130">
        <v>10</v>
      </c>
      <c r="H1620" s="129">
        <f t="shared" si="215"/>
        <v>-9.0909090909090935</v>
      </c>
      <c r="I1620" s="168">
        <v>-1</v>
      </c>
      <c r="J1620" s="366">
        <v>-1</v>
      </c>
      <c r="K1620" s="168">
        <v>29</v>
      </c>
      <c r="L1620" s="130">
        <v>39</v>
      </c>
      <c r="M1620" s="129">
        <f t="shared" si="216"/>
        <v>34.482758620689651</v>
      </c>
      <c r="N1620" s="168">
        <v>0.54</v>
      </c>
      <c r="O1620" s="130">
        <v>0.99</v>
      </c>
      <c r="P1620" s="129">
        <f t="shared" si="217"/>
        <v>83.333333333333314</v>
      </c>
      <c r="Q1620" s="168">
        <v>15</v>
      </c>
      <c r="R1620" s="130">
        <v>17</v>
      </c>
      <c r="S1620" s="129">
        <f t="shared" si="218"/>
        <v>13.333333333333329</v>
      </c>
      <c r="T1620" s="168">
        <v>0.08</v>
      </c>
      <c r="U1620" s="130">
        <v>0.13</v>
      </c>
      <c r="V1620" s="129">
        <f t="shared" si="219"/>
        <v>62.5</v>
      </c>
      <c r="X1620" s="137"/>
    </row>
    <row r="1621" spans="1:28" ht="14.4" thickTop="1" thickBot="1">
      <c r="B1621" s="146"/>
      <c r="C1621" s="169"/>
      <c r="D1621" s="146"/>
      <c r="E1621" s="146"/>
      <c r="F1621" s="146"/>
      <c r="G1621" s="146"/>
      <c r="H1621" s="146"/>
      <c r="I1621" s="146"/>
      <c r="J1621" s="362"/>
      <c r="K1621" s="146"/>
      <c r="L1621" s="146"/>
      <c r="M1621" s="146"/>
      <c r="N1621" s="146"/>
      <c r="O1621" s="146"/>
      <c r="P1621" s="146"/>
      <c r="Q1621" s="146"/>
      <c r="R1621" s="146"/>
      <c r="S1621" s="146"/>
      <c r="T1621" s="146"/>
      <c r="U1621" s="146"/>
      <c r="V1621" s="146"/>
      <c r="X1621" s="137"/>
    </row>
    <row r="1622" spans="1:28" s="137" customFormat="1" ht="15.75" customHeight="1" thickTop="1">
      <c r="A1622" s="137" t="str">
        <f>F1607&amp;"q1"</f>
        <v>GKBq1</v>
      </c>
      <c r="B1622" s="146" t="str">
        <f>IF($F$1="de",headings!$C$31,IF($F$1="fr",headings!$B$31,headings!$A$31))</f>
        <v>Quarter 1</v>
      </c>
      <c r="C1622" s="283">
        <f>IF(C1611=-1,"-1",C1609+C1610+C1611)</f>
        <v>1141</v>
      </c>
      <c r="D1622" s="320">
        <f>IF(D1611=-1,"-1",D1609+D1610+D1611)</f>
        <v>1160</v>
      </c>
      <c r="E1622" s="124">
        <f>IF(C1611+C1612+C1613&lt;=0,"",IF(D1611=-1,"",D1622/C1622*100-100))</f>
        <v>1.665205959684485</v>
      </c>
      <c r="F1622" s="320">
        <f>IF(F1611=-1,"-1",F1609+F1610+F1611)</f>
        <v>30</v>
      </c>
      <c r="G1622" s="320">
        <f>IF(G1611=-1,"-1",G1609+G1610+G1611)</f>
        <v>30</v>
      </c>
      <c r="H1622" s="124">
        <f>IF(F1611+F1612+F1613&lt;=0,"",IF(G1611=-1,"",G1622/F1622*100-100))</f>
        <v>0</v>
      </c>
      <c r="I1622" s="320" t="str">
        <f>IF(I1611=-1,"-1",I1609+I1610+I1611)</f>
        <v>-1</v>
      </c>
      <c r="J1622" s="367" t="str">
        <f>IF(J1611=-1,"-1",J1609+J1610+J1611)</f>
        <v>-1</v>
      </c>
      <c r="K1622" s="320">
        <f>IF(K1611=-1,"-1",K1609+K1610+K1611)</f>
        <v>84</v>
      </c>
      <c r="L1622" s="320">
        <f>IF(L1611=-1,"-1",L1609+L1610+L1611)</f>
        <v>110</v>
      </c>
      <c r="M1622" s="124">
        <f>IF(K1611+K1612+K1613&lt;=0,"",IF(L1611=-1,"",L1622/K1622*100-100))</f>
        <v>30.952380952380963</v>
      </c>
      <c r="N1622" s="320">
        <f>IF(N1611=-1,"-1",N1609+N1610+N1611)</f>
        <v>1.2999999999999998</v>
      </c>
      <c r="O1622" s="320">
        <f>IF(O1611=-1,"-1",O1609+O1610+O1611)</f>
        <v>2.35</v>
      </c>
      <c r="P1622" s="124">
        <f>IF(N1611+N1612+N1613&lt;=0,"",IF(O1611=-1,"",O1622/N1622*100-100))</f>
        <v>80.769230769230802</v>
      </c>
      <c r="Q1622" s="320">
        <f>IF(Q1611=-1,"-1",Q1609+Q1610+Q1611)</f>
        <v>48</v>
      </c>
      <c r="R1622" s="320">
        <f>IF(R1611=-1,"-1",R1609+R1610+R1611)</f>
        <v>64</v>
      </c>
      <c r="S1622" s="124">
        <f>IF(Q1611+Q1612+Q1613&lt;=0,"",IF(R1611=-1,"",R1622/Q1622*100-100))</f>
        <v>33.333333333333314</v>
      </c>
      <c r="T1622" s="320">
        <f>IF(T1611=-1,"-1",T1609+T1610+T1611)</f>
        <v>0.30000000000000004</v>
      </c>
      <c r="U1622" s="320">
        <f>IF(U1611=-1,"-1",U1609+U1610+U1611)</f>
        <v>0.4</v>
      </c>
      <c r="V1622" s="124">
        <f>IF(T1611+T1612+T1613&lt;=0,"",IF(U1611=-1,"",U1622/T1622*100-100))</f>
        <v>33.333333333333314</v>
      </c>
      <c r="X1622" s="136"/>
      <c r="AA1622" s="244"/>
      <c r="AB1622" s="244"/>
    </row>
    <row r="1623" spans="1:28" s="137" customFormat="1" ht="15.75" customHeight="1">
      <c r="A1623" s="137" t="str">
        <f>F1607&amp;"q2"</f>
        <v>GKBq2</v>
      </c>
      <c r="B1623" s="146" t="str">
        <f>IF($F$1="de",headings!$C$32,IF($F$1="fr",headings!$B$32,headings!$A$32))</f>
        <v>Quarter 2</v>
      </c>
      <c r="C1623" s="284">
        <f>IF(C1614=-1,"-1",C1612+C1613+C1614)</f>
        <v>1156</v>
      </c>
      <c r="D1623" s="323">
        <f>IF(D1614=-1,"-1",D1612+D1613+D1614)</f>
        <v>1151</v>
      </c>
      <c r="E1623" s="127">
        <f>IF(C1612+C1613+C1614&lt;=0,"",IF(D1614=-1,"",D1623/C1623*100-100))</f>
        <v>-0.43252595155709628</v>
      </c>
      <c r="F1623" s="323">
        <f>IF(F1614=-1,"-1",F1612+F1613+F1614)</f>
        <v>30</v>
      </c>
      <c r="G1623" s="323">
        <f>IF(G1614=-1,"-1",G1612+G1613+G1614)</f>
        <v>31</v>
      </c>
      <c r="H1623" s="127">
        <f>IF(F1612+F1613+F1614&lt;=0,"",IF(G1614=-1,"",G1623/F1623*100-100))</f>
        <v>3.3333333333333428</v>
      </c>
      <c r="I1623" s="323" t="str">
        <f>IF(I1614=-1,"-1",I1612+I1613+I1614)</f>
        <v>-1</v>
      </c>
      <c r="J1623" s="368" t="str">
        <f>IF(J1614=-1,"-1",J1612+J1613+J1614)</f>
        <v>-1</v>
      </c>
      <c r="K1623" s="323">
        <f>IF(K1614=-1,"-1",K1612+K1613+K1614)</f>
        <v>96</v>
      </c>
      <c r="L1623" s="323">
        <f>IF(L1614=-1,"-1",L1612+L1613+L1614)</f>
        <v>132</v>
      </c>
      <c r="M1623" s="127">
        <f>IF(K1612+K1613+K1614&lt;=0,"",IF(L1614=-1,"",L1623/K1623*100-100))</f>
        <v>37.5</v>
      </c>
      <c r="N1623" s="323">
        <f>IF(N1614=-1,"-1",N1612+N1613+N1614)</f>
        <v>1.5</v>
      </c>
      <c r="O1623" s="323">
        <f>IF(O1614=-1,"-1",O1612+O1613+O1614)</f>
        <v>2.25</v>
      </c>
      <c r="P1623" s="127">
        <f>IF(N1612+N1613+N1614&lt;=0,"",IF(O1614=-1,"",O1623/N1623*100-100))</f>
        <v>50</v>
      </c>
      <c r="Q1623" s="323">
        <f>IF(Q1614=-1,"-1",Q1612+Q1613+Q1614)</f>
        <v>44</v>
      </c>
      <c r="R1623" s="323">
        <f>IF(R1614=-1,"-1",R1612+R1613+R1614)</f>
        <v>48</v>
      </c>
      <c r="S1623" s="127">
        <f>IF(Q1612+Q1613+Q1614&lt;=0,"",IF(R1614=-1,"",R1623/Q1623*100-100))</f>
        <v>9.0909090909090793</v>
      </c>
      <c r="T1623" s="323">
        <f>IF(T1614=-1,"-1",T1612+T1613+T1614)</f>
        <v>0.27</v>
      </c>
      <c r="U1623" s="323">
        <f>IF(U1614=-1,"-1",U1612+U1613+U1614)</f>
        <v>0.31</v>
      </c>
      <c r="V1623" s="127">
        <f>IF(T1612+T1613+T1614&lt;=0,"",IF(U1614=-1,"",U1623/T1623*100-100))</f>
        <v>14.81481481481481</v>
      </c>
      <c r="X1623" s="138"/>
      <c r="AA1623" s="244"/>
      <c r="AB1623" s="244"/>
    </row>
    <row r="1624" spans="1:28" s="137" customFormat="1" ht="15.75" customHeight="1">
      <c r="A1624" s="137" t="str">
        <f>F1607&amp;"q3"</f>
        <v>GKBq3</v>
      </c>
      <c r="B1624" s="146" t="str">
        <f>IF($F$1="de",headings!$C$33,IF($F$1="fr",headings!$B$33,headings!$A$33))</f>
        <v>Quarter 3</v>
      </c>
      <c r="C1624" s="284">
        <f>IF(C1617=-1,"-1",C1615+C1616+C1617)</f>
        <v>1145</v>
      </c>
      <c r="D1624" s="323">
        <f>IF(D1617=-1,"-1",D1615+D1616+D1617)</f>
        <v>1305</v>
      </c>
      <c r="E1624" s="127">
        <f>IF(C1615+C1616+C1617&lt;=0,"",IF(D1617=-1,"",D1624/C1624*100-100))</f>
        <v>13.973799126637559</v>
      </c>
      <c r="F1624" s="323">
        <f>IF(F1617=-1,"-1",F1615+F1616+F1617)</f>
        <v>29</v>
      </c>
      <c r="G1624" s="323">
        <f>IF(G1617=-1,"-1",G1615+G1616+G1617)</f>
        <v>34</v>
      </c>
      <c r="H1624" s="127">
        <f>IF(F1615+F1616+F1617&lt;=0,"",IF(G1617=-1,"",G1624/F1624*100-100))</f>
        <v>17.241379310344811</v>
      </c>
      <c r="I1624" s="323" t="str">
        <f>IF(I1617=-1,"-1",I1615+I1616+I1617)</f>
        <v>-1</v>
      </c>
      <c r="J1624" s="368" t="str">
        <f>IF(J1617=-1,"-1",J1615+J1616+J1617)</f>
        <v>-1</v>
      </c>
      <c r="K1624" s="323">
        <f>IF(K1617=-1,"-1",K1615+K1616+K1617)</f>
        <v>99</v>
      </c>
      <c r="L1624" s="323">
        <f>IF(L1617=-1,"-1",L1615+L1616+L1617)</f>
        <v>118</v>
      </c>
      <c r="M1624" s="127">
        <f>IF(K1615+K1616+K1617&lt;=0,"",IF(L1617=-1,"",L1624/K1624*100-100))</f>
        <v>19.191919191919183</v>
      </c>
      <c r="N1624" s="323">
        <f>IF(N1617=-1,"-1",N1615+N1616+N1617)</f>
        <v>2</v>
      </c>
      <c r="O1624" s="323">
        <f>IF(O1617=-1,"-1",O1615+O1616+O1617)</f>
        <v>1.69</v>
      </c>
      <c r="P1624" s="127">
        <f>IF(N1615+N1616+N1617&lt;=0,"",IF(O1617=-1,"",O1624/N1624*100-100))</f>
        <v>-15.5</v>
      </c>
      <c r="Q1624" s="323">
        <f>IF(Q1617=-1,"-1",Q1615+Q1616+Q1617)</f>
        <v>43</v>
      </c>
      <c r="R1624" s="323">
        <f>IF(R1617=-1,"-1",R1615+R1616+R1617)</f>
        <v>47</v>
      </c>
      <c r="S1624" s="127">
        <f>IF(Q1615+Q1616+Q1617&lt;=0,"",IF(R1617=-1,"",R1624/Q1624*100-100))</f>
        <v>9.3023255813953369</v>
      </c>
      <c r="T1624" s="323">
        <f>IF(T1617=-1,"-1",T1615+T1616+T1617)</f>
        <v>0.15</v>
      </c>
      <c r="U1624" s="323">
        <f>IF(U1617=-1,"-1",U1615+U1616+U1617)</f>
        <v>0.14000000000000001</v>
      </c>
      <c r="V1624" s="127">
        <f>IF(T1615+T1616+T1617&lt;=0,"",IF(U1617=-1,"",U1624/T1624*100-100))</f>
        <v>-6.6666666666666572</v>
      </c>
      <c r="X1624" s="136"/>
      <c r="AA1624" s="244"/>
      <c r="AB1624" s="244"/>
    </row>
    <row r="1625" spans="1:28" s="137" customFormat="1" ht="15.75" customHeight="1" thickBot="1">
      <c r="A1625" s="137" t="str">
        <f>F1607&amp;"q4"</f>
        <v>GKBq4</v>
      </c>
      <c r="B1625" s="146" t="str">
        <f>IF($F$1="de",headings!$C$34,IF($F$1="fr",headings!$B$34,headings!$A$34))</f>
        <v>Quarter 4</v>
      </c>
      <c r="C1625" s="285">
        <f>IF(C1620=-1,"-1",C1618+C1619+C1620)</f>
        <v>1200</v>
      </c>
      <c r="D1625" s="326">
        <f>IF(D1620=-1,"-1",D1618+D1619+D1620)</f>
        <v>1252</v>
      </c>
      <c r="E1625" s="129">
        <f>IF(C1618+C1619+C1620&lt;=0,"",IF(D1620=-1,"",D1625/C1625*100-100))</f>
        <v>4.3333333333333286</v>
      </c>
      <c r="F1625" s="326">
        <f>IF(F1620=-1,"-1",F1618+F1619+F1620)</f>
        <v>31</v>
      </c>
      <c r="G1625" s="326">
        <f>IF(G1620=-1,"-1",G1618+G1619+G1620)</f>
        <v>33</v>
      </c>
      <c r="H1625" s="129">
        <f>IF(F1618+F1619+F1620&lt;=0,"",IF(G1620=-1,"",G1625/F1625*100-100))</f>
        <v>6.4516129032257936</v>
      </c>
      <c r="I1625" s="326" t="str">
        <f>IF(I1620=-1,"-1",I1618+I1619+I1620)</f>
        <v>-1</v>
      </c>
      <c r="J1625" s="369" t="str">
        <f>IF(J1620=-1,"-1",J1618+J1619+J1620)</f>
        <v>-1</v>
      </c>
      <c r="K1625" s="326">
        <f>IF(K1620=-1,"-1",K1618+K1619+K1620)</f>
        <v>93</v>
      </c>
      <c r="L1625" s="326">
        <f>IF(L1620=-1,"-1",L1618+L1619+L1620)</f>
        <v>107</v>
      </c>
      <c r="M1625" s="129">
        <f>IF(K1618+K1619+K1620&lt;=0,"",IF(L1620=-1,"",L1625/K1625*100-100))</f>
        <v>15.053763440860223</v>
      </c>
      <c r="N1625" s="326">
        <f>IF(N1620=-1,"-1",N1618+N1619+N1620)</f>
        <v>1.77</v>
      </c>
      <c r="O1625" s="326">
        <f>IF(O1620=-1,"-1",O1618+O1619+O1620)</f>
        <v>2.21</v>
      </c>
      <c r="P1625" s="129">
        <f>IF(N1618+N1619+N1620&lt;=0,"",IF(O1620=-1,"",O1625/N1625*100-100))</f>
        <v>24.858757062146879</v>
      </c>
      <c r="Q1625" s="326">
        <f>IF(Q1620=-1,"-1",Q1618+Q1619+Q1620)</f>
        <v>47</v>
      </c>
      <c r="R1625" s="326">
        <f>IF(R1620=-1,"-1",R1618+R1619+R1620)</f>
        <v>46</v>
      </c>
      <c r="S1625" s="129">
        <f>IF(Q1618+Q1619+Q1620&lt;=0,"",IF(R1620=-1,"",R1625/Q1625*100-100))</f>
        <v>-2.1276595744680833</v>
      </c>
      <c r="T1625" s="326">
        <f>IF(T1620=-1,"-1",T1618+T1619+T1620)</f>
        <v>0.22000000000000003</v>
      </c>
      <c r="U1625" s="326">
        <f>IF(U1620=-1,"-1",U1618+U1619+U1620)</f>
        <v>0.27</v>
      </c>
      <c r="V1625" s="129">
        <f>IF(T1618+T1619+T1620&lt;=0,"",IF(U1620=-1,"",U1625/T1625*100-100))</f>
        <v>22.727272727272734</v>
      </c>
      <c r="X1625" s="136"/>
      <c r="AA1625" s="244"/>
      <c r="AB1625" s="244"/>
    </row>
    <row r="1626" spans="1:28" ht="14.4" thickTop="1" thickBot="1">
      <c r="B1626" s="146"/>
      <c r="C1626" s="158"/>
      <c r="D1626" s="146"/>
      <c r="E1626" s="555"/>
      <c r="F1626" s="146"/>
      <c r="G1626" s="146"/>
      <c r="H1626" s="555"/>
      <c r="I1626" s="146"/>
      <c r="J1626" s="362"/>
      <c r="K1626" s="146"/>
      <c r="L1626" s="146"/>
      <c r="M1626" s="555"/>
      <c r="N1626" s="146"/>
      <c r="O1626" s="146"/>
      <c r="P1626" s="555"/>
      <c r="Q1626" s="146"/>
      <c r="R1626" s="146"/>
      <c r="S1626" s="555"/>
      <c r="T1626" s="146"/>
      <c r="U1626" s="146"/>
      <c r="V1626" s="555"/>
    </row>
    <row r="1627" spans="1:28" s="138" customFormat="1" ht="15.75" customHeight="1" thickTop="1" thickBot="1">
      <c r="A1627" s="138" t="str">
        <f>F1607&amp;"y"</f>
        <v>GKBy</v>
      </c>
      <c r="B1627" s="152" t="str">
        <f>IF($F$1="de",headings!$C$35,IF($F$1="fr",headings!$B$35,headings!$A$35))</f>
        <v>Full year</v>
      </c>
      <c r="C1627" s="286">
        <f>IF(C1620=-1,"-1",SUM(C1622:C1625))</f>
        <v>4642</v>
      </c>
      <c r="D1627" s="329">
        <f>IF(D1620=-1,"-1",SUM(D1622:D1625))</f>
        <v>4868</v>
      </c>
      <c r="E1627" s="212">
        <f>IF(SUM(C1609:C1620)&lt;=0,"",IF(D1620=-1,"",D1627/C1627*100-100))</f>
        <v>4.8685911245152909</v>
      </c>
      <c r="F1627" s="329">
        <f>IF(F1620=-1,"-1",SUM(F1622:F1625))</f>
        <v>120</v>
      </c>
      <c r="G1627" s="329">
        <f>IF(G1620=-1,"-1",SUM(G1622:G1625))</f>
        <v>128</v>
      </c>
      <c r="H1627" s="212">
        <f>IF(SUM(F1609:F1620)&lt;=0,"",IF(G1620=-1,"",G1627/F1627*100-100))</f>
        <v>6.6666666666666714</v>
      </c>
      <c r="I1627" s="329" t="str">
        <f>IF(I1620=-1,"-1",SUM(I1622:I1625))</f>
        <v>-1</v>
      </c>
      <c r="J1627" s="370" t="str">
        <f>IF(J1620=-1,"-1",SUM(J1622:J1625))</f>
        <v>-1</v>
      </c>
      <c r="K1627" s="329">
        <f>IF(K1620=-1,"-1",SUM(K1622:K1625))</f>
        <v>372</v>
      </c>
      <c r="L1627" s="329">
        <f>IF(L1620=-1,"-1",SUM(L1622:L1625))</f>
        <v>467</v>
      </c>
      <c r="M1627" s="212">
        <f>IF(SUM(K1609:K1620)&lt;=0,"",IF(L1620=-1,"",L1627/K1627*100-100))</f>
        <v>25.537634408602145</v>
      </c>
      <c r="N1627" s="329">
        <f>IF(N1620=-1,"-1",SUM(N1622:N1625))</f>
        <v>6.57</v>
      </c>
      <c r="O1627" s="329">
        <f>IF(O1620=-1,"-1",SUM(O1622:O1625))</f>
        <v>8.5</v>
      </c>
      <c r="P1627" s="212">
        <f>IF(SUM(N1609:N1620)&lt;=0,"",IF(O1620=-1,"",O1627/N1627*100-100))</f>
        <v>29.375951293759528</v>
      </c>
      <c r="Q1627" s="329">
        <f>IF(Q1620=-1,"-1",SUM(Q1622:Q1625))</f>
        <v>182</v>
      </c>
      <c r="R1627" s="329">
        <f>IF(R1620=-1,"-1",SUM(R1622:R1625))</f>
        <v>205</v>
      </c>
      <c r="S1627" s="212">
        <f>IF(SUM(Q1609:Q1620)&lt;=0,"",IF(R1620=-1,"",R1627/Q1627*100-100))</f>
        <v>12.637362637362642</v>
      </c>
      <c r="T1627" s="329">
        <f>IF(T1620=-1,"-1",SUM(T1622:T1625))</f>
        <v>0.94000000000000017</v>
      </c>
      <c r="U1627" s="329">
        <f>IF(U1620=-1,"-1",SUM(U1622:U1625))</f>
        <v>1.1200000000000001</v>
      </c>
      <c r="V1627" s="212">
        <f>IF(SUM(T1609:T1620)&lt;=0,"",IF(U1620=-1,"",U1627/T1627*100-100))</f>
        <v>19.148936170212764</v>
      </c>
      <c r="X1627" s="136"/>
    </row>
    <row r="1628" spans="1:28" ht="13.8" thickTop="1">
      <c r="B1628" s="147"/>
      <c r="C1628" s="180"/>
      <c r="D1628" s="180"/>
      <c r="E1628" s="180"/>
      <c r="F1628" s="180"/>
      <c r="G1628" s="180"/>
      <c r="H1628" s="180"/>
      <c r="I1628" s="180"/>
      <c r="J1628" s="180"/>
      <c r="K1628" s="180"/>
      <c r="L1628" s="180"/>
      <c r="M1628" s="180"/>
      <c r="N1628" s="180"/>
      <c r="O1628" s="180"/>
      <c r="P1628" s="180"/>
      <c r="Q1628" s="180"/>
      <c r="R1628" s="180"/>
      <c r="S1628" s="180"/>
      <c r="T1628" s="180"/>
      <c r="U1628" s="149"/>
      <c r="V1628" s="149"/>
    </row>
    <row r="1629" spans="1:28">
      <c r="B1629" s="147"/>
      <c r="C1629" s="180"/>
      <c r="D1629" s="180"/>
      <c r="E1629" s="180"/>
      <c r="F1629" s="180"/>
      <c r="G1629" s="180"/>
      <c r="H1629" s="180"/>
      <c r="I1629" s="180"/>
      <c r="J1629" s="180"/>
      <c r="K1629" s="180"/>
      <c r="L1629" s="180"/>
      <c r="M1629" s="180"/>
      <c r="N1629" s="180"/>
      <c r="O1629" s="180"/>
      <c r="P1629" s="180"/>
      <c r="Q1629" s="180"/>
      <c r="R1629" s="180"/>
      <c r="S1629" s="180"/>
      <c r="T1629" s="180"/>
      <c r="U1629" s="149"/>
      <c r="V1629" s="149"/>
    </row>
    <row r="1630" spans="1:28">
      <c r="B1630" s="152" t="str">
        <f>IF($F$1="de",headings!$C$37,IF($F$1="fr",headings!$B$37,headings!$A$37))</f>
        <v>Comments</v>
      </c>
      <c r="C1630" s="1021"/>
      <c r="D1630" s="1022"/>
      <c r="E1630" s="1022"/>
      <c r="F1630" s="1022"/>
      <c r="G1630" s="1022"/>
      <c r="H1630" s="1022"/>
      <c r="I1630" s="1022"/>
      <c r="J1630" s="1022"/>
      <c r="K1630" s="1022"/>
      <c r="L1630" s="1022"/>
      <c r="M1630" s="1022"/>
      <c r="N1630" s="1022"/>
      <c r="O1630" s="1022"/>
      <c r="P1630" s="1022"/>
      <c r="Q1630" s="1022"/>
      <c r="R1630" s="1022"/>
      <c r="S1630" s="1022"/>
      <c r="T1630" s="1023"/>
      <c r="U1630" s="149"/>
      <c r="V1630" s="149"/>
    </row>
    <row r="1631" spans="1:28">
      <c r="B1631" s="151"/>
      <c r="C1631" s="1024"/>
      <c r="D1631" s="1025"/>
      <c r="E1631" s="1025"/>
      <c r="F1631" s="1025"/>
      <c r="G1631" s="1025"/>
      <c r="H1631" s="1025"/>
      <c r="I1631" s="1025"/>
      <c r="J1631" s="1025"/>
      <c r="K1631" s="1025"/>
      <c r="L1631" s="1025"/>
      <c r="M1631" s="1025"/>
      <c r="N1631" s="1025"/>
      <c r="O1631" s="1025"/>
      <c r="P1631" s="1025"/>
      <c r="Q1631" s="1025"/>
      <c r="R1631" s="1025"/>
      <c r="S1631" s="1025"/>
      <c r="T1631" s="1026"/>
      <c r="U1631" s="149"/>
      <c r="V1631" s="149"/>
    </row>
    <row r="1632" spans="1:28">
      <c r="B1632" s="151"/>
      <c r="C1632" s="1024"/>
      <c r="D1632" s="1025"/>
      <c r="E1632" s="1025"/>
      <c r="F1632" s="1025"/>
      <c r="G1632" s="1025"/>
      <c r="H1632" s="1025"/>
      <c r="I1632" s="1025"/>
      <c r="J1632" s="1025"/>
      <c r="K1632" s="1025"/>
      <c r="L1632" s="1025"/>
      <c r="M1632" s="1025"/>
      <c r="N1632" s="1025"/>
      <c r="O1632" s="1025"/>
      <c r="P1632" s="1025"/>
      <c r="Q1632" s="1025"/>
      <c r="R1632" s="1025"/>
      <c r="S1632" s="1025"/>
      <c r="T1632" s="1026"/>
      <c r="U1632" s="149"/>
      <c r="V1632" s="149"/>
    </row>
    <row r="1633" spans="1:22">
      <c r="B1633" s="151"/>
      <c r="C1633" s="1027"/>
      <c r="D1633" s="1028"/>
      <c r="E1633" s="1028"/>
      <c r="F1633" s="1028"/>
      <c r="G1633" s="1028"/>
      <c r="H1633" s="1028"/>
      <c r="I1633" s="1028"/>
      <c r="J1633" s="1028"/>
      <c r="K1633" s="1028"/>
      <c r="L1633" s="1028"/>
      <c r="M1633" s="1028"/>
      <c r="N1633" s="1028"/>
      <c r="O1633" s="1028"/>
      <c r="P1633" s="1028"/>
      <c r="Q1633" s="1028"/>
      <c r="R1633" s="1028"/>
      <c r="S1633" s="1028"/>
      <c r="T1633" s="1029"/>
      <c r="U1633" s="149"/>
      <c r="V1633" s="149"/>
    </row>
    <row r="1634" spans="1:22">
      <c r="B1634" s="151"/>
      <c r="C1634" s="180"/>
      <c r="D1634" s="180"/>
      <c r="E1634" s="180"/>
      <c r="F1634" s="180"/>
      <c r="G1634" s="180"/>
      <c r="H1634" s="180"/>
      <c r="I1634" s="180"/>
      <c r="J1634" s="180"/>
      <c r="K1634" s="180"/>
      <c r="L1634" s="180"/>
      <c r="M1634" s="180"/>
      <c r="N1634" s="180"/>
      <c r="O1634" s="180"/>
      <c r="P1634" s="180"/>
      <c r="Q1634" s="180"/>
      <c r="R1634" s="180"/>
      <c r="S1634" s="180"/>
      <c r="T1634" s="180"/>
      <c r="U1634" s="149"/>
      <c r="V1634" s="149"/>
    </row>
    <row r="1635" spans="1:22">
      <c r="A1635" s="142"/>
      <c r="B1635" s="143"/>
      <c r="C1635" s="181"/>
      <c r="D1635" s="181"/>
      <c r="E1635" s="181"/>
      <c r="F1635" s="181"/>
      <c r="G1635" s="181"/>
      <c r="H1635" s="181"/>
      <c r="I1635" s="181"/>
      <c r="J1635" s="181"/>
      <c r="K1635" s="181"/>
      <c r="L1635" s="181"/>
      <c r="M1635" s="181"/>
      <c r="N1635" s="181"/>
      <c r="O1635" s="181"/>
      <c r="P1635" s="181"/>
      <c r="Q1635" s="181"/>
      <c r="R1635" s="181"/>
      <c r="S1635" s="181"/>
      <c r="T1635" s="181"/>
      <c r="U1635" s="181"/>
      <c r="V1635" s="181"/>
    </row>
    <row r="1636" spans="1:22">
      <c r="B1636" s="146"/>
      <c r="C1636" s="154"/>
      <c r="D1636" s="154"/>
      <c r="E1636" s="155"/>
      <c r="F1636" s="154"/>
      <c r="G1636" s="154"/>
      <c r="H1636" s="155"/>
      <c r="I1636" s="154"/>
      <c r="J1636" s="154"/>
      <c r="K1636" s="155"/>
      <c r="L1636" s="154"/>
      <c r="M1636" s="154"/>
      <c r="N1636" s="155"/>
      <c r="O1636" s="154"/>
      <c r="P1636" s="154"/>
      <c r="Q1636" s="155"/>
      <c r="R1636" s="154"/>
      <c r="S1636" s="154"/>
      <c r="T1636" s="155"/>
      <c r="U1636" s="149"/>
      <c r="V1636" s="149"/>
    </row>
    <row r="1637" spans="1:22" ht="17.399999999999999">
      <c r="B1637" s="150" t="str">
        <f>IF($F$1="de",headings!$C$3,IF($F$1="fr",headings!$B$3,headings!$A$3))</f>
        <v>Railway Operator:</v>
      </c>
      <c r="C1637" s="156"/>
      <c r="D1637" s="156"/>
      <c r="E1637" s="156"/>
      <c r="F1637" s="1020" t="s">
        <v>251</v>
      </c>
      <c r="G1637" s="1020"/>
      <c r="H1637" s="1020"/>
      <c r="I1637" s="1020"/>
      <c r="J1637" s="1020"/>
      <c r="K1637" s="157"/>
      <c r="L1637" s="157"/>
      <c r="M1637" s="157"/>
      <c r="N1637" s="157"/>
      <c r="O1637" s="157"/>
      <c r="P1637" s="157"/>
      <c r="Q1637" s="158"/>
      <c r="R1637" s="158"/>
      <c r="S1637" s="158"/>
      <c r="T1637" s="158"/>
      <c r="U1637" s="149"/>
      <c r="V1637" s="149"/>
    </row>
    <row r="1638" spans="1:22" ht="13.8" thickBot="1">
      <c r="B1638" s="146"/>
      <c r="C1638" s="157"/>
      <c r="D1638" s="157"/>
      <c r="E1638" s="159"/>
      <c r="F1638" s="157"/>
      <c r="G1638" s="157"/>
      <c r="H1638" s="157"/>
      <c r="I1638" s="157"/>
      <c r="J1638" s="157"/>
      <c r="K1638" s="157"/>
      <c r="L1638" s="157"/>
      <c r="M1638" s="157"/>
      <c r="N1638" s="157"/>
      <c r="O1638" s="157"/>
      <c r="P1638" s="157"/>
      <c r="Q1638" s="157"/>
      <c r="R1638" s="157"/>
      <c r="S1638" s="157"/>
      <c r="T1638" s="160"/>
      <c r="U1638" s="149"/>
      <c r="V1638" s="149"/>
    </row>
    <row r="1639" spans="1:22" ht="13.8" thickTop="1">
      <c r="A1639" s="136" t="str">
        <f>F1637&amp;"m01"</f>
        <v>Total Chilem01</v>
      </c>
      <c r="B1639" s="146" t="str">
        <f>IF($F$1="de",headings!$C$6,IF($F$1="fr",headings!$B$6,headings!$A$6))</f>
        <v>January</v>
      </c>
      <c r="C1639" s="293">
        <v>2002.1959999999999</v>
      </c>
      <c r="D1639" s="413">
        <v>2140.7579999999998</v>
      </c>
      <c r="E1639" s="124">
        <f>IF(C1639&lt;0.001,"",IF(D1639=-1,"",D1639/C1639*100-100))</f>
        <v>6.9205012895840383</v>
      </c>
      <c r="F1639" s="123">
        <v>83.188999999999993</v>
      </c>
      <c r="G1639" s="413">
        <v>70.216999999999999</v>
      </c>
      <c r="H1639" s="124">
        <f>IF(F1639&lt;0.001,"",IF(G1639=-1,"",G1639/F1639*100-100))</f>
        <v>-15.593407782278902</v>
      </c>
      <c r="I1639" s="164">
        <v>-1</v>
      </c>
      <c r="J1639" s="364">
        <v>-1</v>
      </c>
      <c r="K1639" s="280">
        <v>2165.9699999999998</v>
      </c>
      <c r="L1639" s="413">
        <v>2376.3330000000001</v>
      </c>
      <c r="M1639" s="124">
        <f>IF(K1639&lt;0.001,"",IF(L1639=-1,"",L1639/K1639*100-100))</f>
        <v>9.7121843792850484</v>
      </c>
      <c r="N1639" s="413">
        <v>343.94900000000001</v>
      </c>
      <c r="O1639" s="413">
        <v>365.173</v>
      </c>
      <c r="P1639" s="124">
        <f>IF(N1639&lt;0.001,"",IF(O1639=-1,"",O1639/N1639*100-100))</f>
        <v>6.1706822813847282</v>
      </c>
      <c r="Q1639" s="122">
        <v>-1</v>
      </c>
      <c r="R1639" s="310">
        <v>-1</v>
      </c>
      <c r="S1639" s="124" t="str">
        <f>IF(Q1639&lt;0.001,"",IF(R1639=-1,"",R1639/Q1639*100-100))</f>
        <v/>
      </c>
      <c r="T1639" s="122">
        <v>-1</v>
      </c>
      <c r="U1639" s="310">
        <v>-1</v>
      </c>
      <c r="V1639" s="124" t="str">
        <f>IF(T1639&lt;0.001,"",IF(U1639=-1,"",U1639/T1639*100-100))</f>
        <v/>
      </c>
    </row>
    <row r="1640" spans="1:22">
      <c r="A1640" s="136" t="str">
        <f>F1637&amp;"m02"</f>
        <v>Total Chilem02</v>
      </c>
      <c r="B1640" s="146" t="str">
        <f>IF($F$1="de",headings!$C$7,IF($F$1="fr",headings!$B$7,headings!$A$7))</f>
        <v>February</v>
      </c>
      <c r="C1640" s="294">
        <v>1761.37</v>
      </c>
      <c r="D1640" s="411">
        <v>1883.268</v>
      </c>
      <c r="E1640" s="127">
        <f>IF(C1640&lt;0.001,"",IF(D1640=-1,"",D1640/C1640*100-100))</f>
        <v>6.9206356415744636</v>
      </c>
      <c r="F1640" s="126">
        <v>74.135999999999996</v>
      </c>
      <c r="G1640" s="411">
        <v>62.1</v>
      </c>
      <c r="H1640" s="127">
        <f>IF(F1640&lt;0.001,"",IF(G1640=-1,"",G1640/F1640*100-100))</f>
        <v>-16.235027516995785</v>
      </c>
      <c r="I1640" s="166">
        <v>-1</v>
      </c>
      <c r="J1640" s="365">
        <v>-1</v>
      </c>
      <c r="K1640" s="281">
        <v>1994.39</v>
      </c>
      <c r="L1640" s="411">
        <v>2005.8140000000001</v>
      </c>
      <c r="M1640" s="127">
        <f>IF(K1640&lt;0.001,"",IF(L1640=-1,"",L1640/K1640*100-100))</f>
        <v>0.5728067228576208</v>
      </c>
      <c r="N1640" s="411">
        <v>310.11700000000002</v>
      </c>
      <c r="O1640" s="411">
        <v>313.06799999999998</v>
      </c>
      <c r="P1640" s="127">
        <f>IF(N1640&lt;0.001,"",IF(O1640=-1,"",O1640/N1640*100-100))</f>
        <v>0.9515763405424309</v>
      </c>
      <c r="Q1640" s="125">
        <v>-1</v>
      </c>
      <c r="R1640" s="312">
        <v>-1</v>
      </c>
      <c r="S1640" s="127" t="str">
        <f>IF(Q1640&lt;0.001,"",IF(R1640=-1,"",R1640/Q1640*100-100))</f>
        <v/>
      </c>
      <c r="T1640" s="125">
        <v>-1</v>
      </c>
      <c r="U1640" s="312">
        <v>-1</v>
      </c>
      <c r="V1640" s="127" t="str">
        <f>IF(T1640&lt;0.001,"",IF(U1640=-1,"",U1640/T1640*100-100))</f>
        <v/>
      </c>
    </row>
    <row r="1641" spans="1:22" ht="13.8" thickBot="1">
      <c r="A1641" s="136" t="str">
        <f>F1637&amp;"m03"</f>
        <v>Total Chilem03</v>
      </c>
      <c r="B1641" s="146" t="str">
        <f>IF($F$1="de",headings!$C$8,IF($F$1="fr",headings!$B$8,headings!$A$8))</f>
        <v>March</v>
      </c>
      <c r="C1641" s="295">
        <v>612.73099999999999</v>
      </c>
      <c r="D1641" s="411">
        <v>2277.7399999999998</v>
      </c>
      <c r="E1641" s="129">
        <f>IF(C1641&lt;0.001,"",IF(D1641=-1,"",D1641/C1641*100-100))</f>
        <v>271.73572089546633</v>
      </c>
      <c r="F1641" s="130">
        <v>11.159000000000001</v>
      </c>
      <c r="G1641" s="411">
        <v>65.698999999999998</v>
      </c>
      <c r="H1641" s="129">
        <f>IF(F1641&lt;0.001,"",IF(G1641=-1,"",G1641/F1641*100-100))</f>
        <v>488.753472533381</v>
      </c>
      <c r="I1641" s="168">
        <v>-1</v>
      </c>
      <c r="J1641" s="366">
        <v>-1</v>
      </c>
      <c r="K1641" s="282">
        <v>1817.6590000000001</v>
      </c>
      <c r="L1641" s="411">
        <v>2330.0659999999998</v>
      </c>
      <c r="M1641" s="129">
        <f>IF(K1641&lt;0.001,"",IF(L1641=-1,"",L1641/K1641*100-100))</f>
        <v>28.190491175737577</v>
      </c>
      <c r="N1641" s="411">
        <v>213.80699999999999</v>
      </c>
      <c r="O1641" s="411">
        <v>345.14800000000002</v>
      </c>
      <c r="P1641" s="129">
        <f>IF(N1641&lt;0.001,"",IF(O1641=-1,"",O1641/N1641*100-100))</f>
        <v>61.429700617846947</v>
      </c>
      <c r="Q1641" s="128">
        <v>-1</v>
      </c>
      <c r="R1641" s="312">
        <v>-1</v>
      </c>
      <c r="S1641" s="129" t="str">
        <f>IF(Q1641&lt;0.001,"",IF(R1641=-1,"",R1641/Q1641*100-100))</f>
        <v/>
      </c>
      <c r="T1641" s="128">
        <v>-1</v>
      </c>
      <c r="U1641" s="312">
        <v>-1</v>
      </c>
      <c r="V1641" s="129" t="str">
        <f>IF(T1641&lt;0.001,"",IF(U1641=-1,"",U1641/T1641*100-100))</f>
        <v/>
      </c>
    </row>
    <row r="1642" spans="1:22" ht="13.8" thickTop="1">
      <c r="A1642" s="136" t="str">
        <f>F1637&amp;"m04"</f>
        <v>Total Chilem04</v>
      </c>
      <c r="B1642" s="146" t="str">
        <f>IF($F$1="de",headings!$C$9,IF($F$1="fr",headings!$B$9,headings!$A$9))</f>
        <v>April</v>
      </c>
      <c r="C1642" s="309">
        <v>1669.627</v>
      </c>
      <c r="D1642" s="413">
        <v>2280.5230000000001</v>
      </c>
      <c r="E1642" s="124">
        <f t="shared" ref="E1642:E1650" si="220">IF(C1642&lt;0.001,"",IF(D1642=-1,"",D1642/C1642*100-100))</f>
        <v>36.588771024905554</v>
      </c>
      <c r="F1642" s="123">
        <v>44.491</v>
      </c>
      <c r="G1642" s="413">
        <v>73.063999999999993</v>
      </c>
      <c r="H1642" s="124">
        <f t="shared" ref="H1642:H1650" si="221">IF(F1642&lt;0.001,"",IF(G1642=-1,"",G1642/F1642*100-100))</f>
        <v>64.221977478591157</v>
      </c>
      <c r="I1642" s="164">
        <v>-1</v>
      </c>
      <c r="J1642" s="364">
        <v>-1</v>
      </c>
      <c r="K1642" s="280">
        <v>1802.992</v>
      </c>
      <c r="L1642" s="413">
        <v>2299.6610000000001</v>
      </c>
      <c r="M1642" s="124">
        <f t="shared" ref="M1642:M1650" si="222">IF(K1642&lt;0.001,"",IF(L1642=-1,"",L1642/K1642*100-100))</f>
        <v>27.546933097872881</v>
      </c>
      <c r="N1642" s="413">
        <v>259.99700000000001</v>
      </c>
      <c r="O1642" s="413">
        <v>345.15800000000002</v>
      </c>
      <c r="P1642" s="124">
        <f t="shared" ref="P1642:P1650" si="223">IF(N1642&lt;0.001,"",IF(O1642=-1,"",O1642/N1642*100-100))</f>
        <v>32.754608707023522</v>
      </c>
      <c r="Q1642" s="122">
        <v>-1</v>
      </c>
      <c r="R1642" s="310">
        <v>-1</v>
      </c>
      <c r="S1642" s="124" t="str">
        <f t="shared" ref="S1642:S1650" si="224">IF(Q1642&lt;0.001,"",IF(R1642=-1,"",R1642/Q1642*100-100))</f>
        <v/>
      </c>
      <c r="T1642" s="122">
        <v>-1</v>
      </c>
      <c r="U1642" s="310">
        <v>-1</v>
      </c>
      <c r="V1642" s="124" t="str">
        <f t="shared" ref="V1642:V1650" si="225">IF(T1642&lt;0.001,"",IF(U1642=-1,"",U1642/T1642*100-100))</f>
        <v/>
      </c>
    </row>
    <row r="1643" spans="1:22">
      <c r="A1643" s="136" t="str">
        <f>F1637&amp;"m05"</f>
        <v>Total Chilem05</v>
      </c>
      <c r="B1643" s="146" t="str">
        <f>IF($F$1="de",headings!$C$10,IF($F$1="fr",headings!$B$10,headings!$A$10))</f>
        <v>May</v>
      </c>
      <c r="C1643" s="294">
        <v>1815.578</v>
      </c>
      <c r="D1643" s="411">
        <v>2409.39</v>
      </c>
      <c r="E1643" s="127">
        <f t="shared" si="220"/>
        <v>32.70649897718522</v>
      </c>
      <c r="F1643" s="126">
        <v>53.680999999999997</v>
      </c>
      <c r="G1643" s="411">
        <v>75.097999999999999</v>
      </c>
      <c r="H1643" s="127">
        <f t="shared" si="221"/>
        <v>39.896797749669332</v>
      </c>
      <c r="I1643" s="166">
        <v>-1</v>
      </c>
      <c r="J1643" s="365">
        <v>-1</v>
      </c>
      <c r="K1643" s="281">
        <v>2003.1220000000001</v>
      </c>
      <c r="L1643" s="411">
        <v>2300.3440000000001</v>
      </c>
      <c r="M1643" s="127">
        <f t="shared" si="222"/>
        <v>14.837937978815077</v>
      </c>
      <c r="N1643" s="411">
        <v>309.89299999999997</v>
      </c>
      <c r="O1643" s="411">
        <v>348.54599999999999</v>
      </c>
      <c r="P1643" s="127">
        <f t="shared" si="223"/>
        <v>12.473014879329327</v>
      </c>
      <c r="Q1643" s="125">
        <v>-1</v>
      </c>
      <c r="R1643" s="312">
        <v>-1</v>
      </c>
      <c r="S1643" s="127" t="str">
        <f t="shared" si="224"/>
        <v/>
      </c>
      <c r="T1643" s="125">
        <v>-1</v>
      </c>
      <c r="U1643" s="312">
        <v>-1</v>
      </c>
      <c r="V1643" s="127" t="str">
        <f t="shared" si="225"/>
        <v/>
      </c>
    </row>
    <row r="1644" spans="1:22" ht="13.8" thickBot="1">
      <c r="A1644" s="136" t="str">
        <f>F1637&amp;"m06"</f>
        <v>Total Chilem06</v>
      </c>
      <c r="B1644" s="146" t="str">
        <f>IF($F$1="de",headings!$C$11,IF($F$1="fr",headings!$B$11,headings!$A$11))</f>
        <v>June</v>
      </c>
      <c r="C1644" s="295">
        <v>1851.6179999999999</v>
      </c>
      <c r="D1644" s="411">
        <v>2136.2800000000002</v>
      </c>
      <c r="E1644" s="129">
        <f t="shared" si="220"/>
        <v>15.373689389496121</v>
      </c>
      <c r="F1644" s="130">
        <v>52.881</v>
      </c>
      <c r="G1644" s="411">
        <v>66.38</v>
      </c>
      <c r="H1644" s="129">
        <f t="shared" si="221"/>
        <v>25.527126945405712</v>
      </c>
      <c r="I1644" s="168">
        <v>-1</v>
      </c>
      <c r="J1644" s="366">
        <v>-1</v>
      </c>
      <c r="K1644" s="282">
        <v>2119.1489999999999</v>
      </c>
      <c r="L1644" s="411">
        <v>2243.723</v>
      </c>
      <c r="M1644" s="129">
        <f t="shared" si="222"/>
        <v>5.8784917908084822</v>
      </c>
      <c r="N1644" s="411">
        <v>329.85700000000003</v>
      </c>
      <c r="O1644" s="411">
        <v>328.67200000000003</v>
      </c>
      <c r="P1644" s="129">
        <f t="shared" si="223"/>
        <v>-0.35924658261004083</v>
      </c>
      <c r="Q1644" s="128">
        <v>-1</v>
      </c>
      <c r="R1644" s="312">
        <v>-1</v>
      </c>
      <c r="S1644" s="129" t="str">
        <f t="shared" si="224"/>
        <v/>
      </c>
      <c r="T1644" s="128">
        <v>-1</v>
      </c>
      <c r="U1644" s="312">
        <v>-1</v>
      </c>
      <c r="V1644" s="129" t="str">
        <f t="shared" si="225"/>
        <v/>
      </c>
    </row>
    <row r="1645" spans="1:22" ht="13.8" thickTop="1">
      <c r="A1645" s="136" t="str">
        <f>F1637&amp;"m07"</f>
        <v>Total Chilem07</v>
      </c>
      <c r="B1645" s="146" t="str">
        <f>IF($F$1="de",headings!$C$12,IF($F$1="fr",headings!$B$12,headings!$A$12))</f>
        <v>July</v>
      </c>
      <c r="C1645" s="309">
        <v>-1</v>
      </c>
      <c r="D1645" s="413">
        <v>2153.8040000000001</v>
      </c>
      <c r="E1645" s="127" t="str">
        <f t="shared" si="220"/>
        <v/>
      </c>
      <c r="F1645" s="123">
        <v>-1</v>
      </c>
      <c r="G1645" s="413">
        <v>72.262</v>
      </c>
      <c r="H1645" s="127" t="str">
        <f t="shared" si="221"/>
        <v/>
      </c>
      <c r="I1645" s="164">
        <v>-1</v>
      </c>
      <c r="J1645" s="364">
        <v>-1</v>
      </c>
      <c r="K1645" s="123">
        <v>-1</v>
      </c>
      <c r="L1645" s="413">
        <v>2209.328</v>
      </c>
      <c r="M1645" s="127" t="str">
        <f t="shared" si="222"/>
        <v/>
      </c>
      <c r="N1645" s="123">
        <v>-1</v>
      </c>
      <c r="O1645" s="413">
        <v>335.99599999999998</v>
      </c>
      <c r="P1645" s="127" t="str">
        <f t="shared" si="223"/>
        <v/>
      </c>
      <c r="Q1645" s="122">
        <v>-1</v>
      </c>
      <c r="R1645" s="310">
        <v>-1</v>
      </c>
      <c r="S1645" s="127" t="str">
        <f t="shared" si="224"/>
        <v/>
      </c>
      <c r="T1645" s="122">
        <v>-1</v>
      </c>
      <c r="U1645" s="310">
        <v>-1</v>
      </c>
      <c r="V1645" s="127" t="str">
        <f t="shared" si="225"/>
        <v/>
      </c>
    </row>
    <row r="1646" spans="1:22">
      <c r="A1646" s="136" t="str">
        <f>F1637&amp;"m08"</f>
        <v>Total Chilem08</v>
      </c>
      <c r="B1646" s="146" t="str">
        <f>IF($F$1="de",headings!$C$13,IF($F$1="fr",headings!$B$13,headings!$A$13))</f>
        <v>August</v>
      </c>
      <c r="C1646" s="294">
        <v>-1</v>
      </c>
      <c r="D1646" s="411">
        <v>2192.6860000000001</v>
      </c>
      <c r="E1646" s="127" t="str">
        <f t="shared" si="220"/>
        <v/>
      </c>
      <c r="F1646" s="126">
        <v>-1</v>
      </c>
      <c r="G1646" s="411">
        <v>67.441999999999993</v>
      </c>
      <c r="H1646" s="127" t="str">
        <f t="shared" si="221"/>
        <v/>
      </c>
      <c r="I1646" s="166">
        <v>-1</v>
      </c>
      <c r="J1646" s="365">
        <v>-1</v>
      </c>
      <c r="K1646" s="126">
        <v>-1</v>
      </c>
      <c r="L1646" s="411">
        <v>2285.6759999999999</v>
      </c>
      <c r="M1646" s="127" t="str">
        <f t="shared" si="222"/>
        <v/>
      </c>
      <c r="N1646" s="126">
        <v>-1</v>
      </c>
      <c r="O1646" s="411">
        <v>340.041</v>
      </c>
      <c r="P1646" s="127" t="str">
        <f t="shared" si="223"/>
        <v/>
      </c>
      <c r="Q1646" s="125">
        <v>-1</v>
      </c>
      <c r="R1646" s="312">
        <v>-1</v>
      </c>
      <c r="S1646" s="127" t="str">
        <f t="shared" si="224"/>
        <v/>
      </c>
      <c r="T1646" s="125">
        <v>-1</v>
      </c>
      <c r="U1646" s="312">
        <v>-1</v>
      </c>
      <c r="V1646" s="127" t="str">
        <f t="shared" si="225"/>
        <v/>
      </c>
    </row>
    <row r="1647" spans="1:22" ht="13.8" thickBot="1">
      <c r="A1647" s="136" t="str">
        <f>F1637&amp;"m09"</f>
        <v>Total Chilem09</v>
      </c>
      <c r="B1647" s="146" t="str">
        <f>IF($F$1="de",headings!$C$14,IF($F$1="fr",headings!$B$14,headings!$A$14))</f>
        <v>September</v>
      </c>
      <c r="C1647" s="295">
        <v>-1</v>
      </c>
      <c r="D1647" s="411">
        <v>2256.433</v>
      </c>
      <c r="E1647" s="129" t="str">
        <f t="shared" si="220"/>
        <v/>
      </c>
      <c r="F1647" s="130">
        <v>-1</v>
      </c>
      <c r="G1647" s="411">
        <v>71.346999999999994</v>
      </c>
      <c r="H1647" s="129" t="str">
        <f t="shared" si="221"/>
        <v/>
      </c>
      <c r="I1647" s="168">
        <v>-1</v>
      </c>
      <c r="J1647" s="366">
        <v>-1</v>
      </c>
      <c r="K1647" s="130">
        <v>-1</v>
      </c>
      <c r="L1647" s="411">
        <v>2258.6950000000002</v>
      </c>
      <c r="M1647" s="129" t="str">
        <f t="shared" si="222"/>
        <v/>
      </c>
      <c r="N1647" s="130">
        <v>-1</v>
      </c>
      <c r="O1647" s="411">
        <v>341.97699999999998</v>
      </c>
      <c r="P1647" s="129" t="str">
        <f t="shared" si="223"/>
        <v/>
      </c>
      <c r="Q1647" s="128">
        <v>-1</v>
      </c>
      <c r="R1647" s="312">
        <v>-1</v>
      </c>
      <c r="S1647" s="129" t="str">
        <f t="shared" si="224"/>
        <v/>
      </c>
      <c r="T1647" s="128">
        <v>-1</v>
      </c>
      <c r="U1647" s="312">
        <v>-1</v>
      </c>
      <c r="V1647" s="129" t="str">
        <f t="shared" si="225"/>
        <v/>
      </c>
    </row>
    <row r="1648" spans="1:22" ht="13.8" thickTop="1">
      <c r="A1648" s="136" t="str">
        <f>F1637&amp;"m10"</f>
        <v>Total Chilem10</v>
      </c>
      <c r="B1648" s="146" t="str">
        <f>IF($F$1="de",headings!$C$15,IF($F$1="fr",headings!$B$15,headings!$A$15))</f>
        <v>October</v>
      </c>
      <c r="C1648" s="309">
        <v>-1</v>
      </c>
      <c r="D1648" s="413">
        <v>2312.0100000000002</v>
      </c>
      <c r="E1648" s="127" t="str">
        <f t="shared" si="220"/>
        <v/>
      </c>
      <c r="F1648" s="123">
        <v>-1</v>
      </c>
      <c r="G1648" s="413">
        <v>74.504000000000005</v>
      </c>
      <c r="H1648" s="127" t="str">
        <f t="shared" si="221"/>
        <v/>
      </c>
      <c r="I1648" s="164">
        <v>-1</v>
      </c>
      <c r="J1648" s="364">
        <v>-1</v>
      </c>
      <c r="K1648" s="123">
        <v>-1</v>
      </c>
      <c r="L1648" s="413">
        <v>2393.4250000000002</v>
      </c>
      <c r="M1648" s="127" t="str">
        <f t="shared" si="222"/>
        <v/>
      </c>
      <c r="N1648" s="123">
        <v>-1</v>
      </c>
      <c r="O1648" s="413">
        <v>356.238</v>
      </c>
      <c r="P1648" s="127" t="str">
        <f t="shared" si="223"/>
        <v/>
      </c>
      <c r="Q1648" s="122">
        <v>-1</v>
      </c>
      <c r="R1648" s="310">
        <v>-1</v>
      </c>
      <c r="S1648" s="127" t="str">
        <f t="shared" si="224"/>
        <v/>
      </c>
      <c r="T1648" s="122">
        <v>-1</v>
      </c>
      <c r="U1648" s="310">
        <v>-1</v>
      </c>
      <c r="V1648" s="127" t="str">
        <f t="shared" si="225"/>
        <v/>
      </c>
    </row>
    <row r="1649" spans="1:24">
      <c r="A1649" s="136" t="str">
        <f>F1637&amp;"m11"</f>
        <v>Total Chilem11</v>
      </c>
      <c r="B1649" s="146" t="str">
        <f>IF($F$1="de",headings!$C$16,IF($F$1="fr",headings!$B$16,headings!$A$16))</f>
        <v>November</v>
      </c>
      <c r="C1649" s="294">
        <v>-1</v>
      </c>
      <c r="D1649" s="411">
        <v>2359.828</v>
      </c>
      <c r="E1649" s="127" t="str">
        <f t="shared" si="220"/>
        <v/>
      </c>
      <c r="F1649" s="126">
        <v>-1</v>
      </c>
      <c r="G1649" s="411">
        <v>73.992999999999995</v>
      </c>
      <c r="H1649" s="127" t="str">
        <f t="shared" si="221"/>
        <v/>
      </c>
      <c r="I1649" s="166">
        <v>-1</v>
      </c>
      <c r="J1649" s="365">
        <v>-1</v>
      </c>
      <c r="K1649" s="126">
        <v>-1</v>
      </c>
      <c r="L1649" s="411">
        <v>2339.6779999999999</v>
      </c>
      <c r="M1649" s="127" t="str">
        <f t="shared" si="222"/>
        <v/>
      </c>
      <c r="N1649" s="126">
        <v>-1</v>
      </c>
      <c r="O1649" s="411">
        <v>350.39699999999999</v>
      </c>
      <c r="P1649" s="127" t="str">
        <f t="shared" si="223"/>
        <v/>
      </c>
      <c r="Q1649" s="125">
        <v>-1</v>
      </c>
      <c r="R1649" s="312">
        <v>-1</v>
      </c>
      <c r="S1649" s="127" t="str">
        <f t="shared" si="224"/>
        <v/>
      </c>
      <c r="T1649" s="125">
        <v>-1</v>
      </c>
      <c r="U1649" s="312">
        <v>-1</v>
      </c>
      <c r="V1649" s="127" t="str">
        <f t="shared" si="225"/>
        <v/>
      </c>
    </row>
    <row r="1650" spans="1:24" ht="13.8" thickBot="1">
      <c r="A1650" s="136" t="str">
        <f>F1637&amp;"m12"</f>
        <v>Total Chilem12</v>
      </c>
      <c r="B1650" s="146" t="str">
        <f>IF($F$1="de",headings!$C$17,IF($F$1="fr",headings!$B$17,headings!$A$17))</f>
        <v>December</v>
      </c>
      <c r="C1650" s="325">
        <v>-1</v>
      </c>
      <c r="D1650" s="443">
        <v>2456.3440000000001</v>
      </c>
      <c r="E1650" s="129" t="str">
        <f t="shared" si="220"/>
        <v/>
      </c>
      <c r="F1650" s="130">
        <v>-1</v>
      </c>
      <c r="G1650" s="443">
        <v>79.475999999999999</v>
      </c>
      <c r="H1650" s="129" t="str">
        <f t="shared" si="221"/>
        <v/>
      </c>
      <c r="I1650" s="168">
        <v>-1</v>
      </c>
      <c r="J1650" s="366">
        <v>-1</v>
      </c>
      <c r="K1650" s="130">
        <v>-1</v>
      </c>
      <c r="L1650" s="443">
        <v>2332.1849999999999</v>
      </c>
      <c r="M1650" s="129" t="str">
        <f t="shared" si="222"/>
        <v/>
      </c>
      <c r="N1650" s="130">
        <v>-1</v>
      </c>
      <c r="O1650" s="443">
        <v>352.79599999999999</v>
      </c>
      <c r="P1650" s="129" t="str">
        <f t="shared" si="223"/>
        <v/>
      </c>
      <c r="Q1650" s="128">
        <v>-1</v>
      </c>
      <c r="R1650" s="314">
        <v>-1</v>
      </c>
      <c r="S1650" s="129" t="str">
        <f t="shared" si="224"/>
        <v/>
      </c>
      <c r="T1650" s="128">
        <v>-1</v>
      </c>
      <c r="U1650" s="314">
        <v>-1</v>
      </c>
      <c r="V1650" s="129" t="str">
        <f t="shared" si="225"/>
        <v/>
      </c>
    </row>
    <row r="1651" spans="1:24" ht="14.4" thickTop="1" thickBot="1">
      <c r="B1651" s="146"/>
      <c r="C1651" s="169"/>
      <c r="D1651" s="146"/>
      <c r="E1651" s="146"/>
      <c r="F1651" s="169"/>
      <c r="G1651" s="146"/>
      <c r="H1651" s="146"/>
      <c r="I1651" s="146"/>
      <c r="J1651" s="362"/>
      <c r="K1651" s="169"/>
      <c r="L1651" s="146"/>
      <c r="M1651" s="146"/>
      <c r="N1651" s="169"/>
      <c r="O1651" s="146"/>
      <c r="P1651" s="146"/>
      <c r="Q1651" s="169"/>
      <c r="R1651" s="146"/>
      <c r="S1651" s="146"/>
      <c r="T1651" s="169"/>
      <c r="U1651" s="146"/>
      <c r="V1651" s="146"/>
    </row>
    <row r="1652" spans="1:24" ht="13.8" thickTop="1">
      <c r="A1652" s="137" t="str">
        <f>F1637&amp;"q1"</f>
        <v>Total Chileq1</v>
      </c>
      <c r="B1652" s="146" t="str">
        <f>IF($F$1="de",headings!$C$31,IF($F$1="fr",headings!$B$31,headings!$A$31))</f>
        <v>Quarter 1</v>
      </c>
      <c r="C1652" s="283">
        <f>IF(C1641=-1,"-1",C1639+C1640+C1641)</f>
        <v>4376.2969999999996</v>
      </c>
      <c r="D1652" s="410">
        <f>IF(D1641=-1,"-1",D1639+D1640+D1641)</f>
        <v>6301.7659999999996</v>
      </c>
      <c r="E1652" s="124">
        <f>IF(C1641+C1642+C1643&lt;=0,"",IF(D1641=-1,"",D1652/C1652*100-100))</f>
        <v>43.997676574510365</v>
      </c>
      <c r="F1652" s="646">
        <f>IF(F1641=-1,"-1",F1639+F1640+F1641)</f>
        <v>168.48399999999998</v>
      </c>
      <c r="G1652" s="410">
        <f>IF(G1641=-1,"-1",G1639+G1640+G1641)</f>
        <v>198.01600000000002</v>
      </c>
      <c r="H1652" s="463">
        <f>IF(F1641+F1642+F1643&lt;=0,"",IF(G1641=-1,"",G1652/F1652*100-100))</f>
        <v>17.528073882386479</v>
      </c>
      <c r="I1652" s="320" t="str">
        <f>IF(I1641=-1,"-1",I1639+I1640+I1641)</f>
        <v>-1</v>
      </c>
      <c r="J1652" s="367" t="str">
        <f>IF(J1641=-1,"-1",J1639+J1640+J1641)</f>
        <v>-1</v>
      </c>
      <c r="K1652" s="646">
        <f>IF(K1641=-1,"-1",K1639+K1640+K1641)</f>
        <v>5978.0190000000002</v>
      </c>
      <c r="L1652" s="410">
        <f>IF(L1641=-1,"-1",L1639+L1640+L1641)</f>
        <v>6712.2129999999997</v>
      </c>
      <c r="M1652" s="124">
        <f>IF(K1641+K1642+K1643&lt;=0,"",IF(L1641=-1,"",L1652/K1652*100-100))</f>
        <v>12.281560162321313</v>
      </c>
      <c r="N1652" s="172">
        <f>IF(N1641=-1,"-1",N1639+N1640+N1641)</f>
        <v>867.87300000000005</v>
      </c>
      <c r="O1652" s="334">
        <f>IF(O1641=-1,"-1",O1639+O1640+O1641)</f>
        <v>1023.389</v>
      </c>
      <c r="P1652" s="124">
        <f>IF(N1641+N1642+N1643&lt;=0,"",IF(O1641=-1,"",O1652/N1652*100-100))</f>
        <v>17.919211681893543</v>
      </c>
      <c r="Q1652" s="171" t="str">
        <f>IF(Q1641=-1,"-1",Q1639+Q1640+Q1641)</f>
        <v>-1</v>
      </c>
      <c r="R1652" s="320" t="str">
        <f>IF(R1641=-1,"-1",R1639+R1640+R1641)</f>
        <v>-1</v>
      </c>
      <c r="S1652" s="358" t="str">
        <f>IF(Q1641+Q1642+Q1643&lt;=0,"",IF(R1641=-1,"",R1652/Q1652*100-100))</f>
        <v/>
      </c>
      <c r="T1652" s="171" t="str">
        <f>IF(T1641=-1,"-1",T1639+T1640+T1641)</f>
        <v>-1</v>
      </c>
      <c r="U1652" s="320" t="str">
        <f>IF(U1641=-1,"-1",U1639+U1640+U1641)</f>
        <v>-1</v>
      </c>
      <c r="V1652" s="358" t="str">
        <f>IF(T1641+T1642+T1643&lt;=0,"",IF(U1641=-1,"",U1652/T1652*100-100))</f>
        <v/>
      </c>
    </row>
    <row r="1653" spans="1:24">
      <c r="A1653" s="137" t="str">
        <f>F1637&amp;"q2"</f>
        <v>Total Chileq2</v>
      </c>
      <c r="B1653" s="146" t="str">
        <f>IF($F$1="de",headings!$C$32,IF($F$1="fr",headings!$B$32,headings!$A$32))</f>
        <v>Quarter 2</v>
      </c>
      <c r="C1653" s="284">
        <f>IF(C1644=-1,"-1",C1642+C1643+C1644)</f>
        <v>5336.8230000000003</v>
      </c>
      <c r="D1653" s="445">
        <f>IF(D1644=-1,"-1",D1642+D1643+D1644)</f>
        <v>6826.1930000000011</v>
      </c>
      <c r="E1653" s="127">
        <f>IF(C1642+C1643+C1644&lt;=0,"",IF(D1644=-1,"",D1653/C1653*100-100))</f>
        <v>27.907427321460744</v>
      </c>
      <c r="F1653" s="647">
        <f>IF(F1644=-1,"-1",F1642+F1643+F1644)</f>
        <v>151.053</v>
      </c>
      <c r="G1653" s="445">
        <f>IF(G1644=-1,"-1",G1642+G1643+G1644)</f>
        <v>214.54199999999997</v>
      </c>
      <c r="H1653" s="464">
        <f>IF(F1642+F1643+F1644&lt;=0,"",IF(G1644=-1,"",G1653/F1653*100-100))</f>
        <v>42.03094278167265</v>
      </c>
      <c r="I1653" s="323" t="str">
        <f>IF(I1644=-1,"-1",I1642+I1643+I1644)</f>
        <v>-1</v>
      </c>
      <c r="J1653" s="368" t="str">
        <f>IF(J1644=-1,"-1",J1642+J1643+J1644)</f>
        <v>-1</v>
      </c>
      <c r="K1653" s="647">
        <f>IF(K1644=-1,"-1",K1642+K1643+K1644)</f>
        <v>5925.2629999999999</v>
      </c>
      <c r="L1653" s="445">
        <f>IF(L1644=-1,"-1",L1642+L1643+L1644)</f>
        <v>6843.7280000000001</v>
      </c>
      <c r="M1653" s="127">
        <f>IF(K1642+K1643+K1644&lt;=0,"",IF(L1644=-1,"",L1653/K1653*100-100))</f>
        <v>15.500830933580502</v>
      </c>
      <c r="N1653" s="174">
        <f>IF(N1644=-1,"-1",N1642+N1643+N1644)</f>
        <v>899.74700000000007</v>
      </c>
      <c r="O1653" s="335">
        <f>IF(O1644=-1,"-1",O1642+O1643+O1644)</f>
        <v>1022.376</v>
      </c>
      <c r="P1653" s="127">
        <f>IF(N1642+N1643+N1644&lt;=0,"",IF(O1644=-1,"",O1653/N1653*100-100))</f>
        <v>13.629275785304088</v>
      </c>
      <c r="Q1653" s="173" t="str">
        <f>IF(Q1644=-1,"-1",Q1642+Q1643+Q1644)</f>
        <v>-1</v>
      </c>
      <c r="R1653" s="323" t="str">
        <f>IF(R1644=-1,"-1",R1642+R1643+R1644)</f>
        <v>-1</v>
      </c>
      <c r="S1653" s="342" t="str">
        <f>IF(Q1642+Q1643+Q1644&lt;=0,"",IF(R1644=-1,"",R1653/Q1653*100-100))</f>
        <v/>
      </c>
      <c r="T1653" s="173" t="str">
        <f>IF(T1644=-1,"-1",T1642+T1643+T1644)</f>
        <v>-1</v>
      </c>
      <c r="U1653" s="323" t="str">
        <f>IF(U1644=-1,"-1",U1642+U1643+U1644)</f>
        <v>-1</v>
      </c>
      <c r="V1653" s="342" t="str">
        <f>IF(T1642+T1643+T1644&lt;=0,"",IF(U1644=-1,"",U1653/T1653*100-100))</f>
        <v/>
      </c>
    </row>
    <row r="1654" spans="1:24">
      <c r="A1654" s="137" t="str">
        <f>F1637&amp;"q3"</f>
        <v>Total Chileq3</v>
      </c>
      <c r="B1654" s="146" t="str">
        <f>IF($F$1="de",headings!$C$33,IF($F$1="fr",headings!$B$33,headings!$A$33))</f>
        <v>Quarter 3</v>
      </c>
      <c r="C1654" s="284" t="str">
        <f>IF(C1647=-1,"-1",C1645+C1646+C1647)</f>
        <v>-1</v>
      </c>
      <c r="D1654" s="445">
        <f>IF(D1647=-1,"-1",D1645+D1646+D1647)</f>
        <v>6602.9229999999998</v>
      </c>
      <c r="E1654" s="127" t="str">
        <f>IF(C1645+C1646+C1647&lt;=0,"",IF(D1647=-1,"",D1654/C1654*100-100))</f>
        <v/>
      </c>
      <c r="F1654" s="174" t="str">
        <f>IF(F1647=-1,"-1",F1645+F1646+F1647)</f>
        <v>-1</v>
      </c>
      <c r="G1654" s="445">
        <f>IF(G1647=-1,"-1",G1645+G1646+G1647)</f>
        <v>211.05099999999999</v>
      </c>
      <c r="H1654" s="464" t="str">
        <f>IF(F1645+F1646+F1647&lt;=0,"",IF(G1647=-1,"",G1654/F1654*100-100))</f>
        <v/>
      </c>
      <c r="I1654" s="323" t="str">
        <f>IF(I1647=-1,"-1",I1645+I1646+I1647)</f>
        <v>-1</v>
      </c>
      <c r="J1654" s="368" t="str">
        <f>IF(J1647=-1,"-1",J1645+J1646+J1647)</f>
        <v>-1</v>
      </c>
      <c r="K1654" s="174" t="str">
        <f>IF(K1647=-1,"-1",K1645+K1646+K1647)</f>
        <v>-1</v>
      </c>
      <c r="L1654" s="445">
        <f>IF(L1647=-1,"-1",L1645+L1646+L1647)</f>
        <v>6753.6990000000005</v>
      </c>
      <c r="M1654" s="127" t="str">
        <f>IF(K1645+K1646+K1647&lt;=0,"",IF(L1647=-1,"",L1654/K1654*100-100))</f>
        <v/>
      </c>
      <c r="N1654" s="174" t="str">
        <f>IF(N1647=-1,"-1",N1645+N1646+N1647)</f>
        <v>-1</v>
      </c>
      <c r="O1654" s="335">
        <f>IF(O1647=-1,"-1",O1645+O1646+O1647)</f>
        <v>1018.014</v>
      </c>
      <c r="P1654" s="127" t="str">
        <f>IF(N1645+N1646+N1647&lt;=0,"",IF(O1647=-1,"",O1654/N1654*100-100))</f>
        <v/>
      </c>
      <c r="Q1654" s="173" t="str">
        <f>IF(Q1647=-1,"-1",Q1645+Q1646+Q1647)</f>
        <v>-1</v>
      </c>
      <c r="R1654" s="323" t="str">
        <f>IF(R1647=-1,"-1",R1645+R1646+R1647)</f>
        <v>-1</v>
      </c>
      <c r="S1654" s="342" t="str">
        <f>IF(Q1645+Q1646+Q1647&lt;=0,"",IF(R1647=-1,"",R1654/Q1654*100-100))</f>
        <v/>
      </c>
      <c r="T1654" s="173" t="str">
        <f>IF(T1647=-1,"-1",T1645+T1646+T1647)</f>
        <v>-1</v>
      </c>
      <c r="U1654" s="323" t="str">
        <f>IF(U1647=-1,"-1",U1645+U1646+U1647)</f>
        <v>-1</v>
      </c>
      <c r="V1654" s="342" t="str">
        <f>IF(T1645+T1646+T1647&lt;=0,"",IF(U1647=-1,"",U1654/T1654*100-100))</f>
        <v/>
      </c>
    </row>
    <row r="1655" spans="1:24" ht="13.8" thickBot="1">
      <c r="A1655" s="137" t="str">
        <f>F1637&amp;"q4"</f>
        <v>Total Chileq4</v>
      </c>
      <c r="B1655" s="146" t="str">
        <f>IF($F$1="de",headings!$C$34,IF($F$1="fr",headings!$B$34,headings!$A$34))</f>
        <v>Quarter 4</v>
      </c>
      <c r="C1655" s="285" t="str">
        <f>IF(C1650=-1,"-1",C1648+C1649+C1650)</f>
        <v>-1</v>
      </c>
      <c r="D1655" s="437">
        <f>IF(D1650=-1,"-1",D1648+D1649+D1650)</f>
        <v>7128.1819999999998</v>
      </c>
      <c r="E1655" s="129" t="str">
        <f>IF(C1648+C1649+C1650&lt;=0,"",IF(D1650=-1,"",D1655/C1655*100-100))</f>
        <v/>
      </c>
      <c r="F1655" s="176" t="str">
        <f>IF(F1650=-1,"-1",F1648+F1649+F1650)</f>
        <v>-1</v>
      </c>
      <c r="G1655" s="437">
        <f>IF(G1650=-1,"-1",G1648+G1649+G1650)</f>
        <v>227.97300000000001</v>
      </c>
      <c r="H1655" s="465" t="str">
        <f>IF(F1648+F1649+F1650&lt;=0,"",IF(G1650=-1,"",G1655/F1655*100-100))</f>
        <v/>
      </c>
      <c r="I1655" s="326" t="str">
        <f>IF(I1650=-1,"-1",I1648+I1649+I1650)</f>
        <v>-1</v>
      </c>
      <c r="J1655" s="369" t="str">
        <f>IF(J1650=-1,"-1",J1648+J1649+J1650)</f>
        <v>-1</v>
      </c>
      <c r="K1655" s="176" t="str">
        <f>IF(K1650=-1,"-1",K1648+K1649+K1650)</f>
        <v>-1</v>
      </c>
      <c r="L1655" s="437">
        <f>IF(L1650=-1,"-1",L1648+L1649+L1650)</f>
        <v>7065.2880000000005</v>
      </c>
      <c r="M1655" s="129" t="str">
        <f>IF(K1648+K1649+K1650&lt;=0,"",IF(L1650=-1,"",L1655/K1655*100-100))</f>
        <v/>
      </c>
      <c r="N1655" s="176" t="str">
        <f>IF(N1650=-1,"-1",N1648+N1649+N1650)</f>
        <v>-1</v>
      </c>
      <c r="O1655" s="336">
        <f>IF(O1650=-1,"-1",O1648+O1649+O1650)</f>
        <v>1059.431</v>
      </c>
      <c r="P1655" s="129" t="str">
        <f>IF(N1648+N1649+N1650&lt;=0,"",IF(O1650=-1,"",O1655/N1655*100-100))</f>
        <v/>
      </c>
      <c r="Q1655" s="175" t="str">
        <f>IF(Q1650=-1,"-1",Q1648+Q1649+Q1650)</f>
        <v>-1</v>
      </c>
      <c r="R1655" s="326" t="str">
        <f>IF(R1650=-1,"-1",R1648+R1649+R1650)</f>
        <v>-1</v>
      </c>
      <c r="S1655" s="341" t="str">
        <f>IF(Q1648+Q1649+Q1650&lt;=0,"",IF(R1650=-1,"",R1655/Q1655*100-100))</f>
        <v/>
      </c>
      <c r="T1655" s="175" t="str">
        <f>IF(T1650=-1,"-1",T1648+T1649+T1650)</f>
        <v>-1</v>
      </c>
      <c r="U1655" s="326" t="str">
        <f>IF(U1650=-1,"-1",U1648+U1649+U1650)</f>
        <v>-1</v>
      </c>
      <c r="V1655" s="341" t="str">
        <f>IF(T1648+T1649+T1650&lt;=0,"",IF(U1650=-1,"",U1655/T1655*100-100))</f>
        <v/>
      </c>
    </row>
    <row r="1656" spans="1:24" ht="14.4" thickTop="1" thickBot="1">
      <c r="B1656" s="146"/>
      <c r="C1656" s="158"/>
      <c r="D1656" s="146"/>
      <c r="E1656" s="555"/>
      <c r="F1656" s="158"/>
      <c r="G1656" s="146"/>
      <c r="H1656" s="466"/>
      <c r="I1656" s="146"/>
      <c r="J1656" s="362"/>
      <c r="K1656" s="158"/>
      <c r="L1656" s="146"/>
      <c r="M1656" s="555"/>
      <c r="N1656" s="158"/>
      <c r="O1656" s="466"/>
      <c r="P1656" s="555"/>
      <c r="Q1656" s="158"/>
      <c r="R1656" s="146"/>
      <c r="S1656" s="146"/>
      <c r="T1656" s="158"/>
      <c r="U1656" s="146"/>
      <c r="V1656" s="146"/>
    </row>
    <row r="1657" spans="1:24" ht="14.4" thickTop="1" thickBot="1">
      <c r="A1657" s="138" t="str">
        <f>F1637&amp;"y"</f>
        <v>Total Chiley</v>
      </c>
      <c r="B1657" s="152" t="str">
        <f>IF($F$1="de",headings!$C$35,IF($F$1="fr",headings!$B$35,headings!$A$35))</f>
        <v>Full year</v>
      </c>
      <c r="C1657" s="649">
        <v>22020.132000000001</v>
      </c>
      <c r="D1657" s="414">
        <f>IF(D1650=-1,"-1",SUM(D1652:D1655))</f>
        <v>26859.064000000002</v>
      </c>
      <c r="E1657" s="212">
        <f>IF(SUM(C1639:C1650)&lt;=0,"",IF(D1650=-1,"",D1657/C1657*100-100))</f>
        <v>21.975036298601665</v>
      </c>
      <c r="F1657" s="648">
        <v>696.05</v>
      </c>
      <c r="G1657" s="337">
        <f>IF(G1650=-1,"-1",SUM(G1652:G1655))</f>
        <v>851.58199999999988</v>
      </c>
      <c r="H1657" s="551">
        <f>IF(SUM(F1639:F1650)&lt;=0,"",IF(G1650=-1,"",G1657/F1657*100-100))</f>
        <v>22.344946483729601</v>
      </c>
      <c r="I1657" s="329" t="str">
        <f>IF(I1650=-1,"-1",SUM(I1652:I1655))</f>
        <v>-1</v>
      </c>
      <c r="J1657" s="370" t="str">
        <f>IF(J1650=-1,"-1",SUM(J1652:J1655))</f>
        <v>-1</v>
      </c>
      <c r="K1657" s="650">
        <v>25215.11</v>
      </c>
      <c r="L1657" s="414">
        <f>IF(L1650=-1,"-1",SUM(L1652:L1655))</f>
        <v>27374.928</v>
      </c>
      <c r="M1657" s="212">
        <f>IF(SUM(K1639:K1650)&lt;=0,"",IF(L1650=-1,"",L1657/K1657*100-100))</f>
        <v>8.5655704059986135</v>
      </c>
      <c r="N1657" s="645">
        <v>3833.6320000000001</v>
      </c>
      <c r="O1657" s="337">
        <f>IF(O1650=-1,"-1",SUM(O1652:O1655))</f>
        <v>4123.21</v>
      </c>
      <c r="P1657" s="212">
        <f>IF(SUM(N1639:N1650)&lt;=0,"",IF(O1650=-1,"",O1657/N1657*100-100))</f>
        <v>7.5536201701154511</v>
      </c>
      <c r="Q1657" s="178" t="str">
        <f>IF(Q1650=-1,"-1",SUM(Q1652:Q1655))</f>
        <v>-1</v>
      </c>
      <c r="R1657" s="329" t="str">
        <f>IF(R1650=-1,"-1",SUM(R1652:R1655))</f>
        <v>-1</v>
      </c>
      <c r="S1657" s="343" t="str">
        <f>IF(SUM(Q1639:Q1650)&lt;=0,"",IF(R1650=-1,"",R1657/Q1657*100-100))</f>
        <v/>
      </c>
      <c r="T1657" s="178" t="str">
        <f>IF(T1650=-1,"-1",SUM(T1652:T1655))</f>
        <v>-1</v>
      </c>
      <c r="U1657" s="329" t="str">
        <f>IF(U1650=-1,"-1",SUM(U1652:U1655))</f>
        <v>-1</v>
      </c>
      <c r="V1657" s="343" t="str">
        <f>IF(SUM(T1639:T1650)&lt;=0,"",IF(U1650=-1,"",U1657/T1657*100-100))</f>
        <v/>
      </c>
    </row>
    <row r="1658" spans="1:24" ht="13.8" thickTop="1">
      <c r="B1658" s="147"/>
      <c r="C1658" s="180"/>
      <c r="D1658" s="180"/>
      <c r="E1658" s="180"/>
      <c r="F1658" s="180"/>
      <c r="G1658" s="180"/>
      <c r="H1658" s="180"/>
      <c r="I1658" s="180"/>
      <c r="J1658" s="180"/>
      <c r="K1658" s="180"/>
      <c r="L1658" s="180"/>
      <c r="M1658" s="180"/>
      <c r="N1658" s="180"/>
      <c r="O1658" s="180"/>
      <c r="P1658" s="180"/>
      <c r="Q1658" s="180"/>
      <c r="R1658" s="180"/>
      <c r="S1658" s="180"/>
      <c r="T1658" s="180"/>
      <c r="U1658" s="149"/>
      <c r="V1658" s="149"/>
    </row>
    <row r="1659" spans="1:24">
      <c r="B1659" s="147"/>
      <c r="C1659" s="147"/>
      <c r="D1659" s="147"/>
      <c r="E1659" s="180"/>
      <c r="F1659" s="180"/>
      <c r="G1659" s="180"/>
      <c r="H1659" s="180"/>
      <c r="I1659" s="180"/>
      <c r="J1659" s="180"/>
      <c r="K1659" s="180"/>
      <c r="L1659" s="180"/>
      <c r="M1659" s="180"/>
      <c r="N1659" s="180"/>
      <c r="O1659" s="180"/>
      <c r="P1659" s="180"/>
      <c r="Q1659" s="180"/>
      <c r="R1659" s="180"/>
      <c r="S1659" s="180"/>
      <c r="T1659" s="180"/>
      <c r="U1659" s="149"/>
      <c r="V1659" s="149"/>
    </row>
    <row r="1660" spans="1:24">
      <c r="B1660" s="152" t="str">
        <f>IF($F$1="de",headings!$C$37,IF($F$1="fr",headings!$B$37,headings!$A$37))</f>
        <v>Comments</v>
      </c>
      <c r="C1660" s="1021"/>
      <c r="D1660" s="1022"/>
      <c r="E1660" s="1022"/>
      <c r="F1660" s="1022"/>
      <c r="G1660" s="1022"/>
      <c r="H1660" s="1022"/>
      <c r="I1660" s="1022"/>
      <c r="J1660" s="1022"/>
      <c r="K1660" s="1022"/>
      <c r="L1660" s="1022"/>
      <c r="M1660" s="1022"/>
      <c r="N1660" s="1022"/>
      <c r="O1660" s="1022"/>
      <c r="P1660" s="1022"/>
      <c r="Q1660" s="1022"/>
      <c r="R1660" s="1022"/>
      <c r="S1660" s="1022"/>
      <c r="T1660" s="1023"/>
      <c r="U1660" s="149"/>
      <c r="V1660" s="149"/>
    </row>
    <row r="1661" spans="1:24">
      <c r="B1661" s="151"/>
      <c r="C1661" s="1024"/>
      <c r="D1661" s="1025"/>
      <c r="E1661" s="1025"/>
      <c r="F1661" s="1025"/>
      <c r="G1661" s="1025"/>
      <c r="H1661" s="1025"/>
      <c r="I1661" s="1025"/>
      <c r="J1661" s="1025"/>
      <c r="K1661" s="1025"/>
      <c r="L1661" s="1025"/>
      <c r="M1661" s="1025"/>
      <c r="N1661" s="1025"/>
      <c r="O1661" s="1025"/>
      <c r="P1661" s="1025"/>
      <c r="Q1661" s="1025"/>
      <c r="R1661" s="1025"/>
      <c r="S1661" s="1025"/>
      <c r="T1661" s="1026"/>
      <c r="U1661" s="149"/>
      <c r="V1661" s="149"/>
    </row>
    <row r="1662" spans="1:24">
      <c r="B1662" s="151"/>
      <c r="C1662" s="1024"/>
      <c r="D1662" s="1025"/>
      <c r="E1662" s="1025"/>
      <c r="F1662" s="1025"/>
      <c r="G1662" s="1025"/>
      <c r="H1662" s="1025"/>
      <c r="I1662" s="1025"/>
      <c r="J1662" s="1025"/>
      <c r="K1662" s="1025"/>
      <c r="L1662" s="1025"/>
      <c r="M1662" s="1025"/>
      <c r="N1662" s="1025"/>
      <c r="O1662" s="1025"/>
      <c r="P1662" s="1025"/>
      <c r="Q1662" s="1025"/>
      <c r="R1662" s="1025"/>
      <c r="S1662" s="1025"/>
      <c r="T1662" s="1026"/>
      <c r="U1662" s="149"/>
      <c r="V1662" s="149"/>
      <c r="X1662" s="141"/>
    </row>
    <row r="1663" spans="1:24">
      <c r="B1663" s="151"/>
      <c r="C1663" s="1027"/>
      <c r="D1663" s="1028"/>
      <c r="E1663" s="1028"/>
      <c r="F1663" s="1028"/>
      <c r="G1663" s="1028"/>
      <c r="H1663" s="1028"/>
      <c r="I1663" s="1028"/>
      <c r="J1663" s="1028"/>
      <c r="K1663" s="1028"/>
      <c r="L1663" s="1028"/>
      <c r="M1663" s="1028"/>
      <c r="N1663" s="1028"/>
      <c r="O1663" s="1028"/>
      <c r="P1663" s="1028"/>
      <c r="Q1663" s="1028"/>
      <c r="R1663" s="1028"/>
      <c r="S1663" s="1028"/>
      <c r="T1663" s="1029"/>
      <c r="U1663" s="149"/>
      <c r="V1663" s="149"/>
      <c r="X1663" s="131"/>
    </row>
    <row r="1664" spans="1:24">
      <c r="B1664" s="151"/>
      <c r="C1664" s="180"/>
      <c r="D1664" s="180"/>
      <c r="E1664" s="180"/>
      <c r="F1664" s="180"/>
      <c r="G1664" s="180"/>
      <c r="H1664" s="180"/>
      <c r="I1664" s="180"/>
      <c r="J1664" s="180"/>
      <c r="K1664" s="180"/>
      <c r="L1664" s="180"/>
      <c r="M1664" s="180"/>
      <c r="N1664" s="180"/>
      <c r="O1664" s="180"/>
      <c r="P1664" s="180"/>
      <c r="Q1664" s="180"/>
      <c r="R1664" s="180"/>
      <c r="S1664" s="180"/>
      <c r="T1664" s="180"/>
      <c r="U1664" s="149"/>
      <c r="V1664" s="149"/>
    </row>
    <row r="1665" spans="1:28">
      <c r="A1665" s="142"/>
      <c r="B1665" s="143"/>
      <c r="C1665" s="181"/>
      <c r="D1665" s="181"/>
      <c r="E1665" s="181"/>
      <c r="F1665" s="181"/>
      <c r="G1665" s="181"/>
      <c r="H1665" s="181"/>
      <c r="I1665" s="181"/>
      <c r="J1665" s="181"/>
      <c r="K1665" s="181"/>
      <c r="L1665" s="181"/>
      <c r="M1665" s="181"/>
      <c r="N1665" s="181"/>
      <c r="O1665" s="181"/>
      <c r="P1665" s="181"/>
      <c r="Q1665" s="181"/>
      <c r="R1665" s="181"/>
      <c r="S1665" s="181"/>
      <c r="T1665" s="181"/>
      <c r="U1665" s="142"/>
      <c r="V1665" s="142"/>
    </row>
    <row r="1666" spans="1:28" s="141" customFormat="1" ht="6.75" customHeight="1">
      <c r="B1666" s="146"/>
      <c r="C1666" s="154"/>
      <c r="D1666" s="154"/>
      <c r="E1666" s="155"/>
      <c r="F1666" s="154"/>
      <c r="G1666" s="154"/>
      <c r="H1666" s="155"/>
      <c r="I1666" s="154"/>
      <c r="J1666" s="154"/>
      <c r="K1666" s="155"/>
      <c r="L1666" s="154"/>
      <c r="M1666" s="154"/>
      <c r="N1666" s="155"/>
      <c r="O1666" s="154"/>
      <c r="P1666" s="154"/>
      <c r="Q1666" s="155"/>
      <c r="R1666" s="154"/>
      <c r="S1666" s="154"/>
      <c r="T1666" s="155"/>
      <c r="U1666" s="149"/>
      <c r="V1666" s="149"/>
      <c r="X1666" s="136"/>
      <c r="AA1666" s="239"/>
      <c r="AB1666" s="239"/>
    </row>
    <row r="1667" spans="1:28" s="131" customFormat="1" ht="17.399999999999999">
      <c r="B1667" s="150" t="str">
        <f>IF($F$1="de",headings!$C$3,IF($F$1="fr",headings!$B$3,headings!$A$3))</f>
        <v>Railway Operator:</v>
      </c>
      <c r="C1667" s="156"/>
      <c r="D1667" s="156"/>
      <c r="E1667" s="156"/>
      <c r="F1667" s="1020" t="s">
        <v>256</v>
      </c>
      <c r="G1667" s="1020"/>
      <c r="H1667" s="1020"/>
      <c r="I1667" s="1020"/>
      <c r="J1667" s="1020"/>
      <c r="K1667" s="157"/>
      <c r="L1667" s="157"/>
      <c r="M1667" s="157"/>
      <c r="N1667" s="157"/>
      <c r="O1667" s="157"/>
      <c r="P1667" s="157" t="s">
        <v>257</v>
      </c>
      <c r="Q1667" s="158">
        <v>0.62409999999999999</v>
      </c>
      <c r="R1667" s="158" t="s">
        <v>258</v>
      </c>
      <c r="S1667" s="158"/>
      <c r="T1667" s="158"/>
      <c r="U1667" s="149"/>
      <c r="V1667" s="149"/>
      <c r="X1667" s="136"/>
      <c r="AA1667" s="243"/>
      <c r="AB1667" s="243"/>
    </row>
    <row r="1668" spans="1:28" ht="6.75" customHeight="1" thickBot="1">
      <c r="B1668" s="146"/>
      <c r="C1668" s="157"/>
      <c r="D1668" s="157"/>
      <c r="E1668" s="159"/>
      <c r="F1668" s="157"/>
      <c r="G1668" s="157"/>
      <c r="H1668" s="157"/>
      <c r="I1668" s="157"/>
      <c r="J1668" s="157"/>
      <c r="K1668" s="157"/>
      <c r="L1668" s="157"/>
      <c r="M1668" s="157"/>
      <c r="N1668" s="157"/>
      <c r="O1668" s="157"/>
      <c r="P1668" s="157"/>
      <c r="Q1668" s="157"/>
      <c r="R1668" s="157"/>
      <c r="S1668" s="157"/>
      <c r="T1668" s="160"/>
      <c r="U1668" s="149"/>
      <c r="V1668" s="149"/>
    </row>
    <row r="1669" spans="1:28" ht="15.75" customHeight="1" thickTop="1">
      <c r="A1669" s="136" t="str">
        <f>F1667&amp;"m01"</f>
        <v>AMTRAKm01</v>
      </c>
      <c r="B1669" s="146" t="str">
        <f>IF($F$1="de",headings!$C$6,IF($F$1="fr",headings!$B$6,headings!$A$6))</f>
        <v>January</v>
      </c>
      <c r="C1669" s="293">
        <v>2033</v>
      </c>
      <c r="D1669" s="310">
        <v>-1</v>
      </c>
      <c r="E1669" s="124" t="str">
        <f>IF(C1669&lt;0.001,"",IF(D1669=-1,"",D1669/C1669*100-100))</f>
        <v/>
      </c>
      <c r="F1669" s="123">
        <f t="shared" ref="F1669:F1677" si="226">M1669/$Q$1667</f>
        <v>706.26662393847141</v>
      </c>
      <c r="G1669" s="310">
        <v>-1</v>
      </c>
      <c r="H1669" s="124" t="str">
        <f>IF(F1669&lt;0.001,"",IF(G1669=-1,"",G1669/F1669*100-100))</f>
        <v/>
      </c>
      <c r="I1669" s="164">
        <v>-1</v>
      </c>
      <c r="J1669" s="364">
        <v>-1</v>
      </c>
      <c r="K1669" s="157"/>
      <c r="L1669" s="157"/>
      <c r="M1669" s="157">
        <v>440.78100000000001</v>
      </c>
      <c r="N1669" s="157"/>
      <c r="O1669" s="157"/>
      <c r="P1669" s="157"/>
      <c r="Q1669" s="157"/>
      <c r="R1669" s="157"/>
      <c r="S1669" s="157"/>
      <c r="T1669" s="157"/>
      <c r="U1669" s="149"/>
      <c r="V1669" s="149"/>
    </row>
    <row r="1670" spans="1:28" ht="15.75" customHeight="1">
      <c r="A1670" s="136" t="str">
        <f>F1667&amp;"m02"</f>
        <v>AMTRAKm02</v>
      </c>
      <c r="B1670" s="146" t="str">
        <f>IF($F$1="de",headings!$C$7,IF($F$1="fr",headings!$B$7,headings!$A$7))</f>
        <v>February</v>
      </c>
      <c r="C1670" s="294">
        <v>1951</v>
      </c>
      <c r="D1670" s="312">
        <v>-1</v>
      </c>
      <c r="E1670" s="127" t="str">
        <f>IF(C1670&lt;0.001,"",IF(D1670=-1,"",D1670/C1670*100-100))</f>
        <v/>
      </c>
      <c r="F1670" s="126">
        <f t="shared" si="226"/>
        <v>650.20028841531814</v>
      </c>
      <c r="G1670" s="312">
        <v>-1</v>
      </c>
      <c r="H1670" s="127" t="str">
        <f>IF(F1670&lt;0.001,"",IF(G1670=-1,"",G1670/F1670*100-100))</f>
        <v/>
      </c>
      <c r="I1670" s="166">
        <v>-1</v>
      </c>
      <c r="J1670" s="365">
        <v>-1</v>
      </c>
      <c r="K1670" s="157"/>
      <c r="L1670" s="157"/>
      <c r="M1670" s="157">
        <v>405.79</v>
      </c>
      <c r="N1670" s="157"/>
      <c r="O1670" s="157"/>
      <c r="P1670" s="157"/>
      <c r="Q1670" s="157"/>
      <c r="R1670" s="157"/>
      <c r="S1670" s="157"/>
      <c r="T1670" s="157"/>
      <c r="U1670" s="149"/>
      <c r="V1670" s="149"/>
    </row>
    <row r="1671" spans="1:28" ht="15.75" customHeight="1" thickBot="1">
      <c r="A1671" s="136" t="str">
        <f>F1667&amp;"m03"</f>
        <v>AMTRAKm03</v>
      </c>
      <c r="B1671" s="146" t="str">
        <f>IF($F$1="de",headings!$C$8,IF($F$1="fr",headings!$B$8,headings!$A$8))</f>
        <v>March</v>
      </c>
      <c r="C1671" s="295">
        <v>2474</v>
      </c>
      <c r="D1671" s="312">
        <v>-1</v>
      </c>
      <c r="E1671" s="129" t="str">
        <f>IF(C1671&lt;0.001,"",IF(D1671=-1,"",D1671/C1671*100-100))</f>
        <v/>
      </c>
      <c r="F1671" s="130">
        <f t="shared" si="226"/>
        <v>862.62938631629538</v>
      </c>
      <c r="G1671" s="312">
        <v>-1</v>
      </c>
      <c r="H1671" s="129" t="str">
        <f>IF(F1671&lt;0.001,"",IF(G1671=-1,"",G1671/F1671*100-100))</f>
        <v/>
      </c>
      <c r="I1671" s="168">
        <v>-1</v>
      </c>
      <c r="J1671" s="366">
        <v>-1</v>
      </c>
      <c r="K1671" s="157"/>
      <c r="L1671" s="157"/>
      <c r="M1671" s="157">
        <v>538.36699999999996</v>
      </c>
      <c r="N1671" s="157"/>
      <c r="O1671" s="157"/>
      <c r="P1671" s="157"/>
      <c r="Q1671" s="157"/>
      <c r="R1671" s="157"/>
      <c r="S1671" s="157"/>
      <c r="T1671" s="157"/>
      <c r="U1671" s="149"/>
      <c r="V1671" s="149"/>
    </row>
    <row r="1672" spans="1:28" ht="15.75" customHeight="1" thickTop="1">
      <c r="A1672" s="136" t="str">
        <f>F1667&amp;"m04"</f>
        <v>AMTRAKm04</v>
      </c>
      <c r="B1672" s="146" t="str">
        <f>IF($F$1="de",headings!$C$9,IF($F$1="fr",headings!$B$9,headings!$A$9))</f>
        <v>April</v>
      </c>
      <c r="C1672" s="309">
        <v>2446</v>
      </c>
      <c r="D1672" s="310">
        <v>-1</v>
      </c>
      <c r="E1672" s="124" t="str">
        <f t="shared" ref="E1672:E1680" si="227">IF(C1672&lt;0.001,"",IF(D1672=-1,"",D1672/C1672*100-100))</f>
        <v/>
      </c>
      <c r="F1672" s="123">
        <f t="shared" si="226"/>
        <v>833.11328312770399</v>
      </c>
      <c r="G1672" s="310">
        <v>-1</v>
      </c>
      <c r="H1672" s="124" t="str">
        <f t="shared" ref="H1672:H1680" si="228">IF(F1672&lt;0.001,"",IF(G1672=-1,"",G1672/F1672*100-100))</f>
        <v/>
      </c>
      <c r="I1672" s="164">
        <v>-1</v>
      </c>
      <c r="J1672" s="364">
        <v>-1</v>
      </c>
      <c r="K1672" s="157"/>
      <c r="L1672" s="157"/>
      <c r="M1672" s="157">
        <v>519.94600000000003</v>
      </c>
      <c r="N1672" s="157"/>
      <c r="O1672" s="157"/>
      <c r="P1672" s="157"/>
      <c r="Q1672" s="157"/>
      <c r="R1672" s="157"/>
      <c r="S1672" s="157"/>
      <c r="T1672" s="157"/>
      <c r="U1672" s="149"/>
      <c r="V1672" s="149"/>
    </row>
    <row r="1673" spans="1:28" ht="15.75" customHeight="1">
      <c r="A1673" s="136" t="str">
        <f>F1667&amp;"m05"</f>
        <v>AMTRAKm05</v>
      </c>
      <c r="B1673" s="146" t="str">
        <f>IF($F$1="de",headings!$C$10,IF($F$1="fr",headings!$B$10,headings!$A$10))</f>
        <v>May</v>
      </c>
      <c r="C1673" s="294">
        <v>2491</v>
      </c>
      <c r="D1673" s="312">
        <v>-1</v>
      </c>
      <c r="E1673" s="127" t="str">
        <f t="shared" si="227"/>
        <v/>
      </c>
      <c r="F1673" s="126">
        <f t="shared" si="226"/>
        <v>869.85899695561613</v>
      </c>
      <c r="G1673" s="312">
        <v>-1</v>
      </c>
      <c r="H1673" s="127" t="str">
        <f t="shared" si="228"/>
        <v/>
      </c>
      <c r="I1673" s="166">
        <v>-1</v>
      </c>
      <c r="J1673" s="365">
        <v>-1</v>
      </c>
      <c r="K1673" s="157"/>
      <c r="L1673" s="157"/>
      <c r="M1673" s="157">
        <v>542.87900000000002</v>
      </c>
      <c r="N1673" s="157"/>
      <c r="O1673" s="157"/>
      <c r="P1673" s="157"/>
      <c r="Q1673" s="157"/>
      <c r="R1673" s="157"/>
      <c r="S1673" s="157"/>
      <c r="T1673" s="157"/>
      <c r="U1673" s="149"/>
      <c r="V1673" s="149"/>
    </row>
    <row r="1674" spans="1:28" ht="15.75" customHeight="1" thickBot="1">
      <c r="A1674" s="136" t="str">
        <f>F1667&amp;"m06"</f>
        <v>AMTRAKm06</v>
      </c>
      <c r="B1674" s="146" t="str">
        <f>IF($F$1="de",headings!$C$11,IF($F$1="fr",headings!$B$11,headings!$A$11))</f>
        <v>June</v>
      </c>
      <c r="C1674" s="295">
        <v>2566</v>
      </c>
      <c r="D1674" s="312">
        <v>-1</v>
      </c>
      <c r="E1674" s="129" t="str">
        <f t="shared" si="227"/>
        <v/>
      </c>
      <c r="F1674" s="130">
        <f t="shared" si="226"/>
        <v>962.97388239064253</v>
      </c>
      <c r="G1674" s="312">
        <v>-1</v>
      </c>
      <c r="H1674" s="129" t="str">
        <f t="shared" si="228"/>
        <v/>
      </c>
      <c r="I1674" s="168">
        <v>-1</v>
      </c>
      <c r="J1674" s="366">
        <v>-1</v>
      </c>
      <c r="K1674" s="157"/>
      <c r="L1674" s="157"/>
      <c r="M1674" s="157">
        <v>600.99199999999996</v>
      </c>
      <c r="N1674" s="157"/>
      <c r="O1674" s="157"/>
      <c r="P1674" s="157"/>
      <c r="Q1674" s="157"/>
      <c r="R1674" s="157"/>
      <c r="S1674" s="157"/>
      <c r="T1674" s="157"/>
      <c r="U1674" s="149"/>
      <c r="V1674" s="149"/>
    </row>
    <row r="1675" spans="1:28" ht="15.75" customHeight="1" thickTop="1">
      <c r="A1675" s="136" t="str">
        <f>F1667&amp;"m07"</f>
        <v>AMTRAKm07</v>
      </c>
      <c r="B1675" s="146" t="str">
        <f>IF($F$1="de",headings!$C$12,IF($F$1="fr",headings!$B$12,headings!$A$12))</f>
        <v>July</v>
      </c>
      <c r="C1675" s="309">
        <v>2767</v>
      </c>
      <c r="D1675" s="310">
        <v>-1</v>
      </c>
      <c r="E1675" s="127" t="str">
        <f t="shared" si="227"/>
        <v/>
      </c>
      <c r="F1675" s="123">
        <f t="shared" si="226"/>
        <v>1066.124018586765</v>
      </c>
      <c r="G1675" s="310">
        <v>-1</v>
      </c>
      <c r="H1675" s="127" t="str">
        <f t="shared" si="228"/>
        <v/>
      </c>
      <c r="I1675" s="164">
        <v>-1</v>
      </c>
      <c r="J1675" s="364">
        <v>-1</v>
      </c>
      <c r="K1675" s="157"/>
      <c r="L1675" s="157"/>
      <c r="M1675" s="157">
        <v>665.36800000000005</v>
      </c>
      <c r="N1675" s="157"/>
      <c r="O1675" s="157"/>
      <c r="P1675" s="157"/>
      <c r="Q1675" s="157"/>
      <c r="R1675" s="157"/>
      <c r="S1675" s="157"/>
      <c r="T1675" s="157"/>
      <c r="U1675" s="149"/>
      <c r="V1675" s="149"/>
    </row>
    <row r="1676" spans="1:28" ht="15.75" customHeight="1">
      <c r="A1676" s="136" t="str">
        <f>F1667&amp;"m08"</f>
        <v>AMTRAKm08</v>
      </c>
      <c r="B1676" s="146" t="str">
        <f>IF($F$1="de",headings!$C$13,IF($F$1="fr",headings!$B$13,headings!$A$13))</f>
        <v>August</v>
      </c>
      <c r="C1676" s="294">
        <v>2541</v>
      </c>
      <c r="D1676" s="312">
        <v>-1</v>
      </c>
      <c r="E1676" s="127" t="str">
        <f t="shared" si="227"/>
        <v/>
      </c>
      <c r="F1676" s="126">
        <f t="shared" si="226"/>
        <v>950.44544143566736</v>
      </c>
      <c r="G1676" s="312">
        <v>-1</v>
      </c>
      <c r="H1676" s="127" t="str">
        <f t="shared" si="228"/>
        <v/>
      </c>
      <c r="I1676" s="166">
        <v>-1</v>
      </c>
      <c r="J1676" s="365">
        <v>-1</v>
      </c>
      <c r="K1676" s="157"/>
      <c r="L1676" s="157"/>
      <c r="M1676" s="157">
        <v>593.173</v>
      </c>
      <c r="N1676" s="157"/>
      <c r="O1676" s="157"/>
      <c r="P1676" s="157"/>
      <c r="Q1676" s="157"/>
      <c r="R1676" s="157"/>
      <c r="S1676" s="157"/>
      <c r="T1676" s="157"/>
      <c r="U1676" s="149"/>
      <c r="V1676" s="149"/>
    </row>
    <row r="1677" spans="1:28" ht="15.75" customHeight="1" thickBot="1">
      <c r="A1677" s="136" t="str">
        <f>F1667&amp;"m09"</f>
        <v>AMTRAKm09</v>
      </c>
      <c r="B1677" s="146" t="str">
        <f>IF($F$1="de",headings!$C$14,IF($F$1="fr",headings!$B$14,headings!$A$14))</f>
        <v>September</v>
      </c>
      <c r="C1677" s="295">
        <v>2286</v>
      </c>
      <c r="D1677" s="312">
        <v>-1</v>
      </c>
      <c r="E1677" s="129" t="str">
        <f t="shared" si="227"/>
        <v/>
      </c>
      <c r="F1677" s="130">
        <f t="shared" si="226"/>
        <v>793.52507610959776</v>
      </c>
      <c r="G1677" s="312">
        <v>-1</v>
      </c>
      <c r="H1677" s="129" t="str">
        <f t="shared" si="228"/>
        <v/>
      </c>
      <c r="I1677" s="168">
        <v>-1</v>
      </c>
      <c r="J1677" s="366">
        <v>-1</v>
      </c>
      <c r="K1677" s="157"/>
      <c r="L1677" s="157"/>
      <c r="M1677" s="157">
        <v>495.23899999999998</v>
      </c>
      <c r="N1677" s="157"/>
      <c r="O1677" s="157"/>
      <c r="P1677" s="157"/>
      <c r="Q1677" s="157"/>
      <c r="R1677" s="157"/>
      <c r="S1677" s="157"/>
      <c r="T1677" s="157"/>
      <c r="U1677" s="149"/>
      <c r="V1677" s="149"/>
    </row>
    <row r="1678" spans="1:28" ht="15.75" customHeight="1" thickTop="1">
      <c r="A1678" s="136" t="str">
        <f>F1667&amp;"m10"</f>
        <v>AMTRAKm10</v>
      </c>
      <c r="B1678" s="146" t="str">
        <f>IF($F$1="de",headings!$C$15,IF($F$1="fr",headings!$B$15,headings!$A$15))</f>
        <v>October</v>
      </c>
      <c r="C1678" s="309">
        <v>-1</v>
      </c>
      <c r="D1678" s="310">
        <v>-1</v>
      </c>
      <c r="E1678" s="127" t="str">
        <f t="shared" si="227"/>
        <v/>
      </c>
      <c r="F1678" s="126">
        <v>-1</v>
      </c>
      <c r="G1678" s="310">
        <v>-1</v>
      </c>
      <c r="H1678" s="127" t="str">
        <f t="shared" si="228"/>
        <v/>
      </c>
      <c r="I1678" s="164">
        <v>-1</v>
      </c>
      <c r="J1678" s="364">
        <v>-1</v>
      </c>
      <c r="K1678" s="157"/>
      <c r="L1678" s="157"/>
      <c r="M1678" s="157"/>
      <c r="N1678" s="157"/>
      <c r="O1678" s="157"/>
      <c r="P1678" s="157"/>
      <c r="Q1678" s="157"/>
      <c r="R1678" s="157"/>
      <c r="S1678" s="157"/>
      <c r="T1678" s="157"/>
      <c r="U1678" s="149"/>
      <c r="V1678" s="149"/>
      <c r="X1678" s="137"/>
    </row>
    <row r="1679" spans="1:28" ht="15.75" customHeight="1">
      <c r="A1679" s="136" t="str">
        <f>F1667&amp;"m11"</f>
        <v>AMTRAKm11</v>
      </c>
      <c r="B1679" s="146" t="str">
        <f>IF($F$1="de",headings!$C$16,IF($F$1="fr",headings!$B$16,headings!$A$16))</f>
        <v>November</v>
      </c>
      <c r="C1679" s="294">
        <v>-1</v>
      </c>
      <c r="D1679" s="312">
        <v>-1</v>
      </c>
      <c r="E1679" s="127" t="str">
        <f t="shared" si="227"/>
        <v/>
      </c>
      <c r="F1679" s="126">
        <v>-1</v>
      </c>
      <c r="G1679" s="312">
        <v>-1</v>
      </c>
      <c r="H1679" s="127" t="str">
        <f t="shared" si="228"/>
        <v/>
      </c>
      <c r="I1679" s="166">
        <v>-1</v>
      </c>
      <c r="J1679" s="365">
        <v>-1</v>
      </c>
      <c r="K1679" s="157"/>
      <c r="L1679" s="157"/>
      <c r="M1679" s="157"/>
      <c r="N1679" s="157"/>
      <c r="O1679" s="157"/>
      <c r="P1679" s="157"/>
      <c r="Q1679" s="157"/>
      <c r="R1679" s="157"/>
      <c r="S1679" s="157"/>
      <c r="T1679" s="157"/>
      <c r="U1679" s="149"/>
      <c r="V1679" s="149"/>
      <c r="X1679" s="137"/>
    </row>
    <row r="1680" spans="1:28" ht="15.75" customHeight="1" thickBot="1">
      <c r="A1680" s="136" t="str">
        <f>F1667&amp;"m12"</f>
        <v>AMTRAKm12</v>
      </c>
      <c r="B1680" s="146" t="str">
        <f>IF($F$1="de",headings!$C$17,IF($F$1="fr",headings!$B$17,headings!$A$17))</f>
        <v>December</v>
      </c>
      <c r="C1680" s="325">
        <v>-1</v>
      </c>
      <c r="D1680" s="314">
        <v>-1</v>
      </c>
      <c r="E1680" s="129" t="str">
        <f t="shared" si="227"/>
        <v/>
      </c>
      <c r="F1680" s="130">
        <v>-1</v>
      </c>
      <c r="G1680" s="314">
        <v>-1</v>
      </c>
      <c r="H1680" s="129" t="str">
        <f t="shared" si="228"/>
        <v/>
      </c>
      <c r="I1680" s="168">
        <v>-1</v>
      </c>
      <c r="J1680" s="366">
        <v>-1</v>
      </c>
      <c r="K1680" s="157"/>
      <c r="L1680" s="157"/>
      <c r="M1680" s="157"/>
      <c r="N1680" s="157"/>
      <c r="O1680" s="157"/>
      <c r="P1680" s="157"/>
      <c r="Q1680" s="157"/>
      <c r="R1680" s="157"/>
      <c r="S1680" s="157"/>
      <c r="T1680" s="157"/>
      <c r="U1680" s="149"/>
      <c r="V1680" s="149"/>
      <c r="X1680" s="137"/>
    </row>
    <row r="1681" spans="1:28" ht="14.4" thickTop="1" thickBot="1">
      <c r="B1681" s="146"/>
      <c r="C1681" s="169"/>
      <c r="D1681" s="146"/>
      <c r="E1681" s="146"/>
      <c r="F1681" s="169"/>
      <c r="G1681" s="146"/>
      <c r="H1681" s="146"/>
      <c r="I1681" s="146"/>
      <c r="J1681" s="362"/>
      <c r="K1681" s="157"/>
      <c r="L1681" s="157"/>
      <c r="M1681" s="157"/>
      <c r="N1681" s="157"/>
      <c r="O1681" s="157"/>
      <c r="P1681" s="157"/>
      <c r="Q1681" s="157"/>
      <c r="R1681" s="157"/>
      <c r="S1681" s="157"/>
      <c r="T1681" s="157"/>
      <c r="U1681" s="149"/>
      <c r="V1681" s="149"/>
      <c r="X1681" s="137"/>
    </row>
    <row r="1682" spans="1:28" s="137" customFormat="1" ht="15.75" customHeight="1" thickTop="1">
      <c r="A1682" s="137" t="str">
        <f>F1667&amp;"q1"</f>
        <v>AMTRAKq1</v>
      </c>
      <c r="B1682" s="146" t="str">
        <f>IF($F$1="de",headings!$C$31,IF($F$1="fr",headings!$B$31,headings!$A$31))</f>
        <v>Quarter 1</v>
      </c>
      <c r="C1682" s="283">
        <f>IF(C1671=-1,"-1",C1669+C1670+C1671)</f>
        <v>6458</v>
      </c>
      <c r="D1682" s="320" t="str">
        <f>IF(D1671=-1,"-1",D1669+D1670+D1671)</f>
        <v>-1</v>
      </c>
      <c r="E1682" s="358" t="str">
        <f>IF(C1671+C1672+C1673&lt;=0,"",IF(D1671=-1,"",D1682/C1682*100-100))</f>
        <v/>
      </c>
      <c r="F1682" s="172">
        <f>IF(F1671=-1,"-1",F1669+F1670+F1671)</f>
        <v>2219.0962986700852</v>
      </c>
      <c r="G1682" s="320" t="str">
        <f>IF(G1671=-1,"-1",G1669+G1670+G1671)</f>
        <v>-1</v>
      </c>
      <c r="H1682" s="358" t="str">
        <f>IF(F1671+F1672+F1673&lt;=0,"",IF(G1671=-1,"",G1682/F1682*100-100))</f>
        <v/>
      </c>
      <c r="I1682" s="320" t="str">
        <f>IF(I1671=-1,"-1",I1669+I1670+I1671)</f>
        <v>-1</v>
      </c>
      <c r="J1682" s="367" t="str">
        <f>IF(J1671=-1,"-1",J1669+J1670+J1671)</f>
        <v>-1</v>
      </c>
      <c r="K1682" s="157"/>
      <c r="L1682" s="157"/>
      <c r="M1682" s="157"/>
      <c r="N1682" s="157"/>
      <c r="O1682" s="157"/>
      <c r="P1682" s="157"/>
      <c r="Q1682" s="157"/>
      <c r="R1682" s="157"/>
      <c r="S1682" s="157"/>
      <c r="T1682" s="157"/>
      <c r="U1682" s="149"/>
      <c r="V1682" s="149"/>
      <c r="X1682" s="136"/>
      <c r="AA1682" s="244"/>
      <c r="AB1682" s="244"/>
    </row>
    <row r="1683" spans="1:28" s="137" customFormat="1" ht="15.75" customHeight="1">
      <c r="A1683" s="137" t="str">
        <f>F1667&amp;"q2"</f>
        <v>AMTRAKq2</v>
      </c>
      <c r="B1683" s="146" t="str">
        <f>IF($F$1="de",headings!$C$32,IF($F$1="fr",headings!$B$32,headings!$A$32))</f>
        <v>Quarter 2</v>
      </c>
      <c r="C1683" s="284">
        <f>IF(C1674=-1,"-1",C1672+C1673+C1674)</f>
        <v>7503</v>
      </c>
      <c r="D1683" s="323" t="str">
        <f>IF(D1674=-1,"-1",D1672+D1673+D1674)</f>
        <v>-1</v>
      </c>
      <c r="E1683" s="342" t="str">
        <f>IF(C1672+C1673+C1674&lt;=0,"",IF(D1674=-1,"",D1683/C1683*100-100))</f>
        <v/>
      </c>
      <c r="F1683" s="174">
        <f>IF(F1674=-1,"-1",F1672+F1673+F1674)</f>
        <v>2665.9461624739624</v>
      </c>
      <c r="G1683" s="323" t="str">
        <f>IF(G1674=-1,"-1",G1672+G1673+G1674)</f>
        <v>-1</v>
      </c>
      <c r="H1683" s="342" t="str">
        <f>IF(F1672+F1673+F1674&lt;=0,"",IF(G1674=-1,"",G1683/F1683*100-100))</f>
        <v/>
      </c>
      <c r="I1683" s="323" t="str">
        <f>IF(I1674=-1,"-1",I1672+I1673+I1674)</f>
        <v>-1</v>
      </c>
      <c r="J1683" s="368" t="str">
        <f>IF(J1674=-1,"-1",J1672+J1673+J1674)</f>
        <v>-1</v>
      </c>
      <c r="K1683" s="157"/>
      <c r="L1683" s="157"/>
      <c r="M1683" s="157"/>
      <c r="N1683" s="157"/>
      <c r="O1683" s="157"/>
      <c r="P1683" s="157"/>
      <c r="Q1683" s="157"/>
      <c r="R1683" s="157"/>
      <c r="S1683" s="157"/>
      <c r="T1683" s="157"/>
      <c r="U1683" s="149"/>
      <c r="V1683" s="149"/>
      <c r="X1683" s="138"/>
      <c r="AA1683" s="244"/>
      <c r="AB1683" s="244"/>
    </row>
    <row r="1684" spans="1:28" s="137" customFormat="1" ht="15.75" customHeight="1">
      <c r="A1684" s="137" t="str">
        <f>F1667&amp;"q3"</f>
        <v>AMTRAKq3</v>
      </c>
      <c r="B1684" s="146" t="str">
        <f>IF($F$1="de",headings!$C$33,IF($F$1="fr",headings!$B$33,headings!$A$33))</f>
        <v>Quarter 3</v>
      </c>
      <c r="C1684" s="284">
        <f>IF(C1677=-1,"-1",C1675+C1676+C1677)</f>
        <v>7594</v>
      </c>
      <c r="D1684" s="323" t="str">
        <f>IF(D1677=-1,"-1",D1675+D1676+D1677)</f>
        <v>-1</v>
      </c>
      <c r="E1684" s="342" t="str">
        <f>IF(C1675+C1676+C1677&lt;=0,"",IF(D1677=-1,"",D1684/C1684*100-100))</f>
        <v/>
      </c>
      <c r="F1684" s="174">
        <f>IF(F1677=-1,"-1",F1675+F1676+F1677)</f>
        <v>2810.09453613203</v>
      </c>
      <c r="G1684" s="323" t="str">
        <f>IF(G1677=-1,"-1",G1675+G1676+G1677)</f>
        <v>-1</v>
      </c>
      <c r="H1684" s="342" t="str">
        <f>IF(F1675+F1676+F1677&lt;=0,"",IF(G1677=-1,"",G1684/F1684*100-100))</f>
        <v/>
      </c>
      <c r="I1684" s="323" t="str">
        <f>IF(I1677=-1,"-1",I1675+I1676+I1677)</f>
        <v>-1</v>
      </c>
      <c r="J1684" s="368" t="str">
        <f>IF(J1677=-1,"-1",J1675+J1676+J1677)</f>
        <v>-1</v>
      </c>
      <c r="K1684" s="157"/>
      <c r="L1684" s="157"/>
      <c r="M1684" s="157"/>
      <c r="N1684" s="157"/>
      <c r="O1684" s="157"/>
      <c r="P1684" s="157"/>
      <c r="Q1684" s="157"/>
      <c r="R1684" s="157"/>
      <c r="S1684" s="157"/>
      <c r="T1684" s="157"/>
      <c r="U1684" s="149"/>
      <c r="V1684" s="149"/>
      <c r="X1684" s="136"/>
      <c r="AA1684" s="244"/>
      <c r="AB1684" s="244"/>
    </row>
    <row r="1685" spans="1:28" s="137" customFormat="1" ht="15.75" customHeight="1" thickBot="1">
      <c r="A1685" s="137" t="str">
        <f>F1667&amp;"q4"</f>
        <v>AMTRAKq4</v>
      </c>
      <c r="B1685" s="146" t="str">
        <f>IF($F$1="de",headings!$C$34,IF($F$1="fr",headings!$B$34,headings!$A$34))</f>
        <v>Quarter 4</v>
      </c>
      <c r="C1685" s="285" t="str">
        <f>IF(C1680=-1,"-1",C1678+C1679+C1680)</f>
        <v>-1</v>
      </c>
      <c r="D1685" s="326" t="str">
        <f>IF(D1680=-1,"-1",D1678+D1679+D1680)</f>
        <v>-1</v>
      </c>
      <c r="E1685" s="341" t="str">
        <f>IF(C1678+C1679+C1680&lt;=0,"",IF(D1680=-1,"",D1685/C1685*100-100))</f>
        <v/>
      </c>
      <c r="F1685" s="176" t="str">
        <f>IF(F1680=-1,"-1",F1678+F1679+F1680)</f>
        <v>-1</v>
      </c>
      <c r="G1685" s="326" t="str">
        <f>IF(G1680=-1,"-1",G1678+G1679+G1680)</f>
        <v>-1</v>
      </c>
      <c r="H1685" s="341" t="str">
        <f>IF(F1678+F1679+F1680&lt;=0,"",IF(G1680=-1,"",G1685/F1685*100-100))</f>
        <v/>
      </c>
      <c r="I1685" s="326" t="str">
        <f>IF(I1680=-1,"-1",I1678+I1679+I1680)</f>
        <v>-1</v>
      </c>
      <c r="J1685" s="369" t="str">
        <f>IF(J1680=-1,"-1",J1678+J1679+J1680)</f>
        <v>-1</v>
      </c>
      <c r="K1685" s="157"/>
      <c r="L1685" s="157"/>
      <c r="M1685" s="157"/>
      <c r="N1685" s="157"/>
      <c r="O1685" s="157"/>
      <c r="P1685" s="157"/>
      <c r="Q1685" s="157"/>
      <c r="R1685" s="157"/>
      <c r="S1685" s="157"/>
      <c r="T1685" s="157"/>
      <c r="U1685" s="149"/>
      <c r="V1685" s="149"/>
      <c r="X1685" s="136"/>
      <c r="AA1685" s="244"/>
      <c r="AB1685" s="244"/>
    </row>
    <row r="1686" spans="1:28" ht="14.4" thickTop="1" thickBot="1">
      <c r="B1686" s="146"/>
      <c r="C1686" s="158"/>
      <c r="D1686" s="146"/>
      <c r="E1686" s="146"/>
      <c r="F1686" s="158"/>
      <c r="G1686" s="146"/>
      <c r="H1686" s="146"/>
      <c r="I1686" s="146"/>
      <c r="J1686" s="362"/>
      <c r="K1686" s="157"/>
      <c r="L1686" s="157"/>
      <c r="M1686" s="157"/>
      <c r="N1686" s="157"/>
      <c r="O1686" s="157"/>
      <c r="P1686" s="157"/>
      <c r="Q1686" s="157"/>
      <c r="R1686" s="157"/>
      <c r="S1686" s="157"/>
      <c r="T1686" s="157"/>
      <c r="U1686" s="149"/>
      <c r="V1686" s="149"/>
    </row>
    <row r="1687" spans="1:28" s="138" customFormat="1" ht="15.75" customHeight="1" thickTop="1" thickBot="1">
      <c r="A1687" s="138" t="str">
        <f>F1667&amp;"y"</f>
        <v>AMTRAKy</v>
      </c>
      <c r="B1687" s="152" t="str">
        <f>IF($F$1="de",headings!$C$35,IF($F$1="fr",headings!$B$35,headings!$A$35))</f>
        <v>Full year</v>
      </c>
      <c r="C1687" s="286" t="str">
        <f>IF(C1680=-1,"-1",SUM(C1682:C1685))</f>
        <v>-1</v>
      </c>
      <c r="D1687" s="329" t="str">
        <f>IF(D1680=-1,"-1",SUM(D1682:D1685))</f>
        <v>-1</v>
      </c>
      <c r="E1687" s="343" t="str">
        <f>IF(SUM(C1669:C1680)&lt;=0,"",IF(D1680=-1,"",D1687/C1687*100-100))</f>
        <v/>
      </c>
      <c r="F1687" s="179" t="str">
        <f>IF(F1680=-1,"-1",SUM(F1682:F1685))</f>
        <v>-1</v>
      </c>
      <c r="G1687" s="329" t="str">
        <f>IF(G1680=-1,"-1",SUM(G1682:G1685))</f>
        <v>-1</v>
      </c>
      <c r="H1687" s="343" t="str">
        <f>IF(SUM(F1669:F1680)&lt;=0,"",IF(G1680=-1,"",G1687/F1687*100-100))</f>
        <v/>
      </c>
      <c r="I1687" s="329" t="str">
        <f>IF(I1680=-1,"-1",SUM(I1682:I1685))</f>
        <v>-1</v>
      </c>
      <c r="J1687" s="370" t="str">
        <f>IF(J1680=-1,"-1",SUM(J1682:J1685))</f>
        <v>-1</v>
      </c>
      <c r="K1687" s="157"/>
      <c r="L1687" s="157"/>
      <c r="M1687" s="157"/>
      <c r="N1687" s="157"/>
      <c r="O1687" s="157"/>
      <c r="P1687" s="157"/>
      <c r="Q1687" s="157"/>
      <c r="R1687" s="157"/>
      <c r="S1687" s="157"/>
      <c r="T1687" s="157"/>
      <c r="U1687" s="149"/>
      <c r="V1687" s="149"/>
      <c r="X1687" s="136"/>
    </row>
    <row r="1688" spans="1:28" ht="13.8" thickTop="1">
      <c r="B1688" s="147"/>
      <c r="C1688" s="180"/>
      <c r="D1688" s="180"/>
      <c r="E1688" s="180"/>
      <c r="F1688" s="180"/>
      <c r="G1688" s="180"/>
      <c r="H1688" s="180"/>
      <c r="I1688" s="180"/>
      <c r="J1688" s="180"/>
      <c r="K1688" s="180"/>
      <c r="L1688" s="180"/>
      <c r="M1688" s="180"/>
      <c r="N1688" s="180"/>
      <c r="O1688" s="180"/>
      <c r="P1688" s="180"/>
      <c r="Q1688" s="180"/>
      <c r="R1688" s="180"/>
      <c r="S1688" s="180"/>
      <c r="T1688" s="180"/>
      <c r="U1688" s="149"/>
      <c r="V1688" s="149"/>
    </row>
    <row r="1689" spans="1:28">
      <c r="B1689" s="147"/>
      <c r="C1689" s="180"/>
      <c r="D1689" s="180"/>
      <c r="E1689" s="180"/>
      <c r="F1689" s="180"/>
      <c r="G1689" s="180"/>
      <c r="H1689" s="180"/>
      <c r="I1689" s="180"/>
      <c r="J1689" s="180"/>
      <c r="K1689" s="180"/>
      <c r="L1689" s="180"/>
      <c r="M1689" s="180"/>
      <c r="N1689" s="180"/>
      <c r="O1689" s="180"/>
      <c r="P1689" s="180"/>
      <c r="Q1689" s="180"/>
      <c r="R1689" s="180"/>
      <c r="S1689" s="180"/>
      <c r="T1689" s="180"/>
      <c r="U1689" s="149"/>
      <c r="V1689" s="149"/>
    </row>
    <row r="1690" spans="1:28">
      <c r="B1690" s="152" t="str">
        <f>IF($F$1="de",headings!$C$37,IF($F$1="fr",headings!$B$37,headings!$A$37))</f>
        <v>Comments</v>
      </c>
      <c r="C1690" s="1021"/>
      <c r="D1690" s="1022"/>
      <c r="E1690" s="1022"/>
      <c r="F1690" s="1022"/>
      <c r="G1690" s="1022"/>
      <c r="H1690" s="1022"/>
      <c r="I1690" s="1022"/>
      <c r="J1690" s="1022"/>
      <c r="K1690" s="1022"/>
      <c r="L1690" s="1022"/>
      <c r="M1690" s="1022"/>
      <c r="N1690" s="1022"/>
      <c r="O1690" s="1022"/>
      <c r="P1690" s="1022"/>
      <c r="Q1690" s="1022"/>
      <c r="R1690" s="1022"/>
      <c r="S1690" s="1022"/>
      <c r="T1690" s="1023"/>
      <c r="U1690" s="149"/>
      <c r="V1690" s="149"/>
    </row>
    <row r="1691" spans="1:28">
      <c r="B1691" s="151"/>
      <c r="C1691" s="1024"/>
      <c r="D1691" s="1025"/>
      <c r="E1691" s="1025"/>
      <c r="F1691" s="1025"/>
      <c r="G1691" s="1025"/>
      <c r="H1691" s="1025"/>
      <c r="I1691" s="1025"/>
      <c r="J1691" s="1025"/>
      <c r="K1691" s="1025"/>
      <c r="L1691" s="1025"/>
      <c r="M1691" s="1025"/>
      <c r="N1691" s="1025"/>
      <c r="O1691" s="1025"/>
      <c r="P1691" s="1025"/>
      <c r="Q1691" s="1025"/>
      <c r="R1691" s="1025"/>
      <c r="S1691" s="1025"/>
      <c r="T1691" s="1026"/>
      <c r="U1691" s="149"/>
      <c r="V1691" s="149"/>
    </row>
    <row r="1692" spans="1:28">
      <c r="B1692" s="151"/>
      <c r="C1692" s="1024"/>
      <c r="D1692" s="1025"/>
      <c r="E1692" s="1025"/>
      <c r="F1692" s="1025"/>
      <c r="G1692" s="1025"/>
      <c r="H1692" s="1025"/>
      <c r="I1692" s="1025"/>
      <c r="J1692" s="1025"/>
      <c r="K1692" s="1025"/>
      <c r="L1692" s="1025"/>
      <c r="M1692" s="1025"/>
      <c r="N1692" s="1025"/>
      <c r="O1692" s="1025"/>
      <c r="P1692" s="1025"/>
      <c r="Q1692" s="1025"/>
      <c r="R1692" s="1025"/>
      <c r="S1692" s="1025"/>
      <c r="T1692" s="1026"/>
      <c r="U1692" s="149"/>
      <c r="V1692" s="149"/>
    </row>
    <row r="1693" spans="1:28">
      <c r="B1693" s="151"/>
      <c r="C1693" s="1027"/>
      <c r="D1693" s="1028"/>
      <c r="E1693" s="1028"/>
      <c r="F1693" s="1028"/>
      <c r="G1693" s="1028"/>
      <c r="H1693" s="1028"/>
      <c r="I1693" s="1028"/>
      <c r="J1693" s="1028"/>
      <c r="K1693" s="1028"/>
      <c r="L1693" s="1028"/>
      <c r="M1693" s="1028"/>
      <c r="N1693" s="1028"/>
      <c r="O1693" s="1028"/>
      <c r="P1693" s="1028"/>
      <c r="Q1693" s="1028"/>
      <c r="R1693" s="1028"/>
      <c r="S1693" s="1028"/>
      <c r="T1693" s="1029"/>
      <c r="U1693" s="149"/>
      <c r="V1693" s="149"/>
    </row>
    <row r="1694" spans="1:28">
      <c r="B1694" s="151"/>
      <c r="C1694" s="180"/>
      <c r="D1694" s="180"/>
      <c r="E1694" s="180"/>
      <c r="F1694" s="180"/>
      <c r="G1694" s="180"/>
      <c r="H1694" s="180"/>
      <c r="I1694" s="180"/>
      <c r="J1694" s="180"/>
      <c r="K1694" s="180"/>
      <c r="L1694" s="180"/>
      <c r="M1694" s="180"/>
      <c r="N1694" s="180"/>
      <c r="O1694" s="180"/>
      <c r="P1694" s="180"/>
      <c r="Q1694" s="180"/>
      <c r="R1694" s="180"/>
      <c r="S1694" s="180"/>
      <c r="T1694" s="180"/>
      <c r="U1694" s="149"/>
      <c r="V1694" s="149"/>
    </row>
    <row r="1695" spans="1:28">
      <c r="A1695" s="142"/>
      <c r="B1695" s="143"/>
      <c r="C1695" s="181"/>
      <c r="D1695" s="181"/>
      <c r="E1695" s="181"/>
      <c r="F1695" s="181"/>
      <c r="G1695" s="181"/>
      <c r="H1695" s="181"/>
      <c r="I1695" s="181"/>
      <c r="J1695" s="181"/>
      <c r="K1695" s="181"/>
      <c r="L1695" s="181"/>
      <c r="M1695" s="181"/>
      <c r="N1695" s="181"/>
      <c r="O1695" s="181"/>
      <c r="P1695" s="181"/>
      <c r="Q1695" s="181"/>
      <c r="R1695" s="181"/>
      <c r="S1695" s="181"/>
      <c r="T1695" s="181"/>
      <c r="U1695" s="142"/>
      <c r="V1695" s="142"/>
    </row>
    <row r="1696" spans="1:28" s="141" customFormat="1" ht="6.75" customHeight="1">
      <c r="B1696" s="146"/>
      <c r="C1696" s="154"/>
      <c r="D1696" s="154"/>
      <c r="E1696" s="155"/>
      <c r="F1696" s="154"/>
      <c r="G1696" s="154"/>
      <c r="H1696" s="155"/>
      <c r="I1696" s="154"/>
      <c r="J1696" s="154"/>
      <c r="K1696" s="155"/>
      <c r="L1696" s="154"/>
      <c r="M1696" s="154"/>
      <c r="N1696" s="155"/>
      <c r="O1696" s="154"/>
      <c r="P1696" s="154"/>
      <c r="Q1696" s="155"/>
      <c r="R1696" s="154"/>
      <c r="S1696" s="154"/>
      <c r="T1696" s="155"/>
      <c r="U1696" s="149"/>
      <c r="V1696" s="149"/>
      <c r="X1696" s="136"/>
      <c r="AA1696" s="239"/>
      <c r="AB1696" s="239"/>
    </row>
    <row r="1697" spans="1:28" s="131" customFormat="1" ht="17.399999999999999">
      <c r="B1697" s="150" t="str">
        <f>IF($F$1="de",headings!$C$3,IF($F$1="fr",headings!$B$3,headings!$A$3))</f>
        <v>Railway Operator:</v>
      </c>
      <c r="C1697" s="156"/>
      <c r="D1697" s="156"/>
      <c r="E1697" s="156"/>
      <c r="F1697" s="1020" t="s">
        <v>265</v>
      </c>
      <c r="G1697" s="1020"/>
      <c r="H1697" s="1020"/>
      <c r="I1697" s="1020"/>
      <c r="J1697" s="1020"/>
      <c r="K1697" s="157"/>
      <c r="L1697" s="157"/>
      <c r="M1697" s="157"/>
      <c r="N1697" s="157"/>
      <c r="O1697" s="157"/>
      <c r="P1697" s="157"/>
      <c r="Q1697" s="158"/>
      <c r="R1697" s="158"/>
      <c r="S1697" s="158"/>
      <c r="T1697" s="158"/>
      <c r="U1697" s="149"/>
      <c r="V1697" s="149"/>
      <c r="X1697" s="136"/>
      <c r="AA1697" s="243"/>
      <c r="AB1697" s="243"/>
    </row>
    <row r="1698" spans="1:28" ht="6.75" customHeight="1" thickBot="1">
      <c r="B1698" s="146"/>
      <c r="C1698" s="157"/>
      <c r="D1698" s="157"/>
      <c r="E1698" s="159"/>
      <c r="F1698" s="157"/>
      <c r="G1698" s="157"/>
      <c r="H1698" s="157"/>
      <c r="I1698" s="157"/>
      <c r="J1698" s="157"/>
      <c r="K1698" s="157"/>
      <c r="L1698" s="157"/>
      <c r="M1698" s="157"/>
      <c r="N1698" s="157"/>
      <c r="O1698" s="157"/>
      <c r="P1698" s="157"/>
      <c r="Q1698" s="157"/>
      <c r="R1698" s="157"/>
      <c r="S1698" s="157"/>
      <c r="T1698" s="160"/>
      <c r="U1698" s="149"/>
      <c r="V1698" s="149"/>
    </row>
    <row r="1699" spans="1:28" ht="15.75" customHeight="1" thickTop="1">
      <c r="A1699" s="136" t="str">
        <f>F1697&amp;"m01"</f>
        <v>THSRCm01</v>
      </c>
      <c r="B1699" s="146" t="str">
        <f>IF($F$1="de",headings!$C$6,IF($F$1="fr",headings!$B$6,headings!$A$6))</f>
        <v>January</v>
      </c>
      <c r="C1699" s="293">
        <v>2870.73</v>
      </c>
      <c r="D1699" s="310">
        <v>-1</v>
      </c>
      <c r="E1699" s="124" t="str">
        <f>IF(C1699&lt;0.001,"",IF(D1699=-1,"",D1699/C1699*100-100))</f>
        <v/>
      </c>
      <c r="F1699" s="123">
        <v>599.48</v>
      </c>
      <c r="G1699" s="310">
        <v>-1</v>
      </c>
      <c r="H1699" s="124" t="str">
        <f>IF(F1699&lt;0.001,"",IF(G1699=-1,"",G1699/F1699*100-100))</f>
        <v/>
      </c>
      <c r="I1699" s="164">
        <v>-1</v>
      </c>
      <c r="J1699" s="364">
        <v>-1</v>
      </c>
      <c r="K1699" s="157">
        <f>12146000000/51975370</f>
        <v>233.68761011225124</v>
      </c>
      <c r="L1699" s="157" t="s">
        <v>266</v>
      </c>
      <c r="M1699" s="157"/>
      <c r="N1699" s="157"/>
      <c r="O1699" s="157"/>
      <c r="P1699" s="157"/>
      <c r="Q1699" s="157"/>
      <c r="R1699" s="157"/>
      <c r="S1699" s="157"/>
      <c r="T1699" s="157"/>
      <c r="U1699" s="149"/>
      <c r="V1699" s="149"/>
    </row>
    <row r="1700" spans="1:28" ht="15.75" customHeight="1">
      <c r="A1700" s="136" t="str">
        <f>F1697&amp;"m02"</f>
        <v>THSRCm02</v>
      </c>
      <c r="B1700" s="146" t="str">
        <f>IF($F$1="de",headings!$C$7,IF($F$1="fr",headings!$B$7,headings!$A$7))</f>
        <v>February</v>
      </c>
      <c r="C1700" s="294">
        <v>3047.3</v>
      </c>
      <c r="D1700" s="312">
        <v>-1</v>
      </c>
      <c r="E1700" s="127" t="str">
        <f>IF(C1700&lt;0.001,"",IF(D1700=-1,"",D1700/C1700*100-100))</f>
        <v/>
      </c>
      <c r="F1700" s="126">
        <v>657.35</v>
      </c>
      <c r="G1700" s="312">
        <v>-1</v>
      </c>
      <c r="H1700" s="127" t="str">
        <f>IF(F1700&lt;0.001,"",IF(G1700=-1,"",G1700/F1700*100-100))</f>
        <v/>
      </c>
      <c r="I1700" s="166">
        <v>-1</v>
      </c>
      <c r="J1700" s="365">
        <v>-1</v>
      </c>
      <c r="K1700" s="157"/>
      <c r="L1700" s="157"/>
      <c r="M1700" s="157"/>
      <c r="N1700" s="157"/>
      <c r="O1700" s="157"/>
      <c r="P1700" s="157"/>
      <c r="Q1700" s="157"/>
      <c r="R1700" s="157"/>
      <c r="S1700" s="157"/>
      <c r="T1700" s="157"/>
      <c r="U1700" s="149"/>
      <c r="V1700" s="149"/>
    </row>
    <row r="1701" spans="1:28" ht="15.75" customHeight="1" thickBot="1">
      <c r="A1701" s="136" t="str">
        <f>F1697&amp;"m03"</f>
        <v>THSRCm03</v>
      </c>
      <c r="B1701" s="146" t="str">
        <f>IF($F$1="de",headings!$C$8,IF($F$1="fr",headings!$B$8,headings!$A$8))</f>
        <v>March</v>
      </c>
      <c r="C1701" s="295">
        <v>2938.3</v>
      </c>
      <c r="D1701" s="312">
        <v>-1</v>
      </c>
      <c r="E1701" s="129" t="str">
        <f>IF(C1701&lt;0.001,"",IF(D1701=-1,"",D1701/C1701*100-100))</f>
        <v/>
      </c>
      <c r="F1701" s="130">
        <v>602.42999999999995</v>
      </c>
      <c r="G1701" s="312">
        <v>-1</v>
      </c>
      <c r="H1701" s="129" t="str">
        <f>IF(F1701&lt;0.001,"",IF(G1701=-1,"",G1701/F1701*100-100))</f>
        <v/>
      </c>
      <c r="I1701" s="168">
        <v>-1</v>
      </c>
      <c r="J1701" s="366">
        <v>-1</v>
      </c>
      <c r="K1701" s="157"/>
      <c r="L1701" s="157"/>
      <c r="M1701" s="157"/>
      <c r="N1701" s="157"/>
      <c r="O1701" s="157"/>
      <c r="P1701" s="157"/>
      <c r="Q1701" s="157"/>
      <c r="R1701" s="157"/>
      <c r="S1701" s="157"/>
      <c r="T1701" s="157"/>
      <c r="U1701" s="149"/>
      <c r="V1701" s="149"/>
    </row>
    <row r="1702" spans="1:28" ht="15.75" customHeight="1" thickTop="1">
      <c r="A1702" s="136" t="str">
        <f>F1697&amp;"m04"</f>
        <v>THSRCm04</v>
      </c>
      <c r="B1702" s="146" t="str">
        <f>IF($F$1="de",headings!$C$9,IF($F$1="fr",headings!$B$9,headings!$A$9))</f>
        <v>April</v>
      </c>
      <c r="C1702" s="309">
        <v>-1</v>
      </c>
      <c r="D1702" s="310">
        <v>-1</v>
      </c>
      <c r="E1702" s="124" t="s">
        <v>246</v>
      </c>
      <c r="F1702" s="123">
        <v>-1</v>
      </c>
      <c r="G1702" s="310">
        <v>-1</v>
      </c>
      <c r="H1702" s="124" t="s">
        <v>246</v>
      </c>
      <c r="I1702" s="164">
        <v>-1</v>
      </c>
      <c r="J1702" s="364">
        <v>-1</v>
      </c>
      <c r="K1702" s="157"/>
      <c r="L1702" s="157"/>
      <c r="M1702" s="157"/>
      <c r="N1702" s="157"/>
      <c r="O1702" s="157"/>
      <c r="P1702" s="157"/>
      <c r="Q1702" s="157"/>
      <c r="R1702" s="157"/>
      <c r="S1702" s="157"/>
      <c r="T1702" s="157"/>
      <c r="U1702" s="149"/>
      <c r="V1702" s="149"/>
    </row>
    <row r="1703" spans="1:28" ht="15.75" customHeight="1">
      <c r="A1703" s="136" t="str">
        <f>F1697&amp;"m05"</f>
        <v>THSRCm05</v>
      </c>
      <c r="B1703" s="146" t="str">
        <f>IF($F$1="de",headings!$C$10,IF($F$1="fr",headings!$B$10,headings!$A$10))</f>
        <v>May</v>
      </c>
      <c r="C1703" s="294">
        <v>-1</v>
      </c>
      <c r="D1703" s="312">
        <v>-1</v>
      </c>
      <c r="E1703" s="127" t="s">
        <v>246</v>
      </c>
      <c r="F1703" s="126">
        <v>-1</v>
      </c>
      <c r="G1703" s="312">
        <v>-1</v>
      </c>
      <c r="H1703" s="127" t="s">
        <v>246</v>
      </c>
      <c r="I1703" s="166">
        <v>-1</v>
      </c>
      <c r="J1703" s="365">
        <v>-1</v>
      </c>
      <c r="K1703" s="157"/>
      <c r="L1703" s="157"/>
      <c r="M1703" s="157"/>
      <c r="N1703" s="157"/>
      <c r="O1703" s="157"/>
      <c r="P1703" s="157"/>
      <c r="Q1703" s="157"/>
      <c r="R1703" s="157"/>
      <c r="S1703" s="157"/>
      <c r="T1703" s="157"/>
      <c r="U1703" s="149"/>
      <c r="V1703" s="149"/>
    </row>
    <row r="1704" spans="1:28" ht="15.75" customHeight="1" thickBot="1">
      <c r="A1704" s="136" t="str">
        <f>F1697&amp;"m06"</f>
        <v>THSRCm06</v>
      </c>
      <c r="B1704" s="146" t="str">
        <f>IF($F$1="de",headings!$C$11,IF($F$1="fr",headings!$B$11,headings!$A$11))</f>
        <v>June</v>
      </c>
      <c r="C1704" s="295">
        <v>-1</v>
      </c>
      <c r="D1704" s="312">
        <v>-1</v>
      </c>
      <c r="E1704" s="129" t="s">
        <v>246</v>
      </c>
      <c r="F1704" s="130">
        <v>-1</v>
      </c>
      <c r="G1704" s="312">
        <v>-1</v>
      </c>
      <c r="H1704" s="129" t="s">
        <v>246</v>
      </c>
      <c r="I1704" s="168">
        <v>-1</v>
      </c>
      <c r="J1704" s="366">
        <v>-1</v>
      </c>
      <c r="K1704" s="157"/>
      <c r="L1704" s="157"/>
      <c r="M1704" s="157"/>
      <c r="N1704" s="157"/>
      <c r="O1704" s="157"/>
      <c r="P1704" s="157"/>
      <c r="Q1704" s="157"/>
      <c r="R1704" s="157"/>
      <c r="S1704" s="157"/>
      <c r="T1704" s="157"/>
      <c r="U1704" s="149"/>
      <c r="V1704" s="149"/>
    </row>
    <row r="1705" spans="1:28" ht="15.75" customHeight="1" thickTop="1">
      <c r="A1705" s="136" t="str">
        <f>F1697&amp;"m07"</f>
        <v>THSRCm07</v>
      </c>
      <c r="B1705" s="146" t="str">
        <f>IF($F$1="de",headings!$C$12,IF($F$1="fr",headings!$B$12,headings!$A$12))</f>
        <v>July</v>
      </c>
      <c r="C1705" s="309">
        <v>-1</v>
      </c>
      <c r="D1705" s="310">
        <v>-1</v>
      </c>
      <c r="E1705" s="127" t="s">
        <v>246</v>
      </c>
      <c r="F1705" s="123">
        <v>-1</v>
      </c>
      <c r="G1705" s="310">
        <v>-1</v>
      </c>
      <c r="H1705" s="127" t="s">
        <v>246</v>
      </c>
      <c r="I1705" s="164">
        <v>-1</v>
      </c>
      <c r="J1705" s="364">
        <v>-1</v>
      </c>
      <c r="K1705" s="157"/>
      <c r="L1705" s="157"/>
      <c r="M1705" s="157"/>
      <c r="N1705" s="157"/>
      <c r="O1705" s="157"/>
      <c r="P1705" s="157"/>
      <c r="Q1705" s="157"/>
      <c r="R1705" s="157"/>
      <c r="S1705" s="157"/>
      <c r="T1705" s="157"/>
      <c r="U1705" s="149"/>
      <c r="V1705" s="149"/>
    </row>
    <row r="1706" spans="1:28" ht="15.75" customHeight="1">
      <c r="A1706" s="136" t="str">
        <f>F1697&amp;"m08"</f>
        <v>THSRCm08</v>
      </c>
      <c r="B1706" s="146" t="str">
        <f>IF($F$1="de",headings!$C$13,IF($F$1="fr",headings!$B$13,headings!$A$13))</f>
        <v>August</v>
      </c>
      <c r="C1706" s="294">
        <v>-1</v>
      </c>
      <c r="D1706" s="312">
        <v>-1</v>
      </c>
      <c r="E1706" s="127" t="s">
        <v>246</v>
      </c>
      <c r="F1706" s="126">
        <v>-1</v>
      </c>
      <c r="G1706" s="312">
        <v>-1</v>
      </c>
      <c r="H1706" s="127" t="s">
        <v>246</v>
      </c>
      <c r="I1706" s="166">
        <v>-1</v>
      </c>
      <c r="J1706" s="365">
        <v>-1</v>
      </c>
      <c r="K1706" s="157"/>
      <c r="L1706" s="157"/>
      <c r="M1706" s="157"/>
      <c r="N1706" s="157"/>
      <c r="O1706" s="157"/>
      <c r="P1706" s="157"/>
      <c r="Q1706" s="157"/>
      <c r="R1706" s="157"/>
      <c r="S1706" s="157"/>
      <c r="T1706" s="157"/>
      <c r="U1706" s="149"/>
      <c r="V1706" s="149"/>
    </row>
    <row r="1707" spans="1:28" ht="15.75" customHeight="1" thickBot="1">
      <c r="A1707" s="136" t="str">
        <f>F1697&amp;"m09"</f>
        <v>THSRCm09</v>
      </c>
      <c r="B1707" s="146" t="str">
        <f>IF($F$1="de",headings!$C$14,IF($F$1="fr",headings!$B$14,headings!$A$14))</f>
        <v>September</v>
      </c>
      <c r="C1707" s="295">
        <v>-1</v>
      </c>
      <c r="D1707" s="312">
        <v>-1</v>
      </c>
      <c r="E1707" s="129" t="s">
        <v>246</v>
      </c>
      <c r="F1707" s="130">
        <v>-1</v>
      </c>
      <c r="G1707" s="312">
        <v>-1</v>
      </c>
      <c r="H1707" s="129" t="s">
        <v>246</v>
      </c>
      <c r="I1707" s="168">
        <v>-1</v>
      </c>
      <c r="J1707" s="366">
        <v>-1</v>
      </c>
      <c r="K1707" s="157"/>
      <c r="L1707" s="157"/>
      <c r="M1707" s="157"/>
      <c r="N1707" s="157"/>
      <c r="O1707" s="157"/>
      <c r="P1707" s="157"/>
      <c r="Q1707" s="157"/>
      <c r="R1707" s="157"/>
      <c r="S1707" s="157"/>
      <c r="T1707" s="157"/>
      <c r="U1707" s="149"/>
      <c r="V1707" s="149"/>
    </row>
    <row r="1708" spans="1:28" ht="15.75" customHeight="1" thickTop="1">
      <c r="A1708" s="136" t="str">
        <f>F1697&amp;"m10"</f>
        <v>THSRCm10</v>
      </c>
      <c r="B1708" s="146" t="str">
        <f>IF($F$1="de",headings!$C$15,IF($F$1="fr",headings!$B$15,headings!$A$15))</f>
        <v>October</v>
      </c>
      <c r="C1708" s="309">
        <v>-1</v>
      </c>
      <c r="D1708" s="310">
        <v>-1</v>
      </c>
      <c r="E1708" s="127" t="s">
        <v>246</v>
      </c>
      <c r="F1708" s="126">
        <v>-1</v>
      </c>
      <c r="G1708" s="310">
        <v>-1</v>
      </c>
      <c r="H1708" s="127" t="s">
        <v>246</v>
      </c>
      <c r="I1708" s="164">
        <v>-1</v>
      </c>
      <c r="J1708" s="364">
        <v>-1</v>
      </c>
      <c r="K1708" s="157"/>
      <c r="L1708" s="157"/>
      <c r="M1708" s="157"/>
      <c r="N1708" s="157"/>
      <c r="O1708" s="157"/>
      <c r="P1708" s="157"/>
      <c r="Q1708" s="157"/>
      <c r="R1708" s="157"/>
      <c r="S1708" s="157"/>
      <c r="T1708" s="157"/>
      <c r="U1708" s="149"/>
      <c r="V1708" s="149"/>
      <c r="X1708" s="137"/>
    </row>
    <row r="1709" spans="1:28" ht="15.75" customHeight="1">
      <c r="A1709" s="136" t="str">
        <f>F1697&amp;"m11"</f>
        <v>THSRCm11</v>
      </c>
      <c r="B1709" s="146" t="str">
        <f>IF($F$1="de",headings!$C$16,IF($F$1="fr",headings!$B$16,headings!$A$16))</f>
        <v>November</v>
      </c>
      <c r="C1709" s="294">
        <v>-1</v>
      </c>
      <c r="D1709" s="312">
        <v>-1</v>
      </c>
      <c r="E1709" s="127" t="s">
        <v>246</v>
      </c>
      <c r="F1709" s="126">
        <v>-1</v>
      </c>
      <c r="G1709" s="312">
        <v>-1</v>
      </c>
      <c r="H1709" s="127" t="s">
        <v>246</v>
      </c>
      <c r="I1709" s="166">
        <v>-1</v>
      </c>
      <c r="J1709" s="365">
        <v>-1</v>
      </c>
      <c r="K1709" s="157"/>
      <c r="L1709" s="157"/>
      <c r="M1709" s="157"/>
      <c r="N1709" s="157"/>
      <c r="O1709" s="157"/>
      <c r="P1709" s="157"/>
      <c r="Q1709" s="157"/>
      <c r="R1709" s="157"/>
      <c r="S1709" s="157"/>
      <c r="T1709" s="157"/>
      <c r="U1709" s="149"/>
      <c r="V1709" s="149"/>
      <c r="X1709" s="137"/>
    </row>
    <row r="1710" spans="1:28" ht="15.75" customHeight="1" thickBot="1">
      <c r="A1710" s="136" t="str">
        <f>F1697&amp;"m12"</f>
        <v>THSRCm12</v>
      </c>
      <c r="B1710" s="146" t="str">
        <f>IF($F$1="de",headings!$C$17,IF($F$1="fr",headings!$B$17,headings!$A$17))</f>
        <v>December</v>
      </c>
      <c r="C1710" s="325">
        <v>-1</v>
      </c>
      <c r="D1710" s="314">
        <v>-1</v>
      </c>
      <c r="E1710" s="129" t="s">
        <v>246</v>
      </c>
      <c r="F1710" s="130">
        <v>-1</v>
      </c>
      <c r="G1710" s="314">
        <v>-1</v>
      </c>
      <c r="H1710" s="129" t="s">
        <v>246</v>
      </c>
      <c r="I1710" s="168">
        <v>-1</v>
      </c>
      <c r="J1710" s="366">
        <v>-1</v>
      </c>
      <c r="K1710" s="157"/>
      <c r="L1710" s="157"/>
      <c r="M1710" s="157"/>
      <c r="N1710" s="157"/>
      <c r="O1710" s="157"/>
      <c r="P1710" s="157"/>
      <c r="Q1710" s="157"/>
      <c r="R1710" s="157"/>
      <c r="S1710" s="157"/>
      <c r="T1710" s="157"/>
      <c r="U1710" s="149"/>
      <c r="V1710" s="149"/>
      <c r="X1710" s="137"/>
    </row>
    <row r="1711" spans="1:28" ht="14.4" thickTop="1" thickBot="1">
      <c r="B1711" s="146"/>
      <c r="C1711" s="169"/>
      <c r="D1711" s="146"/>
      <c r="E1711" s="146"/>
      <c r="F1711" s="169"/>
      <c r="G1711" s="146"/>
      <c r="H1711" s="146"/>
      <c r="I1711" s="146"/>
      <c r="J1711" s="362"/>
      <c r="K1711" s="157"/>
      <c r="L1711" s="157"/>
      <c r="M1711" s="157"/>
      <c r="N1711" s="157"/>
      <c r="O1711" s="157"/>
      <c r="P1711" s="157"/>
      <c r="Q1711" s="157"/>
      <c r="R1711" s="157"/>
      <c r="S1711" s="157"/>
      <c r="T1711" s="157"/>
      <c r="U1711" s="149"/>
      <c r="V1711" s="149"/>
      <c r="X1711" s="137"/>
    </row>
    <row r="1712" spans="1:28" s="137" customFormat="1" ht="15.75" customHeight="1" thickTop="1">
      <c r="A1712" s="137" t="str">
        <f>F1697&amp;"q1"</f>
        <v>THSRCq1</v>
      </c>
      <c r="B1712" s="146" t="str">
        <f>IF($F$1="de",headings!$C$31,IF($F$1="fr",headings!$B$31,headings!$A$31))</f>
        <v>Quarter 1</v>
      </c>
      <c r="C1712" s="283">
        <f>IF(C1701=-1,"-1",C1699+C1700+C1701)</f>
        <v>8856.3300000000017</v>
      </c>
      <c r="D1712" s="320" t="str">
        <f>IF(D1701=-1,"-1",D1699+D1700+D1701)</f>
        <v>-1</v>
      </c>
      <c r="E1712" s="358" t="str">
        <f>IF(C1701+C1702+C1703&lt;=0,"",IF(D1701=-1,"",D1712/C1712*100-100))</f>
        <v/>
      </c>
      <c r="F1712" s="172">
        <f>IF(F1701=-1,"-1",F1699+F1700+F1701)</f>
        <v>1859.2599999999998</v>
      </c>
      <c r="G1712" s="320" t="str">
        <f>IF(G1701=-1,"-1",G1699+G1700+G1701)</f>
        <v>-1</v>
      </c>
      <c r="H1712" s="358" t="str">
        <f>IF(F1701+F1702+F1703&lt;=0,"",IF(G1701=-1,"",G1712/F1712*100-100))</f>
        <v/>
      </c>
      <c r="I1712" s="320" t="str">
        <f>IF(I1701=-1,"-1",I1699+I1700+I1701)</f>
        <v>-1</v>
      </c>
      <c r="J1712" s="367" t="str">
        <f>IF(J1701=-1,"-1",J1699+J1700+J1701)</f>
        <v>-1</v>
      </c>
      <c r="K1712" s="157"/>
      <c r="L1712" s="157"/>
      <c r="M1712" s="157"/>
      <c r="N1712" s="157"/>
      <c r="O1712" s="157"/>
      <c r="P1712" s="157"/>
      <c r="Q1712" s="157"/>
      <c r="R1712" s="157"/>
      <c r="S1712" s="157"/>
      <c r="T1712" s="157"/>
      <c r="U1712" s="149"/>
      <c r="V1712" s="149"/>
      <c r="X1712" s="136"/>
      <c r="AA1712" s="244"/>
      <c r="AB1712" s="244"/>
    </row>
    <row r="1713" spans="1:28" s="137" customFormat="1" ht="15.75" customHeight="1">
      <c r="A1713" s="137" t="str">
        <f>F1697&amp;"q2"</f>
        <v>THSRCq2</v>
      </c>
      <c r="B1713" s="146" t="str">
        <f>IF($F$1="de",headings!$C$32,IF($F$1="fr",headings!$B$32,headings!$A$32))</f>
        <v>Quarter 2</v>
      </c>
      <c r="C1713" s="284" t="str">
        <f>IF(C1704=-1,"-1",C1702+C1703+C1704)</f>
        <v>-1</v>
      </c>
      <c r="D1713" s="323" t="str">
        <f>IF(D1704=-1,"-1",D1702+D1703+D1704)</f>
        <v>-1</v>
      </c>
      <c r="E1713" s="342" t="str">
        <f>IF(C1702+C1703+C1704&lt;=0,"",IF(D1704=-1,"",D1713/C1713*100-100))</f>
        <v/>
      </c>
      <c r="F1713" s="174" t="str">
        <f>IF(F1704=-1,"-1",F1702+F1703+F1704)</f>
        <v>-1</v>
      </c>
      <c r="G1713" s="323" t="str">
        <f>IF(G1704=-1,"-1",G1702+G1703+G1704)</f>
        <v>-1</v>
      </c>
      <c r="H1713" s="342" t="str">
        <f>IF(F1702+F1703+F1704&lt;=0,"",IF(G1704=-1,"",G1713/F1713*100-100))</f>
        <v/>
      </c>
      <c r="I1713" s="323" t="str">
        <f>IF(I1704=-1,"-1",I1702+I1703+I1704)</f>
        <v>-1</v>
      </c>
      <c r="J1713" s="368" t="str">
        <f>IF(J1704=-1,"-1",J1702+J1703+J1704)</f>
        <v>-1</v>
      </c>
      <c r="K1713" s="157"/>
      <c r="L1713" s="157"/>
      <c r="M1713" s="157"/>
      <c r="N1713" s="157"/>
      <c r="O1713" s="157"/>
      <c r="P1713" s="157"/>
      <c r="Q1713" s="157"/>
      <c r="R1713" s="157"/>
      <c r="S1713" s="157"/>
      <c r="T1713" s="157"/>
      <c r="U1713" s="149"/>
      <c r="V1713" s="149"/>
      <c r="X1713" s="138"/>
      <c r="AA1713" s="244"/>
      <c r="AB1713" s="244"/>
    </row>
    <row r="1714" spans="1:28" s="137" customFormat="1" ht="15.75" customHeight="1">
      <c r="A1714" s="137" t="str">
        <f>F1697&amp;"q3"</f>
        <v>THSRCq3</v>
      </c>
      <c r="B1714" s="146" t="str">
        <f>IF($F$1="de",headings!$C$33,IF($F$1="fr",headings!$B$33,headings!$A$33))</f>
        <v>Quarter 3</v>
      </c>
      <c r="C1714" s="284" t="str">
        <f>IF(C1707=-1,"-1",C1705+C1706+C1707)</f>
        <v>-1</v>
      </c>
      <c r="D1714" s="323" t="str">
        <f>IF(D1707=-1,"-1",D1705+D1706+D1707)</f>
        <v>-1</v>
      </c>
      <c r="E1714" s="342" t="str">
        <f>IF(C1705+C1706+C1707&lt;=0,"",IF(D1707=-1,"",D1714/C1714*100-100))</f>
        <v/>
      </c>
      <c r="F1714" s="174" t="str">
        <f>IF(F1707=-1,"-1",F1705+F1706+F1707)</f>
        <v>-1</v>
      </c>
      <c r="G1714" s="323" t="str">
        <f>IF(G1707=-1,"-1",G1705+G1706+G1707)</f>
        <v>-1</v>
      </c>
      <c r="H1714" s="342" t="str">
        <f>IF(F1705+F1706+F1707&lt;=0,"",IF(G1707=-1,"",G1714/F1714*100-100))</f>
        <v/>
      </c>
      <c r="I1714" s="323" t="str">
        <f>IF(I1707=-1,"-1",I1705+I1706+I1707)</f>
        <v>-1</v>
      </c>
      <c r="J1714" s="368" t="str">
        <f>IF(J1707=-1,"-1",J1705+J1706+J1707)</f>
        <v>-1</v>
      </c>
      <c r="K1714" s="157"/>
      <c r="L1714" s="157"/>
      <c r="M1714" s="157"/>
      <c r="N1714" s="157"/>
      <c r="O1714" s="157"/>
      <c r="P1714" s="157"/>
      <c r="Q1714" s="157"/>
      <c r="R1714" s="157"/>
      <c r="S1714" s="157"/>
      <c r="T1714" s="157"/>
      <c r="U1714" s="149"/>
      <c r="V1714" s="149"/>
      <c r="X1714" s="136"/>
      <c r="AA1714" s="244"/>
      <c r="AB1714" s="244"/>
    </row>
    <row r="1715" spans="1:28" s="137" customFormat="1" ht="15.75" customHeight="1" thickBot="1">
      <c r="A1715" s="137" t="str">
        <f>F1697&amp;"q4"</f>
        <v>THSRCq4</v>
      </c>
      <c r="B1715" s="146" t="str">
        <f>IF($F$1="de",headings!$C$34,IF($F$1="fr",headings!$B$34,headings!$A$34))</f>
        <v>Quarter 4</v>
      </c>
      <c r="C1715" s="285" t="str">
        <f>IF(C1710=-1,"-1",C1708+C1709+C1710)</f>
        <v>-1</v>
      </c>
      <c r="D1715" s="326" t="str">
        <f>IF(D1710=-1,"-1",D1708+D1709+D1710)</f>
        <v>-1</v>
      </c>
      <c r="E1715" s="341" t="str">
        <f>IF(C1708+C1709+C1710&lt;=0,"",IF(D1710=-1,"",D1715/C1715*100-100))</f>
        <v/>
      </c>
      <c r="F1715" s="176" t="str">
        <f>IF(F1710=-1,"-1",F1708+F1709+F1710)</f>
        <v>-1</v>
      </c>
      <c r="G1715" s="326" t="str">
        <f>IF(G1710=-1,"-1",G1708+G1709+G1710)</f>
        <v>-1</v>
      </c>
      <c r="H1715" s="341" t="str">
        <f>IF(F1708+F1709+F1710&lt;=0,"",IF(G1710=-1,"",G1715/F1715*100-100))</f>
        <v/>
      </c>
      <c r="I1715" s="326" t="str">
        <f>IF(I1710=-1,"-1",I1708+I1709+I1710)</f>
        <v>-1</v>
      </c>
      <c r="J1715" s="369" t="str">
        <f>IF(J1710=-1,"-1",J1708+J1709+J1710)</f>
        <v>-1</v>
      </c>
      <c r="K1715" s="157"/>
      <c r="L1715" s="157"/>
      <c r="M1715" s="157"/>
      <c r="N1715" s="157"/>
      <c r="O1715" s="157"/>
      <c r="P1715" s="157"/>
      <c r="Q1715" s="157"/>
      <c r="R1715" s="157"/>
      <c r="S1715" s="157"/>
      <c r="T1715" s="157"/>
      <c r="U1715" s="149"/>
      <c r="V1715" s="149"/>
      <c r="X1715" s="136"/>
      <c r="AA1715" s="244"/>
      <c r="AB1715" s="244"/>
    </row>
    <row r="1716" spans="1:28" ht="14.4" thickTop="1" thickBot="1">
      <c r="B1716" s="146"/>
      <c r="C1716" s="158"/>
      <c r="D1716" s="158"/>
      <c r="E1716" s="158"/>
      <c r="F1716" s="158"/>
      <c r="G1716" s="158"/>
      <c r="H1716" s="158"/>
      <c r="I1716" s="158"/>
      <c r="J1716" s="158"/>
      <c r="K1716" s="158"/>
      <c r="L1716" s="158"/>
      <c r="M1716" s="157"/>
      <c r="N1716" s="157"/>
      <c r="O1716" s="157"/>
      <c r="P1716" s="157"/>
      <c r="Q1716" s="157"/>
      <c r="R1716" s="157"/>
      <c r="S1716" s="157"/>
      <c r="T1716" s="157"/>
      <c r="U1716" s="149"/>
      <c r="V1716" s="149"/>
    </row>
    <row r="1717" spans="1:28" s="138" customFormat="1" ht="15.75" customHeight="1" thickTop="1" thickBot="1">
      <c r="A1717" s="138" t="str">
        <f>F1697&amp;"y"</f>
        <v>THSRCy</v>
      </c>
      <c r="B1717" s="152" t="str">
        <f>IF($F$1="de",headings!$C$35,IF($F$1="fr",headings!$B$35,headings!$A$35))</f>
        <v>Full year</v>
      </c>
      <c r="C1717" s="286" t="str">
        <f>IF(C1710=-1,"-1",SUM(C1712:C1715))</f>
        <v>-1</v>
      </c>
      <c r="D1717" s="329" t="str">
        <f>IF(D1710=-1,"-1",SUM(D1712:D1715))</f>
        <v>-1</v>
      </c>
      <c r="E1717" s="343" t="str">
        <f>IF(SUM(C1699:C1710)&lt;=0,"",IF(D1710=-1,"",D1717/C1717*100-100))</f>
        <v/>
      </c>
      <c r="F1717" s="179" t="str">
        <f>IF(F1710=-1,"-1",SUM(F1712:F1715))</f>
        <v>-1</v>
      </c>
      <c r="G1717" s="329" t="str">
        <f>IF(G1710=-1,"-1",SUM(G1712:G1715))</f>
        <v>-1</v>
      </c>
      <c r="H1717" s="343" t="str">
        <f>IF(SUM(F1699:F1710)&lt;=0,"",IF(G1710=-1,"",G1717/F1717*100-100))</f>
        <v/>
      </c>
      <c r="I1717" s="329" t="str">
        <f>IF(I1710=-1,"-1",SUM(I1712:I1715))</f>
        <v>-1</v>
      </c>
      <c r="J1717" s="370" t="str">
        <f>IF(J1710=-1,"-1",SUM(J1712:J1715))</f>
        <v>-1</v>
      </c>
      <c r="K1717" s="157"/>
      <c r="L1717" s="157"/>
      <c r="M1717" s="157"/>
      <c r="N1717" s="157"/>
      <c r="O1717" s="157"/>
      <c r="P1717" s="157"/>
      <c r="Q1717" s="157"/>
      <c r="R1717" s="157"/>
      <c r="S1717" s="157"/>
      <c r="T1717" s="157"/>
      <c r="U1717" s="149"/>
      <c r="V1717" s="149"/>
      <c r="X1717" s="136"/>
    </row>
    <row r="1718" spans="1:28" ht="13.8" thickTop="1">
      <c r="B1718" s="147"/>
      <c r="C1718" s="180"/>
      <c r="D1718" s="180"/>
      <c r="E1718" s="180"/>
      <c r="F1718" s="180"/>
      <c r="G1718" s="180"/>
      <c r="H1718" s="180"/>
      <c r="I1718" s="180"/>
      <c r="J1718" s="180"/>
      <c r="K1718" s="180"/>
      <c r="L1718" s="180"/>
      <c r="M1718" s="180"/>
      <c r="N1718" s="180"/>
      <c r="O1718" s="180"/>
      <c r="P1718" s="180"/>
      <c r="Q1718" s="180"/>
      <c r="R1718" s="180"/>
      <c r="S1718" s="180"/>
      <c r="T1718" s="180"/>
      <c r="U1718" s="149"/>
      <c r="V1718" s="149"/>
    </row>
    <row r="1719" spans="1:28">
      <c r="B1719" s="147"/>
      <c r="C1719" s="180"/>
      <c r="D1719" s="180"/>
      <c r="E1719" s="180"/>
      <c r="F1719" s="180"/>
      <c r="G1719" s="180"/>
      <c r="H1719" s="180"/>
      <c r="I1719" s="180"/>
      <c r="J1719" s="180"/>
      <c r="K1719" s="180"/>
      <c r="L1719" s="180"/>
      <c r="M1719" s="180"/>
      <c r="N1719" s="180"/>
      <c r="O1719" s="180"/>
      <c r="P1719" s="180"/>
      <c r="Q1719" s="180"/>
      <c r="R1719" s="180"/>
      <c r="S1719" s="180"/>
      <c r="T1719" s="180"/>
      <c r="U1719" s="149"/>
      <c r="V1719" s="149"/>
    </row>
    <row r="1720" spans="1:28">
      <c r="B1720" s="152" t="str">
        <f>IF($F$1="de",headings!$C$37,IF($F$1="fr",headings!$B$37,headings!$A$37))</f>
        <v>Comments</v>
      </c>
      <c r="C1720" s="1021"/>
      <c r="D1720" s="1022"/>
      <c r="E1720" s="1022"/>
      <c r="F1720" s="1022"/>
      <c r="G1720" s="1022"/>
      <c r="H1720" s="1022"/>
      <c r="I1720" s="1022"/>
      <c r="J1720" s="1022"/>
      <c r="K1720" s="1022"/>
      <c r="L1720" s="1022"/>
      <c r="M1720" s="1022"/>
      <c r="N1720" s="1022"/>
      <c r="O1720" s="1022"/>
      <c r="P1720" s="1022"/>
      <c r="Q1720" s="1022"/>
      <c r="R1720" s="1022"/>
      <c r="S1720" s="1022"/>
      <c r="T1720" s="1023"/>
      <c r="U1720" s="149"/>
      <c r="V1720" s="149"/>
    </row>
    <row r="1721" spans="1:28">
      <c r="B1721" s="151"/>
      <c r="C1721" s="1024"/>
      <c r="D1721" s="1025"/>
      <c r="E1721" s="1025"/>
      <c r="F1721" s="1025"/>
      <c r="G1721" s="1025"/>
      <c r="H1721" s="1025"/>
      <c r="I1721" s="1025"/>
      <c r="J1721" s="1025"/>
      <c r="K1721" s="1025"/>
      <c r="L1721" s="1025"/>
      <c r="M1721" s="1025"/>
      <c r="N1721" s="1025"/>
      <c r="O1721" s="1025"/>
      <c r="P1721" s="1025"/>
      <c r="Q1721" s="1025"/>
      <c r="R1721" s="1025"/>
      <c r="S1721" s="1025"/>
      <c r="T1721" s="1026"/>
      <c r="U1721" s="149"/>
      <c r="V1721" s="149"/>
    </row>
    <row r="1722" spans="1:28">
      <c r="B1722" s="151"/>
      <c r="C1722" s="1024"/>
      <c r="D1722" s="1025"/>
      <c r="E1722" s="1025"/>
      <c r="F1722" s="1025"/>
      <c r="G1722" s="1025"/>
      <c r="H1722" s="1025"/>
      <c r="I1722" s="1025"/>
      <c r="J1722" s="1025"/>
      <c r="K1722" s="1025"/>
      <c r="L1722" s="1025"/>
      <c r="M1722" s="1025"/>
      <c r="N1722" s="1025"/>
      <c r="O1722" s="1025"/>
      <c r="P1722" s="1025"/>
      <c r="Q1722" s="1025"/>
      <c r="R1722" s="1025"/>
      <c r="S1722" s="1025"/>
      <c r="T1722" s="1026"/>
      <c r="U1722" s="149"/>
      <c r="V1722" s="149"/>
    </row>
    <row r="1723" spans="1:28">
      <c r="B1723" s="151"/>
      <c r="C1723" s="1027"/>
      <c r="D1723" s="1028"/>
      <c r="E1723" s="1028"/>
      <c r="F1723" s="1028"/>
      <c r="G1723" s="1028"/>
      <c r="H1723" s="1028"/>
      <c r="I1723" s="1028"/>
      <c r="J1723" s="1028"/>
      <c r="K1723" s="1028"/>
      <c r="L1723" s="1028"/>
      <c r="M1723" s="1028"/>
      <c r="N1723" s="1028"/>
      <c r="O1723" s="1028"/>
      <c r="P1723" s="1028"/>
      <c r="Q1723" s="1028"/>
      <c r="R1723" s="1028"/>
      <c r="S1723" s="1028"/>
      <c r="T1723" s="1029"/>
      <c r="U1723" s="149"/>
      <c r="V1723" s="149"/>
    </row>
    <row r="1724" spans="1:28">
      <c r="B1724" s="151"/>
      <c r="C1724" s="180"/>
      <c r="D1724" s="180"/>
      <c r="E1724" s="180"/>
      <c r="F1724" s="180"/>
      <c r="G1724" s="180"/>
      <c r="H1724" s="180"/>
      <c r="I1724" s="180"/>
      <c r="J1724" s="180"/>
      <c r="K1724" s="180"/>
      <c r="L1724" s="180"/>
      <c r="M1724" s="180"/>
      <c r="N1724" s="180"/>
      <c r="O1724" s="180"/>
      <c r="P1724" s="180"/>
      <c r="Q1724" s="180"/>
      <c r="R1724" s="180"/>
      <c r="S1724" s="180"/>
      <c r="T1724" s="180"/>
      <c r="U1724" s="149"/>
      <c r="V1724" s="149"/>
    </row>
    <row r="1725" spans="1:28">
      <c r="A1725" s="142"/>
      <c r="B1725" s="143"/>
      <c r="C1725" s="181"/>
      <c r="D1725" s="181"/>
      <c r="E1725" s="181"/>
      <c r="F1725" s="181"/>
      <c r="G1725" s="181"/>
      <c r="H1725" s="181"/>
      <c r="I1725" s="181"/>
      <c r="J1725" s="181"/>
      <c r="K1725" s="181"/>
      <c r="L1725" s="181"/>
      <c r="M1725" s="181"/>
      <c r="N1725" s="181"/>
      <c r="O1725" s="181"/>
      <c r="P1725" s="181"/>
      <c r="Q1725" s="181"/>
      <c r="R1725" s="181"/>
      <c r="S1725" s="181"/>
      <c r="T1725" s="181"/>
      <c r="U1725" s="142"/>
      <c r="V1725" s="142"/>
    </row>
    <row r="1726" spans="1:28" s="141" customFormat="1" ht="6.75" customHeight="1">
      <c r="B1726" s="146"/>
      <c r="C1726" s="154"/>
      <c r="D1726" s="154"/>
      <c r="E1726" s="155"/>
      <c r="F1726" s="154"/>
      <c r="G1726" s="154"/>
      <c r="H1726" s="155"/>
      <c r="I1726" s="154"/>
      <c r="J1726" s="154"/>
      <c r="K1726" s="155"/>
      <c r="L1726" s="154"/>
      <c r="M1726" s="154"/>
      <c r="N1726" s="155"/>
      <c r="O1726" s="154"/>
      <c r="P1726" s="154"/>
      <c r="Q1726" s="155"/>
      <c r="R1726" s="154"/>
      <c r="S1726" s="154"/>
      <c r="T1726" s="155"/>
      <c r="U1726" s="147"/>
      <c r="V1726" s="147"/>
      <c r="X1726" s="136"/>
      <c r="AA1726" s="239"/>
      <c r="AB1726" s="239"/>
    </row>
    <row r="1727" spans="1:28" s="131" customFormat="1" ht="18.75" customHeight="1">
      <c r="B1727" s="150" t="str">
        <f>IF($F$1="de",headings!$C$3,IF($F$1="fr",headings!$B$3,headings!$A$3))</f>
        <v>Railway Operator:</v>
      </c>
      <c r="C1727" s="156"/>
      <c r="D1727" s="156"/>
      <c r="E1727" s="156"/>
      <c r="F1727" s="1020" t="s">
        <v>167</v>
      </c>
      <c r="G1727" s="1020"/>
      <c r="H1727" s="1020"/>
      <c r="I1727" s="1020"/>
      <c r="J1727" s="1020"/>
      <c r="K1727" s="157"/>
      <c r="L1727" s="157"/>
      <c r="M1727" s="157"/>
      <c r="N1727" s="157"/>
      <c r="O1727" s="157"/>
      <c r="P1727" s="157"/>
      <c r="Q1727" s="158"/>
      <c r="R1727" s="158"/>
      <c r="S1727" s="158"/>
      <c r="T1727" s="158"/>
      <c r="U1727" s="148"/>
      <c r="V1727" s="148"/>
      <c r="X1727" s="136"/>
      <c r="AA1727" s="243"/>
      <c r="AB1727" s="243"/>
    </row>
    <row r="1728" spans="1:28" ht="6.75" customHeight="1" thickBot="1">
      <c r="B1728" s="146"/>
      <c r="C1728" s="157"/>
      <c r="D1728" s="157"/>
      <c r="E1728" s="159"/>
      <c r="F1728" s="157"/>
      <c r="G1728" s="157"/>
      <c r="H1728" s="157"/>
      <c r="I1728" s="157"/>
      <c r="J1728" s="157"/>
      <c r="K1728" s="157"/>
      <c r="L1728" s="157"/>
      <c r="M1728" s="157"/>
      <c r="N1728" s="157"/>
      <c r="O1728" s="157"/>
      <c r="P1728" s="157"/>
      <c r="Q1728" s="157"/>
      <c r="R1728" s="157"/>
      <c r="S1728" s="157"/>
      <c r="T1728" s="160"/>
      <c r="U1728" s="149"/>
      <c r="V1728" s="149"/>
    </row>
    <row r="1729" spans="1:28" ht="15.75" customHeight="1" thickTop="1">
      <c r="A1729" s="136" t="str">
        <f>F1727&amp;"m01"</f>
        <v>DSVNm01</v>
      </c>
      <c r="B1729" s="146" t="str">
        <f>IF($F$1="de",headings!$C$6,IF($F$1="fr",headings!$B$6,headings!$A$6))</f>
        <v>January</v>
      </c>
      <c r="C1729" s="293">
        <v>858</v>
      </c>
      <c r="D1729" s="310">
        <v>-1</v>
      </c>
      <c r="E1729" s="124" t="str">
        <f>IF(C1729&lt;0.001,"",IF(D1729=-1,"",D1729/C1729*100-100))</f>
        <v/>
      </c>
      <c r="F1729" s="123">
        <v>299.39999999999998</v>
      </c>
      <c r="G1729" s="310">
        <v>-1</v>
      </c>
      <c r="H1729" s="124" t="str">
        <f>IF(F1729&lt;0.001,"",IF(G1729=-1,"",G1729/F1729*100-100))</f>
        <v/>
      </c>
      <c r="I1729" s="164">
        <v>-1</v>
      </c>
      <c r="J1729" s="364">
        <v>-1</v>
      </c>
      <c r="K1729" s="164">
        <v>713.4</v>
      </c>
      <c r="L1729" s="310">
        <v>-1</v>
      </c>
      <c r="M1729" s="124" t="str">
        <f>IF(K1729&lt;0.001,"",IF(L1729=-1,"",L1729/K1729*100-100))</f>
        <v/>
      </c>
      <c r="N1729" s="164">
        <v>362.8</v>
      </c>
      <c r="O1729" s="310">
        <v>-1</v>
      </c>
      <c r="P1729" s="124" t="str">
        <f>IF(N1729&lt;0.001,"",IF(O1729=-1,"",O1729/N1729*100-100))</f>
        <v/>
      </c>
      <c r="Q1729" s="164">
        <v>13.3</v>
      </c>
      <c r="R1729" s="310">
        <v>-1</v>
      </c>
      <c r="S1729" s="124" t="str">
        <f>IF(Q1729&lt;0.001,"",IF(R1729=-1,"",R1729/Q1729*100-100))</f>
        <v/>
      </c>
      <c r="T1729" s="164">
        <v>0.1</v>
      </c>
      <c r="U1729" s="310">
        <v>-1</v>
      </c>
      <c r="V1729" s="124" t="str">
        <f>IF(T1729&lt;0.001,"",IF(U1729=-1,"",U1729/T1729*100-100))</f>
        <v/>
      </c>
    </row>
    <row r="1730" spans="1:28" ht="15.75" customHeight="1">
      <c r="A1730" s="136" t="str">
        <f>F1727&amp;"m02"</f>
        <v>DSVNm02</v>
      </c>
      <c r="B1730" s="146" t="str">
        <f>IF($F$1="de",headings!$C$7,IF($F$1="fr",headings!$B$7,headings!$A$7))</f>
        <v>February</v>
      </c>
      <c r="C1730" s="294">
        <v>870</v>
      </c>
      <c r="D1730" s="312">
        <v>-1</v>
      </c>
      <c r="E1730" s="127" t="str">
        <f>IF(C1730&lt;0.001,"",IF(D1730=-1,"",D1730/C1730*100-100))</f>
        <v/>
      </c>
      <c r="F1730" s="126">
        <v>303.2</v>
      </c>
      <c r="G1730" s="312">
        <v>-1</v>
      </c>
      <c r="H1730" s="127" t="str">
        <f>IF(F1730&lt;0.001,"",IF(G1730=-1,"",G1730/F1730*100-100))</f>
        <v/>
      </c>
      <c r="I1730" s="166">
        <v>-1</v>
      </c>
      <c r="J1730" s="365">
        <v>-1</v>
      </c>
      <c r="K1730" s="166">
        <v>470.2</v>
      </c>
      <c r="L1730" s="312">
        <v>-1</v>
      </c>
      <c r="M1730" s="127" t="str">
        <f>IF(K1730&lt;0.001,"",IF(L1730=-1,"",L1730/K1730*100-100))</f>
        <v/>
      </c>
      <c r="N1730" s="166">
        <v>191.9</v>
      </c>
      <c r="O1730" s="312">
        <v>-1</v>
      </c>
      <c r="P1730" s="127" t="str">
        <f>IF(N1730&lt;0.001,"",IF(O1730=-1,"",O1730/N1730*100-100))</f>
        <v/>
      </c>
      <c r="Q1730" s="166">
        <v>10.4</v>
      </c>
      <c r="R1730" s="312">
        <v>-1</v>
      </c>
      <c r="S1730" s="127" t="str">
        <f>IF(Q1730&lt;0.001,"",IF(R1730=-1,"",R1730/Q1730*100-100))</f>
        <v/>
      </c>
      <c r="T1730" s="166">
        <v>0.2</v>
      </c>
      <c r="U1730" s="312">
        <v>-1</v>
      </c>
      <c r="V1730" s="127" t="str">
        <f>IF(T1730&lt;0.001,"",IF(U1730=-1,"",U1730/T1730*100-100))</f>
        <v/>
      </c>
    </row>
    <row r="1731" spans="1:28" ht="15.75" customHeight="1" thickBot="1">
      <c r="A1731" s="136" t="str">
        <f>F1727&amp;"m03"</f>
        <v>DSVNm03</v>
      </c>
      <c r="B1731" s="146" t="str">
        <f>IF($F$1="de",headings!$C$8,IF($F$1="fr",headings!$B$8,headings!$A$8))</f>
        <v>March</v>
      </c>
      <c r="C1731" s="295">
        <v>921.9</v>
      </c>
      <c r="D1731" s="312">
        <v>-1</v>
      </c>
      <c r="E1731" s="129" t="str">
        <f>IF(C1731&lt;0.001,"",IF(D1731=-1,"",D1731/C1731*100-100))</f>
        <v/>
      </c>
      <c r="F1731" s="130">
        <v>337.8</v>
      </c>
      <c r="G1731" s="312">
        <v>-1</v>
      </c>
      <c r="H1731" s="129" t="str">
        <f>IF(F1731&lt;0.001,"",IF(G1731=-1,"",G1731/F1731*100-100))</f>
        <v/>
      </c>
      <c r="I1731" s="168">
        <v>-1</v>
      </c>
      <c r="J1731" s="366">
        <v>-1</v>
      </c>
      <c r="K1731" s="168">
        <v>739.9</v>
      </c>
      <c r="L1731" s="312">
        <v>-1</v>
      </c>
      <c r="M1731" s="129" t="str">
        <f>IF(K1731&lt;0.001,"",IF(L1731=-1,"",L1731/K1731*100-100))</f>
        <v/>
      </c>
      <c r="N1731" s="168">
        <v>384.5</v>
      </c>
      <c r="O1731" s="312">
        <v>-1</v>
      </c>
      <c r="P1731" s="129" t="str">
        <f>IF(N1731&lt;0.001,"",IF(O1731=-1,"",O1731/N1731*100-100))</f>
        <v/>
      </c>
      <c r="Q1731" s="168">
        <v>20.5</v>
      </c>
      <c r="R1731" s="312">
        <v>-1</v>
      </c>
      <c r="S1731" s="129" t="str">
        <f>IF(Q1731&lt;0.001,"",IF(R1731=-1,"",R1731/Q1731*100-100))</f>
        <v/>
      </c>
      <c r="T1731" s="168">
        <v>0.4</v>
      </c>
      <c r="U1731" s="312">
        <v>-1</v>
      </c>
      <c r="V1731" s="129" t="str">
        <f>IF(T1731&lt;0.001,"",IF(U1731=-1,"",U1731/T1731*100-100))</f>
        <v/>
      </c>
    </row>
    <row r="1732" spans="1:28" ht="15.75" customHeight="1" thickTop="1">
      <c r="A1732" s="136" t="str">
        <f>F1727&amp;"m04"</f>
        <v>DSVNm04</v>
      </c>
      <c r="B1732" s="146" t="str">
        <f>IF($F$1="de",headings!$C$9,IF($F$1="fr",headings!$B$9,headings!$A$9))</f>
        <v>April</v>
      </c>
      <c r="C1732" s="309">
        <v>960.6</v>
      </c>
      <c r="D1732" s="310">
        <v>-1</v>
      </c>
      <c r="E1732" s="124" t="s">
        <v>246</v>
      </c>
      <c r="F1732" s="123">
        <v>316.89999999999998</v>
      </c>
      <c r="G1732" s="310">
        <v>-1</v>
      </c>
      <c r="H1732" s="124" t="s">
        <v>246</v>
      </c>
      <c r="I1732" s="164">
        <v>-1</v>
      </c>
      <c r="J1732" s="364">
        <v>-1</v>
      </c>
      <c r="K1732" s="164">
        <v>703.3</v>
      </c>
      <c r="L1732" s="310">
        <v>-1</v>
      </c>
      <c r="M1732" s="124" t="s">
        <v>246</v>
      </c>
      <c r="N1732" s="164">
        <v>338.5</v>
      </c>
      <c r="O1732" s="310">
        <v>-1</v>
      </c>
      <c r="P1732" s="124" t="s">
        <v>246</v>
      </c>
      <c r="Q1732" s="164">
        <v>19.600000000000001</v>
      </c>
      <c r="R1732" s="310">
        <v>-1</v>
      </c>
      <c r="S1732" s="124" t="s">
        <v>246</v>
      </c>
      <c r="T1732" s="164">
        <v>0.4</v>
      </c>
      <c r="U1732" s="310">
        <v>-1</v>
      </c>
      <c r="V1732" s="124" t="s">
        <v>246</v>
      </c>
    </row>
    <row r="1733" spans="1:28" ht="15.75" customHeight="1">
      <c r="A1733" s="136" t="str">
        <f>F1727&amp;"m05"</f>
        <v>DSVNm05</v>
      </c>
      <c r="B1733" s="146" t="str">
        <f>IF($F$1="de",headings!$C$10,IF($F$1="fr",headings!$B$10,headings!$A$10))</f>
        <v>May</v>
      </c>
      <c r="C1733" s="294">
        <v>951.9</v>
      </c>
      <c r="D1733" s="312">
        <v>-1</v>
      </c>
      <c r="E1733" s="127" t="s">
        <v>246</v>
      </c>
      <c r="F1733" s="126">
        <v>364.8</v>
      </c>
      <c r="G1733" s="312">
        <v>-1</v>
      </c>
      <c r="H1733" s="127" t="s">
        <v>246</v>
      </c>
      <c r="I1733" s="166">
        <v>-1</v>
      </c>
      <c r="J1733" s="365">
        <v>-1</v>
      </c>
      <c r="K1733" s="166">
        <v>705.9</v>
      </c>
      <c r="L1733" s="312">
        <v>-1</v>
      </c>
      <c r="M1733" s="127" t="s">
        <v>246</v>
      </c>
      <c r="N1733" s="166">
        <v>345.7</v>
      </c>
      <c r="O1733" s="312">
        <v>-1</v>
      </c>
      <c r="P1733" s="127" t="s">
        <v>246</v>
      </c>
      <c r="Q1733" s="166">
        <v>22.4</v>
      </c>
      <c r="R1733" s="312">
        <v>-1</v>
      </c>
      <c r="S1733" s="127" t="s">
        <v>246</v>
      </c>
      <c r="T1733" s="166">
        <v>0.6</v>
      </c>
      <c r="U1733" s="312">
        <v>-1</v>
      </c>
      <c r="V1733" s="127" t="s">
        <v>246</v>
      </c>
    </row>
    <row r="1734" spans="1:28" ht="15.75" customHeight="1" thickBot="1">
      <c r="A1734" s="136" t="str">
        <f>F1727&amp;"m06"</f>
        <v>DSVNm06</v>
      </c>
      <c r="B1734" s="146" t="str">
        <f>IF($F$1="de",headings!$C$11,IF($F$1="fr",headings!$B$11,headings!$A$11))</f>
        <v>June</v>
      </c>
      <c r="C1734" s="295">
        <v>1253.7</v>
      </c>
      <c r="D1734" s="312">
        <v>-1</v>
      </c>
      <c r="E1734" s="129" t="s">
        <v>246</v>
      </c>
      <c r="F1734" s="130">
        <v>520</v>
      </c>
      <c r="G1734" s="312">
        <v>-1</v>
      </c>
      <c r="H1734" s="129" t="s">
        <v>246</v>
      </c>
      <c r="I1734" s="168">
        <v>-1</v>
      </c>
      <c r="J1734" s="366">
        <v>-1</v>
      </c>
      <c r="K1734" s="168">
        <v>577.70000000000005</v>
      </c>
      <c r="L1734" s="312">
        <v>-1</v>
      </c>
      <c r="M1734" s="129" t="s">
        <v>246</v>
      </c>
      <c r="N1734" s="168">
        <v>308.60000000000002</v>
      </c>
      <c r="O1734" s="312">
        <v>-1</v>
      </c>
      <c r="P1734" s="129" t="s">
        <v>246</v>
      </c>
      <c r="Q1734" s="168">
        <v>10.4</v>
      </c>
      <c r="R1734" s="312">
        <v>-1</v>
      </c>
      <c r="S1734" s="129" t="s">
        <v>246</v>
      </c>
      <c r="T1734" s="168">
        <v>0.4</v>
      </c>
      <c r="U1734" s="312">
        <v>-1</v>
      </c>
      <c r="V1734" s="129" t="s">
        <v>246</v>
      </c>
    </row>
    <row r="1735" spans="1:28" ht="15.75" customHeight="1" thickTop="1">
      <c r="A1735" s="136" t="str">
        <f>F1727&amp;"m07"</f>
        <v>DSVNm07</v>
      </c>
      <c r="B1735" s="146" t="str">
        <f>IF($F$1="de",headings!$C$12,IF($F$1="fr",headings!$B$12,headings!$A$12))</f>
        <v>July</v>
      </c>
      <c r="C1735" s="309">
        <v>1253.0999999999999</v>
      </c>
      <c r="D1735" s="310">
        <v>-1</v>
      </c>
      <c r="E1735" s="127" t="s">
        <v>246</v>
      </c>
      <c r="F1735" s="123">
        <v>517</v>
      </c>
      <c r="G1735" s="310">
        <v>-1</v>
      </c>
      <c r="H1735" s="127" t="s">
        <v>246</v>
      </c>
      <c r="I1735" s="164">
        <v>-1</v>
      </c>
      <c r="J1735" s="364">
        <v>-1</v>
      </c>
      <c r="K1735" s="164">
        <v>605.6</v>
      </c>
      <c r="L1735" s="310">
        <v>-1</v>
      </c>
      <c r="M1735" s="127" t="s">
        <v>246</v>
      </c>
      <c r="N1735" s="164">
        <v>326.3</v>
      </c>
      <c r="O1735" s="310">
        <v>-1</v>
      </c>
      <c r="P1735" s="127" t="s">
        <v>246</v>
      </c>
      <c r="Q1735" s="164">
        <v>5.6</v>
      </c>
      <c r="R1735" s="310">
        <v>-1</v>
      </c>
      <c r="S1735" s="127" t="s">
        <v>246</v>
      </c>
      <c r="T1735" s="164">
        <v>0.4</v>
      </c>
      <c r="U1735" s="310">
        <v>-1</v>
      </c>
      <c r="V1735" s="127" t="s">
        <v>246</v>
      </c>
    </row>
    <row r="1736" spans="1:28" ht="15.75" customHeight="1">
      <c r="A1736" s="136" t="str">
        <f>F1727&amp;"m08"</f>
        <v>DSVNm08</v>
      </c>
      <c r="B1736" s="146" t="str">
        <f>IF($F$1="de",headings!$C$13,IF($F$1="fr",headings!$B$13,headings!$A$13))</f>
        <v>August</v>
      </c>
      <c r="C1736" s="294">
        <v>1021.3</v>
      </c>
      <c r="D1736" s="312">
        <v>-1</v>
      </c>
      <c r="E1736" s="127" t="s">
        <v>246</v>
      </c>
      <c r="F1736" s="126">
        <v>382.6</v>
      </c>
      <c r="G1736" s="312">
        <v>-1</v>
      </c>
      <c r="H1736" s="127" t="s">
        <v>246</v>
      </c>
      <c r="I1736" s="166">
        <v>-1</v>
      </c>
      <c r="J1736" s="365">
        <v>-1</v>
      </c>
      <c r="K1736" s="166">
        <v>690.4</v>
      </c>
      <c r="L1736" s="312">
        <v>-1</v>
      </c>
      <c r="M1736" s="127" t="s">
        <v>246</v>
      </c>
      <c r="N1736" s="166">
        <v>328.1</v>
      </c>
      <c r="O1736" s="312">
        <v>-1</v>
      </c>
      <c r="P1736" s="127" t="s">
        <v>246</v>
      </c>
      <c r="Q1736" s="166">
        <v>1.6</v>
      </c>
      <c r="R1736" s="312">
        <v>-1</v>
      </c>
      <c r="S1736" s="127" t="s">
        <v>246</v>
      </c>
      <c r="T1736" s="166">
        <v>0.02</v>
      </c>
      <c r="U1736" s="312">
        <v>-1</v>
      </c>
      <c r="V1736" s="127" t="s">
        <v>246</v>
      </c>
    </row>
    <row r="1737" spans="1:28" ht="15.75" customHeight="1" thickBot="1">
      <c r="A1737" s="136" t="str">
        <f>F1727&amp;"m09"</f>
        <v>DSVNm09</v>
      </c>
      <c r="B1737" s="146" t="str">
        <f>IF($F$1="de",headings!$C$14,IF($F$1="fr",headings!$B$14,headings!$A$14))</f>
        <v>September</v>
      </c>
      <c r="C1737" s="295">
        <v>839.3</v>
      </c>
      <c r="D1737" s="312">
        <v>-1</v>
      </c>
      <c r="E1737" s="129" t="s">
        <v>246</v>
      </c>
      <c r="F1737" s="130">
        <v>274.39999999999998</v>
      </c>
      <c r="G1737" s="312">
        <v>-1</v>
      </c>
      <c r="H1737" s="129" t="s">
        <v>246</v>
      </c>
      <c r="I1737" s="168">
        <v>-1</v>
      </c>
      <c r="J1737" s="366">
        <v>-1</v>
      </c>
      <c r="K1737" s="168">
        <v>585.4</v>
      </c>
      <c r="L1737" s="312">
        <v>-1</v>
      </c>
      <c r="M1737" s="129" t="s">
        <v>246</v>
      </c>
      <c r="N1737" s="168">
        <v>304.39999999999998</v>
      </c>
      <c r="O1737" s="312">
        <v>-1</v>
      </c>
      <c r="P1737" s="129" t="s">
        <v>246</v>
      </c>
      <c r="Q1737" s="168">
        <v>11.5</v>
      </c>
      <c r="R1737" s="312">
        <v>-1</v>
      </c>
      <c r="S1737" s="129" t="s">
        <v>246</v>
      </c>
      <c r="T1737" s="168">
        <v>0.1</v>
      </c>
      <c r="U1737" s="312">
        <v>-1</v>
      </c>
      <c r="V1737" s="129" t="s">
        <v>246</v>
      </c>
    </row>
    <row r="1738" spans="1:28" ht="15.75" customHeight="1" thickTop="1">
      <c r="A1738" s="136" t="str">
        <f>F1727&amp;"m10"</f>
        <v>DSVNm10</v>
      </c>
      <c r="B1738" s="146" t="str">
        <f>IF($F$1="de",headings!$C$15,IF($F$1="fr",headings!$B$15,headings!$A$15))</f>
        <v>October</v>
      </c>
      <c r="C1738" s="309">
        <v>-1</v>
      </c>
      <c r="D1738" s="310">
        <v>-1</v>
      </c>
      <c r="E1738" s="127" t="s">
        <v>246</v>
      </c>
      <c r="F1738" s="126">
        <v>-1</v>
      </c>
      <c r="G1738" s="310">
        <v>-1</v>
      </c>
      <c r="H1738" s="127" t="s">
        <v>246</v>
      </c>
      <c r="I1738" s="164">
        <v>-1</v>
      </c>
      <c r="J1738" s="364">
        <v>-1</v>
      </c>
      <c r="K1738" s="164">
        <v>-1</v>
      </c>
      <c r="L1738" s="310">
        <v>-1</v>
      </c>
      <c r="M1738" s="127" t="s">
        <v>246</v>
      </c>
      <c r="N1738" s="164">
        <v>-1</v>
      </c>
      <c r="O1738" s="310">
        <v>-1</v>
      </c>
      <c r="P1738" s="127" t="s">
        <v>246</v>
      </c>
      <c r="Q1738" s="164">
        <v>-1</v>
      </c>
      <c r="R1738" s="310">
        <v>-1</v>
      </c>
      <c r="S1738" s="127" t="s">
        <v>246</v>
      </c>
      <c r="T1738" s="164">
        <v>-1</v>
      </c>
      <c r="U1738" s="310">
        <v>-1</v>
      </c>
      <c r="V1738" s="127" t="s">
        <v>246</v>
      </c>
      <c r="X1738" s="137"/>
    </row>
    <row r="1739" spans="1:28" ht="15.75" customHeight="1">
      <c r="A1739" s="136" t="str">
        <f>F1727&amp;"m11"</f>
        <v>DSVNm11</v>
      </c>
      <c r="B1739" s="146" t="str">
        <f>IF($F$1="de",headings!$C$16,IF($F$1="fr",headings!$B$16,headings!$A$16))</f>
        <v>November</v>
      </c>
      <c r="C1739" s="294">
        <v>-1</v>
      </c>
      <c r="D1739" s="312">
        <v>-1</v>
      </c>
      <c r="E1739" s="127" t="s">
        <v>246</v>
      </c>
      <c r="F1739" s="126">
        <v>-1</v>
      </c>
      <c r="G1739" s="312">
        <v>-1</v>
      </c>
      <c r="H1739" s="127" t="s">
        <v>246</v>
      </c>
      <c r="I1739" s="166">
        <v>-1</v>
      </c>
      <c r="J1739" s="365">
        <v>-1</v>
      </c>
      <c r="K1739" s="166">
        <v>-1</v>
      </c>
      <c r="L1739" s="312">
        <v>-1</v>
      </c>
      <c r="M1739" s="127" t="s">
        <v>246</v>
      </c>
      <c r="N1739" s="166">
        <v>-1</v>
      </c>
      <c r="O1739" s="312">
        <v>-1</v>
      </c>
      <c r="P1739" s="127" t="s">
        <v>246</v>
      </c>
      <c r="Q1739" s="166">
        <v>-1</v>
      </c>
      <c r="R1739" s="312">
        <v>-1</v>
      </c>
      <c r="S1739" s="127" t="s">
        <v>246</v>
      </c>
      <c r="T1739" s="166">
        <v>-1</v>
      </c>
      <c r="U1739" s="312">
        <v>-1</v>
      </c>
      <c r="V1739" s="127" t="s">
        <v>246</v>
      </c>
      <c r="X1739" s="137"/>
    </row>
    <row r="1740" spans="1:28" ht="15.75" customHeight="1" thickBot="1">
      <c r="A1740" s="136" t="str">
        <f>F1727&amp;"m12"</f>
        <v>DSVNm12</v>
      </c>
      <c r="B1740" s="146" t="str">
        <f>IF($F$1="de",headings!$C$17,IF($F$1="fr",headings!$B$17,headings!$A$17))</f>
        <v>December</v>
      </c>
      <c r="C1740" s="325">
        <v>-1</v>
      </c>
      <c r="D1740" s="314">
        <v>-1</v>
      </c>
      <c r="E1740" s="129" t="s">
        <v>246</v>
      </c>
      <c r="F1740" s="130">
        <v>-1</v>
      </c>
      <c r="G1740" s="314">
        <v>-1</v>
      </c>
      <c r="H1740" s="129" t="s">
        <v>246</v>
      </c>
      <c r="I1740" s="168">
        <v>-1</v>
      </c>
      <c r="J1740" s="366">
        <v>-1</v>
      </c>
      <c r="K1740" s="168">
        <v>-1</v>
      </c>
      <c r="L1740" s="314">
        <v>-1</v>
      </c>
      <c r="M1740" s="129" t="s">
        <v>246</v>
      </c>
      <c r="N1740" s="168">
        <v>-1</v>
      </c>
      <c r="O1740" s="314">
        <v>-1</v>
      </c>
      <c r="P1740" s="129" t="s">
        <v>246</v>
      </c>
      <c r="Q1740" s="168">
        <v>-1</v>
      </c>
      <c r="R1740" s="314">
        <v>-1</v>
      </c>
      <c r="S1740" s="129" t="s">
        <v>246</v>
      </c>
      <c r="T1740" s="168">
        <v>-1</v>
      </c>
      <c r="U1740" s="314">
        <v>-1</v>
      </c>
      <c r="V1740" s="129" t="s">
        <v>246</v>
      </c>
      <c r="X1740" s="137"/>
    </row>
    <row r="1741" spans="1:28" ht="14.4" thickTop="1" thickBot="1">
      <c r="B1741" s="146"/>
      <c r="C1741" s="169"/>
      <c r="D1741" s="146"/>
      <c r="E1741" s="146"/>
      <c r="F1741" s="169"/>
      <c r="G1741" s="146"/>
      <c r="H1741" s="146"/>
      <c r="I1741" s="146"/>
      <c r="J1741" s="362"/>
      <c r="K1741" s="169"/>
      <c r="L1741" s="146"/>
      <c r="M1741" s="146"/>
      <c r="N1741" s="169"/>
      <c r="O1741" s="146"/>
      <c r="P1741" s="146"/>
      <c r="Q1741" s="169"/>
      <c r="R1741" s="146"/>
      <c r="S1741" s="146"/>
      <c r="T1741" s="169"/>
      <c r="U1741" s="146"/>
      <c r="V1741" s="146"/>
      <c r="X1741" s="137"/>
    </row>
    <row r="1742" spans="1:28" s="137" customFormat="1" ht="15.75" customHeight="1" thickTop="1">
      <c r="A1742" s="137" t="str">
        <f>F1727&amp;"q1"</f>
        <v>DSVNq1</v>
      </c>
      <c r="B1742" s="146" t="str">
        <f>IF($F$1="de",headings!$C$31,IF($F$1="fr",headings!$B$31,headings!$A$31))</f>
        <v>Quarter 1</v>
      </c>
      <c r="C1742" s="283">
        <f>IF(C1731=-1,"-1",C1729+C1730+C1731)</f>
        <v>2649.9</v>
      </c>
      <c r="D1742" s="320" t="str">
        <f>IF(D1731=-1,"-1",D1729+D1730+D1731)</f>
        <v>-1</v>
      </c>
      <c r="E1742" s="358" t="str">
        <f>IF(C1731+C1732+C1733&lt;=0,"",IF(D1731=-1,"",D1742/C1742*100-100))</f>
        <v/>
      </c>
      <c r="F1742" s="172">
        <f>IF(F1731=-1,"-1",F1729+F1730+F1731)</f>
        <v>940.39999999999986</v>
      </c>
      <c r="G1742" s="320" t="str">
        <f>IF(G1731=-1,"-1",G1729+G1730+G1731)</f>
        <v>-1</v>
      </c>
      <c r="H1742" s="358" t="str">
        <f>IF(F1731+F1732+F1733&lt;=0,"",IF(G1731=-1,"",G1742/F1742*100-100))</f>
        <v/>
      </c>
      <c r="I1742" s="320" t="str">
        <f>IF(I1731=-1,"-1",I1729+I1730+I1731)</f>
        <v>-1</v>
      </c>
      <c r="J1742" s="367" t="str">
        <f>IF(J1731=-1,"-1",J1729+J1730+J1731)</f>
        <v>-1</v>
      </c>
      <c r="K1742" s="172">
        <f>IF(K1731=-1,"-1",K1729+K1730+K1731)</f>
        <v>1923.5</v>
      </c>
      <c r="L1742" s="320" t="str">
        <f>IF(L1731=-1,"-1",L1729+L1730+L1731)</f>
        <v>-1</v>
      </c>
      <c r="M1742" s="358" t="str">
        <f>IF(K1731+K1732+K1733&lt;=0,"",IF(L1731=-1,"",L1742/K1742*100-100))</f>
        <v/>
      </c>
      <c r="N1742" s="172">
        <f>IF(N1731=-1,"-1",N1729+N1730+N1731)</f>
        <v>939.2</v>
      </c>
      <c r="O1742" s="320" t="str">
        <f>IF(O1731=-1,"-1",O1729+O1730+O1731)</f>
        <v>-1</v>
      </c>
      <c r="P1742" s="358" t="str">
        <f>IF(N1731+N1732+N1733&lt;=0,"",IF(O1731=-1,"",O1742/N1742*100-100))</f>
        <v/>
      </c>
      <c r="Q1742" s="172">
        <f>IF(Q1731=-1,"-1",Q1729+Q1730+Q1731)</f>
        <v>44.2</v>
      </c>
      <c r="R1742" s="320" t="str">
        <f>IF(R1731=-1,"-1",R1729+R1730+R1731)</f>
        <v>-1</v>
      </c>
      <c r="S1742" s="358" t="str">
        <f>IF(Q1731+Q1732+Q1733&lt;=0,"",IF(R1731=-1,"",R1742/Q1742*100-100))</f>
        <v/>
      </c>
      <c r="T1742" s="172">
        <f>IF(T1731=-1,"-1",T1729+T1730+T1731)</f>
        <v>0.70000000000000007</v>
      </c>
      <c r="U1742" s="320" t="str">
        <f>IF(U1731=-1,"-1",U1729+U1730+U1731)</f>
        <v>-1</v>
      </c>
      <c r="V1742" s="358" t="str">
        <f>IF(T1731+T1732+T1733&lt;=0,"",IF(U1731=-1,"",U1742/T1742*100-100))</f>
        <v/>
      </c>
      <c r="X1742" s="136"/>
      <c r="AA1742" s="244"/>
      <c r="AB1742" s="244"/>
    </row>
    <row r="1743" spans="1:28" s="137" customFormat="1" ht="15.75" customHeight="1">
      <c r="A1743" s="137" t="str">
        <f>F1727&amp;"q2"</f>
        <v>DSVNq2</v>
      </c>
      <c r="B1743" s="146" t="str">
        <f>IF($F$1="de",headings!$C$32,IF($F$1="fr",headings!$B$32,headings!$A$32))</f>
        <v>Quarter 2</v>
      </c>
      <c r="C1743" s="284">
        <f>IF(C1734=-1,"-1",C1732+C1733+C1734)</f>
        <v>3166.2</v>
      </c>
      <c r="D1743" s="323" t="str">
        <f>IF(D1734=-1,"-1",D1732+D1733+D1734)</f>
        <v>-1</v>
      </c>
      <c r="E1743" s="342" t="str">
        <f>IF(C1732+C1733+C1734&lt;=0,"",IF(D1734=-1,"",D1743/C1743*100-100))</f>
        <v/>
      </c>
      <c r="F1743" s="174">
        <f>IF(F1734=-1,"-1",F1732+F1733+F1734)</f>
        <v>1201.7</v>
      </c>
      <c r="G1743" s="323" t="str">
        <f>IF(G1734=-1,"-1",G1732+G1733+G1734)</f>
        <v>-1</v>
      </c>
      <c r="H1743" s="342" t="str">
        <f>IF(F1732+F1733+F1734&lt;=0,"",IF(G1734=-1,"",G1743/F1743*100-100))</f>
        <v/>
      </c>
      <c r="I1743" s="323" t="str">
        <f>IF(I1734=-1,"-1",I1732+I1733+I1734)</f>
        <v>-1</v>
      </c>
      <c r="J1743" s="368" t="str">
        <f>IF(J1734=-1,"-1",J1732+J1733+J1734)</f>
        <v>-1</v>
      </c>
      <c r="K1743" s="174">
        <f>IF(K1734=-1,"-1",K1732+K1733+K1734)</f>
        <v>1986.8999999999999</v>
      </c>
      <c r="L1743" s="323" t="str">
        <f>IF(L1734=-1,"-1",L1732+L1733+L1734)</f>
        <v>-1</v>
      </c>
      <c r="M1743" s="342" t="str">
        <f>IF(K1732+K1733+K1734&lt;=0,"",IF(L1734=-1,"",L1743/K1743*100-100))</f>
        <v/>
      </c>
      <c r="N1743" s="174">
        <f>IF(N1734=-1,"-1",N1732+N1733+N1734)</f>
        <v>992.80000000000007</v>
      </c>
      <c r="O1743" s="323" t="str">
        <f>IF(O1734=-1,"-1",O1732+O1733+O1734)</f>
        <v>-1</v>
      </c>
      <c r="P1743" s="342" t="str">
        <f>IF(N1732+N1733+N1734&lt;=0,"",IF(O1734=-1,"",O1743/N1743*100-100))</f>
        <v/>
      </c>
      <c r="Q1743" s="174">
        <f>IF(Q1734=-1,"-1",Q1732+Q1733+Q1734)</f>
        <v>52.4</v>
      </c>
      <c r="R1743" s="323" t="str">
        <f>IF(R1734=-1,"-1",R1732+R1733+R1734)</f>
        <v>-1</v>
      </c>
      <c r="S1743" s="342" t="str">
        <f>IF(Q1732+Q1733+Q1734&lt;=0,"",IF(R1734=-1,"",R1743/Q1743*100-100))</f>
        <v/>
      </c>
      <c r="T1743" s="174">
        <f>IF(T1734=-1,"-1",T1732+T1733+T1734)</f>
        <v>1.4</v>
      </c>
      <c r="U1743" s="323" t="str">
        <f>IF(U1734=-1,"-1",U1732+U1733+U1734)</f>
        <v>-1</v>
      </c>
      <c r="V1743" s="342" t="str">
        <f>IF(T1732+T1733+T1734&lt;=0,"",IF(U1734=-1,"",U1743/T1743*100-100))</f>
        <v/>
      </c>
      <c r="X1743" s="138"/>
      <c r="AA1743" s="244"/>
      <c r="AB1743" s="244"/>
    </row>
    <row r="1744" spans="1:28" s="137" customFormat="1" ht="15.75" customHeight="1">
      <c r="A1744" s="137" t="str">
        <f>F1727&amp;"q3"</f>
        <v>DSVNq3</v>
      </c>
      <c r="B1744" s="146" t="str">
        <f>IF($F$1="de",headings!$C$33,IF($F$1="fr",headings!$B$33,headings!$A$33))</f>
        <v>Quarter 3</v>
      </c>
      <c r="C1744" s="284">
        <f>IF(C1737=-1,"-1",C1735+C1736+C1737)</f>
        <v>3113.7</v>
      </c>
      <c r="D1744" s="323" t="str">
        <f>IF(D1737=-1,"-1",D1735+D1736+D1737)</f>
        <v>-1</v>
      </c>
      <c r="E1744" s="342" t="str">
        <f>IF(C1735+C1736+C1737&lt;=0,"",IF(D1737=-1,"",D1744/C1744*100-100))</f>
        <v/>
      </c>
      <c r="F1744" s="174">
        <f>IF(F1737=-1,"-1",F1735+F1736+F1737)</f>
        <v>1174</v>
      </c>
      <c r="G1744" s="323" t="str">
        <f>IF(G1737=-1,"-1",G1735+G1736+G1737)</f>
        <v>-1</v>
      </c>
      <c r="H1744" s="342" t="str">
        <f>IF(F1735+F1736+F1737&lt;=0,"",IF(G1737=-1,"",G1744/F1744*100-100))</f>
        <v/>
      </c>
      <c r="I1744" s="323" t="str">
        <f>IF(I1737=-1,"-1",I1735+I1736+I1737)</f>
        <v>-1</v>
      </c>
      <c r="J1744" s="368" t="str">
        <f>IF(J1737=-1,"-1",J1735+J1736+J1737)</f>
        <v>-1</v>
      </c>
      <c r="K1744" s="174">
        <f>IF(K1737=-1,"-1",K1735+K1736+K1737)</f>
        <v>1881.4</v>
      </c>
      <c r="L1744" s="323" t="str">
        <f>IF(L1737=-1,"-1",L1735+L1736+L1737)</f>
        <v>-1</v>
      </c>
      <c r="M1744" s="342" t="str">
        <f>IF(K1735+K1736+K1737&lt;=0,"",IF(L1737=-1,"",L1744/K1744*100-100))</f>
        <v/>
      </c>
      <c r="N1744" s="174">
        <f>IF(N1737=-1,"-1",N1735+N1736+N1737)</f>
        <v>958.80000000000007</v>
      </c>
      <c r="O1744" s="323" t="str">
        <f>IF(O1737=-1,"-1",O1735+O1736+O1737)</f>
        <v>-1</v>
      </c>
      <c r="P1744" s="342" t="str">
        <f>IF(N1735+N1736+N1737&lt;=0,"",IF(O1737=-1,"",O1744/N1744*100-100))</f>
        <v/>
      </c>
      <c r="Q1744" s="174">
        <f>IF(Q1737=-1,"-1",Q1735+Q1736+Q1737)</f>
        <v>18.7</v>
      </c>
      <c r="R1744" s="323" t="str">
        <f>IF(R1737=-1,"-1",R1735+R1736+R1737)</f>
        <v>-1</v>
      </c>
      <c r="S1744" s="342" t="str">
        <f>IF(Q1735+Q1736+Q1737&lt;=0,"",IF(R1737=-1,"",R1744/Q1744*100-100))</f>
        <v/>
      </c>
      <c r="T1744" s="174">
        <f>IF(T1737=-1,"-1",T1735+T1736+T1737)</f>
        <v>0.52</v>
      </c>
      <c r="U1744" s="323" t="str">
        <f>IF(U1737=-1,"-1",U1735+U1736+U1737)</f>
        <v>-1</v>
      </c>
      <c r="V1744" s="342" t="str">
        <f>IF(T1735+T1736+T1737&lt;=0,"",IF(U1737=-1,"",U1744/T1744*100-100))</f>
        <v/>
      </c>
      <c r="X1744" s="136"/>
      <c r="AA1744" s="244"/>
      <c r="AB1744" s="244"/>
    </row>
    <row r="1745" spans="1:28" s="137" customFormat="1" ht="15.75" customHeight="1" thickBot="1">
      <c r="A1745" s="137" t="str">
        <f>F1727&amp;"q4"</f>
        <v>DSVNq4</v>
      </c>
      <c r="B1745" s="146" t="str">
        <f>IF($F$1="de",headings!$C$34,IF($F$1="fr",headings!$B$34,headings!$A$34))</f>
        <v>Quarter 4</v>
      </c>
      <c r="C1745" s="285" t="str">
        <f>IF(C1740=-1,"-1",C1738+C1739+C1740)</f>
        <v>-1</v>
      </c>
      <c r="D1745" s="326" t="str">
        <f>IF(D1740=-1,"-1",D1738+D1739+D1740)</f>
        <v>-1</v>
      </c>
      <c r="E1745" s="341" t="str">
        <f>IF(C1738+C1739+C1740&lt;=0,"",IF(D1740=-1,"",D1745/C1745*100-100))</f>
        <v/>
      </c>
      <c r="F1745" s="176" t="str">
        <f>IF(F1740=-1,"-1",F1738+F1739+F1740)</f>
        <v>-1</v>
      </c>
      <c r="G1745" s="326" t="str">
        <f>IF(G1740=-1,"-1",G1738+G1739+G1740)</f>
        <v>-1</v>
      </c>
      <c r="H1745" s="341" t="str">
        <f>IF(F1738+F1739+F1740&lt;=0,"",IF(G1740=-1,"",G1745/F1745*100-100))</f>
        <v/>
      </c>
      <c r="I1745" s="326" t="str">
        <f>IF(I1740=-1,"-1",I1738+I1739+I1740)</f>
        <v>-1</v>
      </c>
      <c r="J1745" s="369" t="str">
        <f>IF(J1740=-1,"-1",J1738+J1739+J1740)</f>
        <v>-1</v>
      </c>
      <c r="K1745" s="176" t="str">
        <f>IF(K1740=-1,"-1",K1738+K1739+K1740)</f>
        <v>-1</v>
      </c>
      <c r="L1745" s="326" t="str">
        <f>IF(L1740=-1,"-1",L1738+L1739+L1740)</f>
        <v>-1</v>
      </c>
      <c r="M1745" s="341" t="str">
        <f>IF(K1738+K1739+K1740&lt;=0,"",IF(L1740=-1,"",L1745/K1745*100-100))</f>
        <v/>
      </c>
      <c r="N1745" s="176" t="str">
        <f>IF(N1740=-1,"-1",N1738+N1739+N1740)</f>
        <v>-1</v>
      </c>
      <c r="O1745" s="326" t="str">
        <f>IF(O1740=-1,"-1",O1738+O1739+O1740)</f>
        <v>-1</v>
      </c>
      <c r="P1745" s="341" t="str">
        <f>IF(N1738+N1739+N1740&lt;=0,"",IF(O1740=-1,"",O1745/N1745*100-100))</f>
        <v/>
      </c>
      <c r="Q1745" s="176" t="str">
        <f>IF(Q1740=-1,"-1",Q1738+Q1739+Q1740)</f>
        <v>-1</v>
      </c>
      <c r="R1745" s="326" t="str">
        <f>IF(R1740=-1,"-1",R1738+R1739+R1740)</f>
        <v>-1</v>
      </c>
      <c r="S1745" s="341" t="str">
        <f>IF(Q1738+Q1739+Q1740&lt;=0,"",IF(R1740=-1,"",R1745/Q1745*100-100))</f>
        <v/>
      </c>
      <c r="T1745" s="176" t="str">
        <f>IF(T1740=-1,"-1",T1738+T1739+T1740)</f>
        <v>-1</v>
      </c>
      <c r="U1745" s="326" t="str">
        <f>IF(U1740=-1,"-1",U1738+U1739+U1740)</f>
        <v>-1</v>
      </c>
      <c r="V1745" s="341" t="str">
        <f>IF(T1738+T1739+T1740&lt;=0,"",IF(U1740=-1,"",U1745/T1745*100-100))</f>
        <v/>
      </c>
      <c r="X1745" s="136"/>
      <c r="AA1745" s="244"/>
      <c r="AB1745" s="244"/>
    </row>
    <row r="1746" spans="1:28" ht="14.4" thickTop="1" thickBot="1">
      <c r="B1746" s="146"/>
      <c r="C1746" s="158"/>
      <c r="D1746" s="146"/>
      <c r="E1746" s="146"/>
      <c r="F1746" s="158"/>
      <c r="G1746" s="146"/>
      <c r="H1746" s="146"/>
      <c r="I1746" s="146"/>
      <c r="J1746" s="362"/>
      <c r="K1746" s="158"/>
      <c r="L1746" s="146"/>
      <c r="M1746" s="146"/>
      <c r="N1746" s="158"/>
      <c r="O1746" s="146"/>
      <c r="P1746" s="146"/>
      <c r="Q1746" s="158"/>
      <c r="R1746" s="146"/>
      <c r="S1746" s="146"/>
      <c r="T1746" s="158"/>
      <c r="U1746" s="146"/>
      <c r="V1746" s="146"/>
    </row>
    <row r="1747" spans="1:28" s="138" customFormat="1" ht="15.75" customHeight="1" thickTop="1" thickBot="1">
      <c r="A1747" s="138" t="str">
        <f>F1727&amp;"y"</f>
        <v>DSVNy</v>
      </c>
      <c r="B1747" s="152" t="str">
        <f>IF($F$1="de",headings!$C$35,IF($F$1="fr",headings!$B$35,headings!$A$35))</f>
        <v>Full year</v>
      </c>
      <c r="C1747" s="286" t="str">
        <f>IF(C1740=-1,"-1",SUM(C1742:C1745))</f>
        <v>-1</v>
      </c>
      <c r="D1747" s="329" t="str">
        <f>IF(D1740=-1,"-1",SUM(D1742:D1745))</f>
        <v>-1</v>
      </c>
      <c r="E1747" s="343" t="str">
        <f>IF(SUM(C1729:C1740)&lt;=0,"",IF(D1740=-1,"",D1747/C1747*100-100))</f>
        <v/>
      </c>
      <c r="F1747" s="179" t="str">
        <f>IF(F1740=-1,"-1",SUM(F1742:F1745))</f>
        <v>-1</v>
      </c>
      <c r="G1747" s="329" t="str">
        <f>IF(G1740=-1,"-1",SUM(G1742:G1745))</f>
        <v>-1</v>
      </c>
      <c r="H1747" s="343" t="str">
        <f>IF(SUM(F1729:F1740)&lt;=0,"",IF(G1740=-1,"",G1747/F1747*100-100))</f>
        <v/>
      </c>
      <c r="I1747" s="329" t="str">
        <f>IF(I1740=-1,"-1",SUM(I1742:I1745))</f>
        <v>-1</v>
      </c>
      <c r="J1747" s="370" t="str">
        <f>IF(J1740=-1,"-1",SUM(J1742:J1745))</f>
        <v>-1</v>
      </c>
      <c r="K1747" s="179" t="str">
        <f>IF(K1740=-1,"-1",SUM(K1742:K1745))</f>
        <v>-1</v>
      </c>
      <c r="L1747" s="329" t="str">
        <f>IF(L1740=-1,"-1",SUM(L1742:L1745))</f>
        <v>-1</v>
      </c>
      <c r="M1747" s="343" t="str">
        <f>IF(SUM(K1729:K1740)&lt;=0,"",IF(L1740=-1,"",L1747/K1747*100-100))</f>
        <v/>
      </c>
      <c r="N1747" s="179" t="str">
        <f>IF(N1740=-1,"-1",SUM(N1742:N1745))</f>
        <v>-1</v>
      </c>
      <c r="O1747" s="329" t="str">
        <f>IF(O1740=-1,"-1",SUM(O1742:O1745))</f>
        <v>-1</v>
      </c>
      <c r="P1747" s="343" t="str">
        <f>IF(SUM(N1729:N1740)&lt;=0,"",IF(O1740=-1,"",O1747/N1747*100-100))</f>
        <v/>
      </c>
      <c r="Q1747" s="179" t="str">
        <f>IF(Q1740=-1,"-1",SUM(Q1742:Q1745))</f>
        <v>-1</v>
      </c>
      <c r="R1747" s="329" t="str">
        <f>IF(R1740=-1,"-1",SUM(R1742:R1745))</f>
        <v>-1</v>
      </c>
      <c r="S1747" s="343" t="str">
        <f>IF(SUM(Q1729:Q1740)&lt;=0,"",IF(R1740=-1,"",R1747/Q1747*100-100))</f>
        <v/>
      </c>
      <c r="T1747" s="179" t="str">
        <f>IF(T1740=-1,"-1",SUM(T1742:T1745))</f>
        <v>-1</v>
      </c>
      <c r="U1747" s="329" t="str">
        <f>IF(U1740=-1,"-1",SUM(U1742:U1745))</f>
        <v>-1</v>
      </c>
      <c r="V1747" s="343" t="str">
        <f>IF(SUM(T1729:T1740)&lt;=0,"",IF(U1740=-1,"",U1747/T1747*100-100))</f>
        <v/>
      </c>
      <c r="X1747" s="136"/>
    </row>
    <row r="1748" spans="1:28" ht="13.8" thickTop="1">
      <c r="B1748" s="147"/>
      <c r="C1748" s="180"/>
      <c r="D1748" s="180"/>
      <c r="E1748" s="180"/>
      <c r="F1748" s="180"/>
      <c r="G1748" s="180"/>
      <c r="H1748" s="180"/>
      <c r="I1748" s="180"/>
      <c r="J1748" s="180"/>
      <c r="K1748" s="180"/>
      <c r="L1748" s="180"/>
      <c r="M1748" s="180"/>
      <c r="N1748" s="180"/>
      <c r="O1748" s="180"/>
      <c r="P1748" s="180"/>
      <c r="Q1748" s="180"/>
      <c r="R1748" s="180"/>
      <c r="S1748" s="180"/>
      <c r="T1748" s="180"/>
      <c r="U1748" s="149"/>
      <c r="V1748" s="149"/>
    </row>
    <row r="1749" spans="1:28">
      <c r="B1749" s="147"/>
      <c r="C1749" s="180"/>
      <c r="D1749" s="180"/>
      <c r="E1749" s="180"/>
      <c r="F1749" s="180"/>
      <c r="G1749" s="180"/>
      <c r="H1749" s="180"/>
      <c r="I1749" s="180"/>
      <c r="J1749" s="180"/>
      <c r="K1749" s="180"/>
      <c r="L1749" s="180"/>
      <c r="M1749" s="180"/>
      <c r="N1749" s="180"/>
      <c r="O1749" s="180"/>
      <c r="P1749" s="180"/>
      <c r="Q1749" s="180"/>
      <c r="R1749" s="180"/>
      <c r="S1749" s="180"/>
      <c r="T1749" s="180"/>
      <c r="U1749" s="149"/>
      <c r="V1749" s="149"/>
    </row>
    <row r="1750" spans="1:28">
      <c r="B1750" s="152" t="str">
        <f>IF($F$1="de",headings!$C$37,IF($F$1="fr",headings!$B$37,headings!$A$37))</f>
        <v>Comments</v>
      </c>
      <c r="C1750" s="1021"/>
      <c r="D1750" s="1022"/>
      <c r="E1750" s="1022"/>
      <c r="F1750" s="1022"/>
      <c r="G1750" s="1022"/>
      <c r="H1750" s="1022"/>
      <c r="I1750" s="1022"/>
      <c r="J1750" s="1022"/>
      <c r="K1750" s="1022"/>
      <c r="L1750" s="1022"/>
      <c r="M1750" s="1022"/>
      <c r="N1750" s="1022"/>
      <c r="O1750" s="1022"/>
      <c r="P1750" s="1022"/>
      <c r="Q1750" s="1022"/>
      <c r="R1750" s="1022"/>
      <c r="S1750" s="1022"/>
      <c r="T1750" s="1023"/>
      <c r="U1750" s="149"/>
      <c r="V1750" s="149"/>
    </row>
    <row r="1751" spans="1:28">
      <c r="B1751" s="151"/>
      <c r="C1751" s="1024"/>
      <c r="D1751" s="1025"/>
      <c r="E1751" s="1025"/>
      <c r="F1751" s="1025"/>
      <c r="G1751" s="1025"/>
      <c r="H1751" s="1025"/>
      <c r="I1751" s="1025"/>
      <c r="J1751" s="1025"/>
      <c r="K1751" s="1025"/>
      <c r="L1751" s="1025"/>
      <c r="M1751" s="1025"/>
      <c r="N1751" s="1025"/>
      <c r="O1751" s="1025"/>
      <c r="P1751" s="1025"/>
      <c r="Q1751" s="1025"/>
      <c r="R1751" s="1025"/>
      <c r="S1751" s="1025"/>
      <c r="T1751" s="1026"/>
      <c r="U1751" s="149"/>
      <c r="V1751" s="149"/>
    </row>
    <row r="1752" spans="1:28">
      <c r="B1752" s="151"/>
      <c r="C1752" s="1024"/>
      <c r="D1752" s="1025"/>
      <c r="E1752" s="1025"/>
      <c r="F1752" s="1025"/>
      <c r="G1752" s="1025"/>
      <c r="H1752" s="1025"/>
      <c r="I1752" s="1025"/>
      <c r="J1752" s="1025"/>
      <c r="K1752" s="1025"/>
      <c r="L1752" s="1025"/>
      <c r="M1752" s="1025"/>
      <c r="N1752" s="1025"/>
      <c r="O1752" s="1025"/>
      <c r="P1752" s="1025"/>
      <c r="Q1752" s="1025"/>
      <c r="R1752" s="1025"/>
      <c r="S1752" s="1025"/>
      <c r="T1752" s="1026"/>
      <c r="U1752" s="149"/>
      <c r="V1752" s="149"/>
      <c r="X1752" s="141"/>
    </row>
    <row r="1753" spans="1:28">
      <c r="B1753" s="151"/>
      <c r="C1753" s="1027"/>
      <c r="D1753" s="1028"/>
      <c r="E1753" s="1028"/>
      <c r="F1753" s="1028"/>
      <c r="G1753" s="1028"/>
      <c r="H1753" s="1028"/>
      <c r="I1753" s="1028"/>
      <c r="J1753" s="1028"/>
      <c r="K1753" s="1028"/>
      <c r="L1753" s="1028"/>
      <c r="M1753" s="1028"/>
      <c r="N1753" s="1028"/>
      <c r="O1753" s="1028"/>
      <c r="P1753" s="1028"/>
      <c r="Q1753" s="1028"/>
      <c r="R1753" s="1028"/>
      <c r="S1753" s="1028"/>
      <c r="T1753" s="1029"/>
      <c r="U1753" s="149"/>
      <c r="V1753" s="149"/>
      <c r="X1753" s="131"/>
    </row>
    <row r="1754" spans="1:28">
      <c r="B1754" s="151"/>
      <c r="C1754" s="180"/>
      <c r="D1754" s="180"/>
      <c r="E1754" s="180"/>
      <c r="F1754" s="180"/>
      <c r="G1754" s="180"/>
      <c r="H1754" s="180"/>
      <c r="I1754" s="180"/>
      <c r="J1754" s="180"/>
      <c r="K1754" s="180"/>
      <c r="L1754" s="180"/>
      <c r="M1754" s="180"/>
      <c r="N1754" s="180"/>
      <c r="O1754" s="180"/>
      <c r="P1754" s="180"/>
      <c r="Q1754" s="180"/>
      <c r="R1754" s="180"/>
      <c r="S1754" s="180"/>
      <c r="T1754" s="180"/>
      <c r="U1754" s="149"/>
      <c r="V1754" s="149"/>
    </row>
    <row r="1755" spans="1:28">
      <c r="A1755" s="142"/>
      <c r="B1755" s="143"/>
      <c r="C1755" s="181"/>
      <c r="D1755" s="181"/>
      <c r="E1755" s="181"/>
      <c r="F1755" s="181"/>
      <c r="G1755" s="181"/>
      <c r="H1755" s="181"/>
      <c r="I1755" s="181"/>
      <c r="J1755" s="181"/>
      <c r="K1755" s="181"/>
      <c r="L1755" s="181"/>
      <c r="M1755" s="181"/>
      <c r="N1755" s="181"/>
      <c r="O1755" s="181"/>
      <c r="P1755" s="181"/>
      <c r="Q1755" s="181"/>
      <c r="R1755" s="181"/>
      <c r="S1755" s="181"/>
      <c r="T1755" s="181"/>
      <c r="U1755" s="142"/>
      <c r="V1755" s="142"/>
    </row>
    <row r="1756" spans="1:28" s="141" customFormat="1" ht="6.75" customHeight="1">
      <c r="B1756" s="146"/>
      <c r="C1756" s="154"/>
      <c r="D1756" s="154"/>
      <c r="E1756" s="155"/>
      <c r="F1756" s="154"/>
      <c r="G1756" s="154"/>
      <c r="H1756" s="155"/>
      <c r="I1756" s="154"/>
      <c r="J1756" s="154"/>
      <c r="K1756" s="155"/>
      <c r="L1756" s="154"/>
      <c r="M1756" s="154"/>
      <c r="N1756" s="155"/>
      <c r="O1756" s="154"/>
      <c r="P1756" s="154"/>
      <c r="Q1756" s="155"/>
      <c r="R1756" s="154"/>
      <c r="S1756" s="154"/>
      <c r="T1756" s="155"/>
      <c r="U1756" s="147"/>
      <c r="V1756" s="147"/>
      <c r="X1756" s="136"/>
      <c r="AA1756" s="239"/>
      <c r="AB1756" s="239"/>
    </row>
    <row r="1757" spans="1:28" s="131" customFormat="1" ht="17.399999999999999">
      <c r="B1757" s="150" t="str">
        <f>IF($F$1="de",headings!$C$3,IF($F$1="fr",headings!$B$3,headings!$A$3))</f>
        <v>Railway Operator:</v>
      </c>
      <c r="C1757" s="156"/>
      <c r="D1757" s="156"/>
      <c r="E1757" s="156"/>
      <c r="F1757" s="1020" t="s">
        <v>169</v>
      </c>
      <c r="G1757" s="1020"/>
      <c r="H1757" s="1020"/>
      <c r="I1757" s="1020"/>
      <c r="J1757" s="1020"/>
      <c r="K1757" s="157"/>
      <c r="L1757" s="157"/>
      <c r="M1757" s="157"/>
      <c r="N1757" s="157"/>
      <c r="O1757" s="157"/>
      <c r="P1757" s="157"/>
      <c r="Q1757" s="158"/>
      <c r="R1757" s="158"/>
      <c r="S1757" s="158"/>
      <c r="T1757" s="158"/>
      <c r="U1757" s="148"/>
      <c r="V1757" s="148"/>
      <c r="X1757" s="136"/>
      <c r="AA1757" s="243"/>
      <c r="AB1757" s="243"/>
    </row>
    <row r="1758" spans="1:28" ht="6.75" customHeight="1" thickBot="1">
      <c r="B1758" s="146"/>
      <c r="C1758" s="157"/>
      <c r="D1758" s="157"/>
      <c r="E1758" s="159"/>
      <c r="F1758" s="157"/>
      <c r="G1758" s="157"/>
      <c r="H1758" s="180"/>
      <c r="I1758" s="180"/>
      <c r="J1758" s="180"/>
      <c r="K1758" s="157"/>
      <c r="L1758" s="157"/>
      <c r="M1758" s="157"/>
      <c r="N1758" s="157"/>
      <c r="O1758" s="157"/>
      <c r="P1758" s="157"/>
      <c r="Q1758" s="157"/>
      <c r="R1758" s="157"/>
      <c r="S1758" s="157"/>
      <c r="T1758" s="160"/>
      <c r="U1758" s="149"/>
      <c r="V1758" s="149"/>
    </row>
    <row r="1759" spans="1:28" ht="15.75" customHeight="1" thickTop="1">
      <c r="A1759" s="136" t="str">
        <f>F1757&amp;"m01"</f>
        <v>BRCm01</v>
      </c>
      <c r="B1759" s="146" t="str">
        <f>IF($F$1="de",headings!$C$6,IF($F$1="fr",headings!$B$6,headings!$A$6))</f>
        <v>January</v>
      </c>
      <c r="C1759" s="157"/>
      <c r="D1759" s="157"/>
      <c r="E1759" s="157"/>
      <c r="F1759" s="157"/>
      <c r="G1759" s="157"/>
      <c r="H1759" s="180"/>
      <c r="I1759" s="180"/>
      <c r="J1759" s="371"/>
      <c r="K1759" s="164">
        <v>166</v>
      </c>
      <c r="L1759" s="310">
        <v>129</v>
      </c>
      <c r="M1759" s="124">
        <f>IF(K1759&lt;0.001,"",IF(L1759=-1,"",L1759/K1759*100-100))</f>
        <v>-22.289156626506028</v>
      </c>
      <c r="N1759" s="206">
        <v>59</v>
      </c>
      <c r="O1759" s="310">
        <v>45.6</v>
      </c>
      <c r="P1759" s="124">
        <f>IF(N1759&lt;0.001,"",IF(O1759=-1,"",O1759/N1759*100-100))</f>
        <v>-22.711864406779654</v>
      </c>
      <c r="Q1759" s="164">
        <v>7</v>
      </c>
      <c r="R1759" s="310">
        <v>12</v>
      </c>
      <c r="S1759" s="124">
        <f>IF(Q1759&lt;0.001,"",IF(R1759=-1,"",R1759/Q1759*100-100))</f>
        <v>71.428571428571416</v>
      </c>
      <c r="T1759" s="164">
        <v>3.4</v>
      </c>
      <c r="U1759" s="310">
        <v>3.9</v>
      </c>
      <c r="V1759" s="124">
        <f>IF(T1759&lt;0.001,"",IF(U1759=-1,"",U1759/T1759*100-100))</f>
        <v>14.705882352941174</v>
      </c>
    </row>
    <row r="1760" spans="1:28" ht="15.75" customHeight="1">
      <c r="A1760" s="136" t="str">
        <f>F1757&amp;"m02"</f>
        <v>BRCm02</v>
      </c>
      <c r="B1760" s="146" t="str">
        <f>IF($F$1="de",headings!$C$7,IF($F$1="fr",headings!$B$7,headings!$A$7))</f>
        <v>February</v>
      </c>
      <c r="C1760" s="157"/>
      <c r="D1760" s="157"/>
      <c r="E1760" s="157"/>
      <c r="F1760" s="157"/>
      <c r="G1760" s="157"/>
      <c r="H1760" s="180"/>
      <c r="I1760" s="180"/>
      <c r="J1760" s="371"/>
      <c r="K1760" s="166">
        <v>174</v>
      </c>
      <c r="L1760" s="312">
        <v>133</v>
      </c>
      <c r="M1760" s="127">
        <f>IF(K1760&lt;0.001,"",IF(L1760=-1,"",L1760/K1760*100-100))</f>
        <v>-23.563218390804593</v>
      </c>
      <c r="N1760" s="207">
        <v>62</v>
      </c>
      <c r="O1760" s="312">
        <v>45</v>
      </c>
      <c r="P1760" s="127">
        <f>IF(N1760&lt;0.001,"",IF(O1760=-1,"",O1760/N1760*100-100))</f>
        <v>-27.41935483870968</v>
      </c>
      <c r="Q1760" s="166">
        <v>9</v>
      </c>
      <c r="R1760" s="312">
        <v>19.5</v>
      </c>
      <c r="S1760" s="127">
        <f>IF(Q1760&lt;0.001,"",IF(R1760=-1,"",R1760/Q1760*100-100))</f>
        <v>116.66666666666666</v>
      </c>
      <c r="T1760" s="166">
        <v>3.2</v>
      </c>
      <c r="U1760" s="312">
        <v>6.5</v>
      </c>
      <c r="V1760" s="127">
        <f>IF(T1760&lt;0.001,"",IF(U1760=-1,"",U1760/T1760*100-100))</f>
        <v>103.125</v>
      </c>
    </row>
    <row r="1761" spans="1:28" ht="15.75" customHeight="1" thickBot="1">
      <c r="A1761" s="136" t="str">
        <f>F1757&amp;"m03"</f>
        <v>BRCm03</v>
      </c>
      <c r="B1761" s="146" t="str">
        <f>IF($F$1="de",headings!$C$8,IF($F$1="fr",headings!$B$8,headings!$A$8))</f>
        <v>March</v>
      </c>
      <c r="C1761" s="157"/>
      <c r="D1761" s="157"/>
      <c r="E1761" s="157"/>
      <c r="F1761" s="157"/>
      <c r="G1761" s="157"/>
      <c r="H1761" s="180"/>
      <c r="I1761" s="180"/>
      <c r="J1761" s="371"/>
      <c r="K1761" s="168">
        <v>182</v>
      </c>
      <c r="L1761" s="312">
        <v>165</v>
      </c>
      <c r="M1761" s="129">
        <f>IF(K1761&lt;0.001,"",IF(L1761=-1,"",L1761/K1761*100-100))</f>
        <v>-9.340659340659343</v>
      </c>
      <c r="N1761" s="208">
        <v>64</v>
      </c>
      <c r="O1761" s="312">
        <v>58.1</v>
      </c>
      <c r="P1761" s="129">
        <f>IF(N1761&lt;0.001,"",IF(O1761=-1,"",O1761/N1761*100-100))</f>
        <v>-9.21875</v>
      </c>
      <c r="Q1761" s="168">
        <v>18</v>
      </c>
      <c r="R1761" s="312">
        <v>25.5</v>
      </c>
      <c r="S1761" s="129">
        <f>IF(Q1761&lt;0.001,"",IF(R1761=-1,"",R1761/Q1761*100-100))</f>
        <v>41.666666666666686</v>
      </c>
      <c r="T1761" s="168">
        <v>5.2</v>
      </c>
      <c r="U1761" s="312">
        <v>6.8</v>
      </c>
      <c r="V1761" s="129">
        <f>IF(T1761&lt;0.001,"",IF(U1761=-1,"",U1761/T1761*100-100))</f>
        <v>30.769230769230774</v>
      </c>
    </row>
    <row r="1762" spans="1:28" ht="15.75" customHeight="1" thickTop="1">
      <c r="A1762" s="136" t="str">
        <f>F1757&amp;"m04"</f>
        <v>BRCm04</v>
      </c>
      <c r="B1762" s="146" t="str">
        <f>IF($F$1="de",headings!$C$9,IF($F$1="fr",headings!$B$9,headings!$A$9))</f>
        <v>April</v>
      </c>
      <c r="C1762" s="157"/>
      <c r="D1762" s="157"/>
      <c r="E1762" s="157"/>
      <c r="F1762" s="157"/>
      <c r="G1762" s="157"/>
      <c r="H1762" s="180"/>
      <c r="I1762" s="180"/>
      <c r="J1762" s="371"/>
      <c r="K1762" s="164">
        <v>186</v>
      </c>
      <c r="L1762" s="310">
        <v>175</v>
      </c>
      <c r="M1762" s="124">
        <f t="shared" ref="M1762:M1770" si="229">IF(K1762&lt;0.001,"",IF(L1762=-1,"",L1762/K1762*100-100))</f>
        <v>-5.9139784946236489</v>
      </c>
      <c r="N1762" s="206">
        <v>62</v>
      </c>
      <c r="O1762" s="310">
        <v>59</v>
      </c>
      <c r="P1762" s="124">
        <f t="shared" ref="P1762:P1770" si="230">IF(N1762&lt;0.001,"",IF(O1762=-1,"",O1762/N1762*100-100))</f>
        <v>-4.8387096774193452</v>
      </c>
      <c r="Q1762" s="164">
        <v>21</v>
      </c>
      <c r="R1762" s="310">
        <v>43</v>
      </c>
      <c r="S1762" s="124">
        <f t="shared" ref="S1762:S1770" si="231">IF(Q1762&lt;0.001,"",IF(R1762=-1,"",R1762/Q1762*100-100))</f>
        <v>104.76190476190476</v>
      </c>
      <c r="T1762" s="164">
        <v>5.3</v>
      </c>
      <c r="U1762" s="310">
        <v>10.199999999999999</v>
      </c>
      <c r="V1762" s="124">
        <f t="shared" ref="V1762:V1770" si="232">IF(T1762&lt;0.001,"",IF(U1762=-1,"",U1762/T1762*100-100))</f>
        <v>92.452830188679258</v>
      </c>
    </row>
    <row r="1763" spans="1:28" ht="15.75" customHeight="1">
      <c r="A1763" s="136" t="str">
        <f>F1757&amp;"m05"</f>
        <v>BRCm05</v>
      </c>
      <c r="B1763" s="146" t="str">
        <f>IF($F$1="de",headings!$C$10,IF($F$1="fr",headings!$B$10,headings!$A$10))</f>
        <v>May</v>
      </c>
      <c r="C1763" s="157"/>
      <c r="D1763" s="157"/>
      <c r="E1763" s="157"/>
      <c r="F1763" s="157"/>
      <c r="G1763" s="157"/>
      <c r="H1763" s="180"/>
      <c r="I1763" s="180"/>
      <c r="J1763" s="371"/>
      <c r="K1763" s="166">
        <v>200</v>
      </c>
      <c r="L1763" s="312">
        <v>193</v>
      </c>
      <c r="M1763" s="127">
        <f t="shared" si="229"/>
        <v>-3.5</v>
      </c>
      <c r="N1763" s="207">
        <v>70</v>
      </c>
      <c r="O1763" s="312">
        <v>61.6</v>
      </c>
      <c r="P1763" s="127">
        <f t="shared" si="230"/>
        <v>-12</v>
      </c>
      <c r="Q1763" s="166">
        <v>28</v>
      </c>
      <c r="R1763" s="312">
        <v>46.5</v>
      </c>
      <c r="S1763" s="127">
        <f t="shared" si="231"/>
        <v>66.071428571428584</v>
      </c>
      <c r="T1763" s="166">
        <v>8.1999999999999993</v>
      </c>
      <c r="U1763" s="312">
        <v>8.9</v>
      </c>
      <c r="V1763" s="127">
        <f t="shared" si="232"/>
        <v>8.5365853658536679</v>
      </c>
    </row>
    <row r="1764" spans="1:28" ht="15.75" customHeight="1" thickBot="1">
      <c r="A1764" s="136" t="str">
        <f>F1757&amp;"m06"</f>
        <v>BRCm06</v>
      </c>
      <c r="B1764" s="146" t="str">
        <f>IF($F$1="de",headings!$C$11,IF($F$1="fr",headings!$B$11,headings!$A$11))</f>
        <v>June</v>
      </c>
      <c r="C1764" s="157"/>
      <c r="D1764" s="157"/>
      <c r="E1764" s="157"/>
      <c r="F1764" s="157"/>
      <c r="G1764" s="157"/>
      <c r="H1764" s="180"/>
      <c r="I1764" s="180"/>
      <c r="J1764" s="371"/>
      <c r="K1764" s="168">
        <v>173</v>
      </c>
      <c r="L1764" s="312">
        <v>192</v>
      </c>
      <c r="M1764" s="129">
        <f t="shared" si="229"/>
        <v>10.982658959537559</v>
      </c>
      <c r="N1764" s="208">
        <v>56</v>
      </c>
      <c r="O1764" s="312">
        <v>58.2</v>
      </c>
      <c r="P1764" s="129">
        <f t="shared" si="230"/>
        <v>3.9285714285714306</v>
      </c>
      <c r="Q1764" s="168">
        <v>33</v>
      </c>
      <c r="R1764" s="312">
        <v>52.4</v>
      </c>
      <c r="S1764" s="129">
        <f t="shared" si="231"/>
        <v>58.787878787878782</v>
      </c>
      <c r="T1764" s="168">
        <v>5</v>
      </c>
      <c r="U1764" s="312">
        <v>7.3</v>
      </c>
      <c r="V1764" s="129">
        <f t="shared" si="232"/>
        <v>46</v>
      </c>
    </row>
    <row r="1765" spans="1:28" ht="15.75" customHeight="1" thickTop="1">
      <c r="A1765" s="136" t="str">
        <f>F1757&amp;"m07"</f>
        <v>BRCm07</v>
      </c>
      <c r="B1765" s="146" t="str">
        <f>IF($F$1="de",headings!$C$12,IF($F$1="fr",headings!$B$12,headings!$A$12))</f>
        <v>July</v>
      </c>
      <c r="C1765" s="157"/>
      <c r="D1765" s="157"/>
      <c r="E1765" s="157"/>
      <c r="F1765" s="157"/>
      <c r="G1765" s="157"/>
      <c r="H1765" s="180"/>
      <c r="I1765" s="180"/>
      <c r="J1765" s="371"/>
      <c r="K1765" s="164">
        <v>147</v>
      </c>
      <c r="L1765" s="310">
        <v>194</v>
      </c>
      <c r="M1765" s="127">
        <f t="shared" si="229"/>
        <v>31.972789115646236</v>
      </c>
      <c r="N1765" s="206">
        <v>48</v>
      </c>
      <c r="O1765" s="310">
        <v>59.3</v>
      </c>
      <c r="P1765" s="127">
        <f t="shared" si="230"/>
        <v>23.541666666666657</v>
      </c>
      <c r="Q1765" s="164">
        <v>35</v>
      </c>
      <c r="R1765" s="310">
        <v>50.9</v>
      </c>
      <c r="S1765" s="127">
        <f t="shared" si="231"/>
        <v>45.428571428571416</v>
      </c>
      <c r="T1765" s="164">
        <v>6.7</v>
      </c>
      <c r="U1765" s="310">
        <v>8.9</v>
      </c>
      <c r="V1765" s="127">
        <f t="shared" si="232"/>
        <v>32.835820895522403</v>
      </c>
    </row>
    <row r="1766" spans="1:28" ht="15.75" customHeight="1">
      <c r="A1766" s="136" t="str">
        <f>F1757&amp;"m08"</f>
        <v>BRCm08</v>
      </c>
      <c r="B1766" s="146" t="str">
        <f>IF($F$1="de",headings!$C$13,IF($F$1="fr",headings!$B$13,headings!$A$13))</f>
        <v>August</v>
      </c>
      <c r="C1766" s="157"/>
      <c r="D1766" s="157"/>
      <c r="E1766" s="157"/>
      <c r="F1766" s="157"/>
      <c r="G1766" s="157"/>
      <c r="H1766" s="180"/>
      <c r="I1766" s="180"/>
      <c r="J1766" s="371"/>
      <c r="K1766" s="166">
        <v>153</v>
      </c>
      <c r="L1766" s="312">
        <v>201</v>
      </c>
      <c r="M1766" s="127">
        <f t="shared" si="229"/>
        <v>31.372549019607845</v>
      </c>
      <c r="N1766" s="207">
        <v>50</v>
      </c>
      <c r="O1766" s="312">
        <v>62.6</v>
      </c>
      <c r="P1766" s="127">
        <f t="shared" si="230"/>
        <v>25.200000000000003</v>
      </c>
      <c r="Q1766" s="166">
        <v>33</v>
      </c>
      <c r="R1766" s="312">
        <v>53.2</v>
      </c>
      <c r="S1766" s="127">
        <f t="shared" si="231"/>
        <v>61.212121212121218</v>
      </c>
      <c r="T1766" s="166">
        <v>4.3</v>
      </c>
      <c r="U1766" s="312">
        <v>9.9</v>
      </c>
      <c r="V1766" s="127">
        <f t="shared" si="232"/>
        <v>130.23255813953489</v>
      </c>
    </row>
    <row r="1767" spans="1:28" ht="15.75" customHeight="1" thickBot="1">
      <c r="A1767" s="136" t="str">
        <f>F1757&amp;"m09"</f>
        <v>BRCm09</v>
      </c>
      <c r="B1767" s="146" t="str">
        <f>IF($F$1="de",headings!$C$14,IF($F$1="fr",headings!$B$14,headings!$A$14))</f>
        <v>September</v>
      </c>
      <c r="C1767" s="157"/>
      <c r="D1767" s="157"/>
      <c r="E1767" s="157"/>
      <c r="F1767" s="157"/>
      <c r="G1767" s="157"/>
      <c r="H1767" s="180"/>
      <c r="I1767" s="180"/>
      <c r="J1767" s="371"/>
      <c r="K1767" s="168">
        <v>133</v>
      </c>
      <c r="L1767" s="312">
        <v>183</v>
      </c>
      <c r="M1767" s="129">
        <f t="shared" si="229"/>
        <v>37.593984962406012</v>
      </c>
      <c r="N1767" s="208">
        <v>44</v>
      </c>
      <c r="O1767" s="312">
        <v>56.1</v>
      </c>
      <c r="P1767" s="129">
        <f t="shared" si="230"/>
        <v>27.500000000000014</v>
      </c>
      <c r="Q1767" s="168">
        <v>31</v>
      </c>
      <c r="R1767" s="312">
        <v>55.9</v>
      </c>
      <c r="S1767" s="129">
        <f t="shared" si="231"/>
        <v>80.322580645161281</v>
      </c>
      <c r="T1767" s="168">
        <v>5.8</v>
      </c>
      <c r="U1767" s="312">
        <v>11.1</v>
      </c>
      <c r="V1767" s="129">
        <f t="shared" si="232"/>
        <v>91.379310344827587</v>
      </c>
    </row>
    <row r="1768" spans="1:28" ht="15.75" customHeight="1" thickTop="1">
      <c r="A1768" s="136" t="str">
        <f>F1757&amp;"m10"</f>
        <v>BRCm10</v>
      </c>
      <c r="B1768" s="146" t="str">
        <f>IF($F$1="de",headings!$C$15,IF($F$1="fr",headings!$B$15,headings!$A$15))</f>
        <v>October</v>
      </c>
      <c r="C1768" s="157"/>
      <c r="D1768" s="157"/>
      <c r="E1768" s="157"/>
      <c r="F1768" s="157"/>
      <c r="G1768" s="157"/>
      <c r="H1768" s="180"/>
      <c r="I1768" s="180"/>
      <c r="J1768" s="371"/>
      <c r="K1768" s="164">
        <v>103</v>
      </c>
      <c r="L1768" s="310">
        <v>182</v>
      </c>
      <c r="M1768" s="127">
        <f t="shared" si="229"/>
        <v>76.699029126213588</v>
      </c>
      <c r="N1768" s="206">
        <v>31</v>
      </c>
      <c r="O1768" s="310">
        <v>56.4</v>
      </c>
      <c r="P1768" s="127">
        <f t="shared" si="230"/>
        <v>81.935483870967744</v>
      </c>
      <c r="Q1768" s="164">
        <v>28</v>
      </c>
      <c r="R1768" s="310">
        <v>55.6</v>
      </c>
      <c r="S1768" s="127">
        <f t="shared" si="231"/>
        <v>98.571428571428584</v>
      </c>
      <c r="T1768" s="164">
        <v>4.3</v>
      </c>
      <c r="U1768" s="310">
        <v>11.6</v>
      </c>
      <c r="V1768" s="127">
        <f t="shared" si="232"/>
        <v>169.76744186046511</v>
      </c>
      <c r="X1768" s="137"/>
    </row>
    <row r="1769" spans="1:28" ht="15.75" customHeight="1">
      <c r="A1769" s="136" t="str">
        <f>F1757&amp;"m11"</f>
        <v>BRCm11</v>
      </c>
      <c r="B1769" s="146" t="str">
        <f>IF($F$1="de",headings!$C$16,IF($F$1="fr",headings!$B$16,headings!$A$16))</f>
        <v>November</v>
      </c>
      <c r="C1769" s="157"/>
      <c r="D1769" s="157"/>
      <c r="E1769" s="157"/>
      <c r="F1769" s="157"/>
      <c r="G1769" s="157"/>
      <c r="H1769" s="180"/>
      <c r="I1769" s="180"/>
      <c r="J1769" s="371"/>
      <c r="K1769" s="166">
        <v>133</v>
      </c>
      <c r="L1769" s="312">
        <v>166</v>
      </c>
      <c r="M1769" s="127">
        <f t="shared" si="229"/>
        <v>24.812030075187977</v>
      </c>
      <c r="N1769" s="207">
        <v>47</v>
      </c>
      <c r="O1769" s="312">
        <v>56.1</v>
      </c>
      <c r="P1769" s="127">
        <f t="shared" si="230"/>
        <v>19.361702127659569</v>
      </c>
      <c r="Q1769" s="166">
        <v>19</v>
      </c>
      <c r="R1769" s="312">
        <v>32.6</v>
      </c>
      <c r="S1769" s="127">
        <f t="shared" si="231"/>
        <v>71.578947368421041</v>
      </c>
      <c r="T1769" s="166">
        <v>4.9000000000000004</v>
      </c>
      <c r="U1769" s="312">
        <v>6</v>
      </c>
      <c r="V1769" s="127">
        <f t="shared" si="232"/>
        <v>22.448979591836718</v>
      </c>
      <c r="X1769" s="137"/>
    </row>
    <row r="1770" spans="1:28" ht="15.75" customHeight="1" thickBot="1">
      <c r="A1770" s="136" t="str">
        <f>F1757&amp;"m12"</f>
        <v>BRCm12</v>
      </c>
      <c r="B1770" s="146" t="str">
        <f>IF($F$1="de",headings!$C$17,IF($F$1="fr",headings!$B$17,headings!$A$17))</f>
        <v>December</v>
      </c>
      <c r="C1770" s="157"/>
      <c r="D1770" s="157"/>
      <c r="E1770" s="157"/>
      <c r="F1770" s="157"/>
      <c r="G1770" s="157"/>
      <c r="H1770" s="180"/>
      <c r="I1770" s="180"/>
      <c r="J1770" s="371"/>
      <c r="K1770" s="168">
        <v>100</v>
      </c>
      <c r="L1770" s="314">
        <v>156</v>
      </c>
      <c r="M1770" s="129">
        <f t="shared" si="229"/>
        <v>56</v>
      </c>
      <c r="N1770" s="208">
        <v>36</v>
      </c>
      <c r="O1770" s="314">
        <v>52.7</v>
      </c>
      <c r="P1770" s="129">
        <f t="shared" si="230"/>
        <v>46.388888888888914</v>
      </c>
      <c r="Q1770" s="168">
        <v>10</v>
      </c>
      <c r="R1770" s="314">
        <v>36.299999999999997</v>
      </c>
      <c r="S1770" s="129">
        <f t="shared" si="231"/>
        <v>263</v>
      </c>
      <c r="T1770" s="168">
        <v>2.5</v>
      </c>
      <c r="U1770" s="314">
        <v>9.6999999999999993</v>
      </c>
      <c r="V1770" s="129">
        <f t="shared" si="232"/>
        <v>288</v>
      </c>
      <c r="X1770" s="137"/>
    </row>
    <row r="1771" spans="1:28" ht="14.4" thickTop="1" thickBot="1">
      <c r="B1771" s="146"/>
      <c r="C1771" s="157"/>
      <c r="D1771" s="157"/>
      <c r="E1771" s="157"/>
      <c r="F1771" s="157"/>
      <c r="G1771" s="157"/>
      <c r="H1771" s="180"/>
      <c r="I1771" s="180"/>
      <c r="J1771" s="180"/>
      <c r="K1771" s="169"/>
      <c r="L1771" s="146"/>
      <c r="M1771" s="146"/>
      <c r="N1771" s="169"/>
      <c r="O1771" s="146"/>
      <c r="P1771" s="146"/>
      <c r="Q1771" s="169"/>
      <c r="R1771" s="146"/>
      <c r="S1771" s="146"/>
      <c r="T1771" s="169"/>
      <c r="U1771" s="146"/>
      <c r="V1771" s="146"/>
      <c r="X1771" s="137"/>
    </row>
    <row r="1772" spans="1:28" s="137" customFormat="1" ht="15.75" customHeight="1" thickTop="1">
      <c r="A1772" s="137" t="str">
        <f>F1757&amp;"q1"</f>
        <v>BRCq1</v>
      </c>
      <c r="B1772" s="146" t="str">
        <f>IF($F$1="de",headings!$C$31,IF($F$1="fr",headings!$B$31,headings!$A$31))</f>
        <v>Quarter 1</v>
      </c>
      <c r="C1772" s="157"/>
      <c r="D1772" s="157"/>
      <c r="E1772" s="157"/>
      <c r="F1772" s="157"/>
      <c r="G1772" s="157"/>
      <c r="H1772" s="180"/>
      <c r="I1772" s="180"/>
      <c r="J1772" s="371"/>
      <c r="K1772" s="172">
        <f>IF(K1761=-1,"-1",K1759+K1760+K1761)</f>
        <v>522</v>
      </c>
      <c r="L1772" s="320">
        <f>IF(L1761=-1,"-1",L1759+L1760+L1761)</f>
        <v>427</v>
      </c>
      <c r="M1772" s="124">
        <f>IF(K1761+K1762+K1763&lt;=0,"",IF(L1761=-1,"",L1772/K1772*100-100))</f>
        <v>-18.199233716475092</v>
      </c>
      <c r="N1772" s="172">
        <f>IF(N1761=-1,"-1",N1759+N1760+N1761)</f>
        <v>185</v>
      </c>
      <c r="O1772" s="320">
        <f>IF(O1761=-1,"-1",O1759+O1760+O1761)</f>
        <v>148.69999999999999</v>
      </c>
      <c r="P1772" s="124">
        <f>IF(N1761+N1762+N1763&lt;=0,"",IF(O1761=-1,"",O1772/N1772*100-100))</f>
        <v>-19.621621621621628</v>
      </c>
      <c r="Q1772" s="171">
        <f>IF(Q1761=-1,"-1",Q1759+Q1760+Q1761)</f>
        <v>34</v>
      </c>
      <c r="R1772" s="320">
        <f>IF(R1761=-1,"-1",R1759+R1760+R1761)</f>
        <v>57</v>
      </c>
      <c r="S1772" s="124">
        <f>IF(Q1761+Q1762+Q1763&lt;=0,"",IF(R1761=-1,"",R1772/Q1772*100-100))</f>
        <v>67.64705882352942</v>
      </c>
      <c r="T1772" s="171">
        <f>IF(T1761=-1,"-1",T1759+T1760+T1761)</f>
        <v>11.8</v>
      </c>
      <c r="U1772" s="320">
        <f>IF(U1761=-1,"-1",U1759+U1760+U1761)</f>
        <v>17.2</v>
      </c>
      <c r="V1772" s="124">
        <f>IF(T1761+T1762+T1763&lt;=0,"",IF(U1761=-1,"",U1772/T1772*100-100))</f>
        <v>45.762711864406782</v>
      </c>
      <c r="X1772" s="136"/>
      <c r="AA1772" s="244"/>
      <c r="AB1772" s="244"/>
    </row>
    <row r="1773" spans="1:28" s="137" customFormat="1" ht="15.75" customHeight="1">
      <c r="A1773" s="137" t="str">
        <f>F1757&amp;"q2"</f>
        <v>BRCq2</v>
      </c>
      <c r="B1773" s="146" t="str">
        <f>IF($F$1="de",headings!$C$32,IF($F$1="fr",headings!$B$32,headings!$A$32))</f>
        <v>Quarter 2</v>
      </c>
      <c r="C1773" s="157"/>
      <c r="D1773" s="157"/>
      <c r="E1773" s="157"/>
      <c r="F1773" s="157"/>
      <c r="G1773" s="157"/>
      <c r="H1773" s="180"/>
      <c r="I1773" s="180"/>
      <c r="J1773" s="371"/>
      <c r="K1773" s="174">
        <f>IF(K1764=-1,"-1",K1762+K1763+K1764)</f>
        <v>559</v>
      </c>
      <c r="L1773" s="323">
        <v>561</v>
      </c>
      <c r="M1773" s="127">
        <f>IF(K1762+K1763+K1764&lt;=0,"",IF(L1764=-1,"",L1773/K1773*100-100))</f>
        <v>0.35778175313059535</v>
      </c>
      <c r="N1773" s="174">
        <f>IF(N1764=-1,"-1",N1762+N1763+N1764)</f>
        <v>188</v>
      </c>
      <c r="O1773" s="323">
        <f>IF(O1764=-1,"-1",O1762+O1763+O1764)</f>
        <v>178.8</v>
      </c>
      <c r="P1773" s="127">
        <f>IF(N1762+N1763+N1764&lt;=0,"",IF(O1764=-1,"",O1773/N1773*100-100))</f>
        <v>-4.893617021276583</v>
      </c>
      <c r="Q1773" s="173">
        <f>IF(Q1764=-1,"-1",Q1762+Q1763+Q1764)</f>
        <v>82</v>
      </c>
      <c r="R1773" s="323">
        <f>IF(R1764=-1,"-1",R1762+R1763+R1764)</f>
        <v>141.9</v>
      </c>
      <c r="S1773" s="127">
        <f>IF(Q1762+Q1763+Q1764&lt;=0,"",IF(R1764=-1,"",R1773/Q1773*100-100))</f>
        <v>73.048780487804891</v>
      </c>
      <c r="T1773" s="173">
        <f>IF(T1764=-1,"-1",T1762+T1763+T1764)</f>
        <v>18.5</v>
      </c>
      <c r="U1773" s="323">
        <f>IF(U1764=-1,"-1",U1762+U1763+U1764)</f>
        <v>26.400000000000002</v>
      </c>
      <c r="V1773" s="127">
        <f>IF(T1762+T1763+T1764&lt;=0,"",IF(U1764=-1,"",U1773/T1773*100-100))</f>
        <v>42.702702702702709</v>
      </c>
      <c r="X1773" s="138"/>
      <c r="AA1773" s="244"/>
      <c r="AB1773" s="244"/>
    </row>
    <row r="1774" spans="1:28" s="137" customFormat="1" ht="15.75" customHeight="1">
      <c r="A1774" s="137" t="str">
        <f>F1757&amp;"q3"</f>
        <v>BRCq3</v>
      </c>
      <c r="B1774" s="146" t="str">
        <f>IF($F$1="de",headings!$C$33,IF($F$1="fr",headings!$B$33,headings!$A$33))</f>
        <v>Quarter 3</v>
      </c>
      <c r="C1774" s="157"/>
      <c r="D1774" s="157"/>
      <c r="E1774" s="157"/>
      <c r="F1774" s="157"/>
      <c r="G1774" s="157"/>
      <c r="H1774" s="180"/>
      <c r="I1774" s="180"/>
      <c r="J1774" s="371"/>
      <c r="K1774" s="174">
        <f>IF(K1767=-1,"-1",K1765+K1766+K1767)</f>
        <v>433</v>
      </c>
      <c r="L1774" s="323">
        <f>IF(L1767=-1,"-1",L1765+L1766+L1767)</f>
        <v>578</v>
      </c>
      <c r="M1774" s="127">
        <f>IF(K1765+K1766+K1767&lt;=0,"",IF(L1767=-1,"",L1774/K1774*100-100))</f>
        <v>33.487297921478074</v>
      </c>
      <c r="N1774" s="174">
        <f>IF(N1767=-1,"-1",N1765+N1766+N1767)</f>
        <v>142</v>
      </c>
      <c r="O1774" s="323">
        <f>IF(O1767=-1,"-1",O1765+O1766+O1767)</f>
        <v>178</v>
      </c>
      <c r="P1774" s="127">
        <f>IF(N1765+N1766+N1767&lt;=0,"",IF(O1767=-1,"",O1774/N1774*100-100))</f>
        <v>25.35211267605635</v>
      </c>
      <c r="Q1774" s="173">
        <f>IF(Q1767=-1,"-1",Q1765+Q1766+Q1767)</f>
        <v>99</v>
      </c>
      <c r="R1774" s="323">
        <f>IF(R1767=-1,"-1",R1765+R1766+R1767)</f>
        <v>160</v>
      </c>
      <c r="S1774" s="127">
        <f>IF(Q1765+Q1766+Q1767&lt;=0,"",IF(R1767=-1,"",R1774/Q1774*100-100))</f>
        <v>61.616161616161605</v>
      </c>
      <c r="T1774" s="173">
        <f>IF(T1767=-1,"-1",T1765+T1766+T1767)</f>
        <v>16.8</v>
      </c>
      <c r="U1774" s="323">
        <f>IF(U1767=-1,"-1",U1765+U1766+U1767)</f>
        <v>29.9</v>
      </c>
      <c r="V1774" s="127">
        <f>IF(T1765+T1766+T1767&lt;=0,"",IF(U1767=-1,"",U1774/T1774*100-100))</f>
        <v>77.976190476190453</v>
      </c>
      <c r="X1774" s="136"/>
      <c r="AA1774" s="244"/>
      <c r="AB1774" s="244"/>
    </row>
    <row r="1775" spans="1:28" s="137" customFormat="1" ht="15.75" customHeight="1" thickBot="1">
      <c r="A1775" s="137" t="str">
        <f>F1757&amp;"q4"</f>
        <v>BRCq4</v>
      </c>
      <c r="B1775" s="146" t="str">
        <f>IF($F$1="de",headings!$C$34,IF($F$1="fr",headings!$B$34,headings!$A$34))</f>
        <v>Quarter 4</v>
      </c>
      <c r="C1775" s="157"/>
      <c r="D1775" s="157"/>
      <c r="E1775" s="157"/>
      <c r="F1775" s="157"/>
      <c r="G1775" s="157"/>
      <c r="H1775" s="180"/>
      <c r="I1775" s="180"/>
      <c r="J1775" s="371"/>
      <c r="K1775" s="176">
        <f>IF(K1770=-1,"-1",K1768+K1769+K1770)</f>
        <v>336</v>
      </c>
      <c r="L1775" s="326">
        <v>505</v>
      </c>
      <c r="M1775" s="129">
        <f>IF(K1768+K1769+K1770&lt;=0,"",IF(L1770=-1,"",L1775/K1775*100-100))</f>
        <v>50.297619047619037</v>
      </c>
      <c r="N1775" s="176">
        <f>IF(N1770=-1,"-1",N1768+N1769+N1770)</f>
        <v>114</v>
      </c>
      <c r="O1775" s="326">
        <f>IF(O1770=-1,"-1",O1768+O1769+O1770)</f>
        <v>165.2</v>
      </c>
      <c r="P1775" s="129">
        <f>IF(N1768+N1769+N1770&lt;=0,"",IF(O1770=-1,"",O1775/N1775*100-100))</f>
        <v>44.912280701754383</v>
      </c>
      <c r="Q1775" s="175">
        <f>IF(Q1770=-1,"-1",Q1768+Q1769+Q1770)</f>
        <v>57</v>
      </c>
      <c r="R1775" s="326">
        <f>IF(R1770=-1,"-1",R1768+R1769+R1770)</f>
        <v>124.5</v>
      </c>
      <c r="S1775" s="129">
        <f>IF(Q1768+Q1769+Q1770&lt;=0,"",IF(R1770=-1,"",R1775/Q1775*100-100))</f>
        <v>118.42105263157893</v>
      </c>
      <c r="T1775" s="175">
        <f>IF(T1770=-1,"-1",T1768+T1769+T1770)</f>
        <v>11.7</v>
      </c>
      <c r="U1775" s="326">
        <f>IF(U1770=-1,"-1",U1768+U1769+U1770)</f>
        <v>27.3</v>
      </c>
      <c r="V1775" s="129">
        <f>IF(T1768+T1769+T1770&lt;=0,"",IF(U1770=-1,"",U1775/T1775*100-100))</f>
        <v>133.33333333333334</v>
      </c>
      <c r="X1775" s="136"/>
      <c r="AA1775" s="244"/>
      <c r="AB1775" s="244"/>
    </row>
    <row r="1776" spans="1:28" ht="14.4" thickTop="1" thickBot="1">
      <c r="B1776" s="146"/>
      <c r="C1776" s="157"/>
      <c r="D1776" s="157"/>
      <c r="E1776" s="157"/>
      <c r="F1776" s="157"/>
      <c r="G1776" s="157"/>
      <c r="H1776" s="180"/>
      <c r="I1776" s="180"/>
      <c r="J1776" s="180"/>
      <c r="K1776" s="158"/>
      <c r="L1776" s="146"/>
      <c r="M1776" s="555"/>
      <c r="N1776" s="158"/>
      <c r="O1776" s="146"/>
      <c r="P1776" s="555"/>
      <c r="Q1776" s="158"/>
      <c r="R1776" s="146"/>
      <c r="S1776" s="555"/>
      <c r="T1776" s="158"/>
      <c r="U1776" s="146"/>
      <c r="V1776" s="555"/>
    </row>
    <row r="1777" spans="1:24" s="138" customFormat="1" ht="15.75" customHeight="1" thickTop="1" thickBot="1">
      <c r="A1777" s="138" t="str">
        <f>F1757&amp;"y"</f>
        <v>BRCy</v>
      </c>
      <c r="B1777" s="152" t="str">
        <f>IF($F$1="de",headings!$C$35,IF($F$1="fr",headings!$B$35,headings!$A$35))</f>
        <v>Full year</v>
      </c>
      <c r="C1777" s="157"/>
      <c r="D1777" s="157"/>
      <c r="E1777" s="157"/>
      <c r="F1777" s="157"/>
      <c r="G1777" s="157"/>
      <c r="H1777" s="180"/>
      <c r="I1777" s="180"/>
      <c r="J1777" s="180"/>
      <c r="K1777" s="179">
        <f>IF(K1770=-1,"-1",SUM(K1772:K1775))</f>
        <v>1850</v>
      </c>
      <c r="L1777" s="329">
        <f>IF(L1770=-1,"-1",SUM(L1772:L1775))</f>
        <v>2071</v>
      </c>
      <c r="M1777" s="212">
        <f>IF(SUM(K1759:K1770)&lt;=0,"",IF(L1770=-1,"",L1777/K1777*100-100))</f>
        <v>11.945945945945937</v>
      </c>
      <c r="N1777" s="179">
        <f>IF(N1770=-1,"-1",SUM(N1772:N1775))</f>
        <v>629</v>
      </c>
      <c r="O1777" s="329">
        <f>IF(O1770=-1,"-1",SUM(O1772:O1775))</f>
        <v>670.7</v>
      </c>
      <c r="P1777" s="212">
        <f>IF(SUM(N1759:N1770)&lt;=0,"",IF(O1770=-1,"",O1777/N1777*100-100))</f>
        <v>6.6295707472178123</v>
      </c>
      <c r="Q1777" s="178">
        <f>IF(Q1770=-1,"-1",SUM(Q1772:Q1775))</f>
        <v>272</v>
      </c>
      <c r="R1777" s="329">
        <f>IF(R1770=-1,"-1",SUM(R1772:R1775))</f>
        <v>483.4</v>
      </c>
      <c r="S1777" s="212">
        <f>IF(SUM(Q1759:Q1770)&lt;=0,"",IF(R1770=-1,"",R1777/Q1777*100-100))</f>
        <v>77.720588235294116</v>
      </c>
      <c r="T1777" s="178">
        <f>IF(T1770=-1,"-1",SUM(T1772:T1775))</f>
        <v>58.8</v>
      </c>
      <c r="U1777" s="329">
        <f>IF(U1770=-1,"-1",SUM(U1772:U1775))</f>
        <v>100.8</v>
      </c>
      <c r="V1777" s="212">
        <f>IF(SUM(T1759:T1770)&lt;=0,"",IF(U1770=-1,"",U1777/T1777*100-100))</f>
        <v>71.428571428571445</v>
      </c>
      <c r="X1777" s="136"/>
    </row>
    <row r="1778" spans="1:24" ht="13.8" thickTop="1">
      <c r="B1778" s="147"/>
      <c r="C1778" s="180"/>
      <c r="D1778" s="180"/>
      <c r="E1778" s="180"/>
      <c r="F1778" s="180"/>
      <c r="G1778" s="180"/>
      <c r="H1778" s="180"/>
      <c r="I1778" s="180"/>
      <c r="J1778" s="180"/>
      <c r="K1778" s="180"/>
      <c r="L1778" s="180"/>
      <c r="M1778" s="180"/>
      <c r="N1778" s="180"/>
      <c r="O1778" s="180"/>
      <c r="P1778" s="180"/>
      <c r="Q1778" s="180"/>
      <c r="R1778" s="180"/>
      <c r="S1778" s="180"/>
      <c r="T1778" s="180"/>
      <c r="U1778" s="149"/>
      <c r="V1778" s="149"/>
    </row>
    <row r="1779" spans="1:24">
      <c r="B1779" s="147"/>
      <c r="C1779" s="180"/>
      <c r="D1779" s="180"/>
      <c r="E1779" s="180"/>
      <c r="F1779" s="180"/>
      <c r="G1779" s="180"/>
      <c r="H1779" s="180"/>
      <c r="I1779" s="180"/>
      <c r="J1779" s="180"/>
      <c r="K1779" s="180"/>
      <c r="L1779" s="180"/>
      <c r="M1779" s="180"/>
      <c r="N1779" s="180"/>
      <c r="O1779" s="180"/>
      <c r="P1779" s="180"/>
      <c r="Q1779" s="180"/>
      <c r="R1779" s="180"/>
      <c r="S1779" s="180"/>
      <c r="T1779" s="180"/>
      <c r="U1779" s="149"/>
      <c r="V1779" s="149"/>
    </row>
    <row r="1780" spans="1:24">
      <c r="B1780" s="152" t="str">
        <f>IF($F$1="de",headings!$C$37,IF($F$1="fr",headings!$B$37,headings!$A$37))</f>
        <v>Comments</v>
      </c>
      <c r="C1780" s="1021"/>
      <c r="D1780" s="1022"/>
      <c r="E1780" s="1022"/>
      <c r="F1780" s="1022"/>
      <c r="G1780" s="1022"/>
      <c r="H1780" s="1022"/>
      <c r="I1780" s="1022"/>
      <c r="J1780" s="1022"/>
      <c r="K1780" s="1022"/>
      <c r="L1780" s="1022"/>
      <c r="M1780" s="1022"/>
      <c r="N1780" s="1022"/>
      <c r="O1780" s="1022"/>
      <c r="P1780" s="1022"/>
      <c r="Q1780" s="1022"/>
      <c r="R1780" s="1022"/>
      <c r="S1780" s="1022"/>
      <c r="T1780" s="1023"/>
      <c r="U1780" s="149"/>
      <c r="V1780" s="149"/>
    </row>
    <row r="1781" spans="1:24">
      <c r="B1781" s="151"/>
      <c r="C1781" s="1024"/>
      <c r="D1781" s="1025"/>
      <c r="E1781" s="1025"/>
      <c r="F1781" s="1025"/>
      <c r="G1781" s="1025"/>
      <c r="H1781" s="1025"/>
      <c r="I1781" s="1025"/>
      <c r="J1781" s="1025"/>
      <c r="K1781" s="1025"/>
      <c r="L1781" s="1025"/>
      <c r="M1781" s="1025"/>
      <c r="N1781" s="1025"/>
      <c r="O1781" s="1025"/>
      <c r="P1781" s="1025"/>
      <c r="Q1781" s="1025"/>
      <c r="R1781" s="1025"/>
      <c r="S1781" s="1025"/>
      <c r="T1781" s="1026"/>
      <c r="U1781" s="149"/>
      <c r="V1781" s="149"/>
    </row>
    <row r="1782" spans="1:24">
      <c r="B1782" s="151"/>
      <c r="C1782" s="1024"/>
      <c r="D1782" s="1025"/>
      <c r="E1782" s="1025"/>
      <c r="F1782" s="1025"/>
      <c r="G1782" s="1025"/>
      <c r="H1782" s="1025"/>
      <c r="I1782" s="1025"/>
      <c r="J1782" s="1025"/>
      <c r="K1782" s="1025"/>
      <c r="L1782" s="1025"/>
      <c r="M1782" s="1025"/>
      <c r="N1782" s="1025"/>
      <c r="O1782" s="1025"/>
      <c r="P1782" s="1025"/>
      <c r="Q1782" s="1025"/>
      <c r="R1782" s="1025"/>
      <c r="S1782" s="1025"/>
      <c r="T1782" s="1026"/>
      <c r="U1782" s="149"/>
      <c r="V1782" s="149"/>
      <c r="X1782" s="141"/>
    </row>
    <row r="1783" spans="1:24">
      <c r="B1783" s="151"/>
      <c r="C1783" s="1027"/>
      <c r="D1783" s="1028"/>
      <c r="E1783" s="1028"/>
      <c r="F1783" s="1028"/>
      <c r="G1783" s="1028"/>
      <c r="H1783" s="1028"/>
      <c r="I1783" s="1028"/>
      <c r="J1783" s="1028"/>
      <c r="K1783" s="1028"/>
      <c r="L1783" s="1028"/>
      <c r="M1783" s="1028"/>
      <c r="N1783" s="1028"/>
      <c r="O1783" s="1028"/>
      <c r="P1783" s="1028"/>
      <c r="Q1783" s="1028"/>
      <c r="R1783" s="1028"/>
      <c r="S1783" s="1028"/>
      <c r="T1783" s="1029"/>
      <c r="U1783" s="149"/>
      <c r="V1783" s="149"/>
      <c r="X1783" s="131"/>
    </row>
    <row r="1784" spans="1:24">
      <c r="B1784" s="151"/>
      <c r="C1784" s="180"/>
      <c r="D1784" s="180"/>
      <c r="E1784" s="180"/>
      <c r="F1784" s="180"/>
      <c r="G1784" s="180"/>
      <c r="H1784" s="180"/>
      <c r="I1784" s="180"/>
      <c r="J1784" s="180"/>
      <c r="K1784" s="180"/>
      <c r="L1784" s="180"/>
      <c r="M1784" s="180"/>
      <c r="N1784" s="180"/>
      <c r="O1784" s="180"/>
      <c r="P1784" s="180"/>
      <c r="Q1784" s="180"/>
      <c r="R1784" s="180"/>
      <c r="S1784" s="180"/>
      <c r="T1784" s="180"/>
      <c r="U1784" s="149"/>
      <c r="V1784" s="151"/>
    </row>
    <row r="1785" spans="1:24">
      <c r="B1785" s="151"/>
      <c r="C1785" s="180"/>
      <c r="D1785" s="180"/>
      <c r="E1785" s="180"/>
      <c r="F1785" s="180"/>
      <c r="G1785" s="180"/>
      <c r="H1785" s="180"/>
      <c r="I1785" s="180"/>
      <c r="J1785" s="180"/>
      <c r="K1785" s="180"/>
      <c r="L1785" s="180"/>
      <c r="M1785" s="180"/>
      <c r="N1785" s="180"/>
      <c r="O1785" s="180"/>
      <c r="P1785" s="180"/>
      <c r="Q1785" s="180"/>
      <c r="R1785" s="180"/>
      <c r="S1785" s="180"/>
      <c r="T1785" s="180"/>
      <c r="U1785" s="149"/>
      <c r="V1785" s="151"/>
    </row>
    <row r="1786" spans="1:24">
      <c r="B1786" s="151"/>
      <c r="C1786" s="180"/>
      <c r="D1786" s="180"/>
      <c r="E1786" s="180"/>
      <c r="F1786" s="180"/>
      <c r="G1786" s="180"/>
      <c r="H1786" s="180"/>
      <c r="I1786" s="180"/>
      <c r="J1786" s="180"/>
      <c r="K1786" s="180"/>
      <c r="L1786" s="180"/>
      <c r="M1786" s="180"/>
      <c r="N1786" s="180"/>
      <c r="O1786" s="180"/>
      <c r="P1786" s="180"/>
      <c r="Q1786" s="180"/>
      <c r="R1786" s="180"/>
      <c r="S1786" s="180"/>
      <c r="T1786" s="180"/>
      <c r="U1786" s="149"/>
      <c r="V1786" s="151"/>
    </row>
    <row r="1787" spans="1:24">
      <c r="A1787" s="338"/>
      <c r="B1787" s="151"/>
      <c r="C1787" s="180"/>
      <c r="D1787" s="180"/>
      <c r="E1787" s="180"/>
      <c r="F1787" s="180"/>
      <c r="G1787" s="180"/>
      <c r="H1787" s="180"/>
      <c r="I1787" s="180"/>
      <c r="J1787" s="180"/>
      <c r="K1787" s="180"/>
      <c r="L1787" s="180"/>
      <c r="M1787" s="180"/>
      <c r="N1787" s="180"/>
      <c r="O1787" s="180"/>
      <c r="P1787" s="180"/>
      <c r="Q1787" s="180"/>
      <c r="R1787" s="180"/>
      <c r="S1787" s="180"/>
      <c r="T1787" s="180"/>
      <c r="U1787" s="149"/>
      <c r="V1787" s="151"/>
    </row>
    <row r="1788" spans="1:24">
      <c r="A1788" s="338"/>
      <c r="B1788" s="151"/>
      <c r="C1788" s="180"/>
      <c r="D1788" s="180"/>
      <c r="E1788" s="180"/>
      <c r="F1788" s="180"/>
      <c r="G1788" s="180"/>
      <c r="H1788" s="180"/>
      <c r="I1788" s="180"/>
      <c r="J1788" s="180"/>
      <c r="K1788" s="180"/>
      <c r="L1788" s="180"/>
      <c r="M1788" s="180"/>
      <c r="N1788" s="180"/>
      <c r="O1788" s="180"/>
      <c r="P1788" s="180"/>
      <c r="Q1788" s="180"/>
      <c r="R1788" s="180"/>
      <c r="S1788" s="180"/>
      <c r="T1788" s="180"/>
      <c r="U1788" s="149"/>
      <c r="V1788" s="151"/>
    </row>
    <row r="1789" spans="1:24">
      <c r="A1789" s="142"/>
      <c r="B1789" s="143"/>
      <c r="C1789" s="181"/>
      <c r="D1789" s="181"/>
      <c r="E1789" s="181"/>
      <c r="F1789" s="181"/>
      <c r="G1789" s="181"/>
      <c r="H1789" s="181"/>
      <c r="I1789" s="181"/>
      <c r="J1789" s="181"/>
      <c r="K1789" s="181"/>
      <c r="L1789" s="181"/>
      <c r="M1789" s="181"/>
      <c r="N1789" s="181"/>
      <c r="O1789" s="181"/>
      <c r="P1789" s="181"/>
      <c r="Q1789" s="181"/>
      <c r="R1789" s="181"/>
      <c r="S1789" s="181"/>
      <c r="T1789" s="181"/>
      <c r="U1789" s="142"/>
      <c r="V1789" s="142"/>
    </row>
    <row r="1790" spans="1:24">
      <c r="A1790" s="338"/>
      <c r="B1790" s="146"/>
      <c r="C1790" s="154"/>
      <c r="D1790" s="154"/>
      <c r="E1790" s="155"/>
      <c r="F1790" s="154"/>
      <c r="G1790" s="154"/>
      <c r="H1790" s="155"/>
      <c r="I1790" s="154"/>
      <c r="J1790" s="154"/>
      <c r="K1790" s="155"/>
      <c r="L1790" s="154"/>
      <c r="M1790" s="154"/>
      <c r="N1790" s="155"/>
      <c r="O1790" s="154"/>
      <c r="P1790" s="154"/>
      <c r="Q1790" s="155"/>
      <c r="R1790" s="154"/>
      <c r="S1790" s="154"/>
      <c r="T1790" s="155"/>
      <c r="U1790" s="147"/>
      <c r="V1790" s="147"/>
      <c r="W1790" s="141"/>
    </row>
    <row r="1791" spans="1:24" ht="17.399999999999999">
      <c r="A1791" s="340" t="s">
        <v>162</v>
      </c>
      <c r="B1791" s="150"/>
      <c r="C1791" s="156"/>
      <c r="D1791" s="156"/>
      <c r="E1791" s="156"/>
      <c r="F1791" s="1020" t="s">
        <v>16</v>
      </c>
      <c r="G1791" s="1020"/>
      <c r="H1791" s="1020"/>
      <c r="I1791" s="1020"/>
      <c r="J1791" s="1020"/>
      <c r="K1791" s="157"/>
      <c r="L1791" s="157"/>
      <c r="M1791" s="157"/>
      <c r="N1791" s="157"/>
      <c r="O1791" s="157"/>
      <c r="P1791" s="157"/>
      <c r="Q1791" s="158"/>
      <c r="R1791" s="158"/>
      <c r="S1791" s="158"/>
      <c r="T1791" s="158"/>
      <c r="U1791" s="147"/>
      <c r="V1791" s="147"/>
      <c r="W1791" s="131"/>
    </row>
    <row r="1792" spans="1:24" ht="13.8" thickBot="1">
      <c r="A1792" s="339"/>
      <c r="B1792" s="146"/>
      <c r="C1792" s="157"/>
      <c r="D1792" s="157"/>
      <c r="E1792" s="159"/>
      <c r="F1792" s="157"/>
      <c r="G1792" s="157"/>
      <c r="H1792" s="157"/>
      <c r="I1792" s="157"/>
      <c r="J1792" s="157"/>
      <c r="K1792" s="157"/>
      <c r="L1792" s="157"/>
      <c r="M1792" s="157"/>
      <c r="N1792" s="157"/>
      <c r="O1792" s="157"/>
      <c r="P1792" s="157"/>
      <c r="Q1792" s="157"/>
      <c r="R1792" s="157"/>
      <c r="S1792" s="157"/>
      <c r="T1792" s="160"/>
      <c r="U1792" s="147"/>
      <c r="V1792" s="147"/>
    </row>
    <row r="1793" spans="1:29" ht="13.8" thickTop="1">
      <c r="A1793" s="136" t="str">
        <f>F1791&amp;"m01"</f>
        <v>SETRAGm01</v>
      </c>
      <c r="B1793" s="146" t="str">
        <f>IF($F$1="de",headings!$C$6,IF($F$1="fr",headings!$B$6,headings!$A$6))</f>
        <v>January</v>
      </c>
      <c r="C1793" s="293">
        <v>13</v>
      </c>
      <c r="D1793" s="310">
        <v>13</v>
      </c>
      <c r="E1793" s="124">
        <v>0</v>
      </c>
      <c r="F1793" s="123">
        <v>6</v>
      </c>
      <c r="G1793" s="310">
        <v>6</v>
      </c>
      <c r="H1793" s="124">
        <v>0</v>
      </c>
      <c r="I1793" s="164">
        <v>-1</v>
      </c>
      <c r="J1793" s="364">
        <v>-1</v>
      </c>
      <c r="K1793" s="164">
        <v>303</v>
      </c>
      <c r="L1793" s="310">
        <v>-1</v>
      </c>
      <c r="M1793" s="124" t="s">
        <v>246</v>
      </c>
      <c r="N1793" s="164">
        <v>175</v>
      </c>
      <c r="O1793" s="310">
        <v>210</v>
      </c>
      <c r="P1793" s="124">
        <v>20</v>
      </c>
      <c r="Q1793" s="164">
        <v>-1</v>
      </c>
      <c r="R1793" s="310">
        <v>-1</v>
      </c>
      <c r="S1793" s="124" t="s">
        <v>246</v>
      </c>
      <c r="T1793" s="164">
        <v>-1</v>
      </c>
      <c r="U1793" s="310">
        <v>-1</v>
      </c>
      <c r="V1793" s="124" t="s">
        <v>246</v>
      </c>
      <c r="AA1793" s="136"/>
      <c r="AC1793" s="242"/>
    </row>
    <row r="1794" spans="1:29">
      <c r="A1794" s="136" t="str">
        <f>F1791&amp;"m02"</f>
        <v>SETRAGm02</v>
      </c>
      <c r="B1794" s="146" t="str">
        <f>IF($F$1="de",headings!$C$7,IF($F$1="fr",headings!$B$7,headings!$A$7))</f>
        <v>February</v>
      </c>
      <c r="C1794" s="294">
        <v>11</v>
      </c>
      <c r="D1794" s="312">
        <v>11</v>
      </c>
      <c r="E1794" s="127">
        <v>0</v>
      </c>
      <c r="F1794" s="126">
        <v>5</v>
      </c>
      <c r="G1794" s="312">
        <v>5</v>
      </c>
      <c r="H1794" s="127">
        <v>0</v>
      </c>
      <c r="I1794" s="166">
        <v>-1</v>
      </c>
      <c r="J1794" s="365">
        <v>-1</v>
      </c>
      <c r="K1794" s="166">
        <v>238</v>
      </c>
      <c r="L1794" s="312">
        <v>-1</v>
      </c>
      <c r="M1794" s="127" t="s">
        <v>246</v>
      </c>
      <c r="N1794" s="166">
        <v>139</v>
      </c>
      <c r="O1794" s="312">
        <v>138</v>
      </c>
      <c r="P1794" s="127">
        <v>-0.71942446043165376</v>
      </c>
      <c r="Q1794" s="166">
        <v>-1</v>
      </c>
      <c r="R1794" s="312">
        <v>-1</v>
      </c>
      <c r="S1794" s="127" t="s">
        <v>246</v>
      </c>
      <c r="T1794" s="166">
        <v>-1</v>
      </c>
      <c r="U1794" s="312">
        <v>-1</v>
      </c>
      <c r="V1794" s="127" t="s">
        <v>246</v>
      </c>
      <c r="AA1794" s="136"/>
      <c r="AC1794" s="242"/>
    </row>
    <row r="1795" spans="1:29" ht="13.8" thickBot="1">
      <c r="A1795" s="136" t="str">
        <f>F1791&amp;"m03"</f>
        <v>SETRAGm03</v>
      </c>
      <c r="B1795" s="146" t="str">
        <f>IF($F$1="de",headings!$C$8,IF($F$1="fr",headings!$B$8,headings!$A$8))</f>
        <v>March</v>
      </c>
      <c r="C1795" s="295">
        <v>13</v>
      </c>
      <c r="D1795" s="312">
        <v>-1</v>
      </c>
      <c r="E1795" s="129" t="s">
        <v>246</v>
      </c>
      <c r="F1795" s="130">
        <v>6</v>
      </c>
      <c r="G1795" s="312">
        <v>-1</v>
      </c>
      <c r="H1795" s="129" t="s">
        <v>246</v>
      </c>
      <c r="I1795" s="168">
        <v>-1</v>
      </c>
      <c r="J1795" s="366">
        <v>-1</v>
      </c>
      <c r="K1795" s="168">
        <v>305</v>
      </c>
      <c r="L1795" s="312">
        <v>-1</v>
      </c>
      <c r="M1795" s="129" t="s">
        <v>246</v>
      </c>
      <c r="N1795" s="168">
        <v>175</v>
      </c>
      <c r="O1795" s="312">
        <v>-1</v>
      </c>
      <c r="P1795" s="129" t="s">
        <v>246</v>
      </c>
      <c r="Q1795" s="168">
        <v>-1</v>
      </c>
      <c r="R1795" s="312">
        <v>-1</v>
      </c>
      <c r="S1795" s="129" t="s">
        <v>246</v>
      </c>
      <c r="T1795" s="168">
        <v>-1</v>
      </c>
      <c r="U1795" s="312">
        <v>-1</v>
      </c>
      <c r="V1795" s="129" t="s">
        <v>246</v>
      </c>
      <c r="AA1795" s="136"/>
      <c r="AC1795" s="242"/>
    </row>
    <row r="1796" spans="1:29" ht="13.8" thickTop="1">
      <c r="A1796" s="136" t="str">
        <f>F1791&amp;"m04"</f>
        <v>SETRAGm04</v>
      </c>
      <c r="B1796" s="146" t="str">
        <f>IF($F$1="de",headings!$C$9,IF($F$1="fr",headings!$B$9,headings!$A$9))</f>
        <v>April</v>
      </c>
      <c r="C1796" s="309">
        <v>15</v>
      </c>
      <c r="D1796" s="310">
        <v>-1</v>
      </c>
      <c r="E1796" s="124" t="s">
        <v>246</v>
      </c>
      <c r="F1796" s="123">
        <v>7</v>
      </c>
      <c r="G1796" s="310">
        <v>-1</v>
      </c>
      <c r="H1796" s="124" t="s">
        <v>246</v>
      </c>
      <c r="I1796" s="164">
        <v>-1</v>
      </c>
      <c r="J1796" s="364">
        <v>-1</v>
      </c>
      <c r="K1796" s="164">
        <v>298</v>
      </c>
      <c r="L1796" s="310">
        <v>-1</v>
      </c>
      <c r="M1796" s="124" t="s">
        <v>246</v>
      </c>
      <c r="N1796" s="164">
        <v>175</v>
      </c>
      <c r="O1796" s="310">
        <v>-1</v>
      </c>
      <c r="P1796" s="124" t="s">
        <v>246</v>
      </c>
      <c r="Q1796" s="164">
        <v>-1</v>
      </c>
      <c r="R1796" s="310">
        <v>-1</v>
      </c>
      <c r="S1796" s="124" t="s">
        <v>246</v>
      </c>
      <c r="T1796" s="164">
        <v>-1</v>
      </c>
      <c r="U1796" s="310">
        <v>-1</v>
      </c>
      <c r="V1796" s="124" t="s">
        <v>246</v>
      </c>
      <c r="AA1796" s="136"/>
      <c r="AC1796" s="242"/>
    </row>
    <row r="1797" spans="1:29">
      <c r="A1797" s="136" t="str">
        <f>F1791&amp;"m05"</f>
        <v>SETRAGm05</v>
      </c>
      <c r="B1797" s="146" t="str">
        <f>IF($F$1="de",headings!$C$10,IF($F$1="fr",headings!$B$10,headings!$A$10))</f>
        <v>May</v>
      </c>
      <c r="C1797" s="294">
        <v>16</v>
      </c>
      <c r="D1797" s="312">
        <v>-1</v>
      </c>
      <c r="E1797" s="127" t="s">
        <v>246</v>
      </c>
      <c r="F1797" s="126">
        <v>8</v>
      </c>
      <c r="G1797" s="312">
        <v>-1</v>
      </c>
      <c r="H1797" s="127" t="s">
        <v>246</v>
      </c>
      <c r="I1797" s="166">
        <v>-1</v>
      </c>
      <c r="J1797" s="365">
        <v>-1</v>
      </c>
      <c r="K1797" s="166">
        <v>378</v>
      </c>
      <c r="L1797" s="312">
        <v>-1</v>
      </c>
      <c r="M1797" s="127" t="s">
        <v>246</v>
      </c>
      <c r="N1797" s="166">
        <v>224</v>
      </c>
      <c r="O1797" s="312">
        <v>-1</v>
      </c>
      <c r="P1797" s="127" t="s">
        <v>246</v>
      </c>
      <c r="Q1797" s="166">
        <v>-1</v>
      </c>
      <c r="R1797" s="312">
        <v>-1</v>
      </c>
      <c r="S1797" s="127" t="s">
        <v>246</v>
      </c>
      <c r="T1797" s="166">
        <v>-1</v>
      </c>
      <c r="U1797" s="312">
        <v>-1</v>
      </c>
      <c r="V1797" s="127" t="s">
        <v>246</v>
      </c>
      <c r="AA1797" s="136"/>
      <c r="AC1797" s="242"/>
    </row>
    <row r="1798" spans="1:29" ht="13.8" thickBot="1">
      <c r="A1798" s="136" t="str">
        <f>F1791&amp;"m06"</f>
        <v>SETRAGm06</v>
      </c>
      <c r="B1798" s="146" t="str">
        <f>IF($F$1="de",headings!$C$11,IF($F$1="fr",headings!$B$11,headings!$A$11))</f>
        <v>June</v>
      </c>
      <c r="C1798" s="295">
        <v>18</v>
      </c>
      <c r="D1798" s="312">
        <v>-1</v>
      </c>
      <c r="E1798" s="129" t="s">
        <v>246</v>
      </c>
      <c r="F1798" s="130">
        <v>8</v>
      </c>
      <c r="G1798" s="312">
        <v>-1</v>
      </c>
      <c r="H1798" s="129" t="s">
        <v>246</v>
      </c>
      <c r="I1798" s="168">
        <v>-1</v>
      </c>
      <c r="J1798" s="366">
        <v>-1</v>
      </c>
      <c r="K1798" s="168">
        <v>394</v>
      </c>
      <c r="L1798" s="312">
        <v>-1</v>
      </c>
      <c r="M1798" s="129" t="s">
        <v>246</v>
      </c>
      <c r="N1798" s="168">
        <v>233</v>
      </c>
      <c r="O1798" s="312">
        <v>-1</v>
      </c>
      <c r="P1798" s="129" t="s">
        <v>246</v>
      </c>
      <c r="Q1798" s="168">
        <v>-1</v>
      </c>
      <c r="R1798" s="312">
        <v>-1</v>
      </c>
      <c r="S1798" s="129" t="s">
        <v>246</v>
      </c>
      <c r="T1798" s="168">
        <v>-1</v>
      </c>
      <c r="U1798" s="312">
        <v>-1</v>
      </c>
      <c r="V1798" s="129" t="s">
        <v>246</v>
      </c>
      <c r="AA1798" s="136"/>
      <c r="AC1798" s="242"/>
    </row>
    <row r="1799" spans="1:29" ht="13.8" thickTop="1">
      <c r="A1799" s="136" t="str">
        <f>F1791&amp;"m07"</f>
        <v>SETRAGm07</v>
      </c>
      <c r="B1799" s="146" t="str">
        <f>IF($F$1="de",headings!$C$12,IF($F$1="fr",headings!$B$12,headings!$A$12))</f>
        <v>July</v>
      </c>
      <c r="C1799" s="309">
        <v>26</v>
      </c>
      <c r="D1799" s="310">
        <v>-1</v>
      </c>
      <c r="E1799" s="127" t="s">
        <v>246</v>
      </c>
      <c r="F1799" s="123">
        <v>13</v>
      </c>
      <c r="G1799" s="310">
        <v>-1</v>
      </c>
      <c r="H1799" s="127" t="s">
        <v>246</v>
      </c>
      <c r="I1799" s="164">
        <v>-1</v>
      </c>
      <c r="J1799" s="364">
        <v>-1</v>
      </c>
      <c r="K1799" s="164">
        <v>213</v>
      </c>
      <c r="L1799" s="310">
        <v>-1</v>
      </c>
      <c r="M1799" s="127" t="s">
        <v>246</v>
      </c>
      <c r="N1799" s="164">
        <v>124</v>
      </c>
      <c r="O1799" s="310">
        <v>-1</v>
      </c>
      <c r="P1799" s="127" t="s">
        <v>246</v>
      </c>
      <c r="Q1799" s="164">
        <v>-1</v>
      </c>
      <c r="R1799" s="310">
        <v>-1</v>
      </c>
      <c r="S1799" s="127" t="s">
        <v>246</v>
      </c>
      <c r="T1799" s="164">
        <v>-1</v>
      </c>
      <c r="U1799" s="310">
        <v>-1</v>
      </c>
      <c r="V1799" s="127" t="s">
        <v>246</v>
      </c>
      <c r="AA1799" s="136"/>
      <c r="AC1799" s="242"/>
    </row>
    <row r="1800" spans="1:29">
      <c r="A1800" s="136" t="str">
        <f>F1791&amp;"m08"</f>
        <v>SETRAGm08</v>
      </c>
      <c r="B1800" s="146" t="str">
        <f>IF($F$1="de",headings!$C$13,IF($F$1="fr",headings!$B$13,headings!$A$13))</f>
        <v>August</v>
      </c>
      <c r="C1800" s="294">
        <v>29</v>
      </c>
      <c r="D1800" s="312">
        <v>-1</v>
      </c>
      <c r="E1800" s="127" t="s">
        <v>246</v>
      </c>
      <c r="F1800" s="126">
        <v>15</v>
      </c>
      <c r="G1800" s="312">
        <v>-1</v>
      </c>
      <c r="H1800" s="127" t="s">
        <v>246</v>
      </c>
      <c r="I1800" s="166">
        <v>-1</v>
      </c>
      <c r="J1800" s="365">
        <v>-1</v>
      </c>
      <c r="K1800" s="166">
        <v>397</v>
      </c>
      <c r="L1800" s="312">
        <v>-1</v>
      </c>
      <c r="M1800" s="127" t="s">
        <v>246</v>
      </c>
      <c r="N1800" s="166">
        <v>237</v>
      </c>
      <c r="O1800" s="312">
        <v>-1</v>
      </c>
      <c r="P1800" s="127" t="s">
        <v>246</v>
      </c>
      <c r="Q1800" s="166">
        <v>-1</v>
      </c>
      <c r="R1800" s="312">
        <v>-1</v>
      </c>
      <c r="S1800" s="127" t="s">
        <v>246</v>
      </c>
      <c r="T1800" s="166">
        <v>-1</v>
      </c>
      <c r="U1800" s="312">
        <v>-1</v>
      </c>
      <c r="V1800" s="127" t="s">
        <v>246</v>
      </c>
      <c r="AA1800" s="136"/>
      <c r="AC1800" s="242"/>
    </row>
    <row r="1801" spans="1:29" ht="13.8" thickBot="1">
      <c r="A1801" s="136" t="str">
        <f>F1791&amp;"m09"</f>
        <v>SETRAGm09</v>
      </c>
      <c r="B1801" s="146" t="str">
        <f>IF($F$1="de",headings!$C$14,IF($F$1="fr",headings!$B$14,headings!$A$14))</f>
        <v>September</v>
      </c>
      <c r="C1801" s="295">
        <v>26</v>
      </c>
      <c r="D1801" s="312">
        <v>-1</v>
      </c>
      <c r="E1801" s="129" t="s">
        <v>246</v>
      </c>
      <c r="F1801" s="130">
        <v>14</v>
      </c>
      <c r="G1801" s="312">
        <v>-1</v>
      </c>
      <c r="H1801" s="129" t="s">
        <v>246</v>
      </c>
      <c r="I1801" s="168">
        <v>-1</v>
      </c>
      <c r="J1801" s="366">
        <v>-1</v>
      </c>
      <c r="K1801" s="168">
        <v>283</v>
      </c>
      <c r="L1801" s="312">
        <v>-1</v>
      </c>
      <c r="M1801" s="129" t="s">
        <v>246</v>
      </c>
      <c r="N1801" s="168">
        <v>168</v>
      </c>
      <c r="O1801" s="312">
        <v>-1</v>
      </c>
      <c r="P1801" s="129" t="s">
        <v>246</v>
      </c>
      <c r="Q1801" s="168">
        <v>-1</v>
      </c>
      <c r="R1801" s="312">
        <v>-1</v>
      </c>
      <c r="S1801" s="129" t="s">
        <v>246</v>
      </c>
      <c r="T1801" s="168">
        <v>-1</v>
      </c>
      <c r="U1801" s="312">
        <v>-1</v>
      </c>
      <c r="V1801" s="129" t="s">
        <v>246</v>
      </c>
      <c r="AA1801" s="136"/>
      <c r="AC1801" s="242"/>
    </row>
    <row r="1802" spans="1:29" ht="13.8" thickTop="1">
      <c r="A1802" s="136" t="str">
        <f>F1791&amp;"m10"</f>
        <v>SETRAGm10</v>
      </c>
      <c r="B1802" s="146" t="str">
        <f>IF($F$1="de",headings!$C$15,IF($F$1="fr",headings!$B$15,headings!$A$15))</f>
        <v>October</v>
      </c>
      <c r="C1802" s="309">
        <v>22</v>
      </c>
      <c r="D1802" s="310">
        <v>-1</v>
      </c>
      <c r="E1802" s="127" t="s">
        <v>246</v>
      </c>
      <c r="F1802" s="126">
        <v>11</v>
      </c>
      <c r="G1802" s="310">
        <v>-1</v>
      </c>
      <c r="H1802" s="127" t="s">
        <v>246</v>
      </c>
      <c r="I1802" s="164">
        <v>-1</v>
      </c>
      <c r="J1802" s="364">
        <v>-1</v>
      </c>
      <c r="K1802" s="164">
        <v>263</v>
      </c>
      <c r="L1802" s="310">
        <v>-1</v>
      </c>
      <c r="M1802" s="127" t="s">
        <v>246</v>
      </c>
      <c r="N1802" s="164">
        <v>156</v>
      </c>
      <c r="O1802" s="310">
        <v>-1</v>
      </c>
      <c r="P1802" s="127" t="s">
        <v>246</v>
      </c>
      <c r="Q1802" s="164">
        <v>-1</v>
      </c>
      <c r="R1802" s="310">
        <v>-1</v>
      </c>
      <c r="S1802" s="127" t="s">
        <v>246</v>
      </c>
      <c r="T1802" s="164">
        <v>-1</v>
      </c>
      <c r="U1802" s="310">
        <v>-1</v>
      </c>
      <c r="V1802" s="127" t="s">
        <v>246</v>
      </c>
      <c r="AA1802" s="136"/>
      <c r="AC1802" s="242"/>
    </row>
    <row r="1803" spans="1:29">
      <c r="A1803" s="136" t="str">
        <f>F1791&amp;"m11"</f>
        <v>SETRAGm11</v>
      </c>
      <c r="B1803" s="146" t="str">
        <f>IF($F$1="de",headings!$C$16,IF($F$1="fr",headings!$B$16,headings!$A$16))</f>
        <v>November</v>
      </c>
      <c r="C1803" s="294">
        <v>13</v>
      </c>
      <c r="D1803" s="312">
        <v>-1</v>
      </c>
      <c r="E1803" s="127" t="s">
        <v>246</v>
      </c>
      <c r="F1803" s="126">
        <v>6</v>
      </c>
      <c r="G1803" s="312">
        <v>-1</v>
      </c>
      <c r="H1803" s="127" t="s">
        <v>246</v>
      </c>
      <c r="I1803" s="166">
        <v>-1</v>
      </c>
      <c r="J1803" s="365">
        <v>-1</v>
      </c>
      <c r="K1803" s="166">
        <v>317</v>
      </c>
      <c r="L1803" s="312">
        <v>-1</v>
      </c>
      <c r="M1803" s="127" t="s">
        <v>246</v>
      </c>
      <c r="N1803" s="166">
        <v>188</v>
      </c>
      <c r="O1803" s="312">
        <v>-1</v>
      </c>
      <c r="P1803" s="127" t="s">
        <v>246</v>
      </c>
      <c r="Q1803" s="166">
        <v>-1</v>
      </c>
      <c r="R1803" s="312">
        <v>-1</v>
      </c>
      <c r="S1803" s="127" t="s">
        <v>246</v>
      </c>
      <c r="T1803" s="166">
        <v>-1</v>
      </c>
      <c r="U1803" s="312">
        <v>-1</v>
      </c>
      <c r="V1803" s="127" t="s">
        <v>246</v>
      </c>
      <c r="AA1803" s="136"/>
      <c r="AC1803" s="242"/>
    </row>
    <row r="1804" spans="1:29" ht="13.8" thickBot="1">
      <c r="A1804" s="136" t="str">
        <f>F1791&amp;"m12"</f>
        <v>SETRAGm12</v>
      </c>
      <c r="B1804" s="146" t="str">
        <f>IF($F$1="de",headings!$C$17,IF($F$1="fr",headings!$B$17,headings!$A$17))</f>
        <v>December</v>
      </c>
      <c r="C1804" s="325">
        <v>24</v>
      </c>
      <c r="D1804" s="314">
        <v>-1</v>
      </c>
      <c r="E1804" s="129" t="s">
        <v>246</v>
      </c>
      <c r="F1804" s="130">
        <v>12</v>
      </c>
      <c r="G1804" s="314">
        <v>-1</v>
      </c>
      <c r="H1804" s="129" t="s">
        <v>246</v>
      </c>
      <c r="I1804" s="168">
        <v>-1</v>
      </c>
      <c r="J1804" s="366">
        <v>-1</v>
      </c>
      <c r="K1804" s="168">
        <v>405</v>
      </c>
      <c r="L1804" s="314">
        <v>-1</v>
      </c>
      <c r="M1804" s="129" t="s">
        <v>246</v>
      </c>
      <c r="N1804" s="168">
        <v>244</v>
      </c>
      <c r="O1804" s="314">
        <v>-1</v>
      </c>
      <c r="P1804" s="129" t="s">
        <v>246</v>
      </c>
      <c r="Q1804" s="168">
        <v>-1</v>
      </c>
      <c r="R1804" s="314">
        <v>-1</v>
      </c>
      <c r="S1804" s="129" t="s">
        <v>246</v>
      </c>
      <c r="T1804" s="168">
        <v>-1</v>
      </c>
      <c r="U1804" s="314">
        <v>-1</v>
      </c>
      <c r="V1804" s="129" t="s">
        <v>246</v>
      </c>
      <c r="AA1804" s="136"/>
      <c r="AC1804" s="242"/>
    </row>
    <row r="1805" spans="1:29" ht="14.4" thickTop="1" thickBot="1">
      <c r="B1805" s="146"/>
      <c r="C1805" s="169"/>
      <c r="D1805" s="146"/>
      <c r="E1805" s="146"/>
      <c r="F1805" s="169"/>
      <c r="G1805" s="146"/>
      <c r="H1805" s="146"/>
      <c r="I1805" s="146"/>
      <c r="J1805" s="362"/>
      <c r="K1805" s="169"/>
      <c r="L1805" s="146"/>
      <c r="M1805" s="146"/>
      <c r="N1805" s="169"/>
      <c r="O1805" s="146"/>
      <c r="P1805" s="146"/>
      <c r="Q1805" s="169"/>
      <c r="R1805" s="146"/>
      <c r="S1805" s="146"/>
      <c r="T1805" s="169"/>
      <c r="U1805" s="146"/>
      <c r="V1805" s="146"/>
      <c r="AA1805" s="136"/>
      <c r="AC1805" s="242"/>
    </row>
    <row r="1806" spans="1:29" ht="13.8" thickTop="1">
      <c r="A1806" s="137" t="str">
        <f>F1791&amp;"q1"</f>
        <v>SETRAGq1</v>
      </c>
      <c r="B1806" s="146" t="str">
        <f>IF($F$1="de",headings!$C$31,IF($F$1="fr",headings!$B$31,headings!$A$31))</f>
        <v>Quarter 1</v>
      </c>
      <c r="C1806" s="283">
        <v>37</v>
      </c>
      <c r="D1806" s="320" t="s">
        <v>362</v>
      </c>
      <c r="E1806" s="358" t="s">
        <v>246</v>
      </c>
      <c r="F1806" s="172">
        <v>17</v>
      </c>
      <c r="G1806" s="320" t="s">
        <v>362</v>
      </c>
      <c r="H1806" s="358" t="s">
        <v>246</v>
      </c>
      <c r="I1806" s="320" t="s">
        <v>362</v>
      </c>
      <c r="J1806" s="367" t="s">
        <v>362</v>
      </c>
      <c r="K1806" s="172">
        <v>846</v>
      </c>
      <c r="L1806" s="320" t="s">
        <v>362</v>
      </c>
      <c r="M1806" s="358" t="s">
        <v>246</v>
      </c>
      <c r="N1806" s="172">
        <v>489</v>
      </c>
      <c r="O1806" s="320" t="s">
        <v>362</v>
      </c>
      <c r="P1806" s="358" t="s">
        <v>246</v>
      </c>
      <c r="Q1806" s="172" t="s">
        <v>362</v>
      </c>
      <c r="R1806" s="320" t="s">
        <v>362</v>
      </c>
      <c r="S1806" s="358" t="s">
        <v>246</v>
      </c>
      <c r="T1806" s="172" t="s">
        <v>362</v>
      </c>
      <c r="U1806" s="320" t="s">
        <v>362</v>
      </c>
      <c r="V1806" s="358" t="s">
        <v>246</v>
      </c>
      <c r="W1806" s="137"/>
      <c r="AA1806" s="136"/>
      <c r="AC1806" s="242"/>
    </row>
    <row r="1807" spans="1:29">
      <c r="A1807" s="137" t="str">
        <f>F1791&amp;"q2"</f>
        <v>SETRAGq2</v>
      </c>
      <c r="B1807" s="146" t="str">
        <f>IF($F$1="de",headings!$C$32,IF($F$1="fr",headings!$B$32,headings!$A$32))</f>
        <v>Quarter 2</v>
      </c>
      <c r="C1807" s="284">
        <v>49</v>
      </c>
      <c r="D1807" s="323" t="s">
        <v>362</v>
      </c>
      <c r="E1807" s="342" t="s">
        <v>246</v>
      </c>
      <c r="F1807" s="174">
        <v>23</v>
      </c>
      <c r="G1807" s="323" t="s">
        <v>362</v>
      </c>
      <c r="H1807" s="342" t="s">
        <v>246</v>
      </c>
      <c r="I1807" s="323" t="s">
        <v>362</v>
      </c>
      <c r="J1807" s="368" t="s">
        <v>362</v>
      </c>
      <c r="K1807" s="174">
        <v>1070</v>
      </c>
      <c r="L1807" s="323" t="s">
        <v>362</v>
      </c>
      <c r="M1807" s="342" t="s">
        <v>246</v>
      </c>
      <c r="N1807" s="174">
        <v>632</v>
      </c>
      <c r="O1807" s="323" t="s">
        <v>362</v>
      </c>
      <c r="P1807" s="342" t="s">
        <v>246</v>
      </c>
      <c r="Q1807" s="174" t="s">
        <v>362</v>
      </c>
      <c r="R1807" s="323" t="s">
        <v>362</v>
      </c>
      <c r="S1807" s="342" t="s">
        <v>246</v>
      </c>
      <c r="T1807" s="174" t="s">
        <v>362</v>
      </c>
      <c r="U1807" s="323" t="s">
        <v>362</v>
      </c>
      <c r="V1807" s="342" t="s">
        <v>246</v>
      </c>
      <c r="W1807" s="137"/>
      <c r="AA1807" s="136"/>
      <c r="AC1807" s="242"/>
    </row>
    <row r="1808" spans="1:29">
      <c r="A1808" s="137" t="str">
        <f>F1791&amp;"q3"</f>
        <v>SETRAGq3</v>
      </c>
      <c r="B1808" s="146" t="str">
        <f>IF($F$1="de",headings!$C$33,IF($F$1="fr",headings!$B$33,headings!$A$33))</f>
        <v>Quarter 3</v>
      </c>
      <c r="C1808" s="284">
        <v>81</v>
      </c>
      <c r="D1808" s="323" t="s">
        <v>362</v>
      </c>
      <c r="E1808" s="342" t="s">
        <v>246</v>
      </c>
      <c r="F1808" s="174">
        <v>42</v>
      </c>
      <c r="G1808" s="323" t="s">
        <v>362</v>
      </c>
      <c r="H1808" s="342" t="s">
        <v>246</v>
      </c>
      <c r="I1808" s="323" t="s">
        <v>362</v>
      </c>
      <c r="J1808" s="368" t="s">
        <v>362</v>
      </c>
      <c r="K1808" s="174">
        <v>893</v>
      </c>
      <c r="L1808" s="323" t="s">
        <v>362</v>
      </c>
      <c r="M1808" s="342" t="s">
        <v>246</v>
      </c>
      <c r="N1808" s="174">
        <v>529</v>
      </c>
      <c r="O1808" s="323" t="s">
        <v>362</v>
      </c>
      <c r="P1808" s="342" t="s">
        <v>246</v>
      </c>
      <c r="Q1808" s="174" t="s">
        <v>362</v>
      </c>
      <c r="R1808" s="323" t="s">
        <v>362</v>
      </c>
      <c r="S1808" s="342" t="s">
        <v>246</v>
      </c>
      <c r="T1808" s="174" t="s">
        <v>362</v>
      </c>
      <c r="U1808" s="323" t="s">
        <v>362</v>
      </c>
      <c r="V1808" s="342" t="s">
        <v>246</v>
      </c>
      <c r="W1808" s="137"/>
      <c r="AA1808" s="136"/>
      <c r="AC1808" s="242"/>
    </row>
    <row r="1809" spans="1:29" ht="13.8" thickBot="1">
      <c r="A1809" s="137" t="str">
        <f>F1791&amp;"q4"</f>
        <v>SETRAGq4</v>
      </c>
      <c r="B1809" s="146" t="str">
        <f>IF($F$1="de",headings!$C$34,IF($F$1="fr",headings!$B$34,headings!$A$34))</f>
        <v>Quarter 4</v>
      </c>
      <c r="C1809" s="285">
        <v>59</v>
      </c>
      <c r="D1809" s="326" t="s">
        <v>362</v>
      </c>
      <c r="E1809" s="341" t="s">
        <v>246</v>
      </c>
      <c r="F1809" s="176">
        <v>29</v>
      </c>
      <c r="G1809" s="326" t="s">
        <v>362</v>
      </c>
      <c r="H1809" s="341" t="s">
        <v>246</v>
      </c>
      <c r="I1809" s="326" t="s">
        <v>362</v>
      </c>
      <c r="J1809" s="369" t="s">
        <v>362</v>
      </c>
      <c r="K1809" s="176">
        <v>985</v>
      </c>
      <c r="L1809" s="326" t="s">
        <v>362</v>
      </c>
      <c r="M1809" s="341" t="s">
        <v>246</v>
      </c>
      <c r="N1809" s="176">
        <v>588</v>
      </c>
      <c r="O1809" s="326" t="s">
        <v>362</v>
      </c>
      <c r="P1809" s="341" t="s">
        <v>246</v>
      </c>
      <c r="Q1809" s="176" t="s">
        <v>362</v>
      </c>
      <c r="R1809" s="326" t="s">
        <v>362</v>
      </c>
      <c r="S1809" s="341" t="s">
        <v>246</v>
      </c>
      <c r="T1809" s="176" t="s">
        <v>362</v>
      </c>
      <c r="U1809" s="326" t="s">
        <v>362</v>
      </c>
      <c r="V1809" s="341" t="s">
        <v>246</v>
      </c>
      <c r="W1809" s="137"/>
      <c r="AA1809" s="136"/>
      <c r="AC1809" s="242"/>
    </row>
    <row r="1810" spans="1:29" ht="14.4" thickTop="1" thickBot="1">
      <c r="B1810" s="146"/>
      <c r="C1810" s="158"/>
      <c r="D1810" s="146"/>
      <c r="E1810" s="146"/>
      <c r="F1810" s="158"/>
      <c r="G1810" s="146"/>
      <c r="H1810" s="146"/>
      <c r="I1810" s="146"/>
      <c r="J1810" s="362"/>
      <c r="K1810" s="158"/>
      <c r="L1810" s="146"/>
      <c r="M1810" s="146"/>
      <c r="N1810" s="158"/>
      <c r="O1810" s="146"/>
      <c r="P1810" s="146"/>
      <c r="Q1810" s="158"/>
      <c r="R1810" s="146"/>
      <c r="S1810" s="146"/>
      <c r="T1810" s="158"/>
      <c r="U1810" s="146"/>
      <c r="V1810" s="146"/>
      <c r="AA1810" s="136"/>
      <c r="AC1810" s="242"/>
    </row>
    <row r="1811" spans="1:29" ht="14.4" thickTop="1" thickBot="1">
      <c r="A1811" s="138" t="str">
        <f>F1791&amp;"y"</f>
        <v>SETRAGy</v>
      </c>
      <c r="B1811" s="152" t="str">
        <f>IF($F$1="de",headings!$C$35,IF($F$1="fr",headings!$B$35,headings!$A$35))</f>
        <v>Full year</v>
      </c>
      <c r="C1811" s="286">
        <v>226</v>
      </c>
      <c r="D1811" s="329" t="s">
        <v>362</v>
      </c>
      <c r="E1811" s="343" t="s">
        <v>246</v>
      </c>
      <c r="F1811" s="179">
        <v>111</v>
      </c>
      <c r="G1811" s="329" t="s">
        <v>362</v>
      </c>
      <c r="H1811" s="343" t="s">
        <v>246</v>
      </c>
      <c r="I1811" s="329" t="s">
        <v>362</v>
      </c>
      <c r="J1811" s="370" t="s">
        <v>362</v>
      </c>
      <c r="K1811" s="179">
        <v>3794</v>
      </c>
      <c r="L1811" s="329" t="s">
        <v>362</v>
      </c>
      <c r="M1811" s="343" t="s">
        <v>246</v>
      </c>
      <c r="N1811" s="179">
        <v>2238</v>
      </c>
      <c r="O1811" s="329" t="s">
        <v>362</v>
      </c>
      <c r="P1811" s="343" t="s">
        <v>246</v>
      </c>
      <c r="Q1811" s="179" t="s">
        <v>362</v>
      </c>
      <c r="R1811" s="329" t="s">
        <v>362</v>
      </c>
      <c r="S1811" s="343" t="s">
        <v>246</v>
      </c>
      <c r="T1811" s="179" t="s">
        <v>362</v>
      </c>
      <c r="U1811" s="329" t="s">
        <v>362</v>
      </c>
      <c r="V1811" s="343" t="s">
        <v>246</v>
      </c>
      <c r="W1811" s="138"/>
      <c r="AA1811" s="136"/>
      <c r="AC1811" s="242"/>
    </row>
    <row r="1812" spans="1:29" ht="13.8" thickTop="1">
      <c r="B1812" s="147"/>
      <c r="C1812" s="180"/>
      <c r="D1812" s="180"/>
      <c r="E1812" s="180"/>
      <c r="F1812" s="180"/>
      <c r="G1812" s="180"/>
      <c r="H1812" s="180"/>
      <c r="I1812" s="180"/>
      <c r="J1812" s="180"/>
      <c r="K1812" s="180"/>
      <c r="L1812" s="180"/>
      <c r="M1812" s="180"/>
      <c r="N1812" s="180"/>
      <c r="O1812" s="180"/>
      <c r="P1812" s="180"/>
      <c r="Q1812" s="180"/>
      <c r="R1812" s="180"/>
      <c r="S1812" s="180"/>
      <c r="T1812" s="180"/>
      <c r="U1812" s="149"/>
      <c r="V1812" s="149"/>
      <c r="AA1812" s="136"/>
      <c r="AC1812" s="242"/>
    </row>
    <row r="1813" spans="1:29">
      <c r="B1813" s="147"/>
      <c r="C1813" s="180"/>
      <c r="D1813" s="180"/>
      <c r="E1813" s="180"/>
      <c r="F1813" s="180"/>
      <c r="G1813" s="180"/>
      <c r="H1813" s="180"/>
      <c r="I1813" s="180"/>
      <c r="J1813" s="180"/>
      <c r="K1813" s="180"/>
      <c r="L1813" s="180"/>
      <c r="M1813" s="180"/>
      <c r="N1813" s="180"/>
      <c r="O1813" s="180"/>
      <c r="P1813" s="180"/>
      <c r="Q1813" s="180"/>
      <c r="R1813" s="180"/>
      <c r="S1813" s="180"/>
      <c r="T1813" s="180"/>
      <c r="U1813" s="149"/>
      <c r="V1813" s="149"/>
      <c r="AA1813" s="136"/>
      <c r="AC1813" s="242"/>
    </row>
    <row r="1814" spans="1:29" ht="21.6" customHeight="1">
      <c r="B1814" s="152" t="str">
        <f>IF($F$1="de",headings!$C$37,IF($F$1="fr",headings!$B$37,headings!$A$37))</f>
        <v>Comments</v>
      </c>
      <c r="C1814" s="1021" t="s">
        <v>17</v>
      </c>
      <c r="D1814" s="1022"/>
      <c r="E1814" s="1022"/>
      <c r="F1814" s="1022"/>
      <c r="G1814" s="1022"/>
      <c r="H1814" s="1022"/>
      <c r="I1814" s="1022"/>
      <c r="J1814" s="1022"/>
      <c r="K1814" s="1022"/>
      <c r="L1814" s="1022"/>
      <c r="M1814" s="1022"/>
      <c r="N1814" s="1022"/>
      <c r="O1814" s="1022"/>
      <c r="P1814" s="1022"/>
      <c r="Q1814" s="1022"/>
      <c r="R1814" s="1022"/>
      <c r="S1814" s="1022"/>
      <c r="T1814" s="1023"/>
      <c r="U1814" s="149"/>
      <c r="V1814" s="149"/>
      <c r="AA1814" s="136"/>
      <c r="AC1814" s="242"/>
    </row>
    <row r="1815" spans="1:29" ht="13.2" customHeight="1">
      <c r="B1815" s="151"/>
      <c r="C1815" s="1024"/>
      <c r="D1815" s="1025"/>
      <c r="E1815" s="1025"/>
      <c r="F1815" s="1025"/>
      <c r="G1815" s="1025"/>
      <c r="H1815" s="1025"/>
      <c r="I1815" s="1025"/>
      <c r="J1815" s="1025"/>
      <c r="K1815" s="1025"/>
      <c r="L1815" s="1025"/>
      <c r="M1815" s="1025"/>
      <c r="N1815" s="1025"/>
      <c r="O1815" s="1025"/>
      <c r="P1815" s="1025"/>
      <c r="Q1815" s="1025"/>
      <c r="R1815" s="1025"/>
      <c r="S1815" s="1025"/>
      <c r="T1815" s="1026"/>
      <c r="U1815" s="149"/>
      <c r="V1815" s="149"/>
      <c r="AA1815" s="136"/>
      <c r="AC1815" s="242"/>
    </row>
    <row r="1816" spans="1:29" ht="13.2" customHeight="1">
      <c r="B1816" s="151"/>
      <c r="C1816" s="1024"/>
      <c r="D1816" s="1025"/>
      <c r="E1816" s="1025"/>
      <c r="F1816" s="1025"/>
      <c r="G1816" s="1025"/>
      <c r="H1816" s="1025"/>
      <c r="I1816" s="1025"/>
      <c r="J1816" s="1025"/>
      <c r="K1816" s="1025"/>
      <c r="L1816" s="1025"/>
      <c r="M1816" s="1025"/>
      <c r="N1816" s="1025"/>
      <c r="O1816" s="1025"/>
      <c r="P1816" s="1025"/>
      <c r="Q1816" s="1025"/>
      <c r="R1816" s="1025"/>
      <c r="S1816" s="1025"/>
      <c r="T1816" s="1026"/>
      <c r="U1816" s="149"/>
      <c r="V1816" s="149"/>
      <c r="AA1816" s="136"/>
      <c r="AC1816" s="242"/>
    </row>
    <row r="1817" spans="1:29" ht="27" customHeight="1">
      <c r="B1817" s="151"/>
      <c r="C1817" s="1027"/>
      <c r="D1817" s="1028"/>
      <c r="E1817" s="1028"/>
      <c r="F1817" s="1028"/>
      <c r="G1817" s="1028"/>
      <c r="H1817" s="1028"/>
      <c r="I1817" s="1028"/>
      <c r="J1817" s="1028"/>
      <c r="K1817" s="1028"/>
      <c r="L1817" s="1028"/>
      <c r="M1817" s="1028"/>
      <c r="N1817" s="1028"/>
      <c r="O1817" s="1028"/>
      <c r="P1817" s="1028"/>
      <c r="Q1817" s="1028"/>
      <c r="R1817" s="1028"/>
      <c r="S1817" s="1028"/>
      <c r="T1817" s="1029"/>
      <c r="U1817" s="149"/>
      <c r="V1817" s="149"/>
      <c r="AA1817" s="136"/>
      <c r="AC1817" s="242"/>
    </row>
    <row r="1818" spans="1:29">
      <c r="B1818" s="151"/>
      <c r="C1818" s="180"/>
      <c r="D1818" s="180"/>
      <c r="E1818" s="180"/>
      <c r="F1818" s="180"/>
      <c r="G1818" s="180"/>
      <c r="H1818" s="180"/>
      <c r="I1818" s="180"/>
      <c r="J1818" s="180"/>
      <c r="K1818" s="180"/>
      <c r="L1818" s="180"/>
      <c r="M1818" s="180"/>
      <c r="N1818" s="180"/>
      <c r="O1818" s="180"/>
      <c r="P1818" s="180"/>
      <c r="Q1818" s="180"/>
      <c r="R1818" s="180"/>
      <c r="S1818" s="180"/>
      <c r="T1818" s="180"/>
      <c r="U1818" s="149"/>
      <c r="V1818" s="149"/>
      <c r="Z1818" s="242"/>
      <c r="AB1818" s="136"/>
    </row>
    <row r="1819" spans="1:29">
      <c r="T1819" s="136"/>
      <c r="Z1819" s="242"/>
      <c r="AB1819" s="136"/>
    </row>
    <row r="1820" spans="1:29">
      <c r="B1820" s="338"/>
      <c r="C1820" s="338"/>
      <c r="D1820" s="338"/>
      <c r="E1820" s="338"/>
      <c r="F1820" s="338"/>
      <c r="G1820" s="338"/>
      <c r="H1820" s="338"/>
      <c r="I1820" s="338"/>
      <c r="J1820" s="338"/>
      <c r="K1820" s="338"/>
      <c r="L1820" s="338"/>
      <c r="M1820" s="338"/>
      <c r="N1820" s="338"/>
    </row>
    <row r="1821" spans="1:29" ht="17.399999999999999">
      <c r="B1821" s="522" t="s">
        <v>162</v>
      </c>
      <c r="C1821" s="523"/>
      <c r="E1821" s="535"/>
      <c r="F1821" s="1120" t="s">
        <v>375</v>
      </c>
      <c r="G1821" s="1120"/>
      <c r="H1821" s="525"/>
      <c r="I1821" s="524"/>
      <c r="J1821" s="524"/>
      <c r="K1821" s="526"/>
      <c r="L1821" s="526"/>
      <c r="M1821" s="526"/>
      <c r="N1821" s="526"/>
    </row>
    <row r="1822" spans="1:29" ht="13.8" thickBot="1">
      <c r="B1822" s="339"/>
      <c r="C1822" s="526"/>
      <c r="D1822" s="526"/>
      <c r="E1822" s="526"/>
      <c r="F1822" s="526"/>
      <c r="G1822" s="526"/>
      <c r="H1822" s="526"/>
      <c r="I1822" s="526"/>
      <c r="J1822" s="526"/>
      <c r="K1822" s="526"/>
      <c r="L1822" s="526"/>
      <c r="M1822" s="526"/>
      <c r="N1822" s="526"/>
    </row>
    <row r="1823" spans="1:29" ht="13.8" thickTop="1">
      <c r="A1823" s="136" t="str">
        <f>$F$1821&amp;"m01"</f>
        <v>BLS CARGOm01</v>
      </c>
      <c r="B1823" s="339" t="s">
        <v>173</v>
      </c>
      <c r="C1823" s="281"/>
      <c r="D1823" s="126"/>
      <c r="E1823" s="671"/>
      <c r="F1823" s="281"/>
      <c r="G1823" s="126"/>
      <c r="H1823" s="671"/>
      <c r="I1823" s="678"/>
      <c r="J1823" s="687"/>
      <c r="K1823" s="413">
        <v>297</v>
      </c>
      <c r="L1823" s="610">
        <v>315</v>
      </c>
      <c r="M1823" s="615">
        <f t="shared" ref="M1823:M1834" si="233">IF(K1823&lt;0.001,"",IF(L1823=-1,"",L1823/K1823*100-100))</f>
        <v>6.0606060606060623</v>
      </c>
      <c r="N1823" s="293">
        <v>65</v>
      </c>
      <c r="O1823" s="610">
        <v>81</v>
      </c>
      <c r="P1823" s="615">
        <f t="shared" ref="P1823:P1834" si="234">IF(N1823&lt;0.001,"",IF(O1823=-1,"",O1823/N1823*100-100))</f>
        <v>24.615384615384613</v>
      </c>
    </row>
    <row r="1824" spans="1:29">
      <c r="A1824" s="136" t="str">
        <f>$F$1821&amp;"m02"</f>
        <v>BLS CARGOm02</v>
      </c>
      <c r="B1824" s="339" t="s">
        <v>176</v>
      </c>
      <c r="C1824" s="470"/>
      <c r="D1824" s="126"/>
      <c r="E1824" s="671"/>
      <c r="F1824" s="470"/>
      <c r="G1824" s="126"/>
      <c r="H1824" s="671"/>
      <c r="I1824" s="678"/>
      <c r="J1824" s="687"/>
      <c r="K1824" s="317">
        <v>307</v>
      </c>
      <c r="L1824" s="613">
        <v>343</v>
      </c>
      <c r="M1824" s="611">
        <f t="shared" si="233"/>
        <v>11.726384364820859</v>
      </c>
      <c r="N1824" s="294">
        <v>70</v>
      </c>
      <c r="O1824" s="613">
        <v>89</v>
      </c>
      <c r="P1824" s="611">
        <f t="shared" si="234"/>
        <v>27.142857142857139</v>
      </c>
    </row>
    <row r="1825" spans="1:16" ht="13.8" thickBot="1">
      <c r="A1825" s="136" t="str">
        <f>$F$1821&amp;"m03"</f>
        <v>BLS CARGOm03</v>
      </c>
      <c r="B1825" s="339" t="s">
        <v>179</v>
      </c>
      <c r="C1825" s="470"/>
      <c r="D1825" s="126"/>
      <c r="E1825" s="671"/>
      <c r="F1825" s="470"/>
      <c r="G1825" s="126"/>
      <c r="H1825" s="671"/>
      <c r="I1825" s="678"/>
      <c r="J1825" s="687"/>
      <c r="K1825" s="318">
        <v>345</v>
      </c>
      <c r="L1825" s="613">
        <v>404</v>
      </c>
      <c r="M1825" s="618">
        <f t="shared" si="233"/>
        <v>17.101449275362327</v>
      </c>
      <c r="N1825" s="295">
        <v>80</v>
      </c>
      <c r="O1825" s="613">
        <v>107</v>
      </c>
      <c r="P1825" s="618">
        <f t="shared" si="234"/>
        <v>33.75</v>
      </c>
    </row>
    <row r="1826" spans="1:16" ht="13.8" thickTop="1">
      <c r="A1826" s="136" t="str">
        <f>$F$1821&amp;"m04"</f>
        <v>BLS CARGOm04</v>
      </c>
      <c r="B1826" s="339" t="s">
        <v>182</v>
      </c>
      <c r="C1826" s="281"/>
      <c r="D1826" s="126"/>
      <c r="E1826" s="671"/>
      <c r="F1826" s="281"/>
      <c r="G1826" s="126"/>
      <c r="H1826" s="671"/>
      <c r="I1826" s="678"/>
      <c r="J1826" s="687"/>
      <c r="K1826" s="413">
        <v>341</v>
      </c>
      <c r="L1826" s="610">
        <v>349</v>
      </c>
      <c r="M1826" s="615">
        <f t="shared" si="233"/>
        <v>2.346041055718473</v>
      </c>
      <c r="N1826" s="293">
        <v>77</v>
      </c>
      <c r="O1826" s="610">
        <v>93</v>
      </c>
      <c r="P1826" s="615">
        <f t="shared" si="234"/>
        <v>20.779220779220793</v>
      </c>
    </row>
    <row r="1827" spans="1:16">
      <c r="A1827" s="136" t="str">
        <f>$F$1821&amp;"m05"</f>
        <v>BLS CARGOm05</v>
      </c>
      <c r="B1827" s="339" t="s">
        <v>184</v>
      </c>
      <c r="C1827" s="470"/>
      <c r="D1827" s="126"/>
      <c r="E1827" s="671"/>
      <c r="F1827" s="470"/>
      <c r="G1827" s="126"/>
      <c r="H1827" s="671"/>
      <c r="I1827" s="678"/>
      <c r="J1827" s="687"/>
      <c r="K1827" s="317">
        <v>365</v>
      </c>
      <c r="L1827" s="613">
        <v>415</v>
      </c>
      <c r="M1827" s="611">
        <f t="shared" si="233"/>
        <v>13.69863013698631</v>
      </c>
      <c r="N1827" s="294">
        <v>83</v>
      </c>
      <c r="O1827" s="613">
        <v>108</v>
      </c>
      <c r="P1827" s="611">
        <f t="shared" si="234"/>
        <v>30.120481927710841</v>
      </c>
    </row>
    <row r="1828" spans="1:16" ht="13.8" thickBot="1">
      <c r="A1828" s="136" t="str">
        <f>$F$1821&amp;"m06"</f>
        <v>BLS CARGOm06</v>
      </c>
      <c r="B1828" s="339" t="s">
        <v>186</v>
      </c>
      <c r="C1828" s="470"/>
      <c r="D1828" s="126"/>
      <c r="E1828" s="671"/>
      <c r="F1828" s="470"/>
      <c r="G1828" s="126"/>
      <c r="H1828" s="671"/>
      <c r="I1828" s="678"/>
      <c r="J1828" s="687"/>
      <c r="K1828" s="318">
        <v>402</v>
      </c>
      <c r="L1828" s="613">
        <v>373</v>
      </c>
      <c r="M1828" s="618">
        <f t="shared" si="233"/>
        <v>-7.2139303482586996</v>
      </c>
      <c r="N1828" s="295">
        <v>88</v>
      </c>
      <c r="O1828" s="613">
        <v>96</v>
      </c>
      <c r="P1828" s="618">
        <f t="shared" si="234"/>
        <v>9.0909090909090793</v>
      </c>
    </row>
    <row r="1829" spans="1:16" ht="13.8" thickTop="1">
      <c r="A1829" s="136" t="str">
        <f>$F$1821&amp;"m07"</f>
        <v>BLS CARGOm07</v>
      </c>
      <c r="B1829" s="339" t="s">
        <v>189</v>
      </c>
      <c r="C1829" s="281"/>
      <c r="D1829" s="126"/>
      <c r="E1829" s="671"/>
      <c r="F1829" s="281"/>
      <c r="G1829" s="126"/>
      <c r="H1829" s="671"/>
      <c r="I1829" s="678"/>
      <c r="J1829" s="687"/>
      <c r="K1829" s="413">
        <v>399</v>
      </c>
      <c r="L1829" s="610">
        <v>567</v>
      </c>
      <c r="M1829" s="615">
        <f t="shared" si="233"/>
        <v>42.10526315789474</v>
      </c>
      <c r="N1829" s="293">
        <v>87</v>
      </c>
      <c r="O1829" s="610">
        <v>104</v>
      </c>
      <c r="P1829" s="615">
        <f t="shared" si="234"/>
        <v>19.540229885057485</v>
      </c>
    </row>
    <row r="1830" spans="1:16">
      <c r="A1830" s="136" t="str">
        <f>$F$1821&amp;"m08"</f>
        <v>BLS CARGOm08</v>
      </c>
      <c r="B1830" s="339" t="s">
        <v>192</v>
      </c>
      <c r="C1830" s="470"/>
      <c r="D1830" s="126"/>
      <c r="E1830" s="671"/>
      <c r="F1830" s="470"/>
      <c r="G1830" s="126"/>
      <c r="H1830" s="671"/>
      <c r="I1830" s="678"/>
      <c r="J1830" s="687"/>
      <c r="K1830" s="317">
        <v>310</v>
      </c>
      <c r="L1830" s="613">
        <v>257</v>
      </c>
      <c r="M1830" s="611">
        <f t="shared" si="233"/>
        <v>-17.096774193548399</v>
      </c>
      <c r="N1830" s="294">
        <v>62</v>
      </c>
      <c r="O1830" s="613">
        <v>61</v>
      </c>
      <c r="P1830" s="611">
        <f t="shared" si="234"/>
        <v>-1.6129032258064484</v>
      </c>
    </row>
    <row r="1831" spans="1:16" ht="13.8" thickBot="1">
      <c r="A1831" s="136" t="str">
        <f>$F$1821&amp;"m09"</f>
        <v>BLS CARGOm09</v>
      </c>
      <c r="B1831" s="339" t="s">
        <v>194</v>
      </c>
      <c r="C1831" s="470"/>
      <c r="D1831" s="126"/>
      <c r="E1831" s="671"/>
      <c r="F1831" s="470"/>
      <c r="G1831" s="126"/>
      <c r="H1831" s="671"/>
      <c r="I1831" s="678"/>
      <c r="J1831" s="687"/>
      <c r="K1831" s="318">
        <v>416</v>
      </c>
      <c r="L1831" s="617">
        <v>399</v>
      </c>
      <c r="M1831" s="618">
        <f t="shared" si="233"/>
        <v>-4.0865384615384528</v>
      </c>
      <c r="N1831" s="295">
        <v>90</v>
      </c>
      <c r="O1831" s="617">
        <v>103</v>
      </c>
      <c r="P1831" s="618">
        <f t="shared" si="234"/>
        <v>14.444444444444443</v>
      </c>
    </row>
    <row r="1832" spans="1:16" ht="13.8" thickTop="1">
      <c r="A1832" s="136" t="str">
        <f>$F$1821&amp;"m10"</f>
        <v>BLS CARGOm10</v>
      </c>
      <c r="B1832" s="339" t="s">
        <v>196</v>
      </c>
      <c r="C1832" s="281"/>
      <c r="D1832" s="126"/>
      <c r="E1832" s="671"/>
      <c r="F1832" s="281"/>
      <c r="G1832" s="126"/>
      <c r="H1832" s="671"/>
      <c r="I1832" s="678"/>
      <c r="J1832" s="687"/>
      <c r="K1832" s="413">
        <v>407</v>
      </c>
      <c r="L1832" s="613">
        <v>580</v>
      </c>
      <c r="M1832" s="611">
        <f t="shared" si="233"/>
        <v>42.50614250614251</v>
      </c>
      <c r="N1832" s="293">
        <v>92</v>
      </c>
      <c r="O1832" s="613">
        <v>96</v>
      </c>
      <c r="P1832" s="611">
        <f t="shared" si="234"/>
        <v>4.3478260869565162</v>
      </c>
    </row>
    <row r="1833" spans="1:16">
      <c r="A1833" s="136" t="str">
        <f>$F$1821&amp;"m11"</f>
        <v>BLS CARGOm11</v>
      </c>
      <c r="B1833" s="339" t="s">
        <v>198</v>
      </c>
      <c r="C1833" s="470"/>
      <c r="D1833" s="126"/>
      <c r="E1833" s="671"/>
      <c r="F1833" s="470"/>
      <c r="G1833" s="126"/>
      <c r="H1833" s="671"/>
      <c r="I1833" s="678"/>
      <c r="J1833" s="687"/>
      <c r="K1833" s="317">
        <v>398</v>
      </c>
      <c r="L1833" s="613">
        <v>380</v>
      </c>
      <c r="M1833" s="611">
        <f t="shared" si="233"/>
        <v>-4.5226130653266239</v>
      </c>
      <c r="N1833" s="294">
        <v>90</v>
      </c>
      <c r="O1833" s="613">
        <v>99</v>
      </c>
      <c r="P1833" s="611">
        <f t="shared" si="234"/>
        <v>10.000000000000014</v>
      </c>
    </row>
    <row r="1834" spans="1:16" ht="13.8" thickBot="1">
      <c r="A1834" s="136" t="str">
        <f>$F$1821&amp;"m12"</f>
        <v>BLS CARGOm12</v>
      </c>
      <c r="B1834" s="339" t="s">
        <v>200</v>
      </c>
      <c r="C1834" s="470"/>
      <c r="D1834" s="126"/>
      <c r="E1834" s="671"/>
      <c r="F1834" s="470"/>
      <c r="G1834" s="126"/>
      <c r="H1834" s="671"/>
      <c r="I1834" s="678"/>
      <c r="J1834" s="687"/>
      <c r="K1834" s="318">
        <v>314</v>
      </c>
      <c r="L1834" s="617">
        <v>273</v>
      </c>
      <c r="M1834" s="618">
        <f t="shared" si="233"/>
        <v>-13.057324840764323</v>
      </c>
      <c r="N1834" s="295">
        <v>68</v>
      </c>
      <c r="O1834" s="617">
        <v>69</v>
      </c>
      <c r="P1834" s="618">
        <f t="shared" si="234"/>
        <v>1.470588235294116</v>
      </c>
    </row>
    <row r="1835" spans="1:16" ht="14.4" thickTop="1" thickBot="1">
      <c r="B1835" s="339"/>
      <c r="C1835" s="470"/>
      <c r="D1835" s="166"/>
      <c r="E1835" s="672"/>
      <c r="F1835" s="470"/>
      <c r="G1835" s="166"/>
      <c r="H1835" s="672"/>
      <c r="I1835" s="678"/>
      <c r="J1835" s="166"/>
      <c r="K1835" s="317"/>
      <c r="L1835" s="677"/>
      <c r="M1835" s="677"/>
      <c r="N1835" s="317"/>
      <c r="O1835" s="677"/>
      <c r="P1835" s="677"/>
    </row>
    <row r="1836" spans="1:16" ht="13.8" thickTop="1">
      <c r="A1836" s="137" t="str">
        <f>F1821&amp;"q1"</f>
        <v>BLS CARGOq1</v>
      </c>
      <c r="B1836" s="339" t="s">
        <v>223</v>
      </c>
      <c r="C1836" s="679"/>
      <c r="D1836" s="674"/>
      <c r="E1836" s="671"/>
      <c r="F1836" s="679"/>
      <c r="G1836" s="674"/>
      <c r="H1836" s="671"/>
      <c r="I1836" s="684"/>
      <c r="J1836" s="688"/>
      <c r="K1836" s="682">
        <f>IF(K1825=-1,"-1",K1823+K1824+K1825)</f>
        <v>949</v>
      </c>
      <c r="L1836" s="320">
        <f>IF(L1825=-1,"-1",L1823+L1824+L1825)</f>
        <v>1062</v>
      </c>
      <c r="M1836" s="615">
        <f>IF(K1825+K1826+K1827&lt;=0,"",IF(L1825=-1,"",L1836/K1836*100-100))</f>
        <v>11.907270811380414</v>
      </c>
      <c r="N1836" s="319">
        <f>IF(N1825=-1,"-1",N1823+N1824+N1825)</f>
        <v>215</v>
      </c>
      <c r="O1836" s="320">
        <f>IF(O1825=-1,"-1",O1823+O1824+O1825)</f>
        <v>277</v>
      </c>
      <c r="P1836" s="615">
        <f>IF(N1825+N1826+N1827&lt;=0,"",IF(O1825=-1,"",O1836/N1836*100-100))</f>
        <v>28.83720930232559</v>
      </c>
    </row>
    <row r="1837" spans="1:16">
      <c r="A1837" s="137" t="str">
        <f>F1821&amp;"q2"</f>
        <v>BLS CARGOq2</v>
      </c>
      <c r="B1837" s="339" t="s">
        <v>226</v>
      </c>
      <c r="C1837" s="679"/>
      <c r="D1837" s="674"/>
      <c r="E1837" s="671"/>
      <c r="F1837" s="679"/>
      <c r="G1837" s="674"/>
      <c r="H1837" s="671"/>
      <c r="I1837" s="684"/>
      <c r="J1837" s="688"/>
      <c r="K1837" s="683">
        <f>IF(K1828=-1,"-1",K1826+K1827+K1828)</f>
        <v>1108</v>
      </c>
      <c r="L1837" s="323">
        <f>IF(L1828=-1,"-1",L1826+L1827+L1828)</f>
        <v>1137</v>
      </c>
      <c r="M1837" s="611">
        <f>IF(K1826+K1827+K1828&lt;=0,"",IF(L1828=-1,"",L1837/K1837*100-100))</f>
        <v>2.6173285198555902</v>
      </c>
      <c r="N1837" s="322">
        <f>IF(N1828=-1,"-1",N1826+N1827+N1828)</f>
        <v>248</v>
      </c>
      <c r="O1837" s="323">
        <f>IF(O1828=-1,"-1",O1826+O1827+O1828)</f>
        <v>297</v>
      </c>
      <c r="P1837" s="611">
        <f>IF(N1826+N1827+N1828&lt;=0,"",IF(O1828=-1,"",O1837/N1837*100-100))</f>
        <v>19.758064516129025</v>
      </c>
    </row>
    <row r="1838" spans="1:16">
      <c r="A1838" s="137" t="str">
        <f>F1821&amp;"q3"</f>
        <v>BLS CARGOq3</v>
      </c>
      <c r="B1838" s="339" t="s">
        <v>229</v>
      </c>
      <c r="C1838" s="679"/>
      <c r="D1838" s="674"/>
      <c r="E1838" s="671"/>
      <c r="F1838" s="679"/>
      <c r="G1838" s="674"/>
      <c r="H1838" s="671"/>
      <c r="I1838" s="684"/>
      <c r="J1838" s="688"/>
      <c r="K1838" s="683">
        <f>IF(K1831=-1,"-1",K1829+K1830+K1831)</f>
        <v>1125</v>
      </c>
      <c r="L1838" s="323">
        <f>IF(L1831=-1,"-1",L1829+L1830+L1831)</f>
        <v>1223</v>
      </c>
      <c r="M1838" s="611">
        <f>IF(K1829+K1830+K1831&lt;=0,"",IF(L1831=-1,"",L1838/K1838*100-100))</f>
        <v>8.7111111111111086</v>
      </c>
      <c r="N1838" s="322">
        <f>IF(N1831=-1,"-1",N1829+N1830+N1831)</f>
        <v>239</v>
      </c>
      <c r="O1838" s="323">
        <f>IF(O1831=-1,"-1",O1829+O1830+O1831)</f>
        <v>268</v>
      </c>
      <c r="P1838" s="611">
        <f>IF(N1829+N1830+N1831&lt;=0,"",IF(O1831=-1,"",O1838/N1838*100-100))</f>
        <v>12.13389121338912</v>
      </c>
    </row>
    <row r="1839" spans="1:16" ht="13.8" thickBot="1">
      <c r="A1839" s="137" t="str">
        <f>F1821&amp;"q4"</f>
        <v>BLS CARGOq4</v>
      </c>
      <c r="B1839" s="339" t="s">
        <v>232</v>
      </c>
      <c r="C1839" s="679"/>
      <c r="D1839" s="674"/>
      <c r="E1839" s="671"/>
      <c r="F1839" s="679"/>
      <c r="G1839" s="674"/>
      <c r="H1839" s="671"/>
      <c r="I1839" s="684"/>
      <c r="J1839" s="688"/>
      <c r="K1839" s="499">
        <f>IF(K1834=-1,"-1",K1832+K1833+K1834)</f>
        <v>1119</v>
      </c>
      <c r="L1839" s="326">
        <f>IF(L1834=-1,"-1",L1832+L1833+L1834)</f>
        <v>1233</v>
      </c>
      <c r="M1839" s="618">
        <f>IF(K1832+K1833+K1834&lt;=0,"",IF(L1834=-1,"",L1839/K1839*100-100))</f>
        <v>10.187667560321728</v>
      </c>
      <c r="N1839" s="325">
        <f>IF(N1834=-1,"-1",N1832+N1833+N1834)</f>
        <v>250</v>
      </c>
      <c r="O1839" s="326">
        <f>IF(O1834=-1,"-1",O1832+O1833+O1834)</f>
        <v>264</v>
      </c>
      <c r="P1839" s="618">
        <f>IF(N1832+N1833+N1834&lt;=0,"",IF(O1834=-1,"",O1839/N1839*100-100))</f>
        <v>5.6000000000000085</v>
      </c>
    </row>
    <row r="1840" spans="1:16" ht="14.4" thickTop="1" thickBot="1">
      <c r="B1840" s="339"/>
      <c r="C1840" s="680"/>
      <c r="D1840" s="672"/>
      <c r="E1840" s="672"/>
      <c r="F1840" s="680"/>
      <c r="G1840" s="672"/>
      <c r="H1840" s="672"/>
      <c r="I1840" s="678"/>
      <c r="J1840" s="681"/>
      <c r="K1840" s="317"/>
      <c r="L1840" s="474"/>
      <c r="M1840" s="689"/>
      <c r="N1840" s="317"/>
      <c r="O1840" s="474"/>
      <c r="P1840" s="689"/>
    </row>
    <row r="1841" spans="1:16" ht="14.4" thickTop="1" thickBot="1">
      <c r="A1841" s="138" t="str">
        <f>F1821&amp;"y"</f>
        <v>BLS CARGOy</v>
      </c>
      <c r="B1841" s="527" t="s">
        <v>235</v>
      </c>
      <c r="C1841" s="685"/>
      <c r="D1841" s="685"/>
      <c r="E1841" s="671"/>
      <c r="F1841" s="685"/>
      <c r="G1841" s="685"/>
      <c r="H1841" s="671"/>
      <c r="I1841" s="686"/>
      <c r="J1841" s="685"/>
      <c r="K1841" s="328">
        <f>IF(K1834=-1,"-1",SUM(K1836:K1839))</f>
        <v>4301</v>
      </c>
      <c r="L1841" s="329">
        <f>IF(L1834=-1,"-1",SUM(L1836:L1839))</f>
        <v>4655</v>
      </c>
      <c r="M1841" s="690">
        <f>IF(SUM(K1823:K1834)&lt;=0,"",IF(L1834=-1,"",L1841/K1841*100-100))</f>
        <v>8.2306440362706326</v>
      </c>
      <c r="N1841" s="328">
        <f>IF(N1834=-1,"-1",SUM(N1836:N1839))</f>
        <v>952</v>
      </c>
      <c r="O1841" s="329">
        <f>IF(O1834=-1,"-1",SUM(O1836:O1839))</f>
        <v>1106</v>
      </c>
      <c r="P1841" s="690">
        <f>IF(SUM(N1823:N1834)&lt;=0,"",IF(O1834=-1,"",O1841/N1841*100-100))</f>
        <v>16.176470588235304</v>
      </c>
    </row>
    <row r="1842" spans="1:16" ht="13.8" thickTop="1">
      <c r="B1842" s="528"/>
      <c r="C1842" s="529"/>
      <c r="D1842" s="529"/>
      <c r="E1842" s="529"/>
      <c r="F1842" s="529"/>
      <c r="G1842" s="529"/>
      <c r="H1842" s="529"/>
      <c r="I1842" s="529"/>
      <c r="J1842" s="529"/>
      <c r="K1842" s="529"/>
      <c r="L1842" s="529"/>
      <c r="M1842" s="529"/>
      <c r="N1842" s="529"/>
    </row>
    <row r="1843" spans="1:16">
      <c r="B1843" s="528"/>
      <c r="C1843" s="529"/>
      <c r="D1843" s="529"/>
      <c r="E1843" s="529"/>
      <c r="F1843" s="529"/>
      <c r="G1843" s="529"/>
      <c r="H1843" s="529"/>
      <c r="I1843" s="529"/>
      <c r="J1843" s="529"/>
      <c r="K1843" s="529"/>
      <c r="L1843" s="529"/>
      <c r="M1843" s="529"/>
      <c r="N1843" s="529"/>
    </row>
    <row r="1844" spans="1:16">
      <c r="B1844" s="527" t="s">
        <v>241</v>
      </c>
      <c r="C1844" s="1011" t="s">
        <v>376</v>
      </c>
      <c r="D1844" s="1012"/>
      <c r="E1844" s="1012"/>
      <c r="F1844" s="1012"/>
      <c r="G1844" s="1012"/>
      <c r="H1844" s="1012"/>
      <c r="I1844" s="1012"/>
      <c r="J1844" s="1013"/>
      <c r="K1844" s="477"/>
      <c r="L1844" s="477"/>
      <c r="M1844" s="477"/>
      <c r="N1844" s="477"/>
    </row>
    <row r="1845" spans="1:16">
      <c r="B1845" s="530"/>
      <c r="C1845" s="1014"/>
      <c r="D1845" s="1015"/>
      <c r="E1845" s="1015"/>
      <c r="F1845" s="1015"/>
      <c r="G1845" s="1015"/>
      <c r="H1845" s="1015"/>
      <c r="I1845" s="1015"/>
      <c r="J1845" s="1016"/>
      <c r="K1845" s="477"/>
      <c r="L1845" s="477"/>
      <c r="M1845" s="477"/>
      <c r="N1845" s="477"/>
    </row>
    <row r="1846" spans="1:16">
      <c r="B1846" s="530"/>
      <c r="C1846" s="1014"/>
      <c r="D1846" s="1015"/>
      <c r="E1846" s="1015"/>
      <c r="F1846" s="1015"/>
      <c r="G1846" s="1015"/>
      <c r="H1846" s="1015"/>
      <c r="I1846" s="1015"/>
      <c r="J1846" s="1016"/>
      <c r="K1846" s="477"/>
      <c r="L1846" s="477"/>
      <c r="M1846" s="477"/>
      <c r="N1846" s="477"/>
    </row>
    <row r="1847" spans="1:16">
      <c r="B1847" s="530"/>
      <c r="C1847" s="1017"/>
      <c r="D1847" s="1018"/>
      <c r="E1847" s="1018"/>
      <c r="F1847" s="1018"/>
      <c r="G1847" s="1018"/>
      <c r="H1847" s="1018"/>
      <c r="I1847" s="1018"/>
      <c r="J1847" s="1019"/>
      <c r="K1847" s="477"/>
      <c r="L1847" s="477"/>
      <c r="M1847" s="477"/>
      <c r="N1847" s="477"/>
    </row>
    <row r="1848" spans="1:16">
      <c r="B1848" s="530"/>
      <c r="C1848" s="529"/>
      <c r="D1848" s="529"/>
      <c r="E1848" s="529"/>
      <c r="F1848" s="529"/>
      <c r="G1848" s="529"/>
      <c r="H1848" s="529"/>
      <c r="I1848" s="529"/>
      <c r="J1848" s="529"/>
      <c r="K1848" s="529"/>
      <c r="L1848" s="529"/>
      <c r="M1848" s="529"/>
      <c r="N1848" s="529"/>
    </row>
    <row r="1850" spans="1:16">
      <c r="C1850" s="538"/>
      <c r="D1850" s="538"/>
      <c r="E1850" s="538"/>
      <c r="F1850" s="538"/>
      <c r="G1850" s="538"/>
      <c r="H1850" s="538"/>
    </row>
  </sheetData>
  <mergeCells count="145">
    <mergeCell ref="F1821:G1821"/>
    <mergeCell ref="C1780:T1783"/>
    <mergeCell ref="C1600:T1603"/>
    <mergeCell ref="F1667:J1667"/>
    <mergeCell ref="C1690:T1693"/>
    <mergeCell ref="F1607:J1607"/>
    <mergeCell ref="C1660:T1663"/>
    <mergeCell ref="F1727:J1727"/>
    <mergeCell ref="C1750:T1753"/>
    <mergeCell ref="F1697:J1697"/>
    <mergeCell ref="F1637:J1637"/>
    <mergeCell ref="C1720:T1723"/>
    <mergeCell ref="F1757:J1757"/>
    <mergeCell ref="F1547:J1547"/>
    <mergeCell ref="C1630:T1633"/>
    <mergeCell ref="C1570:T1573"/>
    <mergeCell ref="C1450:T1453"/>
    <mergeCell ref="F1577:J1577"/>
    <mergeCell ref="C1240:T1243"/>
    <mergeCell ref="C1270:T1273"/>
    <mergeCell ref="C1480:T1483"/>
    <mergeCell ref="F1487:J1487"/>
    <mergeCell ref="C1510:T1513"/>
    <mergeCell ref="C1390:T1393"/>
    <mergeCell ref="F1247:J1247"/>
    <mergeCell ref="F1517:J1517"/>
    <mergeCell ref="C1540:T1543"/>
    <mergeCell ref="C1300:T1303"/>
    <mergeCell ref="F1307:J1307"/>
    <mergeCell ref="F912:J912"/>
    <mergeCell ref="C905:T908"/>
    <mergeCell ref="C875:T878"/>
    <mergeCell ref="F1217:J1217"/>
    <mergeCell ref="F1457:J1457"/>
    <mergeCell ref="C1360:T1363"/>
    <mergeCell ref="F1367:J1367"/>
    <mergeCell ref="F1337:J1337"/>
    <mergeCell ref="F1277:J1277"/>
    <mergeCell ref="C1116:T1119"/>
    <mergeCell ref="F1123:J1123"/>
    <mergeCell ref="F1093:J1093"/>
    <mergeCell ref="C1146:T1149"/>
    <mergeCell ref="C1176:T1179"/>
    <mergeCell ref="F1153:J1153"/>
    <mergeCell ref="F1183:J1183"/>
    <mergeCell ref="F1397:J1397"/>
    <mergeCell ref="C1420:T1423"/>
    <mergeCell ref="F1427:J1427"/>
    <mergeCell ref="F973:J973"/>
    <mergeCell ref="C125:T128"/>
    <mergeCell ref="F162:J162"/>
    <mergeCell ref="C725:T728"/>
    <mergeCell ref="F192:J192"/>
    <mergeCell ref="C335:T338"/>
    <mergeCell ref="F402:J402"/>
    <mergeCell ref="F552:J552"/>
    <mergeCell ref="C635:T638"/>
    <mergeCell ref="F642:J642"/>
    <mergeCell ref="C545:T548"/>
    <mergeCell ref="C515:T518"/>
    <mergeCell ref="C485:T488"/>
    <mergeCell ref="C395:T398"/>
    <mergeCell ref="F462:J462"/>
    <mergeCell ref="C155:T158"/>
    <mergeCell ref="C815:T818"/>
    <mergeCell ref="F702:J702"/>
    <mergeCell ref="F762:J762"/>
    <mergeCell ref="C755:T758"/>
    <mergeCell ref="F732:J732"/>
    <mergeCell ref="C215:T218"/>
    <mergeCell ref="F492:J492"/>
    <mergeCell ref="C455:J458"/>
    <mergeCell ref="C305:T308"/>
    <mergeCell ref="F312:J312"/>
    <mergeCell ref="F372:J372"/>
    <mergeCell ref="F342:J342"/>
    <mergeCell ref="C365:J368"/>
    <mergeCell ref="F432:J432"/>
    <mergeCell ref="F612:J612"/>
    <mergeCell ref="C695:T698"/>
    <mergeCell ref="C605:T608"/>
    <mergeCell ref="F522:J522"/>
    <mergeCell ref="F582:J582"/>
    <mergeCell ref="C665:T668"/>
    <mergeCell ref="F222:J222"/>
    <mergeCell ref="C275:T278"/>
    <mergeCell ref="F42:J42"/>
    <mergeCell ref="F102:J102"/>
    <mergeCell ref="C65:J68"/>
    <mergeCell ref="J7:J8"/>
    <mergeCell ref="F12:J12"/>
    <mergeCell ref="D7:D8"/>
    <mergeCell ref="E7:E8"/>
    <mergeCell ref="N6:P6"/>
    <mergeCell ref="Q6:S6"/>
    <mergeCell ref="C6:E6"/>
    <mergeCell ref="C35:T38"/>
    <mergeCell ref="I1:J1"/>
    <mergeCell ref="F7:F8"/>
    <mergeCell ref="G7:G8"/>
    <mergeCell ref="H7:H8"/>
    <mergeCell ref="C245:T248"/>
    <mergeCell ref="R1:T2"/>
    <mergeCell ref="K1:L1"/>
    <mergeCell ref="F6:J6"/>
    <mergeCell ref="F5:J5"/>
    <mergeCell ref="C3:J3"/>
    <mergeCell ref="K3:V3"/>
    <mergeCell ref="C7:C8"/>
    <mergeCell ref="Q4:V4"/>
    <mergeCell ref="K4:P4"/>
    <mergeCell ref="K5:M5"/>
    <mergeCell ref="N5:P5"/>
    <mergeCell ref="I7:I8"/>
    <mergeCell ref="C5:E5"/>
    <mergeCell ref="Q5:S5"/>
    <mergeCell ref="K6:M6"/>
    <mergeCell ref="C185:T188"/>
    <mergeCell ref="F132:J132"/>
    <mergeCell ref="T5:V5"/>
    <mergeCell ref="T6:V6"/>
    <mergeCell ref="Y65:AF68"/>
    <mergeCell ref="C1844:J1847"/>
    <mergeCell ref="F672:J672"/>
    <mergeCell ref="F1791:J1791"/>
    <mergeCell ref="C1814:T1817"/>
    <mergeCell ref="F882:J882"/>
    <mergeCell ref="C1056:T1059"/>
    <mergeCell ref="F1003:J1003"/>
    <mergeCell ref="C1026:T1029"/>
    <mergeCell ref="Y1179:AD1179"/>
    <mergeCell ref="Y1180:AA1180"/>
    <mergeCell ref="AB1180:AD1180"/>
    <mergeCell ref="Y1181:AA1181"/>
    <mergeCell ref="AB1181:AD1181"/>
    <mergeCell ref="F822:J822"/>
    <mergeCell ref="F943:J943"/>
    <mergeCell ref="C966:T969"/>
    <mergeCell ref="F1033:J1033"/>
    <mergeCell ref="F852:J852"/>
    <mergeCell ref="C785:T788"/>
    <mergeCell ref="F792:J792"/>
    <mergeCell ref="C845:T848"/>
    <mergeCell ref="F1063:J1063"/>
    <mergeCell ref="C1086:T1089"/>
  </mergeCells>
  <phoneticPr fontId="21" type="noConversion"/>
  <pageMargins left="0.15748031496062992" right="0.78740157499999996" top="0.39" bottom="0.38" header="0.35" footer="0.33"/>
  <pageSetup paperSize="9" orientation="landscape"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codeName="Feuil9">
    <pageSetUpPr fitToPage="1"/>
  </sheetPr>
  <dimension ref="A1:AT1847"/>
  <sheetViews>
    <sheetView showGridLines="0" showZeros="0" showOutlineSymbols="0" topLeftCell="B1" zoomScale="60" zoomScaleNormal="60" workbookViewId="0">
      <pane ySplit="2220" topLeftCell="A662" activePane="bottomLeft"/>
      <selection activeCell="Z99" sqref="Z99"/>
      <selection pane="bottomLeft" activeCell="O688" sqref="O688"/>
    </sheetView>
  </sheetViews>
  <sheetFormatPr baseColWidth="10" defaultColWidth="11.5546875" defaultRowHeight="13.2"/>
  <cols>
    <col min="1" max="1" width="15.77734375" style="136" hidden="1" customWidth="1"/>
    <col min="2" max="2" width="14.33203125" style="137" customWidth="1"/>
    <col min="3" max="3" width="14" style="183" customWidth="1"/>
    <col min="4" max="4" width="13.109375" style="183" customWidth="1"/>
    <col min="5" max="5" width="9.6640625" style="183" customWidth="1"/>
    <col min="6" max="6" width="15.77734375" style="183" customWidth="1"/>
    <col min="7" max="7" width="11.33203125" style="183" customWidth="1"/>
    <col min="8" max="8" width="9" style="183" customWidth="1"/>
    <col min="9" max="9" width="12.109375" style="183" customWidth="1"/>
    <col min="10" max="10" width="13" style="183" customWidth="1"/>
    <col min="11" max="11" width="12.88671875" style="183" customWidth="1"/>
    <col min="12" max="12" width="12.33203125" style="183" customWidth="1"/>
    <col min="13" max="13" width="10.88671875" style="183" customWidth="1"/>
    <col min="14" max="14" width="13.5546875" style="183" customWidth="1"/>
    <col min="15" max="15" width="11.6640625" style="183" customWidth="1"/>
    <col min="16" max="16" width="9.6640625" style="183" customWidth="1"/>
    <col min="17" max="17" width="12.6640625" style="183" customWidth="1"/>
    <col min="18" max="18" width="12.33203125" style="183" customWidth="1"/>
    <col min="19" max="19" width="9" style="183" customWidth="1"/>
    <col min="20" max="20" width="12.6640625" style="183" customWidth="1"/>
    <col min="21" max="21" width="12.5546875" style="136" customWidth="1"/>
    <col min="22" max="22" width="9.33203125" style="136" customWidth="1"/>
    <col min="23" max="23" width="7.33203125" style="136" customWidth="1"/>
    <col min="24" max="24" width="5.33203125" style="136" customWidth="1"/>
    <col min="25" max="25" width="12.33203125" style="136" customWidth="1"/>
    <col min="26" max="26" width="16" style="136" customWidth="1"/>
    <col min="27" max="27" width="10" style="242" customWidth="1"/>
    <col min="28" max="28" width="11.44140625" style="242" customWidth="1"/>
    <col min="29" max="16384" width="11.5546875" style="136"/>
  </cols>
  <sheetData>
    <row r="1" spans="1:30" s="140" customFormat="1" ht="15.75" customHeight="1">
      <c r="B1" s="375" t="s">
        <v>143</v>
      </c>
      <c r="C1" s="376"/>
      <c r="D1" s="376"/>
      <c r="E1" s="189"/>
      <c r="F1" s="377" t="s">
        <v>10</v>
      </c>
      <c r="G1" s="191"/>
      <c r="H1" s="190"/>
      <c r="I1" s="1042" t="s">
        <v>69</v>
      </c>
      <c r="J1" s="1042"/>
      <c r="K1" s="1049">
        <v>2012</v>
      </c>
      <c r="L1" s="1049"/>
      <c r="M1" s="190"/>
      <c r="N1" s="190"/>
      <c r="O1" s="185"/>
      <c r="P1" s="196"/>
      <c r="Q1" s="196"/>
      <c r="R1" s="1047"/>
      <c r="S1" s="1047"/>
      <c r="T1" s="1047"/>
      <c r="U1" s="185"/>
      <c r="AA1" s="236"/>
      <c r="AB1" s="236"/>
    </row>
    <row r="2" spans="1:30" s="140" customFormat="1" ht="27.75" customHeight="1" thickBot="1">
      <c r="B2" s="188" t="str">
        <f>IF($F$1="de",headings!$C$1,IF($F$1="fr",headings!$B$1,headings!$A$1))</f>
        <v>Monthly statistics of railway passenger and freight traffic (on all networks)</v>
      </c>
      <c r="C2" s="189"/>
      <c r="D2" s="189"/>
      <c r="E2" s="189"/>
      <c r="F2" s="189"/>
      <c r="G2" s="189"/>
      <c r="H2" s="190"/>
      <c r="I2" s="190"/>
      <c r="J2" s="190"/>
      <c r="K2" s="190"/>
      <c r="L2" s="190"/>
      <c r="M2" s="190"/>
      <c r="N2" s="190"/>
      <c r="O2" s="197"/>
      <c r="P2" s="197"/>
      <c r="Q2" s="197"/>
      <c r="R2" s="1048"/>
      <c r="S2" s="1048"/>
      <c r="T2" s="1048"/>
      <c r="U2" s="185"/>
      <c r="AA2" s="236"/>
      <c r="AB2" s="236"/>
    </row>
    <row r="3" spans="1:30" s="132" customFormat="1" ht="27.75" customHeight="1" thickTop="1" thickBot="1">
      <c r="B3" s="192"/>
      <c r="C3" s="1056" t="s">
        <v>203</v>
      </c>
      <c r="D3" s="1057"/>
      <c r="E3" s="1057"/>
      <c r="F3" s="1057"/>
      <c r="G3" s="1057"/>
      <c r="H3" s="1057"/>
      <c r="I3" s="1057"/>
      <c r="J3" s="1058"/>
      <c r="K3" s="1059" t="s">
        <v>205</v>
      </c>
      <c r="L3" s="1060"/>
      <c r="M3" s="1060"/>
      <c r="N3" s="1060"/>
      <c r="O3" s="1060"/>
      <c r="P3" s="1060"/>
      <c r="Q3" s="1060"/>
      <c r="R3" s="1060"/>
      <c r="S3" s="1060"/>
      <c r="T3" s="1060"/>
      <c r="U3" s="1060"/>
      <c r="V3" s="1061"/>
      <c r="W3" s="186"/>
      <c r="AC3" s="237"/>
      <c r="AD3" s="237"/>
    </row>
    <row r="4" spans="1:30" s="132" customFormat="1" ht="21.75" customHeight="1" thickTop="1">
      <c r="B4" s="192"/>
      <c r="C4" s="307"/>
      <c r="D4" s="308"/>
      <c r="E4" s="308"/>
      <c r="F4" s="308"/>
      <c r="G4" s="308"/>
      <c r="H4" s="308"/>
      <c r="I4" s="308"/>
      <c r="J4" s="308"/>
      <c r="K4" s="1064" t="s">
        <v>81</v>
      </c>
      <c r="L4" s="1065"/>
      <c r="M4" s="1065"/>
      <c r="N4" s="1065"/>
      <c r="O4" s="1065"/>
      <c r="P4" s="1066"/>
      <c r="Q4" s="1064" t="s">
        <v>270</v>
      </c>
      <c r="R4" s="1065"/>
      <c r="S4" s="1065"/>
      <c r="T4" s="1065"/>
      <c r="U4" s="1065"/>
      <c r="V4" s="1066"/>
      <c r="W4" s="186"/>
      <c r="AC4" s="237"/>
      <c r="AD4" s="237"/>
    </row>
    <row r="5" spans="1:30" s="133" customFormat="1" ht="20.25" customHeight="1">
      <c r="B5" s="193"/>
      <c r="C5" s="1072" t="s">
        <v>90</v>
      </c>
      <c r="D5" s="1054"/>
      <c r="E5" s="1073"/>
      <c r="F5" s="1053" t="s">
        <v>91</v>
      </c>
      <c r="G5" s="1054"/>
      <c r="H5" s="1054"/>
      <c r="I5" s="1054"/>
      <c r="J5" s="1055"/>
      <c r="K5" s="1067" t="s">
        <v>92</v>
      </c>
      <c r="L5" s="1068"/>
      <c r="M5" s="1069"/>
      <c r="N5" s="1070" t="s">
        <v>93</v>
      </c>
      <c r="O5" s="1068"/>
      <c r="P5" s="1071"/>
      <c r="Q5" s="1067" t="s">
        <v>92</v>
      </c>
      <c r="R5" s="1068"/>
      <c r="S5" s="1069"/>
      <c r="T5" s="1070" t="s">
        <v>93</v>
      </c>
      <c r="U5" s="1068"/>
      <c r="V5" s="1071"/>
      <c r="W5" s="187"/>
      <c r="AC5" s="238"/>
      <c r="AD5" s="238"/>
    </row>
    <row r="6" spans="1:30" s="133" customFormat="1">
      <c r="B6" s="193"/>
      <c r="C6" s="1081" t="s">
        <v>209</v>
      </c>
      <c r="D6" s="1051"/>
      <c r="E6" s="1051"/>
      <c r="F6" s="1050" t="s">
        <v>212</v>
      </c>
      <c r="G6" s="1051"/>
      <c r="H6" s="1051"/>
      <c r="I6" s="1051"/>
      <c r="J6" s="1052"/>
      <c r="K6" s="1074" t="s">
        <v>209</v>
      </c>
      <c r="L6" s="1075"/>
      <c r="M6" s="1076"/>
      <c r="N6" s="1077" t="s">
        <v>212</v>
      </c>
      <c r="O6" s="1075"/>
      <c r="P6" s="1078"/>
      <c r="Q6" s="1074" t="s">
        <v>209</v>
      </c>
      <c r="R6" s="1075"/>
      <c r="S6" s="1076"/>
      <c r="T6" s="1077" t="s">
        <v>212</v>
      </c>
      <c r="U6" s="1075"/>
      <c r="V6" s="1078"/>
      <c r="W6" s="187"/>
      <c r="AC6" s="238"/>
      <c r="AD6" s="238"/>
    </row>
    <row r="7" spans="1:30" s="133" customFormat="1" ht="45" customHeight="1" thickBot="1">
      <c r="B7" s="193"/>
      <c r="C7" s="1043">
        <f>$K$1-1</f>
        <v>2011</v>
      </c>
      <c r="D7" s="1043">
        <f>$K$1</f>
        <v>2012</v>
      </c>
      <c r="E7" s="1045" t="s">
        <v>95</v>
      </c>
      <c r="F7" s="1043">
        <f>$K$1-1</f>
        <v>2011</v>
      </c>
      <c r="G7" s="1043">
        <f>$K$1</f>
        <v>2012</v>
      </c>
      <c r="H7" s="1045" t="s">
        <v>95</v>
      </c>
      <c r="I7" s="1043" t="s">
        <v>385</v>
      </c>
      <c r="J7" s="1079" t="s">
        <v>386</v>
      </c>
      <c r="K7" s="449">
        <f>$K$1-1</f>
        <v>2011</v>
      </c>
      <c r="L7" s="446">
        <f>$K$1</f>
        <v>2012</v>
      </c>
      <c r="M7" s="360" t="s">
        <v>95</v>
      </c>
      <c r="N7" s="446">
        <f>$K$1-1</f>
        <v>2011</v>
      </c>
      <c r="O7" s="446">
        <f>$K$1</f>
        <v>2012</v>
      </c>
      <c r="P7" s="447" t="s">
        <v>95</v>
      </c>
      <c r="Q7" s="446">
        <f>$K$1-1</f>
        <v>2011</v>
      </c>
      <c r="R7" s="446">
        <f>$K$1</f>
        <v>2012</v>
      </c>
      <c r="S7" s="448" t="s">
        <v>95</v>
      </c>
      <c r="T7" s="446">
        <f>$K$1-1</f>
        <v>2011</v>
      </c>
      <c r="U7" s="446">
        <f>$K$1</f>
        <v>2012</v>
      </c>
      <c r="V7" s="361" t="s">
        <v>95</v>
      </c>
      <c r="W7" s="187"/>
      <c r="AC7" s="238"/>
      <c r="AD7" s="238"/>
    </row>
    <row r="8" spans="1:30" s="133" customFormat="1" ht="9" customHeight="1" thickTop="1" thickBot="1">
      <c r="B8" s="193"/>
      <c r="C8" s="1044">
        <f>$K$1-1</f>
        <v>2011</v>
      </c>
      <c r="D8" s="1044">
        <f>$K$1</f>
        <v>2012</v>
      </c>
      <c r="E8" s="1046"/>
      <c r="F8" s="1044">
        <f>$K$1-1</f>
        <v>2011</v>
      </c>
      <c r="G8" s="1044">
        <f>$K$1</f>
        <v>2012</v>
      </c>
      <c r="H8" s="1046"/>
      <c r="I8" s="1044"/>
      <c r="J8" s="1080"/>
      <c r="K8" s="187"/>
      <c r="L8" s="187"/>
      <c r="M8" s="187"/>
      <c r="N8" s="187"/>
      <c r="O8" s="187"/>
      <c r="P8" s="187"/>
      <c r="Q8" s="187"/>
      <c r="R8" s="187"/>
      <c r="S8" s="187"/>
      <c r="T8" s="187"/>
      <c r="U8" s="187"/>
      <c r="V8" s="187"/>
      <c r="W8" s="187"/>
      <c r="AC8" s="238"/>
      <c r="AD8" s="238"/>
    </row>
    <row r="9" spans="1:30" s="133" customFormat="1" ht="10.95" customHeight="1" thickTop="1">
      <c r="B9" s="193"/>
      <c r="C9" s="193"/>
      <c r="D9" s="193"/>
      <c r="E9" s="193"/>
      <c r="F9" s="193"/>
      <c r="G9" s="193"/>
      <c r="H9" s="193"/>
      <c r="I9" s="193"/>
      <c r="J9" s="193"/>
      <c r="K9" s="193"/>
      <c r="L9" s="193"/>
      <c r="M9" s="193"/>
      <c r="N9" s="193"/>
      <c r="O9" s="193"/>
      <c r="P9" s="193"/>
      <c r="Q9" s="193"/>
      <c r="R9" s="193"/>
      <c r="S9" s="193"/>
      <c r="T9" s="193"/>
      <c r="U9" s="193"/>
      <c r="V9" s="193"/>
      <c r="W9" s="193"/>
      <c r="AC9" s="238"/>
      <c r="AD9" s="238"/>
    </row>
    <row r="10" spans="1:30" s="141" customFormat="1" ht="8.4" customHeight="1">
      <c r="B10" s="193"/>
      <c r="C10" s="194"/>
      <c r="D10" s="194"/>
      <c r="E10" s="195"/>
      <c r="F10" s="194"/>
      <c r="G10" s="194"/>
      <c r="H10" s="195"/>
      <c r="I10" s="194"/>
      <c r="J10" s="194"/>
      <c r="K10" s="195"/>
      <c r="L10" s="194"/>
      <c r="M10" s="194"/>
      <c r="N10" s="195"/>
      <c r="O10" s="194"/>
      <c r="P10" s="194"/>
      <c r="Q10" s="195"/>
      <c r="R10" s="194"/>
      <c r="S10" s="194"/>
      <c r="T10" s="195"/>
      <c r="U10" s="187"/>
      <c r="AA10" s="239"/>
      <c r="AB10" s="239"/>
    </row>
    <row r="11" spans="1:30" s="141" customFormat="1" ht="9" customHeight="1">
      <c r="B11" s="146"/>
      <c r="C11" s="154"/>
      <c r="D11" s="154"/>
      <c r="E11" s="155"/>
      <c r="F11" s="154"/>
      <c r="G11" s="154"/>
      <c r="H11" s="155"/>
      <c r="I11" s="154"/>
      <c r="J11" s="154"/>
      <c r="K11" s="155"/>
      <c r="L11" s="154"/>
      <c r="M11" s="154"/>
      <c r="N11" s="155"/>
      <c r="O11" s="154"/>
      <c r="P11" s="154"/>
      <c r="Q11" s="155"/>
      <c r="R11" s="154"/>
      <c r="S11" s="154"/>
      <c r="T11" s="155"/>
      <c r="U11" s="147"/>
      <c r="AA11" s="239"/>
      <c r="AB11" s="239"/>
    </row>
    <row r="12" spans="1:30" s="131" customFormat="1" ht="19.5" customHeight="1">
      <c r="B12" s="150" t="str">
        <f>IF($F$1="de",headings!$C$3,IF($F$1="fr",headings!$B$3,headings!$A$3))</f>
        <v>Railway Operator:</v>
      </c>
      <c r="C12" s="156"/>
      <c r="D12" s="156"/>
      <c r="E12" s="156"/>
      <c r="F12" s="1020" t="s">
        <v>267</v>
      </c>
      <c r="G12" s="1020"/>
      <c r="H12" s="1020"/>
      <c r="I12" s="1020"/>
      <c r="J12" s="1020"/>
      <c r="K12" s="157"/>
      <c r="L12" s="157"/>
      <c r="M12" s="157"/>
      <c r="N12" s="157"/>
      <c r="O12" s="157"/>
      <c r="P12" s="157"/>
      <c r="Q12" s="161"/>
      <c r="R12" s="161"/>
      <c r="S12" s="161" t="s">
        <v>252</v>
      </c>
      <c r="T12" s="161">
        <v>0.62409999999999999</v>
      </c>
      <c r="U12" s="148"/>
      <c r="V12" s="215" t="s">
        <v>264</v>
      </c>
      <c r="W12" s="216">
        <v>2010</v>
      </c>
      <c r="X12" s="216">
        <v>2009</v>
      </c>
      <c r="Y12" s="216"/>
      <c r="Z12" s="216"/>
      <c r="AA12" s="217">
        <v>2010</v>
      </c>
      <c r="AB12" s="218">
        <v>2009</v>
      </c>
    </row>
    <row r="13" spans="1:30" ht="14.25" customHeight="1">
      <c r="B13" s="146"/>
      <c r="C13" s="157"/>
      <c r="D13" s="157"/>
      <c r="E13" s="159"/>
      <c r="F13" s="157"/>
      <c r="G13" s="157"/>
      <c r="H13" s="157"/>
      <c r="I13" s="157"/>
      <c r="J13" s="157"/>
      <c r="K13" s="157"/>
      <c r="L13" s="252"/>
      <c r="M13" s="252">
        <f>SUM(M14:M24)</f>
        <v>0</v>
      </c>
      <c r="N13" s="161"/>
      <c r="O13" s="157"/>
      <c r="P13" s="157"/>
      <c r="Q13" s="157"/>
      <c r="R13" s="157"/>
      <c r="S13" s="157"/>
      <c r="T13" s="160"/>
      <c r="U13" s="149"/>
      <c r="V13" s="223">
        <v>1</v>
      </c>
      <c r="W13" s="224">
        <v>25.5</v>
      </c>
      <c r="X13" s="224">
        <v>29.1</v>
      </c>
      <c r="Y13" s="220"/>
      <c r="Z13" s="223">
        <v>27</v>
      </c>
      <c r="AA13" s="240">
        <v>32</v>
      </c>
      <c r="AB13" s="240">
        <v>26.7</v>
      </c>
    </row>
    <row r="14" spans="1:30" ht="15.75" customHeight="1">
      <c r="A14" s="136" t="str">
        <f>F12&amp;"m01"</f>
        <v>AARm01</v>
      </c>
      <c r="B14" s="146" t="str">
        <f>IF($F$1="de",headings!$C$6,IF($F$1="fr",headings!$B$6,headings!$A$6))</f>
        <v>January</v>
      </c>
      <c r="C14" s="161"/>
      <c r="D14" s="161"/>
      <c r="E14" s="162"/>
      <c r="F14" s="161"/>
      <c r="G14" s="264"/>
      <c r="H14" s="162" t="str">
        <f t="shared" ref="H14:H25" si="0">IF(F14&lt;0.001,"",IF(G14=-1,"",G14/F14*100-100))</f>
        <v/>
      </c>
      <c r="I14" s="161"/>
      <c r="J14" s="161"/>
      <c r="K14" s="693">
        <v>-1</v>
      </c>
      <c r="L14" s="694">
        <v>-1</v>
      </c>
      <c r="M14" s="695" t="str">
        <f>IF(K14&lt;0.001,"",IF(L14=-1,"",L14/K14*100-100))</f>
        <v/>
      </c>
      <c r="N14" s="161" t="str">
        <f t="shared" ref="N14:N25" si="1">IF(L14&lt;0.001,"",IF(M14=-1,"",M14/L14*100-100))</f>
        <v/>
      </c>
      <c r="O14" s="161">
        <f>X13+X14+X15+X16</f>
        <v>114.69999999999999</v>
      </c>
      <c r="P14" s="161">
        <f>W13+W14+W15+W16</f>
        <v>114.7</v>
      </c>
      <c r="Q14" s="161"/>
      <c r="R14" s="161"/>
      <c r="S14" s="161"/>
      <c r="T14" s="161"/>
      <c r="U14" s="149"/>
      <c r="V14" s="223">
        <v>2</v>
      </c>
      <c r="W14" s="224">
        <v>28.7</v>
      </c>
      <c r="X14" s="224">
        <v>28.7</v>
      </c>
      <c r="Y14" s="220"/>
      <c r="Z14" s="223">
        <v>28</v>
      </c>
      <c r="AA14" s="240">
        <v>30.8</v>
      </c>
      <c r="AB14" s="240">
        <v>29.1</v>
      </c>
    </row>
    <row r="15" spans="1:30" ht="15.75" customHeight="1">
      <c r="A15" s="136" t="str">
        <f>F12&amp;"m02"</f>
        <v>AARm02</v>
      </c>
      <c r="B15" s="146" t="str">
        <f>IF($F$1="de",headings!$C$7,IF($F$1="fr",headings!$B$7,headings!$A$7))</f>
        <v>February</v>
      </c>
      <c r="C15" s="161"/>
      <c r="D15" s="161"/>
      <c r="E15" s="162"/>
      <c r="F15" s="161"/>
      <c r="G15" s="264"/>
      <c r="H15" s="162" t="str">
        <f t="shared" si="0"/>
        <v/>
      </c>
      <c r="I15" s="161"/>
      <c r="J15" s="161"/>
      <c r="K15" s="696">
        <v>-1</v>
      </c>
      <c r="L15" s="353">
        <v>-1</v>
      </c>
      <c r="M15" s="697" t="str">
        <f>IF(K15&lt;0.001,"",IF(L15=-1,"",L15/K15*100-100))</f>
        <v/>
      </c>
      <c r="N15" s="161" t="str">
        <f t="shared" si="1"/>
        <v/>
      </c>
      <c r="O15" s="161">
        <f>SUM(X17:X20)</f>
        <v>119.1</v>
      </c>
      <c r="P15" s="161">
        <f>SUM(W17:W20)</f>
        <v>118.69999999999999</v>
      </c>
      <c r="Q15" s="162"/>
      <c r="R15" s="161"/>
      <c r="S15" s="161"/>
      <c r="T15" s="162"/>
      <c r="U15" s="149"/>
      <c r="V15" s="223">
        <v>3</v>
      </c>
      <c r="W15" s="224">
        <v>30.2</v>
      </c>
      <c r="X15" s="224">
        <v>28.8</v>
      </c>
      <c r="Y15" s="220"/>
      <c r="Z15" s="223">
        <v>29</v>
      </c>
      <c r="AA15" s="240">
        <v>31.6</v>
      </c>
      <c r="AB15" s="240">
        <v>29.7</v>
      </c>
    </row>
    <row r="16" spans="1:30" ht="15.75" customHeight="1" thickBot="1">
      <c r="A16" s="136" t="str">
        <f>F12&amp;"m03"</f>
        <v>AARm03</v>
      </c>
      <c r="B16" s="146" t="str">
        <f>IF($F$1="de",headings!$C$8,IF($F$1="fr",headings!$B$8,headings!$A$8))</f>
        <v>March</v>
      </c>
      <c r="C16" s="161"/>
      <c r="D16" s="161"/>
      <c r="E16" s="162"/>
      <c r="F16" s="161"/>
      <c r="G16" s="264"/>
      <c r="H16" s="162" t="str">
        <f t="shared" si="0"/>
        <v/>
      </c>
      <c r="I16" s="161"/>
      <c r="J16" s="161"/>
      <c r="K16" s="696">
        <v>-1</v>
      </c>
      <c r="L16" s="353">
        <v>-1</v>
      </c>
      <c r="M16" s="698" t="str">
        <f>IF(K16&lt;0.001,"",IF(L16=-1,"",L16/K16*100-100))</f>
        <v/>
      </c>
      <c r="N16" s="161" t="str">
        <f t="shared" si="1"/>
        <v/>
      </c>
      <c r="O16" s="161">
        <f>SUM(X21:X24)</f>
        <v>116.3</v>
      </c>
      <c r="P16" s="161">
        <f>SUM(W21:W24)</f>
        <v>125.4</v>
      </c>
      <c r="Q16" s="162"/>
      <c r="R16" s="161"/>
      <c r="S16" s="161"/>
      <c r="T16" s="162"/>
      <c r="U16" s="149"/>
      <c r="V16" s="223">
        <v>4</v>
      </c>
      <c r="W16" s="224">
        <v>30.3</v>
      </c>
      <c r="X16" s="224">
        <v>28.1</v>
      </c>
      <c r="Y16" s="220"/>
      <c r="Z16" s="223">
        <v>30</v>
      </c>
      <c r="AA16" s="240">
        <v>33</v>
      </c>
      <c r="AB16" s="240">
        <v>29.7</v>
      </c>
    </row>
    <row r="17" spans="1:28" ht="15.75" customHeight="1" thickTop="1">
      <c r="A17" s="136" t="str">
        <f>F12&amp;"m04"</f>
        <v>AARm04</v>
      </c>
      <c r="B17" s="146" t="str">
        <f>IF($F$1="de",headings!$C$9,IF($F$1="fr",headings!$B$9,headings!$A$9))</f>
        <v>April</v>
      </c>
      <c r="C17" s="161"/>
      <c r="D17" s="161"/>
      <c r="E17" s="162"/>
      <c r="F17" s="161"/>
      <c r="G17" s="264"/>
      <c r="H17" s="162" t="str">
        <f t="shared" si="0"/>
        <v/>
      </c>
      <c r="I17" s="161"/>
      <c r="J17" s="161"/>
      <c r="K17" s="699">
        <v>-1</v>
      </c>
      <c r="L17" s="352">
        <v>-1</v>
      </c>
      <c r="M17" s="700" t="str">
        <f t="shared" ref="M17:M25" si="2">IF(K17&lt;0.001,"",IF(L17=-1,"",L17/K17*100-100))</f>
        <v/>
      </c>
      <c r="N17" s="161" t="str">
        <f t="shared" si="1"/>
        <v/>
      </c>
      <c r="O17" s="161">
        <f>SUM(X25:X29)</f>
        <v>140.89999999999998</v>
      </c>
      <c r="P17" s="161">
        <f>SUM(W25:W29)</f>
        <v>162.6</v>
      </c>
      <c r="Q17" s="162"/>
      <c r="R17" s="161"/>
      <c r="S17" s="161"/>
      <c r="T17" s="162"/>
      <c r="U17" s="149"/>
      <c r="V17" s="225">
        <v>5</v>
      </c>
      <c r="W17" s="226">
        <v>29.2</v>
      </c>
      <c r="X17" s="226">
        <v>28.5</v>
      </c>
      <c r="Y17" s="220"/>
      <c r="Z17" s="234">
        <v>31</v>
      </c>
      <c r="AA17" s="245">
        <v>31.3</v>
      </c>
      <c r="AB17" s="245">
        <v>29.7</v>
      </c>
    </row>
    <row r="18" spans="1:28" ht="15.75" customHeight="1">
      <c r="A18" s="136" t="str">
        <f>F12&amp;"m05"</f>
        <v>AARm05</v>
      </c>
      <c r="B18" s="146" t="str">
        <f>IF($F$1="de",headings!$C$10,IF($F$1="fr",headings!$B$10,headings!$A$10))</f>
        <v>May</v>
      </c>
      <c r="C18" s="161"/>
      <c r="D18" s="161"/>
      <c r="E18" s="162"/>
      <c r="F18" s="161"/>
      <c r="G18" s="264"/>
      <c r="H18" s="162" t="str">
        <f t="shared" si="0"/>
        <v/>
      </c>
      <c r="I18" s="161"/>
      <c r="J18" s="161"/>
      <c r="K18" s="696">
        <v>-1</v>
      </c>
      <c r="L18" s="353">
        <v>-1</v>
      </c>
      <c r="M18" s="697" t="str">
        <f t="shared" si="2"/>
        <v/>
      </c>
      <c r="N18" s="161" t="str">
        <f>IF(L18&lt;0.001,"",IF(M18=-1,"",M18/L18*100-100))</f>
        <v/>
      </c>
      <c r="O18" s="161">
        <f>SUM(X30:X33)</f>
        <v>109.9</v>
      </c>
      <c r="P18" s="161">
        <f>SUM(W30:W33)</f>
        <v>128.6</v>
      </c>
      <c r="Q18" s="162"/>
      <c r="R18" s="161"/>
      <c r="S18" s="161"/>
      <c r="T18" s="162"/>
      <c r="U18" s="149"/>
      <c r="V18" s="225">
        <v>6</v>
      </c>
      <c r="W18" s="226">
        <v>28.1</v>
      </c>
      <c r="X18" s="226">
        <v>30.2</v>
      </c>
      <c r="Y18" s="220"/>
      <c r="Z18" s="234">
        <v>32</v>
      </c>
      <c r="AA18" s="245">
        <v>32.5</v>
      </c>
      <c r="AB18" s="245">
        <v>29.9</v>
      </c>
    </row>
    <row r="19" spans="1:28" ht="15.75" customHeight="1" thickBot="1">
      <c r="A19" s="136" t="str">
        <f>F12&amp;"m06"</f>
        <v>AARm06</v>
      </c>
      <c r="B19" s="146" t="str">
        <f>IF($F$1="de",headings!$C$11,IF($F$1="fr",headings!$B$11,headings!$A$11))</f>
        <v>June</v>
      </c>
      <c r="C19" s="161"/>
      <c r="D19" s="161"/>
      <c r="E19" s="162"/>
      <c r="F19" s="161"/>
      <c r="G19" s="264"/>
      <c r="H19" s="162" t="str">
        <f t="shared" si="0"/>
        <v/>
      </c>
      <c r="I19" s="161"/>
      <c r="J19" s="161"/>
      <c r="K19" s="696">
        <v>-1</v>
      </c>
      <c r="L19" s="353">
        <v>-1</v>
      </c>
      <c r="M19" s="698" t="str">
        <f t="shared" si="2"/>
        <v/>
      </c>
      <c r="N19" s="161" t="str">
        <f>IF(L19&lt;0.001,"",IF(M19=-1,"",M19/L19*100-100))</f>
        <v/>
      </c>
      <c r="O19" s="161">
        <f>SUM(X34:X37)</f>
        <v>114.5</v>
      </c>
      <c r="P19" s="161">
        <f>SUM(W34:W37)</f>
        <v>125.9</v>
      </c>
      <c r="Q19" s="162"/>
      <c r="R19" s="161"/>
      <c r="S19" s="161"/>
      <c r="T19" s="162"/>
      <c r="U19" s="149"/>
      <c r="V19" s="225">
        <v>7</v>
      </c>
      <c r="W19" s="226">
        <v>29.8</v>
      </c>
      <c r="X19" s="226">
        <v>30</v>
      </c>
      <c r="Y19" s="220"/>
      <c r="Z19" s="234">
        <v>33</v>
      </c>
      <c r="AA19" s="245">
        <v>32.6</v>
      </c>
      <c r="AB19" s="245">
        <v>30.2</v>
      </c>
    </row>
    <row r="20" spans="1:28" ht="15.75" customHeight="1" thickTop="1">
      <c r="A20" s="136" t="str">
        <f>F12&amp;"m07"</f>
        <v>AARm07</v>
      </c>
      <c r="B20" s="146" t="str">
        <f>IF($F$1="de",headings!$C$12,IF($F$1="fr",headings!$B$12,headings!$A$12))</f>
        <v>July</v>
      </c>
      <c r="C20" s="161"/>
      <c r="D20" s="161"/>
      <c r="E20" s="162"/>
      <c r="F20" s="161"/>
      <c r="G20" s="264"/>
      <c r="H20" s="162" t="str">
        <f t="shared" si="0"/>
        <v/>
      </c>
      <c r="I20" s="161"/>
      <c r="J20" s="161"/>
      <c r="K20" s="699">
        <v>-1</v>
      </c>
      <c r="L20" s="352">
        <v>-1</v>
      </c>
      <c r="M20" s="697" t="str">
        <f t="shared" si="2"/>
        <v/>
      </c>
      <c r="N20" s="161" t="str">
        <f>IF(L20&lt;0.001,"",IF(M20=-1,"",M20/L20*100-100))</f>
        <v/>
      </c>
      <c r="O20" s="161">
        <f>X38+AB13+AB14+AB15</f>
        <v>112.2</v>
      </c>
      <c r="P20" s="161">
        <f>W38+AA13+AA14+AA15</f>
        <v>126.4</v>
      </c>
      <c r="Q20" s="162"/>
      <c r="R20" s="161"/>
      <c r="S20" s="161"/>
      <c r="T20" s="162"/>
      <c r="U20" s="149"/>
      <c r="V20" s="225">
        <v>8</v>
      </c>
      <c r="W20" s="226">
        <v>31.6</v>
      </c>
      <c r="X20" s="226">
        <v>30.4</v>
      </c>
      <c r="Y20" s="220"/>
      <c r="Z20" s="234">
        <v>34</v>
      </c>
      <c r="AA20" s="245">
        <v>33.200000000000003</v>
      </c>
      <c r="AB20" s="245">
        <v>31</v>
      </c>
    </row>
    <row r="21" spans="1:28" ht="15.75" customHeight="1">
      <c r="A21" s="136" t="str">
        <f>F12&amp;"m08"</f>
        <v>AARm08</v>
      </c>
      <c r="B21" s="146" t="str">
        <f>IF($F$1="de",headings!$C$13,IF($F$1="fr",headings!$B$13,headings!$A$13))</f>
        <v>August</v>
      </c>
      <c r="C21" s="161"/>
      <c r="D21" s="161"/>
      <c r="E21" s="162"/>
      <c r="F21" s="161"/>
      <c r="G21" s="264"/>
      <c r="H21" s="162" t="str">
        <f t="shared" si="0"/>
        <v/>
      </c>
      <c r="I21" s="161"/>
      <c r="J21" s="161"/>
      <c r="K21" s="696">
        <v>-1</v>
      </c>
      <c r="L21" s="353">
        <v>-1</v>
      </c>
      <c r="M21" s="697" t="str">
        <f t="shared" si="2"/>
        <v/>
      </c>
      <c r="N21" s="161" t="str">
        <f t="shared" si="1"/>
        <v/>
      </c>
      <c r="O21" s="161">
        <f>SUM(AB17:AB20)</f>
        <v>120.8</v>
      </c>
      <c r="P21" s="161">
        <f>SUM(AA17:AA20)</f>
        <v>129.60000000000002</v>
      </c>
      <c r="Q21" s="162"/>
      <c r="R21" s="161"/>
      <c r="S21" s="161"/>
      <c r="T21" s="162"/>
      <c r="U21" s="149"/>
      <c r="V21" s="223">
        <v>9</v>
      </c>
      <c r="W21" s="224">
        <v>31.1</v>
      </c>
      <c r="X21" s="224">
        <v>29.6</v>
      </c>
      <c r="Y21" s="220"/>
      <c r="Z21" s="223">
        <v>35</v>
      </c>
      <c r="AA21" s="240">
        <v>33.5</v>
      </c>
      <c r="AB21" s="240">
        <v>31</v>
      </c>
    </row>
    <row r="22" spans="1:28" ht="15.75" customHeight="1" thickBot="1">
      <c r="A22" s="136" t="str">
        <f>F12&amp;"m09"</f>
        <v>AARm09</v>
      </c>
      <c r="B22" s="146" t="str">
        <f>IF($F$1="de",headings!$C$14,IF($F$1="fr",headings!$B$14,headings!$A$14))</f>
        <v>September</v>
      </c>
      <c r="C22" s="161"/>
      <c r="D22" s="161"/>
      <c r="E22" s="162"/>
      <c r="F22" s="161"/>
      <c r="G22" s="264"/>
      <c r="H22" s="162" t="str">
        <f t="shared" si="0"/>
        <v/>
      </c>
      <c r="I22" s="161"/>
      <c r="J22" s="161"/>
      <c r="K22" s="696">
        <v>-1</v>
      </c>
      <c r="L22" s="353">
        <v>-1</v>
      </c>
      <c r="M22" s="698" t="str">
        <f t="shared" si="2"/>
        <v/>
      </c>
      <c r="N22" s="161" t="str">
        <f>IF(L22&lt;0.001,"",IF(M22=-1,"",M22/L22*100-100))</f>
        <v/>
      </c>
      <c r="O22" s="161">
        <f>SUM(AB21:AB24)</f>
        <v>119.60000000000001</v>
      </c>
      <c r="P22" s="161">
        <f>SUM(AA21:AA24)</f>
        <v>130.4</v>
      </c>
      <c r="Q22" s="162"/>
      <c r="R22" s="161"/>
      <c r="S22" s="161"/>
      <c r="T22" s="162"/>
      <c r="U22" s="149"/>
      <c r="V22" s="223">
        <v>10</v>
      </c>
      <c r="W22" s="224">
        <v>31.3</v>
      </c>
      <c r="X22" s="224">
        <v>30</v>
      </c>
      <c r="Y22" s="220"/>
      <c r="Z22" s="223">
        <v>36</v>
      </c>
      <c r="AA22" s="240">
        <v>30.4</v>
      </c>
      <c r="AB22" s="240">
        <v>28.7</v>
      </c>
    </row>
    <row r="23" spans="1:28" ht="15.75" customHeight="1" thickTop="1">
      <c r="A23" s="136" t="str">
        <f>F12&amp;"m10"</f>
        <v>AARm10</v>
      </c>
      <c r="B23" s="146" t="str">
        <f>IF($F$1="de",headings!$C$15,IF($F$1="fr",headings!$B$15,headings!$A$15))</f>
        <v>October</v>
      </c>
      <c r="C23" s="161"/>
      <c r="D23" s="161"/>
      <c r="E23" s="162"/>
      <c r="F23" s="161"/>
      <c r="G23" s="161"/>
      <c r="H23" s="162" t="str">
        <f t="shared" si="0"/>
        <v/>
      </c>
      <c r="I23" s="161"/>
      <c r="J23" s="161"/>
      <c r="K23" s="699">
        <v>-1</v>
      </c>
      <c r="L23" s="352">
        <v>-1</v>
      </c>
      <c r="M23" s="697" t="str">
        <f t="shared" si="2"/>
        <v/>
      </c>
      <c r="N23" s="161" t="str">
        <f t="shared" si="1"/>
        <v/>
      </c>
      <c r="O23" s="161">
        <f>SUM(AB25:AB29)</f>
        <v>154.6</v>
      </c>
      <c r="P23" s="161">
        <f>SUM(AA25:AA29)</f>
        <v>169.39999999999998</v>
      </c>
      <c r="Q23" s="162"/>
      <c r="R23" s="161"/>
      <c r="S23" s="161"/>
      <c r="T23" s="162"/>
      <c r="U23" s="149"/>
      <c r="V23" s="223">
        <v>11</v>
      </c>
      <c r="W23" s="224">
        <v>31.3</v>
      </c>
      <c r="X23" s="224">
        <v>29.7</v>
      </c>
      <c r="Y23" s="220"/>
      <c r="Z23" s="229">
        <v>37</v>
      </c>
      <c r="AA23" s="240">
        <v>33.5</v>
      </c>
      <c r="AB23" s="240">
        <v>30.6</v>
      </c>
    </row>
    <row r="24" spans="1:28" ht="15.75" customHeight="1">
      <c r="A24" s="136" t="str">
        <f>F12&amp;"m11"</f>
        <v>AARm11</v>
      </c>
      <c r="B24" s="146" t="str">
        <f>IF($F$1="de",headings!$C$16,IF($F$1="fr",headings!$B$16,headings!$A$16))</f>
        <v>November</v>
      </c>
      <c r="C24" s="161"/>
      <c r="D24" s="161"/>
      <c r="E24" s="162"/>
      <c r="F24" s="161"/>
      <c r="G24" s="161"/>
      <c r="H24" s="162" t="str">
        <f t="shared" si="0"/>
        <v/>
      </c>
      <c r="I24" s="161"/>
      <c r="J24" s="161"/>
      <c r="K24" s="696">
        <v>-1</v>
      </c>
      <c r="L24" s="353">
        <v>-1</v>
      </c>
      <c r="M24" s="697" t="str">
        <f t="shared" si="2"/>
        <v/>
      </c>
      <c r="N24" s="161" t="str">
        <f t="shared" si="1"/>
        <v/>
      </c>
      <c r="O24" s="161">
        <f>SUM(AB30:AB33)</f>
        <v>122.39999999999999</v>
      </c>
      <c r="P24" s="161">
        <f>SUM(AA30:AA33)</f>
        <v>129.69999999999999</v>
      </c>
      <c r="Q24" s="162"/>
      <c r="R24" s="161"/>
      <c r="S24" s="161"/>
      <c r="T24" s="162"/>
      <c r="U24" s="149"/>
      <c r="V24" s="223">
        <v>12</v>
      </c>
      <c r="W24" s="224">
        <v>31.7</v>
      </c>
      <c r="X24" s="224">
        <v>27</v>
      </c>
      <c r="Y24" s="220"/>
      <c r="Z24" s="229">
        <v>38</v>
      </c>
      <c r="AA24" s="240">
        <v>33</v>
      </c>
      <c r="AB24" s="240">
        <v>29.3</v>
      </c>
    </row>
    <row r="25" spans="1:28" ht="15.75" customHeight="1">
      <c r="A25" s="136" t="str">
        <f>F12&amp;"m12"</f>
        <v>AARm12</v>
      </c>
      <c r="B25" s="146" t="str">
        <f>IF($F$1="de",headings!$C$17,IF($F$1="fr",headings!$B$17,headings!$A$17))</f>
        <v>December</v>
      </c>
      <c r="C25" s="161"/>
      <c r="D25" s="161"/>
      <c r="E25" s="162"/>
      <c r="F25" s="161"/>
      <c r="G25" s="161"/>
      <c r="H25" s="162" t="str">
        <f t="shared" si="0"/>
        <v/>
      </c>
      <c r="I25" s="161"/>
      <c r="J25" s="161"/>
      <c r="K25" s="701">
        <v>-1</v>
      </c>
      <c r="L25" s="702">
        <v>-1</v>
      </c>
      <c r="M25" s="703" t="str">
        <f t="shared" si="2"/>
        <v/>
      </c>
      <c r="N25" s="169" t="str">
        <f t="shared" si="1"/>
        <v/>
      </c>
      <c r="O25" s="161">
        <f>SUM(AB34:AB38)</f>
        <v>139.29999999999998</v>
      </c>
      <c r="P25" s="161"/>
      <c r="Q25" s="162"/>
      <c r="R25" s="161"/>
      <c r="S25" s="161"/>
      <c r="T25" s="162"/>
      <c r="U25" s="149"/>
      <c r="V25" s="225">
        <v>13</v>
      </c>
      <c r="W25" s="226">
        <v>31.3</v>
      </c>
      <c r="X25" s="226">
        <v>28.2</v>
      </c>
      <c r="Y25" s="220"/>
      <c r="Z25" s="246">
        <v>39</v>
      </c>
      <c r="AA25" s="245">
        <v>32.9</v>
      </c>
      <c r="AB25" s="245">
        <v>30.2</v>
      </c>
    </row>
    <row r="26" spans="1:28">
      <c r="B26" s="146"/>
      <c r="C26" s="169"/>
      <c r="D26" s="169"/>
      <c r="E26" s="161"/>
      <c r="F26" s="169"/>
      <c r="G26" s="169"/>
      <c r="H26" s="169"/>
      <c r="I26" s="169"/>
      <c r="J26" s="169"/>
      <c r="K26" s="347"/>
      <c r="L26" s="169"/>
      <c r="M26" s="146"/>
      <c r="N26" s="170"/>
      <c r="O26" s="169"/>
      <c r="P26" s="169"/>
      <c r="Q26" s="169"/>
      <c r="R26" s="169"/>
      <c r="S26" s="169"/>
      <c r="T26" s="169"/>
      <c r="U26" s="149"/>
      <c r="V26" s="225">
        <v>14</v>
      </c>
      <c r="W26" s="226">
        <v>32.200000000000003</v>
      </c>
      <c r="X26" s="226">
        <v>27.4</v>
      </c>
      <c r="Y26" s="220"/>
      <c r="Z26" s="246">
        <v>40</v>
      </c>
      <c r="AA26" s="245">
        <v>33.799999999999997</v>
      </c>
      <c r="AB26" s="245">
        <v>30.9</v>
      </c>
    </row>
    <row r="27" spans="1:28" s="137" customFormat="1" ht="15.75" customHeight="1">
      <c r="A27" s="137" t="str">
        <f>F12&amp;"q1"</f>
        <v>AARq1</v>
      </c>
      <c r="B27" s="146" t="str">
        <f>IF($F$1="de",headings!$C$31,IF($F$1="fr",headings!$B$31,headings!$A$31))</f>
        <v>Quarter 1</v>
      </c>
      <c r="C27" s="170"/>
      <c r="D27" s="170"/>
      <c r="E27" s="162"/>
      <c r="F27" s="170"/>
      <c r="G27" s="170"/>
      <c r="H27" s="162" t="str">
        <f>IF(F16+F17+F18&lt;=0,"",IF(G16=-1,"",G27/F27*100-100))</f>
        <v/>
      </c>
      <c r="I27" s="170"/>
      <c r="J27" s="170"/>
      <c r="K27" s="704" t="str">
        <f>IF(K16=-1,"-1",K14+K15+K16)</f>
        <v>-1</v>
      </c>
      <c r="L27" s="705" t="str">
        <f>IF(L16=-1,"-1",L14+L15+L16)</f>
        <v>-1</v>
      </c>
      <c r="M27" s="695" t="str">
        <f>IF(K16+K17+K18&lt;=0,"",IF(L16=-1,"",L27/K27*100-100))</f>
        <v/>
      </c>
      <c r="N27" s="170" t="str">
        <f>IF(L16+L17+L18&lt;=0,"",IF(M16=-1,"",M27/L27*100-100))</f>
        <v/>
      </c>
      <c r="O27" s="170"/>
      <c r="P27" s="170"/>
      <c r="Q27" s="162"/>
      <c r="R27" s="170"/>
      <c r="S27" s="170"/>
      <c r="T27" s="162"/>
      <c r="U27" s="151"/>
      <c r="V27" s="227">
        <v>15</v>
      </c>
      <c r="W27" s="228">
        <v>33.1</v>
      </c>
      <c r="X27" s="228">
        <v>28.3</v>
      </c>
      <c r="Y27" s="221"/>
      <c r="Z27" s="234">
        <v>41</v>
      </c>
      <c r="AA27" s="245">
        <v>34.799999999999997</v>
      </c>
      <c r="AB27" s="245">
        <v>31.2</v>
      </c>
    </row>
    <row r="28" spans="1:28" s="137" customFormat="1" ht="15.75" customHeight="1">
      <c r="A28" s="137" t="str">
        <f>F12&amp;"q2"</f>
        <v>AARq2</v>
      </c>
      <c r="B28" s="146" t="str">
        <f>IF($F$1="de",headings!$C$32,IF($F$1="fr",headings!$B$32,headings!$A$32))</f>
        <v>Quarter 2</v>
      </c>
      <c r="C28" s="170"/>
      <c r="D28" s="170"/>
      <c r="E28" s="162"/>
      <c r="F28" s="170"/>
      <c r="G28" s="170"/>
      <c r="H28" s="162" t="str">
        <f>IF(F17+F18+F19&lt;=0,"",IF(G19=-1,"",G28/F28*100-100))</f>
        <v/>
      </c>
      <c r="I28" s="170"/>
      <c r="J28" s="170"/>
      <c r="K28" s="706" t="str">
        <f>IF(K19=-1,"-1",K17+K18+K19)</f>
        <v>-1</v>
      </c>
      <c r="L28" s="323" t="str">
        <f>IF(L19=-1,"-1",L17+L18+L19)</f>
        <v>-1</v>
      </c>
      <c r="M28" s="697" t="str">
        <f>IF(K17+K18+K19&lt;=0,"",IF(L19=-1,"",L28/K28*100-100))</f>
        <v/>
      </c>
      <c r="N28" s="170" t="str">
        <f>IF(L17+L18+L19&lt;=0,"",IF(M19=-1,"",M28/L28*100-100))</f>
        <v/>
      </c>
      <c r="O28" s="170"/>
      <c r="P28" s="170"/>
      <c r="Q28" s="162"/>
      <c r="R28" s="170"/>
      <c r="S28" s="170"/>
      <c r="T28" s="162"/>
      <c r="U28" s="151"/>
      <c r="V28" s="227">
        <v>16</v>
      </c>
      <c r="W28" s="228">
        <v>33.1</v>
      </c>
      <c r="X28" s="228">
        <v>28.8</v>
      </c>
      <c r="Y28" s="221"/>
      <c r="Z28" s="246">
        <v>42</v>
      </c>
      <c r="AA28" s="245">
        <v>34.4</v>
      </c>
      <c r="AB28" s="245">
        <v>31.2</v>
      </c>
    </row>
    <row r="29" spans="1:28" s="137" customFormat="1" ht="15.75" customHeight="1">
      <c r="A29" s="137" t="str">
        <f>F12&amp;"q3"</f>
        <v>AARq3</v>
      </c>
      <c r="B29" s="146" t="str">
        <f>IF($F$1="de",headings!$C$33,IF($F$1="fr",headings!$B$33,headings!$A$33))</f>
        <v>Quarter 3</v>
      </c>
      <c r="C29" s="170"/>
      <c r="D29" s="170"/>
      <c r="E29" s="162"/>
      <c r="F29" s="170"/>
      <c r="G29" s="170"/>
      <c r="H29" s="162" t="str">
        <f>IF(F20+F21+F22&lt;=0,"",IF(G22=-1,"",G29/F29*100-100))</f>
        <v/>
      </c>
      <c r="I29" s="170"/>
      <c r="J29" s="170"/>
      <c r="K29" s="706" t="str">
        <f>IF(K22=-1,"-1",K20+K21+K22)</f>
        <v>-1</v>
      </c>
      <c r="L29" s="323" t="str">
        <f>IF(L22=-1,"-1",L20+L21+L22)</f>
        <v>-1</v>
      </c>
      <c r="M29" s="697" t="str">
        <f>IF(K20+K21+K22&lt;=0,"",IF(L22=-1,"",L29/K29*100-100))</f>
        <v/>
      </c>
      <c r="N29" s="170" t="str">
        <f>IF(L20+L21+L22&lt;=0,"",IF(M22=-1,"",M29/L29*100-100))</f>
        <v/>
      </c>
      <c r="O29" s="170"/>
      <c r="P29" s="170"/>
      <c r="Q29" s="162"/>
      <c r="R29" s="170"/>
      <c r="S29" s="170"/>
      <c r="T29" s="162"/>
      <c r="U29" s="151"/>
      <c r="V29" s="229">
        <v>17</v>
      </c>
      <c r="W29" s="230">
        <v>32.9</v>
      </c>
      <c r="X29" s="230">
        <v>28.2</v>
      </c>
      <c r="Y29" s="221"/>
      <c r="Z29" s="234">
        <v>43</v>
      </c>
      <c r="AA29" s="245">
        <v>33.5</v>
      </c>
      <c r="AB29" s="245">
        <v>31.1</v>
      </c>
    </row>
    <row r="30" spans="1:28" s="137" customFormat="1" ht="15.75" customHeight="1">
      <c r="A30" s="137" t="str">
        <f>F12&amp;"q4"</f>
        <v>AARq4</v>
      </c>
      <c r="B30" s="146" t="str">
        <f>IF($F$1="de",headings!$C$34,IF($F$1="fr",headings!$B$34,headings!$A$34))</f>
        <v>Quarter 4</v>
      </c>
      <c r="C30" s="170"/>
      <c r="D30" s="170"/>
      <c r="E30" s="162"/>
      <c r="F30" s="170"/>
      <c r="G30" s="170"/>
      <c r="H30" s="162" t="str">
        <f>IF(F23+F24+F25&lt;=0,"",IF(G25=-1,"",G30/F30*100-100))</f>
        <v/>
      </c>
      <c r="I30" s="170"/>
      <c r="J30" s="170"/>
      <c r="K30" s="707" t="str">
        <f>IF(K25=-1,"-1",K23+K24+K25)</f>
        <v>-1</v>
      </c>
      <c r="L30" s="708" t="str">
        <f>IF(L25=-1,"-1",L23+L24+L25)</f>
        <v>-1</v>
      </c>
      <c r="M30" s="703" t="str">
        <f>IF(K23+K24+K25&lt;=0,"",IF(L25=-1,"",L30/K30*100-100))</f>
        <v/>
      </c>
      <c r="N30" s="158" t="str">
        <f>IF(L23+L24+L25&lt;=0,"",IF(M25=-1,"",M30/L30*100-100))</f>
        <v/>
      </c>
      <c r="O30" s="170"/>
      <c r="P30" s="170"/>
      <c r="Q30" s="162"/>
      <c r="R30" s="170"/>
      <c r="S30" s="170"/>
      <c r="T30" s="162"/>
      <c r="U30" s="151"/>
      <c r="V30" s="229">
        <v>18</v>
      </c>
      <c r="W30" s="230">
        <v>32.200000000000003</v>
      </c>
      <c r="X30" s="230">
        <v>27.7</v>
      </c>
      <c r="Y30" s="221"/>
      <c r="Z30" s="223">
        <v>44</v>
      </c>
      <c r="AA30" s="240">
        <v>32.9</v>
      </c>
      <c r="AB30" s="240">
        <v>30.9</v>
      </c>
    </row>
    <row r="31" spans="1:28">
      <c r="B31" s="146"/>
      <c r="C31" s="158"/>
      <c r="D31" s="158"/>
      <c r="E31" s="158"/>
      <c r="F31" s="158"/>
      <c r="G31" s="158"/>
      <c r="H31" s="158"/>
      <c r="I31" s="158"/>
      <c r="J31" s="158"/>
      <c r="K31" s="146"/>
      <c r="L31" s="146"/>
      <c r="M31" s="146"/>
      <c r="N31" s="177"/>
      <c r="O31" s="158"/>
      <c r="P31" s="158"/>
      <c r="Q31" s="158"/>
      <c r="R31" s="158"/>
      <c r="S31" s="158"/>
      <c r="T31" s="158"/>
      <c r="U31" s="149"/>
      <c r="V31" s="223">
        <v>19</v>
      </c>
      <c r="W31" s="224">
        <v>32.299999999999997</v>
      </c>
      <c r="X31" s="224">
        <v>27.4</v>
      </c>
      <c r="Y31" s="220"/>
      <c r="Z31" s="223">
        <v>45</v>
      </c>
      <c r="AA31" s="240">
        <v>33.9</v>
      </c>
      <c r="AB31" s="240">
        <v>31.7</v>
      </c>
    </row>
    <row r="32" spans="1:28" s="138" customFormat="1" ht="15.75" customHeight="1">
      <c r="A32" s="138" t="str">
        <f>F12&amp;"y"</f>
        <v>AARy</v>
      </c>
      <c r="B32" s="152" t="str">
        <f>IF($F$1="de",headings!$C$35,IF($F$1="fr",headings!$B$35,headings!$A$35))</f>
        <v>Full year</v>
      </c>
      <c r="C32" s="177"/>
      <c r="D32" s="177"/>
      <c r="E32" s="162"/>
      <c r="F32" s="177"/>
      <c r="G32" s="177"/>
      <c r="H32" s="162" t="str">
        <f>IF(SUM(F14:F25)&lt;=0,"",IF(G25=-1,"",G32/F32*100-100))</f>
        <v/>
      </c>
      <c r="I32" s="177"/>
      <c r="J32" s="177"/>
      <c r="K32" s="709" t="str">
        <f>IF(K25=-1,"-1",SUM(K27:K30))</f>
        <v>-1</v>
      </c>
      <c r="L32" s="710" t="str">
        <f>IF(L25=-1,"-1",SUM(L27:L30))</f>
        <v>-1</v>
      </c>
      <c r="M32" s="713" t="str">
        <f>IF(SUM(K14:K25)&lt;=0,"",IF(L25=-1,"",L32/K32*100-100))</f>
        <v/>
      </c>
      <c r="N32" s="161" t="str">
        <f>IF(SUM(L14:L25)&lt;=0,"",IF(M25=-1,"",M32/L32*100-100))</f>
        <v/>
      </c>
      <c r="O32" s="177"/>
      <c r="P32" s="177"/>
      <c r="Q32" s="162"/>
      <c r="R32" s="177"/>
      <c r="S32" s="177"/>
      <c r="T32" s="162"/>
      <c r="U32" s="153"/>
      <c r="V32" s="229">
        <v>20</v>
      </c>
      <c r="W32" s="231">
        <v>32.1</v>
      </c>
      <c r="X32" s="231">
        <v>28.7</v>
      </c>
      <c r="Y32" s="222"/>
      <c r="Z32" s="223">
        <v>46</v>
      </c>
      <c r="AA32" s="240">
        <v>33.9</v>
      </c>
      <c r="AB32" s="240">
        <v>32.1</v>
      </c>
    </row>
    <row r="33" spans="1:33">
      <c r="B33" s="147"/>
      <c r="C33" s="180"/>
      <c r="D33" s="180"/>
      <c r="E33" s="180"/>
      <c r="F33" s="180"/>
      <c r="G33" s="180"/>
      <c r="H33" s="180"/>
      <c r="I33" s="180"/>
      <c r="J33" s="180"/>
      <c r="K33" s="180"/>
      <c r="L33" s="180"/>
      <c r="M33" s="180"/>
      <c r="N33" s="180"/>
      <c r="O33" s="180"/>
      <c r="P33" s="180"/>
      <c r="Q33" s="180"/>
      <c r="R33" s="180"/>
      <c r="S33" s="180"/>
      <c r="T33" s="180"/>
      <c r="U33" s="149"/>
      <c r="V33" s="223">
        <v>21</v>
      </c>
      <c r="W33" s="224">
        <v>32</v>
      </c>
      <c r="X33" s="224">
        <v>26.1</v>
      </c>
      <c r="Y33" s="220"/>
      <c r="Z33" s="219">
        <v>47</v>
      </c>
      <c r="AA33" s="241">
        <v>29</v>
      </c>
      <c r="AB33" s="241">
        <v>27.7</v>
      </c>
    </row>
    <row r="34" spans="1:33">
      <c r="B34" s="147"/>
      <c r="C34" s="180"/>
      <c r="D34" s="180"/>
      <c r="E34" s="180"/>
      <c r="F34" s="180"/>
      <c r="G34" s="180"/>
      <c r="H34" s="180"/>
      <c r="I34" s="180"/>
      <c r="J34" s="180"/>
      <c r="K34" s="180"/>
      <c r="L34" s="180"/>
      <c r="M34" s="180"/>
      <c r="N34" s="180"/>
      <c r="O34" s="180"/>
      <c r="P34" s="180"/>
      <c r="Q34" s="180"/>
      <c r="R34" s="180"/>
      <c r="S34" s="180"/>
      <c r="T34" s="180"/>
      <c r="U34" s="149"/>
      <c r="V34" s="234">
        <v>22</v>
      </c>
      <c r="W34" s="235">
        <v>30.2</v>
      </c>
      <c r="X34" s="235">
        <v>28.8</v>
      </c>
      <c r="Y34" s="220"/>
      <c r="Z34" s="234">
        <v>48</v>
      </c>
      <c r="AA34" s="245">
        <v>34.5</v>
      </c>
      <c r="AB34" s="245">
        <v>31.9</v>
      </c>
    </row>
    <row r="35" spans="1:33">
      <c r="B35" s="152" t="str">
        <f>IF($F$1="de",headings!$C$37,IF($F$1="fr",headings!$B$37,headings!$A$37))</f>
        <v>Comments</v>
      </c>
      <c r="C35" s="1021"/>
      <c r="D35" s="1022"/>
      <c r="E35" s="1022"/>
      <c r="F35" s="1022"/>
      <c r="G35" s="1022"/>
      <c r="H35" s="1022"/>
      <c r="I35" s="1022"/>
      <c r="J35" s="1022"/>
      <c r="K35" s="1022"/>
      <c r="L35" s="1022"/>
      <c r="M35" s="1022"/>
      <c r="N35" s="1022"/>
      <c r="O35" s="1022"/>
      <c r="P35" s="1022"/>
      <c r="Q35" s="1022"/>
      <c r="R35" s="1022"/>
      <c r="S35" s="1022"/>
      <c r="T35" s="1023"/>
      <c r="U35" s="149"/>
      <c r="V35" s="234">
        <v>23</v>
      </c>
      <c r="W35" s="235">
        <v>32.299999999999997</v>
      </c>
      <c r="X35" s="235">
        <v>28.7</v>
      </c>
      <c r="Y35" s="220"/>
      <c r="Z35" s="234">
        <v>49</v>
      </c>
      <c r="AA35" s="245">
        <v>32.700000000000003</v>
      </c>
      <c r="AB35" s="245">
        <v>29.4</v>
      </c>
    </row>
    <row r="36" spans="1:33">
      <c r="B36" s="151"/>
      <c r="C36" s="1024"/>
      <c r="D36" s="1025"/>
      <c r="E36" s="1025"/>
      <c r="F36" s="1025"/>
      <c r="G36" s="1025"/>
      <c r="H36" s="1025"/>
      <c r="I36" s="1025"/>
      <c r="J36" s="1025"/>
      <c r="K36" s="1025"/>
      <c r="L36" s="1025"/>
      <c r="M36" s="1025"/>
      <c r="N36" s="1025"/>
      <c r="O36" s="1025"/>
      <c r="P36" s="1025"/>
      <c r="Q36" s="1025"/>
      <c r="R36" s="1025"/>
      <c r="S36" s="1025"/>
      <c r="T36" s="1026"/>
      <c r="U36" s="149"/>
      <c r="V36" s="234">
        <v>24</v>
      </c>
      <c r="W36" s="235">
        <v>31.8</v>
      </c>
      <c r="X36" s="235">
        <v>28.8</v>
      </c>
      <c r="Y36" s="220"/>
      <c r="Z36" s="234">
        <v>50</v>
      </c>
      <c r="AA36" s="245"/>
      <c r="AB36" s="245">
        <v>30.4</v>
      </c>
    </row>
    <row r="37" spans="1:33">
      <c r="B37" s="151"/>
      <c r="C37" s="1024"/>
      <c r="D37" s="1025"/>
      <c r="E37" s="1025"/>
      <c r="F37" s="1025"/>
      <c r="G37" s="1025"/>
      <c r="H37" s="1025"/>
      <c r="I37" s="1025"/>
      <c r="J37" s="1025"/>
      <c r="K37" s="1025"/>
      <c r="L37" s="1025"/>
      <c r="M37" s="1025"/>
      <c r="N37" s="1025"/>
      <c r="O37" s="1025"/>
      <c r="P37" s="1025"/>
      <c r="Q37" s="1025"/>
      <c r="R37" s="1025"/>
      <c r="S37" s="1025"/>
      <c r="T37" s="1026"/>
      <c r="U37" s="149"/>
      <c r="V37" s="234">
        <v>25</v>
      </c>
      <c r="W37" s="235">
        <v>31.6</v>
      </c>
      <c r="X37" s="235">
        <v>28.2</v>
      </c>
      <c r="Y37" s="220"/>
      <c r="Z37" s="247">
        <v>51</v>
      </c>
      <c r="AA37" s="245"/>
      <c r="AB37" s="245">
        <v>22.1</v>
      </c>
    </row>
    <row r="38" spans="1:33">
      <c r="B38" s="151"/>
      <c r="C38" s="1027"/>
      <c r="D38" s="1028"/>
      <c r="E38" s="1028"/>
      <c r="F38" s="1028"/>
      <c r="G38" s="1028"/>
      <c r="H38" s="1028"/>
      <c r="I38" s="1028"/>
      <c r="J38" s="1028"/>
      <c r="K38" s="1028"/>
      <c r="L38" s="1028"/>
      <c r="M38" s="1028"/>
      <c r="N38" s="1028"/>
      <c r="O38" s="1028"/>
      <c r="P38" s="1028"/>
      <c r="Q38" s="1028"/>
      <c r="R38" s="1028"/>
      <c r="S38" s="1028"/>
      <c r="T38" s="1029"/>
      <c r="U38" s="149"/>
      <c r="V38" s="223">
        <v>26</v>
      </c>
      <c r="W38" s="224">
        <v>32</v>
      </c>
      <c r="X38" s="224">
        <v>26.7</v>
      </c>
      <c r="Y38" s="220"/>
      <c r="Z38" s="248">
        <v>52</v>
      </c>
      <c r="AA38" s="245"/>
      <c r="AB38" s="245">
        <v>25.5</v>
      </c>
    </row>
    <row r="39" spans="1:33">
      <c r="B39" s="151"/>
      <c r="C39" s="180"/>
      <c r="D39" s="180"/>
      <c r="E39" s="180"/>
      <c r="F39" s="180"/>
      <c r="G39" s="180"/>
      <c r="H39" s="180"/>
      <c r="I39" s="180"/>
      <c r="J39" s="180"/>
      <c r="K39" s="180"/>
      <c r="L39" s="180"/>
      <c r="M39" s="180"/>
      <c r="N39" s="180"/>
      <c r="O39" s="180"/>
      <c r="P39" s="180"/>
      <c r="Q39" s="180"/>
      <c r="R39" s="180"/>
      <c r="S39" s="180"/>
      <c r="T39" s="180"/>
      <c r="U39" s="149"/>
      <c r="V39" s="149"/>
    </row>
    <row r="40" spans="1:33">
      <c r="A40" s="142"/>
      <c r="B40" s="143"/>
      <c r="C40" s="181"/>
      <c r="D40" s="181"/>
      <c r="E40" s="181"/>
      <c r="F40" s="181"/>
      <c r="G40" s="181"/>
      <c r="H40" s="181"/>
      <c r="I40" s="181"/>
      <c r="J40" s="181"/>
      <c r="K40" s="181"/>
      <c r="L40" s="181"/>
      <c r="M40" s="181"/>
      <c r="N40" s="181"/>
      <c r="O40" s="181"/>
      <c r="P40" s="181"/>
      <c r="Q40" s="181"/>
      <c r="R40" s="181"/>
      <c r="S40" s="181"/>
      <c r="T40" s="181"/>
      <c r="U40" s="142"/>
      <c r="V40" s="142"/>
    </row>
    <row r="41" spans="1:33" s="141" customFormat="1" ht="6.75" customHeight="1">
      <c r="B41" s="146"/>
      <c r="C41" s="154"/>
      <c r="D41" s="154"/>
      <c r="E41" s="155"/>
      <c r="F41" s="154"/>
      <c r="G41" s="154"/>
      <c r="H41" s="155"/>
      <c r="I41" s="154"/>
      <c r="J41" s="154"/>
      <c r="K41" s="155"/>
      <c r="L41" s="154"/>
      <c r="M41" s="154"/>
      <c r="N41" s="155"/>
      <c r="O41" s="154"/>
      <c r="P41" s="154"/>
      <c r="Q41" s="155"/>
      <c r="R41" s="154"/>
      <c r="S41" s="154"/>
      <c r="T41" s="155"/>
      <c r="U41" s="149"/>
      <c r="V41" s="149"/>
      <c r="X41" s="136"/>
      <c r="AA41" s="239"/>
      <c r="AB41" s="239"/>
    </row>
    <row r="42" spans="1:33" s="131" customFormat="1" ht="18.75" customHeight="1">
      <c r="B42" s="150" t="str">
        <f>IF($F$1="de",headings!$C$3,IF($F$1="fr",headings!$B$3,headings!$A$3))</f>
        <v>Railway Operator:</v>
      </c>
      <c r="C42" s="156"/>
      <c r="D42" s="156"/>
      <c r="E42" s="156"/>
      <c r="F42" s="1134" t="s">
        <v>40</v>
      </c>
      <c r="G42" s="1134"/>
      <c r="H42" s="1134"/>
      <c r="I42" s="1134"/>
      <c r="J42" s="1134"/>
      <c r="K42" s="157"/>
      <c r="L42" s="157"/>
      <c r="M42" s="157"/>
      <c r="N42" s="157"/>
      <c r="O42" s="157"/>
      <c r="P42" s="157"/>
      <c r="Q42" s="158"/>
      <c r="R42" s="158"/>
      <c r="S42" s="158"/>
      <c r="T42" s="158"/>
      <c r="U42" s="149"/>
      <c r="V42" s="149"/>
      <c r="X42" s="136"/>
      <c r="AA42" s="243"/>
      <c r="AB42" s="243"/>
    </row>
    <row r="43" spans="1:33" ht="6.75" customHeight="1" thickBot="1">
      <c r="B43" s="146"/>
      <c r="C43" s="157"/>
      <c r="D43" s="660"/>
      <c r="E43" s="159"/>
      <c r="F43" s="157"/>
      <c r="G43" s="157"/>
      <c r="H43" s="157"/>
      <c r="I43" s="660"/>
      <c r="J43" s="660"/>
      <c r="K43" s="157"/>
      <c r="L43" s="157"/>
      <c r="M43" s="157"/>
      <c r="N43" s="157"/>
      <c r="O43" s="157"/>
      <c r="P43" s="157"/>
      <c r="Q43" s="157"/>
      <c r="R43" s="157"/>
      <c r="S43" s="157"/>
      <c r="T43" s="160"/>
      <c r="U43" s="149"/>
      <c r="V43" s="149"/>
      <c r="X43" s="670"/>
      <c r="Y43" s="670"/>
      <c r="Z43" s="670"/>
      <c r="AA43" s="797"/>
      <c r="AB43" s="797"/>
      <c r="AC43" s="670"/>
      <c r="AD43" s="670"/>
      <c r="AE43" s="670"/>
      <c r="AF43" s="670"/>
      <c r="AG43" s="670"/>
    </row>
    <row r="44" spans="1:33" ht="15.75" customHeight="1" thickTop="1">
      <c r="A44" s="136" t="str">
        <f>F42&amp;"m01"</f>
        <v>ATOCm01</v>
      </c>
      <c r="B44" s="146" t="str">
        <f>IF($F$1="de",headings!$C$6,IF($F$1="fr",headings!$B$6,headings!$A$6))</f>
        <v>January</v>
      </c>
      <c r="C44" s="413">
        <v>110253.6725592857</v>
      </c>
      <c r="D44" s="661">
        <v>-1</v>
      </c>
      <c r="E44" s="656" t="str">
        <f t="shared" ref="E44:E52" si="3">IF(C44&lt;0.001,"",IF(D44=-1,"",D44/C44*100-100))</f>
        <v/>
      </c>
      <c r="F44" s="413">
        <v>4372.9386347345617</v>
      </c>
      <c r="G44" s="661">
        <v>-1</v>
      </c>
      <c r="H44" s="656" t="str">
        <f t="shared" ref="H44:H52" si="4">IF(F44&lt;0.001,"",IF(G44=-1,"",G44/F44*100-100))</f>
        <v/>
      </c>
      <c r="I44" s="725">
        <v>-1</v>
      </c>
      <c r="J44" s="661">
        <v>-1</v>
      </c>
      <c r="K44" s="157"/>
      <c r="L44" s="157"/>
      <c r="M44" s="157"/>
      <c r="N44" s="157"/>
      <c r="O44" s="157"/>
      <c r="P44" s="157"/>
      <c r="Q44" s="157"/>
      <c r="R44" s="157"/>
      <c r="S44" s="157"/>
      <c r="T44" s="157"/>
      <c r="U44" s="149"/>
      <c r="V44" s="149"/>
      <c r="X44" s="670"/>
      <c r="Y44" s="281"/>
      <c r="Z44" s="281"/>
      <c r="AA44" s="671"/>
      <c r="AB44" s="281"/>
      <c r="AC44" s="281"/>
      <c r="AD44" s="671"/>
      <c r="AE44" s="281"/>
      <c r="AF44" s="281"/>
      <c r="AG44" s="670"/>
    </row>
    <row r="45" spans="1:33" ht="15.75" customHeight="1">
      <c r="A45" s="136" t="str">
        <f>F42&amp;"m02"</f>
        <v>ATOCm02</v>
      </c>
      <c r="B45" s="146" t="str">
        <f>IF($F$1="de",headings!$C$7,IF($F$1="fr",headings!$B$7,headings!$A$7))</f>
        <v>February</v>
      </c>
      <c r="C45" s="411">
        <v>107433.91855464285</v>
      </c>
      <c r="D45" s="473">
        <v>-1</v>
      </c>
      <c r="E45" s="657" t="str">
        <f t="shared" si="3"/>
        <v/>
      </c>
      <c r="F45" s="411">
        <v>4346.4598889763747</v>
      </c>
      <c r="G45" s="473">
        <v>-1</v>
      </c>
      <c r="H45" s="657" t="str">
        <f t="shared" si="4"/>
        <v/>
      </c>
      <c r="I45" s="726">
        <v>-1</v>
      </c>
      <c r="J45" s="473">
        <v>-1</v>
      </c>
      <c r="K45" s="157"/>
      <c r="L45" s="157"/>
      <c r="M45" s="157"/>
      <c r="N45" s="157"/>
      <c r="O45" s="157"/>
      <c r="P45" s="157"/>
      <c r="Q45" s="157"/>
      <c r="R45" s="157"/>
      <c r="S45" s="157"/>
      <c r="T45" s="157"/>
      <c r="U45" s="149"/>
      <c r="V45" s="149"/>
      <c r="X45" s="670"/>
      <c r="Y45" s="281"/>
      <c r="Z45" s="281"/>
      <c r="AA45" s="671"/>
      <c r="AB45" s="281"/>
      <c r="AC45" s="281"/>
      <c r="AD45" s="671"/>
      <c r="AE45" s="281"/>
      <c r="AF45" s="281"/>
      <c r="AG45" s="670"/>
    </row>
    <row r="46" spans="1:33" ht="15.75" customHeight="1" thickBot="1">
      <c r="A46" s="136" t="str">
        <f>F42&amp;"m03"</f>
        <v>ATOCm03</v>
      </c>
      <c r="B46" s="146" t="str">
        <f>IF($F$1="de",headings!$C$8,IF($F$1="fr",headings!$B$8,headings!$A$8))</f>
        <v>March</v>
      </c>
      <c r="C46" s="411">
        <v>124145.81364464285</v>
      </c>
      <c r="D46" s="655">
        <v>-1</v>
      </c>
      <c r="E46" s="658" t="str">
        <f t="shared" si="3"/>
        <v/>
      </c>
      <c r="F46" s="411">
        <v>4930.4099562196088</v>
      </c>
      <c r="G46" s="655">
        <v>-1</v>
      </c>
      <c r="H46" s="658" t="str">
        <f t="shared" si="4"/>
        <v/>
      </c>
      <c r="I46" s="651">
        <v>-1</v>
      </c>
      <c r="J46" s="655">
        <v>-1</v>
      </c>
      <c r="K46" s="157"/>
      <c r="L46" s="157"/>
      <c r="M46" s="157"/>
      <c r="N46" s="157"/>
      <c r="O46" s="157"/>
      <c r="P46" s="157"/>
      <c r="Q46" s="157"/>
      <c r="R46" s="157"/>
      <c r="S46" s="157"/>
      <c r="T46" s="157"/>
      <c r="U46" s="149"/>
      <c r="V46" s="149"/>
      <c r="X46" s="670"/>
      <c r="Y46" s="281"/>
      <c r="Z46" s="281"/>
      <c r="AA46" s="671"/>
      <c r="AB46" s="281"/>
      <c r="AC46" s="281"/>
      <c r="AD46" s="671"/>
      <c r="AE46" s="281"/>
      <c r="AF46" s="281"/>
      <c r="AG46" s="670"/>
    </row>
    <row r="47" spans="1:33" ht="15.75" customHeight="1" thickTop="1">
      <c r="A47" s="136" t="str">
        <f>F42&amp;"m04"</f>
        <v>ATOCm04</v>
      </c>
      <c r="B47" s="146" t="str">
        <f>IF($F$1="de",headings!$C$9,IF($F$1="fr",headings!$B$9,headings!$A$9))</f>
        <v>April</v>
      </c>
      <c r="C47" s="413">
        <v>105923.13984999999</v>
      </c>
      <c r="D47" s="473">
        <v>-1</v>
      </c>
      <c r="E47" s="657" t="str">
        <f t="shared" si="3"/>
        <v/>
      </c>
      <c r="F47" s="413">
        <v>4338.6873863638693</v>
      </c>
      <c r="G47" s="473">
        <v>-1</v>
      </c>
      <c r="H47" s="657" t="str">
        <f t="shared" si="4"/>
        <v/>
      </c>
      <c r="I47" s="725">
        <v>-1</v>
      </c>
      <c r="J47" s="473">
        <v>-1</v>
      </c>
      <c r="K47" s="157"/>
      <c r="L47" s="157"/>
      <c r="M47" s="157"/>
      <c r="N47" s="157"/>
      <c r="O47" s="157"/>
      <c r="P47" s="157"/>
      <c r="Q47" s="157"/>
      <c r="R47" s="157"/>
      <c r="S47" s="157"/>
      <c r="T47" s="157"/>
      <c r="U47" s="149"/>
      <c r="V47" s="149"/>
      <c r="X47" s="670"/>
      <c r="Y47" s="281"/>
      <c r="Z47" s="281"/>
      <c r="AA47" s="671"/>
      <c r="AB47" s="281"/>
      <c r="AC47" s="281"/>
      <c r="AD47" s="671"/>
      <c r="AE47" s="281"/>
      <c r="AF47" s="281"/>
      <c r="AG47" s="670"/>
    </row>
    <row r="48" spans="1:33" ht="15.75" customHeight="1">
      <c r="A48" s="136" t="str">
        <f>F42&amp;"m05"</f>
        <v>ATOCm05</v>
      </c>
      <c r="B48" s="146" t="str">
        <f>IF($F$1="de",headings!$C$10,IF($F$1="fr",headings!$B$10,headings!$A$10))</f>
        <v>May</v>
      </c>
      <c r="C48" s="411">
        <v>116680.64892964286</v>
      </c>
      <c r="D48" s="473">
        <v>-1</v>
      </c>
      <c r="E48" s="657" t="str">
        <f t="shared" si="3"/>
        <v/>
      </c>
      <c r="F48" s="411">
        <v>4810.0808168475651</v>
      </c>
      <c r="G48" s="473">
        <v>-1</v>
      </c>
      <c r="H48" s="657" t="str">
        <f t="shared" si="4"/>
        <v/>
      </c>
      <c r="I48" s="726">
        <v>-1</v>
      </c>
      <c r="J48" s="473">
        <v>-1</v>
      </c>
      <c r="K48" s="157"/>
      <c r="L48" s="157"/>
      <c r="M48" s="157"/>
      <c r="N48" s="157"/>
      <c r="O48" s="157"/>
      <c r="P48" s="157"/>
      <c r="Q48" s="157"/>
      <c r="R48" s="157"/>
      <c r="S48" s="157"/>
      <c r="T48" s="157"/>
      <c r="U48" s="149"/>
      <c r="V48" s="149"/>
      <c r="X48" s="670"/>
      <c r="Y48" s="281"/>
      <c r="Z48" s="281"/>
      <c r="AA48" s="671"/>
      <c r="AB48" s="281"/>
      <c r="AC48" s="281"/>
      <c r="AD48" s="671"/>
      <c r="AE48" s="281"/>
      <c r="AF48" s="281"/>
      <c r="AG48" s="670"/>
    </row>
    <row r="49" spans="1:33" ht="15.75" customHeight="1" thickBot="1">
      <c r="A49" s="136" t="str">
        <f>F42&amp;"m06"</f>
        <v>ATOCm06</v>
      </c>
      <c r="B49" s="146" t="str">
        <f>IF($F$1="de",headings!$C$11,IF($F$1="fr",headings!$B$11,headings!$A$11))</f>
        <v>June</v>
      </c>
      <c r="C49" s="411">
        <v>116756.08907857144</v>
      </c>
      <c r="D49" s="655">
        <v>-1</v>
      </c>
      <c r="E49" s="658" t="str">
        <f t="shared" si="3"/>
        <v/>
      </c>
      <c r="F49" s="411">
        <v>4783.088446210143</v>
      </c>
      <c r="G49" s="655">
        <v>-1</v>
      </c>
      <c r="H49" s="658" t="str">
        <f t="shared" si="4"/>
        <v/>
      </c>
      <c r="I49" s="651">
        <v>-1</v>
      </c>
      <c r="J49" s="655">
        <v>-1</v>
      </c>
      <c r="K49" s="157"/>
      <c r="L49" s="157"/>
      <c r="M49" s="157"/>
      <c r="N49" s="157"/>
      <c r="O49" s="157"/>
      <c r="P49" s="157"/>
      <c r="Q49" s="157"/>
      <c r="R49" s="157"/>
      <c r="S49" s="157"/>
      <c r="T49" s="157"/>
      <c r="U49" s="149"/>
      <c r="V49" s="149"/>
      <c r="X49" s="670"/>
      <c r="Y49" s="281"/>
      <c r="Z49" s="281"/>
      <c r="AA49" s="671"/>
      <c r="AB49" s="281"/>
      <c r="AC49" s="281"/>
      <c r="AD49" s="671"/>
      <c r="AE49" s="281"/>
      <c r="AF49" s="281"/>
      <c r="AG49" s="670"/>
    </row>
    <row r="50" spans="1:33" ht="15.75" customHeight="1" thickTop="1">
      <c r="A50" s="136" t="str">
        <f>F42&amp;"m07"</f>
        <v>ATOCm07</v>
      </c>
      <c r="B50" s="146" t="str">
        <f>IF($F$1="de",headings!$C$12,IF($F$1="fr",headings!$B$12,headings!$A$12))</f>
        <v>July</v>
      </c>
      <c r="C50" s="413">
        <v>117673.6628275</v>
      </c>
      <c r="D50" s="473">
        <v>-1</v>
      </c>
      <c r="E50" s="657" t="str">
        <f t="shared" si="3"/>
        <v/>
      </c>
      <c r="F50" s="413">
        <v>4915.9342451018674</v>
      </c>
      <c r="G50" s="473">
        <v>-1</v>
      </c>
      <c r="H50" s="657" t="str">
        <f t="shared" si="4"/>
        <v/>
      </c>
      <c r="I50" s="725">
        <v>-1</v>
      </c>
      <c r="J50" s="473">
        <v>-1</v>
      </c>
      <c r="K50" s="157"/>
      <c r="L50" s="157"/>
      <c r="M50" s="157"/>
      <c r="N50" s="157"/>
      <c r="O50" s="157"/>
      <c r="P50" s="157"/>
      <c r="Q50" s="157"/>
      <c r="R50" s="157"/>
      <c r="S50" s="157"/>
      <c r="T50" s="157"/>
      <c r="U50" s="149"/>
      <c r="V50" s="149"/>
      <c r="X50" s="670"/>
      <c r="Y50" s="281"/>
      <c r="Z50" s="281"/>
      <c r="AA50" s="671"/>
      <c r="AB50" s="281"/>
      <c r="AC50" s="281"/>
      <c r="AD50" s="671"/>
      <c r="AE50" s="281"/>
      <c r="AF50" s="281"/>
      <c r="AG50" s="670"/>
    </row>
    <row r="51" spans="1:33" ht="15.75" customHeight="1">
      <c r="A51" s="136" t="str">
        <f>F42&amp;"m08"</f>
        <v>ATOCm08</v>
      </c>
      <c r="B51" s="146" t="str">
        <f>IF($F$1="de",headings!$C$13,IF($F$1="fr",headings!$B$13,headings!$A$13))</f>
        <v>August</v>
      </c>
      <c r="C51" s="411">
        <v>113967.78766749999</v>
      </c>
      <c r="D51" s="473">
        <v>-1</v>
      </c>
      <c r="E51" s="657" t="str">
        <f t="shared" si="3"/>
        <v/>
      </c>
      <c r="F51" s="411">
        <v>4708.3545998742529</v>
      </c>
      <c r="G51" s="473">
        <v>-1</v>
      </c>
      <c r="H51" s="657" t="str">
        <f t="shared" si="4"/>
        <v/>
      </c>
      <c r="I51" s="726">
        <v>-1</v>
      </c>
      <c r="J51" s="473">
        <v>-1</v>
      </c>
      <c r="K51" s="157"/>
      <c r="L51" s="157"/>
      <c r="M51" s="157"/>
      <c r="N51" s="157"/>
      <c r="O51" s="157"/>
      <c r="P51" s="157"/>
      <c r="Q51" s="157"/>
      <c r="R51" s="157"/>
      <c r="S51" s="157"/>
      <c r="T51" s="157"/>
      <c r="U51" s="149"/>
      <c r="V51" s="149"/>
      <c r="X51" s="670"/>
      <c r="Y51" s="281"/>
      <c r="Z51" s="281"/>
      <c r="AA51" s="671"/>
      <c r="AB51" s="281"/>
      <c r="AC51" s="281"/>
      <c r="AD51" s="671"/>
      <c r="AE51" s="281"/>
      <c r="AF51" s="281"/>
      <c r="AG51" s="670"/>
    </row>
    <row r="52" spans="1:33" ht="15.75" customHeight="1" thickBot="1">
      <c r="A52" s="136" t="str">
        <f>F42&amp;"m09"</f>
        <v>ATOCm09</v>
      </c>
      <c r="B52" s="146" t="str">
        <f>IF($F$1="de",headings!$C$14,IF($F$1="fr",headings!$B$14,headings!$A$14))</f>
        <v>September</v>
      </c>
      <c r="C52" s="411">
        <v>110635.79885071429</v>
      </c>
      <c r="D52" s="655">
        <v>-1</v>
      </c>
      <c r="E52" s="658" t="str">
        <f t="shared" si="3"/>
        <v/>
      </c>
      <c r="F52" s="443">
        <v>4723.4987419553736</v>
      </c>
      <c r="G52" s="655">
        <v>-1</v>
      </c>
      <c r="H52" s="658" t="str">
        <f t="shared" si="4"/>
        <v/>
      </c>
      <c r="I52" s="651">
        <v>-1</v>
      </c>
      <c r="J52" s="655">
        <v>-1</v>
      </c>
      <c r="K52" s="157"/>
      <c r="L52" s="157"/>
      <c r="M52" s="157"/>
      <c r="N52" s="157"/>
      <c r="O52" s="157"/>
      <c r="P52" s="157"/>
      <c r="Q52" s="157"/>
      <c r="R52" s="157"/>
      <c r="S52" s="157"/>
      <c r="T52" s="157"/>
      <c r="U52" s="149"/>
      <c r="V52" s="149"/>
      <c r="X52" s="670"/>
      <c r="Y52" s="281"/>
      <c r="Z52" s="281"/>
      <c r="AA52" s="671"/>
      <c r="AB52" s="281"/>
      <c r="AC52" s="281"/>
      <c r="AD52" s="671"/>
      <c r="AE52" s="281"/>
      <c r="AF52" s="281"/>
      <c r="AG52" s="670"/>
    </row>
    <row r="53" spans="1:33" ht="15.75" customHeight="1" thickTop="1">
      <c r="A53" s="136" t="str">
        <f>F42&amp;"m10"</f>
        <v>ATOCm10</v>
      </c>
      <c r="B53" s="362" t="str">
        <f>IF($F$1="de",headings!$C$15,IF($F$1="fr",headings!$B$15,headings!$A$15))</f>
        <v>October</v>
      </c>
      <c r="C53" s="413">
        <v>121790.44291892857</v>
      </c>
      <c r="D53" s="473">
        <v>-1</v>
      </c>
      <c r="E53" s="657" t="str">
        <f>IF(C53&lt;0.001,"",IF(D53=-1,"",D53/C53*100-100))</f>
        <v/>
      </c>
      <c r="F53" s="411">
        <v>5452.5647217999203</v>
      </c>
      <c r="G53" s="473">
        <v>-1</v>
      </c>
      <c r="H53" s="657" t="str">
        <f>IF(F53&lt;0.001,"",IF(G53=-1,"",G53/F53*100-100))</f>
        <v/>
      </c>
      <c r="I53" s="472">
        <v>-1</v>
      </c>
      <c r="J53" s="473">
        <v>-1</v>
      </c>
      <c r="K53" s="157"/>
      <c r="L53" s="157"/>
      <c r="M53" s="157"/>
      <c r="N53" s="157"/>
      <c r="O53" s="157"/>
      <c r="P53" s="157"/>
      <c r="Q53" s="157"/>
      <c r="R53" s="157"/>
      <c r="S53" s="157"/>
      <c r="T53" s="157"/>
      <c r="U53" s="149"/>
      <c r="V53" s="149"/>
      <c r="X53" s="814"/>
      <c r="Y53" s="281"/>
      <c r="Z53" s="281"/>
      <c r="AA53" s="671"/>
      <c r="AB53" s="281"/>
      <c r="AC53" s="281"/>
      <c r="AD53" s="671"/>
      <c r="AE53" s="281"/>
      <c r="AF53" s="281"/>
      <c r="AG53" s="670"/>
    </row>
    <row r="54" spans="1:33" ht="15.75" customHeight="1">
      <c r="A54" s="136" t="str">
        <f>F42&amp;"m11"</f>
        <v>ATOCm11</v>
      </c>
      <c r="B54" s="362" t="str">
        <f>IF($F$1="de",headings!$C$16,IF($F$1="fr",headings!$B$16,headings!$A$16))</f>
        <v>November</v>
      </c>
      <c r="C54" s="411">
        <v>125090.34740999999</v>
      </c>
      <c r="D54" s="473">
        <v>-1</v>
      </c>
      <c r="E54" s="657" t="str">
        <f>IF(C54&lt;0.001,"",IF(D54=-1,"",D54/C54*100-100))</f>
        <v/>
      </c>
      <c r="F54" s="411">
        <v>4964.551819973105</v>
      </c>
      <c r="G54" s="473">
        <v>-1</v>
      </c>
      <c r="H54" s="657" t="str">
        <f>IF(F54&lt;0.001,"",IF(G54=-1,"",G54/F54*100-100))</f>
        <v/>
      </c>
      <c r="I54" s="472">
        <v>-1</v>
      </c>
      <c r="J54" s="473">
        <v>-1</v>
      </c>
      <c r="K54" s="157"/>
      <c r="L54" s="157"/>
      <c r="M54" s="157"/>
      <c r="N54" s="157"/>
      <c r="O54" s="157"/>
      <c r="P54" s="157"/>
      <c r="Q54" s="157"/>
      <c r="R54" s="157"/>
      <c r="S54" s="157"/>
      <c r="T54" s="157"/>
      <c r="U54" s="149"/>
      <c r="V54" s="149"/>
      <c r="X54" s="814"/>
      <c r="Y54" s="281"/>
      <c r="Z54" s="281"/>
      <c r="AA54" s="671"/>
      <c r="AB54" s="281"/>
      <c r="AC54" s="281"/>
      <c r="AD54" s="671"/>
      <c r="AE54" s="281"/>
      <c r="AF54" s="281"/>
      <c r="AG54" s="670"/>
    </row>
    <row r="55" spans="1:33" ht="15.75" customHeight="1" thickBot="1">
      <c r="A55" s="136" t="str">
        <f>F42&amp;"m12"</f>
        <v>ATOCm12</v>
      </c>
      <c r="B55" s="362" t="str">
        <f>IF($F$1="de",headings!$C$17,IF($F$1="fr",headings!$B$17,headings!$A$17))</f>
        <v>December</v>
      </c>
      <c r="C55" s="443">
        <v>116768.67813178574</v>
      </c>
      <c r="D55" s="655">
        <v>-1</v>
      </c>
      <c r="E55" s="658" t="str">
        <f>IF(C55&lt;0.001,"",IF(D55=-1,"",D55/C55*100-100))</f>
        <v/>
      </c>
      <c r="F55" s="443">
        <v>4408.064095095724</v>
      </c>
      <c r="G55" s="655">
        <v>-1</v>
      </c>
      <c r="H55" s="658" t="str">
        <f>IF(F55&lt;0.001,"",IF(G55=-1,"",G55/F55*100-100))</f>
        <v/>
      </c>
      <c r="I55" s="652">
        <v>-1</v>
      </c>
      <c r="J55" s="655">
        <v>-1</v>
      </c>
      <c r="K55" s="157"/>
      <c r="L55" s="157"/>
      <c r="M55" s="157"/>
      <c r="N55" s="157"/>
      <c r="O55" s="157"/>
      <c r="P55" s="157"/>
      <c r="Q55" s="157"/>
      <c r="R55" s="157"/>
      <c r="S55" s="157"/>
      <c r="T55" s="157"/>
      <c r="U55" s="149"/>
      <c r="V55" s="149"/>
      <c r="X55" s="814"/>
      <c r="Y55" s="281"/>
      <c r="Z55" s="281"/>
      <c r="AA55" s="671"/>
      <c r="AB55" s="281"/>
      <c r="AC55" s="281"/>
      <c r="AD55" s="671"/>
      <c r="AE55" s="281"/>
      <c r="AF55" s="281"/>
      <c r="AG55" s="670"/>
    </row>
    <row r="56" spans="1:33" ht="13.8" thickTop="1">
      <c r="B56" s="146"/>
      <c r="C56" s="146"/>
      <c r="D56" s="146"/>
      <c r="E56" s="146"/>
      <c r="F56" s="146"/>
      <c r="G56" s="146"/>
      <c r="H56" s="146"/>
      <c r="I56" s="146"/>
      <c r="J56" s="146"/>
      <c r="K56" s="146"/>
      <c r="L56" s="146"/>
      <c r="M56" s="157"/>
      <c r="N56" s="157"/>
      <c r="O56" s="157"/>
      <c r="P56" s="157"/>
      <c r="Q56" s="157"/>
      <c r="R56" s="157"/>
      <c r="S56" s="157"/>
      <c r="T56" s="157"/>
      <c r="U56" s="149"/>
      <c r="V56" s="149"/>
      <c r="X56" s="814"/>
      <c r="Y56" s="812"/>
      <c r="Z56" s="812"/>
      <c r="AA56" s="672"/>
      <c r="AB56" s="812"/>
      <c r="AC56" s="812"/>
      <c r="AD56" s="672"/>
      <c r="AE56" s="812"/>
      <c r="AF56" s="812"/>
      <c r="AG56" s="670"/>
    </row>
    <row r="57" spans="1:33" s="137" customFormat="1" ht="15.75" customHeight="1">
      <c r="A57" s="137" t="str">
        <f>F42&amp;"q1"</f>
        <v>ATOCq1</v>
      </c>
      <c r="B57" s="146" t="str">
        <f>IF($F$1="de",headings!$C$31,IF($F$1="fr",headings!$B$31,headings!$A$31))</f>
        <v>Quarter 1</v>
      </c>
      <c r="C57" s="704">
        <f>IF(C46=-1,"-1",C44+C45+C46)</f>
        <v>341833.40475857141</v>
      </c>
      <c r="D57" s="714" t="str">
        <f>IF(D46=-1,"-1",D44+D45+D46)</f>
        <v>-1</v>
      </c>
      <c r="E57" s="718" t="str">
        <f>IF(C46+C47+C48&lt;=0,"",IF(D46=-1,"",D57/C57*100-100))</f>
        <v/>
      </c>
      <c r="F57" s="704">
        <f>IF(F46=-1,"-1",F44+F45+F46)</f>
        <v>13649.808479930547</v>
      </c>
      <c r="G57" s="720" t="str">
        <f>IF(G46=-1,"-1",G44+G45+G46)</f>
        <v>-1</v>
      </c>
      <c r="H57" s="718" t="str">
        <f>IF(F46+F47+F48&lt;=0,"",IF(G46=-1,"",G57/F57*100-100))</f>
        <v/>
      </c>
      <c r="I57" s="704" t="str">
        <f>IF(I46=-1,"-1",I44+I45+I46)</f>
        <v>-1</v>
      </c>
      <c r="J57" s="714" t="str">
        <f>IF(J46=-1,"-1",J44+J45+J46)</f>
        <v>-1</v>
      </c>
      <c r="K57" s="157"/>
      <c r="L57" s="157"/>
      <c r="M57" s="157"/>
      <c r="N57" s="157"/>
      <c r="O57" s="157"/>
      <c r="P57" s="157"/>
      <c r="Q57" s="157"/>
      <c r="R57" s="157"/>
      <c r="S57" s="157"/>
      <c r="T57" s="157"/>
      <c r="U57" s="149"/>
      <c r="V57" s="149"/>
      <c r="X57" s="670"/>
      <c r="Y57" s="815"/>
      <c r="Z57" s="815"/>
      <c r="AA57" s="671"/>
      <c r="AB57" s="815"/>
      <c r="AC57" s="815"/>
      <c r="AD57" s="671"/>
      <c r="AE57" s="815"/>
      <c r="AF57" s="815"/>
      <c r="AG57" s="814"/>
    </row>
    <row r="58" spans="1:33" s="137" customFormat="1" ht="15.75" customHeight="1">
      <c r="A58" s="137" t="str">
        <f>F42&amp;"q2"</f>
        <v>ATOCq2</v>
      </c>
      <c r="B58" s="146" t="str">
        <f>IF($F$1="de",headings!$C$32,IF($F$1="fr",headings!$B$32,headings!$A$32))</f>
        <v>Quarter 2</v>
      </c>
      <c r="C58" s="706">
        <f>IF(C49=-1,"-1",C47+C48+C49)</f>
        <v>339359.87785821431</v>
      </c>
      <c r="D58" s="324" t="str">
        <f>IF(D49=-1,"-1",D47+D48+D49)</f>
        <v>-1</v>
      </c>
      <c r="E58" s="712" t="str">
        <f>IF(C47+C48+C49&lt;=0,"",IF(D49=-1,"",D58/C58*100-100))</f>
        <v/>
      </c>
      <c r="F58" s="706">
        <f>IF(F49=-1,"-1",F47+F48+F49)</f>
        <v>13931.856649421577</v>
      </c>
      <c r="G58" s="721" t="str">
        <f>IF(G49=-1,"-1",G47+G48+G49)</f>
        <v>-1</v>
      </c>
      <c r="H58" s="712" t="str">
        <f>IF(F47+F48+F49&lt;=0,"",IF(G49=-1,"",G58/F58*100-100))</f>
        <v/>
      </c>
      <c r="I58" s="706" t="str">
        <f>IF(I49=-1,"-1",I47+I48+I49)</f>
        <v>-1</v>
      </c>
      <c r="J58" s="324" t="str">
        <f>IF(J49=-1,"-1",J47+J48+J49)</f>
        <v>-1</v>
      </c>
      <c r="K58" s="157"/>
      <c r="L58" s="157"/>
      <c r="M58" s="157"/>
      <c r="N58" s="157"/>
      <c r="O58" s="157"/>
      <c r="P58" s="157"/>
      <c r="Q58" s="157"/>
      <c r="R58" s="157"/>
      <c r="S58" s="157"/>
      <c r="T58" s="157"/>
      <c r="U58" s="149"/>
      <c r="V58" s="149"/>
      <c r="X58" s="816"/>
      <c r="Y58" s="815"/>
      <c r="Z58" s="815"/>
      <c r="AA58" s="671"/>
      <c r="AB58" s="815"/>
      <c r="AC58" s="815"/>
      <c r="AD58" s="671"/>
      <c r="AE58" s="815"/>
      <c r="AF58" s="815"/>
      <c r="AG58" s="814"/>
    </row>
    <row r="59" spans="1:33" s="137" customFormat="1" ht="15.75" customHeight="1">
      <c r="A59" s="137" t="str">
        <f>F42&amp;"q3"</f>
        <v>ATOCq3</v>
      </c>
      <c r="B59" s="146" t="str">
        <f>IF($F$1="de",headings!$C$33,IF($F$1="fr",headings!$B$33,headings!$A$33))</f>
        <v>Quarter 3</v>
      </c>
      <c r="C59" s="706">
        <f>IF(C52=-1,"-1",C50+C51+C52)</f>
        <v>342277.24934571428</v>
      </c>
      <c r="D59" s="324" t="str">
        <f>IF(D52=-1,"-1",D50+D51+D52)</f>
        <v>-1</v>
      </c>
      <c r="E59" s="712" t="str">
        <f>IF(C50+C51+C52&lt;=0,"",IF(D52=-1,"",D59/C59*100-100))</f>
        <v/>
      </c>
      <c r="F59" s="706">
        <f>IF(F52=-1,"-1",F50+F51+F52)</f>
        <v>14347.787586931492</v>
      </c>
      <c r="G59" s="324" t="str">
        <f>IF(G52=-1,"-1",G50+G51+G52)</f>
        <v>-1</v>
      </c>
      <c r="H59" s="712" t="str">
        <f>IF(F50+F51+F52&lt;=0,"",IF(G52=-1,"",G59/F59*100-100))</f>
        <v/>
      </c>
      <c r="I59" s="706" t="str">
        <f>IF(I52=-1,"-1",I50+I51+I52)</f>
        <v>-1</v>
      </c>
      <c r="J59" s="324" t="str">
        <f>IF(J52=-1,"-1",J50+J51+J52)</f>
        <v>-1</v>
      </c>
      <c r="K59" s="157"/>
      <c r="L59" s="157"/>
      <c r="M59" s="157"/>
      <c r="N59" s="157"/>
      <c r="O59" s="157"/>
      <c r="P59" s="157"/>
      <c r="Q59" s="157"/>
      <c r="R59" s="157"/>
      <c r="S59" s="157"/>
      <c r="T59" s="157"/>
      <c r="U59" s="149"/>
      <c r="V59" s="149"/>
      <c r="X59" s="670"/>
      <c r="Y59" s="815"/>
      <c r="Z59" s="815"/>
      <c r="AA59" s="671"/>
      <c r="AB59" s="815"/>
      <c r="AC59" s="815"/>
      <c r="AD59" s="671"/>
      <c r="AE59" s="815"/>
      <c r="AF59" s="815"/>
      <c r="AG59" s="814"/>
    </row>
    <row r="60" spans="1:33" s="137" customFormat="1" ht="15.75" customHeight="1">
      <c r="A60" s="137" t="str">
        <f>F42&amp;"q4"</f>
        <v>ATOCq4</v>
      </c>
      <c r="B60" s="146" t="str">
        <f>IF($F$1="de",headings!$C$34,IF($F$1="fr",headings!$B$34,headings!$A$34))</f>
        <v>Quarter 4</v>
      </c>
      <c r="C60" s="707">
        <f>IF(C55=-1,"-1",C53+C54+C55)</f>
        <v>363649.46846071433</v>
      </c>
      <c r="D60" s="715" t="str">
        <f>IF(D55=-1,"-1",D53+D54+D55)</f>
        <v>-1</v>
      </c>
      <c r="E60" s="719" t="str">
        <f>IF(C53+C54+C55&lt;=0,"",IF(D55=-1,"",D60/C60*100-100))</f>
        <v/>
      </c>
      <c r="F60" s="707">
        <f>IF(F55=-1,"-1",F53+F54+F55)</f>
        <v>14825.18063686875</v>
      </c>
      <c r="G60" s="715" t="str">
        <f>IF(G55=-1,"-1",G53+G54+G55)</f>
        <v>-1</v>
      </c>
      <c r="H60" s="719" t="str">
        <f>IF(F53+F54+F55&lt;=0,"",IF(G55=-1,"",G60/F60*100-100))</f>
        <v/>
      </c>
      <c r="I60" s="707" t="str">
        <f>IF(I55=-1,"-1",I53+I54+I55)</f>
        <v>-1</v>
      </c>
      <c r="J60" s="715" t="str">
        <f>IF(J55=-1,"-1",J53+J54+J55)</f>
        <v>-1</v>
      </c>
      <c r="K60" s="157"/>
      <c r="L60" s="157"/>
      <c r="M60" s="157"/>
      <c r="N60" s="157"/>
      <c r="O60" s="157"/>
      <c r="P60" s="157"/>
      <c r="Q60" s="157"/>
      <c r="R60" s="157"/>
      <c r="S60" s="157"/>
      <c r="T60" s="157"/>
      <c r="U60" s="149"/>
      <c r="V60" s="149"/>
      <c r="X60" s="670"/>
      <c r="Y60" s="815"/>
      <c r="Z60" s="815"/>
      <c r="AA60" s="671"/>
      <c r="AB60" s="815"/>
      <c r="AC60" s="815"/>
      <c r="AD60" s="671"/>
      <c r="AE60" s="815"/>
      <c r="AF60" s="815"/>
      <c r="AG60" s="814"/>
    </row>
    <row r="61" spans="1:33">
      <c r="B61" s="146"/>
      <c r="C61" s="146"/>
      <c r="D61" s="146"/>
      <c r="E61" s="146"/>
      <c r="F61" s="146"/>
      <c r="G61" s="146"/>
      <c r="H61" s="146"/>
      <c r="I61" s="146"/>
      <c r="J61" s="146"/>
      <c r="K61" s="146"/>
      <c r="L61" s="157"/>
      <c r="M61" s="157"/>
      <c r="N61" s="157"/>
      <c r="O61" s="157"/>
      <c r="P61" s="157"/>
      <c r="Q61" s="157"/>
      <c r="R61" s="157"/>
      <c r="S61" s="157"/>
      <c r="T61" s="157"/>
      <c r="U61" s="149"/>
      <c r="V61" s="149"/>
      <c r="X61" s="670"/>
      <c r="Y61" s="812"/>
      <c r="Z61" s="812"/>
      <c r="AA61" s="672"/>
      <c r="AB61" s="812"/>
      <c r="AC61" s="812"/>
      <c r="AD61" s="672"/>
      <c r="AE61" s="812"/>
      <c r="AF61" s="812"/>
      <c r="AG61" s="670"/>
    </row>
    <row r="62" spans="1:33" s="138" customFormat="1" ht="15.75" customHeight="1">
      <c r="A62" s="138" t="str">
        <f>F42&amp;"y"</f>
        <v>ATOCy</v>
      </c>
      <c r="B62" s="152" t="str">
        <f>IF($F$1="de",headings!$C$35,IF($F$1="fr",headings!$B$35,headings!$A$35))</f>
        <v>Full year</v>
      </c>
      <c r="C62" s="709">
        <f>IF(C55=-1,"-1",SUM(C57:C60))</f>
        <v>1387120.0004232144</v>
      </c>
      <c r="D62" s="710" t="str">
        <f>IF(D55=-1,"-1",SUM(D57:D60))</f>
        <v>-1</v>
      </c>
      <c r="E62" s="724" t="str">
        <f>IF(SUM(C44:C55)&lt;=0,"",IF(D55=-1,"",D62/C62*100-100))</f>
        <v/>
      </c>
      <c r="F62" s="709">
        <f>IF(F55=-1,"-1",SUM(F57:F60))</f>
        <v>56754.633353152371</v>
      </c>
      <c r="G62" s="710" t="str">
        <f>IF(G55=-1,"-1",SUM(G57:G60))</f>
        <v>-1</v>
      </c>
      <c r="H62" s="711" t="str">
        <f>IF(SUM(F44:F55)&lt;=0,"",IF(G55=-1,"",G62/F62*100-100))</f>
        <v/>
      </c>
      <c r="I62" s="722" t="str">
        <f>IF(I55=-1,"-1",SUM(I57:I60))</f>
        <v>-1</v>
      </c>
      <c r="J62" s="723" t="str">
        <f>IF(J55=-1,"-1",SUM(J57:J60))</f>
        <v>-1</v>
      </c>
      <c r="K62" s="157"/>
      <c r="L62" s="157"/>
      <c r="M62" s="157"/>
      <c r="N62" s="157"/>
      <c r="O62" s="157"/>
      <c r="P62" s="157"/>
      <c r="Q62" s="157"/>
      <c r="R62" s="157"/>
      <c r="S62" s="157"/>
      <c r="T62" s="157"/>
      <c r="U62" s="149"/>
      <c r="V62" s="149"/>
      <c r="X62" s="670"/>
      <c r="Y62" s="675"/>
      <c r="Z62" s="675"/>
      <c r="AA62" s="671"/>
      <c r="AB62" s="675"/>
      <c r="AC62" s="675"/>
      <c r="AD62" s="671"/>
      <c r="AE62" s="675"/>
      <c r="AF62" s="675"/>
      <c r="AG62" s="816"/>
    </row>
    <row r="63" spans="1:33">
      <c r="B63" s="147"/>
      <c r="C63" s="180"/>
      <c r="D63" s="180"/>
      <c r="E63" s="180"/>
      <c r="F63" s="180"/>
      <c r="G63" s="180"/>
      <c r="H63" s="180"/>
      <c r="I63" s="180"/>
      <c r="J63" s="180"/>
      <c r="K63" s="180"/>
      <c r="L63" s="180"/>
      <c r="M63" s="180"/>
      <c r="N63" s="180"/>
      <c r="O63" s="180"/>
      <c r="P63" s="180"/>
      <c r="Q63" s="180"/>
      <c r="R63" s="180"/>
      <c r="S63" s="180"/>
      <c r="T63" s="180"/>
      <c r="U63" s="149"/>
      <c r="V63" s="149"/>
      <c r="X63" s="670"/>
      <c r="Y63" s="670"/>
      <c r="Z63" s="670"/>
      <c r="AA63" s="797"/>
      <c r="AB63" s="797"/>
      <c r="AC63" s="670"/>
      <c r="AD63" s="670"/>
      <c r="AE63" s="670"/>
      <c r="AF63" s="670"/>
      <c r="AG63" s="670"/>
    </row>
    <row r="64" spans="1:33">
      <c r="B64" s="147"/>
      <c r="C64" s="180"/>
      <c r="D64" s="180"/>
      <c r="E64" s="180"/>
      <c r="F64" s="180"/>
      <c r="G64" s="180"/>
      <c r="H64" s="180"/>
      <c r="I64" s="180"/>
      <c r="J64" s="180"/>
      <c r="K64" s="180"/>
      <c r="L64" s="180"/>
      <c r="M64" s="180"/>
      <c r="N64" s="180"/>
      <c r="O64" s="180"/>
      <c r="P64" s="180"/>
      <c r="Q64" s="180"/>
      <c r="R64" s="180"/>
      <c r="S64" s="180"/>
      <c r="T64" s="180"/>
      <c r="U64" s="149"/>
      <c r="V64" s="149"/>
      <c r="X64" s="670"/>
      <c r="Y64" s="670"/>
      <c r="Z64" s="670"/>
      <c r="AA64" s="797"/>
      <c r="AB64" s="797"/>
      <c r="AC64" s="670"/>
      <c r="AD64" s="670"/>
      <c r="AE64" s="670"/>
      <c r="AF64" s="670"/>
      <c r="AG64" s="670"/>
    </row>
    <row r="65" spans="1:28">
      <c r="B65" s="152" t="str">
        <f>IF($F$1="de",headings!$C$37,IF($F$1="fr",headings!$B$37,headings!$A$37))</f>
        <v>Comments</v>
      </c>
      <c r="C65" s="1011" t="s">
        <v>370</v>
      </c>
      <c r="D65" s="1012"/>
      <c r="E65" s="1012"/>
      <c r="F65" s="1012"/>
      <c r="G65" s="1012"/>
      <c r="H65" s="1012"/>
      <c r="I65" s="1012"/>
      <c r="J65" s="1013"/>
      <c r="K65" s="180"/>
      <c r="L65" s="180"/>
      <c r="M65" s="180"/>
      <c r="N65" s="180"/>
      <c r="O65" s="180"/>
      <c r="P65" s="180"/>
      <c r="Q65" s="180"/>
      <c r="R65" s="180"/>
      <c r="S65" s="180"/>
      <c r="T65" s="180"/>
      <c r="U65" s="149"/>
      <c r="V65" s="149"/>
    </row>
    <row r="66" spans="1:28">
      <c r="B66" s="151"/>
      <c r="C66" s="1014"/>
      <c r="D66" s="1015"/>
      <c r="E66" s="1015"/>
      <c r="F66" s="1015"/>
      <c r="G66" s="1015"/>
      <c r="H66" s="1015"/>
      <c r="I66" s="1015"/>
      <c r="J66" s="1016"/>
      <c r="K66" s="180"/>
      <c r="L66" s="180"/>
      <c r="M66" s="180"/>
      <c r="N66" s="180"/>
      <c r="O66" s="180"/>
      <c r="P66" s="180"/>
      <c r="Q66" s="180"/>
      <c r="R66" s="180"/>
      <c r="S66" s="180"/>
      <c r="T66" s="180"/>
      <c r="U66" s="149"/>
      <c r="V66" s="149"/>
    </row>
    <row r="67" spans="1:28">
      <c r="B67" s="151"/>
      <c r="C67" s="1014"/>
      <c r="D67" s="1015"/>
      <c r="E67" s="1015"/>
      <c r="F67" s="1015"/>
      <c r="G67" s="1015"/>
      <c r="H67" s="1015"/>
      <c r="I67" s="1015"/>
      <c r="J67" s="1016"/>
      <c r="K67" s="180"/>
      <c r="L67" s="180"/>
      <c r="M67" s="180"/>
      <c r="N67" s="180"/>
      <c r="O67" s="180"/>
      <c r="P67" s="180"/>
      <c r="Q67" s="180"/>
      <c r="R67" s="180"/>
      <c r="S67" s="180"/>
      <c r="T67" s="180"/>
      <c r="U67" s="149"/>
      <c r="V67" s="149"/>
      <c r="X67" s="141"/>
    </row>
    <row r="68" spans="1:28">
      <c r="B68" s="151"/>
      <c r="C68" s="1017"/>
      <c r="D68" s="1018"/>
      <c r="E68" s="1018"/>
      <c r="F68" s="1018"/>
      <c r="G68" s="1018"/>
      <c r="H68" s="1018"/>
      <c r="I68" s="1018"/>
      <c r="J68" s="1019"/>
      <c r="K68" s="180"/>
      <c r="L68" s="180"/>
      <c r="M68" s="180"/>
      <c r="N68" s="180"/>
      <c r="O68" s="180"/>
      <c r="P68" s="180"/>
      <c r="Q68" s="180"/>
      <c r="R68" s="180"/>
      <c r="S68" s="180"/>
      <c r="T68" s="180"/>
      <c r="U68" s="149"/>
      <c r="V68" s="149"/>
      <c r="X68" s="131"/>
    </row>
    <row r="69" spans="1:28">
      <c r="B69" s="151"/>
      <c r="C69" s="180"/>
      <c r="D69" s="180"/>
      <c r="E69" s="180"/>
      <c r="F69" s="180"/>
      <c r="G69" s="180"/>
      <c r="H69" s="180"/>
      <c r="I69" s="180"/>
      <c r="J69" s="180"/>
      <c r="K69" s="180"/>
      <c r="L69" s="180"/>
      <c r="M69" s="180"/>
      <c r="N69" s="180"/>
      <c r="O69" s="180"/>
      <c r="P69" s="180"/>
      <c r="Q69" s="180"/>
      <c r="R69" s="180"/>
      <c r="S69" s="180"/>
      <c r="T69" s="180"/>
      <c r="U69" s="149"/>
      <c r="V69" s="149"/>
    </row>
    <row r="70" spans="1:28">
      <c r="A70" s="142">
        <v>1</v>
      </c>
      <c r="B70" s="143">
        <v>2</v>
      </c>
      <c r="C70" s="181">
        <v>3</v>
      </c>
      <c r="D70" s="142">
        <v>4</v>
      </c>
      <c r="E70" s="143">
        <v>5</v>
      </c>
      <c r="F70" s="181">
        <v>6</v>
      </c>
      <c r="G70" s="142">
        <v>7</v>
      </c>
      <c r="H70" s="143">
        <v>8</v>
      </c>
      <c r="I70" s="181">
        <v>9</v>
      </c>
      <c r="J70" s="142">
        <v>10</v>
      </c>
      <c r="K70" s="143">
        <v>11</v>
      </c>
      <c r="L70" s="181">
        <v>12</v>
      </c>
      <c r="M70" s="142">
        <v>13</v>
      </c>
      <c r="N70" s="143">
        <v>14</v>
      </c>
      <c r="O70" s="181">
        <v>15</v>
      </c>
      <c r="P70" s="142">
        <v>16</v>
      </c>
      <c r="Q70" s="143">
        <v>17</v>
      </c>
      <c r="R70" s="181">
        <v>18</v>
      </c>
      <c r="S70" s="142">
        <v>19</v>
      </c>
      <c r="T70" s="142">
        <v>20</v>
      </c>
      <c r="U70" s="142">
        <v>21</v>
      </c>
      <c r="V70" s="149"/>
    </row>
    <row r="71" spans="1:28" s="141" customFormat="1" ht="6.75" customHeight="1">
      <c r="B71" s="146"/>
      <c r="C71" s="154"/>
      <c r="D71" s="154"/>
      <c r="E71" s="155"/>
      <c r="F71" s="154"/>
      <c r="G71" s="154"/>
      <c r="H71" s="155"/>
      <c r="I71" s="154"/>
      <c r="J71" s="154"/>
      <c r="K71" s="155"/>
      <c r="L71" s="154"/>
      <c r="M71" s="154"/>
      <c r="N71" s="155"/>
      <c r="O71" s="154"/>
      <c r="P71" s="154"/>
      <c r="Q71" s="155"/>
      <c r="R71" s="154"/>
      <c r="S71" s="154"/>
      <c r="T71" s="155"/>
      <c r="U71" s="149"/>
      <c r="V71" s="149"/>
      <c r="X71" s="136"/>
      <c r="AA71" s="239"/>
      <c r="AB71" s="239"/>
    </row>
    <row r="72" spans="1:28" s="131" customFormat="1" ht="18.75" customHeight="1">
      <c r="B72" s="150" t="str">
        <f>IF($F$1="de",headings!$C$3,IF($F$1="fr",headings!$B$3,headings!$A$3))</f>
        <v>Railway Operator:</v>
      </c>
      <c r="C72" s="156"/>
      <c r="D72" s="156"/>
      <c r="E72" s="156"/>
      <c r="F72" s="787" t="s">
        <v>66</v>
      </c>
      <c r="G72" s="787"/>
      <c r="H72" s="787"/>
      <c r="I72" s="787"/>
      <c r="J72" s="787"/>
      <c r="K72" s="157"/>
      <c r="L72" s="157"/>
      <c r="M72" s="157"/>
      <c r="N72" s="157"/>
      <c r="O72" s="157"/>
      <c r="P72" s="157"/>
      <c r="Q72" s="158"/>
      <c r="R72" s="158"/>
      <c r="S72" s="158"/>
      <c r="T72" s="158"/>
      <c r="U72" s="149"/>
      <c r="V72" s="149"/>
      <c r="X72" s="136"/>
      <c r="AA72" s="243"/>
      <c r="AB72" s="243"/>
    </row>
    <row r="73" spans="1:28" ht="6.75" customHeight="1">
      <c r="B73" s="146"/>
      <c r="C73" s="157"/>
      <c r="D73" s="157"/>
      <c r="E73" s="159"/>
      <c r="F73" s="157"/>
      <c r="G73" s="157"/>
      <c r="H73" s="157"/>
      <c r="I73" s="157"/>
      <c r="J73" s="157"/>
      <c r="K73" s="157"/>
      <c r="L73" s="157"/>
      <c r="M73" s="157"/>
      <c r="N73" s="157"/>
      <c r="O73" s="157"/>
      <c r="P73" s="157"/>
      <c r="Q73" s="157"/>
      <c r="R73" s="157"/>
      <c r="S73" s="157"/>
      <c r="T73" s="160"/>
      <c r="U73" s="149"/>
      <c r="V73" s="149"/>
    </row>
    <row r="74" spans="1:28" ht="15.75" customHeight="1">
      <c r="A74" s="136" t="str">
        <f>F72&amp;"m01"</f>
        <v>BCm01</v>
      </c>
      <c r="B74" s="146" t="str">
        <f>IF($F$1="de",headings!$C$6,IF($F$1="fr",headings!$B$6,headings!$A$6))</f>
        <v>January</v>
      </c>
      <c r="C74" s="755">
        <v>5649</v>
      </c>
      <c r="D74" s="756">
        <v>6541</v>
      </c>
      <c r="E74" s="975">
        <f t="shared" ref="E74:E85" si="5">IF(C74&lt;0.001,"",IF(D74=-1,"",D74/C74*100-100))</f>
        <v>15.790405381483438</v>
      </c>
      <c r="F74" s="755">
        <v>515.77700000000004</v>
      </c>
      <c r="G74" s="976">
        <v>584.5</v>
      </c>
      <c r="H74" s="977">
        <f>IF(F74&lt;0.001,"",IF(G74=-1,"",G74/F74*100-100))</f>
        <v>13.324169166131867</v>
      </c>
      <c r="I74" s="765">
        <v>-1</v>
      </c>
      <c r="J74" s="768">
        <v>-1</v>
      </c>
      <c r="K74" s="755">
        <v>11031</v>
      </c>
      <c r="L74" s="756">
        <v>12513</v>
      </c>
      <c r="M74" s="978">
        <f t="shared" ref="M74:M85" si="6">IF(K74&lt;0.001,"",IF(L74=-1,"",L74/K74*100-100))</f>
        <v>13.434865379385357</v>
      </c>
      <c r="N74" s="763">
        <v>3707.49</v>
      </c>
      <c r="O74" s="976">
        <v>4001.9</v>
      </c>
      <c r="P74" s="978">
        <f t="shared" ref="P74:P85" si="7">IF(N74&lt;0.001,"",IF(O74=-1,"",O74/N74*100-100))</f>
        <v>7.940951964806402</v>
      </c>
      <c r="Q74" s="763">
        <v>7754</v>
      </c>
      <c r="R74" s="756">
        <v>9316</v>
      </c>
      <c r="S74" s="978">
        <f t="shared" ref="S74:S85" si="8">IF(Q74&lt;0.001,"",IF(R74=-1,"",R74/Q74*100-100))</f>
        <v>20.144441578540125</v>
      </c>
      <c r="T74" s="763">
        <v>2725</v>
      </c>
      <c r="U74" s="756">
        <v>3021</v>
      </c>
      <c r="V74" s="978">
        <f t="shared" ref="V74:V85" si="9">IF(T74&lt;0.001,"",IF(U74=-1,"",U74/T74*100-100))</f>
        <v>10.862385321100902</v>
      </c>
    </row>
    <row r="75" spans="1:28" ht="15.75" customHeight="1">
      <c r="A75" s="136" t="str">
        <f>F72&amp;"m02"</f>
        <v>BCm02</v>
      </c>
      <c r="B75" s="146" t="str">
        <f>IF($F$1="de",headings!$C$7,IF($F$1="fr",headings!$B$7,headings!$A$7))</f>
        <v>February</v>
      </c>
      <c r="C75" s="758">
        <v>5074.8999999999996</v>
      </c>
      <c r="D75" s="979">
        <v>6143.5</v>
      </c>
      <c r="E75" s="980">
        <f t="shared" si="5"/>
        <v>21.056572543301357</v>
      </c>
      <c r="F75" s="758">
        <v>481.12400000000002</v>
      </c>
      <c r="G75" s="473">
        <v>562</v>
      </c>
      <c r="H75" s="981">
        <f t="shared" ref="H75:H82" si="10">IF(F75&lt;0.001,"",IF(G75=-1,"",G75/F75*100-100))</f>
        <v>16.809803709646573</v>
      </c>
      <c r="I75" s="766">
        <v>-1</v>
      </c>
      <c r="J75" s="472">
        <v>-1</v>
      </c>
      <c r="K75" s="758">
        <v>11496</v>
      </c>
      <c r="L75" s="473">
        <v>12184</v>
      </c>
      <c r="M75" s="982">
        <f t="shared" si="6"/>
        <v>5.9846903270702683</v>
      </c>
      <c r="N75" s="411">
        <v>3825</v>
      </c>
      <c r="O75" s="473">
        <v>3880</v>
      </c>
      <c r="P75" s="982">
        <f t="shared" si="7"/>
        <v>1.437908496732021</v>
      </c>
      <c r="Q75" s="411">
        <v>8046</v>
      </c>
      <c r="R75" s="473">
        <v>9082</v>
      </c>
      <c r="S75" s="982">
        <f t="shared" si="8"/>
        <v>12.875963211533687</v>
      </c>
      <c r="T75" s="411">
        <v>2772</v>
      </c>
      <c r="U75" s="473">
        <v>2880</v>
      </c>
      <c r="V75" s="982">
        <f t="shared" si="9"/>
        <v>3.896103896103881</v>
      </c>
    </row>
    <row r="76" spans="1:28" ht="15.75" customHeight="1">
      <c r="A76" s="136" t="str">
        <f>F72&amp;"m03"</f>
        <v>BCm03</v>
      </c>
      <c r="B76" s="146" t="str">
        <f>IF($F$1="de",headings!$C$8,IF($F$1="fr",headings!$B$8,headings!$A$8))</f>
        <v>March</v>
      </c>
      <c r="C76" s="758">
        <v>6157</v>
      </c>
      <c r="D76" s="473">
        <v>7342</v>
      </c>
      <c r="E76" s="983">
        <f t="shared" si="5"/>
        <v>19.246386227058636</v>
      </c>
      <c r="F76" s="758">
        <v>573.98099999999999</v>
      </c>
      <c r="G76" s="473">
        <v>687</v>
      </c>
      <c r="H76" s="981">
        <f t="shared" si="10"/>
        <v>19.690373026284846</v>
      </c>
      <c r="I76" s="766">
        <v>-1</v>
      </c>
      <c r="J76" s="472">
        <v>-1</v>
      </c>
      <c r="K76" s="758">
        <v>13392</v>
      </c>
      <c r="L76" s="473">
        <v>13519</v>
      </c>
      <c r="M76" s="982">
        <f t="shared" si="6"/>
        <v>0.94832735961767867</v>
      </c>
      <c r="N76" s="411">
        <v>4417</v>
      </c>
      <c r="O76" s="473">
        <v>4227</v>
      </c>
      <c r="P76" s="982">
        <f t="shared" si="7"/>
        <v>-4.3015621462531186</v>
      </c>
      <c r="Q76" s="411">
        <v>9583</v>
      </c>
      <c r="R76" s="473">
        <v>9972</v>
      </c>
      <c r="S76" s="982">
        <f t="shared" si="8"/>
        <v>4.0592716268391911</v>
      </c>
      <c r="T76" s="411">
        <v>3261</v>
      </c>
      <c r="U76" s="473">
        <v>3116</v>
      </c>
      <c r="V76" s="982">
        <f t="shared" si="9"/>
        <v>-4.4464888071143776</v>
      </c>
    </row>
    <row r="77" spans="1:28" ht="15.75" customHeight="1">
      <c r="A77" s="136" t="str">
        <f>F72&amp;"m04"</f>
        <v>BCm04</v>
      </c>
      <c r="B77" s="146" t="str">
        <f>IF($F$1="de",headings!$C$9,IF($F$1="fr",headings!$B$9,headings!$A$9))</f>
        <v>April</v>
      </c>
      <c r="C77" s="755">
        <v>6986</v>
      </c>
      <c r="D77" s="768">
        <v>8057</v>
      </c>
      <c r="E77" s="980">
        <f t="shared" si="5"/>
        <v>15.330661322645284</v>
      </c>
      <c r="F77" s="763">
        <v>631</v>
      </c>
      <c r="G77" s="768">
        <v>720</v>
      </c>
      <c r="H77" s="975">
        <f t="shared" si="10"/>
        <v>14.104595879556257</v>
      </c>
      <c r="I77" s="768">
        <v>-1</v>
      </c>
      <c r="J77" s="768">
        <v>-1</v>
      </c>
      <c r="K77" s="755">
        <v>13303</v>
      </c>
      <c r="L77" s="768">
        <v>13338</v>
      </c>
      <c r="M77" s="975">
        <f t="shared" si="6"/>
        <v>0.26309854919944087</v>
      </c>
      <c r="N77" s="763">
        <v>4312</v>
      </c>
      <c r="O77" s="768">
        <v>4153</v>
      </c>
      <c r="P77" s="975">
        <f t="shared" si="7"/>
        <v>-3.6873840445268939</v>
      </c>
      <c r="Q77" s="763">
        <v>9348</v>
      </c>
      <c r="R77" s="768">
        <v>9882</v>
      </c>
      <c r="S77" s="975">
        <f t="shared" si="8"/>
        <v>5.7124518613607052</v>
      </c>
      <c r="T77" s="763">
        <v>3129</v>
      </c>
      <c r="U77" s="768">
        <v>3066</v>
      </c>
      <c r="V77" s="975">
        <f t="shared" si="9"/>
        <v>-2.0134228187919376</v>
      </c>
    </row>
    <row r="78" spans="1:28" ht="15.75" customHeight="1">
      <c r="A78" s="136" t="str">
        <f>F72&amp;"m05"</f>
        <v>BCm05</v>
      </c>
      <c r="B78" s="146" t="str">
        <f>IF($F$1="de",headings!$C$10,IF($F$1="fr",headings!$B$10,headings!$A$10))</f>
        <v>May</v>
      </c>
      <c r="C78" s="758">
        <v>8261</v>
      </c>
      <c r="D78" s="473">
        <v>9761</v>
      </c>
      <c r="E78" s="981">
        <f t="shared" si="5"/>
        <v>18.15760803776783</v>
      </c>
      <c r="F78" s="758">
        <v>702</v>
      </c>
      <c r="G78" s="472">
        <v>837</v>
      </c>
      <c r="H78" s="980">
        <f>IF(F78&lt;0.001,"",IF(G78=-1,"",G78/F78*100-100))</f>
        <v>19.230769230769226</v>
      </c>
      <c r="I78" s="472">
        <v>-1</v>
      </c>
      <c r="J78" s="472">
        <v>-1</v>
      </c>
      <c r="K78" s="758">
        <v>13149</v>
      </c>
      <c r="L78" s="472">
        <v>13845</v>
      </c>
      <c r="M78" s="980">
        <f t="shared" si="6"/>
        <v>5.2931781884553999</v>
      </c>
      <c r="N78" s="411">
        <v>4253</v>
      </c>
      <c r="O78" s="472">
        <v>4322</v>
      </c>
      <c r="P78" s="980">
        <f t="shared" si="7"/>
        <v>1.6223841993886765</v>
      </c>
      <c r="Q78" s="411">
        <v>9130</v>
      </c>
      <c r="R78" s="472">
        <v>10231</v>
      </c>
      <c r="S78" s="980">
        <f t="shared" si="8"/>
        <v>12.05914567360351</v>
      </c>
      <c r="T78" s="411">
        <v>3041</v>
      </c>
      <c r="U78" s="472">
        <v>3208</v>
      </c>
      <c r="V78" s="980">
        <f t="shared" si="9"/>
        <v>5.4916146004603661</v>
      </c>
    </row>
    <row r="79" spans="1:28" ht="15.75" customHeight="1">
      <c r="A79" s="136" t="str">
        <f>F72&amp;"m06"</f>
        <v>BCm06</v>
      </c>
      <c r="B79" s="146" t="str">
        <f>IF($F$1="de",headings!$C$11,IF($F$1="fr",headings!$B$11,headings!$A$11))</f>
        <v>June</v>
      </c>
      <c r="C79" s="758">
        <v>8879</v>
      </c>
      <c r="D79" s="473">
        <v>10055</v>
      </c>
      <c r="E79" s="981">
        <f>IF(C79&lt;0.001,"",IF(D79=-1,"",D79/C79*100-100))</f>
        <v>13.244734767428753</v>
      </c>
      <c r="F79" s="758">
        <v>811.98400000000004</v>
      </c>
      <c r="G79" s="331">
        <v>948</v>
      </c>
      <c r="H79" s="980">
        <v>16.899999999999999</v>
      </c>
      <c r="I79" s="472">
        <v>-1</v>
      </c>
      <c r="J79" s="472">
        <v>-1</v>
      </c>
      <c r="K79" s="758">
        <v>12152</v>
      </c>
      <c r="L79" s="472">
        <v>13401</v>
      </c>
      <c r="M79" s="980">
        <f>IF(K79&lt;0.001,"",IF(L79=-1,"",L79/K79*100-100))</f>
        <v>10.278143515470688</v>
      </c>
      <c r="N79" s="411">
        <v>3995</v>
      </c>
      <c r="O79" s="472">
        <v>4191</v>
      </c>
      <c r="P79" s="983">
        <f>IF(N79&lt;0.001,"",IF(O79=-1,"",O79/N79*100-100))</f>
        <v>4.9061326658322884</v>
      </c>
      <c r="Q79" s="411">
        <v>8638</v>
      </c>
      <c r="R79" s="472">
        <v>9821</v>
      </c>
      <c r="S79" s="983">
        <f>IF(Q79&lt;0.001,"",IF(R79=-1,"",R79/Q79*100-100))</f>
        <v>13.695299837925461</v>
      </c>
      <c r="T79" s="411">
        <v>2936</v>
      </c>
      <c r="U79" s="472">
        <v>3072</v>
      </c>
      <c r="V79" s="983">
        <f>IF(T79&lt;0.001,"",IF(U79=-1,"",U79/T79*100-100))</f>
        <v>4.6321525885558543</v>
      </c>
    </row>
    <row r="80" spans="1:28" ht="15.75" customHeight="1">
      <c r="A80" s="136" t="str">
        <f>F72&amp;"m07"</f>
        <v>BCm07</v>
      </c>
      <c r="B80" s="146" t="str">
        <f>IF($F$1="de",headings!$C$12,IF($F$1="fr",headings!$B$12,headings!$A$12))</f>
        <v>July</v>
      </c>
      <c r="C80" s="473">
        <v>-1</v>
      </c>
      <c r="D80" s="473">
        <v>-1</v>
      </c>
      <c r="E80" s="473">
        <v>-1</v>
      </c>
      <c r="F80" s="473">
        <v>-1</v>
      </c>
      <c r="G80" s="473">
        <v>-1</v>
      </c>
      <c r="H80" s="473">
        <v>-1</v>
      </c>
      <c r="I80" s="473">
        <v>-1</v>
      </c>
      <c r="J80" s="473">
        <v>-1</v>
      </c>
      <c r="K80" s="473">
        <v>-1</v>
      </c>
      <c r="L80" s="473">
        <v>-1</v>
      </c>
      <c r="M80" s="473">
        <v>-1</v>
      </c>
      <c r="N80" s="473">
        <v>-1</v>
      </c>
      <c r="O80" s="473">
        <v>-1</v>
      </c>
      <c r="P80" s="473">
        <v>-1</v>
      </c>
      <c r="Q80" s="473">
        <v>-1</v>
      </c>
      <c r="R80" s="473">
        <v>-1</v>
      </c>
      <c r="S80" s="473">
        <v>-1</v>
      </c>
      <c r="T80" s="473">
        <v>-1</v>
      </c>
      <c r="U80" s="473">
        <v>-1</v>
      </c>
      <c r="V80" s="473">
        <v>-1</v>
      </c>
    </row>
    <row r="81" spans="1:28" ht="15.75" customHeight="1">
      <c r="A81" s="136" t="str">
        <f>F72&amp;"m08"</f>
        <v>BCm08</v>
      </c>
      <c r="B81" s="146" t="str">
        <f>IF($F$1="de",headings!$C$13,IF($F$1="fr",headings!$B$13,headings!$A$13))</f>
        <v>August</v>
      </c>
      <c r="C81" s="758">
        <v>8687</v>
      </c>
      <c r="D81" s="473">
        <v>-1</v>
      </c>
      <c r="E81" s="712" t="str">
        <f t="shared" si="5"/>
        <v/>
      </c>
      <c r="F81" s="758">
        <v>742</v>
      </c>
      <c r="G81" s="473">
        <v>-1</v>
      </c>
      <c r="H81" s="712" t="str">
        <f t="shared" si="10"/>
        <v/>
      </c>
      <c r="I81" s="766">
        <v>-1</v>
      </c>
      <c r="J81" s="472">
        <v>-1</v>
      </c>
      <c r="K81" s="758">
        <v>12484</v>
      </c>
      <c r="L81" s="473">
        <v>-1</v>
      </c>
      <c r="M81" s="759" t="str">
        <f t="shared" si="6"/>
        <v/>
      </c>
      <c r="N81" s="411">
        <v>4005</v>
      </c>
      <c r="O81" s="473">
        <v>-1</v>
      </c>
      <c r="P81" s="759" t="str">
        <f t="shared" si="7"/>
        <v/>
      </c>
      <c r="Q81" s="411">
        <v>8818</v>
      </c>
      <c r="R81" s="473">
        <v>-1</v>
      </c>
      <c r="S81" s="759" t="str">
        <f t="shared" si="8"/>
        <v/>
      </c>
      <c r="T81" s="411">
        <v>2895</v>
      </c>
      <c r="U81" s="473">
        <v>-1</v>
      </c>
      <c r="V81" s="759" t="str">
        <f t="shared" si="9"/>
        <v/>
      </c>
    </row>
    <row r="82" spans="1:28" ht="15.75" customHeight="1">
      <c r="A82" s="136" t="str">
        <f>F72&amp;"m09"</f>
        <v>BCm09</v>
      </c>
      <c r="B82" s="146" t="str">
        <f>IF($F$1="de",headings!$C$14,IF($F$1="fr",headings!$B$14,headings!$A$14))</f>
        <v>September</v>
      </c>
      <c r="C82" s="760">
        <v>8088</v>
      </c>
      <c r="D82" s="761">
        <v>-1</v>
      </c>
      <c r="E82" s="719" t="str">
        <f t="shared" si="5"/>
        <v/>
      </c>
      <c r="F82" s="760">
        <v>651</v>
      </c>
      <c r="G82" s="761">
        <v>-1</v>
      </c>
      <c r="H82" s="719" t="str">
        <f t="shared" si="10"/>
        <v/>
      </c>
      <c r="I82" s="767">
        <v>-1</v>
      </c>
      <c r="J82" s="769">
        <v>-1</v>
      </c>
      <c r="K82" s="760">
        <v>12236</v>
      </c>
      <c r="L82" s="761">
        <v>-1</v>
      </c>
      <c r="M82" s="762" t="str">
        <f t="shared" si="6"/>
        <v/>
      </c>
      <c r="N82" s="764">
        <v>3950</v>
      </c>
      <c r="O82" s="761">
        <v>-1</v>
      </c>
      <c r="P82" s="762" t="str">
        <f t="shared" si="7"/>
        <v/>
      </c>
      <c r="Q82" s="764">
        <v>8547</v>
      </c>
      <c r="R82" s="761">
        <v>-1</v>
      </c>
      <c r="S82" s="762" t="str">
        <f t="shared" si="8"/>
        <v/>
      </c>
      <c r="T82" s="764">
        <v>2882</v>
      </c>
      <c r="U82" s="761">
        <v>-1</v>
      </c>
      <c r="V82" s="762" t="str">
        <f t="shared" si="9"/>
        <v/>
      </c>
    </row>
    <row r="83" spans="1:28" ht="15.75" customHeight="1">
      <c r="A83" s="136" t="str">
        <f>F72&amp;"m10"</f>
        <v>BCm10</v>
      </c>
      <c r="B83" s="146" t="str">
        <f>IF($F$1="de",headings!$C$15,IF($F$1="fr",headings!$B$15,headings!$A$15))</f>
        <v>October</v>
      </c>
      <c r="C83" s="758">
        <v>7919</v>
      </c>
      <c r="D83" s="473">
        <v>-1</v>
      </c>
      <c r="E83" s="712" t="str">
        <f t="shared" si="5"/>
        <v/>
      </c>
      <c r="F83" s="758">
        <v>676.6</v>
      </c>
      <c r="G83" s="473">
        <v>-1</v>
      </c>
      <c r="H83" s="712" t="str">
        <f>IF(F83&lt;0.001,"",IF(G83=-1,"",G83/F83*100-100))</f>
        <v/>
      </c>
      <c r="I83" s="766">
        <v>-1</v>
      </c>
      <c r="J83" s="472">
        <v>-1</v>
      </c>
      <c r="K83" s="758">
        <v>13538</v>
      </c>
      <c r="L83" s="473">
        <v>-1</v>
      </c>
      <c r="M83" s="759" t="str">
        <f t="shared" si="6"/>
        <v/>
      </c>
      <c r="N83" s="411">
        <v>4262</v>
      </c>
      <c r="O83" s="473">
        <v>-1</v>
      </c>
      <c r="P83" s="759" t="str">
        <f t="shared" si="7"/>
        <v/>
      </c>
      <c r="Q83" s="411">
        <v>9305</v>
      </c>
      <c r="R83" s="473">
        <v>-1</v>
      </c>
      <c r="S83" s="759" t="str">
        <f t="shared" si="8"/>
        <v/>
      </c>
      <c r="T83" s="411">
        <v>3072.4</v>
      </c>
      <c r="U83" s="473">
        <v>-1</v>
      </c>
      <c r="V83" s="759" t="str">
        <f t="shared" si="9"/>
        <v/>
      </c>
      <c r="X83" s="137"/>
    </row>
    <row r="84" spans="1:28" ht="15.75" customHeight="1">
      <c r="A84" s="136" t="str">
        <f>F72&amp;"m11"</f>
        <v>BCm11</v>
      </c>
      <c r="B84" s="146" t="str">
        <f>IF($F$1="de",headings!$C$16,IF($F$1="fr",headings!$B$16,headings!$A$16))</f>
        <v>November</v>
      </c>
      <c r="C84" s="758">
        <v>7097</v>
      </c>
      <c r="D84" s="473">
        <v>-1</v>
      </c>
      <c r="E84" s="712" t="str">
        <f t="shared" si="5"/>
        <v/>
      </c>
      <c r="F84" s="758">
        <v>656.67200000000003</v>
      </c>
      <c r="G84" s="473">
        <v>-1</v>
      </c>
      <c r="H84" s="712" t="str">
        <f>IF(F84&lt;0.001,"",IF(G84=-1,"",G84/F84*100-100))</f>
        <v/>
      </c>
      <c r="I84" s="766">
        <v>-1</v>
      </c>
      <c r="J84" s="472">
        <v>-1</v>
      </c>
      <c r="K84" s="758">
        <v>13405</v>
      </c>
      <c r="L84" s="473">
        <v>-1</v>
      </c>
      <c r="M84" s="759" t="str">
        <f t="shared" si="6"/>
        <v/>
      </c>
      <c r="N84" s="411">
        <v>4178</v>
      </c>
      <c r="O84" s="473">
        <v>-1</v>
      </c>
      <c r="P84" s="759" t="str">
        <f t="shared" si="7"/>
        <v/>
      </c>
      <c r="Q84" s="411">
        <v>9516</v>
      </c>
      <c r="R84" s="473">
        <v>-1</v>
      </c>
      <c r="S84" s="759" t="str">
        <f t="shared" si="8"/>
        <v/>
      </c>
      <c r="T84" s="411">
        <v>3087</v>
      </c>
      <c r="U84" s="473">
        <v>-1</v>
      </c>
      <c r="V84" s="759" t="str">
        <f t="shared" si="9"/>
        <v/>
      </c>
      <c r="X84" s="137"/>
    </row>
    <row r="85" spans="1:28" ht="15.75" customHeight="1">
      <c r="A85" s="136" t="str">
        <f>F72&amp;"m12"</f>
        <v>BCm12</v>
      </c>
      <c r="B85" s="146" t="str">
        <f>IF($F$1="de",headings!$C$17,IF($F$1="fr",headings!$B$17,headings!$A$17))</f>
        <v>December</v>
      </c>
      <c r="C85" s="760">
        <v>6847</v>
      </c>
      <c r="D85" s="761">
        <v>-1</v>
      </c>
      <c r="E85" s="719" t="str">
        <f t="shared" si="5"/>
        <v/>
      </c>
      <c r="F85" s="760">
        <v>639.91099999999994</v>
      </c>
      <c r="G85" s="761">
        <v>-1</v>
      </c>
      <c r="H85" s="719" t="str">
        <f>IF(F85&lt;0.001,"",IF(G85=-1,"",G85/F85*100-100))</f>
        <v/>
      </c>
      <c r="I85" s="767">
        <v>-1</v>
      </c>
      <c r="J85" s="769">
        <v>-1</v>
      </c>
      <c r="K85" s="760">
        <v>13811</v>
      </c>
      <c r="L85" s="761">
        <v>-1</v>
      </c>
      <c r="M85" s="762" t="str">
        <f t="shared" si="6"/>
        <v/>
      </c>
      <c r="N85" s="764">
        <v>4346</v>
      </c>
      <c r="O85" s="761">
        <v>-1</v>
      </c>
      <c r="P85" s="762" t="str">
        <f t="shared" si="7"/>
        <v/>
      </c>
      <c r="Q85" s="764">
        <v>10092</v>
      </c>
      <c r="R85" s="761">
        <v>-1</v>
      </c>
      <c r="S85" s="762" t="str">
        <f t="shared" si="8"/>
        <v/>
      </c>
      <c r="T85" s="764">
        <v>3289.4</v>
      </c>
      <c r="U85" s="761">
        <v>-1</v>
      </c>
      <c r="V85" s="762" t="str">
        <f t="shared" si="9"/>
        <v/>
      </c>
      <c r="X85" s="137"/>
    </row>
    <row r="86" spans="1:28">
      <c r="B86" s="146"/>
      <c r="C86" s="146"/>
      <c r="D86" s="146"/>
      <c r="E86" s="146"/>
      <c r="F86" s="146"/>
      <c r="G86" s="146"/>
      <c r="H86" s="146"/>
      <c r="I86" s="146"/>
      <c r="J86" s="146"/>
      <c r="K86" s="146"/>
      <c r="L86" s="146"/>
      <c r="M86" s="146"/>
      <c r="N86" s="146"/>
      <c r="O86" s="146"/>
      <c r="P86" s="146"/>
      <c r="Q86" s="146"/>
      <c r="R86" s="146"/>
      <c r="S86" s="146"/>
      <c r="T86" s="146"/>
      <c r="U86" s="146"/>
      <c r="V86" s="146"/>
      <c r="X86" s="137"/>
    </row>
    <row r="87" spans="1:28" s="137" customFormat="1" ht="15.75" customHeight="1">
      <c r="A87" s="137" t="str">
        <f>F72&amp;"q1"</f>
        <v>BCq1</v>
      </c>
      <c r="B87" s="146" t="str">
        <f>IF($F$1="de",headings!$C$31,IF($F$1="fr",headings!$B$31,headings!$A$31))</f>
        <v>Quarter 1</v>
      </c>
      <c r="C87" s="704">
        <f>IF(C76=-1,"-1",C74+C75+C76)</f>
        <v>16880.900000000001</v>
      </c>
      <c r="D87" s="705">
        <f>IF(D76=-1,"-1",D74+D75+D76)</f>
        <v>20026.5</v>
      </c>
      <c r="E87" s="775">
        <f>IF(C76+C77+C78&lt;=0,"",IF(D76=-1,"",D87/C87*100-100))</f>
        <v>18.63407756695436</v>
      </c>
      <c r="F87" s="704">
        <f>IF(F76=-1,"-1",F74+F75+F76)</f>
        <v>1570.8820000000001</v>
      </c>
      <c r="G87" s="771">
        <f>IF(G76=-1,"-1",G74+G75+G76)</f>
        <v>1833.5</v>
      </c>
      <c r="H87" s="775">
        <f>IF(F76+F77+F78&lt;=0,"",IF(G76=-1,"",G87/F87*100-100))</f>
        <v>16.717869324366802</v>
      </c>
      <c r="I87" s="778" t="str">
        <f>IF(I76=-1,"-1",I74+I75+I76)</f>
        <v>-1</v>
      </c>
      <c r="J87" s="705" t="str">
        <f>IF(J76=-1,"-1",J74+J75+J76)</f>
        <v>-1</v>
      </c>
      <c r="K87" s="704">
        <f>IF(K76=-1,"-1",K74+K75+K76)</f>
        <v>35919</v>
      </c>
      <c r="L87" s="705">
        <f>IF(L76=-1,"-1",L74+L75+L76)</f>
        <v>38216</v>
      </c>
      <c r="M87" s="781">
        <f>IF(K76+K77+K78&lt;=0,"",IF(L76=-1,"",L87/K87*100-100))</f>
        <v>6.3949441799604756</v>
      </c>
      <c r="N87" s="773">
        <f>IF(N76=-1,"-1",N74+N75+N76)</f>
        <v>11949.49</v>
      </c>
      <c r="O87" s="720">
        <f>IF(O76=-1,"-1",O74+O75+O76)</f>
        <v>12108.9</v>
      </c>
      <c r="P87" s="757">
        <f>IF(N76+N77+N78&lt;=0,"",IF(O76=-1,"",O87/N87*100-100))</f>
        <v>1.3340318289734512</v>
      </c>
      <c r="Q87" s="773">
        <f>IF(Q76=-1,"-1",Q74+Q75+Q76)</f>
        <v>25383</v>
      </c>
      <c r="R87" s="714">
        <f>IF(R76=-1,"-1",R74+R75+R76)</f>
        <v>28370</v>
      </c>
      <c r="S87" s="757">
        <f>IF(Q76+Q77+Q78&lt;=0,"",IF(R76=-1,"",R87/Q87*100-100))</f>
        <v>11.767718551786615</v>
      </c>
      <c r="T87" s="773">
        <f>IF(T76=-1,"-1",T74+T75+T76)</f>
        <v>8758</v>
      </c>
      <c r="U87" s="771">
        <f>IF(U76=-1,"-1",U74+U75+U76)</f>
        <v>9017</v>
      </c>
      <c r="V87" s="781">
        <f>IF(T76+T77+T78&lt;=0,"",IF(U76=-1,"",U87/T87*100-100))</f>
        <v>2.9572961863439104</v>
      </c>
      <c r="X87" s="136"/>
      <c r="AA87" s="244"/>
      <c r="AB87" s="244"/>
    </row>
    <row r="88" spans="1:28" s="137" customFormat="1" ht="15.75" customHeight="1">
      <c r="A88" s="137" t="str">
        <f>F72&amp;"q2"</f>
        <v>BCq2</v>
      </c>
      <c r="B88" s="146" t="str">
        <f>IF($F$1="de",headings!$C$32,IF($F$1="fr",headings!$B$32,headings!$A$32))</f>
        <v>Quarter 2</v>
      </c>
      <c r="C88" s="706">
        <f>IF(C79=-1,"-1",C77+C78+C79)</f>
        <v>24126</v>
      </c>
      <c r="D88" s="323">
        <f>IF(D79=-1,"-1",D77+D78+D79)</f>
        <v>27873</v>
      </c>
      <c r="E88" s="776">
        <f>IF(C77+C78+C79&lt;=0,"",IF(D79=-1,"",D88/C88*100-100))</f>
        <v>15.530962447152447</v>
      </c>
      <c r="F88" s="706">
        <f>IF(F79=-1,"-1",F77+F78+F79)</f>
        <v>2144.9839999999999</v>
      </c>
      <c r="G88" s="335">
        <f>IF(G79=-1,"-1",G77+G78+G79)</f>
        <v>2505</v>
      </c>
      <c r="H88" s="776">
        <f>IF(F77+F78+F79&lt;=0,"",IF(G79=-1,"",G88/F88*100-100))</f>
        <v>16.784087899956361</v>
      </c>
      <c r="I88" s="779" t="str">
        <f>IF(I79=-1,"-1",I77+I78+I79)</f>
        <v>-1</v>
      </c>
      <c r="J88" s="323" t="str">
        <f>IF(J79=-1,"-1",J77+J78+J79)</f>
        <v>-1</v>
      </c>
      <c r="K88" s="706">
        <f>IF(K79=-1,"-1",K77+K78+K79)</f>
        <v>38604</v>
      </c>
      <c r="L88" s="323">
        <f>IF(L79=-1,"-1",L77+L78+L79)</f>
        <v>40584</v>
      </c>
      <c r="M88" s="782">
        <f>IF(K77+K78+K79&lt;=0,"",IF(L79=-1,"",L88/K88*100-100))</f>
        <v>5.1290021759403288</v>
      </c>
      <c r="N88" s="683">
        <f>IF(N79=-1,"-1",N77+N78+N79)</f>
        <v>12560</v>
      </c>
      <c r="O88" s="721">
        <f>IF(O79=-1,"-1",O77+O78+O79)</f>
        <v>12666</v>
      </c>
      <c r="P88" s="759">
        <f>IF(N77+N78+N79&lt;=0,"",IF(O79=-1,"",O88/N88*100-100))</f>
        <v>0.84394904458598319</v>
      </c>
      <c r="Q88" s="683">
        <f>IF(Q79=-1,"-1",Q77+Q78+Q79)</f>
        <v>27116</v>
      </c>
      <c r="R88" s="324">
        <f>IF(R79=-1,"-1",R77+R78+R79)</f>
        <v>29934</v>
      </c>
      <c r="S88" s="759">
        <f>IF(Q77+Q78+Q79&lt;=0,"",IF(R79=-1,"",R88/Q88*100-100))</f>
        <v>10.392388257855131</v>
      </c>
      <c r="T88" s="683">
        <f>IF(T79=-1,"-1",T77+T78+T79)</f>
        <v>9106</v>
      </c>
      <c r="U88" s="335">
        <f>IF(U79=-1,"-1",U77+U78+U79)</f>
        <v>9346</v>
      </c>
      <c r="V88" s="782">
        <f>IF(T77+T78+T79&lt;=0,"",IF(U79=-1,"",U88/T88*100-100))</f>
        <v>2.6356248627278802</v>
      </c>
      <c r="X88" s="138"/>
      <c r="AA88" s="244"/>
      <c r="AB88" s="244"/>
    </row>
    <row r="89" spans="1:28" s="137" customFormat="1" ht="15.75" customHeight="1">
      <c r="A89" s="137" t="str">
        <f>F72&amp;"q3"</f>
        <v>BCq3</v>
      </c>
      <c r="B89" s="146" t="str">
        <f>IF($F$1="de",headings!$C$33,IF($F$1="fr",headings!$B$33,headings!$A$33))</f>
        <v>Quarter 3</v>
      </c>
      <c r="C89" s="706">
        <f>IF(C82=-1,"-1",C80+C81+C82)</f>
        <v>16774</v>
      </c>
      <c r="D89" s="323" t="str">
        <f>IF(D82=-1,"-1",D80+D81+D82)</f>
        <v>-1</v>
      </c>
      <c r="E89" s="776" t="str">
        <f>IF(C80+C81+C82&lt;=0,"",IF(D82=-1,"",D89/C89*100-100))</f>
        <v/>
      </c>
      <c r="F89" s="706">
        <f>IF(F82=-1,"-1",F80+F81+F82)</f>
        <v>1392</v>
      </c>
      <c r="G89" s="323" t="str">
        <f>IF(G82=-1,"-1",G80+G81+G82)</f>
        <v>-1</v>
      </c>
      <c r="H89" s="776" t="str">
        <f>IF(F80+F81+F82&lt;=0,"",IF(G82=-1,"",G89/F89*100-100))</f>
        <v/>
      </c>
      <c r="I89" s="779" t="str">
        <f>IF(I82=-1,"-1",I80+I81+I82)</f>
        <v>-1</v>
      </c>
      <c r="J89" s="323" t="str">
        <f>IF(J82=-1,"-1",J80+J81+J82)</f>
        <v>-1</v>
      </c>
      <c r="K89" s="706">
        <f>IF(K82=-1,"-1",K80+K81+K82)</f>
        <v>24719</v>
      </c>
      <c r="L89" s="323" t="str">
        <f>IF(L82=-1,"-1",L80+L81+L82)</f>
        <v>-1</v>
      </c>
      <c r="M89" s="782" t="str">
        <f>IF(K80+K81+K82&lt;=0,"",IF(L82=-1,"",L89/K89*100-100))</f>
        <v/>
      </c>
      <c r="N89" s="683">
        <f>IF(N82=-1,"-1",N80+N81+N82)</f>
        <v>7954</v>
      </c>
      <c r="O89" s="324" t="str">
        <f>IF(O82=-1,"-1",O80+O81+O82)</f>
        <v>-1</v>
      </c>
      <c r="P89" s="759" t="str">
        <f>IF(N80+N81+N82&lt;=0,"",IF(O82=-1,"",O89/N89*100-100))</f>
        <v/>
      </c>
      <c r="Q89" s="683">
        <f>IF(Q82=-1,"-1",Q80+Q81+Q82)</f>
        <v>17364</v>
      </c>
      <c r="R89" s="324" t="str">
        <f>IF(R82=-1,"-1",R80+R81+R82)</f>
        <v>-1</v>
      </c>
      <c r="S89" s="759" t="str">
        <f>IF(Q80+Q81+Q82&lt;=0,"",IF(R82=-1,"",R89/Q89*100-100))</f>
        <v/>
      </c>
      <c r="T89" s="683">
        <f>IF(T82=-1,"-1",T80+T81+T82)</f>
        <v>5776</v>
      </c>
      <c r="U89" s="323" t="str">
        <f>IF(U82=-1,"-1",U80+U81+U82)</f>
        <v>-1</v>
      </c>
      <c r="V89" s="782" t="str">
        <f>IF(T80+T81+T82&lt;=0,"",IF(U82=-1,"",U89/T89*100-100))</f>
        <v/>
      </c>
      <c r="X89" s="136"/>
      <c r="AA89" s="244"/>
      <c r="AB89" s="244"/>
    </row>
    <row r="90" spans="1:28" s="137" customFormat="1" ht="15.75" customHeight="1">
      <c r="A90" s="137" t="str">
        <f>F72&amp;"q4"</f>
        <v>BCq4</v>
      </c>
      <c r="B90" s="146" t="str">
        <f>IF($F$1="de",headings!$C$34,IF($F$1="fr",headings!$B$34,headings!$A$34))</f>
        <v>Quarter 4</v>
      </c>
      <c r="C90" s="707">
        <f>IF(C85=-1,"-1",C83+C84+C85)</f>
        <v>21863</v>
      </c>
      <c r="D90" s="708" t="str">
        <f>IF(D85=-1,"-1",D83+D84+D85)</f>
        <v>-1</v>
      </c>
      <c r="E90" s="777" t="str">
        <f>IF(C83+C84+C85&lt;=0,"",IF(D85=-1,"",D90/C90*100-100))</f>
        <v/>
      </c>
      <c r="F90" s="707">
        <f>IF(F85=-1,"-1",F83+F84+F85)</f>
        <v>1973.183</v>
      </c>
      <c r="G90" s="708" t="str">
        <f>IF(G85=-1,"-1",G83+G84+G85)</f>
        <v>-1</v>
      </c>
      <c r="H90" s="777" t="str">
        <f>IF(F83+F84+F85&lt;=0,"",IF(G85=-1,"",G90/F90*100-100))</f>
        <v/>
      </c>
      <c r="I90" s="780" t="str">
        <f>IF(I85=-1,"-1",I83+I84+I85)</f>
        <v>-1</v>
      </c>
      <c r="J90" s="708" t="str">
        <f>IF(J85=-1,"-1",J83+J84+J85)</f>
        <v>-1</v>
      </c>
      <c r="K90" s="707">
        <f>IF(K85=-1,"-1",K83+K84+K85)</f>
        <v>40754</v>
      </c>
      <c r="L90" s="708" t="str">
        <f>IF(L85=-1,"-1",L83+L84+L85)</f>
        <v>-1</v>
      </c>
      <c r="M90" s="783" t="str">
        <f>IF(K83+K84+K85&lt;=0,"",IF(L85=-1,"",L90/K90*100-100))</f>
        <v/>
      </c>
      <c r="N90" s="774">
        <f>IF(N85=-1,"-1",N83+N84+N85)</f>
        <v>12786</v>
      </c>
      <c r="O90" s="715" t="str">
        <f>IF(O85=-1,"-1",O83+O84+O85)</f>
        <v>-1</v>
      </c>
      <c r="P90" s="762" t="str">
        <f>IF(N83+N84+N85&lt;=0,"",IF(O85=-1,"",O90/N90*100-100))</f>
        <v/>
      </c>
      <c r="Q90" s="774">
        <f>IF(Q85=-1,"-1",Q83+Q84+Q85)</f>
        <v>28913</v>
      </c>
      <c r="R90" s="715" t="str">
        <f>IF(R85=-1,"-1",R83+R84+R85)</f>
        <v>-1</v>
      </c>
      <c r="S90" s="762" t="str">
        <f>IF(Q83+Q84+Q85&lt;=0,"",IF(R85=-1,"",R90/Q90*100-100))</f>
        <v/>
      </c>
      <c r="T90" s="774">
        <f>IF(T85=-1,"-1",T83+T84+T85)</f>
        <v>9448.7999999999993</v>
      </c>
      <c r="U90" s="708" t="str">
        <f>IF(U85=-1,"-1",U83+U84+U85)</f>
        <v>-1</v>
      </c>
      <c r="V90" s="783" t="str">
        <f>IF(T83+T84+T85&lt;=0,"",IF(U85=-1,"",U90/T90*100-100))</f>
        <v/>
      </c>
      <c r="X90" s="136"/>
      <c r="AA90" s="244"/>
      <c r="AB90" s="244"/>
    </row>
    <row r="91" spans="1:28">
      <c r="B91" s="146"/>
      <c r="C91" s="146"/>
      <c r="D91" s="146"/>
      <c r="E91" s="146"/>
      <c r="F91" s="146"/>
      <c r="G91" s="146"/>
      <c r="H91" s="146"/>
      <c r="I91" s="146"/>
      <c r="J91" s="146"/>
      <c r="K91" s="146"/>
      <c r="L91" s="146"/>
      <c r="M91" s="146"/>
      <c r="N91" s="146"/>
      <c r="O91" s="146"/>
      <c r="P91" s="146"/>
      <c r="Q91" s="146"/>
      <c r="R91" s="146"/>
      <c r="S91" s="146"/>
      <c r="T91" s="146"/>
      <c r="U91" s="146"/>
      <c r="V91" s="146"/>
    </row>
    <row r="92" spans="1:28" s="138" customFormat="1" ht="15.75" customHeight="1">
      <c r="A92" s="138" t="str">
        <f>F72&amp;"y"</f>
        <v>BCy</v>
      </c>
      <c r="B92" s="152" t="str">
        <f>IF($F$1="de",headings!$C$35,IF($F$1="fr",headings!$B$35,headings!$A$35))</f>
        <v>Full year</v>
      </c>
      <c r="C92" s="709">
        <f>IF(C85=-1,"-1",SUM(C87:C90))</f>
        <v>79643.899999999994</v>
      </c>
      <c r="D92" s="710" t="str">
        <f>IF(D85=-1,"-1",SUM(D87:D90))</f>
        <v>-1</v>
      </c>
      <c r="E92" s="724" t="str">
        <f>IF(SUM(C74:C85)&lt;=0,"",IF(D85=-1,"",D92/C92*100-100))</f>
        <v/>
      </c>
      <c r="F92" s="709">
        <f>IF(F85=-1,"-1",SUM(F87:F90))</f>
        <v>7081.049</v>
      </c>
      <c r="G92" s="710" t="str">
        <f>IF(G85=-1,"-1",SUM(G87:G90))</f>
        <v>-1</v>
      </c>
      <c r="H92" s="784" t="str">
        <f>IF(SUM(F74:F85)&lt;=0,"",IF(G85=-1,"",G92/F92*100-100))</f>
        <v/>
      </c>
      <c r="I92" s="722" t="str">
        <f>IF(I85=-1,"-1",SUM(I87:I90))</f>
        <v>-1</v>
      </c>
      <c r="J92" s="723" t="str">
        <f>IF(J85=-1,"-1",SUM(J87:J90))</f>
        <v>-1</v>
      </c>
      <c r="K92" s="785">
        <f>IF(K85=-1,"-1",SUM(K87:K90))</f>
        <v>139996</v>
      </c>
      <c r="L92" s="710" t="str">
        <f>IF(L85=-1,"-1",SUM(L87:L90))</f>
        <v>-1</v>
      </c>
      <c r="M92" s="784" t="str">
        <f>IF(SUM(K74:K85)&lt;=0,"",IF(L85=-1,"",L92/K92*100-100))</f>
        <v/>
      </c>
      <c r="N92" s="785">
        <f>IF(N85=-1,"-1",SUM(N87:N90))</f>
        <v>45249.49</v>
      </c>
      <c r="O92" s="710" t="str">
        <f>IF(O85=-1,"-1",SUM(O87:O90))</f>
        <v>-1</v>
      </c>
      <c r="P92" s="784" t="str">
        <f>IF(SUM(N74:N85)&lt;=0,"",IF(O85=-1,"",O92/N92*100-100))</f>
        <v/>
      </c>
      <c r="Q92" s="785">
        <f>IF(Q85=-1,"-1",SUM(Q87:Q90))</f>
        <v>98776</v>
      </c>
      <c r="R92" s="710" t="str">
        <f>IF(R85=-1,"-1",SUM(R87:R90))</f>
        <v>-1</v>
      </c>
      <c r="S92" s="711" t="str">
        <f>IF(SUM(Q74:Q85)&lt;=0,"",IF(R85=-1,"",R92/Q92*100-100))</f>
        <v/>
      </c>
      <c r="T92" s="786">
        <f>IF(T85=-1,"-1",SUM(T87:T90))</f>
        <v>33088.800000000003</v>
      </c>
      <c r="U92" s="710" t="str">
        <f>IF(U85=-1,"-1",SUM(U87:U90))</f>
        <v>-1</v>
      </c>
      <c r="V92" s="711" t="str">
        <f>IF(SUM(T74:T85)&lt;=0,"",IF(U85=-1,"",U92/T92*100-100))</f>
        <v/>
      </c>
      <c r="X92" s="136"/>
    </row>
    <row r="93" spans="1:28">
      <c r="B93" s="147"/>
      <c r="C93" s="180"/>
      <c r="D93" s="180"/>
      <c r="E93" s="180"/>
      <c r="F93" s="180"/>
      <c r="G93" s="180"/>
      <c r="H93" s="180"/>
      <c r="I93" s="180"/>
      <c r="J93" s="180"/>
      <c r="K93" s="180"/>
      <c r="L93" s="180"/>
      <c r="M93" s="180"/>
      <c r="N93" s="180"/>
      <c r="O93" s="180"/>
      <c r="P93" s="180"/>
      <c r="Q93" s="180"/>
      <c r="R93" s="180"/>
      <c r="S93" s="180"/>
      <c r="T93" s="180"/>
      <c r="U93" s="149"/>
      <c r="V93" s="149"/>
    </row>
    <row r="94" spans="1:28">
      <c r="B94" s="147"/>
      <c r="C94" s="180"/>
      <c r="D94" s="180"/>
      <c r="E94" s="180"/>
      <c r="F94" s="180"/>
      <c r="G94" s="180"/>
      <c r="H94" s="180"/>
      <c r="I94" s="180"/>
      <c r="J94" s="180"/>
      <c r="K94" s="180"/>
      <c r="L94" s="180"/>
      <c r="M94" s="180"/>
      <c r="N94" s="180"/>
      <c r="O94" s="180"/>
      <c r="P94" s="180"/>
      <c r="Q94" s="180"/>
      <c r="R94" s="180"/>
      <c r="S94" s="180"/>
      <c r="T94" s="180"/>
      <c r="U94" s="149"/>
      <c r="V94" s="149"/>
    </row>
    <row r="95" spans="1:28">
      <c r="B95" s="152" t="str">
        <f>IF($F$1="de",headings!$C$37,IF($F$1="fr",headings!$B$37,headings!$A$37))</f>
        <v>Comments</v>
      </c>
      <c r="C95" s="297"/>
      <c r="D95" s="298"/>
      <c r="E95" s="298"/>
      <c r="F95" s="298"/>
      <c r="G95" s="298"/>
      <c r="H95" s="298"/>
      <c r="I95" s="298"/>
      <c r="J95" s="298"/>
      <c r="K95" s="298"/>
      <c r="L95" s="298"/>
      <c r="M95" s="298"/>
      <c r="N95" s="298"/>
      <c r="O95" s="298"/>
      <c r="P95" s="298"/>
      <c r="Q95" s="298"/>
      <c r="R95" s="298"/>
      <c r="S95" s="298"/>
      <c r="T95" s="299"/>
      <c r="U95" s="149"/>
      <c r="V95" s="149"/>
    </row>
    <row r="96" spans="1:28">
      <c r="B96" s="151"/>
      <c r="C96" s="300"/>
      <c r="D96" s="301"/>
      <c r="E96" s="301"/>
      <c r="F96" s="301"/>
      <c r="G96" s="301"/>
      <c r="H96" s="301"/>
      <c r="I96" s="301"/>
      <c r="J96" s="301"/>
      <c r="K96" s="301"/>
      <c r="L96" s="301"/>
      <c r="M96" s="301"/>
      <c r="N96" s="301"/>
      <c r="O96" s="301"/>
      <c r="P96" s="301"/>
      <c r="Q96" s="301"/>
      <c r="R96" s="301"/>
      <c r="S96" s="301"/>
      <c r="T96" s="302"/>
      <c r="U96" s="149"/>
      <c r="V96" s="149"/>
    </row>
    <row r="97" spans="1:28">
      <c r="B97" s="151"/>
      <c r="C97" s="300"/>
      <c r="D97" s="301"/>
      <c r="E97" s="301"/>
      <c r="F97" s="301"/>
      <c r="G97" s="301"/>
      <c r="H97" s="301"/>
      <c r="I97" s="301"/>
      <c r="J97" s="301"/>
      <c r="K97" s="301"/>
      <c r="L97" s="301"/>
      <c r="M97" s="301"/>
      <c r="N97" s="301"/>
      <c r="O97" s="301"/>
      <c r="P97" s="301"/>
      <c r="Q97" s="301"/>
      <c r="R97" s="301"/>
      <c r="S97" s="301"/>
      <c r="T97" s="302"/>
      <c r="U97" s="149"/>
      <c r="V97" s="149"/>
      <c r="X97" s="141"/>
    </row>
    <row r="98" spans="1:28">
      <c r="B98" s="151"/>
      <c r="C98" s="303"/>
      <c r="D98" s="304"/>
      <c r="E98" s="304"/>
      <c r="F98" s="304"/>
      <c r="G98" s="304"/>
      <c r="H98" s="304"/>
      <c r="I98" s="304"/>
      <c r="J98" s="304"/>
      <c r="K98" s="304"/>
      <c r="L98" s="304"/>
      <c r="M98" s="304"/>
      <c r="N98" s="304"/>
      <c r="O98" s="304"/>
      <c r="P98" s="304"/>
      <c r="Q98" s="304"/>
      <c r="R98" s="304"/>
      <c r="S98" s="304"/>
      <c r="T98" s="305"/>
      <c r="U98" s="149"/>
      <c r="V98" s="149"/>
      <c r="X98" s="131"/>
    </row>
    <row r="99" spans="1:28">
      <c r="B99" s="151"/>
      <c r="C99" s="180"/>
      <c r="D99" s="180"/>
      <c r="E99" s="180"/>
      <c r="F99" s="180"/>
      <c r="G99" s="180"/>
      <c r="H99" s="180"/>
      <c r="I99" s="180"/>
      <c r="J99" s="180"/>
      <c r="K99" s="180"/>
      <c r="L99" s="180"/>
      <c r="M99" s="180"/>
      <c r="N99" s="180"/>
      <c r="O99" s="180"/>
      <c r="P99" s="180"/>
      <c r="Q99" s="180"/>
      <c r="R99" s="180"/>
      <c r="S99" s="180"/>
      <c r="T99" s="180"/>
      <c r="U99" s="149"/>
      <c r="V99" s="149"/>
    </row>
    <row r="100" spans="1:28">
      <c r="A100" s="142"/>
      <c r="B100" s="143"/>
      <c r="C100" s="181"/>
      <c r="D100" s="181"/>
      <c r="E100" s="181"/>
      <c r="F100" s="181"/>
      <c r="G100" s="181"/>
      <c r="H100" s="181"/>
      <c r="I100" s="181"/>
      <c r="J100" s="181"/>
      <c r="K100" s="181"/>
      <c r="L100" s="181"/>
      <c r="M100" s="181"/>
      <c r="N100" s="181"/>
      <c r="O100" s="181"/>
      <c r="P100" s="181"/>
      <c r="Q100" s="181"/>
      <c r="R100" s="181"/>
      <c r="S100" s="181"/>
      <c r="T100" s="181"/>
      <c r="U100" s="149"/>
      <c r="V100" s="149"/>
    </row>
    <row r="101" spans="1:28" s="141" customFormat="1" ht="6.75" customHeight="1">
      <c r="B101" s="146"/>
      <c r="C101" s="154"/>
      <c r="D101" s="154"/>
      <c r="E101" s="155"/>
      <c r="F101" s="154"/>
      <c r="G101" s="154"/>
      <c r="H101" s="155"/>
      <c r="I101" s="154"/>
      <c r="J101" s="154"/>
      <c r="K101" s="155"/>
      <c r="L101" s="154"/>
      <c r="M101" s="154"/>
      <c r="N101" s="155"/>
      <c r="O101" s="154"/>
      <c r="P101" s="154"/>
      <c r="Q101" s="155"/>
      <c r="R101" s="154"/>
      <c r="S101" s="154"/>
      <c r="T101" s="155"/>
      <c r="U101" s="149"/>
      <c r="V101" s="149"/>
      <c r="W101" s="136"/>
      <c r="X101" s="136"/>
      <c r="AA101" s="239"/>
      <c r="AB101" s="239"/>
    </row>
    <row r="102" spans="1:28" s="131" customFormat="1" ht="18.75" customHeight="1">
      <c r="B102" s="150" t="str">
        <f>IF($F$1="de",headings!$C$3,IF($F$1="fr",headings!$B$3,headings!$A$3))</f>
        <v>Railway Operator:</v>
      </c>
      <c r="C102" s="156"/>
      <c r="D102" s="156"/>
      <c r="E102" s="156"/>
      <c r="F102" s="1134" t="s">
        <v>61</v>
      </c>
      <c r="G102" s="1134"/>
      <c r="H102" s="1134"/>
      <c r="I102" s="1134"/>
      <c r="J102" s="1134"/>
      <c r="K102" s="157"/>
      <c r="L102" s="157"/>
      <c r="M102" s="157"/>
      <c r="N102" s="157"/>
      <c r="O102" s="157"/>
      <c r="P102" s="157"/>
      <c r="Q102" s="157"/>
      <c r="R102" s="157"/>
      <c r="S102" s="157"/>
      <c r="T102" s="157"/>
      <c r="U102" s="157"/>
      <c r="V102" s="157"/>
      <c r="W102" s="136"/>
      <c r="X102" s="136"/>
      <c r="AA102" s="243"/>
      <c r="AB102" s="243"/>
    </row>
    <row r="103" spans="1:28" ht="6.75" customHeight="1" thickBot="1">
      <c r="B103" s="146"/>
      <c r="C103" s="157"/>
      <c r="D103" s="157"/>
      <c r="E103" s="159"/>
      <c r="F103" s="157"/>
      <c r="G103" s="157"/>
      <c r="H103" s="157"/>
      <c r="I103" s="180"/>
      <c r="J103" s="180"/>
      <c r="K103" s="157"/>
      <c r="L103" s="157"/>
      <c r="M103" s="157"/>
      <c r="N103" s="157"/>
      <c r="O103" s="157"/>
      <c r="P103" s="157"/>
      <c r="Q103" s="157"/>
      <c r="R103" s="157"/>
      <c r="S103" s="157"/>
      <c r="T103" s="160"/>
      <c r="U103" s="149"/>
      <c r="V103" s="149"/>
    </row>
    <row r="104" spans="1:28" ht="15.75" customHeight="1" thickTop="1">
      <c r="A104" s="136" t="str">
        <f>F102&amp;"m01"</f>
        <v>BDZm01</v>
      </c>
      <c r="B104" s="146" t="str">
        <f>IF($F$1="de",headings!$C$6,IF($F$1="fr",headings!$B$6,headings!$A$6))</f>
        <v>January</v>
      </c>
      <c r="C104" s="293">
        <v>2412.1</v>
      </c>
      <c r="D104" s="661">
        <v>2139.9</v>
      </c>
      <c r="E104" s="656">
        <f t="shared" ref="E104:E110" si="11">IF(C104&lt;0.001,"",IF(D104=-1,"",D104/C104*100-100))</f>
        <v>-11.284772604784209</v>
      </c>
      <c r="F104" s="293">
        <v>154.6</v>
      </c>
      <c r="G104" s="661">
        <v>141.80000000000001</v>
      </c>
      <c r="H104" s="656">
        <f t="shared" ref="H104:H110" si="12">IF(F104&lt;0.001,"",IF(G104=-1,"",G104/F104*100-100))</f>
        <v>-8.2794307891332295</v>
      </c>
      <c r="I104" s="662">
        <v>87.9</v>
      </c>
      <c r="J104" s="663">
        <v>53.9</v>
      </c>
      <c r="K104" s="293">
        <v>916.3</v>
      </c>
      <c r="L104" s="661">
        <v>825.2</v>
      </c>
      <c r="M104" s="656">
        <f t="shared" ref="M104:M110" si="13">IF(K104&lt;0.001,"",IF(L104=-1,"",L104/K104*100-100))</f>
        <v>-9.9421586816544618</v>
      </c>
      <c r="N104" s="293">
        <v>183.1</v>
      </c>
      <c r="O104" s="661">
        <v>183.9</v>
      </c>
      <c r="P104" s="656">
        <f t="shared" ref="P104:P110" si="14">IF(N104&lt;0.001,"",IF(O104=-1,"",O104/N104*100-100))</f>
        <v>0.43691971600219404</v>
      </c>
      <c r="Q104" s="293">
        <v>294.8</v>
      </c>
      <c r="R104" s="661">
        <v>259.39999999999998</v>
      </c>
      <c r="S104" s="656">
        <f t="shared" ref="S104:S110" si="15">IF(Q104&lt;0.001,"",IF(R104=-1,"",R104/Q104*100-100))</f>
        <v>-12.008141112618731</v>
      </c>
      <c r="T104" s="293">
        <v>79.7</v>
      </c>
      <c r="U104" s="661">
        <v>67.900000000000006</v>
      </c>
      <c r="V104" s="656">
        <f t="shared" ref="V104:V110" si="16">IF(T104&lt;0.001,"",IF(U104=-1,"",U104/T104*100-100))</f>
        <v>-14.80552070263488</v>
      </c>
    </row>
    <row r="105" spans="1:28" ht="15.75" customHeight="1">
      <c r="A105" s="136" t="str">
        <f>F102&amp;"m02"</f>
        <v>BDZm02</v>
      </c>
      <c r="B105" s="146" t="str">
        <f>IF($F$1="de",headings!$C$7,IF($F$1="fr",headings!$B$7,headings!$A$7))</f>
        <v>February</v>
      </c>
      <c r="C105" s="752">
        <v>2212</v>
      </c>
      <c r="D105" s="473">
        <v>1882</v>
      </c>
      <c r="E105" s="657">
        <f t="shared" si="11"/>
        <v>-14.918625678119341</v>
      </c>
      <c r="F105" s="752">
        <v>142.5</v>
      </c>
      <c r="G105" s="473">
        <v>125.6</v>
      </c>
      <c r="H105" s="657">
        <f t="shared" si="12"/>
        <v>-11.859649122807028</v>
      </c>
      <c r="I105" s="653">
        <v>79.099999999999994</v>
      </c>
      <c r="J105" s="664">
        <v>46.5</v>
      </c>
      <c r="K105" s="752">
        <v>896.1</v>
      </c>
      <c r="L105" s="473">
        <v>577.1</v>
      </c>
      <c r="M105" s="657">
        <f t="shared" si="13"/>
        <v>-35.598705501618127</v>
      </c>
      <c r="N105" s="752">
        <v>181.7</v>
      </c>
      <c r="O105" s="473">
        <v>123.4</v>
      </c>
      <c r="P105" s="657">
        <f t="shared" si="14"/>
        <v>-32.085855806274068</v>
      </c>
      <c r="Q105" s="752">
        <v>285.7</v>
      </c>
      <c r="R105" s="473">
        <v>168</v>
      </c>
      <c r="S105" s="657">
        <f t="shared" si="15"/>
        <v>-41.197059852992645</v>
      </c>
      <c r="T105" s="752">
        <v>78.7</v>
      </c>
      <c r="U105" s="473">
        <v>39.6</v>
      </c>
      <c r="V105" s="657">
        <f t="shared" si="16"/>
        <v>-49.682337992376112</v>
      </c>
    </row>
    <row r="106" spans="1:28" ht="15.75" customHeight="1" thickBot="1">
      <c r="A106" s="136" t="str">
        <f>F102&amp;"m03"</f>
        <v>BDZm03</v>
      </c>
      <c r="B106" s="146" t="str">
        <f>IF($F$1="de",headings!$C$8,IF($F$1="fr",headings!$B$8,headings!$A$8))</f>
        <v>March</v>
      </c>
      <c r="C106" s="753">
        <v>2493.3000000000002</v>
      </c>
      <c r="D106" s="655">
        <v>2190.6999999999998</v>
      </c>
      <c r="E106" s="658">
        <f t="shared" si="11"/>
        <v>-12.136525889383563</v>
      </c>
      <c r="F106" s="753">
        <v>166.6</v>
      </c>
      <c r="G106" s="655">
        <v>146.9</v>
      </c>
      <c r="H106" s="658">
        <f t="shared" si="12"/>
        <v>-11.824729891956778</v>
      </c>
      <c r="I106" s="654">
        <v>94</v>
      </c>
      <c r="J106" s="665">
        <v>52.9</v>
      </c>
      <c r="K106" s="753">
        <v>959.97</v>
      </c>
      <c r="L106" s="655">
        <v>870.1</v>
      </c>
      <c r="M106" s="658">
        <f t="shared" si="13"/>
        <v>-9.3617508880485758</v>
      </c>
      <c r="N106" s="753">
        <v>192</v>
      </c>
      <c r="O106" s="655">
        <v>191.8</v>
      </c>
      <c r="P106" s="658">
        <f t="shared" si="14"/>
        <v>-0.10416666666665719</v>
      </c>
      <c r="Q106" s="753">
        <v>274</v>
      </c>
      <c r="R106" s="655">
        <v>294.7</v>
      </c>
      <c r="S106" s="658">
        <f t="shared" si="15"/>
        <v>7.5547445255474486</v>
      </c>
      <c r="T106" s="753">
        <v>70.599999999999994</v>
      </c>
      <c r="U106" s="655">
        <v>76.5</v>
      </c>
      <c r="V106" s="658">
        <f t="shared" si="16"/>
        <v>8.3569405099150202</v>
      </c>
    </row>
    <row r="107" spans="1:28" ht="15.75" customHeight="1" thickTop="1">
      <c r="A107" s="136" t="str">
        <f>F102&amp;"m04"</f>
        <v>BDZm04</v>
      </c>
      <c r="B107" s="146" t="str">
        <f>IF($F$1="de",headings!$C$9,IF($F$1="fr",headings!$B$9,headings!$A$9))</f>
        <v>April</v>
      </c>
      <c r="C107" s="293">
        <v>2653.4</v>
      </c>
      <c r="D107" s="473">
        <v>2341.1</v>
      </c>
      <c r="E107" s="657">
        <f t="shared" si="11"/>
        <v>-11.7698047787744</v>
      </c>
      <c r="F107" s="293">
        <v>184.2</v>
      </c>
      <c r="G107" s="473">
        <v>164.8</v>
      </c>
      <c r="H107" s="657">
        <f t="shared" si="12"/>
        <v>-10.532030401737231</v>
      </c>
      <c r="I107" s="653">
        <v>107.8</v>
      </c>
      <c r="J107" s="664">
        <v>57</v>
      </c>
      <c r="K107" s="293">
        <v>1017.8</v>
      </c>
      <c r="L107" s="473">
        <v>818.4</v>
      </c>
      <c r="M107" s="657">
        <f t="shared" si="13"/>
        <v>-19.591275299665938</v>
      </c>
      <c r="N107" s="293">
        <v>217</v>
      </c>
      <c r="O107" s="473">
        <v>176.6</v>
      </c>
      <c r="P107" s="657">
        <f t="shared" si="14"/>
        <v>-18.617511520737324</v>
      </c>
      <c r="Q107" s="293">
        <v>297.2</v>
      </c>
      <c r="R107" s="473">
        <v>257.7</v>
      </c>
      <c r="S107" s="657">
        <f t="shared" si="15"/>
        <v>-13.290713324360709</v>
      </c>
      <c r="T107" s="293">
        <v>83.8</v>
      </c>
      <c r="U107" s="473">
        <v>64.900000000000006</v>
      </c>
      <c r="V107" s="657">
        <f t="shared" si="16"/>
        <v>-22.553699284009525</v>
      </c>
    </row>
    <row r="108" spans="1:28" ht="15.75" customHeight="1">
      <c r="A108" s="136" t="str">
        <f>F102&amp;"m05"</f>
        <v>BDZm05</v>
      </c>
      <c r="B108" s="146" t="str">
        <f>IF($F$1="de",headings!$C$10,IF($F$1="fr",headings!$B$10,headings!$A$10))</f>
        <v>May</v>
      </c>
      <c r="C108" s="752">
        <v>2591.8000000000002</v>
      </c>
      <c r="D108" s="473">
        <v>2289.6</v>
      </c>
      <c r="E108" s="657">
        <f t="shared" si="11"/>
        <v>-11.659850297090841</v>
      </c>
      <c r="F108" s="752">
        <v>182.7</v>
      </c>
      <c r="G108" s="473">
        <v>162.30000000000001</v>
      </c>
      <c r="H108" s="657">
        <f t="shared" si="12"/>
        <v>-11.165845648604261</v>
      </c>
      <c r="I108" s="653">
        <v>105.5</v>
      </c>
      <c r="J108" s="664">
        <v>56.8</v>
      </c>
      <c r="K108" s="752">
        <v>1045</v>
      </c>
      <c r="L108" s="473">
        <v>862.1</v>
      </c>
      <c r="M108" s="657">
        <f t="shared" si="13"/>
        <v>-17.502392344497608</v>
      </c>
      <c r="N108" s="752">
        <v>224.7</v>
      </c>
      <c r="O108" s="473">
        <v>179.2</v>
      </c>
      <c r="P108" s="657">
        <f t="shared" si="14"/>
        <v>-20.249221183800628</v>
      </c>
      <c r="Q108" s="752">
        <v>353</v>
      </c>
      <c r="R108" s="473">
        <v>238</v>
      </c>
      <c r="S108" s="657">
        <f t="shared" si="15"/>
        <v>-32.577903682719551</v>
      </c>
      <c r="T108" s="752">
        <v>97</v>
      </c>
      <c r="U108" s="473">
        <v>60.2</v>
      </c>
      <c r="V108" s="657">
        <f t="shared" si="16"/>
        <v>-37.938144329896907</v>
      </c>
    </row>
    <row r="109" spans="1:28" ht="15.75" customHeight="1" thickBot="1">
      <c r="A109" s="136" t="str">
        <f>F102&amp;"m06"</f>
        <v>BDZm06</v>
      </c>
      <c r="B109" s="146" t="str">
        <f>IF($F$1="de",headings!$C$11,IF($F$1="fr",headings!$B$11,headings!$A$11))</f>
        <v>June</v>
      </c>
      <c r="C109" s="753">
        <v>2563.1999999999998</v>
      </c>
      <c r="D109" s="655">
        <v>2271.9</v>
      </c>
      <c r="E109" s="658">
        <f t="shared" si="11"/>
        <v>-11.364700374531822</v>
      </c>
      <c r="F109" s="753">
        <v>188</v>
      </c>
      <c r="G109" s="655">
        <v>166.62</v>
      </c>
      <c r="H109" s="658">
        <f t="shared" si="12"/>
        <v>-11.372340425531917</v>
      </c>
      <c r="I109" s="654">
        <v>108.3</v>
      </c>
      <c r="J109" s="665">
        <v>58.32</v>
      </c>
      <c r="K109" s="753">
        <v>991.4</v>
      </c>
      <c r="L109" s="655">
        <v>775.7</v>
      </c>
      <c r="M109" s="658">
        <f t="shared" si="13"/>
        <v>-21.757111155941089</v>
      </c>
      <c r="N109" s="753">
        <v>212</v>
      </c>
      <c r="O109" s="655">
        <v>164.57</v>
      </c>
      <c r="P109" s="658">
        <f t="shared" si="14"/>
        <v>-22.372641509433961</v>
      </c>
      <c r="Q109" s="753">
        <v>304</v>
      </c>
      <c r="R109" s="655">
        <v>226</v>
      </c>
      <c r="S109" s="658">
        <f t="shared" si="15"/>
        <v>-25.657894736842096</v>
      </c>
      <c r="T109" s="753">
        <v>78.5</v>
      </c>
      <c r="U109" s="655">
        <v>63</v>
      </c>
      <c r="V109" s="658">
        <f t="shared" si="16"/>
        <v>-19.745222929936304</v>
      </c>
    </row>
    <row r="110" spans="1:28" ht="15.75" customHeight="1" thickTop="1">
      <c r="A110" s="136" t="str">
        <f>F102&amp;"m07"</f>
        <v>BDZm07</v>
      </c>
      <c r="B110" s="146" t="str">
        <f>IF($F$1="de",headings!$C$12,IF($F$1="fr",headings!$B$12,headings!$A$12))</f>
        <v>July</v>
      </c>
      <c r="C110" s="293">
        <v>2568.9</v>
      </c>
      <c r="D110" s="473">
        <v>-1</v>
      </c>
      <c r="E110" s="657" t="str">
        <f t="shared" si="11"/>
        <v/>
      </c>
      <c r="F110" s="293">
        <v>205</v>
      </c>
      <c r="G110" s="473">
        <v>-1</v>
      </c>
      <c r="H110" s="657" t="str">
        <f t="shared" si="12"/>
        <v/>
      </c>
      <c r="I110" s="653">
        <v>-1</v>
      </c>
      <c r="J110" s="664">
        <v>-1</v>
      </c>
      <c r="K110" s="293">
        <v>948.05</v>
      </c>
      <c r="L110" s="473">
        <v>829.2</v>
      </c>
      <c r="M110" s="657">
        <f t="shared" si="13"/>
        <v>-12.536258636147878</v>
      </c>
      <c r="N110" s="293">
        <v>204</v>
      </c>
      <c r="O110" s="473">
        <v>172.4</v>
      </c>
      <c r="P110" s="657">
        <f t="shared" si="14"/>
        <v>-15.490196078431367</v>
      </c>
      <c r="Q110" s="293">
        <v>299.10000000000002</v>
      </c>
      <c r="R110" s="473">
        <v>243.8</v>
      </c>
      <c r="S110" s="657">
        <f t="shared" si="15"/>
        <v>-18.488799732530921</v>
      </c>
      <c r="T110" s="293">
        <v>78.400000000000006</v>
      </c>
      <c r="U110" s="473">
        <v>67.599999999999994</v>
      </c>
      <c r="V110" s="657">
        <f t="shared" si="16"/>
        <v>-13.775510204081641</v>
      </c>
    </row>
    <row r="111" spans="1:28" ht="15.75" customHeight="1">
      <c r="A111" s="136" t="str">
        <f>F102&amp;"m08"</f>
        <v>BDZm08</v>
      </c>
      <c r="B111" s="146" t="str">
        <f>IF($F$1="de",headings!$C$13,IF($F$1="fr",headings!$B$13,headings!$A$13))</f>
        <v>August</v>
      </c>
      <c r="C111" s="752">
        <v>2575</v>
      </c>
      <c r="D111" s="473">
        <v>-1</v>
      </c>
      <c r="E111" s="657" t="str">
        <f>IF(C111&lt;0.001,"",IF(D111=-1,"",D111/C111*100-100))</f>
        <v/>
      </c>
      <c r="F111" s="752">
        <v>209</v>
      </c>
      <c r="G111" s="473">
        <v>-1</v>
      </c>
      <c r="H111" s="657" t="str">
        <f>IF(F111&lt;0.001,"",IF(G111=-1,"",G111/F111*100-100))</f>
        <v/>
      </c>
      <c r="I111" s="653">
        <v>-1</v>
      </c>
      <c r="J111" s="664">
        <v>-1</v>
      </c>
      <c r="K111" s="752">
        <v>880.5</v>
      </c>
      <c r="L111" s="473">
        <v>-1</v>
      </c>
      <c r="M111" s="657" t="str">
        <f>IF(K111&lt;0.001,"",IF(L111=-1,"",L111/K111*100-100))</f>
        <v/>
      </c>
      <c r="N111" s="752">
        <v>193.7</v>
      </c>
      <c r="O111" s="473">
        <v>-1</v>
      </c>
      <c r="P111" s="657" t="str">
        <f>IF(N111&lt;0.001,"",IF(O111=-1,"",O111/N111*100-100))</f>
        <v/>
      </c>
      <c r="Q111" s="752">
        <v>249.8</v>
      </c>
      <c r="R111" s="473">
        <v>-1</v>
      </c>
      <c r="S111" s="657" t="str">
        <f>IF(Q111&lt;0.001,"",IF(R111=-1,"",R111/Q111*100-100))</f>
        <v/>
      </c>
      <c r="T111" s="752">
        <v>66.2</v>
      </c>
      <c r="U111" s="473">
        <v>-1</v>
      </c>
      <c r="V111" s="657" t="str">
        <f>IF(T111&lt;0.001,"",IF(U111=-1,"",U111/T111*100-100))</f>
        <v/>
      </c>
    </row>
    <row r="112" spans="1:28" ht="15.75" customHeight="1" thickBot="1">
      <c r="A112" s="136" t="str">
        <f>F102&amp;"m09"</f>
        <v>BDZm09</v>
      </c>
      <c r="B112" s="146" t="str">
        <f>IF($F$1="de",headings!$C$14,IF($F$1="fr",headings!$B$14,headings!$A$14))</f>
        <v>September</v>
      </c>
      <c r="C112" s="753">
        <v>2685.6</v>
      </c>
      <c r="D112" s="655">
        <v>-1</v>
      </c>
      <c r="E112" s="658" t="str">
        <f>IF(C112&lt;0.001,"",IF(D112=-1,"",D112/C112*100-100))</f>
        <v/>
      </c>
      <c r="F112" s="753">
        <v>188.3</v>
      </c>
      <c r="G112" s="655">
        <v>-1</v>
      </c>
      <c r="H112" s="658" t="str">
        <f>IF(F112&lt;0.001,"",IF(G112=-1,"",G112/F112*100-100))</f>
        <v/>
      </c>
      <c r="I112" s="654">
        <v>-1</v>
      </c>
      <c r="J112" s="665">
        <v>-1</v>
      </c>
      <c r="K112" s="753">
        <v>961.6</v>
      </c>
      <c r="L112" s="655">
        <v>-1</v>
      </c>
      <c r="M112" s="658" t="str">
        <f>IF(K112&lt;0.001,"",IF(L112=-1,"",L112/K112*100-100))</f>
        <v/>
      </c>
      <c r="N112" s="753">
        <v>219.8</v>
      </c>
      <c r="O112" s="655">
        <v>-1</v>
      </c>
      <c r="P112" s="658" t="str">
        <f>IF(N112&lt;0.001,"",IF(O112=-1,"",O112/N112*100-100))</f>
        <v/>
      </c>
      <c r="Q112" s="753">
        <v>262.60000000000002</v>
      </c>
      <c r="R112" s="655">
        <v>-1</v>
      </c>
      <c r="S112" s="658" t="str">
        <f>IF(Q112&lt;0.001,"",IF(R112=-1,"",R112/Q112*100-100))</f>
        <v/>
      </c>
      <c r="T112" s="753">
        <v>69.3</v>
      </c>
      <c r="U112" s="655">
        <v>-1</v>
      </c>
      <c r="V112" s="658" t="str">
        <f>IF(T112&lt;0.001,"",IF(U112=-1,"",U112/T112*100-100))</f>
        <v/>
      </c>
    </row>
    <row r="113" spans="1:28" ht="15.75" customHeight="1" thickTop="1">
      <c r="A113" s="136" t="str">
        <f>F102&amp;"m10"</f>
        <v>BDZm10</v>
      </c>
      <c r="B113" s="146" t="str">
        <f>IF($F$1="de",headings!$C$15,IF($F$1="fr",headings!$B$15,headings!$A$15))</f>
        <v>October</v>
      </c>
      <c r="C113" s="752">
        <v>2577.1999999999998</v>
      </c>
      <c r="D113" s="473">
        <v>-1</v>
      </c>
      <c r="E113" s="657" t="str">
        <f>IF(C113&lt;0.001,"",IF(D113=-1,"",D113/C113*100-100))</f>
        <v/>
      </c>
      <c r="F113" s="752">
        <v>174.7</v>
      </c>
      <c r="G113" s="473">
        <v>-1</v>
      </c>
      <c r="H113" s="657" t="str">
        <f>IF(F113&lt;0.001,"",IF(G113=-1,"",G113/F113*100-100))</f>
        <v/>
      </c>
      <c r="I113" s="653">
        <v>-1</v>
      </c>
      <c r="J113" s="664">
        <v>-1</v>
      </c>
      <c r="K113" s="752">
        <v>1041.8</v>
      </c>
      <c r="L113" s="473">
        <v>-1</v>
      </c>
      <c r="M113" s="657" t="str">
        <f>IF(K113&lt;0.001,"",IF(L113=-1,"",L113/K113*100-100))</f>
        <v/>
      </c>
      <c r="N113" s="752">
        <v>239.6</v>
      </c>
      <c r="O113" s="473">
        <v>-1</v>
      </c>
      <c r="P113" s="657" t="str">
        <f>IF(N113&lt;0.001,"",IF(O113=-1,"",O113/N113*100-100))</f>
        <v/>
      </c>
      <c r="Q113" s="752">
        <v>296.10000000000002</v>
      </c>
      <c r="R113" s="473">
        <v>-1</v>
      </c>
      <c r="S113" s="657" t="str">
        <f>IF(Q113&lt;0.001,"",IF(R113=-1,"",R113/Q113*100-100))</f>
        <v/>
      </c>
      <c r="T113" s="752">
        <v>78.599999999999994</v>
      </c>
      <c r="U113" s="473">
        <v>-1</v>
      </c>
      <c r="V113" s="657" t="str">
        <f>IF(T113&lt;0.001,"",IF(U113=-1,"",U113/T113*100-100))</f>
        <v/>
      </c>
      <c r="X113" s="137"/>
    </row>
    <row r="114" spans="1:28" ht="15.75" customHeight="1">
      <c r="A114" s="136" t="str">
        <f>F102&amp;"m11"</f>
        <v>BDZm11</v>
      </c>
      <c r="B114" s="146" t="str">
        <f>IF($F$1="de",headings!$C$16,IF($F$1="fr",headings!$B$16,headings!$A$16))</f>
        <v>November</v>
      </c>
      <c r="C114" s="752">
        <v>2207.1</v>
      </c>
      <c r="D114" s="473">
        <v>-1</v>
      </c>
      <c r="E114" s="657" t="str">
        <f>IF(C114&lt;0.001,"",IF(D114=-1,"",D114/C114*100-100))</f>
        <v/>
      </c>
      <c r="F114" s="752">
        <v>146.9</v>
      </c>
      <c r="G114" s="473">
        <v>-1</v>
      </c>
      <c r="H114" s="657" t="str">
        <f>IF(F114&lt;0.001,"",IF(G114=-1,"",G114/F114*100-100))</f>
        <v/>
      </c>
      <c r="I114" s="653">
        <v>-1</v>
      </c>
      <c r="J114" s="664">
        <v>-1</v>
      </c>
      <c r="K114" s="752">
        <v>1032.2</v>
      </c>
      <c r="L114" s="473">
        <v>-1</v>
      </c>
      <c r="M114" s="657" t="str">
        <f>IF(K114&lt;0.001,"",IF(L114=-1,"",L114/K114*100-100))</f>
        <v/>
      </c>
      <c r="N114" s="752">
        <v>224</v>
      </c>
      <c r="O114" s="473">
        <v>-1</v>
      </c>
      <c r="P114" s="657" t="str">
        <f>IF(N114&lt;0.001,"",IF(O114=-1,"",O114/N114*100-100))</f>
        <v/>
      </c>
      <c r="Q114" s="752">
        <v>280.5</v>
      </c>
      <c r="R114" s="473">
        <v>-1</v>
      </c>
      <c r="S114" s="657" t="str">
        <f>IF(Q114&lt;0.001,"",IF(R114=-1,"",R114/Q114*100-100))</f>
        <v/>
      </c>
      <c r="T114" s="752">
        <v>71.5</v>
      </c>
      <c r="U114" s="473">
        <v>-1</v>
      </c>
      <c r="V114" s="657" t="str">
        <f>IF(T114&lt;0.001,"",IF(U114=-1,"",U114/T114*100-100))</f>
        <v/>
      </c>
      <c r="X114" s="137"/>
    </row>
    <row r="115" spans="1:28" ht="15.75" customHeight="1" thickBot="1">
      <c r="A115" s="136" t="str">
        <f>F102&amp;"m12"</f>
        <v>BDZm12</v>
      </c>
      <c r="B115" s="146" t="str">
        <f>IF($F$1="de",headings!$C$17,IF($F$1="fr",headings!$B$17,headings!$A$17))</f>
        <v>December</v>
      </c>
      <c r="C115" s="753">
        <v>1768.6</v>
      </c>
      <c r="D115" s="655">
        <v>-1</v>
      </c>
      <c r="E115" s="658" t="str">
        <f>IF(C115&lt;0.001,"",IF(D115=-1,"",D115/C115*100-100))</f>
        <v/>
      </c>
      <c r="F115" s="753">
        <v>125</v>
      </c>
      <c r="G115" s="655">
        <v>-1</v>
      </c>
      <c r="H115" s="658" t="str">
        <f>IF(F115&lt;0.001,"",IF(G115=-1,"",G115/F115*100-100))</f>
        <v/>
      </c>
      <c r="I115" s="654">
        <v>-1</v>
      </c>
      <c r="J115" s="665">
        <v>-1</v>
      </c>
      <c r="K115" s="753">
        <v>916.7</v>
      </c>
      <c r="L115" s="655">
        <v>-1</v>
      </c>
      <c r="M115" s="658" t="str">
        <f>IF(K115&lt;0.001,"",IF(L115=-1,"",L115/K115*100-100))</f>
        <v/>
      </c>
      <c r="N115" s="753">
        <v>206.1</v>
      </c>
      <c r="O115" s="655">
        <v>-1</v>
      </c>
      <c r="P115" s="658" t="str">
        <f>IF(N115&lt;0.001,"",IF(O115=-1,"",O115/N115*100-100))</f>
        <v/>
      </c>
      <c r="Q115" s="753">
        <v>312.10000000000002</v>
      </c>
      <c r="R115" s="655">
        <v>-1</v>
      </c>
      <c r="S115" s="658" t="str">
        <f>IF(Q115&lt;0.001,"",IF(R115=-1,"",R115/Q115*100-100))</f>
        <v/>
      </c>
      <c r="T115" s="753">
        <v>84.3</v>
      </c>
      <c r="U115" s="655">
        <v>-1</v>
      </c>
      <c r="V115" s="658" t="str">
        <f>IF(T115&lt;0.001,"",IF(U115=-1,"",U115/T115*100-100))</f>
        <v/>
      </c>
      <c r="X115" s="137"/>
    </row>
    <row r="116" spans="1:28" ht="14.4" thickTop="1" thickBot="1">
      <c r="B116" s="146"/>
      <c r="C116" s="146"/>
      <c r="D116" s="146"/>
      <c r="E116" s="146"/>
      <c r="F116" s="146"/>
      <c r="G116" s="146"/>
      <c r="H116" s="146"/>
      <c r="I116" s="146"/>
      <c r="J116" s="146"/>
      <c r="K116" s="146"/>
      <c r="L116" s="146"/>
      <c r="M116" s="146"/>
      <c r="N116" s="146"/>
      <c r="O116" s="146"/>
      <c r="P116" s="146"/>
      <c r="Q116" s="146"/>
      <c r="R116" s="146"/>
      <c r="S116" s="146"/>
      <c r="T116" s="146"/>
      <c r="U116" s="146"/>
      <c r="V116" s="146"/>
      <c r="X116" s="137"/>
    </row>
    <row r="117" spans="1:28" s="137" customFormat="1" ht="15.75" customHeight="1" thickTop="1">
      <c r="A117" s="137" t="str">
        <f>F102&amp;"q1"</f>
        <v>BDZq1</v>
      </c>
      <c r="B117" s="146" t="str">
        <f>IF($F$1="de",headings!$C$31,IF($F$1="fr",headings!$B$31,headings!$A$31))</f>
        <v>Quarter 1</v>
      </c>
      <c r="C117" s="319">
        <f>IF(C106=-1,"-1",C104+C105+C106)</f>
        <v>7117.4000000000005</v>
      </c>
      <c r="D117" s="320">
        <f>IF(D106=-1,"-1",D104+D105+D106)</f>
        <v>6212.6</v>
      </c>
      <c r="E117" s="666">
        <f>IF(C106+C107+C108&lt;=0,"",IF(D106=-1,"",D117/C117*100-100))</f>
        <v>-12.712507376289096</v>
      </c>
      <c r="F117" s="319">
        <f>IF(F106=-1,"-1",F104+F105+F106)</f>
        <v>463.70000000000005</v>
      </c>
      <c r="G117" s="334">
        <f>IF(G106=-1,"-1",G104+G105+G106)</f>
        <v>414.29999999999995</v>
      </c>
      <c r="H117" s="666">
        <f>IF(F106+F107+F108&lt;=0,"",IF(G106=-1,"",G117/F117*100-100))</f>
        <v>-10.65343972395948</v>
      </c>
      <c r="I117" s="320">
        <f>IF(I106=-1,"-1",I104+I105+I106)</f>
        <v>261</v>
      </c>
      <c r="J117" s="321">
        <f>IF(J106=-1,"-1",J104+J105+J106)</f>
        <v>153.30000000000001</v>
      </c>
      <c r="K117" s="319">
        <f>IF(K106=-1,"-1",K104+K105+K106)</f>
        <v>2772.37</v>
      </c>
      <c r="L117" s="320">
        <f>IF(L106=-1,"-1",L104+L105+L106)</f>
        <v>2272.4</v>
      </c>
      <c r="M117" s="666">
        <f>IF(K106+K107+K108&lt;=0,"",IF(L106=-1,"",L117/K117*100-100))</f>
        <v>-18.034028646969915</v>
      </c>
      <c r="N117" s="319">
        <f>IF(N106=-1,"-1",N104+N105+N106)</f>
        <v>556.79999999999995</v>
      </c>
      <c r="O117" s="334">
        <f>IF(O106=-1,"-1",O104+O105+O106)</f>
        <v>499.1</v>
      </c>
      <c r="P117" s="666">
        <f>IF(N106+N107+N108&lt;=0,"",IF(O106=-1,"",O117/N117*100-100))</f>
        <v>-10.362787356321817</v>
      </c>
      <c r="Q117" s="319">
        <f>IF(Q106=-1,"-1",Q104+Q105+Q106)</f>
        <v>854.5</v>
      </c>
      <c r="R117" s="320">
        <f>IF(R106=-1,"-1",R104+R105+R106)</f>
        <v>722.09999999999991</v>
      </c>
      <c r="S117" s="666">
        <f>IF(Q106+Q107+Q108&lt;=0,"",IF(R106=-1,"",R117/Q117*100-100))</f>
        <v>-15.49444119368053</v>
      </c>
      <c r="T117" s="319">
        <f>IF(T106=-1,"-1",T104+T105+T106)</f>
        <v>229</v>
      </c>
      <c r="U117" s="334">
        <f>IF(U106=-1,"-1",U104+U105+U106)</f>
        <v>184</v>
      </c>
      <c r="V117" s="666">
        <f>IF(T106+T107+T108&lt;=0,"",IF(U106=-1,"",U117/T117*100-100))</f>
        <v>-19.650655021834069</v>
      </c>
      <c r="X117" s="136"/>
      <c r="AA117" s="244"/>
      <c r="AB117" s="244"/>
    </row>
    <row r="118" spans="1:28" s="137" customFormat="1" ht="15.75" customHeight="1">
      <c r="A118" s="137" t="str">
        <f>F102&amp;"q2"</f>
        <v>BDZq2</v>
      </c>
      <c r="B118" s="146" t="str">
        <f>IF($F$1="de",headings!$C$32,IF($F$1="fr",headings!$B$32,headings!$A$32))</f>
        <v>Quarter 2</v>
      </c>
      <c r="C118" s="322">
        <f>IF(C109=-1,"-1",C107+C108+C109)</f>
        <v>7808.4000000000005</v>
      </c>
      <c r="D118" s="323">
        <f>IF(D109=-1,"-1",D107+D108+D109)</f>
        <v>6902.6</v>
      </c>
      <c r="E118" s="667">
        <f>IF(C107+C108+C109&lt;=0,"",IF(D109=-1,"",D118/C118*100-100))</f>
        <v>-11.600327852056751</v>
      </c>
      <c r="F118" s="322">
        <f>IF(F109=-1,"-1",F107+F108+F109)</f>
        <v>554.9</v>
      </c>
      <c r="G118" s="335">
        <f>IF(G109=-1,"-1",G107+G108+G109)</f>
        <v>493.72</v>
      </c>
      <c r="H118" s="667">
        <f>IF(F107+F108+F109&lt;=0,"",IF(G109=-1,"",G118/F118*100-100))</f>
        <v>-11.025409983780861</v>
      </c>
      <c r="I118" s="323">
        <f>IF(I109=-1,"-1",I107+I108+I109)</f>
        <v>321.60000000000002</v>
      </c>
      <c r="J118" s="324">
        <f>IF(J109=-1,"-1",J107+J108+J109)</f>
        <v>172.12</v>
      </c>
      <c r="K118" s="322">
        <f>IF(K109=-1,"-1",K107+K108+K109)</f>
        <v>3054.2000000000003</v>
      </c>
      <c r="L118" s="323">
        <f>IF(L109=-1,"-1",L107+L108+L109)</f>
        <v>2456.1999999999998</v>
      </c>
      <c r="M118" s="667">
        <f>IF(K107+K108+K109&lt;=0,"",IF(L109=-1,"",L118/K118*100-100))</f>
        <v>-19.579595311374504</v>
      </c>
      <c r="N118" s="322">
        <f>IF(N109=-1,"-1",N107+N108+N109)</f>
        <v>653.70000000000005</v>
      </c>
      <c r="O118" s="335">
        <f>IF(O109=-1,"-1",O107+O108+O109)</f>
        <v>520.36999999999989</v>
      </c>
      <c r="P118" s="667">
        <f>IF(N107+N108+N109&lt;=0,"",IF(O109=-1,"",O118/N118*100-100))</f>
        <v>-20.396206210800088</v>
      </c>
      <c r="Q118" s="322">
        <f>IF(Q109=-1,"-1",Q107+Q108+Q109)</f>
        <v>954.2</v>
      </c>
      <c r="R118" s="323">
        <f>IF(R109=-1,"-1",R107+R108+R109)</f>
        <v>721.7</v>
      </c>
      <c r="S118" s="667">
        <f>IF(Q107+Q108+Q109&lt;=0,"",IF(R109=-1,"",R118/Q118*100-100))</f>
        <v>-24.365961014462385</v>
      </c>
      <c r="T118" s="322">
        <f>IF(T109=-1,"-1",T107+T108+T109)</f>
        <v>259.3</v>
      </c>
      <c r="U118" s="335">
        <f>IF(U109=-1,"-1",U107+U108+U109)</f>
        <v>188.10000000000002</v>
      </c>
      <c r="V118" s="667">
        <f>IF(T107+T108+T109&lt;=0,"",IF(U109=-1,"",U118/T118*100-100))</f>
        <v>-27.45854222907829</v>
      </c>
      <c r="X118" s="138"/>
      <c r="AA118" s="244"/>
      <c r="AB118" s="244"/>
    </row>
    <row r="119" spans="1:28" s="137" customFormat="1" ht="15.75" customHeight="1">
      <c r="A119" s="137" t="str">
        <f>F102&amp;"q3"</f>
        <v>BDZq3</v>
      </c>
      <c r="B119" s="146" t="str">
        <f>IF($F$1="de",headings!$C$33,IF($F$1="fr",headings!$B$33,headings!$A$33))</f>
        <v>Quarter 3</v>
      </c>
      <c r="C119" s="322">
        <f>IF(C112=-1,"-1",C110+C111+C112)</f>
        <v>7829.5</v>
      </c>
      <c r="D119" s="323" t="str">
        <f>IF(D112=-1,"-1",D110+D111+D112)</f>
        <v>-1</v>
      </c>
      <c r="E119" s="667" t="str">
        <f>IF(C110+C111+C112&lt;=0,"",IF(D112=-1,"",D119/C119*100-100))</f>
        <v/>
      </c>
      <c r="F119" s="322">
        <f>IF(F112=-1,"-1",F110+F111+F112)</f>
        <v>602.29999999999995</v>
      </c>
      <c r="G119" s="323" t="str">
        <f>IF(G112=-1,"-1",G110+G111+G112)</f>
        <v>-1</v>
      </c>
      <c r="H119" s="667" t="str">
        <f>IF(F110+F111+F112&lt;=0,"",IF(G112=-1,"",G119/F119*100-100))</f>
        <v/>
      </c>
      <c r="I119" s="323" t="str">
        <f>IF(I112=-1,"-1",I110+I111+I112)</f>
        <v>-1</v>
      </c>
      <c r="J119" s="324" t="str">
        <f>IF(J112=-1,"-1",J110+J111+J112)</f>
        <v>-1</v>
      </c>
      <c r="K119" s="322">
        <f>IF(K112=-1,"-1",K110+K111+K112)</f>
        <v>2790.15</v>
      </c>
      <c r="L119" s="323" t="str">
        <f>IF(L112=-1,"-1",L110+L111+L112)</f>
        <v>-1</v>
      </c>
      <c r="M119" s="667" t="str">
        <f>IF(K110+K111+K112&lt;=0,"",IF(L112=-1,"",L119/K119*100-100))</f>
        <v/>
      </c>
      <c r="N119" s="322">
        <f>IF(N112=-1,"-1",N110+N111+N112)</f>
        <v>617.5</v>
      </c>
      <c r="O119" s="323" t="str">
        <f>IF(O112=-1,"-1",O110+O111+O112)</f>
        <v>-1</v>
      </c>
      <c r="P119" s="667" t="str">
        <f>IF(N110+N111+N112&lt;=0,"",IF(O112=-1,"",O119/N119*100-100))</f>
        <v/>
      </c>
      <c r="Q119" s="322">
        <f>IF(Q112=-1,"-1",Q110+Q111+Q112)</f>
        <v>811.50000000000011</v>
      </c>
      <c r="R119" s="323" t="str">
        <f>IF(R112=-1,"-1",R110+R111+R112)</f>
        <v>-1</v>
      </c>
      <c r="S119" s="667" t="str">
        <f>IF(Q110+Q111+Q112&lt;=0,"",IF(R112=-1,"",R119/Q119*100-100))</f>
        <v/>
      </c>
      <c r="T119" s="322">
        <f>IF(T112=-1,"-1",T110+T111+T112)</f>
        <v>213.90000000000003</v>
      </c>
      <c r="U119" s="323" t="str">
        <f>IF(U112=-1,"-1",U110+U111+U112)</f>
        <v>-1</v>
      </c>
      <c r="V119" s="667" t="str">
        <f>IF(T110+T111+T112&lt;=0,"",IF(U112=-1,"",U119/T119*100-100))</f>
        <v/>
      </c>
      <c r="X119" s="136"/>
      <c r="AA119" s="244"/>
      <c r="AB119" s="244"/>
    </row>
    <row r="120" spans="1:28" s="137" customFormat="1" ht="15.75" customHeight="1" thickBot="1">
      <c r="A120" s="137" t="str">
        <f>F102&amp;"q4"</f>
        <v>BDZq4</v>
      </c>
      <c r="B120" s="146" t="str">
        <f>IF($F$1="de",headings!$C$34,IF($F$1="fr",headings!$B$34,headings!$A$34))</f>
        <v>Quarter 4</v>
      </c>
      <c r="C120" s="325">
        <f>IF(C115=-1,"-1",C113+C114+C115)</f>
        <v>6552.9</v>
      </c>
      <c r="D120" s="326" t="str">
        <f>IF(D115=-1,"-1",D113+D114+D115)</f>
        <v>-1</v>
      </c>
      <c r="E120" s="668" t="str">
        <f>IF(C113+C114+C115&lt;=0,"",IF(D115=-1,"",D120/C120*100-100))</f>
        <v/>
      </c>
      <c r="F120" s="325">
        <f>IF(F115=-1,"-1",F113+F114+F115)</f>
        <v>446.6</v>
      </c>
      <c r="G120" s="326" t="str">
        <f>IF(G115=-1,"-1",G113+G114+G115)</f>
        <v>-1</v>
      </c>
      <c r="H120" s="668" t="str">
        <f>IF(F113+F114+F115&lt;=0,"",IF(G115=-1,"",G120/F120*100-100))</f>
        <v/>
      </c>
      <c r="I120" s="326" t="str">
        <f>IF(I115=-1,"-1",I113+I114+I115)</f>
        <v>-1</v>
      </c>
      <c r="J120" s="327" t="str">
        <f>IF(J115=-1,"-1",J113+J114+J115)</f>
        <v>-1</v>
      </c>
      <c r="K120" s="325">
        <f>IF(K115=-1,"-1",K113+K114+K115)</f>
        <v>2990.7</v>
      </c>
      <c r="L120" s="326" t="str">
        <f>IF(L115=-1,"-1",L113+L114+L115)</f>
        <v>-1</v>
      </c>
      <c r="M120" s="668" t="str">
        <f>IF(K113+K114+K115&lt;=0,"",IF(L115=-1,"",L120/K120*100-100))</f>
        <v/>
      </c>
      <c r="N120" s="325">
        <f>IF(N115=-1,"-1",N113+N114+N115)</f>
        <v>669.7</v>
      </c>
      <c r="O120" s="326" t="str">
        <f>IF(O115=-1,"-1",O113+O114+O115)</f>
        <v>-1</v>
      </c>
      <c r="P120" s="668" t="str">
        <f>IF(N113+N114+N115&lt;=0,"",IF(O115=-1,"",O120/N120*100-100))</f>
        <v/>
      </c>
      <c r="Q120" s="325">
        <f>IF(Q115=-1,"-1",Q113+Q114+Q115)</f>
        <v>888.7</v>
      </c>
      <c r="R120" s="326" t="str">
        <f>IF(R115=-1,"-1",R113+R114+R115)</f>
        <v>-1</v>
      </c>
      <c r="S120" s="668" t="str">
        <f>IF(Q113+Q114+Q115&lt;=0,"",IF(R115=-1,"",R120/Q120*100-100))</f>
        <v/>
      </c>
      <c r="T120" s="325">
        <f>IF(T115=-1,"-1",T113+T114+T115)</f>
        <v>234.39999999999998</v>
      </c>
      <c r="U120" s="326" t="str">
        <f>IF(U115=-1,"-1",U113+U114+U115)</f>
        <v>-1</v>
      </c>
      <c r="V120" s="668" t="str">
        <f>IF(T113+T114+T115&lt;=0,"",IF(U115=-1,"",U120/T120*100-100))</f>
        <v/>
      </c>
      <c r="X120" s="136"/>
      <c r="AA120" s="244"/>
      <c r="AB120" s="244"/>
    </row>
    <row r="121" spans="1:28" ht="14.4" thickTop="1" thickBot="1">
      <c r="B121" s="146"/>
      <c r="C121" s="146"/>
      <c r="D121" s="146"/>
      <c r="E121" s="146"/>
      <c r="F121" s="146"/>
      <c r="G121" s="146"/>
      <c r="H121" s="146"/>
      <c r="I121" s="146"/>
      <c r="J121" s="146"/>
      <c r="K121" s="146"/>
      <c r="L121" s="146"/>
      <c r="M121" s="146"/>
      <c r="N121" s="146"/>
      <c r="O121" s="146"/>
      <c r="P121" s="146"/>
      <c r="Q121" s="146"/>
      <c r="R121" s="146"/>
      <c r="S121" s="146"/>
      <c r="T121" s="146"/>
      <c r="U121" s="146"/>
      <c r="V121" s="146"/>
    </row>
    <row r="122" spans="1:28" s="138" customFormat="1" ht="15.75" customHeight="1" thickTop="1" thickBot="1">
      <c r="A122" s="138" t="str">
        <f>F102&amp;"y"</f>
        <v>BDZy</v>
      </c>
      <c r="B122" s="152" t="str">
        <f>IF($F$1="de",headings!$C$35,IF($F$1="fr",headings!$B$35,headings!$A$35))</f>
        <v>Full year</v>
      </c>
      <c r="C122" s="328">
        <f>IF(C115=-1,"-1",SUM(C117:C120))</f>
        <v>29308.200000000004</v>
      </c>
      <c r="D122" s="414" t="str">
        <f>IF(D115=-1,"-1",SUM(D117:D120))</f>
        <v>-1</v>
      </c>
      <c r="E122" s="659" t="str">
        <f>IF(SUM(C104:C115)&lt;=0,"",IF(D115=-1,"",D122/C122*100-100))</f>
        <v/>
      </c>
      <c r="F122" s="328">
        <f>IF(F115=-1,"-1",SUM(F117:F120))</f>
        <v>2067.5</v>
      </c>
      <c r="G122" s="414" t="str">
        <f>IF(G115=-1,"-1",SUM(G117:G120))</f>
        <v>-1</v>
      </c>
      <c r="H122" s="659" t="str">
        <f>IF(SUM(F104:F115)&lt;=0,"",IF(G115=-1,"",G122/F122*100-100))</f>
        <v/>
      </c>
      <c r="I122" s="329" t="str">
        <f>IF(I115=-1,"-1",SUM(I117:I120))</f>
        <v>-1</v>
      </c>
      <c r="J122" s="330" t="str">
        <f>IF(J115=-1,"-1",SUM(J117:J120))</f>
        <v>-1</v>
      </c>
      <c r="K122" s="328">
        <f>IF(K115=-1,"-1",SUM(K117:K120))</f>
        <v>11607.419999999998</v>
      </c>
      <c r="L122" s="414" t="str">
        <f>IF(L115=-1,"-1",SUM(L117:L120))</f>
        <v>-1</v>
      </c>
      <c r="M122" s="659" t="str">
        <f>IF(SUM(K104:K115)&lt;=0,"",IF(L115=-1,"",L122/K122*100-100))</f>
        <v/>
      </c>
      <c r="N122" s="328">
        <f>IF(N115=-1,"-1",SUM(N117:N120))</f>
        <v>2497.6999999999998</v>
      </c>
      <c r="O122" s="414" t="str">
        <f>IF(O115=-1,"-1",SUM(O117:O120))</f>
        <v>-1</v>
      </c>
      <c r="P122" s="659" t="str">
        <f>IF(SUM(N104:N115)&lt;=0,"",IF(O115=-1,"",O122/N122*100-100))</f>
        <v/>
      </c>
      <c r="Q122" s="328">
        <f>IF(Q115=-1,"-1",SUM(Q117:Q120))</f>
        <v>3508.9000000000005</v>
      </c>
      <c r="R122" s="414" t="str">
        <f>IF(R115=-1,"-1",SUM(R117:R120))</f>
        <v>-1</v>
      </c>
      <c r="S122" s="659" t="str">
        <f>IF(SUM(Q104:Q115)&lt;=0,"",IF(R115=-1,"",R122/Q122*100-100))</f>
        <v/>
      </c>
      <c r="T122" s="328">
        <f>IF(T115=-1,"-1",SUM(T117:T120))</f>
        <v>936.6</v>
      </c>
      <c r="U122" s="414" t="str">
        <f>IF(U115=-1,"-1",SUM(U117:U120))</f>
        <v>-1</v>
      </c>
      <c r="V122" s="659" t="str">
        <f>IF(SUM(T104:T115)&lt;=0,"",IF(U115=-1,"",U122/T122*100-100))</f>
        <v/>
      </c>
      <c r="X122" s="136"/>
    </row>
    <row r="123" spans="1:28" ht="13.8" thickTop="1">
      <c r="B123" s="147"/>
      <c r="C123" s="180"/>
      <c r="D123" s="180"/>
      <c r="E123" s="180"/>
      <c r="F123" s="180"/>
      <c r="G123" s="180"/>
      <c r="H123" s="180"/>
      <c r="I123" s="180"/>
      <c r="J123" s="180"/>
      <c r="K123" s="180"/>
      <c r="L123" s="180"/>
      <c r="M123" s="180"/>
      <c r="N123" s="180"/>
      <c r="O123" s="180"/>
      <c r="P123" s="180"/>
      <c r="Q123" s="180"/>
      <c r="R123" s="180"/>
      <c r="S123" s="180"/>
      <c r="T123" s="180"/>
      <c r="U123" s="149"/>
      <c r="V123" s="149"/>
    </row>
    <row r="124" spans="1:28">
      <c r="B124" s="147"/>
      <c r="C124" s="180"/>
      <c r="D124" s="180"/>
      <c r="E124" s="180"/>
      <c r="F124" s="180"/>
      <c r="G124" s="180"/>
      <c r="H124" s="180"/>
      <c r="I124" s="180"/>
      <c r="J124" s="180"/>
      <c r="K124" s="180"/>
      <c r="L124" s="180"/>
      <c r="M124" s="180"/>
      <c r="N124" s="180"/>
      <c r="O124" s="180"/>
      <c r="P124" s="180"/>
      <c r="Q124" s="180"/>
      <c r="R124" s="180"/>
      <c r="S124" s="180"/>
      <c r="T124" s="180"/>
      <c r="U124" s="149"/>
      <c r="V124" s="149"/>
    </row>
    <row r="125" spans="1:28">
      <c r="B125" s="152" t="str">
        <f>IF($F$1="de",headings!$C$37,IF($F$1="fr",headings!$B$37,headings!$A$37))</f>
        <v>Comments</v>
      </c>
      <c r="C125" s="1021"/>
      <c r="D125" s="1022"/>
      <c r="E125" s="1022"/>
      <c r="F125" s="1022"/>
      <c r="G125" s="1022"/>
      <c r="H125" s="1022"/>
      <c r="I125" s="1022"/>
      <c r="J125" s="1022"/>
      <c r="K125" s="1022"/>
      <c r="L125" s="1022"/>
      <c r="M125" s="1022"/>
      <c r="N125" s="1022"/>
      <c r="O125" s="1022"/>
      <c r="P125" s="1022"/>
      <c r="Q125" s="1022"/>
      <c r="R125" s="1022"/>
      <c r="S125" s="1022"/>
      <c r="T125" s="1023"/>
      <c r="U125" s="149"/>
      <c r="V125" s="149"/>
    </row>
    <row r="126" spans="1:28">
      <c r="B126" s="151"/>
      <c r="C126" s="1024"/>
      <c r="D126" s="1025"/>
      <c r="E126" s="1025"/>
      <c r="F126" s="1025"/>
      <c r="G126" s="1025"/>
      <c r="H126" s="1025"/>
      <c r="I126" s="1025"/>
      <c r="J126" s="1025"/>
      <c r="K126" s="1025"/>
      <c r="L126" s="1025"/>
      <c r="M126" s="1025"/>
      <c r="N126" s="1025"/>
      <c r="O126" s="1025"/>
      <c r="P126" s="1025"/>
      <c r="Q126" s="1025"/>
      <c r="R126" s="1025"/>
      <c r="S126" s="1025"/>
      <c r="T126" s="1026"/>
      <c r="U126" s="149"/>
      <c r="V126" s="149"/>
    </row>
    <row r="127" spans="1:28">
      <c r="B127" s="151"/>
      <c r="C127" s="1024"/>
      <c r="D127" s="1025"/>
      <c r="E127" s="1025"/>
      <c r="F127" s="1025"/>
      <c r="G127" s="1025"/>
      <c r="H127" s="1025"/>
      <c r="I127" s="1025"/>
      <c r="J127" s="1025"/>
      <c r="K127" s="1025"/>
      <c r="L127" s="1025"/>
      <c r="M127" s="1025"/>
      <c r="N127" s="1025"/>
      <c r="O127" s="1025"/>
      <c r="P127" s="1025"/>
      <c r="Q127" s="1025"/>
      <c r="R127" s="1025"/>
      <c r="S127" s="1025"/>
      <c r="T127" s="1026"/>
      <c r="U127" s="149"/>
      <c r="V127" s="149"/>
      <c r="X127" s="141"/>
    </row>
    <row r="128" spans="1:28">
      <c r="B128" s="151"/>
      <c r="C128" s="1027"/>
      <c r="D128" s="1028"/>
      <c r="E128" s="1028"/>
      <c r="F128" s="1028"/>
      <c r="G128" s="1028"/>
      <c r="H128" s="1028"/>
      <c r="I128" s="1028"/>
      <c r="J128" s="1028"/>
      <c r="K128" s="1028"/>
      <c r="L128" s="1028"/>
      <c r="M128" s="1028"/>
      <c r="N128" s="1028"/>
      <c r="O128" s="1028"/>
      <c r="P128" s="1028"/>
      <c r="Q128" s="1028"/>
      <c r="R128" s="1028"/>
      <c r="S128" s="1028"/>
      <c r="T128" s="1029"/>
      <c r="U128" s="149"/>
      <c r="V128" s="149"/>
      <c r="X128" s="131"/>
    </row>
    <row r="129" spans="1:28">
      <c r="B129" s="151"/>
      <c r="C129" s="180"/>
      <c r="D129" s="180"/>
      <c r="E129" s="180"/>
      <c r="F129" s="180"/>
      <c r="G129" s="180"/>
      <c r="H129" s="180"/>
      <c r="I129" s="180"/>
      <c r="J129" s="180"/>
      <c r="K129" s="180"/>
      <c r="L129" s="180"/>
      <c r="M129" s="180"/>
      <c r="N129" s="180"/>
      <c r="O129" s="180"/>
      <c r="P129" s="180"/>
      <c r="Q129" s="180"/>
      <c r="R129" s="180"/>
      <c r="S129" s="180"/>
      <c r="T129" s="180"/>
      <c r="U129" s="149"/>
      <c r="V129" s="149"/>
    </row>
    <row r="130" spans="1:28">
      <c r="A130" s="142"/>
      <c r="B130" s="143"/>
      <c r="C130" s="181"/>
      <c r="D130" s="181"/>
      <c r="E130" s="181"/>
      <c r="F130" s="181"/>
      <c r="G130" s="181"/>
      <c r="H130" s="181"/>
      <c r="I130" s="181"/>
      <c r="J130" s="181"/>
      <c r="K130" s="181"/>
      <c r="L130" s="181"/>
      <c r="M130" s="181"/>
      <c r="N130" s="181"/>
      <c r="O130" s="181"/>
      <c r="P130" s="181"/>
      <c r="Q130" s="181"/>
      <c r="R130" s="181"/>
      <c r="S130" s="181"/>
      <c r="T130" s="181"/>
      <c r="U130" s="149"/>
      <c r="V130" s="149"/>
    </row>
    <row r="131" spans="1:28" s="141" customFormat="1" ht="6.75" customHeight="1">
      <c r="B131" s="146"/>
      <c r="C131" s="154"/>
      <c r="D131" s="154"/>
      <c r="E131" s="155"/>
      <c r="F131" s="154"/>
      <c r="G131" s="154"/>
      <c r="H131" s="155"/>
      <c r="I131" s="154"/>
      <c r="J131" s="154"/>
      <c r="K131" s="155"/>
      <c r="L131" s="154"/>
      <c r="M131" s="154"/>
      <c r="N131" s="155"/>
      <c r="O131" s="154"/>
      <c r="P131" s="154"/>
      <c r="Q131" s="155"/>
      <c r="R131" s="154"/>
      <c r="S131" s="154"/>
      <c r="T131" s="155"/>
      <c r="U131" s="149"/>
      <c r="V131" s="149"/>
      <c r="W131" s="136"/>
      <c r="X131" s="136"/>
      <c r="Y131" s="136"/>
      <c r="AA131" s="239"/>
      <c r="AB131" s="239"/>
    </row>
    <row r="132" spans="1:28" s="131" customFormat="1" ht="18.75" customHeight="1">
      <c r="B132" s="150" t="str">
        <f>IF($F$1="de",headings!$C$3,IF($F$1="fr",headings!$B$3,headings!$A$3))</f>
        <v>Railway Operator:</v>
      </c>
      <c r="C132" s="156"/>
      <c r="D132" s="156"/>
      <c r="E132" s="156"/>
      <c r="F132" s="1134" t="s">
        <v>41</v>
      </c>
      <c r="G132" s="1134"/>
      <c r="H132" s="1134"/>
      <c r="I132" s="1134"/>
      <c r="J132" s="1134"/>
      <c r="K132" s="157"/>
      <c r="L132" s="157"/>
      <c r="M132" s="157"/>
      <c r="N132" s="157"/>
      <c r="O132" s="157"/>
      <c r="P132" s="157"/>
      <c r="Q132" s="157"/>
      <c r="R132" s="157"/>
      <c r="S132" s="157"/>
      <c r="T132" s="157"/>
      <c r="U132" s="157"/>
      <c r="V132" s="157"/>
      <c r="W132" s="136"/>
      <c r="X132" s="136"/>
      <c r="Y132" s="136"/>
      <c r="AA132" s="243"/>
      <c r="AB132" s="243"/>
    </row>
    <row r="133" spans="1:28" ht="6.75" customHeight="1" thickBot="1">
      <c r="B133" s="146"/>
      <c r="C133" s="157"/>
      <c r="D133" s="157"/>
      <c r="E133" s="159"/>
      <c r="F133" s="157"/>
      <c r="G133" s="157"/>
      <c r="H133" s="157"/>
      <c r="I133" s="157"/>
      <c r="J133" s="180"/>
      <c r="K133" s="157"/>
      <c r="L133" s="157"/>
      <c r="M133" s="157"/>
      <c r="N133" s="157"/>
      <c r="O133" s="157"/>
      <c r="P133" s="157"/>
      <c r="Q133" s="157"/>
      <c r="R133" s="157"/>
      <c r="S133" s="157"/>
      <c r="T133" s="160"/>
      <c r="U133" s="149"/>
      <c r="V133" s="149"/>
    </row>
    <row r="134" spans="1:28" ht="15.75" customHeight="1" thickTop="1">
      <c r="A134" s="136" t="str">
        <f>F132&amp;"m01"</f>
        <v>CDm01</v>
      </c>
      <c r="B134" s="146" t="str">
        <f>IF($F$1="de",headings!$C$6,IF($F$1="fr",headings!$B$6,headings!$A$6))</f>
        <v>January</v>
      </c>
      <c r="C134" s="293">
        <v>13267</v>
      </c>
      <c r="D134" s="661">
        <v>14247</v>
      </c>
      <c r="E134" s="656">
        <f t="shared" ref="E134:E139" si="17">IF(C134&lt;0.001,"",IF(D134=-1,"",D134/C134*100-100))</f>
        <v>7.3867490766563719</v>
      </c>
      <c r="F134" s="293">
        <v>479</v>
      </c>
      <c r="G134" s="661">
        <v>546</v>
      </c>
      <c r="H134" s="656">
        <f t="shared" ref="H134:H139" si="18">IF(F134&lt;0.001,"",IF(G134=-1,"",G134/F134*100-100))</f>
        <v>13.987473903966603</v>
      </c>
      <c r="I134" s="662">
        <v>-1</v>
      </c>
      <c r="J134" s="663">
        <v>-1</v>
      </c>
      <c r="K134" s="293">
        <v>6452</v>
      </c>
      <c r="L134" s="661">
        <v>5826</v>
      </c>
      <c r="M134" s="656">
        <f t="shared" ref="M134:M139" si="19">IF(K134&lt;0.001,"",IF(L134=-1,"",L134/K134*100-100))</f>
        <v>-9.7024178549286972</v>
      </c>
      <c r="N134" s="293">
        <v>1123</v>
      </c>
      <c r="O134" s="661">
        <v>1046</v>
      </c>
      <c r="P134" s="656">
        <f t="shared" ref="P134:P139" si="20">IF(N134&lt;0.001,"",IF(O134=-1,"",O134/N134*100-100))</f>
        <v>-6.8566340160284938</v>
      </c>
      <c r="Q134" s="293">
        <v>3909</v>
      </c>
      <c r="R134" s="661">
        <v>3571</v>
      </c>
      <c r="S134" s="656">
        <f t="shared" ref="S134:S139" si="21">IF(Q134&lt;0.001,"",IF(R134=-1,"",R134/Q134*100-100))</f>
        <v>-8.6467127142491762</v>
      </c>
      <c r="T134" s="293">
        <v>641</v>
      </c>
      <c r="U134" s="661">
        <v>608</v>
      </c>
      <c r="V134" s="656">
        <f t="shared" ref="V134:V139" si="22">IF(T134&lt;0.001,"",IF(U134=-1,"",U134/T134*100-100))</f>
        <v>-5.1482059282371324</v>
      </c>
    </row>
    <row r="135" spans="1:28" ht="15.75" customHeight="1">
      <c r="A135" s="136" t="str">
        <f>F132&amp;"m02"</f>
        <v>CDm02</v>
      </c>
      <c r="B135" s="146" t="str">
        <f>IF($F$1="de",headings!$C$7,IF($F$1="fr",headings!$B$7,headings!$A$7))</f>
        <v>February</v>
      </c>
      <c r="C135" s="752">
        <v>12524</v>
      </c>
      <c r="D135" s="473">
        <v>12847</v>
      </c>
      <c r="E135" s="657">
        <f t="shared" si="17"/>
        <v>2.5790482274033764</v>
      </c>
      <c r="F135" s="752">
        <v>494</v>
      </c>
      <c r="G135" s="473">
        <v>481</v>
      </c>
      <c r="H135" s="657">
        <f t="shared" si="18"/>
        <v>-2.6315789473684248</v>
      </c>
      <c r="I135" s="653">
        <v>-1</v>
      </c>
      <c r="J135" s="664">
        <v>-1</v>
      </c>
      <c r="K135" s="752">
        <v>6273</v>
      </c>
      <c r="L135" s="473">
        <v>5261</v>
      </c>
      <c r="M135" s="657">
        <f t="shared" si="19"/>
        <v>-16.132631914554437</v>
      </c>
      <c r="N135" s="752">
        <v>1101</v>
      </c>
      <c r="O135" s="473">
        <v>995</v>
      </c>
      <c r="P135" s="657">
        <f t="shared" si="20"/>
        <v>-9.6276112624886423</v>
      </c>
      <c r="Q135" s="752">
        <v>3805</v>
      </c>
      <c r="R135" s="473">
        <v>3303</v>
      </c>
      <c r="S135" s="657">
        <f t="shared" si="21"/>
        <v>-13.193166885676746</v>
      </c>
      <c r="T135" s="752">
        <v>633</v>
      </c>
      <c r="U135" s="473">
        <v>614</v>
      </c>
      <c r="V135" s="657">
        <f t="shared" si="22"/>
        <v>-3.0015797788309584</v>
      </c>
    </row>
    <row r="136" spans="1:28" ht="15.75" customHeight="1" thickBot="1">
      <c r="A136" s="136" t="str">
        <f>F132&amp;"m03"</f>
        <v>CDm03</v>
      </c>
      <c r="B136" s="146" t="str">
        <f>IF($F$1="de",headings!$C$8,IF($F$1="fr",headings!$B$8,headings!$A$8))</f>
        <v>March</v>
      </c>
      <c r="C136" s="753">
        <v>14470</v>
      </c>
      <c r="D136" s="655">
        <v>14989</v>
      </c>
      <c r="E136" s="658">
        <f t="shared" si="17"/>
        <v>3.5867311679336638</v>
      </c>
      <c r="F136" s="753">
        <v>542</v>
      </c>
      <c r="G136" s="655">
        <v>564</v>
      </c>
      <c r="H136" s="658">
        <f t="shared" si="18"/>
        <v>4.0590405904058997</v>
      </c>
      <c r="I136" s="654">
        <v>-1</v>
      </c>
      <c r="J136" s="665">
        <v>-1</v>
      </c>
      <c r="K136" s="753">
        <v>7063</v>
      </c>
      <c r="L136" s="655">
        <v>6713</v>
      </c>
      <c r="M136" s="658">
        <f t="shared" si="19"/>
        <v>-4.9554013875123957</v>
      </c>
      <c r="N136" s="753">
        <v>1254</v>
      </c>
      <c r="O136" s="655">
        <v>1226</v>
      </c>
      <c r="P136" s="658">
        <f t="shared" si="20"/>
        <v>-2.2328548644338042</v>
      </c>
      <c r="Q136" s="753">
        <v>4220</v>
      </c>
      <c r="R136" s="655">
        <v>4188</v>
      </c>
      <c r="S136" s="658">
        <f t="shared" si="21"/>
        <v>-0.75829383886255641</v>
      </c>
      <c r="T136" s="753">
        <v>710</v>
      </c>
      <c r="U136" s="655">
        <v>733</v>
      </c>
      <c r="V136" s="658">
        <f t="shared" si="22"/>
        <v>3.2394366197183047</v>
      </c>
    </row>
    <row r="137" spans="1:28" ht="15.6" customHeight="1" thickTop="1">
      <c r="A137" s="136" t="str">
        <f>F132&amp;"m04"</f>
        <v>CDm04</v>
      </c>
      <c r="B137" s="146" t="str">
        <f>IF($F$1="de",headings!$C$9,IF($F$1="fr",headings!$B$9,headings!$A$9))</f>
        <v>April</v>
      </c>
      <c r="C137" s="293">
        <v>14326</v>
      </c>
      <c r="D137" s="473">
        <v>14679</v>
      </c>
      <c r="E137" s="657">
        <f t="shared" si="17"/>
        <v>2.4640513751221533</v>
      </c>
      <c r="F137" s="293">
        <v>562</v>
      </c>
      <c r="G137" s="473">
        <v>592</v>
      </c>
      <c r="H137" s="657">
        <f t="shared" si="18"/>
        <v>5.3380782918149379</v>
      </c>
      <c r="I137" s="653">
        <v>-1</v>
      </c>
      <c r="J137" s="664">
        <v>-1</v>
      </c>
      <c r="K137" s="293">
        <v>6605</v>
      </c>
      <c r="L137" s="473">
        <v>6331</v>
      </c>
      <c r="M137" s="657">
        <f t="shared" si="19"/>
        <v>-4.1483724451173316</v>
      </c>
      <c r="N137" s="293">
        <v>1156</v>
      </c>
      <c r="O137" s="473">
        <v>1129</v>
      </c>
      <c r="P137" s="657">
        <f t="shared" si="20"/>
        <v>-2.3356401384083085</v>
      </c>
      <c r="Q137" s="293">
        <v>4015</v>
      </c>
      <c r="R137" s="473">
        <v>4092</v>
      </c>
      <c r="S137" s="657">
        <f t="shared" si="21"/>
        <v>1.9178082191780845</v>
      </c>
      <c r="T137" s="293">
        <v>664</v>
      </c>
      <c r="U137" s="473">
        <v>693</v>
      </c>
      <c r="V137" s="657">
        <f t="shared" si="22"/>
        <v>4.3674698795180831</v>
      </c>
    </row>
    <row r="138" spans="1:28" ht="15.75" customHeight="1">
      <c r="A138" s="136" t="str">
        <f>F132&amp;"m05"</f>
        <v>CDm05</v>
      </c>
      <c r="B138" s="146" t="str">
        <f>IF($F$1="de",headings!$C$10,IF($F$1="fr",headings!$B$10,headings!$A$10))</f>
        <v>May</v>
      </c>
      <c r="C138" s="752">
        <v>14515</v>
      </c>
      <c r="D138" s="473">
        <v>14736</v>
      </c>
      <c r="E138" s="657">
        <f t="shared" si="17"/>
        <v>1.5225628660006976</v>
      </c>
      <c r="F138" s="752">
        <v>583</v>
      </c>
      <c r="G138" s="473">
        <v>595</v>
      </c>
      <c r="H138" s="657">
        <f t="shared" si="18"/>
        <v>2.0583190394511064</v>
      </c>
      <c r="I138" s="653">
        <v>-1</v>
      </c>
      <c r="J138" s="664">
        <v>-1</v>
      </c>
      <c r="K138" s="752">
        <v>6973</v>
      </c>
      <c r="L138" s="473">
        <v>6499</v>
      </c>
      <c r="M138" s="657">
        <f t="shared" si="19"/>
        <v>-6.797648071131519</v>
      </c>
      <c r="N138" s="752">
        <v>1224</v>
      </c>
      <c r="O138" s="473">
        <v>1131</v>
      </c>
      <c r="P138" s="657">
        <f t="shared" si="20"/>
        <v>-7.5980392156862706</v>
      </c>
      <c r="Q138" s="752">
        <v>4295</v>
      </c>
      <c r="R138" s="473">
        <v>4051</v>
      </c>
      <c r="S138" s="657">
        <f t="shared" si="21"/>
        <v>-5.6810244470314331</v>
      </c>
      <c r="T138" s="752">
        <v>709</v>
      </c>
      <c r="U138" s="473">
        <v>666</v>
      </c>
      <c r="V138" s="657">
        <f t="shared" si="22"/>
        <v>-6.0648801128349845</v>
      </c>
    </row>
    <row r="139" spans="1:28" ht="15.75" customHeight="1" thickBot="1">
      <c r="A139" s="136" t="str">
        <f>F132&amp;"m06"</f>
        <v>CDm06</v>
      </c>
      <c r="B139" s="146" t="str">
        <f>IF($F$1="de",headings!$C$11,IF($F$1="fr",headings!$B$11,headings!$A$11))</f>
        <v>June</v>
      </c>
      <c r="C139" s="753">
        <v>13887</v>
      </c>
      <c r="D139" s="655">
        <v>14283</v>
      </c>
      <c r="E139" s="658">
        <f t="shared" si="17"/>
        <v>2.8515878159429633</v>
      </c>
      <c r="F139" s="753">
        <v>587</v>
      </c>
      <c r="G139" s="655">
        <v>608</v>
      </c>
      <c r="H139" s="658">
        <f t="shared" si="18"/>
        <v>3.5775127768313411</v>
      </c>
      <c r="I139" s="654">
        <v>-1</v>
      </c>
      <c r="J139" s="665">
        <v>-1</v>
      </c>
      <c r="K139" s="753">
        <v>6652</v>
      </c>
      <c r="L139" s="655">
        <v>6423</v>
      </c>
      <c r="M139" s="658">
        <f t="shared" si="19"/>
        <v>-3.4425736620565317</v>
      </c>
      <c r="N139" s="753">
        <v>1164</v>
      </c>
      <c r="O139" s="655">
        <v>1139</v>
      </c>
      <c r="P139" s="658">
        <f t="shared" si="20"/>
        <v>-2.147766323024058</v>
      </c>
      <c r="Q139" s="753">
        <v>4097</v>
      </c>
      <c r="R139" s="655">
        <v>4161</v>
      </c>
      <c r="S139" s="658">
        <f t="shared" si="21"/>
        <v>1.5621186233829576</v>
      </c>
      <c r="T139" s="753">
        <v>670</v>
      </c>
      <c r="U139" s="655">
        <v>706</v>
      </c>
      <c r="V139" s="658">
        <f t="shared" si="22"/>
        <v>5.3731343283582191</v>
      </c>
    </row>
    <row r="140" spans="1:28" ht="15.75" customHeight="1" thickTop="1">
      <c r="A140" s="136" t="str">
        <f>F132&amp;"m07"</f>
        <v>CDm07</v>
      </c>
      <c r="B140" s="146" t="str">
        <f>IF($F$1="de",headings!$C$12,IF($F$1="fr",headings!$B$12,headings!$A$12))</f>
        <v>July</v>
      </c>
      <c r="C140" s="293">
        <v>11935</v>
      </c>
      <c r="D140" s="473">
        <v>-1</v>
      </c>
      <c r="E140" s="657"/>
      <c r="F140" s="473">
        <v>-1</v>
      </c>
      <c r="G140" s="473">
        <v>-1</v>
      </c>
      <c r="H140" s="657"/>
      <c r="I140" s="473">
        <v>-1</v>
      </c>
      <c r="J140" s="473">
        <v>-1</v>
      </c>
      <c r="K140" s="473">
        <v>-1</v>
      </c>
      <c r="L140" s="473">
        <v>-1</v>
      </c>
      <c r="M140" s="473">
        <v>-1</v>
      </c>
      <c r="N140" s="473">
        <v>-1</v>
      </c>
      <c r="O140" s="473">
        <v>-1</v>
      </c>
      <c r="P140" s="473">
        <v>-1</v>
      </c>
      <c r="Q140" s="473">
        <v>-1</v>
      </c>
      <c r="R140" s="473">
        <v>-1</v>
      </c>
      <c r="S140" s="473">
        <v>-1</v>
      </c>
      <c r="T140" s="473">
        <v>-1</v>
      </c>
      <c r="U140" s="473">
        <v>-1</v>
      </c>
      <c r="V140" s="473">
        <v>-1</v>
      </c>
    </row>
    <row r="141" spans="1:28" ht="15.75" customHeight="1">
      <c r="A141" s="136" t="str">
        <f>F132&amp;"m08"</f>
        <v>CDm08</v>
      </c>
      <c r="B141" s="146" t="str">
        <f>IF($F$1="de",headings!$C$13,IF($F$1="fr",headings!$B$13,headings!$A$13))</f>
        <v>August</v>
      </c>
      <c r="C141" s="752">
        <v>12663</v>
      </c>
      <c r="D141" s="473">
        <v>-1</v>
      </c>
      <c r="E141" s="657" t="str">
        <f>IF(C141&lt;0.001,"",IF(D141=-1,"",D141/C141*100-100))</f>
        <v/>
      </c>
      <c r="F141" s="752">
        <v>553</v>
      </c>
      <c r="G141" s="473">
        <v>-1</v>
      </c>
      <c r="H141" s="657" t="str">
        <f>IF(F141&lt;0.001,"",IF(G141=-1,"",G141/F141*100-100))</f>
        <v/>
      </c>
      <c r="I141" s="653">
        <v>-1</v>
      </c>
      <c r="J141" s="664">
        <v>-1</v>
      </c>
      <c r="K141" s="752">
        <v>6499</v>
      </c>
      <c r="L141" s="473">
        <v>-1</v>
      </c>
      <c r="M141" s="657" t="str">
        <f>IF(K141&lt;0.001,"",IF(L141=-1,"",L141/K141*100-100))</f>
        <v/>
      </c>
      <c r="N141" s="752">
        <v>1122</v>
      </c>
      <c r="O141" s="473">
        <v>-1</v>
      </c>
      <c r="P141" s="657" t="str">
        <f>IF(N141&lt;0.001,"",IF(O141=-1,"",O141/N141*100-100))</f>
        <v/>
      </c>
      <c r="Q141" s="752">
        <v>4164</v>
      </c>
      <c r="R141" s="473">
        <v>-1</v>
      </c>
      <c r="S141" s="657" t="str">
        <f>IF(Q141&lt;0.001,"",IF(R141=-1,"",R141/Q141*100-100))</f>
        <v/>
      </c>
      <c r="T141" s="752">
        <v>670</v>
      </c>
      <c r="U141" s="473">
        <v>-1</v>
      </c>
      <c r="V141" s="657" t="str">
        <f>IF(T141&lt;0.001,"",IF(U141=-1,"",U141/T141*100-100))</f>
        <v/>
      </c>
    </row>
    <row r="142" spans="1:28" ht="15.75" customHeight="1" thickBot="1">
      <c r="A142" s="136" t="str">
        <f>F132&amp;"m09"</f>
        <v>CDm09</v>
      </c>
      <c r="B142" s="146" t="str">
        <f>IF($F$1="de",headings!$C$14,IF($F$1="fr",headings!$B$14,headings!$A$14))</f>
        <v>September</v>
      </c>
      <c r="C142" s="753">
        <v>15113</v>
      </c>
      <c r="D142" s="655">
        <v>-1</v>
      </c>
      <c r="E142" s="658" t="str">
        <f>IF(C142&lt;0.001,"",IF(D142=-1,"",D142/C142*100-100))</f>
        <v/>
      </c>
      <c r="F142" s="753">
        <v>595</v>
      </c>
      <c r="G142" s="655">
        <v>-1</v>
      </c>
      <c r="H142" s="658" t="str">
        <f>IF(F142&lt;0.001,"",IF(G142=-1,"",G142/F142*100-100))</f>
        <v/>
      </c>
      <c r="I142" s="654">
        <v>-1</v>
      </c>
      <c r="J142" s="665">
        <v>-1</v>
      </c>
      <c r="K142" s="753">
        <v>6666</v>
      </c>
      <c r="L142" s="655">
        <v>-1</v>
      </c>
      <c r="M142" s="658" t="str">
        <f>IF(K142&lt;0.001,"",IF(L142=-1,"",L142/K142*100-100))</f>
        <v/>
      </c>
      <c r="N142" s="753">
        <v>1165</v>
      </c>
      <c r="O142" s="655">
        <v>-1</v>
      </c>
      <c r="P142" s="658" t="str">
        <f>IF(N142&lt;0.001,"",IF(O142=-1,"",O142/N142*100-100))</f>
        <v/>
      </c>
      <c r="Q142" s="753">
        <v>4140</v>
      </c>
      <c r="R142" s="655">
        <v>-1</v>
      </c>
      <c r="S142" s="658" t="str">
        <f>IF(Q142&lt;0.001,"",IF(R142=-1,"",R142/Q142*100-100))</f>
        <v/>
      </c>
      <c r="T142" s="753">
        <v>669</v>
      </c>
      <c r="U142" s="655">
        <v>-1</v>
      </c>
      <c r="V142" s="658" t="str">
        <f>IF(T142&lt;0.001,"",IF(U142=-1,"",U142/T142*100-100))</f>
        <v/>
      </c>
    </row>
    <row r="143" spans="1:28" ht="15.75" customHeight="1" thickTop="1">
      <c r="A143" s="136" t="str">
        <f>F132&amp;"m10"</f>
        <v>CDm10</v>
      </c>
      <c r="B143" s="146" t="str">
        <f>IF($F$1="de",headings!$C$15,IF($F$1="fr",headings!$B$15,headings!$A$15))</f>
        <v>October</v>
      </c>
      <c r="C143" s="752">
        <v>14912</v>
      </c>
      <c r="D143" s="473">
        <v>-1</v>
      </c>
      <c r="E143" s="657" t="str">
        <f>IF(C143&lt;0.001,"",IF(D143=-1,"",D143/C143*100-100))</f>
        <v/>
      </c>
      <c r="F143" s="752">
        <v>616</v>
      </c>
      <c r="G143" s="473">
        <v>-1</v>
      </c>
      <c r="H143" s="657" t="str">
        <f>IF(F143&lt;0.001,"",IF(G143=-1,"",G143/F143*100-100))</f>
        <v/>
      </c>
      <c r="I143" s="653">
        <v>-1</v>
      </c>
      <c r="J143" s="664">
        <v>-1</v>
      </c>
      <c r="K143" s="752">
        <v>6618</v>
      </c>
      <c r="L143" s="473">
        <v>-1</v>
      </c>
      <c r="M143" s="657" t="str">
        <f>IF(K143&lt;0.001,"",IF(L143=-1,"",L143/K143*100-100))</f>
        <v/>
      </c>
      <c r="N143" s="752">
        <v>1222</v>
      </c>
      <c r="O143" s="473">
        <v>-1</v>
      </c>
      <c r="P143" s="657" t="str">
        <f>IF(N143&lt;0.001,"",IF(O143=-1,"",O143/N143*100-100))</f>
        <v/>
      </c>
      <c r="Q143" s="752">
        <v>4034</v>
      </c>
      <c r="R143" s="473">
        <v>-1</v>
      </c>
      <c r="S143" s="657" t="str">
        <f>IF(Q143&lt;0.001,"",IF(R143=-1,"",R143/Q143*100-100))</f>
        <v/>
      </c>
      <c r="T143" s="752">
        <v>713</v>
      </c>
      <c r="U143" s="473">
        <v>-1</v>
      </c>
      <c r="V143" s="657" t="str">
        <f>IF(T143&lt;0.001,"",IF(U143=-1,"",U143/T143*100-100))</f>
        <v/>
      </c>
      <c r="X143" s="137"/>
    </row>
    <row r="144" spans="1:28" ht="15.75" customHeight="1">
      <c r="A144" s="136" t="str">
        <f>F132&amp;"m11"</f>
        <v>CDm11</v>
      </c>
      <c r="B144" s="146" t="str">
        <f>IF($F$1="de",headings!$C$16,IF($F$1="fr",headings!$B$16,headings!$A$16))</f>
        <v>November</v>
      </c>
      <c r="C144" s="752">
        <v>14366</v>
      </c>
      <c r="D144" s="473">
        <v>-1</v>
      </c>
      <c r="E144" s="657" t="str">
        <f>IF(C144&lt;0.001,"",IF(D144=-1,"",D144/C144*100-100))</f>
        <v/>
      </c>
      <c r="F144" s="752">
        <v>537</v>
      </c>
      <c r="G144" s="473">
        <v>-1</v>
      </c>
      <c r="H144" s="657" t="str">
        <f>IF(F144&lt;0.001,"",IF(G144=-1,"",G144/F144*100-100))</f>
        <v/>
      </c>
      <c r="I144" s="653">
        <v>-1</v>
      </c>
      <c r="J144" s="664">
        <v>-1</v>
      </c>
      <c r="K144" s="752">
        <v>6449</v>
      </c>
      <c r="L144" s="473">
        <v>-1</v>
      </c>
      <c r="M144" s="657" t="str">
        <f>IF(K144&lt;0.001,"",IF(L144=-1,"",L144/K144*100-100))</f>
        <v/>
      </c>
      <c r="N144" s="752">
        <v>1176</v>
      </c>
      <c r="O144" s="473">
        <v>-1</v>
      </c>
      <c r="P144" s="657" t="str">
        <f>IF(N144&lt;0.001,"",IF(O144=-1,"",O144/N144*100-100))</f>
        <v/>
      </c>
      <c r="Q144" s="752">
        <v>3857</v>
      </c>
      <c r="R144" s="473">
        <v>-1</v>
      </c>
      <c r="S144" s="657" t="str">
        <f>IF(Q144&lt;0.001,"",IF(R144=-1,"",R144/Q144*100-100))</f>
        <v/>
      </c>
      <c r="T144" s="752">
        <v>672</v>
      </c>
      <c r="U144" s="473">
        <v>-1</v>
      </c>
      <c r="V144" s="657" t="str">
        <f>IF(T144&lt;0.001,"",IF(U144=-1,"",U144/T144*100-100))</f>
        <v/>
      </c>
      <c r="X144" s="137"/>
    </row>
    <row r="145" spans="1:28" ht="15.75" customHeight="1" thickBot="1">
      <c r="A145" s="136" t="str">
        <f>F132&amp;"m12"</f>
        <v>CDm12</v>
      </c>
      <c r="B145" s="146" t="str">
        <f>IF($F$1="de",headings!$C$17,IF($F$1="fr",headings!$B$17,headings!$A$17))</f>
        <v>December</v>
      </c>
      <c r="C145" s="753">
        <v>13773</v>
      </c>
      <c r="D145" s="655">
        <v>-1</v>
      </c>
      <c r="E145" s="658" t="str">
        <f>IF(C145&lt;0.001,"",IF(D145=-1,"",D145/C145*100-100))</f>
        <v/>
      </c>
      <c r="F145" s="753">
        <v>541</v>
      </c>
      <c r="G145" s="655">
        <v>-1</v>
      </c>
      <c r="H145" s="658" t="str">
        <f>IF(F145&lt;0.001,"",IF(G145=-1,"",G145/F145*100-100))</f>
        <v/>
      </c>
      <c r="I145" s="654">
        <v>-1</v>
      </c>
      <c r="J145" s="665">
        <v>-1</v>
      </c>
      <c r="K145" s="753">
        <v>5941</v>
      </c>
      <c r="L145" s="655">
        <v>-1</v>
      </c>
      <c r="M145" s="658" t="str">
        <f>IF(K145&lt;0.001,"",IF(L145=-1,"",L145/K145*100-100))</f>
        <v/>
      </c>
      <c r="N145" s="753">
        <v>1052</v>
      </c>
      <c r="O145" s="655">
        <v>-1</v>
      </c>
      <c r="P145" s="658" t="str">
        <f>IF(N145&lt;0.001,"",IF(O145=-1,"",O145/N145*100-100))</f>
        <v/>
      </c>
      <c r="Q145" s="753">
        <v>3671</v>
      </c>
      <c r="R145" s="655">
        <v>-1</v>
      </c>
      <c r="S145" s="658" t="str">
        <f>IF(Q145&lt;0.001,"",IF(R145=-1,"",R145/Q145*100-100))</f>
        <v/>
      </c>
      <c r="T145" s="753">
        <v>608</v>
      </c>
      <c r="U145" s="655">
        <v>-1</v>
      </c>
      <c r="V145" s="658" t="str">
        <f>IF(T145&lt;0.001,"",IF(U145=-1,"",U145/T145*100-100))</f>
        <v/>
      </c>
      <c r="X145" s="137"/>
    </row>
    <row r="146" spans="1:28" ht="14.4" thickTop="1" thickBot="1">
      <c r="B146" s="146"/>
      <c r="C146" s="146"/>
      <c r="D146" s="146"/>
      <c r="E146" s="146"/>
      <c r="F146" s="146"/>
      <c r="G146" s="146"/>
      <c r="H146" s="146"/>
      <c r="I146" s="146"/>
      <c r="J146" s="146"/>
      <c r="K146" s="146"/>
      <c r="L146" s="146"/>
      <c r="M146" s="146"/>
      <c r="N146" s="146"/>
      <c r="O146" s="146"/>
      <c r="P146" s="146"/>
      <c r="Q146" s="146"/>
      <c r="R146" s="146"/>
      <c r="S146" s="146"/>
      <c r="T146" s="146"/>
      <c r="U146" s="146"/>
      <c r="V146" s="146"/>
      <c r="X146" s="137"/>
    </row>
    <row r="147" spans="1:28" s="137" customFormat="1" ht="15.75" customHeight="1" thickTop="1">
      <c r="A147" s="137" t="str">
        <f>F132&amp;"q1"</f>
        <v>CDq1</v>
      </c>
      <c r="B147" s="146" t="str">
        <f>IF($F$1="de",headings!$C$31,IF($F$1="fr",headings!$B$31,headings!$A$31))</f>
        <v>Quarter 1</v>
      </c>
      <c r="C147" s="319">
        <f>IF(C136=-1,"-1",C134+C135+C136)</f>
        <v>40261</v>
      </c>
      <c r="D147" s="320">
        <f>IF(D136=-1,"-1",D134+D135+D136)</f>
        <v>42083</v>
      </c>
      <c r="E147" s="666">
        <f>IF(C136+C137+C138&lt;=0,"",IF(D136=-1,"",D147/C147*100-100))</f>
        <v>4.5254712997690092</v>
      </c>
      <c r="F147" s="319">
        <f>IF(F136=-1,"-1",F134+F135+F136)</f>
        <v>1515</v>
      </c>
      <c r="G147" s="334">
        <f>IF(G136=-1,"-1",G134+G135+G136)</f>
        <v>1591</v>
      </c>
      <c r="H147" s="666">
        <f>IF(F136+F137+F138&lt;=0,"",IF(G136=-1,"",G147/F147*100-100))</f>
        <v>5.0165016501650115</v>
      </c>
      <c r="I147" s="320" t="str">
        <f>IF(I136=-1,"-1",I134+I135+I136)</f>
        <v>-1</v>
      </c>
      <c r="J147" s="321" t="str">
        <f>IF(J136=-1,"-1",J134+J135+J136)</f>
        <v>-1</v>
      </c>
      <c r="K147" s="319">
        <f>IF(K136=-1,"-1",K134+K135+K136)</f>
        <v>19788</v>
      </c>
      <c r="L147" s="320">
        <f>IF(L136=-1,"-1",L134+L135+L136)</f>
        <v>17800</v>
      </c>
      <c r="M147" s="666">
        <f>IF(K136+K137+K138&lt;=0,"",IF(L136=-1,"",L147/K147*100-100))</f>
        <v>-10.04649282393369</v>
      </c>
      <c r="N147" s="319">
        <f>IF(N136=-1,"-1",N134+N135+N136)</f>
        <v>3478</v>
      </c>
      <c r="O147" s="334">
        <f>IF(O136=-1,"-1",O134+O135+O136)</f>
        <v>3267</v>
      </c>
      <c r="P147" s="666">
        <f>IF(N136+N137+N138&lt;=0,"",IF(O136=-1,"",O147/N147*100-100))</f>
        <v>-6.0667050028752101</v>
      </c>
      <c r="Q147" s="319">
        <f>IF(Q136=-1,"-1",Q134+Q135+Q136)</f>
        <v>11934</v>
      </c>
      <c r="R147" s="320">
        <f>IF(R136=-1,"-1",R134+R135+R136)</f>
        <v>11062</v>
      </c>
      <c r="S147" s="666">
        <f>IF(Q136+Q137+Q138&lt;=0,"",IF(R136=-1,"",R147/Q147*100-100))</f>
        <v>-7.3068543656778928</v>
      </c>
      <c r="T147" s="319">
        <f>IF(T136=-1,"-1",T134+T135+T136)</f>
        <v>1984</v>
      </c>
      <c r="U147" s="334">
        <f>IF(U136=-1,"-1",U134+U135+U136)</f>
        <v>1955</v>
      </c>
      <c r="V147" s="666">
        <f>IF(T136+T137+T138&lt;=0,"",IF(U136=-1,"",U147/T147*100-100))</f>
        <v>-1.4616935483871032</v>
      </c>
      <c r="X147" s="136"/>
      <c r="AA147" s="244"/>
      <c r="AB147" s="244"/>
    </row>
    <row r="148" spans="1:28" s="137" customFormat="1" ht="15.75" customHeight="1">
      <c r="A148" s="137" t="str">
        <f>F132&amp;"q2"</f>
        <v>CDq2</v>
      </c>
      <c r="B148" s="146" t="str">
        <f>IF($F$1="de",headings!$C$32,IF($F$1="fr",headings!$B$32,headings!$A$32))</f>
        <v>Quarter 2</v>
      </c>
      <c r="C148" s="322">
        <f>IF(C139=-1,"-1",C137+C138+C139)</f>
        <v>42728</v>
      </c>
      <c r="D148" s="323">
        <f>IF(D139=-1,"-1",D137+D138+D139)</f>
        <v>43698</v>
      </c>
      <c r="E148" s="667">
        <f>IF(C137+C138+C139&lt;=0,"",IF(D139=-1,"",D148/C148*100-100))</f>
        <v>2.2701741246957425</v>
      </c>
      <c r="F148" s="322">
        <f>IF(F139=-1,"-1",F137+F138+F139)</f>
        <v>1732</v>
      </c>
      <c r="G148" s="335">
        <f>IF(G139=-1,"-1",G137+G138+G139)</f>
        <v>1795</v>
      </c>
      <c r="H148" s="667">
        <f>IF(F137+F138+F139&lt;=0,"",IF(G139=-1,"",G148/F148*100-100))</f>
        <v>3.6374133949191645</v>
      </c>
      <c r="I148" s="323" t="str">
        <f>IF(I139=-1,"-1",I137+I138+I139)</f>
        <v>-1</v>
      </c>
      <c r="J148" s="324" t="str">
        <f>IF(J139=-1,"-1",J137+J138+J139)</f>
        <v>-1</v>
      </c>
      <c r="K148" s="322">
        <f>IF(K139=-1,"-1",K137+K138+K139)</f>
        <v>20230</v>
      </c>
      <c r="L148" s="323">
        <f>IF(L139=-1,"-1",L137+L138+L139)</f>
        <v>19253</v>
      </c>
      <c r="M148" s="667">
        <f>IF(K137+K138+K139&lt;=0,"",IF(L139=-1,"",L148/K148*100-100))</f>
        <v>-4.8294611962432015</v>
      </c>
      <c r="N148" s="322">
        <f>IF(N139=-1,"-1",N137+N138+N139)</f>
        <v>3544</v>
      </c>
      <c r="O148" s="335">
        <f>IF(O139=-1,"-1",O137+O138+O139)</f>
        <v>3399</v>
      </c>
      <c r="P148" s="667">
        <f>IF(N137+N138+N139&lt;=0,"",IF(O139=-1,"",O148/N148*100-100))</f>
        <v>-4.0914221218961586</v>
      </c>
      <c r="Q148" s="322">
        <f>IF(Q139=-1,"-1",Q137+Q138+Q139)</f>
        <v>12407</v>
      </c>
      <c r="R148" s="323">
        <f>IF(R139=-1,"-1",R137+R138+R139)</f>
        <v>12304</v>
      </c>
      <c r="S148" s="667">
        <f>IF(Q137+Q138+Q139&lt;=0,"",IF(R139=-1,"",R148/Q148*100-100))</f>
        <v>-0.8301765132586354</v>
      </c>
      <c r="T148" s="322">
        <f>IF(T139=-1,"-1",T137+T138+T139)</f>
        <v>2043</v>
      </c>
      <c r="U148" s="335">
        <f>IF(U139=-1,"-1",U137+U138+U139)</f>
        <v>2065</v>
      </c>
      <c r="V148" s="667">
        <f>IF(T137+T138+T139&lt;=0,"",IF(U139=-1,"",U148/T148*100-100))</f>
        <v>1.0768477728830135</v>
      </c>
      <c r="X148" s="138"/>
      <c r="AA148" s="244"/>
      <c r="AB148" s="244"/>
    </row>
    <row r="149" spans="1:28" s="137" customFormat="1" ht="15.75" customHeight="1">
      <c r="A149" s="137" t="str">
        <f>F132&amp;"q3"</f>
        <v>CDq3</v>
      </c>
      <c r="B149" s="146" t="str">
        <f>IF($F$1="de",headings!$C$33,IF($F$1="fr",headings!$B$33,headings!$A$33))</f>
        <v>Quarter 3</v>
      </c>
      <c r="C149" s="322">
        <f>IF(C142=-1,"-1",C140+C141+C142)</f>
        <v>39711</v>
      </c>
      <c r="D149" s="323" t="str">
        <f>IF(D142=-1,"-1",D140+D141+D142)</f>
        <v>-1</v>
      </c>
      <c r="E149" s="667" t="str">
        <f>IF(C140+C141+C142&lt;=0,"",IF(D142=-1,"",D149/C149*100-100))</f>
        <v/>
      </c>
      <c r="F149" s="322">
        <f>IF(F142=-1,"-1",F140+F141+F142)</f>
        <v>1147</v>
      </c>
      <c r="G149" s="323" t="str">
        <f>IF(G142=-1,"-1",G140+G141+G142)</f>
        <v>-1</v>
      </c>
      <c r="H149" s="667" t="str">
        <f>IF(F140+F141+F142&lt;=0,"",IF(G142=-1,"",G149/F149*100-100))</f>
        <v/>
      </c>
      <c r="I149" s="323" t="str">
        <f>IF(I142=-1,"-1",I140+I141+I142)</f>
        <v>-1</v>
      </c>
      <c r="J149" s="324" t="str">
        <f>IF(J142=-1,"-1",J140+J141+J142)</f>
        <v>-1</v>
      </c>
      <c r="K149" s="322">
        <f>IF(K142=-1,"-1",K140+K141+K142)</f>
        <v>13164</v>
      </c>
      <c r="L149" s="323" t="str">
        <f>IF(L142=-1,"-1",L140+L141+L142)</f>
        <v>-1</v>
      </c>
      <c r="M149" s="667" t="str">
        <f>IF(K140+K141+K142&lt;=0,"",IF(L142=-1,"",L149/K149*100-100))</f>
        <v/>
      </c>
      <c r="N149" s="322">
        <f>IF(N142=-1,"-1",N140+N141+N142)</f>
        <v>2286</v>
      </c>
      <c r="O149" s="323" t="str">
        <f>IF(O142=-1,"-1",O140+O141+O142)</f>
        <v>-1</v>
      </c>
      <c r="P149" s="667" t="str">
        <f>IF(N140+N141+N142&lt;=0,"",IF(O142=-1,"",O149/N149*100-100))</f>
        <v/>
      </c>
      <c r="Q149" s="322">
        <f>IF(Q142=-1,"-1",Q140+Q141+Q142)</f>
        <v>8303</v>
      </c>
      <c r="R149" s="323" t="str">
        <f>IF(R142=-1,"-1",R140+R141+R142)</f>
        <v>-1</v>
      </c>
      <c r="S149" s="667" t="str">
        <f>IF(Q140+Q141+Q142&lt;=0,"",IF(R142=-1,"",R149/Q149*100-100))</f>
        <v/>
      </c>
      <c r="T149" s="322">
        <f>IF(T142=-1,"-1",T140+T141+T142)</f>
        <v>1338</v>
      </c>
      <c r="U149" s="323" t="str">
        <f>IF(U142=-1,"-1",U140+U141+U142)</f>
        <v>-1</v>
      </c>
      <c r="V149" s="667" t="str">
        <f>IF(T140+T141+T142&lt;=0,"",IF(U142=-1,"",U149/T149*100-100))</f>
        <v/>
      </c>
      <c r="X149" s="136"/>
      <c r="AA149" s="244"/>
      <c r="AB149" s="244"/>
    </row>
    <row r="150" spans="1:28" s="137" customFormat="1" ht="15.75" customHeight="1" thickBot="1">
      <c r="A150" s="137" t="str">
        <f>F132&amp;"q4"</f>
        <v>CDq4</v>
      </c>
      <c r="B150" s="146" t="str">
        <f>IF($F$1="de",headings!$C$34,IF($F$1="fr",headings!$B$34,headings!$A$34))</f>
        <v>Quarter 4</v>
      </c>
      <c r="C150" s="325">
        <f>IF(C145=-1,"-1",C143+C144+C145)</f>
        <v>43051</v>
      </c>
      <c r="D150" s="326" t="str">
        <f>IF(D145=-1,"-1",D143+D144+D145)</f>
        <v>-1</v>
      </c>
      <c r="E150" s="668" t="str">
        <f>IF(C143+C144+C145&lt;=0,"",IF(D145=-1,"",D150/C150*100-100))</f>
        <v/>
      </c>
      <c r="F150" s="325">
        <f>IF(F145=-1,"-1",F143+F144+F145)</f>
        <v>1694</v>
      </c>
      <c r="G150" s="326" t="str">
        <f>IF(G145=-1,"-1",G143+G144+G145)</f>
        <v>-1</v>
      </c>
      <c r="H150" s="668" t="str">
        <f>IF(F143+F144+F145&lt;=0,"",IF(G145=-1,"",G150/F150*100-100))</f>
        <v/>
      </c>
      <c r="I150" s="326" t="str">
        <f>IF(I145=-1,"-1",I143+I144+I145)</f>
        <v>-1</v>
      </c>
      <c r="J150" s="327" t="str">
        <f>IF(J145=-1,"-1",J143+J144+J145)</f>
        <v>-1</v>
      </c>
      <c r="K150" s="325">
        <f>IF(K145=-1,"-1",K143+K144+K145)</f>
        <v>19008</v>
      </c>
      <c r="L150" s="326" t="str">
        <f>IF(L145=-1,"-1",L143+L144+L145)</f>
        <v>-1</v>
      </c>
      <c r="M150" s="668" t="str">
        <f>IF(K143+K144+K145&lt;=0,"",IF(L145=-1,"",L150/K150*100-100))</f>
        <v/>
      </c>
      <c r="N150" s="325">
        <f>IF(N145=-1,"-1",N143+N144+N145)</f>
        <v>3450</v>
      </c>
      <c r="O150" s="326" t="str">
        <f>IF(O145=-1,"-1",O143+O144+O145)</f>
        <v>-1</v>
      </c>
      <c r="P150" s="668" t="str">
        <f>IF(N143+N144+N145&lt;=0,"",IF(O145=-1,"",O150/N150*100-100))</f>
        <v/>
      </c>
      <c r="Q150" s="325">
        <f>IF(Q145=-1,"-1",Q143+Q144+Q145)</f>
        <v>11562</v>
      </c>
      <c r="R150" s="326" t="str">
        <f>IF(R145=-1,"-1",R143+R144+R145)</f>
        <v>-1</v>
      </c>
      <c r="S150" s="668" t="str">
        <f>IF(Q143+Q144+Q145&lt;=0,"",IF(R145=-1,"",R150/Q150*100-100))</f>
        <v/>
      </c>
      <c r="T150" s="325">
        <f>IF(T145=-1,"-1",T143+T144+T145)</f>
        <v>1993</v>
      </c>
      <c r="U150" s="326" t="str">
        <f>IF(U145=-1,"-1",U143+U144+U145)</f>
        <v>-1</v>
      </c>
      <c r="V150" s="668" t="str">
        <f>IF(T143+T144+T145&lt;=0,"",IF(U145=-1,"",U150/T150*100-100))</f>
        <v/>
      </c>
      <c r="X150" s="136"/>
      <c r="AA150" s="244"/>
      <c r="AB150" s="244"/>
    </row>
    <row r="151" spans="1:28" ht="14.4" thickTop="1" thickBot="1">
      <c r="B151" s="146"/>
      <c r="C151" s="146"/>
      <c r="D151" s="146"/>
      <c r="E151" s="146"/>
      <c r="F151" s="146"/>
      <c r="G151" s="146"/>
      <c r="H151" s="146"/>
      <c r="I151" s="146"/>
      <c r="J151" s="146"/>
      <c r="K151" s="146"/>
      <c r="L151" s="146"/>
      <c r="M151" s="146"/>
      <c r="N151" s="146"/>
      <c r="O151" s="146"/>
      <c r="P151" s="146"/>
      <c r="Q151" s="146"/>
      <c r="R151" s="146"/>
      <c r="S151" s="146"/>
      <c r="T151" s="146"/>
      <c r="U151" s="146"/>
      <c r="V151" s="146"/>
    </row>
    <row r="152" spans="1:28" s="138" customFormat="1" ht="15.75" customHeight="1" thickTop="1" thickBot="1">
      <c r="A152" s="138" t="str">
        <f>F132&amp;"y"</f>
        <v>CDy</v>
      </c>
      <c r="B152" s="152" t="str">
        <f>IF($F$1="de",headings!$C$35,IF($F$1="fr",headings!$B$35,headings!$A$35))</f>
        <v>Full year</v>
      </c>
      <c r="C152" s="328">
        <f>IF(C145=-1,"-1",SUM(C147:C150))</f>
        <v>165751</v>
      </c>
      <c r="D152" s="414" t="str">
        <f>IF(D145=-1,"-1",SUM(D147:D150))</f>
        <v>-1</v>
      </c>
      <c r="E152" s="659" t="str">
        <f>IF(SUM(C134:C145)&lt;=0,"",IF(D145=-1,"",D152/C152*100-100))</f>
        <v/>
      </c>
      <c r="F152" s="328">
        <f>IF(F145=-1,"-1",SUM(F147:F150))</f>
        <v>6088</v>
      </c>
      <c r="G152" s="414" t="str">
        <f>IF(G145=-1,"-1",SUM(G147:G150))</f>
        <v>-1</v>
      </c>
      <c r="H152" s="659" t="str">
        <f>IF(SUM(F134:F145)&lt;=0,"",IF(G145=-1,"",G152/F152*100-100))</f>
        <v/>
      </c>
      <c r="I152" s="329" t="str">
        <f>IF(I145=-1,"-1",SUM(I147:I150))</f>
        <v>-1</v>
      </c>
      <c r="J152" s="330" t="str">
        <f>IF(J145=-1,"-1",SUM(J147:J150))</f>
        <v>-1</v>
      </c>
      <c r="K152" s="328">
        <f>IF(K145=-1,"-1",SUM(K147:K150))</f>
        <v>72190</v>
      </c>
      <c r="L152" s="414" t="str">
        <f>IF(L145=-1,"-1",SUM(L147:L150))</f>
        <v>-1</v>
      </c>
      <c r="M152" s="659" t="str">
        <f>IF(SUM(K134:K145)&lt;=0,"",IF(L145=-1,"",L152/K152*100-100))</f>
        <v/>
      </c>
      <c r="N152" s="328">
        <f>IF(N145=-1,"-1",SUM(N147:N150))</f>
        <v>12758</v>
      </c>
      <c r="O152" s="414" t="str">
        <f>IF(O145=-1,"-1",SUM(O147:O150))</f>
        <v>-1</v>
      </c>
      <c r="P152" s="659" t="str">
        <f>IF(SUM(N134:N145)&lt;=0,"",IF(O145=-1,"",O152/N152*100-100))</f>
        <v/>
      </c>
      <c r="Q152" s="328">
        <f>IF(Q145=-1,"-1",SUM(Q147:Q150))</f>
        <v>44206</v>
      </c>
      <c r="R152" s="414" t="str">
        <f>IF(R145=-1,"-1",SUM(R147:R150))</f>
        <v>-1</v>
      </c>
      <c r="S152" s="659" t="str">
        <f>IF(SUM(Q134:Q145)&lt;=0,"",IF(R145=-1,"",R152/Q152*100-100))</f>
        <v/>
      </c>
      <c r="T152" s="328">
        <f>IF(T145=-1,"-1",SUM(T147:T150))</f>
        <v>7358</v>
      </c>
      <c r="U152" s="414" t="str">
        <f>IF(U145=-1,"-1",SUM(U147:U150))</f>
        <v>-1</v>
      </c>
      <c r="V152" s="659" t="str">
        <f>IF(SUM(T134:T145)&lt;=0,"",IF(U145=-1,"",U152/T152*100-100))</f>
        <v/>
      </c>
      <c r="X152" s="136"/>
    </row>
    <row r="153" spans="1:28" ht="13.8" thickTop="1">
      <c r="B153" s="147"/>
      <c r="C153" s="180"/>
      <c r="D153" s="180"/>
      <c r="E153" s="180"/>
      <c r="F153" s="180"/>
      <c r="G153" s="180"/>
      <c r="H153" s="180"/>
      <c r="I153" s="180"/>
      <c r="J153" s="180"/>
      <c r="K153" s="180"/>
      <c r="L153" s="180"/>
      <c r="M153" s="180"/>
      <c r="N153" s="180"/>
      <c r="O153" s="180"/>
      <c r="P153" s="180"/>
      <c r="Q153" s="180"/>
      <c r="R153" s="180"/>
      <c r="S153" s="180"/>
      <c r="T153" s="180"/>
      <c r="U153" s="149"/>
      <c r="V153" s="149"/>
    </row>
    <row r="154" spans="1:28">
      <c r="B154" s="147"/>
      <c r="C154" s="180"/>
      <c r="D154" s="180"/>
      <c r="E154" s="180"/>
      <c r="F154" s="180"/>
      <c r="G154" s="180"/>
      <c r="H154" s="180"/>
      <c r="I154" s="180"/>
      <c r="J154" s="180"/>
      <c r="K154" s="180"/>
      <c r="L154" s="180"/>
      <c r="M154" s="180"/>
      <c r="N154" s="180"/>
      <c r="O154" s="180"/>
      <c r="P154" s="180"/>
      <c r="Q154" s="180"/>
      <c r="R154" s="180"/>
      <c r="S154" s="180"/>
      <c r="T154" s="180"/>
      <c r="U154" s="149"/>
      <c r="V154" s="149"/>
    </row>
    <row r="155" spans="1:28">
      <c r="B155" s="152" t="str">
        <f>IF($F$1="de",headings!$C$37,IF($F$1="fr",headings!$B$37,headings!$A$37))</f>
        <v>Comments</v>
      </c>
      <c r="C155" s="1021"/>
      <c r="D155" s="1022"/>
      <c r="E155" s="1022"/>
      <c r="F155" s="1022"/>
      <c r="G155" s="1022"/>
      <c r="H155" s="1022"/>
      <c r="I155" s="1022"/>
      <c r="J155" s="1022"/>
      <c r="K155" s="1022"/>
      <c r="L155" s="1022"/>
      <c r="M155" s="1022"/>
      <c r="N155" s="1022"/>
      <c r="O155" s="1022"/>
      <c r="P155" s="1022"/>
      <c r="Q155" s="1022"/>
      <c r="R155" s="1022"/>
      <c r="S155" s="1022"/>
      <c r="T155" s="1023"/>
      <c r="U155" s="149"/>
      <c r="V155" s="149"/>
    </row>
    <row r="156" spans="1:28">
      <c r="B156" s="151"/>
      <c r="C156" s="1024"/>
      <c r="D156" s="1025"/>
      <c r="E156" s="1025"/>
      <c r="F156" s="1025"/>
      <c r="G156" s="1025"/>
      <c r="H156" s="1025"/>
      <c r="I156" s="1025"/>
      <c r="J156" s="1025"/>
      <c r="K156" s="1025"/>
      <c r="L156" s="1025"/>
      <c r="M156" s="1025"/>
      <c r="N156" s="1025"/>
      <c r="O156" s="1025"/>
      <c r="P156" s="1025"/>
      <c r="Q156" s="1025"/>
      <c r="R156" s="1025"/>
      <c r="S156" s="1025"/>
      <c r="T156" s="1026"/>
      <c r="U156" s="149"/>
      <c r="V156" s="149"/>
    </row>
    <row r="157" spans="1:28">
      <c r="B157" s="151"/>
      <c r="C157" s="1024"/>
      <c r="D157" s="1025"/>
      <c r="E157" s="1025"/>
      <c r="F157" s="1025"/>
      <c r="G157" s="1025"/>
      <c r="H157" s="1025"/>
      <c r="I157" s="1025"/>
      <c r="J157" s="1025"/>
      <c r="K157" s="1025"/>
      <c r="L157" s="1025"/>
      <c r="M157" s="1025"/>
      <c r="N157" s="1025"/>
      <c r="O157" s="1025"/>
      <c r="P157" s="1025"/>
      <c r="Q157" s="1025"/>
      <c r="R157" s="1025"/>
      <c r="S157" s="1025"/>
      <c r="T157" s="1026"/>
      <c r="U157" s="149"/>
      <c r="V157" s="149"/>
      <c r="X157" s="141"/>
    </row>
    <row r="158" spans="1:28">
      <c r="B158" s="151"/>
      <c r="C158" s="1027"/>
      <c r="D158" s="1028"/>
      <c r="E158" s="1028"/>
      <c r="F158" s="1028"/>
      <c r="G158" s="1028"/>
      <c r="H158" s="1028"/>
      <c r="I158" s="1028"/>
      <c r="J158" s="1028"/>
      <c r="K158" s="1028"/>
      <c r="L158" s="1028"/>
      <c r="M158" s="1028"/>
      <c r="N158" s="1028"/>
      <c r="O158" s="1028"/>
      <c r="P158" s="1028"/>
      <c r="Q158" s="1028"/>
      <c r="R158" s="1028"/>
      <c r="S158" s="1028"/>
      <c r="T158" s="1029"/>
      <c r="U158" s="149"/>
      <c r="V158" s="149"/>
      <c r="X158" s="131"/>
    </row>
    <row r="159" spans="1:28">
      <c r="B159" s="151"/>
      <c r="C159" s="180"/>
      <c r="D159" s="180"/>
      <c r="E159" s="180"/>
      <c r="F159" s="180"/>
      <c r="G159" s="180"/>
      <c r="H159" s="180"/>
      <c r="I159" s="180"/>
      <c r="J159" s="180"/>
      <c r="K159" s="180"/>
      <c r="L159" s="180"/>
      <c r="M159" s="180"/>
      <c r="N159" s="180"/>
      <c r="O159" s="180"/>
      <c r="P159" s="180"/>
      <c r="Q159" s="180"/>
      <c r="R159" s="180"/>
      <c r="S159" s="180"/>
      <c r="T159" s="180"/>
      <c r="U159" s="149"/>
      <c r="V159" s="149"/>
    </row>
    <row r="160" spans="1:28">
      <c r="A160" s="142"/>
      <c r="B160" s="143"/>
      <c r="C160" s="181"/>
      <c r="D160" s="181"/>
      <c r="E160" s="181"/>
      <c r="F160" s="181"/>
      <c r="G160" s="181"/>
      <c r="H160" s="181"/>
      <c r="I160" s="181"/>
      <c r="J160" s="181"/>
      <c r="K160" s="181"/>
      <c r="L160" s="181"/>
      <c r="M160" s="181"/>
      <c r="N160" s="181"/>
      <c r="O160" s="181"/>
      <c r="P160" s="181"/>
      <c r="Q160" s="181"/>
      <c r="R160" s="181"/>
      <c r="S160" s="181"/>
      <c r="T160" s="181"/>
      <c r="U160" s="149"/>
      <c r="V160" s="149"/>
    </row>
    <row r="161" spans="1:28" s="141" customFormat="1" ht="6.75" customHeight="1">
      <c r="B161" s="146"/>
      <c r="C161" s="154"/>
      <c r="D161" s="154"/>
      <c r="E161" s="155"/>
      <c r="F161" s="154"/>
      <c r="G161" s="154"/>
      <c r="H161" s="155"/>
      <c r="I161" s="154"/>
      <c r="J161" s="154"/>
      <c r="K161" s="155"/>
      <c r="L161" s="154"/>
      <c r="M161" s="154"/>
      <c r="N161" s="155"/>
      <c r="O161" s="154"/>
      <c r="P161" s="154"/>
      <c r="Q161" s="155"/>
      <c r="R161" s="154"/>
      <c r="S161" s="154"/>
      <c r="T161" s="155"/>
      <c r="U161" s="149"/>
      <c r="V161" s="149"/>
      <c r="W161" s="136"/>
      <c r="X161" s="136"/>
      <c r="AA161" s="239"/>
      <c r="AB161" s="239"/>
    </row>
    <row r="162" spans="1:28" s="131" customFormat="1" ht="18.75" customHeight="1">
      <c r="B162" s="150" t="str">
        <f>IF($F$1="de",headings!$C$3,IF($F$1="fr",headings!$B$3,headings!$A$3))</f>
        <v>Railway Operator:</v>
      </c>
      <c r="C162" s="156"/>
      <c r="D162" s="156"/>
      <c r="E162" s="156"/>
      <c r="F162" s="1134" t="s">
        <v>329</v>
      </c>
      <c r="G162" s="1134"/>
      <c r="H162" s="1134"/>
      <c r="I162" s="1134"/>
      <c r="J162" s="1134"/>
      <c r="K162" s="157"/>
      <c r="L162" s="157"/>
      <c r="M162" s="157"/>
      <c r="N162" s="157"/>
      <c r="O162" s="157"/>
      <c r="P162" s="157"/>
      <c r="Q162" s="157"/>
      <c r="R162" s="157"/>
      <c r="S162" s="157"/>
      <c r="T162" s="157"/>
      <c r="U162" s="157"/>
      <c r="V162" s="157"/>
      <c r="W162" s="136"/>
      <c r="X162" s="136"/>
      <c r="AA162" s="243"/>
      <c r="AB162" s="243"/>
    </row>
    <row r="163" spans="1:28" ht="6.75" customHeight="1" thickBot="1">
      <c r="B163" s="146"/>
      <c r="C163" s="157"/>
      <c r="D163" s="157"/>
      <c r="E163" s="159"/>
      <c r="F163" s="157"/>
      <c r="G163" s="157"/>
      <c r="H163" s="157"/>
      <c r="I163" s="157"/>
      <c r="J163" s="157"/>
      <c r="K163" s="157"/>
      <c r="L163" s="157"/>
      <c r="M163" s="157"/>
      <c r="N163" s="157"/>
      <c r="O163" s="157"/>
      <c r="P163" s="157"/>
      <c r="Q163" s="157"/>
      <c r="R163" s="157"/>
      <c r="S163" s="157"/>
      <c r="T163" s="160"/>
      <c r="U163" s="149"/>
      <c r="V163" s="149"/>
    </row>
    <row r="164" spans="1:28" ht="15.75" customHeight="1" thickTop="1">
      <c r="A164" s="136" t="str">
        <f>F162&amp;"m01"</f>
        <v>MZ-Tm01</v>
      </c>
      <c r="B164" s="146" t="str">
        <f>IF($F$1="de",headings!$C$6,IF($F$1="fr",headings!$B$6,headings!$A$6))</f>
        <v>January</v>
      </c>
      <c r="C164" s="293">
        <v>110</v>
      </c>
      <c r="D164" s="661">
        <v>-1</v>
      </c>
      <c r="E164" s="656" t="str">
        <f t="shared" ref="E164:E172" si="23">IF(C164&lt;0.001,"",IF(D164=-1,"",D164/C164*100-100))</f>
        <v/>
      </c>
      <c r="F164" s="293">
        <v>12</v>
      </c>
      <c r="G164" s="661">
        <v>-1</v>
      </c>
      <c r="H164" s="656" t="str">
        <f t="shared" ref="H164:H172" si="24">IF(F164&lt;0.001,"",IF(G164=-1,"",G164/F164*100-100))</f>
        <v/>
      </c>
      <c r="I164" s="662">
        <v>-1</v>
      </c>
      <c r="J164" s="663">
        <v>-1</v>
      </c>
      <c r="K164" s="293">
        <v>235</v>
      </c>
      <c r="L164" s="661">
        <v>-1</v>
      </c>
      <c r="M164" s="656" t="str">
        <f t="shared" ref="M164:M172" si="25">IF(K164&lt;0.001,"",IF(L164=-1,"",L164/K164*100-100))</f>
        <v/>
      </c>
      <c r="N164" s="293">
        <v>40</v>
      </c>
      <c r="O164" s="661">
        <v>-1</v>
      </c>
      <c r="P164" s="656" t="str">
        <f t="shared" ref="P164:P172" si="26">IF(N164&lt;0.001,"",IF(O164=-1,"",O164/N164*100-100))</f>
        <v/>
      </c>
      <c r="Q164" s="293">
        <v>235</v>
      </c>
      <c r="R164" s="661">
        <v>-1</v>
      </c>
      <c r="S164" s="656" t="str">
        <f t="shared" ref="S164:S172" si="27">IF(Q164&lt;0.001,"",IF(R164=-1,"",R164/Q164*100-100))</f>
        <v/>
      </c>
      <c r="T164" s="293">
        <v>40</v>
      </c>
      <c r="U164" s="661">
        <v>-1</v>
      </c>
      <c r="V164" s="656" t="str">
        <f t="shared" ref="V164:V172" si="28">IF(T164&lt;0.001,"",IF(U164=-1,"",U164/T164*100-100))</f>
        <v/>
      </c>
    </row>
    <row r="165" spans="1:28" ht="15.75" customHeight="1">
      <c r="A165" s="136" t="str">
        <f>F162&amp;"m02"</f>
        <v>MZ-Tm02</v>
      </c>
      <c r="B165" s="146" t="str">
        <f>IF($F$1="de",headings!$C$7,IF($F$1="fr",headings!$B$7,headings!$A$7))</f>
        <v>February</v>
      </c>
      <c r="C165" s="752">
        <v>109</v>
      </c>
      <c r="D165" s="473">
        <v>-1</v>
      </c>
      <c r="E165" s="657" t="str">
        <f t="shared" si="23"/>
        <v/>
      </c>
      <c r="F165" s="752">
        <v>11</v>
      </c>
      <c r="G165" s="473">
        <v>-1</v>
      </c>
      <c r="H165" s="657" t="str">
        <f t="shared" si="24"/>
        <v/>
      </c>
      <c r="I165" s="653">
        <v>-1</v>
      </c>
      <c r="J165" s="664">
        <v>-1</v>
      </c>
      <c r="K165" s="752">
        <v>219</v>
      </c>
      <c r="L165" s="473">
        <v>-1</v>
      </c>
      <c r="M165" s="657" t="str">
        <f t="shared" si="25"/>
        <v/>
      </c>
      <c r="N165" s="752">
        <v>35</v>
      </c>
      <c r="O165" s="473">
        <v>-1</v>
      </c>
      <c r="P165" s="657" t="str">
        <f t="shared" si="26"/>
        <v/>
      </c>
      <c r="Q165" s="752">
        <v>219</v>
      </c>
      <c r="R165" s="473">
        <v>-1</v>
      </c>
      <c r="S165" s="657" t="str">
        <f t="shared" si="27"/>
        <v/>
      </c>
      <c r="T165" s="752">
        <v>35</v>
      </c>
      <c r="U165" s="473">
        <v>-1</v>
      </c>
      <c r="V165" s="657" t="str">
        <f t="shared" si="28"/>
        <v/>
      </c>
    </row>
    <row r="166" spans="1:28" ht="15.75" customHeight="1" thickBot="1">
      <c r="A166" s="136" t="str">
        <f>F162&amp;"m03"</f>
        <v>MZ-Tm03</v>
      </c>
      <c r="B166" s="146" t="str">
        <f>IF($F$1="de",headings!$C$8,IF($F$1="fr",headings!$B$8,headings!$A$8))</f>
        <v>March</v>
      </c>
      <c r="C166" s="753">
        <v>119</v>
      </c>
      <c r="D166" s="655">
        <v>-1</v>
      </c>
      <c r="E166" s="658" t="str">
        <f t="shared" si="23"/>
        <v/>
      </c>
      <c r="F166" s="753">
        <v>12</v>
      </c>
      <c r="G166" s="655">
        <v>-1</v>
      </c>
      <c r="H166" s="658" t="str">
        <f t="shared" si="24"/>
        <v/>
      </c>
      <c r="I166" s="654">
        <v>-1</v>
      </c>
      <c r="J166" s="665">
        <v>-1</v>
      </c>
      <c r="K166" s="753">
        <v>232</v>
      </c>
      <c r="L166" s="655">
        <v>-1</v>
      </c>
      <c r="M166" s="658" t="str">
        <f t="shared" si="25"/>
        <v/>
      </c>
      <c r="N166" s="753">
        <v>40</v>
      </c>
      <c r="O166" s="655">
        <v>-1</v>
      </c>
      <c r="P166" s="658" t="str">
        <f t="shared" si="26"/>
        <v/>
      </c>
      <c r="Q166" s="753">
        <v>232</v>
      </c>
      <c r="R166" s="655">
        <v>-1</v>
      </c>
      <c r="S166" s="658" t="str">
        <f t="shared" si="27"/>
        <v/>
      </c>
      <c r="T166" s="753">
        <v>40</v>
      </c>
      <c r="U166" s="655">
        <v>-1</v>
      </c>
      <c r="V166" s="658" t="str">
        <f t="shared" si="28"/>
        <v/>
      </c>
    </row>
    <row r="167" spans="1:28" ht="15.75" customHeight="1" thickTop="1">
      <c r="A167" s="136" t="str">
        <f>F162&amp;"m04"</f>
        <v>MZ-Tm04</v>
      </c>
      <c r="B167" s="146" t="str">
        <f>IF($F$1="de",headings!$C$9,IF($F$1="fr",headings!$B$9,headings!$A$9))</f>
        <v>April</v>
      </c>
      <c r="C167" s="293">
        <v>128</v>
      </c>
      <c r="D167" s="473">
        <v>-1</v>
      </c>
      <c r="E167" s="657" t="str">
        <f t="shared" si="23"/>
        <v/>
      </c>
      <c r="F167" s="293">
        <v>13</v>
      </c>
      <c r="G167" s="473">
        <v>-1</v>
      </c>
      <c r="H167" s="657" t="str">
        <f t="shared" si="24"/>
        <v/>
      </c>
      <c r="I167" s="653">
        <v>-1</v>
      </c>
      <c r="J167" s="664">
        <v>-1</v>
      </c>
      <c r="K167" s="293">
        <v>201</v>
      </c>
      <c r="L167" s="473">
        <v>-1</v>
      </c>
      <c r="M167" s="657" t="str">
        <f t="shared" si="25"/>
        <v/>
      </c>
      <c r="N167" s="293">
        <v>35</v>
      </c>
      <c r="O167" s="473">
        <v>-1</v>
      </c>
      <c r="P167" s="657" t="str">
        <f t="shared" si="26"/>
        <v/>
      </c>
      <c r="Q167" s="293">
        <v>201</v>
      </c>
      <c r="R167" s="473">
        <v>-1</v>
      </c>
      <c r="S167" s="657" t="str">
        <f t="shared" si="27"/>
        <v/>
      </c>
      <c r="T167" s="293">
        <v>35</v>
      </c>
      <c r="U167" s="473">
        <v>-1</v>
      </c>
      <c r="V167" s="657" t="str">
        <f t="shared" si="28"/>
        <v/>
      </c>
    </row>
    <row r="168" spans="1:28" ht="15.75" customHeight="1">
      <c r="A168" s="136" t="str">
        <f>F162&amp;"m05"</f>
        <v>MZ-Tm05</v>
      </c>
      <c r="B168" s="146" t="str">
        <f>IF($F$1="de",headings!$C$10,IF($F$1="fr",headings!$B$10,headings!$A$10))</f>
        <v>May</v>
      </c>
      <c r="C168" s="752">
        <v>127</v>
      </c>
      <c r="D168" s="473">
        <v>-1</v>
      </c>
      <c r="E168" s="657" t="str">
        <f t="shared" si="23"/>
        <v/>
      </c>
      <c r="F168" s="752">
        <v>13</v>
      </c>
      <c r="G168" s="473">
        <v>-1</v>
      </c>
      <c r="H168" s="657" t="str">
        <f t="shared" si="24"/>
        <v/>
      </c>
      <c r="I168" s="653">
        <v>-1</v>
      </c>
      <c r="J168" s="664">
        <v>-1</v>
      </c>
      <c r="K168" s="752">
        <v>202</v>
      </c>
      <c r="L168" s="473">
        <v>-1</v>
      </c>
      <c r="M168" s="657" t="str">
        <f t="shared" si="25"/>
        <v/>
      </c>
      <c r="N168" s="752">
        <v>34</v>
      </c>
      <c r="O168" s="473">
        <v>-1</v>
      </c>
      <c r="P168" s="657" t="str">
        <f t="shared" si="26"/>
        <v/>
      </c>
      <c r="Q168" s="752">
        <v>201</v>
      </c>
      <c r="R168" s="473">
        <v>-1</v>
      </c>
      <c r="S168" s="657" t="str">
        <f t="shared" si="27"/>
        <v/>
      </c>
      <c r="T168" s="752">
        <v>33</v>
      </c>
      <c r="U168" s="473">
        <v>-1</v>
      </c>
      <c r="V168" s="657" t="str">
        <f t="shared" si="28"/>
        <v/>
      </c>
    </row>
    <row r="169" spans="1:28" ht="15.75" customHeight="1" thickBot="1">
      <c r="A169" s="136" t="str">
        <f>F162&amp;"m06"</f>
        <v>MZ-Tm06</v>
      </c>
      <c r="B169" s="146" t="str">
        <f>IF($F$1="de",headings!$C$11,IF($F$1="fr",headings!$B$11,headings!$A$11))</f>
        <v>June</v>
      </c>
      <c r="C169" s="753">
        <v>122</v>
      </c>
      <c r="D169" s="655">
        <v>-1</v>
      </c>
      <c r="E169" s="658" t="str">
        <f t="shared" si="23"/>
        <v/>
      </c>
      <c r="F169" s="753">
        <v>12</v>
      </c>
      <c r="G169" s="655">
        <v>-1</v>
      </c>
      <c r="H169" s="658" t="str">
        <f t="shared" si="24"/>
        <v/>
      </c>
      <c r="I169" s="654">
        <v>-1</v>
      </c>
      <c r="J169" s="665">
        <v>-1</v>
      </c>
      <c r="K169" s="753">
        <v>232</v>
      </c>
      <c r="L169" s="655">
        <v>-1</v>
      </c>
      <c r="M169" s="658" t="str">
        <f t="shared" si="25"/>
        <v/>
      </c>
      <c r="N169" s="753">
        <v>40</v>
      </c>
      <c r="O169" s="655">
        <v>-1</v>
      </c>
      <c r="P169" s="658" t="str">
        <f t="shared" si="26"/>
        <v/>
      </c>
      <c r="Q169" s="753">
        <v>229</v>
      </c>
      <c r="R169" s="655">
        <v>-1</v>
      </c>
      <c r="S169" s="658" t="str">
        <f t="shared" si="27"/>
        <v/>
      </c>
      <c r="T169" s="753">
        <v>40</v>
      </c>
      <c r="U169" s="655">
        <v>-1</v>
      </c>
      <c r="V169" s="658" t="str">
        <f t="shared" si="28"/>
        <v/>
      </c>
    </row>
    <row r="170" spans="1:28" ht="15.75" customHeight="1" thickTop="1">
      <c r="A170" s="136" t="str">
        <f>F162&amp;"m07"</f>
        <v>MZ-Tm07</v>
      </c>
      <c r="B170" s="146" t="str">
        <f>IF($F$1="de",headings!$C$12,IF($F$1="fr",headings!$B$12,headings!$A$12))</f>
        <v>July</v>
      </c>
      <c r="C170" s="293">
        <v>118</v>
      </c>
      <c r="D170" s="473">
        <v>-1</v>
      </c>
      <c r="E170" s="657" t="str">
        <f t="shared" si="23"/>
        <v/>
      </c>
      <c r="F170" s="293">
        <v>12</v>
      </c>
      <c r="G170" s="473">
        <v>-1</v>
      </c>
      <c r="H170" s="657" t="str">
        <f t="shared" si="24"/>
        <v/>
      </c>
      <c r="I170" s="653">
        <v>-1</v>
      </c>
      <c r="J170" s="664">
        <v>-1</v>
      </c>
      <c r="K170" s="293">
        <v>248</v>
      </c>
      <c r="L170" s="473">
        <v>-1</v>
      </c>
      <c r="M170" s="657" t="str">
        <f t="shared" si="25"/>
        <v/>
      </c>
      <c r="N170" s="293">
        <v>42</v>
      </c>
      <c r="O170" s="473">
        <v>-1</v>
      </c>
      <c r="P170" s="657" t="str">
        <f t="shared" si="26"/>
        <v/>
      </c>
      <c r="Q170" s="293">
        <v>247</v>
      </c>
      <c r="R170" s="473">
        <v>-1</v>
      </c>
      <c r="S170" s="657" t="str">
        <f t="shared" si="27"/>
        <v/>
      </c>
      <c r="T170" s="293">
        <v>42</v>
      </c>
      <c r="U170" s="473">
        <v>-1</v>
      </c>
      <c r="V170" s="657" t="str">
        <f t="shared" si="28"/>
        <v/>
      </c>
    </row>
    <row r="171" spans="1:28" ht="15.75" customHeight="1">
      <c r="A171" s="136" t="str">
        <f>F162&amp;"m08"</f>
        <v>MZ-Tm08</v>
      </c>
      <c r="B171" s="146" t="str">
        <f>IF($F$1="de",headings!$C$13,IF($F$1="fr",headings!$B$13,headings!$A$13))</f>
        <v>August</v>
      </c>
      <c r="C171" s="752">
        <v>115</v>
      </c>
      <c r="D171" s="473">
        <v>-1</v>
      </c>
      <c r="E171" s="657" t="str">
        <f t="shared" si="23"/>
        <v/>
      </c>
      <c r="F171" s="752">
        <v>12</v>
      </c>
      <c r="G171" s="473">
        <v>-1</v>
      </c>
      <c r="H171" s="657" t="str">
        <f t="shared" si="24"/>
        <v/>
      </c>
      <c r="I171" s="653">
        <v>-1</v>
      </c>
      <c r="J171" s="664">
        <v>-1</v>
      </c>
      <c r="K171" s="752">
        <v>233</v>
      </c>
      <c r="L171" s="473">
        <v>-1</v>
      </c>
      <c r="M171" s="657" t="str">
        <f t="shared" si="25"/>
        <v/>
      </c>
      <c r="N171" s="752">
        <v>39</v>
      </c>
      <c r="O171" s="473">
        <v>-1</v>
      </c>
      <c r="P171" s="657" t="str">
        <f t="shared" si="26"/>
        <v/>
      </c>
      <c r="Q171" s="752">
        <v>232</v>
      </c>
      <c r="R171" s="473">
        <v>-1</v>
      </c>
      <c r="S171" s="657" t="str">
        <f t="shared" si="27"/>
        <v/>
      </c>
      <c r="T171" s="752">
        <v>39</v>
      </c>
      <c r="U171" s="473">
        <v>-1</v>
      </c>
      <c r="V171" s="657" t="str">
        <f t="shared" si="28"/>
        <v/>
      </c>
    </row>
    <row r="172" spans="1:28" ht="15.75" customHeight="1" thickBot="1">
      <c r="A172" s="136" t="str">
        <f>F162&amp;"m09"</f>
        <v>MZ-Tm09</v>
      </c>
      <c r="B172" s="146" t="str">
        <f>IF($F$1="de",headings!$C$14,IF($F$1="fr",headings!$B$14,headings!$A$14))</f>
        <v>September</v>
      </c>
      <c r="C172" s="753">
        <v>119</v>
      </c>
      <c r="D172" s="655">
        <v>-1</v>
      </c>
      <c r="E172" s="658" t="str">
        <f t="shared" si="23"/>
        <v/>
      </c>
      <c r="F172" s="753">
        <v>12</v>
      </c>
      <c r="G172" s="655">
        <v>-1</v>
      </c>
      <c r="H172" s="658" t="str">
        <f t="shared" si="24"/>
        <v/>
      </c>
      <c r="I172" s="654">
        <v>-1</v>
      </c>
      <c r="J172" s="665">
        <v>-1</v>
      </c>
      <c r="K172" s="753">
        <v>220</v>
      </c>
      <c r="L172" s="655">
        <v>-1</v>
      </c>
      <c r="M172" s="658" t="str">
        <f t="shared" si="25"/>
        <v/>
      </c>
      <c r="N172" s="753">
        <v>40</v>
      </c>
      <c r="O172" s="655">
        <v>-1</v>
      </c>
      <c r="P172" s="658" t="str">
        <f t="shared" si="26"/>
        <v/>
      </c>
      <c r="Q172" s="753">
        <v>220</v>
      </c>
      <c r="R172" s="655">
        <v>-1</v>
      </c>
      <c r="S172" s="658" t="str">
        <f t="shared" si="27"/>
        <v/>
      </c>
      <c r="T172" s="753">
        <v>40</v>
      </c>
      <c r="U172" s="655">
        <v>-1</v>
      </c>
      <c r="V172" s="658" t="str">
        <f t="shared" si="28"/>
        <v/>
      </c>
    </row>
    <row r="173" spans="1:28" ht="15.75" customHeight="1" thickTop="1">
      <c r="A173" s="136" t="str">
        <f>F162&amp;"m10"</f>
        <v>MZ-Tm10</v>
      </c>
      <c r="B173" s="146" t="str">
        <f>IF($F$1="de",headings!$C$15,IF($F$1="fr",headings!$B$15,headings!$A$15))</f>
        <v>October</v>
      </c>
      <c r="C173" s="752">
        <v>125</v>
      </c>
      <c r="D173" s="473">
        <v>-1</v>
      </c>
      <c r="E173" s="657" t="str">
        <f>IF(C173&lt;0.001,"",IF(D173=-1,"",D173/C173*100-100))</f>
        <v/>
      </c>
      <c r="F173" s="752">
        <v>13</v>
      </c>
      <c r="G173" s="473">
        <v>-1</v>
      </c>
      <c r="H173" s="657" t="str">
        <f>IF(F173&lt;0.001,"",IF(G173=-1,"",G173/F173*100-100))</f>
        <v/>
      </c>
      <c r="I173" s="653">
        <v>-1</v>
      </c>
      <c r="J173" s="664">
        <v>-1</v>
      </c>
      <c r="K173" s="752">
        <v>219</v>
      </c>
      <c r="L173" s="473">
        <v>-1</v>
      </c>
      <c r="M173" s="657" t="str">
        <f>IF(K173&lt;0.001,"",IF(L173=-1,"",L173/K173*100-100))</f>
        <v/>
      </c>
      <c r="N173" s="752">
        <v>40</v>
      </c>
      <c r="O173" s="473">
        <v>-1</v>
      </c>
      <c r="P173" s="657" t="str">
        <f>IF(N173&lt;0.001,"",IF(O173=-1,"",O173/N173*100-100))</f>
        <v/>
      </c>
      <c r="Q173" s="752">
        <v>218</v>
      </c>
      <c r="R173" s="473">
        <v>-1</v>
      </c>
      <c r="S173" s="657" t="str">
        <f>IF(Q173&lt;0.001,"",IF(R173=-1,"",R173/Q173*100-100))</f>
        <v/>
      </c>
      <c r="T173" s="752">
        <v>40</v>
      </c>
      <c r="U173" s="473">
        <v>-1</v>
      </c>
      <c r="V173" s="657" t="str">
        <f>IF(T173&lt;0.001,"",IF(U173=-1,"",U173/T173*100-100))</f>
        <v/>
      </c>
      <c r="X173" s="137"/>
    </row>
    <row r="174" spans="1:28" ht="15.75" customHeight="1">
      <c r="A174" s="136" t="str">
        <f>F162&amp;"m11"</f>
        <v>MZ-Tm11</v>
      </c>
      <c r="B174" s="146" t="str">
        <f>IF($F$1="de",headings!$C$16,IF($F$1="fr",headings!$B$16,headings!$A$16))</f>
        <v>November</v>
      </c>
      <c r="C174" s="752">
        <v>115</v>
      </c>
      <c r="D174" s="473">
        <v>-1</v>
      </c>
      <c r="E174" s="657" t="str">
        <f>IF(C174&lt;0.001,"",IF(D174=-1,"",D174/C174*100-100))</f>
        <v/>
      </c>
      <c r="F174" s="752">
        <v>11</v>
      </c>
      <c r="G174" s="473">
        <v>-1</v>
      </c>
      <c r="H174" s="657" t="str">
        <f>IF(F174&lt;0.001,"",IF(G174=-1,"",G174/F174*100-100))</f>
        <v/>
      </c>
      <c r="I174" s="653">
        <v>-1</v>
      </c>
      <c r="J174" s="664">
        <v>-1</v>
      </c>
      <c r="K174" s="752">
        <v>308</v>
      </c>
      <c r="L174" s="473">
        <v>-1</v>
      </c>
      <c r="M174" s="657" t="str">
        <f>IF(K174&lt;0.001,"",IF(L174=-1,"",L174/K174*100-100))</f>
        <v/>
      </c>
      <c r="N174" s="752">
        <v>56</v>
      </c>
      <c r="O174" s="473">
        <v>-1</v>
      </c>
      <c r="P174" s="657" t="str">
        <f>IF(N174&lt;0.001,"",IF(O174=-1,"",O174/N174*100-100))</f>
        <v/>
      </c>
      <c r="Q174" s="752">
        <v>307</v>
      </c>
      <c r="R174" s="473">
        <v>-1</v>
      </c>
      <c r="S174" s="657" t="str">
        <f>IF(Q174&lt;0.001,"",IF(R174=-1,"",R174/Q174*100-100))</f>
        <v/>
      </c>
      <c r="T174" s="752">
        <v>55</v>
      </c>
      <c r="U174" s="473">
        <v>-1</v>
      </c>
      <c r="V174" s="657" t="str">
        <f>IF(T174&lt;0.001,"",IF(U174=-1,"",U174/T174*100-100))</f>
        <v/>
      </c>
      <c r="X174" s="137"/>
    </row>
    <row r="175" spans="1:28" ht="15.75" customHeight="1" thickBot="1">
      <c r="A175" s="136" t="str">
        <f>F162&amp;"m12"</f>
        <v>MZ-Tm12</v>
      </c>
      <c r="B175" s="146" t="str">
        <f>IF($F$1="de",headings!$C$17,IF($F$1="fr",headings!$B$17,headings!$A$17))</f>
        <v>December</v>
      </c>
      <c r="C175" s="753">
        <v>114</v>
      </c>
      <c r="D175" s="655">
        <v>-1</v>
      </c>
      <c r="E175" s="658" t="str">
        <f>IF(C175&lt;0.001,"",IF(D175=-1,"",D175/C175*100-100))</f>
        <v/>
      </c>
      <c r="F175" s="753">
        <v>12</v>
      </c>
      <c r="G175" s="655">
        <v>-1</v>
      </c>
      <c r="H175" s="658" t="str">
        <f>IF(F175&lt;0.001,"",IF(G175=-1,"",G175/F175*100-100))</f>
        <v/>
      </c>
      <c r="I175" s="654">
        <v>-1</v>
      </c>
      <c r="J175" s="665">
        <v>-1</v>
      </c>
      <c r="K175" s="753">
        <v>221</v>
      </c>
      <c r="L175" s="655">
        <v>-1</v>
      </c>
      <c r="M175" s="658" t="str">
        <f>IF(K175&lt;0.001,"",IF(L175=-1,"",L175/K175*100-100))</f>
        <v/>
      </c>
      <c r="N175" s="753">
        <v>38</v>
      </c>
      <c r="O175" s="655">
        <v>-1</v>
      </c>
      <c r="P175" s="658" t="str">
        <f>IF(N175&lt;0.001,"",IF(O175=-1,"",O175/N175*100-100))</f>
        <v/>
      </c>
      <c r="Q175" s="753">
        <v>221</v>
      </c>
      <c r="R175" s="655">
        <v>-1</v>
      </c>
      <c r="S175" s="658" t="str">
        <f>IF(Q175&lt;0.001,"",IF(R175=-1,"",R175/Q175*100-100))</f>
        <v/>
      </c>
      <c r="T175" s="753">
        <v>38</v>
      </c>
      <c r="U175" s="655">
        <v>-1</v>
      </c>
      <c r="V175" s="658" t="str">
        <f>IF(T175&lt;0.001,"",IF(U175=-1,"",U175/T175*100-100))</f>
        <v/>
      </c>
      <c r="X175" s="137"/>
    </row>
    <row r="176" spans="1:28" ht="14.4" thickTop="1" thickBot="1">
      <c r="B176" s="146"/>
      <c r="C176" s="146"/>
      <c r="D176" s="146"/>
      <c r="E176" s="146"/>
      <c r="F176" s="146"/>
      <c r="G176" s="146"/>
      <c r="H176" s="146"/>
      <c r="I176" s="146"/>
      <c r="J176" s="146"/>
      <c r="K176" s="146"/>
      <c r="L176" s="146"/>
      <c r="M176" s="146"/>
      <c r="N176" s="146"/>
      <c r="O176" s="146"/>
      <c r="P176" s="146"/>
      <c r="Q176" s="146"/>
      <c r="R176" s="146"/>
      <c r="S176" s="146"/>
      <c r="T176" s="146"/>
      <c r="U176" s="146"/>
      <c r="V176" s="146"/>
      <c r="X176" s="137"/>
    </row>
    <row r="177" spans="1:28" s="137" customFormat="1" ht="15.75" customHeight="1" thickTop="1">
      <c r="A177" s="137" t="str">
        <f>F162&amp;"q1"</f>
        <v>MZ-Tq1</v>
      </c>
      <c r="B177" s="146" t="str">
        <f>IF($F$1="de",headings!$C$31,IF($F$1="fr",headings!$B$31,headings!$A$31))</f>
        <v>Quarter 1</v>
      </c>
      <c r="C177" s="319">
        <f>IF(C166=-1,"-1",C164+C165+C166)</f>
        <v>338</v>
      </c>
      <c r="D177" s="320" t="str">
        <f>IF(D166=-1,"-1",D164+D165+D166)</f>
        <v>-1</v>
      </c>
      <c r="E177" s="666" t="str">
        <f>IF(C166+C167+C168&lt;=0,"",IF(D166=-1,"",D177/C177*100-100))</f>
        <v/>
      </c>
      <c r="F177" s="319">
        <f>IF(F166=-1,"-1",F164+F165+F166)</f>
        <v>35</v>
      </c>
      <c r="G177" s="334" t="str">
        <f>IF(G166=-1,"-1",G164+G165+G166)</f>
        <v>-1</v>
      </c>
      <c r="H177" s="666" t="str">
        <f>IF(F166+F167+F168&lt;=0,"",IF(G166=-1,"",G177/F177*100-100))</f>
        <v/>
      </c>
      <c r="I177" s="320" t="str">
        <f>IF(I166=-1,"-1",I164+I165+I166)</f>
        <v>-1</v>
      </c>
      <c r="J177" s="321" t="str">
        <f>IF(J166=-1,"-1",J164+J165+J166)</f>
        <v>-1</v>
      </c>
      <c r="K177" s="319">
        <f>IF(K166=-1,"-1",K164+K165+K166)</f>
        <v>686</v>
      </c>
      <c r="L177" s="320" t="str">
        <f>IF(L166=-1,"-1",L164+L165+L166)</f>
        <v>-1</v>
      </c>
      <c r="M177" s="666" t="str">
        <f>IF(K166+K167+K168&lt;=0,"",IF(L166=-1,"",L177/K177*100-100))</f>
        <v/>
      </c>
      <c r="N177" s="319">
        <f>IF(N166=-1,"-1",N164+N165+N166)</f>
        <v>115</v>
      </c>
      <c r="O177" s="334" t="str">
        <f>IF(O166=-1,"-1",O164+O165+O166)</f>
        <v>-1</v>
      </c>
      <c r="P177" s="666" t="str">
        <f>IF(N166+N167+N168&lt;=0,"",IF(O166=-1,"",O177/N177*100-100))</f>
        <v/>
      </c>
      <c r="Q177" s="319">
        <f>IF(Q166=-1,"-1",Q164+Q165+Q166)</f>
        <v>686</v>
      </c>
      <c r="R177" s="320" t="str">
        <f>IF(R166=-1,"-1",R164+R165+R166)</f>
        <v>-1</v>
      </c>
      <c r="S177" s="666" t="str">
        <f>IF(Q166+Q167+Q168&lt;=0,"",IF(R166=-1,"",R177/Q177*100-100))</f>
        <v/>
      </c>
      <c r="T177" s="319">
        <f>IF(T166=-1,"-1",T164+T165+T166)</f>
        <v>115</v>
      </c>
      <c r="U177" s="334" t="str">
        <f>IF(U166=-1,"-1",U164+U165+U166)</f>
        <v>-1</v>
      </c>
      <c r="V177" s="666" t="str">
        <f>IF(T166+T167+T168&lt;=0,"",IF(U166=-1,"",U177/T177*100-100))</f>
        <v/>
      </c>
      <c r="X177" s="136"/>
      <c r="AA177" s="244"/>
      <c r="AB177" s="244"/>
    </row>
    <row r="178" spans="1:28" s="137" customFormat="1" ht="15.75" customHeight="1">
      <c r="A178" s="137" t="str">
        <f>F162&amp;"q2"</f>
        <v>MZ-Tq2</v>
      </c>
      <c r="B178" s="146" t="str">
        <f>IF($F$1="de",headings!$C$32,IF($F$1="fr",headings!$B$32,headings!$A$32))</f>
        <v>Quarter 2</v>
      </c>
      <c r="C178" s="322">
        <f>IF(C169=-1,"-1",C167+C168+C169)</f>
        <v>377</v>
      </c>
      <c r="D178" s="323" t="str">
        <f>IF(D169=-1,"-1",D167+D168+D169)</f>
        <v>-1</v>
      </c>
      <c r="E178" s="667" t="str">
        <f>IF(C167+C168+C169&lt;=0,"",IF(D169=-1,"",D178/C178*100-100))</f>
        <v/>
      </c>
      <c r="F178" s="322">
        <f>IF(F169=-1,"-1",F167+F168+F169)</f>
        <v>38</v>
      </c>
      <c r="G178" s="335" t="str">
        <f>IF(G169=-1,"-1",G167+G168+G169)</f>
        <v>-1</v>
      </c>
      <c r="H178" s="667" t="str">
        <f>IF(F167+F168+F169&lt;=0,"",IF(G169=-1,"",G178/F178*100-100))</f>
        <v/>
      </c>
      <c r="I178" s="323" t="str">
        <f>IF(I169=-1,"-1",I167+I168+I169)</f>
        <v>-1</v>
      </c>
      <c r="J178" s="324" t="str">
        <f>IF(J169=-1,"-1",J167+J168+J169)</f>
        <v>-1</v>
      </c>
      <c r="K178" s="322">
        <f>IF(K169=-1,"-1",K167+K168+K169)</f>
        <v>635</v>
      </c>
      <c r="L178" s="323" t="str">
        <f>IF(L169=-1,"-1",L167+L168+L169)</f>
        <v>-1</v>
      </c>
      <c r="M178" s="667" t="str">
        <f>IF(K167+K168+K169&lt;=0,"",IF(L169=-1,"",L178/K178*100-100))</f>
        <v/>
      </c>
      <c r="N178" s="322">
        <f>IF(N169=-1,"-1",N167+N168+N169)</f>
        <v>109</v>
      </c>
      <c r="O178" s="335" t="str">
        <f>IF(O169=-1,"-1",O167+O168+O169)</f>
        <v>-1</v>
      </c>
      <c r="P178" s="667" t="str">
        <f>IF(N167+N168+N169&lt;=0,"",IF(O169=-1,"",O178/N178*100-100))</f>
        <v/>
      </c>
      <c r="Q178" s="322">
        <f>IF(Q169=-1,"-1",Q167+Q168+Q169)</f>
        <v>631</v>
      </c>
      <c r="R178" s="323" t="str">
        <f>IF(R169=-1,"-1",R167+R168+R169)</f>
        <v>-1</v>
      </c>
      <c r="S178" s="667" t="str">
        <f>IF(Q167+Q168+Q169&lt;=0,"",IF(R169=-1,"",R178/Q178*100-100))</f>
        <v/>
      </c>
      <c r="T178" s="322">
        <f>IF(T169=-1,"-1",T167+T168+T169)</f>
        <v>108</v>
      </c>
      <c r="U178" s="335" t="str">
        <f>IF(U169=-1,"-1",U167+U168+U169)</f>
        <v>-1</v>
      </c>
      <c r="V178" s="667" t="str">
        <f>IF(T167+T168+T169&lt;=0,"",IF(U169=-1,"",U178/T178*100-100))</f>
        <v/>
      </c>
      <c r="X178" s="138"/>
      <c r="AA178" s="244"/>
      <c r="AB178" s="244"/>
    </row>
    <row r="179" spans="1:28" s="137" customFormat="1" ht="15.75" customHeight="1">
      <c r="A179" s="137" t="str">
        <f>F162&amp;"q3"</f>
        <v>MZ-Tq3</v>
      </c>
      <c r="B179" s="146" t="str">
        <f>IF($F$1="de",headings!$C$33,IF($F$1="fr",headings!$B$33,headings!$A$33))</f>
        <v>Quarter 3</v>
      </c>
      <c r="C179" s="322">
        <f>IF(C172=-1,"-1",C170+C171+C172)</f>
        <v>352</v>
      </c>
      <c r="D179" s="323" t="str">
        <f>IF(D172=-1,"-1",D170+D171+D172)</f>
        <v>-1</v>
      </c>
      <c r="E179" s="667" t="str">
        <f>IF(C170+C171+C172&lt;=0,"",IF(D172=-1,"",D179/C179*100-100))</f>
        <v/>
      </c>
      <c r="F179" s="322">
        <f>IF(F172=-1,"-1",F170+F171+F172)</f>
        <v>36</v>
      </c>
      <c r="G179" s="323" t="str">
        <f>IF(G172=-1,"-1",G170+G171+G172)</f>
        <v>-1</v>
      </c>
      <c r="H179" s="667" t="str">
        <f>IF(F170+F171+F172&lt;=0,"",IF(G172=-1,"",G179/F179*100-100))</f>
        <v/>
      </c>
      <c r="I179" s="323" t="str">
        <f>IF(I172=-1,"-1",I170+I171+I172)</f>
        <v>-1</v>
      </c>
      <c r="J179" s="324" t="str">
        <f>IF(J172=-1,"-1",J170+J171+J172)</f>
        <v>-1</v>
      </c>
      <c r="K179" s="322">
        <f>IF(K172=-1,"-1",K170+K171+K172)</f>
        <v>701</v>
      </c>
      <c r="L179" s="323" t="str">
        <f>IF(L172=-1,"-1",L170+L171+L172)</f>
        <v>-1</v>
      </c>
      <c r="M179" s="667" t="str">
        <f>IF(K170+K171+K172&lt;=0,"",IF(L172=-1,"",L179/K179*100-100))</f>
        <v/>
      </c>
      <c r="N179" s="322">
        <f>IF(N172=-1,"-1",N170+N171+N172)</f>
        <v>121</v>
      </c>
      <c r="O179" s="323" t="str">
        <f>IF(O172=-1,"-1",O170+O171+O172)</f>
        <v>-1</v>
      </c>
      <c r="P179" s="667" t="str">
        <f>IF(N170+N171+N172&lt;=0,"",IF(O172=-1,"",O179/N179*100-100))</f>
        <v/>
      </c>
      <c r="Q179" s="322">
        <f>IF(Q172=-1,"-1",Q170+Q171+Q172)</f>
        <v>699</v>
      </c>
      <c r="R179" s="323" t="str">
        <f>IF(R172=-1,"-1",R170+R171+R172)</f>
        <v>-1</v>
      </c>
      <c r="S179" s="667" t="str">
        <f>IF(Q170+Q171+Q172&lt;=0,"",IF(R172=-1,"",R179/Q179*100-100))</f>
        <v/>
      </c>
      <c r="T179" s="322">
        <f>IF(T172=-1,"-1",T170+T171+T172)</f>
        <v>121</v>
      </c>
      <c r="U179" s="323" t="str">
        <f>IF(U172=-1,"-1",U170+U171+U172)</f>
        <v>-1</v>
      </c>
      <c r="V179" s="667" t="str">
        <f>IF(T170+T171+T172&lt;=0,"",IF(U172=-1,"",U179/T179*100-100))</f>
        <v/>
      </c>
      <c r="X179" s="136"/>
      <c r="AA179" s="244"/>
      <c r="AB179" s="244"/>
    </row>
    <row r="180" spans="1:28" s="137" customFormat="1" ht="15.75" customHeight="1" thickBot="1">
      <c r="A180" s="137" t="str">
        <f>F162&amp;"q4"</f>
        <v>MZ-Tq4</v>
      </c>
      <c r="B180" s="146" t="str">
        <f>IF($F$1="de",headings!$C$34,IF($F$1="fr",headings!$B$34,headings!$A$34))</f>
        <v>Quarter 4</v>
      </c>
      <c r="C180" s="325">
        <f>IF(C175=-1,"-1",C173+C174+C175)</f>
        <v>354</v>
      </c>
      <c r="D180" s="326" t="str">
        <f>IF(D175=-1,"-1",D173+D174+D175)</f>
        <v>-1</v>
      </c>
      <c r="E180" s="668" t="str">
        <f>IF(C173+C174+C175&lt;=0,"",IF(D175=-1,"",D180/C180*100-100))</f>
        <v/>
      </c>
      <c r="F180" s="325">
        <f>IF(F175=-1,"-1",F173+F174+F175)</f>
        <v>36</v>
      </c>
      <c r="G180" s="326" t="str">
        <f>IF(G175=-1,"-1",G173+G174+G175)</f>
        <v>-1</v>
      </c>
      <c r="H180" s="668" t="str">
        <f>IF(F173+F174+F175&lt;=0,"",IF(G175=-1,"",G180/F180*100-100))</f>
        <v/>
      </c>
      <c r="I180" s="326" t="str">
        <f>IF(I175=-1,"-1",I173+I174+I175)</f>
        <v>-1</v>
      </c>
      <c r="J180" s="327" t="str">
        <f>IF(J175=-1,"-1",J173+J174+J175)</f>
        <v>-1</v>
      </c>
      <c r="K180" s="325">
        <f>IF(K175=-1,"-1",K173+K174+K175)</f>
        <v>748</v>
      </c>
      <c r="L180" s="326" t="str">
        <f>IF(L175=-1,"-1",L173+L174+L175)</f>
        <v>-1</v>
      </c>
      <c r="M180" s="668" t="str">
        <f>IF(K173+K174+K175&lt;=0,"",IF(L175=-1,"",L180/K180*100-100))</f>
        <v/>
      </c>
      <c r="N180" s="325">
        <f>IF(N175=-1,"-1",N173+N174+N175)</f>
        <v>134</v>
      </c>
      <c r="O180" s="326" t="str">
        <f>IF(O175=-1,"-1",O173+O174+O175)</f>
        <v>-1</v>
      </c>
      <c r="P180" s="668" t="str">
        <f>IF(N173+N174+N175&lt;=0,"",IF(O175=-1,"",O180/N180*100-100))</f>
        <v/>
      </c>
      <c r="Q180" s="325">
        <f>IF(Q175=-1,"-1",Q173+Q174+Q175)</f>
        <v>746</v>
      </c>
      <c r="R180" s="326" t="str">
        <f>IF(R175=-1,"-1",R173+R174+R175)</f>
        <v>-1</v>
      </c>
      <c r="S180" s="668" t="str">
        <f>IF(Q173+Q174+Q175&lt;=0,"",IF(R175=-1,"",R180/Q180*100-100))</f>
        <v/>
      </c>
      <c r="T180" s="325">
        <f>IF(T175=-1,"-1",T173+T174+T175)</f>
        <v>133</v>
      </c>
      <c r="U180" s="326" t="str">
        <f>IF(U175=-1,"-1",U173+U174+U175)</f>
        <v>-1</v>
      </c>
      <c r="V180" s="668" t="str">
        <f>IF(T173+T174+T175&lt;=0,"",IF(U175=-1,"",U180/T180*100-100))</f>
        <v/>
      </c>
      <c r="X180" s="136"/>
      <c r="AA180" s="244"/>
      <c r="AB180" s="244"/>
    </row>
    <row r="181" spans="1:28" ht="14.4" thickTop="1" thickBot="1">
      <c r="B181" s="146"/>
      <c r="C181" s="146"/>
      <c r="D181" s="146"/>
      <c r="E181" s="146"/>
      <c r="F181" s="146"/>
      <c r="G181" s="146"/>
      <c r="H181" s="146"/>
      <c r="I181" s="146"/>
      <c r="J181" s="146"/>
      <c r="K181" s="146"/>
      <c r="L181" s="146"/>
      <c r="M181" s="146"/>
      <c r="N181" s="146"/>
      <c r="O181" s="146"/>
      <c r="P181" s="146"/>
      <c r="Q181" s="146"/>
      <c r="R181" s="146"/>
      <c r="S181" s="146"/>
      <c r="T181" s="146"/>
      <c r="U181" s="146"/>
      <c r="V181" s="146"/>
    </row>
    <row r="182" spans="1:28" s="138" customFormat="1" ht="15.75" customHeight="1" thickTop="1" thickBot="1">
      <c r="A182" s="138" t="str">
        <f>F162&amp;"y"</f>
        <v>MZ-Ty</v>
      </c>
      <c r="B182" s="152" t="str">
        <f>IF($F$1="de",headings!$C$35,IF($F$1="fr",headings!$B$35,headings!$A$35))</f>
        <v>Full year</v>
      </c>
      <c r="C182" s="328">
        <f>IF(C175=-1,"-1",SUM(C177:C180))</f>
        <v>1421</v>
      </c>
      <c r="D182" s="414" t="str">
        <f>IF(D175=-1,"-1",SUM(D177:D180))</f>
        <v>-1</v>
      </c>
      <c r="E182" s="659" t="str">
        <f>IF(SUM(C164:C175)&lt;=0,"",IF(D175=-1,"",D182/C182*100-100))</f>
        <v/>
      </c>
      <c r="F182" s="328">
        <f>IF(F175=-1,"-1",SUM(F177:F180))</f>
        <v>145</v>
      </c>
      <c r="G182" s="414" t="str">
        <f>IF(G175=-1,"-1",SUM(G177:G180))</f>
        <v>-1</v>
      </c>
      <c r="H182" s="659" t="str">
        <f>IF(SUM(F164:F175)&lt;=0,"",IF(G175=-1,"",G182/F182*100-100))</f>
        <v/>
      </c>
      <c r="I182" s="329" t="str">
        <f>IF(I175=-1,"-1",SUM(I177:I180))</f>
        <v>-1</v>
      </c>
      <c r="J182" s="330" t="str">
        <f>IF(J175=-1,"-1",SUM(J177:J180))</f>
        <v>-1</v>
      </c>
      <c r="K182" s="328">
        <f>IF(K175=-1,"-1",SUM(K177:K180))</f>
        <v>2770</v>
      </c>
      <c r="L182" s="414" t="str">
        <f>IF(L175=-1,"-1",SUM(L177:L180))</f>
        <v>-1</v>
      </c>
      <c r="M182" s="659" t="str">
        <f>IF(SUM(K164:K175)&lt;=0,"",IF(L175=-1,"",L182/K182*100-100))</f>
        <v/>
      </c>
      <c r="N182" s="328">
        <f>IF(N175=-1,"-1",SUM(N177:N180))</f>
        <v>479</v>
      </c>
      <c r="O182" s="414" t="str">
        <f>IF(O175=-1,"-1",SUM(O177:O180))</f>
        <v>-1</v>
      </c>
      <c r="P182" s="659" t="str">
        <f>IF(SUM(N164:N175)&lt;=0,"",IF(O175=-1,"",O182/N182*100-100))</f>
        <v/>
      </c>
      <c r="Q182" s="328">
        <f>IF(Q175=-1,"-1",SUM(Q177:Q180))</f>
        <v>2762</v>
      </c>
      <c r="R182" s="414" t="str">
        <f>IF(R175=-1,"-1",SUM(R177:R180))</f>
        <v>-1</v>
      </c>
      <c r="S182" s="659" t="str">
        <f>IF(SUM(Q164:Q175)&lt;=0,"",IF(R175=-1,"",R182/Q182*100-100))</f>
        <v/>
      </c>
      <c r="T182" s="328">
        <f>IF(T175=-1,"-1",SUM(T177:T180))</f>
        <v>477</v>
      </c>
      <c r="U182" s="414" t="str">
        <f>IF(U175=-1,"-1",SUM(U177:U180))</f>
        <v>-1</v>
      </c>
      <c r="V182" s="659" t="str">
        <f>IF(SUM(T164:T175)&lt;=0,"",IF(U175=-1,"",U182/T182*100-100))</f>
        <v/>
      </c>
      <c r="X182" s="136"/>
    </row>
    <row r="183" spans="1:28" ht="13.8" thickTop="1">
      <c r="B183" s="147"/>
      <c r="C183" s="180"/>
      <c r="D183" s="180"/>
      <c r="E183" s="180"/>
      <c r="F183" s="180"/>
      <c r="G183" s="180"/>
      <c r="H183" s="180"/>
      <c r="I183" s="180"/>
      <c r="J183" s="180"/>
      <c r="K183" s="180"/>
      <c r="L183" s="180"/>
      <c r="M183" s="180"/>
      <c r="N183" s="180"/>
      <c r="O183" s="180"/>
      <c r="P183" s="180"/>
      <c r="Q183" s="180"/>
      <c r="R183" s="180"/>
      <c r="S183" s="180"/>
      <c r="T183" s="180"/>
      <c r="U183" s="149"/>
      <c r="V183" s="149"/>
    </row>
    <row r="184" spans="1:28">
      <c r="B184" s="147"/>
      <c r="C184" s="180"/>
      <c r="D184" s="180"/>
      <c r="E184" s="180"/>
      <c r="F184" s="180"/>
      <c r="G184" s="180"/>
      <c r="H184" s="180"/>
      <c r="I184" s="180"/>
      <c r="J184" s="180"/>
      <c r="K184" s="180"/>
      <c r="L184" s="180"/>
      <c r="M184" s="180"/>
      <c r="N184" s="180"/>
      <c r="O184" s="180"/>
      <c r="P184" s="180"/>
      <c r="Q184" s="180"/>
      <c r="R184" s="180"/>
      <c r="S184" s="180"/>
      <c r="T184" s="180"/>
      <c r="U184" s="149"/>
      <c r="V184" s="149"/>
    </row>
    <row r="185" spans="1:28">
      <c r="B185" s="152" t="str">
        <f>IF($F$1="de",headings!$C$37,IF($F$1="fr",headings!$B$37,headings!$A$37))</f>
        <v>Comments</v>
      </c>
      <c r="C185" s="1021"/>
      <c r="D185" s="1022"/>
      <c r="E185" s="1022"/>
      <c r="F185" s="1022"/>
      <c r="G185" s="1022"/>
      <c r="H185" s="1022"/>
      <c r="I185" s="1022"/>
      <c r="J185" s="1022"/>
      <c r="K185" s="1022"/>
      <c r="L185" s="1022"/>
      <c r="M185" s="1022"/>
      <c r="N185" s="1022"/>
      <c r="O185" s="1022"/>
      <c r="P185" s="1022"/>
      <c r="Q185" s="1022"/>
      <c r="R185" s="1022"/>
      <c r="S185" s="1022"/>
      <c r="T185" s="1023"/>
      <c r="U185" s="149"/>
      <c r="V185" s="149"/>
    </row>
    <row r="186" spans="1:28">
      <c r="B186" s="151"/>
      <c r="C186" s="1024"/>
      <c r="D186" s="1025"/>
      <c r="E186" s="1025"/>
      <c r="F186" s="1025"/>
      <c r="G186" s="1025"/>
      <c r="H186" s="1025"/>
      <c r="I186" s="1025"/>
      <c r="J186" s="1025"/>
      <c r="K186" s="1025"/>
      <c r="L186" s="1025"/>
      <c r="M186" s="1025"/>
      <c r="N186" s="1025"/>
      <c r="O186" s="1025"/>
      <c r="P186" s="1025"/>
      <c r="Q186" s="1025"/>
      <c r="R186" s="1025"/>
      <c r="S186" s="1025"/>
      <c r="T186" s="1026"/>
      <c r="U186" s="149"/>
      <c r="V186" s="149"/>
    </row>
    <row r="187" spans="1:28">
      <c r="B187" s="151"/>
      <c r="C187" s="1024"/>
      <c r="D187" s="1025"/>
      <c r="E187" s="1025"/>
      <c r="F187" s="1025"/>
      <c r="G187" s="1025"/>
      <c r="H187" s="1025"/>
      <c r="I187" s="1025"/>
      <c r="J187" s="1025"/>
      <c r="K187" s="1025"/>
      <c r="L187" s="1025"/>
      <c r="M187" s="1025"/>
      <c r="N187" s="1025"/>
      <c r="O187" s="1025"/>
      <c r="P187" s="1025"/>
      <c r="Q187" s="1025"/>
      <c r="R187" s="1025"/>
      <c r="S187" s="1025"/>
      <c r="T187" s="1026"/>
      <c r="U187" s="149"/>
      <c r="V187" s="149"/>
      <c r="X187" s="141"/>
    </row>
    <row r="188" spans="1:28">
      <c r="B188" s="151"/>
      <c r="C188" s="1027"/>
      <c r="D188" s="1028"/>
      <c r="E188" s="1028"/>
      <c r="F188" s="1028"/>
      <c r="G188" s="1028"/>
      <c r="H188" s="1028"/>
      <c r="I188" s="1028"/>
      <c r="J188" s="1028"/>
      <c r="K188" s="1028"/>
      <c r="L188" s="1028"/>
      <c r="M188" s="1028"/>
      <c r="N188" s="1028"/>
      <c r="O188" s="1028"/>
      <c r="P188" s="1028"/>
      <c r="Q188" s="1028"/>
      <c r="R188" s="1028"/>
      <c r="S188" s="1028"/>
      <c r="T188" s="1029"/>
      <c r="U188" s="149"/>
      <c r="V188" s="149"/>
      <c r="X188" s="131"/>
    </row>
    <row r="189" spans="1:28">
      <c r="B189" s="151"/>
      <c r="C189" s="180"/>
      <c r="D189" s="180"/>
      <c r="E189" s="180"/>
      <c r="F189" s="180"/>
      <c r="G189" s="180"/>
      <c r="H189" s="180"/>
      <c r="I189" s="180"/>
      <c r="J189" s="180"/>
      <c r="K189" s="180"/>
      <c r="L189" s="180"/>
      <c r="M189" s="180"/>
      <c r="N189" s="180"/>
      <c r="O189" s="180"/>
      <c r="P189" s="180"/>
      <c r="Q189" s="180"/>
      <c r="R189" s="180"/>
      <c r="S189" s="180"/>
      <c r="T189" s="180"/>
      <c r="U189" s="149"/>
      <c r="V189" s="149"/>
    </row>
    <row r="190" spans="1:28">
      <c r="A190" s="142"/>
      <c r="B190" s="143"/>
      <c r="C190" s="181"/>
      <c r="D190" s="181"/>
      <c r="E190" s="181"/>
      <c r="F190" s="181"/>
      <c r="G190" s="181"/>
      <c r="H190" s="181"/>
      <c r="I190" s="181"/>
      <c r="J190" s="181"/>
      <c r="K190" s="181"/>
      <c r="L190" s="181"/>
      <c r="M190" s="181"/>
      <c r="N190" s="181"/>
      <c r="O190" s="181"/>
      <c r="P190" s="181"/>
      <c r="Q190" s="181"/>
      <c r="R190" s="181"/>
      <c r="S190" s="181"/>
      <c r="T190" s="181"/>
      <c r="U190" s="149"/>
      <c r="V190" s="149"/>
    </row>
    <row r="191" spans="1:28" s="141" customFormat="1" ht="6.75" customHeight="1">
      <c r="B191" s="146"/>
      <c r="C191" s="154"/>
      <c r="D191" s="154"/>
      <c r="E191" s="155"/>
      <c r="F191" s="154"/>
      <c r="G191" s="154"/>
      <c r="H191" s="155"/>
      <c r="I191" s="154"/>
      <c r="J191" s="154"/>
      <c r="K191" s="155"/>
      <c r="L191" s="154"/>
      <c r="M191" s="154"/>
      <c r="N191" s="155"/>
      <c r="O191" s="154"/>
      <c r="P191" s="154"/>
      <c r="Q191" s="155"/>
      <c r="R191" s="154"/>
      <c r="S191" s="154"/>
      <c r="T191" s="155"/>
      <c r="U191" s="149"/>
      <c r="V191" s="149"/>
      <c r="X191" s="136"/>
      <c r="AA191" s="239"/>
      <c r="AB191" s="239"/>
    </row>
    <row r="192" spans="1:28" s="131" customFormat="1" ht="17.399999999999999">
      <c r="B192" s="150" t="str">
        <f>IF($F$1="de",headings!$C$3,IF($F$1="fr",headings!$B$3,headings!$A$3))</f>
        <v>Railway Operator:</v>
      </c>
      <c r="C192" s="156"/>
      <c r="D192" s="156"/>
      <c r="E192" s="156"/>
      <c r="F192" s="1134" t="s">
        <v>42</v>
      </c>
      <c r="G192" s="1134"/>
      <c r="H192" s="1134"/>
      <c r="I192" s="1134"/>
      <c r="J192" s="1134"/>
      <c r="K192" s="157"/>
      <c r="L192" s="157"/>
      <c r="M192" s="157"/>
      <c r="N192" s="157"/>
      <c r="O192" s="157"/>
      <c r="P192" s="157"/>
      <c r="Q192" s="158"/>
      <c r="R192" s="158"/>
      <c r="S192" s="158"/>
      <c r="T192" s="158"/>
      <c r="U192" s="149"/>
      <c r="V192" s="149"/>
      <c r="X192" s="136"/>
      <c r="AA192" s="243"/>
      <c r="AB192" s="243"/>
    </row>
    <row r="193" spans="1:28" ht="6.75" customHeight="1" thickBot="1">
      <c r="B193" s="146"/>
      <c r="C193" s="157"/>
      <c r="D193" s="157"/>
      <c r="E193" s="159"/>
      <c r="F193" s="157"/>
      <c r="G193" s="157"/>
      <c r="H193" s="157"/>
      <c r="I193" s="157"/>
      <c r="J193" s="157"/>
      <c r="K193" s="157"/>
      <c r="L193" s="157"/>
      <c r="M193" s="157"/>
      <c r="N193" s="157"/>
      <c r="O193" s="157"/>
      <c r="P193" s="157"/>
      <c r="Q193" s="157"/>
      <c r="R193" s="157"/>
      <c r="S193" s="157"/>
      <c r="T193" s="160"/>
      <c r="U193" s="149"/>
      <c r="V193" s="149"/>
    </row>
    <row r="194" spans="1:28" ht="15.75" customHeight="1" thickTop="1">
      <c r="A194" s="136" t="str">
        <f>F192&amp;"m01"</f>
        <v>CFLm01</v>
      </c>
      <c r="B194" s="146" t="str">
        <f>IF($F$1="de",headings!$C$6,IF($F$1="fr",headings!$B$6,headings!$A$6))</f>
        <v>January</v>
      </c>
      <c r="C194" s="610">
        <v>1687</v>
      </c>
      <c r="D194" s="661">
        <v>1768</v>
      </c>
      <c r="E194" s="656">
        <f t="shared" ref="E194:E205" si="29">IF(C194&lt;0.001,"",IF(D194=-1,"",D194/C194*100-100))</f>
        <v>4.8014226437463066</v>
      </c>
      <c r="F194" s="610">
        <v>32</v>
      </c>
      <c r="G194" s="661">
        <v>33</v>
      </c>
      <c r="H194" s="656">
        <f t="shared" ref="H194:H205" si="30">IF(F194&lt;0.001,"",IF(G194=-1,"",G194/F194*100-100))</f>
        <v>3.125</v>
      </c>
      <c r="I194" s="662">
        <v>31</v>
      </c>
      <c r="J194" s="663">
        <v>2</v>
      </c>
      <c r="K194" s="157"/>
      <c r="L194" s="157"/>
      <c r="M194" s="157"/>
      <c r="N194" s="157"/>
      <c r="O194" s="157"/>
      <c r="P194" s="157"/>
      <c r="Q194" s="157"/>
      <c r="R194" s="157"/>
      <c r="S194" s="157"/>
      <c r="T194" s="157"/>
      <c r="U194" s="149"/>
      <c r="V194" s="149"/>
    </row>
    <row r="195" spans="1:28" ht="15.75" customHeight="1">
      <c r="A195" s="136" t="str">
        <f>F192&amp;"m02"</f>
        <v>CFLm02</v>
      </c>
      <c r="B195" s="146" t="str">
        <f>IF($F$1="de",headings!$C$7,IF($F$1="fr",headings!$B$7,headings!$A$7))</f>
        <v>February</v>
      </c>
      <c r="C195" s="613">
        <v>1470</v>
      </c>
      <c r="D195" s="473">
        <v>1592</v>
      </c>
      <c r="E195" s="657">
        <f t="shared" si="29"/>
        <v>8.2993197278911452</v>
      </c>
      <c r="F195" s="613">
        <v>28</v>
      </c>
      <c r="G195" s="473">
        <v>30</v>
      </c>
      <c r="H195" s="657">
        <f t="shared" si="30"/>
        <v>7.1428571428571388</v>
      </c>
      <c r="I195" s="653">
        <v>28</v>
      </c>
      <c r="J195" s="664">
        <v>2</v>
      </c>
      <c r="K195" s="157"/>
      <c r="L195" s="157"/>
      <c r="M195" s="157"/>
      <c r="N195" s="157"/>
      <c r="O195" s="157"/>
      <c r="P195" s="157"/>
      <c r="Q195" s="157"/>
      <c r="R195" s="157"/>
      <c r="S195" s="157"/>
      <c r="T195" s="157"/>
      <c r="U195" s="149"/>
      <c r="V195" s="149"/>
    </row>
    <row r="196" spans="1:28" ht="15.75" customHeight="1" thickBot="1">
      <c r="A196" s="136" t="str">
        <f>F192&amp;"m03"</f>
        <v>CFLm03</v>
      </c>
      <c r="B196" s="146" t="str">
        <f>IF($F$1="de",headings!$C$8,IF($F$1="fr",headings!$B$8,headings!$A$8))</f>
        <v>March</v>
      </c>
      <c r="C196" s="613">
        <v>1738</v>
      </c>
      <c r="D196" s="655">
        <v>1817</v>
      </c>
      <c r="E196" s="658">
        <f t="shared" si="29"/>
        <v>4.5454545454545467</v>
      </c>
      <c r="F196" s="613">
        <v>34</v>
      </c>
      <c r="G196" s="655">
        <v>34</v>
      </c>
      <c r="H196" s="658">
        <f t="shared" si="30"/>
        <v>0</v>
      </c>
      <c r="I196" s="654">
        <v>31</v>
      </c>
      <c r="J196" s="665">
        <v>3</v>
      </c>
      <c r="K196" s="157"/>
      <c r="L196" s="157"/>
      <c r="M196" s="157"/>
      <c r="N196" s="157"/>
      <c r="O196" s="157"/>
      <c r="P196" s="157"/>
      <c r="Q196" s="157"/>
      <c r="R196" s="157"/>
      <c r="S196" s="157"/>
      <c r="T196" s="157"/>
      <c r="U196" s="149"/>
      <c r="V196" s="149"/>
    </row>
    <row r="197" spans="1:28" ht="15.75" customHeight="1" thickTop="1">
      <c r="A197" s="136" t="str">
        <f>F192&amp;"m04"</f>
        <v>CFLm04</v>
      </c>
      <c r="B197" s="146" t="str">
        <f>IF($F$1="de",headings!$C$9,IF($F$1="fr",headings!$B$9,headings!$A$9))</f>
        <v>April</v>
      </c>
      <c r="C197" s="610">
        <v>1484</v>
      </c>
      <c r="D197" s="473">
        <v>1554</v>
      </c>
      <c r="E197" s="657">
        <f t="shared" si="29"/>
        <v>4.7169811320754889</v>
      </c>
      <c r="F197" s="610">
        <v>29</v>
      </c>
      <c r="G197" s="473">
        <v>30</v>
      </c>
      <c r="H197" s="657">
        <f t="shared" si="30"/>
        <v>3.448275862068968</v>
      </c>
      <c r="I197" s="653">
        <v>27</v>
      </c>
      <c r="J197" s="664">
        <v>3</v>
      </c>
      <c r="K197" s="157"/>
      <c r="L197" s="157"/>
      <c r="M197" s="157"/>
      <c r="N197" s="157"/>
      <c r="O197" s="157"/>
      <c r="P197" s="157"/>
      <c r="Q197" s="157"/>
      <c r="R197" s="157"/>
      <c r="S197" s="157"/>
      <c r="T197" s="157"/>
      <c r="U197" s="149"/>
      <c r="V197" s="149"/>
    </row>
    <row r="198" spans="1:28" ht="15.75" customHeight="1">
      <c r="A198" s="136" t="str">
        <f>F192&amp;"m05"</f>
        <v>CFLm05</v>
      </c>
      <c r="B198" s="146" t="str">
        <f>IF($F$1="de",headings!$C$10,IF($F$1="fr",headings!$B$10,headings!$A$10))</f>
        <v>May</v>
      </c>
      <c r="C198" s="613">
        <v>1640</v>
      </c>
      <c r="D198" s="473">
        <v>1618</v>
      </c>
      <c r="E198" s="657">
        <v>-1.3414634146341484</v>
      </c>
      <c r="F198" s="613">
        <v>32</v>
      </c>
      <c r="G198" s="473">
        <v>31</v>
      </c>
      <c r="H198" s="657">
        <v>-3.125</v>
      </c>
      <c r="I198" s="653">
        <v>29</v>
      </c>
      <c r="J198" s="664">
        <v>2</v>
      </c>
      <c r="K198" s="157"/>
      <c r="L198" s="157"/>
      <c r="M198" s="157"/>
      <c r="N198" s="157"/>
      <c r="O198" s="157"/>
      <c r="P198" s="157"/>
      <c r="Q198" s="157"/>
      <c r="R198" s="157"/>
      <c r="S198" s="157"/>
      <c r="T198" s="157"/>
      <c r="U198" s="149"/>
      <c r="V198" s="149"/>
    </row>
    <row r="199" spans="1:28" ht="15.75" customHeight="1" thickBot="1">
      <c r="A199" s="136" t="str">
        <f>F192&amp;"m06"</f>
        <v>CFLm06</v>
      </c>
      <c r="B199" s="146" t="str">
        <f>IF($F$1="de",headings!$C$11,IF($F$1="fr",headings!$B$11,headings!$A$11))</f>
        <v>June</v>
      </c>
      <c r="C199" s="613">
        <v>1493</v>
      </c>
      <c r="D199" s="655">
        <v>1696</v>
      </c>
      <c r="E199" s="658">
        <v>13.596784996651053</v>
      </c>
      <c r="F199" s="613">
        <v>28</v>
      </c>
      <c r="G199" s="655">
        <v>32</v>
      </c>
      <c r="H199" s="658">
        <v>14.285714285714278</v>
      </c>
      <c r="I199" s="654">
        <v>30</v>
      </c>
      <c r="J199" s="665">
        <v>2</v>
      </c>
      <c r="K199" s="157"/>
      <c r="L199" s="157"/>
      <c r="M199" s="157"/>
      <c r="N199" s="157"/>
      <c r="O199" s="157"/>
      <c r="P199" s="157"/>
      <c r="Q199" s="157"/>
      <c r="R199" s="157"/>
      <c r="S199" s="157"/>
      <c r="T199" s="157"/>
      <c r="U199" s="149"/>
      <c r="V199" s="149"/>
    </row>
    <row r="200" spans="1:28" ht="15.75" customHeight="1" thickTop="1">
      <c r="A200" s="136" t="str">
        <f>F192&amp;"m07"</f>
        <v>CFLm07</v>
      </c>
      <c r="B200" s="146" t="str">
        <f>IF($F$1="de",headings!$C$12,IF($F$1="fr",headings!$B$12,headings!$A$12))</f>
        <v>July</v>
      </c>
      <c r="C200" s="610">
        <v>1438</v>
      </c>
      <c r="D200" s="473">
        <v>-1</v>
      </c>
      <c r="E200" s="657" t="str">
        <f t="shared" si="29"/>
        <v/>
      </c>
      <c r="F200" s="610">
        <v>27</v>
      </c>
      <c r="G200" s="473">
        <v>-1</v>
      </c>
      <c r="H200" s="657" t="str">
        <f t="shared" si="30"/>
        <v/>
      </c>
      <c r="I200" s="653">
        <v>-1</v>
      </c>
      <c r="J200" s="664">
        <v>-1</v>
      </c>
      <c r="K200" s="157"/>
      <c r="L200" s="157"/>
      <c r="M200" s="157"/>
      <c r="N200" s="157"/>
      <c r="O200" s="157"/>
      <c r="P200" s="157"/>
      <c r="Q200" s="157"/>
      <c r="R200" s="157"/>
      <c r="S200" s="157"/>
      <c r="T200" s="157"/>
      <c r="U200" s="149"/>
      <c r="V200" s="149"/>
    </row>
    <row r="201" spans="1:28" ht="15.75" customHeight="1">
      <c r="A201" s="136" t="str">
        <f>F192&amp;"m08"</f>
        <v>CFLm08</v>
      </c>
      <c r="B201" s="146" t="str">
        <f>IF($F$1="de",headings!$C$13,IF($F$1="fr",headings!$B$13,headings!$A$13))</f>
        <v>August</v>
      </c>
      <c r="C201" s="613">
        <v>1237</v>
      </c>
      <c r="D201" s="473">
        <v>-1</v>
      </c>
      <c r="E201" s="657" t="str">
        <f t="shared" si="29"/>
        <v/>
      </c>
      <c r="F201" s="613">
        <v>23</v>
      </c>
      <c r="G201" s="473">
        <v>-1</v>
      </c>
      <c r="H201" s="657" t="str">
        <f t="shared" si="30"/>
        <v/>
      </c>
      <c r="I201" s="653">
        <v>-1</v>
      </c>
      <c r="J201" s="664">
        <v>-1</v>
      </c>
      <c r="K201" s="157"/>
      <c r="L201" s="157"/>
      <c r="M201" s="157"/>
      <c r="N201" s="157"/>
      <c r="O201" s="157"/>
      <c r="P201" s="157"/>
      <c r="Q201" s="157"/>
      <c r="R201" s="157"/>
      <c r="S201" s="157"/>
      <c r="T201" s="157"/>
      <c r="U201" s="149"/>
      <c r="V201" s="149"/>
    </row>
    <row r="202" spans="1:28" ht="15.75" customHeight="1" thickBot="1">
      <c r="A202" s="136" t="str">
        <f>F192&amp;"m09"</f>
        <v>CFLm09</v>
      </c>
      <c r="B202" s="146" t="str">
        <f>IF($F$1="de",headings!$C$14,IF($F$1="fr",headings!$B$14,headings!$A$14))</f>
        <v>September</v>
      </c>
      <c r="C202" s="613">
        <v>1440</v>
      </c>
      <c r="D202" s="655">
        <v>-1</v>
      </c>
      <c r="E202" s="658" t="str">
        <f t="shared" si="29"/>
        <v/>
      </c>
      <c r="F202" s="617">
        <v>28</v>
      </c>
      <c r="G202" s="655">
        <v>-1</v>
      </c>
      <c r="H202" s="658" t="str">
        <f t="shared" si="30"/>
        <v/>
      </c>
      <c r="I202" s="654">
        <v>-1</v>
      </c>
      <c r="J202" s="665">
        <v>-1</v>
      </c>
      <c r="K202" s="157"/>
      <c r="L202" s="157"/>
      <c r="M202" s="157"/>
      <c r="N202" s="157"/>
      <c r="O202" s="157"/>
      <c r="P202" s="157"/>
      <c r="Q202" s="157"/>
      <c r="R202" s="157"/>
      <c r="S202" s="157"/>
      <c r="T202" s="157"/>
      <c r="U202" s="149"/>
      <c r="V202" s="149"/>
    </row>
    <row r="203" spans="1:28" ht="15.75" customHeight="1" thickTop="1">
      <c r="A203" s="136" t="str">
        <f>F192&amp;"m10"</f>
        <v>CFLm10</v>
      </c>
      <c r="B203" s="146" t="str">
        <f>IF($F$1="de",headings!$C$15,IF($F$1="fr",headings!$B$15,headings!$A$15))</f>
        <v>October</v>
      </c>
      <c r="C203" s="610">
        <v>1531</v>
      </c>
      <c r="D203" s="473">
        <v>-1</v>
      </c>
      <c r="E203" s="657" t="str">
        <f t="shared" si="29"/>
        <v/>
      </c>
      <c r="F203" s="613">
        <v>29</v>
      </c>
      <c r="G203" s="473">
        <v>-1</v>
      </c>
      <c r="H203" s="657" t="str">
        <f t="shared" si="30"/>
        <v/>
      </c>
      <c r="I203" s="653">
        <v>-1</v>
      </c>
      <c r="J203" s="664">
        <v>-1</v>
      </c>
      <c r="K203" s="157"/>
      <c r="L203" s="157"/>
      <c r="M203" s="157"/>
      <c r="N203" s="157"/>
      <c r="O203" s="157"/>
      <c r="P203" s="157"/>
      <c r="Q203" s="157"/>
      <c r="R203" s="157"/>
      <c r="S203" s="157"/>
      <c r="T203" s="157"/>
      <c r="U203" s="149"/>
      <c r="V203" s="149"/>
      <c r="X203" s="137"/>
    </row>
    <row r="204" spans="1:28" ht="15.75" customHeight="1">
      <c r="A204" s="136" t="str">
        <f>F192&amp;"m11"</f>
        <v>CFLm11</v>
      </c>
      <c r="B204" s="146" t="str">
        <f>IF($F$1="de",headings!$C$16,IF($F$1="fr",headings!$B$16,headings!$A$16))</f>
        <v>November</v>
      </c>
      <c r="C204" s="613">
        <v>1501</v>
      </c>
      <c r="D204" s="473">
        <v>-1</v>
      </c>
      <c r="E204" s="657" t="str">
        <f t="shared" si="29"/>
        <v/>
      </c>
      <c r="F204" s="613">
        <v>29</v>
      </c>
      <c r="G204" s="473">
        <v>-1</v>
      </c>
      <c r="H204" s="657" t="str">
        <f t="shared" si="30"/>
        <v/>
      </c>
      <c r="I204" s="653">
        <v>-1</v>
      </c>
      <c r="J204" s="664">
        <v>-1</v>
      </c>
      <c r="K204" s="157"/>
      <c r="L204" s="157"/>
      <c r="M204" s="157"/>
      <c r="N204" s="157"/>
      <c r="O204" s="157"/>
      <c r="P204" s="157"/>
      <c r="Q204" s="157"/>
      <c r="R204" s="157"/>
      <c r="S204" s="157"/>
      <c r="T204" s="157"/>
      <c r="U204" s="149"/>
      <c r="V204" s="149"/>
      <c r="X204" s="137"/>
    </row>
    <row r="205" spans="1:28" ht="15.75" customHeight="1" thickBot="1">
      <c r="A205" s="136" t="str">
        <f>F192&amp;"m12"</f>
        <v>CFLm12</v>
      </c>
      <c r="B205" s="146" t="str">
        <f>IF($F$1="de",headings!$C$17,IF($F$1="fr",headings!$B$17,headings!$A$17))</f>
        <v>December</v>
      </c>
      <c r="C205" s="617">
        <v>1541</v>
      </c>
      <c r="D205" s="655">
        <v>-1</v>
      </c>
      <c r="E205" s="658" t="str">
        <f t="shared" si="29"/>
        <v/>
      </c>
      <c r="F205" s="617">
        <v>30</v>
      </c>
      <c r="G205" s="655">
        <v>-1</v>
      </c>
      <c r="H205" s="658" t="str">
        <f t="shared" si="30"/>
        <v/>
      </c>
      <c r="I205" s="654">
        <v>-1</v>
      </c>
      <c r="J205" s="665">
        <v>-1</v>
      </c>
      <c r="K205" s="157"/>
      <c r="L205" s="157"/>
      <c r="M205" s="157"/>
      <c r="N205" s="157"/>
      <c r="O205" s="157"/>
      <c r="P205" s="157"/>
      <c r="Q205" s="157"/>
      <c r="R205" s="157"/>
      <c r="S205" s="157"/>
      <c r="T205" s="157"/>
      <c r="U205" s="149"/>
      <c r="V205" s="149"/>
      <c r="X205" s="137"/>
    </row>
    <row r="206" spans="1:28" ht="14.4" thickTop="1" thickBot="1">
      <c r="B206" s="146"/>
      <c r="C206" s="146"/>
      <c r="D206" s="146"/>
      <c r="E206" s="146"/>
      <c r="F206" s="146"/>
      <c r="G206" s="146"/>
      <c r="H206" s="146"/>
      <c r="I206" s="146"/>
      <c r="J206" s="146"/>
      <c r="K206" s="146"/>
      <c r="L206" s="146"/>
      <c r="M206" s="157"/>
      <c r="N206" s="157"/>
      <c r="O206" s="157"/>
      <c r="P206" s="157"/>
      <c r="Q206" s="157"/>
      <c r="R206" s="157"/>
      <c r="S206" s="157"/>
      <c r="T206" s="157"/>
      <c r="U206" s="149"/>
      <c r="V206" s="149"/>
      <c r="X206" s="137"/>
    </row>
    <row r="207" spans="1:28" s="137" customFormat="1" ht="15.75" customHeight="1" thickTop="1">
      <c r="A207" s="137" t="str">
        <f>F192&amp;"q1"</f>
        <v>CFLq1</v>
      </c>
      <c r="B207" s="362" t="str">
        <f>IF($F$1="de",headings!$C$31,IF($F$1="fr",headings!$B$31,headings!$A$31))</f>
        <v>Quarter 1</v>
      </c>
      <c r="C207" s="319">
        <f>IF(C196=-1,"-1",C194+C195+C196)</f>
        <v>4895</v>
      </c>
      <c r="D207" s="320">
        <f>IF(D196=-1,"-1",D194+D195+D196)</f>
        <v>5177</v>
      </c>
      <c r="E207" s="666">
        <f>IF(C196+C197+C198&lt;=0,"",IF(D196=-1,"",D207/C207*100-100))</f>
        <v>5.7609805924412569</v>
      </c>
      <c r="F207" s="319">
        <f>IF(F196=-1,"-1",F194+F195+F196)</f>
        <v>94</v>
      </c>
      <c r="G207" s="334">
        <f>IF(G196=-1,"-1",G194+G195+G196)</f>
        <v>97</v>
      </c>
      <c r="H207" s="666">
        <f>IF(F196+F197+F198&lt;=0,"",IF(G196=-1,"",G207/F207*100-100))</f>
        <v>3.1914893617021249</v>
      </c>
      <c r="I207" s="320">
        <f>IF(I196=-1,"-1",I194+I195+I196)</f>
        <v>90</v>
      </c>
      <c r="J207" s="321">
        <f>IF(J196=-1,"-1",J194+J195+J196)</f>
        <v>7</v>
      </c>
      <c r="K207" s="157"/>
      <c r="L207" s="157"/>
      <c r="M207" s="157"/>
      <c r="N207" s="157"/>
      <c r="O207" s="157"/>
      <c r="P207" s="157"/>
      <c r="Q207" s="157"/>
      <c r="R207" s="157"/>
      <c r="S207" s="157"/>
      <c r="T207" s="157"/>
      <c r="U207" s="149"/>
      <c r="V207" s="149"/>
      <c r="X207" s="136"/>
      <c r="AA207" s="244"/>
      <c r="AB207" s="244"/>
    </row>
    <row r="208" spans="1:28" s="137" customFormat="1" ht="15.75" customHeight="1">
      <c r="A208" s="137" t="str">
        <f>F192&amp;"q2"</f>
        <v>CFLq2</v>
      </c>
      <c r="B208" s="362" t="str">
        <f>IF($F$1="de",headings!$C$32,IF($F$1="fr",headings!$B$32,headings!$A$32))</f>
        <v>Quarter 2</v>
      </c>
      <c r="C208" s="322">
        <f>IF(C199=-1,"-1",C197+C198+C199)</f>
        <v>4617</v>
      </c>
      <c r="D208" s="323">
        <f>IF(D199=-1,"-1",D197+D198+D199)</f>
        <v>4868</v>
      </c>
      <c r="E208" s="667">
        <f>IF(C197+C198+C199&lt;=0,"",IF(D199=-1,"",D208/C208*100-100))</f>
        <v>5.4364305826294128</v>
      </c>
      <c r="F208" s="322">
        <f>IF(F199=-1,"-1",F197+F198+F199)</f>
        <v>89</v>
      </c>
      <c r="G208" s="335">
        <f>IF(G199=-1,"-1",G197+G198+G199)</f>
        <v>93</v>
      </c>
      <c r="H208" s="667">
        <f>IF(F197+F198+F199&lt;=0,"",IF(G199=-1,"",G208/F208*100-100))</f>
        <v>4.4943820224719246</v>
      </c>
      <c r="I208" s="323">
        <f>IF(I199=-1,"-1",I197+I198+I199)</f>
        <v>86</v>
      </c>
      <c r="J208" s="324">
        <f>IF(J199=-1,"-1",J197+J198+J199)</f>
        <v>7</v>
      </c>
      <c r="K208" s="157"/>
      <c r="L208" s="157"/>
      <c r="M208" s="157"/>
      <c r="N208" s="157"/>
      <c r="O208" s="157"/>
      <c r="P208" s="157"/>
      <c r="Q208" s="157"/>
      <c r="R208" s="157"/>
      <c r="S208" s="157"/>
      <c r="T208" s="157"/>
      <c r="U208" s="149"/>
      <c r="V208" s="149"/>
      <c r="X208" s="138"/>
      <c r="AA208" s="244"/>
      <c r="AB208" s="244"/>
    </row>
    <row r="209" spans="1:28" s="137" customFormat="1" ht="15.75" customHeight="1">
      <c r="A209" s="137" t="str">
        <f>F192&amp;"q3"</f>
        <v>CFLq3</v>
      </c>
      <c r="B209" s="362" t="str">
        <f>IF($F$1="de",headings!$C$33,IF($F$1="fr",headings!$B$33,headings!$A$33))</f>
        <v>Quarter 3</v>
      </c>
      <c r="C209" s="322">
        <f>IF(C202=-1,"-1",C200+C201+C202)</f>
        <v>4115</v>
      </c>
      <c r="D209" s="323" t="str">
        <f>IF(D202=-1,"-1",D200+D201+D202)</f>
        <v>-1</v>
      </c>
      <c r="E209" s="667" t="str">
        <f>IF(C200+C201+C202&lt;=0,"",IF(D202=-1,"",D209/C209*100-100))</f>
        <v/>
      </c>
      <c r="F209" s="322">
        <f>IF(F202=-1,"-1",F200+F201+F202)</f>
        <v>78</v>
      </c>
      <c r="G209" s="323" t="str">
        <f>IF(G202=-1,"-1",G200+G201+G202)</f>
        <v>-1</v>
      </c>
      <c r="H209" s="667" t="str">
        <f>IF(F200+F201+F202&lt;=0,"",IF(G202=-1,"",G209/F209*100-100))</f>
        <v/>
      </c>
      <c r="I209" s="323" t="str">
        <f>IF(I202=-1,"-1",I200+I201+I202)</f>
        <v>-1</v>
      </c>
      <c r="J209" s="324" t="str">
        <f>IF(J202=-1,"-1",J200+J201+J202)</f>
        <v>-1</v>
      </c>
      <c r="K209" s="157"/>
      <c r="L209" s="157"/>
      <c r="M209" s="157"/>
      <c r="N209" s="157"/>
      <c r="O209" s="157"/>
      <c r="P209" s="157"/>
      <c r="Q209" s="157"/>
      <c r="R209" s="157"/>
      <c r="S209" s="157"/>
      <c r="T209" s="157"/>
      <c r="U209" s="149"/>
      <c r="V209" s="149"/>
      <c r="X209" s="136"/>
      <c r="AA209" s="244"/>
      <c r="AB209" s="244"/>
    </row>
    <row r="210" spans="1:28" s="137" customFormat="1" ht="15.75" customHeight="1" thickBot="1">
      <c r="A210" s="137" t="str">
        <f>F192&amp;"q4"</f>
        <v>CFLq4</v>
      </c>
      <c r="B210" s="362" t="str">
        <f>IF($F$1="de",headings!$C$34,IF($F$1="fr",headings!$B$34,headings!$A$34))</f>
        <v>Quarter 4</v>
      </c>
      <c r="C210" s="325">
        <f>IF(C205=-1,"-1",C203+C204+C205)</f>
        <v>4573</v>
      </c>
      <c r="D210" s="326" t="str">
        <f>IF(D205=-1,"-1",D203+D204+D205)</f>
        <v>-1</v>
      </c>
      <c r="E210" s="668" t="str">
        <f>IF(C203+C204+C205&lt;=0,"",IF(D205=-1,"",D210/C210*100-100))</f>
        <v/>
      </c>
      <c r="F210" s="325">
        <f>IF(F205=-1,"-1",F203+F204+F205)</f>
        <v>88</v>
      </c>
      <c r="G210" s="326" t="str">
        <f>IF(G205=-1,"-1",G203+G204+G205)</f>
        <v>-1</v>
      </c>
      <c r="H210" s="668" t="str">
        <f>IF(F203+F204+F205&lt;=0,"",IF(G205=-1,"",G210/F210*100-100))</f>
        <v/>
      </c>
      <c r="I210" s="326" t="str">
        <f>IF(I205=-1,"-1",I203+I204+I205)</f>
        <v>-1</v>
      </c>
      <c r="J210" s="327" t="str">
        <f>IF(J205=-1,"-1",J203+J204+J205)</f>
        <v>-1</v>
      </c>
      <c r="K210" s="157"/>
      <c r="L210" s="157"/>
      <c r="M210" s="157"/>
      <c r="N210" s="157"/>
      <c r="O210" s="157"/>
      <c r="P210" s="157"/>
      <c r="Q210" s="157"/>
      <c r="R210" s="157"/>
      <c r="S210" s="157"/>
      <c r="T210" s="157"/>
      <c r="U210" s="149"/>
      <c r="V210" s="149"/>
      <c r="X210" s="136"/>
      <c r="AA210" s="244"/>
      <c r="AB210" s="244"/>
    </row>
    <row r="211" spans="1:28" ht="14.4" thickTop="1" thickBot="1">
      <c r="B211" s="146"/>
      <c r="C211" s="146"/>
      <c r="D211" s="146"/>
      <c r="E211" s="146"/>
      <c r="F211" s="146"/>
      <c r="G211" s="146"/>
      <c r="H211" s="146"/>
      <c r="I211" s="146"/>
      <c r="J211" s="146"/>
      <c r="K211" s="146"/>
      <c r="L211" s="157"/>
      <c r="M211" s="157"/>
      <c r="N211" s="157"/>
      <c r="O211" s="157"/>
      <c r="P211" s="157"/>
      <c r="Q211" s="157"/>
      <c r="R211" s="157"/>
      <c r="S211" s="157"/>
      <c r="T211" s="157"/>
      <c r="U211" s="149"/>
      <c r="V211" s="149"/>
    </row>
    <row r="212" spans="1:28" s="138" customFormat="1" ht="15.75" customHeight="1" thickTop="1" thickBot="1">
      <c r="A212" s="138" t="str">
        <f>F192&amp;"y"</f>
        <v>CFLy</v>
      </c>
      <c r="B212" s="152" t="str">
        <f>IF($F$1="de",headings!$C$35,IF($F$1="fr",headings!$B$35,headings!$A$35))</f>
        <v>Full year</v>
      </c>
      <c r="C212" s="328">
        <f>IF(C205=-1,"-1",SUM(C207:C210))</f>
        <v>18200</v>
      </c>
      <c r="D212" s="414" t="str">
        <f>IF(D205=-1,"-1",SUM(D207:D210))</f>
        <v>-1</v>
      </c>
      <c r="E212" s="659" t="str">
        <f>IF(SUM(C194:C205)&lt;=0,"",IF(D205=-1,"",D212/C212*100-100))</f>
        <v/>
      </c>
      <c r="F212" s="328">
        <f>IF(F205=-1,"-1",SUM(F207:F210))</f>
        <v>349</v>
      </c>
      <c r="G212" s="414" t="str">
        <f>IF(G205=-1,"-1",SUM(G207:G210))</f>
        <v>-1</v>
      </c>
      <c r="H212" s="659" t="str">
        <f>IF(SUM(F194:F205)&lt;=0,"",IF(G205=-1,"",G212/F212*100-100))</f>
        <v/>
      </c>
      <c r="I212" s="329" t="str">
        <f>IF(I205=-1,"-1",SUM(I207:I210))</f>
        <v>-1</v>
      </c>
      <c r="J212" s="330" t="str">
        <f>IF(J205=-1,"-1",SUM(J207:J210))</f>
        <v>-1</v>
      </c>
      <c r="K212" s="157"/>
      <c r="L212" s="157"/>
      <c r="M212" s="157"/>
      <c r="N212" s="157"/>
      <c r="O212" s="157"/>
      <c r="P212" s="157"/>
      <c r="Q212" s="157"/>
      <c r="R212" s="157"/>
      <c r="S212" s="157"/>
      <c r="T212" s="157"/>
      <c r="U212" s="149"/>
      <c r="V212" s="149"/>
      <c r="X212" s="136"/>
    </row>
    <row r="213" spans="1:28" ht="13.8" thickTop="1">
      <c r="B213" s="147"/>
      <c r="C213" s="180"/>
      <c r="D213" s="180"/>
      <c r="E213" s="180"/>
      <c r="F213" s="180"/>
      <c r="G213" s="180"/>
      <c r="H213" s="180"/>
      <c r="I213" s="180"/>
      <c r="J213" s="180"/>
      <c r="K213" s="180"/>
      <c r="L213" s="180"/>
      <c r="M213" s="180"/>
      <c r="N213" s="180"/>
      <c r="O213" s="180"/>
      <c r="P213" s="180"/>
      <c r="Q213" s="180"/>
      <c r="R213" s="180"/>
      <c r="S213" s="180"/>
      <c r="T213" s="180"/>
      <c r="U213" s="149"/>
      <c r="V213" s="149"/>
    </row>
    <row r="214" spans="1:28">
      <c r="B214" s="147"/>
      <c r="C214" s="180"/>
      <c r="D214" s="180"/>
      <c r="E214" s="180"/>
      <c r="F214" s="180"/>
      <c r="G214" s="180"/>
      <c r="H214" s="180"/>
      <c r="I214" s="180"/>
      <c r="J214" s="180"/>
      <c r="K214" s="180"/>
      <c r="L214" s="180"/>
      <c r="M214" s="180"/>
      <c r="N214" s="180"/>
      <c r="O214" s="180"/>
      <c r="P214" s="180"/>
      <c r="Q214" s="180"/>
      <c r="R214" s="180"/>
      <c r="S214" s="180"/>
      <c r="T214" s="180"/>
      <c r="U214" s="149"/>
      <c r="V214" s="149"/>
    </row>
    <row r="215" spans="1:28">
      <c r="B215" s="152" t="str">
        <f>IF($F$1="de",headings!$C$37,IF($F$1="fr",headings!$B$37,headings!$A$37))</f>
        <v>Comments</v>
      </c>
      <c r="C215" s="1021"/>
      <c r="D215" s="1022"/>
      <c r="E215" s="1022"/>
      <c r="F215" s="1022"/>
      <c r="G215" s="1022"/>
      <c r="H215" s="1022"/>
      <c r="I215" s="1022"/>
      <c r="J215" s="1022"/>
      <c r="K215" s="1022"/>
      <c r="L215" s="1022"/>
      <c r="M215" s="1022"/>
      <c r="N215" s="1022"/>
      <c r="O215" s="1022"/>
      <c r="P215" s="1022"/>
      <c r="Q215" s="1022"/>
      <c r="R215" s="1022"/>
      <c r="S215" s="1022"/>
      <c r="T215" s="1023"/>
      <c r="U215" s="149"/>
      <c r="V215" s="149"/>
    </row>
    <row r="216" spans="1:28">
      <c r="B216" s="151"/>
      <c r="C216" s="1024"/>
      <c r="D216" s="1025"/>
      <c r="E216" s="1025"/>
      <c r="F216" s="1025"/>
      <c r="G216" s="1025"/>
      <c r="H216" s="1025"/>
      <c r="I216" s="1025"/>
      <c r="J216" s="1025"/>
      <c r="K216" s="1025"/>
      <c r="L216" s="1025"/>
      <c r="M216" s="1025"/>
      <c r="N216" s="1025"/>
      <c r="O216" s="1025"/>
      <c r="P216" s="1025"/>
      <c r="Q216" s="1025"/>
      <c r="R216" s="1025"/>
      <c r="S216" s="1025"/>
      <c r="T216" s="1026"/>
      <c r="U216" s="149"/>
      <c r="V216" s="149"/>
    </row>
    <row r="217" spans="1:28">
      <c r="B217" s="151"/>
      <c r="C217" s="1024"/>
      <c r="D217" s="1025"/>
      <c r="E217" s="1025"/>
      <c r="F217" s="1025"/>
      <c r="G217" s="1025"/>
      <c r="H217" s="1025"/>
      <c r="I217" s="1025"/>
      <c r="J217" s="1025"/>
      <c r="K217" s="1025"/>
      <c r="L217" s="1025"/>
      <c r="M217" s="1025"/>
      <c r="N217" s="1025"/>
      <c r="O217" s="1025"/>
      <c r="P217" s="1025"/>
      <c r="Q217" s="1025"/>
      <c r="R217" s="1025"/>
      <c r="S217" s="1025"/>
      <c r="T217" s="1026"/>
      <c r="U217" s="149"/>
      <c r="V217" s="149"/>
      <c r="X217" s="141"/>
    </row>
    <row r="218" spans="1:28">
      <c r="B218" s="151"/>
      <c r="C218" s="1027"/>
      <c r="D218" s="1028"/>
      <c r="E218" s="1028"/>
      <c r="F218" s="1028"/>
      <c r="G218" s="1028"/>
      <c r="H218" s="1028"/>
      <c r="I218" s="1028"/>
      <c r="J218" s="1028"/>
      <c r="K218" s="1028"/>
      <c r="L218" s="1028"/>
      <c r="M218" s="1028"/>
      <c r="N218" s="1028"/>
      <c r="O218" s="1028"/>
      <c r="P218" s="1028"/>
      <c r="Q218" s="1028"/>
      <c r="R218" s="1028"/>
      <c r="S218" s="1028"/>
      <c r="T218" s="1029"/>
      <c r="U218" s="149"/>
      <c r="V218" s="149"/>
      <c r="X218" s="131"/>
    </row>
    <row r="219" spans="1:28">
      <c r="B219" s="151"/>
      <c r="C219" s="180"/>
      <c r="D219" s="180"/>
      <c r="E219" s="180"/>
      <c r="F219" s="180"/>
      <c r="G219" s="180"/>
      <c r="H219" s="180"/>
      <c r="I219" s="180"/>
      <c r="J219" s="180"/>
      <c r="K219" s="180"/>
      <c r="L219" s="180"/>
      <c r="M219" s="180"/>
      <c r="N219" s="180"/>
      <c r="O219" s="180"/>
      <c r="P219" s="180"/>
      <c r="Q219" s="180"/>
      <c r="R219" s="180"/>
      <c r="S219" s="180"/>
      <c r="T219" s="180"/>
      <c r="U219" s="149"/>
      <c r="V219" s="149"/>
    </row>
    <row r="220" spans="1:28">
      <c r="A220" s="142"/>
      <c r="B220" s="143"/>
      <c r="C220" s="181"/>
      <c r="D220" s="181"/>
      <c r="E220" s="181"/>
      <c r="F220" s="181"/>
      <c r="G220" s="181"/>
      <c r="H220" s="181"/>
      <c r="I220" s="181"/>
      <c r="J220" s="181"/>
      <c r="K220" s="181"/>
      <c r="L220" s="181"/>
      <c r="M220" s="181"/>
      <c r="N220" s="181"/>
      <c r="O220" s="181"/>
      <c r="P220" s="181"/>
      <c r="Q220" s="181"/>
      <c r="R220" s="181"/>
      <c r="S220" s="181"/>
      <c r="T220" s="181"/>
      <c r="U220" s="149"/>
      <c r="V220" s="149"/>
    </row>
    <row r="221" spans="1:28" s="141" customFormat="1" ht="6.75" customHeight="1">
      <c r="B221" s="146"/>
      <c r="C221" s="154"/>
      <c r="D221" s="154"/>
      <c r="E221" s="155"/>
      <c r="F221" s="154"/>
      <c r="G221" s="154"/>
      <c r="H221" s="155"/>
      <c r="I221" s="154"/>
      <c r="J221" s="154"/>
      <c r="K221" s="155"/>
      <c r="L221" s="154"/>
      <c r="M221" s="154"/>
      <c r="N221" s="155"/>
      <c r="O221" s="154"/>
      <c r="P221" s="154"/>
      <c r="Q221" s="155"/>
      <c r="R221" s="154"/>
      <c r="S221" s="154"/>
      <c r="T221" s="155"/>
      <c r="U221" s="149"/>
      <c r="V221" s="149"/>
      <c r="X221" s="136"/>
      <c r="AA221" s="239"/>
      <c r="AB221" s="239"/>
    </row>
    <row r="222" spans="1:28" s="131" customFormat="1" ht="17.399999999999999">
      <c r="B222" s="150" t="str">
        <f>IF($F$1="de",headings!$C$3,IF($F$1="fr",headings!$B$3,headings!$A$3))</f>
        <v>Railway Operator:</v>
      </c>
      <c r="C222" s="156"/>
      <c r="D222" s="156"/>
      <c r="E222" s="156"/>
      <c r="F222" s="1020" t="s">
        <v>22</v>
      </c>
      <c r="G222" s="1020"/>
      <c r="H222" s="1020"/>
      <c r="I222" s="1020"/>
      <c r="J222" s="1020"/>
      <c r="K222" s="157"/>
      <c r="L222" s="157"/>
      <c r="M222" s="157"/>
      <c r="N222" s="157"/>
      <c r="O222" s="157"/>
      <c r="P222" s="157"/>
      <c r="Q222" s="158"/>
      <c r="R222" s="158"/>
      <c r="S222" s="158"/>
      <c r="T222" s="158"/>
      <c r="U222" s="149"/>
      <c r="V222" s="149"/>
      <c r="X222" s="136"/>
      <c r="AA222" s="243"/>
      <c r="AB222" s="243"/>
    </row>
    <row r="223" spans="1:28" ht="6.75" customHeight="1" thickBot="1">
      <c r="B223" s="146"/>
      <c r="C223" s="157"/>
      <c r="D223" s="157"/>
      <c r="E223" s="159"/>
      <c r="F223" s="157"/>
      <c r="G223" s="157"/>
      <c r="H223" s="157"/>
      <c r="I223" s="157"/>
      <c r="J223" s="157"/>
      <c r="K223" s="157"/>
      <c r="L223" s="157"/>
      <c r="M223" s="157"/>
      <c r="N223" s="157"/>
      <c r="O223" s="157"/>
      <c r="P223" s="157"/>
      <c r="Q223" s="157"/>
      <c r="R223" s="157"/>
      <c r="S223" s="157"/>
      <c r="T223" s="160"/>
      <c r="U223" s="149"/>
      <c r="V223" s="149"/>
    </row>
    <row r="224" spans="1:28" ht="15.75" customHeight="1" thickTop="1">
      <c r="A224" s="136" t="str">
        <f>F222&amp;"m01"</f>
        <v>CFMm01</v>
      </c>
      <c r="B224" s="362" t="str">
        <f>IF($F$1="de",headings!$C$6,IF($F$1="fr",headings!$B$6,headings!$A$6))</f>
        <v>January</v>
      </c>
      <c r="C224" s="164">
        <v>-1</v>
      </c>
      <c r="D224" s="164">
        <v>-1</v>
      </c>
      <c r="E224" s="124" t="str">
        <f>IF(C224&lt;0.001,"",IF(D224=-1,"",D224/C224*100-100))</f>
        <v/>
      </c>
      <c r="F224" s="164">
        <v>-1</v>
      </c>
      <c r="G224" s="164">
        <v>-1</v>
      </c>
      <c r="H224" s="124" t="str">
        <f>IF(F224&lt;0.001,"",IF(G224=-1,"",G224/F224*100-100))</f>
        <v/>
      </c>
      <c r="I224" s="164">
        <v>-1</v>
      </c>
      <c r="J224" s="364">
        <v>-1</v>
      </c>
      <c r="K224" s="164">
        <v>-1</v>
      </c>
      <c r="L224" s="164">
        <v>-1</v>
      </c>
      <c r="M224" s="124" t="str">
        <f>IF(K224&lt;0.001,"",IF(L224=-1,"",L224/K224*100-100))</f>
        <v/>
      </c>
      <c r="N224" s="164">
        <v>-1</v>
      </c>
      <c r="O224" s="164">
        <v>-1</v>
      </c>
      <c r="P224" s="124" t="str">
        <f>IF(N224&lt;0.001,"",IF(O224=-1,"",O224/N224*100-100))</f>
        <v/>
      </c>
      <c r="Q224" s="164">
        <v>-1</v>
      </c>
      <c r="R224" s="164">
        <v>-1</v>
      </c>
      <c r="S224" s="124" t="str">
        <f>IF(Q224&lt;0.001,"",IF(R224=-1,"",R224/Q224*100-100))</f>
        <v/>
      </c>
      <c r="T224" s="164">
        <v>-1</v>
      </c>
      <c r="U224" s="164">
        <v>-1</v>
      </c>
      <c r="V224" s="124" t="str">
        <f>IF(T224&lt;0.001,"",IF(U224=-1,"",U224/T224*100-100))</f>
        <v/>
      </c>
    </row>
    <row r="225" spans="1:28" ht="15.75" customHeight="1">
      <c r="A225" s="136" t="str">
        <f>F222&amp;"m02"</f>
        <v>CFMm02</v>
      </c>
      <c r="B225" s="362" t="str">
        <f>IF($F$1="de",headings!$C$7,IF($F$1="fr",headings!$B$7,headings!$A$7))</f>
        <v>February</v>
      </c>
      <c r="C225" s="166">
        <v>-1</v>
      </c>
      <c r="D225" s="166">
        <v>-1</v>
      </c>
      <c r="E225" s="127" t="str">
        <f>IF(C225&lt;0.001,"",IF(D225=-1,"",D225/C225*100-100))</f>
        <v/>
      </c>
      <c r="F225" s="166">
        <v>-1</v>
      </c>
      <c r="G225" s="166">
        <v>-1</v>
      </c>
      <c r="H225" s="127" t="str">
        <f>IF(F225&lt;0.001,"",IF(G225=-1,"",G225/F225*100-100))</f>
        <v/>
      </c>
      <c r="I225" s="166">
        <v>-1</v>
      </c>
      <c r="J225" s="365">
        <v>-1</v>
      </c>
      <c r="K225" s="166">
        <v>-1</v>
      </c>
      <c r="L225" s="166">
        <v>-1</v>
      </c>
      <c r="M225" s="127" t="str">
        <f>IF(K225&lt;0.001,"",IF(L225=-1,"",L225/K225*100-100))</f>
        <v/>
      </c>
      <c r="N225" s="166">
        <v>-1</v>
      </c>
      <c r="O225" s="166">
        <v>-1</v>
      </c>
      <c r="P225" s="127" t="str">
        <f>IF(N225&lt;0.001,"",IF(O225=-1,"",O225/N225*100-100))</f>
        <v/>
      </c>
      <c r="Q225" s="166">
        <v>-1</v>
      </c>
      <c r="R225" s="166">
        <v>-1</v>
      </c>
      <c r="S225" s="127" t="str">
        <f>IF(Q225&lt;0.001,"",IF(R225=-1,"",R225/Q225*100-100))</f>
        <v/>
      </c>
      <c r="T225" s="166">
        <v>-1</v>
      </c>
      <c r="U225" s="166">
        <v>-1</v>
      </c>
      <c r="V225" s="127" t="str">
        <f>IF(T225&lt;0.001,"",IF(U225=-1,"",U225/T225*100-100))</f>
        <v/>
      </c>
    </row>
    <row r="226" spans="1:28" ht="15.75" customHeight="1" thickBot="1">
      <c r="A226" s="136" t="str">
        <f>F222&amp;"m03"</f>
        <v>CFMm03</v>
      </c>
      <c r="B226" s="362" t="str">
        <f>IF($F$1="de",headings!$C$8,IF($F$1="fr",headings!$B$8,headings!$A$8))</f>
        <v>March</v>
      </c>
      <c r="C226" s="168">
        <v>-1</v>
      </c>
      <c r="D226" s="168">
        <v>-1</v>
      </c>
      <c r="E226" s="129" t="str">
        <f>IF(C226&lt;0.001,"",IF(D226=-1,"",D226/C226*100-100))</f>
        <v/>
      </c>
      <c r="F226" s="168">
        <v>-1</v>
      </c>
      <c r="G226" s="168">
        <v>-1</v>
      </c>
      <c r="H226" s="129" t="str">
        <f>IF(F226&lt;0.001,"",IF(G226=-1,"",G226/F226*100-100))</f>
        <v/>
      </c>
      <c r="I226" s="168">
        <v>-1</v>
      </c>
      <c r="J226" s="366">
        <v>-1</v>
      </c>
      <c r="K226" s="168">
        <v>-1</v>
      </c>
      <c r="L226" s="168">
        <v>-1</v>
      </c>
      <c r="M226" s="129" t="str">
        <f>IF(K226&lt;0.001,"",IF(L226=-1,"",L226/K226*100-100))</f>
        <v/>
      </c>
      <c r="N226" s="168">
        <v>-1</v>
      </c>
      <c r="O226" s="168">
        <v>-1</v>
      </c>
      <c r="P226" s="129" t="str">
        <f>IF(N226&lt;0.001,"",IF(O226=-1,"",O226/N226*100-100))</f>
        <v/>
      </c>
      <c r="Q226" s="168">
        <v>-1</v>
      </c>
      <c r="R226" s="168">
        <v>-1</v>
      </c>
      <c r="S226" s="129" t="str">
        <f>IF(Q226&lt;0.001,"",IF(R226=-1,"",R226/Q226*100-100))</f>
        <v/>
      </c>
      <c r="T226" s="168">
        <v>-1</v>
      </c>
      <c r="U226" s="168">
        <v>-1</v>
      </c>
      <c r="V226" s="129" t="str">
        <f>IF(T226&lt;0.001,"",IF(U226=-1,"",U226/T226*100-100))</f>
        <v/>
      </c>
    </row>
    <row r="227" spans="1:28" ht="15.75" customHeight="1" thickTop="1">
      <c r="A227" s="136" t="str">
        <f>F222&amp;"m04"</f>
        <v>CFMm04</v>
      </c>
      <c r="B227" s="362" t="str">
        <f>IF($F$1="de",headings!$C$9,IF($F$1="fr",headings!$B$9,headings!$A$9))</f>
        <v>April</v>
      </c>
      <c r="C227" s="164">
        <v>-1</v>
      </c>
      <c r="D227" s="164">
        <v>-1</v>
      </c>
      <c r="E227" s="124" t="str">
        <f t="shared" ref="E227:E235" si="31">IF(C227&lt;0.001,"",IF(D227=-1,"",D227/C227*100-100))</f>
        <v/>
      </c>
      <c r="F227" s="164">
        <v>-1</v>
      </c>
      <c r="G227" s="164">
        <v>-1</v>
      </c>
      <c r="H227" s="124" t="str">
        <f t="shared" ref="H227:H235" si="32">IF(F227&lt;0.001,"",IF(G227=-1,"",G227/F227*100-100))</f>
        <v/>
      </c>
      <c r="I227" s="164">
        <v>-1</v>
      </c>
      <c r="J227" s="364">
        <v>-1</v>
      </c>
      <c r="K227" s="164">
        <v>-1</v>
      </c>
      <c r="L227" s="164">
        <v>-1</v>
      </c>
      <c r="M227" s="124" t="str">
        <f t="shared" ref="M227:M235" si="33">IF(K227&lt;0.001,"",IF(L227=-1,"",L227/K227*100-100))</f>
        <v/>
      </c>
      <c r="N227" s="164">
        <v>-1</v>
      </c>
      <c r="O227" s="164">
        <v>-1</v>
      </c>
      <c r="P227" s="124" t="str">
        <f t="shared" ref="P227:P235" si="34">IF(N227&lt;0.001,"",IF(O227=-1,"",O227/N227*100-100))</f>
        <v/>
      </c>
      <c r="Q227" s="164">
        <v>-1</v>
      </c>
      <c r="R227" s="164">
        <v>-1</v>
      </c>
      <c r="S227" s="124" t="str">
        <f t="shared" ref="S227:S235" si="35">IF(Q227&lt;0.001,"",IF(R227=-1,"",R227/Q227*100-100))</f>
        <v/>
      </c>
      <c r="T227" s="164">
        <v>-1</v>
      </c>
      <c r="U227" s="164">
        <v>-1</v>
      </c>
      <c r="V227" s="124" t="str">
        <f t="shared" ref="V227:V235" si="36">IF(T227&lt;0.001,"",IF(U227=-1,"",U227/T227*100-100))</f>
        <v/>
      </c>
    </row>
    <row r="228" spans="1:28" ht="15.75" customHeight="1">
      <c r="A228" s="136" t="str">
        <f>F222&amp;"m05"</f>
        <v>CFMm05</v>
      </c>
      <c r="B228" s="362" t="str">
        <f>IF($F$1="de",headings!$C$10,IF($F$1="fr",headings!$B$10,headings!$A$10))</f>
        <v>May</v>
      </c>
      <c r="C228" s="166">
        <v>-1</v>
      </c>
      <c r="D228" s="166">
        <v>-1</v>
      </c>
      <c r="E228" s="127" t="str">
        <f t="shared" si="31"/>
        <v/>
      </c>
      <c r="F228" s="166">
        <v>-1</v>
      </c>
      <c r="G228" s="166">
        <v>-1</v>
      </c>
      <c r="H228" s="127" t="str">
        <f t="shared" si="32"/>
        <v/>
      </c>
      <c r="I228" s="166">
        <v>-1</v>
      </c>
      <c r="J228" s="365">
        <v>-1</v>
      </c>
      <c r="K228" s="166">
        <v>-1</v>
      </c>
      <c r="L228" s="166">
        <v>-1</v>
      </c>
      <c r="M228" s="127" t="str">
        <f t="shared" si="33"/>
        <v/>
      </c>
      <c r="N228" s="166">
        <v>-1</v>
      </c>
      <c r="O228" s="166">
        <v>-1</v>
      </c>
      <c r="P228" s="127" t="str">
        <f t="shared" si="34"/>
        <v/>
      </c>
      <c r="Q228" s="166">
        <v>-1</v>
      </c>
      <c r="R228" s="166">
        <v>-1</v>
      </c>
      <c r="S228" s="127" t="str">
        <f t="shared" si="35"/>
        <v/>
      </c>
      <c r="T228" s="166">
        <v>-1</v>
      </c>
      <c r="U228" s="166">
        <v>-1</v>
      </c>
      <c r="V228" s="127" t="str">
        <f t="shared" si="36"/>
        <v/>
      </c>
    </row>
    <row r="229" spans="1:28" ht="15.75" customHeight="1" thickBot="1">
      <c r="A229" s="136" t="str">
        <f>F222&amp;"m06"</f>
        <v>CFMm06</v>
      </c>
      <c r="B229" s="362" t="str">
        <f>IF($F$1="de",headings!$C$11,IF($F$1="fr",headings!$B$11,headings!$A$11))</f>
        <v>June</v>
      </c>
      <c r="C229" s="168">
        <v>-1</v>
      </c>
      <c r="D229" s="168">
        <v>-1</v>
      </c>
      <c r="E229" s="129" t="str">
        <f t="shared" si="31"/>
        <v/>
      </c>
      <c r="F229" s="168">
        <v>-1</v>
      </c>
      <c r="G229" s="168">
        <v>-1</v>
      </c>
      <c r="H229" s="129" t="str">
        <f t="shared" si="32"/>
        <v/>
      </c>
      <c r="I229" s="168">
        <v>-1</v>
      </c>
      <c r="J229" s="366">
        <v>-1</v>
      </c>
      <c r="K229" s="168">
        <v>-1</v>
      </c>
      <c r="L229" s="168">
        <v>-1</v>
      </c>
      <c r="M229" s="129" t="str">
        <f t="shared" si="33"/>
        <v/>
      </c>
      <c r="N229" s="168">
        <v>-1</v>
      </c>
      <c r="O229" s="168">
        <v>-1</v>
      </c>
      <c r="P229" s="129" t="str">
        <f t="shared" si="34"/>
        <v/>
      </c>
      <c r="Q229" s="168">
        <v>-1</v>
      </c>
      <c r="R229" s="168">
        <v>-1</v>
      </c>
      <c r="S229" s="129" t="str">
        <f t="shared" si="35"/>
        <v/>
      </c>
      <c r="T229" s="168">
        <v>-1</v>
      </c>
      <c r="U229" s="168">
        <v>-1</v>
      </c>
      <c r="V229" s="129" t="str">
        <f t="shared" si="36"/>
        <v/>
      </c>
    </row>
    <row r="230" spans="1:28" ht="15.75" customHeight="1" thickTop="1">
      <c r="A230" s="136" t="str">
        <f>F222&amp;"m07"</f>
        <v>CFMm07</v>
      </c>
      <c r="B230" s="362" t="str">
        <f>IF($F$1="de",headings!$C$12,IF($F$1="fr",headings!$B$12,headings!$A$12))</f>
        <v>July</v>
      </c>
      <c r="C230" s="164">
        <v>-1</v>
      </c>
      <c r="D230" s="164">
        <v>-1</v>
      </c>
      <c r="E230" s="127" t="str">
        <f t="shared" si="31"/>
        <v/>
      </c>
      <c r="F230" s="164">
        <v>-1</v>
      </c>
      <c r="G230" s="164">
        <v>-1</v>
      </c>
      <c r="H230" s="127" t="str">
        <f t="shared" si="32"/>
        <v/>
      </c>
      <c r="I230" s="164">
        <v>-1</v>
      </c>
      <c r="J230" s="364">
        <v>-1</v>
      </c>
      <c r="K230" s="164">
        <v>-1</v>
      </c>
      <c r="L230" s="164">
        <v>-1</v>
      </c>
      <c r="M230" s="127" t="str">
        <f t="shared" si="33"/>
        <v/>
      </c>
      <c r="N230" s="164">
        <v>-1</v>
      </c>
      <c r="O230" s="164">
        <v>-1</v>
      </c>
      <c r="P230" s="127" t="str">
        <f t="shared" si="34"/>
        <v/>
      </c>
      <c r="Q230" s="164">
        <v>-1</v>
      </c>
      <c r="R230" s="164">
        <v>-1</v>
      </c>
      <c r="S230" s="127" t="str">
        <f t="shared" si="35"/>
        <v/>
      </c>
      <c r="T230" s="164">
        <v>-1</v>
      </c>
      <c r="U230" s="164">
        <v>-1</v>
      </c>
      <c r="V230" s="127" t="str">
        <f t="shared" si="36"/>
        <v/>
      </c>
    </row>
    <row r="231" spans="1:28" ht="15.75" customHeight="1">
      <c r="A231" s="136" t="str">
        <f>F222&amp;"m08"</f>
        <v>CFMm08</v>
      </c>
      <c r="B231" s="362" t="str">
        <f>IF($F$1="de",headings!$C$13,IF($F$1="fr",headings!$B$13,headings!$A$13))</f>
        <v>August</v>
      </c>
      <c r="C231" s="166">
        <v>-1</v>
      </c>
      <c r="D231" s="166">
        <v>-1</v>
      </c>
      <c r="E231" s="127" t="str">
        <f t="shared" si="31"/>
        <v/>
      </c>
      <c r="F231" s="166">
        <v>-1</v>
      </c>
      <c r="G231" s="166">
        <v>-1</v>
      </c>
      <c r="H231" s="127" t="str">
        <f t="shared" si="32"/>
        <v/>
      </c>
      <c r="I231" s="166">
        <v>-1</v>
      </c>
      <c r="J231" s="365">
        <v>-1</v>
      </c>
      <c r="K231" s="166">
        <v>-1</v>
      </c>
      <c r="L231" s="166">
        <v>-1</v>
      </c>
      <c r="M231" s="127" t="str">
        <f t="shared" si="33"/>
        <v/>
      </c>
      <c r="N231" s="166">
        <v>-1</v>
      </c>
      <c r="O231" s="166">
        <v>-1</v>
      </c>
      <c r="P231" s="127" t="str">
        <f t="shared" si="34"/>
        <v/>
      </c>
      <c r="Q231" s="166">
        <v>-1</v>
      </c>
      <c r="R231" s="166">
        <v>-1</v>
      </c>
      <c r="S231" s="127" t="str">
        <f t="shared" si="35"/>
        <v/>
      </c>
      <c r="T231" s="166">
        <v>-1</v>
      </c>
      <c r="U231" s="166">
        <v>-1</v>
      </c>
      <c r="V231" s="127" t="str">
        <f t="shared" si="36"/>
        <v/>
      </c>
    </row>
    <row r="232" spans="1:28" ht="15.75" customHeight="1" thickBot="1">
      <c r="A232" s="136" t="str">
        <f>F222&amp;"m09"</f>
        <v>CFMm09</v>
      </c>
      <c r="B232" s="362" t="str">
        <f>IF($F$1="de",headings!$C$14,IF($F$1="fr",headings!$B$14,headings!$A$14))</f>
        <v>September</v>
      </c>
      <c r="C232" s="168">
        <v>-1</v>
      </c>
      <c r="D232" s="168">
        <v>-1</v>
      </c>
      <c r="E232" s="129" t="str">
        <f t="shared" si="31"/>
        <v/>
      </c>
      <c r="F232" s="168">
        <v>-1</v>
      </c>
      <c r="G232" s="168">
        <v>-1</v>
      </c>
      <c r="H232" s="129" t="str">
        <f t="shared" si="32"/>
        <v/>
      </c>
      <c r="I232" s="168">
        <v>-1</v>
      </c>
      <c r="J232" s="366">
        <v>-1</v>
      </c>
      <c r="K232" s="168">
        <v>-1</v>
      </c>
      <c r="L232" s="168">
        <v>-1</v>
      </c>
      <c r="M232" s="129" t="str">
        <f t="shared" si="33"/>
        <v/>
      </c>
      <c r="N232" s="168">
        <v>-1</v>
      </c>
      <c r="O232" s="168">
        <v>-1</v>
      </c>
      <c r="P232" s="129" t="str">
        <f t="shared" si="34"/>
        <v/>
      </c>
      <c r="Q232" s="168">
        <v>-1</v>
      </c>
      <c r="R232" s="168">
        <v>-1</v>
      </c>
      <c r="S232" s="129" t="str">
        <f t="shared" si="35"/>
        <v/>
      </c>
      <c r="T232" s="168">
        <v>-1</v>
      </c>
      <c r="U232" s="168">
        <v>-1</v>
      </c>
      <c r="V232" s="129" t="str">
        <f t="shared" si="36"/>
        <v/>
      </c>
    </row>
    <row r="233" spans="1:28" ht="15.75" customHeight="1" thickTop="1">
      <c r="A233" s="136" t="str">
        <f>F222&amp;"m10"</f>
        <v>CFMm10</v>
      </c>
      <c r="B233" s="362" t="str">
        <f>IF($F$1="de",headings!$C$15,IF($F$1="fr",headings!$B$15,headings!$A$15))</f>
        <v>October</v>
      </c>
      <c r="C233" s="164">
        <v>-1</v>
      </c>
      <c r="D233" s="164">
        <v>-1</v>
      </c>
      <c r="E233" s="127" t="str">
        <f t="shared" si="31"/>
        <v/>
      </c>
      <c r="F233" s="164">
        <v>-1</v>
      </c>
      <c r="G233" s="164">
        <v>-1</v>
      </c>
      <c r="H233" s="127" t="str">
        <f t="shared" si="32"/>
        <v/>
      </c>
      <c r="I233" s="164">
        <v>-1</v>
      </c>
      <c r="J233" s="364">
        <v>-1</v>
      </c>
      <c r="K233" s="164">
        <v>-1</v>
      </c>
      <c r="L233" s="164">
        <v>-1</v>
      </c>
      <c r="M233" s="127" t="str">
        <f t="shared" si="33"/>
        <v/>
      </c>
      <c r="N233" s="164">
        <v>-1</v>
      </c>
      <c r="O233" s="164">
        <v>-1</v>
      </c>
      <c r="P233" s="127" t="str">
        <f t="shared" si="34"/>
        <v/>
      </c>
      <c r="Q233" s="164">
        <v>-1</v>
      </c>
      <c r="R233" s="164">
        <v>-1</v>
      </c>
      <c r="S233" s="127" t="str">
        <f t="shared" si="35"/>
        <v/>
      </c>
      <c r="T233" s="164">
        <v>-1</v>
      </c>
      <c r="U233" s="164">
        <v>-1</v>
      </c>
      <c r="V233" s="127" t="str">
        <f t="shared" si="36"/>
        <v/>
      </c>
      <c r="X233" s="137"/>
    </row>
    <row r="234" spans="1:28" ht="15.75" customHeight="1">
      <c r="A234" s="136" t="str">
        <f>F222&amp;"m11"</f>
        <v>CFMm11</v>
      </c>
      <c r="B234" s="362" t="str">
        <f>IF($F$1="de",headings!$C$16,IF($F$1="fr",headings!$B$16,headings!$A$16))</f>
        <v>November</v>
      </c>
      <c r="C234" s="166">
        <v>-1</v>
      </c>
      <c r="D234" s="166">
        <v>-1</v>
      </c>
      <c r="E234" s="127" t="str">
        <f t="shared" si="31"/>
        <v/>
      </c>
      <c r="F234" s="166">
        <v>-1</v>
      </c>
      <c r="G234" s="166">
        <v>-1</v>
      </c>
      <c r="H234" s="127" t="str">
        <f t="shared" si="32"/>
        <v/>
      </c>
      <c r="I234" s="166">
        <v>-1</v>
      </c>
      <c r="J234" s="365">
        <v>-1</v>
      </c>
      <c r="K234" s="166">
        <v>-1</v>
      </c>
      <c r="L234" s="166">
        <v>-1</v>
      </c>
      <c r="M234" s="127" t="str">
        <f t="shared" si="33"/>
        <v/>
      </c>
      <c r="N234" s="166">
        <v>-1</v>
      </c>
      <c r="O234" s="166">
        <v>-1</v>
      </c>
      <c r="P234" s="127" t="str">
        <f t="shared" si="34"/>
        <v/>
      </c>
      <c r="Q234" s="166">
        <v>-1</v>
      </c>
      <c r="R234" s="166">
        <v>-1</v>
      </c>
      <c r="S234" s="127" t="str">
        <f t="shared" si="35"/>
        <v/>
      </c>
      <c r="T234" s="166">
        <v>-1</v>
      </c>
      <c r="U234" s="166">
        <v>-1</v>
      </c>
      <c r="V234" s="127" t="str">
        <f t="shared" si="36"/>
        <v/>
      </c>
      <c r="X234" s="137"/>
    </row>
    <row r="235" spans="1:28" ht="15.75" customHeight="1" thickBot="1">
      <c r="A235" s="136" t="str">
        <f>F222&amp;"m12"</f>
        <v>CFMm12</v>
      </c>
      <c r="B235" s="362" t="str">
        <f>IF($F$1="de",headings!$C$17,IF($F$1="fr",headings!$B$17,headings!$A$17))</f>
        <v>December</v>
      </c>
      <c r="C235" s="168">
        <v>-1</v>
      </c>
      <c r="D235" s="168">
        <v>-1</v>
      </c>
      <c r="E235" s="129" t="str">
        <f t="shared" si="31"/>
        <v/>
      </c>
      <c r="F235" s="168">
        <v>-1</v>
      </c>
      <c r="G235" s="168">
        <v>-1</v>
      </c>
      <c r="H235" s="129" t="str">
        <f t="shared" si="32"/>
        <v/>
      </c>
      <c r="I235" s="168">
        <v>-1</v>
      </c>
      <c r="J235" s="366">
        <v>-1</v>
      </c>
      <c r="K235" s="168">
        <v>-1</v>
      </c>
      <c r="L235" s="168">
        <v>-1</v>
      </c>
      <c r="M235" s="129" t="str">
        <f t="shared" si="33"/>
        <v/>
      </c>
      <c r="N235" s="168">
        <v>-1</v>
      </c>
      <c r="O235" s="168">
        <v>-1</v>
      </c>
      <c r="P235" s="129" t="str">
        <f t="shared" si="34"/>
        <v/>
      </c>
      <c r="Q235" s="168">
        <v>-1</v>
      </c>
      <c r="R235" s="168">
        <v>-1</v>
      </c>
      <c r="S235" s="129" t="str">
        <f t="shared" si="35"/>
        <v/>
      </c>
      <c r="T235" s="168">
        <v>-1</v>
      </c>
      <c r="U235" s="168">
        <v>-1</v>
      </c>
      <c r="V235" s="129" t="str">
        <f t="shared" si="36"/>
        <v/>
      </c>
      <c r="X235" s="137"/>
    </row>
    <row r="236" spans="1:28" ht="14.4" thickTop="1" thickBot="1">
      <c r="B236" s="146"/>
      <c r="C236" s="146"/>
      <c r="D236" s="146"/>
      <c r="E236" s="146"/>
      <c r="F236" s="146"/>
      <c r="G236" s="146"/>
      <c r="H236" s="146"/>
      <c r="I236" s="146"/>
      <c r="J236" s="362"/>
      <c r="K236" s="146"/>
      <c r="L236" s="146"/>
      <c r="M236" s="146"/>
      <c r="N236" s="146"/>
      <c r="O236" s="146"/>
      <c r="P236" s="146"/>
      <c r="Q236" s="146"/>
      <c r="R236" s="146"/>
      <c r="S236" s="146"/>
      <c r="T236" s="146"/>
      <c r="U236" s="146"/>
      <c r="V236" s="146"/>
      <c r="X236" s="137"/>
    </row>
    <row r="237" spans="1:28" s="137" customFormat="1" ht="15.75" customHeight="1" thickTop="1">
      <c r="A237" s="137" t="str">
        <f>F222&amp;"q1"</f>
        <v>CFMq1</v>
      </c>
      <c r="B237" s="362" t="str">
        <f>IF($F$1="de",headings!$C$31,IF($F$1="fr",headings!$B$31,headings!$A$31))</f>
        <v>Quarter 1</v>
      </c>
      <c r="C237" s="320" t="str">
        <f>IF(C226=-1,"-1",C224+C225+C226)</f>
        <v>-1</v>
      </c>
      <c r="D237" s="320" t="str">
        <f>IF(D226=-1,"-1",D224+D225+D226)</f>
        <v>-1</v>
      </c>
      <c r="E237" s="358" t="str">
        <f>IF(C226+C227+C228&lt;=0,"",IF(D226=-1,"",D237/C237*100-100))</f>
        <v/>
      </c>
      <c r="F237" s="320" t="str">
        <f>IF(F226=-1,"-1",F224+F225+F226)</f>
        <v>-1</v>
      </c>
      <c r="G237" s="320" t="str">
        <f>IF(G226=-1,"-1",G224+G225+G226)</f>
        <v>-1</v>
      </c>
      <c r="H237" s="358" t="str">
        <f>IF(F226+F227+F228&lt;=0,"",IF(G226=-1,"",G237/F237*100-100))</f>
        <v/>
      </c>
      <c r="I237" s="320" t="str">
        <f>IF(I226=-1,"-1",I224+I225+I226)</f>
        <v>-1</v>
      </c>
      <c r="J237" s="367" t="str">
        <f>IF(J226=-1,"-1",J224+J225+J226)</f>
        <v>-1</v>
      </c>
      <c r="K237" s="320" t="str">
        <f>IF(K226=-1,"-1",K224+K225+K226)</f>
        <v>-1</v>
      </c>
      <c r="L237" s="320" t="str">
        <f>IF(L226=-1,"-1",L224+L225+L226)</f>
        <v>-1</v>
      </c>
      <c r="M237" s="358" t="str">
        <f>IF(K226+K227+K228&lt;=0,"",IF(L226=-1,"",L237/K237*100-100))</f>
        <v/>
      </c>
      <c r="N237" s="320" t="str">
        <f>IF(N226=-1,"-1",N224+N225+N226)</f>
        <v>-1</v>
      </c>
      <c r="O237" s="320" t="str">
        <f>IF(O226=-1,"-1",O224+O225+O226)</f>
        <v>-1</v>
      </c>
      <c r="P237" s="358" t="str">
        <f>IF(N226+N227+N228&lt;=0,"",IF(O226=-1,"",O237/N237*100-100))</f>
        <v/>
      </c>
      <c r="Q237" s="320" t="str">
        <f>IF(Q226=-1,"-1",Q224+Q225+Q226)</f>
        <v>-1</v>
      </c>
      <c r="R237" s="320" t="str">
        <f>IF(R226=-1,"-1",R224+R225+R226)</f>
        <v>-1</v>
      </c>
      <c r="S237" s="358" t="str">
        <f>IF(Q226+Q227+Q228&lt;=0,"",IF(R226=-1,"",R237/Q237*100-100))</f>
        <v/>
      </c>
      <c r="T237" s="320" t="str">
        <f>IF(T226=-1,"-1",T224+T225+T226)</f>
        <v>-1</v>
      </c>
      <c r="U237" s="320" t="str">
        <f>IF(U226=-1,"-1",U224+U225+U226)</f>
        <v>-1</v>
      </c>
      <c r="V237" s="358" t="str">
        <f>IF(T226+T227+T228&lt;=0,"",IF(U226=-1,"",U237/T237*100-100))</f>
        <v/>
      </c>
      <c r="X237" s="136"/>
      <c r="AA237" s="244"/>
      <c r="AB237" s="244"/>
    </row>
    <row r="238" spans="1:28" s="137" customFormat="1" ht="15.75" customHeight="1">
      <c r="A238" s="137" t="str">
        <f>F222&amp;"q2"</f>
        <v>CFMq2</v>
      </c>
      <c r="B238" s="362" t="str">
        <f>IF($F$1="de",headings!$C$32,IF($F$1="fr",headings!$B$32,headings!$A$32))</f>
        <v>Quarter 2</v>
      </c>
      <c r="C238" s="323" t="str">
        <f>IF(C229=-1,"-1",C227+C228+C229)</f>
        <v>-1</v>
      </c>
      <c r="D238" s="323" t="str">
        <f>IF(D229=-1,"-1",D227+D228+D229)</f>
        <v>-1</v>
      </c>
      <c r="E238" s="342" t="str">
        <f>IF(C227+C228+C229&lt;=0,"",IF(D229=-1,"",D238/C238*100-100))</f>
        <v/>
      </c>
      <c r="F238" s="323" t="str">
        <f>IF(F229=-1,"-1",F227+F228+F229)</f>
        <v>-1</v>
      </c>
      <c r="G238" s="323" t="str">
        <f>IF(G229=-1,"-1",G227+G228+G229)</f>
        <v>-1</v>
      </c>
      <c r="H238" s="342" t="str">
        <f>IF(F227+F228+F229&lt;=0,"",IF(G229=-1,"",G238/F238*100-100))</f>
        <v/>
      </c>
      <c r="I238" s="323" t="str">
        <f>IF(I229=-1,"-1",I227+I228+I229)</f>
        <v>-1</v>
      </c>
      <c r="J238" s="368" t="str">
        <f>IF(J229=-1,"-1",J227+J228+J229)</f>
        <v>-1</v>
      </c>
      <c r="K238" s="323" t="str">
        <f>IF(K229=-1,"-1",K227+K228+K229)</f>
        <v>-1</v>
      </c>
      <c r="L238" s="323" t="str">
        <f>IF(L229=-1,"-1",L227+L228+L229)</f>
        <v>-1</v>
      </c>
      <c r="M238" s="342" t="str">
        <f>IF(K227+K228+K229&lt;=0,"",IF(L229=-1,"",L238/K238*100-100))</f>
        <v/>
      </c>
      <c r="N238" s="323" t="str">
        <f>IF(N229=-1,"-1",N227+N228+N229)</f>
        <v>-1</v>
      </c>
      <c r="O238" s="323" t="str">
        <f>IF(O229=-1,"-1",O227+O228+O229)</f>
        <v>-1</v>
      </c>
      <c r="P238" s="342" t="str">
        <f>IF(N227+N228+N229&lt;=0,"",IF(O229=-1,"",O238/N238*100-100))</f>
        <v/>
      </c>
      <c r="Q238" s="323" t="str">
        <f>IF(Q229=-1,"-1",Q227+Q228+Q229)</f>
        <v>-1</v>
      </c>
      <c r="R238" s="323" t="str">
        <f>IF(R229=-1,"-1",R227+R228+R229)</f>
        <v>-1</v>
      </c>
      <c r="S238" s="342" t="str">
        <f>IF(Q227+Q228+Q229&lt;=0,"",IF(R229=-1,"",R238/Q238*100-100))</f>
        <v/>
      </c>
      <c r="T238" s="323" t="str">
        <f>IF(T229=-1,"-1",T227+T228+T229)</f>
        <v>-1</v>
      </c>
      <c r="U238" s="323" t="str">
        <f>IF(U229=-1,"-1",U227+U228+U229)</f>
        <v>-1</v>
      </c>
      <c r="V238" s="342" t="str">
        <f>IF(T227+T228+T229&lt;=0,"",IF(U229=-1,"",U238/T238*100-100))</f>
        <v/>
      </c>
      <c r="X238" s="138"/>
      <c r="AA238" s="244"/>
      <c r="AB238" s="244"/>
    </row>
    <row r="239" spans="1:28" s="137" customFormat="1" ht="15.75" customHeight="1">
      <c r="A239" s="137" t="str">
        <f>F222&amp;"q3"</f>
        <v>CFMq3</v>
      </c>
      <c r="B239" s="362" t="str">
        <f>IF($F$1="de",headings!$C$33,IF($F$1="fr",headings!$B$33,headings!$A$33))</f>
        <v>Quarter 3</v>
      </c>
      <c r="C239" s="323" t="str">
        <f>IF(C232=-1,"-1",C230+C231+C232)</f>
        <v>-1</v>
      </c>
      <c r="D239" s="323" t="str">
        <f>IF(D232=-1,"-1",D230+D231+D232)</f>
        <v>-1</v>
      </c>
      <c r="E239" s="342" t="str">
        <f>IF(C230+C231+C232&lt;=0,"",IF(D232=-1,"",D239/C239*100-100))</f>
        <v/>
      </c>
      <c r="F239" s="323" t="str">
        <f>IF(F232=-1,"-1",F230+F231+F232)</f>
        <v>-1</v>
      </c>
      <c r="G239" s="323" t="str">
        <f>IF(G232=-1,"-1",G230+G231+G232)</f>
        <v>-1</v>
      </c>
      <c r="H239" s="342" t="str">
        <f>IF(F230+F231+F232&lt;=0,"",IF(G232=-1,"",G239/F239*100-100))</f>
        <v/>
      </c>
      <c r="I239" s="323" t="str">
        <f>IF(I232=-1,"-1",I230+I231+I232)</f>
        <v>-1</v>
      </c>
      <c r="J239" s="368" t="str">
        <f>IF(J232=-1,"-1",J230+J231+J232)</f>
        <v>-1</v>
      </c>
      <c r="K239" s="323" t="str">
        <f>IF(K232=-1,"-1",K230+K231+K232)</f>
        <v>-1</v>
      </c>
      <c r="L239" s="323" t="str">
        <f>IF(L232=-1,"-1",L230+L231+L232)</f>
        <v>-1</v>
      </c>
      <c r="M239" s="342" t="str">
        <f>IF(K230+K231+K232&lt;=0,"",IF(L232=-1,"",L239/K239*100-100))</f>
        <v/>
      </c>
      <c r="N239" s="323" t="str">
        <f>IF(N232=-1,"-1",N230+N231+N232)</f>
        <v>-1</v>
      </c>
      <c r="O239" s="323" t="str">
        <f>IF(O232=-1,"-1",O230+O231+O232)</f>
        <v>-1</v>
      </c>
      <c r="P239" s="342" t="str">
        <f>IF(N230+N231+N232&lt;=0,"",IF(O232=-1,"",O239/N239*100-100))</f>
        <v/>
      </c>
      <c r="Q239" s="323" t="str">
        <f>IF(Q232=-1,"-1",Q230+Q231+Q232)</f>
        <v>-1</v>
      </c>
      <c r="R239" s="323" t="str">
        <f>IF(R232=-1,"-1",R230+R231+R232)</f>
        <v>-1</v>
      </c>
      <c r="S239" s="342" t="str">
        <f>IF(Q230+Q231+Q232&lt;=0,"",IF(R232=-1,"",R239/Q239*100-100))</f>
        <v/>
      </c>
      <c r="T239" s="323" t="str">
        <f>IF(T232=-1,"-1",T230+T231+T232)</f>
        <v>-1</v>
      </c>
      <c r="U239" s="323" t="str">
        <f>IF(U232=-1,"-1",U230+U231+U232)</f>
        <v>-1</v>
      </c>
      <c r="V239" s="342" t="str">
        <f>IF(T230+T231+T232&lt;=0,"",IF(U232=-1,"",U239/T239*100-100))</f>
        <v/>
      </c>
      <c r="X239" s="136"/>
      <c r="AA239" s="244"/>
      <c r="AB239" s="244"/>
    </row>
    <row r="240" spans="1:28" s="137" customFormat="1" ht="15.75" customHeight="1" thickBot="1">
      <c r="A240" s="137" t="str">
        <f>F222&amp;"q4"</f>
        <v>CFMq4</v>
      </c>
      <c r="B240" s="362" t="str">
        <f>IF($F$1="de",headings!$C$34,IF($F$1="fr",headings!$B$34,headings!$A$34))</f>
        <v>Quarter 4</v>
      </c>
      <c r="C240" s="326" t="str">
        <f>IF(C235=-1,"-1",C233+C234+C235)</f>
        <v>-1</v>
      </c>
      <c r="D240" s="326" t="str">
        <f>IF(D235=-1,"-1",D233+D234+D235)</f>
        <v>-1</v>
      </c>
      <c r="E240" s="341" t="str">
        <f>IF(C233+C234+C235&lt;=0,"",IF(D235=-1,"",D240/C240*100-100))</f>
        <v/>
      </c>
      <c r="F240" s="326" t="str">
        <f>IF(F235=-1,"-1",F233+F234+F235)</f>
        <v>-1</v>
      </c>
      <c r="G240" s="326" t="str">
        <f>IF(G235=-1,"-1",G233+G234+G235)</f>
        <v>-1</v>
      </c>
      <c r="H240" s="341" t="str">
        <f>IF(F233+F234+F235&lt;=0,"",IF(G235=-1,"",G240/F240*100-100))</f>
        <v/>
      </c>
      <c r="I240" s="326" t="str">
        <f>IF(I235=-1,"-1",I233+I234+I235)</f>
        <v>-1</v>
      </c>
      <c r="J240" s="369" t="str">
        <f>IF(J235=-1,"-1",J233+J234+J235)</f>
        <v>-1</v>
      </c>
      <c r="K240" s="326" t="str">
        <f>IF(K235=-1,"-1",K233+K234+K235)</f>
        <v>-1</v>
      </c>
      <c r="L240" s="326" t="str">
        <f>IF(L235=-1,"-1",L233+L234+L235)</f>
        <v>-1</v>
      </c>
      <c r="M240" s="341" t="str">
        <f>IF(K233+K234+K235&lt;=0,"",IF(L235=-1,"",L240/K240*100-100))</f>
        <v/>
      </c>
      <c r="N240" s="326" t="str">
        <f>IF(N235=-1,"-1",N233+N234+N235)</f>
        <v>-1</v>
      </c>
      <c r="O240" s="326" t="str">
        <f>IF(O235=-1,"-1",O233+O234+O235)</f>
        <v>-1</v>
      </c>
      <c r="P240" s="341" t="str">
        <f>IF(N233+N234+N235&lt;=0,"",IF(O235=-1,"",O240/N240*100-100))</f>
        <v/>
      </c>
      <c r="Q240" s="326" t="str">
        <f>IF(Q235=-1,"-1",Q233+Q234+Q235)</f>
        <v>-1</v>
      </c>
      <c r="R240" s="326" t="str">
        <f>IF(R235=-1,"-1",R233+R234+R235)</f>
        <v>-1</v>
      </c>
      <c r="S240" s="341" t="str">
        <f>IF(Q233+Q234+Q235&lt;=0,"",IF(R235=-1,"",R240/Q240*100-100))</f>
        <v/>
      </c>
      <c r="T240" s="326" t="str">
        <f>IF(T235=-1,"-1",T233+T234+T235)</f>
        <v>-1</v>
      </c>
      <c r="U240" s="326" t="str">
        <f>IF(U235=-1,"-1",U233+U234+U235)</f>
        <v>-1</v>
      </c>
      <c r="V240" s="341" t="str">
        <f>IF(T233+T234+T235&lt;=0,"",IF(U235=-1,"",U240/T240*100-100))</f>
        <v/>
      </c>
      <c r="X240" s="136"/>
      <c r="AA240" s="244"/>
      <c r="AB240" s="244"/>
    </row>
    <row r="241" spans="1:28" ht="14.4" thickTop="1" thickBot="1">
      <c r="B241" s="146"/>
      <c r="C241" s="146"/>
      <c r="D241" s="146"/>
      <c r="E241" s="146"/>
      <c r="F241" s="146"/>
      <c r="G241" s="146"/>
      <c r="H241" s="146"/>
      <c r="I241" s="146"/>
      <c r="J241" s="362"/>
      <c r="K241" s="146"/>
      <c r="L241" s="146"/>
      <c r="M241" s="146"/>
      <c r="N241" s="146"/>
      <c r="O241" s="146"/>
      <c r="P241" s="146"/>
      <c r="Q241" s="146"/>
      <c r="R241" s="146"/>
      <c r="S241" s="146"/>
      <c r="T241" s="146"/>
      <c r="U241" s="146"/>
      <c r="V241" s="146"/>
    </row>
    <row r="242" spans="1:28" s="138" customFormat="1" ht="15.75" customHeight="1" thickTop="1" thickBot="1">
      <c r="A242" s="138" t="str">
        <f>F222&amp;"y"</f>
        <v>CFMy</v>
      </c>
      <c r="B242" s="363" t="str">
        <f>IF($F$1="de",headings!$C$35,IF($F$1="fr",headings!$B$35,headings!$A$35))</f>
        <v>Full year</v>
      </c>
      <c r="C242" s="329" t="str">
        <f>IF(C235=-1,"-1",SUM(C237:C240))</f>
        <v>-1</v>
      </c>
      <c r="D242" s="329" t="str">
        <f>IF(D235=-1,"-1",SUM(D237:D240))</f>
        <v>-1</v>
      </c>
      <c r="E242" s="343" t="str">
        <f>IF(SUM(C224:C235)&lt;=0,"",IF(D235=-1,"",D242/C242*100-100))</f>
        <v/>
      </c>
      <c r="F242" s="329" t="str">
        <f>IF(F235=-1,"-1",SUM(F237:F240))</f>
        <v>-1</v>
      </c>
      <c r="G242" s="329" t="str">
        <f>IF(G235=-1,"-1",SUM(G237:G240))</f>
        <v>-1</v>
      </c>
      <c r="H242" s="343" t="str">
        <f>IF(SUM(F224:F235)&lt;=0,"",IF(G235=-1,"",G242/F242*100-100))</f>
        <v/>
      </c>
      <c r="I242" s="329" t="str">
        <f>IF(I235=-1,"-1",SUM(I237:I240))</f>
        <v>-1</v>
      </c>
      <c r="J242" s="370" t="str">
        <f>IF(J235=-1,"-1",SUM(J237:J240))</f>
        <v>-1</v>
      </c>
      <c r="K242" s="329" t="str">
        <f>IF(K235=-1,"-1",SUM(K237:K240))</f>
        <v>-1</v>
      </c>
      <c r="L242" s="329" t="str">
        <f>IF(L235=-1,"-1",SUM(L237:L240))</f>
        <v>-1</v>
      </c>
      <c r="M242" s="343" t="str">
        <f>IF(SUM(K224:K235)&lt;=0,"",IF(L235=-1,"",L242/K242*100-100))</f>
        <v/>
      </c>
      <c r="N242" s="329" t="str">
        <f>IF(N235=-1,"-1",SUM(N237:N240))</f>
        <v>-1</v>
      </c>
      <c r="O242" s="329" t="str">
        <f>IF(O235=-1,"-1",SUM(O237:O240))</f>
        <v>-1</v>
      </c>
      <c r="P242" s="343" t="str">
        <f>IF(SUM(N224:N235)&lt;=0,"",IF(O235=-1,"",O242/N242*100-100))</f>
        <v/>
      </c>
      <c r="Q242" s="329" t="str">
        <f>IF(Q235=-1,"-1",SUM(Q237:Q240))</f>
        <v>-1</v>
      </c>
      <c r="R242" s="329" t="str">
        <f>IF(R235=-1,"-1",SUM(R237:R240))</f>
        <v>-1</v>
      </c>
      <c r="S242" s="343" t="str">
        <f>IF(SUM(Q224:Q235)&lt;=0,"",IF(R235=-1,"",R242/Q242*100-100))</f>
        <v/>
      </c>
      <c r="T242" s="329" t="str">
        <f>IF(T235=-1,"-1",SUM(T237:T240))</f>
        <v>-1</v>
      </c>
      <c r="U242" s="329" t="str">
        <f>IF(U235=-1,"-1",SUM(U237:U240))</f>
        <v>-1</v>
      </c>
      <c r="V242" s="343" t="str">
        <f>IF(SUM(T224:T235)&lt;=0,"",IF(U235=-1,"",U242/T242*100-100))</f>
        <v/>
      </c>
      <c r="X242" s="136"/>
    </row>
    <row r="243" spans="1:28" ht="13.8" thickTop="1">
      <c r="B243" s="147"/>
      <c r="C243" s="180"/>
      <c r="D243" s="180"/>
      <c r="E243" s="180"/>
      <c r="F243" s="180"/>
      <c r="G243" s="180"/>
      <c r="H243" s="180"/>
      <c r="I243" s="180"/>
      <c r="J243" s="180"/>
      <c r="K243" s="180"/>
      <c r="L243" s="180"/>
      <c r="M243" s="180"/>
      <c r="N243" s="180"/>
      <c r="O243" s="180"/>
      <c r="P243" s="180"/>
      <c r="Q243" s="180"/>
      <c r="R243" s="180"/>
      <c r="S243" s="180"/>
      <c r="T243" s="180"/>
      <c r="U243" s="149"/>
      <c r="V243" s="149"/>
    </row>
    <row r="244" spans="1:28">
      <c r="B244" s="147"/>
      <c r="C244" s="180"/>
      <c r="D244" s="180"/>
      <c r="E244" s="180"/>
      <c r="F244" s="180"/>
      <c r="G244" s="180"/>
      <c r="H244" s="180"/>
      <c r="I244" s="180"/>
      <c r="J244" s="180"/>
      <c r="K244" s="180"/>
      <c r="L244" s="180"/>
      <c r="M244" s="180"/>
      <c r="N244" s="180"/>
      <c r="O244" s="180"/>
      <c r="P244" s="180"/>
      <c r="Q244" s="180"/>
      <c r="R244" s="180"/>
      <c r="S244" s="180"/>
      <c r="T244" s="180"/>
      <c r="U244" s="149"/>
      <c r="V244" s="149"/>
    </row>
    <row r="245" spans="1:28">
      <c r="B245" s="152" t="str">
        <f>IF($F$1="de",headings!$C$37,IF($F$1="fr",headings!$B$37,headings!$A$37))</f>
        <v>Comments</v>
      </c>
      <c r="C245" s="1021"/>
      <c r="D245" s="1022"/>
      <c r="E245" s="1022"/>
      <c r="F245" s="1022"/>
      <c r="G245" s="1022"/>
      <c r="H245" s="1022"/>
      <c r="I245" s="1022"/>
      <c r="J245" s="1022"/>
      <c r="K245" s="1022"/>
      <c r="L245" s="1022"/>
      <c r="M245" s="1022"/>
      <c r="N245" s="1022"/>
      <c r="O245" s="1022"/>
      <c r="P245" s="1022"/>
      <c r="Q245" s="1022"/>
      <c r="R245" s="1022"/>
      <c r="S245" s="1022"/>
      <c r="T245" s="1023"/>
      <c r="U245" s="149"/>
      <c r="V245" s="149"/>
    </row>
    <row r="246" spans="1:28">
      <c r="B246" s="151"/>
      <c r="C246" s="1024"/>
      <c r="D246" s="1025"/>
      <c r="E246" s="1025"/>
      <c r="F246" s="1025"/>
      <c r="G246" s="1025"/>
      <c r="H246" s="1025"/>
      <c r="I246" s="1025"/>
      <c r="J246" s="1025"/>
      <c r="K246" s="1025"/>
      <c r="L246" s="1025"/>
      <c r="M246" s="1025"/>
      <c r="N246" s="1025"/>
      <c r="O246" s="1025"/>
      <c r="P246" s="1025"/>
      <c r="Q246" s="1025"/>
      <c r="R246" s="1025"/>
      <c r="S246" s="1025"/>
      <c r="T246" s="1026"/>
      <c r="U246" s="149"/>
      <c r="V246" s="149"/>
    </row>
    <row r="247" spans="1:28">
      <c r="B247" s="151"/>
      <c r="C247" s="1024"/>
      <c r="D247" s="1025"/>
      <c r="E247" s="1025"/>
      <c r="F247" s="1025"/>
      <c r="G247" s="1025"/>
      <c r="H247" s="1025"/>
      <c r="I247" s="1025"/>
      <c r="J247" s="1025"/>
      <c r="K247" s="1025"/>
      <c r="L247" s="1025"/>
      <c r="M247" s="1025"/>
      <c r="N247" s="1025"/>
      <c r="O247" s="1025"/>
      <c r="P247" s="1025"/>
      <c r="Q247" s="1025"/>
      <c r="R247" s="1025"/>
      <c r="S247" s="1025"/>
      <c r="T247" s="1026"/>
      <c r="U247" s="149"/>
      <c r="V247" s="149"/>
      <c r="X247" s="141"/>
    </row>
    <row r="248" spans="1:28">
      <c r="B248" s="151"/>
      <c r="C248" s="1027"/>
      <c r="D248" s="1028"/>
      <c r="E248" s="1028"/>
      <c r="F248" s="1028"/>
      <c r="G248" s="1028"/>
      <c r="H248" s="1028"/>
      <c r="I248" s="1028"/>
      <c r="J248" s="1028"/>
      <c r="K248" s="1028"/>
      <c r="L248" s="1028"/>
      <c r="M248" s="1028"/>
      <c r="N248" s="1028"/>
      <c r="O248" s="1028"/>
      <c r="P248" s="1028"/>
      <c r="Q248" s="1028"/>
      <c r="R248" s="1028"/>
      <c r="S248" s="1028"/>
      <c r="T248" s="1029"/>
      <c r="U248" s="149"/>
      <c r="V248" s="149"/>
      <c r="X248" s="131"/>
    </row>
    <row r="249" spans="1:28">
      <c r="B249" s="151"/>
      <c r="C249" s="180"/>
      <c r="D249" s="180"/>
      <c r="E249" s="180"/>
      <c r="F249" s="180"/>
      <c r="G249" s="180"/>
      <c r="H249" s="180"/>
      <c r="I249" s="180"/>
      <c r="J249" s="180"/>
      <c r="K249" s="180"/>
      <c r="L249" s="180"/>
      <c r="M249" s="180"/>
      <c r="N249" s="180"/>
      <c r="O249" s="180"/>
      <c r="P249" s="180"/>
      <c r="Q249" s="180"/>
      <c r="R249" s="180"/>
      <c r="S249" s="180"/>
      <c r="T249" s="180"/>
      <c r="U249" s="149"/>
      <c r="V249" s="149"/>
    </row>
    <row r="250" spans="1:28">
      <c r="A250" s="142"/>
      <c r="B250" s="143"/>
      <c r="C250" s="181"/>
      <c r="D250" s="181"/>
      <c r="E250" s="181"/>
      <c r="F250" s="181"/>
      <c r="G250" s="181"/>
      <c r="H250" s="181"/>
      <c r="I250" s="181"/>
      <c r="J250" s="181"/>
      <c r="K250" s="181"/>
      <c r="L250" s="181"/>
      <c r="M250" s="181"/>
      <c r="N250" s="181"/>
      <c r="O250" s="181"/>
      <c r="P250" s="181"/>
      <c r="Q250" s="181"/>
      <c r="R250" s="181"/>
      <c r="S250" s="181"/>
      <c r="T250" s="181"/>
      <c r="U250" s="149"/>
      <c r="V250" s="149"/>
    </row>
    <row r="251" spans="1:28" s="141" customFormat="1" ht="6.75" customHeight="1">
      <c r="B251" s="146"/>
      <c r="C251" s="154"/>
      <c r="D251" s="154"/>
      <c r="E251" s="155"/>
      <c r="F251" s="154"/>
      <c r="G251" s="154"/>
      <c r="H251" s="155"/>
      <c r="I251" s="154"/>
      <c r="J251" s="154"/>
      <c r="K251" s="155"/>
      <c r="L251" s="154"/>
      <c r="M251" s="154"/>
      <c r="N251" s="155"/>
      <c r="O251" s="154"/>
      <c r="P251" s="154"/>
      <c r="Q251" s="155"/>
      <c r="R251" s="154"/>
      <c r="S251" s="154"/>
      <c r="T251" s="155"/>
      <c r="U251" s="149"/>
      <c r="V251" s="149"/>
      <c r="X251" s="136"/>
      <c r="AA251" s="239"/>
      <c r="AB251" s="239"/>
    </row>
    <row r="252" spans="1:28" s="131" customFormat="1" ht="17.399999999999999">
      <c r="B252" s="150" t="str">
        <f>IF($F$1="de",headings!$C$3,IF($F$1="fr",headings!$B$3,headings!$A$3))</f>
        <v>Railway Operator:</v>
      </c>
      <c r="C252" s="156"/>
      <c r="D252" s="156"/>
      <c r="E252" s="156"/>
      <c r="F252" s="692" t="s">
        <v>23</v>
      </c>
      <c r="G252" s="692"/>
      <c r="H252" s="692"/>
      <c r="I252" s="692"/>
      <c r="J252" s="692"/>
      <c r="K252" s="157"/>
      <c r="L252" s="157"/>
      <c r="M252" s="157"/>
      <c r="N252" s="157"/>
      <c r="O252" s="157"/>
      <c r="P252" s="157"/>
      <c r="Q252" s="158"/>
      <c r="R252" s="158"/>
      <c r="S252" s="158"/>
      <c r="T252" s="158"/>
      <c r="U252" s="149"/>
      <c r="V252" s="149"/>
      <c r="X252" s="136"/>
      <c r="AA252" s="243"/>
      <c r="AB252" s="243"/>
    </row>
    <row r="253" spans="1:28" ht="6.75" customHeight="1" thickBot="1">
      <c r="B253" s="146"/>
      <c r="C253" s="157"/>
      <c r="D253" s="157"/>
      <c r="E253" s="159"/>
      <c r="F253" s="157"/>
      <c r="G253" s="157"/>
      <c r="H253" s="157"/>
      <c r="I253" s="157"/>
      <c r="J253" s="157"/>
      <c r="K253" s="157"/>
      <c r="L253" s="157"/>
      <c r="M253" s="157"/>
      <c r="N253" s="157"/>
      <c r="O253" s="157"/>
      <c r="P253" s="157"/>
      <c r="Q253" s="157"/>
      <c r="R253" s="157"/>
      <c r="S253" s="157"/>
      <c r="T253" s="160"/>
      <c r="U253" s="149"/>
      <c r="V253" s="149"/>
    </row>
    <row r="254" spans="1:28" ht="15.75" customHeight="1" thickTop="1">
      <c r="A254" s="136" t="str">
        <f>F252&amp;"m01"</f>
        <v>CFR Calatorim01</v>
      </c>
      <c r="B254" s="362" t="str">
        <f>IF($F$1="de",headings!$C$6,IF($F$1="fr",headings!$B$6,headings!$A$6))</f>
        <v>January</v>
      </c>
      <c r="C254" s="293">
        <v>4528</v>
      </c>
      <c r="D254" s="661">
        <v>4023</v>
      </c>
      <c r="E254" s="656">
        <f t="shared" ref="E254:E265" si="37">IF(C254&lt;0.001,"",IF(D254=-1,"",D254/C254*100-100))</f>
        <v>-11.152826855123678</v>
      </c>
      <c r="F254" s="293">
        <v>351</v>
      </c>
      <c r="G254" s="661">
        <v>286</v>
      </c>
      <c r="H254" s="656">
        <f t="shared" ref="H254:H265" si="38">IF(F254&lt;0.001,"",IF(G254=-1,"",G254/F254*100-100))</f>
        <v>-18.518518518518519</v>
      </c>
      <c r="I254" s="662">
        <v>-1</v>
      </c>
      <c r="J254" s="663">
        <v>-1</v>
      </c>
      <c r="K254" s="157"/>
      <c r="L254" s="157"/>
      <c r="M254" s="157"/>
      <c r="N254" s="157"/>
      <c r="O254" s="157"/>
      <c r="P254" s="157"/>
      <c r="Q254" s="157"/>
      <c r="R254" s="157"/>
      <c r="S254" s="157"/>
      <c r="T254" s="157"/>
      <c r="U254" s="149"/>
      <c r="V254" s="149"/>
    </row>
    <row r="255" spans="1:28" ht="15.75" customHeight="1">
      <c r="A255" s="136" t="str">
        <f>F252&amp;"m02"</f>
        <v>CFR Calatorim02</v>
      </c>
      <c r="B255" s="362" t="str">
        <f>IF($F$1="de",headings!$C$7,IF($F$1="fr",headings!$B$7,headings!$A$7))</f>
        <v>February</v>
      </c>
      <c r="C255" s="752">
        <v>4414</v>
      </c>
      <c r="D255" s="473">
        <v>3448</v>
      </c>
      <c r="E255" s="657">
        <f t="shared" si="37"/>
        <v>-21.884911644766646</v>
      </c>
      <c r="F255" s="752">
        <v>333</v>
      </c>
      <c r="G255" s="473">
        <v>241</v>
      </c>
      <c r="H255" s="657">
        <f t="shared" si="38"/>
        <v>-27.627627627627632</v>
      </c>
      <c r="I255" s="653">
        <v>-1</v>
      </c>
      <c r="J255" s="664">
        <v>-1</v>
      </c>
      <c r="K255" s="157"/>
      <c r="L255" s="157"/>
      <c r="M255" s="157"/>
      <c r="N255" s="157"/>
      <c r="O255" s="157"/>
      <c r="P255" s="157"/>
      <c r="Q255" s="157"/>
      <c r="R255" s="157"/>
      <c r="S255" s="157"/>
      <c r="T255" s="157"/>
      <c r="U255" s="149"/>
      <c r="V255" s="149"/>
    </row>
    <row r="256" spans="1:28" ht="15.75" customHeight="1" thickBot="1">
      <c r="A256" s="136" t="str">
        <f>F252&amp;"m03"</f>
        <v>CFR Calatorim03</v>
      </c>
      <c r="B256" s="362" t="str">
        <f>IF($F$1="de",headings!$C$8,IF($F$1="fr",headings!$B$8,headings!$A$8))</f>
        <v>March</v>
      </c>
      <c r="C256" s="753">
        <v>4776</v>
      </c>
      <c r="D256" s="655">
        <v>4124</v>
      </c>
      <c r="E256" s="658">
        <f t="shared" si="37"/>
        <v>-13.651591289782246</v>
      </c>
      <c r="F256" s="753">
        <v>353</v>
      </c>
      <c r="G256" s="655">
        <v>300</v>
      </c>
      <c r="H256" s="658">
        <f t="shared" si="38"/>
        <v>-15.014164305949009</v>
      </c>
      <c r="I256" s="654">
        <v>-1</v>
      </c>
      <c r="J256" s="665">
        <v>-1</v>
      </c>
      <c r="K256" s="157"/>
      <c r="L256" s="157"/>
      <c r="M256" s="157"/>
      <c r="N256" s="157"/>
      <c r="O256" s="157"/>
      <c r="P256" s="157"/>
      <c r="Q256" s="157"/>
      <c r="R256" s="157"/>
      <c r="S256" s="157"/>
      <c r="T256" s="157"/>
      <c r="U256" s="149"/>
      <c r="V256" s="149"/>
    </row>
    <row r="257" spans="1:28" ht="15.75" customHeight="1" thickTop="1">
      <c r="A257" s="136" t="str">
        <f>F252&amp;"m04"</f>
        <v>CFR Calatorim04</v>
      </c>
      <c r="B257" s="362" t="str">
        <f>IF($F$1="de",headings!$C$9,IF($F$1="fr",headings!$B$9,headings!$A$9))</f>
        <v>April</v>
      </c>
      <c r="C257" s="293">
        <v>4645</v>
      </c>
      <c r="D257" s="473">
        <v>4259</v>
      </c>
      <c r="E257" s="657">
        <f t="shared" si="37"/>
        <v>-8.3100107642626426</v>
      </c>
      <c r="F257" s="293">
        <v>402</v>
      </c>
      <c r="G257" s="473">
        <v>346</v>
      </c>
      <c r="H257" s="657">
        <f t="shared" si="38"/>
        <v>-13.930348258706474</v>
      </c>
      <c r="I257" s="653">
        <v>-1</v>
      </c>
      <c r="J257" s="664">
        <v>-1</v>
      </c>
      <c r="K257" s="157"/>
      <c r="L257" s="157"/>
      <c r="M257" s="157"/>
      <c r="N257" s="157"/>
      <c r="O257" s="157"/>
      <c r="P257" s="157"/>
      <c r="Q257" s="157"/>
      <c r="R257" s="157"/>
      <c r="S257" s="157"/>
      <c r="T257" s="157"/>
      <c r="U257" s="149"/>
      <c r="V257" s="149"/>
    </row>
    <row r="258" spans="1:28" ht="15.75" customHeight="1">
      <c r="A258" s="136" t="str">
        <f>F252&amp;"m05"</f>
        <v>CFR Calatorim05</v>
      </c>
      <c r="B258" s="362" t="str">
        <f>IF($F$1="de",headings!$C$10,IF($F$1="fr",headings!$B$10,headings!$A$10))</f>
        <v>May</v>
      </c>
      <c r="C258" s="752">
        <v>4869</v>
      </c>
      <c r="D258" s="473">
        <v>4260</v>
      </c>
      <c r="E258" s="657">
        <f t="shared" si="37"/>
        <v>-12.507701786814536</v>
      </c>
      <c r="F258" s="752">
        <v>395</v>
      </c>
      <c r="G258" s="473">
        <v>330</v>
      </c>
      <c r="H258" s="657">
        <f t="shared" si="38"/>
        <v>-16.455696202531641</v>
      </c>
      <c r="I258" s="653">
        <v>-1</v>
      </c>
      <c r="J258" s="664">
        <v>-1</v>
      </c>
      <c r="K258" s="157"/>
      <c r="L258" s="157"/>
      <c r="M258" s="157"/>
      <c r="N258" s="157"/>
      <c r="O258" s="157"/>
      <c r="P258" s="157"/>
      <c r="Q258" s="157"/>
      <c r="R258" s="157"/>
      <c r="S258" s="157"/>
      <c r="T258" s="157"/>
      <c r="U258" s="149"/>
      <c r="V258" s="149"/>
    </row>
    <row r="259" spans="1:28" ht="15.75" customHeight="1" thickBot="1">
      <c r="A259" s="136" t="str">
        <f>F252&amp;"m06"</f>
        <v>CFR Calatorim06</v>
      </c>
      <c r="B259" s="362" t="str">
        <f>IF($F$1="de",headings!$C$11,IF($F$1="fr",headings!$B$11,headings!$A$11))</f>
        <v>June</v>
      </c>
      <c r="C259" s="753">
        <v>4602</v>
      </c>
      <c r="D259" s="655">
        <v>3888.4353567741928</v>
      </c>
      <c r="E259" s="658">
        <v>-15.505533316510366</v>
      </c>
      <c r="F259" s="753">
        <v>435</v>
      </c>
      <c r="G259" s="655">
        <v>360.65347940258061</v>
      </c>
      <c r="H259" s="658">
        <v>-17.091154160326298</v>
      </c>
      <c r="I259" s="654">
        <v>-1</v>
      </c>
      <c r="J259" s="665">
        <v>-1</v>
      </c>
      <c r="K259" s="157"/>
      <c r="L259" s="157"/>
      <c r="M259" s="157"/>
      <c r="N259" s="157"/>
      <c r="O259" s="157"/>
      <c r="P259" s="157"/>
      <c r="Q259" s="157"/>
      <c r="R259" s="157"/>
      <c r="S259" s="157"/>
      <c r="T259" s="157"/>
      <c r="U259" s="149"/>
      <c r="V259" s="149"/>
    </row>
    <row r="260" spans="1:28" ht="15.75" customHeight="1" thickTop="1">
      <c r="A260" s="136" t="str">
        <f>F252&amp;"m07"</f>
        <v>CFR Calatorim07</v>
      </c>
      <c r="B260" s="362" t="str">
        <f>IF($F$1="de",headings!$C$12,IF($F$1="fr",headings!$B$12,headings!$A$12))</f>
        <v>July</v>
      </c>
      <c r="C260" s="293">
        <v>4488</v>
      </c>
      <c r="D260" s="473">
        <v>-1</v>
      </c>
      <c r="E260" s="657" t="str">
        <f t="shared" si="37"/>
        <v/>
      </c>
      <c r="F260" s="293">
        <v>548</v>
      </c>
      <c r="G260" s="473">
        <v>-1</v>
      </c>
      <c r="H260" s="657" t="str">
        <f t="shared" si="38"/>
        <v/>
      </c>
      <c r="I260" s="653">
        <v>-1</v>
      </c>
      <c r="J260" s="664">
        <v>-1</v>
      </c>
      <c r="K260" s="157"/>
      <c r="L260" s="157"/>
      <c r="M260" s="157"/>
      <c r="N260" s="157"/>
      <c r="O260" s="157"/>
      <c r="P260" s="157"/>
      <c r="Q260" s="157"/>
      <c r="R260" s="157"/>
      <c r="S260" s="157"/>
      <c r="T260" s="157"/>
      <c r="U260" s="149"/>
      <c r="V260" s="149"/>
    </row>
    <row r="261" spans="1:28" ht="15.75" customHeight="1">
      <c r="A261" s="136" t="str">
        <f>F252&amp;"m08"</f>
        <v>CFR Calatorim08</v>
      </c>
      <c r="B261" s="362" t="str">
        <f>IF($F$1="de",headings!$C$13,IF($F$1="fr",headings!$B$13,headings!$A$13))</f>
        <v>August</v>
      </c>
      <c r="C261" s="752">
        <v>4521</v>
      </c>
      <c r="D261" s="473">
        <v>-1</v>
      </c>
      <c r="E261" s="657" t="str">
        <f t="shared" si="37"/>
        <v/>
      </c>
      <c r="F261" s="752">
        <v>554</v>
      </c>
      <c r="G261" s="473">
        <v>-1</v>
      </c>
      <c r="H261" s="657" t="str">
        <f t="shared" si="38"/>
        <v/>
      </c>
      <c r="I261" s="653">
        <v>-1</v>
      </c>
      <c r="J261" s="664">
        <v>-1</v>
      </c>
      <c r="K261" s="157"/>
      <c r="L261" s="157"/>
      <c r="M261" s="157"/>
      <c r="N261" s="157"/>
      <c r="O261" s="157"/>
      <c r="P261" s="157"/>
      <c r="Q261" s="157"/>
      <c r="R261" s="157"/>
      <c r="S261" s="157"/>
      <c r="T261" s="157"/>
      <c r="U261" s="149"/>
      <c r="V261" s="149"/>
    </row>
    <row r="262" spans="1:28" ht="15.75" customHeight="1" thickBot="1">
      <c r="A262" s="136" t="str">
        <f>F252&amp;"m09"</f>
        <v>CFR Calatorim09</v>
      </c>
      <c r="B262" s="362" t="str">
        <f>IF($F$1="de",headings!$C$14,IF($F$1="fr",headings!$B$14,headings!$A$14))</f>
        <v>September</v>
      </c>
      <c r="C262" s="753">
        <v>4457</v>
      </c>
      <c r="D262" s="655">
        <v>-1</v>
      </c>
      <c r="E262" s="658" t="str">
        <f t="shared" si="37"/>
        <v/>
      </c>
      <c r="F262" s="753">
        <v>394</v>
      </c>
      <c r="G262" s="655">
        <v>-1</v>
      </c>
      <c r="H262" s="658" t="str">
        <f t="shared" si="38"/>
        <v/>
      </c>
      <c r="I262" s="654">
        <v>-1</v>
      </c>
      <c r="J262" s="665">
        <v>-1</v>
      </c>
      <c r="K262" s="157"/>
      <c r="L262" s="157"/>
      <c r="M262" s="157"/>
      <c r="N262" s="157"/>
      <c r="O262" s="157"/>
      <c r="P262" s="157"/>
      <c r="Q262" s="157"/>
      <c r="R262" s="157"/>
      <c r="S262" s="157"/>
      <c r="T262" s="157"/>
      <c r="U262" s="149"/>
      <c r="V262" s="149"/>
    </row>
    <row r="263" spans="1:28" ht="15.75" customHeight="1" thickTop="1">
      <c r="A263" s="136" t="str">
        <f>F252&amp;"m10"</f>
        <v>CFR Calatorim10</v>
      </c>
      <c r="B263" s="362" t="str">
        <f>IF($F$1="de",headings!$C$15,IF($F$1="fr",headings!$B$15,headings!$A$15))</f>
        <v>October</v>
      </c>
      <c r="C263" s="752">
        <v>4362</v>
      </c>
      <c r="D263" s="473">
        <v>-1</v>
      </c>
      <c r="E263" s="657" t="str">
        <f t="shared" si="37"/>
        <v/>
      </c>
      <c r="F263" s="752">
        <v>368</v>
      </c>
      <c r="G263" s="473">
        <v>-1</v>
      </c>
      <c r="H263" s="657" t="str">
        <f t="shared" si="38"/>
        <v/>
      </c>
      <c r="I263" s="653">
        <v>-1</v>
      </c>
      <c r="J263" s="664">
        <v>-1</v>
      </c>
      <c r="K263" s="157"/>
      <c r="L263" s="157"/>
      <c r="M263" s="157"/>
      <c r="N263" s="157"/>
      <c r="O263" s="157"/>
      <c r="P263" s="157"/>
      <c r="Q263" s="157"/>
      <c r="R263" s="157"/>
      <c r="S263" s="157"/>
      <c r="T263" s="157"/>
      <c r="U263" s="149"/>
      <c r="V263" s="149"/>
      <c r="X263" s="137"/>
    </row>
    <row r="264" spans="1:28" ht="15.75" customHeight="1">
      <c r="A264" s="136" t="str">
        <f>F252&amp;"m11"</f>
        <v>CFR Calatorim11</v>
      </c>
      <c r="B264" s="362" t="str">
        <f>IF($F$1="de",headings!$C$16,IF($F$1="fr",headings!$B$16,headings!$A$16))</f>
        <v>November</v>
      </c>
      <c r="C264" s="752">
        <v>4132</v>
      </c>
      <c r="D264" s="473">
        <v>-1</v>
      </c>
      <c r="E264" s="657" t="str">
        <f t="shared" si="37"/>
        <v/>
      </c>
      <c r="F264" s="752">
        <v>330</v>
      </c>
      <c r="G264" s="473">
        <v>-1</v>
      </c>
      <c r="H264" s="657" t="str">
        <f t="shared" si="38"/>
        <v/>
      </c>
      <c r="I264" s="653">
        <v>-1</v>
      </c>
      <c r="J264" s="664">
        <v>-1</v>
      </c>
      <c r="K264" s="157"/>
      <c r="L264" s="157"/>
      <c r="M264" s="157"/>
      <c r="N264" s="157"/>
      <c r="O264" s="157"/>
      <c r="P264" s="157"/>
      <c r="Q264" s="157"/>
      <c r="R264" s="157"/>
      <c r="S264" s="157"/>
      <c r="T264" s="157"/>
      <c r="U264" s="149"/>
      <c r="V264" s="149"/>
      <c r="X264" s="137"/>
    </row>
    <row r="265" spans="1:28" ht="15.75" customHeight="1" thickBot="1">
      <c r="A265" s="136" t="str">
        <f>F252&amp;"m12"</f>
        <v>CFR Calatorim12</v>
      </c>
      <c r="B265" s="362" t="str">
        <f>IF($F$1="de",headings!$C$17,IF($F$1="fr",headings!$B$17,headings!$A$17))</f>
        <v>December</v>
      </c>
      <c r="C265" s="753">
        <v>3658</v>
      </c>
      <c r="D265" s="655">
        <v>-1</v>
      </c>
      <c r="E265" s="658" t="str">
        <f t="shared" si="37"/>
        <v/>
      </c>
      <c r="F265" s="753">
        <v>351</v>
      </c>
      <c r="G265" s="655">
        <v>-1</v>
      </c>
      <c r="H265" s="658" t="str">
        <f t="shared" si="38"/>
        <v/>
      </c>
      <c r="I265" s="654">
        <v>-1</v>
      </c>
      <c r="J265" s="665">
        <v>-1</v>
      </c>
      <c r="K265" s="157"/>
      <c r="L265" s="157"/>
      <c r="M265" s="157"/>
      <c r="N265" s="157"/>
      <c r="O265" s="157"/>
      <c r="P265" s="157"/>
      <c r="Q265" s="157"/>
      <c r="R265" s="157"/>
      <c r="S265" s="157"/>
      <c r="T265" s="157"/>
      <c r="U265" s="149"/>
      <c r="V265" s="149"/>
      <c r="X265" s="137"/>
    </row>
    <row r="266" spans="1:28" ht="14.4" thickTop="1" thickBot="1">
      <c r="B266" s="146"/>
      <c r="C266" s="146"/>
      <c r="D266" s="146"/>
      <c r="E266" s="146"/>
      <c r="F266" s="146"/>
      <c r="G266" s="146"/>
      <c r="H266" s="146"/>
      <c r="I266" s="146"/>
      <c r="J266" s="146"/>
      <c r="K266" s="146"/>
      <c r="L266" s="157"/>
      <c r="M266" s="157"/>
      <c r="N266" s="157"/>
      <c r="O266" s="157"/>
      <c r="P266" s="157"/>
      <c r="Q266" s="157"/>
      <c r="R266" s="157"/>
      <c r="S266" s="157"/>
      <c r="T266" s="157"/>
      <c r="U266" s="149"/>
      <c r="V266" s="149"/>
      <c r="X266" s="137"/>
    </row>
    <row r="267" spans="1:28" s="137" customFormat="1" ht="15.75" customHeight="1" thickTop="1">
      <c r="A267" s="137" t="str">
        <f>F252&amp;"q1"</f>
        <v>CFR Calatoriq1</v>
      </c>
      <c r="B267" s="362" t="str">
        <f>IF($F$1="de",headings!$C$31,IF($F$1="fr",headings!$B$31,headings!$A$31))</f>
        <v>Quarter 1</v>
      </c>
      <c r="C267" s="319">
        <f>IF(C256=-1,"-1",C254+C255+C256)</f>
        <v>13718</v>
      </c>
      <c r="D267" s="320">
        <f>IF(D256=-1,"-1",D254+D255+D256)</f>
        <v>11595</v>
      </c>
      <c r="E267" s="666">
        <f>IF(C256+C257+C258&lt;=0,"",IF(D256=-1,"",D267/C267*100-100))</f>
        <v>-15.476016912086308</v>
      </c>
      <c r="F267" s="319">
        <f>IF(F256=-1,"-1",F254+F255+F256)</f>
        <v>1037</v>
      </c>
      <c r="G267" s="334">
        <f>IF(G256=-1,"-1",G254+G255+G256)</f>
        <v>827</v>
      </c>
      <c r="H267" s="666">
        <f>IF(F256+F257+F258&lt;=0,"",IF(G256=-1,"",G267/F267*100-100))</f>
        <v>-20.250723240115718</v>
      </c>
      <c r="I267" s="320" t="str">
        <f>IF(I256=-1,"-1",I254+I255+I256)</f>
        <v>-1</v>
      </c>
      <c r="J267" s="321" t="str">
        <f>IF(J256=-1,"-1",J254+J255+J256)</f>
        <v>-1</v>
      </c>
      <c r="K267" s="157"/>
      <c r="L267" s="157"/>
      <c r="M267" s="157"/>
      <c r="N267" s="157"/>
      <c r="O267" s="157"/>
      <c r="P267" s="157"/>
      <c r="Q267" s="157"/>
      <c r="R267" s="157"/>
      <c r="S267" s="157"/>
      <c r="T267" s="157"/>
      <c r="U267" s="149"/>
      <c r="V267" s="149"/>
      <c r="X267" s="136"/>
      <c r="AA267" s="244"/>
      <c r="AB267" s="244"/>
    </row>
    <row r="268" spans="1:28" s="137" customFormat="1" ht="15.75" customHeight="1">
      <c r="A268" s="137" t="str">
        <f>F252&amp;"q2"</f>
        <v>CFR Calatoriq2</v>
      </c>
      <c r="B268" s="362" t="str">
        <f>IF($F$1="de",headings!$C$32,IF($F$1="fr",headings!$B$32,headings!$A$32))</f>
        <v>Quarter 2</v>
      </c>
      <c r="C268" s="322">
        <f>IF(C259=-1,"-1",C257+C258+C259)</f>
        <v>14116</v>
      </c>
      <c r="D268" s="323">
        <f>IF(D259=-1,"-1",D257+D258+D259)</f>
        <v>12407.435356774193</v>
      </c>
      <c r="E268" s="667">
        <f>IF(C257+C258+C259&lt;=0,"",IF(D259=-1,"",D268/C268*100-100))</f>
        <v>-12.103744993098658</v>
      </c>
      <c r="F268" s="322">
        <f>IF(F259=-1,"-1",F257+F258+F259)</f>
        <v>1232</v>
      </c>
      <c r="G268" s="335">
        <f>IF(G259=-1,"-1",G257+G258+G259)</f>
        <v>1036.6534794025806</v>
      </c>
      <c r="H268" s="667">
        <f>IF(F257+F258+F259&lt;=0,"",IF(G259=-1,"",G268/F268*100-100))</f>
        <v>-15.856048749790531</v>
      </c>
      <c r="I268" s="323" t="str">
        <f>IF(I259=-1,"-1",I257+I258+I259)</f>
        <v>-1</v>
      </c>
      <c r="J268" s="324" t="str">
        <f>IF(J259=-1,"-1",J257+J258+J259)</f>
        <v>-1</v>
      </c>
      <c r="K268" s="157"/>
      <c r="L268" s="157"/>
      <c r="M268" s="157"/>
      <c r="N268" s="157"/>
      <c r="O268" s="157"/>
      <c r="P268" s="157"/>
      <c r="Q268" s="157"/>
      <c r="R268" s="157"/>
      <c r="S268" s="157"/>
      <c r="T268" s="157"/>
      <c r="U268" s="149"/>
      <c r="V268" s="149"/>
      <c r="X268" s="138"/>
      <c r="AA268" s="244"/>
      <c r="AB268" s="244"/>
    </row>
    <row r="269" spans="1:28" s="137" customFormat="1" ht="15.75" customHeight="1">
      <c r="A269" s="137" t="str">
        <f>F252&amp;"q3"</f>
        <v>CFR Calatoriq3</v>
      </c>
      <c r="B269" s="362" t="str">
        <f>IF($F$1="de",headings!$C$33,IF($F$1="fr",headings!$B$33,headings!$A$33))</f>
        <v>Quarter 3</v>
      </c>
      <c r="C269" s="322">
        <f>IF(C262=-1,"-1",C260+C261+C262)</f>
        <v>13466</v>
      </c>
      <c r="D269" s="323" t="str">
        <f>IF(D262=-1,"-1",D260+D261+D262)</f>
        <v>-1</v>
      </c>
      <c r="E269" s="667" t="str">
        <f>IF(C260+C261+C262&lt;=0,"",IF(D262=-1,"",D269/C269*100-100))</f>
        <v/>
      </c>
      <c r="F269" s="322">
        <f>IF(F262=-1,"-1",F260+F261+F262)</f>
        <v>1496</v>
      </c>
      <c r="G269" s="323" t="str">
        <f>IF(G262=-1,"-1",G260+G261+G262)</f>
        <v>-1</v>
      </c>
      <c r="H269" s="667" t="str">
        <f>IF(F260+F261+F262&lt;=0,"",IF(G262=-1,"",G269/F269*100-100))</f>
        <v/>
      </c>
      <c r="I269" s="323" t="str">
        <f>IF(I262=-1,"-1",I260+I261+I262)</f>
        <v>-1</v>
      </c>
      <c r="J269" s="324" t="str">
        <f>IF(J262=-1,"-1",J260+J261+J262)</f>
        <v>-1</v>
      </c>
      <c r="K269" s="157"/>
      <c r="L269" s="157"/>
      <c r="M269" s="157"/>
      <c r="N269" s="157"/>
      <c r="O269" s="157"/>
      <c r="P269" s="157"/>
      <c r="Q269" s="157"/>
      <c r="R269" s="157"/>
      <c r="S269" s="157"/>
      <c r="T269" s="157"/>
      <c r="U269" s="149"/>
      <c r="V269" s="149"/>
      <c r="X269" s="136"/>
      <c r="AA269" s="244"/>
      <c r="AB269" s="244"/>
    </row>
    <row r="270" spans="1:28" s="137" customFormat="1" ht="15.75" customHeight="1" thickBot="1">
      <c r="A270" s="137" t="str">
        <f>F252&amp;"q4"</f>
        <v>CFR Calatoriq4</v>
      </c>
      <c r="B270" s="362" t="str">
        <f>IF($F$1="de",headings!$C$34,IF($F$1="fr",headings!$B$34,headings!$A$34))</f>
        <v>Quarter 4</v>
      </c>
      <c r="C270" s="325">
        <f>IF(C265=-1,"-1",C263+C264+C265)</f>
        <v>12152</v>
      </c>
      <c r="D270" s="326" t="str">
        <f>IF(D265=-1,"-1",D263+D264+D265)</f>
        <v>-1</v>
      </c>
      <c r="E270" s="668" t="str">
        <f>IF(C263+C264+C265&lt;=0,"",IF(D265=-1,"",D270/C270*100-100))</f>
        <v/>
      </c>
      <c r="F270" s="325">
        <f>IF(F265=-1,"-1",F263+F264+F265)</f>
        <v>1049</v>
      </c>
      <c r="G270" s="326" t="str">
        <f>IF(G265=-1,"-1",G263+G264+G265)</f>
        <v>-1</v>
      </c>
      <c r="H270" s="668" t="str">
        <f>IF(F263+F264+F265&lt;=0,"",IF(G265=-1,"",G270/F270*100-100))</f>
        <v/>
      </c>
      <c r="I270" s="326" t="str">
        <f>IF(I265=-1,"-1",I263+I264+I265)</f>
        <v>-1</v>
      </c>
      <c r="J270" s="327" t="str">
        <f>IF(J265=-1,"-1",J263+J264+J265)</f>
        <v>-1</v>
      </c>
      <c r="K270" s="157"/>
      <c r="L270" s="157"/>
      <c r="M270" s="157"/>
      <c r="N270" s="157"/>
      <c r="O270" s="157"/>
      <c r="P270" s="157"/>
      <c r="Q270" s="157"/>
      <c r="R270" s="157"/>
      <c r="S270" s="157"/>
      <c r="T270" s="157"/>
      <c r="U270" s="149"/>
      <c r="V270" s="149"/>
      <c r="X270" s="136"/>
      <c r="AA270" s="244"/>
      <c r="AB270" s="244"/>
    </row>
    <row r="271" spans="1:28" ht="14.4" thickTop="1" thickBot="1">
      <c r="B271" s="146"/>
      <c r="C271" s="146"/>
      <c r="D271" s="146"/>
      <c r="E271" s="146"/>
      <c r="F271" s="146"/>
      <c r="G271" s="146"/>
      <c r="H271" s="146"/>
      <c r="I271" s="146"/>
      <c r="J271" s="146"/>
      <c r="K271" s="146"/>
      <c r="L271" s="157"/>
      <c r="M271" s="157"/>
      <c r="N271" s="157"/>
      <c r="O271" s="157"/>
      <c r="P271" s="157"/>
      <c r="Q271" s="157"/>
      <c r="R271" s="157"/>
      <c r="S271" s="157"/>
      <c r="T271" s="157"/>
      <c r="U271" s="149"/>
      <c r="V271" s="149"/>
    </row>
    <row r="272" spans="1:28" s="138" customFormat="1" ht="15.75" customHeight="1" thickTop="1" thickBot="1">
      <c r="A272" s="138" t="str">
        <f>F252&amp;"y"</f>
        <v>CFR Calatoriy</v>
      </c>
      <c r="B272" s="363" t="str">
        <f>IF($F$1="de",headings!$C$35,IF($F$1="fr",headings!$B$35,headings!$A$35))</f>
        <v>Full year</v>
      </c>
      <c r="C272" s="328">
        <f>IF(C265=-1,"-1",SUM(C267:C270))</f>
        <v>53452</v>
      </c>
      <c r="D272" s="414" t="str">
        <f>IF(D265=-1,"-1",SUM(D267:D270))</f>
        <v>-1</v>
      </c>
      <c r="E272" s="659" t="str">
        <f>IF(SUM(C254:C265)&lt;=0,"",IF(D265=-1,"",D272/C272*100-100))</f>
        <v/>
      </c>
      <c r="F272" s="328">
        <f>IF(F265=-1,"-1",SUM(F267:F270))</f>
        <v>4814</v>
      </c>
      <c r="G272" s="414" t="str">
        <f>IF(G265=-1,"-1",SUM(G267:G270))</f>
        <v>-1</v>
      </c>
      <c r="H272" s="659" t="str">
        <f>IF(SUM(F254:F265)&lt;=0,"",IF(G265=-1,"",G272/F272*100-100))</f>
        <v/>
      </c>
      <c r="I272" s="329" t="str">
        <f>IF(I265=-1,"-1",SUM(I267:I270))</f>
        <v>-1</v>
      </c>
      <c r="J272" s="330" t="str">
        <f>IF(J265=-1,"-1",SUM(J267:J270))</f>
        <v>-1</v>
      </c>
      <c r="K272" s="157"/>
      <c r="L272" s="157"/>
      <c r="M272" s="157"/>
      <c r="N272" s="157"/>
      <c r="O272" s="157"/>
      <c r="P272" s="157"/>
      <c r="Q272" s="157"/>
      <c r="R272" s="157"/>
      <c r="S272" s="157"/>
      <c r="T272" s="157"/>
      <c r="U272" s="149"/>
      <c r="V272" s="149"/>
      <c r="X272" s="136"/>
    </row>
    <row r="273" spans="1:28" ht="13.8" thickTop="1">
      <c r="B273" s="147"/>
      <c r="C273" s="180"/>
      <c r="D273" s="180"/>
      <c r="E273" s="180"/>
      <c r="F273" s="180"/>
      <c r="G273" s="180"/>
      <c r="H273" s="180"/>
      <c r="I273" s="180"/>
      <c r="J273" s="180"/>
      <c r="K273" s="180"/>
      <c r="L273" s="180"/>
      <c r="M273" s="180"/>
      <c r="N273" s="180"/>
      <c r="O273" s="180"/>
      <c r="P273" s="180"/>
      <c r="Q273" s="180"/>
      <c r="R273" s="180"/>
      <c r="S273" s="180"/>
      <c r="T273" s="180"/>
      <c r="U273" s="149"/>
      <c r="V273" s="149"/>
    </row>
    <row r="274" spans="1:28">
      <c r="B274" s="147"/>
      <c r="C274" s="180"/>
      <c r="D274" s="180"/>
      <c r="E274" s="180"/>
      <c r="F274" s="180"/>
      <c r="G274" s="180"/>
      <c r="H274" s="180"/>
      <c r="I274" s="180"/>
      <c r="J274" s="180"/>
      <c r="K274" s="180"/>
      <c r="L274" s="180"/>
      <c r="M274" s="180"/>
      <c r="N274" s="180"/>
      <c r="O274" s="180"/>
      <c r="P274" s="180"/>
      <c r="Q274" s="180"/>
      <c r="R274" s="180"/>
      <c r="S274" s="180"/>
      <c r="T274" s="180"/>
      <c r="U274" s="149"/>
      <c r="V274" s="149"/>
    </row>
    <row r="275" spans="1:28">
      <c r="B275" s="152" t="str">
        <f>IF($F$1="de",headings!$C$37,IF($F$1="fr",headings!$B$37,headings!$A$37))</f>
        <v>Comments</v>
      </c>
      <c r="C275" s="1021"/>
      <c r="D275" s="1022"/>
      <c r="E275" s="1022"/>
      <c r="F275" s="1022"/>
      <c r="G275" s="1022"/>
      <c r="H275" s="1022"/>
      <c r="I275" s="1022"/>
      <c r="J275" s="1022"/>
      <c r="K275" s="1022"/>
      <c r="L275" s="1022"/>
      <c r="M275" s="1022"/>
      <c r="N275" s="1022"/>
      <c r="O275" s="1022"/>
      <c r="P275" s="1022"/>
      <c r="Q275" s="1022"/>
      <c r="R275" s="1022"/>
      <c r="S275" s="1022"/>
      <c r="T275" s="1023"/>
      <c r="U275" s="149"/>
      <c r="V275" s="149"/>
    </row>
    <row r="276" spans="1:28">
      <c r="B276" s="151"/>
      <c r="C276" s="1024"/>
      <c r="D276" s="1025"/>
      <c r="E276" s="1025"/>
      <c r="F276" s="1025"/>
      <c r="G276" s="1025"/>
      <c r="H276" s="1025"/>
      <c r="I276" s="1025"/>
      <c r="J276" s="1025"/>
      <c r="K276" s="1025"/>
      <c r="L276" s="1025"/>
      <c r="M276" s="1025"/>
      <c r="N276" s="1025"/>
      <c r="O276" s="1025"/>
      <c r="P276" s="1025"/>
      <c r="Q276" s="1025"/>
      <c r="R276" s="1025"/>
      <c r="S276" s="1025"/>
      <c r="T276" s="1026"/>
      <c r="U276" s="149"/>
      <c r="V276" s="149"/>
    </row>
    <row r="277" spans="1:28">
      <c r="B277" s="151"/>
      <c r="C277" s="1024"/>
      <c r="D277" s="1025"/>
      <c r="E277" s="1025"/>
      <c r="F277" s="1025"/>
      <c r="G277" s="1025"/>
      <c r="H277" s="1025"/>
      <c r="I277" s="1025"/>
      <c r="J277" s="1025"/>
      <c r="K277" s="1025"/>
      <c r="L277" s="1025"/>
      <c r="M277" s="1025"/>
      <c r="N277" s="1025"/>
      <c r="O277" s="1025"/>
      <c r="P277" s="1025"/>
      <c r="Q277" s="1025"/>
      <c r="R277" s="1025"/>
      <c r="S277" s="1025"/>
      <c r="T277" s="1026"/>
      <c r="U277" s="149"/>
      <c r="V277" s="149"/>
      <c r="X277" s="141"/>
    </row>
    <row r="278" spans="1:28">
      <c r="B278" s="151"/>
      <c r="C278" s="1027"/>
      <c r="D278" s="1028"/>
      <c r="E278" s="1028"/>
      <c r="F278" s="1028"/>
      <c r="G278" s="1028"/>
      <c r="H278" s="1028"/>
      <c r="I278" s="1028"/>
      <c r="J278" s="1028"/>
      <c r="K278" s="1028"/>
      <c r="L278" s="1028"/>
      <c r="M278" s="1028"/>
      <c r="N278" s="1028"/>
      <c r="O278" s="1028"/>
      <c r="P278" s="1028"/>
      <c r="Q278" s="1028"/>
      <c r="R278" s="1028"/>
      <c r="S278" s="1028"/>
      <c r="T278" s="1029"/>
      <c r="U278" s="149"/>
      <c r="V278" s="149"/>
      <c r="X278" s="131"/>
    </row>
    <row r="279" spans="1:28">
      <c r="B279" s="151"/>
      <c r="C279" s="180"/>
      <c r="D279" s="180"/>
      <c r="E279" s="180"/>
      <c r="F279" s="180"/>
      <c r="G279" s="180"/>
      <c r="H279" s="180"/>
      <c r="I279" s="180"/>
      <c r="J279" s="180"/>
      <c r="K279" s="180"/>
      <c r="L279" s="180"/>
      <c r="M279" s="180"/>
      <c r="N279" s="180"/>
      <c r="O279" s="180"/>
      <c r="P279" s="180"/>
      <c r="Q279" s="180"/>
      <c r="R279" s="180"/>
      <c r="S279" s="180"/>
      <c r="T279" s="180"/>
      <c r="U279" s="149"/>
      <c r="V279" s="149"/>
    </row>
    <row r="280" spans="1:28">
      <c r="A280" s="142"/>
      <c r="B280" s="143"/>
      <c r="C280" s="181"/>
      <c r="D280" s="181"/>
      <c r="E280" s="181"/>
      <c r="F280" s="181"/>
      <c r="G280" s="181"/>
      <c r="H280" s="181"/>
      <c r="I280" s="181"/>
      <c r="J280" s="181"/>
      <c r="K280" s="181"/>
      <c r="L280" s="181"/>
      <c r="M280" s="181"/>
      <c r="N280" s="181"/>
      <c r="O280" s="181"/>
      <c r="P280" s="181"/>
      <c r="Q280" s="181"/>
      <c r="R280" s="181"/>
      <c r="S280" s="181"/>
      <c r="T280" s="181"/>
      <c r="U280" s="149"/>
      <c r="V280" s="149"/>
    </row>
    <row r="281" spans="1:28" s="141" customFormat="1" ht="6.75" customHeight="1">
      <c r="B281" s="146"/>
      <c r="C281" s="154"/>
      <c r="D281" s="154"/>
      <c r="E281" s="155"/>
      <c r="F281" s="154"/>
      <c r="G281" s="154"/>
      <c r="H281" s="155"/>
      <c r="I281" s="154"/>
      <c r="J281" s="154"/>
      <c r="K281" s="155"/>
      <c r="L281" s="154"/>
      <c r="M281" s="154"/>
      <c r="N281" s="155"/>
      <c r="O281" s="154"/>
      <c r="P281" s="154"/>
      <c r="Q281" s="155"/>
      <c r="R281" s="154"/>
      <c r="S281" s="154"/>
      <c r="T281" s="155"/>
      <c r="U281" s="149"/>
      <c r="V281" s="149"/>
      <c r="W281" s="136"/>
      <c r="X281" s="136"/>
      <c r="AA281" s="239"/>
      <c r="AB281" s="239"/>
    </row>
    <row r="282" spans="1:28" s="131" customFormat="1" ht="17.399999999999999">
      <c r="B282" s="150" t="str">
        <f>IF($F$1="de",headings!$C$3,IF($F$1="fr",headings!$B$3,headings!$A$3))</f>
        <v>Railway Operator:</v>
      </c>
      <c r="C282" s="156"/>
      <c r="D282" s="156"/>
      <c r="E282" s="156"/>
      <c r="F282" s="754" t="s">
        <v>24</v>
      </c>
      <c r="G282" s="754"/>
      <c r="H282" s="754"/>
      <c r="I282" s="754"/>
      <c r="J282" s="754"/>
      <c r="K282" s="157"/>
      <c r="L282" s="157"/>
      <c r="M282" s="157"/>
      <c r="N282" s="157"/>
      <c r="O282" s="157"/>
      <c r="P282" s="157"/>
      <c r="Q282" s="157"/>
      <c r="R282" s="157"/>
      <c r="S282" s="157"/>
      <c r="T282" s="157"/>
      <c r="U282" s="157"/>
      <c r="V282" s="157"/>
      <c r="W282" s="136"/>
      <c r="X282" s="136"/>
      <c r="AA282" s="243"/>
      <c r="AB282" s="243"/>
    </row>
    <row r="283" spans="1:28" ht="6.75" customHeight="1" thickBot="1">
      <c r="B283" s="146"/>
      <c r="C283" s="157"/>
      <c r="D283" s="157"/>
      <c r="E283" s="159"/>
      <c r="F283" s="159"/>
      <c r="G283" s="159"/>
      <c r="H283" s="159"/>
      <c r="I283" s="159"/>
      <c r="J283" s="159"/>
      <c r="K283" s="157"/>
      <c r="L283" s="157"/>
      <c r="M283" s="157"/>
      <c r="N283" s="157"/>
      <c r="O283" s="157"/>
      <c r="P283" s="157"/>
      <c r="Q283" s="157"/>
      <c r="R283" s="157"/>
      <c r="S283" s="157"/>
      <c r="T283" s="160"/>
      <c r="U283" s="149"/>
      <c r="V283" s="149"/>
    </row>
    <row r="284" spans="1:28" ht="15.75" customHeight="1" thickTop="1">
      <c r="A284" s="136" t="str">
        <f>F282&amp;"m01"</f>
        <v>CFR Marfam01</v>
      </c>
      <c r="B284" s="146" t="str">
        <f>IF($F$1="de",headings!$C$6,IF($F$1="fr",headings!$B$6,headings!$A$6))</f>
        <v>January</v>
      </c>
      <c r="C284" s="157"/>
      <c r="D284" s="157"/>
      <c r="E284" s="157"/>
      <c r="F284" s="157"/>
      <c r="G284" s="157"/>
      <c r="H284" s="157"/>
      <c r="I284" s="180"/>
      <c r="J284" s="371"/>
      <c r="K284" s="293">
        <v>2366</v>
      </c>
      <c r="L284" s="661">
        <v>2370</v>
      </c>
      <c r="M284" s="656">
        <v>0.16906170752324101</v>
      </c>
      <c r="N284" s="293">
        <v>447</v>
      </c>
      <c r="O284" s="661">
        <v>455</v>
      </c>
      <c r="P284" s="656">
        <v>1.7897091722595064</v>
      </c>
      <c r="Q284" s="293">
        <v>341</v>
      </c>
      <c r="R284" s="661">
        <v>284</v>
      </c>
      <c r="S284" s="656">
        <v>-16.715542521994138</v>
      </c>
      <c r="T284" s="293">
        <v>98</v>
      </c>
      <c r="U284" s="661">
        <v>59</v>
      </c>
      <c r="V284" s="656">
        <v>-39.795918367346935</v>
      </c>
    </row>
    <row r="285" spans="1:28" ht="15.75" customHeight="1">
      <c r="A285" s="136" t="str">
        <f>F282&amp;"m02"</f>
        <v>CFR Marfam02</v>
      </c>
      <c r="B285" s="146" t="str">
        <f>IF($F$1="de",headings!$C$7,IF($F$1="fr",headings!$B$7,headings!$A$7))</f>
        <v>February</v>
      </c>
      <c r="C285" s="157"/>
      <c r="D285" s="157"/>
      <c r="E285" s="157"/>
      <c r="F285" s="157"/>
      <c r="G285" s="157"/>
      <c r="H285" s="157"/>
      <c r="I285" s="180"/>
      <c r="J285" s="371"/>
      <c r="K285" s="752">
        <v>2474</v>
      </c>
      <c r="L285" s="473">
        <v>1971</v>
      </c>
      <c r="M285" s="657">
        <v>-20.331447049312857</v>
      </c>
      <c r="N285" s="752">
        <v>444</v>
      </c>
      <c r="O285" s="473">
        <v>375</v>
      </c>
      <c r="P285" s="657">
        <v>-15.540540540540533</v>
      </c>
      <c r="Q285" s="752">
        <v>390</v>
      </c>
      <c r="R285" s="473">
        <v>314</v>
      </c>
      <c r="S285" s="657">
        <v>-19.487179487179489</v>
      </c>
      <c r="T285" s="752">
        <v>91</v>
      </c>
      <c r="U285" s="473">
        <v>73</v>
      </c>
      <c r="V285" s="657">
        <v>-19.780219780219781</v>
      </c>
    </row>
    <row r="286" spans="1:28" ht="15.75" customHeight="1" thickBot="1">
      <c r="A286" s="136" t="str">
        <f>F282&amp;"m03"</f>
        <v>CFR Marfam03</v>
      </c>
      <c r="B286" s="146" t="str">
        <f>IF($F$1="de",headings!$C$8,IF($F$1="fr",headings!$B$8,headings!$A$8))</f>
        <v>March</v>
      </c>
      <c r="C286" s="157"/>
      <c r="D286" s="157"/>
      <c r="E286" s="157"/>
      <c r="F286" s="157"/>
      <c r="G286" s="157"/>
      <c r="H286" s="157"/>
      <c r="I286" s="180"/>
      <c r="J286" s="371"/>
      <c r="K286" s="753">
        <v>3278</v>
      </c>
      <c r="L286" s="655">
        <v>3123</v>
      </c>
      <c r="M286" s="658">
        <v>-4.7284929835265501</v>
      </c>
      <c r="N286" s="753">
        <v>547</v>
      </c>
      <c r="O286" s="655">
        <v>628</v>
      </c>
      <c r="P286" s="658">
        <v>14.808043875685556</v>
      </c>
      <c r="Q286" s="753">
        <v>490</v>
      </c>
      <c r="R286" s="655">
        <v>339</v>
      </c>
      <c r="S286" s="658">
        <v>-30.816326530612244</v>
      </c>
      <c r="T286" s="753">
        <v>99</v>
      </c>
      <c r="U286" s="655">
        <v>95</v>
      </c>
      <c r="V286" s="658">
        <v>-4.0404040404040416</v>
      </c>
    </row>
    <row r="287" spans="1:28" ht="15.75" customHeight="1" thickTop="1">
      <c r="A287" s="136" t="str">
        <f>F282&amp;"m04"</f>
        <v>CFR Marfam04</v>
      </c>
      <c r="B287" s="146" t="str">
        <f>IF($F$1="de",headings!$C$9,IF($F$1="fr",headings!$B$9,headings!$A$9))</f>
        <v>April</v>
      </c>
      <c r="C287" s="157"/>
      <c r="D287" s="157"/>
      <c r="E287" s="157"/>
      <c r="F287" s="157"/>
      <c r="G287" s="157"/>
      <c r="H287" s="157"/>
      <c r="I287" s="180"/>
      <c r="J287" s="371"/>
      <c r="K287" s="293">
        <v>2855</v>
      </c>
      <c r="L287" s="473">
        <v>2498</v>
      </c>
      <c r="M287" s="657">
        <v>-12.504378283712782</v>
      </c>
      <c r="N287" s="293">
        <v>524</v>
      </c>
      <c r="O287" s="473">
        <v>526</v>
      </c>
      <c r="P287" s="657">
        <v>0.3816793893129784</v>
      </c>
      <c r="Q287" s="293">
        <v>323</v>
      </c>
      <c r="R287" s="473">
        <v>369</v>
      </c>
      <c r="S287" s="657">
        <v>14.24148606811147</v>
      </c>
      <c r="T287" s="293">
        <v>86</v>
      </c>
      <c r="U287" s="473">
        <v>115</v>
      </c>
      <c r="V287" s="657">
        <v>33.720930232558146</v>
      </c>
    </row>
    <row r="288" spans="1:28" ht="15.75" customHeight="1">
      <c r="A288" s="136" t="str">
        <f>F282&amp;"m05"</f>
        <v>CFR Marfam05</v>
      </c>
      <c r="B288" s="146" t="str">
        <f>IF($F$1="de",headings!$C$10,IF($F$1="fr",headings!$B$10,headings!$A$10))</f>
        <v>May</v>
      </c>
      <c r="C288" s="157"/>
      <c r="D288" s="157"/>
      <c r="E288" s="157"/>
      <c r="F288" s="157"/>
      <c r="G288" s="157"/>
      <c r="H288" s="157"/>
      <c r="I288" s="180"/>
      <c r="J288" s="371"/>
      <c r="K288" s="752">
        <v>3367</v>
      </c>
      <c r="L288" s="473">
        <v>2423</v>
      </c>
      <c r="M288" s="657">
        <v>-28.036828036828027</v>
      </c>
      <c r="N288" s="752">
        <v>613</v>
      </c>
      <c r="O288" s="473">
        <v>450</v>
      </c>
      <c r="P288" s="657">
        <v>-26.590538336052205</v>
      </c>
      <c r="Q288" s="752">
        <v>335</v>
      </c>
      <c r="R288" s="473">
        <v>343</v>
      </c>
      <c r="S288" s="657">
        <v>2.3880597014925371</v>
      </c>
      <c r="T288" s="752">
        <v>93</v>
      </c>
      <c r="U288" s="473">
        <v>78</v>
      </c>
      <c r="V288" s="657">
        <v>-16.129032258064512</v>
      </c>
    </row>
    <row r="289" spans="1:28" ht="15.75" customHeight="1" thickBot="1">
      <c r="A289" s="136" t="str">
        <f>F282&amp;"m06"</f>
        <v>CFR Marfam06</v>
      </c>
      <c r="B289" s="146" t="str">
        <f>IF($F$1="de",headings!$C$11,IF($F$1="fr",headings!$B$11,headings!$A$11))</f>
        <v>June</v>
      </c>
      <c r="C289" s="157"/>
      <c r="D289" s="157"/>
      <c r="E289" s="157"/>
      <c r="F289" s="157"/>
      <c r="G289" s="157"/>
      <c r="H289" s="157"/>
      <c r="I289" s="180"/>
      <c r="J289" s="371"/>
      <c r="K289" s="753">
        <v>3235.54</v>
      </c>
      <c r="L289" s="655">
        <v>2445.0650000000001</v>
      </c>
      <c r="M289" s="658">
        <v>-24.431006879840766</v>
      </c>
      <c r="N289" s="753">
        <v>603</v>
      </c>
      <c r="O289" s="655">
        <v>445</v>
      </c>
      <c r="P289" s="658">
        <v>-26.20232172470979</v>
      </c>
      <c r="Q289" s="753">
        <v>310</v>
      </c>
      <c r="R289" s="655">
        <v>326</v>
      </c>
      <c r="S289" s="658">
        <v>5.1612903225806406</v>
      </c>
      <c r="T289" s="753">
        <v>84</v>
      </c>
      <c r="U289" s="655">
        <v>70</v>
      </c>
      <c r="V289" s="658">
        <v>-16.666666666666657</v>
      </c>
    </row>
    <row r="290" spans="1:28" ht="15.75" customHeight="1" thickTop="1">
      <c r="A290" s="136" t="str">
        <f>F282&amp;"m07"</f>
        <v>CFR Marfam07</v>
      </c>
      <c r="B290" s="146" t="str">
        <f>IF($F$1="de",headings!$C$12,IF($F$1="fr",headings!$B$12,headings!$A$12))</f>
        <v>July</v>
      </c>
      <c r="C290" s="157"/>
      <c r="D290" s="157"/>
      <c r="E290" s="157"/>
      <c r="F290" s="157"/>
      <c r="G290" s="157"/>
      <c r="H290" s="157"/>
      <c r="I290" s="180"/>
      <c r="J290" s="371"/>
      <c r="K290" s="293">
        <v>3109.8690000000001</v>
      </c>
      <c r="L290" s="473">
        <v>-1</v>
      </c>
      <c r="M290" s="657" t="str">
        <f t="shared" ref="M290:M295" si="39">IF(K290&lt;0.001,"",IF(L290=-1,"",L290/K290*100-100))</f>
        <v/>
      </c>
      <c r="N290" s="293">
        <v>577</v>
      </c>
      <c r="O290" s="473">
        <v>-1</v>
      </c>
      <c r="P290" s="657" t="str">
        <f t="shared" ref="P290:P295" si="40">IF(N290&lt;0.001,"",IF(O290=-1,"",O290/N290*100-100))</f>
        <v/>
      </c>
      <c r="Q290" s="293">
        <v>353</v>
      </c>
      <c r="R290" s="473">
        <v>-1</v>
      </c>
      <c r="S290" s="657" t="str">
        <f t="shared" ref="S290:S295" si="41">IF(Q290&lt;0.001,"",IF(R290=-1,"",R290/Q290*100-100))</f>
        <v/>
      </c>
      <c r="T290" s="293">
        <v>86</v>
      </c>
      <c r="U290" s="473">
        <v>-1</v>
      </c>
      <c r="V290" s="657" t="str">
        <f t="shared" ref="V290:V295" si="42">IF(T290&lt;0.001,"",IF(U290=-1,"",U290/T290*100-100))</f>
        <v/>
      </c>
    </row>
    <row r="291" spans="1:28" ht="15.75" customHeight="1">
      <c r="A291" s="136" t="str">
        <f>F282&amp;"m08"</f>
        <v>CFR Marfam08</v>
      </c>
      <c r="B291" s="146" t="str">
        <f>IF($F$1="de",headings!$C$13,IF($F$1="fr",headings!$B$13,headings!$A$13))</f>
        <v>August</v>
      </c>
      <c r="C291" s="157"/>
      <c r="D291" s="157"/>
      <c r="E291" s="157"/>
      <c r="F291" s="157"/>
      <c r="G291" s="157"/>
      <c r="H291" s="157"/>
      <c r="I291" s="180"/>
      <c r="J291" s="371"/>
      <c r="K291" s="752">
        <v>3278.4470000000001</v>
      </c>
      <c r="L291" s="473">
        <v>-1</v>
      </c>
      <c r="M291" s="657" t="str">
        <f t="shared" si="39"/>
        <v/>
      </c>
      <c r="N291" s="752">
        <v>590</v>
      </c>
      <c r="O291" s="473">
        <v>-1</v>
      </c>
      <c r="P291" s="657" t="str">
        <f t="shared" si="40"/>
        <v/>
      </c>
      <c r="Q291" s="752">
        <v>427</v>
      </c>
      <c r="R291" s="473">
        <v>-1</v>
      </c>
      <c r="S291" s="657" t="str">
        <f t="shared" si="41"/>
        <v/>
      </c>
      <c r="T291" s="752">
        <v>100</v>
      </c>
      <c r="U291" s="473">
        <v>-1</v>
      </c>
      <c r="V291" s="657" t="str">
        <f t="shared" si="42"/>
        <v/>
      </c>
    </row>
    <row r="292" spans="1:28" ht="15.75" customHeight="1" thickBot="1">
      <c r="A292" s="136" t="str">
        <f>F282&amp;"m09"</f>
        <v>CFR Marfam09</v>
      </c>
      <c r="B292" s="146" t="str">
        <f>IF($F$1="de",headings!$C$14,IF($F$1="fr",headings!$B$14,headings!$A$14))</f>
        <v>September</v>
      </c>
      <c r="C292" s="157"/>
      <c r="D292" s="157"/>
      <c r="E292" s="157"/>
      <c r="F292" s="157"/>
      <c r="G292" s="157"/>
      <c r="H292" s="157"/>
      <c r="I292" s="180"/>
      <c r="J292" s="371"/>
      <c r="K292" s="753">
        <v>3289</v>
      </c>
      <c r="L292" s="655">
        <v>-1</v>
      </c>
      <c r="M292" s="658" t="str">
        <f t="shared" si="39"/>
        <v/>
      </c>
      <c r="N292" s="753">
        <v>585</v>
      </c>
      <c r="O292" s="655">
        <v>-1</v>
      </c>
      <c r="P292" s="658" t="str">
        <f t="shared" si="40"/>
        <v/>
      </c>
      <c r="Q292" s="753">
        <v>409</v>
      </c>
      <c r="R292" s="655">
        <v>-1</v>
      </c>
      <c r="S292" s="658" t="str">
        <f t="shared" si="41"/>
        <v/>
      </c>
      <c r="T292" s="753">
        <v>100</v>
      </c>
      <c r="U292" s="655">
        <v>-1</v>
      </c>
      <c r="V292" s="658" t="str">
        <f t="shared" si="42"/>
        <v/>
      </c>
    </row>
    <row r="293" spans="1:28" ht="15.75" customHeight="1" thickTop="1">
      <c r="A293" s="136" t="str">
        <f>F282&amp;"m10"</f>
        <v>CFR Marfam10</v>
      </c>
      <c r="B293" s="146" t="str">
        <f>IF($F$1="de",headings!$C$15,IF($F$1="fr",headings!$B$15,headings!$A$15))</f>
        <v>October</v>
      </c>
      <c r="C293" s="157"/>
      <c r="D293" s="157"/>
      <c r="E293" s="157"/>
      <c r="F293" s="157"/>
      <c r="G293" s="157"/>
      <c r="H293" s="157"/>
      <c r="I293" s="180"/>
      <c r="J293" s="371"/>
      <c r="K293" s="752">
        <v>3155</v>
      </c>
      <c r="L293" s="473">
        <v>-1</v>
      </c>
      <c r="M293" s="657" t="str">
        <f t="shared" si="39"/>
        <v/>
      </c>
      <c r="N293" s="752">
        <v>601</v>
      </c>
      <c r="O293" s="473">
        <v>-1</v>
      </c>
      <c r="P293" s="657" t="str">
        <f t="shared" si="40"/>
        <v/>
      </c>
      <c r="Q293" s="752">
        <v>391</v>
      </c>
      <c r="R293" s="473">
        <v>-1</v>
      </c>
      <c r="S293" s="657" t="str">
        <f t="shared" si="41"/>
        <v/>
      </c>
      <c r="T293" s="752">
        <v>102</v>
      </c>
      <c r="U293" s="473">
        <v>-1</v>
      </c>
      <c r="V293" s="657" t="str">
        <f t="shared" si="42"/>
        <v/>
      </c>
      <c r="X293" s="137"/>
    </row>
    <row r="294" spans="1:28" ht="15.75" customHeight="1">
      <c r="A294" s="136" t="str">
        <f>F282&amp;"m11"</f>
        <v>CFR Marfam11</v>
      </c>
      <c r="B294" s="146" t="str">
        <f>IF($F$1="de",headings!$C$16,IF($F$1="fr",headings!$B$16,headings!$A$16))</f>
        <v>November</v>
      </c>
      <c r="C294" s="157"/>
      <c r="D294" s="157"/>
      <c r="E294" s="157"/>
      <c r="F294" s="157"/>
      <c r="G294" s="157"/>
      <c r="H294" s="157"/>
      <c r="I294" s="180"/>
      <c r="J294" s="371"/>
      <c r="K294" s="752">
        <v>3368</v>
      </c>
      <c r="L294" s="473">
        <v>-1</v>
      </c>
      <c r="M294" s="657" t="str">
        <f t="shared" si="39"/>
        <v/>
      </c>
      <c r="N294" s="752">
        <v>603</v>
      </c>
      <c r="O294" s="473">
        <v>-1</v>
      </c>
      <c r="P294" s="657" t="str">
        <f t="shared" si="40"/>
        <v/>
      </c>
      <c r="Q294" s="752">
        <v>418</v>
      </c>
      <c r="R294" s="473">
        <v>-1</v>
      </c>
      <c r="S294" s="657" t="str">
        <f t="shared" si="41"/>
        <v/>
      </c>
      <c r="T294" s="752">
        <v>92</v>
      </c>
      <c r="U294" s="473">
        <v>-1</v>
      </c>
      <c r="V294" s="657" t="str">
        <f t="shared" si="42"/>
        <v/>
      </c>
      <c r="X294" s="137"/>
    </row>
    <row r="295" spans="1:28" ht="15.75" customHeight="1" thickBot="1">
      <c r="A295" s="136" t="str">
        <f>F282&amp;"m12"</f>
        <v>CFR Marfam12</v>
      </c>
      <c r="B295" s="146" t="str">
        <f>IF($F$1="de",headings!$C$17,IF($F$1="fr",headings!$B$17,headings!$A$17))</f>
        <v>December</v>
      </c>
      <c r="C295" s="157"/>
      <c r="D295" s="157"/>
      <c r="E295" s="157"/>
      <c r="F295" s="157"/>
      <c r="G295" s="157"/>
      <c r="H295" s="157"/>
      <c r="I295" s="180"/>
      <c r="J295" s="371"/>
      <c r="K295" s="753">
        <v>2959</v>
      </c>
      <c r="L295" s="655">
        <v>-1</v>
      </c>
      <c r="M295" s="658" t="str">
        <f t="shared" si="39"/>
        <v/>
      </c>
      <c r="N295" s="753">
        <v>524</v>
      </c>
      <c r="O295" s="655">
        <v>-1</v>
      </c>
      <c r="P295" s="658" t="str">
        <f t="shared" si="40"/>
        <v/>
      </c>
      <c r="Q295" s="753">
        <v>346</v>
      </c>
      <c r="R295" s="655">
        <v>-1</v>
      </c>
      <c r="S295" s="658" t="str">
        <f t="shared" si="41"/>
        <v/>
      </c>
      <c r="T295" s="753">
        <v>83</v>
      </c>
      <c r="U295" s="655">
        <v>-1</v>
      </c>
      <c r="V295" s="658" t="str">
        <f t="shared" si="42"/>
        <v/>
      </c>
      <c r="X295" s="137"/>
    </row>
    <row r="296" spans="1:28" ht="14.4" thickTop="1" thickBot="1">
      <c r="B296" s="146"/>
      <c r="C296" s="157"/>
      <c r="D296" s="157"/>
      <c r="E296" s="157"/>
      <c r="F296" s="157"/>
      <c r="G296" s="157"/>
      <c r="H296" s="157"/>
      <c r="I296" s="180"/>
      <c r="J296" s="180"/>
      <c r="K296" s="180"/>
      <c r="L296" s="180"/>
      <c r="M296" s="180"/>
      <c r="N296" s="180"/>
      <c r="O296" s="180"/>
      <c r="P296" s="180"/>
      <c r="Q296" s="180"/>
      <c r="R296" s="180"/>
      <c r="S296" s="180"/>
      <c r="T296" s="180"/>
      <c r="U296" s="180"/>
      <c r="V296" s="180"/>
      <c r="X296" s="137"/>
    </row>
    <row r="297" spans="1:28" s="137" customFormat="1" ht="15.75" customHeight="1" thickTop="1">
      <c r="A297" s="137" t="str">
        <f>F282&amp;"q1"</f>
        <v>CFR Marfaq1</v>
      </c>
      <c r="B297" s="146" t="str">
        <f>IF($F$1="de",headings!$C$31,IF($F$1="fr",headings!$B$31,headings!$A$31))</f>
        <v>Quarter 1</v>
      </c>
      <c r="C297" s="146"/>
      <c r="D297" s="146"/>
      <c r="E297" s="146"/>
      <c r="F297" s="146"/>
      <c r="G297" s="146"/>
      <c r="H297" s="146"/>
      <c r="I297" s="180"/>
      <c r="J297" s="371"/>
      <c r="K297" s="319">
        <f>IF(K286=-1,"-1",K284+K285+K286)</f>
        <v>8118</v>
      </c>
      <c r="L297" s="320">
        <f>IF(L286=-1,"-1",L284+L285+L286)</f>
        <v>7464</v>
      </c>
      <c r="M297" s="666">
        <f>IF(K286+K287+K288&lt;=0,"",IF(L286=-1,"",L297/K297*100-100))</f>
        <v>-8.0561714708056229</v>
      </c>
      <c r="N297" s="319">
        <f>IF(N286=-1,"-1",N284+N285+N286)</f>
        <v>1438</v>
      </c>
      <c r="O297" s="334">
        <f>IF(O286=-1,"-1",O284+O285+O286)</f>
        <v>1458</v>
      </c>
      <c r="P297" s="666">
        <f>IF(N286+N287+N288&lt;=0,"",IF(O286=-1,"",O297/N297*100-100))</f>
        <v>1.3908205841446346</v>
      </c>
      <c r="Q297" s="319">
        <f>IF(Q286=-1,"-1",Q284+Q285+Q286)</f>
        <v>1221</v>
      </c>
      <c r="R297" s="320">
        <f>IF(R286=-1,"-1",R284+R285+R286)</f>
        <v>937</v>
      </c>
      <c r="S297" s="666">
        <f>IF(Q286+Q287+Q288&lt;=0,"",IF(R286=-1,"",R297/Q297*100-100))</f>
        <v>-23.259623259623268</v>
      </c>
      <c r="T297" s="319">
        <f>IF(T286=-1,"-1",T284+T285+T286)</f>
        <v>288</v>
      </c>
      <c r="U297" s="334">
        <f>IF(U286=-1,"-1",U284+U285+U286)</f>
        <v>227</v>
      </c>
      <c r="V297" s="666">
        <f>IF(T286+T287+T288&lt;=0,"",IF(U286=-1,"",U297/T297*100-100))</f>
        <v>-21.180555555555557</v>
      </c>
      <c r="X297" s="136"/>
      <c r="AA297" s="244"/>
      <c r="AB297" s="244"/>
    </row>
    <row r="298" spans="1:28" s="137" customFormat="1" ht="15.75" customHeight="1">
      <c r="A298" s="137" t="str">
        <f>F282&amp;"q2"</f>
        <v>CFR Marfaq2</v>
      </c>
      <c r="B298" s="146" t="str">
        <f>IF($F$1="de",headings!$C$32,IF($F$1="fr",headings!$B$32,headings!$A$32))</f>
        <v>Quarter 2</v>
      </c>
      <c r="C298" s="157"/>
      <c r="D298" s="157"/>
      <c r="E298" s="157"/>
      <c r="F298" s="157"/>
      <c r="G298" s="157"/>
      <c r="H298" s="157"/>
      <c r="I298" s="180"/>
      <c r="J298" s="371"/>
      <c r="K298" s="322">
        <f>IF(K289=-1,"-1",K287+K288+K289)</f>
        <v>9457.5400000000009</v>
      </c>
      <c r="L298" s="323">
        <f>IF(L289=-1,"-1",L287+L288+L289)</f>
        <v>7366.0650000000005</v>
      </c>
      <c r="M298" s="667">
        <f>IF(K287+K288+K289&lt;=0,"",IF(L289=-1,"",L298/K298*100-100))</f>
        <v>-22.114365892187621</v>
      </c>
      <c r="N298" s="322">
        <f>IF(N289=-1,"-1",N287+N288+N289)</f>
        <v>1740</v>
      </c>
      <c r="O298" s="335">
        <f>IF(O289=-1,"-1",O287+O288+O289)</f>
        <v>1421</v>
      </c>
      <c r="P298" s="667">
        <f>IF(N287+N288+N289&lt;=0,"",IF(O289=-1,"",O298/N298*100-100))</f>
        <v>-18.333333333333329</v>
      </c>
      <c r="Q298" s="322">
        <f>IF(Q289=-1,"-1",Q287+Q288+Q289)</f>
        <v>968</v>
      </c>
      <c r="R298" s="323">
        <f>IF(R289=-1,"-1",R287+R288+R289)</f>
        <v>1038</v>
      </c>
      <c r="S298" s="667">
        <f>IF(Q287+Q288+Q289&lt;=0,"",IF(R289=-1,"",R298/Q298*100-100))</f>
        <v>7.2314049586776861</v>
      </c>
      <c r="T298" s="322">
        <f>IF(T289=-1,"-1",T287+T288+T289)</f>
        <v>263</v>
      </c>
      <c r="U298" s="335">
        <f>IF(U289=-1,"-1",U287+U288+U289)</f>
        <v>263</v>
      </c>
      <c r="V298" s="667">
        <f>IF(T287+T288+T289&lt;=0,"",IF(U289=-1,"",U298/T298*100-100))</f>
        <v>0</v>
      </c>
      <c r="X298" s="138"/>
      <c r="AA298" s="244"/>
      <c r="AB298" s="244"/>
    </row>
    <row r="299" spans="1:28" s="137" customFormat="1" ht="15.75" customHeight="1">
      <c r="A299" s="137" t="str">
        <f>F282&amp;"q3"</f>
        <v>CFR Marfaq3</v>
      </c>
      <c r="B299" s="146" t="str">
        <f>IF($F$1="de",headings!$C$33,IF($F$1="fr",headings!$B$33,headings!$A$33))</f>
        <v>Quarter 3</v>
      </c>
      <c r="C299" s="157"/>
      <c r="D299" s="157"/>
      <c r="E299" s="157"/>
      <c r="F299" s="157"/>
      <c r="G299" s="157"/>
      <c r="H299" s="157"/>
      <c r="I299" s="180"/>
      <c r="J299" s="371"/>
      <c r="K299" s="322">
        <f>IF(K292=-1,"-1",K290+K291+K292)</f>
        <v>9677.3160000000007</v>
      </c>
      <c r="L299" s="323" t="str">
        <f>IF(L292=-1,"-1",L290+L291+L292)</f>
        <v>-1</v>
      </c>
      <c r="M299" s="667" t="str">
        <f>IF(K290+K291+K292&lt;=0,"",IF(L292=-1,"",L299/K299*100-100))</f>
        <v/>
      </c>
      <c r="N299" s="322">
        <f>IF(N292=-1,"-1",N290+N291+N292)</f>
        <v>1752</v>
      </c>
      <c r="O299" s="323" t="str">
        <f>IF(O292=-1,"-1",O290+O291+O292)</f>
        <v>-1</v>
      </c>
      <c r="P299" s="667" t="str">
        <f>IF(N290+N291+N292&lt;=0,"",IF(O292=-1,"",O299/N299*100-100))</f>
        <v/>
      </c>
      <c r="Q299" s="322">
        <f>IF(Q292=-1,"-1",Q290+Q291+Q292)</f>
        <v>1189</v>
      </c>
      <c r="R299" s="323" t="str">
        <f>IF(R292=-1,"-1",R290+R291+R292)</f>
        <v>-1</v>
      </c>
      <c r="S299" s="667" t="str">
        <f>IF(Q290+Q291+Q292&lt;=0,"",IF(R292=-1,"",R299/Q299*100-100))</f>
        <v/>
      </c>
      <c r="T299" s="322">
        <f>IF(T292=-1,"-1",T290+T291+T292)</f>
        <v>286</v>
      </c>
      <c r="U299" s="323" t="str">
        <f>IF(U292=-1,"-1",U290+U291+U292)</f>
        <v>-1</v>
      </c>
      <c r="V299" s="667" t="str">
        <f>IF(T290+T291+T292&lt;=0,"",IF(U292=-1,"",U299/T299*100-100))</f>
        <v/>
      </c>
      <c r="X299" s="136"/>
      <c r="AA299" s="244"/>
      <c r="AB299" s="244"/>
    </row>
    <row r="300" spans="1:28" s="137" customFormat="1" ht="15.75" customHeight="1" thickBot="1">
      <c r="A300" s="137" t="str">
        <f>F282&amp;"q4"</f>
        <v>CFR Marfaq4</v>
      </c>
      <c r="B300" s="146" t="str">
        <f>IF($F$1="de",headings!$C$34,IF($F$1="fr",headings!$B$34,headings!$A$34))</f>
        <v>Quarter 4</v>
      </c>
      <c r="C300" s="157"/>
      <c r="D300" s="157"/>
      <c r="E300" s="157"/>
      <c r="F300" s="157"/>
      <c r="G300" s="157"/>
      <c r="H300" s="157"/>
      <c r="I300" s="180"/>
      <c r="J300" s="371"/>
      <c r="K300" s="325">
        <f>IF(K295=-1,"-1",K293+K294+K295)</f>
        <v>9482</v>
      </c>
      <c r="L300" s="326" t="str">
        <f>IF(L295=-1,"-1",L293+L294+L295)</f>
        <v>-1</v>
      </c>
      <c r="M300" s="668" t="str">
        <f>IF(K293+K294+K295&lt;=0,"",IF(L295=-1,"",L300/K300*100-100))</f>
        <v/>
      </c>
      <c r="N300" s="325">
        <f>IF(N295=-1,"-1",N293+N294+N295)</f>
        <v>1728</v>
      </c>
      <c r="O300" s="326" t="str">
        <f>IF(O295=-1,"-1",O293+O294+O295)</f>
        <v>-1</v>
      </c>
      <c r="P300" s="668" t="str">
        <f>IF(N293+N294+N295&lt;=0,"",IF(O295=-1,"",O300/N300*100-100))</f>
        <v/>
      </c>
      <c r="Q300" s="325">
        <f>IF(Q295=-1,"-1",Q293+Q294+Q295)</f>
        <v>1155</v>
      </c>
      <c r="R300" s="326" t="str">
        <f>IF(R295=-1,"-1",R293+R294+R295)</f>
        <v>-1</v>
      </c>
      <c r="S300" s="668" t="str">
        <f>IF(Q293+Q294+Q295&lt;=0,"",IF(R295=-1,"",R300/Q300*100-100))</f>
        <v/>
      </c>
      <c r="T300" s="325">
        <f>IF(T295=-1,"-1",T293+T294+T295)</f>
        <v>277</v>
      </c>
      <c r="U300" s="326" t="str">
        <f>IF(U295=-1,"-1",U293+U294+U295)</f>
        <v>-1</v>
      </c>
      <c r="V300" s="668" t="str">
        <f>IF(T293+T294+T295&lt;=0,"",IF(U295=-1,"",U300/T300*100-100))</f>
        <v/>
      </c>
      <c r="X300" s="136"/>
      <c r="AA300" s="244"/>
      <c r="AB300" s="244"/>
    </row>
    <row r="301" spans="1:28" ht="14.4" thickTop="1" thickBot="1">
      <c r="B301" s="146"/>
      <c r="C301" s="157"/>
      <c r="D301" s="157"/>
      <c r="E301" s="157"/>
      <c r="F301" s="157"/>
      <c r="G301" s="157"/>
      <c r="H301" s="157"/>
      <c r="I301" s="180"/>
      <c r="J301" s="180"/>
      <c r="K301" s="146"/>
      <c r="L301" s="146"/>
      <c r="M301" s="146"/>
      <c r="N301" s="146"/>
      <c r="O301" s="146"/>
      <c r="P301" s="146"/>
      <c r="Q301" s="146"/>
      <c r="R301" s="146"/>
      <c r="S301" s="146"/>
      <c r="T301" s="146"/>
      <c r="U301" s="146"/>
      <c r="V301" s="146"/>
    </row>
    <row r="302" spans="1:28" s="138" customFormat="1" ht="15.75" customHeight="1" thickTop="1" thickBot="1">
      <c r="A302" s="138" t="str">
        <f>F282&amp;"y"</f>
        <v>CFR Marfay</v>
      </c>
      <c r="B302" s="152" t="str">
        <f>IF($F$1="de",headings!$C$35,IF($F$1="fr",headings!$B$35,headings!$A$35))</f>
        <v>Full year</v>
      </c>
      <c r="C302" s="157"/>
      <c r="D302" s="157"/>
      <c r="E302" s="157"/>
      <c r="F302" s="157"/>
      <c r="G302" s="157"/>
      <c r="H302" s="157"/>
      <c r="I302" s="180"/>
      <c r="J302" s="180"/>
      <c r="K302" s="328">
        <f>IF(K295=-1,"-1",SUM(K297:K300))</f>
        <v>36734.856</v>
      </c>
      <c r="L302" s="414" t="str">
        <f>IF(L295=-1,"-1",SUM(L297:L300))</f>
        <v>-1</v>
      </c>
      <c r="M302" s="659" t="str">
        <f>IF(SUM(K284:K295)&lt;=0,"",IF(L295=-1,"",L302/K302*100-100))</f>
        <v/>
      </c>
      <c r="N302" s="328">
        <f>IF(N295=-1,"-1",SUM(N297:N300))</f>
        <v>6658</v>
      </c>
      <c r="O302" s="414" t="str">
        <f>IF(O295=-1,"-1",SUM(O297:O300))</f>
        <v>-1</v>
      </c>
      <c r="P302" s="659" t="str">
        <f>IF(SUM(N284:N295)&lt;=0,"",IF(O295=-1,"",O302/N302*100-100))</f>
        <v/>
      </c>
      <c r="Q302" s="328">
        <f>IF(Q295=-1,"-1",SUM(Q297:Q300))</f>
        <v>4533</v>
      </c>
      <c r="R302" s="414" t="str">
        <f>IF(R295=-1,"-1",SUM(R297:R300))</f>
        <v>-1</v>
      </c>
      <c r="S302" s="659" t="str">
        <f>IF(SUM(Q284:Q295)&lt;=0,"",IF(R295=-1,"",R302/Q302*100-100))</f>
        <v/>
      </c>
      <c r="T302" s="328">
        <f>IF(T295=-1,"-1",SUM(T297:T300))</f>
        <v>1114</v>
      </c>
      <c r="U302" s="414" t="str">
        <f>IF(U295=-1,"-1",SUM(U297:U300))</f>
        <v>-1</v>
      </c>
      <c r="V302" s="659" t="str">
        <f>IF(SUM(T284:T295)&lt;=0,"",IF(U295=-1,"",U302/T302*100-100))</f>
        <v/>
      </c>
      <c r="X302" s="136"/>
    </row>
    <row r="303" spans="1:28" ht="13.8" thickTop="1">
      <c r="B303" s="147"/>
      <c r="C303" s="180"/>
      <c r="D303" s="180"/>
      <c r="E303" s="180"/>
      <c r="F303" s="180"/>
      <c r="G303" s="180"/>
      <c r="H303" s="180"/>
      <c r="I303" s="180"/>
      <c r="J303" s="180"/>
      <c r="K303" s="180"/>
      <c r="L303" s="180"/>
      <c r="M303" s="180"/>
      <c r="N303" s="180"/>
      <c r="O303" s="180"/>
      <c r="P303" s="180"/>
      <c r="Q303" s="180"/>
      <c r="R303" s="180"/>
      <c r="S303" s="180"/>
      <c r="T303" s="180"/>
      <c r="U303" s="149"/>
      <c r="V303" s="149"/>
    </row>
    <row r="304" spans="1:28">
      <c r="B304" s="147"/>
      <c r="C304" s="180"/>
      <c r="D304" s="180"/>
      <c r="E304" s="180"/>
      <c r="F304" s="180"/>
      <c r="G304" s="180"/>
      <c r="H304" s="180"/>
      <c r="I304" s="180"/>
      <c r="J304" s="180"/>
      <c r="K304" s="180"/>
      <c r="L304" s="180"/>
      <c r="M304" s="180"/>
      <c r="N304" s="180"/>
      <c r="O304" s="180"/>
      <c r="P304" s="180"/>
      <c r="Q304" s="180"/>
      <c r="R304" s="180"/>
      <c r="S304" s="180"/>
      <c r="T304" s="180"/>
      <c r="U304" s="149"/>
      <c r="V304" s="149"/>
    </row>
    <row r="305" spans="1:28">
      <c r="B305" s="152" t="str">
        <f>IF($F$1="de",headings!$C$37,IF($F$1="fr",headings!$B$37,headings!$A$37))</f>
        <v>Comments</v>
      </c>
      <c r="C305" s="1021"/>
      <c r="D305" s="1022"/>
      <c r="E305" s="1022"/>
      <c r="F305" s="1022"/>
      <c r="G305" s="1022"/>
      <c r="H305" s="1022"/>
      <c r="I305" s="1022"/>
      <c r="J305" s="1022"/>
      <c r="K305" s="1022"/>
      <c r="L305" s="1022"/>
      <c r="M305" s="1022"/>
      <c r="N305" s="1022"/>
      <c r="O305" s="1022"/>
      <c r="P305" s="1022"/>
      <c r="Q305" s="1022"/>
      <c r="R305" s="1022"/>
      <c r="S305" s="1022"/>
      <c r="T305" s="1023"/>
      <c r="U305" s="149"/>
      <c r="V305" s="149"/>
    </row>
    <row r="306" spans="1:28">
      <c r="B306" s="151"/>
      <c r="C306" s="1024"/>
      <c r="D306" s="1025"/>
      <c r="E306" s="1025"/>
      <c r="F306" s="1025"/>
      <c r="G306" s="1025"/>
      <c r="H306" s="1025"/>
      <c r="I306" s="1025"/>
      <c r="J306" s="1025"/>
      <c r="K306" s="1025"/>
      <c r="L306" s="1025"/>
      <c r="M306" s="1025"/>
      <c r="N306" s="1025"/>
      <c r="O306" s="1025"/>
      <c r="P306" s="1025"/>
      <c r="Q306" s="1025"/>
      <c r="R306" s="1025"/>
      <c r="S306" s="1025"/>
      <c r="T306" s="1026"/>
      <c r="U306" s="149"/>
      <c r="V306" s="149"/>
    </row>
    <row r="307" spans="1:28">
      <c r="B307" s="151"/>
      <c r="C307" s="1024"/>
      <c r="D307" s="1025"/>
      <c r="E307" s="1025"/>
      <c r="F307" s="1025"/>
      <c r="G307" s="1025"/>
      <c r="H307" s="1025"/>
      <c r="I307" s="1025"/>
      <c r="J307" s="1025"/>
      <c r="K307" s="1025"/>
      <c r="L307" s="1025"/>
      <c r="M307" s="1025"/>
      <c r="N307" s="1025"/>
      <c r="O307" s="1025"/>
      <c r="P307" s="1025"/>
      <c r="Q307" s="1025"/>
      <c r="R307" s="1025"/>
      <c r="S307" s="1025"/>
      <c r="T307" s="1026"/>
      <c r="U307" s="149"/>
      <c r="V307" s="149"/>
      <c r="X307" s="141"/>
    </row>
    <row r="308" spans="1:28">
      <c r="B308" s="151"/>
      <c r="C308" s="1027"/>
      <c r="D308" s="1028"/>
      <c r="E308" s="1028"/>
      <c r="F308" s="1028"/>
      <c r="G308" s="1028"/>
      <c r="H308" s="1028"/>
      <c r="I308" s="1028"/>
      <c r="J308" s="1028"/>
      <c r="K308" s="1028"/>
      <c r="L308" s="1028"/>
      <c r="M308" s="1028"/>
      <c r="N308" s="1028"/>
      <c r="O308" s="1028"/>
      <c r="P308" s="1028"/>
      <c r="Q308" s="1028"/>
      <c r="R308" s="1028"/>
      <c r="S308" s="1028"/>
      <c r="T308" s="1029"/>
      <c r="U308" s="149"/>
      <c r="V308" s="149"/>
      <c r="X308" s="131"/>
    </row>
    <row r="309" spans="1:28">
      <c r="B309" s="151"/>
      <c r="C309" s="180"/>
      <c r="D309" s="180"/>
      <c r="E309" s="180"/>
      <c r="F309" s="180"/>
      <c r="G309" s="180"/>
      <c r="H309" s="180"/>
      <c r="I309" s="180"/>
      <c r="J309" s="180"/>
      <c r="K309" s="180"/>
      <c r="L309" s="180"/>
      <c r="M309" s="180"/>
      <c r="N309" s="180"/>
      <c r="O309" s="180"/>
      <c r="P309" s="180"/>
      <c r="Q309" s="180"/>
      <c r="R309" s="180"/>
      <c r="S309" s="180"/>
      <c r="T309" s="180"/>
      <c r="U309" s="149"/>
      <c r="V309" s="149"/>
    </row>
    <row r="310" spans="1:28">
      <c r="A310" s="142"/>
      <c r="B310" s="143"/>
      <c r="C310" s="181"/>
      <c r="D310" s="181"/>
      <c r="E310" s="181"/>
      <c r="F310" s="181"/>
      <c r="G310" s="181"/>
      <c r="H310" s="181"/>
      <c r="I310" s="181"/>
      <c r="J310" s="181"/>
      <c r="K310" s="181"/>
      <c r="L310" s="181"/>
      <c r="M310" s="181"/>
      <c r="N310" s="181"/>
      <c r="O310" s="181"/>
      <c r="P310" s="181"/>
      <c r="Q310" s="181"/>
      <c r="R310" s="181"/>
      <c r="S310" s="181"/>
      <c r="T310" s="181"/>
      <c r="U310" s="149"/>
      <c r="V310" s="149"/>
    </row>
    <row r="311" spans="1:28" s="141" customFormat="1" ht="6.75" customHeight="1">
      <c r="B311" s="146"/>
      <c r="C311" s="154"/>
      <c r="D311" s="154"/>
      <c r="E311" s="155"/>
      <c r="F311" s="154"/>
      <c r="G311" s="154"/>
      <c r="H311" s="155"/>
      <c r="I311" s="154"/>
      <c r="J311" s="154"/>
      <c r="K311" s="155"/>
      <c r="L311" s="154"/>
      <c r="M311" s="154"/>
      <c r="N311" s="155"/>
      <c r="O311" s="154"/>
      <c r="P311" s="154"/>
      <c r="Q311" s="155"/>
      <c r="R311" s="154"/>
      <c r="S311" s="154"/>
      <c r="T311" s="155"/>
      <c r="U311" s="149"/>
      <c r="V311" s="149"/>
      <c r="X311" s="136"/>
      <c r="AA311" s="239"/>
      <c r="AB311" s="239"/>
    </row>
    <row r="312" spans="1:28" s="131" customFormat="1" ht="17.399999999999999">
      <c r="B312" s="150" t="str">
        <f>IF($F$1="de",headings!$C$3,IF($F$1="fr",headings!$B$3,headings!$A$3))</f>
        <v>Railway Operator:</v>
      </c>
      <c r="C312" s="156"/>
      <c r="D312" s="156"/>
      <c r="E312" s="156"/>
      <c r="F312" s="1134" t="s">
        <v>43</v>
      </c>
      <c r="G312" s="1134"/>
      <c r="H312" s="1134"/>
      <c r="I312" s="1134"/>
      <c r="J312" s="1134"/>
      <c r="K312" s="157"/>
      <c r="L312" s="157"/>
      <c r="M312" s="157"/>
      <c r="N312" s="157"/>
      <c r="O312" s="157"/>
      <c r="P312" s="157"/>
      <c r="Q312" s="157"/>
      <c r="R312" s="157"/>
      <c r="S312" s="157"/>
      <c r="T312" s="158"/>
      <c r="U312" s="149"/>
      <c r="V312" s="149"/>
      <c r="X312" s="136"/>
      <c r="AA312" s="243"/>
      <c r="AB312" s="243"/>
    </row>
    <row r="313" spans="1:28" ht="6.75" customHeight="1" thickBot="1">
      <c r="B313" s="146"/>
      <c r="C313" s="157"/>
      <c r="D313" s="157"/>
      <c r="E313" s="159"/>
      <c r="F313" s="157"/>
      <c r="G313" s="157"/>
      <c r="H313" s="157"/>
      <c r="I313" s="157"/>
      <c r="J313" s="157"/>
      <c r="K313" s="157"/>
      <c r="L313" s="157"/>
      <c r="M313" s="157"/>
      <c r="N313" s="157"/>
      <c r="O313" s="157"/>
      <c r="P313" s="157"/>
      <c r="Q313" s="157"/>
      <c r="R313" s="157"/>
      <c r="S313" s="157"/>
      <c r="T313" s="160"/>
      <c r="U313" s="149"/>
      <c r="V313" s="149"/>
    </row>
    <row r="314" spans="1:28" ht="15.75" customHeight="1" thickTop="1">
      <c r="A314" s="136" t="str">
        <f>F312&amp;"m01"</f>
        <v>CIEm01</v>
      </c>
      <c r="B314" s="362" t="str">
        <f>IF($F$1="de",headings!$C$6,IF($F$1="fr",headings!$B$6,headings!$A$6))</f>
        <v>January</v>
      </c>
      <c r="C314" s="293">
        <v>2806</v>
      </c>
      <c r="D314" s="661">
        <v>-1</v>
      </c>
      <c r="E314" s="656" t="str">
        <f t="shared" ref="E314:E322" si="43">IF(C314&lt;0.001,"",IF(D314=-1,"",D314/C314*100-100))</f>
        <v/>
      </c>
      <c r="F314" s="293">
        <v>117</v>
      </c>
      <c r="G314" s="661">
        <v>-1</v>
      </c>
      <c r="H314" s="656" t="str">
        <f t="shared" ref="H314:H322" si="44">IF(F314&lt;0.001,"",IF(G314=-1,"",G314/F314*100-100))</f>
        <v/>
      </c>
      <c r="I314" s="662">
        <v>-1</v>
      </c>
      <c r="J314" s="663">
        <v>-1</v>
      </c>
      <c r="K314" s="293">
        <v>52</v>
      </c>
      <c r="L314" s="661">
        <v>-1</v>
      </c>
      <c r="M314" s="656" t="str">
        <f t="shared" ref="M314:M322" si="45">IF(K314&lt;0.001,"",IF(L314=-1,"",L314/K314*100-100))</f>
        <v/>
      </c>
      <c r="N314" s="293">
        <v>8</v>
      </c>
      <c r="O314" s="661">
        <v>-1</v>
      </c>
      <c r="P314" s="656" t="str">
        <f t="shared" ref="P314:P322" si="46">IF(N314&lt;0.001,"",IF(O314=-1,"",O314/N314*100-100))</f>
        <v/>
      </c>
      <c r="Q314" s="158"/>
      <c r="R314" s="158"/>
      <c r="S314" s="158"/>
      <c r="T314" s="158"/>
      <c r="U314" s="149"/>
      <c r="V314" s="149"/>
    </row>
    <row r="315" spans="1:28" ht="15.75" customHeight="1">
      <c r="A315" s="136" t="str">
        <f>F312&amp;"m02"</f>
        <v>CIEm02</v>
      </c>
      <c r="B315" s="362" t="str">
        <f>IF($F$1="de",headings!$C$7,IF($F$1="fr",headings!$B$7,headings!$A$7))</f>
        <v>February</v>
      </c>
      <c r="C315" s="752">
        <v>2935</v>
      </c>
      <c r="D315" s="473">
        <v>-1</v>
      </c>
      <c r="E315" s="657" t="str">
        <f t="shared" si="43"/>
        <v/>
      </c>
      <c r="F315" s="752">
        <v>127</v>
      </c>
      <c r="G315" s="473">
        <v>-1</v>
      </c>
      <c r="H315" s="657" t="str">
        <f t="shared" si="44"/>
        <v/>
      </c>
      <c r="I315" s="653">
        <v>-1</v>
      </c>
      <c r="J315" s="664">
        <v>-1</v>
      </c>
      <c r="K315" s="752">
        <v>49</v>
      </c>
      <c r="L315" s="473">
        <v>-1</v>
      </c>
      <c r="M315" s="657" t="str">
        <f t="shared" si="45"/>
        <v/>
      </c>
      <c r="N315" s="752">
        <v>8</v>
      </c>
      <c r="O315" s="473">
        <v>-1</v>
      </c>
      <c r="P315" s="657" t="str">
        <f t="shared" si="46"/>
        <v/>
      </c>
      <c r="Q315" s="158"/>
      <c r="R315" s="158"/>
      <c r="S315" s="158"/>
      <c r="T315" s="158"/>
      <c r="U315" s="149"/>
      <c r="V315" s="149"/>
    </row>
    <row r="316" spans="1:28" ht="15.75" customHeight="1" thickBot="1">
      <c r="A316" s="136" t="str">
        <f>F312&amp;"m03"</f>
        <v>CIEm03</v>
      </c>
      <c r="B316" s="362" t="str">
        <f>IF($F$1="de",headings!$C$8,IF($F$1="fr",headings!$B$8,headings!$A$8))</f>
        <v>March</v>
      </c>
      <c r="C316" s="753">
        <v>3385</v>
      </c>
      <c r="D316" s="655">
        <v>-1</v>
      </c>
      <c r="E316" s="658" t="str">
        <f t="shared" si="43"/>
        <v/>
      </c>
      <c r="F316" s="753">
        <v>141</v>
      </c>
      <c r="G316" s="655">
        <v>-1</v>
      </c>
      <c r="H316" s="658" t="str">
        <f t="shared" si="44"/>
        <v/>
      </c>
      <c r="I316" s="654">
        <v>-1</v>
      </c>
      <c r="J316" s="665">
        <v>-1</v>
      </c>
      <c r="K316" s="753">
        <v>52</v>
      </c>
      <c r="L316" s="655">
        <v>-1</v>
      </c>
      <c r="M316" s="658" t="str">
        <f t="shared" si="45"/>
        <v/>
      </c>
      <c r="N316" s="753">
        <v>10</v>
      </c>
      <c r="O316" s="655">
        <v>-1</v>
      </c>
      <c r="P316" s="658" t="str">
        <f t="shared" si="46"/>
        <v/>
      </c>
      <c r="Q316" s="158"/>
      <c r="R316" s="158"/>
      <c r="S316" s="158"/>
      <c r="T316" s="158"/>
      <c r="U316" s="149"/>
      <c r="V316" s="149"/>
    </row>
    <row r="317" spans="1:28" ht="15.75" customHeight="1" thickTop="1">
      <c r="A317" s="136" t="str">
        <f>F312&amp;"m04"</f>
        <v>CIEm04</v>
      </c>
      <c r="B317" s="362" t="str">
        <f>IF($F$1="de",headings!$C$9,IF($F$1="fr",headings!$B$9,headings!$A$9))</f>
        <v>April</v>
      </c>
      <c r="C317" s="293">
        <v>3178</v>
      </c>
      <c r="D317" s="473">
        <v>-1</v>
      </c>
      <c r="E317" s="657" t="str">
        <f t="shared" si="43"/>
        <v/>
      </c>
      <c r="F317" s="293">
        <v>138</v>
      </c>
      <c r="G317" s="473">
        <v>-1</v>
      </c>
      <c r="H317" s="657" t="str">
        <f t="shared" si="44"/>
        <v/>
      </c>
      <c r="I317" s="653">
        <v>-1</v>
      </c>
      <c r="J317" s="664">
        <v>-1</v>
      </c>
      <c r="K317" s="293">
        <v>45</v>
      </c>
      <c r="L317" s="473">
        <v>-1</v>
      </c>
      <c r="M317" s="657" t="str">
        <f t="shared" si="45"/>
        <v/>
      </c>
      <c r="N317" s="293">
        <v>9</v>
      </c>
      <c r="O317" s="473">
        <v>-1</v>
      </c>
      <c r="P317" s="657" t="str">
        <f t="shared" si="46"/>
        <v/>
      </c>
      <c r="Q317" s="158"/>
      <c r="R317" s="158"/>
      <c r="S317" s="158"/>
      <c r="T317" s="158"/>
      <c r="U317" s="149"/>
      <c r="V317" s="149"/>
    </row>
    <row r="318" spans="1:28" ht="15.75" customHeight="1">
      <c r="A318" s="136" t="str">
        <f>F312&amp;"m05"</f>
        <v>CIEm05</v>
      </c>
      <c r="B318" s="362" t="str">
        <f>IF($F$1="de",headings!$C$10,IF($F$1="fr",headings!$B$10,headings!$A$10))</f>
        <v>May</v>
      </c>
      <c r="C318" s="752">
        <v>3144</v>
      </c>
      <c r="D318" s="473">
        <v>-1</v>
      </c>
      <c r="E318" s="657" t="str">
        <f t="shared" si="43"/>
        <v/>
      </c>
      <c r="F318" s="752">
        <v>135</v>
      </c>
      <c r="G318" s="473">
        <v>-1</v>
      </c>
      <c r="H318" s="657" t="str">
        <f t="shared" si="44"/>
        <v/>
      </c>
      <c r="I318" s="653">
        <v>-1</v>
      </c>
      <c r="J318" s="664">
        <v>-1</v>
      </c>
      <c r="K318" s="752">
        <v>53</v>
      </c>
      <c r="L318" s="473">
        <v>-1</v>
      </c>
      <c r="M318" s="657" t="str">
        <f t="shared" si="45"/>
        <v/>
      </c>
      <c r="N318" s="752">
        <v>9</v>
      </c>
      <c r="O318" s="473">
        <v>-1</v>
      </c>
      <c r="P318" s="657" t="str">
        <f t="shared" si="46"/>
        <v/>
      </c>
      <c r="Q318" s="158"/>
      <c r="R318" s="158"/>
      <c r="S318" s="158"/>
      <c r="T318" s="158"/>
      <c r="U318" s="149"/>
      <c r="V318" s="149"/>
    </row>
    <row r="319" spans="1:28" ht="15.75" customHeight="1" thickBot="1">
      <c r="A319" s="136" t="str">
        <f>F312&amp;"m06"</f>
        <v>CIEm06</v>
      </c>
      <c r="B319" s="362" t="str">
        <f>IF($F$1="de",headings!$C$11,IF($F$1="fr",headings!$B$11,headings!$A$11))</f>
        <v>June</v>
      </c>
      <c r="C319" s="753">
        <v>3020</v>
      </c>
      <c r="D319" s="655">
        <v>-1</v>
      </c>
      <c r="E319" s="658" t="str">
        <f t="shared" si="43"/>
        <v/>
      </c>
      <c r="F319" s="753">
        <v>132</v>
      </c>
      <c r="G319" s="655">
        <v>-1</v>
      </c>
      <c r="H319" s="658" t="str">
        <f t="shared" si="44"/>
        <v/>
      </c>
      <c r="I319" s="654">
        <v>-1</v>
      </c>
      <c r="J319" s="665">
        <v>-1</v>
      </c>
      <c r="K319" s="753">
        <v>55</v>
      </c>
      <c r="L319" s="655">
        <v>-1</v>
      </c>
      <c r="M319" s="658" t="str">
        <f t="shared" si="45"/>
        <v/>
      </c>
      <c r="N319" s="753">
        <v>9</v>
      </c>
      <c r="O319" s="655">
        <v>-1</v>
      </c>
      <c r="P319" s="658" t="str">
        <f t="shared" si="46"/>
        <v/>
      </c>
      <c r="Q319" s="158"/>
      <c r="R319" s="158"/>
      <c r="S319" s="158"/>
      <c r="T319" s="158"/>
      <c r="U319" s="149"/>
      <c r="V319" s="149"/>
    </row>
    <row r="320" spans="1:28" ht="15.75" customHeight="1" thickTop="1">
      <c r="A320" s="136" t="str">
        <f>F312&amp;"m07"</f>
        <v>CIEm07</v>
      </c>
      <c r="B320" s="362" t="str">
        <f>IF($F$1="de",headings!$C$12,IF($F$1="fr",headings!$B$12,headings!$A$12))</f>
        <v>July</v>
      </c>
      <c r="C320" s="293">
        <v>3253</v>
      </c>
      <c r="D320" s="473">
        <v>-1</v>
      </c>
      <c r="E320" s="657" t="str">
        <f t="shared" si="43"/>
        <v/>
      </c>
      <c r="F320" s="293">
        <v>151</v>
      </c>
      <c r="G320" s="473">
        <v>-1</v>
      </c>
      <c r="H320" s="657" t="str">
        <f t="shared" si="44"/>
        <v/>
      </c>
      <c r="I320" s="653">
        <v>-1</v>
      </c>
      <c r="J320" s="664">
        <v>-1</v>
      </c>
      <c r="K320" s="293">
        <v>57</v>
      </c>
      <c r="L320" s="473">
        <v>-1</v>
      </c>
      <c r="M320" s="657" t="str">
        <f t="shared" si="45"/>
        <v/>
      </c>
      <c r="N320" s="293">
        <v>10</v>
      </c>
      <c r="O320" s="473">
        <v>-1</v>
      </c>
      <c r="P320" s="657" t="str">
        <f t="shared" si="46"/>
        <v/>
      </c>
      <c r="Q320" s="158"/>
      <c r="R320" s="158"/>
      <c r="S320" s="158"/>
      <c r="T320" s="158"/>
      <c r="U320" s="149"/>
      <c r="V320" s="149"/>
    </row>
    <row r="321" spans="1:28" ht="15.75" customHeight="1">
      <c r="A321" s="136" t="str">
        <f>F312&amp;"m08"</f>
        <v>CIEm08</v>
      </c>
      <c r="B321" s="362" t="str">
        <f>IF($F$1="de",headings!$C$13,IF($F$1="fr",headings!$B$13,headings!$A$13))</f>
        <v>August</v>
      </c>
      <c r="C321" s="752">
        <v>3261</v>
      </c>
      <c r="D321" s="473">
        <v>-1</v>
      </c>
      <c r="E321" s="657" t="str">
        <f t="shared" si="43"/>
        <v/>
      </c>
      <c r="F321" s="752">
        <v>150</v>
      </c>
      <c r="G321" s="473">
        <v>-1</v>
      </c>
      <c r="H321" s="657" t="str">
        <f t="shared" si="44"/>
        <v/>
      </c>
      <c r="I321" s="653">
        <v>-1</v>
      </c>
      <c r="J321" s="664">
        <v>-1</v>
      </c>
      <c r="K321" s="752">
        <v>54</v>
      </c>
      <c r="L321" s="473">
        <v>-1</v>
      </c>
      <c r="M321" s="657" t="str">
        <f t="shared" si="45"/>
        <v/>
      </c>
      <c r="N321" s="752">
        <v>9</v>
      </c>
      <c r="O321" s="473">
        <v>-1</v>
      </c>
      <c r="P321" s="657" t="str">
        <f t="shared" si="46"/>
        <v/>
      </c>
      <c r="Q321" s="158"/>
      <c r="R321" s="158"/>
      <c r="S321" s="158"/>
      <c r="T321" s="158"/>
      <c r="U321" s="149"/>
      <c r="V321" s="149"/>
    </row>
    <row r="322" spans="1:28" ht="15.75" customHeight="1" thickBot="1">
      <c r="A322" s="136" t="str">
        <f>F312&amp;"m09"</f>
        <v>CIEm09</v>
      </c>
      <c r="B322" s="362" t="str">
        <f>IF($F$1="de",headings!$C$14,IF($F$1="fr",headings!$B$14,headings!$A$14))</f>
        <v>September</v>
      </c>
      <c r="C322" s="753">
        <v>3218</v>
      </c>
      <c r="D322" s="655">
        <v>-1</v>
      </c>
      <c r="E322" s="658" t="str">
        <f t="shared" si="43"/>
        <v/>
      </c>
      <c r="F322" s="753">
        <v>140</v>
      </c>
      <c r="G322" s="655">
        <v>-1</v>
      </c>
      <c r="H322" s="658" t="str">
        <f t="shared" si="44"/>
        <v/>
      </c>
      <c r="I322" s="654">
        <v>-1</v>
      </c>
      <c r="J322" s="665">
        <v>-1</v>
      </c>
      <c r="K322" s="753">
        <v>53</v>
      </c>
      <c r="L322" s="655">
        <v>-1</v>
      </c>
      <c r="M322" s="658" t="str">
        <f t="shared" si="45"/>
        <v/>
      </c>
      <c r="N322" s="753">
        <v>9</v>
      </c>
      <c r="O322" s="655">
        <v>-1</v>
      </c>
      <c r="P322" s="658" t="str">
        <f t="shared" si="46"/>
        <v/>
      </c>
      <c r="Q322" s="158"/>
      <c r="R322" s="158"/>
      <c r="S322" s="158"/>
      <c r="T322" s="158"/>
      <c r="U322" s="149"/>
      <c r="V322" s="149"/>
    </row>
    <row r="323" spans="1:28" ht="15.75" customHeight="1" thickTop="1">
      <c r="A323" s="136" t="str">
        <f>F312&amp;"m10"</f>
        <v>CIEm10</v>
      </c>
      <c r="B323" s="362" t="str">
        <f>IF($F$1="de",headings!$C$15,IF($F$1="fr",headings!$B$15,headings!$A$15))</f>
        <v>October</v>
      </c>
      <c r="C323" s="752">
        <v>3169</v>
      </c>
      <c r="D323" s="473">
        <v>-1</v>
      </c>
      <c r="E323" s="657" t="str">
        <f>IF(C323&lt;0.001,"",IF(D323=-1,"",D323/C323*100-100))</f>
        <v/>
      </c>
      <c r="F323" s="752">
        <v>141</v>
      </c>
      <c r="G323" s="473">
        <v>-1</v>
      </c>
      <c r="H323" s="657" t="str">
        <f>IF(F323&lt;0.001,"",IF(G323=-1,"",G323/F323*100-100))</f>
        <v/>
      </c>
      <c r="I323" s="653">
        <v>-1</v>
      </c>
      <c r="J323" s="664">
        <v>-1</v>
      </c>
      <c r="K323" s="752">
        <v>43</v>
      </c>
      <c r="L323" s="473">
        <v>-1</v>
      </c>
      <c r="M323" s="657" t="str">
        <f>IF(K323&lt;0.001,"",IF(L323=-1,"",L323/K323*100-100))</f>
        <v/>
      </c>
      <c r="N323" s="752">
        <v>8</v>
      </c>
      <c r="O323" s="473">
        <v>-1</v>
      </c>
      <c r="P323" s="657" t="str">
        <f>IF(N323&lt;0.001,"",IF(O323=-1,"",O323/N323*100-100))</f>
        <v/>
      </c>
      <c r="Q323" s="158"/>
      <c r="R323" s="158"/>
      <c r="S323" s="158"/>
      <c r="T323" s="158"/>
      <c r="U323" s="149"/>
      <c r="V323" s="149"/>
      <c r="X323" s="137"/>
    </row>
    <row r="324" spans="1:28" ht="15.75" customHeight="1">
      <c r="A324" s="136" t="str">
        <f>F312&amp;"m11"</f>
        <v>CIEm11</v>
      </c>
      <c r="B324" s="362" t="str">
        <f>IF($F$1="de",headings!$C$16,IF($F$1="fr",headings!$B$16,headings!$A$16))</f>
        <v>November</v>
      </c>
      <c r="C324" s="752">
        <v>3090</v>
      </c>
      <c r="D324" s="473">
        <v>-1</v>
      </c>
      <c r="E324" s="657" t="str">
        <f>IF(C324&lt;0.001,"",IF(D324=-1,"",D324/C324*100-100))</f>
        <v/>
      </c>
      <c r="F324" s="752">
        <v>136</v>
      </c>
      <c r="G324" s="473">
        <v>-1</v>
      </c>
      <c r="H324" s="657" t="str">
        <f>IF(F324&lt;0.001,"",IF(G324=-1,"",G324/F324*100-100))</f>
        <v/>
      </c>
      <c r="I324" s="653">
        <v>-1</v>
      </c>
      <c r="J324" s="664">
        <v>-1</v>
      </c>
      <c r="K324" s="752">
        <v>48</v>
      </c>
      <c r="L324" s="473">
        <v>-1</v>
      </c>
      <c r="M324" s="657" t="str">
        <f>IF(K324&lt;0.001,"",IF(L324=-1,"",L324/K324*100-100))</f>
        <v/>
      </c>
      <c r="N324" s="752">
        <v>8</v>
      </c>
      <c r="O324" s="473">
        <v>-1</v>
      </c>
      <c r="P324" s="657" t="str">
        <f>IF(N324&lt;0.001,"",IF(O324=-1,"",O324/N324*100-100))</f>
        <v/>
      </c>
      <c r="Q324" s="158"/>
      <c r="R324" s="158"/>
      <c r="S324" s="158"/>
      <c r="T324" s="158"/>
      <c r="U324" s="149"/>
      <c r="V324" s="149"/>
      <c r="X324" s="137"/>
    </row>
    <row r="325" spans="1:28" ht="15.75" customHeight="1" thickBot="1">
      <c r="A325" s="136" t="str">
        <f>F312&amp;"m12"</f>
        <v>CIEm12</v>
      </c>
      <c r="B325" s="362" t="str">
        <f>IF($F$1="de",headings!$C$17,IF($F$1="fr",headings!$B$17,headings!$A$17))</f>
        <v>December</v>
      </c>
      <c r="C325" s="753">
        <v>2916</v>
      </c>
      <c r="D325" s="655">
        <v>-1</v>
      </c>
      <c r="E325" s="658" t="str">
        <f>IF(C325&lt;0.001,"",IF(D325=-1,"",D325/C325*100-100))</f>
        <v/>
      </c>
      <c r="F325" s="753">
        <v>130</v>
      </c>
      <c r="G325" s="655">
        <v>-1</v>
      </c>
      <c r="H325" s="658" t="str">
        <f>IF(F325&lt;0.001,"",IF(G325=-1,"",G325/F325*100-100))</f>
        <v/>
      </c>
      <c r="I325" s="654">
        <v>-1</v>
      </c>
      <c r="J325" s="665">
        <v>-1</v>
      </c>
      <c r="K325" s="753">
        <v>49</v>
      </c>
      <c r="L325" s="655">
        <v>-1</v>
      </c>
      <c r="M325" s="658" t="str">
        <f>IF(K325&lt;0.001,"",IF(L325=-1,"",L325/K325*100-100))</f>
        <v/>
      </c>
      <c r="N325" s="753">
        <v>8</v>
      </c>
      <c r="O325" s="655">
        <v>-1</v>
      </c>
      <c r="P325" s="658" t="str">
        <f>IF(N325&lt;0.001,"",IF(O325=-1,"",O325/N325*100-100))</f>
        <v/>
      </c>
      <c r="Q325" s="158"/>
      <c r="R325" s="158"/>
      <c r="S325" s="158"/>
      <c r="T325" s="158"/>
      <c r="U325" s="149"/>
      <c r="V325" s="149"/>
      <c r="X325" s="137"/>
    </row>
    <row r="326" spans="1:28" ht="14.4" thickTop="1" thickBot="1">
      <c r="B326" s="146"/>
      <c r="C326" s="146"/>
      <c r="D326" s="146"/>
      <c r="E326" s="146"/>
      <c r="F326" s="146"/>
      <c r="G326" s="146"/>
      <c r="H326" s="146"/>
      <c r="I326" s="146"/>
      <c r="J326" s="146"/>
      <c r="K326" s="146"/>
      <c r="L326" s="146"/>
      <c r="M326" s="146"/>
      <c r="N326" s="146"/>
      <c r="O326" s="146"/>
      <c r="P326" s="146"/>
      <c r="Q326" s="158"/>
      <c r="R326" s="158"/>
      <c r="S326" s="158"/>
      <c r="T326" s="158"/>
      <c r="U326" s="149"/>
      <c r="V326" s="149"/>
      <c r="X326" s="137"/>
    </row>
    <row r="327" spans="1:28" s="137" customFormat="1" ht="15.75" customHeight="1" thickTop="1">
      <c r="A327" s="137" t="str">
        <f>F312&amp;"q1"</f>
        <v>CIEq1</v>
      </c>
      <c r="B327" s="362" t="str">
        <f>IF($F$1="de",headings!$C$31,IF($F$1="fr",headings!$B$31,headings!$A$31))</f>
        <v>Quarter 1</v>
      </c>
      <c r="C327" s="319">
        <f>IF(C316=-1,"-1",C314+C315+C316)</f>
        <v>9126</v>
      </c>
      <c r="D327" s="320" t="str">
        <f>IF(D316=-1,"-1",D314+D315+D316)</f>
        <v>-1</v>
      </c>
      <c r="E327" s="666" t="str">
        <f>IF(C316+C317+C318&lt;=0,"",IF(D316=-1,"",D327/C327*100-100))</f>
        <v/>
      </c>
      <c r="F327" s="319">
        <f>IF(F316=-1,"-1",F314+F315+F316)</f>
        <v>385</v>
      </c>
      <c r="G327" s="334" t="str">
        <f>IF(G316=-1,"-1",G314+G315+G316)</f>
        <v>-1</v>
      </c>
      <c r="H327" s="666" t="str">
        <f>IF(F316+F317+F318&lt;=0,"",IF(G316=-1,"",G327/F327*100-100))</f>
        <v/>
      </c>
      <c r="I327" s="320" t="str">
        <f>IF(I316=-1,"-1",I314+I315+I316)</f>
        <v>-1</v>
      </c>
      <c r="J327" s="321" t="str">
        <f>IF(J316=-1,"-1",J314+J315+J316)</f>
        <v>-1</v>
      </c>
      <c r="K327" s="319">
        <f>IF(K316=-1,"-1",K314+K315+K316)</f>
        <v>153</v>
      </c>
      <c r="L327" s="320" t="str">
        <f>IF(L316=-1,"-1",L314+L315+L316)</f>
        <v>-1</v>
      </c>
      <c r="M327" s="666" t="str">
        <f>IF(K316+K317+K318&lt;=0,"",IF(L316=-1,"",L327/K327*100-100))</f>
        <v/>
      </c>
      <c r="N327" s="319">
        <f>IF(N316=-1,"-1",N314+N315+N316)</f>
        <v>26</v>
      </c>
      <c r="O327" s="334" t="str">
        <f>IF(O316=-1,"-1",O314+O315+O316)</f>
        <v>-1</v>
      </c>
      <c r="P327" s="666" t="str">
        <f>IF(N316+N317+N318&lt;=0,"",IF(O316=-1,"",O327/N327*100-100))</f>
        <v/>
      </c>
      <c r="Q327" s="158"/>
      <c r="R327" s="158"/>
      <c r="S327" s="158"/>
      <c r="T327" s="158"/>
      <c r="U327" s="149"/>
      <c r="V327" s="149"/>
      <c r="X327" s="136"/>
      <c r="AA327" s="244"/>
      <c r="AB327" s="244"/>
    </row>
    <row r="328" spans="1:28" s="137" customFormat="1" ht="15.75" customHeight="1">
      <c r="A328" s="137" t="str">
        <f>F312&amp;"q2"</f>
        <v>CIEq2</v>
      </c>
      <c r="B328" s="362" t="str">
        <f>IF($F$1="de",headings!$C$32,IF($F$1="fr",headings!$B$32,headings!$A$32))</f>
        <v>Quarter 2</v>
      </c>
      <c r="C328" s="322">
        <f>IF(C319=-1,"-1",C317+C318+C319)</f>
        <v>9342</v>
      </c>
      <c r="D328" s="323" t="str">
        <f>IF(D319=-1,"-1",D317+D318+D319)</f>
        <v>-1</v>
      </c>
      <c r="E328" s="667" t="str">
        <f>IF(C317+C318+C319&lt;=0,"",IF(D319=-1,"",D328/C328*100-100))</f>
        <v/>
      </c>
      <c r="F328" s="322">
        <f>IF(F319=-1,"-1",F317+F318+F319)</f>
        <v>405</v>
      </c>
      <c r="G328" s="335" t="str">
        <f>IF(G319=-1,"-1",G317+G318+G319)</f>
        <v>-1</v>
      </c>
      <c r="H328" s="667" t="str">
        <f>IF(F317+F318+F319&lt;=0,"",IF(G319=-1,"",G328/F328*100-100))</f>
        <v/>
      </c>
      <c r="I328" s="323" t="str">
        <f>IF(I319=-1,"-1",I317+I318+I319)</f>
        <v>-1</v>
      </c>
      <c r="J328" s="324" t="str">
        <f>IF(J319=-1,"-1",J317+J318+J319)</f>
        <v>-1</v>
      </c>
      <c r="K328" s="322">
        <f>IF(K319=-1,"-1",K317+K318+K319)</f>
        <v>153</v>
      </c>
      <c r="L328" s="323" t="str">
        <f>IF(L319=-1,"-1",L317+L318+L319)</f>
        <v>-1</v>
      </c>
      <c r="M328" s="667" t="str">
        <f>IF(K317+K318+K319&lt;=0,"",IF(L319=-1,"",L328/K328*100-100))</f>
        <v/>
      </c>
      <c r="N328" s="322">
        <f>IF(N319=-1,"-1",N317+N318+N319)</f>
        <v>27</v>
      </c>
      <c r="O328" s="335" t="str">
        <f>IF(O319=-1,"-1",O317+O318+O319)</f>
        <v>-1</v>
      </c>
      <c r="P328" s="667" t="str">
        <f>IF(N317+N318+N319&lt;=0,"",IF(O319=-1,"",O328/N328*100-100))</f>
        <v/>
      </c>
      <c r="Q328" s="158"/>
      <c r="R328" s="158"/>
      <c r="S328" s="158"/>
      <c r="T328" s="158"/>
      <c r="U328" s="149"/>
      <c r="V328" s="149"/>
      <c r="X328" s="138"/>
      <c r="AA328" s="244"/>
      <c r="AB328" s="244"/>
    </row>
    <row r="329" spans="1:28" s="137" customFormat="1" ht="15.75" customHeight="1">
      <c r="A329" s="137" t="str">
        <f>F312&amp;"q3"</f>
        <v>CIEq3</v>
      </c>
      <c r="B329" s="362" t="str">
        <f>IF($F$1="de",headings!$C$33,IF($F$1="fr",headings!$B$33,headings!$A$33))</f>
        <v>Quarter 3</v>
      </c>
      <c r="C329" s="322">
        <f>IF(C322=-1,"-1",C320+C321+C322)</f>
        <v>9732</v>
      </c>
      <c r="D329" s="323" t="str">
        <f>IF(D322=-1,"-1",D320+D321+D322)</f>
        <v>-1</v>
      </c>
      <c r="E329" s="667" t="str">
        <f>IF(C320+C321+C322&lt;=0,"",IF(D322=-1,"",D329/C329*100-100))</f>
        <v/>
      </c>
      <c r="F329" s="322">
        <f>IF(F322=-1,"-1",F320+F321+F322)</f>
        <v>441</v>
      </c>
      <c r="G329" s="323" t="str">
        <f>IF(G322=-1,"-1",G320+G321+G322)</f>
        <v>-1</v>
      </c>
      <c r="H329" s="667" t="str">
        <f>IF(F320+F321+F322&lt;=0,"",IF(G322=-1,"",G329/F329*100-100))</f>
        <v/>
      </c>
      <c r="I329" s="323" t="str">
        <f>IF(I322=-1,"-1",I320+I321+I322)</f>
        <v>-1</v>
      </c>
      <c r="J329" s="324" t="str">
        <f>IF(J322=-1,"-1",J320+J321+J322)</f>
        <v>-1</v>
      </c>
      <c r="K329" s="322">
        <f>IF(K322=-1,"-1",K320+K321+K322)</f>
        <v>164</v>
      </c>
      <c r="L329" s="323" t="str">
        <f>IF(L322=-1,"-1",L320+L321+L322)</f>
        <v>-1</v>
      </c>
      <c r="M329" s="667" t="str">
        <f>IF(K320+K321+K322&lt;=0,"",IF(L322=-1,"",L329/K329*100-100))</f>
        <v/>
      </c>
      <c r="N329" s="322">
        <f>IF(N322=-1,"-1",N320+N321+N322)</f>
        <v>28</v>
      </c>
      <c r="O329" s="323" t="str">
        <f>IF(O322=-1,"-1",O320+O321+O322)</f>
        <v>-1</v>
      </c>
      <c r="P329" s="667" t="str">
        <f>IF(N320+N321+N322&lt;=0,"",IF(O322=-1,"",O329/N329*100-100))</f>
        <v/>
      </c>
      <c r="Q329" s="158"/>
      <c r="R329" s="158"/>
      <c r="S329" s="158"/>
      <c r="T329" s="158"/>
      <c r="U329" s="149"/>
      <c r="V329" s="149"/>
      <c r="X329" s="136"/>
      <c r="AA329" s="244"/>
      <c r="AB329" s="244"/>
    </row>
    <row r="330" spans="1:28" s="137" customFormat="1" ht="15.75" customHeight="1" thickBot="1">
      <c r="A330" s="137" t="str">
        <f>F312&amp;"q4"</f>
        <v>CIEq4</v>
      </c>
      <c r="B330" s="362" t="str">
        <f>IF($F$1="de",headings!$C$34,IF($F$1="fr",headings!$B$34,headings!$A$34))</f>
        <v>Quarter 4</v>
      </c>
      <c r="C330" s="325">
        <f>IF(C325=-1,"-1",C323+C324+C325)</f>
        <v>9175</v>
      </c>
      <c r="D330" s="326" t="str">
        <f>IF(D325=-1,"-1",D323+D324+D325)</f>
        <v>-1</v>
      </c>
      <c r="E330" s="668" t="str">
        <f>IF(C323+C324+C325&lt;=0,"",IF(D325=-1,"",D330/C330*100-100))</f>
        <v/>
      </c>
      <c r="F330" s="325">
        <f>IF(F325=-1,"-1",F323+F324+F325)</f>
        <v>407</v>
      </c>
      <c r="G330" s="326" t="str">
        <f>IF(G325=-1,"-1",G323+G324+G325)</f>
        <v>-1</v>
      </c>
      <c r="H330" s="668" t="str">
        <f>IF(F323+F324+F325&lt;=0,"",IF(G325=-1,"",G330/F330*100-100))</f>
        <v/>
      </c>
      <c r="I330" s="326" t="str">
        <f>IF(I325=-1,"-1",I323+I324+I325)</f>
        <v>-1</v>
      </c>
      <c r="J330" s="327" t="str">
        <f>IF(J325=-1,"-1",J323+J324+J325)</f>
        <v>-1</v>
      </c>
      <c r="K330" s="325">
        <f>IF(K325=-1,"-1",K323+K324+K325)</f>
        <v>140</v>
      </c>
      <c r="L330" s="326" t="str">
        <f>IF(L325=-1,"-1",L323+L324+L325)</f>
        <v>-1</v>
      </c>
      <c r="M330" s="668" t="str">
        <f>IF(K323+K324+K325&lt;=0,"",IF(L325=-1,"",L330/K330*100-100))</f>
        <v/>
      </c>
      <c r="N330" s="325">
        <f>IF(N325=-1,"-1",N323+N324+N325)</f>
        <v>24</v>
      </c>
      <c r="O330" s="326" t="str">
        <f>IF(O325=-1,"-1",O323+O324+O325)</f>
        <v>-1</v>
      </c>
      <c r="P330" s="668" t="str">
        <f>IF(N323+N324+N325&lt;=0,"",IF(O325=-1,"",O330/N330*100-100))</f>
        <v/>
      </c>
      <c r="Q330" s="158"/>
      <c r="R330" s="158"/>
      <c r="S330" s="158"/>
      <c r="T330" s="158"/>
      <c r="U330" s="149"/>
      <c r="V330" s="149"/>
      <c r="X330" s="136"/>
      <c r="AA330" s="244"/>
      <c r="AB330" s="244"/>
    </row>
    <row r="331" spans="1:28" ht="14.4" thickTop="1" thickBot="1">
      <c r="B331" s="146"/>
      <c r="C331" s="146"/>
      <c r="D331" s="146"/>
      <c r="E331" s="146"/>
      <c r="F331" s="146"/>
      <c r="G331" s="146"/>
      <c r="H331" s="146"/>
      <c r="I331" s="146"/>
      <c r="J331" s="146"/>
      <c r="K331" s="146"/>
      <c r="L331" s="146"/>
      <c r="M331" s="146"/>
      <c r="N331" s="146"/>
      <c r="O331" s="146"/>
      <c r="P331" s="146"/>
      <c r="Q331" s="158"/>
      <c r="R331" s="158"/>
      <c r="S331" s="158"/>
      <c r="T331" s="158"/>
      <c r="U331" s="149"/>
      <c r="V331" s="149"/>
    </row>
    <row r="332" spans="1:28" s="138" customFormat="1" ht="15.75" customHeight="1" thickTop="1" thickBot="1">
      <c r="A332" s="138" t="str">
        <f>F312&amp;"y"</f>
        <v>CIEy</v>
      </c>
      <c r="B332" s="152" t="str">
        <f>IF($F$1="de",headings!$C$35,IF($F$1="fr",headings!$B$35,headings!$A$35))</f>
        <v>Full year</v>
      </c>
      <c r="C332" s="328">
        <f>IF(C325=-1,"-1",SUM(C327:C330))</f>
        <v>37375</v>
      </c>
      <c r="D332" s="414" t="str">
        <f>IF(D325=-1,"-1",SUM(D327:D330))</f>
        <v>-1</v>
      </c>
      <c r="E332" s="659" t="str">
        <f>IF(SUM(C314:C325)&lt;=0,"",IF(D325=-1,"",D332/C332*100-100))</f>
        <v/>
      </c>
      <c r="F332" s="328">
        <f>IF(F325=-1,"-1",SUM(F327:F330))</f>
        <v>1638</v>
      </c>
      <c r="G332" s="414" t="str">
        <f>IF(G325=-1,"-1",SUM(G327:G330))</f>
        <v>-1</v>
      </c>
      <c r="H332" s="659" t="str">
        <f>IF(SUM(F314:F325)&lt;=0,"",IF(G325=-1,"",G332/F332*100-100))</f>
        <v/>
      </c>
      <c r="I332" s="329" t="str">
        <f>IF(I325=-1,"-1",SUM(I327:I330))</f>
        <v>-1</v>
      </c>
      <c r="J332" s="330" t="str">
        <f>IF(J325=-1,"-1",SUM(J327:J330))</f>
        <v>-1</v>
      </c>
      <c r="K332" s="328">
        <f>IF(K325=-1,"-1",SUM(K327:K330))</f>
        <v>610</v>
      </c>
      <c r="L332" s="414" t="str">
        <f>IF(L325=-1,"-1",SUM(L327:L330))</f>
        <v>-1</v>
      </c>
      <c r="M332" s="659" t="str">
        <f>IF(SUM(K314:K325)&lt;=0,"",IF(L325=-1,"",L332/K332*100-100))</f>
        <v/>
      </c>
      <c r="N332" s="328">
        <f>IF(N325=-1,"-1",SUM(N327:N330))</f>
        <v>105</v>
      </c>
      <c r="O332" s="414" t="str">
        <f>IF(O325=-1,"-1",SUM(O327:O330))</f>
        <v>-1</v>
      </c>
      <c r="P332" s="659" t="str">
        <f>IF(SUM(N314:N325)&lt;=0,"",IF(O325=-1,"",O332/N332*100-100))</f>
        <v/>
      </c>
      <c r="Q332" s="158"/>
      <c r="R332" s="158"/>
      <c r="S332" s="158"/>
      <c r="T332" s="158"/>
      <c r="U332" s="149"/>
      <c r="V332" s="149"/>
      <c r="X332" s="136"/>
    </row>
    <row r="333" spans="1:28" ht="13.8" thickTop="1">
      <c r="B333" s="147"/>
      <c r="C333" s="180"/>
      <c r="D333" s="180"/>
      <c r="E333" s="180"/>
      <c r="F333" s="180"/>
      <c r="G333" s="180"/>
      <c r="H333" s="180"/>
      <c r="I333" s="180"/>
      <c r="J333" s="180"/>
      <c r="K333" s="180"/>
      <c r="L333" s="180"/>
      <c r="M333" s="180"/>
      <c r="N333" s="180"/>
      <c r="O333" s="180"/>
      <c r="P333" s="180"/>
      <c r="Q333" s="180"/>
      <c r="R333" s="180"/>
      <c r="S333" s="180"/>
      <c r="T333" s="180"/>
      <c r="U333" s="149"/>
      <c r="V333" s="149"/>
    </row>
    <row r="334" spans="1:28">
      <c r="B334" s="147"/>
      <c r="C334" s="180"/>
      <c r="D334" s="180"/>
      <c r="E334" s="180"/>
      <c r="F334" s="180"/>
      <c r="G334" s="180"/>
      <c r="H334" s="180"/>
      <c r="I334" s="180"/>
      <c r="J334" s="180"/>
      <c r="K334" s="180"/>
      <c r="L334" s="180"/>
      <c r="M334" s="180"/>
      <c r="N334" s="180"/>
      <c r="O334" s="180"/>
      <c r="P334" s="180"/>
      <c r="Q334" s="180"/>
      <c r="R334" s="180"/>
      <c r="S334" s="180"/>
      <c r="T334" s="180"/>
      <c r="U334" s="149"/>
      <c r="V334" s="149"/>
    </row>
    <row r="335" spans="1:28">
      <c r="B335" s="152" t="str">
        <f>IF($F$1="de",headings!$C$37,IF($F$1="fr",headings!$B$37,headings!$A$37))</f>
        <v>Comments</v>
      </c>
      <c r="C335" s="1021"/>
      <c r="D335" s="1022"/>
      <c r="E335" s="1022"/>
      <c r="F335" s="1022"/>
      <c r="G335" s="1022"/>
      <c r="H335" s="1022"/>
      <c r="I335" s="1022"/>
      <c r="J335" s="1022"/>
      <c r="K335" s="1022"/>
      <c r="L335" s="1022"/>
      <c r="M335" s="1022"/>
      <c r="N335" s="1022"/>
      <c r="O335" s="1022"/>
      <c r="P335" s="1022"/>
      <c r="Q335" s="1022"/>
      <c r="R335" s="1022"/>
      <c r="S335" s="1022"/>
      <c r="T335" s="1023"/>
      <c r="U335" s="149"/>
      <c r="V335" s="149"/>
    </row>
    <row r="336" spans="1:28">
      <c r="B336" s="151"/>
      <c r="C336" s="1024"/>
      <c r="D336" s="1025"/>
      <c r="E336" s="1025"/>
      <c r="F336" s="1025"/>
      <c r="G336" s="1025"/>
      <c r="H336" s="1025"/>
      <c r="I336" s="1025"/>
      <c r="J336" s="1025"/>
      <c r="K336" s="1025"/>
      <c r="L336" s="1025"/>
      <c r="M336" s="1025"/>
      <c r="N336" s="1025"/>
      <c r="O336" s="1025"/>
      <c r="P336" s="1025"/>
      <c r="Q336" s="1025"/>
      <c r="R336" s="1025"/>
      <c r="S336" s="1025"/>
      <c r="T336" s="1026"/>
      <c r="U336" s="149"/>
      <c r="V336" s="149"/>
    </row>
    <row r="337" spans="1:33">
      <c r="B337" s="151"/>
      <c r="C337" s="1024"/>
      <c r="D337" s="1025"/>
      <c r="E337" s="1025"/>
      <c r="F337" s="1025"/>
      <c r="G337" s="1025"/>
      <c r="H337" s="1025"/>
      <c r="I337" s="1025"/>
      <c r="J337" s="1025"/>
      <c r="K337" s="1025"/>
      <c r="L337" s="1025"/>
      <c r="M337" s="1025"/>
      <c r="N337" s="1025"/>
      <c r="O337" s="1025"/>
      <c r="P337" s="1025"/>
      <c r="Q337" s="1025"/>
      <c r="R337" s="1025"/>
      <c r="S337" s="1025"/>
      <c r="T337" s="1026"/>
      <c r="U337" s="149"/>
      <c r="V337" s="149"/>
      <c r="X337" s="141"/>
    </row>
    <row r="338" spans="1:33">
      <c r="B338" s="151"/>
      <c r="C338" s="1027"/>
      <c r="D338" s="1028"/>
      <c r="E338" s="1028"/>
      <c r="F338" s="1028"/>
      <c r="G338" s="1028"/>
      <c r="H338" s="1028"/>
      <c r="I338" s="1028"/>
      <c r="J338" s="1028"/>
      <c r="K338" s="1028"/>
      <c r="L338" s="1028"/>
      <c r="M338" s="1028"/>
      <c r="N338" s="1028"/>
      <c r="O338" s="1028"/>
      <c r="P338" s="1028"/>
      <c r="Q338" s="1028"/>
      <c r="R338" s="1028"/>
      <c r="S338" s="1028"/>
      <c r="T338" s="1029"/>
      <c r="U338" s="149"/>
      <c r="V338" s="149"/>
      <c r="X338" s="131"/>
    </row>
    <row r="339" spans="1:33">
      <c r="B339" s="151"/>
      <c r="C339" s="180"/>
      <c r="D339" s="180"/>
      <c r="E339" s="180"/>
      <c r="F339" s="180"/>
      <c r="G339" s="180"/>
      <c r="H339" s="180"/>
      <c r="I339" s="180"/>
      <c r="J339" s="180"/>
      <c r="K339" s="180"/>
      <c r="L339" s="180"/>
      <c r="M339" s="180"/>
      <c r="N339" s="180"/>
      <c r="O339" s="180"/>
      <c r="P339" s="180"/>
      <c r="Q339" s="180"/>
      <c r="R339" s="180"/>
      <c r="S339" s="180"/>
      <c r="T339" s="180"/>
      <c r="U339" s="149"/>
      <c r="V339" s="149"/>
    </row>
    <row r="340" spans="1:33">
      <c r="A340" s="142"/>
      <c r="B340" s="143"/>
      <c r="C340" s="181"/>
      <c r="D340" s="181"/>
      <c r="E340" s="181"/>
      <c r="F340" s="181"/>
      <c r="G340" s="181"/>
      <c r="H340" s="181"/>
      <c r="I340" s="181"/>
      <c r="J340" s="181"/>
      <c r="K340" s="181"/>
      <c r="L340" s="181"/>
      <c r="M340" s="181"/>
      <c r="N340" s="181"/>
      <c r="O340" s="181"/>
      <c r="P340" s="181"/>
      <c r="Q340" s="181"/>
      <c r="R340" s="181"/>
      <c r="S340" s="181"/>
      <c r="T340" s="181"/>
      <c r="U340" s="149"/>
      <c r="V340" s="149"/>
    </row>
    <row r="341" spans="1:33" s="141" customFormat="1" ht="6.75" customHeight="1">
      <c r="B341" s="146"/>
      <c r="C341" s="154"/>
      <c r="D341" s="154"/>
      <c r="E341" s="155"/>
      <c r="F341" s="154"/>
      <c r="G341" s="154"/>
      <c r="H341" s="155"/>
      <c r="I341" s="154"/>
      <c r="J341" s="154"/>
      <c r="K341" s="155"/>
      <c r="L341" s="154"/>
      <c r="M341" s="154"/>
      <c r="N341" s="155"/>
      <c r="O341" s="154"/>
      <c r="P341" s="154"/>
      <c r="Q341" s="155"/>
      <c r="R341" s="154"/>
      <c r="S341" s="154"/>
      <c r="T341" s="155"/>
      <c r="U341" s="149"/>
      <c r="V341" s="149"/>
      <c r="X341" s="136"/>
      <c r="AA341" s="239"/>
      <c r="AB341" s="239"/>
    </row>
    <row r="342" spans="1:33" s="131" customFormat="1" ht="17.399999999999999">
      <c r="B342" s="150" t="str">
        <f>IF($F$1="de",headings!$C$3,IF($F$1="fr",headings!$B$3,headings!$A$3))</f>
        <v>Railway Operator:</v>
      </c>
      <c r="C342" s="156"/>
      <c r="D342" s="156"/>
      <c r="E342" s="156"/>
      <c r="F342" s="1134" t="s">
        <v>44</v>
      </c>
      <c r="G342" s="1134"/>
      <c r="H342" s="1134"/>
      <c r="I342" s="1134"/>
      <c r="J342" s="1134"/>
      <c r="K342" s="157"/>
      <c r="L342" s="157"/>
      <c r="M342" s="157"/>
      <c r="N342" s="157"/>
      <c r="O342" s="157"/>
      <c r="P342" s="157"/>
      <c r="Q342" s="158"/>
      <c r="R342" s="158"/>
      <c r="S342" s="158"/>
      <c r="T342" s="158"/>
      <c r="U342" s="149"/>
      <c r="V342" s="149"/>
      <c r="X342" s="136"/>
      <c r="Y342" s="796"/>
      <c r="Z342" s="796"/>
      <c r="AA342" s="795"/>
      <c r="AB342" s="795"/>
      <c r="AC342" s="796"/>
      <c r="AD342" s="796"/>
      <c r="AE342" s="796"/>
      <c r="AF342" s="796"/>
      <c r="AG342" s="796"/>
    </row>
    <row r="343" spans="1:33" ht="6.75" customHeight="1" thickBot="1">
      <c r="B343" s="146"/>
      <c r="C343" s="157"/>
      <c r="D343" s="660"/>
      <c r="E343" s="159"/>
      <c r="F343" s="157"/>
      <c r="G343" s="157"/>
      <c r="H343" s="157"/>
      <c r="I343" s="157"/>
      <c r="J343" s="157"/>
      <c r="K343" s="157"/>
      <c r="L343" s="157"/>
      <c r="M343" s="157"/>
      <c r="N343" s="157"/>
      <c r="O343" s="157"/>
      <c r="P343" s="157"/>
      <c r="Q343" s="157"/>
      <c r="R343" s="157"/>
      <c r="S343" s="157"/>
      <c r="T343" s="160"/>
      <c r="U343" s="149"/>
      <c r="V343" s="149"/>
      <c r="Y343" s="670"/>
      <c r="Z343" s="670"/>
      <c r="AA343" s="797"/>
      <c r="AB343" s="797"/>
      <c r="AC343" s="670"/>
      <c r="AD343" s="670"/>
      <c r="AE343" s="670"/>
      <c r="AF343" s="670"/>
      <c r="AG343" s="670"/>
    </row>
    <row r="344" spans="1:33" ht="15.75" customHeight="1" thickTop="1">
      <c r="A344" s="136" t="str">
        <f>F342&amp;"m01"</f>
        <v>CPm01</v>
      </c>
      <c r="B344" s="146" t="str">
        <f>IF($F$1="de",headings!$C$6,IF($F$1="fr",headings!$B$6,headings!$A$6))</f>
        <v>January</v>
      </c>
      <c r="C344" s="319">
        <v>11284.106</v>
      </c>
      <c r="D344" s="984">
        <v>11206.301999999998</v>
      </c>
      <c r="E344" s="985">
        <f t="shared" ref="E344:E349" si="47">IF(C344&lt;0.001,"",IF(D344=-1,"",D344/C344*100-100))</f>
        <v>-0.68950078987207064</v>
      </c>
      <c r="F344" s="319">
        <v>314.89461400000005</v>
      </c>
      <c r="G344" s="984">
        <v>307.95064399999995</v>
      </c>
      <c r="H344" s="985">
        <f t="shared" ref="H344:H349" si="48">IF(F344&lt;0.001,"",IF(G344=-1,"",G344/F344*100-100))</f>
        <v>-2.2051726804066902</v>
      </c>
      <c r="I344" s="984">
        <f t="shared" ref="I344:I349" si="49">G344-J344</f>
        <v>224.33971999999994</v>
      </c>
      <c r="J344" s="986">
        <v>83.610923999999997</v>
      </c>
      <c r="K344" s="910"/>
      <c r="L344" s="161"/>
      <c r="M344" s="161"/>
      <c r="N344" s="233"/>
      <c r="O344" s="161"/>
      <c r="P344" s="161"/>
      <c r="Q344" s="233"/>
      <c r="R344" s="161"/>
      <c r="S344" s="161"/>
      <c r="T344" s="233"/>
      <c r="U344" s="149"/>
      <c r="V344" s="149"/>
      <c r="Y344" s="673"/>
      <c r="Z344" s="673"/>
      <c r="AA344" s="848"/>
      <c r="AB344" s="673"/>
      <c r="AC344" s="673"/>
      <c r="AD344" s="848"/>
      <c r="AE344" s="673"/>
      <c r="AF344" s="673"/>
      <c r="AG344" s="670"/>
    </row>
    <row r="345" spans="1:33" ht="15.75" customHeight="1">
      <c r="A345" s="136" t="str">
        <f>F342&amp;"m02"</f>
        <v>CPm02</v>
      </c>
      <c r="B345" s="146" t="str">
        <f>IF($F$1="de",headings!$C$7,IF($F$1="fr",headings!$B$7,headings!$A$7))</f>
        <v>February</v>
      </c>
      <c r="C345" s="322">
        <v>9904.473</v>
      </c>
      <c r="D345" s="987">
        <v>8724.11</v>
      </c>
      <c r="E345" s="988">
        <f t="shared" si="47"/>
        <v>-11.917474054399463</v>
      </c>
      <c r="F345" s="322">
        <v>276.49995200000006</v>
      </c>
      <c r="G345" s="987">
        <v>254.092142</v>
      </c>
      <c r="H345" s="988">
        <f t="shared" si="48"/>
        <v>-8.104091822771835</v>
      </c>
      <c r="I345" s="987">
        <f t="shared" si="49"/>
        <v>173.47230999999999</v>
      </c>
      <c r="J345" s="989">
        <v>80.619831999999988</v>
      </c>
      <c r="K345" s="910"/>
      <c r="L345" s="161"/>
      <c r="M345" s="161"/>
      <c r="N345" s="233"/>
      <c r="O345" s="161"/>
      <c r="P345" s="161"/>
      <c r="Q345" s="233"/>
      <c r="R345" s="161"/>
      <c r="S345" s="161"/>
      <c r="T345" s="233"/>
      <c r="U345" s="149"/>
      <c r="V345" s="149"/>
      <c r="Y345" s="673"/>
      <c r="Z345" s="673"/>
      <c r="AA345" s="848"/>
      <c r="AB345" s="673"/>
      <c r="AC345" s="673"/>
      <c r="AD345" s="848"/>
      <c r="AE345" s="673"/>
      <c r="AF345" s="673"/>
      <c r="AG345" s="670"/>
    </row>
    <row r="346" spans="1:33" ht="15.75" customHeight="1">
      <c r="A346" s="136" t="str">
        <f>F342&amp;"m03"</f>
        <v>CPm03</v>
      </c>
      <c r="B346" s="146" t="str">
        <f>IF($F$1="de",headings!$C$8,IF($F$1="fr",headings!$B$8,headings!$A$8))</f>
        <v>March</v>
      </c>
      <c r="C346" s="717">
        <v>11153.094999999999</v>
      </c>
      <c r="D346" s="990">
        <v>9639.1779999999999</v>
      </c>
      <c r="E346" s="991">
        <f t="shared" si="47"/>
        <v>-13.573963101721986</v>
      </c>
      <c r="F346" s="717">
        <v>309.74737390000007</v>
      </c>
      <c r="G346" s="990">
        <v>286.73074200000002</v>
      </c>
      <c r="H346" s="991">
        <f t="shared" si="48"/>
        <v>-7.4307754768667849</v>
      </c>
      <c r="I346" s="990">
        <f t="shared" si="49"/>
        <v>191.00301000000002</v>
      </c>
      <c r="J346" s="992">
        <v>95.727732000000017</v>
      </c>
      <c r="K346" s="910"/>
      <c r="L346" s="161"/>
      <c r="M346" s="161"/>
      <c r="N346" s="233"/>
      <c r="O346" s="161"/>
      <c r="P346" s="161"/>
      <c r="Q346" s="233"/>
      <c r="R346" s="161"/>
      <c r="S346" s="161"/>
      <c r="T346" s="233"/>
      <c r="U346" s="149"/>
      <c r="V346" s="149"/>
      <c r="Y346" s="673"/>
      <c r="Z346" s="673"/>
      <c r="AA346" s="848"/>
      <c r="AB346" s="673"/>
      <c r="AC346" s="673"/>
      <c r="AD346" s="848"/>
      <c r="AE346" s="673"/>
      <c r="AF346" s="673"/>
      <c r="AG346" s="670"/>
    </row>
    <row r="347" spans="1:33" ht="15.75" customHeight="1">
      <c r="A347" s="136" t="str">
        <f>F342&amp;"m04"</f>
        <v>CPm04</v>
      </c>
      <c r="B347" s="146" t="str">
        <f>IF($F$1="de",headings!$C$9,IF($F$1="fr",headings!$B$9,headings!$A$9))</f>
        <v>April</v>
      </c>
      <c r="C347" s="322">
        <v>10056.449000000002</v>
      </c>
      <c r="D347" s="987">
        <v>9329.398000000001</v>
      </c>
      <c r="E347" s="988">
        <f t="shared" si="47"/>
        <v>-7.2296990717101153</v>
      </c>
      <c r="F347" s="322">
        <v>306.82813770000001</v>
      </c>
      <c r="G347" s="987">
        <v>286.65608429999997</v>
      </c>
      <c r="H347" s="988">
        <f t="shared" si="48"/>
        <v>-6.5743818514204122</v>
      </c>
      <c r="I347" s="987">
        <f t="shared" si="49"/>
        <v>190.31945999999999</v>
      </c>
      <c r="J347" s="989">
        <v>96.336624299999997</v>
      </c>
      <c r="K347" s="233"/>
      <c r="L347" s="161"/>
      <c r="M347" s="161"/>
      <c r="N347" s="233"/>
      <c r="O347" s="161"/>
      <c r="P347" s="161"/>
      <c r="Q347" s="233"/>
      <c r="R347" s="161"/>
      <c r="S347" s="161"/>
      <c r="T347" s="233"/>
      <c r="U347" s="149"/>
      <c r="V347" s="149"/>
      <c r="Y347" s="670"/>
      <c r="Z347" s="670"/>
      <c r="AA347" s="797"/>
      <c r="AB347" s="797"/>
      <c r="AC347" s="670"/>
      <c r="AD347" s="670"/>
      <c r="AE347" s="670"/>
      <c r="AF347" s="670"/>
      <c r="AG347" s="670"/>
    </row>
    <row r="348" spans="1:33" ht="15.75" customHeight="1">
      <c r="A348" s="136" t="str">
        <f>F342&amp;"m05"</f>
        <v>CPm05</v>
      </c>
      <c r="B348" s="146" t="str">
        <f>IF($F$1="de",headings!$C$10,IF($F$1="fr",headings!$B$10,headings!$A$10))</f>
        <v>May</v>
      </c>
      <c r="C348" s="322">
        <v>11832.854000000003</v>
      </c>
      <c r="D348" s="987">
        <v>10383.828</v>
      </c>
      <c r="E348" s="988">
        <f t="shared" si="47"/>
        <v>-12.245786181423384</v>
      </c>
      <c r="F348" s="322">
        <v>343.20756849999998</v>
      </c>
      <c r="G348" s="987">
        <v>316.67144139999999</v>
      </c>
      <c r="H348" s="988">
        <f t="shared" si="48"/>
        <v>-7.7318012583396722</v>
      </c>
      <c r="I348" s="987">
        <f t="shared" si="49"/>
        <v>211.86865999999998</v>
      </c>
      <c r="J348" s="989">
        <v>104.8027814</v>
      </c>
      <c r="K348" s="233"/>
      <c r="L348" s="161"/>
      <c r="M348" s="161"/>
      <c r="N348" s="233"/>
      <c r="O348" s="161"/>
      <c r="P348" s="161"/>
      <c r="Q348" s="233"/>
      <c r="R348" s="161"/>
      <c r="S348" s="161"/>
      <c r="T348" s="233"/>
      <c r="U348" s="149"/>
      <c r="V348" s="149"/>
      <c r="Y348" s="670"/>
      <c r="Z348" s="670"/>
      <c r="AA348" s="797"/>
      <c r="AB348" s="797"/>
      <c r="AC348" s="670"/>
      <c r="AD348" s="670"/>
      <c r="AE348" s="670"/>
      <c r="AF348" s="670"/>
      <c r="AG348" s="670"/>
    </row>
    <row r="349" spans="1:33" ht="15.75" customHeight="1" thickBot="1">
      <c r="A349" s="136" t="str">
        <f>F342&amp;"m06"</f>
        <v>CPm06</v>
      </c>
      <c r="B349" s="146" t="str">
        <f>IF($F$1="de",headings!$C$11,IF($F$1="fr",headings!$B$11,headings!$A$11))</f>
        <v>June</v>
      </c>
      <c r="C349" s="717">
        <v>10337.853999999999</v>
      </c>
      <c r="D349" s="990">
        <v>8635.6429999999982</v>
      </c>
      <c r="E349" s="991">
        <f t="shared" si="47"/>
        <v>-16.46580615280503</v>
      </c>
      <c r="F349" s="717">
        <v>312.18525869999996</v>
      </c>
      <c r="G349" s="990">
        <v>281.43199200000004</v>
      </c>
      <c r="H349" s="991">
        <f t="shared" si="48"/>
        <v>-9.850966963674864</v>
      </c>
      <c r="I349" s="990">
        <f t="shared" si="49"/>
        <v>176.09596100000002</v>
      </c>
      <c r="J349" s="992">
        <v>105.33603100000002</v>
      </c>
      <c r="K349" s="233"/>
      <c r="L349" s="161"/>
      <c r="M349" s="161"/>
      <c r="N349" s="233"/>
      <c r="O349" s="161"/>
      <c r="P349" s="161"/>
      <c r="Q349" s="233"/>
      <c r="R349" s="161"/>
      <c r="S349" s="161"/>
      <c r="T349" s="233"/>
      <c r="U349" s="149"/>
      <c r="V349" s="149"/>
      <c r="Y349" s="670"/>
      <c r="Z349" s="670"/>
      <c r="AA349" s="797"/>
      <c r="AB349" s="797"/>
      <c r="AC349" s="670"/>
      <c r="AD349" s="670"/>
      <c r="AE349" s="670"/>
      <c r="AF349" s="670"/>
      <c r="AG349" s="670"/>
    </row>
    <row r="350" spans="1:33" ht="15.75" customHeight="1" thickTop="1">
      <c r="A350" s="136" t="str">
        <f>F342&amp;"m07"</f>
        <v>CPm07</v>
      </c>
      <c r="B350" s="146" t="str">
        <f>IF($F$1="de",headings!$C$12,IF($F$1="fr",headings!$B$12,headings!$A$12))</f>
        <v>July</v>
      </c>
      <c r="C350" s="293">
        <v>10584.344999999998</v>
      </c>
      <c r="D350" s="473">
        <v>-1</v>
      </c>
      <c r="E350" s="657" t="str">
        <f t="shared" ref="E350:E355" si="50">IF(C350&lt;0.001,"",IF(D350=-1,"",D350/C350*100-100))</f>
        <v/>
      </c>
      <c r="F350" s="293">
        <v>351.655283</v>
      </c>
      <c r="G350" s="473">
        <v>-1</v>
      </c>
      <c r="H350" s="657" t="str">
        <f t="shared" ref="H350:H355" si="51">IF(F350&lt;0.001,"",IF(G350=-1,"",G350/F350*100-100))</f>
        <v/>
      </c>
      <c r="I350" s="653">
        <v>-1</v>
      </c>
      <c r="J350" s="664">
        <v>-1</v>
      </c>
      <c r="K350" s="233"/>
      <c r="L350" s="161"/>
      <c r="M350" s="161"/>
      <c r="N350" s="233"/>
      <c r="O350" s="161"/>
      <c r="P350" s="161"/>
      <c r="Q350" s="233"/>
      <c r="R350" s="161"/>
      <c r="S350" s="161"/>
      <c r="T350" s="233"/>
      <c r="U350" s="149"/>
      <c r="V350" s="149"/>
    </row>
    <row r="351" spans="1:33" ht="15.75" customHeight="1">
      <c r="A351" s="136" t="str">
        <f>F342&amp;"m08"</f>
        <v>CPm08</v>
      </c>
      <c r="B351" s="146" t="str">
        <f>IF($F$1="de",headings!$C$13,IF($F$1="fr",headings!$B$13,headings!$A$13))</f>
        <v>August</v>
      </c>
      <c r="C351" s="752">
        <v>9445.866</v>
      </c>
      <c r="D351" s="473">
        <v>-1</v>
      </c>
      <c r="E351" s="657" t="str">
        <f t="shared" si="50"/>
        <v/>
      </c>
      <c r="F351" s="752">
        <v>315.23472369999996</v>
      </c>
      <c r="G351" s="473">
        <v>-1</v>
      </c>
      <c r="H351" s="657" t="str">
        <f t="shared" si="51"/>
        <v/>
      </c>
      <c r="I351" s="653">
        <v>-1</v>
      </c>
      <c r="J351" s="664">
        <v>-1</v>
      </c>
      <c r="K351" s="233"/>
      <c r="L351" s="161"/>
      <c r="M351" s="161"/>
      <c r="N351" s="233"/>
      <c r="O351" s="161"/>
      <c r="P351" s="161"/>
      <c r="Q351" s="233"/>
      <c r="R351" s="161"/>
      <c r="S351" s="161"/>
      <c r="T351" s="233"/>
      <c r="U351" s="149"/>
      <c r="V351" s="149"/>
    </row>
    <row r="352" spans="1:33" ht="15.75" customHeight="1" thickBot="1">
      <c r="A352" s="136" t="str">
        <f>F342&amp;"m09"</f>
        <v>CPm09</v>
      </c>
      <c r="B352" s="146" t="str">
        <f>IF($F$1="de",headings!$C$14,IF($F$1="fr",headings!$B$14,headings!$A$14))</f>
        <v>September</v>
      </c>
      <c r="C352" s="753">
        <v>10983.474</v>
      </c>
      <c r="D352" s="655">
        <v>-1</v>
      </c>
      <c r="E352" s="658" t="str">
        <f t="shared" si="50"/>
        <v/>
      </c>
      <c r="F352" s="753">
        <v>332.0005577</v>
      </c>
      <c r="G352" s="655">
        <v>-1</v>
      </c>
      <c r="H352" s="658" t="str">
        <f t="shared" si="51"/>
        <v/>
      </c>
      <c r="I352" s="654">
        <v>-1</v>
      </c>
      <c r="J352" s="665">
        <v>-1</v>
      </c>
      <c r="K352" s="233"/>
      <c r="L352" s="161"/>
      <c r="M352" s="161"/>
      <c r="N352" s="233"/>
      <c r="O352" s="161"/>
      <c r="P352" s="161"/>
      <c r="Q352" s="233"/>
      <c r="R352" s="161"/>
      <c r="S352" s="161"/>
      <c r="T352" s="233"/>
      <c r="U352" s="149"/>
      <c r="V352" s="149"/>
    </row>
    <row r="353" spans="1:28" ht="15.75" customHeight="1" thickTop="1">
      <c r="A353" s="136" t="str">
        <f>F342&amp;"m10"</f>
        <v>CPm10</v>
      </c>
      <c r="B353" s="146" t="str">
        <f>IF($F$1="de",headings!$C$15,IF($F$1="fr",headings!$B$15,headings!$A$15))</f>
        <v>October</v>
      </c>
      <c r="C353" s="752">
        <v>11117.91</v>
      </c>
      <c r="D353" s="473">
        <v>-1</v>
      </c>
      <c r="E353" s="657" t="str">
        <f t="shared" si="50"/>
        <v/>
      </c>
      <c r="F353" s="752">
        <v>330.05717429999999</v>
      </c>
      <c r="G353" s="473">
        <v>-1</v>
      </c>
      <c r="H353" s="657" t="str">
        <f t="shared" si="51"/>
        <v/>
      </c>
      <c r="I353" s="653">
        <v>-1</v>
      </c>
      <c r="J353" s="664">
        <v>-1</v>
      </c>
      <c r="K353" s="233"/>
      <c r="L353" s="161"/>
      <c r="M353" s="161"/>
      <c r="N353" s="233"/>
      <c r="O353" s="161"/>
      <c r="P353" s="161"/>
      <c r="Q353" s="233"/>
      <c r="R353" s="161"/>
      <c r="S353" s="161"/>
      <c r="T353" s="233"/>
      <c r="U353" s="149"/>
      <c r="V353" s="149"/>
      <c r="X353" s="137"/>
    </row>
    <row r="354" spans="1:28" ht="15.75" customHeight="1">
      <c r="A354" s="136" t="str">
        <f>F342&amp;"m11"</f>
        <v>CPm11</v>
      </c>
      <c r="B354" s="146" t="str">
        <f>IF($F$1="de",headings!$C$16,IF($F$1="fr",headings!$B$16,headings!$A$16))</f>
        <v>November</v>
      </c>
      <c r="C354" s="752">
        <v>10003.275</v>
      </c>
      <c r="D354" s="473">
        <v>-1</v>
      </c>
      <c r="E354" s="657" t="str">
        <f t="shared" si="50"/>
        <v/>
      </c>
      <c r="F354" s="752">
        <v>279.60834299999999</v>
      </c>
      <c r="G354" s="473">
        <v>-1</v>
      </c>
      <c r="H354" s="657" t="str">
        <f t="shared" si="51"/>
        <v/>
      </c>
      <c r="I354" s="653">
        <v>-1</v>
      </c>
      <c r="J354" s="664">
        <v>-1</v>
      </c>
      <c r="K354" s="233"/>
      <c r="L354" s="161"/>
      <c r="M354" s="161"/>
      <c r="N354" s="233"/>
      <c r="O354" s="161"/>
      <c r="P354" s="161"/>
      <c r="Q354" s="233"/>
      <c r="R354" s="161"/>
      <c r="S354" s="161"/>
      <c r="T354" s="233"/>
      <c r="U354" s="149"/>
      <c r="V354" s="149"/>
      <c r="X354" s="137"/>
    </row>
    <row r="355" spans="1:28" ht="15.75" customHeight="1" thickBot="1">
      <c r="A355" s="136" t="str">
        <f>F342&amp;"m12"</f>
        <v>CPm12</v>
      </c>
      <c r="B355" s="146" t="str">
        <f>IF($F$1="de",headings!$C$17,IF($F$1="fr",headings!$B$17,headings!$A$17))</f>
        <v>December</v>
      </c>
      <c r="C355" s="753">
        <v>9438.5660000000007</v>
      </c>
      <c r="D355" s="655">
        <v>-1</v>
      </c>
      <c r="E355" s="658" t="str">
        <f t="shared" si="50"/>
        <v/>
      </c>
      <c r="F355" s="753">
        <v>277.86856799999998</v>
      </c>
      <c r="G355" s="655">
        <v>-1</v>
      </c>
      <c r="H355" s="658" t="str">
        <f t="shared" si="51"/>
        <v/>
      </c>
      <c r="I355" s="654">
        <v>-1</v>
      </c>
      <c r="J355" s="665">
        <v>-1</v>
      </c>
      <c r="K355" s="233"/>
      <c r="L355" s="161"/>
      <c r="M355" s="161"/>
      <c r="N355" s="233"/>
      <c r="O355" s="161"/>
      <c r="P355" s="161"/>
      <c r="Q355" s="233"/>
      <c r="R355" s="161"/>
      <c r="S355" s="161"/>
      <c r="T355" s="233"/>
      <c r="U355" s="149"/>
      <c r="V355" s="149"/>
      <c r="X355" s="137"/>
    </row>
    <row r="356" spans="1:28" ht="14.4" thickTop="1" thickBot="1">
      <c r="B356" s="146"/>
      <c r="C356" s="146"/>
      <c r="D356" s="146"/>
      <c r="E356" s="146"/>
      <c r="F356" s="146"/>
      <c r="G356" s="146"/>
      <c r="H356" s="146"/>
      <c r="I356" s="146"/>
      <c r="J356" s="146"/>
      <c r="K356" s="257"/>
      <c r="L356" s="257"/>
      <c r="M356" s="257"/>
      <c r="N356" s="257"/>
      <c r="O356" s="257"/>
      <c r="P356" s="257"/>
      <c r="Q356" s="257"/>
      <c r="R356" s="257"/>
      <c r="S356" s="257"/>
      <c r="T356" s="257"/>
      <c r="U356" s="149"/>
      <c r="V356" s="149"/>
      <c r="X356" s="137"/>
    </row>
    <row r="357" spans="1:28" s="137" customFormat="1" ht="15.75" customHeight="1" thickTop="1">
      <c r="A357" s="137" t="str">
        <f>F342&amp;"q1"</f>
        <v>CPq1</v>
      </c>
      <c r="B357" s="362" t="str">
        <f>IF($F$1="de",headings!$C$31,IF($F$1="fr",headings!$B$31,headings!$A$31))</f>
        <v>Quarter 1</v>
      </c>
      <c r="C357" s="319">
        <f>IF(C346=-1,"-1",C344+C345+C346)</f>
        <v>32341.673999999999</v>
      </c>
      <c r="D357" s="320">
        <f>IF(D346=-1,"-1",D344+D345+D346)</f>
        <v>29569.589999999997</v>
      </c>
      <c r="E357" s="666">
        <f>IF(C344+C345+C346&lt;=0,"",IF(D346=-1,"",D357/C357*100-100))</f>
        <v>-8.5712446424387423</v>
      </c>
      <c r="F357" s="319">
        <f>IF(F346=-1,"-1",F344+F345+F346)</f>
        <v>901.14193990000024</v>
      </c>
      <c r="G357" s="334">
        <f>IF(G346=-1,"-1",G344+G345+G346)</f>
        <v>848.77352799999994</v>
      </c>
      <c r="H357" s="666">
        <f>IF(F346+F347+F348&lt;=0,"",IF(G346=-1,"",G357/F357*100-100))</f>
        <v>-5.8113388780697051</v>
      </c>
      <c r="I357" s="320">
        <f>IF(I346=-1,"-1",I344+I345+I346)</f>
        <v>588.81503999999995</v>
      </c>
      <c r="J357" s="321">
        <f>IF(J346=-1,"-1",J344+J345+J346)</f>
        <v>259.95848799999999</v>
      </c>
      <c r="K357" s="162"/>
      <c r="L357" s="161"/>
      <c r="M357" s="161"/>
      <c r="N357" s="233"/>
      <c r="O357" s="161"/>
      <c r="P357" s="170"/>
      <c r="Q357" s="162"/>
      <c r="R357" s="170"/>
      <c r="S357" s="170"/>
      <c r="T357" s="162"/>
      <c r="U357" s="149"/>
      <c r="V357" s="149"/>
      <c r="X357" s="136"/>
      <c r="AA357" s="244"/>
      <c r="AB357" s="244"/>
    </row>
    <row r="358" spans="1:28" s="137" customFormat="1" ht="15.75" customHeight="1">
      <c r="A358" s="137" t="str">
        <f>F342&amp;"q2"</f>
        <v>CPq2</v>
      </c>
      <c r="B358" s="362" t="str">
        <f>IF($F$1="de",headings!$C$32,IF($F$1="fr",headings!$B$32,headings!$A$32))</f>
        <v>Quarter 2</v>
      </c>
      <c r="C358" s="322">
        <f>IF(C349=-1,"-1",C347+C348+C349)</f>
        <v>32227.157000000007</v>
      </c>
      <c r="D358" s="323">
        <f>IF(D349=-1,"-1",D347+D348+D349)</f>
        <v>28348.868999999999</v>
      </c>
      <c r="E358" s="667">
        <f>IF(C347+C348+C349&lt;=0,"",IF(D349=-1,"",D358/C358*100-100))</f>
        <v>-12.034223186364244</v>
      </c>
      <c r="F358" s="322">
        <f>IF(F349=-1,"-1",F347+F348+F349)</f>
        <v>962.22096490000001</v>
      </c>
      <c r="G358" s="335">
        <f>IF(G349=-1,"-1",G347+G348+G349)</f>
        <v>884.75951770000006</v>
      </c>
      <c r="H358" s="667">
        <f>IF(F347+F348+F349&lt;=0,"",IF(G349=-1,"",G358/F358*100-100))</f>
        <v>-8.0502763944714388</v>
      </c>
      <c r="I358" s="323">
        <f>IF(I349=-1,"-1",I347+I348+I349)</f>
        <v>578.28408100000001</v>
      </c>
      <c r="J358" s="324">
        <f>IF(J349=-1,"-1",J347+J348+J349)</f>
        <v>306.47543670000005</v>
      </c>
      <c r="K358" s="162"/>
      <c r="L358" s="257"/>
      <c r="M358" s="257"/>
      <c r="N358" s="257"/>
      <c r="O358" s="257"/>
      <c r="P358" s="170"/>
      <c r="Q358" s="162"/>
      <c r="R358" s="170"/>
      <c r="S358" s="170"/>
      <c r="T358" s="162"/>
      <c r="U358" s="149"/>
      <c r="V358" s="149"/>
      <c r="X358" s="138"/>
      <c r="AA358" s="244"/>
      <c r="AB358" s="244"/>
    </row>
    <row r="359" spans="1:28" s="137" customFormat="1" ht="15.75" customHeight="1">
      <c r="A359" s="137" t="str">
        <f>F342&amp;"q3"</f>
        <v>CPq3</v>
      </c>
      <c r="B359" s="362" t="str">
        <f>IF($F$1="de",headings!$C$33,IF($F$1="fr",headings!$B$33,headings!$A$33))</f>
        <v>Quarter 3</v>
      </c>
      <c r="C359" s="322">
        <f>IF(C352=-1,"-1",C350+C351+C352)</f>
        <v>31013.684999999998</v>
      </c>
      <c r="D359" s="323" t="str">
        <f>IF(D352=-1,"-1",D350+D351+D352)</f>
        <v>-1</v>
      </c>
      <c r="E359" s="667" t="str">
        <f>IF(C350+C351+C352&lt;=0,"",IF(D352=-1,"",D359/C359*100-100))</f>
        <v/>
      </c>
      <c r="F359" s="322">
        <f>IF(F352=-1,"-1",F350+F351+F352)</f>
        <v>998.8905643999999</v>
      </c>
      <c r="G359" s="323" t="str">
        <f>IF(G352=-1,"-1",G350+G351+G352)</f>
        <v>-1</v>
      </c>
      <c r="H359" s="667" t="str">
        <f>IF(F350+F351+F352&lt;=0,"",IF(G352=-1,"",G359/F359*100-100))</f>
        <v/>
      </c>
      <c r="I359" s="323" t="str">
        <f>IF(I352=-1,"-1",I350+I351+I352)</f>
        <v>-1</v>
      </c>
      <c r="J359" s="324" t="str">
        <f>IF(J352=-1,"-1",J350+J351+J352)</f>
        <v>-1</v>
      </c>
      <c r="K359" s="162"/>
      <c r="L359" s="170"/>
      <c r="M359" s="170"/>
      <c r="N359" s="162"/>
      <c r="O359" s="170"/>
      <c r="P359" s="170"/>
      <c r="Q359" s="162"/>
      <c r="R359" s="170"/>
      <c r="S359" s="170"/>
      <c r="T359" s="162"/>
      <c r="U359" s="149"/>
      <c r="V359" s="149"/>
      <c r="X359" s="136"/>
      <c r="AA359" s="244"/>
      <c r="AB359" s="244"/>
    </row>
    <row r="360" spans="1:28" s="137" customFormat="1" ht="15.75" customHeight="1" thickBot="1">
      <c r="A360" s="137" t="str">
        <f>F342&amp;"q4"</f>
        <v>CPq4</v>
      </c>
      <c r="B360" s="362" t="str">
        <f>IF($F$1="de",headings!$C$34,IF($F$1="fr",headings!$B$34,headings!$A$34))</f>
        <v>Quarter 4</v>
      </c>
      <c r="C360" s="325">
        <f>IF(C355=-1,"-1",C353+C354+C355)</f>
        <v>30559.750999999997</v>
      </c>
      <c r="D360" s="326" t="str">
        <f>IF(D355=-1,"-1",D353+D354+D355)</f>
        <v>-1</v>
      </c>
      <c r="E360" s="668" t="str">
        <f>IF(C353+C354+C355&lt;=0,"",IF(D355=-1,"",D360/C360*100-100))</f>
        <v/>
      </c>
      <c r="F360" s="325">
        <f>IF(F355=-1,"-1",F353+F354+F355)</f>
        <v>887.5340852999999</v>
      </c>
      <c r="G360" s="326" t="str">
        <f>IF(G355=-1,"-1",G353+G354+G355)</f>
        <v>-1</v>
      </c>
      <c r="H360" s="668" t="str">
        <f>IF(F353+F354+F355&lt;=0,"",IF(G355=-1,"",G360/F360*100-100))</f>
        <v/>
      </c>
      <c r="I360" s="326" t="str">
        <f>IF(I355=-1,"-1",I353+I354+I355)</f>
        <v>-1</v>
      </c>
      <c r="J360" s="327" t="str">
        <f>IF(J355=-1,"-1",J353+J354+J355)</f>
        <v>-1</v>
      </c>
      <c r="K360" s="162"/>
      <c r="L360" s="170"/>
      <c r="M360" s="170"/>
      <c r="N360" s="162"/>
      <c r="O360" s="170"/>
      <c r="P360" s="170"/>
      <c r="Q360" s="162"/>
      <c r="R360" s="170"/>
      <c r="S360" s="170"/>
      <c r="T360" s="162"/>
      <c r="U360" s="149"/>
      <c r="V360" s="149"/>
      <c r="X360" s="136"/>
      <c r="AA360" s="244"/>
      <c r="AB360" s="244"/>
    </row>
    <row r="361" spans="1:28" ht="14.4" thickTop="1" thickBot="1">
      <c r="B361" s="146"/>
      <c r="C361" s="146"/>
      <c r="D361" s="146"/>
      <c r="E361" s="146"/>
      <c r="F361" s="146"/>
      <c r="G361" s="146"/>
      <c r="H361" s="146"/>
      <c r="I361" s="146"/>
      <c r="J361" s="146"/>
      <c r="K361" s="158"/>
      <c r="L361" s="158"/>
      <c r="M361" s="158"/>
      <c r="N361" s="158"/>
      <c r="O361" s="158"/>
      <c r="P361" s="158"/>
      <c r="Q361" s="158"/>
      <c r="R361" s="158"/>
      <c r="S361" s="158"/>
      <c r="T361" s="158"/>
      <c r="U361" s="149"/>
      <c r="V361" s="149"/>
    </row>
    <row r="362" spans="1:28" s="138" customFormat="1" ht="15.75" customHeight="1" thickTop="1" thickBot="1">
      <c r="A362" s="138" t="str">
        <f>F342&amp;"y"</f>
        <v>CPy</v>
      </c>
      <c r="B362" s="152" t="str">
        <f>IF($F$1="de",headings!$C$35,IF($F$1="fr",headings!$B$35,headings!$A$35))</f>
        <v>Full year</v>
      </c>
      <c r="C362" s="328">
        <f>IF(C355=-1,"-1",SUM(C357:C360))</f>
        <v>126142.26699999999</v>
      </c>
      <c r="D362" s="414" t="str">
        <f>IF(D355=-1,"-1",SUM(D357:D360))</f>
        <v>-1</v>
      </c>
      <c r="E362" s="659" t="str">
        <f>IF(SUM(C344:C355)&lt;=0,"",IF(D355=-1,"",D362/C362*100-100))</f>
        <v/>
      </c>
      <c r="F362" s="328">
        <f>IF(F355=-1,"-1",SUM(F357:F360))</f>
        <v>3749.7875544999997</v>
      </c>
      <c r="G362" s="414" t="str">
        <f>IF(G355=-1,"-1",SUM(G357:G360))</f>
        <v>-1</v>
      </c>
      <c r="H362" s="659" t="str">
        <f>IF(SUM(F344:F355)&lt;=0,"",IF(G355=-1,"",G362/F362*100-100))</f>
        <v/>
      </c>
      <c r="I362" s="329" t="str">
        <f>IF(I355=-1,"-1",SUM(I357:I360))</f>
        <v>-1</v>
      </c>
      <c r="J362" s="330" t="str">
        <f>IF(J355=-1,"-1",SUM(J357:J360))</f>
        <v>-1</v>
      </c>
      <c r="K362" s="374"/>
      <c r="L362" s="177"/>
      <c r="M362" s="177"/>
      <c r="N362" s="162"/>
      <c r="O362" s="177"/>
      <c r="P362" s="177"/>
      <c r="Q362" s="162"/>
      <c r="R362" s="177"/>
      <c r="S362" s="177"/>
      <c r="T362" s="162"/>
      <c r="U362" s="149"/>
      <c r="V362" s="149"/>
      <c r="X362" s="136"/>
    </row>
    <row r="363" spans="1:28" ht="13.8" thickTop="1">
      <c r="B363" s="147"/>
      <c r="C363" s="180"/>
      <c r="D363" s="180"/>
      <c r="E363" s="180"/>
      <c r="F363" s="180"/>
      <c r="G363" s="180"/>
      <c r="H363" s="180"/>
      <c r="I363" s="180"/>
      <c r="J363" s="180"/>
      <c r="K363" s="180"/>
      <c r="L363" s="180"/>
      <c r="M363" s="180"/>
      <c r="N363" s="180"/>
      <c r="O363" s="180"/>
      <c r="P363" s="180"/>
      <c r="Q363" s="180"/>
      <c r="R363" s="180"/>
      <c r="S363" s="180"/>
      <c r="T363" s="180"/>
      <c r="U363" s="149"/>
      <c r="V363" s="149"/>
    </row>
    <row r="364" spans="1:28">
      <c r="B364" s="147"/>
      <c r="C364" s="180"/>
      <c r="D364" s="180"/>
      <c r="E364" s="180"/>
      <c r="F364" s="180"/>
      <c r="G364" s="180"/>
      <c r="H364" s="180"/>
      <c r="I364" s="180"/>
      <c r="J364" s="180"/>
      <c r="K364" s="180"/>
      <c r="L364" s="180"/>
      <c r="M364" s="180"/>
      <c r="N364" s="180"/>
      <c r="O364" s="180"/>
      <c r="P364" s="180"/>
      <c r="Q364" s="180"/>
      <c r="R364" s="180"/>
      <c r="S364" s="180"/>
      <c r="T364" s="180"/>
      <c r="U364" s="149"/>
      <c r="V364" s="149"/>
    </row>
    <row r="365" spans="1:28" ht="13.2" customHeight="1">
      <c r="B365" s="152" t="str">
        <f>IF($F$1="de",headings!$C$37,IF($F$1="fr",headings!$B$37,headings!$A$37))</f>
        <v>Comments</v>
      </c>
      <c r="C365" s="1092" t="s">
        <v>14</v>
      </c>
      <c r="D365" s="1093"/>
      <c r="E365" s="1093"/>
      <c r="F365" s="1093"/>
      <c r="G365" s="1093"/>
      <c r="H365" s="1093"/>
      <c r="I365" s="1093"/>
      <c r="J365" s="1094"/>
      <c r="K365" s="180"/>
      <c r="L365" s="180"/>
      <c r="M365" s="180"/>
      <c r="N365" s="180"/>
      <c r="O365" s="180"/>
      <c r="P365" s="180"/>
      <c r="Q365" s="180"/>
      <c r="R365" s="180"/>
      <c r="S365" s="180"/>
      <c r="T365" s="180"/>
      <c r="U365" s="149"/>
      <c r="V365" s="149"/>
    </row>
    <row r="366" spans="1:28" ht="13.2" customHeight="1">
      <c r="B366" s="151"/>
      <c r="C366" s="1095"/>
      <c r="D366" s="1096"/>
      <c r="E366" s="1096"/>
      <c r="F366" s="1096"/>
      <c r="G366" s="1096"/>
      <c r="H366" s="1096"/>
      <c r="I366" s="1096"/>
      <c r="J366" s="1097"/>
      <c r="K366" s="180"/>
      <c r="L366" s="180"/>
      <c r="M366" s="180"/>
      <c r="N366" s="180"/>
      <c r="O366" s="180"/>
      <c r="P366" s="180"/>
      <c r="Q366" s="180"/>
      <c r="R366" s="180"/>
      <c r="S366" s="180"/>
      <c r="T366" s="180"/>
      <c r="U366" s="149"/>
      <c r="V366" s="149"/>
    </row>
    <row r="367" spans="1:28" ht="13.2" customHeight="1">
      <c r="B367" s="151"/>
      <c r="C367" s="1095"/>
      <c r="D367" s="1096"/>
      <c r="E367" s="1096"/>
      <c r="F367" s="1096"/>
      <c r="G367" s="1096"/>
      <c r="H367" s="1096"/>
      <c r="I367" s="1096"/>
      <c r="J367" s="1097"/>
      <c r="K367" s="180"/>
      <c r="L367" s="180"/>
      <c r="M367" s="180"/>
      <c r="N367" s="180"/>
      <c r="O367" s="180"/>
      <c r="P367" s="180"/>
      <c r="Q367" s="180"/>
      <c r="R367" s="180"/>
      <c r="S367" s="180"/>
      <c r="T367" s="180"/>
      <c r="U367" s="149"/>
      <c r="V367" s="149"/>
      <c r="X367" s="141"/>
    </row>
    <row r="368" spans="1:28" ht="13.2" customHeight="1">
      <c r="B368" s="151"/>
      <c r="C368" s="1098"/>
      <c r="D368" s="1099"/>
      <c r="E368" s="1099"/>
      <c r="F368" s="1099"/>
      <c r="G368" s="1099"/>
      <c r="H368" s="1099"/>
      <c r="I368" s="1099"/>
      <c r="J368" s="1100"/>
      <c r="K368" s="180"/>
      <c r="L368" s="180"/>
      <c r="M368" s="180"/>
      <c r="N368" s="180"/>
      <c r="O368" s="180"/>
      <c r="P368" s="180"/>
      <c r="Q368" s="180"/>
      <c r="R368" s="180"/>
      <c r="S368" s="180"/>
      <c r="T368" s="180"/>
      <c r="U368" s="149"/>
      <c r="V368" s="149"/>
      <c r="X368" s="131"/>
    </row>
    <row r="369" spans="1:44">
      <c r="B369" s="151"/>
      <c r="C369" s="180"/>
      <c r="D369" s="180"/>
      <c r="E369" s="180"/>
      <c r="F369" s="180"/>
      <c r="G369" s="180"/>
      <c r="H369" s="180"/>
      <c r="I369" s="180"/>
      <c r="J369" s="180"/>
      <c r="K369" s="180"/>
      <c r="L369" s="180"/>
      <c r="M369" s="180"/>
      <c r="N369" s="180"/>
      <c r="O369" s="180"/>
      <c r="P369" s="180"/>
      <c r="Q369" s="180"/>
      <c r="R369" s="180"/>
      <c r="S369" s="180"/>
      <c r="T369" s="180"/>
      <c r="U369" s="149"/>
      <c r="V369" s="149"/>
    </row>
    <row r="370" spans="1:44">
      <c r="A370" s="142"/>
      <c r="B370" s="143"/>
      <c r="C370" s="181"/>
      <c r="D370" s="181"/>
      <c r="E370" s="181"/>
      <c r="F370" s="181"/>
      <c r="G370" s="181"/>
      <c r="H370" s="181"/>
      <c r="I370" s="181"/>
      <c r="J370" s="181"/>
      <c r="K370" s="181"/>
      <c r="L370" s="181"/>
      <c r="M370" s="181"/>
      <c r="N370" s="181"/>
      <c r="O370" s="181"/>
      <c r="P370" s="181"/>
      <c r="Q370" s="181"/>
      <c r="R370" s="181"/>
      <c r="S370" s="181"/>
      <c r="T370" s="181"/>
      <c r="U370" s="149"/>
      <c r="V370" s="149"/>
    </row>
    <row r="371" spans="1:44" s="141" customFormat="1" ht="6.75" customHeight="1">
      <c r="B371" s="146"/>
      <c r="C371" s="154"/>
      <c r="D371" s="154"/>
      <c r="E371" s="155"/>
      <c r="F371" s="154"/>
      <c r="G371" s="154"/>
      <c r="H371" s="155"/>
      <c r="I371" s="154"/>
      <c r="J371" s="154"/>
      <c r="K371" s="155"/>
      <c r="L371" s="154"/>
      <c r="M371" s="154"/>
      <c r="N371" s="155"/>
      <c r="O371" s="154"/>
      <c r="P371" s="154"/>
      <c r="Q371" s="155"/>
      <c r="R371" s="154"/>
      <c r="S371" s="154"/>
      <c r="T371" s="155"/>
      <c r="U371" s="149"/>
      <c r="V371" s="149"/>
      <c r="X371" s="136"/>
      <c r="AA371" s="239"/>
      <c r="AB371" s="239"/>
    </row>
    <row r="372" spans="1:44" s="131" customFormat="1" ht="17.399999999999999">
      <c r="B372" s="150" t="str">
        <f>IF($F$1="de",headings!$C$3,IF($F$1="fr",headings!$B$3,headings!$A$3))</f>
        <v>Railway Operator:</v>
      </c>
      <c r="C372" s="156"/>
      <c r="D372" s="156"/>
      <c r="E372" s="156"/>
      <c r="F372" s="1134" t="s">
        <v>45</v>
      </c>
      <c r="G372" s="1134"/>
      <c r="H372" s="1134"/>
      <c r="I372" s="1134"/>
      <c r="J372" s="1134"/>
      <c r="K372" s="157"/>
      <c r="L372" s="157"/>
      <c r="M372" s="157"/>
      <c r="N372" s="157"/>
      <c r="O372" s="157"/>
      <c r="P372" s="157"/>
      <c r="Q372" s="157"/>
      <c r="R372" s="157"/>
      <c r="S372" s="157"/>
      <c r="T372" s="157"/>
      <c r="U372" s="157"/>
      <c r="V372" s="157"/>
      <c r="W372" s="141"/>
      <c r="X372" s="136"/>
      <c r="Y372" s="141"/>
      <c r="AA372" s="243"/>
      <c r="AB372" s="243"/>
    </row>
    <row r="373" spans="1:44" ht="6.75" customHeight="1" thickBot="1">
      <c r="B373" s="146"/>
      <c r="C373" s="157"/>
      <c r="D373" s="157"/>
      <c r="E373" s="909"/>
      <c r="F373" s="660"/>
      <c r="G373" s="157"/>
      <c r="H373" s="157"/>
      <c r="I373" s="157"/>
      <c r="J373" s="157"/>
      <c r="K373" s="157"/>
      <c r="L373" s="157"/>
      <c r="M373" s="157"/>
      <c r="N373" s="157"/>
      <c r="O373" s="157"/>
      <c r="P373" s="660"/>
      <c r="Q373" s="157"/>
      <c r="R373" s="157"/>
      <c r="S373" s="157"/>
      <c r="T373" s="160"/>
      <c r="U373" s="149"/>
      <c r="V373" s="149"/>
      <c r="X373" s="670"/>
      <c r="Y373" s="670"/>
      <c r="Z373" s="670"/>
      <c r="AA373" s="797"/>
      <c r="AB373" s="797"/>
      <c r="AC373" s="670"/>
      <c r="AD373" s="670"/>
      <c r="AE373" s="670"/>
      <c r="AF373" s="670"/>
      <c r="AG373" s="670"/>
      <c r="AH373" s="670"/>
      <c r="AI373" s="670"/>
      <c r="AJ373" s="670"/>
      <c r="AK373" s="670"/>
      <c r="AL373" s="670"/>
      <c r="AM373" s="670"/>
      <c r="AN373" s="670"/>
      <c r="AO373" s="670"/>
      <c r="AP373" s="670"/>
      <c r="AQ373" s="670"/>
      <c r="AR373" s="670"/>
    </row>
    <row r="374" spans="1:44" ht="15.75" customHeight="1" thickTop="1">
      <c r="A374" s="136" t="str">
        <f>F372&amp;"m01"</f>
        <v>DB AGm01</v>
      </c>
      <c r="B374" s="146" t="str">
        <f>IF($F$1="de",headings!$C$6,IF($F$1="fr",headings!$B$6,headings!$A$6))</f>
        <v>January</v>
      </c>
      <c r="C374" s="293">
        <v>156926</v>
      </c>
      <c r="D374" s="610">
        <v>175894</v>
      </c>
      <c r="E374" s="657">
        <f t="shared" ref="E374:E385" si="52">IF(C374&lt;0.001,"",IF(D374=-1,"",D374/C374*100-100))</f>
        <v>12.087225826185602</v>
      </c>
      <c r="F374" s="293">
        <v>6081.3580000000002</v>
      </c>
      <c r="G374" s="610">
        <v>6404.6669999999995</v>
      </c>
      <c r="H374" s="657">
        <f t="shared" ref="H374:H385" si="53">IF(F374&lt;0.001,"",IF(G374=-1,"",G374/F374*100-100))</f>
        <v>5.3163947920842531</v>
      </c>
      <c r="I374" s="629">
        <v>3782.6929999999993</v>
      </c>
      <c r="J374" s="861">
        <v>2621.9740000000002</v>
      </c>
      <c r="K374" s="293">
        <v>32743</v>
      </c>
      <c r="L374" s="610">
        <v>32695</v>
      </c>
      <c r="M374" s="657">
        <f t="shared" ref="M374:M385" si="54">IF(K374&lt;0.001,"",IF(L374=-1,"",L374/K374*100-100))</f>
        <v>-0.14659621903918207</v>
      </c>
      <c r="N374" s="293">
        <v>8268.7199999999993</v>
      </c>
      <c r="O374" s="610">
        <v>8468.58</v>
      </c>
      <c r="P374" s="657">
        <f t="shared" ref="P374:P385" si="55">IF(N374&lt;0.001,"",IF(O374=-1,"",O374/N374*100-100))</f>
        <v>2.4170609235770542</v>
      </c>
      <c r="Q374" s="293">
        <v>6890.5599629999997</v>
      </c>
      <c r="R374" s="616">
        <v>6749.8498800000007</v>
      </c>
      <c r="S374" s="657">
        <f t="shared" ref="S374:S385" si="56">IF(Q374&lt;0.001,"",IF(R374=-1,"",R374/Q374*100-100))</f>
        <v>-2.0420703651889767</v>
      </c>
      <c r="T374" s="293">
        <v>3213.8369089500002</v>
      </c>
      <c r="U374" s="616">
        <v>3241.6681240099997</v>
      </c>
      <c r="V374" s="657">
        <f t="shared" ref="V374:V385" si="57">IF(T374&lt;0.001,"",IF(U374=-1,"",U374/T374*100-100))</f>
        <v>0.86598093955838351</v>
      </c>
      <c r="W374" s="256"/>
      <c r="X374" s="863"/>
      <c r="Y374" s="281"/>
      <c r="Z374" s="849"/>
      <c r="AA374" s="866"/>
      <c r="AB374" s="281"/>
      <c r="AC374" s="849"/>
      <c r="AD374" s="866"/>
      <c r="AE374" s="864"/>
      <c r="AF374" s="864"/>
      <c r="AG374" s="281"/>
      <c r="AH374" s="849"/>
      <c r="AI374" s="850"/>
      <c r="AJ374" s="281"/>
      <c r="AK374" s="849"/>
      <c r="AL374" s="850"/>
      <c r="AM374" s="281"/>
      <c r="AN374" s="865"/>
      <c r="AO374" s="850"/>
      <c r="AP374" s="281"/>
      <c r="AQ374" s="865"/>
      <c r="AR374" s="850"/>
    </row>
    <row r="375" spans="1:44" ht="15.75" customHeight="1">
      <c r="A375" s="136" t="str">
        <f>F372&amp;"m02"</f>
        <v>DB AGm02</v>
      </c>
      <c r="B375" s="146" t="str">
        <f>IF($F$1="de",headings!$C$7,IF($F$1="fr",headings!$B$7,headings!$A$7))</f>
        <v>February</v>
      </c>
      <c r="C375" s="294">
        <v>158989</v>
      </c>
      <c r="D375" s="613">
        <v>165974</v>
      </c>
      <c r="E375" s="657">
        <f t="shared" si="52"/>
        <v>4.3933857059293331</v>
      </c>
      <c r="F375" s="294">
        <v>5845.2129999999997</v>
      </c>
      <c r="G375" s="613">
        <v>6219.36</v>
      </c>
      <c r="H375" s="657">
        <f t="shared" si="53"/>
        <v>6.4009130206204645</v>
      </c>
      <c r="I375" s="630">
        <v>3533.335</v>
      </c>
      <c r="J375" s="862">
        <v>2686.0249999999996</v>
      </c>
      <c r="K375" s="294">
        <v>32526</v>
      </c>
      <c r="L375" s="613">
        <v>31721</v>
      </c>
      <c r="M375" s="657">
        <f t="shared" si="54"/>
        <v>-2.474943122425131</v>
      </c>
      <c r="N375" s="294">
        <v>9222.012999999999</v>
      </c>
      <c r="O375" s="613">
        <v>8513.6719999999987</v>
      </c>
      <c r="P375" s="657">
        <f t="shared" si="55"/>
        <v>-7.6809802805526317</v>
      </c>
      <c r="Q375" s="294">
        <v>7511.5239109999993</v>
      </c>
      <c r="R375" s="612">
        <v>6973.8237790000003</v>
      </c>
      <c r="S375" s="657">
        <f t="shared" si="56"/>
        <v>-7.158336156163756</v>
      </c>
      <c r="T375" s="294">
        <v>3567.0687597000001</v>
      </c>
      <c r="U375" s="612">
        <v>3283.05513673</v>
      </c>
      <c r="V375" s="657">
        <f t="shared" si="57"/>
        <v>-7.9621011565217543</v>
      </c>
      <c r="W375" s="256"/>
      <c r="X375" s="863"/>
      <c r="Y375" s="470"/>
      <c r="Z375" s="849"/>
      <c r="AA375" s="850"/>
      <c r="AB375" s="470"/>
      <c r="AC375" s="849"/>
      <c r="AD375" s="850"/>
      <c r="AE375" s="864"/>
      <c r="AF375" s="864"/>
      <c r="AG375" s="470"/>
      <c r="AH375" s="849"/>
      <c r="AI375" s="850"/>
      <c r="AJ375" s="470"/>
      <c r="AK375" s="849"/>
      <c r="AL375" s="850"/>
      <c r="AM375" s="470"/>
      <c r="AN375" s="865"/>
      <c r="AO375" s="850"/>
      <c r="AP375" s="470"/>
      <c r="AQ375" s="865"/>
      <c r="AR375" s="850"/>
    </row>
    <row r="376" spans="1:44" ht="15.75" customHeight="1" thickBot="1">
      <c r="A376" s="136" t="str">
        <f>F372&amp;"m03"</f>
        <v>DB AGm03</v>
      </c>
      <c r="B376" s="146" t="str">
        <f>IF($F$1="de",headings!$C$8,IF($F$1="fr",headings!$B$8,headings!$A$8))</f>
        <v>March</v>
      </c>
      <c r="C376" s="295">
        <v>172054</v>
      </c>
      <c r="D376" s="613">
        <v>177563</v>
      </c>
      <c r="E376" s="658">
        <f t="shared" si="52"/>
        <v>3.2019017285271048</v>
      </c>
      <c r="F376" s="295">
        <v>6501.0770000000002</v>
      </c>
      <c r="G376" s="613">
        <v>6772.5570000000007</v>
      </c>
      <c r="H376" s="658">
        <f t="shared" si="53"/>
        <v>4.1759234662195297</v>
      </c>
      <c r="I376" s="630">
        <v>3767.7680000000005</v>
      </c>
      <c r="J376" s="862">
        <v>3004.7890000000002</v>
      </c>
      <c r="K376" s="295">
        <v>38275</v>
      </c>
      <c r="L376" s="613">
        <v>37328</v>
      </c>
      <c r="M376" s="658">
        <f t="shared" si="54"/>
        <v>-2.4741998693664158</v>
      </c>
      <c r="N376" s="295">
        <v>10295.779</v>
      </c>
      <c r="O376" s="613">
        <v>9749.6710000000039</v>
      </c>
      <c r="P376" s="658">
        <f t="shared" si="55"/>
        <v>-5.304193106709036</v>
      </c>
      <c r="Q376" s="295">
        <v>9110.9360370000013</v>
      </c>
      <c r="R376" s="612">
        <v>7874.4661910000004</v>
      </c>
      <c r="S376" s="658">
        <f t="shared" si="56"/>
        <v>-13.571271282979382</v>
      </c>
      <c r="T376" s="295">
        <v>4318.5704682199994</v>
      </c>
      <c r="U376" s="612">
        <v>3734.4591814099999</v>
      </c>
      <c r="V376" s="658">
        <f t="shared" si="57"/>
        <v>-13.525570350383902</v>
      </c>
      <c r="W376" s="256"/>
      <c r="X376" s="863"/>
      <c r="Y376" s="863"/>
      <c r="Z376" s="863"/>
      <c r="AA376" s="863"/>
      <c r="AB376" s="863"/>
      <c r="AC376" s="670"/>
      <c r="AD376" s="670"/>
      <c r="AE376" s="670"/>
      <c r="AF376" s="670"/>
      <c r="AG376" s="670"/>
      <c r="AH376" s="670"/>
      <c r="AI376" s="670"/>
      <c r="AJ376" s="670"/>
      <c r="AK376" s="670"/>
      <c r="AL376" s="670"/>
      <c r="AM376" s="670"/>
      <c r="AN376" s="670"/>
      <c r="AO376" s="670"/>
      <c r="AP376" s="670"/>
      <c r="AQ376" s="670"/>
      <c r="AR376" s="670"/>
    </row>
    <row r="377" spans="1:44" ht="15.75" customHeight="1" thickTop="1">
      <c r="A377" s="136" t="str">
        <f>F372&amp;"m04"</f>
        <v>DB AGm04</v>
      </c>
      <c r="B377" s="146" t="str">
        <f>IF($F$1="de",headings!$C$9,IF($F$1="fr",headings!$B$9,headings!$A$9))</f>
        <v>April</v>
      </c>
      <c r="C377" s="309">
        <v>154819</v>
      </c>
      <c r="D377" s="610">
        <v>156527</v>
      </c>
      <c r="E377" s="657">
        <f t="shared" si="52"/>
        <v>1.1032237645250262</v>
      </c>
      <c r="F377" s="309">
        <v>6343.3320000000012</v>
      </c>
      <c r="G377" s="610">
        <v>6567.4119999999994</v>
      </c>
      <c r="H377" s="657">
        <f t="shared" si="53"/>
        <v>3.5325283305366497</v>
      </c>
      <c r="I377" s="629">
        <v>3525.9710000000005</v>
      </c>
      <c r="J377" s="861">
        <v>3041.4409999999989</v>
      </c>
      <c r="K377" s="309">
        <v>34000</v>
      </c>
      <c r="L377" s="610">
        <v>33304</v>
      </c>
      <c r="M377" s="657">
        <f t="shared" si="54"/>
        <v>-2.0470588235294116</v>
      </c>
      <c r="N377" s="309">
        <v>8957.0460000000003</v>
      </c>
      <c r="O377" s="610">
        <v>9021.7049999999999</v>
      </c>
      <c r="P377" s="657">
        <f t="shared" si="55"/>
        <v>0.72187861935731235</v>
      </c>
      <c r="Q377" s="309">
        <v>7733.9823720000004</v>
      </c>
      <c r="R377" s="616">
        <v>7365.5641990000004</v>
      </c>
      <c r="S377" s="657">
        <f t="shared" si="56"/>
        <v>-4.7636283001344282</v>
      </c>
      <c r="T377" s="309">
        <v>3577.2237683999997</v>
      </c>
      <c r="U377" s="616">
        <v>3463.8540560399902</v>
      </c>
      <c r="V377" s="657">
        <f t="shared" si="57"/>
        <v>-3.1692094120999599</v>
      </c>
      <c r="W377" s="256"/>
      <c r="X377" s="863"/>
      <c r="Y377" s="863"/>
      <c r="Z377" s="863"/>
      <c r="AA377" s="863"/>
      <c r="AB377" s="863"/>
      <c r="AC377" s="670"/>
      <c r="AD377" s="670"/>
      <c r="AE377" s="670"/>
      <c r="AF377" s="670"/>
      <c r="AG377" s="670"/>
      <c r="AH377" s="670"/>
      <c r="AI377" s="670"/>
      <c r="AJ377" s="670"/>
      <c r="AK377" s="670"/>
      <c r="AL377" s="670"/>
      <c r="AM377" s="670"/>
      <c r="AN377" s="670"/>
      <c r="AO377" s="670"/>
      <c r="AP377" s="670"/>
      <c r="AQ377" s="670"/>
      <c r="AR377" s="670"/>
    </row>
    <row r="378" spans="1:44" ht="15.75" customHeight="1">
      <c r="A378" s="136" t="str">
        <f>F372&amp;"m05"</f>
        <v>DB AGm05</v>
      </c>
      <c r="B378" s="146" t="str">
        <f>IF($F$1="de",headings!$C$10,IF($F$1="fr",headings!$B$10,headings!$A$10))</f>
        <v>May</v>
      </c>
      <c r="C378" s="294">
        <v>177725</v>
      </c>
      <c r="D378" s="613">
        <v>170551.99999999997</v>
      </c>
      <c r="E378" s="657">
        <f t="shared" si="52"/>
        <v>-4.0360106906738054</v>
      </c>
      <c r="F378" s="294">
        <v>6752.6809999999987</v>
      </c>
      <c r="G378" s="613">
        <v>6928.9670000000015</v>
      </c>
      <c r="H378" s="657">
        <f t="shared" si="53"/>
        <v>2.6106075498013865</v>
      </c>
      <c r="I378" s="630">
        <v>3723.9340000000007</v>
      </c>
      <c r="J378" s="862">
        <v>3205.0330000000008</v>
      </c>
      <c r="K378" s="294">
        <v>36409</v>
      </c>
      <c r="L378" s="613">
        <v>33820.000000000022</v>
      </c>
      <c r="M378" s="657">
        <f t="shared" si="54"/>
        <v>-7.1108791782251046</v>
      </c>
      <c r="N378" s="294">
        <v>10684.382999999996</v>
      </c>
      <c r="O378" s="613">
        <v>9209.9830000000002</v>
      </c>
      <c r="P378" s="657">
        <f t="shared" si="55"/>
        <v>-13.799580191013334</v>
      </c>
      <c r="Q378" s="294">
        <v>8954.1004790000006</v>
      </c>
      <c r="R378" s="612">
        <v>7497.0597670000006</v>
      </c>
      <c r="S378" s="657">
        <f t="shared" si="56"/>
        <v>-16.272329257608718</v>
      </c>
      <c r="T378" s="294">
        <v>4221.87255319</v>
      </c>
      <c r="U378" s="612">
        <v>3570.4612161199998</v>
      </c>
      <c r="V378" s="657">
        <f t="shared" si="57"/>
        <v>-15.429441056381506</v>
      </c>
      <c r="W378" s="256"/>
      <c r="X378" s="256"/>
      <c r="Y378" s="256"/>
      <c r="Z378" s="256"/>
      <c r="AA378" s="256"/>
      <c r="AB378" s="256"/>
    </row>
    <row r="379" spans="1:44" ht="15.75" customHeight="1" thickBot="1">
      <c r="A379" s="136" t="str">
        <f>F372&amp;"m06"</f>
        <v>DB AGm06</v>
      </c>
      <c r="B379" s="146" t="str">
        <f>IF($F$1="de",headings!$C$11,IF($F$1="fr",headings!$B$11,headings!$A$11))</f>
        <v>June</v>
      </c>
      <c r="C379" s="753">
        <v>151971</v>
      </c>
      <c r="D379" s="655">
        <v>164994.00000000009</v>
      </c>
      <c r="E379" s="658">
        <f t="shared" si="52"/>
        <v>8.5693981088497821</v>
      </c>
      <c r="F379" s="753">
        <v>6521.0119999999997</v>
      </c>
      <c r="G379" s="655">
        <v>6839.8519999999999</v>
      </c>
      <c r="H379" s="658">
        <f t="shared" si="53"/>
        <v>4.8894251383067484</v>
      </c>
      <c r="I379" s="654">
        <v>3678.3239999999992</v>
      </c>
      <c r="J379" s="665">
        <v>3161.5280000000007</v>
      </c>
      <c r="K379" s="753">
        <v>33867</v>
      </c>
      <c r="L379" s="655">
        <v>33477.999999999993</v>
      </c>
      <c r="M379" s="658">
        <f t="shared" si="54"/>
        <v>-1.1486107420202671</v>
      </c>
      <c r="N379" s="753">
        <v>9356.0940000000028</v>
      </c>
      <c r="O379" s="655">
        <v>9039.262999999999</v>
      </c>
      <c r="P379" s="658">
        <f t="shared" si="55"/>
        <v>-3.3863597351630261</v>
      </c>
      <c r="Q379" s="753">
        <v>8017.3242179999997</v>
      </c>
      <c r="R379" s="655">
        <v>7476.9198559999995</v>
      </c>
      <c r="S379" s="658">
        <f t="shared" si="56"/>
        <v>-6.740457879783861</v>
      </c>
      <c r="T379" s="753">
        <v>3730.5336076000003</v>
      </c>
      <c r="U379" s="655">
        <v>3485.0208008599998</v>
      </c>
      <c r="V379" s="658">
        <f t="shared" si="57"/>
        <v>-6.5811712898077559</v>
      </c>
      <c r="W379" s="256"/>
      <c r="X379" s="256"/>
      <c r="Y379" s="256"/>
      <c r="Z379" s="256"/>
      <c r="AA379" s="256"/>
      <c r="AB379" s="256"/>
    </row>
    <row r="380" spans="1:44" ht="15.75" customHeight="1" thickTop="1">
      <c r="A380" s="136" t="str">
        <f>F372&amp;"m07"</f>
        <v>DB AGm07</v>
      </c>
      <c r="B380" s="146" t="str">
        <f>IF($F$1="de",headings!$C$12,IF($F$1="fr",headings!$B$12,headings!$A$12))</f>
        <v>July</v>
      </c>
      <c r="C380" s="473">
        <v>-1</v>
      </c>
      <c r="D380" s="473">
        <v>-1</v>
      </c>
      <c r="E380" s="473">
        <v>-1</v>
      </c>
      <c r="F380" s="473">
        <v>-1</v>
      </c>
      <c r="G380" s="473">
        <v>-1</v>
      </c>
      <c r="H380" s="473">
        <v>-1</v>
      </c>
      <c r="I380" s="473">
        <v>-1</v>
      </c>
      <c r="J380" s="473">
        <v>-1</v>
      </c>
      <c r="K380" s="473">
        <v>-1</v>
      </c>
      <c r="L380" s="473">
        <v>-1</v>
      </c>
      <c r="M380" s="473">
        <v>-1</v>
      </c>
      <c r="N380" s="473">
        <v>-1</v>
      </c>
      <c r="O380" s="473">
        <v>-1</v>
      </c>
      <c r="P380" s="473">
        <v>-1</v>
      </c>
      <c r="Q380" s="473">
        <v>-1</v>
      </c>
      <c r="R380" s="473">
        <v>-1</v>
      </c>
      <c r="S380" s="473">
        <v>-1</v>
      </c>
      <c r="T380" s="473">
        <v>-1</v>
      </c>
      <c r="U380" s="473">
        <v>-1</v>
      </c>
      <c r="V380" s="473">
        <v>-1</v>
      </c>
      <c r="W380" s="256"/>
      <c r="X380" s="256"/>
      <c r="Y380" s="256"/>
      <c r="Z380" s="256"/>
      <c r="AA380" s="256"/>
      <c r="AB380" s="256"/>
    </row>
    <row r="381" spans="1:44" ht="15.75" customHeight="1">
      <c r="A381" s="136" t="str">
        <f>F372&amp;"m08"</f>
        <v>DB AGm08</v>
      </c>
      <c r="B381" s="146" t="str">
        <f>IF($F$1="de",headings!$C$13,IF($F$1="fr",headings!$B$13,headings!$A$13))</f>
        <v>August</v>
      </c>
      <c r="C381" s="473">
        <v>-1</v>
      </c>
      <c r="D381" s="473">
        <v>-1</v>
      </c>
      <c r="E381" s="473">
        <v>-1</v>
      </c>
      <c r="F381" s="473">
        <v>-1</v>
      </c>
      <c r="G381" s="473">
        <v>-1</v>
      </c>
      <c r="H381" s="473">
        <v>-1</v>
      </c>
      <c r="I381" s="473">
        <v>-1</v>
      </c>
      <c r="J381" s="473">
        <v>-1</v>
      </c>
      <c r="K381" s="473">
        <v>-1</v>
      </c>
      <c r="L381" s="473">
        <v>-1</v>
      </c>
      <c r="M381" s="473">
        <v>-1</v>
      </c>
      <c r="N381" s="473">
        <v>-1</v>
      </c>
      <c r="O381" s="473">
        <v>-1</v>
      </c>
      <c r="P381" s="473">
        <v>-1</v>
      </c>
      <c r="Q381" s="473">
        <v>-1</v>
      </c>
      <c r="R381" s="473">
        <v>-1</v>
      </c>
      <c r="S381" s="473">
        <v>-1</v>
      </c>
      <c r="T381" s="473">
        <v>-1</v>
      </c>
      <c r="U381" s="473">
        <v>-1</v>
      </c>
      <c r="V381" s="473">
        <v>-1</v>
      </c>
      <c r="W381" s="256"/>
      <c r="X381" s="256"/>
      <c r="Y381" s="256"/>
      <c r="Z381" s="256"/>
      <c r="AA381" s="256"/>
      <c r="AB381" s="256"/>
    </row>
    <row r="382" spans="1:44" ht="15.75" customHeight="1" thickBot="1">
      <c r="A382" s="136" t="str">
        <f>F372&amp;"m09"</f>
        <v>DB AGm09</v>
      </c>
      <c r="B382" s="146" t="str">
        <f>IF($F$1="de",headings!$C$14,IF($F$1="fr",headings!$B$14,headings!$A$14))</f>
        <v>September</v>
      </c>
      <c r="C382" s="753">
        <v>165029</v>
      </c>
      <c r="D382" s="655">
        <v>-1</v>
      </c>
      <c r="E382" s="658" t="str">
        <f t="shared" si="52"/>
        <v/>
      </c>
      <c r="F382" s="753">
        <v>6893.5940000000001</v>
      </c>
      <c r="G382" s="655">
        <v>-1</v>
      </c>
      <c r="H382" s="658" t="str">
        <f t="shared" si="53"/>
        <v/>
      </c>
      <c r="I382" s="654">
        <v>-1</v>
      </c>
      <c r="J382" s="665">
        <v>-1</v>
      </c>
      <c r="K382" s="753">
        <v>35358</v>
      </c>
      <c r="L382" s="655">
        <v>-1</v>
      </c>
      <c r="M382" s="658" t="str">
        <f t="shared" si="54"/>
        <v/>
      </c>
      <c r="N382" s="753">
        <v>9656.9250000000047</v>
      </c>
      <c r="O382" s="655">
        <v>-1</v>
      </c>
      <c r="P382" s="658" t="str">
        <f t="shared" si="55"/>
        <v/>
      </c>
      <c r="Q382" s="753">
        <v>8030.2007230000008</v>
      </c>
      <c r="R382" s="655">
        <v>-1</v>
      </c>
      <c r="S382" s="658" t="str">
        <f t="shared" si="56"/>
        <v/>
      </c>
      <c r="T382" s="753">
        <v>3769.6577028299998</v>
      </c>
      <c r="U382" s="655">
        <v>-1</v>
      </c>
      <c r="V382" s="658" t="str">
        <f t="shared" si="57"/>
        <v/>
      </c>
      <c r="W382" s="256"/>
      <c r="X382" s="256"/>
      <c r="Y382" s="256"/>
      <c r="Z382" s="256"/>
      <c r="AA382" s="256"/>
      <c r="AB382" s="256"/>
    </row>
    <row r="383" spans="1:44" ht="15.75" customHeight="1" thickTop="1">
      <c r="A383" s="136" t="str">
        <f>F372&amp;"m10"</f>
        <v>DB AGm10</v>
      </c>
      <c r="B383" s="362" t="str">
        <f>IF($F$1="de",headings!$C$15,IF($F$1="fr",headings!$B$15,headings!$A$15))</f>
        <v>October</v>
      </c>
      <c r="C383" s="752">
        <v>166192</v>
      </c>
      <c r="D383" s="473">
        <v>-1</v>
      </c>
      <c r="E383" s="657" t="str">
        <f t="shared" si="52"/>
        <v/>
      </c>
      <c r="F383" s="752">
        <v>7066.53</v>
      </c>
      <c r="G383" s="473">
        <v>-1</v>
      </c>
      <c r="H383" s="657" t="str">
        <f t="shared" si="53"/>
        <v/>
      </c>
      <c r="I383" s="653">
        <v>-1</v>
      </c>
      <c r="J383" s="664">
        <v>-1</v>
      </c>
      <c r="K383" s="752">
        <v>34034</v>
      </c>
      <c r="L383" s="473">
        <v>-1</v>
      </c>
      <c r="M383" s="657" t="str">
        <f t="shared" si="54"/>
        <v/>
      </c>
      <c r="N383" s="752">
        <v>9213.924999999992</v>
      </c>
      <c r="O383" s="473">
        <v>-1</v>
      </c>
      <c r="P383" s="657" t="str">
        <f t="shared" si="55"/>
        <v/>
      </c>
      <c r="Q383" s="752">
        <v>7545.6932290000004</v>
      </c>
      <c r="R383" s="473">
        <v>-1</v>
      </c>
      <c r="S383" s="657" t="str">
        <f t="shared" si="56"/>
        <v/>
      </c>
      <c r="T383" s="752">
        <v>3523.71283012</v>
      </c>
      <c r="U383" s="473">
        <v>-1</v>
      </c>
      <c r="V383" s="657" t="str">
        <f t="shared" si="57"/>
        <v/>
      </c>
      <c r="W383" s="256"/>
      <c r="X383" s="256"/>
      <c r="Y383" s="256"/>
      <c r="Z383" s="256"/>
      <c r="AA383" s="256"/>
      <c r="AB383" s="256"/>
    </row>
    <row r="384" spans="1:44" ht="15.75" customHeight="1">
      <c r="A384" s="136" t="str">
        <f>F372&amp;"m11"</f>
        <v>DB AGm11</v>
      </c>
      <c r="B384" s="362" t="str">
        <f>IF($F$1="de",headings!$C$16,IF($F$1="fr",headings!$B$16,headings!$A$16))</f>
        <v>November</v>
      </c>
      <c r="C384" s="752">
        <v>177338</v>
      </c>
      <c r="D384" s="473">
        <v>-1</v>
      </c>
      <c r="E384" s="657" t="str">
        <f t="shared" si="52"/>
        <v/>
      </c>
      <c r="F384" s="752">
        <v>6706.3069999999998</v>
      </c>
      <c r="G384" s="473">
        <v>-1</v>
      </c>
      <c r="H384" s="657" t="str">
        <f t="shared" si="53"/>
        <v/>
      </c>
      <c r="I384" s="653">
        <v>-1</v>
      </c>
      <c r="J384" s="664">
        <v>-1</v>
      </c>
      <c r="K384" s="752">
        <v>35428</v>
      </c>
      <c r="L384" s="473">
        <v>-1</v>
      </c>
      <c r="M384" s="657" t="str">
        <f t="shared" si="54"/>
        <v/>
      </c>
      <c r="N384" s="752">
        <v>9589.6850000000013</v>
      </c>
      <c r="O384" s="473">
        <v>-1</v>
      </c>
      <c r="P384" s="657" t="str">
        <f t="shared" si="55"/>
        <v/>
      </c>
      <c r="Q384" s="752">
        <v>7893.0070100000003</v>
      </c>
      <c r="R384" s="473">
        <v>-1</v>
      </c>
      <c r="S384" s="657" t="str">
        <f t="shared" si="56"/>
        <v/>
      </c>
      <c r="T384" s="752">
        <v>3706.3150127699996</v>
      </c>
      <c r="U384" s="473">
        <v>-1</v>
      </c>
      <c r="V384" s="657" t="str">
        <f t="shared" si="57"/>
        <v/>
      </c>
      <c r="W384" s="256"/>
      <c r="X384" s="256"/>
      <c r="Y384" s="256"/>
      <c r="Z384" s="256"/>
      <c r="AA384" s="256"/>
      <c r="AB384" s="256"/>
    </row>
    <row r="385" spans="1:28" ht="15.75" customHeight="1" thickBot="1">
      <c r="A385" s="136" t="str">
        <f>F372&amp;"m12"</f>
        <v>DB AGm12</v>
      </c>
      <c r="B385" s="362" t="str">
        <f>IF($F$1="de",headings!$C$17,IF($F$1="fr",headings!$B$17,headings!$A$17))</f>
        <v>December</v>
      </c>
      <c r="C385" s="753">
        <v>180846</v>
      </c>
      <c r="D385" s="655">
        <v>-1</v>
      </c>
      <c r="E385" s="658" t="str">
        <f t="shared" si="52"/>
        <v/>
      </c>
      <c r="F385" s="753">
        <v>6888.7660000000005</v>
      </c>
      <c r="G385" s="655">
        <v>-1</v>
      </c>
      <c r="H385" s="658" t="str">
        <f t="shared" si="53"/>
        <v/>
      </c>
      <c r="I385" s="654">
        <v>-1</v>
      </c>
      <c r="J385" s="665">
        <v>-1</v>
      </c>
      <c r="K385" s="753">
        <v>31164</v>
      </c>
      <c r="L385" s="655">
        <v>-1</v>
      </c>
      <c r="M385" s="658" t="str">
        <f t="shared" si="54"/>
        <v/>
      </c>
      <c r="N385" s="753">
        <v>8254.9050000000061</v>
      </c>
      <c r="O385" s="655">
        <v>-1</v>
      </c>
      <c r="P385" s="658" t="str">
        <f t="shared" si="55"/>
        <v/>
      </c>
      <c r="Q385" s="753">
        <v>6862.0784350000004</v>
      </c>
      <c r="R385" s="655">
        <v>-1</v>
      </c>
      <c r="S385" s="658" t="str">
        <f t="shared" si="56"/>
        <v/>
      </c>
      <c r="T385" s="753">
        <v>3170.68163134</v>
      </c>
      <c r="U385" s="655">
        <v>-1</v>
      </c>
      <c r="V385" s="658" t="str">
        <f t="shared" si="57"/>
        <v/>
      </c>
      <c r="W385" s="256"/>
      <c r="X385" s="256"/>
      <c r="Y385" s="256"/>
      <c r="Z385" s="256"/>
      <c r="AA385" s="256"/>
      <c r="AB385" s="256"/>
    </row>
    <row r="386" spans="1:28" ht="14.4" thickTop="1" thickBot="1">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256"/>
      <c r="X386" s="256"/>
      <c r="Y386" s="256"/>
      <c r="Z386" s="256"/>
      <c r="AA386" s="256"/>
      <c r="AB386" s="256"/>
    </row>
    <row r="387" spans="1:28" s="137" customFormat="1" ht="15.75" customHeight="1" thickTop="1">
      <c r="A387" s="137" t="str">
        <f>F372&amp;"q1"</f>
        <v>DB AGq1</v>
      </c>
      <c r="B387" s="362" t="str">
        <f>IF($F$1="de",headings!$C$31,IF($F$1="fr",headings!$B$31,headings!$A$31))</f>
        <v>Quarter 1</v>
      </c>
      <c r="C387" s="319">
        <f>IF(C376=-1,"-1",C374+C375+C376)</f>
        <v>487969</v>
      </c>
      <c r="D387" s="320">
        <f>IF(D376=-1,"-1",D374+D375+D376)</f>
        <v>519431</v>
      </c>
      <c r="E387" s="666">
        <f>IF(C376+C377+C378&lt;=0,"",IF(D376=-1,"",D387/C387*100-100))</f>
        <v>6.4475407249231012</v>
      </c>
      <c r="F387" s="319">
        <f>IF(F376=-1,"-1",F374+F375+F376)</f>
        <v>18427.648000000001</v>
      </c>
      <c r="G387" s="334">
        <f>IF(G376=-1,"-1",G374+G375+G376)</f>
        <v>19396.583999999999</v>
      </c>
      <c r="H387" s="666">
        <f>IF(F376+F377+F378&lt;=0,"",IF(G376=-1,"",G387/F387*100-100))</f>
        <v>5.2580557214897823</v>
      </c>
      <c r="I387" s="320">
        <f>IF(I376=-1,"-1",I374+I375+I376)</f>
        <v>11083.796</v>
      </c>
      <c r="J387" s="321">
        <f>IF(J376=-1,"-1",J374+J375+J376)</f>
        <v>8312.7880000000005</v>
      </c>
      <c r="K387" s="319">
        <f>IF(K376=-1,"-1",K374+K375+K376)</f>
        <v>103544</v>
      </c>
      <c r="L387" s="320">
        <f>IF(L376=-1,"-1",L374+L375+L376)</f>
        <v>101744</v>
      </c>
      <c r="M387" s="666">
        <f>IF(K376+K377+K378&lt;=0,"",IF(L376=-1,"",L387/K387*100-100))</f>
        <v>-1.7383914084833521</v>
      </c>
      <c r="N387" s="319">
        <f>IF(N376=-1,"-1",N374+N375+N376)</f>
        <v>27786.512000000002</v>
      </c>
      <c r="O387" s="334">
        <f>IF(O376=-1,"-1",O374+O375+O376)</f>
        <v>26731.923000000003</v>
      </c>
      <c r="P387" s="666">
        <f>IF(N376+N377+N378&lt;=0,"",IF(O376=-1,"",O387/N387*100-100))</f>
        <v>-3.7953270277320144</v>
      </c>
      <c r="Q387" s="319">
        <f>IF(Q376=-1,"-1",Q374+Q375+Q376)</f>
        <v>23513.019911000003</v>
      </c>
      <c r="R387" s="320">
        <f>IF(R376=-1,"-1",R374+R375+R376)</f>
        <v>21598.13985</v>
      </c>
      <c r="S387" s="666">
        <f>IF(Q376+Q377+Q378&lt;=0,"",IF(R376=-1,"",R387/Q387*100-100))</f>
        <v>-8.1439137475666143</v>
      </c>
      <c r="T387" s="319">
        <f>IF(T376=-1,"-1",T374+T375+T376)</f>
        <v>11099.47613687</v>
      </c>
      <c r="U387" s="334">
        <f>IF(U376=-1,"-1",U374+U375+U376)</f>
        <v>10259.18244215</v>
      </c>
      <c r="V387" s="666">
        <f>IF(T376+T377+T378&lt;=0,"",IF(U376=-1,"",U387/T387*100-100))</f>
        <v>-7.5705707580984836</v>
      </c>
      <c r="W387" s="256"/>
      <c r="X387" s="256"/>
      <c r="Y387" s="256"/>
      <c r="Z387" s="256"/>
      <c r="AA387" s="256"/>
      <c r="AB387" s="256"/>
    </row>
    <row r="388" spans="1:28" s="137" customFormat="1" ht="15.75" customHeight="1">
      <c r="A388" s="137" t="str">
        <f>F372&amp;"q2"</f>
        <v>DB AGq2</v>
      </c>
      <c r="B388" s="362" t="str">
        <f>IF($F$1="de",headings!$C$32,IF($F$1="fr",headings!$B$32,headings!$A$32))</f>
        <v>Quarter 2</v>
      </c>
      <c r="C388" s="322">
        <f>IF(C379=-1,"-1",C377+C378+C379)</f>
        <v>484515</v>
      </c>
      <c r="D388" s="323">
        <f>IF(D379=-1,"-1",D377+D378+D379)</f>
        <v>492073.00000000012</v>
      </c>
      <c r="E388" s="667">
        <f>IF(C377+C378+C379&lt;=0,"",IF(D379=-1,"",D388/C388*100-100))</f>
        <v>1.5599104258898251</v>
      </c>
      <c r="F388" s="322">
        <f>IF(F379=-1,"-1",F377+F378+F379)</f>
        <v>19617.024999999998</v>
      </c>
      <c r="G388" s="335">
        <f>IF(G379=-1,"-1",G377+G378+G379)</f>
        <v>20336.231</v>
      </c>
      <c r="H388" s="667">
        <f>IF(F377+F378+F379&lt;=0,"",IF(G379=-1,"",G388/F388*100-100))</f>
        <v>3.6662337943699441</v>
      </c>
      <c r="I388" s="323">
        <f>IF(I379=-1,"-1",I377+I378+I379)</f>
        <v>10928.228999999999</v>
      </c>
      <c r="J388" s="324">
        <f>IF(J379=-1,"-1",J377+J378+J379)</f>
        <v>9408.0020000000004</v>
      </c>
      <c r="K388" s="322">
        <f>IF(K379=-1,"-1",K377+K378+K379)</f>
        <v>104276</v>
      </c>
      <c r="L388" s="323">
        <f>IF(L379=-1,"-1",L377+L378+L379)</f>
        <v>100602.00000000003</v>
      </c>
      <c r="M388" s="667">
        <f>IF(K377+K378+K379&lt;=0,"",IF(L379=-1,"",L388/K388*100-100))</f>
        <v>-3.5233419003413644</v>
      </c>
      <c r="N388" s="322">
        <f>IF(N379=-1,"-1",N377+N378+N379)</f>
        <v>28997.523000000001</v>
      </c>
      <c r="O388" s="335">
        <f>IF(O379=-1,"-1",O377+O378+O379)</f>
        <v>27270.951000000001</v>
      </c>
      <c r="P388" s="667">
        <f>IF(N377+N378+N379&lt;=0,"",IF(O379=-1,"",O388/N388*100-100))</f>
        <v>-5.9542051229686024</v>
      </c>
      <c r="Q388" s="322">
        <f>IF(Q379=-1,"-1",Q377+Q378+Q379)</f>
        <v>24705.407069000001</v>
      </c>
      <c r="R388" s="323">
        <f>IF(R379=-1,"-1",R377+R378+R379)</f>
        <v>22339.543822</v>
      </c>
      <c r="S388" s="667">
        <f>IF(Q377+Q378+Q379&lt;=0,"",IF(R379=-1,"",R388/Q388*100-100))</f>
        <v>-9.5762973683953305</v>
      </c>
      <c r="T388" s="322">
        <f>IF(T379=-1,"-1",T377+T378+T379)</f>
        <v>11529.62992919</v>
      </c>
      <c r="U388" s="335">
        <f>IF(U379=-1,"-1",U377+U378+U379)</f>
        <v>10519.336073019989</v>
      </c>
      <c r="V388" s="667">
        <f>IF(T377+T378+T379&lt;=0,"",IF(U379=-1,"",U388/T388*100-100))</f>
        <v>-8.7625870246902764</v>
      </c>
      <c r="W388" s="256"/>
      <c r="X388" s="256"/>
      <c r="Y388" s="256"/>
      <c r="Z388" s="256"/>
      <c r="AA388" s="256"/>
      <c r="AB388" s="256"/>
    </row>
    <row r="389" spans="1:28" s="137" customFormat="1" ht="15.75" customHeight="1">
      <c r="A389" s="137" t="str">
        <f>F372&amp;"q3"</f>
        <v>DB AGq3</v>
      </c>
      <c r="B389" s="362" t="str">
        <f>IF($F$1="de",headings!$C$33,IF($F$1="fr",headings!$B$33,headings!$A$33))</f>
        <v>Quarter 3</v>
      </c>
      <c r="C389" s="322">
        <f>IF(C382=-1,"-1",C380+C381+C382)</f>
        <v>165027</v>
      </c>
      <c r="D389" s="323" t="str">
        <f>IF(D382=-1,"-1",D380+D381+D382)</f>
        <v>-1</v>
      </c>
      <c r="E389" s="667" t="str">
        <f>IF(C380+C381+C382&lt;=0,"",IF(D382=-1,"",D389/C389*100-100))</f>
        <v/>
      </c>
      <c r="F389" s="322">
        <f>IF(F382=-1,"-1",F380+F381+F382)</f>
        <v>6891.5940000000001</v>
      </c>
      <c r="G389" s="323" t="str">
        <f>IF(G382=-1,"-1",G380+G381+G382)</f>
        <v>-1</v>
      </c>
      <c r="H389" s="667" t="str">
        <f>IF(F380+F381+F382&lt;=0,"",IF(G382=-1,"",G389/F389*100-100))</f>
        <v/>
      </c>
      <c r="I389" s="323" t="str">
        <f>IF(I382=-1,"-1",I380+I381+I382)</f>
        <v>-1</v>
      </c>
      <c r="J389" s="324" t="str">
        <f>IF(J382=-1,"-1",J380+J381+J382)</f>
        <v>-1</v>
      </c>
      <c r="K389" s="322">
        <f>IF(K382=-1,"-1",K380+K381+K382)</f>
        <v>35356</v>
      </c>
      <c r="L389" s="323" t="str">
        <f>IF(L382=-1,"-1",L380+L381+L382)</f>
        <v>-1</v>
      </c>
      <c r="M389" s="667" t="str">
        <f>IF(K380+K381+K382&lt;=0,"",IF(L382=-1,"",L389/K389*100-100))</f>
        <v/>
      </c>
      <c r="N389" s="322">
        <f>IF(N382=-1,"-1",N380+N381+N382)</f>
        <v>9654.9250000000047</v>
      </c>
      <c r="O389" s="323" t="str">
        <f>IF(O382=-1,"-1",O380+O381+O382)</f>
        <v>-1</v>
      </c>
      <c r="P389" s="667" t="str">
        <f>IF(N380+N381+N382&lt;=0,"",IF(O382=-1,"",O389/N389*100-100))</f>
        <v/>
      </c>
      <c r="Q389" s="322">
        <f>IF(Q382=-1,"-1",Q380+Q381+Q382)</f>
        <v>8028.2007230000008</v>
      </c>
      <c r="R389" s="323" t="str">
        <f>IF(R382=-1,"-1",R380+R381+R382)</f>
        <v>-1</v>
      </c>
      <c r="S389" s="667" t="str">
        <f>IF(Q380+Q381+Q382&lt;=0,"",IF(R382=-1,"",R389/Q389*100-100))</f>
        <v/>
      </c>
      <c r="T389" s="322">
        <f>IF(T382=-1,"-1",T380+T381+T382)</f>
        <v>3767.6577028299998</v>
      </c>
      <c r="U389" s="323" t="str">
        <f>IF(U382=-1,"-1",U380+U381+U382)</f>
        <v>-1</v>
      </c>
      <c r="V389" s="667" t="str">
        <f>IF(T380+T381+T382&lt;=0,"",IF(U382=-1,"",U389/T389*100-100))</f>
        <v/>
      </c>
      <c r="W389" s="256"/>
      <c r="X389" s="256"/>
      <c r="Y389" s="256"/>
      <c r="Z389" s="256"/>
      <c r="AA389" s="256"/>
      <c r="AB389" s="256"/>
    </row>
    <row r="390" spans="1:28" s="137" customFormat="1" ht="15.75" customHeight="1" thickBot="1">
      <c r="A390" s="137" t="str">
        <f>F372&amp;"q4"</f>
        <v>DB AGq4</v>
      </c>
      <c r="B390" s="362" t="str">
        <f>IF($F$1="de",headings!$C$34,IF($F$1="fr",headings!$B$34,headings!$A$34))</f>
        <v>Quarter 4</v>
      </c>
      <c r="C390" s="325">
        <f>IF(C385=-1,"-1",C383+C384+C385)</f>
        <v>524376</v>
      </c>
      <c r="D390" s="326" t="str">
        <f>IF(D385=-1,"-1",D383+D384+D385)</f>
        <v>-1</v>
      </c>
      <c r="E390" s="668" t="str">
        <f>IF(C383+C384+C385&lt;=0,"",IF(D385=-1,"",D390/C390*100-100))</f>
        <v/>
      </c>
      <c r="F390" s="325">
        <f>IF(F385=-1,"-1",F383+F384+F385)</f>
        <v>20661.602999999999</v>
      </c>
      <c r="G390" s="326" t="str">
        <f>IF(G385=-1,"-1",G383+G384+G385)</f>
        <v>-1</v>
      </c>
      <c r="H390" s="668" t="str">
        <f>IF(F383+F384+F385&lt;=0,"",IF(G385=-1,"",G390/F390*100-100))</f>
        <v/>
      </c>
      <c r="I390" s="326" t="str">
        <f>IF(I385=-1,"-1",I383+I384+I385)</f>
        <v>-1</v>
      </c>
      <c r="J390" s="327" t="str">
        <f>IF(J385=-1,"-1",J383+J384+J385)</f>
        <v>-1</v>
      </c>
      <c r="K390" s="325">
        <f>IF(K385=-1,"-1",K383+K384+K385)</f>
        <v>100626</v>
      </c>
      <c r="L390" s="326" t="str">
        <f>IF(L385=-1,"-1",L383+L384+L385)</f>
        <v>-1</v>
      </c>
      <c r="M390" s="668" t="str">
        <f>IF(K383+K384+K385&lt;=0,"",IF(L385=-1,"",L390/K390*100-100))</f>
        <v/>
      </c>
      <c r="N390" s="325">
        <f>IF(N385=-1,"-1",N383+N384+N385)</f>
        <v>27058.514999999999</v>
      </c>
      <c r="O390" s="326" t="str">
        <f>IF(O385=-1,"-1",O383+O384+O385)</f>
        <v>-1</v>
      </c>
      <c r="P390" s="668" t="str">
        <f>IF(N383+N384+N385&lt;=0,"",IF(O385=-1,"",O390/N390*100-100))</f>
        <v/>
      </c>
      <c r="Q390" s="325">
        <f>IF(Q385=-1,"-1",Q383+Q384+Q385)</f>
        <v>22300.778674000001</v>
      </c>
      <c r="R390" s="326" t="str">
        <f>IF(R385=-1,"-1",R383+R384+R385)</f>
        <v>-1</v>
      </c>
      <c r="S390" s="668" t="str">
        <f>IF(Q383+Q384+Q385&lt;=0,"",IF(R385=-1,"",R390/Q390*100-100))</f>
        <v/>
      </c>
      <c r="T390" s="325">
        <f>IF(T385=-1,"-1",T383+T384+T385)</f>
        <v>10400.70947423</v>
      </c>
      <c r="U390" s="326" t="str">
        <f>IF(U385=-1,"-1",U383+U384+U385)</f>
        <v>-1</v>
      </c>
      <c r="V390" s="668" t="str">
        <f>IF(T383+T384+T385&lt;=0,"",IF(U385=-1,"",U390/T390*100-100))</f>
        <v/>
      </c>
      <c r="W390" s="256"/>
      <c r="X390" s="256"/>
      <c r="Y390" s="256"/>
      <c r="Z390" s="256"/>
      <c r="AA390" s="256"/>
      <c r="AB390" s="256"/>
    </row>
    <row r="391" spans="1:28" ht="14.4" thickTop="1" thickBot="1">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256"/>
      <c r="X391" s="256"/>
      <c r="Y391" s="256"/>
      <c r="Z391" s="256"/>
      <c r="AA391" s="256"/>
      <c r="AB391" s="256"/>
    </row>
    <row r="392" spans="1:28" s="138" customFormat="1" ht="15.75" customHeight="1" thickTop="1" thickBot="1">
      <c r="A392" s="138" t="str">
        <f>F372&amp;"y"</f>
        <v>DB AGy</v>
      </c>
      <c r="B392" s="363" t="str">
        <f>IF($F$1="de",headings!$C$35,IF($F$1="fr",headings!$B$35,headings!$A$35))</f>
        <v>Full year</v>
      </c>
      <c r="C392" s="328">
        <f>IF(C385=-1,"-1",SUM(C387:C390))</f>
        <v>1661887</v>
      </c>
      <c r="D392" s="414" t="str">
        <f>IF(D385=-1,"-1",SUM(D387:D390))</f>
        <v>-1</v>
      </c>
      <c r="E392" s="659" t="str">
        <f>IF(SUM(C374:C385)&lt;=0,"",IF(D385=-1,"",D392/C392*100-100))</f>
        <v/>
      </c>
      <c r="F392" s="328">
        <f>IF(F385=-1,"-1",SUM(F387:F390))</f>
        <v>65597.87</v>
      </c>
      <c r="G392" s="414" t="str">
        <f>IF(G385=-1,"-1",SUM(G387:G390))</f>
        <v>-1</v>
      </c>
      <c r="H392" s="659" t="str">
        <f>IF(SUM(F374:F385)&lt;=0,"",IF(G385=-1,"",G392/F392*100-100))</f>
        <v/>
      </c>
      <c r="I392" s="329" t="str">
        <f>IF(I385=-1,"-1",SUM(I387:I390))</f>
        <v>-1</v>
      </c>
      <c r="J392" s="330" t="str">
        <f>IF(J385=-1,"-1",SUM(J387:J390))</f>
        <v>-1</v>
      </c>
      <c r="K392" s="328">
        <f>IF(K385=-1,"-1",SUM(K387:K390))</f>
        <v>343802</v>
      </c>
      <c r="L392" s="414" t="str">
        <f>IF(L385=-1,"-1",SUM(L387:L390))</f>
        <v>-1</v>
      </c>
      <c r="M392" s="659" t="str">
        <f>IF(SUM(K374:K385)&lt;=0,"",IF(L385=-1,"",L392/K392*100-100))</f>
        <v/>
      </c>
      <c r="N392" s="328">
        <f>IF(N385=-1,"-1",SUM(N387:N390))</f>
        <v>93497.475000000006</v>
      </c>
      <c r="O392" s="414" t="str">
        <f>IF(O385=-1,"-1",SUM(O387:O390))</f>
        <v>-1</v>
      </c>
      <c r="P392" s="659" t="str">
        <f>IF(SUM(N374:N385)&lt;=0,"",IF(O385=-1,"",O392/N392*100-100))</f>
        <v/>
      </c>
      <c r="Q392" s="328">
        <f>IF(Q385=-1,"-1",SUM(Q387:Q390))</f>
        <v>78547.406377000007</v>
      </c>
      <c r="R392" s="414" t="str">
        <f>IF(R385=-1,"-1",SUM(R387:R390))</f>
        <v>-1</v>
      </c>
      <c r="S392" s="659" t="str">
        <f>IF(SUM(Q374:Q385)&lt;=0,"",IF(R385=-1,"",R392/Q392*100-100))</f>
        <v/>
      </c>
      <c r="T392" s="328">
        <f>IF(T385=-1,"-1",SUM(T387:T390))</f>
        <v>36797.473243119995</v>
      </c>
      <c r="U392" s="414" t="str">
        <f>IF(U385=-1,"-1",SUM(U387:U390))</f>
        <v>-1</v>
      </c>
      <c r="V392" s="659" t="str">
        <f>IF(SUM(T374:T385)&lt;=0,"",IF(U385=-1,"",U392/T392*100-100))</f>
        <v/>
      </c>
      <c r="W392" s="256"/>
      <c r="X392" s="256"/>
      <c r="Y392" s="256"/>
      <c r="Z392" s="256"/>
      <c r="AA392" s="256"/>
      <c r="AB392" s="256"/>
    </row>
    <row r="393" spans="1:28" ht="13.8" thickTop="1">
      <c r="B393" s="147"/>
      <c r="C393" s="540"/>
      <c r="D393" s="180"/>
      <c r="E393" s="180"/>
      <c r="F393" s="180"/>
      <c r="G393" s="180"/>
      <c r="H393" s="180"/>
      <c r="I393" s="180"/>
      <c r="J393" s="180"/>
      <c r="K393" s="180"/>
      <c r="L393" s="180"/>
      <c r="M393" s="180"/>
      <c r="N393" s="180"/>
      <c r="O393" s="180"/>
      <c r="P393" s="180"/>
      <c r="Q393" s="180"/>
      <c r="R393" s="180"/>
      <c r="S393" s="180"/>
      <c r="T393" s="180"/>
      <c r="U393" s="149"/>
      <c r="V393" s="149"/>
      <c r="W393" s="256"/>
      <c r="X393" s="256"/>
      <c r="Y393" s="256"/>
      <c r="Z393" s="256"/>
      <c r="AA393" s="256"/>
      <c r="AB393" s="256"/>
    </row>
    <row r="394" spans="1:28">
      <c r="B394" s="147"/>
      <c r="C394" s="180"/>
      <c r="D394" s="180"/>
      <c r="E394" s="180"/>
      <c r="F394" s="180"/>
      <c r="G394" s="180"/>
      <c r="H394" s="180"/>
      <c r="I394" s="180"/>
      <c r="J394" s="180"/>
      <c r="K394" s="180"/>
      <c r="L394" s="180"/>
      <c r="M394" s="180"/>
      <c r="N394" s="180"/>
      <c r="O394" s="180"/>
      <c r="P394" s="180"/>
      <c r="Q394" s="180"/>
      <c r="R394" s="180"/>
      <c r="S394" s="180"/>
      <c r="T394" s="180"/>
      <c r="U394" s="149"/>
      <c r="V394" s="149"/>
      <c r="W394" s="256"/>
      <c r="X394" s="256"/>
      <c r="Y394" s="256"/>
      <c r="Z394" s="256"/>
      <c r="AA394" s="256"/>
      <c r="AB394" s="256"/>
    </row>
    <row r="395" spans="1:28" ht="12.75" customHeight="1">
      <c r="B395" s="152" t="str">
        <f>IF($F$1="de",headings!$C$37,IF($F$1="fr",headings!$B$37,headings!$A$37))</f>
        <v>Comments</v>
      </c>
      <c r="C395" s="1101" t="s">
        <v>360</v>
      </c>
      <c r="D395" s="1102"/>
      <c r="E395" s="1102"/>
      <c r="F395" s="1102"/>
      <c r="G395" s="1102"/>
      <c r="H395" s="1102"/>
      <c r="I395" s="1102"/>
      <c r="J395" s="1102"/>
      <c r="K395" s="1102"/>
      <c r="L395" s="1102"/>
      <c r="M395" s="1102"/>
      <c r="N395" s="1102"/>
      <c r="O395" s="1102"/>
      <c r="P395" s="1102"/>
      <c r="Q395" s="1102"/>
      <c r="R395" s="1102"/>
      <c r="S395" s="1102"/>
      <c r="T395" s="1103"/>
      <c r="U395" s="149"/>
      <c r="V395" s="149"/>
    </row>
    <row r="396" spans="1:28">
      <c r="B396" s="151"/>
      <c r="C396" s="1104"/>
      <c r="D396" s="1105"/>
      <c r="E396" s="1105"/>
      <c r="F396" s="1105"/>
      <c r="G396" s="1105"/>
      <c r="H396" s="1105"/>
      <c r="I396" s="1105"/>
      <c r="J396" s="1105"/>
      <c r="K396" s="1105"/>
      <c r="L396" s="1105"/>
      <c r="M396" s="1105"/>
      <c r="N396" s="1105"/>
      <c r="O396" s="1105"/>
      <c r="P396" s="1105"/>
      <c r="Q396" s="1105"/>
      <c r="R396" s="1105"/>
      <c r="S396" s="1105"/>
      <c r="T396" s="1106"/>
      <c r="U396" s="149"/>
      <c r="V396" s="149"/>
    </row>
    <row r="397" spans="1:28">
      <c r="B397" s="151"/>
      <c r="C397" s="1104"/>
      <c r="D397" s="1105"/>
      <c r="E397" s="1105"/>
      <c r="F397" s="1105"/>
      <c r="G397" s="1105"/>
      <c r="H397" s="1105"/>
      <c r="I397" s="1105"/>
      <c r="J397" s="1105"/>
      <c r="K397" s="1105"/>
      <c r="L397" s="1105"/>
      <c r="M397" s="1105"/>
      <c r="N397" s="1105"/>
      <c r="O397" s="1105"/>
      <c r="P397" s="1105"/>
      <c r="Q397" s="1105"/>
      <c r="R397" s="1105"/>
      <c r="S397" s="1105"/>
      <c r="T397" s="1106"/>
      <c r="U397" s="149"/>
      <c r="V397" s="149"/>
      <c r="X397" s="141"/>
    </row>
    <row r="398" spans="1:28">
      <c r="B398" s="151"/>
      <c r="C398" s="1107"/>
      <c r="D398" s="1108"/>
      <c r="E398" s="1108"/>
      <c r="F398" s="1108"/>
      <c r="G398" s="1108"/>
      <c r="H398" s="1108"/>
      <c r="I398" s="1108"/>
      <c r="J398" s="1108"/>
      <c r="K398" s="1108"/>
      <c r="L398" s="1108"/>
      <c r="M398" s="1108"/>
      <c r="N398" s="1108"/>
      <c r="O398" s="1108"/>
      <c r="P398" s="1108"/>
      <c r="Q398" s="1108"/>
      <c r="R398" s="1108"/>
      <c r="S398" s="1108"/>
      <c r="T398" s="1109"/>
      <c r="U398" s="149"/>
      <c r="V398" s="149"/>
      <c r="X398" s="131"/>
    </row>
    <row r="399" spans="1:28">
      <c r="B399" s="151"/>
      <c r="C399" s="180"/>
      <c r="D399" s="180"/>
      <c r="E399" s="180"/>
      <c r="F399" s="180"/>
      <c r="G399" s="180"/>
      <c r="H399" s="180"/>
      <c r="I399" s="180"/>
      <c r="J399" s="180"/>
      <c r="K399" s="180"/>
      <c r="L399" s="180"/>
      <c r="M399" s="180"/>
      <c r="N399" s="180"/>
      <c r="O399" s="180"/>
      <c r="P399" s="180"/>
      <c r="Q399" s="180"/>
      <c r="R399" s="180"/>
      <c r="S399" s="180"/>
      <c r="T399" s="180"/>
      <c r="U399" s="149"/>
      <c r="V399" s="149"/>
    </row>
    <row r="400" spans="1:28">
      <c r="A400" s="142"/>
      <c r="B400" s="143"/>
      <c r="C400" s="181"/>
      <c r="D400" s="181"/>
      <c r="E400" s="181"/>
      <c r="F400" s="181"/>
      <c r="G400" s="181"/>
      <c r="H400" s="181"/>
      <c r="I400" s="181"/>
      <c r="J400" s="181"/>
      <c r="K400" s="181"/>
      <c r="L400" s="181"/>
      <c r="M400" s="181"/>
      <c r="N400" s="181"/>
      <c r="O400" s="181"/>
      <c r="P400" s="181"/>
      <c r="Q400" s="181"/>
      <c r="R400" s="181"/>
      <c r="S400" s="181"/>
      <c r="T400" s="181"/>
      <c r="U400" s="149"/>
      <c r="V400" s="149"/>
    </row>
    <row r="401" spans="1:28" s="141" customFormat="1" ht="6.75" customHeight="1">
      <c r="B401" s="146"/>
      <c r="C401" s="154"/>
      <c r="D401" s="154"/>
      <c r="E401" s="155"/>
      <c r="F401" s="154"/>
      <c r="G401" s="154"/>
      <c r="H401" s="155"/>
      <c r="I401" s="154"/>
      <c r="J401" s="154"/>
      <c r="K401" s="155"/>
      <c r="L401" s="154"/>
      <c r="M401" s="154"/>
      <c r="N401" s="155"/>
      <c r="O401" s="154"/>
      <c r="P401" s="154"/>
      <c r="Q401" s="155"/>
      <c r="R401" s="154"/>
      <c r="S401" s="154"/>
      <c r="T401" s="155"/>
      <c r="U401" s="149"/>
      <c r="V401" s="149"/>
      <c r="X401" s="136"/>
      <c r="AA401" s="239"/>
      <c r="AB401" s="239"/>
    </row>
    <row r="402" spans="1:28" s="131" customFormat="1" ht="17.399999999999999">
      <c r="B402" s="150" t="str">
        <f>IF($F$1="de",headings!$C$3,IF($F$1="fr",headings!$B$3,headings!$A$3))</f>
        <v>Railway Operator:</v>
      </c>
      <c r="C402" s="156"/>
      <c r="D402" s="156"/>
      <c r="E402" s="156"/>
      <c r="F402" s="1134" t="s">
        <v>46</v>
      </c>
      <c r="G402" s="1134"/>
      <c r="H402" s="1134"/>
      <c r="I402" s="1134"/>
      <c r="J402" s="1134"/>
      <c r="K402" s="157"/>
      <c r="L402" s="157"/>
      <c r="M402" s="157"/>
      <c r="N402" s="157"/>
      <c r="O402" s="157"/>
      <c r="P402" s="157"/>
      <c r="Q402" s="158"/>
      <c r="R402" s="158"/>
      <c r="S402" s="158"/>
      <c r="T402" s="158"/>
      <c r="U402" s="149"/>
      <c r="V402" s="149"/>
      <c r="X402" s="136"/>
      <c r="AA402" s="243"/>
      <c r="AB402" s="243"/>
    </row>
    <row r="403" spans="1:28" ht="6.75" customHeight="1" thickBot="1">
      <c r="B403" s="146"/>
      <c r="C403" s="157"/>
      <c r="D403" s="157"/>
      <c r="E403" s="159"/>
      <c r="F403" s="157"/>
      <c r="G403" s="157"/>
      <c r="H403" s="157"/>
      <c r="I403" s="157"/>
      <c r="J403" s="157"/>
      <c r="K403" s="157"/>
      <c r="L403" s="157"/>
      <c r="M403" s="157"/>
      <c r="N403" s="157"/>
      <c r="O403" s="157"/>
      <c r="P403" s="157"/>
      <c r="Q403" s="157"/>
      <c r="R403" s="157"/>
      <c r="S403" s="157"/>
      <c r="T403" s="160"/>
      <c r="U403" s="149"/>
      <c r="V403" s="149"/>
    </row>
    <row r="404" spans="1:28" ht="15.75" customHeight="1" thickTop="1">
      <c r="A404" s="136" t="str">
        <f>F402&amp;"m01"</f>
        <v>DSBm01</v>
      </c>
      <c r="B404" s="146" t="str">
        <f>IF($F$1="de",headings!$C$6,IF($F$1="fr",headings!$B$6,headings!$A$6))</f>
        <v>January</v>
      </c>
      <c r="C404" s="293">
        <v>16721.415471045722</v>
      </c>
      <c r="D404" s="899">
        <v>17500.712054379052</v>
      </c>
      <c r="E404" s="656">
        <f t="shared" ref="E404:E412" si="58">IF(C404&lt;0.001,"",IF(D404=-1,"",D404/C404*100-100))</f>
        <v>4.6604701897559693</v>
      </c>
      <c r="F404" s="293">
        <v>589.96773569444622</v>
      </c>
      <c r="G404" s="899">
        <v>506.29177831092022</v>
      </c>
      <c r="H404" s="656">
        <f t="shared" ref="H404:H412" si="59">IF(F404&lt;0.001,"",IF(G404=-1,"",G404/F404*100-100))</f>
        <v>-14.183141267044334</v>
      </c>
      <c r="I404" s="662">
        <v>-1</v>
      </c>
      <c r="J404" s="669">
        <v>-1</v>
      </c>
      <c r="K404" s="157"/>
      <c r="L404" s="157"/>
      <c r="M404" s="157"/>
      <c r="N404" s="157"/>
      <c r="O404" s="157"/>
      <c r="P404" s="157"/>
      <c r="Q404" s="157"/>
      <c r="R404" s="157"/>
      <c r="S404" s="157"/>
      <c r="T404" s="160"/>
      <c r="U404" s="149"/>
      <c r="V404" s="149"/>
    </row>
    <row r="405" spans="1:28" ht="15.75" customHeight="1">
      <c r="A405" s="136" t="str">
        <f>F402&amp;"m02"</f>
        <v>DSBm02</v>
      </c>
      <c r="B405" s="146" t="str">
        <f>IF($F$1="de",headings!$C$7,IF($F$1="fr",headings!$B$7,headings!$A$7))</f>
        <v>February</v>
      </c>
      <c r="C405" s="752">
        <v>15953.424391205244</v>
      </c>
      <c r="D405" s="900">
        <v>16899.160974538579</v>
      </c>
      <c r="E405" s="657">
        <f t="shared" si="58"/>
        <v>5.9281102297679524</v>
      </c>
      <c r="F405" s="752">
        <v>552.00427880518032</v>
      </c>
      <c r="G405" s="900">
        <v>485.38854583123725</v>
      </c>
      <c r="H405" s="657">
        <f t="shared" si="59"/>
        <v>-12.067974023341549</v>
      </c>
      <c r="I405" s="653">
        <v>-1</v>
      </c>
      <c r="J405" s="472">
        <v>-1</v>
      </c>
      <c r="K405" s="157"/>
      <c r="L405" s="157"/>
      <c r="M405" s="157"/>
      <c r="N405" s="157"/>
      <c r="O405" s="157"/>
      <c r="P405" s="157"/>
      <c r="Q405" s="157"/>
      <c r="R405" s="157"/>
      <c r="S405" s="157"/>
      <c r="T405" s="160"/>
      <c r="U405" s="149"/>
      <c r="V405" s="149"/>
    </row>
    <row r="406" spans="1:28" ht="15.75" customHeight="1" thickBot="1">
      <c r="A406" s="136" t="str">
        <f>F402&amp;"m03"</f>
        <v>DSBm03</v>
      </c>
      <c r="B406" s="146" t="str">
        <f>IF($F$1="de",headings!$C$8,IF($F$1="fr",headings!$B$8,headings!$A$8))</f>
        <v>March</v>
      </c>
      <c r="C406" s="753">
        <v>18140.310680197726</v>
      </c>
      <c r="D406" s="1003">
        <v>18846.284263531059</v>
      </c>
      <c r="E406" s="658">
        <f t="shared" si="58"/>
        <v>3.8917392087666229</v>
      </c>
      <c r="F406" s="753">
        <v>620.71010019893743</v>
      </c>
      <c r="G406" s="1003">
        <v>546.71579327144809</v>
      </c>
      <c r="H406" s="658">
        <f t="shared" si="59"/>
        <v>-11.920912339556608</v>
      </c>
      <c r="I406" s="654">
        <v>-1</v>
      </c>
      <c r="J406" s="652">
        <v>-1</v>
      </c>
      <c r="K406" s="157"/>
      <c r="L406" s="157"/>
      <c r="M406" s="157"/>
      <c r="N406" s="157"/>
      <c r="O406" s="157"/>
      <c r="P406" s="157"/>
      <c r="Q406" s="157"/>
      <c r="R406" s="157"/>
      <c r="S406" s="157"/>
      <c r="T406" s="160"/>
      <c r="U406" s="149"/>
      <c r="V406" s="149"/>
    </row>
    <row r="407" spans="1:28" ht="15.75" customHeight="1" thickTop="1">
      <c r="A407" s="136" t="str">
        <f>F402&amp;"m04"</f>
        <v>DSBm04</v>
      </c>
      <c r="B407" s="146" t="str">
        <f>IF($F$1="de",headings!$C$9,IF($F$1="fr",headings!$B$9,headings!$A$9))</f>
        <v>April</v>
      </c>
      <c r="C407" s="293">
        <v>16964.173796367842</v>
      </c>
      <c r="D407" s="900">
        <v>17342.986692035745</v>
      </c>
      <c r="E407" s="657">
        <f t="shared" si="58"/>
        <v>2.2330170641673703</v>
      </c>
      <c r="F407" s="293">
        <v>615.01692514388344</v>
      </c>
      <c r="G407" s="900">
        <v>504.64096284601368</v>
      </c>
      <c r="H407" s="657">
        <f t="shared" si="59"/>
        <v>-17.946817036303059</v>
      </c>
      <c r="I407" s="653">
        <v>-1</v>
      </c>
      <c r="J407" s="472">
        <v>-1</v>
      </c>
      <c r="K407" s="157"/>
      <c r="L407" s="157"/>
      <c r="M407" s="157"/>
      <c r="N407" s="157"/>
      <c r="O407" s="157"/>
      <c r="P407" s="157"/>
      <c r="Q407" s="157"/>
      <c r="R407" s="157"/>
      <c r="S407" s="157"/>
      <c r="T407" s="160"/>
      <c r="U407" s="149"/>
      <c r="V407" s="149"/>
    </row>
    <row r="408" spans="1:28" ht="15.75" customHeight="1">
      <c r="A408" s="136" t="str">
        <f>F402&amp;"m05"</f>
        <v>DSBm05</v>
      </c>
      <c r="B408" s="146" t="str">
        <f>IF($F$1="de",headings!$C$10,IF($F$1="fr",headings!$B$10,headings!$A$10))</f>
        <v>May</v>
      </c>
      <c r="C408" s="752">
        <v>18504.685247933612</v>
      </c>
      <c r="D408" s="900">
        <v>18866.807143601516</v>
      </c>
      <c r="E408" s="657">
        <f t="shared" si="58"/>
        <v>1.9569200492526022</v>
      </c>
      <c r="F408" s="752">
        <v>642.51439824073304</v>
      </c>
      <c r="G408" s="900">
        <v>559.3174900721574</v>
      </c>
      <c r="H408" s="657">
        <f t="shared" si="59"/>
        <v>-12.948644948094071</v>
      </c>
      <c r="I408" s="653">
        <v>-1</v>
      </c>
      <c r="J408" s="472">
        <v>-1</v>
      </c>
      <c r="K408" s="157"/>
      <c r="L408" s="157"/>
      <c r="M408" s="157"/>
      <c r="N408" s="157"/>
      <c r="O408" s="157"/>
      <c r="P408" s="157"/>
      <c r="Q408" s="157"/>
      <c r="R408" s="157"/>
      <c r="S408" s="157"/>
      <c r="T408" s="160"/>
      <c r="U408" s="149"/>
      <c r="V408" s="149"/>
    </row>
    <row r="409" spans="1:28" ht="15.75" customHeight="1" thickBot="1">
      <c r="A409" s="136" t="str">
        <f>F402&amp;"m06"</f>
        <v>DSBm06</v>
      </c>
      <c r="B409" s="146" t="str">
        <f>IF($F$1="de",headings!$C$11,IF($F$1="fr",headings!$B$11,headings!$A$11))</f>
        <v>June</v>
      </c>
      <c r="C409" s="753">
        <v>17592.627045551617</v>
      </c>
      <c r="D409" s="1003">
        <v>18056.476481219521</v>
      </c>
      <c r="E409" s="658">
        <f t="shared" si="58"/>
        <v>2.6366126813629762</v>
      </c>
      <c r="F409" s="753">
        <v>606.95821534280265</v>
      </c>
      <c r="G409" s="1003">
        <v>532.72919026994282</v>
      </c>
      <c r="H409" s="658">
        <f t="shared" si="59"/>
        <v>-12.229676309914709</v>
      </c>
      <c r="I409" s="654">
        <v>-1</v>
      </c>
      <c r="J409" s="652">
        <v>-1</v>
      </c>
      <c r="K409" s="157"/>
      <c r="L409" s="157"/>
      <c r="M409" s="157"/>
      <c r="N409" s="157"/>
      <c r="O409" s="157"/>
      <c r="P409" s="157"/>
      <c r="Q409" s="157"/>
      <c r="R409" s="157"/>
      <c r="S409" s="157"/>
      <c r="T409" s="160"/>
      <c r="U409" s="149"/>
      <c r="V409" s="149"/>
    </row>
    <row r="410" spans="1:28" ht="15.75" customHeight="1" thickTop="1">
      <c r="A410" s="136" t="str">
        <f>F402&amp;"m07"</f>
        <v>DSBm07</v>
      </c>
      <c r="B410" s="146" t="str">
        <f>IF($F$1="de",headings!$C$12,IF($F$1="fr",headings!$B$12,headings!$A$12))</f>
        <v>July</v>
      </c>
      <c r="C410" s="293">
        <v>15238.002656210423</v>
      </c>
      <c r="D410" s="473">
        <v>-1</v>
      </c>
      <c r="E410" s="473">
        <v>-1</v>
      </c>
      <c r="F410" s="473">
        <v>-1</v>
      </c>
      <c r="G410" s="473">
        <v>-1</v>
      </c>
      <c r="H410" s="473">
        <v>-1</v>
      </c>
      <c r="I410" s="473">
        <v>-1</v>
      </c>
      <c r="J410" s="472">
        <v>-1</v>
      </c>
      <c r="K410" s="157"/>
      <c r="L410" s="157"/>
      <c r="M410" s="157"/>
      <c r="N410" s="157"/>
      <c r="O410" s="157"/>
      <c r="P410" s="157"/>
      <c r="Q410" s="157"/>
      <c r="R410" s="157"/>
      <c r="S410" s="157"/>
      <c r="T410" s="160"/>
      <c r="U410" s="149"/>
      <c r="V410" s="149"/>
    </row>
    <row r="411" spans="1:28" ht="15.75" customHeight="1">
      <c r="A411" s="136" t="str">
        <f>F402&amp;"m08"</f>
        <v>DSBm08</v>
      </c>
      <c r="B411" s="146" t="str">
        <f>IF($F$1="de",headings!$C$13,IF($F$1="fr",headings!$B$13,headings!$A$13))</f>
        <v>August</v>
      </c>
      <c r="C411" s="752">
        <v>17695.076321715402</v>
      </c>
      <c r="D411" s="473">
        <v>-1</v>
      </c>
      <c r="E411" s="657" t="str">
        <f t="shared" si="58"/>
        <v/>
      </c>
      <c r="F411" s="752">
        <v>664.40583053493413</v>
      </c>
      <c r="G411" s="473">
        <v>-1</v>
      </c>
      <c r="H411" s="657" t="str">
        <f t="shared" si="59"/>
        <v/>
      </c>
      <c r="I411" s="653">
        <v>-1</v>
      </c>
      <c r="J411" s="472">
        <v>-1</v>
      </c>
      <c r="K411" s="157"/>
      <c r="L411" s="157"/>
      <c r="M411" s="157"/>
      <c r="N411" s="157"/>
      <c r="O411" s="157"/>
      <c r="P411" s="157"/>
      <c r="Q411" s="157"/>
      <c r="R411" s="157"/>
      <c r="S411" s="157"/>
      <c r="T411" s="160"/>
      <c r="U411" s="149"/>
      <c r="V411" s="149"/>
    </row>
    <row r="412" spans="1:28" ht="15.75" customHeight="1" thickBot="1">
      <c r="A412" s="136" t="str">
        <f>F402&amp;"m09"</f>
        <v>DSBm09</v>
      </c>
      <c r="B412" s="146" t="str">
        <f>IF($F$1="de",headings!$C$14,IF($F$1="fr",headings!$B$14,headings!$A$14))</f>
        <v>September</v>
      </c>
      <c r="C412" s="753">
        <v>19483.294914612401</v>
      </c>
      <c r="D412" s="655">
        <v>-1</v>
      </c>
      <c r="E412" s="658" t="str">
        <f t="shared" si="58"/>
        <v/>
      </c>
      <c r="F412" s="753">
        <v>693.15723936627228</v>
      </c>
      <c r="G412" s="655">
        <v>-1</v>
      </c>
      <c r="H412" s="658" t="str">
        <f t="shared" si="59"/>
        <v/>
      </c>
      <c r="I412" s="654">
        <v>-1</v>
      </c>
      <c r="J412" s="652">
        <v>-1</v>
      </c>
      <c r="K412" s="157"/>
      <c r="L412" s="157"/>
      <c r="M412" s="157"/>
      <c r="N412" s="157"/>
      <c r="O412" s="157"/>
      <c r="P412" s="157"/>
      <c r="Q412" s="157"/>
      <c r="R412" s="157"/>
      <c r="S412" s="157"/>
      <c r="T412" s="160"/>
      <c r="U412" s="149"/>
      <c r="V412" s="149"/>
    </row>
    <row r="413" spans="1:28" ht="15.75" customHeight="1" thickTop="1">
      <c r="A413" s="136" t="str">
        <f>F402&amp;"m10"</f>
        <v>DSBm10</v>
      </c>
      <c r="B413" s="146" t="str">
        <f>IF($F$1="de",headings!$C$15,IF($F$1="fr",headings!$B$15,headings!$A$15))</f>
        <v>October</v>
      </c>
      <c r="C413" s="752">
        <v>18071.268082043396</v>
      </c>
      <c r="D413" s="473">
        <v>-1</v>
      </c>
      <c r="E413" s="657" t="str">
        <f>IF(C413&lt;0.001,"",IF(D413=-1,"",D413/C413*100-100))</f>
        <v/>
      </c>
      <c r="F413" s="829">
        <v>652.10984554474601</v>
      </c>
      <c r="G413" s="473">
        <v>-1</v>
      </c>
      <c r="H413" s="657" t="str">
        <f>IF(F413&lt;0.001,"",IF(G413=-1,"",G413/F413*100-100))</f>
        <v/>
      </c>
      <c r="I413" s="653">
        <v>-1</v>
      </c>
      <c r="J413" s="472">
        <v>-1</v>
      </c>
      <c r="K413" s="157"/>
      <c r="L413" s="157"/>
      <c r="M413" s="157"/>
      <c r="N413" s="157"/>
      <c r="O413" s="157"/>
      <c r="P413" s="157"/>
      <c r="Q413" s="157"/>
      <c r="R413" s="157"/>
      <c r="S413" s="157"/>
      <c r="T413" s="160"/>
      <c r="U413" s="149"/>
      <c r="V413" s="149"/>
      <c r="X413" s="137"/>
    </row>
    <row r="414" spans="1:28" ht="15.75" customHeight="1">
      <c r="A414" s="136" t="str">
        <f>F402&amp;"m11"</f>
        <v>DSBm11</v>
      </c>
      <c r="B414" s="146" t="str">
        <f>IF($F$1="de",headings!$C$16,IF($F$1="fr",headings!$B$16,headings!$A$16))</f>
        <v>November</v>
      </c>
      <c r="C414" s="752">
        <v>18483.711110098677</v>
      </c>
      <c r="D414" s="473">
        <v>-1</v>
      </c>
      <c r="E414" s="657" t="str">
        <f>IF(C414&lt;0.001,"",IF(D414=-1,"",D414/C414*100-100))</f>
        <v/>
      </c>
      <c r="F414" s="829">
        <v>622.02164568193609</v>
      </c>
      <c r="G414" s="473">
        <v>-1</v>
      </c>
      <c r="H414" s="657" t="str">
        <f>IF(F414&lt;0.001,"",IF(G414=-1,"",G414/F414*100-100))</f>
        <v/>
      </c>
      <c r="I414" s="653">
        <v>-1</v>
      </c>
      <c r="J414" s="472">
        <v>-1</v>
      </c>
      <c r="K414" s="157"/>
      <c r="L414" s="157"/>
      <c r="M414" s="157"/>
      <c r="N414" s="157"/>
      <c r="O414" s="157"/>
      <c r="P414" s="157"/>
      <c r="Q414" s="157"/>
      <c r="R414" s="157"/>
      <c r="S414" s="157"/>
      <c r="T414" s="160"/>
      <c r="U414" s="149"/>
      <c r="V414" s="149"/>
      <c r="X414" s="137"/>
    </row>
    <row r="415" spans="1:28" ht="15.75" customHeight="1" thickBot="1">
      <c r="A415" s="136" t="str">
        <f>F402&amp;"m12"</f>
        <v>DSBm12</v>
      </c>
      <c r="B415" s="146" t="str">
        <f>IF($F$1="de",headings!$C$17,IF($F$1="fr",headings!$B$17,headings!$A$17))</f>
        <v>December</v>
      </c>
      <c r="C415" s="753">
        <v>16698.376234236726</v>
      </c>
      <c r="D415" s="655">
        <v>-1</v>
      </c>
      <c r="E415" s="658" t="str">
        <f>IF(C415&lt;0.001,"",IF(D415=-1,"",D415/C415*100-100))</f>
        <v/>
      </c>
      <c r="F415" s="839">
        <v>532.07938865194183</v>
      </c>
      <c r="G415" s="655">
        <v>-1</v>
      </c>
      <c r="H415" s="658" t="str">
        <f>IF(F415&lt;0.001,"",IF(G415=-1,"",G415/F415*100-100))</f>
        <v/>
      </c>
      <c r="I415" s="654">
        <v>-1</v>
      </c>
      <c r="J415" s="652">
        <v>-1</v>
      </c>
      <c r="K415" s="157"/>
      <c r="L415" s="157"/>
      <c r="M415" s="157"/>
      <c r="N415" s="157"/>
      <c r="O415" s="157"/>
      <c r="P415" s="157"/>
      <c r="Q415" s="157"/>
      <c r="R415" s="157"/>
      <c r="S415" s="157"/>
      <c r="T415" s="160"/>
      <c r="U415" s="149"/>
      <c r="V415" s="149"/>
      <c r="X415" s="137"/>
    </row>
    <row r="416" spans="1:28" ht="13.8" thickTop="1">
      <c r="B416" s="146"/>
      <c r="C416" s="146"/>
      <c r="D416" s="146"/>
      <c r="E416" s="146"/>
      <c r="F416" s="146"/>
      <c r="G416" s="146"/>
      <c r="H416" s="146"/>
      <c r="I416" s="146"/>
      <c r="J416" s="146"/>
      <c r="K416" s="157"/>
      <c r="L416" s="157"/>
      <c r="M416" s="157"/>
      <c r="N416" s="157"/>
      <c r="O416" s="157"/>
      <c r="P416" s="157"/>
      <c r="Q416" s="157"/>
      <c r="R416" s="157"/>
      <c r="S416" s="157"/>
      <c r="T416" s="160"/>
      <c r="U416" s="149"/>
      <c r="V416" s="149"/>
      <c r="X416" s="137"/>
    </row>
    <row r="417" spans="1:28" s="137" customFormat="1" ht="15.75" customHeight="1">
      <c r="A417" s="137" t="str">
        <f>F402&amp;"q1"</f>
        <v>DSBq1</v>
      </c>
      <c r="B417" s="146" t="str">
        <f>IF($F$1="de",headings!$C$31,IF($F$1="fr",headings!$B$31,headings!$A$31))</f>
        <v>Quarter 1</v>
      </c>
      <c r="C417" s="704">
        <f>IF(C406=-1,"-1",C404+C405+C406)</f>
        <v>50815.150542448697</v>
      </c>
      <c r="D417" s="1004">
        <f>IF(D406=-1,"-1",D404+D405+D406)</f>
        <v>53246.15729244869</v>
      </c>
      <c r="E417" s="770">
        <f>IF(C406+C407+C408&lt;=0,"",IF(D406=-1,"",D417/C417*100-100))</f>
        <v>4.7840195769355063</v>
      </c>
      <c r="F417" s="716">
        <f>IF(F406=-1,"-1",F404+F405+F406)</f>
        <v>1762.682114698564</v>
      </c>
      <c r="G417" s="771">
        <f>IF(G406=-1,"-1",G404+G405+G406)</f>
        <v>1538.3961174136057</v>
      </c>
      <c r="H417" s="770">
        <f>IF(F406+F407+F408&lt;=0,"",IF(G406=-1,"",G417/F417*100-100))</f>
        <v>-12.724131901872354</v>
      </c>
      <c r="I417" s="705" t="str">
        <f>IF(I406=-1,"-1",I404+I405+I406)</f>
        <v>-1</v>
      </c>
      <c r="J417" s="714" t="str">
        <f>IF(J406=-1,"-1",J404+J405+J406)</f>
        <v>-1</v>
      </c>
      <c r="K417" s="157"/>
      <c r="L417" s="157"/>
      <c r="M417" s="157"/>
      <c r="N417" s="157"/>
      <c r="O417" s="157"/>
      <c r="P417" s="157"/>
      <c r="Q417" s="157"/>
      <c r="R417" s="157"/>
      <c r="S417" s="157"/>
      <c r="T417" s="160"/>
      <c r="U417" s="149"/>
      <c r="V417" s="149"/>
      <c r="X417" s="136"/>
      <c r="AA417" s="244"/>
      <c r="AB417" s="244"/>
    </row>
    <row r="418" spans="1:28" s="137" customFormat="1" ht="15.75" customHeight="1">
      <c r="A418" s="137" t="str">
        <f>F402&amp;"q2"</f>
        <v>DSBq2</v>
      </c>
      <c r="B418" s="146" t="str">
        <f>IF($F$1="de",headings!$C$32,IF($F$1="fr",headings!$B$32,headings!$A$32))</f>
        <v>Quarter 2</v>
      </c>
      <c r="C418" s="706">
        <f>IF(C409=-1,"-1",C407+C408+C409)</f>
        <v>53061.486089853075</v>
      </c>
      <c r="D418" s="576">
        <f>IF(D409=-1,"-1",D407+D408+D409)</f>
        <v>54266.270316856782</v>
      </c>
      <c r="E418" s="667">
        <f>IF(C407+C408+C409&lt;=0,"",IF(D409=-1,"",D418/C418*100-100))</f>
        <v>2.2705436952209652</v>
      </c>
      <c r="F418" s="322">
        <f>IF(F409=-1,"-1",F407+F408+F409)</f>
        <v>1864.4895387274191</v>
      </c>
      <c r="G418" s="335">
        <f>IF(G409=-1,"-1",G407+G408+G409)</f>
        <v>1596.687643188114</v>
      </c>
      <c r="H418" s="667">
        <f>IF(F407+F408+F409&lt;=0,"",IF(G409=-1,"",G418/F418*100-100))</f>
        <v>-14.363282280580108</v>
      </c>
      <c r="I418" s="323" t="str">
        <f>IF(I409=-1,"-1",I407+I408+I409)</f>
        <v>-1</v>
      </c>
      <c r="J418" s="324" t="str">
        <f>IF(J409=-1,"-1",J407+J408+J409)</f>
        <v>-1</v>
      </c>
      <c r="K418" s="157"/>
      <c r="L418" s="157"/>
      <c r="M418" s="157"/>
      <c r="N418" s="157"/>
      <c r="O418" s="157"/>
      <c r="P418" s="157"/>
      <c r="Q418" s="157"/>
      <c r="R418" s="157"/>
      <c r="S418" s="157"/>
      <c r="T418" s="160"/>
      <c r="U418" s="149"/>
      <c r="V418" s="149"/>
      <c r="X418" s="138"/>
      <c r="AA418" s="244"/>
      <c r="AB418" s="244"/>
    </row>
    <row r="419" spans="1:28" s="137" customFormat="1" ht="15.75" customHeight="1">
      <c r="A419" s="137" t="str">
        <f>F402&amp;"q3"</f>
        <v>DSBq3</v>
      </c>
      <c r="B419" s="146" t="str">
        <f>IF($F$1="de",headings!$C$33,IF($F$1="fr",headings!$B$33,headings!$A$33))</f>
        <v>Quarter 3</v>
      </c>
      <c r="C419" s="706">
        <f>IF(C412=-1,"-1",C410+C411+C412)</f>
        <v>52416.373892538228</v>
      </c>
      <c r="D419" s="323" t="str">
        <f>IF(D412=-1,"-1",D410+D411+D412)</f>
        <v>-1</v>
      </c>
      <c r="E419" s="667" t="str">
        <f>IF(C410+C411+C412&lt;=0,"",IF(D412=-1,"",D419/C419*100-100))</f>
        <v/>
      </c>
      <c r="F419" s="322">
        <f>IF(F412=-1,"-1",F410+F411+F412)</f>
        <v>1356.5630699012063</v>
      </c>
      <c r="G419" s="323" t="str">
        <f>IF(G412=-1,"-1",G410+G411+G412)</f>
        <v>-1</v>
      </c>
      <c r="H419" s="667" t="str">
        <f>IF(F410+F411+F412&lt;=0,"",IF(G412=-1,"",G419/F419*100-100))</f>
        <v/>
      </c>
      <c r="I419" s="323" t="str">
        <f>IF(I412=-1,"-1",I410+I411+I412)</f>
        <v>-1</v>
      </c>
      <c r="J419" s="324" t="str">
        <f>IF(J412=-1,"-1",J410+J411+J412)</f>
        <v>-1</v>
      </c>
      <c r="K419" s="157"/>
      <c r="L419" s="157"/>
      <c r="M419" s="157"/>
      <c r="N419" s="157"/>
      <c r="O419" s="157"/>
      <c r="P419" s="157"/>
      <c r="Q419" s="157"/>
      <c r="R419" s="157"/>
      <c r="S419" s="157"/>
      <c r="T419" s="160"/>
      <c r="U419" s="149"/>
      <c r="V419" s="149"/>
      <c r="X419" s="136"/>
      <c r="AA419" s="244"/>
      <c r="AB419" s="244"/>
    </row>
    <row r="420" spans="1:28" s="137" customFormat="1" ht="15.75" customHeight="1">
      <c r="A420" s="137" t="str">
        <f>F402&amp;"q4"</f>
        <v>DSBq4</v>
      </c>
      <c r="B420" s="146" t="str">
        <f>IF($F$1="de",headings!$C$34,IF($F$1="fr",headings!$B$34,headings!$A$34))</f>
        <v>Quarter 4</v>
      </c>
      <c r="C420" s="707">
        <f>IF(C415=-1,"-1",C413+C414+C415)</f>
        <v>53253.355426378796</v>
      </c>
      <c r="D420" s="708" t="str">
        <f>IF(D415=-1,"-1",D413+D414+D415)</f>
        <v>-1</v>
      </c>
      <c r="E420" s="772" t="str">
        <f>IF(C413+C414+C415&lt;=0,"",IF(D415=-1,"",D420/C420*100-100))</f>
        <v/>
      </c>
      <c r="F420" s="717">
        <f>IF(F415=-1,"-1",F413+F414+F415)</f>
        <v>1806.2108798786239</v>
      </c>
      <c r="G420" s="708" t="str">
        <f>IF(G415=-1,"-1",G413+G414+G415)</f>
        <v>-1</v>
      </c>
      <c r="H420" s="772" t="str">
        <f>IF(F413+F414+F415&lt;=0,"",IF(G415=-1,"",G420/F420*100-100))</f>
        <v/>
      </c>
      <c r="I420" s="708" t="str">
        <f>IF(I415=-1,"-1",I413+I414+I415)</f>
        <v>-1</v>
      </c>
      <c r="J420" s="715" t="str">
        <f>IF(J415=-1,"-1",J413+J414+J415)</f>
        <v>-1</v>
      </c>
      <c r="K420" s="157"/>
      <c r="L420" s="157"/>
      <c r="M420" s="157"/>
      <c r="N420" s="157"/>
      <c r="O420" s="157"/>
      <c r="P420" s="157"/>
      <c r="Q420" s="157"/>
      <c r="R420" s="157"/>
      <c r="S420" s="157"/>
      <c r="T420" s="160"/>
      <c r="U420" s="149"/>
      <c r="V420" s="149"/>
      <c r="X420" s="136"/>
      <c r="AA420" s="244"/>
      <c r="AB420" s="244"/>
    </row>
    <row r="421" spans="1:28" ht="13.8" thickBot="1">
      <c r="B421" s="146"/>
      <c r="C421" s="146"/>
      <c r="D421" s="146"/>
      <c r="E421" s="146"/>
      <c r="F421" s="146"/>
      <c r="G421" s="146"/>
      <c r="H421" s="146"/>
      <c r="I421" s="146"/>
      <c r="J421" s="146"/>
      <c r="K421" s="157"/>
      <c r="L421" s="157"/>
      <c r="M421" s="157"/>
      <c r="N421" s="157"/>
      <c r="O421" s="157"/>
      <c r="P421" s="157"/>
      <c r="Q421" s="157"/>
      <c r="R421" s="157"/>
      <c r="S421" s="157"/>
      <c r="T421" s="160"/>
      <c r="U421" s="149"/>
      <c r="V421" s="149"/>
    </row>
    <row r="422" spans="1:28" s="138" customFormat="1" ht="15.75" customHeight="1" thickTop="1" thickBot="1">
      <c r="A422" s="138" t="str">
        <f>F402&amp;"y"</f>
        <v>DSBy</v>
      </c>
      <c r="B422" s="152" t="str">
        <f>IF($F$1="de",headings!$C$35,IF($F$1="fr",headings!$B$35,headings!$A$35))</f>
        <v>Full year</v>
      </c>
      <c r="C422" s="328">
        <f>IF(C415=-1,"-1",SUM(C417:C420))</f>
        <v>209546.36595121882</v>
      </c>
      <c r="D422" s="414" t="str">
        <f>IF(D415=-1,"-1",SUM(D417:D420))</f>
        <v>-1</v>
      </c>
      <c r="E422" s="659" t="str">
        <f>IF(SUM(C404:C415)&lt;=0,"",IF(D415=-1,"",D422/C422*100-100))</f>
        <v/>
      </c>
      <c r="F422" s="328">
        <f>IF(F415=-1,"-1",SUM(F417:F420))</f>
        <v>6789.9456032058133</v>
      </c>
      <c r="G422" s="414" t="str">
        <f>IF(G415=-1,"-1",SUM(G417:G420))</f>
        <v>-1</v>
      </c>
      <c r="H422" s="659" t="str">
        <f>IF(SUM(F404:F415)&lt;=0,"",IF(G415=-1,"",G422/F422*100-100))</f>
        <v/>
      </c>
      <c r="I422" s="329" t="str">
        <f>IF(I415=-1,"-1",SUM(I417:I420))</f>
        <v>-1</v>
      </c>
      <c r="J422" s="329" t="str">
        <f>IF(J415=-1,"-1",SUM(J417:J420))</f>
        <v>-1</v>
      </c>
      <c r="K422" s="157"/>
      <c r="L422" s="157"/>
      <c r="M422" s="157"/>
      <c r="N422" s="157"/>
      <c r="O422" s="157"/>
      <c r="P422" s="157"/>
      <c r="Q422" s="157"/>
      <c r="R422" s="157"/>
      <c r="S422" s="157"/>
      <c r="T422" s="160"/>
      <c r="U422" s="149"/>
      <c r="V422" s="149"/>
      <c r="X422" s="136"/>
    </row>
    <row r="423" spans="1:28" ht="13.8" thickTop="1">
      <c r="B423" s="147"/>
      <c r="C423" s="180"/>
      <c r="D423" s="180"/>
      <c r="E423" s="180"/>
      <c r="F423" s="180"/>
      <c r="G423" s="180"/>
      <c r="H423" s="180"/>
      <c r="I423" s="180"/>
      <c r="J423" s="180"/>
      <c r="K423" s="180"/>
      <c r="L423" s="157"/>
      <c r="M423" s="157"/>
      <c r="N423" s="157"/>
      <c r="O423" s="157"/>
      <c r="P423" s="157"/>
      <c r="Q423" s="157"/>
      <c r="R423" s="157"/>
      <c r="S423" s="157"/>
      <c r="T423" s="180"/>
      <c r="U423" s="149"/>
      <c r="V423" s="149"/>
    </row>
    <row r="424" spans="1:28">
      <c r="B424" s="147"/>
      <c r="C424" s="180"/>
      <c r="D424" s="180"/>
      <c r="E424" s="180"/>
      <c r="F424" s="180"/>
      <c r="G424" s="180"/>
      <c r="H424" s="180"/>
      <c r="I424" s="180"/>
      <c r="J424" s="180"/>
      <c r="K424" s="180"/>
      <c r="L424" s="180"/>
      <c r="M424" s="180"/>
      <c r="N424" s="180"/>
      <c r="O424" s="180"/>
      <c r="P424" s="180"/>
      <c r="Q424" s="180"/>
      <c r="R424" s="180"/>
      <c r="S424" s="180"/>
      <c r="T424" s="180"/>
      <c r="U424" s="149"/>
      <c r="V424" s="149"/>
    </row>
    <row r="425" spans="1:28" ht="14.4">
      <c r="B425" s="152" t="str">
        <f>IF($F$1="de",headings!$C$37,IF($F$1="fr",headings!$B$37,headings!$A$37))</f>
        <v>Comments</v>
      </c>
      <c r="C425" s="1005" t="s">
        <v>361</v>
      </c>
      <c r="D425" s="1006"/>
      <c r="E425" s="1006"/>
      <c r="F425" s="1006"/>
      <c r="G425" s="1006"/>
      <c r="H425" s="1006"/>
      <c r="I425" s="1006"/>
      <c r="J425" s="298"/>
      <c r="K425" s="298"/>
      <c r="L425" s="298"/>
      <c r="M425" s="298"/>
      <c r="N425" s="298"/>
      <c r="O425" s="298"/>
      <c r="P425" s="298"/>
      <c r="Q425" s="298"/>
      <c r="R425" s="298"/>
      <c r="S425" s="298"/>
      <c r="T425" s="299"/>
      <c r="U425" s="149"/>
      <c r="V425" s="149"/>
    </row>
    <row r="426" spans="1:28" ht="14.4">
      <c r="B426" s="151"/>
      <c r="C426" s="1007" t="s">
        <v>374</v>
      </c>
      <c r="D426" s="1008"/>
      <c r="E426" s="1008"/>
      <c r="F426" s="1008"/>
      <c r="G426" s="1008"/>
      <c r="H426" s="1008"/>
      <c r="I426" s="1008"/>
      <c r="J426" s="301"/>
      <c r="K426" s="301"/>
      <c r="L426" s="301"/>
      <c r="M426" s="301"/>
      <c r="N426" s="301"/>
      <c r="O426" s="301"/>
      <c r="P426" s="301"/>
      <c r="Q426" s="301"/>
      <c r="R426" s="301"/>
      <c r="S426" s="301"/>
      <c r="T426" s="302"/>
      <c r="U426" s="149"/>
      <c r="V426" s="149"/>
    </row>
    <row r="427" spans="1:28" ht="14.4">
      <c r="B427" s="151"/>
      <c r="C427" s="1007" t="s">
        <v>684</v>
      </c>
      <c r="D427" s="1008"/>
      <c r="E427" s="1008"/>
      <c r="F427" s="1008"/>
      <c r="G427" s="1008"/>
      <c r="H427" s="1008"/>
      <c r="I427" s="1008"/>
      <c r="J427" s="301"/>
      <c r="K427" s="301"/>
      <c r="L427" s="301"/>
      <c r="M427" s="301"/>
      <c r="N427" s="301"/>
      <c r="O427" s="301"/>
      <c r="P427" s="301"/>
      <c r="Q427" s="301"/>
      <c r="R427" s="301"/>
      <c r="S427" s="301"/>
      <c r="T427" s="302"/>
      <c r="U427" s="149"/>
      <c r="V427" s="149"/>
      <c r="X427" s="141"/>
    </row>
    <row r="428" spans="1:28">
      <c r="B428" s="151"/>
      <c r="C428" s="303"/>
      <c r="D428" s="304"/>
      <c r="E428" s="304"/>
      <c r="F428" s="304"/>
      <c r="G428" s="304"/>
      <c r="H428" s="304"/>
      <c r="I428" s="304"/>
      <c r="J428" s="304"/>
      <c r="K428" s="304"/>
      <c r="L428" s="304"/>
      <c r="M428" s="304"/>
      <c r="N428" s="304"/>
      <c r="O428" s="304"/>
      <c r="P428" s="304"/>
      <c r="Q428" s="304"/>
      <c r="R428" s="304"/>
      <c r="S428" s="304"/>
      <c r="T428" s="305"/>
      <c r="U428" s="149"/>
      <c r="V428" s="149"/>
      <c r="X428" s="131"/>
    </row>
    <row r="429" spans="1:28">
      <c r="B429" s="151"/>
      <c r="C429" s="180"/>
      <c r="D429" s="180"/>
      <c r="E429" s="180"/>
      <c r="F429" s="180"/>
      <c r="G429" s="180"/>
      <c r="H429" s="180"/>
      <c r="I429" s="180"/>
      <c r="J429" s="180"/>
      <c r="K429" s="180"/>
      <c r="L429" s="180"/>
      <c r="M429" s="180"/>
      <c r="N429" s="180"/>
      <c r="O429" s="180"/>
      <c r="P429" s="180"/>
      <c r="Q429" s="180"/>
      <c r="R429" s="180"/>
      <c r="S429" s="180"/>
      <c r="T429" s="180"/>
      <c r="U429" s="149"/>
      <c r="V429" s="149"/>
    </row>
    <row r="430" spans="1:28">
      <c r="A430" s="142"/>
      <c r="B430" s="143"/>
      <c r="C430" s="181"/>
      <c r="D430" s="181"/>
      <c r="E430" s="181"/>
      <c r="F430" s="181"/>
      <c r="G430" s="181"/>
      <c r="H430" s="181"/>
      <c r="I430" s="181"/>
      <c r="J430" s="181"/>
      <c r="K430" s="181"/>
      <c r="L430" s="181"/>
      <c r="M430" s="181"/>
      <c r="N430" s="181"/>
      <c r="O430" s="181"/>
      <c r="P430" s="181"/>
      <c r="Q430" s="181"/>
      <c r="R430" s="181"/>
      <c r="S430" s="181"/>
      <c r="T430" s="181"/>
      <c r="U430" s="149"/>
      <c r="V430" s="149"/>
    </row>
    <row r="431" spans="1:28" s="141" customFormat="1" ht="6.75" customHeight="1">
      <c r="B431" s="146"/>
      <c r="C431" s="154"/>
      <c r="D431" s="154"/>
      <c r="E431" s="155"/>
      <c r="F431" s="154"/>
      <c r="G431" s="154"/>
      <c r="H431" s="155"/>
      <c r="I431" s="154"/>
      <c r="J431" s="154"/>
      <c r="K431" s="155"/>
      <c r="L431" s="154"/>
      <c r="M431" s="154"/>
      <c r="N431" s="155"/>
      <c r="O431" s="154"/>
      <c r="P431" s="154"/>
      <c r="Q431" s="155"/>
      <c r="R431" s="154"/>
      <c r="S431" s="154"/>
      <c r="T431" s="155"/>
      <c r="U431" s="149"/>
      <c r="V431" s="149"/>
      <c r="X431" s="136"/>
      <c r="AA431" s="239"/>
      <c r="AB431" s="239"/>
    </row>
    <row r="432" spans="1:28" s="131" customFormat="1" ht="17.399999999999999">
      <c r="B432" s="150" t="str">
        <f>IF($F$1="de",headings!$C$3,IF($F$1="fr",headings!$B$3,headings!$A$3))</f>
        <v>Railway Operator:</v>
      </c>
      <c r="C432" s="156"/>
      <c r="D432" s="156"/>
      <c r="E432" s="156"/>
      <c r="F432" s="1020" t="s">
        <v>326</v>
      </c>
      <c r="G432" s="1020"/>
      <c r="H432" s="1020"/>
      <c r="I432" s="1020"/>
      <c r="J432" s="1020"/>
      <c r="K432" s="157"/>
      <c r="L432" s="157"/>
      <c r="M432" s="157"/>
      <c r="N432" s="157"/>
      <c r="O432" s="157"/>
      <c r="P432" s="157"/>
      <c r="Q432" s="157"/>
      <c r="R432" s="157"/>
      <c r="S432" s="157"/>
      <c r="T432" s="157"/>
      <c r="U432" s="157"/>
      <c r="V432" s="157"/>
      <c r="W432" s="136"/>
      <c r="X432" s="136"/>
      <c r="AA432" s="243"/>
      <c r="AB432" s="243"/>
    </row>
    <row r="433" spans="1:28" ht="6.75" customHeight="1" thickBot="1">
      <c r="B433" s="146"/>
      <c r="C433" s="157"/>
      <c r="D433" s="157"/>
      <c r="E433" s="159"/>
      <c r="F433" s="157"/>
      <c r="G433" s="157"/>
      <c r="H433" s="157"/>
      <c r="I433" s="157"/>
      <c r="J433" s="157"/>
      <c r="K433" s="157"/>
      <c r="L433" s="157"/>
      <c r="M433" s="157"/>
      <c r="N433" s="157"/>
      <c r="O433" s="157"/>
      <c r="P433" s="157"/>
      <c r="Q433" s="157"/>
      <c r="R433" s="157"/>
      <c r="S433" s="157"/>
      <c r="T433" s="160"/>
      <c r="U433" s="149"/>
      <c r="V433" s="149"/>
    </row>
    <row r="434" spans="1:28" ht="15.75" customHeight="1" thickTop="1">
      <c r="A434" s="136" t="str">
        <f>F432&amp;"m01"</f>
        <v>CP CARGAm01</v>
      </c>
      <c r="B434" s="146" t="str">
        <f>IF($F$1="de",headings!$C$6,IF($F$1="fr",headings!$B$6,headings!$A$6))</f>
        <v>January</v>
      </c>
      <c r="C434" s="148"/>
      <c r="D434" s="148"/>
      <c r="E434" s="148"/>
      <c r="F434" s="148"/>
      <c r="G434" s="148"/>
      <c r="H434" s="148"/>
      <c r="I434" s="148"/>
      <c r="J434" s="148"/>
      <c r="K434" s="293">
        <v>803.96672999999998</v>
      </c>
      <c r="L434" s="661">
        <v>-1</v>
      </c>
      <c r="M434" s="656" t="str">
        <f t="shared" ref="M434:M442" si="60">IF(K434&lt;0.001,"",IF(L434=-1,"",L434/K434*100-100))</f>
        <v/>
      </c>
      <c r="N434" s="836">
        <v>189.70078368</v>
      </c>
      <c r="O434" s="661">
        <v>-1</v>
      </c>
      <c r="P434" s="656" t="str">
        <f t="shared" ref="P434:P442" si="61">IF(N434&lt;0.001,"",IF(O434=-1,"",O434/N434*100-100))</f>
        <v/>
      </c>
      <c r="Q434" s="836">
        <v>36.590009999999999</v>
      </c>
      <c r="R434" s="661">
        <v>-1</v>
      </c>
      <c r="S434" s="656" t="str">
        <f t="shared" ref="S434:S442" si="62">IF(Q434&lt;0.001,"",IF(R434=-1,"",R434/Q434*100-100))</f>
        <v/>
      </c>
      <c r="T434" s="836">
        <v>11.786397020000001</v>
      </c>
      <c r="U434" s="661">
        <v>-1</v>
      </c>
      <c r="V434" s="656" t="str">
        <f t="shared" ref="V434:V442" si="63">IF(T434&lt;0.001,"",IF(U434=-1,"",U434/T434*100-100))</f>
        <v/>
      </c>
    </row>
    <row r="435" spans="1:28" ht="15.75" customHeight="1">
      <c r="A435" s="136" t="str">
        <f>F432&amp;"m02"</f>
        <v>CP CARGAm02</v>
      </c>
      <c r="B435" s="146" t="str">
        <f>IF($F$1="de",headings!$C$7,IF($F$1="fr",headings!$B$7,headings!$A$7))</f>
        <v>February</v>
      </c>
      <c r="C435" s="148"/>
      <c r="D435" s="148"/>
      <c r="E435" s="148"/>
      <c r="F435" s="148"/>
      <c r="G435" s="148"/>
      <c r="H435" s="148"/>
      <c r="I435" s="148"/>
      <c r="J435" s="148"/>
      <c r="K435" s="752">
        <v>759.65434000000005</v>
      </c>
      <c r="L435" s="473">
        <v>-1</v>
      </c>
      <c r="M435" s="657" t="str">
        <f t="shared" si="60"/>
        <v/>
      </c>
      <c r="N435" s="829">
        <v>168.32504184000001</v>
      </c>
      <c r="O435" s="473">
        <v>-1</v>
      </c>
      <c r="P435" s="657" t="str">
        <f t="shared" si="61"/>
        <v/>
      </c>
      <c r="Q435" s="829">
        <v>45.853969999999997</v>
      </c>
      <c r="R435" s="473">
        <v>-1</v>
      </c>
      <c r="S435" s="657" t="str">
        <f t="shared" si="62"/>
        <v/>
      </c>
      <c r="T435" s="829">
        <v>14.35247764</v>
      </c>
      <c r="U435" s="473">
        <v>-1</v>
      </c>
      <c r="V435" s="657" t="str">
        <f t="shared" si="63"/>
        <v/>
      </c>
    </row>
    <row r="436" spans="1:28" ht="15.75" customHeight="1" thickBot="1">
      <c r="A436" s="136" t="str">
        <f>F432&amp;"m03"</f>
        <v>CP CARGAm03</v>
      </c>
      <c r="B436" s="146" t="str">
        <f>IF($F$1="de",headings!$C$8,IF($F$1="fr",headings!$B$8,headings!$A$8))</f>
        <v>March</v>
      </c>
      <c r="C436" s="148"/>
      <c r="D436" s="148"/>
      <c r="E436" s="148"/>
      <c r="F436" s="148"/>
      <c r="G436" s="148"/>
      <c r="H436" s="148"/>
      <c r="I436" s="148"/>
      <c r="J436" s="148"/>
      <c r="K436" s="753">
        <v>749.84600999999998</v>
      </c>
      <c r="L436" s="655">
        <v>-1</v>
      </c>
      <c r="M436" s="658" t="str">
        <f t="shared" si="60"/>
        <v/>
      </c>
      <c r="N436" s="829">
        <v>157.92962656</v>
      </c>
      <c r="O436" s="655">
        <v>-1</v>
      </c>
      <c r="P436" s="658" t="str">
        <f t="shared" si="61"/>
        <v/>
      </c>
      <c r="Q436" s="829">
        <v>50.63653</v>
      </c>
      <c r="R436" s="655">
        <v>-1</v>
      </c>
      <c r="S436" s="658" t="str">
        <f t="shared" si="62"/>
        <v/>
      </c>
      <c r="T436" s="829">
        <v>15.221056389999999</v>
      </c>
      <c r="U436" s="655">
        <v>-1</v>
      </c>
      <c r="V436" s="658" t="str">
        <f t="shared" si="63"/>
        <v/>
      </c>
    </row>
    <row r="437" spans="1:28" ht="15.75" customHeight="1" thickTop="1">
      <c r="A437" s="136" t="str">
        <f>F432&amp;"m04"</f>
        <v>CP CARGAm04</v>
      </c>
      <c r="B437" s="146" t="str">
        <f>IF($F$1="de",headings!$C$9,IF($F$1="fr",headings!$B$9,headings!$A$9))</f>
        <v>April</v>
      </c>
      <c r="C437" s="148"/>
      <c r="D437" s="148"/>
      <c r="E437" s="148"/>
      <c r="F437" s="148"/>
      <c r="G437" s="148"/>
      <c r="H437" s="148"/>
      <c r="I437" s="148"/>
      <c r="J437" s="148"/>
      <c r="K437" s="293">
        <v>700.9923</v>
      </c>
      <c r="L437" s="473">
        <v>-1</v>
      </c>
      <c r="M437" s="657" t="str">
        <f t="shared" si="60"/>
        <v/>
      </c>
      <c r="N437" s="836">
        <v>160.56354687000001</v>
      </c>
      <c r="O437" s="473">
        <v>-1</v>
      </c>
      <c r="P437" s="657" t="str">
        <f t="shared" si="61"/>
        <v/>
      </c>
      <c r="Q437" s="836">
        <v>34.406370000000003</v>
      </c>
      <c r="R437" s="473">
        <v>-1</v>
      </c>
      <c r="S437" s="657" t="str">
        <f t="shared" si="62"/>
        <v/>
      </c>
      <c r="T437" s="836">
        <v>11.11200803</v>
      </c>
      <c r="U437" s="473">
        <v>-1</v>
      </c>
      <c r="V437" s="657" t="str">
        <f t="shared" si="63"/>
        <v/>
      </c>
    </row>
    <row r="438" spans="1:28" ht="15.75" customHeight="1">
      <c r="A438" s="136" t="str">
        <f>F432&amp;"m05"</f>
        <v>CP CARGAm05</v>
      </c>
      <c r="B438" s="146" t="str">
        <f>IF($F$1="de",headings!$C$10,IF($F$1="fr",headings!$B$10,headings!$A$10))</f>
        <v>May</v>
      </c>
      <c r="C438" s="148"/>
      <c r="D438" s="148"/>
      <c r="E438" s="148"/>
      <c r="F438" s="148"/>
      <c r="G438" s="148"/>
      <c r="H438" s="148"/>
      <c r="I438" s="148"/>
      <c r="J438" s="148"/>
      <c r="K438" s="752">
        <v>890.66066999999998</v>
      </c>
      <c r="L438" s="473">
        <v>-1</v>
      </c>
      <c r="M438" s="657" t="str">
        <f t="shared" si="60"/>
        <v/>
      </c>
      <c r="N438" s="829">
        <v>203.25951757000001</v>
      </c>
      <c r="O438" s="473">
        <v>-1</v>
      </c>
      <c r="P438" s="657" t="str">
        <f t="shared" si="61"/>
        <v/>
      </c>
      <c r="Q438" s="829">
        <v>46.138469999999998</v>
      </c>
      <c r="R438" s="473">
        <v>-1</v>
      </c>
      <c r="S438" s="657" t="str">
        <f t="shared" si="62"/>
        <v/>
      </c>
      <c r="T438" s="829">
        <v>14.83040499</v>
      </c>
      <c r="U438" s="473">
        <v>-1</v>
      </c>
      <c r="V438" s="657" t="str">
        <f t="shared" si="63"/>
        <v/>
      </c>
    </row>
    <row r="439" spans="1:28" ht="15.75" customHeight="1" thickBot="1">
      <c r="A439" s="136" t="str">
        <f>F432&amp;"m06"</f>
        <v>CP CARGAm06</v>
      </c>
      <c r="B439" s="146" t="str">
        <f>IF($F$1="de",headings!$C$11,IF($F$1="fr",headings!$B$11,headings!$A$11))</f>
        <v>June</v>
      </c>
      <c r="C439" s="148"/>
      <c r="D439" s="148"/>
      <c r="E439" s="148"/>
      <c r="F439" s="148"/>
      <c r="G439" s="148"/>
      <c r="H439" s="148"/>
      <c r="I439" s="148"/>
      <c r="J439" s="148"/>
      <c r="K439" s="753">
        <v>700.23026000000004</v>
      </c>
      <c r="L439" s="655">
        <v>-1</v>
      </c>
      <c r="M439" s="658" t="str">
        <f t="shared" si="60"/>
        <v/>
      </c>
      <c r="N439" s="829">
        <v>158.73752207000001</v>
      </c>
      <c r="O439" s="655">
        <v>-1</v>
      </c>
      <c r="P439" s="658" t="str">
        <f t="shared" si="61"/>
        <v/>
      </c>
      <c r="Q439" s="829">
        <v>43.643889999999999</v>
      </c>
      <c r="R439" s="655">
        <v>-1</v>
      </c>
      <c r="S439" s="658" t="str">
        <f t="shared" si="62"/>
        <v/>
      </c>
      <c r="T439" s="829">
        <v>13.35302534</v>
      </c>
      <c r="U439" s="655">
        <v>-1</v>
      </c>
      <c r="V439" s="658" t="str">
        <f t="shared" si="63"/>
        <v/>
      </c>
    </row>
    <row r="440" spans="1:28" ht="15.75" customHeight="1" thickTop="1">
      <c r="A440" s="136" t="str">
        <f>F432&amp;"m07"</f>
        <v>CP CARGAm07</v>
      </c>
      <c r="B440" s="146" t="str">
        <f>IF($F$1="de",headings!$C$12,IF($F$1="fr",headings!$B$12,headings!$A$12))</f>
        <v>July</v>
      </c>
      <c r="C440" s="148"/>
      <c r="D440" s="148"/>
      <c r="E440" s="148"/>
      <c r="F440" s="148"/>
      <c r="G440" s="148"/>
      <c r="H440" s="148"/>
      <c r="I440" s="148"/>
      <c r="J440" s="148"/>
      <c r="K440" s="293">
        <v>786.71294999999998</v>
      </c>
      <c r="L440" s="473">
        <v>-1</v>
      </c>
      <c r="M440" s="657" t="str">
        <f t="shared" si="60"/>
        <v/>
      </c>
      <c r="N440" s="836">
        <v>181.65275894000001</v>
      </c>
      <c r="O440" s="473">
        <v>-1</v>
      </c>
      <c r="P440" s="657" t="str">
        <f t="shared" si="61"/>
        <v/>
      </c>
      <c r="Q440" s="836">
        <v>43.853389999999997</v>
      </c>
      <c r="R440" s="473">
        <v>-1</v>
      </c>
      <c r="S440" s="657" t="str">
        <f t="shared" si="62"/>
        <v/>
      </c>
      <c r="T440" s="836">
        <v>12.619523750000001</v>
      </c>
      <c r="U440" s="473">
        <v>-1</v>
      </c>
      <c r="V440" s="657" t="str">
        <f t="shared" si="63"/>
        <v/>
      </c>
    </row>
    <row r="441" spans="1:28" ht="15.75" customHeight="1">
      <c r="A441" s="136" t="str">
        <f>F432&amp;"m08"</f>
        <v>CP CARGAm08</v>
      </c>
      <c r="B441" s="146" t="str">
        <f>IF($F$1="de",headings!$C$13,IF($F$1="fr",headings!$B$13,headings!$A$13))</f>
        <v>August</v>
      </c>
      <c r="C441" s="148"/>
      <c r="D441" s="148"/>
      <c r="E441" s="148"/>
      <c r="F441" s="148"/>
      <c r="G441" s="148"/>
      <c r="H441" s="148"/>
      <c r="I441" s="148"/>
      <c r="J441" s="148"/>
      <c r="K441" s="752">
        <v>810.50694999999996</v>
      </c>
      <c r="L441" s="473">
        <v>-1</v>
      </c>
      <c r="M441" s="657" t="str">
        <f t="shared" si="60"/>
        <v/>
      </c>
      <c r="N441" s="829">
        <v>188.84069301</v>
      </c>
      <c r="O441" s="473">
        <v>-1</v>
      </c>
      <c r="P441" s="657" t="str">
        <f t="shared" si="61"/>
        <v/>
      </c>
      <c r="Q441" s="829">
        <v>40.815390000000001</v>
      </c>
      <c r="R441" s="473">
        <v>-1</v>
      </c>
      <c r="S441" s="657" t="str">
        <f t="shared" si="62"/>
        <v/>
      </c>
      <c r="T441" s="829">
        <v>11.830211390000001</v>
      </c>
      <c r="U441" s="473">
        <v>-1</v>
      </c>
      <c r="V441" s="657" t="str">
        <f t="shared" si="63"/>
        <v/>
      </c>
    </row>
    <row r="442" spans="1:28" ht="15.75" customHeight="1" thickBot="1">
      <c r="A442" s="136" t="str">
        <f>F432&amp;"m09"</f>
        <v>CP CARGAm09</v>
      </c>
      <c r="B442" s="146" t="str">
        <f>IF($F$1="de",headings!$C$14,IF($F$1="fr",headings!$B$14,headings!$A$14))</f>
        <v>September</v>
      </c>
      <c r="C442" s="148"/>
      <c r="D442" s="148"/>
      <c r="E442" s="148"/>
      <c r="F442" s="148"/>
      <c r="G442" s="148"/>
      <c r="H442" s="148"/>
      <c r="I442" s="148"/>
      <c r="J442" s="148"/>
      <c r="K442" s="753">
        <v>824.40400999999997</v>
      </c>
      <c r="L442" s="655">
        <v>-1</v>
      </c>
      <c r="M442" s="658" t="str">
        <f t="shared" si="60"/>
        <v/>
      </c>
      <c r="N442" s="839">
        <v>189.78966066000001</v>
      </c>
      <c r="O442" s="655">
        <v>-1</v>
      </c>
      <c r="P442" s="658" t="str">
        <f t="shared" si="61"/>
        <v/>
      </c>
      <c r="Q442" s="839">
        <v>57.607320000000001</v>
      </c>
      <c r="R442" s="655">
        <v>-1</v>
      </c>
      <c r="S442" s="658" t="str">
        <f t="shared" si="62"/>
        <v/>
      </c>
      <c r="T442" s="839">
        <v>16.991726249999999</v>
      </c>
      <c r="U442" s="655">
        <v>-1</v>
      </c>
      <c r="V442" s="658" t="str">
        <f t="shared" si="63"/>
        <v/>
      </c>
    </row>
    <row r="443" spans="1:28" ht="15.75" customHeight="1" thickTop="1">
      <c r="A443" s="136" t="str">
        <f>F432&amp;"m10"</f>
        <v>CP CARGAm10</v>
      </c>
      <c r="B443" s="146" t="str">
        <f>IF($F$1="de",headings!$C$15,IF($F$1="fr",headings!$B$15,headings!$A$15))</f>
        <v>October</v>
      </c>
      <c r="C443" s="148"/>
      <c r="D443" s="148"/>
      <c r="E443" s="148"/>
      <c r="F443" s="148"/>
      <c r="G443" s="148"/>
      <c r="H443" s="148"/>
      <c r="I443" s="148"/>
      <c r="J443" s="148"/>
      <c r="K443" s="752">
        <v>781.20856000000003</v>
      </c>
      <c r="L443" s="473">
        <v>-1</v>
      </c>
      <c r="M443" s="657" t="str">
        <f>IF(K443&lt;0.001,"",IF(L443=-1,"",L443/K443*100-100))</f>
        <v/>
      </c>
      <c r="N443" s="829">
        <v>171.09334358000001</v>
      </c>
      <c r="O443" s="473">
        <v>-1</v>
      </c>
      <c r="P443" s="657" t="str">
        <f>IF(N443&lt;0.001,"",IF(O443=-1,"",O443/N443*100-100))</f>
        <v/>
      </c>
      <c r="Q443" s="829">
        <v>40.694450000000003</v>
      </c>
      <c r="R443" s="473">
        <v>-1</v>
      </c>
      <c r="S443" s="657" t="str">
        <f>IF(Q443&lt;0.001,"",IF(R443=-1,"",R443/Q443*100-100))</f>
        <v/>
      </c>
      <c r="T443" s="829">
        <v>11.747160450000001</v>
      </c>
      <c r="U443" s="473">
        <v>-1</v>
      </c>
      <c r="V443" s="657" t="str">
        <f>IF(T443&lt;0.001,"",IF(U443=-1,"",U443/T443*100-100))</f>
        <v/>
      </c>
      <c r="X443" s="137"/>
    </row>
    <row r="444" spans="1:28" ht="15.75" customHeight="1">
      <c r="A444" s="136" t="str">
        <f>F432&amp;"m11"</f>
        <v>CP CARGAm11</v>
      </c>
      <c r="B444" s="146" t="str">
        <f>IF($F$1="de",headings!$C$16,IF($F$1="fr",headings!$B$16,headings!$A$16))</f>
        <v>November</v>
      </c>
      <c r="C444" s="148"/>
      <c r="D444" s="148"/>
      <c r="E444" s="148"/>
      <c r="F444" s="148"/>
      <c r="G444" s="148"/>
      <c r="H444" s="148"/>
      <c r="I444" s="148"/>
      <c r="J444" s="148"/>
      <c r="K444" s="752">
        <v>642.58186999999998</v>
      </c>
      <c r="L444" s="473">
        <v>-1</v>
      </c>
      <c r="M444" s="657" t="str">
        <f>IF(K444&lt;0.001,"",IF(L444=-1,"",L444/K444*100-100))</f>
        <v/>
      </c>
      <c r="N444" s="829">
        <v>141.12371673000001</v>
      </c>
      <c r="O444" s="473">
        <v>-1</v>
      </c>
      <c r="P444" s="657" t="str">
        <f>IF(N444&lt;0.001,"",IF(O444=-1,"",O444/N444*100-100))</f>
        <v/>
      </c>
      <c r="Q444" s="829">
        <v>35.816009999999999</v>
      </c>
      <c r="R444" s="473">
        <v>-1</v>
      </c>
      <c r="S444" s="657" t="str">
        <f>IF(Q444&lt;0.001,"",IF(R444=-1,"",R444/Q444*100-100))</f>
        <v/>
      </c>
      <c r="T444" s="829">
        <v>11.75628264</v>
      </c>
      <c r="U444" s="473">
        <v>-1</v>
      </c>
      <c r="V444" s="657" t="str">
        <f>IF(T444&lt;0.001,"",IF(U444=-1,"",U444/T444*100-100))</f>
        <v/>
      </c>
      <c r="X444" s="137"/>
    </row>
    <row r="445" spans="1:28" ht="15.75" customHeight="1" thickBot="1">
      <c r="A445" s="136" t="str">
        <f>F432&amp;"m12"</f>
        <v>CP CARGAm12</v>
      </c>
      <c r="B445" s="146" t="str">
        <f>IF($F$1="de",headings!$C$17,IF($F$1="fr",headings!$B$17,headings!$A$17))</f>
        <v>December</v>
      </c>
      <c r="C445" s="148"/>
      <c r="D445" s="148"/>
      <c r="E445" s="148"/>
      <c r="F445" s="148"/>
      <c r="G445" s="148"/>
      <c r="H445" s="148"/>
      <c r="I445" s="148"/>
      <c r="J445" s="148"/>
      <c r="K445" s="753">
        <v>691.58282999999994</v>
      </c>
      <c r="L445" s="655">
        <v>-1</v>
      </c>
      <c r="M445" s="658" t="str">
        <f>IF(K445&lt;0.001,"",IF(L445=-1,"",L445/K445*100-100))</f>
        <v/>
      </c>
      <c r="N445" s="839">
        <v>152.71946535999999</v>
      </c>
      <c r="O445" s="655">
        <v>-1</v>
      </c>
      <c r="P445" s="658" t="str">
        <f>IF(N445&lt;0.001,"",IF(O445=-1,"",O445/N445*100-100))</f>
        <v/>
      </c>
      <c r="Q445" s="839">
        <v>23.789570000000001</v>
      </c>
      <c r="R445" s="655">
        <v>-1</v>
      </c>
      <c r="S445" s="658" t="str">
        <f>IF(Q445&lt;0.001,"",IF(R445=-1,"",R445/Q445*100-100))</f>
        <v/>
      </c>
      <c r="T445" s="839">
        <v>7.60860073</v>
      </c>
      <c r="U445" s="655">
        <v>-1</v>
      </c>
      <c r="V445" s="658" t="str">
        <f>IF(T445&lt;0.001,"",IF(U445=-1,"",U445/T445*100-100))</f>
        <v/>
      </c>
      <c r="X445" s="137"/>
    </row>
    <row r="446" spans="1:28" ht="14.4" thickTop="1" thickBot="1">
      <c r="B446" s="146"/>
      <c r="C446" s="148"/>
      <c r="D446" s="148"/>
      <c r="E446" s="148"/>
      <c r="F446" s="148"/>
      <c r="G446" s="148"/>
      <c r="H446" s="148"/>
      <c r="I446" s="148"/>
      <c r="J446" s="148"/>
      <c r="K446" s="148"/>
      <c r="L446" s="148"/>
      <c r="M446" s="148"/>
      <c r="N446" s="148"/>
      <c r="O446" s="148"/>
      <c r="P446" s="148"/>
      <c r="Q446" s="148"/>
      <c r="R446" s="148"/>
      <c r="S446" s="148"/>
      <c r="T446" s="148"/>
      <c r="U446" s="148"/>
      <c r="V446" s="148"/>
      <c r="X446" s="137"/>
    </row>
    <row r="447" spans="1:28" s="137" customFormat="1" ht="15.75" customHeight="1" thickTop="1">
      <c r="A447" s="137" t="str">
        <f>F432&amp;"q1"</f>
        <v>CP CARGAq1</v>
      </c>
      <c r="B447" s="146" t="str">
        <f>IF($F$1="de",headings!$C$31,IF($F$1="fr",headings!$B$31,headings!$A$31))</f>
        <v>Quarter 1</v>
      </c>
      <c r="C447" s="148"/>
      <c r="D447" s="148"/>
      <c r="E447" s="148"/>
      <c r="F447" s="148"/>
      <c r="G447" s="148"/>
      <c r="H447" s="148"/>
      <c r="I447" s="148"/>
      <c r="J447" s="148"/>
      <c r="K447" s="319">
        <f>IF(K436=-1,"-1",K434+K435+K436)</f>
        <v>2313.4670800000004</v>
      </c>
      <c r="L447" s="320" t="str">
        <f>IF(L436=-1,"-1",L434+L435+L436)</f>
        <v>-1</v>
      </c>
      <c r="M447" s="666" t="str">
        <f>IF(K436+K437+K438&lt;=0,"",IF(L436=-1,"",L447/K447*100-100))</f>
        <v/>
      </c>
      <c r="N447" s="319">
        <f>IF(N436=-1,"-1",N434+N435+N436)</f>
        <v>515.95545207999999</v>
      </c>
      <c r="O447" s="334" t="str">
        <f>IF(O436=-1,"-1",O434+O435+O436)</f>
        <v>-1</v>
      </c>
      <c r="P447" s="666" t="str">
        <f>IF(N436+N437+N438&lt;=0,"",IF(O436=-1,"",O447/N447*100-100))</f>
        <v/>
      </c>
      <c r="Q447" s="319">
        <f>IF(Q436=-1,"-1",Q434+Q435+Q436)</f>
        <v>133.08051</v>
      </c>
      <c r="R447" s="320" t="str">
        <f>IF(R436=-1,"-1",R434+R435+R436)</f>
        <v>-1</v>
      </c>
      <c r="S447" s="666" t="str">
        <f>IF(Q436+Q437+Q438&lt;=0,"",IF(R436=-1,"",R447/Q447*100-100))</f>
        <v/>
      </c>
      <c r="T447" s="319">
        <f>IF(T436=-1,"-1",T434+T435+T436)</f>
        <v>41.35993105</v>
      </c>
      <c r="U447" s="334" t="str">
        <f>IF(U436=-1,"-1",U434+U435+U436)</f>
        <v>-1</v>
      </c>
      <c r="V447" s="666" t="str">
        <f>IF(T436+T437+T438&lt;=0,"",IF(U436=-1,"",U447/T447*100-100))</f>
        <v/>
      </c>
      <c r="X447" s="136"/>
      <c r="AA447" s="244"/>
      <c r="AB447" s="244"/>
    </row>
    <row r="448" spans="1:28" s="137" customFormat="1" ht="15.75" customHeight="1">
      <c r="A448" s="137" t="str">
        <f>F432&amp;"q2"</f>
        <v>CP CARGAq2</v>
      </c>
      <c r="B448" s="146" t="str">
        <f>IF($F$1="de",headings!$C$32,IF($F$1="fr",headings!$B$32,headings!$A$32))</f>
        <v>Quarter 2</v>
      </c>
      <c r="C448" s="148"/>
      <c r="D448" s="148"/>
      <c r="E448" s="148"/>
      <c r="F448" s="148"/>
      <c r="G448" s="148"/>
      <c r="H448" s="148"/>
      <c r="I448" s="148"/>
      <c r="J448" s="148"/>
      <c r="K448" s="322">
        <f>IF(K439=-1,"-1",K437+K438+K439)</f>
        <v>2291.8832300000004</v>
      </c>
      <c r="L448" s="323" t="str">
        <f>IF(L439=-1,"-1",L437+L438+L439)</f>
        <v>-1</v>
      </c>
      <c r="M448" s="667" t="str">
        <f>IF(K437+K438+K439&lt;=0,"",IF(L439=-1,"",L448/K448*100-100))</f>
        <v/>
      </c>
      <c r="N448" s="322">
        <f>IF(N439=-1,"-1",N437+N438+N439)</f>
        <v>522.56058651000012</v>
      </c>
      <c r="O448" s="335" t="str">
        <f>IF(O439=-1,"-1",O437+O438+O439)</f>
        <v>-1</v>
      </c>
      <c r="P448" s="667" t="str">
        <f>IF(N437+N438+N439&lt;=0,"",IF(O439=-1,"",O448/N448*100-100))</f>
        <v/>
      </c>
      <c r="Q448" s="322">
        <f>IF(Q439=-1,"-1",Q437+Q438+Q439)</f>
        <v>124.18872999999999</v>
      </c>
      <c r="R448" s="323" t="str">
        <f>IF(R439=-1,"-1",R437+R438+R439)</f>
        <v>-1</v>
      </c>
      <c r="S448" s="667" t="str">
        <f>IF(Q437+Q438+Q439&lt;=0,"",IF(R439=-1,"",R448/Q448*100-100))</f>
        <v/>
      </c>
      <c r="T448" s="322">
        <f>IF(T439=-1,"-1",T437+T438+T439)</f>
        <v>39.295438359999999</v>
      </c>
      <c r="U448" s="335" t="str">
        <f>IF(U439=-1,"-1",U437+U438+U439)</f>
        <v>-1</v>
      </c>
      <c r="V448" s="667" t="str">
        <f>IF(T437+T438+T439&lt;=0,"",IF(U439=-1,"",U448/T448*100-100))</f>
        <v/>
      </c>
      <c r="X448" s="138"/>
      <c r="AA448" s="244"/>
      <c r="AB448" s="244"/>
    </row>
    <row r="449" spans="1:28" s="137" customFormat="1" ht="15.75" customHeight="1">
      <c r="A449" s="137" t="str">
        <f>F432&amp;"q3"</f>
        <v>CP CARGAq3</v>
      </c>
      <c r="B449" s="146" t="str">
        <f>IF($F$1="de",headings!$C$33,IF($F$1="fr",headings!$B$33,headings!$A$33))</f>
        <v>Quarter 3</v>
      </c>
      <c r="C449" s="148"/>
      <c r="D449" s="148"/>
      <c r="E449" s="148"/>
      <c r="F449" s="148"/>
      <c r="G449" s="148"/>
      <c r="H449" s="148"/>
      <c r="I449" s="148"/>
      <c r="J449" s="148"/>
      <c r="K449" s="322">
        <f>IF(K442=-1,"-1",K440+K441+K442)</f>
        <v>2421.6239100000003</v>
      </c>
      <c r="L449" s="323" t="str">
        <f>IF(L442=-1,"-1",L440+L441+L442)</f>
        <v>-1</v>
      </c>
      <c r="M449" s="667" t="str">
        <f>IF(K440+K441+K442&lt;=0,"",IF(L442=-1,"",L449/K449*100-100))</f>
        <v/>
      </c>
      <c r="N449" s="322">
        <f>IF(N442=-1,"-1",N440+N441+N442)</f>
        <v>560.28311260999999</v>
      </c>
      <c r="O449" s="323" t="str">
        <f>IF(O442=-1,"-1",O440+O441+O442)</f>
        <v>-1</v>
      </c>
      <c r="P449" s="667" t="str">
        <f>IF(N440+N441+N442&lt;=0,"",IF(O442=-1,"",O449/N449*100-100))</f>
        <v/>
      </c>
      <c r="Q449" s="322">
        <f>IF(Q442=-1,"-1",Q440+Q441+Q442)</f>
        <v>142.27609999999999</v>
      </c>
      <c r="R449" s="323" t="str">
        <f>IF(R442=-1,"-1",R440+R441+R442)</f>
        <v>-1</v>
      </c>
      <c r="S449" s="667" t="str">
        <f>IF(Q440+Q441+Q442&lt;=0,"",IF(R442=-1,"",R449/Q449*100-100))</f>
        <v/>
      </c>
      <c r="T449" s="322">
        <f>IF(T442=-1,"-1",T440+T441+T442)</f>
        <v>41.441461390000001</v>
      </c>
      <c r="U449" s="323" t="str">
        <f>IF(U442=-1,"-1",U440+U441+U442)</f>
        <v>-1</v>
      </c>
      <c r="V449" s="667" t="str">
        <f>IF(T440+T441+T442&lt;=0,"",IF(U442=-1,"",U449/T449*100-100))</f>
        <v/>
      </c>
      <c r="X449" s="136"/>
      <c r="AA449" s="244"/>
      <c r="AB449" s="244"/>
    </row>
    <row r="450" spans="1:28" s="137" customFormat="1" ht="15.75" customHeight="1" thickBot="1">
      <c r="A450" s="137" t="str">
        <f>F432&amp;"q4"</f>
        <v>CP CARGAq4</v>
      </c>
      <c r="B450" s="146" t="str">
        <f>IF($F$1="de",headings!$C$34,IF($F$1="fr",headings!$B$34,headings!$A$34))</f>
        <v>Quarter 4</v>
      </c>
      <c r="C450" s="148"/>
      <c r="D450" s="148"/>
      <c r="E450" s="148"/>
      <c r="F450" s="148"/>
      <c r="G450" s="148"/>
      <c r="H450" s="148"/>
      <c r="I450" s="148"/>
      <c r="J450" s="148"/>
      <c r="K450" s="325">
        <f>IF(K445=-1,"-1",K443+K444+K445)</f>
        <v>2115.3732599999998</v>
      </c>
      <c r="L450" s="326" t="str">
        <f>IF(L445=-1,"-1",L443+L444+L445)</f>
        <v>-1</v>
      </c>
      <c r="M450" s="668" t="str">
        <f>IF(K443+K444+K445&lt;=0,"",IF(L445=-1,"",L450/K450*100-100))</f>
        <v/>
      </c>
      <c r="N450" s="325">
        <f>IF(N445=-1,"-1",N443+N444+N445)</f>
        <v>464.93652567000004</v>
      </c>
      <c r="O450" s="326" t="str">
        <f>IF(O445=-1,"-1",O443+O444+O445)</f>
        <v>-1</v>
      </c>
      <c r="P450" s="668" t="str">
        <f>IF(N443+N444+N445&lt;=0,"",IF(O445=-1,"",O450/N450*100-100))</f>
        <v/>
      </c>
      <c r="Q450" s="325">
        <f>IF(Q445=-1,"-1",Q443+Q444+Q445)</f>
        <v>100.30002999999999</v>
      </c>
      <c r="R450" s="326" t="str">
        <f>IF(R445=-1,"-1",R443+R444+R445)</f>
        <v>-1</v>
      </c>
      <c r="S450" s="668" t="str">
        <f>IF(Q443+Q444+Q445&lt;=0,"",IF(R445=-1,"",R450/Q450*100-100))</f>
        <v/>
      </c>
      <c r="T450" s="325">
        <f>IF(T445=-1,"-1",T443+T444+T445)</f>
        <v>31.11204382</v>
      </c>
      <c r="U450" s="326" t="str">
        <f>IF(U445=-1,"-1",U443+U444+U445)</f>
        <v>-1</v>
      </c>
      <c r="V450" s="668" t="str">
        <f>IF(T443+T444+T445&lt;=0,"",IF(U445=-1,"",U450/T450*100-100))</f>
        <v/>
      </c>
      <c r="X450" s="136"/>
      <c r="AA450" s="244"/>
      <c r="AB450" s="244"/>
    </row>
    <row r="451" spans="1:28" ht="14.4" thickTop="1" thickBot="1">
      <c r="B451" s="146"/>
      <c r="C451" s="148"/>
      <c r="D451" s="148"/>
      <c r="E451" s="148"/>
      <c r="F451" s="148"/>
      <c r="G451" s="148"/>
      <c r="H451" s="148"/>
      <c r="I451" s="146"/>
      <c r="J451" s="146"/>
      <c r="K451" s="146"/>
      <c r="L451" s="146"/>
      <c r="M451" s="146"/>
      <c r="N451" s="146"/>
      <c r="O451" s="146"/>
      <c r="P451" s="146"/>
      <c r="Q451" s="146"/>
      <c r="R451" s="146"/>
      <c r="S451" s="146"/>
      <c r="T451" s="146"/>
      <c r="U451" s="146"/>
      <c r="V451" s="146"/>
    </row>
    <row r="452" spans="1:28" s="138" customFormat="1" ht="15.75" customHeight="1" thickTop="1" thickBot="1">
      <c r="A452" s="138" t="str">
        <f>F432&amp;"y"</f>
        <v>CP CARGAy</v>
      </c>
      <c r="B452" s="152" t="str">
        <f>IF($F$1="de",headings!$C$35,IF($F$1="fr",headings!$B$35,headings!$A$35))</f>
        <v>Full year</v>
      </c>
      <c r="C452" s="148"/>
      <c r="D452" s="148"/>
      <c r="E452" s="148"/>
      <c r="F452" s="148"/>
      <c r="G452" s="148"/>
      <c r="H452" s="148"/>
      <c r="I452" s="148"/>
      <c r="J452" s="148"/>
      <c r="K452" s="328">
        <f>IF(K445=-1,"-1",SUM(K447:K450))</f>
        <v>9142.3474800000004</v>
      </c>
      <c r="L452" s="414" t="str">
        <f>IF(L445=-1,"-1",SUM(L447:L450))</f>
        <v>-1</v>
      </c>
      <c r="M452" s="659" t="str">
        <f>IF(SUM(K434:K445)&lt;=0,"",IF(L445=-1,"",L452/K452*100-100))</f>
        <v/>
      </c>
      <c r="N452" s="328">
        <f>IF(N445=-1,"-1",SUM(N447:N450))</f>
        <v>2063.7356768700001</v>
      </c>
      <c r="O452" s="414" t="str">
        <f>IF(O445=-1,"-1",SUM(O447:O450))</f>
        <v>-1</v>
      </c>
      <c r="P452" s="659" t="str">
        <f>IF(SUM(N434:N445)&lt;=0,"",IF(O445=-1,"",O452/N452*100-100))</f>
        <v/>
      </c>
      <c r="Q452" s="328">
        <f>IF(Q445=-1,"-1",SUM(Q447:Q450))</f>
        <v>499.84536999999995</v>
      </c>
      <c r="R452" s="414" t="str">
        <f>IF(R445=-1,"-1",SUM(R447:R450))</f>
        <v>-1</v>
      </c>
      <c r="S452" s="659" t="str">
        <f>IF(SUM(Q434:Q445)&lt;=0,"",IF(R445=-1,"",R452/Q452*100-100))</f>
        <v/>
      </c>
      <c r="T452" s="328">
        <f>IF(T445=-1,"-1",SUM(T447:T450))</f>
        <v>153.20887461999999</v>
      </c>
      <c r="U452" s="414" t="str">
        <f>IF(U445=-1,"-1",SUM(U447:U450))</f>
        <v>-1</v>
      </c>
      <c r="V452" s="659" t="str">
        <f>IF(SUM(T434:T445)&lt;=0,"",IF(U445=-1,"",U452/T452*100-100))</f>
        <v/>
      </c>
      <c r="X452" s="136"/>
    </row>
    <row r="453" spans="1:28" ht="13.8" thickTop="1">
      <c r="B453" s="147"/>
      <c r="C453" s="180"/>
      <c r="D453" s="180"/>
      <c r="E453" s="180"/>
      <c r="F453" s="180"/>
      <c r="G453" s="180"/>
      <c r="H453" s="148"/>
      <c r="I453" s="148"/>
      <c r="J453" s="148"/>
      <c r="K453" s="180"/>
      <c r="L453" s="180"/>
      <c r="M453" s="180"/>
      <c r="N453" s="180"/>
      <c r="O453" s="180"/>
      <c r="P453" s="180"/>
      <c r="Q453" s="180"/>
      <c r="R453" s="180"/>
      <c r="S453" s="180"/>
      <c r="T453" s="180"/>
      <c r="U453" s="149"/>
      <c r="V453" s="149"/>
    </row>
    <row r="454" spans="1:28">
      <c r="B454" s="147"/>
      <c r="C454" s="180"/>
      <c r="D454" s="180"/>
      <c r="E454" s="180"/>
      <c r="F454" s="180"/>
      <c r="G454" s="180"/>
      <c r="H454" s="180"/>
      <c r="I454" s="180"/>
      <c r="J454" s="180"/>
      <c r="K454" s="180"/>
      <c r="L454" s="180"/>
      <c r="M454" s="180"/>
      <c r="N454" s="180"/>
      <c r="O454" s="180"/>
      <c r="P454" s="180"/>
      <c r="Q454" s="180"/>
      <c r="R454" s="180"/>
      <c r="S454" s="180"/>
      <c r="T454" s="180"/>
      <c r="U454" s="149"/>
      <c r="V454" s="149"/>
    </row>
    <row r="455" spans="1:28">
      <c r="B455" s="152" t="str">
        <f>IF($F$1="de",headings!$C$37,IF($F$1="fr",headings!$B$37,headings!$A$37))</f>
        <v>Comments</v>
      </c>
      <c r="C455" s="1011" t="s">
        <v>15</v>
      </c>
      <c r="D455" s="1012"/>
      <c r="E455" s="1012"/>
      <c r="F455" s="1012"/>
      <c r="G455" s="1012"/>
      <c r="H455" s="1012"/>
      <c r="I455" s="1012"/>
      <c r="J455" s="1013"/>
      <c r="K455" s="298"/>
      <c r="L455" s="298"/>
      <c r="M455" s="298"/>
      <c r="N455" s="298"/>
      <c r="O455" s="298"/>
      <c r="P455" s="298"/>
      <c r="Q455" s="298"/>
      <c r="R455" s="298"/>
      <c r="S455" s="298"/>
      <c r="T455" s="299"/>
      <c r="U455" s="149"/>
      <c r="V455" s="149"/>
    </row>
    <row r="456" spans="1:28">
      <c r="B456" s="151"/>
      <c r="C456" s="1014"/>
      <c r="D456" s="1015"/>
      <c r="E456" s="1015"/>
      <c r="F456" s="1015"/>
      <c r="G456" s="1015"/>
      <c r="H456" s="1015"/>
      <c r="I456" s="1015"/>
      <c r="J456" s="1016"/>
      <c r="K456" s="301"/>
      <c r="L456" s="301"/>
      <c r="M456" s="301"/>
      <c r="N456" s="301"/>
      <c r="O456" s="301"/>
      <c r="P456" s="301"/>
      <c r="Q456" s="301"/>
      <c r="R456" s="301"/>
      <c r="S456" s="301"/>
      <c r="T456" s="302"/>
      <c r="U456" s="149"/>
      <c r="V456" s="149"/>
    </row>
    <row r="457" spans="1:28">
      <c r="B457" s="151"/>
      <c r="C457" s="1014"/>
      <c r="D457" s="1015"/>
      <c r="E457" s="1015"/>
      <c r="F457" s="1015"/>
      <c r="G457" s="1015"/>
      <c r="H457" s="1015"/>
      <c r="I457" s="1015"/>
      <c r="J457" s="1016"/>
      <c r="K457" s="301"/>
      <c r="L457" s="301"/>
      <c r="M457" s="301"/>
      <c r="N457" s="301"/>
      <c r="O457" s="301"/>
      <c r="P457" s="301"/>
      <c r="Q457" s="301"/>
      <c r="R457" s="301"/>
      <c r="S457" s="301"/>
      <c r="T457" s="302"/>
      <c r="U457" s="149"/>
      <c r="V457" s="149"/>
      <c r="X457" s="141"/>
    </row>
    <row r="458" spans="1:28">
      <c r="B458" s="151"/>
      <c r="C458" s="1017"/>
      <c r="D458" s="1018"/>
      <c r="E458" s="1018"/>
      <c r="F458" s="1018"/>
      <c r="G458" s="1018"/>
      <c r="H458" s="1018"/>
      <c r="I458" s="1018"/>
      <c r="J458" s="1019"/>
      <c r="K458" s="304"/>
      <c r="L458" s="304"/>
      <c r="M458" s="304"/>
      <c r="N458" s="304"/>
      <c r="O458" s="304"/>
      <c r="P458" s="304"/>
      <c r="Q458" s="304"/>
      <c r="R458" s="304"/>
      <c r="S458" s="304"/>
      <c r="T458" s="305"/>
      <c r="U458" s="149"/>
      <c r="V458" s="149"/>
      <c r="X458" s="131"/>
    </row>
    <row r="459" spans="1:28">
      <c r="B459" s="151"/>
      <c r="C459" s="180"/>
      <c r="D459" s="180"/>
      <c r="E459" s="180"/>
      <c r="F459" s="180"/>
      <c r="G459" s="180"/>
      <c r="H459" s="180"/>
      <c r="I459" s="180"/>
      <c r="J459" s="180"/>
      <c r="K459" s="180"/>
      <c r="L459" s="180"/>
      <c r="M459" s="180"/>
      <c r="N459" s="180"/>
      <c r="O459" s="180"/>
      <c r="P459" s="180"/>
      <c r="Q459" s="180"/>
      <c r="R459" s="180"/>
      <c r="S459" s="180"/>
      <c r="T459" s="180"/>
      <c r="U459" s="149"/>
      <c r="V459" s="149"/>
    </row>
    <row r="460" spans="1:28">
      <c r="A460" s="142"/>
      <c r="B460" s="143"/>
      <c r="C460" s="181"/>
      <c r="D460" s="181"/>
      <c r="E460" s="181"/>
      <c r="F460" s="181"/>
      <c r="G460" s="181"/>
      <c r="H460" s="181"/>
      <c r="I460" s="181"/>
      <c r="J460" s="181"/>
      <c r="K460" s="181"/>
      <c r="L460" s="181"/>
      <c r="M460" s="181"/>
      <c r="N460" s="181"/>
      <c r="O460" s="181"/>
      <c r="P460" s="181"/>
      <c r="Q460" s="181"/>
      <c r="R460" s="181"/>
      <c r="S460" s="181"/>
      <c r="T460" s="181"/>
      <c r="U460" s="142"/>
      <c r="V460" s="142"/>
    </row>
    <row r="461" spans="1:28" s="141" customFormat="1" ht="6.75" customHeight="1">
      <c r="B461" s="146"/>
      <c r="C461" s="154"/>
      <c r="D461" s="154"/>
      <c r="E461" s="155"/>
      <c r="F461" s="154"/>
      <c r="G461" s="154"/>
      <c r="H461" s="155"/>
      <c r="I461" s="154"/>
      <c r="J461" s="154"/>
      <c r="K461" s="155"/>
      <c r="L461" s="154"/>
      <c r="M461" s="154"/>
      <c r="N461" s="155"/>
      <c r="O461" s="154"/>
      <c r="P461" s="154"/>
      <c r="Q461" s="155"/>
      <c r="R461" s="154"/>
      <c r="S461" s="154"/>
      <c r="T461" s="155"/>
      <c r="U461" s="147"/>
      <c r="V461" s="147"/>
      <c r="W461" s="136"/>
      <c r="X461" s="136"/>
      <c r="Y461" s="136"/>
      <c r="AA461" s="239"/>
      <c r="AB461" s="239"/>
    </row>
    <row r="462" spans="1:28" s="131" customFormat="1" ht="17.399999999999999">
      <c r="B462" s="150" t="str">
        <f>IF($F$1="de",headings!$C$3,IF($F$1="fr",headings!$B$3,headings!$A$3))</f>
        <v>Railway Operator:</v>
      </c>
      <c r="C462" s="156"/>
      <c r="D462" s="156"/>
      <c r="E462" s="156"/>
      <c r="F462" s="1144" t="s">
        <v>47</v>
      </c>
      <c r="G462" s="1144"/>
      <c r="H462" s="1144"/>
      <c r="I462" s="1144"/>
      <c r="J462" s="1144"/>
      <c r="K462" s="157"/>
      <c r="L462" s="157"/>
      <c r="M462" s="157"/>
      <c r="N462" s="157"/>
      <c r="O462" s="157"/>
      <c r="P462" s="157"/>
      <c r="Q462" s="157"/>
      <c r="R462" s="157"/>
      <c r="S462" s="157"/>
      <c r="T462" s="157"/>
      <c r="U462" s="157"/>
      <c r="V462" s="157"/>
      <c r="W462" s="136"/>
      <c r="X462" s="136"/>
      <c r="Y462" s="136"/>
      <c r="AA462" s="243"/>
      <c r="AB462" s="243"/>
    </row>
    <row r="463" spans="1:28" ht="6.75" customHeight="1" thickBot="1">
      <c r="B463" s="146"/>
      <c r="C463" s="157"/>
      <c r="D463" s="157"/>
      <c r="E463" s="159"/>
      <c r="F463" s="157"/>
      <c r="G463" s="157"/>
      <c r="H463" s="157"/>
      <c r="I463" s="180"/>
      <c r="J463" s="180"/>
      <c r="K463" s="157"/>
      <c r="L463" s="157"/>
      <c r="M463" s="157"/>
      <c r="N463" s="157"/>
      <c r="O463" s="157"/>
      <c r="P463" s="157"/>
      <c r="Q463" s="157"/>
      <c r="R463" s="157"/>
      <c r="S463" s="157"/>
      <c r="T463" s="160"/>
      <c r="U463" s="149"/>
      <c r="V463" s="149"/>
    </row>
    <row r="464" spans="1:28" ht="15.75" customHeight="1" thickTop="1">
      <c r="A464" s="136" t="str">
        <f>F462&amp;"m01"</f>
        <v>EVRm01</v>
      </c>
      <c r="B464" s="146" t="str">
        <f>IF($F$1="de",headings!$C$6,IF($F$1="fr",headings!$B$6,headings!$A$6))</f>
        <v>January</v>
      </c>
      <c r="C464" s="232"/>
      <c r="D464" s="161"/>
      <c r="E464" s="233"/>
      <c r="F464" s="232"/>
      <c r="G464" s="161"/>
      <c r="H464" s="233"/>
      <c r="I464" s="180"/>
      <c r="J464" s="180"/>
      <c r="K464" s="293">
        <v>3047</v>
      </c>
      <c r="L464" s="661">
        <v>-1</v>
      </c>
      <c r="M464" s="656" t="str">
        <f t="shared" ref="M464:M472" si="64">IF(K464&lt;0.001,"",IF(L464=-1,"",L464/K464*100-100))</f>
        <v/>
      </c>
      <c r="N464" s="293">
        <v>618</v>
      </c>
      <c r="O464" s="661">
        <v>-1</v>
      </c>
      <c r="P464" s="656" t="str">
        <f t="shared" ref="P464:P472" si="65">IF(N464&lt;0.001,"",IF(O464=-1,"",O464/N464*100-100))</f>
        <v/>
      </c>
      <c r="Q464" s="293">
        <v>2459</v>
      </c>
      <c r="R464" s="661">
        <v>-1</v>
      </c>
      <c r="S464" s="656" t="str">
        <f t="shared" ref="S464:S472" si="66">IF(Q464&lt;0.001,"",IF(R464=-1,"",R464/Q464*100-100))</f>
        <v/>
      </c>
      <c r="T464" s="293">
        <v>584</v>
      </c>
      <c r="U464" s="661">
        <v>-1</v>
      </c>
      <c r="V464" s="656" t="str">
        <f t="shared" ref="V464:V472" si="67">IF(T464&lt;0.001,"",IF(U464=-1,"",U464/T464*100-100))</f>
        <v/>
      </c>
    </row>
    <row r="465" spans="1:28" ht="15.75" customHeight="1">
      <c r="A465" s="136" t="str">
        <f>F462&amp;"m02"</f>
        <v>EVRm02</v>
      </c>
      <c r="B465" s="146" t="str">
        <f>IF($F$1="de",headings!$C$7,IF($F$1="fr",headings!$B$7,headings!$A$7))</f>
        <v>February</v>
      </c>
      <c r="C465" s="232"/>
      <c r="D465" s="161"/>
      <c r="E465" s="233"/>
      <c r="F465" s="232"/>
      <c r="G465" s="161"/>
      <c r="H465" s="233"/>
      <c r="I465" s="180"/>
      <c r="J465" s="180"/>
      <c r="K465" s="752">
        <v>2609</v>
      </c>
      <c r="L465" s="473">
        <v>-1</v>
      </c>
      <c r="M465" s="657" t="str">
        <f t="shared" si="64"/>
        <v/>
      </c>
      <c r="N465" s="752">
        <v>534</v>
      </c>
      <c r="O465" s="473">
        <v>-1</v>
      </c>
      <c r="P465" s="657" t="str">
        <f t="shared" si="65"/>
        <v/>
      </c>
      <c r="Q465" s="752">
        <v>2073</v>
      </c>
      <c r="R465" s="473">
        <v>-1</v>
      </c>
      <c r="S465" s="657" t="str">
        <f t="shared" si="66"/>
        <v/>
      </c>
      <c r="T465" s="752">
        <v>502</v>
      </c>
      <c r="U465" s="473">
        <v>-1</v>
      </c>
      <c r="V465" s="657" t="str">
        <f t="shared" si="67"/>
        <v/>
      </c>
    </row>
    <row r="466" spans="1:28" ht="15.75" customHeight="1" thickBot="1">
      <c r="A466" s="136" t="str">
        <f>F462&amp;"m03"</f>
        <v>EVRm03</v>
      </c>
      <c r="B466" s="146" t="str">
        <f>IF($F$1="de",headings!$C$8,IF($F$1="fr",headings!$B$8,headings!$A$8))</f>
        <v>March</v>
      </c>
      <c r="C466" s="232"/>
      <c r="D466" s="161"/>
      <c r="E466" s="233"/>
      <c r="F466" s="232"/>
      <c r="G466" s="161"/>
      <c r="H466" s="233"/>
      <c r="I466" s="180"/>
      <c r="J466" s="180"/>
      <c r="K466" s="753">
        <v>2955</v>
      </c>
      <c r="L466" s="655">
        <v>-1</v>
      </c>
      <c r="M466" s="658" t="str">
        <f t="shared" si="64"/>
        <v/>
      </c>
      <c r="N466" s="753">
        <v>593</v>
      </c>
      <c r="O466" s="655">
        <v>-1</v>
      </c>
      <c r="P466" s="658" t="str">
        <f t="shared" si="65"/>
        <v/>
      </c>
      <c r="Q466" s="753">
        <v>2353</v>
      </c>
      <c r="R466" s="655">
        <v>-1</v>
      </c>
      <c r="S466" s="658" t="str">
        <f t="shared" si="66"/>
        <v/>
      </c>
      <c r="T466" s="753">
        <v>555</v>
      </c>
      <c r="U466" s="655">
        <v>-1</v>
      </c>
      <c r="V466" s="658" t="str">
        <f t="shared" si="67"/>
        <v/>
      </c>
    </row>
    <row r="467" spans="1:28" ht="15.75" customHeight="1" thickTop="1">
      <c r="A467" s="136" t="str">
        <f>F462&amp;"m04"</f>
        <v>EVRm04</v>
      </c>
      <c r="B467" s="146" t="str">
        <f>IF($F$1="de",headings!$C$9,IF($F$1="fr",headings!$B$9,headings!$A$9))</f>
        <v>April</v>
      </c>
      <c r="C467" s="232"/>
      <c r="D467" s="161"/>
      <c r="E467" s="233"/>
      <c r="F467" s="232"/>
      <c r="G467" s="161"/>
      <c r="H467" s="233"/>
      <c r="I467" s="180"/>
      <c r="J467" s="180"/>
      <c r="K467" s="293">
        <v>2546</v>
      </c>
      <c r="L467" s="473">
        <v>-1</v>
      </c>
      <c r="M467" s="657" t="str">
        <f t="shared" si="64"/>
        <v/>
      </c>
      <c r="N467" s="293">
        <v>539</v>
      </c>
      <c r="O467" s="473">
        <v>-1</v>
      </c>
      <c r="P467" s="657" t="str">
        <f t="shared" si="65"/>
        <v/>
      </c>
      <c r="Q467" s="293">
        <v>2200</v>
      </c>
      <c r="R467" s="473">
        <v>-1</v>
      </c>
      <c r="S467" s="657" t="str">
        <f t="shared" si="66"/>
        <v/>
      </c>
      <c r="T467" s="293">
        <v>514</v>
      </c>
      <c r="U467" s="473">
        <v>-1</v>
      </c>
      <c r="V467" s="657" t="str">
        <f t="shared" si="67"/>
        <v/>
      </c>
    </row>
    <row r="468" spans="1:28" ht="15.75" customHeight="1">
      <c r="A468" s="136" t="str">
        <f>F462&amp;"m05"</f>
        <v>EVRm05</v>
      </c>
      <c r="B468" s="146" t="str">
        <f>IF($F$1="de",headings!$C$10,IF($F$1="fr",headings!$B$10,headings!$A$10))</f>
        <v>May</v>
      </c>
      <c r="C468" s="232"/>
      <c r="D468" s="161"/>
      <c r="E468" s="233"/>
      <c r="F468" s="232"/>
      <c r="G468" s="161"/>
      <c r="H468" s="233"/>
      <c r="I468" s="180"/>
      <c r="J468" s="180"/>
      <c r="K468" s="752">
        <v>2374</v>
      </c>
      <c r="L468" s="473">
        <v>-1</v>
      </c>
      <c r="M468" s="657" t="str">
        <f t="shared" si="64"/>
        <v/>
      </c>
      <c r="N468" s="752">
        <v>487</v>
      </c>
      <c r="O468" s="473">
        <v>-1</v>
      </c>
      <c r="P468" s="657" t="str">
        <f t="shared" si="65"/>
        <v/>
      </c>
      <c r="Q468" s="752">
        <v>2006</v>
      </c>
      <c r="R468" s="473">
        <v>-1</v>
      </c>
      <c r="S468" s="657" t="str">
        <f t="shared" si="66"/>
        <v/>
      </c>
      <c r="T468" s="752">
        <v>460</v>
      </c>
      <c r="U468" s="473">
        <v>-1</v>
      </c>
      <c r="V468" s="657" t="str">
        <f t="shared" si="67"/>
        <v/>
      </c>
    </row>
    <row r="469" spans="1:28" ht="15.75" customHeight="1" thickBot="1">
      <c r="A469" s="136" t="str">
        <f>F462&amp;"m06"</f>
        <v>EVRm06</v>
      </c>
      <c r="B469" s="146" t="str">
        <f>IF($F$1="de",headings!$C$11,IF($F$1="fr",headings!$B$11,headings!$A$11))</f>
        <v>June</v>
      </c>
      <c r="C469" s="232"/>
      <c r="D469" s="161"/>
      <c r="E469" s="233"/>
      <c r="F469" s="232"/>
      <c r="G469" s="161"/>
      <c r="H469" s="233"/>
      <c r="I469" s="180"/>
      <c r="J469" s="180"/>
      <c r="K469" s="753">
        <v>2375</v>
      </c>
      <c r="L469" s="655">
        <v>-1</v>
      </c>
      <c r="M469" s="658" t="str">
        <f t="shared" si="64"/>
        <v/>
      </c>
      <c r="N469" s="753">
        <v>477</v>
      </c>
      <c r="O469" s="655">
        <v>-1</v>
      </c>
      <c r="P469" s="658" t="str">
        <f t="shared" si="65"/>
        <v/>
      </c>
      <c r="Q469" s="753">
        <v>2025</v>
      </c>
      <c r="R469" s="655">
        <v>-1</v>
      </c>
      <c r="S469" s="658" t="str">
        <f t="shared" si="66"/>
        <v/>
      </c>
      <c r="T469" s="753">
        <v>454</v>
      </c>
      <c r="U469" s="655">
        <v>-1</v>
      </c>
      <c r="V469" s="658" t="str">
        <f t="shared" si="67"/>
        <v/>
      </c>
    </row>
    <row r="470" spans="1:28" ht="15.75" customHeight="1" thickTop="1">
      <c r="A470" s="136" t="str">
        <f>F462&amp;"m07"</f>
        <v>EVRm07</v>
      </c>
      <c r="B470" s="146" t="str">
        <f>IF($F$1="de",headings!$C$12,IF($F$1="fr",headings!$B$12,headings!$A$12))</f>
        <v>July</v>
      </c>
      <c r="C470" s="232"/>
      <c r="D470" s="161"/>
      <c r="E470" s="233"/>
      <c r="F470" s="232"/>
      <c r="G470" s="161"/>
      <c r="H470" s="233"/>
      <c r="I470" s="180"/>
      <c r="J470" s="180"/>
      <c r="K470" s="293">
        <v>2344</v>
      </c>
      <c r="L470" s="473">
        <v>-1</v>
      </c>
      <c r="M470" s="657" t="str">
        <f t="shared" si="64"/>
        <v/>
      </c>
      <c r="N470" s="293">
        <v>474</v>
      </c>
      <c r="O470" s="473">
        <v>-1</v>
      </c>
      <c r="P470" s="657" t="str">
        <f t="shared" si="65"/>
        <v/>
      </c>
      <c r="Q470" s="293">
        <v>1954</v>
      </c>
      <c r="R470" s="473">
        <v>-1</v>
      </c>
      <c r="S470" s="657" t="str">
        <f t="shared" si="66"/>
        <v/>
      </c>
      <c r="T470" s="293">
        <v>445</v>
      </c>
      <c r="U470" s="473">
        <v>-1</v>
      </c>
      <c r="V470" s="657" t="str">
        <f t="shared" si="67"/>
        <v/>
      </c>
    </row>
    <row r="471" spans="1:28" ht="15.75" customHeight="1">
      <c r="A471" s="136" t="str">
        <f>F462&amp;"m08"</f>
        <v>EVRm08</v>
      </c>
      <c r="B471" s="146" t="str">
        <f>IF($F$1="de",headings!$C$13,IF($F$1="fr",headings!$B$13,headings!$A$13))</f>
        <v>August</v>
      </c>
      <c r="C471" s="232"/>
      <c r="D471" s="161"/>
      <c r="E471" s="233"/>
      <c r="F471" s="232"/>
      <c r="G471" s="161"/>
      <c r="H471" s="233"/>
      <c r="I471" s="180"/>
      <c r="J471" s="180"/>
      <c r="K471" s="752">
        <v>2368</v>
      </c>
      <c r="L471" s="473">
        <v>-1</v>
      </c>
      <c r="M471" s="657" t="str">
        <f t="shared" si="64"/>
        <v/>
      </c>
      <c r="N471" s="752">
        <v>461</v>
      </c>
      <c r="O471" s="473">
        <v>-1</v>
      </c>
      <c r="P471" s="657" t="str">
        <f t="shared" si="65"/>
        <v/>
      </c>
      <c r="Q471" s="752">
        <v>1932</v>
      </c>
      <c r="R471" s="473">
        <v>-1</v>
      </c>
      <c r="S471" s="657" t="str">
        <f t="shared" si="66"/>
        <v/>
      </c>
      <c r="T471" s="752">
        <v>440</v>
      </c>
      <c r="U471" s="473">
        <v>-1</v>
      </c>
      <c r="V471" s="657" t="str">
        <f t="shared" si="67"/>
        <v/>
      </c>
    </row>
    <row r="472" spans="1:28" ht="15.75" customHeight="1" thickBot="1">
      <c r="A472" s="136" t="str">
        <f>F462&amp;"m09"</f>
        <v>EVRm09</v>
      </c>
      <c r="B472" s="146" t="str">
        <f>IF($F$1="de",headings!$C$14,IF($F$1="fr",headings!$B$14,headings!$A$14))</f>
        <v>September</v>
      </c>
      <c r="C472" s="232"/>
      <c r="D472" s="161"/>
      <c r="E472" s="233"/>
      <c r="F472" s="232"/>
      <c r="G472" s="161"/>
      <c r="H472" s="233"/>
      <c r="I472" s="180"/>
      <c r="J472" s="180"/>
      <c r="K472" s="753">
        <v>2283</v>
      </c>
      <c r="L472" s="655">
        <v>-1</v>
      </c>
      <c r="M472" s="658" t="str">
        <f t="shared" si="64"/>
        <v/>
      </c>
      <c r="N472" s="753">
        <v>434</v>
      </c>
      <c r="O472" s="655">
        <v>-1</v>
      </c>
      <c r="P472" s="658" t="str">
        <f t="shared" si="65"/>
        <v/>
      </c>
      <c r="Q472" s="753">
        <v>1780</v>
      </c>
      <c r="R472" s="655">
        <v>-1</v>
      </c>
      <c r="S472" s="658" t="str">
        <f t="shared" si="66"/>
        <v/>
      </c>
      <c r="T472" s="753">
        <v>406</v>
      </c>
      <c r="U472" s="655">
        <v>-1</v>
      </c>
      <c r="V472" s="658" t="str">
        <f t="shared" si="67"/>
        <v/>
      </c>
    </row>
    <row r="473" spans="1:28" ht="15.75" customHeight="1" thickTop="1">
      <c r="A473" s="136" t="str">
        <f>F462&amp;"m10"</f>
        <v>EVRm10</v>
      </c>
      <c r="B473" s="146" t="str">
        <f>IF($F$1="de",headings!$C$15,IF($F$1="fr",headings!$B$15,headings!$A$15))</f>
        <v>October</v>
      </c>
      <c r="C473" s="232"/>
      <c r="D473" s="161"/>
      <c r="E473" s="233"/>
      <c r="F473" s="232"/>
      <c r="G473" s="161"/>
      <c r="H473" s="233"/>
      <c r="I473" s="180"/>
      <c r="J473" s="180"/>
      <c r="K473" s="752">
        <v>2460</v>
      </c>
      <c r="L473" s="473">
        <v>-1</v>
      </c>
      <c r="M473" s="657" t="str">
        <f>IF(K473&lt;0.001,"",IF(L473=-1,"",L473/K473*100-100))</f>
        <v/>
      </c>
      <c r="N473" s="752">
        <v>454</v>
      </c>
      <c r="O473" s="473">
        <v>-1</v>
      </c>
      <c r="P473" s="657" t="str">
        <f>IF(N473&lt;0.001,"",IF(O473=-1,"",O473/N473*100-100))</f>
        <v/>
      </c>
      <c r="Q473" s="752">
        <v>2069</v>
      </c>
      <c r="R473" s="473">
        <v>-1</v>
      </c>
      <c r="S473" s="657" t="str">
        <f>IF(Q473&lt;0.001,"",IF(R473=-1,"",R473/Q473*100-100))</f>
        <v/>
      </c>
      <c r="T473" s="752">
        <v>429</v>
      </c>
      <c r="U473" s="473">
        <v>-1</v>
      </c>
      <c r="V473" s="657" t="str">
        <f>IF(T473&lt;0.001,"",IF(U473=-1,"",U473/T473*100-100))</f>
        <v/>
      </c>
      <c r="X473" s="137"/>
    </row>
    <row r="474" spans="1:28" ht="15.75" customHeight="1">
      <c r="A474" s="136" t="str">
        <f>F462&amp;"m11"</f>
        <v>EVRm11</v>
      </c>
      <c r="B474" s="146" t="str">
        <f>IF($F$1="de",headings!$C$16,IF($F$1="fr",headings!$B$16,headings!$A$16))</f>
        <v>November</v>
      </c>
      <c r="C474" s="232"/>
      <c r="D474" s="161"/>
      <c r="E474" s="233"/>
      <c r="F474" s="232"/>
      <c r="G474" s="161"/>
      <c r="H474" s="233"/>
      <c r="I474" s="180"/>
      <c r="J474" s="180"/>
      <c r="K474" s="752">
        <v>2476</v>
      </c>
      <c r="L474" s="473">
        <v>-1</v>
      </c>
      <c r="M474" s="657" t="str">
        <f>IF(K474&lt;0.001,"",IF(L474=-1,"",L474/K474*100-100))</f>
        <v/>
      </c>
      <c r="N474" s="752">
        <v>453</v>
      </c>
      <c r="O474" s="473">
        <v>-1</v>
      </c>
      <c r="P474" s="657" t="str">
        <f>IF(N474&lt;0.001,"",IF(O474=-1,"",O474/N474*100-100))</f>
        <v/>
      </c>
      <c r="Q474" s="752">
        <v>1989</v>
      </c>
      <c r="R474" s="473">
        <v>-1</v>
      </c>
      <c r="S474" s="657" t="str">
        <f>IF(Q474&lt;0.001,"",IF(R474=-1,"",R474/Q474*100-100))</f>
        <v/>
      </c>
      <c r="T474" s="752">
        <v>424</v>
      </c>
      <c r="U474" s="473">
        <v>-1</v>
      </c>
      <c r="V474" s="657" t="str">
        <f>IF(T474&lt;0.001,"",IF(U474=-1,"",U474/T474*100-100))</f>
        <v/>
      </c>
      <c r="X474" s="137"/>
    </row>
    <row r="475" spans="1:28" ht="15.75" customHeight="1" thickBot="1">
      <c r="A475" s="136" t="str">
        <f>F462&amp;"m12"</f>
        <v>EVRm12</v>
      </c>
      <c r="B475" s="146" t="str">
        <f>IF($F$1="de",headings!$C$17,IF($F$1="fr",headings!$B$17,headings!$A$17))</f>
        <v>December</v>
      </c>
      <c r="C475" s="232"/>
      <c r="D475" s="161"/>
      <c r="E475" s="233"/>
      <c r="F475" s="232"/>
      <c r="G475" s="161"/>
      <c r="H475" s="233"/>
      <c r="I475" s="180"/>
      <c r="J475" s="180"/>
      <c r="K475" s="753">
        <v>2667</v>
      </c>
      <c r="L475" s="655">
        <v>-1</v>
      </c>
      <c r="M475" s="658" t="str">
        <f>IF(K475&lt;0.001,"",IF(L475=-1,"",L475/K475*100-100))</f>
        <v/>
      </c>
      <c r="N475" s="753">
        <v>510</v>
      </c>
      <c r="O475" s="655">
        <v>-1</v>
      </c>
      <c r="P475" s="658" t="str">
        <f>IF(N475&lt;0.001,"",IF(O475=-1,"",O475/N475*100-100))</f>
        <v/>
      </c>
      <c r="Q475" s="753">
        <v>2244</v>
      </c>
      <c r="R475" s="655">
        <v>-1</v>
      </c>
      <c r="S475" s="658" t="str">
        <f>IF(Q475&lt;0.001,"",IF(R475=-1,"",R475/Q475*100-100))</f>
        <v/>
      </c>
      <c r="T475" s="753">
        <v>486</v>
      </c>
      <c r="U475" s="655">
        <v>-1</v>
      </c>
      <c r="V475" s="658" t="str">
        <f>IF(T475&lt;0.001,"",IF(U475=-1,"",U475/T475*100-100))</f>
        <v/>
      </c>
      <c r="X475" s="137"/>
    </row>
    <row r="476" spans="1:28" ht="14.4" thickTop="1" thickBot="1">
      <c r="B476" s="146"/>
      <c r="C476" s="169"/>
      <c r="D476" s="169"/>
      <c r="E476" s="161"/>
      <c r="F476" s="169"/>
      <c r="G476" s="169"/>
      <c r="H476" s="169"/>
      <c r="I476" s="180"/>
      <c r="J476" s="180"/>
      <c r="K476" s="180"/>
      <c r="L476" s="180"/>
      <c r="M476" s="180"/>
      <c r="N476" s="180"/>
      <c r="O476" s="180"/>
      <c r="P476" s="180"/>
      <c r="Q476" s="180"/>
      <c r="R476" s="180"/>
      <c r="S476" s="180"/>
      <c r="T476" s="180"/>
      <c r="U476" s="180"/>
      <c r="V476" s="180"/>
      <c r="X476" s="137"/>
    </row>
    <row r="477" spans="1:28" s="137" customFormat="1" ht="15.75" customHeight="1" thickTop="1">
      <c r="A477" s="137" t="str">
        <f>F462&amp;"q1"</f>
        <v>EVRq1</v>
      </c>
      <c r="B477" s="146" t="str">
        <f>IF($F$1="de",headings!$C$31,IF($F$1="fr",headings!$B$31,headings!$A$31))</f>
        <v>Quarter 1</v>
      </c>
      <c r="C477" s="170"/>
      <c r="D477" s="170"/>
      <c r="E477" s="162"/>
      <c r="F477" s="170"/>
      <c r="G477" s="170"/>
      <c r="H477" s="162"/>
      <c r="I477" s="180"/>
      <c r="J477" s="180"/>
      <c r="K477" s="319">
        <f>IF(K466=-1,"-1",K464+K465+K466)</f>
        <v>8611</v>
      </c>
      <c r="L477" s="320" t="str">
        <f>IF(L466=-1,"-1",L464+L465+L466)</f>
        <v>-1</v>
      </c>
      <c r="M477" s="666" t="str">
        <f>IF(K466+K467+K468&lt;=0,"",IF(L466=-1,"",L477/K477*100-100))</f>
        <v/>
      </c>
      <c r="N477" s="319">
        <f>IF(N466=-1,"-1",N464+N465+N466)</f>
        <v>1745</v>
      </c>
      <c r="O477" s="334" t="str">
        <f>IF(O466=-1,"-1",O464+O465+O466)</f>
        <v>-1</v>
      </c>
      <c r="P477" s="666" t="str">
        <f>IF(N466+N467+N468&lt;=0,"",IF(O466=-1,"",O477/N477*100-100))</f>
        <v/>
      </c>
      <c r="Q477" s="319">
        <f>IF(Q466=-1,"-1",Q464+Q465+Q466)</f>
        <v>6885</v>
      </c>
      <c r="R477" s="320" t="str">
        <f>IF(R466=-1,"-1",R464+R465+R466)</f>
        <v>-1</v>
      </c>
      <c r="S477" s="666" t="str">
        <f>IF(Q466+Q467+Q468&lt;=0,"",IF(R466=-1,"",R477/Q477*100-100))</f>
        <v/>
      </c>
      <c r="T477" s="319">
        <f>IF(T466=-1,"-1",T464+T465+T466)</f>
        <v>1641</v>
      </c>
      <c r="U477" s="334" t="str">
        <f>IF(U466=-1,"-1",U464+U465+U466)</f>
        <v>-1</v>
      </c>
      <c r="V477" s="666" t="str">
        <f>IF(T466+T467+T468&lt;=0,"",IF(U466=-1,"",U477/T477*100-100))</f>
        <v/>
      </c>
      <c r="X477" s="136"/>
      <c r="AA477" s="244"/>
      <c r="AB477" s="244"/>
    </row>
    <row r="478" spans="1:28" s="137" customFormat="1" ht="15.75" customHeight="1">
      <c r="A478" s="137" t="str">
        <f>F462&amp;"q2"</f>
        <v>EVRq2</v>
      </c>
      <c r="B478" s="146" t="str">
        <f>IF($F$1="de",headings!$C$32,IF($F$1="fr",headings!$B$32,headings!$A$32))</f>
        <v>Quarter 2</v>
      </c>
      <c r="C478" s="170"/>
      <c r="D478" s="170"/>
      <c r="E478" s="162"/>
      <c r="F478" s="170"/>
      <c r="G478" s="170"/>
      <c r="H478" s="162"/>
      <c r="I478" s="180"/>
      <c r="J478" s="180"/>
      <c r="K478" s="322">
        <f>IF(K469=-1,"-1",K467+K468+K469)</f>
        <v>7295</v>
      </c>
      <c r="L478" s="323" t="str">
        <f>IF(L469=-1,"-1",L467+L468+L469)</f>
        <v>-1</v>
      </c>
      <c r="M478" s="667" t="str">
        <f>IF(K467+K468+K469&lt;=0,"",IF(L469=-1,"",L478/K478*100-100))</f>
        <v/>
      </c>
      <c r="N478" s="322">
        <f>IF(N469=-1,"-1",N467+N468+N469)</f>
        <v>1503</v>
      </c>
      <c r="O478" s="335" t="str">
        <f>IF(O469=-1,"-1",O467+O468+O469)</f>
        <v>-1</v>
      </c>
      <c r="P478" s="667" t="str">
        <f>IF(N467+N468+N469&lt;=0,"",IF(O469=-1,"",O478/N478*100-100))</f>
        <v/>
      </c>
      <c r="Q478" s="322">
        <f>IF(Q469=-1,"-1",Q467+Q468+Q469)</f>
        <v>6231</v>
      </c>
      <c r="R478" s="323" t="str">
        <f>IF(R469=-1,"-1",R467+R468+R469)</f>
        <v>-1</v>
      </c>
      <c r="S478" s="667" t="str">
        <f>IF(Q467+Q468+Q469&lt;=0,"",IF(R469=-1,"",R478/Q478*100-100))</f>
        <v/>
      </c>
      <c r="T478" s="322">
        <f>IF(T469=-1,"-1",T467+T468+T469)</f>
        <v>1428</v>
      </c>
      <c r="U478" s="335" t="str">
        <f>IF(U469=-1,"-1",U467+U468+U469)</f>
        <v>-1</v>
      </c>
      <c r="V478" s="667" t="str">
        <f>IF(T467+T468+T469&lt;=0,"",IF(U469=-1,"",U478/T478*100-100))</f>
        <v/>
      </c>
      <c r="X478" s="138"/>
      <c r="AA478" s="244"/>
      <c r="AB478" s="244"/>
    </row>
    <row r="479" spans="1:28" s="137" customFormat="1" ht="15.75" customHeight="1">
      <c r="A479" s="137" t="str">
        <f>F462&amp;"q3"</f>
        <v>EVRq3</v>
      </c>
      <c r="B479" s="146" t="str">
        <f>IF($F$1="de",headings!$C$33,IF($F$1="fr",headings!$B$33,headings!$A$33))</f>
        <v>Quarter 3</v>
      </c>
      <c r="C479" s="170"/>
      <c r="D479" s="170"/>
      <c r="E479" s="162"/>
      <c r="F479" s="170"/>
      <c r="G479" s="170"/>
      <c r="H479" s="162"/>
      <c r="I479" s="180"/>
      <c r="J479" s="180"/>
      <c r="K479" s="322">
        <f>IF(K472=-1,"-1",K470+K471+K472)</f>
        <v>6995</v>
      </c>
      <c r="L479" s="323" t="str">
        <f>IF(L472=-1,"-1",L470+L471+L472)</f>
        <v>-1</v>
      </c>
      <c r="M479" s="667" t="str">
        <f>IF(K470+K471+K472&lt;=0,"",IF(L472=-1,"",L479/K479*100-100))</f>
        <v/>
      </c>
      <c r="N479" s="322">
        <f>IF(N472=-1,"-1",N470+N471+N472)</f>
        <v>1369</v>
      </c>
      <c r="O479" s="323" t="str">
        <f>IF(O472=-1,"-1",O470+O471+O472)</f>
        <v>-1</v>
      </c>
      <c r="P479" s="667" t="str">
        <f>IF(N470+N471+N472&lt;=0,"",IF(O472=-1,"",O479/N479*100-100))</f>
        <v/>
      </c>
      <c r="Q479" s="322">
        <f>IF(Q472=-1,"-1",Q470+Q471+Q472)</f>
        <v>5666</v>
      </c>
      <c r="R479" s="323" t="str">
        <f>IF(R472=-1,"-1",R470+R471+R472)</f>
        <v>-1</v>
      </c>
      <c r="S479" s="667" t="str">
        <f>IF(Q470+Q471+Q472&lt;=0,"",IF(R472=-1,"",R479/Q479*100-100))</f>
        <v/>
      </c>
      <c r="T479" s="322">
        <f>IF(T472=-1,"-1",T470+T471+T472)</f>
        <v>1291</v>
      </c>
      <c r="U479" s="323" t="str">
        <f>IF(U472=-1,"-1",U470+U471+U472)</f>
        <v>-1</v>
      </c>
      <c r="V479" s="667" t="str">
        <f>IF(T470+T471+T472&lt;=0,"",IF(U472=-1,"",U479/T479*100-100))</f>
        <v/>
      </c>
      <c r="X479" s="136"/>
      <c r="AA479" s="244"/>
      <c r="AB479" s="244"/>
    </row>
    <row r="480" spans="1:28" s="137" customFormat="1" ht="15.75" customHeight="1" thickBot="1">
      <c r="A480" s="137" t="str">
        <f>F462&amp;"q4"</f>
        <v>EVRq4</v>
      </c>
      <c r="B480" s="146" t="str">
        <f>IF($F$1="de",headings!$C$34,IF($F$1="fr",headings!$B$34,headings!$A$34))</f>
        <v>Quarter 4</v>
      </c>
      <c r="C480" s="170"/>
      <c r="D480" s="170"/>
      <c r="E480" s="162"/>
      <c r="F480" s="170"/>
      <c r="G480" s="170"/>
      <c r="H480" s="162"/>
      <c r="I480" s="180"/>
      <c r="J480" s="180"/>
      <c r="K480" s="325">
        <f>IF(K475=-1,"-1",K473+K474+K475)</f>
        <v>7603</v>
      </c>
      <c r="L480" s="326" t="str">
        <f>IF(L475=-1,"-1",L473+L474+L475)</f>
        <v>-1</v>
      </c>
      <c r="M480" s="668" t="str">
        <f>IF(K473+K474+K475&lt;=0,"",IF(L475=-1,"",L480/K480*100-100))</f>
        <v/>
      </c>
      <c r="N480" s="325">
        <f>IF(N475=-1,"-1",N473+N474+N475)</f>
        <v>1417</v>
      </c>
      <c r="O480" s="326" t="str">
        <f>IF(O475=-1,"-1",O473+O474+O475)</f>
        <v>-1</v>
      </c>
      <c r="P480" s="668" t="str">
        <f>IF(N473+N474+N475&lt;=0,"",IF(O475=-1,"",O480/N480*100-100))</f>
        <v/>
      </c>
      <c r="Q480" s="325">
        <f>IF(Q475=-1,"-1",Q473+Q474+Q475)</f>
        <v>6302</v>
      </c>
      <c r="R480" s="326" t="str">
        <f>IF(R475=-1,"-1",R473+R474+R475)</f>
        <v>-1</v>
      </c>
      <c r="S480" s="668" t="str">
        <f>IF(Q473+Q474+Q475&lt;=0,"",IF(R475=-1,"",R480/Q480*100-100))</f>
        <v/>
      </c>
      <c r="T480" s="325">
        <f>IF(T475=-1,"-1",T473+T474+T475)</f>
        <v>1339</v>
      </c>
      <c r="U480" s="326" t="str">
        <f>IF(U475=-1,"-1",U473+U474+U475)</f>
        <v>-1</v>
      </c>
      <c r="V480" s="668" t="str">
        <f>IF(T473+T474+T475&lt;=0,"",IF(U475=-1,"",U480/T480*100-100))</f>
        <v/>
      </c>
      <c r="X480" s="136"/>
      <c r="AA480" s="244"/>
      <c r="AB480" s="244"/>
    </row>
    <row r="481" spans="1:28" ht="14.4" thickTop="1" thickBot="1">
      <c r="B481" s="146"/>
      <c r="C481" s="158"/>
      <c r="D481" s="158"/>
      <c r="E481" s="158"/>
      <c r="F481" s="158"/>
      <c r="G481" s="158"/>
      <c r="H481" s="158"/>
      <c r="I481" s="180"/>
      <c r="J481" s="180"/>
      <c r="K481" s="146"/>
      <c r="L481" s="146"/>
      <c r="M481" s="146"/>
      <c r="N481" s="146"/>
      <c r="O481" s="146"/>
      <c r="P481" s="146"/>
      <c r="Q481" s="146"/>
      <c r="R481" s="146"/>
      <c r="S481" s="146"/>
      <c r="T481" s="146"/>
      <c r="U481" s="146"/>
      <c r="V481" s="146"/>
    </row>
    <row r="482" spans="1:28" s="138" customFormat="1" ht="15.75" customHeight="1" thickTop="1" thickBot="1">
      <c r="A482" s="138" t="str">
        <f>F462&amp;"y"</f>
        <v>EVRy</v>
      </c>
      <c r="B482" s="152" t="str">
        <f>IF($F$1="de",headings!$C$35,IF($F$1="fr",headings!$B$35,headings!$A$35))</f>
        <v>Full year</v>
      </c>
      <c r="C482" s="177"/>
      <c r="D482" s="177"/>
      <c r="E482" s="162"/>
      <c r="F482" s="177"/>
      <c r="G482" s="177"/>
      <c r="H482" s="162"/>
      <c r="I482" s="180"/>
      <c r="J482" s="180"/>
      <c r="K482" s="328">
        <f>IF(K475=-1,"-1",SUM(K477:K480))</f>
        <v>30504</v>
      </c>
      <c r="L482" s="414" t="str">
        <f>IF(L475=-1,"-1",SUM(L477:L480))</f>
        <v>-1</v>
      </c>
      <c r="M482" s="659" t="str">
        <f>IF(SUM(K464:K475)&lt;=0,"",IF(L475=-1,"",L482/K482*100-100))</f>
        <v/>
      </c>
      <c r="N482" s="328">
        <f>IF(N475=-1,"-1",SUM(N477:N480))</f>
        <v>6034</v>
      </c>
      <c r="O482" s="414" t="str">
        <f>IF(O475=-1,"-1",SUM(O477:O480))</f>
        <v>-1</v>
      </c>
      <c r="P482" s="659" t="str">
        <f>IF(SUM(N464:N475)&lt;=0,"",IF(O475=-1,"",O482/N482*100-100))</f>
        <v/>
      </c>
      <c r="Q482" s="328">
        <f>IF(Q475=-1,"-1",SUM(Q477:Q480))</f>
        <v>25084</v>
      </c>
      <c r="R482" s="414" t="str">
        <f>IF(R475=-1,"-1",SUM(R477:R480))</f>
        <v>-1</v>
      </c>
      <c r="S482" s="659" t="str">
        <f>IF(SUM(Q464:Q475)&lt;=0,"",IF(R475=-1,"",R482/Q482*100-100))</f>
        <v/>
      </c>
      <c r="T482" s="328">
        <f>IF(T475=-1,"-1",SUM(T477:T480))</f>
        <v>5699</v>
      </c>
      <c r="U482" s="414" t="str">
        <f>IF(U475=-1,"-1",SUM(U477:U480))</f>
        <v>-1</v>
      </c>
      <c r="V482" s="659" t="str">
        <f>IF(SUM(T464:T475)&lt;=0,"",IF(U475=-1,"",U482/T482*100-100))</f>
        <v/>
      </c>
      <c r="X482" s="136"/>
    </row>
    <row r="483" spans="1:28" ht="13.8" thickTop="1">
      <c r="B483" s="147"/>
      <c r="C483" s="180"/>
      <c r="D483" s="180"/>
      <c r="E483" s="180"/>
      <c r="F483" s="180"/>
      <c r="G483" s="180"/>
      <c r="H483" s="180"/>
      <c r="I483" s="180"/>
      <c r="J483" s="180"/>
      <c r="K483" s="180"/>
      <c r="L483" s="180"/>
      <c r="M483" s="180"/>
      <c r="N483" s="180"/>
      <c r="O483" s="180"/>
      <c r="P483" s="180"/>
      <c r="Q483" s="180"/>
      <c r="R483" s="180"/>
      <c r="S483" s="180"/>
      <c r="T483" s="180"/>
      <c r="U483" s="149"/>
      <c r="V483" s="149"/>
    </row>
    <row r="484" spans="1:28">
      <c r="B484" s="147"/>
      <c r="C484" s="180"/>
      <c r="D484" s="180"/>
      <c r="E484" s="180"/>
      <c r="F484" s="180"/>
      <c r="G484" s="180"/>
      <c r="H484" s="180"/>
      <c r="I484" s="180"/>
      <c r="J484" s="180"/>
      <c r="K484" s="180"/>
      <c r="L484" s="180"/>
      <c r="M484" s="180"/>
      <c r="N484" s="180"/>
      <c r="O484" s="180"/>
      <c r="P484" s="180"/>
      <c r="Q484" s="180"/>
      <c r="R484" s="180"/>
      <c r="S484" s="180"/>
      <c r="T484" s="180"/>
      <c r="U484" s="149"/>
      <c r="V484" s="149"/>
    </row>
    <row r="485" spans="1:28">
      <c r="B485" s="152" t="str">
        <f>IF($F$1="de",headings!$C$37,IF($F$1="fr",headings!$B$37,headings!$A$37))</f>
        <v>Comments</v>
      </c>
      <c r="C485" s="1021"/>
      <c r="D485" s="1022"/>
      <c r="E485" s="1022"/>
      <c r="F485" s="1022"/>
      <c r="G485" s="1022"/>
      <c r="H485" s="1022"/>
      <c r="I485" s="1022"/>
      <c r="J485" s="1022"/>
      <c r="K485" s="1022"/>
      <c r="L485" s="1022"/>
      <c r="M485" s="1022"/>
      <c r="N485" s="1022"/>
      <c r="O485" s="1022"/>
      <c r="P485" s="1022"/>
      <c r="Q485" s="1022"/>
      <c r="R485" s="1022"/>
      <c r="S485" s="1022"/>
      <c r="T485" s="1023"/>
      <c r="U485" s="149"/>
      <c r="V485" s="149"/>
    </row>
    <row r="486" spans="1:28">
      <c r="B486" s="151"/>
      <c r="C486" s="1024"/>
      <c r="D486" s="1025"/>
      <c r="E486" s="1025"/>
      <c r="F486" s="1025"/>
      <c r="G486" s="1025"/>
      <c r="H486" s="1025"/>
      <c r="I486" s="1025"/>
      <c r="J486" s="1025"/>
      <c r="K486" s="1025"/>
      <c r="L486" s="1025"/>
      <c r="M486" s="1025"/>
      <c r="N486" s="1025"/>
      <c r="O486" s="1025"/>
      <c r="P486" s="1025"/>
      <c r="Q486" s="1025"/>
      <c r="R486" s="1025"/>
      <c r="S486" s="1025"/>
      <c r="T486" s="1026"/>
      <c r="U486" s="149"/>
      <c r="V486" s="149"/>
    </row>
    <row r="487" spans="1:28">
      <c r="B487" s="151"/>
      <c r="C487" s="1024"/>
      <c r="D487" s="1025"/>
      <c r="E487" s="1025"/>
      <c r="F487" s="1025"/>
      <c r="G487" s="1025"/>
      <c r="H487" s="1025"/>
      <c r="I487" s="1025"/>
      <c r="J487" s="1025"/>
      <c r="K487" s="1025"/>
      <c r="L487" s="1025"/>
      <c r="M487" s="1025"/>
      <c r="N487" s="1025"/>
      <c r="O487" s="1025"/>
      <c r="P487" s="1025"/>
      <c r="Q487" s="1025"/>
      <c r="R487" s="1025"/>
      <c r="S487" s="1025"/>
      <c r="T487" s="1026"/>
      <c r="U487" s="149"/>
      <c r="V487" s="149"/>
      <c r="X487" s="141"/>
    </row>
    <row r="488" spans="1:28">
      <c r="B488" s="151"/>
      <c r="C488" s="1027"/>
      <c r="D488" s="1028"/>
      <c r="E488" s="1028"/>
      <c r="F488" s="1028"/>
      <c r="G488" s="1028"/>
      <c r="H488" s="1028"/>
      <c r="I488" s="1028"/>
      <c r="J488" s="1028"/>
      <c r="K488" s="1028"/>
      <c r="L488" s="1028"/>
      <c r="M488" s="1028"/>
      <c r="N488" s="1028"/>
      <c r="O488" s="1028"/>
      <c r="P488" s="1028"/>
      <c r="Q488" s="1028"/>
      <c r="R488" s="1028"/>
      <c r="S488" s="1028"/>
      <c r="T488" s="1029"/>
      <c r="U488" s="149"/>
      <c r="V488" s="149"/>
      <c r="X488" s="131"/>
    </row>
    <row r="489" spans="1:28">
      <c r="B489" s="151"/>
      <c r="C489" s="180"/>
      <c r="D489" s="180"/>
      <c r="E489" s="180"/>
      <c r="F489" s="180"/>
      <c r="G489" s="180"/>
      <c r="H489" s="180"/>
      <c r="I489" s="180"/>
      <c r="J489" s="180"/>
      <c r="K489" s="180"/>
      <c r="L489" s="180"/>
      <c r="M489" s="180"/>
      <c r="N489" s="180"/>
      <c r="O489" s="180"/>
      <c r="P489" s="180"/>
      <c r="Q489" s="180"/>
      <c r="R489" s="180"/>
      <c r="S489" s="180"/>
      <c r="T489" s="180"/>
      <c r="U489" s="149"/>
      <c r="V489" s="149"/>
    </row>
    <row r="490" spans="1:28">
      <c r="A490" s="142"/>
      <c r="B490" s="143"/>
      <c r="C490" s="181"/>
      <c r="D490" s="181"/>
      <c r="E490" s="181"/>
      <c r="F490" s="181"/>
      <c r="G490" s="181"/>
      <c r="H490" s="181"/>
      <c r="I490" s="181"/>
      <c r="J490" s="181"/>
      <c r="K490" s="181"/>
      <c r="L490" s="181"/>
      <c r="M490" s="181"/>
      <c r="N490" s="181"/>
      <c r="O490" s="181"/>
      <c r="P490" s="181"/>
      <c r="Q490" s="181"/>
      <c r="R490" s="181"/>
      <c r="S490" s="181"/>
      <c r="T490" s="181"/>
      <c r="U490" s="142"/>
      <c r="V490" s="142"/>
    </row>
    <row r="491" spans="1:28" s="141" customFormat="1" ht="6.75" customHeight="1">
      <c r="B491" s="146"/>
      <c r="C491" s="154"/>
      <c r="D491" s="154"/>
      <c r="E491" s="155"/>
      <c r="F491" s="154"/>
      <c r="G491" s="154"/>
      <c r="H491" s="155"/>
      <c r="I491" s="154"/>
      <c r="J491" s="154"/>
      <c r="K491" s="155"/>
      <c r="L491" s="154"/>
      <c r="M491" s="154"/>
      <c r="N491" s="155"/>
      <c r="O491" s="154"/>
      <c r="P491" s="154"/>
      <c r="Q491" s="155"/>
      <c r="R491" s="154"/>
      <c r="S491" s="154"/>
      <c r="T491" s="155"/>
      <c r="U491" s="147"/>
      <c r="V491" s="147"/>
      <c r="X491" s="136"/>
      <c r="AA491" s="239"/>
      <c r="AB491" s="239"/>
    </row>
    <row r="492" spans="1:28" s="131" customFormat="1" ht="17.399999999999999">
      <c r="B492" s="150" t="str">
        <f>IF($F$1="de",headings!$C$3,IF($F$1="fr",headings!$B$3,headings!$A$3))</f>
        <v>Railway Operator:</v>
      </c>
      <c r="C492" s="156"/>
      <c r="D492" s="156"/>
      <c r="E492" s="156"/>
      <c r="F492" s="1134" t="s">
        <v>28</v>
      </c>
      <c r="G492" s="1134"/>
      <c r="H492" s="1134"/>
      <c r="I492" s="1134"/>
      <c r="J492" s="1134"/>
      <c r="K492" s="157"/>
      <c r="L492" s="157"/>
      <c r="M492" s="157"/>
      <c r="N492" s="157"/>
      <c r="O492" s="157"/>
      <c r="P492" s="157"/>
      <c r="Q492" s="157"/>
      <c r="R492" s="157"/>
      <c r="S492" s="158"/>
      <c r="T492" s="158"/>
      <c r="U492" s="147"/>
      <c r="V492" s="147"/>
      <c r="X492" s="136"/>
      <c r="AA492" s="243"/>
      <c r="AB492" s="243"/>
    </row>
    <row r="493" spans="1:28" ht="6.75" customHeight="1" thickBot="1">
      <c r="B493" s="146"/>
      <c r="C493" s="157"/>
      <c r="D493" s="157"/>
      <c r="E493" s="159"/>
      <c r="F493" s="157"/>
      <c r="G493" s="157"/>
      <c r="H493" s="157"/>
      <c r="I493" s="157"/>
      <c r="J493" s="157"/>
      <c r="K493" s="157"/>
      <c r="L493" s="157"/>
      <c r="M493" s="157"/>
      <c r="N493" s="157"/>
      <c r="O493" s="157"/>
      <c r="P493" s="157"/>
      <c r="Q493" s="157"/>
      <c r="R493" s="157"/>
      <c r="S493" s="157"/>
      <c r="T493" s="160"/>
      <c r="U493" s="147"/>
      <c r="V493" s="147"/>
    </row>
    <row r="494" spans="1:28" ht="15.75" customHeight="1" thickTop="1">
      <c r="A494" s="136" t="str">
        <f>F492&amp;"m01"</f>
        <v>FGCm01</v>
      </c>
      <c r="B494" s="146" t="str">
        <f>IF($F$1="de",headings!$C$6,IF($F$1="fr",headings!$B$6,headings!$A$6))</f>
        <v>January</v>
      </c>
      <c r="C494" s="293">
        <v>6593</v>
      </c>
      <c r="D494" s="661">
        <v>-1</v>
      </c>
      <c r="E494" s="656" t="str">
        <f t="shared" ref="E494:E502" si="68">IF(C494&lt;0.001,"",IF(D494=-1,"",D494/C494*100-100))</f>
        <v/>
      </c>
      <c r="F494" s="293">
        <v>65.430000000000007</v>
      </c>
      <c r="G494" s="661">
        <v>-1</v>
      </c>
      <c r="H494" s="656" t="str">
        <f t="shared" ref="H494:H502" si="69">IF(F494&lt;0.001,"",IF(G494=-1,"",G494/F494*100-100))</f>
        <v/>
      </c>
      <c r="I494" s="662">
        <v>-1</v>
      </c>
      <c r="J494" s="663">
        <v>-1</v>
      </c>
      <c r="K494" s="293">
        <v>56.99</v>
      </c>
      <c r="L494" s="661">
        <v>-1</v>
      </c>
      <c r="M494" s="656" t="str">
        <f t="shared" ref="M494:M502" si="70">IF(K494&lt;0.001,"",IF(L494=-1,"",L494/K494*100-100))</f>
        <v/>
      </c>
      <c r="N494" s="293">
        <v>3.47</v>
      </c>
      <c r="O494" s="661">
        <v>-1</v>
      </c>
      <c r="P494" s="656" t="str">
        <f t="shared" ref="P494:P502" si="71">IF(N494&lt;0.001,"",IF(O494=-1,"",O494/N494*100-100))</f>
        <v/>
      </c>
      <c r="Q494" s="158"/>
      <c r="R494" s="158"/>
      <c r="S494" s="158"/>
      <c r="T494" s="158"/>
      <c r="U494" s="147"/>
      <c r="V494" s="147"/>
    </row>
    <row r="495" spans="1:28" ht="15.75" customHeight="1">
      <c r="A495" s="136" t="str">
        <f>F492&amp;"m02"</f>
        <v>FGCm02</v>
      </c>
      <c r="B495" s="146" t="str">
        <f>IF($F$1="de",headings!$C$7,IF($F$1="fr",headings!$B$7,headings!$A$7))</f>
        <v>February</v>
      </c>
      <c r="C495" s="752">
        <v>6849</v>
      </c>
      <c r="D495" s="473">
        <v>-1</v>
      </c>
      <c r="E495" s="657" t="str">
        <f t="shared" si="68"/>
        <v/>
      </c>
      <c r="F495" s="752">
        <v>68.73</v>
      </c>
      <c r="G495" s="473">
        <v>-1</v>
      </c>
      <c r="H495" s="657" t="str">
        <f t="shared" si="69"/>
        <v/>
      </c>
      <c r="I495" s="653">
        <v>-1</v>
      </c>
      <c r="J495" s="664">
        <v>-1</v>
      </c>
      <c r="K495" s="752">
        <v>55.61</v>
      </c>
      <c r="L495" s="473">
        <v>-1</v>
      </c>
      <c r="M495" s="657" t="str">
        <f t="shared" si="70"/>
        <v/>
      </c>
      <c r="N495" s="752">
        <v>3.39</v>
      </c>
      <c r="O495" s="473">
        <v>-1</v>
      </c>
      <c r="P495" s="657" t="str">
        <f t="shared" si="71"/>
        <v/>
      </c>
      <c r="Q495" s="158"/>
      <c r="R495" s="158"/>
      <c r="S495" s="158"/>
      <c r="T495" s="158"/>
      <c r="U495" s="147"/>
      <c r="V495" s="147"/>
    </row>
    <row r="496" spans="1:28" ht="15.75" customHeight="1" thickBot="1">
      <c r="A496" s="136" t="str">
        <f>F492&amp;"m03"</f>
        <v>FGCm03</v>
      </c>
      <c r="B496" s="146" t="str">
        <f>IF($F$1="de",headings!$C$8,IF($F$1="fr",headings!$B$8,headings!$A$8))</f>
        <v>March</v>
      </c>
      <c r="C496" s="753">
        <v>7578</v>
      </c>
      <c r="D496" s="655">
        <v>-1</v>
      </c>
      <c r="E496" s="658" t="str">
        <f t="shared" si="68"/>
        <v/>
      </c>
      <c r="F496" s="753">
        <v>76.47</v>
      </c>
      <c r="G496" s="655">
        <v>-1</v>
      </c>
      <c r="H496" s="658" t="str">
        <f t="shared" si="69"/>
        <v/>
      </c>
      <c r="I496" s="654">
        <v>-1</v>
      </c>
      <c r="J496" s="665">
        <v>-1</v>
      </c>
      <c r="K496" s="753">
        <v>78.650000000000006</v>
      </c>
      <c r="L496" s="655">
        <v>-1</v>
      </c>
      <c r="M496" s="658" t="str">
        <f t="shared" si="70"/>
        <v/>
      </c>
      <c r="N496" s="753">
        <v>4.74</v>
      </c>
      <c r="O496" s="655">
        <v>-1</v>
      </c>
      <c r="P496" s="658" t="str">
        <f t="shared" si="71"/>
        <v/>
      </c>
      <c r="Q496" s="158"/>
      <c r="R496" s="158"/>
      <c r="S496" s="158"/>
      <c r="T496" s="158"/>
      <c r="U496" s="147"/>
      <c r="V496" s="147"/>
    </row>
    <row r="497" spans="1:28" ht="15.75" customHeight="1" thickTop="1">
      <c r="A497" s="136" t="str">
        <f>F492&amp;"m04"</f>
        <v>FGCm04</v>
      </c>
      <c r="B497" s="146" t="str">
        <f>IF($F$1="de",headings!$C$9,IF($F$1="fr",headings!$B$9,headings!$A$9))</f>
        <v>April</v>
      </c>
      <c r="C497" s="293">
        <v>6610</v>
      </c>
      <c r="D497" s="473">
        <v>-1</v>
      </c>
      <c r="E497" s="657" t="str">
        <f t="shared" si="68"/>
        <v/>
      </c>
      <c r="F497" s="293">
        <v>66.84</v>
      </c>
      <c r="G497" s="473">
        <v>-1</v>
      </c>
      <c r="H497" s="657" t="str">
        <f t="shared" si="69"/>
        <v/>
      </c>
      <c r="I497" s="653">
        <v>-1</v>
      </c>
      <c r="J497" s="664">
        <v>-1</v>
      </c>
      <c r="K497" s="293">
        <v>60.87</v>
      </c>
      <c r="L497" s="473">
        <v>-1</v>
      </c>
      <c r="M497" s="657" t="str">
        <f t="shared" si="70"/>
        <v/>
      </c>
      <c r="N497" s="293">
        <v>3.64</v>
      </c>
      <c r="O497" s="473">
        <v>-1</v>
      </c>
      <c r="P497" s="657" t="str">
        <f t="shared" si="71"/>
        <v/>
      </c>
      <c r="Q497" s="158"/>
      <c r="R497" s="158"/>
      <c r="S497" s="158"/>
      <c r="T497" s="158"/>
      <c r="U497" s="147"/>
      <c r="V497" s="147"/>
    </row>
    <row r="498" spans="1:28" ht="15.75" customHeight="1">
      <c r="A498" s="136" t="str">
        <f>F492&amp;"m05"</f>
        <v>FGCm05</v>
      </c>
      <c r="B498" s="146" t="str">
        <f>IF($F$1="de",headings!$C$10,IF($F$1="fr",headings!$B$10,headings!$A$10))</f>
        <v>May</v>
      </c>
      <c r="C498" s="752">
        <v>7624</v>
      </c>
      <c r="D498" s="473">
        <v>-1</v>
      </c>
      <c r="E498" s="657" t="str">
        <f t="shared" si="68"/>
        <v/>
      </c>
      <c r="F498" s="752">
        <v>77.11</v>
      </c>
      <c r="G498" s="473">
        <v>-1</v>
      </c>
      <c r="H498" s="657" t="str">
        <f t="shared" si="69"/>
        <v/>
      </c>
      <c r="I498" s="653">
        <v>-1</v>
      </c>
      <c r="J498" s="664">
        <v>-1</v>
      </c>
      <c r="K498" s="752">
        <v>67.34</v>
      </c>
      <c r="L498" s="473">
        <v>-1</v>
      </c>
      <c r="M498" s="657" t="str">
        <f t="shared" si="70"/>
        <v/>
      </c>
      <c r="N498" s="752">
        <v>4.26</v>
      </c>
      <c r="O498" s="473">
        <v>-1</v>
      </c>
      <c r="P498" s="657" t="str">
        <f t="shared" si="71"/>
        <v/>
      </c>
      <c r="Q498" s="158"/>
      <c r="R498" s="158"/>
      <c r="S498" s="158"/>
      <c r="T498" s="158"/>
      <c r="U498" s="147"/>
      <c r="V498" s="147"/>
    </row>
    <row r="499" spans="1:28" ht="15.75" customHeight="1" thickBot="1">
      <c r="A499" s="136" t="str">
        <f>F492&amp;"m06"</f>
        <v>FGCm06</v>
      </c>
      <c r="B499" s="146" t="str">
        <f>IF($F$1="de",headings!$C$11,IF($F$1="fr",headings!$B$11,headings!$A$11))</f>
        <v>June</v>
      </c>
      <c r="C499" s="753">
        <v>6655</v>
      </c>
      <c r="D499" s="655">
        <v>-1</v>
      </c>
      <c r="E499" s="658" t="str">
        <f t="shared" si="68"/>
        <v/>
      </c>
      <c r="F499" s="753">
        <v>66.45</v>
      </c>
      <c r="G499" s="655">
        <v>-1</v>
      </c>
      <c r="H499" s="658" t="str">
        <f t="shared" si="69"/>
        <v/>
      </c>
      <c r="I499" s="654">
        <v>-1</v>
      </c>
      <c r="J499" s="665">
        <v>-1</v>
      </c>
      <c r="K499" s="753">
        <v>71.680000000000007</v>
      </c>
      <c r="L499" s="655">
        <v>-1</v>
      </c>
      <c r="M499" s="658" t="str">
        <f t="shared" si="70"/>
        <v/>
      </c>
      <c r="N499" s="753">
        <v>4.51</v>
      </c>
      <c r="O499" s="655">
        <v>-1</v>
      </c>
      <c r="P499" s="658" t="str">
        <f t="shared" si="71"/>
        <v/>
      </c>
      <c r="Q499" s="158"/>
      <c r="R499" s="158"/>
      <c r="S499" s="158"/>
      <c r="T499" s="158"/>
      <c r="U499" s="147"/>
      <c r="V499" s="147"/>
    </row>
    <row r="500" spans="1:28" ht="15.75" customHeight="1" thickTop="1">
      <c r="A500" s="136" t="str">
        <f>F492&amp;"m07"</f>
        <v>FGCm07</v>
      </c>
      <c r="B500" s="146" t="str">
        <f>IF($F$1="de",headings!$C$12,IF($F$1="fr",headings!$B$12,headings!$A$12))</f>
        <v>July</v>
      </c>
      <c r="C500" s="293">
        <v>6140</v>
      </c>
      <c r="D500" s="473">
        <v>-1</v>
      </c>
      <c r="E500" s="657" t="str">
        <f t="shared" si="68"/>
        <v/>
      </c>
      <c r="F500" s="293">
        <v>61.54</v>
      </c>
      <c r="G500" s="473">
        <v>-1</v>
      </c>
      <c r="H500" s="657" t="str">
        <f t="shared" si="69"/>
        <v/>
      </c>
      <c r="I500" s="653">
        <v>-1</v>
      </c>
      <c r="J500" s="664">
        <v>-1</v>
      </c>
      <c r="K500" s="293">
        <v>72.400000000000006</v>
      </c>
      <c r="L500" s="473">
        <v>-1</v>
      </c>
      <c r="M500" s="657" t="str">
        <f t="shared" si="70"/>
        <v/>
      </c>
      <c r="N500" s="293">
        <v>4.53</v>
      </c>
      <c r="O500" s="473">
        <v>-1</v>
      </c>
      <c r="P500" s="657" t="str">
        <f t="shared" si="71"/>
        <v/>
      </c>
      <c r="Q500" s="158"/>
      <c r="R500" s="158"/>
      <c r="S500" s="158"/>
      <c r="T500" s="158"/>
      <c r="U500" s="147"/>
      <c r="V500" s="147"/>
    </row>
    <row r="501" spans="1:28" ht="15.75" customHeight="1">
      <c r="A501" s="136" t="str">
        <f>F492&amp;"m08"</f>
        <v>FGCm08</v>
      </c>
      <c r="B501" s="146" t="str">
        <f>IF($F$1="de",headings!$C$13,IF($F$1="fr",headings!$B$13,headings!$A$13))</f>
        <v>August</v>
      </c>
      <c r="C501" s="752">
        <v>4240</v>
      </c>
      <c r="D501" s="473">
        <v>-1</v>
      </c>
      <c r="E501" s="657" t="str">
        <f t="shared" si="68"/>
        <v/>
      </c>
      <c r="F501" s="752">
        <v>43.04</v>
      </c>
      <c r="G501" s="473">
        <v>-1</v>
      </c>
      <c r="H501" s="657" t="str">
        <f t="shared" si="69"/>
        <v/>
      </c>
      <c r="I501" s="653">
        <v>-1</v>
      </c>
      <c r="J501" s="664">
        <v>-1</v>
      </c>
      <c r="K501" s="752">
        <v>70.010000000000005</v>
      </c>
      <c r="L501" s="473">
        <v>-1</v>
      </c>
      <c r="M501" s="657" t="str">
        <f t="shared" si="70"/>
        <v/>
      </c>
      <c r="N501" s="752">
        <v>4.75</v>
      </c>
      <c r="O501" s="473">
        <v>-1</v>
      </c>
      <c r="P501" s="657" t="str">
        <f t="shared" si="71"/>
        <v/>
      </c>
      <c r="Q501" s="158"/>
      <c r="R501" s="158"/>
      <c r="S501" s="158"/>
      <c r="T501" s="158"/>
      <c r="U501" s="147"/>
      <c r="V501" s="147"/>
    </row>
    <row r="502" spans="1:28" ht="15.75" customHeight="1" thickBot="1">
      <c r="A502" s="136" t="str">
        <f>F492&amp;"m09"</f>
        <v>FGCm09</v>
      </c>
      <c r="B502" s="146" t="str">
        <f>IF($F$1="de",headings!$C$14,IF($F$1="fr",headings!$B$14,headings!$A$14))</f>
        <v>September</v>
      </c>
      <c r="C502" s="753">
        <v>7008</v>
      </c>
      <c r="D502" s="655">
        <v>-1</v>
      </c>
      <c r="E502" s="658" t="str">
        <f t="shared" si="68"/>
        <v/>
      </c>
      <c r="F502" s="753">
        <v>70.92</v>
      </c>
      <c r="G502" s="655">
        <v>-1</v>
      </c>
      <c r="H502" s="658" t="str">
        <f t="shared" si="69"/>
        <v/>
      </c>
      <c r="I502" s="654">
        <v>-1</v>
      </c>
      <c r="J502" s="665">
        <v>-1</v>
      </c>
      <c r="K502" s="753">
        <v>80.52</v>
      </c>
      <c r="L502" s="655">
        <v>-1</v>
      </c>
      <c r="M502" s="658" t="str">
        <f t="shared" si="70"/>
        <v/>
      </c>
      <c r="N502" s="753">
        <v>5.0599999999999996</v>
      </c>
      <c r="O502" s="655">
        <v>-1</v>
      </c>
      <c r="P502" s="658" t="str">
        <f t="shared" si="71"/>
        <v/>
      </c>
      <c r="Q502" s="158"/>
      <c r="R502" s="158"/>
      <c r="S502" s="158"/>
      <c r="T502" s="158"/>
      <c r="U502" s="147"/>
      <c r="V502" s="147"/>
    </row>
    <row r="503" spans="1:28" ht="15.75" customHeight="1" thickTop="1">
      <c r="A503" s="136" t="str">
        <f>F492&amp;"m10"</f>
        <v>FGCm10</v>
      </c>
      <c r="B503" s="146" t="str">
        <f>IF($F$1="de",headings!$C$15,IF($F$1="fr",headings!$B$15,headings!$A$15))</f>
        <v>October</v>
      </c>
      <c r="C503" s="752">
        <v>7306</v>
      </c>
      <c r="D503" s="473">
        <v>-1</v>
      </c>
      <c r="E503" s="657" t="str">
        <f>IF(C503&lt;0.001,"",IF(D503=-1,"",D503/C503*100-100))</f>
        <v/>
      </c>
      <c r="F503" s="752">
        <v>75.64</v>
      </c>
      <c r="G503" s="473">
        <v>-1</v>
      </c>
      <c r="H503" s="657" t="str">
        <f>IF(F503&lt;0.001,"",IF(G503=-1,"",G503/F503*100-100))</f>
        <v/>
      </c>
      <c r="I503" s="653">
        <v>-1</v>
      </c>
      <c r="J503" s="664">
        <v>-1</v>
      </c>
      <c r="K503" s="752">
        <v>62.28</v>
      </c>
      <c r="L503" s="473">
        <v>-1</v>
      </c>
      <c r="M503" s="657" t="str">
        <f>IF(K503&lt;0.001,"",IF(L503=-1,"",L503/K503*100-100))</f>
        <v/>
      </c>
      <c r="N503" s="752">
        <v>3.67</v>
      </c>
      <c r="O503" s="473">
        <v>-1</v>
      </c>
      <c r="P503" s="657" t="str">
        <f>IF(N503&lt;0.001,"",IF(O503=-1,"",O503/N503*100-100))</f>
        <v/>
      </c>
      <c r="Q503" s="158"/>
      <c r="R503" s="158"/>
      <c r="S503" s="158"/>
      <c r="T503" s="158"/>
      <c r="U503" s="147"/>
      <c r="V503" s="147"/>
      <c r="X503" s="137"/>
    </row>
    <row r="504" spans="1:28" ht="15.75" customHeight="1">
      <c r="A504" s="136" t="str">
        <f>F492&amp;"m11"</f>
        <v>FGCm11</v>
      </c>
      <c r="B504" s="146" t="str">
        <f>IF($F$1="de",headings!$C$16,IF($F$1="fr",headings!$B$16,headings!$A$16))</f>
        <v>November</v>
      </c>
      <c r="C504" s="752">
        <v>7430</v>
      </c>
      <c r="D504" s="473">
        <v>-1</v>
      </c>
      <c r="E504" s="657" t="str">
        <f>IF(C504&lt;0.001,"",IF(D504=-1,"",D504/C504*100-100))</f>
        <v/>
      </c>
      <c r="F504" s="752">
        <v>76.03</v>
      </c>
      <c r="G504" s="473">
        <v>-1</v>
      </c>
      <c r="H504" s="657" t="str">
        <f>IF(F504&lt;0.001,"",IF(G504=-1,"",G504/F504*100-100))</f>
        <v/>
      </c>
      <c r="I504" s="653">
        <v>-1</v>
      </c>
      <c r="J504" s="664">
        <v>-1</v>
      </c>
      <c r="K504" s="752">
        <v>51.65</v>
      </c>
      <c r="L504" s="473">
        <v>-1</v>
      </c>
      <c r="M504" s="657" t="str">
        <f>IF(K504&lt;0.001,"",IF(L504=-1,"",L504/K504*100-100))</f>
        <v/>
      </c>
      <c r="N504" s="752">
        <v>3.25</v>
      </c>
      <c r="O504" s="473">
        <v>-1</v>
      </c>
      <c r="P504" s="657" t="str">
        <f>IF(N504&lt;0.001,"",IF(O504=-1,"",O504/N504*100-100))</f>
        <v/>
      </c>
      <c r="Q504" s="158"/>
      <c r="R504" s="158"/>
      <c r="S504" s="158"/>
      <c r="T504" s="158"/>
      <c r="U504" s="147"/>
      <c r="V504" s="147"/>
      <c r="X504" s="137"/>
    </row>
    <row r="505" spans="1:28" ht="15.75" customHeight="1" thickBot="1">
      <c r="A505" s="136" t="str">
        <f>F492&amp;"m12"</f>
        <v>FGCm12</v>
      </c>
      <c r="B505" s="146" t="str">
        <f>IF($F$1="de",headings!$C$17,IF($F$1="fr",headings!$B$17,headings!$A$17))</f>
        <v>December</v>
      </c>
      <c r="C505" s="753">
        <v>6431</v>
      </c>
      <c r="D505" s="655">
        <v>-1</v>
      </c>
      <c r="E505" s="658" t="str">
        <f>IF(C505&lt;0.001,"",IF(D505=-1,"",D505/C505*100-100))</f>
        <v/>
      </c>
      <c r="F505" s="753">
        <v>64.44</v>
      </c>
      <c r="G505" s="655">
        <v>-1</v>
      </c>
      <c r="H505" s="658" t="str">
        <f>IF(F505&lt;0.001,"",IF(G505=-1,"",G505/F505*100-100))</f>
        <v/>
      </c>
      <c r="I505" s="654">
        <v>-1</v>
      </c>
      <c r="J505" s="665">
        <v>-1</v>
      </c>
      <c r="K505" s="753">
        <v>56.24</v>
      </c>
      <c r="L505" s="655">
        <v>-1</v>
      </c>
      <c r="M505" s="658" t="str">
        <f>IF(K505&lt;0.001,"",IF(L505=-1,"",L505/K505*100-100))</f>
        <v/>
      </c>
      <c r="N505" s="753">
        <v>3.5</v>
      </c>
      <c r="O505" s="655">
        <v>-1</v>
      </c>
      <c r="P505" s="658" t="str">
        <f>IF(N505&lt;0.001,"",IF(O505=-1,"",O505/N505*100-100))</f>
        <v/>
      </c>
      <c r="Q505" s="158"/>
      <c r="R505" s="158"/>
      <c r="S505" s="158"/>
      <c r="T505" s="158"/>
      <c r="U505" s="147"/>
      <c r="V505" s="147"/>
      <c r="X505" s="137"/>
    </row>
    <row r="506" spans="1:28" ht="14.4" thickTop="1" thickBot="1">
      <c r="B506" s="146"/>
      <c r="C506" s="146"/>
      <c r="D506" s="146"/>
      <c r="E506" s="146"/>
      <c r="F506" s="146"/>
      <c r="G506" s="146"/>
      <c r="H506" s="146"/>
      <c r="I506" s="146"/>
      <c r="J506" s="146"/>
      <c r="K506" s="146"/>
      <c r="L506" s="146"/>
      <c r="M506" s="146"/>
      <c r="N506" s="146"/>
      <c r="O506" s="146"/>
      <c r="P506" s="146"/>
      <c r="Q506" s="158"/>
      <c r="R506" s="158"/>
      <c r="S506" s="158"/>
      <c r="T506" s="158"/>
      <c r="U506" s="147"/>
      <c r="V506" s="147"/>
      <c r="X506" s="137"/>
    </row>
    <row r="507" spans="1:28" s="137" customFormat="1" ht="15.75" customHeight="1" thickTop="1">
      <c r="A507" s="137" t="str">
        <f>F492&amp;"q1"</f>
        <v>FGCq1</v>
      </c>
      <c r="B507" s="146" t="str">
        <f>IF($F$1="de",headings!$C$31,IF($F$1="fr",headings!$B$31,headings!$A$31))</f>
        <v>Quarter 1</v>
      </c>
      <c r="C507" s="319">
        <f>IF(C496=-1,"-1",C494+C495+C496)</f>
        <v>21020</v>
      </c>
      <c r="D507" s="320" t="str">
        <f>IF(D496=-1,"-1",D494+D495+D496)</f>
        <v>-1</v>
      </c>
      <c r="E507" s="666" t="str">
        <f>IF(C496+C497+C498&lt;=0,"",IF(D496=-1,"",D507/C507*100-100))</f>
        <v/>
      </c>
      <c r="F507" s="319">
        <f>IF(F496=-1,"-1",F494+F495+F496)</f>
        <v>210.63000000000002</v>
      </c>
      <c r="G507" s="334" t="str">
        <f>IF(G496=-1,"-1",G494+G495+G496)</f>
        <v>-1</v>
      </c>
      <c r="H507" s="666" t="str">
        <f>IF(F496+F497+F498&lt;=0,"",IF(G496=-1,"",G507/F507*100-100))</f>
        <v/>
      </c>
      <c r="I507" s="320" t="str">
        <f>IF(I496=-1,"-1",I494+I495+I496)</f>
        <v>-1</v>
      </c>
      <c r="J507" s="321" t="str">
        <f>IF(J496=-1,"-1",J494+J495+J496)</f>
        <v>-1</v>
      </c>
      <c r="K507" s="319">
        <f>IF(K496=-1,"-1",K494+K495+K496)</f>
        <v>191.25</v>
      </c>
      <c r="L507" s="320" t="str">
        <f>IF(L496=-1,"-1",L494+L495+L496)</f>
        <v>-1</v>
      </c>
      <c r="M507" s="666" t="str">
        <f>IF(K496+K497+K498&lt;=0,"",IF(L496=-1,"",L507/K507*100-100))</f>
        <v/>
      </c>
      <c r="N507" s="319">
        <f>IF(N496=-1,"-1",N494+N495+N496)</f>
        <v>11.600000000000001</v>
      </c>
      <c r="O507" s="334" t="str">
        <f>IF(O496=-1,"-1",O494+O495+O496)</f>
        <v>-1</v>
      </c>
      <c r="P507" s="666" t="str">
        <f>IF(N496+N497+N498&lt;=0,"",IF(O496=-1,"",O507/N507*100-100))</f>
        <v/>
      </c>
      <c r="Q507" s="158"/>
      <c r="R507" s="158"/>
      <c r="S507" s="158"/>
      <c r="T507" s="158"/>
      <c r="U507" s="147"/>
      <c r="V507" s="147"/>
      <c r="X507" s="136"/>
      <c r="AA507" s="244"/>
      <c r="AB507" s="244"/>
    </row>
    <row r="508" spans="1:28" s="137" customFormat="1" ht="15.75" customHeight="1">
      <c r="A508" s="137" t="str">
        <f>F492&amp;"q2"</f>
        <v>FGCq2</v>
      </c>
      <c r="B508" s="146" t="str">
        <f>IF($F$1="de",headings!$C$32,IF($F$1="fr",headings!$B$32,headings!$A$32))</f>
        <v>Quarter 2</v>
      </c>
      <c r="C508" s="322">
        <f>IF(C499=-1,"-1",C497+C498+C499)</f>
        <v>20889</v>
      </c>
      <c r="D508" s="323" t="str">
        <f>IF(D499=-1,"-1",D497+D498+D499)</f>
        <v>-1</v>
      </c>
      <c r="E508" s="667" t="str">
        <f>IF(C497+C498+C499&lt;=0,"",IF(D499=-1,"",D508/C508*100-100))</f>
        <v/>
      </c>
      <c r="F508" s="322">
        <f>IF(F499=-1,"-1",F497+F498+F499)</f>
        <v>210.39999999999998</v>
      </c>
      <c r="G508" s="335" t="str">
        <f>IF(G499=-1,"-1",G497+G498+G499)</f>
        <v>-1</v>
      </c>
      <c r="H508" s="667" t="str">
        <f>IF(F497+F498+F499&lt;=0,"",IF(G499=-1,"",G508/F508*100-100))</f>
        <v/>
      </c>
      <c r="I508" s="323" t="str">
        <f>IF(I499=-1,"-1",I497+I498+I499)</f>
        <v>-1</v>
      </c>
      <c r="J508" s="324" t="str">
        <f>IF(J499=-1,"-1",J497+J498+J499)</f>
        <v>-1</v>
      </c>
      <c r="K508" s="322">
        <f>IF(K499=-1,"-1",K497+K498+K499)</f>
        <v>199.89000000000001</v>
      </c>
      <c r="L508" s="323" t="str">
        <f>IF(L499=-1,"-1",L497+L498+L499)</f>
        <v>-1</v>
      </c>
      <c r="M508" s="667" t="str">
        <f>IF(K497+K498+K499&lt;=0,"",IF(L499=-1,"",L508/K508*100-100))</f>
        <v/>
      </c>
      <c r="N508" s="322">
        <f>IF(N499=-1,"-1",N497+N498+N499)</f>
        <v>12.41</v>
      </c>
      <c r="O508" s="335" t="str">
        <f>IF(O499=-1,"-1",O497+O498+O499)</f>
        <v>-1</v>
      </c>
      <c r="P508" s="667" t="str">
        <f>IF(N497+N498+N499&lt;=0,"",IF(O499=-1,"",O508/N508*100-100))</f>
        <v/>
      </c>
      <c r="Q508" s="158"/>
      <c r="R508" s="158"/>
      <c r="S508" s="158"/>
      <c r="T508" s="158"/>
      <c r="U508" s="147"/>
      <c r="V508" s="147"/>
      <c r="X508" s="138"/>
      <c r="AA508" s="244"/>
      <c r="AB508" s="244"/>
    </row>
    <row r="509" spans="1:28" s="137" customFormat="1" ht="15.75" customHeight="1">
      <c r="A509" s="137" t="str">
        <f>F492&amp;"q3"</f>
        <v>FGCq3</v>
      </c>
      <c r="B509" s="146" t="str">
        <f>IF($F$1="de",headings!$C$33,IF($F$1="fr",headings!$B$33,headings!$A$33))</f>
        <v>Quarter 3</v>
      </c>
      <c r="C509" s="322">
        <f>IF(C502=-1,"-1",C500+C501+C502)</f>
        <v>17388</v>
      </c>
      <c r="D509" s="323" t="str">
        <f>IF(D502=-1,"-1",D500+D501+D502)</f>
        <v>-1</v>
      </c>
      <c r="E509" s="667" t="str">
        <f>IF(C500+C501+C502&lt;=0,"",IF(D502=-1,"",D509/C509*100-100))</f>
        <v/>
      </c>
      <c r="F509" s="322">
        <f>IF(F502=-1,"-1",F500+F501+F502)</f>
        <v>175.5</v>
      </c>
      <c r="G509" s="323" t="str">
        <f>IF(G502=-1,"-1",G500+G501+G502)</f>
        <v>-1</v>
      </c>
      <c r="H509" s="667" t="str">
        <f>IF(F500+F501+F502&lt;=0,"",IF(G502=-1,"",G509/F509*100-100))</f>
        <v/>
      </c>
      <c r="I509" s="323" t="str">
        <f>IF(I502=-1,"-1",I500+I501+I502)</f>
        <v>-1</v>
      </c>
      <c r="J509" s="324" t="str">
        <f>IF(J502=-1,"-1",J500+J501+J502)</f>
        <v>-1</v>
      </c>
      <c r="K509" s="322">
        <f>IF(K502=-1,"-1",K500+K501+K502)</f>
        <v>222.93</v>
      </c>
      <c r="L509" s="323" t="str">
        <f>IF(L502=-1,"-1",L500+L501+L502)</f>
        <v>-1</v>
      </c>
      <c r="M509" s="667" t="str">
        <f>IF(K500+K501+K502&lt;=0,"",IF(L502=-1,"",L509/K509*100-100))</f>
        <v/>
      </c>
      <c r="N509" s="322">
        <f>IF(N502=-1,"-1",N500+N501+N502)</f>
        <v>14.34</v>
      </c>
      <c r="O509" s="323" t="str">
        <f>IF(O502=-1,"-1",O500+O501+O502)</f>
        <v>-1</v>
      </c>
      <c r="P509" s="667" t="str">
        <f>IF(N500+N501+N502&lt;=0,"",IF(O502=-1,"",O509/N509*100-100))</f>
        <v/>
      </c>
      <c r="Q509" s="158"/>
      <c r="R509" s="158"/>
      <c r="S509" s="158"/>
      <c r="T509" s="158"/>
      <c r="U509" s="147"/>
      <c r="V509" s="147"/>
      <c r="X509" s="136"/>
      <c r="AA509" s="244"/>
      <c r="AB509" s="244"/>
    </row>
    <row r="510" spans="1:28" s="137" customFormat="1" ht="15.75" customHeight="1" thickBot="1">
      <c r="A510" s="137" t="str">
        <f>F492&amp;"q4"</f>
        <v>FGCq4</v>
      </c>
      <c r="B510" s="146" t="str">
        <f>IF($F$1="de",headings!$C$34,IF($F$1="fr",headings!$B$34,headings!$A$34))</f>
        <v>Quarter 4</v>
      </c>
      <c r="C510" s="325">
        <f>IF(C505=-1,"-1",C503+C504+C505)</f>
        <v>21167</v>
      </c>
      <c r="D510" s="326" t="str">
        <f>IF(D505=-1,"-1",D503+D504+D505)</f>
        <v>-1</v>
      </c>
      <c r="E510" s="668" t="str">
        <f>IF(C503+C504+C505&lt;=0,"",IF(D505=-1,"",D510/C510*100-100))</f>
        <v/>
      </c>
      <c r="F510" s="325">
        <f>IF(F505=-1,"-1",F503+F504+F505)</f>
        <v>216.11</v>
      </c>
      <c r="G510" s="326" t="str">
        <f>IF(G505=-1,"-1",G503+G504+G505)</f>
        <v>-1</v>
      </c>
      <c r="H510" s="668" t="str">
        <f>IF(F503+F504+F505&lt;=0,"",IF(G505=-1,"",G510/F510*100-100))</f>
        <v/>
      </c>
      <c r="I510" s="326" t="str">
        <f>IF(I505=-1,"-1",I503+I504+I505)</f>
        <v>-1</v>
      </c>
      <c r="J510" s="327" t="str">
        <f>IF(J505=-1,"-1",J503+J504+J505)</f>
        <v>-1</v>
      </c>
      <c r="K510" s="325">
        <f>IF(K505=-1,"-1",K503+K504+K505)</f>
        <v>170.17000000000002</v>
      </c>
      <c r="L510" s="326" t="str">
        <f>IF(L505=-1,"-1",L503+L504+L505)</f>
        <v>-1</v>
      </c>
      <c r="M510" s="668" t="str">
        <f>IF(K503+K504+K505&lt;=0,"",IF(L505=-1,"",L510/K510*100-100))</f>
        <v/>
      </c>
      <c r="N510" s="325">
        <f>IF(N505=-1,"-1",N503+N504+N505)</f>
        <v>10.42</v>
      </c>
      <c r="O510" s="326" t="str">
        <f>IF(O505=-1,"-1",O503+O504+O505)</f>
        <v>-1</v>
      </c>
      <c r="P510" s="668" t="str">
        <f>IF(N503+N504+N505&lt;=0,"",IF(O505=-1,"",O510/N510*100-100))</f>
        <v/>
      </c>
      <c r="Q510" s="158"/>
      <c r="R510" s="158"/>
      <c r="S510" s="158"/>
      <c r="T510" s="158"/>
      <c r="U510" s="147"/>
      <c r="V510" s="147"/>
      <c r="X510" s="136"/>
      <c r="AA510" s="244"/>
      <c r="AB510" s="244"/>
    </row>
    <row r="511" spans="1:28" ht="14.4" thickTop="1" thickBot="1">
      <c r="B511" s="146"/>
      <c r="C511" s="146"/>
      <c r="D511" s="146"/>
      <c r="E511" s="146"/>
      <c r="F511" s="146"/>
      <c r="G511" s="146"/>
      <c r="H511" s="146"/>
      <c r="I511" s="146"/>
      <c r="J511" s="146"/>
      <c r="K511" s="146"/>
      <c r="L511" s="146"/>
      <c r="M511" s="146"/>
      <c r="N511" s="146"/>
      <c r="O511" s="146"/>
      <c r="P511" s="146"/>
      <c r="Q511" s="158"/>
      <c r="R511" s="158"/>
      <c r="S511" s="158"/>
      <c r="T511" s="158"/>
      <c r="U511" s="147"/>
      <c r="V511" s="147"/>
    </row>
    <row r="512" spans="1:28" s="138" customFormat="1" ht="15.75" customHeight="1" thickTop="1" thickBot="1">
      <c r="A512" s="138" t="str">
        <f>F492&amp;"y"</f>
        <v>FGCy</v>
      </c>
      <c r="B512" s="152" t="str">
        <f>IF($F$1="de",headings!$C$35,IF($F$1="fr",headings!$B$35,headings!$A$35))</f>
        <v>Full year</v>
      </c>
      <c r="C512" s="328">
        <f>IF(C505=-1,"-1",SUM(C507:C510))</f>
        <v>80464</v>
      </c>
      <c r="D512" s="414" t="str">
        <f>IF(D505=-1,"-1",SUM(D507:D510))</f>
        <v>-1</v>
      </c>
      <c r="E512" s="659" t="str">
        <f>IF(SUM(C494:C505)&lt;=0,"",IF(D505=-1,"",D512/C512*100-100))</f>
        <v/>
      </c>
      <c r="F512" s="328">
        <f>IF(F505=-1,"-1",SUM(F507:F510))</f>
        <v>812.64</v>
      </c>
      <c r="G512" s="414" t="str">
        <f>IF(G505=-1,"-1",SUM(G507:G510))</f>
        <v>-1</v>
      </c>
      <c r="H512" s="659" t="str">
        <f>IF(SUM(F494:F505)&lt;=0,"",IF(G505=-1,"",G512/F512*100-100))</f>
        <v/>
      </c>
      <c r="I512" s="329" t="str">
        <f>IF(I505=-1,"-1",SUM(I507:I510))</f>
        <v>-1</v>
      </c>
      <c r="J512" s="330" t="str">
        <f>IF(J505=-1,"-1",SUM(J507:J510))</f>
        <v>-1</v>
      </c>
      <c r="K512" s="328">
        <f>IF(K505=-1,"-1",SUM(K507:K510))</f>
        <v>784.24</v>
      </c>
      <c r="L512" s="414" t="str">
        <f>IF(L505=-1,"-1",SUM(L507:L510))</f>
        <v>-1</v>
      </c>
      <c r="M512" s="659" t="str">
        <f>IF(SUM(K494:K505)&lt;=0,"",IF(L505=-1,"",L512/K512*100-100))</f>
        <v/>
      </c>
      <c r="N512" s="328">
        <f>IF(N505=-1,"-1",SUM(N507:N510))</f>
        <v>48.77</v>
      </c>
      <c r="O512" s="414" t="str">
        <f>IF(O505=-1,"-1",SUM(O507:O510))</f>
        <v>-1</v>
      </c>
      <c r="P512" s="659" t="str">
        <f>IF(SUM(N494:N505)&lt;=0,"",IF(O505=-1,"",O512/N512*100-100))</f>
        <v/>
      </c>
      <c r="Q512" s="157"/>
      <c r="R512" s="157"/>
      <c r="S512" s="157"/>
      <c r="T512" s="157"/>
      <c r="U512" s="147"/>
      <c r="V512" s="147"/>
      <c r="X512" s="136"/>
    </row>
    <row r="513" spans="1:28" ht="13.8" thickTop="1">
      <c r="B513" s="147"/>
      <c r="C513" s="180"/>
      <c r="D513" s="180"/>
      <c r="E513" s="180"/>
      <c r="F513" s="180"/>
      <c r="G513" s="180"/>
      <c r="H513" s="180"/>
      <c r="I513" s="180"/>
      <c r="J513" s="180"/>
      <c r="K513" s="180"/>
      <c r="L513" s="180"/>
      <c r="M513" s="180"/>
      <c r="N513" s="180"/>
      <c r="O513" s="180"/>
      <c r="P513" s="180"/>
      <c r="Q513" s="180"/>
      <c r="R513" s="180"/>
      <c r="S513" s="180"/>
      <c r="T513" s="180"/>
      <c r="U513" s="147"/>
      <c r="V513" s="147"/>
    </row>
    <row r="514" spans="1:28">
      <c r="B514" s="147"/>
      <c r="C514" s="180"/>
      <c r="D514" s="180"/>
      <c r="E514" s="180"/>
      <c r="F514" s="180"/>
      <c r="G514" s="180"/>
      <c r="H514" s="180"/>
      <c r="I514" s="180"/>
      <c r="J514" s="180"/>
      <c r="K514" s="180"/>
      <c r="L514" s="180"/>
      <c r="M514" s="180"/>
      <c r="N514" s="180"/>
      <c r="O514" s="180"/>
      <c r="P514" s="180"/>
      <c r="Q514" s="180"/>
      <c r="R514" s="180"/>
      <c r="S514" s="180"/>
      <c r="T514" s="180"/>
      <c r="U514" s="147"/>
      <c r="V514" s="147"/>
    </row>
    <row r="515" spans="1:28">
      <c r="B515" s="152" t="str">
        <f>IF($F$1="de",headings!$C$37,IF($F$1="fr",headings!$B$37,headings!$A$37))</f>
        <v>Comments</v>
      </c>
      <c r="C515" s="1021"/>
      <c r="D515" s="1022"/>
      <c r="E515" s="1022"/>
      <c r="F515" s="1022"/>
      <c r="G515" s="1022"/>
      <c r="H515" s="1022"/>
      <c r="I515" s="1022"/>
      <c r="J515" s="1022"/>
      <c r="K515" s="1022"/>
      <c r="L515" s="1022"/>
      <c r="M515" s="1022"/>
      <c r="N515" s="1022"/>
      <c r="O515" s="1022"/>
      <c r="P515" s="1022"/>
      <c r="Q515" s="1022"/>
      <c r="R515" s="1022"/>
      <c r="S515" s="1022"/>
      <c r="T515" s="1023"/>
      <c r="U515" s="147"/>
      <c r="V515" s="147"/>
    </row>
    <row r="516" spans="1:28">
      <c r="B516" s="151"/>
      <c r="C516" s="1024"/>
      <c r="D516" s="1025"/>
      <c r="E516" s="1025"/>
      <c r="F516" s="1025"/>
      <c r="G516" s="1025"/>
      <c r="H516" s="1025"/>
      <c r="I516" s="1025"/>
      <c r="J516" s="1025"/>
      <c r="K516" s="1025"/>
      <c r="L516" s="1025"/>
      <c r="M516" s="1025"/>
      <c r="N516" s="1025"/>
      <c r="O516" s="1025"/>
      <c r="P516" s="1025"/>
      <c r="Q516" s="1025"/>
      <c r="R516" s="1025"/>
      <c r="S516" s="1025"/>
      <c r="T516" s="1026"/>
      <c r="U516" s="147"/>
      <c r="V516" s="147"/>
    </row>
    <row r="517" spans="1:28">
      <c r="B517" s="151"/>
      <c r="C517" s="1024"/>
      <c r="D517" s="1025"/>
      <c r="E517" s="1025"/>
      <c r="F517" s="1025"/>
      <c r="G517" s="1025"/>
      <c r="H517" s="1025"/>
      <c r="I517" s="1025"/>
      <c r="J517" s="1025"/>
      <c r="K517" s="1025"/>
      <c r="L517" s="1025"/>
      <c r="M517" s="1025"/>
      <c r="N517" s="1025"/>
      <c r="O517" s="1025"/>
      <c r="P517" s="1025"/>
      <c r="Q517" s="1025"/>
      <c r="R517" s="1025"/>
      <c r="S517" s="1025"/>
      <c r="T517" s="1026"/>
      <c r="U517" s="147"/>
      <c r="V517" s="147"/>
      <c r="X517" s="141"/>
    </row>
    <row r="518" spans="1:28">
      <c r="B518" s="151"/>
      <c r="C518" s="1027"/>
      <c r="D518" s="1028"/>
      <c r="E518" s="1028"/>
      <c r="F518" s="1028"/>
      <c r="G518" s="1028"/>
      <c r="H518" s="1028"/>
      <c r="I518" s="1028"/>
      <c r="J518" s="1028"/>
      <c r="K518" s="1028"/>
      <c r="L518" s="1028"/>
      <c r="M518" s="1028"/>
      <c r="N518" s="1028"/>
      <c r="O518" s="1028"/>
      <c r="P518" s="1028"/>
      <c r="Q518" s="1028"/>
      <c r="R518" s="1028"/>
      <c r="S518" s="1028"/>
      <c r="T518" s="1029"/>
      <c r="U518" s="147"/>
      <c r="V518" s="147"/>
      <c r="X518" s="131"/>
    </row>
    <row r="519" spans="1:28">
      <c r="B519" s="151"/>
      <c r="C519" s="180"/>
      <c r="D519" s="180"/>
      <c r="E519" s="180"/>
      <c r="F519" s="180"/>
      <c r="G519" s="180"/>
      <c r="H519" s="180"/>
      <c r="I519" s="180"/>
      <c r="J519" s="180"/>
      <c r="K519" s="180"/>
      <c r="L519" s="180"/>
      <c r="M519" s="180"/>
      <c r="N519" s="180"/>
      <c r="O519" s="180"/>
      <c r="P519" s="180"/>
      <c r="Q519" s="180"/>
      <c r="R519" s="180"/>
      <c r="S519" s="180"/>
      <c r="T519" s="180"/>
      <c r="U519" s="147"/>
      <c r="V519" s="147"/>
    </row>
    <row r="520" spans="1:28">
      <c r="A520" s="142"/>
      <c r="B520" s="143"/>
      <c r="C520" s="181"/>
      <c r="D520" s="181"/>
      <c r="E520" s="181"/>
      <c r="F520" s="181"/>
      <c r="G520" s="181"/>
      <c r="H520" s="181"/>
      <c r="I520" s="181"/>
      <c r="J520" s="181"/>
      <c r="K520" s="181"/>
      <c r="L520" s="181"/>
      <c r="M520" s="181"/>
      <c r="N520" s="181"/>
      <c r="O520" s="181"/>
      <c r="P520" s="181"/>
      <c r="Q520" s="181"/>
      <c r="R520" s="181"/>
      <c r="S520" s="181"/>
      <c r="T520" s="181"/>
      <c r="U520" s="142"/>
      <c r="V520" s="142"/>
    </row>
    <row r="521" spans="1:28" s="141" customFormat="1" ht="6.75" customHeight="1">
      <c r="B521" s="146"/>
      <c r="C521" s="154"/>
      <c r="D521" s="154"/>
      <c r="E521" s="155"/>
      <c r="F521" s="154"/>
      <c r="G521" s="154"/>
      <c r="H521" s="155"/>
      <c r="I521" s="154"/>
      <c r="J521" s="154"/>
      <c r="K521" s="155"/>
      <c r="L521" s="154"/>
      <c r="M521" s="154"/>
      <c r="N521" s="155"/>
      <c r="O521" s="154"/>
      <c r="P521" s="154"/>
      <c r="Q521" s="155"/>
      <c r="R521" s="154"/>
      <c r="S521" s="154"/>
      <c r="T521" s="155"/>
      <c r="U521" s="147"/>
      <c r="V521" s="147"/>
      <c r="X521" s="136"/>
      <c r="AA521" s="239"/>
      <c r="AB521" s="239"/>
    </row>
    <row r="522" spans="1:28" s="131" customFormat="1" ht="17.399999999999999">
      <c r="B522" s="150" t="str">
        <f>IF($F$1="de",headings!$C$3,IF($F$1="fr",headings!$B$3,headings!$A$3))</f>
        <v>Railway Operator:</v>
      </c>
      <c r="C522" s="156"/>
      <c r="D522" s="156"/>
      <c r="E522" s="156"/>
      <c r="F522" s="1020" t="s">
        <v>327</v>
      </c>
      <c r="G522" s="1020"/>
      <c r="H522" s="1020"/>
      <c r="I522" s="1020"/>
      <c r="J522" s="1020"/>
      <c r="K522" s="157"/>
      <c r="L522" s="157"/>
      <c r="M522" s="157"/>
      <c r="N522" s="157"/>
      <c r="O522" s="157"/>
      <c r="P522" s="157"/>
      <c r="Q522" s="158"/>
      <c r="R522" s="158"/>
      <c r="S522" s="158"/>
      <c r="T522" s="158"/>
      <c r="U522" s="147"/>
      <c r="V522" s="147"/>
      <c r="X522" s="136"/>
      <c r="AA522" s="243"/>
      <c r="AB522" s="243"/>
    </row>
    <row r="523" spans="1:28" ht="6.75" customHeight="1">
      <c r="B523" s="146"/>
      <c r="C523" s="157"/>
      <c r="D523" s="157"/>
      <c r="E523" s="180"/>
      <c r="F523" s="180"/>
      <c r="G523" s="180"/>
      <c r="H523" s="180"/>
      <c r="I523" s="180"/>
      <c r="J523" s="180"/>
      <c r="K523" s="157"/>
      <c r="L523" s="157"/>
      <c r="M523" s="157"/>
      <c r="N523" s="157"/>
      <c r="O523" s="157"/>
      <c r="P523" s="157"/>
      <c r="Q523" s="157"/>
      <c r="R523" s="157"/>
      <c r="S523" s="157"/>
      <c r="T523" s="160"/>
      <c r="U523" s="147"/>
      <c r="V523" s="147"/>
    </row>
    <row r="524" spans="1:28" ht="15.75" customHeight="1">
      <c r="A524" s="136" t="str">
        <f>F522&amp;"m01"</f>
        <v>MONTECARGOm01</v>
      </c>
      <c r="B524" s="146" t="str">
        <f>IF($F$1="de",headings!$C$6,IF($F$1="fr",headings!$B$6,headings!$A$6))</f>
        <v>January</v>
      </c>
      <c r="C524" s="157"/>
      <c r="D524" s="157"/>
      <c r="E524" s="180"/>
      <c r="F524" s="180"/>
      <c r="G524" s="180"/>
      <c r="H524" s="180"/>
      <c r="I524" s="180"/>
      <c r="J524" s="180"/>
      <c r="K524" s="727">
        <v>-1</v>
      </c>
      <c r="L524" s="728">
        <v>-1</v>
      </c>
      <c r="M524" s="695" t="str">
        <f>IF(K524&lt;0.001,"",IF(L524=-1,"",L524/K524*100-100))</f>
        <v/>
      </c>
      <c r="N524" s="727">
        <v>-1</v>
      </c>
      <c r="O524" s="728">
        <v>-1</v>
      </c>
      <c r="P524" s="695" t="str">
        <f>IF(N524&lt;0.001,"",IF(O524=-1,"",O524/N524*100-100))</f>
        <v/>
      </c>
      <c r="Q524" s="727">
        <v>-1</v>
      </c>
      <c r="R524" s="728">
        <v>-1</v>
      </c>
      <c r="S524" s="695" t="str">
        <f>IF(Q524&lt;0.001,"",IF(R524=-1,"",R524/Q524*100-100))</f>
        <v/>
      </c>
      <c r="T524" s="727">
        <v>-1</v>
      </c>
      <c r="U524" s="728">
        <v>-1</v>
      </c>
      <c r="V524" s="695" t="str">
        <f>IF(T524&lt;0.001,"",IF(U524=-1,"",U524/T524*100-100))</f>
        <v/>
      </c>
    </row>
    <row r="525" spans="1:28" ht="15.75" customHeight="1">
      <c r="A525" s="136" t="str">
        <f>F522&amp;"m02"</f>
        <v>MONTECARGOm02</v>
      </c>
      <c r="B525" s="146" t="str">
        <f>IF($F$1="de",headings!$C$7,IF($F$1="fr",headings!$B$7,headings!$A$7))</f>
        <v>February</v>
      </c>
      <c r="C525" s="157"/>
      <c r="D525" s="157"/>
      <c r="E525" s="180"/>
      <c r="F525" s="180"/>
      <c r="G525" s="180"/>
      <c r="H525" s="180"/>
      <c r="I525" s="180"/>
      <c r="J525" s="180"/>
      <c r="K525" s="729">
        <v>-1</v>
      </c>
      <c r="L525" s="166">
        <v>-1</v>
      </c>
      <c r="M525" s="697" t="str">
        <f>IF(K525&lt;0.001,"",IF(L525=-1,"",L525/K525*100-100))</f>
        <v/>
      </c>
      <c r="N525" s="729">
        <v>-1</v>
      </c>
      <c r="O525" s="166">
        <v>-1</v>
      </c>
      <c r="P525" s="697" t="str">
        <f>IF(N525&lt;0.001,"",IF(O525=-1,"",O525/N525*100-100))</f>
        <v/>
      </c>
      <c r="Q525" s="729">
        <v>-1</v>
      </c>
      <c r="R525" s="166">
        <v>-1</v>
      </c>
      <c r="S525" s="697" t="str">
        <f>IF(Q525&lt;0.001,"",IF(R525=-1,"",R525/Q525*100-100))</f>
        <v/>
      </c>
      <c r="T525" s="729">
        <v>-1</v>
      </c>
      <c r="U525" s="166">
        <v>-1</v>
      </c>
      <c r="V525" s="697" t="str">
        <f>IF(T525&lt;0.001,"",IF(U525=-1,"",U525/T525*100-100))</f>
        <v/>
      </c>
    </row>
    <row r="526" spans="1:28" ht="15.75" customHeight="1">
      <c r="A526" s="136" t="str">
        <f>F522&amp;"m03"</f>
        <v>MONTECARGOm03</v>
      </c>
      <c r="B526" s="146" t="str">
        <f>IF($F$1="de",headings!$C$8,IF($F$1="fr",headings!$B$8,headings!$A$8))</f>
        <v>March</v>
      </c>
      <c r="C526" s="157"/>
      <c r="D526" s="157"/>
      <c r="E526" s="180"/>
      <c r="F526" s="180"/>
      <c r="G526" s="180"/>
      <c r="H526" s="180"/>
      <c r="I526" s="180"/>
      <c r="J526" s="180"/>
      <c r="K526" s="729">
        <v>-1</v>
      </c>
      <c r="L526" s="166">
        <v>-1</v>
      </c>
      <c r="M526" s="697" t="str">
        <f>IF(K526&lt;0.001,"",IF(L526=-1,"",L526/K526*100-100))</f>
        <v/>
      </c>
      <c r="N526" s="729">
        <v>-1</v>
      </c>
      <c r="O526" s="166">
        <v>-1</v>
      </c>
      <c r="P526" s="697" t="str">
        <f>IF(N526&lt;0.001,"",IF(O526=-1,"",O526/N526*100-100))</f>
        <v/>
      </c>
      <c r="Q526" s="729">
        <v>-1</v>
      </c>
      <c r="R526" s="166">
        <v>-1</v>
      </c>
      <c r="S526" s="697" t="str">
        <f>IF(Q526&lt;0.001,"",IF(R526=-1,"",R526/Q526*100-100))</f>
        <v/>
      </c>
      <c r="T526" s="729">
        <v>-1</v>
      </c>
      <c r="U526" s="166">
        <v>-1</v>
      </c>
      <c r="V526" s="697" t="str">
        <f>IF(T526&lt;0.001,"",IF(U526=-1,"",U526/T526*100-100))</f>
        <v/>
      </c>
    </row>
    <row r="527" spans="1:28" ht="15.75" customHeight="1">
      <c r="A527" s="136" t="str">
        <f>F522&amp;"m04"</f>
        <v>MONTECARGOm04</v>
      </c>
      <c r="B527" s="146" t="str">
        <f>IF($F$1="de",headings!$C$9,IF($F$1="fr",headings!$B$9,headings!$A$9))</f>
        <v>April</v>
      </c>
      <c r="C527" s="157"/>
      <c r="D527" s="157"/>
      <c r="E527" s="180"/>
      <c r="F527" s="180"/>
      <c r="G527" s="180"/>
      <c r="H527" s="180"/>
      <c r="I527" s="180"/>
      <c r="J527" s="180"/>
      <c r="K527" s="727">
        <v>-1</v>
      </c>
      <c r="L527" s="728">
        <v>-1</v>
      </c>
      <c r="M527" s="695" t="str">
        <f t="shared" ref="M527:M535" si="72">IF(K527&lt;0.001,"",IF(L527=-1,"",L527/K527*100-100))</f>
        <v/>
      </c>
      <c r="N527" s="727">
        <v>-1</v>
      </c>
      <c r="O527" s="728">
        <v>-1</v>
      </c>
      <c r="P527" s="695" t="str">
        <f t="shared" ref="P527:P535" si="73">IF(N527&lt;0.001,"",IF(O527=-1,"",O527/N527*100-100))</f>
        <v/>
      </c>
      <c r="Q527" s="727">
        <v>-1</v>
      </c>
      <c r="R527" s="728">
        <v>-1</v>
      </c>
      <c r="S527" s="695" t="str">
        <f t="shared" ref="S527:S535" si="74">IF(Q527&lt;0.001,"",IF(R527=-1,"",R527/Q527*100-100))</f>
        <v/>
      </c>
      <c r="T527" s="727">
        <v>-1</v>
      </c>
      <c r="U527" s="728">
        <v>-1</v>
      </c>
      <c r="V527" s="695" t="str">
        <f t="shared" ref="V527:V535" si="75">IF(T527&lt;0.001,"",IF(U527=-1,"",U527/T527*100-100))</f>
        <v/>
      </c>
    </row>
    <row r="528" spans="1:28" ht="15.75" customHeight="1">
      <c r="A528" s="136" t="str">
        <f>F522&amp;"m05"</f>
        <v>MONTECARGOm05</v>
      </c>
      <c r="B528" s="146" t="str">
        <f>IF($F$1="de",headings!$C$10,IF($F$1="fr",headings!$B$10,headings!$A$10))</f>
        <v>May</v>
      </c>
      <c r="C528" s="157"/>
      <c r="D528" s="157"/>
      <c r="E528" s="180"/>
      <c r="F528" s="180"/>
      <c r="G528" s="180"/>
      <c r="H528" s="180"/>
      <c r="I528" s="180"/>
      <c r="J528" s="180"/>
      <c r="K528" s="729">
        <v>-1</v>
      </c>
      <c r="L528" s="166">
        <v>-1</v>
      </c>
      <c r="M528" s="697" t="str">
        <f t="shared" si="72"/>
        <v/>
      </c>
      <c r="N528" s="729">
        <v>-1</v>
      </c>
      <c r="O528" s="166">
        <v>-1</v>
      </c>
      <c r="P528" s="697" t="str">
        <f t="shared" si="73"/>
        <v/>
      </c>
      <c r="Q528" s="729">
        <v>-1</v>
      </c>
      <c r="R528" s="166">
        <v>-1</v>
      </c>
      <c r="S528" s="697" t="str">
        <f t="shared" si="74"/>
        <v/>
      </c>
      <c r="T528" s="729">
        <v>-1</v>
      </c>
      <c r="U528" s="166">
        <v>-1</v>
      </c>
      <c r="V528" s="697" t="str">
        <f t="shared" si="75"/>
        <v/>
      </c>
    </row>
    <row r="529" spans="1:28" ht="15.75" customHeight="1">
      <c r="A529" s="136" t="str">
        <f>F522&amp;"m06"</f>
        <v>MONTECARGOm06</v>
      </c>
      <c r="B529" s="146" t="str">
        <f>IF($F$1="de",headings!$C$11,IF($F$1="fr",headings!$B$11,headings!$A$11))</f>
        <v>June</v>
      </c>
      <c r="C529" s="157"/>
      <c r="D529" s="157"/>
      <c r="E529" s="180"/>
      <c r="F529" s="180"/>
      <c r="G529" s="180"/>
      <c r="H529" s="180"/>
      <c r="I529" s="180"/>
      <c r="J529" s="180"/>
      <c r="K529" s="729">
        <v>-1</v>
      </c>
      <c r="L529" s="166">
        <v>-1</v>
      </c>
      <c r="M529" s="697" t="str">
        <f t="shared" si="72"/>
        <v/>
      </c>
      <c r="N529" s="729">
        <v>-1</v>
      </c>
      <c r="O529" s="166">
        <v>-1</v>
      </c>
      <c r="P529" s="697" t="str">
        <f t="shared" si="73"/>
        <v/>
      </c>
      <c r="Q529" s="729">
        <v>-1</v>
      </c>
      <c r="R529" s="166">
        <v>-1</v>
      </c>
      <c r="S529" s="697" t="str">
        <f t="shared" si="74"/>
        <v/>
      </c>
      <c r="T529" s="729">
        <v>-1</v>
      </c>
      <c r="U529" s="166">
        <v>-1</v>
      </c>
      <c r="V529" s="697" t="str">
        <f t="shared" si="75"/>
        <v/>
      </c>
    </row>
    <row r="530" spans="1:28" ht="15.75" customHeight="1">
      <c r="A530" s="136" t="str">
        <f>F522&amp;"m07"</f>
        <v>MONTECARGOm07</v>
      </c>
      <c r="B530" s="146" t="str">
        <f>IF($F$1="de",headings!$C$12,IF($F$1="fr",headings!$B$12,headings!$A$12))</f>
        <v>July</v>
      </c>
      <c r="C530" s="157"/>
      <c r="D530" s="157"/>
      <c r="E530" s="180"/>
      <c r="F530" s="180"/>
      <c r="G530" s="180"/>
      <c r="H530" s="180"/>
      <c r="I530" s="180"/>
      <c r="J530" s="180"/>
      <c r="K530" s="727">
        <v>-1</v>
      </c>
      <c r="L530" s="728">
        <v>-1</v>
      </c>
      <c r="M530" s="695" t="str">
        <f t="shared" si="72"/>
        <v/>
      </c>
      <c r="N530" s="727">
        <v>-1</v>
      </c>
      <c r="O530" s="728">
        <v>-1</v>
      </c>
      <c r="P530" s="695" t="str">
        <f t="shared" si="73"/>
        <v/>
      </c>
      <c r="Q530" s="727">
        <v>-1</v>
      </c>
      <c r="R530" s="728">
        <v>-1</v>
      </c>
      <c r="S530" s="695" t="str">
        <f t="shared" si="74"/>
        <v/>
      </c>
      <c r="T530" s="727">
        <v>-1</v>
      </c>
      <c r="U530" s="728">
        <v>-1</v>
      </c>
      <c r="V530" s="695" t="str">
        <f t="shared" si="75"/>
        <v/>
      </c>
    </row>
    <row r="531" spans="1:28" ht="15.75" customHeight="1">
      <c r="A531" s="136" t="str">
        <f>F522&amp;"m08"</f>
        <v>MONTECARGOm08</v>
      </c>
      <c r="B531" s="146" t="str">
        <f>IF($F$1="de",headings!$C$13,IF($F$1="fr",headings!$B$13,headings!$A$13))</f>
        <v>August</v>
      </c>
      <c r="C531" s="157"/>
      <c r="D531" s="157"/>
      <c r="E531" s="180"/>
      <c r="F531" s="180"/>
      <c r="G531" s="180"/>
      <c r="H531" s="180"/>
      <c r="I531" s="180"/>
      <c r="J531" s="180"/>
      <c r="K531" s="729">
        <v>-1</v>
      </c>
      <c r="L531" s="166">
        <v>-1</v>
      </c>
      <c r="M531" s="697" t="str">
        <f t="shared" si="72"/>
        <v/>
      </c>
      <c r="N531" s="729">
        <v>-1</v>
      </c>
      <c r="O531" s="166">
        <v>-1</v>
      </c>
      <c r="P531" s="697" t="str">
        <f t="shared" si="73"/>
        <v/>
      </c>
      <c r="Q531" s="729">
        <v>-1</v>
      </c>
      <c r="R531" s="166">
        <v>-1</v>
      </c>
      <c r="S531" s="697" t="str">
        <f t="shared" si="74"/>
        <v/>
      </c>
      <c r="T531" s="729">
        <v>-1</v>
      </c>
      <c r="U531" s="166">
        <v>-1</v>
      </c>
      <c r="V531" s="697" t="str">
        <f t="shared" si="75"/>
        <v/>
      </c>
    </row>
    <row r="532" spans="1:28" ht="15.75" customHeight="1">
      <c r="A532" s="136" t="str">
        <f>F522&amp;"m09"</f>
        <v>MONTECARGOm09</v>
      </c>
      <c r="B532" s="146" t="str">
        <f>IF($F$1="de",headings!$C$14,IF($F$1="fr",headings!$B$14,headings!$A$14))</f>
        <v>September</v>
      </c>
      <c r="C532" s="157"/>
      <c r="D532" s="157"/>
      <c r="E532" s="180"/>
      <c r="F532" s="180"/>
      <c r="G532" s="180"/>
      <c r="H532" s="180"/>
      <c r="I532" s="180"/>
      <c r="J532" s="180"/>
      <c r="K532" s="730">
        <v>-1</v>
      </c>
      <c r="L532" s="731">
        <v>-1</v>
      </c>
      <c r="M532" s="703" t="str">
        <f t="shared" si="72"/>
        <v/>
      </c>
      <c r="N532" s="730">
        <v>-1</v>
      </c>
      <c r="O532" s="731">
        <v>-1</v>
      </c>
      <c r="P532" s="703" t="str">
        <f t="shared" si="73"/>
        <v/>
      </c>
      <c r="Q532" s="730">
        <v>-1</v>
      </c>
      <c r="R532" s="731">
        <v>-1</v>
      </c>
      <c r="S532" s="703" t="str">
        <f t="shared" si="74"/>
        <v/>
      </c>
      <c r="T532" s="730">
        <v>-1</v>
      </c>
      <c r="U532" s="731">
        <v>-1</v>
      </c>
      <c r="V532" s="703" t="str">
        <f t="shared" si="75"/>
        <v/>
      </c>
    </row>
    <row r="533" spans="1:28" ht="15.75" customHeight="1">
      <c r="A533" s="136" t="str">
        <f>F522&amp;"m10"</f>
        <v>MONTECARGOm10</v>
      </c>
      <c r="B533" s="146" t="str">
        <f>IF($F$1="de",headings!$C$15,IF($F$1="fr",headings!$B$15,headings!$A$15))</f>
        <v>October</v>
      </c>
      <c r="C533" s="157"/>
      <c r="D533" s="157"/>
      <c r="E533" s="180"/>
      <c r="F533" s="180"/>
      <c r="G533" s="180"/>
      <c r="H533" s="180"/>
      <c r="I533" s="180"/>
      <c r="J533" s="180"/>
      <c r="K533" s="729">
        <v>-1</v>
      </c>
      <c r="L533" s="166">
        <v>-1</v>
      </c>
      <c r="M533" s="697" t="str">
        <f t="shared" si="72"/>
        <v/>
      </c>
      <c r="N533" s="729">
        <v>-1</v>
      </c>
      <c r="O533" s="166">
        <v>-1</v>
      </c>
      <c r="P533" s="697" t="str">
        <f t="shared" si="73"/>
        <v/>
      </c>
      <c r="Q533" s="729">
        <v>-1</v>
      </c>
      <c r="R533" s="166">
        <v>-1</v>
      </c>
      <c r="S533" s="697" t="str">
        <f t="shared" si="74"/>
        <v/>
      </c>
      <c r="T533" s="729">
        <v>-1</v>
      </c>
      <c r="U533" s="166">
        <v>-1</v>
      </c>
      <c r="V533" s="697" t="str">
        <f t="shared" si="75"/>
        <v/>
      </c>
      <c r="X533" s="137"/>
    </row>
    <row r="534" spans="1:28" ht="15.75" customHeight="1">
      <c r="A534" s="136" t="str">
        <f>F522&amp;"m11"</f>
        <v>MONTECARGOm11</v>
      </c>
      <c r="B534" s="146" t="str">
        <f>IF($F$1="de",headings!$C$16,IF($F$1="fr",headings!$B$16,headings!$A$16))</f>
        <v>November</v>
      </c>
      <c r="C534" s="157"/>
      <c r="D534" s="157"/>
      <c r="E534" s="180"/>
      <c r="F534" s="180"/>
      <c r="G534" s="180"/>
      <c r="H534" s="180"/>
      <c r="I534" s="180"/>
      <c r="J534" s="180"/>
      <c r="K534" s="729">
        <v>-1</v>
      </c>
      <c r="L534" s="166">
        <v>-1</v>
      </c>
      <c r="M534" s="697" t="str">
        <f t="shared" si="72"/>
        <v/>
      </c>
      <c r="N534" s="729">
        <v>-1</v>
      </c>
      <c r="O534" s="166">
        <v>-1</v>
      </c>
      <c r="P534" s="697" t="str">
        <f t="shared" si="73"/>
        <v/>
      </c>
      <c r="Q534" s="729">
        <v>-1</v>
      </c>
      <c r="R534" s="166">
        <v>-1</v>
      </c>
      <c r="S534" s="697" t="str">
        <f t="shared" si="74"/>
        <v/>
      </c>
      <c r="T534" s="729">
        <v>-1</v>
      </c>
      <c r="U534" s="166">
        <v>-1</v>
      </c>
      <c r="V534" s="697" t="str">
        <f t="shared" si="75"/>
        <v/>
      </c>
      <c r="X534" s="137"/>
    </row>
    <row r="535" spans="1:28" ht="15.75" customHeight="1">
      <c r="A535" s="136" t="str">
        <f>F522&amp;"m12"</f>
        <v>MONTECARGOm12</v>
      </c>
      <c r="B535" s="146" t="str">
        <f>IF($F$1="de",headings!$C$17,IF($F$1="fr",headings!$B$17,headings!$A$17))</f>
        <v>December</v>
      </c>
      <c r="C535" s="157"/>
      <c r="D535" s="157"/>
      <c r="E535" s="180"/>
      <c r="F535" s="180"/>
      <c r="G535" s="180"/>
      <c r="H535" s="180"/>
      <c r="I535" s="180"/>
      <c r="J535" s="180"/>
      <c r="K535" s="730">
        <v>-1</v>
      </c>
      <c r="L535" s="731">
        <v>-1</v>
      </c>
      <c r="M535" s="703" t="str">
        <f t="shared" si="72"/>
        <v/>
      </c>
      <c r="N535" s="730">
        <v>-1</v>
      </c>
      <c r="O535" s="731">
        <v>-1</v>
      </c>
      <c r="P535" s="703" t="str">
        <f t="shared" si="73"/>
        <v/>
      </c>
      <c r="Q535" s="730">
        <v>-1</v>
      </c>
      <c r="R535" s="731">
        <v>-1</v>
      </c>
      <c r="S535" s="703" t="str">
        <f t="shared" si="74"/>
        <v/>
      </c>
      <c r="T535" s="730">
        <v>-1</v>
      </c>
      <c r="U535" s="731">
        <v>-1</v>
      </c>
      <c r="V535" s="703" t="str">
        <f t="shared" si="75"/>
        <v/>
      </c>
      <c r="X535" s="137"/>
    </row>
    <row r="536" spans="1:28">
      <c r="B536" s="146"/>
      <c r="C536" s="169"/>
      <c r="D536" s="169"/>
      <c r="E536" s="180"/>
      <c r="F536" s="180"/>
      <c r="G536" s="180"/>
      <c r="H536" s="180"/>
      <c r="I536" s="180"/>
      <c r="J536" s="180"/>
      <c r="K536" s="180"/>
      <c r="L536" s="146"/>
      <c r="M536" s="146"/>
      <c r="N536" s="180"/>
      <c r="O536" s="146"/>
      <c r="P536" s="146"/>
      <c r="Q536" s="180"/>
      <c r="R536" s="146"/>
      <c r="S536" s="146"/>
      <c r="T536" s="180"/>
      <c r="U536" s="146"/>
      <c r="V536" s="146"/>
      <c r="X536" s="137"/>
    </row>
    <row r="537" spans="1:28" s="137" customFormat="1" ht="15.75" customHeight="1">
      <c r="A537" s="137" t="str">
        <f>F522&amp;"q1"</f>
        <v>MONTECARGOq1</v>
      </c>
      <c r="B537" s="146" t="str">
        <f>IF($F$1="de",headings!$C$31,IF($F$1="fr",headings!$B$31,headings!$A$31))</f>
        <v>Quarter 1</v>
      </c>
      <c r="C537" s="157"/>
      <c r="D537" s="157"/>
      <c r="E537" s="180"/>
      <c r="F537" s="180"/>
      <c r="G537" s="180"/>
      <c r="H537" s="180"/>
      <c r="I537" s="180"/>
      <c r="J537" s="180"/>
      <c r="K537" s="792" t="str">
        <f>IF(K526=-1,"-1",K524+K525+K526)</f>
        <v>-1</v>
      </c>
      <c r="L537" s="705" t="s">
        <v>362</v>
      </c>
      <c r="M537" s="732" t="str">
        <f>IF(K526+K527+K528&lt;=0,"",IF(L526=-1,"",L537/K537*100-100))</f>
        <v/>
      </c>
      <c r="N537" s="792" t="str">
        <f>IF(N526=-1,"-1",N524+N525+N526)</f>
        <v>-1</v>
      </c>
      <c r="O537" s="705" t="s">
        <v>362</v>
      </c>
      <c r="P537" s="732" t="str">
        <f>IF(N526+N527+N528&lt;=0,"",IF(O526=-1,"",O537/N537*100-100))</f>
        <v/>
      </c>
      <c r="Q537" s="792" t="str">
        <f>IF(Q526=-1,"-1",Q524+Q525+Q526)</f>
        <v>-1</v>
      </c>
      <c r="R537" s="705" t="s">
        <v>362</v>
      </c>
      <c r="S537" s="732" t="str">
        <f>IF(Q526+Q527+Q528&lt;=0,"",IF(R526=-1,"",R537/Q537*100-100))</f>
        <v/>
      </c>
      <c r="T537" s="792" t="str">
        <f>IF(T526=-1,"-1",T524+T525+T526)</f>
        <v>-1</v>
      </c>
      <c r="U537" s="705" t="s">
        <v>362</v>
      </c>
      <c r="V537" s="733" t="str">
        <f>IF(T526+T527+T528&lt;=0,"",IF(U526=-1,"",U537/T537*100-100))</f>
        <v/>
      </c>
      <c r="X537" s="136"/>
      <c r="AA537" s="244"/>
      <c r="AB537" s="244"/>
    </row>
    <row r="538" spans="1:28" s="137" customFormat="1" ht="15.75" customHeight="1">
      <c r="A538" s="137" t="str">
        <f>F522&amp;"q2"</f>
        <v>MONTECARGOq2</v>
      </c>
      <c r="B538" s="146" t="str">
        <f>IF($F$1="de",headings!$C$32,IF($F$1="fr",headings!$B$32,headings!$A$32))</f>
        <v>Quarter 2</v>
      </c>
      <c r="C538" s="157"/>
      <c r="D538" s="157"/>
      <c r="E538" s="180"/>
      <c r="F538" s="180"/>
      <c r="G538" s="180"/>
      <c r="H538" s="180"/>
      <c r="I538" s="180"/>
      <c r="J538" s="180"/>
      <c r="K538" s="793" t="str">
        <f>IF(K529=-1,"-1",K527+K528+K529)</f>
        <v>-1</v>
      </c>
      <c r="L538" s="323" t="s">
        <v>362</v>
      </c>
      <c r="M538" s="342" t="str">
        <f>IF(K527+K528+K529&lt;=0,"",IF(L529=-1,"",L538/K538*100-100))</f>
        <v/>
      </c>
      <c r="N538" s="793" t="str">
        <f>IF(N529=-1,"-1",N527+N528+N529)</f>
        <v>-1</v>
      </c>
      <c r="O538" s="323" t="s">
        <v>362</v>
      </c>
      <c r="P538" s="342" t="str">
        <f>IF(N527+N528+N529&lt;=0,"",IF(O529=-1,"",O538/N538*100-100))</f>
        <v/>
      </c>
      <c r="Q538" s="793" t="str">
        <f>IF(Q529=-1,"-1",Q527+Q528+Q529)</f>
        <v>-1</v>
      </c>
      <c r="R538" s="323" t="s">
        <v>362</v>
      </c>
      <c r="S538" s="342" t="str">
        <f>IF(Q527+Q528+Q529&lt;=0,"",IF(R529=-1,"",R538/Q538*100-100))</f>
        <v/>
      </c>
      <c r="T538" s="793" t="str">
        <f>IF(T529=-1,"-1",T527+T528+T529)</f>
        <v>-1</v>
      </c>
      <c r="U538" s="323" t="s">
        <v>362</v>
      </c>
      <c r="V538" s="734" t="str">
        <f>IF(T527+T528+T529&lt;=0,"",IF(U529=-1,"",U538/T538*100-100))</f>
        <v/>
      </c>
      <c r="X538" s="138"/>
      <c r="AA538" s="244"/>
      <c r="AB538" s="244"/>
    </row>
    <row r="539" spans="1:28" s="137" customFormat="1" ht="15.75" customHeight="1">
      <c r="A539" s="137" t="str">
        <f>F522&amp;"q3"</f>
        <v>MONTECARGOq3</v>
      </c>
      <c r="B539" s="146" t="str">
        <f>IF($F$1="de",headings!$C$33,IF($F$1="fr",headings!$B$33,headings!$A$33))</f>
        <v>Quarter 3</v>
      </c>
      <c r="C539" s="157"/>
      <c r="D539" s="157"/>
      <c r="E539" s="180"/>
      <c r="F539" s="180"/>
      <c r="G539" s="180"/>
      <c r="H539" s="180"/>
      <c r="I539" s="180"/>
      <c r="J539" s="180"/>
      <c r="K539" s="793" t="str">
        <f>IF(K532=-1,"-1",K530+K531+K532)</f>
        <v>-1</v>
      </c>
      <c r="L539" s="323" t="s">
        <v>362</v>
      </c>
      <c r="M539" s="342" t="str">
        <f>IF(K530+K531+K532&lt;=0,"",IF(L532=-1,"",L539/K539*100-100))</f>
        <v/>
      </c>
      <c r="N539" s="793" t="str">
        <f>IF(N532=-1,"-1",N530+N531+N532)</f>
        <v>-1</v>
      </c>
      <c r="O539" s="323" t="s">
        <v>362</v>
      </c>
      <c r="P539" s="342" t="str">
        <f>IF(N530+N531+N532&lt;=0,"",IF(O532=-1,"",O539/N539*100-100))</f>
        <v/>
      </c>
      <c r="Q539" s="793" t="str">
        <f>IF(Q532=-1,"-1",Q530+Q531+Q532)</f>
        <v>-1</v>
      </c>
      <c r="R539" s="323" t="s">
        <v>362</v>
      </c>
      <c r="S539" s="342" t="str">
        <f>IF(Q530+Q531+Q532&lt;=0,"",IF(R532=-1,"",R539/Q539*100-100))</f>
        <v/>
      </c>
      <c r="T539" s="793" t="str">
        <f>IF(T532=-1,"-1",T530+T531+T532)</f>
        <v>-1</v>
      </c>
      <c r="U539" s="323" t="s">
        <v>362</v>
      </c>
      <c r="V539" s="734" t="str">
        <f>IF(T530+T531+T532&lt;=0,"",IF(U532=-1,"",U539/T539*100-100))</f>
        <v/>
      </c>
      <c r="X539" s="136"/>
      <c r="AA539" s="244"/>
      <c r="AB539" s="244"/>
    </row>
    <row r="540" spans="1:28" s="137" customFormat="1" ht="15.75" customHeight="1">
      <c r="A540" s="137" t="str">
        <f>F522&amp;"q4"</f>
        <v>MONTECARGOq4</v>
      </c>
      <c r="B540" s="146" t="str">
        <f>IF($F$1="de",headings!$C$34,IF($F$1="fr",headings!$B$34,headings!$A$34))</f>
        <v>Quarter 4</v>
      </c>
      <c r="C540" s="157"/>
      <c r="D540" s="157"/>
      <c r="E540" s="180"/>
      <c r="F540" s="180"/>
      <c r="G540" s="180"/>
      <c r="H540" s="180"/>
      <c r="I540" s="180"/>
      <c r="J540" s="180"/>
      <c r="K540" s="794" t="str">
        <f>IF(K535=-1,"-1",K533+K534+K535)</f>
        <v>-1</v>
      </c>
      <c r="L540" s="708" t="s">
        <v>362</v>
      </c>
      <c r="M540" s="735" t="str">
        <f>IF(K533+K534+K535&lt;=0,"",IF(L535=-1,"",L540/K540*100-100))</f>
        <v/>
      </c>
      <c r="N540" s="794" t="str">
        <f>IF(N535=-1,"-1",N533+N534+N535)</f>
        <v>-1</v>
      </c>
      <c r="O540" s="708" t="s">
        <v>362</v>
      </c>
      <c r="P540" s="735" t="str">
        <f>IF(N533+N534+N535&lt;=0,"",IF(O535=-1,"",O540/N540*100-100))</f>
        <v/>
      </c>
      <c r="Q540" s="794" t="str">
        <f>IF(Q535=-1,"-1",Q533+Q534+Q535)</f>
        <v>-1</v>
      </c>
      <c r="R540" s="708" t="s">
        <v>362</v>
      </c>
      <c r="S540" s="735" t="str">
        <f>IF(Q533+Q534+Q535&lt;=0,"",IF(R535=-1,"",R540/Q540*100-100))</f>
        <v/>
      </c>
      <c r="T540" s="794" t="str">
        <f>IF(T535=-1,"-1",T533+T534+T535)</f>
        <v>-1</v>
      </c>
      <c r="U540" s="708" t="s">
        <v>362</v>
      </c>
      <c r="V540" s="736" t="str">
        <f>IF(T533+T534+T535&lt;=0,"",IF(U535=-1,"",U540/T540*100-100))</f>
        <v/>
      </c>
      <c r="X540" s="136"/>
      <c r="AA540" s="244"/>
      <c r="AB540" s="244"/>
    </row>
    <row r="541" spans="1:28">
      <c r="B541" s="146"/>
      <c r="C541" s="157"/>
      <c r="D541" s="157"/>
      <c r="E541" s="180"/>
      <c r="F541" s="180"/>
      <c r="G541" s="180"/>
      <c r="H541" s="180"/>
      <c r="I541" s="180"/>
      <c r="J541" s="180"/>
      <c r="K541" s="180"/>
      <c r="L541" s="146"/>
      <c r="M541" s="146"/>
      <c r="N541" s="180"/>
      <c r="O541" s="146"/>
      <c r="P541" s="146"/>
      <c r="Q541" s="180"/>
      <c r="R541" s="146"/>
      <c r="S541" s="146"/>
      <c r="T541" s="180"/>
      <c r="U541" s="146"/>
      <c r="V541" s="146"/>
    </row>
    <row r="542" spans="1:28" s="138" customFormat="1" ht="15.75" customHeight="1">
      <c r="A542" s="138" t="str">
        <f>F522&amp;"y"</f>
        <v>MONTECARGOy</v>
      </c>
      <c r="B542" s="152" t="str">
        <f>IF($F$1="de",headings!$C$35,IF($F$1="fr",headings!$B$35,headings!$A$35))</f>
        <v>Full year</v>
      </c>
      <c r="C542" s="157"/>
      <c r="D542" s="157"/>
      <c r="E542" s="180"/>
      <c r="F542" s="180"/>
      <c r="G542" s="180"/>
      <c r="H542" s="180"/>
      <c r="I542" s="180"/>
      <c r="J542" s="180"/>
      <c r="K542" s="737" t="str">
        <f>IF(K535=-1,"-1",SUM(K537:K540))</f>
        <v>-1</v>
      </c>
      <c r="L542" s="722" t="s">
        <v>362</v>
      </c>
      <c r="M542" s="738" t="str">
        <f>IF(SUM(K524:K535)&lt;=0,"",IF(L535=-1,"",L542/K542*100-100))</f>
        <v/>
      </c>
      <c r="N542" s="739" t="str">
        <f>IF(N535=-1,"-1",SUM(N537:N540))</f>
        <v>-1</v>
      </c>
      <c r="O542" s="722" t="s">
        <v>362</v>
      </c>
      <c r="P542" s="738" t="str">
        <f>IF(SUM(N524:N535)&lt;=0,"",IF(O535=-1,"",O542/N542*100-100))</f>
        <v/>
      </c>
      <c r="Q542" s="739" t="str">
        <f>IF(Q535=-1,"-1",SUM(Q537:Q540))</f>
        <v>-1</v>
      </c>
      <c r="R542" s="722" t="s">
        <v>362</v>
      </c>
      <c r="S542" s="738" t="str">
        <f>IF(SUM(Q524:Q535)&lt;=0,"",IF(R535=-1,"",R542/Q542*100-100))</f>
        <v/>
      </c>
      <c r="T542" s="739" t="str">
        <f>IF(T535=-1,"-1",SUM(T537:T540))</f>
        <v>-1</v>
      </c>
      <c r="U542" s="722" t="s">
        <v>362</v>
      </c>
      <c r="V542" s="740" t="str">
        <f>IF(SUM(T524:T535)&lt;=0,"",IF(U535=-1,"",U542/T542*100-100))</f>
        <v/>
      </c>
      <c r="X542" s="136"/>
    </row>
    <row r="543" spans="1:28">
      <c r="B543" s="147"/>
      <c r="C543" s="180"/>
      <c r="D543" s="180"/>
      <c r="E543" s="180"/>
      <c r="F543" s="180"/>
      <c r="G543" s="180"/>
      <c r="H543" s="180"/>
      <c r="I543" s="180"/>
      <c r="J543" s="180"/>
      <c r="K543" s="180"/>
      <c r="L543" s="180"/>
      <c r="M543" s="180"/>
      <c r="N543" s="180"/>
      <c r="O543" s="180"/>
      <c r="P543" s="180"/>
      <c r="Q543" s="180"/>
      <c r="R543" s="180"/>
      <c r="S543" s="180"/>
      <c r="T543" s="180"/>
      <c r="U543" s="147"/>
      <c r="V543" s="147"/>
    </row>
    <row r="544" spans="1:28">
      <c r="B544" s="147"/>
      <c r="C544" s="180"/>
      <c r="D544" s="180"/>
      <c r="E544" s="180"/>
      <c r="F544" s="180"/>
      <c r="G544" s="180"/>
      <c r="H544" s="180"/>
      <c r="I544" s="180"/>
      <c r="J544" s="180"/>
      <c r="K544" s="180"/>
      <c r="L544" s="180"/>
      <c r="M544" s="180"/>
      <c r="N544" s="180"/>
      <c r="O544" s="180"/>
      <c r="P544" s="180"/>
      <c r="Q544" s="180"/>
      <c r="R544" s="180"/>
      <c r="S544" s="180"/>
      <c r="T544" s="180"/>
      <c r="U544" s="147"/>
      <c r="V544" s="147"/>
    </row>
    <row r="545" spans="1:28">
      <c r="B545" s="152" t="str">
        <f>IF($F$1="de",headings!$C$37,IF($F$1="fr",headings!$B$37,headings!$A$37))</f>
        <v>Comments</v>
      </c>
      <c r="C545" s="1021"/>
      <c r="D545" s="1022"/>
      <c r="E545" s="1022"/>
      <c r="F545" s="1022"/>
      <c r="G545" s="1022"/>
      <c r="H545" s="1022"/>
      <c r="I545" s="1022"/>
      <c r="J545" s="1022"/>
      <c r="K545" s="1022"/>
      <c r="L545" s="1022"/>
      <c r="M545" s="1022"/>
      <c r="N545" s="1022"/>
      <c r="O545" s="1022"/>
      <c r="P545" s="1022"/>
      <c r="Q545" s="1022"/>
      <c r="R545" s="1022"/>
      <c r="S545" s="1022"/>
      <c r="T545" s="1023"/>
      <c r="U545" s="147"/>
      <c r="V545" s="147"/>
    </row>
    <row r="546" spans="1:28">
      <c r="B546" s="151"/>
      <c r="C546" s="1024"/>
      <c r="D546" s="1025"/>
      <c r="E546" s="1025"/>
      <c r="F546" s="1025"/>
      <c r="G546" s="1025"/>
      <c r="H546" s="1025"/>
      <c r="I546" s="1025"/>
      <c r="J546" s="1025"/>
      <c r="K546" s="1025"/>
      <c r="L546" s="1025"/>
      <c r="M546" s="1025"/>
      <c r="N546" s="1025"/>
      <c r="O546" s="1025"/>
      <c r="P546" s="1025"/>
      <c r="Q546" s="1025"/>
      <c r="R546" s="1025"/>
      <c r="S546" s="1025"/>
      <c r="T546" s="1026"/>
      <c r="U546" s="147"/>
      <c r="V546" s="147"/>
    </row>
    <row r="547" spans="1:28">
      <c r="B547" s="151"/>
      <c r="C547" s="1024"/>
      <c r="D547" s="1025"/>
      <c r="E547" s="1025"/>
      <c r="F547" s="1025"/>
      <c r="G547" s="1025"/>
      <c r="H547" s="1025"/>
      <c r="I547" s="1025"/>
      <c r="J547" s="1025"/>
      <c r="K547" s="1025"/>
      <c r="L547" s="1025"/>
      <c r="M547" s="1025"/>
      <c r="N547" s="1025"/>
      <c r="O547" s="1025"/>
      <c r="P547" s="1025"/>
      <c r="Q547" s="1025"/>
      <c r="R547" s="1025"/>
      <c r="S547" s="1025"/>
      <c r="T547" s="1026"/>
      <c r="U547" s="147"/>
      <c r="V547" s="147"/>
      <c r="X547" s="141"/>
    </row>
    <row r="548" spans="1:28">
      <c r="B548" s="151"/>
      <c r="C548" s="1027"/>
      <c r="D548" s="1028"/>
      <c r="E548" s="1028"/>
      <c r="F548" s="1028"/>
      <c r="G548" s="1028"/>
      <c r="H548" s="1028"/>
      <c r="I548" s="1028"/>
      <c r="J548" s="1028"/>
      <c r="K548" s="1028"/>
      <c r="L548" s="1028"/>
      <c r="M548" s="1028"/>
      <c r="N548" s="1028"/>
      <c r="O548" s="1028"/>
      <c r="P548" s="1028"/>
      <c r="Q548" s="1028"/>
      <c r="R548" s="1028"/>
      <c r="S548" s="1028"/>
      <c r="T548" s="1029"/>
      <c r="U548" s="147"/>
      <c r="V548" s="147"/>
      <c r="X548" s="131"/>
    </row>
    <row r="549" spans="1:28">
      <c r="B549" s="151"/>
      <c r="C549" s="180"/>
      <c r="D549" s="180"/>
      <c r="E549" s="180"/>
      <c r="F549" s="180"/>
      <c r="G549" s="180"/>
      <c r="H549" s="180"/>
      <c r="I549" s="180"/>
      <c r="J549" s="180"/>
      <c r="K549" s="180"/>
      <c r="L549" s="180"/>
      <c r="M549" s="180"/>
      <c r="N549" s="180"/>
      <c r="O549" s="180"/>
      <c r="P549" s="180"/>
      <c r="Q549" s="180"/>
      <c r="R549" s="180"/>
      <c r="S549" s="180"/>
      <c r="T549" s="180"/>
      <c r="U549" s="147"/>
      <c r="V549" s="147"/>
    </row>
    <row r="550" spans="1:28">
      <c r="A550" s="142"/>
      <c r="B550" s="143"/>
      <c r="C550" s="181"/>
      <c r="D550" s="181"/>
      <c r="E550" s="181"/>
      <c r="F550" s="181"/>
      <c r="G550" s="181"/>
      <c r="H550" s="181"/>
      <c r="I550" s="181"/>
      <c r="J550" s="181"/>
      <c r="K550" s="181"/>
      <c r="L550" s="181"/>
      <c r="M550" s="181"/>
      <c r="N550" s="181"/>
      <c r="O550" s="181"/>
      <c r="P550" s="181"/>
      <c r="Q550" s="181"/>
      <c r="R550" s="181"/>
      <c r="S550" s="181"/>
      <c r="T550" s="181"/>
      <c r="U550" s="149"/>
      <c r="V550" s="149"/>
    </row>
    <row r="551" spans="1:28" s="141" customFormat="1" ht="6.75" customHeight="1">
      <c r="B551" s="146"/>
      <c r="C551" s="154"/>
      <c r="D551" s="154"/>
      <c r="E551" s="155"/>
      <c r="F551" s="154"/>
      <c r="G551" s="154"/>
      <c r="H551" s="155"/>
      <c r="I551" s="154"/>
      <c r="J551" s="154"/>
      <c r="K551" s="155"/>
      <c r="L551" s="154"/>
      <c r="M551" s="154"/>
      <c r="N551" s="155"/>
      <c r="O551" s="154"/>
      <c r="P551" s="154"/>
      <c r="Q551" s="155"/>
      <c r="R551" s="154"/>
      <c r="S551" s="154"/>
      <c r="T551" s="155"/>
      <c r="U551" s="149"/>
      <c r="V551" s="149"/>
      <c r="W551" s="136"/>
      <c r="X551" s="136"/>
      <c r="AA551" s="239"/>
      <c r="AB551" s="239"/>
    </row>
    <row r="552" spans="1:28" s="131" customFormat="1" ht="17.399999999999999">
      <c r="B552" s="150" t="str">
        <f>IF($F$1="de",headings!$C$3,IF($F$1="fr",headings!$B$3,headings!$A$3))</f>
        <v>Railway Operator:</v>
      </c>
      <c r="C552" s="156"/>
      <c r="D552" s="156"/>
      <c r="E552" s="156"/>
      <c r="F552" s="1134" t="s">
        <v>48</v>
      </c>
      <c r="G552" s="1134"/>
      <c r="H552" s="1134"/>
      <c r="I552" s="1134"/>
      <c r="J552" s="1134"/>
      <c r="K552" s="157"/>
      <c r="L552" s="157"/>
      <c r="M552" s="157"/>
      <c r="N552" s="157"/>
      <c r="O552" s="157"/>
      <c r="P552" s="157"/>
      <c r="Q552" s="157"/>
      <c r="R552" s="157"/>
      <c r="S552" s="157"/>
      <c r="T552" s="157"/>
      <c r="U552" s="157"/>
      <c r="V552" s="157"/>
      <c r="W552" s="136"/>
      <c r="X552" s="136"/>
      <c r="AA552" s="243"/>
      <c r="AB552" s="243"/>
    </row>
    <row r="553" spans="1:28" ht="6.75" customHeight="1" thickBot="1">
      <c r="B553" s="146"/>
      <c r="C553" s="157"/>
      <c r="D553" s="157"/>
      <c r="E553" s="159"/>
      <c r="F553" s="157"/>
      <c r="G553" s="157"/>
      <c r="H553" s="157"/>
      <c r="I553" s="157"/>
      <c r="J553" s="157"/>
      <c r="K553" s="157"/>
      <c r="L553" s="157"/>
      <c r="M553" s="157"/>
      <c r="N553" s="157"/>
      <c r="O553" s="157"/>
      <c r="P553" s="157"/>
      <c r="Q553" s="157"/>
      <c r="R553" s="157"/>
      <c r="S553" s="157"/>
      <c r="T553" s="160"/>
      <c r="U553" s="149"/>
      <c r="V553" s="149"/>
    </row>
    <row r="554" spans="1:28" ht="15.75" customHeight="1" thickTop="1">
      <c r="A554" s="136" t="str">
        <f>F552&amp;"m01"</f>
        <v>FSm01</v>
      </c>
      <c r="B554" s="146" t="str">
        <f>IF($F$1="de",headings!$C$6,IF($F$1="fr",headings!$B$6,headings!$A$6))</f>
        <v>January</v>
      </c>
      <c r="C554" s="413">
        <v>42450.076000000001</v>
      </c>
      <c r="D554" s="661">
        <v>42408.2</v>
      </c>
      <c r="E554" s="656">
        <f t="shared" ref="E554:E559" si="76">IF(C554&lt;0.001,"",IF(D554=-1,"",D554/C554*100-100))</f>
        <v>-9.8647644352865882E-2</v>
      </c>
      <c r="F554" s="413">
        <v>3081.7</v>
      </c>
      <c r="G554" s="661">
        <v>2954</v>
      </c>
      <c r="H554" s="656">
        <f t="shared" ref="H554:H559" si="77">IF(F554&lt;0.001,"",IF(G554=-1,"",G554/F554*100-100))</f>
        <v>-4.1438167245351565</v>
      </c>
      <c r="I554" s="662">
        <v>1567.2</v>
      </c>
      <c r="J554" s="663">
        <v>1386.7</v>
      </c>
      <c r="K554" s="413">
        <v>3159.3932300000001</v>
      </c>
      <c r="L554" s="661">
        <v>2984.4</v>
      </c>
      <c r="M554" s="656">
        <f t="shared" ref="M554:M559" si="78">IF(K554&lt;0.001,"",IF(L554=-1,"",L554/K554*100-100))</f>
        <v>-5.538823984882697</v>
      </c>
      <c r="N554" s="413">
        <v>876</v>
      </c>
      <c r="O554" s="661">
        <v>827</v>
      </c>
      <c r="P554" s="656">
        <f t="shared" ref="P554:P559" si="79">IF(N554&lt;0.001,"",IF(O554=-1,"",O554/N554*100-100))</f>
        <v>-5.5936073059360751</v>
      </c>
      <c r="Q554" s="413">
        <v>1830</v>
      </c>
      <c r="R554" s="661">
        <v>1569.3</v>
      </c>
      <c r="S554" s="656">
        <f t="shared" ref="S554:S559" si="80">IF(Q554&lt;0.001,"",IF(R554=-1,"",R554/Q554*100-100))</f>
        <v>-14.245901639344254</v>
      </c>
      <c r="T554" s="413">
        <v>392</v>
      </c>
      <c r="U554" s="661">
        <v>342.7</v>
      </c>
      <c r="V554" s="656">
        <f t="shared" ref="V554:V559" si="81">IF(T554&lt;0.001,"",IF(U554=-1,"",U554/T554*100-100))</f>
        <v>-12.576530612244895</v>
      </c>
    </row>
    <row r="555" spans="1:28" ht="15.75" customHeight="1">
      <c r="A555" s="136" t="str">
        <f>F552&amp;"m02"</f>
        <v>FSm02</v>
      </c>
      <c r="B555" s="146" t="str">
        <f>IF($F$1="de",headings!$C$7,IF($F$1="fr",headings!$B$7,headings!$A$7))</f>
        <v>February</v>
      </c>
      <c r="C555" s="411">
        <v>40615.574000000001</v>
      </c>
      <c r="D555" s="473">
        <v>37560.6</v>
      </c>
      <c r="E555" s="657">
        <f t="shared" si="76"/>
        <v>-7.5216812151909949</v>
      </c>
      <c r="F555" s="411">
        <v>2841.8</v>
      </c>
      <c r="G555" s="473">
        <v>2578</v>
      </c>
      <c r="H555" s="657">
        <f t="shared" si="77"/>
        <v>-9.2828488985853994</v>
      </c>
      <c r="I555" s="653">
        <v>1391</v>
      </c>
      <c r="J555" s="664">
        <v>1186.5999999999999</v>
      </c>
      <c r="K555" s="411">
        <v>3736.6074199999998</v>
      </c>
      <c r="L555" s="473">
        <v>3195.4</v>
      </c>
      <c r="M555" s="657">
        <f t="shared" si="78"/>
        <v>-14.483925100164782</v>
      </c>
      <c r="N555" s="411">
        <v>1011</v>
      </c>
      <c r="O555" s="473">
        <v>859</v>
      </c>
      <c r="P555" s="657">
        <f t="shared" si="79"/>
        <v>-15.034619188921866</v>
      </c>
      <c r="Q555" s="411">
        <v>2205</v>
      </c>
      <c r="R555" s="473">
        <v>1802.4</v>
      </c>
      <c r="S555" s="657">
        <f t="shared" si="80"/>
        <v>-18.258503401360542</v>
      </c>
      <c r="T555" s="411">
        <v>469</v>
      </c>
      <c r="U555" s="473">
        <v>385.5</v>
      </c>
      <c r="V555" s="657">
        <f t="shared" si="81"/>
        <v>-17.803837953091687</v>
      </c>
    </row>
    <row r="556" spans="1:28" ht="15.75" customHeight="1" thickBot="1">
      <c r="A556" s="136" t="str">
        <f>F552&amp;"m03"</f>
        <v>FSm03</v>
      </c>
      <c r="B556" s="146" t="str">
        <f>IF($F$1="de",headings!$C$8,IF($F$1="fr",headings!$B$8,headings!$A$8))</f>
        <v>March</v>
      </c>
      <c r="C556" s="411">
        <v>53641.767</v>
      </c>
      <c r="D556" s="655">
        <v>50804.1</v>
      </c>
      <c r="E556" s="658">
        <f t="shared" si="76"/>
        <v>-5.290032671742523</v>
      </c>
      <c r="F556" s="411">
        <v>3604.2</v>
      </c>
      <c r="G556" s="655">
        <v>3394</v>
      </c>
      <c r="H556" s="658">
        <f t="shared" si="77"/>
        <v>-5.8320847899672543</v>
      </c>
      <c r="I556" s="654">
        <v>1911.8</v>
      </c>
      <c r="J556" s="665">
        <v>1482.6</v>
      </c>
      <c r="K556" s="411">
        <v>4095.4469200000003</v>
      </c>
      <c r="L556" s="655">
        <v>3885.5</v>
      </c>
      <c r="M556" s="658">
        <f t="shared" si="78"/>
        <v>-5.1263494339221012</v>
      </c>
      <c r="N556" s="411">
        <v>1122</v>
      </c>
      <c r="O556" s="655">
        <v>1114</v>
      </c>
      <c r="P556" s="658">
        <f t="shared" si="79"/>
        <v>-0.71301247771835108</v>
      </c>
      <c r="Q556" s="411">
        <v>2488</v>
      </c>
      <c r="R556" s="655">
        <v>2059</v>
      </c>
      <c r="S556" s="658">
        <f t="shared" si="80"/>
        <v>-17.242765273311903</v>
      </c>
      <c r="T556" s="411">
        <v>534</v>
      </c>
      <c r="U556" s="655">
        <v>448</v>
      </c>
      <c r="V556" s="658">
        <f t="shared" si="81"/>
        <v>-16.104868913857672</v>
      </c>
    </row>
    <row r="557" spans="1:28" ht="15.75" customHeight="1" thickTop="1">
      <c r="A557" s="136" t="str">
        <f>F552&amp;"m04"</f>
        <v>FSm04</v>
      </c>
      <c r="B557" s="146" t="str">
        <f>IF($F$1="de",headings!$C$9,IF($F$1="fr",headings!$B$9,headings!$A$9))</f>
        <v>April</v>
      </c>
      <c r="C557" s="413">
        <v>52371.854000000007</v>
      </c>
      <c r="D557" s="473">
        <v>49382.1</v>
      </c>
      <c r="E557" s="657">
        <f t="shared" si="76"/>
        <v>-5.7087037629028856</v>
      </c>
      <c r="F557" s="413">
        <v>3659.9</v>
      </c>
      <c r="G557" s="473">
        <v>3447</v>
      </c>
      <c r="H557" s="657">
        <f t="shared" si="77"/>
        <v>-5.8170988278368299</v>
      </c>
      <c r="I557" s="653">
        <v>1865.5</v>
      </c>
      <c r="J557" s="664">
        <v>1581.6</v>
      </c>
      <c r="K557" s="413">
        <v>3633.08907</v>
      </c>
      <c r="L557" s="473">
        <v>3408.5</v>
      </c>
      <c r="M557" s="657">
        <f t="shared" si="78"/>
        <v>-6.1817661409550766</v>
      </c>
      <c r="N557" s="413">
        <v>1013</v>
      </c>
      <c r="O557" s="473">
        <v>946</v>
      </c>
      <c r="P557" s="657">
        <f t="shared" si="79"/>
        <v>-6.6140177690029702</v>
      </c>
      <c r="Q557" s="413">
        <v>2149</v>
      </c>
      <c r="R557" s="473">
        <v>1873.2</v>
      </c>
      <c r="S557" s="657">
        <f t="shared" si="80"/>
        <v>-12.833876221498357</v>
      </c>
      <c r="T557" s="413">
        <v>464</v>
      </c>
      <c r="U557" s="473">
        <v>404.2</v>
      </c>
      <c r="V557" s="657">
        <f t="shared" si="81"/>
        <v>-12.887931034482762</v>
      </c>
    </row>
    <row r="558" spans="1:28" ht="15.75" customHeight="1">
      <c r="A558" s="136" t="str">
        <f>F552&amp;"m05"</f>
        <v>FSm05</v>
      </c>
      <c r="B558" s="146" t="str">
        <f>IF($F$1="de",headings!$C$10,IF($F$1="fr",headings!$B$10,headings!$A$10))</f>
        <v>May</v>
      </c>
      <c r="C558" s="411">
        <v>47366.743000000002</v>
      </c>
      <c r="D558" s="473">
        <v>45537.7</v>
      </c>
      <c r="E558" s="657">
        <f t="shared" si="76"/>
        <v>-3.8614497940042156</v>
      </c>
      <c r="F558" s="411">
        <v>3525</v>
      </c>
      <c r="G558" s="473">
        <v>3285.9</v>
      </c>
      <c r="H558" s="657">
        <f t="shared" si="77"/>
        <v>-6.7829787234042556</v>
      </c>
      <c r="I558" s="653">
        <v>1681.2</v>
      </c>
      <c r="J558" s="664">
        <v>1604.7</v>
      </c>
      <c r="K558" s="411">
        <v>3975.4612900000002</v>
      </c>
      <c r="L558" s="473">
        <v>3802</v>
      </c>
      <c r="M558" s="657">
        <f t="shared" si="78"/>
        <v>-4.3632996864119917</v>
      </c>
      <c r="N558" s="411">
        <v>1077</v>
      </c>
      <c r="O558" s="473">
        <v>1095</v>
      </c>
      <c r="P558" s="657">
        <f t="shared" si="79"/>
        <v>1.6713091922005532</v>
      </c>
      <c r="Q558" s="411">
        <v>2383</v>
      </c>
      <c r="R558" s="473">
        <v>1991</v>
      </c>
      <c r="S558" s="657">
        <f t="shared" si="80"/>
        <v>-16.449853126311382</v>
      </c>
      <c r="T558" s="411">
        <v>498</v>
      </c>
      <c r="U558" s="473">
        <v>416</v>
      </c>
      <c r="V558" s="657">
        <f t="shared" si="81"/>
        <v>-16.46586345381526</v>
      </c>
    </row>
    <row r="559" spans="1:28" ht="15.75" customHeight="1" thickBot="1">
      <c r="A559" s="136" t="str">
        <f>F552&amp;"m06"</f>
        <v>FSm06</v>
      </c>
      <c r="B559" s="146" t="str">
        <f>IF($F$1="de",headings!$C$11,IF($F$1="fr",headings!$B$11,headings!$A$11))</f>
        <v>June</v>
      </c>
      <c r="C559" s="411">
        <v>43429.826000000001</v>
      </c>
      <c r="D559" s="655">
        <v>41564.5</v>
      </c>
      <c r="E559" s="658">
        <f t="shared" si="76"/>
        <v>-4.2950344769974436</v>
      </c>
      <c r="F559" s="411">
        <v>3380</v>
      </c>
      <c r="G559" s="655">
        <v>3152.2</v>
      </c>
      <c r="H559" s="658">
        <f t="shared" si="77"/>
        <v>-6.7396449704142043</v>
      </c>
      <c r="I559" s="654">
        <v>1519.9</v>
      </c>
      <c r="J559" s="665">
        <v>1632.3</v>
      </c>
      <c r="K559" s="411">
        <v>3674.5076500000005</v>
      </c>
      <c r="L559" s="655">
        <v>3295</v>
      </c>
      <c r="M559" s="658">
        <f t="shared" si="78"/>
        <v>-10.328122462882888</v>
      </c>
      <c r="N559" s="411">
        <v>1011</v>
      </c>
      <c r="O559" s="655">
        <v>989</v>
      </c>
      <c r="P559" s="658">
        <f t="shared" si="79"/>
        <v>-2.1760633036597454</v>
      </c>
      <c r="Q559" s="411">
        <v>2072</v>
      </c>
      <c r="R559" s="655">
        <v>1652</v>
      </c>
      <c r="S559" s="658">
        <f t="shared" si="80"/>
        <v>-20.270270270270274</v>
      </c>
      <c r="T559" s="411">
        <v>433</v>
      </c>
      <c r="U559" s="655">
        <v>363</v>
      </c>
      <c r="V559" s="658">
        <f t="shared" si="81"/>
        <v>-16.166281755196309</v>
      </c>
    </row>
    <row r="560" spans="1:28" ht="15.75" customHeight="1" thickTop="1">
      <c r="A560" s="136" t="str">
        <f>F552&amp;"m07"</f>
        <v>FSm07</v>
      </c>
      <c r="B560" s="146" t="str">
        <f>IF($F$1="de",headings!$C$12,IF($F$1="fr",headings!$B$12,headings!$A$12))</f>
        <v>July</v>
      </c>
      <c r="C560" s="413">
        <v>41390.497000000003</v>
      </c>
      <c r="D560" s="728">
        <v>-1</v>
      </c>
      <c r="E560" s="695" t="str">
        <f t="shared" ref="E560:E565" si="82">IF(C560&lt;0.001,"",IF(D560=-1,"",D560/C560*100-100))</f>
        <v/>
      </c>
      <c r="F560" s="413">
        <v>3403.13</v>
      </c>
      <c r="G560" s="728">
        <v>-1</v>
      </c>
      <c r="H560" s="695" t="str">
        <f t="shared" ref="H560:H565" si="83">IF(F560&lt;0.001,"",IF(G560=-1,"",G560/F560*100-100))</f>
        <v/>
      </c>
      <c r="I560" s="653"/>
      <c r="J560" s="664"/>
      <c r="K560" s="413">
        <v>3568.0949700000001</v>
      </c>
      <c r="L560" s="728">
        <v>-1</v>
      </c>
      <c r="M560" s="695" t="str">
        <f t="shared" ref="M560:M565" si="84">IF(K560&lt;0.001,"",IF(L560=-1,"",L560/K560*100-100))</f>
        <v/>
      </c>
      <c r="N560" s="413">
        <v>982</v>
      </c>
      <c r="O560" s="728">
        <v>-1</v>
      </c>
      <c r="P560" s="695" t="str">
        <f t="shared" ref="P560:P565" si="85">IF(N560&lt;0.001,"",IF(O560=-1,"",O560/N560*100-100))</f>
        <v/>
      </c>
      <c r="Q560" s="413">
        <v>2101</v>
      </c>
      <c r="R560" s="728">
        <v>-1</v>
      </c>
      <c r="S560" s="695" t="str">
        <f t="shared" ref="S560:S565" si="86">IF(Q560&lt;0.001,"",IF(R560=-1,"",R560/Q560*100-100))</f>
        <v/>
      </c>
      <c r="T560" s="413">
        <v>436</v>
      </c>
      <c r="U560" s="728">
        <v>-1</v>
      </c>
      <c r="V560" s="695" t="str">
        <f t="shared" ref="V560:V565" si="87">IF(T560&lt;0.001,"",IF(U560=-1,"",U560/T560*100-100))</f>
        <v/>
      </c>
    </row>
    <row r="561" spans="1:35" ht="15.75" customHeight="1">
      <c r="A561" s="136" t="str">
        <f>F552&amp;"m08"</f>
        <v>FSm08</v>
      </c>
      <c r="B561" s="146" t="str">
        <f>IF($F$1="de",headings!$C$13,IF($F$1="fr",headings!$B$13,headings!$A$13))</f>
        <v>August</v>
      </c>
      <c r="C561" s="411">
        <v>40235.161</v>
      </c>
      <c r="D561" s="166">
        <v>-1</v>
      </c>
      <c r="E561" s="697" t="str">
        <f t="shared" si="82"/>
        <v/>
      </c>
      <c r="F561" s="411">
        <v>3164.67</v>
      </c>
      <c r="G561" s="166">
        <v>-1</v>
      </c>
      <c r="H561" s="697" t="str">
        <f t="shared" si="83"/>
        <v/>
      </c>
      <c r="I561" s="653"/>
      <c r="J561" s="664"/>
      <c r="K561" s="411">
        <v>2608.87833</v>
      </c>
      <c r="L561" s="166">
        <v>-1</v>
      </c>
      <c r="M561" s="697" t="str">
        <f t="shared" si="84"/>
        <v/>
      </c>
      <c r="N561" s="411">
        <v>703</v>
      </c>
      <c r="O561" s="166">
        <v>-1</v>
      </c>
      <c r="P561" s="697" t="str">
        <f t="shared" si="85"/>
        <v/>
      </c>
      <c r="Q561" s="411">
        <v>1469</v>
      </c>
      <c r="R561" s="166">
        <v>-1</v>
      </c>
      <c r="S561" s="697" t="str">
        <f t="shared" si="86"/>
        <v/>
      </c>
      <c r="T561" s="411">
        <v>298</v>
      </c>
      <c r="U561" s="166">
        <v>-1</v>
      </c>
      <c r="V561" s="697" t="str">
        <f t="shared" si="87"/>
        <v/>
      </c>
    </row>
    <row r="562" spans="1:35" ht="15.75" customHeight="1" thickBot="1">
      <c r="A562" s="136" t="str">
        <f>F552&amp;"m09"</f>
        <v>FSm09</v>
      </c>
      <c r="B562" s="146" t="str">
        <f>IF($F$1="de",headings!$C$14,IF($F$1="fr",headings!$B$14,headings!$A$14))</f>
        <v>September</v>
      </c>
      <c r="C562" s="411">
        <v>43789.794999999998</v>
      </c>
      <c r="D562" s="731">
        <v>-1</v>
      </c>
      <c r="E562" s="703" t="str">
        <f t="shared" si="82"/>
        <v/>
      </c>
      <c r="F562" s="411">
        <v>3369.3</v>
      </c>
      <c r="G562" s="731">
        <v>-1</v>
      </c>
      <c r="H562" s="703" t="str">
        <f t="shared" si="83"/>
        <v/>
      </c>
      <c r="I562" s="654"/>
      <c r="J562" s="665"/>
      <c r="K562" s="411">
        <v>3509.2179000000006</v>
      </c>
      <c r="L562" s="731">
        <v>-1</v>
      </c>
      <c r="M562" s="703" t="str">
        <f t="shared" si="84"/>
        <v/>
      </c>
      <c r="N562" s="411">
        <v>1004</v>
      </c>
      <c r="O562" s="731">
        <v>-1</v>
      </c>
      <c r="P562" s="703" t="str">
        <f t="shared" si="85"/>
        <v/>
      </c>
      <c r="Q562" s="411">
        <v>1914</v>
      </c>
      <c r="R562" s="731">
        <v>-1</v>
      </c>
      <c r="S562" s="703" t="str">
        <f t="shared" si="86"/>
        <v/>
      </c>
      <c r="T562" s="411">
        <v>419</v>
      </c>
      <c r="U562" s="731">
        <v>-1</v>
      </c>
      <c r="V562" s="703" t="str">
        <f t="shared" si="87"/>
        <v/>
      </c>
    </row>
    <row r="563" spans="1:35" ht="15.75" customHeight="1" thickTop="1">
      <c r="A563" s="136" t="str">
        <f>F552&amp;"m10"</f>
        <v>FSm10</v>
      </c>
      <c r="B563" s="146" t="str">
        <f>IF($F$1="de",headings!$C$15,IF($F$1="fr",headings!$B$15,headings!$A$15))</f>
        <v>October</v>
      </c>
      <c r="C563" s="413">
        <v>40797.235999999997</v>
      </c>
      <c r="D563" s="166">
        <v>-1</v>
      </c>
      <c r="E563" s="697" t="str">
        <f t="shared" si="82"/>
        <v/>
      </c>
      <c r="F563" s="413">
        <v>3219.5</v>
      </c>
      <c r="G563" s="166">
        <v>-1</v>
      </c>
      <c r="H563" s="697" t="str">
        <f t="shared" si="83"/>
        <v/>
      </c>
      <c r="I563" s="653"/>
      <c r="J563" s="664"/>
      <c r="K563" s="413">
        <v>3552.8069399999999</v>
      </c>
      <c r="L563" s="166">
        <v>-1</v>
      </c>
      <c r="M563" s="697" t="str">
        <f t="shared" si="84"/>
        <v/>
      </c>
      <c r="N563" s="413">
        <v>995.50510938999992</v>
      </c>
      <c r="O563" s="166">
        <v>-1</v>
      </c>
      <c r="P563" s="697" t="str">
        <f t="shared" si="85"/>
        <v/>
      </c>
      <c r="Q563" s="413">
        <v>1975.0404199999998</v>
      </c>
      <c r="R563" s="166">
        <v>-1</v>
      </c>
      <c r="S563" s="697" t="str">
        <f t="shared" si="86"/>
        <v/>
      </c>
      <c r="T563" s="413">
        <v>420.66282374000002</v>
      </c>
      <c r="U563" s="166">
        <v>-1</v>
      </c>
      <c r="V563" s="697" t="str">
        <f t="shared" si="87"/>
        <v/>
      </c>
      <c r="X563" s="137"/>
    </row>
    <row r="564" spans="1:35" ht="15.75" customHeight="1">
      <c r="A564" s="136" t="str">
        <f>F552&amp;"m11"</f>
        <v>FSm11</v>
      </c>
      <c r="B564" s="146" t="str">
        <f>IF($F$1="de",headings!$C$16,IF($F$1="fr",headings!$B$16,headings!$A$16))</f>
        <v>November</v>
      </c>
      <c r="C564" s="411">
        <v>40613.322</v>
      </c>
      <c r="D564" s="166">
        <v>-1</v>
      </c>
      <c r="E564" s="697" t="str">
        <f t="shared" si="82"/>
        <v/>
      </c>
      <c r="F564" s="411">
        <v>3043</v>
      </c>
      <c r="G564" s="166">
        <v>-1</v>
      </c>
      <c r="H564" s="697" t="str">
        <f t="shared" si="83"/>
        <v/>
      </c>
      <c r="I564" s="653"/>
      <c r="J564" s="664"/>
      <c r="K564" s="411">
        <v>3608.9250000000002</v>
      </c>
      <c r="L564" s="166">
        <v>-1</v>
      </c>
      <c r="M564" s="697" t="str">
        <f t="shared" si="84"/>
        <v/>
      </c>
      <c r="N564" s="411">
        <v>993.45600064999985</v>
      </c>
      <c r="O564" s="166">
        <v>-1</v>
      </c>
      <c r="P564" s="697" t="str">
        <f t="shared" si="85"/>
        <v/>
      </c>
      <c r="Q564" s="411">
        <v>2010.9970999999998</v>
      </c>
      <c r="R564" s="166">
        <v>-1</v>
      </c>
      <c r="S564" s="697" t="str">
        <f t="shared" si="86"/>
        <v/>
      </c>
      <c r="T564" s="411">
        <v>437.75295782999984</v>
      </c>
      <c r="U564" s="166">
        <v>-1</v>
      </c>
      <c r="V564" s="697" t="str">
        <f t="shared" si="87"/>
        <v/>
      </c>
      <c r="X564" s="137"/>
    </row>
    <row r="565" spans="1:35" ht="15.75" customHeight="1" thickBot="1">
      <c r="A565" s="136" t="str">
        <f>F552&amp;"m12"</f>
        <v>FSm12</v>
      </c>
      <c r="B565" s="146" t="str">
        <f>IF($F$1="de",headings!$C$17,IF($F$1="fr",headings!$B$17,headings!$A$17))</f>
        <v>December</v>
      </c>
      <c r="C565" s="443">
        <v>42117.416000000005</v>
      </c>
      <c r="D565" s="731">
        <v>-1</v>
      </c>
      <c r="E565" s="703" t="str">
        <f t="shared" si="82"/>
        <v/>
      </c>
      <c r="F565" s="443">
        <v>3076</v>
      </c>
      <c r="G565" s="731">
        <v>-1</v>
      </c>
      <c r="H565" s="703" t="str">
        <f t="shared" si="83"/>
        <v/>
      </c>
      <c r="I565" s="654"/>
      <c r="J565" s="665"/>
      <c r="K565" s="443">
        <v>2687.1744600000002</v>
      </c>
      <c r="L565" s="731">
        <v>-1</v>
      </c>
      <c r="M565" s="703" t="str">
        <f t="shared" si="84"/>
        <v/>
      </c>
      <c r="N565" s="443">
        <v>761.28382919000023</v>
      </c>
      <c r="O565" s="731">
        <v>-1</v>
      </c>
      <c r="P565" s="703" t="str">
        <f t="shared" si="85"/>
        <v/>
      </c>
      <c r="Q565" s="443">
        <v>1403.7385799999997</v>
      </c>
      <c r="R565" s="731">
        <v>-1</v>
      </c>
      <c r="S565" s="703" t="str">
        <f t="shared" si="86"/>
        <v/>
      </c>
      <c r="T565" s="443">
        <v>319.08375942999999</v>
      </c>
      <c r="U565" s="731">
        <v>-1</v>
      </c>
      <c r="V565" s="703" t="str">
        <f t="shared" si="87"/>
        <v/>
      </c>
      <c r="X565" s="137"/>
      <c r="AA565" s="136"/>
      <c r="AB565" s="136"/>
    </row>
    <row r="566" spans="1:35" ht="14.4" customHeight="1" thickTop="1" thickBot="1">
      <c r="B566" s="146"/>
      <c r="C566" s="146"/>
      <c r="D566" s="146"/>
      <c r="E566" s="146"/>
      <c r="F566" s="146"/>
      <c r="G566" s="146"/>
      <c r="H566" s="146"/>
      <c r="I566" s="146"/>
      <c r="J566" s="146"/>
      <c r="K566" s="146"/>
      <c r="L566" s="146"/>
      <c r="M566" s="146"/>
      <c r="N566" s="146"/>
      <c r="O566" s="146"/>
      <c r="P566" s="146"/>
      <c r="Q566" s="146"/>
      <c r="R566" s="146"/>
      <c r="S566" s="146"/>
      <c r="T566" s="146"/>
      <c r="U566" s="146"/>
      <c r="V566" s="146"/>
      <c r="X566" s="137"/>
      <c r="AA566" s="136"/>
      <c r="AB566" s="136"/>
    </row>
    <row r="567" spans="1:35" s="137" customFormat="1" ht="15.75" customHeight="1" thickTop="1">
      <c r="A567" s="137" t="str">
        <f>F552&amp;"q1"</f>
        <v>FSq1</v>
      </c>
      <c r="B567" s="146" t="str">
        <f>IF($F$1="de",headings!$C$31,IF($F$1="fr",headings!$B$31,headings!$A$31))</f>
        <v>Quarter 1</v>
      </c>
      <c r="C567" s="319">
        <f>IF(C556=-1,"-1",C554+C555+C556)</f>
        <v>136707.41699999999</v>
      </c>
      <c r="D567" s="320">
        <f>IF(D556=-1,"-1",D554+D555+D556)</f>
        <v>130772.9</v>
      </c>
      <c r="E567" s="666">
        <f>IF(C556+C557+C558&lt;=0,"",IF(D556=-1,"",D567/C567*100-100))</f>
        <v>-4.3410351319855636</v>
      </c>
      <c r="F567" s="319">
        <f>IF(F556=-1,"-1",F554+F555+F556)</f>
        <v>9527.7000000000007</v>
      </c>
      <c r="G567" s="334">
        <f>IF(G556=-1,"-1",G554+G555+G556)</f>
        <v>8926</v>
      </c>
      <c r="H567" s="666">
        <f>IF(F556+F557+F558&lt;=0,"",IF(G556=-1,"",G567/F567*100-100))</f>
        <v>-6.3152702121183495</v>
      </c>
      <c r="I567" s="320">
        <f>IF(I556=-1,"-1",I554+I555+I556)</f>
        <v>4870</v>
      </c>
      <c r="J567" s="321">
        <f>IF(J556=-1,"-1",J554+J555+J556)</f>
        <v>4055.9</v>
      </c>
      <c r="K567" s="319">
        <f>IF(K556=-1,"-1",K554+K555+K556)</f>
        <v>10991.44757</v>
      </c>
      <c r="L567" s="320">
        <f>IF(L556=-1,"-1",L554+L555+L556)</f>
        <v>10065.299999999999</v>
      </c>
      <c r="M567" s="666">
        <f>IF(K556+K557+K558&lt;=0,"",IF(L556=-1,"",L567/K567*100-100))</f>
        <v>-8.4260745830041799</v>
      </c>
      <c r="N567" s="319">
        <f>IF(N556=-1,"-1",N554+N555+N556)</f>
        <v>3009</v>
      </c>
      <c r="O567" s="334">
        <f>IF(O556=-1,"-1",O554+O555+O556)</f>
        <v>2800</v>
      </c>
      <c r="P567" s="666">
        <f>IF(N556+N557+N558&lt;=0,"",IF(O556=-1,"",O567/N567*100-100))</f>
        <v>-6.9458291791292766</v>
      </c>
      <c r="Q567" s="319">
        <f>IF(Q556=-1,"-1",Q554+Q555+Q556)</f>
        <v>6523</v>
      </c>
      <c r="R567" s="320">
        <f>IF(R556=-1,"-1",R554+R555+R556)</f>
        <v>5430.7</v>
      </c>
      <c r="S567" s="666">
        <f>IF(Q556+Q557+Q558&lt;=0,"",IF(R556=-1,"",R567/Q567*100-100))</f>
        <v>-16.745362563237776</v>
      </c>
      <c r="T567" s="319">
        <f>IF(T556=-1,"-1",T554+T555+T556)</f>
        <v>1395</v>
      </c>
      <c r="U567" s="334">
        <f>IF(U556=-1,"-1",U554+U555+U556)</f>
        <v>1176.2</v>
      </c>
      <c r="V567" s="666">
        <f>IF(T556+T557+T558&lt;=0,"",IF(U556=-1,"",U567/T567*100-100))</f>
        <v>-15.68458781362007</v>
      </c>
      <c r="X567" s="136"/>
    </row>
    <row r="568" spans="1:35" s="137" customFormat="1" ht="15.75" customHeight="1">
      <c r="A568" s="137" t="str">
        <f>F552&amp;"q2"</f>
        <v>FSq2</v>
      </c>
      <c r="B568" s="146" t="str">
        <f>IF($F$1="de",headings!$C$32,IF($F$1="fr",headings!$B$32,headings!$A$32))</f>
        <v>Quarter 2</v>
      </c>
      <c r="C568" s="322">
        <f>IF(C559=-1,"-1",C557+C558+C559)</f>
        <v>143168.42300000001</v>
      </c>
      <c r="D568" s="323">
        <f>IF(D559=-1,"-1",D557+D558+D559)</f>
        <v>136484.29999999999</v>
      </c>
      <c r="E568" s="667">
        <f>IF(C557+C558+C559&lt;=0,"",IF(D559=-1,"",D568/C568*100-100))</f>
        <v>-4.6687131561126591</v>
      </c>
      <c r="F568" s="322">
        <f>IF(F559=-1,"-1",F557+F558+F559)</f>
        <v>10564.9</v>
      </c>
      <c r="G568" s="335">
        <f>IF(G559=-1,"-1",G557+G558+G559)</f>
        <v>9885.0999999999985</v>
      </c>
      <c r="H568" s="667">
        <f>IF(F557+F558+F559&lt;=0,"",IF(G559=-1,"",G568/F568*100-100))</f>
        <v>-6.4345142878777892</v>
      </c>
      <c r="I568" s="323">
        <f>IF(I559=-1,"-1",I557+I558+I559)</f>
        <v>5066.6000000000004</v>
      </c>
      <c r="J568" s="324">
        <f>IF(J559=-1,"-1",J557+J558+J559)</f>
        <v>4818.6000000000004</v>
      </c>
      <c r="K568" s="322">
        <f>IF(K559=-1,"-1",K557+K558+K559)</f>
        <v>11283.058010000001</v>
      </c>
      <c r="L568" s="323">
        <f>IF(L559=-1,"-1",L557+L558+L559)</f>
        <v>10505.5</v>
      </c>
      <c r="M568" s="667">
        <f>IF(K557+K558+K559&lt;=0,"",IF(L559=-1,"",L568/K568*100-100))</f>
        <v>-6.891376516108167</v>
      </c>
      <c r="N568" s="322">
        <f>IF(N559=-1,"-1",N557+N558+N559)</f>
        <v>3101</v>
      </c>
      <c r="O568" s="335">
        <f>IF(O559=-1,"-1",O557+O558+O559)</f>
        <v>3030</v>
      </c>
      <c r="P568" s="667">
        <f>IF(N557+N558+N559&lt;=0,"",IF(O559=-1,"",O568/N568*100-100))</f>
        <v>-2.2895840051596252</v>
      </c>
      <c r="Q568" s="322">
        <f>IF(Q559=-1,"-1",Q557+Q558+Q559)</f>
        <v>6604</v>
      </c>
      <c r="R568" s="323">
        <f>IF(R559=-1,"-1",R557+R558+R559)</f>
        <v>5516.2</v>
      </c>
      <c r="S568" s="667">
        <f>IF(Q557+Q558+Q559&lt;=0,"",IF(R559=-1,"",R568/Q568*100-100))</f>
        <v>-16.471835251362805</v>
      </c>
      <c r="T568" s="322">
        <f>IF(T559=-1,"-1",T557+T558+T559)</f>
        <v>1395</v>
      </c>
      <c r="U568" s="335">
        <f>IF(U559=-1,"-1",U557+U558+U559)</f>
        <v>1183.2</v>
      </c>
      <c r="V568" s="667">
        <f>IF(T557+T558+T559&lt;=0,"",IF(U559=-1,"",U568/T568*100-100))</f>
        <v>-15.182795698924721</v>
      </c>
      <c r="X568" s="138"/>
    </row>
    <row r="569" spans="1:35" s="137" customFormat="1" ht="15.75" customHeight="1">
      <c r="A569" s="137" t="str">
        <f>F552&amp;"q3"</f>
        <v>FSq3</v>
      </c>
      <c r="B569" s="146" t="str">
        <f>IF($F$1="de",headings!$C$33,IF($F$1="fr",headings!$B$33,headings!$A$33))</f>
        <v>Quarter 3</v>
      </c>
      <c r="C569" s="322">
        <f>IF(C562=-1,"-1",C560+C561+C562)</f>
        <v>125415.45299999999</v>
      </c>
      <c r="D569" s="323" t="str">
        <f>IF(D562=-1,"-1",D560+D561+D562)</f>
        <v>-1</v>
      </c>
      <c r="E569" s="667" t="str">
        <f>IF(C560+C561+C562&lt;=0,"",IF(D562=-1,"",D569/C569*100-100))</f>
        <v/>
      </c>
      <c r="F569" s="322">
        <f>IF(F562=-1,"-1",F560+F561+F562)</f>
        <v>9937.1</v>
      </c>
      <c r="G569" s="323" t="str">
        <f>IF(G562=-1,"-1",G560+G561+G562)</f>
        <v>-1</v>
      </c>
      <c r="H569" s="667" t="str">
        <f>IF(F560+F561+F562&lt;=0,"",IF(G562=-1,"",G569/F569*100-100))</f>
        <v/>
      </c>
      <c r="I569" s="323">
        <f>IF(I562=-1,"-1",I560+I561+I562)</f>
        <v>0</v>
      </c>
      <c r="J569" s="324">
        <f>IF(J562=-1,"-1",J560+J561+J562)</f>
        <v>0</v>
      </c>
      <c r="K569" s="322">
        <f>IF(K562=-1,"-1",K560+K561+K562)</f>
        <v>9686.1912000000011</v>
      </c>
      <c r="L569" s="323" t="str">
        <f>IF(L562=-1,"-1",L560+L561+L562)</f>
        <v>-1</v>
      </c>
      <c r="M569" s="667" t="str">
        <f>IF(K560+K561+K562&lt;=0,"",IF(L562=-1,"",L569/K569*100-100))</f>
        <v/>
      </c>
      <c r="N569" s="322">
        <f>IF(N562=-1,"-1",N560+N561+N562)</f>
        <v>2689</v>
      </c>
      <c r="O569" s="323" t="str">
        <f>IF(O562=-1,"-1",O560+O561+O562)</f>
        <v>-1</v>
      </c>
      <c r="P569" s="667" t="str">
        <f>IF(N560+N561+N562&lt;=0,"",IF(O562=-1,"",O569/N569*100-100))</f>
        <v/>
      </c>
      <c r="Q569" s="322">
        <f>IF(Q562=-1,"-1",Q560+Q561+Q562)</f>
        <v>5484</v>
      </c>
      <c r="R569" s="323" t="str">
        <f>IF(R562=-1,"-1",R560+R561+R562)</f>
        <v>-1</v>
      </c>
      <c r="S569" s="667" t="str">
        <f>IF(Q560+Q561+Q562&lt;=0,"",IF(R562=-1,"",R569/Q569*100-100))</f>
        <v/>
      </c>
      <c r="T569" s="322">
        <f>IF(T562=-1,"-1",T560+T561+T562)</f>
        <v>1153</v>
      </c>
      <c r="U569" s="323" t="str">
        <f>IF(U562=-1,"-1",U560+U561+U562)</f>
        <v>-1</v>
      </c>
      <c r="V569" s="667" t="str">
        <f>IF(T560+T561+T562&lt;=0,"",IF(U562=-1,"",U569/T569*100-100))</f>
        <v/>
      </c>
      <c r="X569" s="136"/>
    </row>
    <row r="570" spans="1:35" s="137" customFormat="1" ht="15.75" customHeight="1" thickBot="1">
      <c r="A570" s="137" t="str">
        <f>F552&amp;"q4"</f>
        <v>FSq4</v>
      </c>
      <c r="B570" s="146" t="str">
        <f>IF($F$1="de",headings!$C$34,IF($F$1="fr",headings!$B$34,headings!$A$34))</f>
        <v>Quarter 4</v>
      </c>
      <c r="C570" s="325">
        <f>IF(C565=-1,"-1",C563+C564+C565)</f>
        <v>123527.97399999999</v>
      </c>
      <c r="D570" s="326" t="str">
        <f>IF(D565=-1,"-1",D563+D564+D565)</f>
        <v>-1</v>
      </c>
      <c r="E570" s="668" t="str">
        <f>IF(C563+C564+C565&lt;=0,"",IF(D565=-1,"",D570/C570*100-100))</f>
        <v/>
      </c>
      <c r="F570" s="325">
        <f>IF(F565=-1,"-1",F563+F564+F565)</f>
        <v>9338.5</v>
      </c>
      <c r="G570" s="326" t="str">
        <f>IF(G565=-1,"-1",G563+G564+G565)</f>
        <v>-1</v>
      </c>
      <c r="H570" s="668" t="str">
        <f>IF(F563+F564+F565&lt;=0,"",IF(G565=-1,"",G570/F570*100-100))</f>
        <v/>
      </c>
      <c r="I570" s="326">
        <f>IF(I565=-1,"-1",I563+I564+I565)</f>
        <v>0</v>
      </c>
      <c r="J570" s="327">
        <f>IF(J565=-1,"-1",J563+J564+J565)</f>
        <v>0</v>
      </c>
      <c r="K570" s="325">
        <f>IF(K565=-1,"-1",K563+K564+K565)</f>
        <v>9848.9063999999998</v>
      </c>
      <c r="L570" s="326" t="str">
        <f>IF(L565=-1,"-1",L563+L564+L565)</f>
        <v>-1</v>
      </c>
      <c r="M570" s="668" t="str">
        <f>IF(K563+K564+K565&lt;=0,"",IF(L565=-1,"",L570/K570*100-100))</f>
        <v/>
      </c>
      <c r="N570" s="325">
        <f>IF(N565=-1,"-1",N563+N564+N565)</f>
        <v>2750.24493923</v>
      </c>
      <c r="O570" s="326" t="str">
        <f>IF(O565=-1,"-1",O563+O564+O565)</f>
        <v>-1</v>
      </c>
      <c r="P570" s="668" t="str">
        <f>IF(N563+N564+N565&lt;=0,"",IF(O565=-1,"",O570/N570*100-100))</f>
        <v/>
      </c>
      <c r="Q570" s="325">
        <f>IF(Q565=-1,"-1",Q563+Q564+Q565)</f>
        <v>5389.7760999999991</v>
      </c>
      <c r="R570" s="326" t="str">
        <f>IF(R565=-1,"-1",R563+R564+R565)</f>
        <v>-1</v>
      </c>
      <c r="S570" s="668" t="str">
        <f>IF(Q563+Q564+Q565&lt;=0,"",IF(R565=-1,"",R570/Q570*100-100))</f>
        <v/>
      </c>
      <c r="T570" s="325">
        <f>IF(T565=-1,"-1",T563+T564+T565)</f>
        <v>1177.4995409999997</v>
      </c>
      <c r="U570" s="326" t="str">
        <f>IF(U565=-1,"-1",U563+U564+U565)</f>
        <v>-1</v>
      </c>
      <c r="V570" s="668" t="str">
        <f>IF(T563+T564+T565&lt;=0,"",IF(U565=-1,"",U570/T570*100-100))</f>
        <v/>
      </c>
      <c r="X570" s="136"/>
    </row>
    <row r="571" spans="1:35" ht="14.4" thickTop="1" thickBot="1">
      <c r="B571" s="146"/>
      <c r="C571" s="146"/>
      <c r="D571" s="146"/>
      <c r="E571" s="146"/>
      <c r="F571" s="146"/>
      <c r="G571" s="146"/>
      <c r="H571" s="146"/>
      <c r="I571" s="146"/>
      <c r="J571" s="146"/>
      <c r="K571" s="146"/>
      <c r="L571" s="146"/>
      <c r="M571" s="146"/>
      <c r="N571" s="146"/>
      <c r="O571" s="146"/>
      <c r="P571" s="146"/>
      <c r="Q571" s="146"/>
      <c r="R571" s="146"/>
      <c r="S571" s="146"/>
      <c r="T571" s="146"/>
      <c r="U571" s="146"/>
      <c r="V571" s="146"/>
      <c r="AA571" s="136"/>
      <c r="AB571" s="136"/>
    </row>
    <row r="572" spans="1:35" s="138" customFormat="1" ht="15.75" customHeight="1" thickTop="1" thickBot="1">
      <c r="A572" s="138" t="str">
        <f>F552&amp;"y"</f>
        <v>FSy</v>
      </c>
      <c r="B572" s="152" t="str">
        <f>IF($F$1="de",headings!$C$35,IF($F$1="fr",headings!$B$35,headings!$A$35))</f>
        <v>Full year</v>
      </c>
      <c r="C572" s="328">
        <f>IF(C565=-1,"-1",SUM(C567:C570))</f>
        <v>528819.26699999999</v>
      </c>
      <c r="D572" s="414" t="str">
        <f>IF(D565=-1,"-1",SUM(D567:D570))</f>
        <v>-1</v>
      </c>
      <c r="E572" s="659" t="str">
        <f>IF(SUM(C554:C565)&lt;=0,"",IF(D565=-1,"",D572/C572*100-100))</f>
        <v/>
      </c>
      <c r="F572" s="328">
        <f>IF(F565=-1,"-1",SUM(F567:F570))</f>
        <v>39368.199999999997</v>
      </c>
      <c r="G572" s="414" t="str">
        <f>IF(G565=-1,"-1",SUM(G567:G570))</f>
        <v>-1</v>
      </c>
      <c r="H572" s="659" t="str">
        <f>IF(SUM(F554:F565)&lt;=0,"",IF(G565=-1,"",G572/F572*100-100))</f>
        <v/>
      </c>
      <c r="I572" s="329">
        <f>IF(I565=-1,"-1",SUM(I567:I570))</f>
        <v>9936.6</v>
      </c>
      <c r="J572" s="330">
        <f>IF(J565=-1,"-1",SUM(J567:J570))</f>
        <v>8874.5</v>
      </c>
      <c r="K572" s="328">
        <f>IF(K565=-1,"-1",SUM(K567:K570))</f>
        <v>41809.603180000006</v>
      </c>
      <c r="L572" s="414" t="str">
        <f>IF(L565=-1,"-1",SUM(L567:L570))</f>
        <v>-1</v>
      </c>
      <c r="M572" s="659" t="str">
        <f>IF(SUM(K554:K565)&lt;=0,"",IF(L565=-1,"",L572/K572*100-100))</f>
        <v/>
      </c>
      <c r="N572" s="328">
        <f>IF(N565=-1,"-1",SUM(N567:N570))</f>
        <v>11549.24493923</v>
      </c>
      <c r="O572" s="414" t="str">
        <f>IF(O565=-1,"-1",SUM(O567:O570))</f>
        <v>-1</v>
      </c>
      <c r="P572" s="659" t="str">
        <f>IF(SUM(N554:N565)&lt;=0,"",IF(O565=-1,"",O572/N572*100-100))</f>
        <v/>
      </c>
      <c r="Q572" s="328">
        <f>IF(Q565=-1,"-1",SUM(Q567:Q570))</f>
        <v>24000.776099999999</v>
      </c>
      <c r="R572" s="414" t="str">
        <f>IF(R565=-1,"-1",SUM(R567:R570))</f>
        <v>-1</v>
      </c>
      <c r="S572" s="659" t="str">
        <f>IF(SUM(Q554:Q565)&lt;=0,"",IF(R565=-1,"",R572/Q572*100-100))</f>
        <v/>
      </c>
      <c r="T572" s="328">
        <f>IF(T565=-1,"-1",SUM(T567:T570))</f>
        <v>5120.4995409999992</v>
      </c>
      <c r="U572" s="414" t="str">
        <f>IF(U565=-1,"-1",SUM(U567:U570))</f>
        <v>-1</v>
      </c>
      <c r="V572" s="659" t="str">
        <f>IF(SUM(T554:T565)&lt;=0,"",IF(U565=-1,"",U572/T572*100-100))</f>
        <v/>
      </c>
      <c r="X572" s="136"/>
      <c r="AB572" s="136"/>
      <c r="AC572" s="136"/>
      <c r="AD572" s="136"/>
      <c r="AE572" s="136"/>
      <c r="AF572" s="136"/>
      <c r="AG572" s="136"/>
      <c r="AH572" s="136"/>
      <c r="AI572" s="136"/>
    </row>
    <row r="573" spans="1:35" ht="13.8" thickTop="1">
      <c r="B573" s="147"/>
      <c r="C573" s="180"/>
      <c r="D573" s="180"/>
      <c r="E573" s="180"/>
      <c r="F573" s="180"/>
      <c r="G573" s="180"/>
      <c r="H573" s="180"/>
      <c r="I573" s="180"/>
      <c r="J573" s="180"/>
      <c r="K573" s="180"/>
      <c r="L573" s="180"/>
      <c r="M573" s="180"/>
      <c r="N573" s="180"/>
      <c r="O573" s="180"/>
      <c r="P573" s="180"/>
      <c r="Q573" s="180"/>
      <c r="R573" s="180"/>
      <c r="S573" s="180"/>
      <c r="T573" s="180"/>
      <c r="U573" s="149"/>
      <c r="V573" s="149"/>
      <c r="AA573" s="136"/>
      <c r="AB573" s="136"/>
    </row>
    <row r="574" spans="1:35" ht="13.8" thickBot="1">
      <c r="B574" s="147"/>
      <c r="C574" s="180"/>
      <c r="D574" s="180"/>
      <c r="E574" s="180"/>
      <c r="F574" s="180"/>
      <c r="G574" s="180"/>
      <c r="H574" s="180"/>
      <c r="I574" s="180"/>
      <c r="J574" s="180"/>
      <c r="K574" s="180"/>
      <c r="L574" s="180"/>
      <c r="M574" s="180"/>
      <c r="N574" s="180"/>
      <c r="O574" s="180"/>
      <c r="P574" s="180"/>
      <c r="Q574" s="180"/>
      <c r="R574" s="180"/>
      <c r="S574" s="180"/>
      <c r="T574" s="180"/>
      <c r="U574" s="149"/>
      <c r="V574" s="149"/>
      <c r="AB574" s="136"/>
    </row>
    <row r="575" spans="1:35" ht="13.2" customHeight="1" thickTop="1">
      <c r="B575" s="152" t="str">
        <f>IF($F$1="de",headings!$C$37,IF($F$1="fr",headings!$B$37,headings!$A$37))</f>
        <v>Comments</v>
      </c>
      <c r="C575" s="509" t="s">
        <v>372</v>
      </c>
      <c r="D575" s="510"/>
      <c r="E575" s="510"/>
      <c r="F575" s="510"/>
      <c r="G575" s="510"/>
      <c r="H575" s="510"/>
      <c r="I575" s="510"/>
      <c r="J575" s="510"/>
      <c r="K575" s="510"/>
      <c r="L575" s="510"/>
      <c r="M575" s="510"/>
      <c r="N575" s="510"/>
      <c r="O575" s="510"/>
      <c r="P575" s="510"/>
      <c r="Q575" s="510"/>
      <c r="R575" s="511"/>
      <c r="S575" s="511"/>
      <c r="T575" s="512"/>
      <c r="U575" s="149"/>
      <c r="V575" s="149"/>
      <c r="AB575" s="136"/>
    </row>
    <row r="576" spans="1:35">
      <c r="B576" s="151"/>
      <c r="C576" s="513" t="s">
        <v>373</v>
      </c>
      <c r="D576" s="136"/>
      <c r="E576" s="136"/>
      <c r="F576" s="136"/>
      <c r="G576" s="136"/>
      <c r="H576" s="136"/>
      <c r="I576" s="136"/>
      <c r="J576" s="136"/>
      <c r="K576" s="136"/>
      <c r="L576" s="136"/>
      <c r="M576" s="136"/>
      <c r="N576" s="136"/>
      <c r="O576" s="136"/>
      <c r="P576" s="136"/>
      <c r="Q576" s="136"/>
      <c r="R576" s="498"/>
      <c r="S576" s="498"/>
      <c r="T576" s="514"/>
      <c r="U576" s="149"/>
      <c r="V576" s="149"/>
      <c r="AB576" s="136"/>
    </row>
    <row r="577" spans="1:35">
      <c r="B577" s="151"/>
      <c r="C577" s="515" t="s">
        <v>371</v>
      </c>
      <c r="D577" s="136"/>
      <c r="E577" s="136"/>
      <c r="F577" s="136"/>
      <c r="G577" s="136"/>
      <c r="H577" s="136"/>
      <c r="I577" s="136"/>
      <c r="J577" s="136"/>
      <c r="K577" s="136"/>
      <c r="L577" s="136"/>
      <c r="M577" s="136"/>
      <c r="N577" s="136"/>
      <c r="O577" s="136"/>
      <c r="P577" s="136"/>
      <c r="Q577" s="136"/>
      <c r="R577" s="498"/>
      <c r="S577" s="498"/>
      <c r="T577" s="514"/>
      <c r="U577" s="149"/>
      <c r="V577" s="149"/>
      <c r="X577" s="141"/>
      <c r="AB577" s="136"/>
    </row>
    <row r="578" spans="1:35" ht="13.8" thickBot="1">
      <c r="B578" s="151"/>
      <c r="C578" s="516"/>
      <c r="D578" s="517"/>
      <c r="E578" s="517"/>
      <c r="F578" s="517"/>
      <c r="G578" s="517"/>
      <c r="H578" s="517"/>
      <c r="I578" s="517"/>
      <c r="J578" s="517"/>
      <c r="K578" s="517"/>
      <c r="L578" s="517"/>
      <c r="M578" s="517"/>
      <c r="N578" s="517"/>
      <c r="O578" s="517"/>
      <c r="P578" s="517"/>
      <c r="Q578" s="517"/>
      <c r="R578" s="518"/>
      <c r="S578" s="518"/>
      <c r="T578" s="519"/>
      <c r="U578" s="149"/>
      <c r="V578" s="149"/>
      <c r="AB578" s="136"/>
    </row>
    <row r="579" spans="1:35" ht="13.8" thickTop="1">
      <c r="B579" s="151"/>
      <c r="C579" s="180"/>
      <c r="D579" s="180"/>
      <c r="E579" s="180"/>
      <c r="F579" s="180"/>
      <c r="G579" s="180"/>
      <c r="H579" s="180"/>
      <c r="I579" s="180"/>
      <c r="J579" s="180"/>
      <c r="K579" s="180"/>
      <c r="L579" s="180"/>
      <c r="M579" s="180"/>
      <c r="N579" s="180"/>
      <c r="O579" s="180"/>
      <c r="P579" s="180"/>
      <c r="Q579" s="180"/>
      <c r="R579" s="180"/>
      <c r="S579" s="180"/>
      <c r="T579" s="180"/>
      <c r="U579" s="149"/>
      <c r="V579" s="149"/>
      <c r="AB579" s="136"/>
    </row>
    <row r="580" spans="1:35">
      <c r="A580" s="142"/>
      <c r="B580" s="143"/>
      <c r="C580" s="181"/>
      <c r="D580" s="181"/>
      <c r="E580" s="181"/>
      <c r="F580" s="181"/>
      <c r="G580" s="181"/>
      <c r="H580" s="181"/>
      <c r="I580" s="181"/>
      <c r="J580" s="181"/>
      <c r="K580" s="181"/>
      <c r="L580" s="181"/>
      <c r="M580" s="181"/>
      <c r="N580" s="181"/>
      <c r="O580" s="181"/>
      <c r="P580" s="181"/>
      <c r="Q580" s="181"/>
      <c r="R580" s="181"/>
      <c r="S580" s="181"/>
      <c r="T580" s="181"/>
      <c r="U580" s="181"/>
      <c r="V580" s="181"/>
      <c r="AB580" s="136"/>
    </row>
    <row r="581" spans="1:35" s="141" customFormat="1" ht="6.75" customHeight="1">
      <c r="B581" s="146"/>
      <c r="C581" s="154"/>
      <c r="D581" s="154"/>
      <c r="E581" s="155"/>
      <c r="F581" s="154"/>
      <c r="G581" s="154"/>
      <c r="H581" s="155"/>
      <c r="I581" s="154"/>
      <c r="J581" s="154"/>
      <c r="K581" s="155"/>
      <c r="L581" s="154"/>
      <c r="M581" s="154"/>
      <c r="N581" s="155"/>
      <c r="O581" s="154"/>
      <c r="P581" s="154"/>
      <c r="Q581" s="155"/>
      <c r="R581" s="154"/>
      <c r="S581" s="154"/>
      <c r="T581" s="155"/>
      <c r="U581" s="149"/>
      <c r="V581" s="149"/>
      <c r="W581" s="136"/>
      <c r="X581" s="136"/>
      <c r="AA581" s="239"/>
      <c r="AB581" s="136"/>
      <c r="AC581" s="136"/>
      <c r="AD581" s="136"/>
      <c r="AE581" s="136"/>
      <c r="AF581" s="136"/>
      <c r="AG581" s="136"/>
      <c r="AH581" s="136"/>
      <c r="AI581" s="136"/>
    </row>
    <row r="582" spans="1:35" s="131" customFormat="1" ht="17.399999999999999">
      <c r="B582" s="150" t="str">
        <f>IF($F$1="de",headings!$C$3,IF($F$1="fr",headings!$B$3,headings!$A$3))</f>
        <v>Railway Operator:</v>
      </c>
      <c r="C582" s="156"/>
      <c r="D582" s="156"/>
      <c r="E582" s="156"/>
      <c r="F582" s="1144" t="s">
        <v>136</v>
      </c>
      <c r="G582" s="1144"/>
      <c r="H582" s="1144"/>
      <c r="I582" s="1144"/>
      <c r="J582" s="1144"/>
      <c r="K582" s="157"/>
      <c r="L582" s="157"/>
      <c r="M582" s="157"/>
      <c r="N582" s="157"/>
      <c r="O582" s="157"/>
      <c r="P582" s="157"/>
      <c r="Q582" s="157"/>
      <c r="R582" s="157"/>
      <c r="S582" s="157"/>
      <c r="T582" s="157"/>
      <c r="U582" s="157"/>
      <c r="V582" s="157"/>
      <c r="W582" s="136"/>
      <c r="X582" s="136"/>
      <c r="AA582" s="243"/>
      <c r="AB582" s="136"/>
      <c r="AC582" s="136"/>
      <c r="AD582" s="136"/>
      <c r="AE582" s="136"/>
      <c r="AF582" s="136"/>
      <c r="AG582" s="136"/>
      <c r="AH582" s="136"/>
      <c r="AI582" s="136"/>
    </row>
    <row r="583" spans="1:35" ht="6.75" customHeight="1" thickBot="1">
      <c r="B583" s="146"/>
      <c r="C583" s="157"/>
      <c r="D583" s="157"/>
      <c r="E583" s="159"/>
      <c r="F583" s="157"/>
      <c r="G583" s="157"/>
      <c r="H583" s="157"/>
      <c r="I583" s="157"/>
      <c r="J583" s="157"/>
      <c r="K583" s="157"/>
      <c r="L583" s="157"/>
      <c r="M583" s="157"/>
      <c r="N583" s="157"/>
      <c r="O583" s="157"/>
      <c r="P583" s="157"/>
      <c r="Q583" s="157"/>
      <c r="R583" s="157"/>
      <c r="S583" s="157"/>
      <c r="T583" s="160"/>
      <c r="U583" s="149"/>
      <c r="V583" s="149"/>
    </row>
    <row r="584" spans="1:35" ht="15.75" customHeight="1" thickTop="1">
      <c r="A584" s="136" t="str">
        <f>F582&amp;"m01"</f>
        <v>GFRm01</v>
      </c>
      <c r="B584" s="146" t="str">
        <f>IF($F$1="de",headings!$C$6,IF($F$1="fr",headings!$B$6,headings!$A$6))</f>
        <v>January</v>
      </c>
      <c r="C584" s="157"/>
      <c r="D584" s="157"/>
      <c r="E584" s="157"/>
      <c r="F584" s="157"/>
      <c r="G584" s="157"/>
      <c r="H584" s="180"/>
      <c r="I584" s="180"/>
      <c r="J584" s="371"/>
      <c r="K584" s="293">
        <v>803.8</v>
      </c>
      <c r="L584" s="661">
        <v>-1</v>
      </c>
      <c r="M584" s="656" t="str">
        <f t="shared" ref="M584:M592" si="88">IF(K584&lt;0.001,"",IF(L584=-1,"",L584/K584*100-100))</f>
        <v/>
      </c>
      <c r="N584" s="293">
        <v>250.2</v>
      </c>
      <c r="O584" s="661">
        <v>-1</v>
      </c>
      <c r="P584" s="656" t="str">
        <f t="shared" ref="P584:P592" si="89">IF(N584&lt;0.001,"",IF(O584=-1,"",O584/N584*100-100))</f>
        <v/>
      </c>
      <c r="Q584" s="293">
        <v>72.900000000000006</v>
      </c>
      <c r="R584" s="661">
        <v>-1</v>
      </c>
      <c r="S584" s="656" t="str">
        <f t="shared" ref="S584:S592" si="90">IF(Q584&lt;0.001,"",IF(R584=-1,"",R584/Q584*100-100))</f>
        <v/>
      </c>
      <c r="T584" s="293">
        <v>26.1</v>
      </c>
      <c r="U584" s="661">
        <v>-1</v>
      </c>
      <c r="V584" s="656" t="str">
        <f t="shared" ref="V584:V592" si="91">IF(T584&lt;0.001,"",IF(U584=-1,"",U584/T584*100-100))</f>
        <v/>
      </c>
    </row>
    <row r="585" spans="1:35" ht="15.75" customHeight="1">
      <c r="A585" s="136" t="str">
        <f>F582&amp;"m02"</f>
        <v>GFRm02</v>
      </c>
      <c r="B585" s="146" t="str">
        <f>IF($F$1="de",headings!$C$7,IF($F$1="fr",headings!$B$7,headings!$A$7))</f>
        <v>February</v>
      </c>
      <c r="C585" s="157"/>
      <c r="D585" s="157"/>
      <c r="E585" s="157"/>
      <c r="F585" s="157"/>
      <c r="G585" s="157"/>
      <c r="H585" s="180"/>
      <c r="I585" s="180"/>
      <c r="J585" s="371"/>
      <c r="K585" s="752">
        <v>802.8</v>
      </c>
      <c r="L585" s="473">
        <v>-1</v>
      </c>
      <c r="M585" s="657" t="str">
        <f t="shared" si="88"/>
        <v/>
      </c>
      <c r="N585" s="752">
        <v>261.2</v>
      </c>
      <c r="O585" s="473">
        <v>-1</v>
      </c>
      <c r="P585" s="657" t="str">
        <f t="shared" si="89"/>
        <v/>
      </c>
      <c r="Q585" s="752">
        <v>62.2</v>
      </c>
      <c r="R585" s="473">
        <v>-1</v>
      </c>
      <c r="S585" s="657" t="str">
        <f t="shared" si="90"/>
        <v/>
      </c>
      <c r="T585" s="752">
        <v>21.3</v>
      </c>
      <c r="U585" s="473">
        <v>-1</v>
      </c>
      <c r="V585" s="657" t="str">
        <f t="shared" si="91"/>
        <v/>
      </c>
    </row>
    <row r="586" spans="1:35" ht="15.75" customHeight="1" thickBot="1">
      <c r="A586" s="136" t="str">
        <f>F582&amp;"m03"</f>
        <v>GFRm03</v>
      </c>
      <c r="B586" s="146" t="str">
        <f>IF($F$1="de",headings!$C$8,IF($F$1="fr",headings!$B$8,headings!$A$8))</f>
        <v>March</v>
      </c>
      <c r="C586" s="157"/>
      <c r="D586" s="157"/>
      <c r="E586" s="157"/>
      <c r="F586" s="157"/>
      <c r="G586" s="157"/>
      <c r="H586" s="180"/>
      <c r="I586" s="180"/>
      <c r="J586" s="371"/>
      <c r="K586" s="753">
        <v>1004.1</v>
      </c>
      <c r="L586" s="655">
        <v>-1</v>
      </c>
      <c r="M586" s="658" t="str">
        <f t="shared" si="88"/>
        <v/>
      </c>
      <c r="N586" s="753">
        <v>328.8</v>
      </c>
      <c r="O586" s="655">
        <v>-1</v>
      </c>
      <c r="P586" s="658" t="str">
        <f t="shared" si="89"/>
        <v/>
      </c>
      <c r="Q586" s="753">
        <v>77.900000000000006</v>
      </c>
      <c r="R586" s="655">
        <v>-1</v>
      </c>
      <c r="S586" s="658" t="str">
        <f t="shared" si="90"/>
        <v/>
      </c>
      <c r="T586" s="753">
        <v>30.3</v>
      </c>
      <c r="U586" s="655">
        <v>-1</v>
      </c>
      <c r="V586" s="658" t="str">
        <f t="shared" si="91"/>
        <v/>
      </c>
    </row>
    <row r="587" spans="1:35" ht="15.75" customHeight="1" thickTop="1">
      <c r="A587" s="136" t="str">
        <f>F582&amp;"m04"</f>
        <v>GFRm04</v>
      </c>
      <c r="B587" s="146" t="str">
        <f>IF($F$1="de",headings!$C$9,IF($F$1="fr",headings!$B$9,headings!$A$9))</f>
        <v>April</v>
      </c>
      <c r="C587" s="157"/>
      <c r="D587" s="157"/>
      <c r="E587" s="157"/>
      <c r="F587" s="157"/>
      <c r="G587" s="157"/>
      <c r="H587" s="180"/>
      <c r="I587" s="180"/>
      <c r="J587" s="180"/>
      <c r="K587" s="293">
        <v>979.1</v>
      </c>
      <c r="L587" s="473">
        <v>-1</v>
      </c>
      <c r="M587" s="657" t="str">
        <f t="shared" si="88"/>
        <v/>
      </c>
      <c r="N587" s="293">
        <v>325.3</v>
      </c>
      <c r="O587" s="473">
        <v>-1</v>
      </c>
      <c r="P587" s="657" t="str">
        <f t="shared" si="89"/>
        <v/>
      </c>
      <c r="Q587" s="293">
        <v>109.9</v>
      </c>
      <c r="R587" s="473">
        <v>-1</v>
      </c>
      <c r="S587" s="657" t="str">
        <f t="shared" si="90"/>
        <v/>
      </c>
      <c r="T587" s="293">
        <v>41.4</v>
      </c>
      <c r="U587" s="473">
        <v>-1</v>
      </c>
      <c r="V587" s="657" t="str">
        <f t="shared" si="91"/>
        <v/>
      </c>
    </row>
    <row r="588" spans="1:35" ht="15.75" customHeight="1">
      <c r="A588" s="136" t="str">
        <f>F582&amp;"m05"</f>
        <v>GFRm05</v>
      </c>
      <c r="B588" s="146" t="str">
        <f>IF($F$1="de",headings!$C$10,IF($F$1="fr",headings!$B$10,headings!$A$10))</f>
        <v>May</v>
      </c>
      <c r="C588" s="157"/>
      <c r="D588" s="157"/>
      <c r="E588" s="157"/>
      <c r="F588" s="157"/>
      <c r="G588" s="157"/>
      <c r="H588" s="180"/>
      <c r="I588" s="180"/>
      <c r="J588" s="180"/>
      <c r="K588" s="752">
        <v>1106.3</v>
      </c>
      <c r="L588" s="473">
        <v>-1</v>
      </c>
      <c r="M588" s="657" t="str">
        <f t="shared" si="88"/>
        <v/>
      </c>
      <c r="N588" s="752">
        <v>354.9</v>
      </c>
      <c r="O588" s="473">
        <v>-1</v>
      </c>
      <c r="P588" s="657" t="str">
        <f t="shared" si="89"/>
        <v/>
      </c>
      <c r="Q588" s="752">
        <v>95.1</v>
      </c>
      <c r="R588" s="473">
        <v>-1</v>
      </c>
      <c r="S588" s="657" t="str">
        <f t="shared" si="90"/>
        <v/>
      </c>
      <c r="T588" s="752">
        <v>33.5</v>
      </c>
      <c r="U588" s="473">
        <v>-1</v>
      </c>
      <c r="V588" s="657" t="str">
        <f t="shared" si="91"/>
        <v/>
      </c>
    </row>
    <row r="589" spans="1:35" ht="15.75" customHeight="1" thickBot="1">
      <c r="A589" s="136" t="str">
        <f>F582&amp;"m06"</f>
        <v>GFRm06</v>
      </c>
      <c r="B589" s="146" t="str">
        <f>IF($F$1="de",headings!$C$11,IF($F$1="fr",headings!$B$11,headings!$A$11))</f>
        <v>June</v>
      </c>
      <c r="C589" s="157"/>
      <c r="D589" s="157"/>
      <c r="E589" s="157"/>
      <c r="F589" s="157"/>
      <c r="G589" s="157"/>
      <c r="H589" s="180"/>
      <c r="I589" s="180"/>
      <c r="J589" s="180"/>
      <c r="K589" s="753">
        <v>1111.9000000000001</v>
      </c>
      <c r="L589" s="655">
        <v>-1</v>
      </c>
      <c r="M589" s="658" t="str">
        <f t="shared" si="88"/>
        <v/>
      </c>
      <c r="N589" s="753">
        <v>358.4</v>
      </c>
      <c r="O589" s="655">
        <v>-1</v>
      </c>
      <c r="P589" s="658" t="str">
        <f t="shared" si="89"/>
        <v/>
      </c>
      <c r="Q589" s="753">
        <v>125.6</v>
      </c>
      <c r="R589" s="655">
        <v>-1</v>
      </c>
      <c r="S589" s="658" t="str">
        <f t="shared" si="90"/>
        <v/>
      </c>
      <c r="T589" s="753">
        <v>46.9</v>
      </c>
      <c r="U589" s="655">
        <v>-1</v>
      </c>
      <c r="V589" s="658" t="str">
        <f t="shared" si="91"/>
        <v/>
      </c>
    </row>
    <row r="590" spans="1:35" ht="15.75" customHeight="1" thickTop="1">
      <c r="A590" s="136" t="str">
        <f>F582&amp;"m07"</f>
        <v>GFRm07</v>
      </c>
      <c r="B590" s="146" t="str">
        <f>IF($F$1="de",headings!$C$12,IF($F$1="fr",headings!$B$12,headings!$A$12))</f>
        <v>July</v>
      </c>
      <c r="C590" s="157"/>
      <c r="D590" s="157"/>
      <c r="E590" s="157"/>
      <c r="F590" s="157"/>
      <c r="G590" s="157"/>
      <c r="H590" s="180"/>
      <c r="I590" s="180"/>
      <c r="J590" s="180"/>
      <c r="K590" s="725">
        <v>-1</v>
      </c>
      <c r="L590" s="473">
        <v>-1</v>
      </c>
      <c r="M590" s="657" t="str">
        <f t="shared" si="88"/>
        <v/>
      </c>
      <c r="N590" s="725">
        <v>-1</v>
      </c>
      <c r="O590" s="473">
        <v>-1</v>
      </c>
      <c r="P590" s="657" t="str">
        <f t="shared" si="89"/>
        <v/>
      </c>
      <c r="Q590" s="725">
        <v>-1</v>
      </c>
      <c r="R590" s="473">
        <v>-1</v>
      </c>
      <c r="S590" s="657" t="str">
        <f t="shared" si="90"/>
        <v/>
      </c>
      <c r="T590" s="725">
        <v>-1</v>
      </c>
      <c r="U590" s="473">
        <v>-1</v>
      </c>
      <c r="V590" s="657" t="str">
        <f t="shared" si="91"/>
        <v/>
      </c>
    </row>
    <row r="591" spans="1:35" ht="15.75" customHeight="1">
      <c r="A591" s="136" t="str">
        <f>F582&amp;"m08"</f>
        <v>GFRm08</v>
      </c>
      <c r="B591" s="146" t="str">
        <f>IF($F$1="de",headings!$C$13,IF($F$1="fr",headings!$B$13,headings!$A$13))</f>
        <v>August</v>
      </c>
      <c r="C591" s="157"/>
      <c r="D591" s="157"/>
      <c r="E591" s="157"/>
      <c r="F591" s="157"/>
      <c r="G591" s="157"/>
      <c r="H591" s="180"/>
      <c r="I591" s="180"/>
      <c r="J591" s="180"/>
      <c r="K591" s="726">
        <v>-1</v>
      </c>
      <c r="L591" s="473">
        <v>-1</v>
      </c>
      <c r="M591" s="657" t="str">
        <f t="shared" si="88"/>
        <v/>
      </c>
      <c r="N591" s="726">
        <v>-1</v>
      </c>
      <c r="O591" s="473">
        <v>-1</v>
      </c>
      <c r="P591" s="657" t="str">
        <f t="shared" si="89"/>
        <v/>
      </c>
      <c r="Q591" s="726">
        <v>-1</v>
      </c>
      <c r="R591" s="473">
        <v>-1</v>
      </c>
      <c r="S591" s="657" t="str">
        <f t="shared" si="90"/>
        <v/>
      </c>
      <c r="T591" s="726">
        <v>-1</v>
      </c>
      <c r="U591" s="473">
        <v>-1</v>
      </c>
      <c r="V591" s="657" t="str">
        <f t="shared" si="91"/>
        <v/>
      </c>
    </row>
    <row r="592" spans="1:35" ht="15.75" customHeight="1" thickBot="1">
      <c r="A592" s="136" t="str">
        <f>F582&amp;"m09"</f>
        <v>GFRm09</v>
      </c>
      <c r="B592" s="146" t="str">
        <f>IF($F$1="de",headings!$C$14,IF($F$1="fr",headings!$B$14,headings!$A$14))</f>
        <v>September</v>
      </c>
      <c r="C592" s="157"/>
      <c r="D592" s="157"/>
      <c r="E592" s="157"/>
      <c r="F592" s="157"/>
      <c r="G592" s="157"/>
      <c r="H592" s="180"/>
      <c r="I592" s="180"/>
      <c r="J592" s="180"/>
      <c r="K592" s="651">
        <v>-1</v>
      </c>
      <c r="L592" s="655">
        <v>-1</v>
      </c>
      <c r="M592" s="658" t="str">
        <f t="shared" si="88"/>
        <v/>
      </c>
      <c r="N592" s="651">
        <v>-1</v>
      </c>
      <c r="O592" s="655">
        <v>-1</v>
      </c>
      <c r="P592" s="658" t="str">
        <f t="shared" si="89"/>
        <v/>
      </c>
      <c r="Q592" s="651">
        <v>-1</v>
      </c>
      <c r="R592" s="655">
        <v>-1</v>
      </c>
      <c r="S592" s="658" t="str">
        <f t="shared" si="90"/>
        <v/>
      </c>
      <c r="T592" s="651">
        <v>-1</v>
      </c>
      <c r="U592" s="655">
        <v>-1</v>
      </c>
      <c r="V592" s="658" t="str">
        <f t="shared" si="91"/>
        <v/>
      </c>
    </row>
    <row r="593" spans="1:28" ht="15.75" customHeight="1" thickTop="1">
      <c r="A593" s="136" t="str">
        <f>F582&amp;"m10"</f>
        <v>GFRm10</v>
      </c>
      <c r="B593" s="146" t="str">
        <f>IF($F$1="de",headings!$C$15,IF($F$1="fr",headings!$B$15,headings!$A$15))</f>
        <v>October</v>
      </c>
      <c r="C593" s="157"/>
      <c r="D593" s="157"/>
      <c r="E593" s="157"/>
      <c r="F593" s="157"/>
      <c r="G593" s="157"/>
      <c r="H593" s="180"/>
      <c r="I593" s="180"/>
      <c r="J593" s="180"/>
      <c r="K593" s="653">
        <v>-1</v>
      </c>
      <c r="L593" s="473">
        <v>-1</v>
      </c>
      <c r="M593" s="657" t="str">
        <f>IF(K593&lt;0.001,"",IF(L593=-1,"",L593/K593*100-100))</f>
        <v/>
      </c>
      <c r="N593" s="653">
        <v>-1</v>
      </c>
      <c r="O593" s="473">
        <v>-1</v>
      </c>
      <c r="P593" s="657" t="str">
        <f>IF(N593&lt;0.001,"",IF(O593=-1,"",O593/N593*100-100))</f>
        <v/>
      </c>
      <c r="Q593" s="653">
        <v>-1</v>
      </c>
      <c r="R593" s="473">
        <v>-1</v>
      </c>
      <c r="S593" s="657" t="str">
        <f>IF(Q593&lt;0.001,"",IF(R593=-1,"",R593/Q593*100-100))</f>
        <v/>
      </c>
      <c r="T593" s="653">
        <v>-1</v>
      </c>
      <c r="U593" s="473">
        <v>-1</v>
      </c>
      <c r="V593" s="657" t="str">
        <f>IF(T593&lt;0.001,"",IF(U593=-1,"",U593/T593*100-100))</f>
        <v/>
      </c>
      <c r="X593" s="137"/>
    </row>
    <row r="594" spans="1:28" ht="15.75" customHeight="1">
      <c r="A594" s="136" t="str">
        <f>F582&amp;"m11"</f>
        <v>GFRm11</v>
      </c>
      <c r="B594" s="146" t="str">
        <f>IF($F$1="de",headings!$C$16,IF($F$1="fr",headings!$B$16,headings!$A$16))</f>
        <v>November</v>
      </c>
      <c r="C594" s="157"/>
      <c r="D594" s="157"/>
      <c r="E594" s="157"/>
      <c r="F594" s="157"/>
      <c r="G594" s="157"/>
      <c r="H594" s="180"/>
      <c r="I594" s="180"/>
      <c r="J594" s="180"/>
      <c r="K594" s="653">
        <v>-1</v>
      </c>
      <c r="L594" s="473">
        <v>-1</v>
      </c>
      <c r="M594" s="657" t="str">
        <f>IF(K594&lt;0.001,"",IF(L594=-1,"",L594/K594*100-100))</f>
        <v/>
      </c>
      <c r="N594" s="653">
        <v>-1</v>
      </c>
      <c r="O594" s="473">
        <v>-1</v>
      </c>
      <c r="P594" s="657" t="str">
        <f>IF(N594&lt;0.001,"",IF(O594=-1,"",O594/N594*100-100))</f>
        <v/>
      </c>
      <c r="Q594" s="653">
        <v>-1</v>
      </c>
      <c r="R594" s="473">
        <v>-1</v>
      </c>
      <c r="S594" s="657" t="str">
        <f>IF(Q594&lt;0.001,"",IF(R594=-1,"",R594/Q594*100-100))</f>
        <v/>
      </c>
      <c r="T594" s="653">
        <v>-1</v>
      </c>
      <c r="U594" s="473">
        <v>-1</v>
      </c>
      <c r="V594" s="657" t="str">
        <f>IF(T594&lt;0.001,"",IF(U594=-1,"",U594/T594*100-100))</f>
        <v/>
      </c>
      <c r="X594" s="137"/>
    </row>
    <row r="595" spans="1:28" ht="15.75" customHeight="1" thickBot="1">
      <c r="A595" s="136" t="str">
        <f>F582&amp;"m12"</f>
        <v>GFRm12</v>
      </c>
      <c r="B595" s="146" t="str">
        <f>IF($F$1="de",headings!$C$17,IF($F$1="fr",headings!$B$17,headings!$A$17))</f>
        <v>December</v>
      </c>
      <c r="C595" s="157"/>
      <c r="D595" s="157"/>
      <c r="E595" s="157"/>
      <c r="F595" s="157"/>
      <c r="G595" s="157"/>
      <c r="H595" s="180"/>
      <c r="I595" s="180"/>
      <c r="J595" s="180"/>
      <c r="K595" s="654">
        <v>-1</v>
      </c>
      <c r="L595" s="655">
        <v>-1</v>
      </c>
      <c r="M595" s="658" t="str">
        <f>IF(K595&lt;0.001,"",IF(L595=-1,"",L595/K595*100-100))</f>
        <v/>
      </c>
      <c r="N595" s="654">
        <v>-1</v>
      </c>
      <c r="O595" s="655">
        <v>-1</v>
      </c>
      <c r="P595" s="658" t="str">
        <f>IF(N595&lt;0.001,"",IF(O595=-1,"",O595/N595*100-100))</f>
        <v/>
      </c>
      <c r="Q595" s="654">
        <v>-1</v>
      </c>
      <c r="R595" s="655">
        <v>-1</v>
      </c>
      <c r="S595" s="658" t="str">
        <f>IF(Q595&lt;0.001,"",IF(R595=-1,"",R595/Q595*100-100))</f>
        <v/>
      </c>
      <c r="T595" s="654">
        <v>-1</v>
      </c>
      <c r="U595" s="655">
        <v>-1</v>
      </c>
      <c r="V595" s="658" t="str">
        <f>IF(T595&lt;0.001,"",IF(U595=-1,"",U595/T595*100-100))</f>
        <v/>
      </c>
      <c r="X595" s="137"/>
    </row>
    <row r="596" spans="1:28" ht="14.4" thickTop="1" thickBot="1">
      <c r="B596" s="146"/>
      <c r="C596" s="169"/>
      <c r="D596" s="169"/>
      <c r="E596" s="161"/>
      <c r="F596" s="157"/>
      <c r="G596" s="169"/>
      <c r="H596" s="180"/>
      <c r="I596" s="180"/>
      <c r="J596" s="180"/>
      <c r="K596" s="180"/>
      <c r="L596" s="180"/>
      <c r="M596" s="180"/>
      <c r="N596" s="180"/>
      <c r="O596" s="180"/>
      <c r="P596" s="180"/>
      <c r="Q596" s="180"/>
      <c r="R596" s="180"/>
      <c r="S596" s="180"/>
      <c r="T596" s="180"/>
      <c r="U596" s="180"/>
      <c r="V596" s="180"/>
      <c r="X596" s="137"/>
    </row>
    <row r="597" spans="1:28" s="137" customFormat="1" ht="15.75" customHeight="1" thickTop="1">
      <c r="A597" s="137" t="str">
        <f>F582&amp;"q1"</f>
        <v>GFRq1</v>
      </c>
      <c r="B597" s="146" t="str">
        <f>IF($F$1="de",headings!$C$31,IF($F$1="fr",headings!$B$31,headings!$A$31))</f>
        <v>Quarter 1</v>
      </c>
      <c r="C597" s="157"/>
      <c r="D597" s="157"/>
      <c r="E597" s="157"/>
      <c r="F597" s="157"/>
      <c r="G597" s="157"/>
      <c r="H597" s="180"/>
      <c r="I597" s="180"/>
      <c r="J597" s="180"/>
      <c r="K597" s="319">
        <f>IF(K586=-1,"-1",K584+K585+K586)</f>
        <v>2610.6999999999998</v>
      </c>
      <c r="L597" s="320" t="str">
        <f>IF(L586=-1,"-1",L584+L585+L586)</f>
        <v>-1</v>
      </c>
      <c r="M597" s="666" t="str">
        <f>IF(K586+K587+K588&lt;=0,"",IF(L586=-1,"",L597/K597*100-100))</f>
        <v/>
      </c>
      <c r="N597" s="319">
        <f>IF(N586=-1,"-1",N584+N585+N586)</f>
        <v>840.2</v>
      </c>
      <c r="O597" s="334" t="str">
        <f>IF(O586=-1,"-1",O584+O585+O586)</f>
        <v>-1</v>
      </c>
      <c r="P597" s="666" t="str">
        <f>IF(N586+N587+N588&lt;=0,"",IF(O586=-1,"",O597/N597*100-100))</f>
        <v/>
      </c>
      <c r="Q597" s="319">
        <f>IF(Q586=-1,"-1",Q584+Q585+Q586)</f>
        <v>213.00000000000003</v>
      </c>
      <c r="R597" s="320" t="str">
        <f>IF(R586=-1,"-1",R584+R585+R586)</f>
        <v>-1</v>
      </c>
      <c r="S597" s="666" t="str">
        <f>IF(Q586+Q587+Q588&lt;=0,"",IF(R586=-1,"",R597/Q597*100-100))</f>
        <v/>
      </c>
      <c r="T597" s="319">
        <f>IF(T586=-1,"-1",T584+T585+T586)</f>
        <v>77.7</v>
      </c>
      <c r="U597" s="334" t="str">
        <f>IF(U586=-1,"-1",U584+U585+U586)</f>
        <v>-1</v>
      </c>
      <c r="V597" s="666" t="str">
        <f>IF(T586+T587+T588&lt;=0,"",IF(U586=-1,"",U597/T597*100-100))</f>
        <v/>
      </c>
      <c r="X597" s="136"/>
      <c r="AA597" s="244"/>
      <c r="AB597" s="244"/>
    </row>
    <row r="598" spans="1:28" s="137" customFormat="1" ht="15.75" customHeight="1">
      <c r="A598" s="137" t="str">
        <f>F582&amp;"q2"</f>
        <v>GFRq2</v>
      </c>
      <c r="B598" s="146" t="str">
        <f>IF($F$1="de",headings!$C$32,IF($F$1="fr",headings!$B$32,headings!$A$32))</f>
        <v>Quarter 2</v>
      </c>
      <c r="C598" s="157"/>
      <c r="D598" s="157"/>
      <c r="E598" s="157"/>
      <c r="F598" s="157"/>
      <c r="G598" s="157"/>
      <c r="H598" s="180"/>
      <c r="I598" s="180"/>
      <c r="J598" s="180"/>
      <c r="K598" s="322">
        <f>IF(K589=-1,"-1",K587+K588+K589)</f>
        <v>3197.3</v>
      </c>
      <c r="L598" s="323" t="str">
        <f>IF(L589=-1,"-1",L587+L588+L589)</f>
        <v>-1</v>
      </c>
      <c r="M598" s="667" t="str">
        <f>IF(K587+K588+K589&lt;=0,"",IF(L589=-1,"",L598/K598*100-100))</f>
        <v/>
      </c>
      <c r="N598" s="322">
        <f>IF(N589=-1,"-1",N587+N588+N589)</f>
        <v>1038.5999999999999</v>
      </c>
      <c r="O598" s="335" t="str">
        <f>IF(O589=-1,"-1",O587+O588+O589)</f>
        <v>-1</v>
      </c>
      <c r="P598" s="667" t="str">
        <f>IF(N587+N588+N589&lt;=0,"",IF(O589=-1,"",O598/N598*100-100))</f>
        <v/>
      </c>
      <c r="Q598" s="322">
        <f>IF(Q589=-1,"-1",Q587+Q588+Q589)</f>
        <v>330.6</v>
      </c>
      <c r="R598" s="323" t="str">
        <f>IF(R589=-1,"-1",R587+R588+R589)</f>
        <v>-1</v>
      </c>
      <c r="S598" s="667" t="str">
        <f>IF(Q587+Q588+Q589&lt;=0,"",IF(R589=-1,"",R598/Q598*100-100))</f>
        <v/>
      </c>
      <c r="T598" s="322">
        <f>IF(T589=-1,"-1",T587+T588+T589)</f>
        <v>121.80000000000001</v>
      </c>
      <c r="U598" s="335" t="str">
        <f>IF(U589=-1,"-1",U587+U588+U589)</f>
        <v>-1</v>
      </c>
      <c r="V598" s="667" t="str">
        <f>IF(T587+T588+T589&lt;=0,"",IF(U589=-1,"",U598/T598*100-100))</f>
        <v/>
      </c>
      <c r="X598" s="138"/>
      <c r="AA598" s="244"/>
      <c r="AB598" s="244"/>
    </row>
    <row r="599" spans="1:28" s="137" customFormat="1" ht="15.75" customHeight="1">
      <c r="A599" s="137" t="str">
        <f>F582&amp;"q3"</f>
        <v>GFRq3</v>
      </c>
      <c r="B599" s="146" t="str">
        <f>IF($F$1="de",headings!$C$33,IF($F$1="fr",headings!$B$33,headings!$A$33))</f>
        <v>Quarter 3</v>
      </c>
      <c r="C599" s="157"/>
      <c r="D599" s="157"/>
      <c r="E599" s="157"/>
      <c r="F599" s="157"/>
      <c r="G599" s="157"/>
      <c r="H599" s="180"/>
      <c r="I599" s="180"/>
      <c r="J599" s="180"/>
      <c r="K599" s="322" t="str">
        <f>IF(K592=-1,"-1",K590+K591+K592)</f>
        <v>-1</v>
      </c>
      <c r="L599" s="323" t="str">
        <f>IF(L592=-1,"-1",L590+L591+L592)</f>
        <v>-1</v>
      </c>
      <c r="M599" s="667" t="str">
        <f>IF(K590+K591+K592&lt;=0,"",IF(L592=-1,"",L599/K599*100-100))</f>
        <v/>
      </c>
      <c r="N599" s="322" t="str">
        <f>IF(N592=-1,"-1",N590+N591+N592)</f>
        <v>-1</v>
      </c>
      <c r="O599" s="323" t="str">
        <f>IF(O592=-1,"-1",O590+O591+O592)</f>
        <v>-1</v>
      </c>
      <c r="P599" s="667" t="str">
        <f>IF(N590+N591+N592&lt;=0,"",IF(O592=-1,"",O599/N599*100-100))</f>
        <v/>
      </c>
      <c r="Q599" s="322" t="str">
        <f>IF(Q592=-1,"-1",Q590+Q591+Q592)</f>
        <v>-1</v>
      </c>
      <c r="R599" s="323" t="str">
        <f>IF(R592=-1,"-1",R590+R591+R592)</f>
        <v>-1</v>
      </c>
      <c r="S599" s="667" t="str">
        <f>IF(Q590+Q591+Q592&lt;=0,"",IF(R592=-1,"",R599/Q599*100-100))</f>
        <v/>
      </c>
      <c r="T599" s="322" t="str">
        <f>IF(T592=-1,"-1",T590+T591+T592)</f>
        <v>-1</v>
      </c>
      <c r="U599" s="323" t="str">
        <f>IF(U592=-1,"-1",U590+U591+U592)</f>
        <v>-1</v>
      </c>
      <c r="V599" s="667" t="str">
        <f>IF(T590+T591+T592&lt;=0,"",IF(U592=-1,"",U599/T599*100-100))</f>
        <v/>
      </c>
      <c r="X599" s="136"/>
      <c r="AA599" s="244"/>
      <c r="AB599" s="244"/>
    </row>
    <row r="600" spans="1:28" s="137" customFormat="1" ht="15.75" customHeight="1" thickBot="1">
      <c r="A600" s="137" t="str">
        <f>F582&amp;"q4"</f>
        <v>GFRq4</v>
      </c>
      <c r="B600" s="146" t="str">
        <f>IF($F$1="de",headings!$C$34,IF($F$1="fr",headings!$B$34,headings!$A$34))</f>
        <v>Quarter 4</v>
      </c>
      <c r="C600" s="157"/>
      <c r="D600" s="157"/>
      <c r="E600" s="157"/>
      <c r="F600" s="157"/>
      <c r="G600" s="157"/>
      <c r="H600" s="180"/>
      <c r="I600" s="180"/>
      <c r="J600" s="180"/>
      <c r="K600" s="325" t="str">
        <f>IF(K595=-1,"-1",K593+K594+K595)</f>
        <v>-1</v>
      </c>
      <c r="L600" s="326" t="str">
        <f>IF(L595=-1,"-1",L593+L594+L595)</f>
        <v>-1</v>
      </c>
      <c r="M600" s="668" t="str">
        <f>IF(K593+K594+K595&lt;=0,"",IF(L595=-1,"",L600/K600*100-100))</f>
        <v/>
      </c>
      <c r="N600" s="325" t="str">
        <f>IF(N595=-1,"-1",N593+N594+N595)</f>
        <v>-1</v>
      </c>
      <c r="O600" s="326" t="str">
        <f>IF(O595=-1,"-1",O593+O594+O595)</f>
        <v>-1</v>
      </c>
      <c r="P600" s="668" t="str">
        <f>IF(N593+N594+N595&lt;=0,"",IF(O595=-1,"",O600/N600*100-100))</f>
        <v/>
      </c>
      <c r="Q600" s="325" t="str">
        <f>IF(Q595=-1,"-1",Q593+Q594+Q595)</f>
        <v>-1</v>
      </c>
      <c r="R600" s="326" t="str">
        <f>IF(R595=-1,"-1",R593+R594+R595)</f>
        <v>-1</v>
      </c>
      <c r="S600" s="668" t="str">
        <f>IF(Q593+Q594+Q595&lt;=0,"",IF(R595=-1,"",R600/Q600*100-100))</f>
        <v/>
      </c>
      <c r="T600" s="325" t="str">
        <f>IF(T595=-1,"-1",T593+T594+T595)</f>
        <v>-1</v>
      </c>
      <c r="U600" s="326" t="str">
        <f>IF(U595=-1,"-1",U593+U594+U595)</f>
        <v>-1</v>
      </c>
      <c r="V600" s="668" t="str">
        <f>IF(T593+T594+T595&lt;=0,"",IF(U595=-1,"",U600/T600*100-100))</f>
        <v/>
      </c>
      <c r="X600" s="136"/>
      <c r="AA600" s="244"/>
      <c r="AB600" s="244"/>
    </row>
    <row r="601" spans="1:28" ht="14.4" thickTop="1" thickBot="1">
      <c r="B601" s="146"/>
      <c r="C601" s="157"/>
      <c r="D601" s="157"/>
      <c r="E601" s="157"/>
      <c r="F601" s="157"/>
      <c r="G601" s="157"/>
      <c r="H601" s="180"/>
      <c r="I601" s="180"/>
      <c r="J601" s="180"/>
      <c r="K601" s="146"/>
      <c r="L601" s="146"/>
      <c r="M601" s="146"/>
      <c r="N601" s="146"/>
      <c r="O601" s="146"/>
      <c r="P601" s="146"/>
      <c r="Q601" s="146"/>
      <c r="R601" s="146"/>
      <c r="S601" s="146"/>
      <c r="T601" s="146"/>
      <c r="U601" s="146"/>
      <c r="V601" s="146"/>
    </row>
    <row r="602" spans="1:28" s="138" customFormat="1" ht="15.75" customHeight="1" thickTop="1" thickBot="1">
      <c r="A602" s="138" t="str">
        <f>F582&amp;"y"</f>
        <v>GFRy</v>
      </c>
      <c r="B602" s="152" t="str">
        <f>IF($F$1="de",headings!$C$35,IF($F$1="fr",headings!$B$35,headings!$A$35))</f>
        <v>Full year</v>
      </c>
      <c r="C602" s="157"/>
      <c r="D602" s="157"/>
      <c r="E602" s="157"/>
      <c r="F602" s="157"/>
      <c r="G602" s="157"/>
      <c r="H602" s="180"/>
      <c r="I602" s="180"/>
      <c r="J602" s="180"/>
      <c r="K602" s="328" t="str">
        <f>IF(K595=-1,"-1",SUM(K597:K600))</f>
        <v>-1</v>
      </c>
      <c r="L602" s="414" t="str">
        <f>IF(L595=-1,"-1",SUM(L597:L600))</f>
        <v>-1</v>
      </c>
      <c r="M602" s="659" t="str">
        <f>IF(SUM(K584:K595)&lt;=0,"",IF(L595=-1,"",L602/K602*100-100))</f>
        <v/>
      </c>
      <c r="N602" s="328" t="str">
        <f>IF(N595=-1,"-1",SUM(N597:N600))</f>
        <v>-1</v>
      </c>
      <c r="O602" s="414" t="str">
        <f>IF(O595=-1,"-1",SUM(O597:O600))</f>
        <v>-1</v>
      </c>
      <c r="P602" s="659" t="str">
        <f>IF(SUM(N584:N595)&lt;=0,"",IF(O595=-1,"",O602/N602*100-100))</f>
        <v/>
      </c>
      <c r="Q602" s="328" t="str">
        <f>IF(Q595=-1,"-1",SUM(Q597:Q600))</f>
        <v>-1</v>
      </c>
      <c r="R602" s="414" t="str">
        <f>IF(R595=-1,"-1",SUM(R597:R600))</f>
        <v>-1</v>
      </c>
      <c r="S602" s="659" t="str">
        <f>IF(SUM(Q584:Q595)&lt;=0,"",IF(R595=-1,"",R602/Q602*100-100))</f>
        <v/>
      </c>
      <c r="T602" s="328" t="str">
        <f>IF(T595=-1,"-1",SUM(T597:T600))</f>
        <v>-1</v>
      </c>
      <c r="U602" s="414" t="str">
        <f>IF(U595=-1,"-1",SUM(U597:U600))</f>
        <v>-1</v>
      </c>
      <c r="V602" s="659" t="str">
        <f>IF(SUM(T584:T595)&lt;=0,"",IF(U595=-1,"",U602/T602*100-100))</f>
        <v/>
      </c>
      <c r="X602" s="136"/>
    </row>
    <row r="603" spans="1:28" ht="13.8" thickTop="1">
      <c r="B603" s="147"/>
      <c r="C603" s="180"/>
      <c r="D603" s="180"/>
      <c r="E603" s="180"/>
      <c r="F603" s="180"/>
      <c r="G603" s="180"/>
      <c r="H603" s="180"/>
      <c r="I603" s="180"/>
      <c r="J603" s="180"/>
      <c r="K603" s="180"/>
      <c r="L603" s="180"/>
      <c r="M603" s="180"/>
      <c r="N603" s="180"/>
      <c r="O603" s="180"/>
      <c r="P603" s="180"/>
      <c r="Q603" s="180"/>
      <c r="R603" s="180"/>
      <c r="S603" s="180"/>
      <c r="T603" s="180"/>
      <c r="U603" s="149"/>
      <c r="V603" s="149"/>
    </row>
    <row r="604" spans="1:28">
      <c r="B604" s="147"/>
      <c r="C604" s="180"/>
      <c r="D604" s="180"/>
      <c r="E604" s="180"/>
      <c r="F604" s="180"/>
      <c r="G604" s="180"/>
      <c r="H604" s="180"/>
      <c r="I604" s="180"/>
      <c r="J604" s="180"/>
      <c r="K604" s="180"/>
      <c r="L604" s="180"/>
      <c r="M604" s="180"/>
      <c r="N604" s="180"/>
      <c r="O604" s="180"/>
      <c r="P604" s="180"/>
      <c r="Q604" s="180"/>
      <c r="R604" s="180"/>
      <c r="S604" s="180"/>
      <c r="T604" s="180"/>
      <c r="U604" s="149"/>
      <c r="V604" s="149"/>
    </row>
    <row r="605" spans="1:28">
      <c r="B605" s="152" t="str">
        <f>IF($F$1="de",headings!$C$37,IF($F$1="fr",headings!$B$37,headings!$A$37))</f>
        <v>Comments</v>
      </c>
      <c r="C605" s="1021"/>
      <c r="D605" s="1022"/>
      <c r="E605" s="1022"/>
      <c r="F605" s="1022"/>
      <c r="G605" s="1022"/>
      <c r="H605" s="1022"/>
      <c r="I605" s="1022"/>
      <c r="J605" s="1022"/>
      <c r="K605" s="1022"/>
      <c r="L605" s="1022"/>
      <c r="M605" s="1022"/>
      <c r="N605" s="1022"/>
      <c r="O605" s="1022"/>
      <c r="P605" s="1022"/>
      <c r="Q605" s="1022"/>
      <c r="R605" s="1022"/>
      <c r="S605" s="1022"/>
      <c r="T605" s="1023"/>
      <c r="U605" s="149"/>
      <c r="V605" s="149"/>
    </row>
    <row r="606" spans="1:28">
      <c r="B606" s="151"/>
      <c r="C606" s="1024"/>
      <c r="D606" s="1025"/>
      <c r="E606" s="1025"/>
      <c r="F606" s="1025"/>
      <c r="G606" s="1025"/>
      <c r="H606" s="1025"/>
      <c r="I606" s="1025"/>
      <c r="J606" s="1025"/>
      <c r="K606" s="1025"/>
      <c r="L606" s="1025"/>
      <c r="M606" s="1025"/>
      <c r="N606" s="1025"/>
      <c r="O606" s="1025"/>
      <c r="P606" s="1025"/>
      <c r="Q606" s="1025"/>
      <c r="R606" s="1025"/>
      <c r="S606" s="1025"/>
      <c r="T606" s="1026"/>
      <c r="U606" s="149"/>
      <c r="V606" s="149"/>
    </row>
    <row r="607" spans="1:28">
      <c r="B607" s="151"/>
      <c r="C607" s="1024"/>
      <c r="D607" s="1025"/>
      <c r="E607" s="1025"/>
      <c r="F607" s="1025"/>
      <c r="G607" s="1025"/>
      <c r="H607" s="1025"/>
      <c r="I607" s="1025"/>
      <c r="J607" s="1025"/>
      <c r="K607" s="1025"/>
      <c r="L607" s="1025"/>
      <c r="M607" s="1025"/>
      <c r="N607" s="1025"/>
      <c r="O607" s="1025"/>
      <c r="P607" s="1025"/>
      <c r="Q607" s="1025"/>
      <c r="R607" s="1025"/>
      <c r="S607" s="1025"/>
      <c r="T607" s="1026"/>
      <c r="U607" s="149"/>
      <c r="V607" s="149"/>
      <c r="X607" s="141"/>
    </row>
    <row r="608" spans="1:28">
      <c r="B608" s="151"/>
      <c r="C608" s="1027"/>
      <c r="D608" s="1028"/>
      <c r="E608" s="1028"/>
      <c r="F608" s="1028"/>
      <c r="G608" s="1028"/>
      <c r="H608" s="1028"/>
      <c r="I608" s="1028"/>
      <c r="J608" s="1028"/>
      <c r="K608" s="1028"/>
      <c r="L608" s="1028"/>
      <c r="M608" s="1028"/>
      <c r="N608" s="1028"/>
      <c r="O608" s="1028"/>
      <c r="P608" s="1028"/>
      <c r="Q608" s="1028"/>
      <c r="R608" s="1028"/>
      <c r="S608" s="1028"/>
      <c r="T608" s="1029"/>
      <c r="U608" s="149"/>
      <c r="V608" s="149"/>
      <c r="X608" s="131"/>
    </row>
    <row r="609" spans="1:44">
      <c r="B609" s="151"/>
      <c r="C609" s="180"/>
      <c r="D609" s="180"/>
      <c r="E609" s="180"/>
      <c r="F609" s="180"/>
      <c r="G609" s="180"/>
      <c r="H609" s="180"/>
      <c r="I609" s="180"/>
      <c r="J609" s="180"/>
      <c r="K609" s="180"/>
      <c r="L609" s="180"/>
      <c r="M609" s="180"/>
      <c r="N609" s="180"/>
      <c r="O609" s="180"/>
      <c r="P609" s="180"/>
      <c r="Q609" s="180"/>
      <c r="R609" s="180"/>
      <c r="S609" s="180"/>
      <c r="T609" s="180"/>
      <c r="U609" s="149"/>
      <c r="V609" s="149"/>
    </row>
    <row r="610" spans="1:44">
      <c r="A610" s="142"/>
      <c r="B610" s="143"/>
      <c r="C610" s="181"/>
      <c r="D610" s="181"/>
      <c r="E610" s="181"/>
      <c r="F610" s="181"/>
      <c r="G610" s="181"/>
      <c r="H610" s="181"/>
      <c r="I610" s="181"/>
      <c r="J610" s="181"/>
      <c r="K610" s="181"/>
      <c r="L610" s="181"/>
      <c r="M610" s="181"/>
      <c r="N610" s="181"/>
      <c r="O610" s="181"/>
      <c r="P610" s="181"/>
      <c r="Q610" s="181"/>
      <c r="R610" s="181"/>
      <c r="S610" s="181"/>
      <c r="T610" s="181"/>
      <c r="U610" s="181"/>
      <c r="V610" s="181"/>
    </row>
    <row r="611" spans="1:44" s="141" customFormat="1" ht="6.75" customHeight="1">
      <c r="B611" s="146"/>
      <c r="C611" s="154"/>
      <c r="D611" s="154"/>
      <c r="E611" s="155"/>
      <c r="F611" s="154"/>
      <c r="G611" s="154"/>
      <c r="H611" s="155"/>
      <c r="I611" s="154"/>
      <c r="J611" s="154"/>
      <c r="K611" s="155"/>
      <c r="L611" s="154"/>
      <c r="M611" s="154"/>
      <c r="N611" s="155"/>
      <c r="O611" s="154"/>
      <c r="P611" s="154"/>
      <c r="Q611" s="155"/>
      <c r="R611" s="154"/>
      <c r="S611" s="154"/>
      <c r="T611" s="155"/>
      <c r="U611" s="149"/>
      <c r="V611" s="149"/>
      <c r="W611" s="136"/>
      <c r="X611" s="136"/>
      <c r="Y611" s="136"/>
      <c r="AA611" s="239"/>
      <c r="AB611" s="239"/>
    </row>
    <row r="612" spans="1:44" s="131" customFormat="1" ht="17.399999999999999">
      <c r="B612" s="150" t="str">
        <f>IF($F$1="de",headings!$C$3,IF($F$1="fr",headings!$B$3,headings!$A$3))</f>
        <v>Railway Operator:</v>
      </c>
      <c r="C612" s="156"/>
      <c r="D612" s="156"/>
      <c r="E612" s="156"/>
      <c r="F612" s="1134" t="s">
        <v>49</v>
      </c>
      <c r="G612" s="1134"/>
      <c r="H612" s="1134"/>
      <c r="I612" s="1134"/>
      <c r="J612" s="1134"/>
      <c r="K612" s="157"/>
      <c r="L612" s="157"/>
      <c r="M612" s="157"/>
      <c r="N612" s="157"/>
      <c r="O612" s="157"/>
      <c r="P612" s="157"/>
      <c r="Q612" s="157"/>
      <c r="R612" s="157"/>
      <c r="S612" s="157"/>
      <c r="T612" s="157"/>
      <c r="U612" s="157"/>
      <c r="V612" s="157"/>
      <c r="W612" s="136"/>
      <c r="X612" s="670"/>
      <c r="Y612" s="670"/>
      <c r="Z612" s="796"/>
      <c r="AA612" s="795"/>
      <c r="AB612" s="795"/>
      <c r="AC612" s="796"/>
      <c r="AD612" s="796"/>
      <c r="AE612" s="796"/>
      <c r="AF612" s="796"/>
      <c r="AG612" s="796"/>
      <c r="AH612" s="796"/>
      <c r="AI612" s="796"/>
      <c r="AJ612" s="796"/>
      <c r="AK612" s="796"/>
      <c r="AL612" s="796"/>
      <c r="AM612" s="796"/>
      <c r="AN612" s="796"/>
      <c r="AO612" s="796"/>
      <c r="AP612" s="796"/>
      <c r="AQ612" s="796"/>
      <c r="AR612" s="796"/>
    </row>
    <row r="613" spans="1:44" ht="6.75" customHeight="1" thickBot="1">
      <c r="B613" s="146"/>
      <c r="C613" s="157"/>
      <c r="D613" s="157"/>
      <c r="E613" s="159"/>
      <c r="F613" s="157"/>
      <c r="G613" s="157"/>
      <c r="H613" s="157"/>
      <c r="I613" s="157"/>
      <c r="J613" s="157"/>
      <c r="K613" s="157"/>
      <c r="L613" s="157"/>
      <c r="M613" s="157"/>
      <c r="N613" s="157"/>
      <c r="O613" s="157"/>
      <c r="P613" s="157"/>
      <c r="Q613" s="157"/>
      <c r="R613" s="157"/>
      <c r="S613" s="157"/>
      <c r="T613" s="160"/>
      <c r="U613" s="149"/>
      <c r="V613" s="149"/>
      <c r="X613" s="670"/>
      <c r="Y613" s="670"/>
      <c r="Z613" s="670"/>
      <c r="AA613" s="797"/>
      <c r="AB613" s="797"/>
      <c r="AC613" s="670"/>
      <c r="AD613" s="670"/>
      <c r="AE613" s="670"/>
      <c r="AF613" s="670"/>
      <c r="AG613" s="670"/>
      <c r="AH613" s="670"/>
      <c r="AI613" s="670"/>
      <c r="AJ613" s="670"/>
      <c r="AK613" s="670"/>
      <c r="AL613" s="670"/>
      <c r="AM613" s="670"/>
      <c r="AN613" s="670"/>
      <c r="AO613" s="670"/>
      <c r="AP613" s="670"/>
      <c r="AQ613" s="670"/>
      <c r="AR613" s="670"/>
    </row>
    <row r="614" spans="1:44" ht="15.75" customHeight="1" thickTop="1">
      <c r="A614" s="136" t="str">
        <f>F612&amp;"m01"</f>
        <v>GySEV/RÖEEm01</v>
      </c>
      <c r="B614" s="146" t="str">
        <f>IF($F$1="de",headings!$C$6,IF($F$1="fr",headings!$B$6,headings!$A$6))</f>
        <v>January</v>
      </c>
      <c r="C614" s="293">
        <v>383.79058166666664</v>
      </c>
      <c r="D614" s="616">
        <v>514</v>
      </c>
      <c r="E614" s="656">
        <f t="shared" ref="E614:E619" si="92">IF(C614&lt;0.001,"",IF(D614=-1,"",D614/C614*100-100))</f>
        <v>33.927205239868044</v>
      </c>
      <c r="F614" s="293">
        <v>16</v>
      </c>
      <c r="G614" s="610">
        <v>21</v>
      </c>
      <c r="H614" s="656">
        <f t="shared" ref="H614:H619" si="93">IF(F614&lt;0.001,"",IF(G614=-1,"",G614/F614*100-100))</f>
        <v>31.25</v>
      </c>
      <c r="I614" s="610">
        <v>14</v>
      </c>
      <c r="J614" s="634">
        <v>7</v>
      </c>
      <c r="K614" s="293">
        <v>379</v>
      </c>
      <c r="L614" s="610">
        <v>383</v>
      </c>
      <c r="M614" s="656">
        <f t="shared" ref="M614:M619" si="94">IF(K614&lt;0.001,"",IF(L614=-1,"",L614/K614*100-100))</f>
        <v>1.0554089709762451</v>
      </c>
      <c r="N614" s="293">
        <v>52</v>
      </c>
      <c r="O614" s="610">
        <v>54</v>
      </c>
      <c r="P614" s="656">
        <f t="shared" ref="P614:P619" si="95">IF(N614&lt;0.001,"",IF(O614=-1,"",O614/N614*100-100))</f>
        <v>3.8461538461538538</v>
      </c>
      <c r="Q614" s="293">
        <v>323</v>
      </c>
      <c r="R614" s="610">
        <v>304</v>
      </c>
      <c r="S614" s="656">
        <f t="shared" ref="S614:S619" si="96">IF(Q614&lt;0.001,"",IF(R614=-1,"",R614/Q614*100-100))</f>
        <v>-5.8823529411764781</v>
      </c>
      <c r="T614" s="293">
        <v>37</v>
      </c>
      <c r="U614" s="610">
        <v>36</v>
      </c>
      <c r="V614" s="656">
        <f t="shared" ref="V614:V619" si="97">IF(T614&lt;0.001,"",IF(U614=-1,"",U614/T614*100-100))</f>
        <v>-2.7027027027026946</v>
      </c>
      <c r="X614" s="281"/>
      <c r="Y614" s="865"/>
      <c r="Z614" s="850"/>
      <c r="AA614" s="281"/>
      <c r="AB614" s="849"/>
      <c r="AC614" s="850"/>
      <c r="AD614" s="849"/>
      <c r="AE614" s="849"/>
      <c r="AF614" s="281"/>
      <c r="AG614" s="849"/>
      <c r="AH614" s="850"/>
      <c r="AI614" s="281"/>
      <c r="AJ614" s="849"/>
      <c r="AK614" s="850"/>
      <c r="AL614" s="281"/>
      <c r="AM614" s="849"/>
      <c r="AN614" s="850"/>
      <c r="AO614" s="281"/>
      <c r="AP614" s="849"/>
      <c r="AQ614" s="850"/>
      <c r="AR614" s="670"/>
    </row>
    <row r="615" spans="1:44" ht="15.75" customHeight="1">
      <c r="A615" s="136" t="str">
        <f>F612&amp;"m02"</f>
        <v>GySEV/RÖEEm02</v>
      </c>
      <c r="B615" s="146" t="str">
        <f>IF($F$1="de",headings!$C$7,IF($F$1="fr",headings!$B$7,headings!$A$7))</f>
        <v>February</v>
      </c>
      <c r="C615" s="752">
        <v>396.79058166666664</v>
      </c>
      <c r="D615" s="473">
        <v>603</v>
      </c>
      <c r="E615" s="657">
        <f t="shared" si="92"/>
        <v>51.969332907847217</v>
      </c>
      <c r="F615" s="752">
        <v>16</v>
      </c>
      <c r="G615" s="473">
        <v>22</v>
      </c>
      <c r="H615" s="657">
        <f t="shared" si="93"/>
        <v>37.5</v>
      </c>
      <c r="I615" s="653">
        <v>15</v>
      </c>
      <c r="J615" s="664">
        <v>7</v>
      </c>
      <c r="K615" s="752">
        <v>434</v>
      </c>
      <c r="L615" s="473">
        <v>359</v>
      </c>
      <c r="M615" s="657">
        <f t="shared" si="94"/>
        <v>-17.281105990783402</v>
      </c>
      <c r="N615" s="752">
        <v>58</v>
      </c>
      <c r="O615" s="473">
        <v>49</v>
      </c>
      <c r="P615" s="657">
        <f t="shared" si="95"/>
        <v>-15.517241379310349</v>
      </c>
      <c r="Q615" s="752">
        <v>372</v>
      </c>
      <c r="R615" s="473">
        <v>289</v>
      </c>
      <c r="S615" s="657">
        <f t="shared" si="96"/>
        <v>-22.311827956989248</v>
      </c>
      <c r="T615" s="752">
        <v>42</v>
      </c>
      <c r="U615" s="473">
        <v>33</v>
      </c>
      <c r="V615" s="657">
        <f t="shared" si="97"/>
        <v>-21.428571428571431</v>
      </c>
      <c r="X615" s="670"/>
      <c r="Y615" s="670"/>
      <c r="Z615" s="670"/>
      <c r="AA615" s="797"/>
      <c r="AB615" s="797"/>
      <c r="AC615" s="670"/>
      <c r="AD615" s="670"/>
      <c r="AE615" s="670"/>
      <c r="AF615" s="670"/>
      <c r="AG615" s="670"/>
      <c r="AH615" s="670"/>
      <c r="AI615" s="670"/>
      <c r="AJ615" s="670"/>
      <c r="AK615" s="670"/>
      <c r="AL615" s="670"/>
      <c r="AM615" s="670"/>
      <c r="AN615" s="670"/>
      <c r="AO615" s="670"/>
      <c r="AP615" s="670"/>
      <c r="AQ615" s="670"/>
      <c r="AR615" s="670"/>
    </row>
    <row r="616" spans="1:44" ht="15.75" customHeight="1" thickBot="1">
      <c r="A616" s="136" t="str">
        <f>F612&amp;"m03"</f>
        <v>GySEV/RÖEEm03</v>
      </c>
      <c r="B616" s="146" t="str">
        <f>IF($F$1="de",headings!$C$8,IF($F$1="fr",headings!$B$8,headings!$A$8))</f>
        <v>March</v>
      </c>
      <c r="C616" s="753">
        <v>386.79058166666664</v>
      </c>
      <c r="D616" s="655">
        <v>572</v>
      </c>
      <c r="E616" s="658">
        <f t="shared" si="92"/>
        <v>47.883642237427978</v>
      </c>
      <c r="F616" s="753">
        <v>16</v>
      </c>
      <c r="G616" s="655">
        <v>23</v>
      </c>
      <c r="H616" s="658">
        <f t="shared" si="93"/>
        <v>43.75</v>
      </c>
      <c r="I616" s="654">
        <v>15</v>
      </c>
      <c r="J616" s="665">
        <v>8</v>
      </c>
      <c r="K616" s="753">
        <v>464</v>
      </c>
      <c r="L616" s="655">
        <v>479</v>
      </c>
      <c r="M616" s="658">
        <f t="shared" si="94"/>
        <v>3.2327586206896513</v>
      </c>
      <c r="N616" s="753">
        <v>60</v>
      </c>
      <c r="O616" s="655">
        <v>69</v>
      </c>
      <c r="P616" s="658">
        <f t="shared" si="95"/>
        <v>14.999999999999986</v>
      </c>
      <c r="Q616" s="753">
        <v>403</v>
      </c>
      <c r="R616" s="655">
        <v>381</v>
      </c>
      <c r="S616" s="658">
        <f t="shared" si="96"/>
        <v>-5.459057071960288</v>
      </c>
      <c r="T616" s="753">
        <v>43</v>
      </c>
      <c r="U616" s="655">
        <v>44</v>
      </c>
      <c r="V616" s="658">
        <f t="shared" si="97"/>
        <v>2.3255813953488484</v>
      </c>
    </row>
    <row r="617" spans="1:44" ht="15.75" customHeight="1" thickTop="1">
      <c r="A617" s="136" t="str">
        <f>F612&amp;"m04"</f>
        <v>GySEV/RÖEEm04</v>
      </c>
      <c r="B617" s="146" t="str">
        <f>IF($F$1="de",headings!$C$9,IF($F$1="fr",headings!$B$9,headings!$A$9))</f>
        <v>April</v>
      </c>
      <c r="C617" s="293">
        <v>377.79058166666664</v>
      </c>
      <c r="D617" s="473">
        <v>575</v>
      </c>
      <c r="E617" s="657">
        <f t="shared" si="92"/>
        <v>52.200723867525056</v>
      </c>
      <c r="F617" s="293">
        <v>15</v>
      </c>
      <c r="G617" s="473">
        <v>22</v>
      </c>
      <c r="H617" s="657">
        <f t="shared" si="93"/>
        <v>46.666666666666657</v>
      </c>
      <c r="I617" s="653">
        <v>15</v>
      </c>
      <c r="J617" s="664">
        <v>7</v>
      </c>
      <c r="K617" s="293">
        <v>432</v>
      </c>
      <c r="L617" s="473">
        <v>419</v>
      </c>
      <c r="M617" s="657">
        <f t="shared" si="94"/>
        <v>-3.0092592592592524</v>
      </c>
      <c r="N617" s="293">
        <v>55</v>
      </c>
      <c r="O617" s="473">
        <v>58</v>
      </c>
      <c r="P617" s="657">
        <f t="shared" si="95"/>
        <v>5.454545454545439</v>
      </c>
      <c r="Q617" s="293">
        <v>374</v>
      </c>
      <c r="R617" s="473">
        <v>331</v>
      </c>
      <c r="S617" s="657">
        <f t="shared" si="96"/>
        <v>-11.497326203208559</v>
      </c>
      <c r="T617" s="293">
        <v>42</v>
      </c>
      <c r="U617" s="473">
        <v>38</v>
      </c>
      <c r="V617" s="657">
        <f t="shared" si="97"/>
        <v>-9.5238095238095184</v>
      </c>
    </row>
    <row r="618" spans="1:44" ht="15.75" customHeight="1">
      <c r="A618" s="136" t="str">
        <f>F612&amp;"m05"</f>
        <v>GySEV/RÖEEm05</v>
      </c>
      <c r="B618" s="146" t="str">
        <f>IF($F$1="de",headings!$C$10,IF($F$1="fr",headings!$B$10,headings!$A$10))</f>
        <v>May</v>
      </c>
      <c r="C618" s="752">
        <v>403</v>
      </c>
      <c r="D618" s="473">
        <v>597</v>
      </c>
      <c r="E618" s="657">
        <f t="shared" si="92"/>
        <v>48.138957816377172</v>
      </c>
      <c r="F618" s="752">
        <v>16</v>
      </c>
      <c r="G618" s="473">
        <v>23</v>
      </c>
      <c r="H618" s="657">
        <f t="shared" si="93"/>
        <v>43.75</v>
      </c>
      <c r="I618" s="653">
        <v>15</v>
      </c>
      <c r="J618" s="664">
        <v>8</v>
      </c>
      <c r="K618" s="752">
        <v>461</v>
      </c>
      <c r="L618" s="473">
        <v>416</v>
      </c>
      <c r="M618" s="657">
        <f t="shared" si="94"/>
        <v>-9.7613882863340677</v>
      </c>
      <c r="N618" s="752">
        <v>61</v>
      </c>
      <c r="O618" s="473">
        <v>63</v>
      </c>
      <c r="P618" s="657">
        <f t="shared" si="95"/>
        <v>3.2786885245901658</v>
      </c>
      <c r="Q618" s="752">
        <v>391</v>
      </c>
      <c r="R618" s="473">
        <v>321</v>
      </c>
      <c r="S618" s="657">
        <f t="shared" si="96"/>
        <v>-17.902813299232733</v>
      </c>
      <c r="T618" s="752">
        <v>44</v>
      </c>
      <c r="U618" s="473">
        <v>38</v>
      </c>
      <c r="V618" s="657">
        <f t="shared" si="97"/>
        <v>-13.63636363636364</v>
      </c>
    </row>
    <row r="619" spans="1:44" ht="15.75" customHeight="1" thickBot="1">
      <c r="A619" s="136" t="str">
        <f>F612&amp;"m06"</f>
        <v>GySEV/RÖEEm06</v>
      </c>
      <c r="B619" s="146" t="str">
        <f>IF($F$1="de",headings!$C$11,IF($F$1="fr",headings!$B$11,headings!$A$11))</f>
        <v>June</v>
      </c>
      <c r="C619" s="753">
        <v>381</v>
      </c>
      <c r="D619" s="655">
        <v>552</v>
      </c>
      <c r="E619" s="658">
        <f t="shared" si="92"/>
        <v>44.881889763779526</v>
      </c>
      <c r="F619" s="753">
        <v>15</v>
      </c>
      <c r="G619" s="655">
        <v>21</v>
      </c>
      <c r="H619" s="658">
        <f t="shared" si="93"/>
        <v>40</v>
      </c>
      <c r="I619" s="654">
        <v>14</v>
      </c>
      <c r="J619" s="665">
        <v>7</v>
      </c>
      <c r="K619" s="753">
        <v>476</v>
      </c>
      <c r="L619" s="655">
        <v>417</v>
      </c>
      <c r="M619" s="658">
        <f t="shared" si="94"/>
        <v>-12.394957983193279</v>
      </c>
      <c r="N619" s="753">
        <v>72</v>
      </c>
      <c r="O619" s="655">
        <v>71</v>
      </c>
      <c r="P619" s="658">
        <f t="shared" si="95"/>
        <v>-1.3888888888888857</v>
      </c>
      <c r="Q619" s="753">
        <v>374</v>
      </c>
      <c r="R619" s="655">
        <v>299</v>
      </c>
      <c r="S619" s="658">
        <f t="shared" si="96"/>
        <v>-20.053475935828885</v>
      </c>
      <c r="T619" s="753">
        <v>43</v>
      </c>
      <c r="U619" s="655">
        <v>36</v>
      </c>
      <c r="V619" s="658">
        <f t="shared" si="97"/>
        <v>-16.279069767441854</v>
      </c>
    </row>
    <row r="620" spans="1:44" ht="15.75" customHeight="1" thickTop="1">
      <c r="A620" s="136" t="str">
        <f>F612&amp;"m07"</f>
        <v>GySEV/RÖEEm07</v>
      </c>
      <c r="B620" s="146" t="str">
        <f>IF($F$1="de",headings!$C$12,IF($F$1="fr",headings!$B$12,headings!$A$12))</f>
        <v>July</v>
      </c>
      <c r="C620" s="293">
        <v>372</v>
      </c>
      <c r="D620" s="473">
        <v>-1</v>
      </c>
      <c r="E620" s="473">
        <v>-1</v>
      </c>
      <c r="F620" s="473">
        <v>-1</v>
      </c>
      <c r="G620" s="473">
        <v>-1</v>
      </c>
      <c r="H620" s="473">
        <v>-1</v>
      </c>
      <c r="I620" s="473">
        <v>-1</v>
      </c>
      <c r="J620" s="473">
        <v>-1</v>
      </c>
      <c r="K620" s="473">
        <v>-1</v>
      </c>
      <c r="L620" s="473">
        <v>-1</v>
      </c>
      <c r="M620" s="473">
        <v>-1</v>
      </c>
      <c r="N620" s="473">
        <v>-1</v>
      </c>
      <c r="O620" s="473">
        <v>-1</v>
      </c>
      <c r="P620" s="473">
        <v>-1</v>
      </c>
      <c r="Q620" s="473">
        <v>-1</v>
      </c>
      <c r="R620" s="473">
        <v>-1</v>
      </c>
      <c r="S620" s="473">
        <v>-1</v>
      </c>
      <c r="T620" s="473">
        <v>-1</v>
      </c>
      <c r="U620" s="473">
        <v>-1</v>
      </c>
      <c r="V620" s="473">
        <v>-1</v>
      </c>
    </row>
    <row r="621" spans="1:44" ht="15.75" customHeight="1">
      <c r="A621" s="136" t="str">
        <f>F612&amp;"m08"</f>
        <v>GySEV/RÖEEm08</v>
      </c>
      <c r="B621" s="146" t="str">
        <f>IF($F$1="de",headings!$C$13,IF($F$1="fr",headings!$B$13,headings!$A$13))</f>
        <v>August</v>
      </c>
      <c r="C621" s="752">
        <v>367</v>
      </c>
      <c r="D621" s="473">
        <v>-1</v>
      </c>
      <c r="E621" s="657" t="str">
        <f>IF(C621&lt;0.001,"",IF(D621=-1,"",D621/C621*100-100))</f>
        <v/>
      </c>
      <c r="F621" s="752">
        <v>15</v>
      </c>
      <c r="G621" s="473">
        <v>-1</v>
      </c>
      <c r="H621" s="657" t="str">
        <f>IF(F621&lt;0.001,"",IF(G621=-1,"",G621/F621*100-100))</f>
        <v/>
      </c>
      <c r="I621" s="653">
        <v>-1</v>
      </c>
      <c r="J621" s="664">
        <v>-1</v>
      </c>
      <c r="K621" s="752">
        <v>410</v>
      </c>
      <c r="L621" s="473">
        <v>-1</v>
      </c>
      <c r="M621" s="657" t="str">
        <f>IF(K621&lt;0.001,"",IF(L621=-1,"",L621/K621*100-100))</f>
        <v/>
      </c>
      <c r="N621" s="752">
        <v>60</v>
      </c>
      <c r="O621" s="473">
        <v>-1</v>
      </c>
      <c r="P621" s="657" t="str">
        <f>IF(N621&lt;0.001,"",IF(O621=-1,"",O621/N621*100-100))</f>
        <v/>
      </c>
      <c r="Q621" s="752">
        <v>323</v>
      </c>
      <c r="R621" s="473">
        <v>-1</v>
      </c>
      <c r="S621" s="657" t="str">
        <f>IF(Q621&lt;0.001,"",IF(R621=-1,"",R621/Q621*100-100))</f>
        <v/>
      </c>
      <c r="T621" s="752">
        <v>37</v>
      </c>
      <c r="U621" s="473">
        <v>-1</v>
      </c>
      <c r="V621" s="657" t="str">
        <f>IF(T621&lt;0.001,"",IF(U621=-1,"",U621/T621*100-100))</f>
        <v/>
      </c>
    </row>
    <row r="622" spans="1:44" ht="15.75" customHeight="1" thickBot="1">
      <c r="A622" s="136" t="str">
        <f>F612&amp;"m09"</f>
        <v>GySEV/RÖEEm09</v>
      </c>
      <c r="B622" s="146" t="str">
        <f>IF($F$1="de",headings!$C$14,IF($F$1="fr",headings!$B$14,headings!$A$14))</f>
        <v>September</v>
      </c>
      <c r="C622" s="753">
        <v>412</v>
      </c>
      <c r="D622" s="655">
        <v>-1</v>
      </c>
      <c r="E622" s="658" t="str">
        <f>IF(C622&lt;0.001,"",IF(D622=-1,"",D622/C622*100-100))</f>
        <v/>
      </c>
      <c r="F622" s="753">
        <v>18</v>
      </c>
      <c r="G622" s="655">
        <v>-1</v>
      </c>
      <c r="H622" s="658" t="str">
        <f>IF(F622&lt;0.001,"",IF(G622=-1,"",G622/F622*100-100))</f>
        <v/>
      </c>
      <c r="I622" s="654">
        <v>-1</v>
      </c>
      <c r="J622" s="665">
        <v>-1</v>
      </c>
      <c r="K622" s="753">
        <v>451</v>
      </c>
      <c r="L622" s="655">
        <v>-1</v>
      </c>
      <c r="M622" s="658" t="str">
        <f>IF(K622&lt;0.001,"",IF(L622=-1,"",L622/K622*100-100))</f>
        <v/>
      </c>
      <c r="N622" s="753">
        <v>68</v>
      </c>
      <c r="O622" s="655">
        <v>-1</v>
      </c>
      <c r="P622" s="658" t="str">
        <f>IF(N622&lt;0.001,"",IF(O622=-1,"",O622/N622*100-100))</f>
        <v/>
      </c>
      <c r="Q622" s="753">
        <v>330</v>
      </c>
      <c r="R622" s="655">
        <v>-1</v>
      </c>
      <c r="S622" s="658" t="str">
        <f>IF(Q622&lt;0.001,"",IF(R622=-1,"",R622/Q622*100-100))</f>
        <v/>
      </c>
      <c r="T622" s="753">
        <v>39</v>
      </c>
      <c r="U622" s="655">
        <v>-1</v>
      </c>
      <c r="V622" s="658" t="str">
        <f>IF(T622&lt;0.001,"",IF(U622=-1,"",U622/T622*100-100))</f>
        <v/>
      </c>
    </row>
    <row r="623" spans="1:44" ht="15.75" customHeight="1" thickTop="1">
      <c r="A623" s="136" t="str">
        <f>F612&amp;"m10"</f>
        <v>GySEV/RÖEEm10</v>
      </c>
      <c r="B623" s="362" t="str">
        <f>IF($F$1="de",headings!$C$15,IF($F$1="fr",headings!$B$15,headings!$A$15))</f>
        <v>October</v>
      </c>
      <c r="C623" s="752">
        <v>398</v>
      </c>
      <c r="D623" s="473">
        <v>-1</v>
      </c>
      <c r="E623" s="657" t="str">
        <f>IF(C623&lt;0.001,"",IF(D623=-1,"",D623/C623*100-100))</f>
        <v/>
      </c>
      <c r="F623" s="752">
        <v>17</v>
      </c>
      <c r="G623" s="473">
        <v>-1</v>
      </c>
      <c r="H623" s="657" t="str">
        <f>IF(F623&lt;0.001,"",IF(G623=-1,"",G623/F623*100-100))</f>
        <v/>
      </c>
      <c r="I623" s="653">
        <v>-1</v>
      </c>
      <c r="J623" s="664">
        <v>-1</v>
      </c>
      <c r="K623" s="752">
        <v>485</v>
      </c>
      <c r="L623" s="473">
        <v>-1</v>
      </c>
      <c r="M623" s="657" t="str">
        <f>IF(K623&lt;0.001,"",IF(L623=-1,"",L623/K623*100-100))</f>
        <v/>
      </c>
      <c r="N623" s="752">
        <v>69</v>
      </c>
      <c r="O623" s="473">
        <v>-1</v>
      </c>
      <c r="P623" s="657" t="str">
        <f>IF(N623&lt;0.001,"",IF(O623=-1,"",O623/N623*100-100))</f>
        <v/>
      </c>
      <c r="Q623" s="752">
        <v>353</v>
      </c>
      <c r="R623" s="473">
        <v>-1</v>
      </c>
      <c r="S623" s="657" t="str">
        <f>IF(Q623&lt;0.001,"",IF(R623=-1,"",R623/Q623*100-100))</f>
        <v/>
      </c>
      <c r="T623" s="752">
        <v>42</v>
      </c>
      <c r="U623" s="473">
        <v>-1</v>
      </c>
      <c r="V623" s="657" t="str">
        <f>IF(T623&lt;0.001,"",IF(U623=-1,"",U623/T623*100-100))</f>
        <v/>
      </c>
      <c r="X623" s="137"/>
    </row>
    <row r="624" spans="1:44" ht="15.75" customHeight="1">
      <c r="A624" s="136" t="str">
        <f>F612&amp;"m11"</f>
        <v>GySEV/RÖEEm11</v>
      </c>
      <c r="B624" s="362" t="str">
        <f>IF($F$1="de",headings!$C$16,IF($F$1="fr",headings!$B$16,headings!$A$16))</f>
        <v>November</v>
      </c>
      <c r="C624" s="752">
        <v>406</v>
      </c>
      <c r="D624" s="473">
        <v>-1</v>
      </c>
      <c r="E624" s="657" t="str">
        <f>IF(C624&lt;0.001,"",IF(D624=-1,"",D624/C624*100-100))</f>
        <v/>
      </c>
      <c r="F624" s="752">
        <v>17</v>
      </c>
      <c r="G624" s="473">
        <v>-1</v>
      </c>
      <c r="H624" s="657" t="str">
        <f>IF(F624&lt;0.001,"",IF(G624=-1,"",G624/F624*100-100))</f>
        <v/>
      </c>
      <c r="I624" s="653">
        <v>-1</v>
      </c>
      <c r="J624" s="664">
        <v>-1</v>
      </c>
      <c r="K624" s="752">
        <v>501</v>
      </c>
      <c r="L624" s="473">
        <v>-1</v>
      </c>
      <c r="M624" s="657" t="str">
        <f>IF(K624&lt;0.001,"",IF(L624=-1,"",L624/K624*100-100))</f>
        <v/>
      </c>
      <c r="N624" s="752">
        <v>71</v>
      </c>
      <c r="O624" s="473">
        <v>-1</v>
      </c>
      <c r="P624" s="657" t="str">
        <f>IF(N624&lt;0.001,"",IF(O624=-1,"",O624/N624*100-100))</f>
        <v/>
      </c>
      <c r="Q624" s="752">
        <v>361</v>
      </c>
      <c r="R624" s="473">
        <v>-1</v>
      </c>
      <c r="S624" s="657" t="str">
        <f>IF(Q624&lt;0.001,"",IF(R624=-1,"",R624/Q624*100-100))</f>
        <v/>
      </c>
      <c r="T624" s="752">
        <v>42</v>
      </c>
      <c r="U624" s="473">
        <v>-1</v>
      </c>
      <c r="V624" s="657" t="str">
        <f>IF(T624&lt;0.001,"",IF(U624=-1,"",U624/T624*100-100))</f>
        <v/>
      </c>
      <c r="X624" s="137"/>
    </row>
    <row r="625" spans="1:28" ht="15.75" customHeight="1" thickBot="1">
      <c r="A625" s="136" t="str">
        <f>F612&amp;"m12"</f>
        <v>GySEV/RÖEEm12</v>
      </c>
      <c r="B625" s="146" t="str">
        <f>IF($F$1="de",headings!$C$17,IF($F$1="fr",headings!$B$17,headings!$A$17))</f>
        <v>December</v>
      </c>
      <c r="C625" s="753">
        <v>430</v>
      </c>
      <c r="D625" s="655">
        <v>-1</v>
      </c>
      <c r="E625" s="658" t="str">
        <f>IF(C625&lt;0.001,"",IF(D625=-1,"",D625/C625*100-100))</f>
        <v/>
      </c>
      <c r="F625" s="753">
        <v>18</v>
      </c>
      <c r="G625" s="655">
        <v>-1</v>
      </c>
      <c r="H625" s="658" t="str">
        <f>IF(F625&lt;0.001,"",IF(G625=-1,"",G625/F625*100-100))</f>
        <v/>
      </c>
      <c r="I625" s="654">
        <v>-1</v>
      </c>
      <c r="J625" s="665">
        <v>-1</v>
      </c>
      <c r="K625" s="753">
        <v>535</v>
      </c>
      <c r="L625" s="655">
        <v>-1</v>
      </c>
      <c r="M625" s="658" t="str">
        <f>IF(K625&lt;0.001,"",IF(L625=-1,"",L625/K625*100-100))</f>
        <v/>
      </c>
      <c r="N625" s="753">
        <v>81</v>
      </c>
      <c r="O625" s="655">
        <v>-1</v>
      </c>
      <c r="P625" s="658" t="str">
        <f>IF(N625&lt;0.001,"",IF(O625=-1,"",O625/N625*100-100))</f>
        <v/>
      </c>
      <c r="Q625" s="753">
        <v>317</v>
      </c>
      <c r="R625" s="655">
        <v>-1</v>
      </c>
      <c r="S625" s="658" t="str">
        <f>IF(Q625&lt;0.001,"",IF(R625=-1,"",R625/Q625*100-100))</f>
        <v/>
      </c>
      <c r="T625" s="753">
        <v>37</v>
      </c>
      <c r="U625" s="655">
        <v>-1</v>
      </c>
      <c r="V625" s="658" t="str">
        <f>IF(T625&lt;0.001,"",IF(U625=-1,"",U625/T625*100-100))</f>
        <v/>
      </c>
      <c r="X625" s="137"/>
    </row>
    <row r="626" spans="1:28" ht="14.4" thickTop="1" thickBot="1">
      <c r="B626" s="146"/>
      <c r="C626" s="146"/>
      <c r="D626" s="146"/>
      <c r="E626" s="146"/>
      <c r="F626" s="146"/>
      <c r="G626" s="146"/>
      <c r="H626" s="146"/>
      <c r="I626" s="146"/>
      <c r="J626" s="146"/>
      <c r="K626" s="146"/>
      <c r="L626" s="146"/>
      <c r="M626" s="146"/>
      <c r="N626" s="146"/>
      <c r="O626" s="146"/>
      <c r="P626" s="146"/>
      <c r="Q626" s="146"/>
      <c r="R626" s="146"/>
      <c r="S626" s="146"/>
      <c r="T626" s="146"/>
      <c r="U626" s="146"/>
      <c r="V626" s="146"/>
      <c r="X626" s="137"/>
    </row>
    <row r="627" spans="1:28" s="137" customFormat="1" ht="15.75" customHeight="1" thickTop="1">
      <c r="A627" s="137" t="str">
        <f>F612&amp;"q1"</f>
        <v>GySEV/RÖEEq1</v>
      </c>
      <c r="B627" s="146" t="str">
        <f>IF($F$1="de",headings!$C$31,IF($F$1="fr",headings!$B$31,headings!$A$31))</f>
        <v>Quarter 1</v>
      </c>
      <c r="C627" s="319">
        <f>IF(C616=-1,"-1",C614+C615+C616)</f>
        <v>1167.3717449999999</v>
      </c>
      <c r="D627" s="320">
        <f>IF(D616=-1,"-1",D614+D615+D616)</f>
        <v>1689</v>
      </c>
      <c r="E627" s="666">
        <f>IF(C616+C617+C618&lt;=0,"",IF(D616=-1,"",D627/C627*100-100))</f>
        <v>44.68398838966246</v>
      </c>
      <c r="F627" s="319">
        <f>IF(F616=-1,"-1",F614+F615+F616)</f>
        <v>48</v>
      </c>
      <c r="G627" s="334">
        <f>IF(G616=-1,"-1",G614+G615+G616)</f>
        <v>66</v>
      </c>
      <c r="H627" s="666">
        <f>IF(F616+F617+F618&lt;=0,"",IF(G616=-1,"",G627/F627*100-100))</f>
        <v>37.5</v>
      </c>
      <c r="I627" s="320">
        <f>IF(I616=-1,"-1",I614+I615+I616)</f>
        <v>44</v>
      </c>
      <c r="J627" s="321">
        <f>IF(J616=-1,"-1",J614+J615+J616)</f>
        <v>22</v>
      </c>
      <c r="K627" s="319">
        <f>IF(K616=-1,"-1",K614+K615+K616)</f>
        <v>1277</v>
      </c>
      <c r="L627" s="320">
        <f>IF(L616=-1,"-1",L614+L615+L616)</f>
        <v>1221</v>
      </c>
      <c r="M627" s="666">
        <f>IF(K616+K617+K618&lt;=0,"",IF(L616=-1,"",L627/K627*100-100))</f>
        <v>-4.3852779953014789</v>
      </c>
      <c r="N627" s="319">
        <f>IF(N616=-1,"-1",N614+N615+N616)</f>
        <v>170</v>
      </c>
      <c r="O627" s="334">
        <f>IF(O616=-1,"-1",O614+O615+O616)</f>
        <v>172</v>
      </c>
      <c r="P627" s="666">
        <f>IF(N616+N617+N618&lt;=0,"",IF(O616=-1,"",O627/N627*100-100))</f>
        <v>1.1764705882352899</v>
      </c>
      <c r="Q627" s="319">
        <f>IF(Q616=-1,"-1",Q614+Q615+Q616)</f>
        <v>1098</v>
      </c>
      <c r="R627" s="320">
        <f>IF(R616=-1,"-1",R614+R615+R616)</f>
        <v>974</v>
      </c>
      <c r="S627" s="666">
        <f>IF(Q616+Q617+Q618&lt;=0,"",IF(R616=-1,"",R627/Q627*100-100))</f>
        <v>-11.293260473588333</v>
      </c>
      <c r="T627" s="319">
        <f>IF(T616=-1,"-1",T614+T615+T616)</f>
        <v>122</v>
      </c>
      <c r="U627" s="334">
        <f>IF(U616=-1,"-1",U614+U615+U616)</f>
        <v>113</v>
      </c>
      <c r="V627" s="666">
        <f>IF(T616+T617+T618&lt;=0,"",IF(U616=-1,"",U627/T627*100-100))</f>
        <v>-7.377049180327873</v>
      </c>
      <c r="X627" s="136"/>
      <c r="AA627" s="244"/>
      <c r="AB627" s="244"/>
    </row>
    <row r="628" spans="1:28" s="137" customFormat="1" ht="15.75" customHeight="1">
      <c r="A628" s="137" t="str">
        <f>F612&amp;"q2"</f>
        <v>GySEV/RÖEEq2</v>
      </c>
      <c r="B628" s="146" t="str">
        <f>IF($F$1="de",headings!$C$32,IF($F$1="fr",headings!$B$32,headings!$A$32))</f>
        <v>Quarter 2</v>
      </c>
      <c r="C628" s="322">
        <f>IF(C619=-1,"-1",C617+C618+C619)</f>
        <v>1161.7905816666666</v>
      </c>
      <c r="D628" s="323">
        <f>IF(D619=-1,"-1",D617+D618+D619)</f>
        <v>1724</v>
      </c>
      <c r="E628" s="667">
        <f>IF(C617+C618+C619&lt;=0,"",IF(D619=-1,"",D628/C628*100-100))</f>
        <v>48.391631607721081</v>
      </c>
      <c r="F628" s="322">
        <f>IF(F619=-1,"-1",F617+F618+F619)</f>
        <v>46</v>
      </c>
      <c r="G628" s="335">
        <f>IF(G619=-1,"-1",G617+G618+G619)</f>
        <v>66</v>
      </c>
      <c r="H628" s="667">
        <f>IF(F617+F618+F619&lt;=0,"",IF(G619=-1,"",G628/F628*100-100))</f>
        <v>43.478260869565219</v>
      </c>
      <c r="I628" s="323">
        <f>IF(I619=-1,"-1",I617+I618+I619)</f>
        <v>44</v>
      </c>
      <c r="J628" s="324">
        <f>IF(J619=-1,"-1",J617+J618+J619)</f>
        <v>22</v>
      </c>
      <c r="K628" s="322">
        <f>IF(K619=-1,"-1",K617+K618+K619)</f>
        <v>1369</v>
      </c>
      <c r="L628" s="323">
        <f>IF(L619=-1,"-1",L617+L618+L619)</f>
        <v>1252</v>
      </c>
      <c r="M628" s="667">
        <f>IF(K617+K618+K619&lt;=0,"",IF(L619=-1,"",L628/K628*100-100))</f>
        <v>-8.5463842220598991</v>
      </c>
      <c r="N628" s="322">
        <f>IF(N619=-1,"-1",N617+N618+N619)</f>
        <v>188</v>
      </c>
      <c r="O628" s="335">
        <f>IF(O619=-1,"-1",O617+O618+O619)</f>
        <v>192</v>
      </c>
      <c r="P628" s="667">
        <f>IF(N617+N618+N619&lt;=0,"",IF(O619=-1,"",O628/N628*100-100))</f>
        <v>2.1276595744680833</v>
      </c>
      <c r="Q628" s="322">
        <f>IF(Q619=-1,"-1",Q617+Q618+Q619)</f>
        <v>1139</v>
      </c>
      <c r="R628" s="323">
        <f>IF(R619=-1,"-1",R617+R618+R619)</f>
        <v>951</v>
      </c>
      <c r="S628" s="667">
        <f>IF(Q617+Q618+Q619&lt;=0,"",IF(R619=-1,"",R628/Q628*100-100))</f>
        <v>-16.505706760316059</v>
      </c>
      <c r="T628" s="322">
        <f>IF(T619=-1,"-1",T617+T618+T619)</f>
        <v>129</v>
      </c>
      <c r="U628" s="335">
        <f>IF(U619=-1,"-1",U617+U618+U619)</f>
        <v>112</v>
      </c>
      <c r="V628" s="667">
        <f>IF(T617+T618+T619&lt;=0,"",IF(U619=-1,"",U628/T628*100-100))</f>
        <v>-13.178294573643413</v>
      </c>
      <c r="X628" s="138"/>
      <c r="AA628" s="244"/>
      <c r="AB628" s="244"/>
    </row>
    <row r="629" spans="1:28" s="137" customFormat="1" ht="15.75" customHeight="1">
      <c r="A629" s="137" t="str">
        <f>F612&amp;"q3"</f>
        <v>GySEV/RÖEEq3</v>
      </c>
      <c r="B629" s="146" t="str">
        <f>IF($F$1="de",headings!$C$33,IF($F$1="fr",headings!$B$33,headings!$A$33))</f>
        <v>Quarter 3</v>
      </c>
      <c r="C629" s="322">
        <f>IF(C622=-1,"-1",C620+C621+C622)</f>
        <v>1151</v>
      </c>
      <c r="D629" s="323" t="str">
        <f>IF(D622=-1,"-1",D620+D621+D622)</f>
        <v>-1</v>
      </c>
      <c r="E629" s="667" t="str">
        <f>IF(C620+C621+C622&lt;=0,"",IF(D622=-1,"",D629/C629*100-100))</f>
        <v/>
      </c>
      <c r="F629" s="322">
        <f>IF(F622=-1,"-1",F620+F621+F622)</f>
        <v>32</v>
      </c>
      <c r="G629" s="323" t="str">
        <f>IF(G622=-1,"-1",G620+G621+G622)</f>
        <v>-1</v>
      </c>
      <c r="H629" s="667" t="str">
        <f>IF(F620+F621+F622&lt;=0,"",IF(G622=-1,"",G629/F629*100-100))</f>
        <v/>
      </c>
      <c r="I629" s="323" t="str">
        <f>IF(I622=-1,"-1",I620+I621+I622)</f>
        <v>-1</v>
      </c>
      <c r="J629" s="324" t="str">
        <f>IF(J622=-1,"-1",J620+J621+J622)</f>
        <v>-1</v>
      </c>
      <c r="K629" s="322">
        <f>IF(K622=-1,"-1",K620+K621+K622)</f>
        <v>860</v>
      </c>
      <c r="L629" s="323" t="str">
        <f>IF(L622=-1,"-1",L620+L621+L622)</f>
        <v>-1</v>
      </c>
      <c r="M629" s="667" t="str">
        <f>IF(K620+K621+K622&lt;=0,"",IF(L622=-1,"",L629/K629*100-100))</f>
        <v/>
      </c>
      <c r="N629" s="322">
        <f>IF(N622=-1,"-1",N620+N621+N622)</f>
        <v>127</v>
      </c>
      <c r="O629" s="323" t="str">
        <f>IF(O622=-1,"-1",O620+O621+O622)</f>
        <v>-1</v>
      </c>
      <c r="P629" s="667" t="str">
        <f>IF(N620+N621+N622&lt;=0,"",IF(O622=-1,"",O629/N629*100-100))</f>
        <v/>
      </c>
      <c r="Q629" s="322">
        <f>IF(Q622=-1,"-1",Q620+Q621+Q622)</f>
        <v>652</v>
      </c>
      <c r="R629" s="323" t="str">
        <f>IF(R622=-1,"-1",R620+R621+R622)</f>
        <v>-1</v>
      </c>
      <c r="S629" s="667" t="str">
        <f>IF(Q620+Q621+Q622&lt;=0,"",IF(R622=-1,"",R629/Q629*100-100))</f>
        <v/>
      </c>
      <c r="T629" s="322">
        <f>IF(T622=-1,"-1",T620+T621+T622)</f>
        <v>75</v>
      </c>
      <c r="U629" s="323" t="str">
        <f>IF(U622=-1,"-1",U620+U621+U622)</f>
        <v>-1</v>
      </c>
      <c r="V629" s="667" t="str">
        <f>IF(T620+T621+T622&lt;=0,"",IF(U622=-1,"",U629/T629*100-100))</f>
        <v/>
      </c>
      <c r="X629" s="136"/>
      <c r="AA629" s="244"/>
      <c r="AB629" s="244"/>
    </row>
    <row r="630" spans="1:28" s="137" customFormat="1" ht="15.75" customHeight="1" thickBot="1">
      <c r="A630" s="137" t="str">
        <f>F612&amp;"q4"</f>
        <v>GySEV/RÖEEq4</v>
      </c>
      <c r="B630" s="146" t="str">
        <f>IF($F$1="de",headings!$C$34,IF($F$1="fr",headings!$B$34,headings!$A$34))</f>
        <v>Quarter 4</v>
      </c>
      <c r="C630" s="325">
        <f>IF(C625=-1,"-1",C623+C624+C625)</f>
        <v>1234</v>
      </c>
      <c r="D630" s="326" t="str">
        <f>IF(D625=-1,"-1",D623+D624+D625)</f>
        <v>-1</v>
      </c>
      <c r="E630" s="668" t="str">
        <f>IF(C623+C624+C625&lt;=0,"",IF(D625=-1,"",D630/C630*100-100))</f>
        <v/>
      </c>
      <c r="F630" s="325">
        <f>IF(F625=-1,"-1",F623+F624+F625)</f>
        <v>52</v>
      </c>
      <c r="G630" s="326" t="str">
        <f>IF(G625=-1,"-1",G623+G624+G625)</f>
        <v>-1</v>
      </c>
      <c r="H630" s="668" t="str">
        <f>IF(F623+F624+F625&lt;=0,"",IF(G625=-1,"",G630/F630*100-100))</f>
        <v/>
      </c>
      <c r="I630" s="326" t="str">
        <f>IF(I625=-1,"-1",I623+I624+I625)</f>
        <v>-1</v>
      </c>
      <c r="J630" s="327" t="str">
        <f>IF(J625=-1,"-1",J623+J624+J625)</f>
        <v>-1</v>
      </c>
      <c r="K630" s="325">
        <f>IF(K625=-1,"-1",K623+K624+K625)</f>
        <v>1521</v>
      </c>
      <c r="L630" s="326" t="str">
        <f>IF(L625=-1,"-1",L623+L624+L625)</f>
        <v>-1</v>
      </c>
      <c r="M630" s="668" t="str">
        <f>IF(K623+K624+K625&lt;=0,"",IF(L625=-1,"",L630/K630*100-100))</f>
        <v/>
      </c>
      <c r="N630" s="325">
        <f>IF(N625=-1,"-1",N623+N624+N625)</f>
        <v>221</v>
      </c>
      <c r="O630" s="326" t="str">
        <f>IF(O625=-1,"-1",O623+O624+O625)</f>
        <v>-1</v>
      </c>
      <c r="P630" s="668" t="str">
        <f>IF(N623+N624+N625&lt;=0,"",IF(O625=-1,"",O630/N630*100-100))</f>
        <v/>
      </c>
      <c r="Q630" s="325">
        <f>IF(Q625=-1,"-1",Q623+Q624+Q625)</f>
        <v>1031</v>
      </c>
      <c r="R630" s="326" t="str">
        <f>IF(R625=-1,"-1",R623+R624+R625)</f>
        <v>-1</v>
      </c>
      <c r="S630" s="668" t="str">
        <f>IF(Q623+Q624+Q625&lt;=0,"",IF(R625=-1,"",R630/Q630*100-100))</f>
        <v/>
      </c>
      <c r="T630" s="325">
        <f>IF(T625=-1,"-1",T623+T624+T625)</f>
        <v>121</v>
      </c>
      <c r="U630" s="326" t="str">
        <f>IF(U625=-1,"-1",U623+U624+U625)</f>
        <v>-1</v>
      </c>
      <c r="V630" s="668" t="str">
        <f>IF(T623+T624+T625&lt;=0,"",IF(U625=-1,"",U630/T630*100-100))</f>
        <v/>
      </c>
      <c r="X630" s="136"/>
      <c r="AA630" s="244"/>
      <c r="AB630" s="244"/>
    </row>
    <row r="631" spans="1:28" ht="14.4" thickTop="1" thickBot="1">
      <c r="B631" s="146"/>
      <c r="C631" s="146"/>
      <c r="D631" s="146"/>
      <c r="E631" s="146"/>
      <c r="F631" s="146"/>
      <c r="G631" s="146"/>
      <c r="H631" s="146"/>
      <c r="I631" s="146"/>
      <c r="J631" s="146"/>
      <c r="K631" s="146"/>
      <c r="L631" s="146"/>
      <c r="M631" s="146"/>
      <c r="N631" s="146"/>
      <c r="O631" s="146"/>
      <c r="P631" s="146"/>
      <c r="Q631" s="146"/>
      <c r="R631" s="146"/>
      <c r="S631" s="146"/>
      <c r="T631" s="146"/>
      <c r="U631" s="146"/>
      <c r="V631" s="146"/>
    </row>
    <row r="632" spans="1:28" s="138" customFormat="1" ht="15.75" customHeight="1" thickTop="1" thickBot="1">
      <c r="A632" s="138" t="str">
        <f>F612&amp;"y"</f>
        <v>GySEV/RÖEEy</v>
      </c>
      <c r="B632" s="152" t="str">
        <f>IF($F$1="de",headings!$C$35,IF($F$1="fr",headings!$B$35,headings!$A$35))</f>
        <v>Full year</v>
      </c>
      <c r="C632" s="328">
        <f>IF(C625=-1,"-1",SUM(C627:C630))</f>
        <v>4714.1623266666666</v>
      </c>
      <c r="D632" s="414" t="str">
        <f>IF(D625=-1,"-1",SUM(D627:D630))</f>
        <v>-1</v>
      </c>
      <c r="E632" s="659" t="str">
        <f>IF(SUM(C614:C625)&lt;=0,"",IF(D625=-1,"",D632/C632*100-100))</f>
        <v/>
      </c>
      <c r="F632" s="328">
        <f>IF(F625=-1,"-1",SUM(F627:F630))</f>
        <v>178</v>
      </c>
      <c r="G632" s="414" t="str">
        <f>IF(G625=-1,"-1",SUM(G627:G630))</f>
        <v>-1</v>
      </c>
      <c r="H632" s="659" t="str">
        <f>IF(SUM(F614:F625)&lt;=0,"",IF(G625=-1,"",G632/F632*100-100))</f>
        <v/>
      </c>
      <c r="I632" s="329" t="str">
        <f>IF(I625=-1,"-1",SUM(I627:I630))</f>
        <v>-1</v>
      </c>
      <c r="J632" s="330" t="str">
        <f>IF(J625=-1,"-1",SUM(J627:J630))</f>
        <v>-1</v>
      </c>
      <c r="K632" s="328">
        <f>IF(K625=-1,"-1",SUM(K627:K630))</f>
        <v>5027</v>
      </c>
      <c r="L632" s="414" t="str">
        <f>IF(L625=-1,"-1",SUM(L627:L630))</f>
        <v>-1</v>
      </c>
      <c r="M632" s="659" t="str">
        <f>IF(SUM(K614:K625)&lt;=0,"",IF(L625=-1,"",L632/K632*100-100))</f>
        <v/>
      </c>
      <c r="N632" s="328">
        <f>IF(N625=-1,"-1",SUM(N627:N630))</f>
        <v>706</v>
      </c>
      <c r="O632" s="414" t="str">
        <f>IF(O625=-1,"-1",SUM(O627:O630))</f>
        <v>-1</v>
      </c>
      <c r="P632" s="659" t="str">
        <f>IF(SUM(N614:N625)&lt;=0,"",IF(O625=-1,"",O632/N632*100-100))</f>
        <v/>
      </c>
      <c r="Q632" s="328">
        <f>IF(Q625=-1,"-1",SUM(Q627:Q630))</f>
        <v>3920</v>
      </c>
      <c r="R632" s="414" t="str">
        <f>IF(R625=-1,"-1",SUM(R627:R630))</f>
        <v>-1</v>
      </c>
      <c r="S632" s="659" t="str">
        <f>IF(SUM(Q614:Q625)&lt;=0,"",IF(R625=-1,"",R632/Q632*100-100))</f>
        <v/>
      </c>
      <c r="T632" s="328">
        <f>IF(T625=-1,"-1",SUM(T627:T630))</f>
        <v>447</v>
      </c>
      <c r="U632" s="414" t="str">
        <f>IF(U625=-1,"-1",SUM(U627:U630))</f>
        <v>-1</v>
      </c>
      <c r="V632" s="659" t="str">
        <f>IF(SUM(T614:T625)&lt;=0,"",IF(U625=-1,"",U632/T632*100-100))</f>
        <v/>
      </c>
      <c r="X632" s="136"/>
    </row>
    <row r="633" spans="1:28" ht="13.8" thickTop="1">
      <c r="B633" s="147"/>
      <c r="C633" s="180"/>
      <c r="D633" s="180"/>
      <c r="E633" s="180"/>
      <c r="F633" s="180"/>
      <c r="G633" s="180"/>
      <c r="H633" s="180"/>
      <c r="I633" s="180"/>
      <c r="J633" s="180"/>
      <c r="K633" s="180"/>
      <c r="L633" s="180"/>
      <c r="M633" s="180"/>
      <c r="N633" s="180"/>
      <c r="O633" s="180"/>
      <c r="P633" s="180"/>
      <c r="Q633" s="180"/>
      <c r="R633" s="180"/>
      <c r="S633" s="180"/>
      <c r="T633" s="180"/>
      <c r="U633" s="149"/>
      <c r="V633" s="149"/>
    </row>
    <row r="634" spans="1:28">
      <c r="B634" s="147"/>
      <c r="C634" s="180"/>
      <c r="D634" s="180"/>
      <c r="E634" s="180"/>
      <c r="F634" s="180"/>
      <c r="G634" s="180"/>
      <c r="H634" s="180"/>
      <c r="I634" s="180"/>
      <c r="J634" s="180"/>
      <c r="K634" s="180"/>
      <c r="L634" s="180"/>
      <c r="M634" s="180"/>
      <c r="N634" s="180"/>
      <c r="O634" s="180"/>
      <c r="P634" s="180"/>
      <c r="Q634" s="180"/>
      <c r="R634" s="180"/>
      <c r="S634" s="180"/>
      <c r="T634" s="180"/>
      <c r="U634" s="149"/>
      <c r="V634" s="149"/>
    </row>
    <row r="635" spans="1:28">
      <c r="B635" s="152" t="str">
        <f>IF($F$1="de",headings!$C$37,IF($F$1="fr",headings!$B$37,headings!$A$37))</f>
        <v>Comments</v>
      </c>
      <c r="C635" s="1021"/>
      <c r="D635" s="1022"/>
      <c r="E635" s="1022"/>
      <c r="F635" s="1022"/>
      <c r="G635" s="1022"/>
      <c r="H635" s="1022"/>
      <c r="I635" s="1022"/>
      <c r="J635" s="1022"/>
      <c r="K635" s="1022"/>
      <c r="L635" s="1022"/>
      <c r="M635" s="1022"/>
      <c r="N635" s="1022"/>
      <c r="O635" s="1022"/>
      <c r="P635" s="1022"/>
      <c r="Q635" s="1022"/>
      <c r="R635" s="1022"/>
      <c r="S635" s="1022"/>
      <c r="T635" s="1023"/>
      <c r="U635" s="149"/>
      <c r="V635" s="149"/>
    </row>
    <row r="636" spans="1:28">
      <c r="B636" s="151"/>
      <c r="C636" s="1024"/>
      <c r="D636" s="1025"/>
      <c r="E636" s="1025"/>
      <c r="F636" s="1025"/>
      <c r="G636" s="1025"/>
      <c r="H636" s="1025"/>
      <c r="I636" s="1025"/>
      <c r="J636" s="1025"/>
      <c r="K636" s="1025"/>
      <c r="L636" s="1025"/>
      <c r="M636" s="1025"/>
      <c r="N636" s="1025"/>
      <c r="O636" s="1025"/>
      <c r="P636" s="1025"/>
      <c r="Q636" s="1025"/>
      <c r="R636" s="1025"/>
      <c r="S636" s="1025"/>
      <c r="T636" s="1026"/>
      <c r="U636" s="149"/>
      <c r="V636" s="149"/>
    </row>
    <row r="637" spans="1:28">
      <c r="B637" s="151"/>
      <c r="C637" s="1024"/>
      <c r="D637" s="1025"/>
      <c r="E637" s="1025"/>
      <c r="F637" s="1025"/>
      <c r="G637" s="1025"/>
      <c r="H637" s="1025"/>
      <c r="I637" s="1025"/>
      <c r="J637" s="1025"/>
      <c r="K637" s="1025"/>
      <c r="L637" s="1025"/>
      <c r="M637" s="1025"/>
      <c r="N637" s="1025"/>
      <c r="O637" s="1025"/>
      <c r="P637" s="1025"/>
      <c r="Q637" s="1025"/>
      <c r="R637" s="1025"/>
      <c r="S637" s="1025"/>
      <c r="T637" s="1026"/>
      <c r="U637" s="149"/>
      <c r="V637" s="149"/>
      <c r="X637" s="141"/>
    </row>
    <row r="638" spans="1:28">
      <c r="B638" s="151"/>
      <c r="C638" s="1027"/>
      <c r="D638" s="1028"/>
      <c r="E638" s="1028"/>
      <c r="F638" s="1028"/>
      <c r="G638" s="1028"/>
      <c r="H638" s="1028"/>
      <c r="I638" s="1028"/>
      <c r="J638" s="1028"/>
      <c r="K638" s="1028"/>
      <c r="L638" s="1028"/>
      <c r="M638" s="1028"/>
      <c r="N638" s="1028"/>
      <c r="O638" s="1028"/>
      <c r="P638" s="1028"/>
      <c r="Q638" s="1028"/>
      <c r="R638" s="1028"/>
      <c r="S638" s="1028"/>
      <c r="T638" s="1029"/>
      <c r="U638" s="149"/>
      <c r="V638" s="149"/>
      <c r="X638" s="131"/>
    </row>
    <row r="639" spans="1:28">
      <c r="B639" s="151"/>
      <c r="C639" s="180"/>
      <c r="D639" s="180"/>
      <c r="E639" s="180"/>
      <c r="F639" s="180"/>
      <c r="G639" s="180"/>
      <c r="H639" s="180"/>
      <c r="I639" s="180"/>
      <c r="J639" s="180"/>
      <c r="K639" s="180"/>
      <c r="L639" s="180"/>
      <c r="M639" s="180"/>
      <c r="N639" s="180"/>
      <c r="O639" s="180"/>
      <c r="P639" s="180"/>
      <c r="Q639" s="180"/>
      <c r="R639" s="180"/>
      <c r="S639" s="180"/>
      <c r="T639" s="180"/>
      <c r="U639" s="149"/>
      <c r="V639" s="149"/>
    </row>
    <row r="640" spans="1:28">
      <c r="A640" s="142"/>
      <c r="B640" s="143"/>
      <c r="C640" s="181"/>
      <c r="D640" s="181"/>
      <c r="E640" s="181"/>
      <c r="F640" s="181"/>
      <c r="G640" s="181"/>
      <c r="H640" s="181"/>
      <c r="I640" s="181"/>
      <c r="J640" s="181"/>
      <c r="K640" s="181"/>
      <c r="L640" s="181"/>
      <c r="M640" s="181"/>
      <c r="N640" s="181"/>
      <c r="O640" s="181"/>
      <c r="P640" s="181"/>
      <c r="Q640" s="181"/>
      <c r="R640" s="181"/>
      <c r="S640" s="181"/>
      <c r="T640" s="181"/>
      <c r="U640" s="181"/>
      <c r="V640" s="181"/>
    </row>
    <row r="641" spans="1:28" s="141" customFormat="1" ht="6.75" customHeight="1">
      <c r="B641" s="146"/>
      <c r="C641" s="154"/>
      <c r="D641" s="154"/>
      <c r="E641" s="155"/>
      <c r="F641" s="154"/>
      <c r="G641" s="154"/>
      <c r="H641" s="155"/>
      <c r="I641" s="154"/>
      <c r="J641" s="154"/>
      <c r="K641" s="155"/>
      <c r="L641" s="154"/>
      <c r="M641" s="154"/>
      <c r="N641" s="155"/>
      <c r="O641" s="154"/>
      <c r="P641" s="154"/>
      <c r="Q641" s="155"/>
      <c r="R641" s="154"/>
      <c r="S641" s="154"/>
      <c r="T641" s="155"/>
      <c r="U641" s="149"/>
      <c r="V641" s="149"/>
      <c r="X641" s="136"/>
      <c r="AA641" s="239"/>
      <c r="AB641" s="239"/>
    </row>
    <row r="642" spans="1:28" s="131" customFormat="1" ht="17.399999999999999">
      <c r="B642" s="150" t="str">
        <f>IF($F$1="de",headings!$C$3,IF($F$1="fr",headings!$B$3,headings!$A$3))</f>
        <v>Railway Operator:</v>
      </c>
      <c r="C642" s="156"/>
      <c r="D642" s="156"/>
      <c r="E642" s="156"/>
      <c r="F642" s="1134" t="s">
        <v>62</v>
      </c>
      <c r="G642" s="1134"/>
      <c r="H642" s="1134"/>
      <c r="I642" s="1134"/>
      <c r="J642" s="1134"/>
      <c r="K642" s="157"/>
      <c r="L642" s="157"/>
      <c r="M642" s="157"/>
      <c r="N642" s="157"/>
      <c r="O642" s="157"/>
      <c r="P642" s="157"/>
      <c r="Q642" s="157"/>
      <c r="R642" s="157"/>
      <c r="S642" s="157"/>
      <c r="T642" s="157"/>
      <c r="U642" s="157"/>
      <c r="V642" s="157"/>
      <c r="W642" s="141"/>
      <c r="X642" s="136"/>
      <c r="AA642" s="243"/>
      <c r="AB642" s="243"/>
    </row>
    <row r="643" spans="1:28" ht="6.75" customHeight="1" thickBot="1">
      <c r="B643" s="146"/>
      <c r="C643" s="157"/>
      <c r="D643" s="157"/>
      <c r="E643" s="159"/>
      <c r="F643" s="157"/>
      <c r="G643" s="157"/>
      <c r="H643" s="157"/>
      <c r="I643" s="157"/>
      <c r="J643" s="157"/>
      <c r="K643" s="157"/>
      <c r="L643" s="157"/>
      <c r="M643" s="157"/>
      <c r="N643" s="157"/>
      <c r="O643" s="157"/>
      <c r="P643" s="157"/>
      <c r="Q643" s="157"/>
      <c r="R643" s="157"/>
      <c r="S643" s="157"/>
      <c r="T643" s="160"/>
      <c r="U643" s="149"/>
      <c r="V643" s="149"/>
      <c r="W643" s="141"/>
    </row>
    <row r="644" spans="1:28" ht="15.75" customHeight="1" thickTop="1">
      <c r="A644" s="136" t="str">
        <f>F642&amp;"m01"</f>
        <v>HZm01</v>
      </c>
      <c r="B644" s="146" t="str">
        <f>IF($F$1="de",headings!$C$6,IF($F$1="fr",headings!$B$6,headings!$A$6))</f>
        <v>January</v>
      </c>
      <c r="C644" s="293">
        <v>5508</v>
      </c>
      <c r="D644" s="818">
        <v>2370</v>
      </c>
      <c r="E644" s="656">
        <f t="shared" ref="E644:E655" si="98">IF(C644&lt;0.001,"",IF(D644=-1,"",D644/C644*100-100))</f>
        <v>-56.971677559912855</v>
      </c>
      <c r="F644" s="293">
        <v>137</v>
      </c>
      <c r="G644" s="899">
        <v>96</v>
      </c>
      <c r="H644" s="656">
        <f t="shared" ref="H644:H655" si="99">IF(F644&lt;0.001,"",IF(G644=-1,"",G644/F644*100-100))</f>
        <v>-29.927007299270073</v>
      </c>
      <c r="I644" s="662">
        <v>7</v>
      </c>
      <c r="J644" s="663">
        <v>89</v>
      </c>
      <c r="K644" s="293">
        <v>824</v>
      </c>
      <c r="L644" s="899">
        <v>754</v>
      </c>
      <c r="M644" s="656">
        <f t="shared" ref="M644:M655" si="100">IF(K644&lt;0.001,"",IF(L644=-1,"",L644/K644*100-100))</f>
        <v>-8.4951456310679561</v>
      </c>
      <c r="N644" s="293">
        <v>159</v>
      </c>
      <c r="O644" s="899">
        <v>162</v>
      </c>
      <c r="P644" s="656">
        <f t="shared" ref="P644:P655" si="101">IF(N644&lt;0.001,"",IF(O644=-1,"",O644/N644*100-100))</f>
        <v>1.8867924528301927</v>
      </c>
      <c r="Q644" s="293">
        <v>726</v>
      </c>
      <c r="R644" s="661">
        <v>656</v>
      </c>
      <c r="S644" s="656">
        <f t="shared" ref="S644:S655" si="102">IF(Q644&lt;0.001,"",IF(R644=-1,"",R644/Q644*100-100))</f>
        <v>-9.6418732782369148</v>
      </c>
      <c r="T644" s="293">
        <v>127</v>
      </c>
      <c r="U644" s="661">
        <v>135</v>
      </c>
      <c r="V644" s="656">
        <f t="shared" ref="V644:V655" si="103">IF(T644&lt;0.001,"",IF(U644=-1,"",U644/T644*100-100))</f>
        <v>6.2992125984252141</v>
      </c>
      <c r="W644" s="141"/>
    </row>
    <row r="645" spans="1:28" ht="15.75" customHeight="1">
      <c r="A645" s="136" t="str">
        <f>F642&amp;"m02"</f>
        <v>HZm02</v>
      </c>
      <c r="B645" s="146" t="str">
        <f>IF($F$1="de",headings!$C$7,IF($F$1="fr",headings!$B$7,headings!$A$7))</f>
        <v>February</v>
      </c>
      <c r="C645" s="752">
        <v>5476</v>
      </c>
      <c r="D645" s="819">
        <v>2410</v>
      </c>
      <c r="E645" s="657">
        <f t="shared" si="98"/>
        <v>-55.989773557341124</v>
      </c>
      <c r="F645" s="752">
        <v>133</v>
      </c>
      <c r="G645" s="900">
        <v>97</v>
      </c>
      <c r="H645" s="657">
        <f t="shared" si="99"/>
        <v>-27.067669172932327</v>
      </c>
      <c r="I645" s="653">
        <v>7</v>
      </c>
      <c r="J645" s="664">
        <v>90</v>
      </c>
      <c r="K645" s="752">
        <v>938</v>
      </c>
      <c r="L645" s="900">
        <v>606</v>
      </c>
      <c r="M645" s="657">
        <f t="shared" si="100"/>
        <v>-35.394456289978677</v>
      </c>
      <c r="N645" s="752">
        <v>180</v>
      </c>
      <c r="O645" s="900">
        <v>118</v>
      </c>
      <c r="P645" s="657">
        <f t="shared" si="101"/>
        <v>-34.444444444444443</v>
      </c>
      <c r="Q645" s="752">
        <v>803</v>
      </c>
      <c r="R645" s="473">
        <v>542</v>
      </c>
      <c r="S645" s="657">
        <f t="shared" si="102"/>
        <v>-32.503113325031137</v>
      </c>
      <c r="T645" s="752">
        <v>143</v>
      </c>
      <c r="U645" s="473">
        <v>100</v>
      </c>
      <c r="V645" s="657">
        <f t="shared" si="103"/>
        <v>-30.069930069930066</v>
      </c>
    </row>
    <row r="646" spans="1:28" ht="15.75" customHeight="1" thickBot="1">
      <c r="A646" s="136" t="str">
        <f>F642&amp;"m03"</f>
        <v>HZm03</v>
      </c>
      <c r="B646" s="146" t="str">
        <f>IF($F$1="de",headings!$C$8,IF($F$1="fr",headings!$B$8,headings!$A$8))</f>
        <v>March</v>
      </c>
      <c r="C646" s="753">
        <v>5491</v>
      </c>
      <c r="D646" s="655">
        <v>2494</v>
      </c>
      <c r="E646" s="658">
        <f t="shared" si="98"/>
        <v>-54.580222181751957</v>
      </c>
      <c r="F646" s="753">
        <v>136</v>
      </c>
      <c r="G646" s="655">
        <v>98</v>
      </c>
      <c r="H646" s="658">
        <f t="shared" si="99"/>
        <v>-27.941176470588232</v>
      </c>
      <c r="I646" s="654">
        <v>6</v>
      </c>
      <c r="J646" s="665">
        <v>92</v>
      </c>
      <c r="K646" s="753">
        <v>999</v>
      </c>
      <c r="L646" s="655">
        <v>1056</v>
      </c>
      <c r="M646" s="658">
        <f t="shared" si="100"/>
        <v>5.7057057057056966</v>
      </c>
      <c r="N646" s="753">
        <v>194</v>
      </c>
      <c r="O646" s="655">
        <v>226</v>
      </c>
      <c r="P646" s="658">
        <f t="shared" si="101"/>
        <v>16.494845360824755</v>
      </c>
      <c r="Q646" s="753">
        <v>846</v>
      </c>
      <c r="R646" s="655">
        <v>897</v>
      </c>
      <c r="S646" s="658">
        <f t="shared" si="102"/>
        <v>6.0283687943262407</v>
      </c>
      <c r="T646" s="753">
        <v>151</v>
      </c>
      <c r="U646" s="655">
        <v>185</v>
      </c>
      <c r="V646" s="658">
        <f t="shared" si="103"/>
        <v>22.516556291390728</v>
      </c>
    </row>
    <row r="647" spans="1:28" ht="15.75" customHeight="1" thickTop="1">
      <c r="A647" s="136" t="str">
        <f>F642&amp;"m04"</f>
        <v>HZm04</v>
      </c>
      <c r="B647" s="146" t="str">
        <f>IF($F$1="de",headings!$C$9,IF($F$1="fr",headings!$B$9,headings!$A$9))</f>
        <v>April</v>
      </c>
      <c r="C647" s="293">
        <v>5334</v>
      </c>
      <c r="D647" s="473">
        <v>2511</v>
      </c>
      <c r="E647" s="657">
        <f t="shared" si="98"/>
        <v>-52.924634420697416</v>
      </c>
      <c r="F647" s="293">
        <v>144</v>
      </c>
      <c r="G647" s="473">
        <v>113</v>
      </c>
      <c r="H647" s="657">
        <f t="shared" si="99"/>
        <v>-21.527777777777786</v>
      </c>
      <c r="I647" s="653">
        <v>6</v>
      </c>
      <c r="J647" s="664">
        <v>107</v>
      </c>
      <c r="K647" s="293">
        <v>1030</v>
      </c>
      <c r="L647" s="473">
        <v>971</v>
      </c>
      <c r="M647" s="657">
        <f t="shared" si="100"/>
        <v>-5.7281553398058236</v>
      </c>
      <c r="N647" s="293">
        <v>215</v>
      </c>
      <c r="O647" s="473">
        <v>217</v>
      </c>
      <c r="P647" s="657">
        <f t="shared" si="101"/>
        <v>0.93023255813953654</v>
      </c>
      <c r="Q647" s="293">
        <v>851</v>
      </c>
      <c r="R647" s="473">
        <v>814</v>
      </c>
      <c r="S647" s="657">
        <f t="shared" si="102"/>
        <v>-4.3478260869565162</v>
      </c>
      <c r="T647" s="293">
        <v>162</v>
      </c>
      <c r="U647" s="473">
        <v>175</v>
      </c>
      <c r="V647" s="657">
        <f t="shared" si="103"/>
        <v>8.0246913580246826</v>
      </c>
    </row>
    <row r="648" spans="1:28" ht="15.6" customHeight="1">
      <c r="A648" s="136" t="str">
        <f>F642&amp;"m05"</f>
        <v>HZm05</v>
      </c>
      <c r="B648" s="146" t="str">
        <f>IF($F$1="de",headings!$C$10,IF($F$1="fr",headings!$B$10,headings!$A$10))</f>
        <v>May</v>
      </c>
      <c r="C648" s="752">
        <v>5399</v>
      </c>
      <c r="D648" s="473">
        <v>2592</v>
      </c>
      <c r="E648" s="657">
        <f t="shared" si="98"/>
        <v>-51.991109464715692</v>
      </c>
      <c r="F648" s="752">
        <v>144</v>
      </c>
      <c r="G648" s="473">
        <v>109</v>
      </c>
      <c r="H648" s="657">
        <f t="shared" si="99"/>
        <v>-24.305555555555557</v>
      </c>
      <c r="I648" s="653">
        <v>6</v>
      </c>
      <c r="J648" s="664">
        <v>103</v>
      </c>
      <c r="K648" s="752">
        <v>1028</v>
      </c>
      <c r="L648" s="473">
        <v>960</v>
      </c>
      <c r="M648" s="657">
        <f t="shared" si="100"/>
        <v>-6.6147859922179038</v>
      </c>
      <c r="N648" s="752">
        <v>213</v>
      </c>
      <c r="O648" s="473">
        <v>192</v>
      </c>
      <c r="P648" s="657">
        <f t="shared" si="101"/>
        <v>-9.859154929577457</v>
      </c>
      <c r="Q648" s="752">
        <v>837</v>
      </c>
      <c r="R648" s="473">
        <v>779</v>
      </c>
      <c r="S648" s="657">
        <f t="shared" si="102"/>
        <v>-6.9295101553166063</v>
      </c>
      <c r="T648" s="752">
        <v>160</v>
      </c>
      <c r="U648" s="473">
        <v>144</v>
      </c>
      <c r="V648" s="657">
        <f t="shared" si="103"/>
        <v>-10</v>
      </c>
    </row>
    <row r="649" spans="1:28" ht="15.75" customHeight="1" thickBot="1">
      <c r="A649" s="136" t="str">
        <f>F642&amp;"m06"</f>
        <v>HZm06</v>
      </c>
      <c r="B649" s="146" t="str">
        <f>IF($F$1="de",headings!$C$11,IF($F$1="fr",headings!$B$11,headings!$A$11))</f>
        <v>June</v>
      </c>
      <c r="C649" s="753">
        <v>4937</v>
      </c>
      <c r="D649" s="655">
        <v>2130</v>
      </c>
      <c r="E649" s="658">
        <f t="shared" si="98"/>
        <v>-56.856390520559039</v>
      </c>
      <c r="F649" s="753">
        <v>134</v>
      </c>
      <c r="G649" s="655">
        <v>98</v>
      </c>
      <c r="H649" s="658">
        <f t="shared" si="99"/>
        <v>-26.865671641791039</v>
      </c>
      <c r="I649" s="654">
        <v>6</v>
      </c>
      <c r="J649" s="665">
        <v>92</v>
      </c>
      <c r="K649" s="753">
        <v>929</v>
      </c>
      <c r="L649" s="655">
        <v>856</v>
      </c>
      <c r="M649" s="658">
        <f t="shared" si="100"/>
        <v>-7.8579117330462793</v>
      </c>
      <c r="N649" s="753">
        <v>194</v>
      </c>
      <c r="O649" s="655">
        <v>173</v>
      </c>
      <c r="P649" s="658">
        <f t="shared" si="101"/>
        <v>-10.824742268041234</v>
      </c>
      <c r="Q649" s="753">
        <v>734</v>
      </c>
      <c r="R649" s="655">
        <v>695</v>
      </c>
      <c r="S649" s="658">
        <f t="shared" si="102"/>
        <v>-5.3133514986376014</v>
      </c>
      <c r="T649" s="753">
        <v>141</v>
      </c>
      <c r="U649" s="655">
        <v>130</v>
      </c>
      <c r="V649" s="658">
        <f t="shared" si="103"/>
        <v>-7.8014184397163149</v>
      </c>
    </row>
    <row r="650" spans="1:28" ht="15.75" customHeight="1" thickTop="1">
      <c r="A650" s="136" t="str">
        <f>F642&amp;"m07"</f>
        <v>HZm07</v>
      </c>
      <c r="B650" s="146" t="str">
        <f>IF($F$1="de",headings!$C$12,IF($F$1="fr",headings!$B$12,headings!$A$12))</f>
        <v>July</v>
      </c>
      <c r="C650" s="293">
        <v>2222</v>
      </c>
      <c r="D650" s="473">
        <v>-1</v>
      </c>
      <c r="E650" s="657" t="str">
        <f t="shared" si="98"/>
        <v/>
      </c>
      <c r="F650" s="293">
        <v>102</v>
      </c>
      <c r="G650" s="473">
        <v>-1</v>
      </c>
      <c r="H650" s="657" t="str">
        <f t="shared" si="99"/>
        <v/>
      </c>
      <c r="I650" s="653">
        <v>-1</v>
      </c>
      <c r="J650" s="664">
        <v>-1</v>
      </c>
      <c r="K650" s="293">
        <v>1023</v>
      </c>
      <c r="L650" s="473">
        <v>-1</v>
      </c>
      <c r="M650" s="657" t="str">
        <f t="shared" si="100"/>
        <v/>
      </c>
      <c r="N650" s="293">
        <v>225</v>
      </c>
      <c r="O650" s="473">
        <v>-1</v>
      </c>
      <c r="P650" s="657" t="str">
        <f t="shared" si="101"/>
        <v/>
      </c>
      <c r="Q650" s="293">
        <v>843</v>
      </c>
      <c r="R650" s="473">
        <v>-1</v>
      </c>
      <c r="S650" s="657" t="str">
        <f t="shared" si="102"/>
        <v/>
      </c>
      <c r="T650" s="293">
        <v>176</v>
      </c>
      <c r="U650" s="473">
        <v>-1</v>
      </c>
      <c r="V650" s="657" t="str">
        <f t="shared" si="103"/>
        <v/>
      </c>
    </row>
    <row r="651" spans="1:28" ht="15.75" customHeight="1">
      <c r="A651" s="136" t="str">
        <f>F642&amp;"m08"</f>
        <v>HZm08</v>
      </c>
      <c r="B651" s="146" t="str">
        <f>IF($F$1="de",headings!$C$13,IF($F$1="fr",headings!$B$13,headings!$A$13))</f>
        <v>August</v>
      </c>
      <c r="C651" s="752">
        <v>2305</v>
      </c>
      <c r="D651" s="473">
        <v>-1</v>
      </c>
      <c r="E651" s="657" t="str">
        <f t="shared" si="98"/>
        <v/>
      </c>
      <c r="F651" s="752">
        <v>90</v>
      </c>
      <c r="G651" s="473">
        <v>-1</v>
      </c>
      <c r="H651" s="657" t="str">
        <f t="shared" si="99"/>
        <v/>
      </c>
      <c r="I651" s="653">
        <v>-1</v>
      </c>
      <c r="J651" s="664">
        <v>-1</v>
      </c>
      <c r="K651" s="752">
        <v>969</v>
      </c>
      <c r="L651" s="473">
        <v>-1</v>
      </c>
      <c r="M651" s="657" t="str">
        <f t="shared" si="100"/>
        <v/>
      </c>
      <c r="N651" s="752">
        <v>204</v>
      </c>
      <c r="O651" s="473">
        <v>-1</v>
      </c>
      <c r="P651" s="657" t="str">
        <f t="shared" si="101"/>
        <v/>
      </c>
      <c r="Q651" s="752">
        <v>804</v>
      </c>
      <c r="R651" s="473">
        <v>-1</v>
      </c>
      <c r="S651" s="657" t="str">
        <f t="shared" si="102"/>
        <v/>
      </c>
      <c r="T651" s="752">
        <v>162</v>
      </c>
      <c r="U651" s="473">
        <v>-1</v>
      </c>
      <c r="V651" s="657" t="str">
        <f t="shared" si="103"/>
        <v/>
      </c>
    </row>
    <row r="652" spans="1:28" ht="15.75" customHeight="1" thickBot="1">
      <c r="A652" s="136" t="str">
        <f>F642&amp;"m09"</f>
        <v>HZm09</v>
      </c>
      <c r="B652" s="146" t="str">
        <f>IF($F$1="de",headings!$C$14,IF($F$1="fr",headings!$B$14,headings!$A$14))</f>
        <v>September</v>
      </c>
      <c r="C652" s="753">
        <v>3084</v>
      </c>
      <c r="D652" s="655">
        <v>-1</v>
      </c>
      <c r="E652" s="658" t="str">
        <f t="shared" si="98"/>
        <v/>
      </c>
      <c r="F652" s="753">
        <v>112</v>
      </c>
      <c r="G652" s="655">
        <v>-1</v>
      </c>
      <c r="H652" s="658" t="str">
        <f t="shared" si="99"/>
        <v/>
      </c>
      <c r="I652" s="654">
        <v>-1</v>
      </c>
      <c r="J652" s="665">
        <v>-1</v>
      </c>
      <c r="K652" s="753">
        <v>1027</v>
      </c>
      <c r="L652" s="655">
        <v>-1</v>
      </c>
      <c r="M652" s="658" t="str">
        <f t="shared" si="100"/>
        <v/>
      </c>
      <c r="N652" s="753">
        <v>218</v>
      </c>
      <c r="O652" s="655">
        <v>-1</v>
      </c>
      <c r="P652" s="658" t="str">
        <f t="shared" si="101"/>
        <v/>
      </c>
      <c r="Q652" s="753">
        <v>798</v>
      </c>
      <c r="R652" s="655">
        <v>-1</v>
      </c>
      <c r="S652" s="658" t="str">
        <f t="shared" si="102"/>
        <v/>
      </c>
      <c r="T652" s="753">
        <v>163</v>
      </c>
      <c r="U652" s="655">
        <v>-1</v>
      </c>
      <c r="V652" s="658" t="str">
        <f t="shared" si="103"/>
        <v/>
      </c>
    </row>
    <row r="653" spans="1:28" ht="15.75" customHeight="1" thickTop="1">
      <c r="A653" s="136" t="str">
        <f>F642&amp;"m10"</f>
        <v>HZm10</v>
      </c>
      <c r="B653" s="146" t="str">
        <f>IF($F$1="de",headings!$C$15,IF($F$1="fr",headings!$B$15,headings!$A$15))</f>
        <v>October</v>
      </c>
      <c r="C653" s="752">
        <v>3420</v>
      </c>
      <c r="D653" s="473">
        <v>-1</v>
      </c>
      <c r="E653" s="657" t="str">
        <f t="shared" si="98"/>
        <v/>
      </c>
      <c r="F653" s="752">
        <v>121</v>
      </c>
      <c r="G653" s="473">
        <v>-1</v>
      </c>
      <c r="H653" s="657" t="str">
        <f t="shared" si="99"/>
        <v/>
      </c>
      <c r="I653" s="653">
        <v>-1</v>
      </c>
      <c r="J653" s="664">
        <v>-1</v>
      </c>
      <c r="K653" s="752">
        <v>1091</v>
      </c>
      <c r="L653" s="473">
        <v>-1</v>
      </c>
      <c r="M653" s="657" t="str">
        <f t="shared" si="100"/>
        <v/>
      </c>
      <c r="N653" s="752">
        <v>239</v>
      </c>
      <c r="O653" s="473">
        <v>-1</v>
      </c>
      <c r="P653" s="657" t="str">
        <f t="shared" si="101"/>
        <v/>
      </c>
      <c r="Q653" s="752">
        <v>838</v>
      </c>
      <c r="R653" s="473">
        <v>-1</v>
      </c>
      <c r="S653" s="657" t="str">
        <f t="shared" si="102"/>
        <v/>
      </c>
      <c r="T653" s="752">
        <v>180</v>
      </c>
      <c r="U653" s="473">
        <v>-1</v>
      </c>
      <c r="V653" s="657" t="str">
        <f t="shared" si="103"/>
        <v/>
      </c>
      <c r="X653" s="137"/>
    </row>
    <row r="654" spans="1:28" ht="15.75" customHeight="1">
      <c r="A654" s="136" t="str">
        <f>F642&amp;"m11"</f>
        <v>HZm11</v>
      </c>
      <c r="B654" s="146" t="str">
        <f>IF($F$1="de",headings!$C$16,IF($F$1="fr",headings!$B$16,headings!$A$16))</f>
        <v>November</v>
      </c>
      <c r="C654" s="752">
        <v>3484</v>
      </c>
      <c r="D654" s="473">
        <v>-1</v>
      </c>
      <c r="E654" s="657" t="str">
        <f t="shared" si="98"/>
        <v/>
      </c>
      <c r="F654" s="752">
        <v>118</v>
      </c>
      <c r="G654" s="473">
        <v>-1</v>
      </c>
      <c r="H654" s="657" t="str">
        <f t="shared" si="99"/>
        <v/>
      </c>
      <c r="I654" s="653">
        <v>-1</v>
      </c>
      <c r="J654" s="664">
        <v>-1</v>
      </c>
      <c r="K654" s="752">
        <v>1012</v>
      </c>
      <c r="L654" s="473">
        <v>-1</v>
      </c>
      <c r="M654" s="657" t="str">
        <f t="shared" si="100"/>
        <v/>
      </c>
      <c r="N654" s="752">
        <v>205</v>
      </c>
      <c r="O654" s="473">
        <v>-1</v>
      </c>
      <c r="P654" s="657" t="str">
        <f t="shared" si="101"/>
        <v/>
      </c>
      <c r="Q654" s="752">
        <v>785</v>
      </c>
      <c r="R654" s="473">
        <v>-1</v>
      </c>
      <c r="S654" s="657" t="str">
        <f t="shared" si="102"/>
        <v/>
      </c>
      <c r="T654" s="752">
        <v>151</v>
      </c>
      <c r="U654" s="473">
        <v>-1</v>
      </c>
      <c r="V654" s="657" t="str">
        <f t="shared" si="103"/>
        <v/>
      </c>
      <c r="X654" s="137"/>
    </row>
    <row r="655" spans="1:28" ht="15.75" customHeight="1" thickBot="1">
      <c r="A655" s="136" t="str">
        <f>F642&amp;"m12"</f>
        <v>HZm12</v>
      </c>
      <c r="B655" s="146" t="str">
        <f>IF($F$1="de",headings!$C$17,IF($F$1="fr",headings!$B$17,headings!$A$17))</f>
        <v>December</v>
      </c>
      <c r="C655" s="753">
        <v>3323</v>
      </c>
      <c r="D655" s="655">
        <v>-1</v>
      </c>
      <c r="E655" s="658" t="str">
        <f t="shared" si="98"/>
        <v/>
      </c>
      <c r="F655" s="753">
        <v>121</v>
      </c>
      <c r="G655" s="655">
        <v>-1</v>
      </c>
      <c r="H655" s="658" t="str">
        <f t="shared" si="99"/>
        <v/>
      </c>
      <c r="I655" s="654">
        <v>-1</v>
      </c>
      <c r="J655" s="665">
        <v>-1</v>
      </c>
      <c r="K655" s="753">
        <v>926</v>
      </c>
      <c r="L655" s="655">
        <v>-1</v>
      </c>
      <c r="M655" s="658" t="str">
        <f t="shared" si="100"/>
        <v/>
      </c>
      <c r="N655" s="753">
        <v>192</v>
      </c>
      <c r="O655" s="655">
        <v>-1</v>
      </c>
      <c r="P655" s="658" t="str">
        <f t="shared" si="101"/>
        <v/>
      </c>
      <c r="Q655" s="753">
        <v>763</v>
      </c>
      <c r="R655" s="655">
        <v>-1</v>
      </c>
      <c r="S655" s="658" t="str">
        <f t="shared" si="102"/>
        <v/>
      </c>
      <c r="T655" s="753">
        <v>149</v>
      </c>
      <c r="U655" s="655">
        <v>-1</v>
      </c>
      <c r="V655" s="658" t="str">
        <f t="shared" si="103"/>
        <v/>
      </c>
      <c r="X655" s="137"/>
    </row>
    <row r="656" spans="1:28" ht="14.4" thickTop="1" thickBot="1">
      <c r="B656" s="146"/>
      <c r="C656" s="146"/>
      <c r="D656" s="146"/>
      <c r="E656" s="146"/>
      <c r="F656" s="146"/>
      <c r="G656" s="146"/>
      <c r="H656" s="146"/>
      <c r="I656" s="146"/>
      <c r="J656" s="146"/>
      <c r="K656" s="146"/>
      <c r="L656" s="146"/>
      <c r="M656" s="146"/>
      <c r="N656" s="146"/>
      <c r="O656" s="146"/>
      <c r="P656" s="146"/>
      <c r="Q656" s="146"/>
      <c r="R656" s="146"/>
      <c r="S656" s="146"/>
      <c r="T656" s="146"/>
      <c r="U656" s="146"/>
      <c r="V656" s="146"/>
      <c r="X656" s="137"/>
    </row>
    <row r="657" spans="1:28" s="137" customFormat="1" ht="15.75" customHeight="1" thickTop="1">
      <c r="A657" s="137" t="str">
        <f>F642&amp;"q1"</f>
        <v>HZq1</v>
      </c>
      <c r="B657" s="146" t="str">
        <f>IF($F$1="de",headings!$C$31,IF($F$1="fr",headings!$B$31,headings!$A$31))</f>
        <v>Quarter 1</v>
      </c>
      <c r="C657" s="319">
        <f>IF(C646=-1,"-1",C644+C645+C646)</f>
        <v>16475</v>
      </c>
      <c r="D657" s="320">
        <f>IF(D646=-1,"-1",D644+D645+D646)</f>
        <v>7274</v>
      </c>
      <c r="E657" s="666">
        <f>IF(C646+C647+C648&lt;=0,"",IF(D646=-1,"",D657/C657*100-100))</f>
        <v>-55.84825493171472</v>
      </c>
      <c r="F657" s="319">
        <f>IF(F646=-1,"-1",F644+F645+F646)</f>
        <v>406</v>
      </c>
      <c r="G657" s="334">
        <f>IF(G646=-1,"-1",G644+G645+G646)</f>
        <v>291</v>
      </c>
      <c r="H657" s="666">
        <f>IF(F646+F647+F648&lt;=0,"",IF(G646=-1,"",G657/F657*100-100))</f>
        <v>-28.325123152709367</v>
      </c>
      <c r="I657" s="320">
        <f>IF(I646=-1,"-1",I644+I645+I646)</f>
        <v>20</v>
      </c>
      <c r="J657" s="321">
        <f>IF(J646=-1,"-1",J644+J645+J646)</f>
        <v>271</v>
      </c>
      <c r="K657" s="319">
        <f>IF(K646=-1,"-1",K644+K645+K646)</f>
        <v>2761</v>
      </c>
      <c r="L657" s="320">
        <f>IF(L646=-1,"-1",L644+L645+L646)</f>
        <v>2416</v>
      </c>
      <c r="M657" s="666">
        <f>IF(K646+K647+K648&lt;=0,"",IF(L646=-1,"",L657/K657*100-100))</f>
        <v>-12.495472654835211</v>
      </c>
      <c r="N657" s="319">
        <f>IF(N646=-1,"-1",N644+N645+N646)</f>
        <v>533</v>
      </c>
      <c r="O657" s="334">
        <f>IF(O646=-1,"-1",O644+O645+O646)</f>
        <v>506</v>
      </c>
      <c r="P657" s="666">
        <f>IF(N646+N647+N648&lt;=0,"",IF(O646=-1,"",O657/N657*100-100))</f>
        <v>-5.0656660412757901</v>
      </c>
      <c r="Q657" s="319">
        <f>IF(Q646=-1,"-1",Q644+Q645+Q646)</f>
        <v>2375</v>
      </c>
      <c r="R657" s="320">
        <f>IF(R646=-1,"-1",R644+R645+R646)</f>
        <v>2095</v>
      </c>
      <c r="S657" s="666">
        <f>IF(Q646+Q647+Q648&lt;=0,"",IF(R646=-1,"",R657/Q657*100-100))</f>
        <v>-11.78947368421052</v>
      </c>
      <c r="T657" s="319">
        <f>IF(T646=-1,"-1",T644+T645+T646)</f>
        <v>421</v>
      </c>
      <c r="U657" s="334">
        <f>IF(U646=-1,"-1",U644+U645+U646)</f>
        <v>420</v>
      </c>
      <c r="V657" s="666">
        <f>IF(T646+T647+T648&lt;=0,"",IF(U646=-1,"",U657/T657*100-100))</f>
        <v>-0.23752969121140666</v>
      </c>
      <c r="X657" s="136"/>
      <c r="AA657" s="244"/>
      <c r="AB657" s="244"/>
    </row>
    <row r="658" spans="1:28" s="137" customFormat="1" ht="15.75" customHeight="1">
      <c r="A658" s="137" t="str">
        <f>F642&amp;"q2"</f>
        <v>HZq2</v>
      </c>
      <c r="B658" s="146" t="str">
        <f>IF($F$1="de",headings!$C$32,IF($F$1="fr",headings!$B$32,headings!$A$32))</f>
        <v>Quarter 2</v>
      </c>
      <c r="C658" s="322">
        <f>IF(C649=-1,"-1",C647+C648+C649)</f>
        <v>15670</v>
      </c>
      <c r="D658" s="323">
        <f>IF(D649=-1,"-1",D647+D648+D649)</f>
        <v>7233</v>
      </c>
      <c r="E658" s="667">
        <f>IF(C647+C648+C649&lt;=0,"",IF(D649=-1,"",D658/C658*100-100))</f>
        <v>-53.841735800893424</v>
      </c>
      <c r="F658" s="322">
        <f>IF(F649=-1,"-1",F647+F648+F649)</f>
        <v>422</v>
      </c>
      <c r="G658" s="335">
        <f>IF(G649=-1,"-1",G647+G648+G649)</f>
        <v>320</v>
      </c>
      <c r="H658" s="667">
        <f>IF(F647+F648+F649&lt;=0,"",IF(G649=-1,"",G658/F658*100-100))</f>
        <v>-24.170616113744074</v>
      </c>
      <c r="I658" s="323">
        <f>IF(I649=-1,"-1",I647+I648+I649)</f>
        <v>18</v>
      </c>
      <c r="J658" s="324">
        <f>IF(J649=-1,"-1",J647+J648+J649)</f>
        <v>302</v>
      </c>
      <c r="K658" s="322">
        <f>IF(K649=-1,"-1",K647+K648+K649)</f>
        <v>2987</v>
      </c>
      <c r="L658" s="323">
        <f>IF(L649=-1,"-1",L647+L648+L649)</f>
        <v>2787</v>
      </c>
      <c r="M658" s="667">
        <f>IF(K647+K648+K649&lt;=0,"",IF(L649=-1,"",L658/K658*100-100))</f>
        <v>-6.6956812855708137</v>
      </c>
      <c r="N658" s="322">
        <f>IF(N649=-1,"-1",N647+N648+N649)</f>
        <v>622</v>
      </c>
      <c r="O658" s="335">
        <f>IF(O649=-1,"-1",O647+O648+O649)</f>
        <v>582</v>
      </c>
      <c r="P658" s="667">
        <f>IF(N647+N648+N649&lt;=0,"",IF(O649=-1,"",O658/N658*100-100))</f>
        <v>-6.4308681672025756</v>
      </c>
      <c r="Q658" s="322">
        <f>IF(Q649=-1,"-1",Q647+Q648+Q649)</f>
        <v>2422</v>
      </c>
      <c r="R658" s="323">
        <f>IF(R649=-1,"-1",R647+R648+R649)</f>
        <v>2288</v>
      </c>
      <c r="S658" s="667">
        <f>IF(Q647+Q648+Q649&lt;=0,"",IF(R649=-1,"",R658/Q658*100-100))</f>
        <v>-5.5326176713460029</v>
      </c>
      <c r="T658" s="322">
        <f>IF(T649=-1,"-1",T647+T648+T649)</f>
        <v>463</v>
      </c>
      <c r="U658" s="335">
        <f>IF(U649=-1,"-1",U647+U648+U649)</f>
        <v>449</v>
      </c>
      <c r="V658" s="667">
        <f>IF(T647+T648+T649&lt;=0,"",IF(U649=-1,"",U658/T658*100-100))</f>
        <v>-3.023758099352051</v>
      </c>
      <c r="X658" s="138"/>
      <c r="AA658" s="244"/>
      <c r="AB658" s="244"/>
    </row>
    <row r="659" spans="1:28" s="137" customFormat="1" ht="15.75" customHeight="1">
      <c r="A659" s="137" t="str">
        <f>F642&amp;"q3"</f>
        <v>HZq3</v>
      </c>
      <c r="B659" s="146" t="str">
        <f>IF($F$1="de",headings!$C$33,IF($F$1="fr",headings!$B$33,headings!$A$33))</f>
        <v>Quarter 3</v>
      </c>
      <c r="C659" s="322">
        <f>IF(C652=-1,"-1",C650+C651+C652)</f>
        <v>7611</v>
      </c>
      <c r="D659" s="323" t="str">
        <f>IF(D652=-1,"-1",D650+D651+D652)</f>
        <v>-1</v>
      </c>
      <c r="E659" s="667" t="str">
        <f>IF(C650+C651+C652&lt;=0,"",IF(D652=-1,"",D659/C659*100-100))</f>
        <v/>
      </c>
      <c r="F659" s="322">
        <f>IF(F652=-1,"-1",F650+F651+F652)</f>
        <v>304</v>
      </c>
      <c r="G659" s="323" t="str">
        <f>IF(G652=-1,"-1",G650+G651+G652)</f>
        <v>-1</v>
      </c>
      <c r="H659" s="667" t="str">
        <f>IF(F650+F651+F652&lt;=0,"",IF(G652=-1,"",G659/F659*100-100))</f>
        <v/>
      </c>
      <c r="I659" s="323" t="str">
        <f>IF(I652=-1,"-1",I650+I651+I652)</f>
        <v>-1</v>
      </c>
      <c r="J659" s="324" t="str">
        <f>IF(J652=-1,"-1",J650+J651+J652)</f>
        <v>-1</v>
      </c>
      <c r="K659" s="322">
        <f>IF(K652=-1,"-1",K650+K651+K652)</f>
        <v>3019</v>
      </c>
      <c r="L659" s="323" t="str">
        <f>IF(L652=-1,"-1",L650+L651+L652)</f>
        <v>-1</v>
      </c>
      <c r="M659" s="667" t="str">
        <f>IF(K650+K651+K652&lt;=0,"",IF(L652=-1,"",L659/K659*100-100))</f>
        <v/>
      </c>
      <c r="N659" s="322">
        <f>IF(N652=-1,"-1",N650+N651+N652)</f>
        <v>647</v>
      </c>
      <c r="O659" s="323" t="str">
        <f>IF(O652=-1,"-1",O650+O651+O652)</f>
        <v>-1</v>
      </c>
      <c r="P659" s="667" t="str">
        <f>IF(N650+N651+N652&lt;=0,"",IF(O652=-1,"",O659/N659*100-100))</f>
        <v/>
      </c>
      <c r="Q659" s="322">
        <f>IF(Q652=-1,"-1",Q650+Q651+Q652)</f>
        <v>2445</v>
      </c>
      <c r="R659" s="323" t="str">
        <f>IF(R652=-1,"-1",R650+R651+R652)</f>
        <v>-1</v>
      </c>
      <c r="S659" s="667" t="str">
        <f>IF(Q650+Q651+Q652&lt;=0,"",IF(R652=-1,"",R659/Q659*100-100))</f>
        <v/>
      </c>
      <c r="T659" s="322">
        <f>IF(T652=-1,"-1",T650+T651+T652)</f>
        <v>501</v>
      </c>
      <c r="U659" s="323" t="str">
        <f>IF(U652=-1,"-1",U650+U651+U652)</f>
        <v>-1</v>
      </c>
      <c r="V659" s="667" t="str">
        <f>IF(T650+T651+T652&lt;=0,"",IF(U652=-1,"",U659/T659*100-100))</f>
        <v/>
      </c>
      <c r="X659" s="136"/>
      <c r="AA659" s="244"/>
      <c r="AB659" s="244"/>
    </row>
    <row r="660" spans="1:28" s="137" customFormat="1" ht="15.75" customHeight="1" thickBot="1">
      <c r="A660" s="137" t="str">
        <f>F642&amp;"q4"</f>
        <v>HZq4</v>
      </c>
      <c r="B660" s="146" t="str">
        <f>IF($F$1="de",headings!$C$34,IF($F$1="fr",headings!$B$34,headings!$A$34))</f>
        <v>Quarter 4</v>
      </c>
      <c r="C660" s="325">
        <f>IF(C655=-1,"-1",C653+C654+C655)</f>
        <v>10227</v>
      </c>
      <c r="D660" s="326" t="str">
        <f>IF(D655=-1,"-1",D653+D654+D655)</f>
        <v>-1</v>
      </c>
      <c r="E660" s="668" t="str">
        <f>IF(C653+C654+C655&lt;=0,"",IF(D655=-1,"",D660/C660*100-100))</f>
        <v/>
      </c>
      <c r="F660" s="325">
        <f>IF(F655=-1,"-1",F653+F654+F655)</f>
        <v>360</v>
      </c>
      <c r="G660" s="326" t="str">
        <f>IF(G655=-1,"-1",G653+G654+G655)</f>
        <v>-1</v>
      </c>
      <c r="H660" s="668" t="str">
        <f>IF(F653+F654+F655&lt;=0,"",IF(G655=-1,"",G660/F660*100-100))</f>
        <v/>
      </c>
      <c r="I660" s="326" t="str">
        <f>IF(I655=-1,"-1",I653+I654+I655)</f>
        <v>-1</v>
      </c>
      <c r="J660" s="327" t="str">
        <f>IF(J655=-1,"-1",J653+J654+J655)</f>
        <v>-1</v>
      </c>
      <c r="K660" s="325">
        <f>IF(K655=-1,"-1",K653+K654+K655)</f>
        <v>3029</v>
      </c>
      <c r="L660" s="326" t="str">
        <f>IF(L655=-1,"-1",L653+L654+L655)</f>
        <v>-1</v>
      </c>
      <c r="M660" s="668" t="str">
        <f>IF(K653+K654+K655&lt;=0,"",IF(L655=-1,"",L660/K660*100-100))</f>
        <v/>
      </c>
      <c r="N660" s="325">
        <f>IF(N655=-1,"-1",N653+N654+N655)</f>
        <v>636</v>
      </c>
      <c r="O660" s="326" t="str">
        <f>IF(O655=-1,"-1",O653+O654+O655)</f>
        <v>-1</v>
      </c>
      <c r="P660" s="668" t="str">
        <f>IF(N653+N654+N655&lt;=0,"",IF(O655=-1,"",O660/N660*100-100))</f>
        <v/>
      </c>
      <c r="Q660" s="325">
        <f>IF(Q655=-1,"-1",Q653+Q654+Q655)</f>
        <v>2386</v>
      </c>
      <c r="R660" s="326" t="str">
        <f>IF(R655=-1,"-1",R653+R654+R655)</f>
        <v>-1</v>
      </c>
      <c r="S660" s="668" t="str">
        <f>IF(Q653+Q654+Q655&lt;=0,"",IF(R655=-1,"",R660/Q660*100-100))</f>
        <v/>
      </c>
      <c r="T660" s="325">
        <f>IF(T655=-1,"-1",T653+T654+T655)</f>
        <v>480</v>
      </c>
      <c r="U660" s="326" t="str">
        <f>IF(U655=-1,"-1",U653+U654+U655)</f>
        <v>-1</v>
      </c>
      <c r="V660" s="668" t="str">
        <f>IF(T653+T654+T655&lt;=0,"",IF(U655=-1,"",U660/T660*100-100))</f>
        <v/>
      </c>
      <c r="X660" s="136"/>
      <c r="AA660" s="244"/>
      <c r="AB660" s="244"/>
    </row>
    <row r="661" spans="1:28" ht="14.4" thickTop="1" thickBot="1">
      <c r="B661" s="146"/>
      <c r="C661" s="146"/>
      <c r="D661" s="146"/>
      <c r="E661" s="146"/>
      <c r="F661" s="146"/>
      <c r="G661" s="146"/>
      <c r="H661" s="146"/>
      <c r="I661" s="146"/>
      <c r="J661" s="146"/>
      <c r="K661" s="146"/>
      <c r="L661" s="146"/>
      <c r="M661" s="146"/>
      <c r="N661" s="146"/>
      <c r="O661" s="146"/>
      <c r="P661" s="146"/>
      <c r="Q661" s="146"/>
      <c r="R661" s="146"/>
      <c r="S661" s="146"/>
      <c r="T661" s="146"/>
      <c r="U661" s="146"/>
      <c r="V661" s="146"/>
    </row>
    <row r="662" spans="1:28" s="138" customFormat="1" ht="15.75" customHeight="1" thickTop="1" thickBot="1">
      <c r="A662" s="138" t="str">
        <f>F642&amp;"y"</f>
        <v>HZy</v>
      </c>
      <c r="B662" s="152" t="str">
        <f>IF($F$1="de",headings!$C$35,IF($F$1="fr",headings!$B$35,headings!$A$35))</f>
        <v>Full year</v>
      </c>
      <c r="C662" s="328">
        <f>IF(C655=-1,"-1",SUM(C657:C660))</f>
        <v>49983</v>
      </c>
      <c r="D662" s="414" t="str">
        <f>IF(D655=-1,"-1",SUM(D657:D660))</f>
        <v>-1</v>
      </c>
      <c r="E662" s="659" t="str">
        <f>IF(SUM(C644:C655)&lt;=0,"",IF(D655=-1,"",D662/C662*100-100))</f>
        <v/>
      </c>
      <c r="F662" s="328">
        <f>IF(F655=-1,"-1",SUM(F657:F660))</f>
        <v>1492</v>
      </c>
      <c r="G662" s="414" t="str">
        <f>IF(G655=-1,"-1",SUM(G657:G660))</f>
        <v>-1</v>
      </c>
      <c r="H662" s="659" t="str">
        <f>IF(SUM(F644:F655)&lt;=0,"",IF(G655=-1,"",G662/F662*100-100))</f>
        <v/>
      </c>
      <c r="I662" s="329" t="str">
        <f>IF(I655=-1,"-1",SUM(I657:I660))</f>
        <v>-1</v>
      </c>
      <c r="J662" s="330" t="str">
        <f>IF(J655=-1,"-1",SUM(J657:J660))</f>
        <v>-1</v>
      </c>
      <c r="K662" s="328">
        <f>IF(K655=-1,"-1",SUM(K657:K660))</f>
        <v>11796</v>
      </c>
      <c r="L662" s="414" t="str">
        <f>IF(L655=-1,"-1",SUM(L657:L660))</f>
        <v>-1</v>
      </c>
      <c r="M662" s="659" t="str">
        <f>IF(SUM(K644:K655)&lt;=0,"",IF(L655=-1,"",L662/K662*100-100))</f>
        <v/>
      </c>
      <c r="N662" s="328">
        <f>IF(N655=-1,"-1",SUM(N657:N660))</f>
        <v>2438</v>
      </c>
      <c r="O662" s="414" t="str">
        <f>IF(O655=-1,"-1",SUM(O657:O660))</f>
        <v>-1</v>
      </c>
      <c r="P662" s="659" t="str">
        <f>IF(SUM(N644:N655)&lt;=0,"",IF(O655=-1,"",O662/N662*100-100))</f>
        <v/>
      </c>
      <c r="Q662" s="328">
        <f>IF(Q655=-1,"-1",SUM(Q657:Q660))</f>
        <v>9628</v>
      </c>
      <c r="R662" s="414" t="str">
        <f>IF(R655=-1,"-1",SUM(R657:R660))</f>
        <v>-1</v>
      </c>
      <c r="S662" s="659" t="str">
        <f>IF(SUM(Q644:Q655)&lt;=0,"",IF(R655=-1,"",R662/Q662*100-100))</f>
        <v/>
      </c>
      <c r="T662" s="328">
        <f>IF(T655=-1,"-1",SUM(T657:T660))</f>
        <v>1865</v>
      </c>
      <c r="U662" s="414" t="str">
        <f>IF(U655=-1,"-1",SUM(U657:U660))</f>
        <v>-1</v>
      </c>
      <c r="V662" s="659" t="str">
        <f>IF(SUM(T644:T655)&lt;=0,"",IF(U655=-1,"",U662/T662*100-100))</f>
        <v/>
      </c>
      <c r="X662" s="136"/>
    </row>
    <row r="663" spans="1:28" ht="13.8" thickTop="1">
      <c r="B663" s="147"/>
      <c r="C663" s="180"/>
      <c r="D663" s="180"/>
      <c r="E663" s="180"/>
      <c r="F663" s="180"/>
      <c r="G663" s="180"/>
      <c r="H663" s="180"/>
      <c r="I663" s="180"/>
      <c r="J663" s="180"/>
      <c r="K663" s="180"/>
      <c r="L663" s="180"/>
      <c r="M663" s="180"/>
      <c r="N663" s="180"/>
      <c r="O663" s="180"/>
      <c r="P663" s="180"/>
      <c r="Q663" s="180"/>
      <c r="R663" s="180"/>
      <c r="S663" s="180"/>
      <c r="T663" s="180"/>
      <c r="U663" s="149"/>
      <c r="V663" s="149"/>
    </row>
    <row r="664" spans="1:28">
      <c r="B664" s="147"/>
      <c r="C664" s="180"/>
      <c r="D664" s="180"/>
      <c r="E664" s="180"/>
      <c r="F664" s="180"/>
      <c r="G664" s="180"/>
      <c r="H664" s="180"/>
      <c r="I664" s="180"/>
      <c r="J664" s="180"/>
      <c r="K664" s="180"/>
      <c r="L664" s="180"/>
      <c r="M664" s="180"/>
      <c r="N664" s="180"/>
      <c r="O664" s="180"/>
      <c r="P664" s="180"/>
      <c r="Q664" s="180"/>
      <c r="R664" s="180"/>
      <c r="S664" s="180"/>
      <c r="T664" s="180"/>
      <c r="U664" s="149"/>
      <c r="V664" s="149"/>
    </row>
    <row r="665" spans="1:28">
      <c r="B665" s="152" t="str">
        <f>IF($F$1="de",headings!$C$37,IF($F$1="fr",headings!$B$37,headings!$A$37))</f>
        <v>Comments</v>
      </c>
      <c r="C665" s="1101" t="s">
        <v>259</v>
      </c>
      <c r="D665" s="1102"/>
      <c r="E665" s="1102"/>
      <c r="F665" s="1102"/>
      <c r="G665" s="1102"/>
      <c r="H665" s="1102"/>
      <c r="I665" s="1102"/>
      <c r="J665" s="1102"/>
      <c r="K665" s="1102"/>
      <c r="L665" s="1102"/>
      <c r="M665" s="1102"/>
      <c r="N665" s="1102"/>
      <c r="O665" s="1102"/>
      <c r="P665" s="1102"/>
      <c r="Q665" s="1102"/>
      <c r="R665" s="1102"/>
      <c r="S665" s="1102"/>
      <c r="T665" s="1103"/>
      <c r="U665" s="149"/>
      <c r="V665" s="149"/>
    </row>
    <row r="666" spans="1:28">
      <c r="B666" s="151"/>
      <c r="C666" s="1104"/>
      <c r="D666" s="1105"/>
      <c r="E666" s="1105"/>
      <c r="F666" s="1105"/>
      <c r="G666" s="1105"/>
      <c r="H666" s="1105"/>
      <c r="I666" s="1105"/>
      <c r="J666" s="1105"/>
      <c r="K666" s="1105"/>
      <c r="L666" s="1105"/>
      <c r="M666" s="1105"/>
      <c r="N666" s="1105"/>
      <c r="O666" s="1105"/>
      <c r="P666" s="1105"/>
      <c r="Q666" s="1105"/>
      <c r="R666" s="1105"/>
      <c r="S666" s="1105"/>
      <c r="T666" s="1106"/>
      <c r="U666" s="149"/>
      <c r="V666" s="149"/>
    </row>
    <row r="667" spans="1:28">
      <c r="B667" s="151"/>
      <c r="C667" s="1104"/>
      <c r="D667" s="1105"/>
      <c r="E667" s="1105"/>
      <c r="F667" s="1105"/>
      <c r="G667" s="1105"/>
      <c r="H667" s="1105"/>
      <c r="I667" s="1105"/>
      <c r="J667" s="1105"/>
      <c r="K667" s="1105"/>
      <c r="L667" s="1105"/>
      <c r="M667" s="1105"/>
      <c r="N667" s="1105"/>
      <c r="O667" s="1105"/>
      <c r="P667" s="1105"/>
      <c r="Q667" s="1105"/>
      <c r="R667" s="1105"/>
      <c r="S667" s="1105"/>
      <c r="T667" s="1106"/>
      <c r="U667" s="149"/>
      <c r="V667" s="149"/>
      <c r="X667" s="141"/>
    </row>
    <row r="668" spans="1:28">
      <c r="B668" s="151"/>
      <c r="C668" s="1107"/>
      <c r="D668" s="1108"/>
      <c r="E668" s="1108"/>
      <c r="F668" s="1108"/>
      <c r="G668" s="1108"/>
      <c r="H668" s="1108"/>
      <c r="I668" s="1108"/>
      <c r="J668" s="1108"/>
      <c r="K668" s="1108"/>
      <c r="L668" s="1108"/>
      <c r="M668" s="1108"/>
      <c r="N668" s="1108"/>
      <c r="O668" s="1108"/>
      <c r="P668" s="1108"/>
      <c r="Q668" s="1108"/>
      <c r="R668" s="1108"/>
      <c r="S668" s="1108"/>
      <c r="T668" s="1109"/>
      <c r="U668" s="149"/>
      <c r="V668" s="149"/>
      <c r="X668" s="131"/>
    </row>
    <row r="669" spans="1:28">
      <c r="B669" s="151"/>
      <c r="C669" s="180"/>
      <c r="D669" s="180"/>
      <c r="E669" s="180"/>
      <c r="F669" s="180"/>
      <c r="G669" s="180"/>
      <c r="H669" s="180"/>
      <c r="I669" s="180"/>
      <c r="J669" s="180"/>
      <c r="K669" s="180"/>
      <c r="L669" s="180"/>
      <c r="M669" s="180"/>
      <c r="N669" s="180"/>
      <c r="O669" s="180"/>
      <c r="P669" s="180"/>
      <c r="Q669" s="180"/>
      <c r="R669" s="180"/>
      <c r="S669" s="180"/>
      <c r="T669" s="180"/>
      <c r="U669" s="149"/>
      <c r="V669" s="149"/>
    </row>
    <row r="670" spans="1:28">
      <c r="A670" s="142"/>
      <c r="B670" s="143"/>
      <c r="C670" s="181"/>
      <c r="D670" s="181"/>
      <c r="E670" s="181"/>
      <c r="F670" s="181"/>
      <c r="G670" s="181"/>
      <c r="H670" s="181"/>
      <c r="I670" s="181"/>
      <c r="J670" s="181"/>
      <c r="K670" s="181"/>
      <c r="L670" s="181"/>
      <c r="M670" s="181"/>
      <c r="N670" s="181"/>
      <c r="O670" s="181"/>
      <c r="P670" s="181"/>
      <c r="Q670" s="181"/>
      <c r="R670" s="181"/>
      <c r="S670" s="181"/>
      <c r="T670" s="181"/>
      <c r="U670" s="181"/>
      <c r="V670" s="181"/>
    </row>
    <row r="671" spans="1:28" s="141" customFormat="1" ht="6.75" customHeight="1">
      <c r="B671" s="146"/>
      <c r="C671" s="154"/>
      <c r="D671" s="154"/>
      <c r="E671" s="155"/>
      <c r="F671" s="154"/>
      <c r="G671" s="154"/>
      <c r="H671" s="155"/>
      <c r="I671" s="154"/>
      <c r="J671" s="154"/>
      <c r="K671" s="155"/>
      <c r="L671" s="154"/>
      <c r="M671" s="154"/>
      <c r="N671" s="155"/>
      <c r="O671" s="154"/>
      <c r="P671" s="154"/>
      <c r="Q671" s="155"/>
      <c r="R671" s="154"/>
      <c r="S671" s="154"/>
      <c r="T671" s="155"/>
      <c r="U671" s="149"/>
      <c r="V671" s="149"/>
      <c r="X671" s="136"/>
      <c r="AA671" s="239"/>
      <c r="AB671" s="239"/>
    </row>
    <row r="672" spans="1:28" s="131" customFormat="1" ht="17.399999999999999">
      <c r="B672" s="150" t="str">
        <f>IF($F$1="de",headings!$C$3,IF($F$1="fr",headings!$B$3,headings!$A$3))</f>
        <v>Railway Operator:</v>
      </c>
      <c r="C672" s="156"/>
      <c r="D672" s="156"/>
      <c r="E672" s="156"/>
      <c r="F672" s="1134" t="s">
        <v>375</v>
      </c>
      <c r="G672" s="1134"/>
      <c r="H672" s="1134"/>
      <c r="I672" s="1134"/>
      <c r="J672" s="1134"/>
      <c r="K672" s="157"/>
      <c r="L672" s="157"/>
      <c r="M672" s="157"/>
      <c r="N672" s="157"/>
      <c r="O672" s="157"/>
      <c r="P672" s="157"/>
      <c r="Q672" s="157"/>
      <c r="R672" s="157"/>
      <c r="S672" s="158"/>
      <c r="T672" s="158"/>
      <c r="U672" s="149"/>
      <c r="V672" s="149"/>
      <c r="X672" s="136"/>
      <c r="AA672" s="243"/>
      <c r="AB672" s="243"/>
    </row>
    <row r="673" spans="1:28" ht="6.75" customHeight="1">
      <c r="B673" s="146"/>
      <c r="C673" s="157"/>
      <c r="D673" s="157"/>
      <c r="E673" s="159"/>
      <c r="F673" s="157"/>
      <c r="G673" s="157"/>
      <c r="H673" s="157"/>
      <c r="I673" s="157"/>
      <c r="J673" s="157"/>
      <c r="K673" s="157"/>
      <c r="L673" s="157"/>
      <c r="M673" s="157"/>
      <c r="N673" s="157"/>
      <c r="O673" s="157"/>
      <c r="P673" s="157"/>
      <c r="Q673" s="157"/>
      <c r="R673" s="157"/>
      <c r="S673" s="157"/>
      <c r="T673" s="160"/>
      <c r="U673" s="149"/>
      <c r="V673" s="149"/>
    </row>
    <row r="674" spans="1:28" ht="15.75" customHeight="1">
      <c r="A674" s="136" t="str">
        <f>F672&amp;"m01"</f>
        <v>BLS CARGOm01</v>
      </c>
      <c r="B674" s="146" t="str">
        <f>IF($F$1="de",headings!$C$6,IF($F$1="fr",headings!$B$6,headings!$A$6))</f>
        <v>January</v>
      </c>
      <c r="C674" s="157"/>
      <c r="D674" s="157"/>
      <c r="E674" s="157"/>
      <c r="F674" s="157"/>
      <c r="G674" s="157"/>
      <c r="H674" s="157"/>
      <c r="I674" s="157"/>
      <c r="J674" s="157"/>
      <c r="K674" s="755">
        <v>315</v>
      </c>
      <c r="L674" s="756">
        <v>318</v>
      </c>
      <c r="M674" s="718">
        <f t="shared" ref="M674:M685" si="104">IF(K674&lt;0.001,"",IF(L674=-1,"",L674/K674*100-100))</f>
        <v>0.952380952380949</v>
      </c>
      <c r="N674" s="755">
        <v>81</v>
      </c>
      <c r="O674" s="756">
        <v>81</v>
      </c>
      <c r="P674" s="757">
        <f t="shared" ref="P674:P685" si="105">IF(N674&lt;0.001,"",IF(O674=-1,"",O674/N674*100-100))</f>
        <v>0</v>
      </c>
      <c r="Q674" s="157"/>
      <c r="R674" s="157"/>
      <c r="S674" s="157"/>
      <c r="T674" s="160"/>
      <c r="U674" s="149"/>
      <c r="V674" s="149"/>
    </row>
    <row r="675" spans="1:28" ht="15.75" customHeight="1">
      <c r="A675" s="136" t="str">
        <f>F672&amp;"m02"</f>
        <v>BLS CARGOm02</v>
      </c>
      <c r="B675" s="146" t="str">
        <f>IF($F$1="de",headings!$C$7,IF($F$1="fr",headings!$B$7,headings!$A$7))</f>
        <v>February</v>
      </c>
      <c r="C675" s="157"/>
      <c r="D675" s="157"/>
      <c r="E675" s="157"/>
      <c r="F675" s="157"/>
      <c r="G675" s="157"/>
      <c r="H675" s="157"/>
      <c r="I675" s="157"/>
      <c r="J675" s="157"/>
      <c r="K675" s="758">
        <v>343</v>
      </c>
      <c r="L675" s="473">
        <v>318</v>
      </c>
      <c r="M675" s="712">
        <f t="shared" si="104"/>
        <v>-7.2886297376093268</v>
      </c>
      <c r="N675" s="758">
        <v>89</v>
      </c>
      <c r="O675" s="473">
        <v>82</v>
      </c>
      <c r="P675" s="759">
        <f t="shared" si="105"/>
        <v>-7.8651685393258362</v>
      </c>
      <c r="Q675" s="157"/>
      <c r="R675" s="157"/>
      <c r="S675" s="157"/>
      <c r="T675" s="160"/>
      <c r="U675" s="149"/>
      <c r="V675" s="149"/>
    </row>
    <row r="676" spans="1:28" ht="15.75" customHeight="1">
      <c r="A676" s="136" t="str">
        <f>F672&amp;"m03"</f>
        <v>BLS CARGOm03</v>
      </c>
      <c r="B676" s="146" t="str">
        <f>IF($F$1="de",headings!$C$8,IF($F$1="fr",headings!$B$8,headings!$A$8))</f>
        <v>March</v>
      </c>
      <c r="C676" s="157"/>
      <c r="D676" s="157"/>
      <c r="E676" s="157"/>
      <c r="F676" s="157"/>
      <c r="G676" s="157"/>
      <c r="H676" s="157"/>
      <c r="I676" s="157"/>
      <c r="J676" s="157"/>
      <c r="K676" s="758">
        <v>404</v>
      </c>
      <c r="L676" s="473">
        <v>431</v>
      </c>
      <c r="M676" s="712">
        <f t="shared" si="104"/>
        <v>6.6831683168316829</v>
      </c>
      <c r="N676" s="758">
        <v>107</v>
      </c>
      <c r="O676" s="473">
        <v>111</v>
      </c>
      <c r="P676" s="759">
        <f t="shared" si="105"/>
        <v>3.7383177570093409</v>
      </c>
      <c r="Q676" s="157"/>
      <c r="R676" s="157"/>
      <c r="S676" s="157"/>
      <c r="T676" s="160"/>
      <c r="U676" s="149"/>
      <c r="V676" s="149"/>
    </row>
    <row r="677" spans="1:28" ht="15.75" customHeight="1">
      <c r="A677" s="136" t="str">
        <f>F672&amp;"m04"</f>
        <v>BLS CARGOm04</v>
      </c>
      <c r="B677" s="146" t="str">
        <f>IF($F$1="de",headings!$C$9,IF($F$1="fr",headings!$B$9,headings!$A$9))</f>
        <v>April</v>
      </c>
      <c r="C677" s="157"/>
      <c r="D677" s="157"/>
      <c r="E677" s="157"/>
      <c r="F677" s="157"/>
      <c r="G677" s="157"/>
      <c r="H677" s="157"/>
      <c r="I677" s="157"/>
      <c r="J677" s="157"/>
      <c r="K677" s="755">
        <v>349</v>
      </c>
      <c r="L677" s="756">
        <v>366</v>
      </c>
      <c r="M677" s="718">
        <f t="shared" si="104"/>
        <v>4.8710601719197655</v>
      </c>
      <c r="N677" s="755">
        <v>93</v>
      </c>
      <c r="O677" s="756">
        <v>95</v>
      </c>
      <c r="P677" s="757">
        <f t="shared" si="105"/>
        <v>2.1505376344086073</v>
      </c>
      <c r="Q677" s="157"/>
      <c r="R677" s="157"/>
      <c r="S677" s="157"/>
      <c r="T677" s="160"/>
      <c r="U677" s="149"/>
      <c r="V677" s="149"/>
    </row>
    <row r="678" spans="1:28" ht="15.75" customHeight="1">
      <c r="A678" s="136" t="str">
        <f>F672&amp;"m05"</f>
        <v>BLS CARGOm05</v>
      </c>
      <c r="B678" s="146" t="str">
        <f>IF($F$1="de",headings!$C$10,IF($F$1="fr",headings!$B$10,headings!$A$10))</f>
        <v>May</v>
      </c>
      <c r="C678" s="157"/>
      <c r="D678" s="157"/>
      <c r="E678" s="157"/>
      <c r="F678" s="157"/>
      <c r="G678" s="157"/>
      <c r="H678" s="157"/>
      <c r="I678" s="157"/>
      <c r="J678" s="157"/>
      <c r="K678" s="758">
        <v>415</v>
      </c>
      <c r="L678" s="473">
        <v>401</v>
      </c>
      <c r="M678" s="712">
        <f t="shared" si="104"/>
        <v>-3.3734939759036138</v>
      </c>
      <c r="N678" s="758">
        <v>108</v>
      </c>
      <c r="O678" s="473">
        <v>104</v>
      </c>
      <c r="P678" s="759">
        <f t="shared" si="105"/>
        <v>-3.7037037037037095</v>
      </c>
      <c r="Q678" s="157"/>
      <c r="R678" s="157"/>
      <c r="S678" s="157"/>
      <c r="T678" s="160"/>
      <c r="U678" s="149"/>
      <c r="V678" s="149"/>
    </row>
    <row r="679" spans="1:28" ht="15.75" customHeight="1">
      <c r="A679" s="136" t="str">
        <f>F672&amp;"m06"</f>
        <v>BLS CARGOm06</v>
      </c>
      <c r="B679" s="146" t="str">
        <f>IF($F$1="de",headings!$C$11,IF($F$1="fr",headings!$B$11,headings!$A$11))</f>
        <v>June</v>
      </c>
      <c r="C679" s="157"/>
      <c r="D679" s="157"/>
      <c r="E679" s="157"/>
      <c r="F679" s="157"/>
      <c r="G679" s="157"/>
      <c r="H679" s="157"/>
      <c r="I679" s="157"/>
      <c r="J679" s="157"/>
      <c r="K679" s="758">
        <v>373</v>
      </c>
      <c r="L679" s="473">
        <v>311</v>
      </c>
      <c r="M679" s="712">
        <f t="shared" si="104"/>
        <v>-16.62198391420911</v>
      </c>
      <c r="N679" s="758">
        <v>96</v>
      </c>
      <c r="O679" s="473">
        <v>67</v>
      </c>
      <c r="P679" s="759">
        <f t="shared" si="105"/>
        <v>-30.208333333333343</v>
      </c>
      <c r="Q679" s="157"/>
      <c r="R679" s="157"/>
      <c r="S679" s="157"/>
      <c r="T679" s="160"/>
      <c r="U679" s="149"/>
      <c r="V679" s="149"/>
    </row>
    <row r="680" spans="1:28" ht="15.75" customHeight="1">
      <c r="A680" s="136" t="str">
        <f>F672&amp;"m07"</f>
        <v>BLS CARGOm07</v>
      </c>
      <c r="B680" s="146" t="str">
        <f>IF($F$1="de",headings!$C$12,IF($F$1="fr",headings!$B$12,headings!$A$12))</f>
        <v>July</v>
      </c>
      <c r="C680" s="157"/>
      <c r="D680" s="157"/>
      <c r="E680" s="157"/>
      <c r="F680" s="157"/>
      <c r="G680" s="157"/>
      <c r="H680" s="157"/>
      <c r="I680" s="157"/>
      <c r="J680" s="157"/>
      <c r="K680" s="755">
        <v>567</v>
      </c>
      <c r="L680" s="473">
        <v>-1</v>
      </c>
      <c r="M680" s="712" t="str">
        <f t="shared" si="104"/>
        <v/>
      </c>
      <c r="N680" s="1009">
        <v>96</v>
      </c>
      <c r="O680" s="473">
        <v>-1</v>
      </c>
      <c r="P680" s="759" t="str">
        <f t="shared" si="105"/>
        <v/>
      </c>
      <c r="Q680" s="157"/>
      <c r="R680" s="157"/>
      <c r="S680" s="157"/>
      <c r="T680" s="160"/>
      <c r="U680" s="149"/>
      <c r="V680" s="149"/>
    </row>
    <row r="681" spans="1:28" ht="15.75" customHeight="1">
      <c r="A681" s="136" t="str">
        <f>F672&amp;"m08"</f>
        <v>BLS CARGOm08</v>
      </c>
      <c r="B681" s="146" t="str">
        <f>IF($F$1="de",headings!$C$13,IF($F$1="fr",headings!$B$13,headings!$A$13))</f>
        <v>August</v>
      </c>
      <c r="C681" s="157"/>
      <c r="D681" s="157"/>
      <c r="E681" s="157"/>
      <c r="F681" s="157"/>
      <c r="G681" s="157"/>
      <c r="H681" s="157"/>
      <c r="I681" s="157"/>
      <c r="J681" s="157"/>
      <c r="K681" s="758">
        <v>257</v>
      </c>
      <c r="L681" s="473">
        <v>-1</v>
      </c>
      <c r="M681" s="712" t="str">
        <f t="shared" si="104"/>
        <v/>
      </c>
      <c r="N681" s="1009">
        <v>96</v>
      </c>
      <c r="O681" s="473">
        <v>-1</v>
      </c>
      <c r="P681" s="759" t="str">
        <f t="shared" si="105"/>
        <v/>
      </c>
      <c r="Q681" s="157"/>
      <c r="R681" s="157"/>
      <c r="S681" s="157"/>
      <c r="T681" s="160"/>
      <c r="U681" s="149"/>
      <c r="V681" s="149"/>
    </row>
    <row r="682" spans="1:28" ht="15.75" customHeight="1" thickBot="1">
      <c r="A682" s="136" t="str">
        <f>F672&amp;"m09"</f>
        <v>BLS CARGOm09</v>
      </c>
      <c r="B682" s="146" t="str">
        <f>IF($F$1="de",headings!$C$14,IF($F$1="fr",headings!$B$14,headings!$A$14))</f>
        <v>September</v>
      </c>
      <c r="C682" s="157"/>
      <c r="D682" s="157"/>
      <c r="E682" s="157"/>
      <c r="F682" s="157"/>
      <c r="G682" s="157"/>
      <c r="H682" s="157"/>
      <c r="I682" s="157"/>
      <c r="J682" s="157"/>
      <c r="K682" s="760">
        <v>399</v>
      </c>
      <c r="L682" s="655">
        <v>-1</v>
      </c>
      <c r="M682" s="712" t="str">
        <f t="shared" si="104"/>
        <v/>
      </c>
      <c r="N682" s="760">
        <v>103</v>
      </c>
      <c r="O682" s="655">
        <v>-1</v>
      </c>
      <c r="P682" s="762" t="str">
        <f t="shared" si="105"/>
        <v/>
      </c>
      <c r="Q682" s="157"/>
      <c r="R682" s="157"/>
      <c r="S682" s="157"/>
      <c r="T682" s="160"/>
      <c r="U682" s="149"/>
      <c r="V682" s="149"/>
    </row>
    <row r="683" spans="1:28" ht="15.75" customHeight="1" thickTop="1">
      <c r="A683" s="136" t="str">
        <f>F672&amp;"m10"</f>
        <v>BLS CARGOm10</v>
      </c>
      <c r="B683" s="146" t="str">
        <f>IF($F$1="de",headings!$C$15,IF($F$1="fr",headings!$B$15,headings!$A$15))</f>
        <v>October</v>
      </c>
      <c r="C683" s="157"/>
      <c r="D683" s="157"/>
      <c r="E683" s="157"/>
      <c r="F683" s="157"/>
      <c r="G683" s="157"/>
      <c r="H683" s="157"/>
      <c r="I683" s="157"/>
      <c r="J683" s="157"/>
      <c r="K683" s="758">
        <v>580</v>
      </c>
      <c r="L683" s="473">
        <v>-1</v>
      </c>
      <c r="M683" s="712" t="str">
        <f t="shared" si="104"/>
        <v/>
      </c>
      <c r="N683" s="758">
        <v>96</v>
      </c>
      <c r="O683" s="473">
        <v>-1</v>
      </c>
      <c r="P683" s="759" t="str">
        <f t="shared" si="105"/>
        <v/>
      </c>
      <c r="Q683" s="157"/>
      <c r="R683" s="157"/>
      <c r="S683" s="157"/>
      <c r="T683" s="160"/>
      <c r="U683" s="149"/>
      <c r="V683" s="149"/>
      <c r="X683" s="137"/>
    </row>
    <row r="684" spans="1:28" ht="15.75" customHeight="1">
      <c r="A684" s="136" t="str">
        <f>F672&amp;"m11"</f>
        <v>BLS CARGOm11</v>
      </c>
      <c r="B684" s="146" t="str">
        <f>IF($F$1="de",headings!$C$16,IF($F$1="fr",headings!$B$16,headings!$A$16))</f>
        <v>November</v>
      </c>
      <c r="C684" s="157"/>
      <c r="D684" s="157"/>
      <c r="E684" s="157"/>
      <c r="F684" s="157"/>
      <c r="G684" s="157"/>
      <c r="H684" s="157"/>
      <c r="I684" s="157"/>
      <c r="J684" s="157"/>
      <c r="K684" s="758">
        <v>380</v>
      </c>
      <c r="L684" s="473">
        <v>-1</v>
      </c>
      <c r="M684" s="712" t="str">
        <f t="shared" si="104"/>
        <v/>
      </c>
      <c r="N684" s="758">
        <v>99</v>
      </c>
      <c r="O684" s="473">
        <v>-1</v>
      </c>
      <c r="P684" s="759" t="str">
        <f t="shared" si="105"/>
        <v/>
      </c>
      <c r="Q684" s="157"/>
      <c r="R684" s="157"/>
      <c r="S684" s="157"/>
      <c r="T684" s="160"/>
      <c r="U684" s="149"/>
      <c r="V684" s="149"/>
      <c r="X684" s="137"/>
    </row>
    <row r="685" spans="1:28" ht="15.75" customHeight="1" thickBot="1">
      <c r="A685" s="136" t="str">
        <f>F672&amp;"m12"</f>
        <v>BLS CARGOm12</v>
      </c>
      <c r="B685" s="146" t="str">
        <f>IF($F$1="de",headings!$C$17,IF($F$1="fr",headings!$B$17,headings!$A$17))</f>
        <v>December</v>
      </c>
      <c r="C685" s="157"/>
      <c r="D685" s="157"/>
      <c r="E685" s="157"/>
      <c r="F685" s="157"/>
      <c r="G685" s="157"/>
      <c r="H685" s="157"/>
      <c r="I685" s="157"/>
      <c r="J685" s="157"/>
      <c r="K685" s="760">
        <v>273</v>
      </c>
      <c r="L685" s="655">
        <v>-1</v>
      </c>
      <c r="M685" s="719" t="str">
        <f t="shared" si="104"/>
        <v/>
      </c>
      <c r="N685" s="760">
        <v>69</v>
      </c>
      <c r="O685" s="655">
        <v>-1</v>
      </c>
      <c r="P685" s="762" t="str">
        <f t="shared" si="105"/>
        <v/>
      </c>
      <c r="Q685" s="157"/>
      <c r="R685" s="157"/>
      <c r="S685" s="157"/>
      <c r="T685" s="160"/>
      <c r="U685" s="149"/>
      <c r="V685" s="149"/>
      <c r="X685" s="137"/>
    </row>
    <row r="686" spans="1:28" ht="13.8" thickTop="1">
      <c r="B686" s="146"/>
      <c r="C686" s="157"/>
      <c r="D686" s="157"/>
      <c r="E686" s="157"/>
      <c r="F686" s="157"/>
      <c r="G686" s="157"/>
      <c r="H686" s="157"/>
      <c r="I686" s="157"/>
      <c r="J686" s="157"/>
      <c r="K686" s="157"/>
      <c r="L686" s="157"/>
      <c r="M686" s="157"/>
      <c r="N686" s="157"/>
      <c r="O686" s="157"/>
      <c r="P686" s="157"/>
      <c r="Q686" s="157"/>
      <c r="R686" s="157"/>
      <c r="S686" s="157"/>
      <c r="T686" s="160"/>
      <c r="U686" s="149"/>
      <c r="V686" s="149"/>
      <c r="X686" s="137"/>
    </row>
    <row r="687" spans="1:28" s="137" customFormat="1" ht="15.75" customHeight="1">
      <c r="A687" s="137" t="str">
        <f>F672&amp;"q1"</f>
        <v>BLS CARGOq1</v>
      </c>
      <c r="B687" s="146" t="str">
        <f>IF($F$1="de",headings!$C$31,IF($F$1="fr",headings!$B$31,headings!$A$31))</f>
        <v>Quarter 1</v>
      </c>
      <c r="C687" s="157"/>
      <c r="D687" s="157"/>
      <c r="E687" s="157"/>
      <c r="F687" s="157"/>
      <c r="G687" s="157"/>
      <c r="H687" s="157"/>
      <c r="I687" s="157"/>
      <c r="J687" s="157"/>
      <c r="K687" s="704">
        <f>IF(K676=-1,"-1",K674+K675+K676)</f>
        <v>1062</v>
      </c>
      <c r="L687" s="705">
        <f>IF(L676=-1,"-1",L674+L675+L676)</f>
        <v>1067</v>
      </c>
      <c r="M687" s="781">
        <f>IF(K676+K677+K678&lt;=0,"",IF(L676=-1,"",L687/K687*100-100))</f>
        <v>0.47080979284368141</v>
      </c>
      <c r="N687" s="773">
        <f>IF(N676=-1,"-1",N674+N675+N676)</f>
        <v>277</v>
      </c>
      <c r="O687" s="771">
        <f>IF(O676=-1,"-1",O674+O675+O676)</f>
        <v>274</v>
      </c>
      <c r="P687" s="781">
        <f>IF(N676+N677+N678&lt;=0,"",IF(O676=-1,"",O687/N687*100-100))</f>
        <v>-1.0830324909747304</v>
      </c>
      <c r="Q687" s="157"/>
      <c r="R687" s="157"/>
      <c r="S687" s="157"/>
      <c r="T687" s="160"/>
      <c r="U687" s="149"/>
      <c r="V687" s="149"/>
      <c r="X687" s="136"/>
      <c r="AA687" s="244"/>
      <c r="AB687" s="244"/>
    </row>
    <row r="688" spans="1:28" s="137" customFormat="1" ht="15.75" customHeight="1">
      <c r="A688" s="137" t="str">
        <f>F672&amp;"q2"</f>
        <v>BLS CARGOq2</v>
      </c>
      <c r="B688" s="146" t="str">
        <f>IF($F$1="de",headings!$C$32,IF($F$1="fr",headings!$B$32,headings!$A$32))</f>
        <v>Quarter 2</v>
      </c>
      <c r="C688" s="157"/>
      <c r="D688" s="157"/>
      <c r="E688" s="157"/>
      <c r="F688" s="157"/>
      <c r="G688" s="157"/>
      <c r="H688" s="157"/>
      <c r="I688" s="157"/>
      <c r="J688" s="157"/>
      <c r="K688" s="706">
        <f>IF(K679=-1,"-1",K677+K678+K679)</f>
        <v>1137</v>
      </c>
      <c r="L688" s="323">
        <f>IF(L679=-1,"-1",L677+L678+L679)</f>
        <v>1078</v>
      </c>
      <c r="M688" s="782">
        <f>IF(K677+K678+K679&lt;=0,"",IF(L679=-1,"",L688/K688*100-100))</f>
        <v>-5.1890941072999084</v>
      </c>
      <c r="N688" s="683">
        <f>IF(N679=-1,"-1",N677+N678+N679)</f>
        <v>297</v>
      </c>
      <c r="O688" s="335">
        <f>IF(O679=-1,"-1",O677+O678+O679)</f>
        <v>266</v>
      </c>
      <c r="P688" s="782">
        <f>IF(N677+N678+N679&lt;=0,"",IF(O679=-1,"",O688/N688*100-100))</f>
        <v>-10.437710437710436</v>
      </c>
      <c r="Q688" s="157"/>
      <c r="R688" s="157"/>
      <c r="S688" s="157"/>
      <c r="T688" s="160"/>
      <c r="U688" s="149"/>
      <c r="V688" s="149"/>
      <c r="X688" s="138"/>
      <c r="AA688" s="244"/>
      <c r="AB688" s="244"/>
    </row>
    <row r="689" spans="1:28" s="137" customFormat="1" ht="15.75" customHeight="1">
      <c r="A689" s="137" t="str">
        <f>F672&amp;"q3"</f>
        <v>BLS CARGOq3</v>
      </c>
      <c r="B689" s="146" t="str">
        <f>IF($F$1="de",headings!$C$33,IF($F$1="fr",headings!$B$33,headings!$A$33))</f>
        <v>Quarter 3</v>
      </c>
      <c r="C689" s="157"/>
      <c r="D689" s="157"/>
      <c r="E689" s="157"/>
      <c r="F689" s="157"/>
      <c r="G689" s="157"/>
      <c r="H689" s="157"/>
      <c r="I689" s="157"/>
      <c r="J689" s="157"/>
      <c r="K689" s="706">
        <f>IF(K682=-1,"-1",K680+K681+K682)</f>
        <v>1223</v>
      </c>
      <c r="L689" s="323" t="str">
        <f>IF(L682=-1,"-1",L680+L681+L682)</f>
        <v>-1</v>
      </c>
      <c r="M689" s="782" t="str">
        <f>IF(K680+K681+K682&lt;=0,"",IF(L682=-1,"",L689/K689*100-100))</f>
        <v/>
      </c>
      <c r="N689" s="683">
        <f>IF(N682=-1,"-1",N680+N681+N682)</f>
        <v>295</v>
      </c>
      <c r="O689" s="323" t="str">
        <f>IF(O682=-1,"-1",O680+O681+O682)</f>
        <v>-1</v>
      </c>
      <c r="P689" s="782" t="str">
        <f>IF(N680+N681+N682&lt;=0,"",IF(O682=-1,"",O689/N689*100-100))</f>
        <v/>
      </c>
      <c r="Q689" s="157"/>
      <c r="R689" s="157"/>
      <c r="S689" s="157"/>
      <c r="T689" s="160"/>
      <c r="U689" s="149"/>
      <c r="V689" s="149"/>
      <c r="X689" s="136"/>
      <c r="AA689" s="244"/>
      <c r="AB689" s="244"/>
    </row>
    <row r="690" spans="1:28" s="137" customFormat="1" ht="15.75" customHeight="1">
      <c r="A690" s="137" t="str">
        <f>F672&amp;"q4"</f>
        <v>BLS CARGOq4</v>
      </c>
      <c r="B690" s="146" t="str">
        <f>IF($F$1="de",headings!$C$34,IF($F$1="fr",headings!$B$34,headings!$A$34))</f>
        <v>Quarter 4</v>
      </c>
      <c r="C690" s="157"/>
      <c r="D690" s="157"/>
      <c r="E690" s="157"/>
      <c r="F690" s="157"/>
      <c r="G690" s="157"/>
      <c r="H690" s="157"/>
      <c r="I690" s="157"/>
      <c r="J690" s="157"/>
      <c r="K690" s="707">
        <f>IF(K685=-1,"-1",K683+K684+K685)</f>
        <v>1233</v>
      </c>
      <c r="L690" s="708" t="str">
        <f>IF(L685=-1,"-1",L683+L684+L685)</f>
        <v>-1</v>
      </c>
      <c r="M690" s="783" t="str">
        <f>IF(K683+K684+K685&lt;=0,"",IF(L685=-1,"",L690/K690*100-100))</f>
        <v/>
      </c>
      <c r="N690" s="774">
        <f>IF(N685=-1,"-1",N683+N684+N685)</f>
        <v>264</v>
      </c>
      <c r="O690" s="708" t="str">
        <f>IF(O685=-1,"-1",O683+O684+O685)</f>
        <v>-1</v>
      </c>
      <c r="P690" s="783" t="str">
        <f>IF(N683+N684+N685&lt;=0,"",IF(O685=-1,"",O690/N690*100-100))</f>
        <v/>
      </c>
      <c r="Q690" s="157"/>
      <c r="R690" s="157"/>
      <c r="S690" s="157"/>
      <c r="T690" s="160"/>
      <c r="U690" s="149"/>
      <c r="V690" s="149"/>
      <c r="X690" s="136"/>
      <c r="AA690" s="244"/>
      <c r="AB690" s="244"/>
    </row>
    <row r="691" spans="1:28">
      <c r="B691" s="146"/>
      <c r="C691" s="157"/>
      <c r="D691" s="157"/>
      <c r="E691" s="157"/>
      <c r="F691" s="157"/>
      <c r="G691" s="157"/>
      <c r="H691" s="157"/>
      <c r="I691" s="157"/>
      <c r="J691" s="157"/>
      <c r="K691" s="157"/>
      <c r="L691" s="157"/>
      <c r="M691" s="157"/>
      <c r="N691" s="157"/>
      <c r="O691" s="157"/>
      <c r="P691" s="157"/>
      <c r="Q691" s="157"/>
      <c r="R691" s="157"/>
      <c r="S691" s="157"/>
      <c r="T691" s="160"/>
      <c r="U691" s="149"/>
      <c r="V691" s="149"/>
    </row>
    <row r="692" spans="1:28" s="138" customFormat="1" ht="15.75" customHeight="1">
      <c r="A692" s="138" t="str">
        <f>F672&amp;"y"</f>
        <v>BLS CARGOy</v>
      </c>
      <c r="B692" s="152" t="str">
        <f>IF($F$1="de",headings!$C$35,IF($F$1="fr",headings!$B$35,headings!$A$35))</f>
        <v>Full year</v>
      </c>
      <c r="C692" s="157"/>
      <c r="D692" s="157"/>
      <c r="E692" s="157"/>
      <c r="F692" s="157"/>
      <c r="G692" s="157"/>
      <c r="H692" s="157"/>
      <c r="I692" s="157"/>
      <c r="J692" s="157"/>
      <c r="K692" s="709">
        <f>IF(K685=-1,"-1",SUM(K687:K690))</f>
        <v>4655</v>
      </c>
      <c r="L692" s="710" t="str">
        <f>IF(L685=-1,"-1",SUM(L687:L690))</f>
        <v>-1</v>
      </c>
      <c r="M692" s="784" t="str">
        <f>IF(SUM(K674:K685)&lt;=0,"",IF(L685=-1,"",L692/K692*100-100))</f>
        <v/>
      </c>
      <c r="N692" s="785">
        <f>IF(N685=-1,"-1",SUM(N687:N690))</f>
        <v>1133</v>
      </c>
      <c r="O692" s="710" t="str">
        <f>IF(O685=-1,"-1",SUM(O687:O690))</f>
        <v>-1</v>
      </c>
      <c r="P692" s="711" t="str">
        <f>IF(SUM(N674:N685)&lt;=0,"",IF(O685=-1,"",O692/N692*100-100))</f>
        <v/>
      </c>
      <c r="Q692" s="157"/>
      <c r="R692" s="157"/>
      <c r="S692" s="157"/>
      <c r="T692" s="160"/>
      <c r="U692" s="149"/>
      <c r="V692" s="149"/>
      <c r="X692" s="136"/>
    </row>
    <row r="693" spans="1:28">
      <c r="B693" s="147"/>
      <c r="C693" s="180"/>
      <c r="D693" s="180"/>
      <c r="E693" s="180"/>
      <c r="F693" s="180"/>
      <c r="G693" s="180"/>
      <c r="H693" s="180"/>
      <c r="I693" s="180"/>
      <c r="J693" s="180"/>
      <c r="K693" s="1010">
        <f>SUM(K687:K688)</f>
        <v>2199</v>
      </c>
      <c r="L693" s="1010">
        <f t="shared" ref="L693:O693" si="106">SUM(L687:L688)</f>
        <v>2145</v>
      </c>
      <c r="M693" s="1010"/>
      <c r="N693" s="1010">
        <f t="shared" si="106"/>
        <v>574</v>
      </c>
      <c r="O693" s="1010">
        <f t="shared" si="106"/>
        <v>540</v>
      </c>
      <c r="P693" s="1010"/>
      <c r="Q693" s="157"/>
      <c r="R693" s="157"/>
      <c r="S693" s="157"/>
      <c r="T693" s="160"/>
      <c r="U693" s="149"/>
      <c r="V693" s="149"/>
    </row>
    <row r="694" spans="1:28">
      <c r="B694" s="147"/>
      <c r="C694" s="180"/>
      <c r="D694" s="180"/>
      <c r="E694" s="180"/>
      <c r="F694" s="180"/>
      <c r="G694" s="180"/>
      <c r="H694" s="180"/>
      <c r="I694" s="180"/>
      <c r="J694" s="180"/>
      <c r="K694" s="180"/>
      <c r="L694" s="180"/>
      <c r="M694" s="180"/>
      <c r="N694" s="180"/>
      <c r="O694" s="180"/>
      <c r="P694" s="180"/>
      <c r="Q694" s="157"/>
      <c r="R694" s="157"/>
      <c r="S694" s="157"/>
      <c r="T694" s="160"/>
      <c r="U694" s="149"/>
      <c r="V694" s="149"/>
    </row>
    <row r="695" spans="1:28">
      <c r="B695" s="152" t="str">
        <f>IF($F$1="de",headings!$C$37,IF($F$1="fr",headings!$B$37,headings!$A$37))</f>
        <v>Comments</v>
      </c>
      <c r="C695" s="1135" t="s">
        <v>376</v>
      </c>
      <c r="D695" s="1136"/>
      <c r="E695" s="1136"/>
      <c r="F695" s="1136"/>
      <c r="G695" s="1136"/>
      <c r="H695" s="1136"/>
      <c r="I695" s="1136"/>
      <c r="J695" s="1136"/>
      <c r="K695" s="1136"/>
      <c r="L695" s="1136"/>
      <c r="M695" s="1136"/>
      <c r="N695" s="1136"/>
      <c r="O695" s="1136"/>
      <c r="P695" s="1136"/>
      <c r="Q695" s="1136"/>
      <c r="R695" s="1136"/>
      <c r="S695" s="1136"/>
      <c r="T695" s="1137"/>
      <c r="U695" s="149"/>
      <c r="V695" s="149"/>
    </row>
    <row r="696" spans="1:28">
      <c r="B696" s="151"/>
      <c r="C696" s="1138"/>
      <c r="D696" s="1139"/>
      <c r="E696" s="1139"/>
      <c r="F696" s="1139"/>
      <c r="G696" s="1139"/>
      <c r="H696" s="1139"/>
      <c r="I696" s="1139"/>
      <c r="J696" s="1139"/>
      <c r="K696" s="1139"/>
      <c r="L696" s="1139"/>
      <c r="M696" s="1139"/>
      <c r="N696" s="1139"/>
      <c r="O696" s="1139"/>
      <c r="P696" s="1139"/>
      <c r="Q696" s="1139"/>
      <c r="R696" s="1139"/>
      <c r="S696" s="1139"/>
      <c r="T696" s="1140"/>
      <c r="U696" s="149"/>
      <c r="V696" s="149"/>
    </row>
    <row r="697" spans="1:28">
      <c r="B697" s="151"/>
      <c r="C697" s="1138"/>
      <c r="D697" s="1139"/>
      <c r="E697" s="1139"/>
      <c r="F697" s="1139"/>
      <c r="G697" s="1139"/>
      <c r="H697" s="1139"/>
      <c r="I697" s="1139"/>
      <c r="J697" s="1139"/>
      <c r="K697" s="1139"/>
      <c r="L697" s="1139"/>
      <c r="M697" s="1139"/>
      <c r="N697" s="1139"/>
      <c r="O697" s="1139"/>
      <c r="P697" s="1139"/>
      <c r="Q697" s="1139"/>
      <c r="R697" s="1139"/>
      <c r="S697" s="1139"/>
      <c r="T697" s="1140"/>
      <c r="U697" s="149"/>
      <c r="V697" s="149"/>
      <c r="X697" s="141"/>
    </row>
    <row r="698" spans="1:28">
      <c r="B698" s="151"/>
      <c r="C698" s="1141"/>
      <c r="D698" s="1142"/>
      <c r="E698" s="1142"/>
      <c r="F698" s="1142"/>
      <c r="G698" s="1142"/>
      <c r="H698" s="1142"/>
      <c r="I698" s="1142"/>
      <c r="J698" s="1142"/>
      <c r="K698" s="1142"/>
      <c r="L698" s="1142"/>
      <c r="M698" s="1142"/>
      <c r="N698" s="1142"/>
      <c r="O698" s="1142"/>
      <c r="P698" s="1142"/>
      <c r="Q698" s="1142"/>
      <c r="R698" s="1142"/>
      <c r="S698" s="1142"/>
      <c r="T698" s="1143"/>
      <c r="U698" s="149"/>
      <c r="V698" s="149"/>
      <c r="X698" s="131"/>
    </row>
    <row r="699" spans="1:28">
      <c r="B699" s="151"/>
      <c r="C699" s="180"/>
      <c r="D699" s="180"/>
      <c r="E699" s="180"/>
      <c r="F699" s="180"/>
      <c r="G699" s="180"/>
      <c r="H699" s="180"/>
      <c r="I699" s="180"/>
      <c r="J699" s="180"/>
      <c r="K699" s="180"/>
      <c r="L699" s="180"/>
      <c r="M699" s="180"/>
      <c r="N699" s="180"/>
      <c r="O699" s="180"/>
      <c r="P699" s="180"/>
      <c r="Q699" s="180"/>
      <c r="R699" s="180"/>
      <c r="S699" s="180"/>
      <c r="T699" s="180"/>
      <c r="U699" s="149"/>
      <c r="V699" s="149"/>
    </row>
    <row r="700" spans="1:28">
      <c r="A700" s="142"/>
      <c r="B700" s="143"/>
      <c r="C700" s="181"/>
      <c r="D700" s="181"/>
      <c r="E700" s="181"/>
      <c r="F700" s="181"/>
      <c r="G700" s="181"/>
      <c r="H700" s="181"/>
      <c r="I700" s="181"/>
      <c r="J700" s="181"/>
      <c r="K700" s="181"/>
      <c r="L700" s="181"/>
      <c r="M700" s="181"/>
      <c r="N700" s="181"/>
      <c r="O700" s="181"/>
      <c r="P700" s="181"/>
      <c r="Q700" s="181"/>
      <c r="R700" s="181"/>
      <c r="S700" s="181"/>
      <c r="T700" s="181"/>
      <c r="U700" s="181"/>
      <c r="V700" s="181"/>
    </row>
    <row r="701" spans="1:28" s="141" customFormat="1" ht="6.75" customHeight="1">
      <c r="B701" s="146"/>
      <c r="C701" s="154"/>
      <c r="D701" s="154"/>
      <c r="E701" s="155"/>
      <c r="F701" s="154"/>
      <c r="G701" s="154"/>
      <c r="H701" s="155"/>
      <c r="I701" s="154"/>
      <c r="J701" s="154"/>
      <c r="K701" s="155"/>
      <c r="L701" s="154"/>
      <c r="M701" s="154"/>
      <c r="N701" s="155"/>
      <c r="O701" s="154"/>
      <c r="P701" s="154"/>
      <c r="Q701" s="155"/>
      <c r="R701" s="154"/>
      <c r="S701" s="154"/>
      <c r="T701" s="155"/>
      <c r="U701" s="149"/>
      <c r="V701" s="149"/>
      <c r="W701" s="136"/>
      <c r="X701" s="136"/>
      <c r="AA701" s="239"/>
      <c r="AB701" s="239"/>
    </row>
    <row r="702" spans="1:28" s="131" customFormat="1" ht="17.399999999999999">
      <c r="B702" s="150" t="str">
        <f>IF($F$1="de",headings!$C$3,IF($F$1="fr",headings!$B$3,headings!$A$3))</f>
        <v>Railway Operator:</v>
      </c>
      <c r="C702" s="156"/>
      <c r="D702" s="156"/>
      <c r="E702" s="156"/>
      <c r="F702" s="1134" t="s">
        <v>244</v>
      </c>
      <c r="G702" s="1134"/>
      <c r="H702" s="1134"/>
      <c r="I702" s="1134"/>
      <c r="J702" s="1134"/>
      <c r="K702" s="157"/>
      <c r="L702" s="157"/>
      <c r="M702" s="157"/>
      <c r="N702" s="157"/>
      <c r="O702" s="157"/>
      <c r="P702" s="157"/>
      <c r="Q702" s="157"/>
      <c r="R702" s="157"/>
      <c r="S702" s="157"/>
      <c r="T702" s="157"/>
      <c r="U702" s="157"/>
      <c r="V702" s="157"/>
      <c r="W702" s="136"/>
      <c r="X702" s="136"/>
      <c r="AA702" s="243"/>
      <c r="AB702" s="243"/>
    </row>
    <row r="703" spans="1:28" ht="6.75" customHeight="1" thickBot="1">
      <c r="B703" s="146"/>
      <c r="C703" s="157"/>
      <c r="D703" s="157"/>
      <c r="E703" s="159"/>
      <c r="F703" s="157"/>
      <c r="G703" s="157"/>
      <c r="H703" s="157"/>
      <c r="I703" s="157"/>
      <c r="J703" s="157"/>
      <c r="K703" s="157"/>
      <c r="L703" s="157"/>
      <c r="M703" s="157"/>
      <c r="N703" s="157"/>
      <c r="O703" s="157"/>
      <c r="P703" s="157"/>
      <c r="Q703" s="157"/>
      <c r="R703" s="157"/>
      <c r="S703" s="157"/>
      <c r="T703" s="160"/>
      <c r="U703" s="149"/>
      <c r="V703" s="149"/>
    </row>
    <row r="704" spans="1:28" ht="15.75" customHeight="1" thickTop="1">
      <c r="A704" s="136" t="str">
        <f>F702&amp;"m01"</f>
        <v>KTZm01</v>
      </c>
      <c r="B704" s="146" t="str">
        <f>IF($F$1="de",headings!$C$6,IF($F$1="fr",headings!$B$6,headings!$A$6))</f>
        <v>January</v>
      </c>
      <c r="C704" s="293">
        <v>1414.9</v>
      </c>
      <c r="D704" s="661">
        <v>1586.7</v>
      </c>
      <c r="E704" s="656">
        <v>12.142200862251755</v>
      </c>
      <c r="F704" s="293">
        <v>1079.3</v>
      </c>
      <c r="G704" s="661">
        <v>1215.5</v>
      </c>
      <c r="H704" s="656">
        <v>12.619290280737516</v>
      </c>
      <c r="I704" s="662">
        <v>-1</v>
      </c>
      <c r="J704" s="663">
        <v>-1</v>
      </c>
      <c r="K704" s="293">
        <v>23221.7</v>
      </c>
      <c r="L704" s="661">
        <v>25143.599999999999</v>
      </c>
      <c r="M704" s="656">
        <v>8.276310519901628</v>
      </c>
      <c r="N704" s="293">
        <v>17320.5</v>
      </c>
      <c r="O704" s="661">
        <v>20575.7</v>
      </c>
      <c r="P704" s="656">
        <v>18.793914725325479</v>
      </c>
      <c r="Q704" s="293">
        <v>11313.1</v>
      </c>
      <c r="R704" s="661">
        <v>11740.2</v>
      </c>
      <c r="S704" s="656">
        <v>3.775269377977736</v>
      </c>
      <c r="T704" s="293">
        <v>10598.5</v>
      </c>
      <c r="U704" s="661">
        <v>12768.7</v>
      </c>
      <c r="V704" s="656">
        <v>20.476482521111492</v>
      </c>
    </row>
    <row r="705" spans="1:28" ht="15.75" customHeight="1">
      <c r="A705" s="136" t="str">
        <f>F702&amp;"m02"</f>
        <v>KTZm02</v>
      </c>
      <c r="B705" s="146" t="str">
        <f>IF($F$1="de",headings!$C$7,IF($F$1="fr",headings!$B$7,headings!$A$7))</f>
        <v>February</v>
      </c>
      <c r="C705" s="752">
        <v>1327.9</v>
      </c>
      <c r="D705" s="473">
        <v>1491.5</v>
      </c>
      <c r="E705" s="657">
        <v>12.3202048347014</v>
      </c>
      <c r="F705" s="752">
        <v>1024.7</v>
      </c>
      <c r="G705" s="473">
        <v>1158.4000000000001</v>
      </c>
      <c r="H705" s="657">
        <v>13.047721284278339</v>
      </c>
      <c r="I705" s="653">
        <v>-1</v>
      </c>
      <c r="J705" s="664">
        <v>-1</v>
      </c>
      <c r="K705" s="752">
        <v>21488.1</v>
      </c>
      <c r="L705" s="473">
        <v>23360.2</v>
      </c>
      <c r="M705" s="657">
        <v>8.7122639972822213</v>
      </c>
      <c r="N705" s="752">
        <v>16317.1</v>
      </c>
      <c r="O705" s="473">
        <v>18648.2</v>
      </c>
      <c r="P705" s="657">
        <v>14.286239589142681</v>
      </c>
      <c r="Q705" s="752">
        <v>10439.5</v>
      </c>
      <c r="R705" s="473">
        <v>10962.2</v>
      </c>
      <c r="S705" s="657">
        <v>5.0069447770487017</v>
      </c>
      <c r="T705" s="752">
        <v>9978.6</v>
      </c>
      <c r="U705" s="473">
        <v>11579.5</v>
      </c>
      <c r="V705" s="657">
        <v>16.043332732046565</v>
      </c>
    </row>
    <row r="706" spans="1:28" ht="15.75" customHeight="1" thickBot="1">
      <c r="A706" s="136" t="str">
        <f>F702&amp;"m03"</f>
        <v>KTZm03</v>
      </c>
      <c r="B706" s="146" t="str">
        <f>IF($F$1="de",headings!$C$8,IF($F$1="fr",headings!$B$8,headings!$A$8))</f>
        <v>March</v>
      </c>
      <c r="C706" s="753">
        <v>1681.9</v>
      </c>
      <c r="D706" s="655">
        <v>1882.2</v>
      </c>
      <c r="E706" s="658">
        <v>11.909150365657894</v>
      </c>
      <c r="F706" s="753">
        <v>1337.8</v>
      </c>
      <c r="G706" s="655">
        <v>1446.6</v>
      </c>
      <c r="H706" s="658">
        <v>8.1327552698460011</v>
      </c>
      <c r="I706" s="654">
        <v>-1</v>
      </c>
      <c r="J706" s="665">
        <v>-1</v>
      </c>
      <c r="K706" s="753">
        <v>23587.9</v>
      </c>
      <c r="L706" s="655">
        <v>25001.7</v>
      </c>
      <c r="M706" s="658">
        <v>5.9937510333688095</v>
      </c>
      <c r="N706" s="753">
        <v>17554.400000000001</v>
      </c>
      <c r="O706" s="655">
        <v>19733.5</v>
      </c>
      <c r="P706" s="658">
        <v>12.413412022057145</v>
      </c>
      <c r="Q706" s="753">
        <v>11437.4</v>
      </c>
      <c r="R706" s="655">
        <v>11913.6</v>
      </c>
      <c r="S706" s="658">
        <v>4.1635336702397439</v>
      </c>
      <c r="T706" s="753">
        <v>10959.2</v>
      </c>
      <c r="U706" s="655">
        <v>12302.5</v>
      </c>
      <c r="V706" s="658">
        <v>12.257281553398045</v>
      </c>
    </row>
    <row r="707" spans="1:28" ht="15.75" customHeight="1" thickTop="1">
      <c r="A707" s="136" t="str">
        <f>F702&amp;"m04"</f>
        <v>KTZm04</v>
      </c>
      <c r="B707" s="146" t="str">
        <f>IF($F$1="de",headings!$C$9,IF($F$1="fr",headings!$B$9,headings!$A$9))</f>
        <v>April</v>
      </c>
      <c r="C707" s="293">
        <v>1582.4</v>
      </c>
      <c r="D707" s="473">
        <v>1752.7</v>
      </c>
      <c r="E707" s="657">
        <v>10.762133468149642</v>
      </c>
      <c r="F707" s="293">
        <v>1268.5</v>
      </c>
      <c r="G707" s="473">
        <v>1399.3</v>
      </c>
      <c r="H707" s="657">
        <v>10.311391407173829</v>
      </c>
      <c r="I707" s="653">
        <v>-1</v>
      </c>
      <c r="J707" s="664">
        <v>-1</v>
      </c>
      <c r="K707" s="293">
        <v>22643.3</v>
      </c>
      <c r="L707" s="473">
        <v>23544</v>
      </c>
      <c r="M707" s="657">
        <v>3.9777770907950725</v>
      </c>
      <c r="N707" s="293">
        <v>17303.3</v>
      </c>
      <c r="O707" s="473">
        <v>18758.900000000001</v>
      </c>
      <c r="P707" s="657">
        <v>8.4122681800581631</v>
      </c>
      <c r="Q707" s="293">
        <v>10733.9</v>
      </c>
      <c r="R707" s="473">
        <v>11435.4</v>
      </c>
      <c r="S707" s="657">
        <v>6.5353692506917298</v>
      </c>
      <c r="T707" s="293">
        <v>10430.700000000001</v>
      </c>
      <c r="U707" s="473">
        <v>11933.4</v>
      </c>
      <c r="V707" s="657">
        <v>14.406511547643007</v>
      </c>
    </row>
    <row r="708" spans="1:28" ht="15.75" customHeight="1">
      <c r="A708" s="136" t="str">
        <f>F702&amp;"m05"</f>
        <v>KTZm05</v>
      </c>
      <c r="B708" s="146" t="str">
        <f>IF($F$1="de",headings!$C$10,IF($F$1="fr",headings!$B$10,headings!$A$10))</f>
        <v>May</v>
      </c>
      <c r="C708" s="752">
        <v>1772</v>
      </c>
      <c r="D708" s="473">
        <v>1988.9</v>
      </c>
      <c r="E708" s="657">
        <v>12.24040632054178</v>
      </c>
      <c r="F708" s="752">
        <v>1482.5</v>
      </c>
      <c r="G708" s="473">
        <v>1695.9</v>
      </c>
      <c r="H708" s="657">
        <v>14.394603709949408</v>
      </c>
      <c r="I708" s="653">
        <v>-1</v>
      </c>
      <c r="J708" s="664">
        <v>-1</v>
      </c>
      <c r="K708" s="752">
        <v>22236.6</v>
      </c>
      <c r="L708" s="473">
        <v>23445</v>
      </c>
      <c r="M708" s="657">
        <v>5.4342840182401915</v>
      </c>
      <c r="N708" s="752">
        <v>17936.400000000001</v>
      </c>
      <c r="O708" s="473">
        <v>19454.400000000001</v>
      </c>
      <c r="P708" s="657">
        <v>8.4632367699203854</v>
      </c>
      <c r="Q708" s="752">
        <v>10574.8</v>
      </c>
      <c r="R708" s="473">
        <v>10806.7</v>
      </c>
      <c r="S708" s="657">
        <v>2.1929492756364226</v>
      </c>
      <c r="T708" s="752">
        <v>10908.1</v>
      </c>
      <c r="U708" s="473">
        <v>12018</v>
      </c>
      <c r="V708" s="657">
        <v>10.175007563186995</v>
      </c>
    </row>
    <row r="709" spans="1:28" ht="15.75" customHeight="1" thickBot="1">
      <c r="A709" s="136" t="str">
        <f>F702&amp;"m06"</f>
        <v>KTZm06</v>
      </c>
      <c r="B709" s="146" t="str">
        <f>IF($F$1="de",headings!$C$11,IF($F$1="fr",headings!$B$11,headings!$A$11))</f>
        <v>June</v>
      </c>
      <c r="C709" s="753">
        <v>2079.6999999999998</v>
      </c>
      <c r="D709" s="655">
        <v>2297.4</v>
      </c>
      <c r="E709" s="658">
        <v>10.4678559407607</v>
      </c>
      <c r="F709" s="753">
        <v>17841</v>
      </c>
      <c r="G709" s="655">
        <v>1961.4</v>
      </c>
      <c r="H709" s="658">
        <v>-89.006221624348413</v>
      </c>
      <c r="I709" s="654">
        <v>-1</v>
      </c>
      <c r="J709" s="665">
        <v>-1</v>
      </c>
      <c r="K709" s="753">
        <v>21250.2</v>
      </c>
      <c r="L709" s="655">
        <v>23075</v>
      </c>
      <c r="M709" s="658">
        <v>8.5872132968160173</v>
      </c>
      <c r="N709" s="753">
        <v>17340.099999999999</v>
      </c>
      <c r="O709" s="655">
        <v>19057.8</v>
      </c>
      <c r="P709" s="658">
        <v>9.9059405655100221</v>
      </c>
      <c r="Q709" s="753">
        <v>10310.799999999999</v>
      </c>
      <c r="R709" s="655">
        <v>11178</v>
      </c>
      <c r="S709" s="658">
        <v>8.4105985956473006</v>
      </c>
      <c r="T709" s="753">
        <v>10613.8</v>
      </c>
      <c r="U709" s="655">
        <v>12150.2</v>
      </c>
      <c r="V709" s="658">
        <v>14.475494167970027</v>
      </c>
    </row>
    <row r="710" spans="1:28" ht="15.75" customHeight="1" thickTop="1">
      <c r="A710" s="136" t="str">
        <f>F702&amp;"m07"</f>
        <v>KTZm07</v>
      </c>
      <c r="B710" s="146" t="str">
        <f>IF($F$1="de",headings!$C$12,IF($F$1="fr",headings!$B$12,headings!$A$12))</f>
        <v>July</v>
      </c>
      <c r="C710" s="293">
        <v>2101.3000000000002</v>
      </c>
      <c r="D710" s="473">
        <v>-1</v>
      </c>
      <c r="E710" s="657" t="str">
        <f t="shared" ref="E710:E712" si="107">IF(C710&lt;0.001,"",IF(D710=-1,"",D710/C710*100-100))</f>
        <v/>
      </c>
      <c r="F710" s="293">
        <v>1736.1</v>
      </c>
      <c r="G710" s="473">
        <v>-1</v>
      </c>
      <c r="H710" s="657" t="str">
        <f t="shared" ref="H710:H712" si="108">IF(F710&lt;0.001,"",IF(G710=-1,"",G710/F710*100-100))</f>
        <v/>
      </c>
      <c r="I710" s="653">
        <v>-1</v>
      </c>
      <c r="J710" s="664">
        <v>-1</v>
      </c>
      <c r="K710" s="293">
        <v>22010.400000000001</v>
      </c>
      <c r="L710" s="473">
        <v>-1</v>
      </c>
      <c r="M710" s="657" t="str">
        <f t="shared" ref="M710:M712" si="109">IF(K710&lt;0.001,"",IF(L710=-1,"",L710/K710*100-100))</f>
        <v/>
      </c>
      <c r="N710" s="293">
        <v>18339.36</v>
      </c>
      <c r="O710" s="473">
        <v>-1</v>
      </c>
      <c r="P710" s="657" t="str">
        <f t="shared" ref="P710:P712" si="110">IF(N710&lt;0.001,"",IF(O710=-1,"",O710/N710*100-100))</f>
        <v/>
      </c>
      <c r="Q710" s="293">
        <v>9865.4</v>
      </c>
      <c r="R710" s="473">
        <v>-1</v>
      </c>
      <c r="S710" s="657" t="str">
        <f t="shared" ref="S710:S712" si="111">IF(Q710&lt;0.001,"",IF(R710=-1,"",R710/Q710*100-100))</f>
        <v/>
      </c>
      <c r="T710" s="293">
        <v>10879.6</v>
      </c>
      <c r="U710" s="473">
        <v>-1</v>
      </c>
      <c r="V710" s="657" t="str">
        <f t="shared" ref="V710:V712" si="112">IF(T710&lt;0.001,"",IF(U710=-1,"",U710/T710*100-100))</f>
        <v/>
      </c>
    </row>
    <row r="711" spans="1:28" ht="15.75" customHeight="1">
      <c r="A711" s="136" t="str">
        <f>F702&amp;"m08"</f>
        <v>KTZm08</v>
      </c>
      <c r="B711" s="146" t="str">
        <f>IF($F$1="de",headings!$C$13,IF($F$1="fr",headings!$B$13,headings!$A$13))</f>
        <v>August</v>
      </c>
      <c r="C711" s="752">
        <v>1766.3</v>
      </c>
      <c r="D711" s="473">
        <v>-1</v>
      </c>
      <c r="E711" s="657" t="str">
        <f t="shared" si="107"/>
        <v/>
      </c>
      <c r="F711" s="752">
        <v>1344.1</v>
      </c>
      <c r="G711" s="473">
        <v>-1</v>
      </c>
      <c r="H711" s="657" t="str">
        <f t="shared" si="108"/>
        <v/>
      </c>
      <c r="I711" s="653">
        <v>-1</v>
      </c>
      <c r="J711" s="664">
        <v>-1</v>
      </c>
      <c r="K711" s="752">
        <v>24166.5</v>
      </c>
      <c r="L711" s="473">
        <v>-1</v>
      </c>
      <c r="M711" s="657" t="str">
        <f t="shared" si="109"/>
        <v/>
      </c>
      <c r="N711" s="752">
        <v>19678.099999999999</v>
      </c>
      <c r="O711" s="473">
        <v>-1</v>
      </c>
      <c r="P711" s="657" t="str">
        <f t="shared" si="110"/>
        <v/>
      </c>
      <c r="Q711" s="752">
        <v>11179.6</v>
      </c>
      <c r="R711" s="473">
        <v>-1</v>
      </c>
      <c r="S711" s="657" t="str">
        <f t="shared" si="111"/>
        <v/>
      </c>
      <c r="T711" s="752">
        <v>11737.1</v>
      </c>
      <c r="U711" s="473">
        <v>-1</v>
      </c>
      <c r="V711" s="657" t="str">
        <f t="shared" si="112"/>
        <v/>
      </c>
    </row>
    <row r="712" spans="1:28" ht="15.75" customHeight="1" thickBot="1">
      <c r="A712" s="136" t="str">
        <f>F702&amp;"m09"</f>
        <v>KTZm09</v>
      </c>
      <c r="B712" s="146" t="str">
        <f>IF($F$1="de",headings!$C$14,IF($F$1="fr",headings!$B$14,headings!$A$14))</f>
        <v>September</v>
      </c>
      <c r="C712" s="753">
        <v>1648.7</v>
      </c>
      <c r="D712" s="655">
        <v>-1</v>
      </c>
      <c r="E712" s="658" t="str">
        <f t="shared" si="107"/>
        <v/>
      </c>
      <c r="F712" s="753">
        <v>1344.2</v>
      </c>
      <c r="G712" s="655">
        <v>-1</v>
      </c>
      <c r="H712" s="658" t="str">
        <f t="shared" si="108"/>
        <v/>
      </c>
      <c r="I712" s="654">
        <v>-1</v>
      </c>
      <c r="J712" s="665">
        <v>-1</v>
      </c>
      <c r="K712" s="753">
        <v>23263.3</v>
      </c>
      <c r="L712" s="655">
        <v>-1</v>
      </c>
      <c r="M712" s="658" t="str">
        <f t="shared" si="109"/>
        <v/>
      </c>
      <c r="N712" s="753">
        <v>18628.7</v>
      </c>
      <c r="O712" s="655">
        <v>-1</v>
      </c>
      <c r="P712" s="658" t="str">
        <f t="shared" si="110"/>
        <v/>
      </c>
      <c r="Q712" s="753">
        <v>10027.799999999999</v>
      </c>
      <c r="R712" s="655">
        <v>-1</v>
      </c>
      <c r="S712" s="658" t="str">
        <f t="shared" si="111"/>
        <v/>
      </c>
      <c r="T712" s="753">
        <v>10594.5</v>
      </c>
      <c r="U712" s="655">
        <v>-1</v>
      </c>
      <c r="V712" s="658" t="str">
        <f t="shared" si="112"/>
        <v/>
      </c>
    </row>
    <row r="713" spans="1:28" ht="15.75" customHeight="1" thickTop="1">
      <c r="A713" s="136" t="str">
        <f>F702&amp;"m10"</f>
        <v>KTZm10</v>
      </c>
      <c r="B713" s="146" t="str">
        <f>IF($F$1="de",headings!$C$15,IF($F$1="fr",headings!$B$15,headings!$A$15))</f>
        <v>October</v>
      </c>
      <c r="C713" s="752">
        <v>1829</v>
      </c>
      <c r="D713" s="473">
        <v>-1</v>
      </c>
      <c r="E713" s="657" t="str">
        <f>IF(C713&lt;0.001,"",IF(D713=-1,"",D713/C713*100-100))</f>
        <v/>
      </c>
      <c r="F713" s="752">
        <v>1494.1</v>
      </c>
      <c r="G713" s="473">
        <v>-1</v>
      </c>
      <c r="H713" s="657" t="str">
        <f>IF(F713&lt;0.001,"",IF(G713=-1,"",G713/F713*100-100))</f>
        <v/>
      </c>
      <c r="I713" s="653">
        <v>-1</v>
      </c>
      <c r="J713" s="664">
        <v>-1</v>
      </c>
      <c r="K713" s="752">
        <v>26135.5</v>
      </c>
      <c r="L713" s="473">
        <v>-1</v>
      </c>
      <c r="M713" s="657" t="str">
        <f>IF(K713&lt;0.001,"",IF(L713=-1,"",L713/K713*100-100))</f>
        <v/>
      </c>
      <c r="N713" s="752">
        <v>21565.9</v>
      </c>
      <c r="O713" s="473">
        <v>-1</v>
      </c>
      <c r="P713" s="657" t="str">
        <f>IF(N713&lt;0.001,"",IF(O713=-1,"",O713/N713*100-100))</f>
        <v/>
      </c>
      <c r="Q713" s="752">
        <v>11818</v>
      </c>
      <c r="R713" s="473">
        <v>-1</v>
      </c>
      <c r="S713" s="657" t="str">
        <f>IF(Q713&lt;0.001,"",IF(R713=-1,"",R713/Q713*100-100))</f>
        <v/>
      </c>
      <c r="T713" s="752">
        <v>12795.2</v>
      </c>
      <c r="U713" s="473">
        <v>-1</v>
      </c>
      <c r="V713" s="657" t="str">
        <f>IF(T713&lt;0.001,"",IF(U713=-1,"",U713/T713*100-100))</f>
        <v/>
      </c>
      <c r="X713" s="137"/>
    </row>
    <row r="714" spans="1:28" ht="15.75" customHeight="1">
      <c r="A714" s="136" t="str">
        <f>F702&amp;"m11"</f>
        <v>KTZm11</v>
      </c>
      <c r="B714" s="146" t="str">
        <f>IF($F$1="de",headings!$C$16,IF($F$1="fr",headings!$B$16,headings!$A$16))</f>
        <v>November</v>
      </c>
      <c r="C714" s="752">
        <v>1809.3</v>
      </c>
      <c r="D714" s="473">
        <v>-1</v>
      </c>
      <c r="E714" s="657" t="str">
        <f>IF(C714&lt;0.001,"",IF(D714=-1,"",D714/C714*100-100))</f>
        <v/>
      </c>
      <c r="F714" s="752">
        <v>1468.4</v>
      </c>
      <c r="G714" s="473">
        <v>-1</v>
      </c>
      <c r="H714" s="657" t="str">
        <f>IF(F714&lt;0.001,"",IF(G714=-1,"",G714/F714*100-100))</f>
        <v/>
      </c>
      <c r="I714" s="653">
        <v>-1</v>
      </c>
      <c r="J714" s="664">
        <v>-1</v>
      </c>
      <c r="K714" s="752">
        <v>24624.3</v>
      </c>
      <c r="L714" s="473">
        <v>-1</v>
      </c>
      <c r="M714" s="657" t="str">
        <f>IF(K714&lt;0.001,"",IF(L714=-1,"",L714/K714*100-100))</f>
        <v/>
      </c>
      <c r="N714" s="752">
        <v>20671.599999999999</v>
      </c>
      <c r="O714" s="473">
        <v>-1</v>
      </c>
      <c r="P714" s="657" t="str">
        <f>IF(N714&lt;0.001,"",IF(O714=-1,"",O714/N714*100-100))</f>
        <v/>
      </c>
      <c r="Q714" s="752">
        <v>11548</v>
      </c>
      <c r="R714" s="473">
        <v>-1</v>
      </c>
      <c r="S714" s="657" t="str">
        <f>IF(Q714&lt;0.001,"",IF(R714=-1,"",R714/Q714*100-100))</f>
        <v/>
      </c>
      <c r="T714" s="752">
        <v>12837.8</v>
      </c>
      <c r="U714" s="473">
        <v>-1</v>
      </c>
      <c r="V714" s="657" t="str">
        <f>IF(T714&lt;0.001,"",IF(U714=-1,"",U714/T714*100-100))</f>
        <v/>
      </c>
      <c r="X714" s="137"/>
    </row>
    <row r="715" spans="1:28" ht="15.75" customHeight="1" thickBot="1">
      <c r="A715" s="136" t="str">
        <f>F702&amp;"m12"</f>
        <v>KTZm12</v>
      </c>
      <c r="B715" s="146" t="str">
        <f>IF($F$1="de",headings!$C$17,IF($F$1="fr",headings!$B$17,headings!$A$17))</f>
        <v>December</v>
      </c>
      <c r="C715" s="753">
        <v>1653.3</v>
      </c>
      <c r="D715" s="655">
        <v>-1</v>
      </c>
      <c r="E715" s="658" t="str">
        <f>IF(C715&lt;0.001,"",IF(D715=-1,"",D715/C715*100-100))</f>
        <v/>
      </c>
      <c r="F715" s="753">
        <v>1231.5</v>
      </c>
      <c r="G715" s="655">
        <v>-1</v>
      </c>
      <c r="H715" s="658" t="str">
        <f>IF(F715&lt;0.001,"",IF(G715=-1,"",G715/F715*100-100))</f>
        <v/>
      </c>
      <c r="I715" s="654">
        <v>-1</v>
      </c>
      <c r="J715" s="665">
        <v>-1</v>
      </c>
      <c r="K715" s="753">
        <v>24966.9</v>
      </c>
      <c r="L715" s="655">
        <v>-1</v>
      </c>
      <c r="M715" s="658" t="str">
        <f>IF(K715&lt;0.001,"",IF(L715=-1,"",L715/K715*100-100))</f>
        <v/>
      </c>
      <c r="N715" s="753">
        <v>20928.099999999999</v>
      </c>
      <c r="O715" s="655">
        <v>-1</v>
      </c>
      <c r="P715" s="658" t="str">
        <f>IF(N715&lt;0.001,"",IF(O715=-1,"",O715/N715*100-100))</f>
        <v/>
      </c>
      <c r="Q715" s="753">
        <v>11488.8</v>
      </c>
      <c r="R715" s="655">
        <v>-1</v>
      </c>
      <c r="S715" s="658" t="str">
        <f>IF(Q715&lt;0.001,"",IF(R715=-1,"",R715/Q715*100-100))</f>
        <v/>
      </c>
      <c r="T715" s="753">
        <v>12845.2</v>
      </c>
      <c r="U715" s="655">
        <v>-1</v>
      </c>
      <c r="V715" s="658" t="str">
        <f>IF(T715&lt;0.001,"",IF(U715=-1,"",U715/T715*100-100))</f>
        <v/>
      </c>
      <c r="X715" s="137"/>
    </row>
    <row r="716" spans="1:28" ht="14.4" thickTop="1" thickBot="1">
      <c r="B716" s="146"/>
      <c r="C716" s="146"/>
      <c r="D716" s="146"/>
      <c r="E716" s="146"/>
      <c r="F716" s="146"/>
      <c r="G716" s="146"/>
      <c r="H716" s="146"/>
      <c r="I716" s="146"/>
      <c r="J716" s="146"/>
      <c r="K716" s="146"/>
      <c r="L716" s="146"/>
      <c r="M716" s="146"/>
      <c r="N716" s="146"/>
      <c r="O716" s="146"/>
      <c r="P716" s="146"/>
      <c r="Q716" s="146"/>
      <c r="R716" s="146"/>
      <c r="S716" s="146"/>
      <c r="T716" s="146"/>
      <c r="U716" s="146"/>
      <c r="V716" s="146"/>
      <c r="X716" s="137"/>
    </row>
    <row r="717" spans="1:28" s="137" customFormat="1" ht="15.75" customHeight="1" thickTop="1">
      <c r="A717" s="137" t="str">
        <f>F702&amp;"q1"</f>
        <v>KTZq1</v>
      </c>
      <c r="B717" s="146" t="str">
        <f>IF($F$1="de",headings!$C$31,IF($F$1="fr",headings!$B$31,headings!$A$31))</f>
        <v>Quarter 1</v>
      </c>
      <c r="C717" s="319">
        <f>IF(C706=-1,"-1",C704+C705+C706)</f>
        <v>4424.7000000000007</v>
      </c>
      <c r="D717" s="320">
        <f>IF(D706=-1,"-1",D704+D705+D706)</f>
        <v>4960.3999999999996</v>
      </c>
      <c r="E717" s="666">
        <f>IF(C706+C707+C708&lt;=0,"",IF(D706=-1,"",D717/C717*100-100))</f>
        <v>12.107035505231948</v>
      </c>
      <c r="F717" s="319">
        <f>IF(F706=-1,"-1",F704+F705+F706)</f>
        <v>3441.8</v>
      </c>
      <c r="G717" s="334">
        <f>IF(G706=-1,"-1",G704+G705+G706)</f>
        <v>3820.5</v>
      </c>
      <c r="H717" s="666">
        <f>IF(F706+F707+F708&lt;=0,"",IF(G706=-1,"",G717/F717*100-100))</f>
        <v>11.002963565576152</v>
      </c>
      <c r="I717" s="320" t="str">
        <f>IF(I706=-1,"-1",I704+I705+I706)</f>
        <v>-1</v>
      </c>
      <c r="J717" s="321" t="str">
        <f>IF(J706=-1,"-1",J704+J705+J706)</f>
        <v>-1</v>
      </c>
      <c r="K717" s="319">
        <f>IF(K706=-1,"-1",K704+K705+K706)</f>
        <v>68297.700000000012</v>
      </c>
      <c r="L717" s="320">
        <f>IF(L706=-1,"-1",L704+L705+L706)</f>
        <v>73505.5</v>
      </c>
      <c r="M717" s="666">
        <f>IF(K706+K707+K708&lt;=0,"",IF(L706=-1,"",L717/K717*100-100))</f>
        <v>7.6251469668817435</v>
      </c>
      <c r="N717" s="319">
        <f>IF(N706=-1,"-1",N704+N705+N706)</f>
        <v>51192</v>
      </c>
      <c r="O717" s="334">
        <f>IF(O706=-1,"-1",O704+O705+O706)</f>
        <v>58957.4</v>
      </c>
      <c r="P717" s="666">
        <f>IF(N706+N707+N708&lt;=0,"",IF(O706=-1,"",O717/N717*100-100))</f>
        <v>15.169167057352723</v>
      </c>
      <c r="Q717" s="319">
        <f>IF(Q706=-1,"-1",Q704+Q705+Q706)</f>
        <v>33190</v>
      </c>
      <c r="R717" s="320">
        <f>IF(R706=-1,"-1",R704+R705+R706)</f>
        <v>34616</v>
      </c>
      <c r="S717" s="666">
        <f>IF(Q706+Q707+Q708&lt;=0,"",IF(R706=-1,"",R717/Q717*100-100))</f>
        <v>4.2964748418198297</v>
      </c>
      <c r="T717" s="319">
        <f>IF(T706=-1,"-1",T704+T705+T706)</f>
        <v>31536.3</v>
      </c>
      <c r="U717" s="334">
        <f>IF(U706=-1,"-1",U704+U705+U706)</f>
        <v>36650.699999999997</v>
      </c>
      <c r="V717" s="666">
        <f>IF(T706+T707+T708&lt;=0,"",IF(U706=-1,"",U717/T717*100-100))</f>
        <v>16.21750173609459</v>
      </c>
      <c r="X717" s="136"/>
      <c r="AA717" s="244"/>
      <c r="AB717" s="244"/>
    </row>
    <row r="718" spans="1:28" s="137" customFormat="1" ht="15.75" customHeight="1">
      <c r="A718" s="137" t="str">
        <f>F702&amp;"q2"</f>
        <v>KTZq2</v>
      </c>
      <c r="B718" s="146" t="str">
        <f>IF($F$1="de",headings!$C$32,IF($F$1="fr",headings!$B$32,headings!$A$32))</f>
        <v>Quarter 2</v>
      </c>
      <c r="C718" s="322">
        <f>IF(C709=-1,"-1",C707+C708+C709)</f>
        <v>5434.1</v>
      </c>
      <c r="D718" s="323">
        <f>IF(D709=-1,"-1",D707+D708+D709)</f>
        <v>6039</v>
      </c>
      <c r="E718" s="667">
        <f>IF(C707+C708+C709&lt;=0,"",IF(D709=-1,"",D718/C718*100-100))</f>
        <v>11.13155812370033</v>
      </c>
      <c r="F718" s="322">
        <f>IF(F709=-1,"-1",F707+F708+F709)</f>
        <v>20592</v>
      </c>
      <c r="G718" s="335">
        <f>IF(G709=-1,"-1",G707+G708+G709)</f>
        <v>5056.6000000000004</v>
      </c>
      <c r="H718" s="667">
        <f>IF(F707+F708+F709&lt;=0,"",IF(G709=-1,"",G718/F718*100-100))</f>
        <v>-75.443861693861692</v>
      </c>
      <c r="I718" s="323" t="str">
        <f>IF(I709=-1,"-1",I707+I708+I709)</f>
        <v>-1</v>
      </c>
      <c r="J718" s="324" t="str">
        <f>IF(J709=-1,"-1",J707+J708+J709)</f>
        <v>-1</v>
      </c>
      <c r="K718" s="322">
        <f>IF(K709=-1,"-1",K707+K708+K709)</f>
        <v>66130.099999999991</v>
      </c>
      <c r="L718" s="323">
        <f>IF(L709=-1,"-1",L707+L708+L709)</f>
        <v>70064</v>
      </c>
      <c r="M718" s="667">
        <f>IF(K707+K708+K709&lt;=0,"",IF(L709=-1,"",L718/K718*100-100))</f>
        <v>5.9487283400448803</v>
      </c>
      <c r="N718" s="322">
        <f>IF(N709=-1,"-1",N707+N708+N709)</f>
        <v>52579.799999999996</v>
      </c>
      <c r="O718" s="335">
        <f>IF(O709=-1,"-1",O707+O708+O709)</f>
        <v>57271.100000000006</v>
      </c>
      <c r="P718" s="667">
        <f>IF(N707+N708+N709&lt;=0,"",IF(O709=-1,"",O718/N718*100-100))</f>
        <v>8.9222477072944599</v>
      </c>
      <c r="Q718" s="322">
        <f>IF(Q709=-1,"-1",Q707+Q708+Q709)</f>
        <v>31619.499999999996</v>
      </c>
      <c r="R718" s="323">
        <f>IF(R709=-1,"-1",R707+R708+R709)</f>
        <v>33420.1</v>
      </c>
      <c r="S718" s="667">
        <f>IF(Q707+Q708+Q709&lt;=0,"",IF(R709=-1,"",R718/Q718*100-100))</f>
        <v>5.6945872009361409</v>
      </c>
      <c r="T718" s="322">
        <f>IF(T709=-1,"-1",T707+T708+T709)</f>
        <v>31952.600000000002</v>
      </c>
      <c r="U718" s="335">
        <f>IF(U709=-1,"-1",U707+U708+U709)</f>
        <v>36101.600000000006</v>
      </c>
      <c r="V718" s="667">
        <f>IF(T707+T708+T709&lt;=0,"",IF(U709=-1,"",U718/T718*100-100))</f>
        <v>12.984858822130292</v>
      </c>
      <c r="X718" s="138"/>
      <c r="AA718" s="244"/>
      <c r="AB718" s="244"/>
    </row>
    <row r="719" spans="1:28" s="137" customFormat="1" ht="15.75" customHeight="1">
      <c r="A719" s="137" t="str">
        <f>F702&amp;"q3"</f>
        <v>KTZq3</v>
      </c>
      <c r="B719" s="146" t="str">
        <f>IF($F$1="de",headings!$C$33,IF($F$1="fr",headings!$B$33,headings!$A$33))</f>
        <v>Quarter 3</v>
      </c>
      <c r="C719" s="322">
        <f>IF(C712=-1,"-1",C710+C711+C712)</f>
        <v>5516.3</v>
      </c>
      <c r="D719" s="323" t="str">
        <f>IF(D712=-1,"-1",D710+D711+D712)</f>
        <v>-1</v>
      </c>
      <c r="E719" s="667" t="str">
        <f>IF(C710+C711+C712&lt;=0,"",IF(D712=-1,"",D719/C719*100-100))</f>
        <v/>
      </c>
      <c r="F719" s="322">
        <f>IF(F712=-1,"-1",F710+F711+F712)</f>
        <v>4424.3999999999996</v>
      </c>
      <c r="G719" s="323" t="str">
        <f>IF(G712=-1,"-1",G710+G711+G712)</f>
        <v>-1</v>
      </c>
      <c r="H719" s="667" t="str">
        <f>IF(F710+F711+F712&lt;=0,"",IF(G712=-1,"",G719/F719*100-100))</f>
        <v/>
      </c>
      <c r="I719" s="323" t="str">
        <f>IF(I712=-1,"-1",I710+I711+I712)</f>
        <v>-1</v>
      </c>
      <c r="J719" s="324" t="str">
        <f>IF(J712=-1,"-1",J710+J711+J712)</f>
        <v>-1</v>
      </c>
      <c r="K719" s="322">
        <f>IF(K712=-1,"-1",K710+K711+K712)</f>
        <v>69440.2</v>
      </c>
      <c r="L719" s="323" t="str">
        <f>IF(L712=-1,"-1",L710+L711+L712)</f>
        <v>-1</v>
      </c>
      <c r="M719" s="667" t="str">
        <f>IF(K710+K711+K712&lt;=0,"",IF(L712=-1,"",L719/K719*100-100))</f>
        <v/>
      </c>
      <c r="N719" s="322">
        <f>IF(N712=-1,"-1",N710+N711+N712)</f>
        <v>56646.16</v>
      </c>
      <c r="O719" s="323" t="str">
        <f>IF(O712=-1,"-1",O710+O711+O712)</f>
        <v>-1</v>
      </c>
      <c r="P719" s="667" t="str">
        <f>IF(N710+N711+N712&lt;=0,"",IF(O712=-1,"",O719/N719*100-100))</f>
        <v/>
      </c>
      <c r="Q719" s="322">
        <f>IF(Q712=-1,"-1",Q710+Q711+Q712)</f>
        <v>31072.799999999999</v>
      </c>
      <c r="R719" s="323" t="str">
        <f>IF(R712=-1,"-1",R710+R711+R712)</f>
        <v>-1</v>
      </c>
      <c r="S719" s="667" t="str">
        <f>IF(Q710+Q711+Q712&lt;=0,"",IF(R712=-1,"",R719/Q719*100-100))</f>
        <v/>
      </c>
      <c r="T719" s="322">
        <f>IF(T712=-1,"-1",T710+T711+T712)</f>
        <v>33211.199999999997</v>
      </c>
      <c r="U719" s="323" t="str">
        <f>IF(U712=-1,"-1",U710+U711+U712)</f>
        <v>-1</v>
      </c>
      <c r="V719" s="667" t="str">
        <f>IF(T710+T711+T712&lt;=0,"",IF(U712=-1,"",U719/T719*100-100))</f>
        <v/>
      </c>
      <c r="X719" s="136"/>
      <c r="AA719" s="244"/>
      <c r="AB719" s="244"/>
    </row>
    <row r="720" spans="1:28" s="137" customFormat="1" ht="15.75" customHeight="1" thickBot="1">
      <c r="A720" s="137" t="str">
        <f>F702&amp;"q4"</f>
        <v>KTZq4</v>
      </c>
      <c r="B720" s="146" t="str">
        <f>IF($F$1="de",headings!$C$34,IF($F$1="fr",headings!$B$34,headings!$A$34))</f>
        <v>Quarter 4</v>
      </c>
      <c r="C720" s="325">
        <f>IF(C715=-1,"-1",C713+C714+C715)</f>
        <v>5291.6</v>
      </c>
      <c r="D720" s="326" t="str">
        <f>IF(D715=-1,"-1",D713+D714+D715)</f>
        <v>-1</v>
      </c>
      <c r="E720" s="668" t="str">
        <f>IF(C713+C714+C715&lt;=0,"",IF(D715=-1,"",D720/C720*100-100))</f>
        <v/>
      </c>
      <c r="F720" s="325">
        <f>IF(F715=-1,"-1",F713+F714+F715)</f>
        <v>4194</v>
      </c>
      <c r="G720" s="326" t="str">
        <f>IF(G715=-1,"-1",G713+G714+G715)</f>
        <v>-1</v>
      </c>
      <c r="H720" s="668" t="str">
        <f>IF(F713+F714+F715&lt;=0,"",IF(G715=-1,"",G720/F720*100-100))</f>
        <v/>
      </c>
      <c r="I720" s="326" t="str">
        <f>IF(I715=-1,"-1",I713+I714+I715)</f>
        <v>-1</v>
      </c>
      <c r="J720" s="327" t="str">
        <f>IF(J715=-1,"-1",J713+J714+J715)</f>
        <v>-1</v>
      </c>
      <c r="K720" s="325">
        <f>IF(K715=-1,"-1",K713+K714+K715)</f>
        <v>75726.700000000012</v>
      </c>
      <c r="L720" s="326" t="str">
        <f>IF(L715=-1,"-1",L713+L714+L715)</f>
        <v>-1</v>
      </c>
      <c r="M720" s="668" t="str">
        <f>IF(K713+K714+K715&lt;=0,"",IF(L715=-1,"",L720/K720*100-100))</f>
        <v/>
      </c>
      <c r="N720" s="325">
        <f>IF(N715=-1,"-1",N713+N714+N715)</f>
        <v>63165.599999999999</v>
      </c>
      <c r="O720" s="326" t="str">
        <f>IF(O715=-1,"-1",O713+O714+O715)</f>
        <v>-1</v>
      </c>
      <c r="P720" s="668" t="str">
        <f>IF(N713+N714+N715&lt;=0,"",IF(O715=-1,"",O720/N720*100-100))</f>
        <v/>
      </c>
      <c r="Q720" s="325">
        <f>IF(Q715=-1,"-1",Q713+Q714+Q715)</f>
        <v>34854.800000000003</v>
      </c>
      <c r="R720" s="326" t="str">
        <f>IF(R715=-1,"-1",R713+R714+R715)</f>
        <v>-1</v>
      </c>
      <c r="S720" s="668" t="str">
        <f>IF(Q713+Q714+Q715&lt;=0,"",IF(R715=-1,"",R720/Q720*100-100))</f>
        <v/>
      </c>
      <c r="T720" s="325">
        <f>IF(T715=-1,"-1",T713+T714+T715)</f>
        <v>38478.199999999997</v>
      </c>
      <c r="U720" s="326" t="str">
        <f>IF(U715=-1,"-1",U713+U714+U715)</f>
        <v>-1</v>
      </c>
      <c r="V720" s="668" t="str">
        <f>IF(T713+T714+T715&lt;=0,"",IF(U715=-1,"",U720/T720*100-100))</f>
        <v/>
      </c>
      <c r="X720" s="136"/>
      <c r="AA720" s="244"/>
      <c r="AB720" s="244"/>
    </row>
    <row r="721" spans="1:28" ht="14.4" thickTop="1" thickBot="1">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8" s="138" customFormat="1" ht="15.75" customHeight="1" thickTop="1" thickBot="1">
      <c r="A722" s="138" t="str">
        <f>F702&amp;"y"</f>
        <v>KTZy</v>
      </c>
      <c r="B722" s="152" t="str">
        <f>IF($F$1="de",headings!$C$35,IF($F$1="fr",headings!$B$35,headings!$A$35))</f>
        <v>Full year</v>
      </c>
      <c r="C722" s="328">
        <f>IF(C715=-1,"-1",SUM(C717:C720))</f>
        <v>20666.700000000004</v>
      </c>
      <c r="D722" s="414" t="str">
        <f>IF(D715=-1,"-1",SUM(D717:D720))</f>
        <v>-1</v>
      </c>
      <c r="E722" s="659" t="str">
        <f>IF(SUM(C704:C715)&lt;=0,"",IF(D715=-1,"",D722/C722*100-100))</f>
        <v/>
      </c>
      <c r="F722" s="328">
        <f>IF(F715=-1,"-1",SUM(F717:F720))</f>
        <v>32652.199999999997</v>
      </c>
      <c r="G722" s="414" t="str">
        <f>IF(G715=-1,"-1",SUM(G717:G720))</f>
        <v>-1</v>
      </c>
      <c r="H722" s="659" t="str">
        <f>IF(SUM(F704:F715)&lt;=0,"",IF(G715=-1,"",G722/F722*100-100))</f>
        <v/>
      </c>
      <c r="I722" s="329" t="str">
        <f>IF(I715=-1,"-1",SUM(I717:I720))</f>
        <v>-1</v>
      </c>
      <c r="J722" s="330" t="str">
        <f>IF(J715=-1,"-1",SUM(J717:J720))</f>
        <v>-1</v>
      </c>
      <c r="K722" s="328">
        <f>IF(K715=-1,"-1",SUM(K717:K720))</f>
        <v>279594.7</v>
      </c>
      <c r="L722" s="414" t="str">
        <f>IF(L715=-1,"-1",SUM(L717:L720))</f>
        <v>-1</v>
      </c>
      <c r="M722" s="659" t="str">
        <f>IF(SUM(K704:K715)&lt;=0,"",IF(L715=-1,"",L722/K722*100-100))</f>
        <v/>
      </c>
      <c r="N722" s="328">
        <f>IF(N715=-1,"-1",SUM(N717:N720))</f>
        <v>223583.56</v>
      </c>
      <c r="O722" s="414" t="str">
        <f>IF(O715=-1,"-1",SUM(O717:O720))</f>
        <v>-1</v>
      </c>
      <c r="P722" s="659" t="str">
        <f>IF(SUM(N704:N715)&lt;=0,"",IF(O715=-1,"",O722/N722*100-100))</f>
        <v/>
      </c>
      <c r="Q722" s="328">
        <f>IF(Q715=-1,"-1",SUM(Q717:Q720))</f>
        <v>130737.1</v>
      </c>
      <c r="R722" s="414" t="str">
        <f>IF(R715=-1,"-1",SUM(R717:R720))</f>
        <v>-1</v>
      </c>
      <c r="S722" s="659" t="str">
        <f>IF(SUM(Q704:Q715)&lt;=0,"",IF(R715=-1,"",R722/Q722*100-100))</f>
        <v/>
      </c>
      <c r="T722" s="328">
        <f>IF(T715=-1,"-1",SUM(T717:T720))</f>
        <v>135178.29999999999</v>
      </c>
      <c r="U722" s="414" t="str">
        <f>IF(U715=-1,"-1",SUM(U717:U720))</f>
        <v>-1</v>
      </c>
      <c r="V722" s="659" t="str">
        <f>IF(SUM(T704:T715)&lt;=0,"",IF(U715=-1,"",U722/T722*100-100))</f>
        <v/>
      </c>
      <c r="X722" s="136"/>
    </row>
    <row r="723" spans="1:28" ht="13.8" thickTop="1">
      <c r="B723" s="147"/>
      <c r="C723" s="180"/>
      <c r="D723" s="180"/>
      <c r="E723" s="180"/>
      <c r="F723" s="180"/>
      <c r="G723" s="180"/>
      <c r="H723" s="180"/>
      <c r="I723" s="180"/>
      <c r="J723" s="180"/>
      <c r="K723" s="180"/>
      <c r="L723" s="180"/>
      <c r="M723" s="180"/>
      <c r="N723" s="180"/>
      <c r="O723" s="180"/>
      <c r="P723" s="180"/>
      <c r="Q723" s="180"/>
      <c r="R723" s="180"/>
      <c r="S723" s="180"/>
      <c r="T723" s="180"/>
      <c r="U723" s="149"/>
      <c r="V723" s="149"/>
    </row>
    <row r="724" spans="1:28">
      <c r="B724" s="147"/>
      <c r="C724" s="180"/>
      <c r="D724" s="180"/>
      <c r="E724" s="180"/>
      <c r="F724" s="180"/>
      <c r="G724" s="180"/>
      <c r="H724" s="180"/>
      <c r="I724" s="180"/>
      <c r="J724" s="180"/>
      <c r="K724" s="180"/>
      <c r="L724" s="180"/>
      <c r="M724" s="180"/>
      <c r="N724" s="180"/>
      <c r="O724" s="180"/>
      <c r="P724" s="180"/>
      <c r="Q724" s="180"/>
      <c r="R724" s="180"/>
      <c r="S724" s="180"/>
      <c r="T724" s="180"/>
      <c r="U724" s="149"/>
      <c r="V724" s="149"/>
    </row>
    <row r="725" spans="1:28">
      <c r="B725" s="152" t="str">
        <f>IF($F$1="de",headings!$C$37,IF($F$1="fr",headings!$B$37,headings!$A$37))</f>
        <v>Comments</v>
      </c>
      <c r="C725" s="1021"/>
      <c r="D725" s="1022"/>
      <c r="E725" s="1022"/>
      <c r="F725" s="1022"/>
      <c r="G725" s="1022"/>
      <c r="H725" s="1022"/>
      <c r="I725" s="1022"/>
      <c r="J725" s="1022"/>
      <c r="K725" s="1022"/>
      <c r="L725" s="1022"/>
      <c r="M725" s="1022"/>
      <c r="N725" s="1022"/>
      <c r="O725" s="1022"/>
      <c r="P725" s="1022"/>
      <c r="Q725" s="1022"/>
      <c r="R725" s="1022"/>
      <c r="S725" s="1022"/>
      <c r="T725" s="1023"/>
      <c r="U725" s="149"/>
      <c r="V725" s="149"/>
    </row>
    <row r="726" spans="1:28">
      <c r="B726" s="151"/>
      <c r="C726" s="1024"/>
      <c r="D726" s="1025"/>
      <c r="E726" s="1025"/>
      <c r="F726" s="1025"/>
      <c r="G726" s="1025"/>
      <c r="H726" s="1025"/>
      <c r="I726" s="1025"/>
      <c r="J726" s="1025"/>
      <c r="K726" s="1025"/>
      <c r="L726" s="1025"/>
      <c r="M726" s="1025"/>
      <c r="N726" s="1025"/>
      <c r="O726" s="1025"/>
      <c r="P726" s="1025"/>
      <c r="Q726" s="1025"/>
      <c r="R726" s="1025"/>
      <c r="S726" s="1025"/>
      <c r="T726" s="1026"/>
      <c r="U726" s="149"/>
      <c r="V726" s="149"/>
    </row>
    <row r="727" spans="1:28">
      <c r="B727" s="151"/>
      <c r="C727" s="1024"/>
      <c r="D727" s="1025"/>
      <c r="E727" s="1025"/>
      <c r="F727" s="1025"/>
      <c r="G727" s="1025"/>
      <c r="H727" s="1025"/>
      <c r="I727" s="1025"/>
      <c r="J727" s="1025"/>
      <c r="K727" s="1025"/>
      <c r="L727" s="1025"/>
      <c r="M727" s="1025"/>
      <c r="N727" s="1025"/>
      <c r="O727" s="1025"/>
      <c r="P727" s="1025"/>
      <c r="Q727" s="1025"/>
      <c r="R727" s="1025"/>
      <c r="S727" s="1025"/>
      <c r="T727" s="1026"/>
      <c r="U727" s="149"/>
      <c r="V727" s="149"/>
      <c r="X727" s="141"/>
    </row>
    <row r="728" spans="1:28">
      <c r="B728" s="151"/>
      <c r="C728" s="1027"/>
      <c r="D728" s="1028"/>
      <c r="E728" s="1028"/>
      <c r="F728" s="1028"/>
      <c r="G728" s="1028"/>
      <c r="H728" s="1028"/>
      <c r="I728" s="1028"/>
      <c r="J728" s="1028"/>
      <c r="K728" s="1028"/>
      <c r="L728" s="1028"/>
      <c r="M728" s="1028"/>
      <c r="N728" s="1028"/>
      <c r="O728" s="1028"/>
      <c r="P728" s="1028"/>
      <c r="Q728" s="1028"/>
      <c r="R728" s="1028"/>
      <c r="S728" s="1028"/>
      <c r="T728" s="1029"/>
      <c r="U728" s="149"/>
      <c r="V728" s="149"/>
      <c r="X728" s="131"/>
    </row>
    <row r="729" spans="1:28">
      <c r="B729" s="151"/>
      <c r="C729" s="180"/>
      <c r="D729" s="180"/>
      <c r="E729" s="180"/>
      <c r="F729" s="180"/>
      <c r="G729" s="180"/>
      <c r="H729" s="180"/>
      <c r="I729" s="180"/>
      <c r="J729" s="180"/>
      <c r="K729" s="180"/>
      <c r="L729" s="180"/>
      <c r="M729" s="180"/>
      <c r="N729" s="180"/>
      <c r="O729" s="180"/>
      <c r="P729" s="180"/>
      <c r="Q729" s="180"/>
      <c r="R729" s="180"/>
      <c r="S729" s="180"/>
      <c r="T729" s="180"/>
      <c r="U729" s="149"/>
      <c r="V729" s="149"/>
    </row>
    <row r="730" spans="1:28">
      <c r="A730" s="142"/>
      <c r="B730" s="143"/>
      <c r="C730" s="181"/>
      <c r="D730" s="181"/>
      <c r="E730" s="181"/>
      <c r="F730" s="181"/>
      <c r="G730" s="181"/>
      <c r="H730" s="181"/>
      <c r="I730" s="181"/>
      <c r="J730" s="181"/>
      <c r="K730" s="181"/>
      <c r="L730" s="181"/>
      <c r="M730" s="181"/>
      <c r="N730" s="181"/>
      <c r="O730" s="181"/>
      <c r="P730" s="181"/>
      <c r="Q730" s="181"/>
      <c r="R730" s="181"/>
      <c r="S730" s="181"/>
      <c r="T730" s="181"/>
      <c r="U730" s="181"/>
      <c r="V730" s="181"/>
    </row>
    <row r="731" spans="1:28" s="141" customFormat="1" ht="6.75" customHeight="1">
      <c r="B731" s="146"/>
      <c r="C731" s="154"/>
      <c r="D731" s="154"/>
      <c r="E731" s="155"/>
      <c r="F731" s="154"/>
      <c r="G731" s="154"/>
      <c r="H731" s="155"/>
      <c r="I731" s="154"/>
      <c r="J731" s="154"/>
      <c r="K731" s="155"/>
      <c r="L731" s="154"/>
      <c r="M731" s="154"/>
      <c r="N731" s="155"/>
      <c r="O731" s="154"/>
      <c r="P731" s="154"/>
      <c r="Q731" s="155"/>
      <c r="R731" s="154"/>
      <c r="S731" s="154"/>
      <c r="T731" s="155"/>
      <c r="U731" s="149"/>
      <c r="V731" s="149"/>
      <c r="W731" s="136"/>
      <c r="X731" s="136"/>
      <c r="Y731" s="136"/>
      <c r="AA731" s="239"/>
      <c r="AB731" s="239"/>
    </row>
    <row r="732" spans="1:28" s="131" customFormat="1" ht="17.399999999999999">
      <c r="B732" s="150" t="str">
        <f>IF($F$1="de",headings!$C$3,IF($F$1="fr",headings!$B$3,headings!$A$3))</f>
        <v>Railway Operator:</v>
      </c>
      <c r="C732" s="156"/>
      <c r="D732" s="156"/>
      <c r="E732" s="156"/>
      <c r="F732" s="1134" t="s">
        <v>50</v>
      </c>
      <c r="G732" s="1134"/>
      <c r="H732" s="1134"/>
      <c r="I732" s="1134"/>
      <c r="J732" s="1134"/>
      <c r="K732" s="157"/>
      <c r="L732" s="157"/>
      <c r="M732" s="157"/>
      <c r="N732" s="157"/>
      <c r="O732" s="157"/>
      <c r="P732" s="157"/>
      <c r="Q732" s="157"/>
      <c r="R732" s="157"/>
      <c r="S732" s="157"/>
      <c r="T732" s="157"/>
      <c r="U732" s="157"/>
      <c r="V732" s="157"/>
      <c r="W732" s="136"/>
      <c r="X732" s="136"/>
      <c r="Y732" s="136"/>
      <c r="AA732" s="243"/>
      <c r="AB732" s="243"/>
    </row>
    <row r="733" spans="1:28" ht="6.75" customHeight="1" thickBot="1">
      <c r="B733" s="146"/>
      <c r="C733" s="157"/>
      <c r="D733" s="157"/>
      <c r="E733" s="159"/>
      <c r="F733" s="157"/>
      <c r="G733" s="157"/>
      <c r="H733" s="157"/>
      <c r="I733" s="157"/>
      <c r="J733" s="157"/>
      <c r="K733" s="157"/>
      <c r="L733" s="157"/>
      <c r="M733" s="157"/>
      <c r="N733" s="157"/>
      <c r="O733" s="157"/>
      <c r="P733" s="157"/>
      <c r="Q733" s="157"/>
      <c r="R733" s="157"/>
      <c r="S733" s="157"/>
      <c r="T733" s="160"/>
      <c r="U733" s="149"/>
      <c r="V733" s="149"/>
    </row>
    <row r="734" spans="1:28" ht="15.75" customHeight="1" thickTop="1">
      <c r="A734" s="136" t="str">
        <f>F732&amp;"m01"</f>
        <v>LDZm01</v>
      </c>
      <c r="B734" s="146" t="str">
        <f>IF($F$1="de",headings!$C$6,IF($F$1="fr",headings!$B$6,headings!$A$6))</f>
        <v>January</v>
      </c>
      <c r="C734" s="310">
        <v>16</v>
      </c>
      <c r="D734" s="661">
        <v>-1</v>
      </c>
      <c r="E734" s="656" t="str">
        <f t="shared" ref="E734:E742" si="113">IF(C734&lt;0.001,"",IF(D734=-1,"",D734/C734*100-100))</f>
        <v/>
      </c>
      <c r="F734" s="310">
        <v>4</v>
      </c>
      <c r="G734" s="661">
        <v>-1</v>
      </c>
      <c r="H734" s="656" t="str">
        <f t="shared" ref="H734:H742" si="114">IF(F734&lt;0.001,"",IF(G734=-1,"",G734/F734*100-100))</f>
        <v/>
      </c>
      <c r="I734" s="662">
        <v>-1</v>
      </c>
      <c r="J734" s="663">
        <v>-1</v>
      </c>
      <c r="K734" s="310">
        <v>4666</v>
      </c>
      <c r="L734" s="661">
        <v>-1</v>
      </c>
      <c r="M734" s="656" t="str">
        <f t="shared" ref="M734:M742" si="115">IF(K734&lt;0.001,"",IF(L734=-1,"",L734/K734*100-100))</f>
        <v/>
      </c>
      <c r="N734" s="310">
        <v>1260</v>
      </c>
      <c r="O734" s="661">
        <v>-1</v>
      </c>
      <c r="P734" s="656" t="str">
        <f t="shared" ref="P734:P742" si="116">IF(N734&lt;0.001,"",IF(O734=-1,"",O734/N734*100-100))</f>
        <v/>
      </c>
      <c r="Q734" s="310">
        <v>4594</v>
      </c>
      <c r="R734" s="661">
        <v>-1</v>
      </c>
      <c r="S734" s="656" t="str">
        <f t="shared" ref="S734:S742" si="117">IF(Q734&lt;0.001,"",IF(R734=-1,"",R734/Q734*100-100))</f>
        <v/>
      </c>
      <c r="T734" s="310">
        <v>1243</v>
      </c>
      <c r="U734" s="661">
        <v>-1</v>
      </c>
      <c r="V734" s="656" t="str">
        <f t="shared" ref="V734:V742" si="118">IF(T734&lt;0.001,"",IF(U734=-1,"",U734/T734*100-100))</f>
        <v/>
      </c>
    </row>
    <row r="735" spans="1:28" ht="15.75" customHeight="1">
      <c r="A735" s="136" t="str">
        <f>F732&amp;"m02"</f>
        <v>LDZm02</v>
      </c>
      <c r="B735" s="146" t="str">
        <f>IF($F$1="de",headings!$C$7,IF($F$1="fr",headings!$B$7,headings!$A$7))</f>
        <v>February</v>
      </c>
      <c r="C735" s="312">
        <v>17</v>
      </c>
      <c r="D735" s="473">
        <v>-1</v>
      </c>
      <c r="E735" s="657" t="str">
        <f t="shared" si="113"/>
        <v/>
      </c>
      <c r="F735" s="312">
        <v>4</v>
      </c>
      <c r="G735" s="473">
        <v>-1</v>
      </c>
      <c r="H735" s="657" t="str">
        <f t="shared" si="114"/>
        <v/>
      </c>
      <c r="I735" s="653">
        <v>-1</v>
      </c>
      <c r="J735" s="664">
        <v>-1</v>
      </c>
      <c r="K735" s="312">
        <v>4596</v>
      </c>
      <c r="L735" s="473">
        <v>-1</v>
      </c>
      <c r="M735" s="657" t="str">
        <f t="shared" si="115"/>
        <v/>
      </c>
      <c r="N735" s="312">
        <v>1260</v>
      </c>
      <c r="O735" s="473">
        <v>-1</v>
      </c>
      <c r="P735" s="657" t="str">
        <f t="shared" si="116"/>
        <v/>
      </c>
      <c r="Q735" s="312">
        <v>4528</v>
      </c>
      <c r="R735" s="473">
        <v>-1</v>
      </c>
      <c r="S735" s="657" t="str">
        <f t="shared" si="117"/>
        <v/>
      </c>
      <c r="T735" s="312">
        <v>1244</v>
      </c>
      <c r="U735" s="473">
        <v>-1</v>
      </c>
      <c r="V735" s="657" t="str">
        <f t="shared" si="118"/>
        <v/>
      </c>
    </row>
    <row r="736" spans="1:28" ht="15.75" customHeight="1" thickBot="1">
      <c r="A736" s="136" t="str">
        <f>F732&amp;"m03"</f>
        <v>LDZm03</v>
      </c>
      <c r="B736" s="146" t="str">
        <f>IF($F$1="de",headings!$C$8,IF($F$1="fr",headings!$B$8,headings!$A$8))</f>
        <v>March</v>
      </c>
      <c r="C736" s="312">
        <v>21</v>
      </c>
      <c r="D736" s="655">
        <v>-1</v>
      </c>
      <c r="E736" s="658" t="str">
        <f t="shared" si="113"/>
        <v/>
      </c>
      <c r="F736" s="312">
        <v>5</v>
      </c>
      <c r="G736" s="655">
        <v>-1</v>
      </c>
      <c r="H736" s="658" t="str">
        <f t="shared" si="114"/>
        <v/>
      </c>
      <c r="I736" s="654">
        <v>-1</v>
      </c>
      <c r="J736" s="665">
        <v>-1</v>
      </c>
      <c r="K736" s="312">
        <v>5569</v>
      </c>
      <c r="L736" s="655">
        <v>-1</v>
      </c>
      <c r="M736" s="658" t="str">
        <f t="shared" si="115"/>
        <v/>
      </c>
      <c r="N736" s="312">
        <v>1584</v>
      </c>
      <c r="O736" s="655">
        <v>-1</v>
      </c>
      <c r="P736" s="658" t="str">
        <f t="shared" si="116"/>
        <v/>
      </c>
      <c r="Q736" s="312">
        <v>5498</v>
      </c>
      <c r="R736" s="655">
        <v>-1</v>
      </c>
      <c r="S736" s="658" t="str">
        <f t="shared" si="117"/>
        <v/>
      </c>
      <c r="T736" s="312">
        <v>1565</v>
      </c>
      <c r="U736" s="655">
        <v>-1</v>
      </c>
      <c r="V736" s="658" t="str">
        <f t="shared" si="118"/>
        <v/>
      </c>
    </row>
    <row r="737" spans="1:28" ht="15.75" customHeight="1" thickTop="1">
      <c r="A737" s="136" t="str">
        <f>F732&amp;"m04"</f>
        <v>LDZm04</v>
      </c>
      <c r="B737" s="146" t="str">
        <f>IF($F$1="de",headings!$C$9,IF($F$1="fr",headings!$B$9,headings!$A$9))</f>
        <v>April</v>
      </c>
      <c r="C737" s="310">
        <v>24</v>
      </c>
      <c r="D737" s="473">
        <v>-1</v>
      </c>
      <c r="E737" s="657" t="str">
        <f t="shared" si="113"/>
        <v/>
      </c>
      <c r="F737" s="310">
        <v>6</v>
      </c>
      <c r="G737" s="473">
        <v>-1</v>
      </c>
      <c r="H737" s="657" t="str">
        <f t="shared" si="114"/>
        <v/>
      </c>
      <c r="I737" s="653">
        <v>-1</v>
      </c>
      <c r="J737" s="664">
        <v>-1</v>
      </c>
      <c r="K737" s="310">
        <v>5471</v>
      </c>
      <c r="L737" s="473">
        <v>-1</v>
      </c>
      <c r="M737" s="657" t="str">
        <f t="shared" si="115"/>
        <v/>
      </c>
      <c r="N737" s="310">
        <v>1508</v>
      </c>
      <c r="O737" s="473">
        <v>-1</v>
      </c>
      <c r="P737" s="657" t="str">
        <f t="shared" si="116"/>
        <v/>
      </c>
      <c r="Q737" s="310">
        <v>5416</v>
      </c>
      <c r="R737" s="473">
        <v>-1</v>
      </c>
      <c r="S737" s="657" t="str">
        <f t="shared" si="117"/>
        <v/>
      </c>
      <c r="T737" s="310">
        <v>1495</v>
      </c>
      <c r="U737" s="473">
        <v>-1</v>
      </c>
      <c r="V737" s="657" t="str">
        <f t="shared" si="118"/>
        <v/>
      </c>
    </row>
    <row r="738" spans="1:28" ht="15.75" customHeight="1">
      <c r="A738" s="136" t="str">
        <f>F732&amp;"m05"</f>
        <v>LDZm05</v>
      </c>
      <c r="B738" s="146" t="str">
        <f>IF($F$1="de",headings!$C$10,IF($F$1="fr",headings!$B$10,headings!$A$10))</f>
        <v>May</v>
      </c>
      <c r="C738" s="312">
        <v>28</v>
      </c>
      <c r="D738" s="473">
        <v>-1</v>
      </c>
      <c r="E738" s="657" t="str">
        <f t="shared" si="113"/>
        <v/>
      </c>
      <c r="F738" s="312">
        <v>7</v>
      </c>
      <c r="G738" s="473">
        <v>-1</v>
      </c>
      <c r="H738" s="657" t="str">
        <f t="shared" si="114"/>
        <v/>
      </c>
      <c r="I738" s="653">
        <v>-1</v>
      </c>
      <c r="J738" s="664">
        <v>-1</v>
      </c>
      <c r="K738" s="312">
        <v>5065</v>
      </c>
      <c r="L738" s="473">
        <v>-1</v>
      </c>
      <c r="M738" s="657" t="str">
        <f t="shared" si="115"/>
        <v/>
      </c>
      <c r="N738" s="312">
        <v>1401</v>
      </c>
      <c r="O738" s="473">
        <v>-1</v>
      </c>
      <c r="P738" s="657" t="str">
        <f t="shared" si="116"/>
        <v/>
      </c>
      <c r="Q738" s="312">
        <v>4992</v>
      </c>
      <c r="R738" s="473">
        <v>-1</v>
      </c>
      <c r="S738" s="657" t="str">
        <f t="shared" si="117"/>
        <v/>
      </c>
      <c r="T738" s="312">
        <v>1382</v>
      </c>
      <c r="U738" s="473">
        <v>-1</v>
      </c>
      <c r="V738" s="657" t="str">
        <f t="shared" si="118"/>
        <v/>
      </c>
    </row>
    <row r="739" spans="1:28" ht="15.75" customHeight="1" thickBot="1">
      <c r="A739" s="136" t="str">
        <f>F732&amp;"m06"</f>
        <v>LDZm06</v>
      </c>
      <c r="B739" s="146" t="str">
        <f>IF($F$1="de",headings!$C$11,IF($F$1="fr",headings!$B$11,headings!$A$11))</f>
        <v>June</v>
      </c>
      <c r="C739" s="312">
        <v>43</v>
      </c>
      <c r="D739" s="655">
        <v>-1</v>
      </c>
      <c r="E739" s="658" t="str">
        <f t="shared" si="113"/>
        <v/>
      </c>
      <c r="F739" s="312">
        <v>10</v>
      </c>
      <c r="G739" s="655">
        <v>-1</v>
      </c>
      <c r="H739" s="658" t="str">
        <f t="shared" si="114"/>
        <v/>
      </c>
      <c r="I739" s="654">
        <v>-1</v>
      </c>
      <c r="J739" s="665">
        <v>-1</v>
      </c>
      <c r="K739" s="312">
        <v>4517</v>
      </c>
      <c r="L739" s="655">
        <v>-1</v>
      </c>
      <c r="M739" s="658" t="str">
        <f t="shared" si="115"/>
        <v/>
      </c>
      <c r="N739" s="312">
        <v>1259</v>
      </c>
      <c r="O739" s="655">
        <v>-1</v>
      </c>
      <c r="P739" s="658" t="str">
        <f t="shared" si="116"/>
        <v/>
      </c>
      <c r="Q739" s="312">
        <v>4432</v>
      </c>
      <c r="R739" s="655">
        <v>-1</v>
      </c>
      <c r="S739" s="658" t="str">
        <f t="shared" si="117"/>
        <v/>
      </c>
      <c r="T739" s="312">
        <v>1238</v>
      </c>
      <c r="U739" s="655">
        <v>-1</v>
      </c>
      <c r="V739" s="658" t="str">
        <f t="shared" si="118"/>
        <v/>
      </c>
    </row>
    <row r="740" spans="1:28" ht="15.75" customHeight="1" thickTop="1">
      <c r="A740" s="136" t="str">
        <f>F732&amp;"m07"</f>
        <v>LDZm07</v>
      </c>
      <c r="B740" s="146" t="str">
        <f>IF($F$1="de",headings!$C$12,IF($F$1="fr",headings!$B$12,headings!$A$12))</f>
        <v>July</v>
      </c>
      <c r="C740" s="310">
        <v>49</v>
      </c>
      <c r="D740" s="473">
        <v>-1</v>
      </c>
      <c r="E740" s="657" t="str">
        <f t="shared" si="113"/>
        <v/>
      </c>
      <c r="F740" s="310">
        <v>12</v>
      </c>
      <c r="G740" s="473">
        <v>-1</v>
      </c>
      <c r="H740" s="657" t="str">
        <f t="shared" si="114"/>
        <v/>
      </c>
      <c r="I740" s="653">
        <v>-1</v>
      </c>
      <c r="J740" s="664">
        <v>-1</v>
      </c>
      <c r="K740" s="310">
        <v>4547</v>
      </c>
      <c r="L740" s="473">
        <v>-1</v>
      </c>
      <c r="M740" s="657" t="str">
        <f t="shared" si="115"/>
        <v/>
      </c>
      <c r="N740" s="310">
        <v>1302</v>
      </c>
      <c r="O740" s="473">
        <v>-1</v>
      </c>
      <c r="P740" s="657" t="str">
        <f t="shared" si="116"/>
        <v/>
      </c>
      <c r="Q740" s="310">
        <v>4443</v>
      </c>
      <c r="R740" s="473">
        <v>-1</v>
      </c>
      <c r="S740" s="657" t="str">
        <f t="shared" si="117"/>
        <v/>
      </c>
      <c r="T740" s="310">
        <v>1276</v>
      </c>
      <c r="U740" s="473">
        <v>-1</v>
      </c>
      <c r="V740" s="657" t="str">
        <f t="shared" si="118"/>
        <v/>
      </c>
    </row>
    <row r="741" spans="1:28" ht="15.75" customHeight="1">
      <c r="A741" s="136" t="str">
        <f>F732&amp;"m08"</f>
        <v>LDZm08</v>
      </c>
      <c r="B741" s="146" t="str">
        <f>IF($F$1="de",headings!$C$13,IF($F$1="fr",headings!$B$13,headings!$A$13))</f>
        <v>August</v>
      </c>
      <c r="C741" s="312">
        <v>32</v>
      </c>
      <c r="D741" s="473">
        <v>-1</v>
      </c>
      <c r="E741" s="657" t="str">
        <f t="shared" si="113"/>
        <v/>
      </c>
      <c r="F741" s="312">
        <v>7</v>
      </c>
      <c r="G741" s="473">
        <v>-1</v>
      </c>
      <c r="H741" s="657" t="str">
        <f t="shared" si="114"/>
        <v/>
      </c>
      <c r="I741" s="653">
        <v>-1</v>
      </c>
      <c r="J741" s="664">
        <v>-1</v>
      </c>
      <c r="K741" s="312">
        <v>4453</v>
      </c>
      <c r="L741" s="473">
        <v>-1</v>
      </c>
      <c r="M741" s="657" t="str">
        <f t="shared" si="115"/>
        <v/>
      </c>
      <c r="N741" s="312">
        <v>1278</v>
      </c>
      <c r="O741" s="473">
        <v>-1</v>
      </c>
      <c r="P741" s="657" t="str">
        <f t="shared" si="116"/>
        <v/>
      </c>
      <c r="Q741" s="312">
        <v>4286</v>
      </c>
      <c r="R741" s="473">
        <v>-1</v>
      </c>
      <c r="S741" s="657" t="str">
        <f t="shared" si="117"/>
        <v/>
      </c>
      <c r="T741" s="312">
        <v>1237</v>
      </c>
      <c r="U741" s="473">
        <v>-1</v>
      </c>
      <c r="V741" s="657" t="str">
        <f t="shared" si="118"/>
        <v/>
      </c>
    </row>
    <row r="742" spans="1:28" ht="15.75" customHeight="1" thickBot="1">
      <c r="A742" s="136" t="str">
        <f>F732&amp;"m09"</f>
        <v>LDZm09</v>
      </c>
      <c r="B742" s="146" t="str">
        <f>IF($F$1="de",headings!$C$14,IF($F$1="fr",headings!$B$14,headings!$A$14))</f>
        <v>September</v>
      </c>
      <c r="C742" s="312">
        <v>22</v>
      </c>
      <c r="D742" s="655">
        <v>-1</v>
      </c>
      <c r="E742" s="658" t="str">
        <f t="shared" si="113"/>
        <v/>
      </c>
      <c r="F742" s="314">
        <v>5</v>
      </c>
      <c r="G742" s="655">
        <v>-1</v>
      </c>
      <c r="H742" s="658" t="str">
        <f t="shared" si="114"/>
        <v/>
      </c>
      <c r="I742" s="654">
        <v>-1</v>
      </c>
      <c r="J742" s="665">
        <v>-1</v>
      </c>
      <c r="K742" s="314">
        <v>4302</v>
      </c>
      <c r="L742" s="655">
        <v>-1</v>
      </c>
      <c r="M742" s="658" t="str">
        <f t="shared" si="115"/>
        <v/>
      </c>
      <c r="N742" s="314">
        <v>1178</v>
      </c>
      <c r="O742" s="655">
        <v>-1</v>
      </c>
      <c r="P742" s="658" t="str">
        <f t="shared" si="116"/>
        <v/>
      </c>
      <c r="Q742" s="314">
        <v>4161</v>
      </c>
      <c r="R742" s="655">
        <v>-1</v>
      </c>
      <c r="S742" s="658" t="str">
        <f t="shared" si="117"/>
        <v/>
      </c>
      <c r="T742" s="314">
        <v>1139</v>
      </c>
      <c r="U742" s="655">
        <v>-1</v>
      </c>
      <c r="V742" s="658" t="str">
        <f t="shared" si="118"/>
        <v/>
      </c>
    </row>
    <row r="743" spans="1:28" ht="15.75" customHeight="1" thickTop="1">
      <c r="A743" s="136" t="str">
        <f>F732&amp;"m10"</f>
        <v>LDZm10</v>
      </c>
      <c r="B743" s="146" t="str">
        <f>IF($F$1="de",headings!$C$15,IF($F$1="fr",headings!$B$15,headings!$A$15))</f>
        <v>October</v>
      </c>
      <c r="C743" s="310">
        <v>24</v>
      </c>
      <c r="D743" s="473">
        <v>-1</v>
      </c>
      <c r="E743" s="657" t="str">
        <f>IF(C743&lt;0.001,"",IF(D743=-1,"",D743/C743*100-100))</f>
        <v/>
      </c>
      <c r="F743" s="312">
        <v>5</v>
      </c>
      <c r="G743" s="473">
        <v>-1</v>
      </c>
      <c r="H743" s="657" t="str">
        <f>IF(F743&lt;0.001,"",IF(G743=-1,"",G743/F743*100-100))</f>
        <v/>
      </c>
      <c r="I743" s="653">
        <v>-1</v>
      </c>
      <c r="J743" s="664">
        <v>-1</v>
      </c>
      <c r="K743" s="312">
        <v>5217</v>
      </c>
      <c r="L743" s="473">
        <v>-1</v>
      </c>
      <c r="M743" s="657" t="str">
        <f>IF(K743&lt;0.001,"",IF(L743=-1,"",L743/K743*100-100))</f>
        <v/>
      </c>
      <c r="N743" s="312">
        <v>1446</v>
      </c>
      <c r="O743" s="473">
        <v>-1</v>
      </c>
      <c r="P743" s="657" t="str">
        <f>IF(N743&lt;0.001,"",IF(O743=-1,"",O743/N743*100-100))</f>
        <v/>
      </c>
      <c r="Q743" s="312">
        <v>5077</v>
      </c>
      <c r="R743" s="473">
        <v>-1</v>
      </c>
      <c r="S743" s="657" t="str">
        <f>IF(Q743&lt;0.001,"",IF(R743=-1,"",R743/Q743*100-100))</f>
        <v/>
      </c>
      <c r="T743" s="312">
        <v>1414</v>
      </c>
      <c r="U743" s="473">
        <v>-1</v>
      </c>
      <c r="V743" s="657" t="str">
        <f>IF(T743&lt;0.001,"",IF(U743=-1,"",U743/T743*100-100))</f>
        <v/>
      </c>
      <c r="X743" s="137"/>
    </row>
    <row r="744" spans="1:28" ht="15.75" customHeight="1">
      <c r="A744" s="136" t="str">
        <f>F732&amp;"m11"</f>
        <v>LDZm11</v>
      </c>
      <c r="B744" s="146" t="str">
        <f>IF($F$1="de",headings!$C$16,IF($F$1="fr",headings!$B$16,headings!$A$16))</f>
        <v>November</v>
      </c>
      <c r="C744" s="312">
        <v>28</v>
      </c>
      <c r="D744" s="473">
        <v>-1</v>
      </c>
      <c r="E744" s="657" t="str">
        <f>IF(C744&lt;0.001,"",IF(D744=-1,"",D744/C744*100-100))</f>
        <v/>
      </c>
      <c r="F744" s="312">
        <v>7</v>
      </c>
      <c r="G744" s="473">
        <v>-1</v>
      </c>
      <c r="H744" s="657" t="str">
        <f>IF(F744&lt;0.001,"",IF(G744=-1,"",G744/F744*100-100))</f>
        <v/>
      </c>
      <c r="I744" s="653">
        <v>-1</v>
      </c>
      <c r="J744" s="664">
        <v>-1</v>
      </c>
      <c r="K744" s="312">
        <v>5146</v>
      </c>
      <c r="L744" s="473">
        <v>-1</v>
      </c>
      <c r="M744" s="657" t="str">
        <f>IF(K744&lt;0.001,"",IF(L744=-1,"",L744/K744*100-100))</f>
        <v/>
      </c>
      <c r="N744" s="312">
        <v>1427</v>
      </c>
      <c r="O744" s="473">
        <v>-1</v>
      </c>
      <c r="P744" s="657" t="str">
        <f>IF(N744&lt;0.001,"",IF(O744=-1,"",O744/N744*100-100))</f>
        <v/>
      </c>
      <c r="Q744" s="312">
        <v>5026</v>
      </c>
      <c r="R744" s="473">
        <v>-1</v>
      </c>
      <c r="S744" s="657" t="str">
        <f>IF(Q744&lt;0.001,"",IF(R744=-1,"",R744/Q744*100-100))</f>
        <v/>
      </c>
      <c r="T744" s="312">
        <v>1397</v>
      </c>
      <c r="U744" s="473">
        <v>-1</v>
      </c>
      <c r="V744" s="657" t="str">
        <f>IF(T744&lt;0.001,"",IF(U744=-1,"",U744/T744*100-100))</f>
        <v/>
      </c>
      <c r="X744" s="137"/>
    </row>
    <row r="745" spans="1:28" ht="15.75" customHeight="1" thickBot="1">
      <c r="A745" s="136" t="str">
        <f>F732&amp;"m12"</f>
        <v>LDZm12</v>
      </c>
      <c r="B745" s="146" t="str">
        <f>IF($F$1="de",headings!$C$17,IF($F$1="fr",headings!$B$17,headings!$A$17))</f>
        <v>December</v>
      </c>
      <c r="C745" s="314">
        <v>30</v>
      </c>
      <c r="D745" s="655">
        <v>-1</v>
      </c>
      <c r="E745" s="658" t="str">
        <f>IF(C745&lt;0.001,"",IF(D745=-1,"",D745/C745*100-100))</f>
        <v/>
      </c>
      <c r="F745" s="314">
        <v>8</v>
      </c>
      <c r="G745" s="655">
        <v>-1</v>
      </c>
      <c r="H745" s="658" t="str">
        <f>IF(F745&lt;0.001,"",IF(G745=-1,"",G745/F745*100-100))</f>
        <v/>
      </c>
      <c r="I745" s="654">
        <v>-1</v>
      </c>
      <c r="J745" s="665">
        <v>-1</v>
      </c>
      <c r="K745" s="314">
        <v>5834</v>
      </c>
      <c r="L745" s="655">
        <v>-1</v>
      </c>
      <c r="M745" s="658" t="str">
        <f>IF(K745&lt;0.001,"",IF(L745=-1,"",L745/K745*100-100))</f>
        <v/>
      </c>
      <c r="N745" s="314">
        <v>1647</v>
      </c>
      <c r="O745" s="655">
        <v>-1</v>
      </c>
      <c r="P745" s="658" t="str">
        <f>IF(N745&lt;0.001,"",IF(O745=-1,"",O745/N745*100-100))</f>
        <v/>
      </c>
      <c r="Q745" s="314">
        <v>5740</v>
      </c>
      <c r="R745" s="655">
        <v>-1</v>
      </c>
      <c r="S745" s="658" t="str">
        <f>IF(Q745&lt;0.001,"",IF(R745=-1,"",R745/Q745*100-100))</f>
        <v/>
      </c>
      <c r="T745" s="314">
        <v>1624</v>
      </c>
      <c r="U745" s="655">
        <v>-1</v>
      </c>
      <c r="V745" s="658" t="str">
        <f>IF(T745&lt;0.001,"",IF(U745=-1,"",U745/T745*100-100))</f>
        <v/>
      </c>
      <c r="X745" s="137"/>
    </row>
    <row r="746" spans="1:28" ht="14.4" thickTop="1" thickBot="1">
      <c r="B746" s="146"/>
      <c r="C746" s="146"/>
      <c r="D746" s="146"/>
      <c r="E746" s="146"/>
      <c r="F746" s="146"/>
      <c r="G746" s="146"/>
      <c r="H746" s="146"/>
      <c r="I746" s="146"/>
      <c r="J746" s="146"/>
      <c r="K746" s="146"/>
      <c r="L746" s="146"/>
      <c r="M746" s="146"/>
      <c r="N746" s="146"/>
      <c r="O746" s="146"/>
      <c r="P746" s="146"/>
      <c r="Q746" s="146"/>
      <c r="R746" s="146"/>
      <c r="S746" s="146"/>
      <c r="T746" s="146"/>
      <c r="U746" s="146"/>
      <c r="V746" s="146"/>
      <c r="X746" s="137"/>
    </row>
    <row r="747" spans="1:28" s="137" customFormat="1" ht="15.75" customHeight="1" thickTop="1">
      <c r="A747" s="137" t="str">
        <f>F732&amp;"q1"</f>
        <v>LDZq1</v>
      </c>
      <c r="B747" s="146" t="str">
        <f>IF($F$1="de",headings!$C$31,IF($F$1="fr",headings!$B$31,headings!$A$31))</f>
        <v>Quarter 1</v>
      </c>
      <c r="C747" s="319">
        <f>IF(C736=-1,"-1",C734+C735+C736)</f>
        <v>54</v>
      </c>
      <c r="D747" s="320" t="str">
        <f>IF(D736=-1,"-1",D734+D735+D736)</f>
        <v>-1</v>
      </c>
      <c r="E747" s="666" t="str">
        <f>IF(C736+C737+C738&lt;=0,"",IF(D736=-1,"",D747/C747*100-100))</f>
        <v/>
      </c>
      <c r="F747" s="319">
        <f>IF(F736=-1,"-1",F734+F735+F736)</f>
        <v>13</v>
      </c>
      <c r="G747" s="334" t="str">
        <f>IF(G736=-1,"-1",G734+G735+G736)</f>
        <v>-1</v>
      </c>
      <c r="H747" s="666" t="str">
        <f>IF(F736+F737+F738&lt;=0,"",IF(G736=-1,"",G747/F747*100-100))</f>
        <v/>
      </c>
      <c r="I747" s="320" t="str">
        <f>IF(I736=-1,"-1",I734+I735+I736)</f>
        <v>-1</v>
      </c>
      <c r="J747" s="321" t="str">
        <f>IF(J736=-1,"-1",J734+J735+J736)</f>
        <v>-1</v>
      </c>
      <c r="K747" s="319">
        <f>IF(K736=-1,"-1",K734+K735+K736)</f>
        <v>14831</v>
      </c>
      <c r="L747" s="320" t="str">
        <f>IF(L736=-1,"-1",L734+L735+L736)</f>
        <v>-1</v>
      </c>
      <c r="M747" s="666" t="str">
        <f>IF(K736+K737+K738&lt;=0,"",IF(L736=-1,"",L747/K747*100-100))</f>
        <v/>
      </c>
      <c r="N747" s="319">
        <f>IF(N736=-1,"-1",N734+N735+N736)</f>
        <v>4104</v>
      </c>
      <c r="O747" s="334" t="str">
        <f>IF(O736=-1,"-1",O734+O735+O736)</f>
        <v>-1</v>
      </c>
      <c r="P747" s="666" t="str">
        <f>IF(N736+N737+N738&lt;=0,"",IF(O736=-1,"",O747/N747*100-100))</f>
        <v/>
      </c>
      <c r="Q747" s="319">
        <f>IF(Q736=-1,"-1",Q734+Q735+Q736)</f>
        <v>14620</v>
      </c>
      <c r="R747" s="320" t="str">
        <f>IF(R736=-1,"-1",R734+R735+R736)</f>
        <v>-1</v>
      </c>
      <c r="S747" s="666" t="str">
        <f>IF(Q736+Q737+Q738&lt;=0,"",IF(R736=-1,"",R747/Q747*100-100))</f>
        <v/>
      </c>
      <c r="T747" s="319">
        <f>IF(T736=-1,"-1",T734+T735+T736)</f>
        <v>4052</v>
      </c>
      <c r="U747" s="334" t="str">
        <f>IF(U736=-1,"-1",U734+U735+U736)</f>
        <v>-1</v>
      </c>
      <c r="V747" s="666" t="str">
        <f>IF(T736+T737+T738&lt;=0,"",IF(U736=-1,"",U747/T747*100-100))</f>
        <v/>
      </c>
      <c r="X747" s="136"/>
      <c r="AA747" s="244"/>
      <c r="AB747" s="244"/>
    </row>
    <row r="748" spans="1:28" s="137" customFormat="1" ht="15.75" customHeight="1">
      <c r="A748" s="137" t="str">
        <f>F732&amp;"q2"</f>
        <v>LDZq2</v>
      </c>
      <c r="B748" s="146" t="str">
        <f>IF($F$1="de",headings!$C$32,IF($F$1="fr",headings!$B$32,headings!$A$32))</f>
        <v>Quarter 2</v>
      </c>
      <c r="C748" s="322">
        <f>IF(C739=-1,"-1",C737+C738+C739)</f>
        <v>95</v>
      </c>
      <c r="D748" s="323" t="str">
        <f>IF(D739=-1,"-1",D737+D738+D739)</f>
        <v>-1</v>
      </c>
      <c r="E748" s="667" t="str">
        <f>IF(C737+C738+C739&lt;=0,"",IF(D739=-1,"",D748/C748*100-100))</f>
        <v/>
      </c>
      <c r="F748" s="322">
        <f>IF(F739=-1,"-1",F737+F738+F739)</f>
        <v>23</v>
      </c>
      <c r="G748" s="335" t="str">
        <f>IF(G739=-1,"-1",G737+G738+G739)</f>
        <v>-1</v>
      </c>
      <c r="H748" s="667" t="str">
        <f>IF(F737+F738+F739&lt;=0,"",IF(G739=-1,"",G748/F748*100-100))</f>
        <v/>
      </c>
      <c r="I748" s="323" t="str">
        <f>IF(I739=-1,"-1",I737+I738+I739)</f>
        <v>-1</v>
      </c>
      <c r="J748" s="324" t="str">
        <f>IF(J739=-1,"-1",J737+J738+J739)</f>
        <v>-1</v>
      </c>
      <c r="K748" s="322">
        <f>IF(K739=-1,"-1",K737+K738+K739)</f>
        <v>15053</v>
      </c>
      <c r="L748" s="323" t="str">
        <f>IF(L739=-1,"-1",L737+L738+L739)</f>
        <v>-1</v>
      </c>
      <c r="M748" s="667" t="str">
        <f>IF(K737+K738+K739&lt;=0,"",IF(L739=-1,"",L748/K748*100-100))</f>
        <v/>
      </c>
      <c r="N748" s="322">
        <f>IF(N739=-1,"-1",N737+N738+N739)</f>
        <v>4168</v>
      </c>
      <c r="O748" s="335" t="str">
        <f>IF(O739=-1,"-1",O737+O738+O739)</f>
        <v>-1</v>
      </c>
      <c r="P748" s="667" t="str">
        <f>IF(N737+N738+N739&lt;=0,"",IF(O739=-1,"",O748/N748*100-100))</f>
        <v/>
      </c>
      <c r="Q748" s="322">
        <f>IF(Q739=-1,"-1",Q737+Q738+Q739)</f>
        <v>14840</v>
      </c>
      <c r="R748" s="323" t="str">
        <f>IF(R739=-1,"-1",R737+R738+R739)</f>
        <v>-1</v>
      </c>
      <c r="S748" s="667" t="str">
        <f>IF(Q737+Q738+Q739&lt;=0,"",IF(R739=-1,"",R748/Q748*100-100))</f>
        <v/>
      </c>
      <c r="T748" s="322">
        <f>IF(T739=-1,"-1",T737+T738+T739)</f>
        <v>4115</v>
      </c>
      <c r="U748" s="335" t="str">
        <f>IF(U739=-1,"-1",U737+U738+U739)</f>
        <v>-1</v>
      </c>
      <c r="V748" s="667" t="str">
        <f>IF(T737+T738+T739&lt;=0,"",IF(U739=-1,"",U748/T748*100-100))</f>
        <v/>
      </c>
      <c r="X748" s="138"/>
      <c r="AA748" s="244"/>
      <c r="AB748" s="244"/>
    </row>
    <row r="749" spans="1:28" s="137" customFormat="1" ht="15.75" customHeight="1">
      <c r="A749" s="137" t="str">
        <f>F732&amp;"q3"</f>
        <v>LDZq3</v>
      </c>
      <c r="B749" s="146" t="str">
        <f>IF($F$1="de",headings!$C$33,IF($F$1="fr",headings!$B$33,headings!$A$33))</f>
        <v>Quarter 3</v>
      </c>
      <c r="C749" s="322">
        <f>IF(C742=-1,"-1",C740+C741+C742)</f>
        <v>103</v>
      </c>
      <c r="D749" s="323" t="str">
        <f>IF(D742=-1,"-1",D740+D741+D742)</f>
        <v>-1</v>
      </c>
      <c r="E749" s="667" t="str">
        <f>IF(C740+C741+C742&lt;=0,"",IF(D742=-1,"",D749/C749*100-100))</f>
        <v/>
      </c>
      <c r="F749" s="322">
        <f>IF(F742=-1,"-1",F740+F741+F742)</f>
        <v>24</v>
      </c>
      <c r="G749" s="323" t="str">
        <f>IF(G742=-1,"-1",G740+G741+G742)</f>
        <v>-1</v>
      </c>
      <c r="H749" s="667" t="str">
        <f>IF(F740+F741+F742&lt;=0,"",IF(G742=-1,"",G749/F749*100-100))</f>
        <v/>
      </c>
      <c r="I749" s="323" t="str">
        <f>IF(I742=-1,"-1",I740+I741+I742)</f>
        <v>-1</v>
      </c>
      <c r="J749" s="324" t="str">
        <f>IF(J742=-1,"-1",J740+J741+J742)</f>
        <v>-1</v>
      </c>
      <c r="K749" s="322">
        <f>IF(K742=-1,"-1",K740+K741+K742)</f>
        <v>13302</v>
      </c>
      <c r="L749" s="323" t="str">
        <f>IF(L742=-1,"-1",L740+L741+L742)</f>
        <v>-1</v>
      </c>
      <c r="M749" s="667" t="str">
        <f>IF(K740+K741+K742&lt;=0,"",IF(L742=-1,"",L749/K749*100-100))</f>
        <v/>
      </c>
      <c r="N749" s="322">
        <f>IF(N742=-1,"-1",N740+N741+N742)</f>
        <v>3758</v>
      </c>
      <c r="O749" s="323" t="str">
        <f>IF(O742=-1,"-1",O740+O741+O742)</f>
        <v>-1</v>
      </c>
      <c r="P749" s="667" t="str">
        <f>IF(N740+N741+N742&lt;=0,"",IF(O742=-1,"",O749/N749*100-100))</f>
        <v/>
      </c>
      <c r="Q749" s="322">
        <f>IF(Q742=-1,"-1",Q740+Q741+Q742)</f>
        <v>12890</v>
      </c>
      <c r="R749" s="323" t="str">
        <f>IF(R742=-1,"-1",R740+R741+R742)</f>
        <v>-1</v>
      </c>
      <c r="S749" s="667" t="str">
        <f>IF(Q740+Q741+Q742&lt;=0,"",IF(R742=-1,"",R749/Q749*100-100))</f>
        <v/>
      </c>
      <c r="T749" s="322">
        <f>IF(T742=-1,"-1",T740+T741+T742)</f>
        <v>3652</v>
      </c>
      <c r="U749" s="323" t="str">
        <f>IF(U742=-1,"-1",U740+U741+U742)</f>
        <v>-1</v>
      </c>
      <c r="V749" s="667" t="str">
        <f>IF(T740+T741+T742&lt;=0,"",IF(U742=-1,"",U749/T749*100-100))</f>
        <v/>
      </c>
      <c r="X749" s="136"/>
      <c r="AA749" s="244"/>
      <c r="AB749" s="244"/>
    </row>
    <row r="750" spans="1:28" s="137" customFormat="1" ht="15.75" customHeight="1" thickBot="1">
      <c r="A750" s="137" t="str">
        <f>F732&amp;"q4"</f>
        <v>LDZq4</v>
      </c>
      <c r="B750" s="146" t="str">
        <f>IF($F$1="de",headings!$C$34,IF($F$1="fr",headings!$B$34,headings!$A$34))</f>
        <v>Quarter 4</v>
      </c>
      <c r="C750" s="325">
        <f>IF(C745=-1,"-1",C743+C744+C745)</f>
        <v>82</v>
      </c>
      <c r="D750" s="326" t="str">
        <f>IF(D745=-1,"-1",D743+D744+D745)</f>
        <v>-1</v>
      </c>
      <c r="E750" s="668" t="str">
        <f>IF(C743+C744+C745&lt;=0,"",IF(D745=-1,"",D750/C750*100-100))</f>
        <v/>
      </c>
      <c r="F750" s="325">
        <f>IF(F745=-1,"-1",F743+F744+F745)</f>
        <v>20</v>
      </c>
      <c r="G750" s="326" t="str">
        <f>IF(G745=-1,"-1",G743+G744+G745)</f>
        <v>-1</v>
      </c>
      <c r="H750" s="668" t="str">
        <f>IF(F743+F744+F745&lt;=0,"",IF(G745=-1,"",G750/F750*100-100))</f>
        <v/>
      </c>
      <c r="I750" s="326" t="str">
        <f>IF(I745=-1,"-1",I743+I744+I745)</f>
        <v>-1</v>
      </c>
      <c r="J750" s="327" t="str">
        <f>IF(J745=-1,"-1",J743+J744+J745)</f>
        <v>-1</v>
      </c>
      <c r="K750" s="325">
        <f>IF(K745=-1,"-1",K743+K744+K745)</f>
        <v>16197</v>
      </c>
      <c r="L750" s="326" t="str">
        <f>IF(L745=-1,"-1",L743+L744+L745)</f>
        <v>-1</v>
      </c>
      <c r="M750" s="668" t="str">
        <f>IF(K743+K744+K745&lt;=0,"",IF(L745=-1,"",L750/K750*100-100))</f>
        <v/>
      </c>
      <c r="N750" s="325">
        <f>IF(N745=-1,"-1",N743+N744+N745)</f>
        <v>4520</v>
      </c>
      <c r="O750" s="326" t="str">
        <f>IF(O745=-1,"-1",O743+O744+O745)</f>
        <v>-1</v>
      </c>
      <c r="P750" s="668" t="str">
        <f>IF(N743+N744+N745&lt;=0,"",IF(O745=-1,"",O750/N750*100-100))</f>
        <v/>
      </c>
      <c r="Q750" s="325">
        <f>IF(Q745=-1,"-1",Q743+Q744+Q745)</f>
        <v>15843</v>
      </c>
      <c r="R750" s="326" t="str">
        <f>IF(R745=-1,"-1",R743+R744+R745)</f>
        <v>-1</v>
      </c>
      <c r="S750" s="668" t="str">
        <f>IF(Q743+Q744+Q745&lt;=0,"",IF(R745=-1,"",R750/Q750*100-100))</f>
        <v/>
      </c>
      <c r="T750" s="325">
        <f>IF(T745=-1,"-1",T743+T744+T745)</f>
        <v>4435</v>
      </c>
      <c r="U750" s="326" t="str">
        <f>IF(U745=-1,"-1",U743+U744+U745)</f>
        <v>-1</v>
      </c>
      <c r="V750" s="668" t="str">
        <f>IF(T743+T744+T745&lt;=0,"",IF(U745=-1,"",U750/T750*100-100))</f>
        <v/>
      </c>
      <c r="X750" s="136"/>
      <c r="AA750" s="244"/>
      <c r="AB750" s="244"/>
    </row>
    <row r="751" spans="1:28" ht="14.4" thickTop="1" thickBot="1">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8" s="138" customFormat="1" ht="15.75" customHeight="1" thickTop="1" thickBot="1">
      <c r="A752" s="138" t="str">
        <f>F732&amp;"y"</f>
        <v>LDZy</v>
      </c>
      <c r="B752" s="152" t="str">
        <f>IF($F$1="de",headings!$C$35,IF($F$1="fr",headings!$B$35,headings!$A$35))</f>
        <v>Full year</v>
      </c>
      <c r="C752" s="328">
        <f>IF(C745=-1,"-1",SUM(C747:C750))</f>
        <v>334</v>
      </c>
      <c r="D752" s="414" t="str">
        <f>IF(D745=-1,"-1",SUM(D747:D750))</f>
        <v>-1</v>
      </c>
      <c r="E752" s="659" t="str">
        <f>IF(SUM(C734:C745)&lt;=0,"",IF(D745=-1,"",D752/C752*100-100))</f>
        <v/>
      </c>
      <c r="F752" s="328">
        <f>IF(F745=-1,"-1",SUM(F747:F750))</f>
        <v>80</v>
      </c>
      <c r="G752" s="414" t="str">
        <f>IF(G745=-1,"-1",SUM(G747:G750))</f>
        <v>-1</v>
      </c>
      <c r="H752" s="659" t="str">
        <f>IF(SUM(F734:F745)&lt;=0,"",IF(G745=-1,"",G752/F752*100-100))</f>
        <v/>
      </c>
      <c r="I752" s="329" t="str">
        <f>IF(I745=-1,"-1",SUM(I747:I750))</f>
        <v>-1</v>
      </c>
      <c r="J752" s="330" t="str">
        <f>IF(J745=-1,"-1",SUM(J747:J750))</f>
        <v>-1</v>
      </c>
      <c r="K752" s="328">
        <f>IF(K745=-1,"-1",SUM(K747:K750))</f>
        <v>59383</v>
      </c>
      <c r="L752" s="414" t="str">
        <f>IF(L745=-1,"-1",SUM(L747:L750))</f>
        <v>-1</v>
      </c>
      <c r="M752" s="659" t="str">
        <f>IF(SUM(K734:K745)&lt;=0,"",IF(L745=-1,"",L752/K752*100-100))</f>
        <v/>
      </c>
      <c r="N752" s="328">
        <f>IF(N745=-1,"-1",SUM(N747:N750))</f>
        <v>16550</v>
      </c>
      <c r="O752" s="414" t="str">
        <f>IF(O745=-1,"-1",SUM(O747:O750))</f>
        <v>-1</v>
      </c>
      <c r="P752" s="659" t="str">
        <f>IF(SUM(N734:N745)&lt;=0,"",IF(O745=-1,"",O752/N752*100-100))</f>
        <v/>
      </c>
      <c r="Q752" s="328">
        <f>IF(Q745=-1,"-1",SUM(Q747:Q750))</f>
        <v>58193</v>
      </c>
      <c r="R752" s="414" t="str">
        <f>IF(R745=-1,"-1",SUM(R747:R750))</f>
        <v>-1</v>
      </c>
      <c r="S752" s="659" t="str">
        <f>IF(SUM(Q734:Q745)&lt;=0,"",IF(R745=-1,"",R752/Q752*100-100))</f>
        <v/>
      </c>
      <c r="T752" s="328">
        <f>IF(T745=-1,"-1",SUM(T747:T750))</f>
        <v>16254</v>
      </c>
      <c r="U752" s="414" t="str">
        <f>IF(U745=-1,"-1",SUM(U747:U750))</f>
        <v>-1</v>
      </c>
      <c r="V752" s="659" t="str">
        <f>IF(SUM(T734:T745)&lt;=0,"",IF(U745=-1,"",U752/T752*100-100))</f>
        <v/>
      </c>
      <c r="X752" s="136"/>
    </row>
    <row r="753" spans="1:46" ht="13.8" thickTop="1">
      <c r="B753" s="147"/>
      <c r="C753" s="180"/>
      <c r="D753" s="180"/>
      <c r="E753" s="180"/>
      <c r="F753" s="180"/>
      <c r="G753" s="180"/>
      <c r="H753" s="180"/>
      <c r="I753" s="180"/>
      <c r="J753" s="180"/>
      <c r="K753" s="180"/>
      <c r="L753" s="180"/>
      <c r="M753" s="180"/>
      <c r="N753" s="180"/>
      <c r="O753" s="180"/>
      <c r="P753" s="180"/>
      <c r="Q753" s="180"/>
      <c r="R753" s="180"/>
      <c r="S753" s="180"/>
      <c r="T753" s="180"/>
      <c r="U753" s="149"/>
      <c r="V753" s="148"/>
    </row>
    <row r="754" spans="1:46">
      <c r="B754" s="147"/>
      <c r="C754" s="180"/>
      <c r="D754" s="180"/>
      <c r="E754" s="180"/>
      <c r="F754" s="180"/>
      <c r="G754" s="180"/>
      <c r="H754" s="180"/>
      <c r="I754" s="180"/>
      <c r="J754" s="180"/>
      <c r="K754" s="180"/>
      <c r="L754" s="180"/>
      <c r="M754" s="180"/>
      <c r="N754" s="180"/>
      <c r="O754" s="180"/>
      <c r="P754" s="180"/>
      <c r="Q754" s="180"/>
      <c r="R754" s="180"/>
      <c r="S754" s="180"/>
      <c r="T754" s="180"/>
      <c r="U754" s="149"/>
      <c r="V754" s="149"/>
    </row>
    <row r="755" spans="1:46">
      <c r="B755" s="152" t="str">
        <f>IF($F$1="de",headings!$C$37,IF($F$1="fr",headings!$B$37,headings!$A$37))</f>
        <v>Comments</v>
      </c>
      <c r="C755" s="1021"/>
      <c r="D755" s="1022"/>
      <c r="E755" s="1022"/>
      <c r="F755" s="1022"/>
      <c r="G755" s="1022"/>
      <c r="H755" s="1022"/>
      <c r="I755" s="1022"/>
      <c r="J755" s="1022"/>
      <c r="K755" s="1022"/>
      <c r="L755" s="1022"/>
      <c r="M755" s="1022"/>
      <c r="N755" s="1022"/>
      <c r="O755" s="1022"/>
      <c r="P755" s="1022"/>
      <c r="Q755" s="1022"/>
      <c r="R755" s="1022"/>
      <c r="S755" s="1022"/>
      <c r="T755" s="1023"/>
      <c r="U755" s="149"/>
      <c r="V755" s="147"/>
    </row>
    <row r="756" spans="1:46">
      <c r="B756" s="151"/>
      <c r="C756" s="1024"/>
      <c r="D756" s="1025"/>
      <c r="E756" s="1025"/>
      <c r="F756" s="1025"/>
      <c r="G756" s="1025"/>
      <c r="H756" s="1025"/>
      <c r="I756" s="1025"/>
      <c r="J756" s="1025"/>
      <c r="K756" s="1025"/>
      <c r="L756" s="1025"/>
      <c r="M756" s="1025"/>
      <c r="N756" s="1025"/>
      <c r="O756" s="1025"/>
      <c r="P756" s="1025"/>
      <c r="Q756" s="1025"/>
      <c r="R756" s="1025"/>
      <c r="S756" s="1025"/>
      <c r="T756" s="1026"/>
      <c r="U756" s="149"/>
      <c r="V756" s="148"/>
    </row>
    <row r="757" spans="1:46">
      <c r="B757" s="151"/>
      <c r="C757" s="1024"/>
      <c r="D757" s="1025"/>
      <c r="E757" s="1025"/>
      <c r="F757" s="1025"/>
      <c r="G757" s="1025"/>
      <c r="H757" s="1025"/>
      <c r="I757" s="1025"/>
      <c r="J757" s="1025"/>
      <c r="K757" s="1025"/>
      <c r="L757" s="1025"/>
      <c r="M757" s="1025"/>
      <c r="N757" s="1025"/>
      <c r="O757" s="1025"/>
      <c r="P757" s="1025"/>
      <c r="Q757" s="1025"/>
      <c r="R757" s="1025"/>
      <c r="S757" s="1025"/>
      <c r="T757" s="1026"/>
      <c r="U757" s="149"/>
      <c r="V757" s="149"/>
      <c r="X757" s="141"/>
    </row>
    <row r="758" spans="1:46">
      <c r="B758" s="151"/>
      <c r="C758" s="1027"/>
      <c r="D758" s="1028"/>
      <c r="E758" s="1028"/>
      <c r="F758" s="1028"/>
      <c r="G758" s="1028"/>
      <c r="H758" s="1028"/>
      <c r="I758" s="1028"/>
      <c r="J758" s="1028"/>
      <c r="K758" s="1028"/>
      <c r="L758" s="1028"/>
      <c r="M758" s="1028"/>
      <c r="N758" s="1028"/>
      <c r="O758" s="1028"/>
      <c r="P758" s="1028"/>
      <c r="Q758" s="1028"/>
      <c r="R758" s="1028"/>
      <c r="S758" s="1028"/>
      <c r="T758" s="1029"/>
      <c r="U758" s="149"/>
      <c r="V758" s="147"/>
      <c r="X758" s="131"/>
    </row>
    <row r="759" spans="1:46">
      <c r="B759" s="151"/>
      <c r="C759" s="180"/>
      <c r="D759" s="180"/>
      <c r="E759" s="180"/>
      <c r="F759" s="180"/>
      <c r="G759" s="180"/>
      <c r="H759" s="180"/>
      <c r="I759" s="180"/>
      <c r="J759" s="180"/>
      <c r="K759" s="180"/>
      <c r="L759" s="180"/>
      <c r="M759" s="180"/>
      <c r="N759" s="180"/>
      <c r="O759" s="180"/>
      <c r="P759" s="180"/>
      <c r="Q759" s="180"/>
      <c r="R759" s="180"/>
      <c r="S759" s="180"/>
      <c r="T759" s="180"/>
      <c r="U759" s="149"/>
      <c r="V759" s="148"/>
    </row>
    <row r="760" spans="1:46">
      <c r="A760" s="142"/>
      <c r="B760" s="143"/>
      <c r="C760" s="181"/>
      <c r="D760" s="181"/>
      <c r="E760" s="181"/>
      <c r="F760" s="181"/>
      <c r="G760" s="181"/>
      <c r="H760" s="181"/>
      <c r="I760" s="181"/>
      <c r="J760" s="181"/>
      <c r="K760" s="181"/>
      <c r="L760" s="181"/>
      <c r="M760" s="181"/>
      <c r="N760" s="181"/>
      <c r="O760" s="181"/>
      <c r="P760" s="181"/>
      <c r="Q760" s="181"/>
      <c r="R760" s="181"/>
      <c r="S760" s="181"/>
      <c r="T760" s="181"/>
      <c r="U760" s="142"/>
      <c r="V760" s="149"/>
    </row>
    <row r="761" spans="1:46" s="141" customFormat="1" ht="6.75" customHeight="1">
      <c r="B761" s="146"/>
      <c r="C761" s="154"/>
      <c r="D761" s="154"/>
      <c r="E761" s="155"/>
      <c r="F761" s="154"/>
      <c r="G761" s="154"/>
      <c r="H761" s="155"/>
      <c r="I761" s="154"/>
      <c r="J761" s="154"/>
      <c r="K761" s="155"/>
      <c r="L761" s="154"/>
      <c r="M761" s="154"/>
      <c r="N761" s="155"/>
      <c r="O761" s="154"/>
      <c r="P761" s="154"/>
      <c r="Q761" s="155"/>
      <c r="R761" s="154"/>
      <c r="S761" s="154"/>
      <c r="T761" s="155"/>
      <c r="U761" s="147"/>
      <c r="V761" s="147"/>
      <c r="W761" s="136"/>
      <c r="X761" s="136"/>
      <c r="Y761" s="136"/>
      <c r="AA761" s="239"/>
      <c r="AB761" s="239"/>
    </row>
    <row r="762" spans="1:46" s="131" customFormat="1" ht="17.399999999999999">
      <c r="B762" s="150" t="str">
        <f>IF($F$1="de",headings!$C$3,IF($F$1="fr",headings!$B$3,headings!$A$3))</f>
        <v>Railway Operator:</v>
      </c>
      <c r="C762" s="156"/>
      <c r="D762" s="156"/>
      <c r="E762" s="156"/>
      <c r="F762" s="1134" t="s">
        <v>51</v>
      </c>
      <c r="G762" s="1134"/>
      <c r="H762" s="1134"/>
      <c r="I762" s="1134"/>
      <c r="J762" s="1134"/>
      <c r="K762" s="157"/>
      <c r="L762" s="157"/>
      <c r="M762" s="157"/>
      <c r="N762" s="157"/>
      <c r="O762" s="157"/>
      <c r="P762" s="157"/>
      <c r="Q762" s="157"/>
      <c r="R762" s="157"/>
      <c r="S762" s="157"/>
      <c r="T762" s="157"/>
      <c r="U762" s="157"/>
      <c r="V762" s="157"/>
      <c r="W762" s="136"/>
      <c r="X762" s="136"/>
      <c r="Y762" s="136"/>
      <c r="AA762" s="243"/>
      <c r="AB762" s="243"/>
    </row>
    <row r="763" spans="1:46" ht="6.75" customHeight="1">
      <c r="B763" s="146"/>
      <c r="C763" s="157"/>
      <c r="D763" s="157"/>
      <c r="E763" s="159"/>
      <c r="F763" s="157"/>
      <c r="G763" s="157"/>
      <c r="H763" s="157"/>
      <c r="I763" s="157"/>
      <c r="J763" s="157"/>
      <c r="K763" s="157"/>
      <c r="L763" s="157"/>
      <c r="M763" s="157"/>
      <c r="N763" s="157"/>
      <c r="O763" s="157"/>
      <c r="P763" s="157"/>
      <c r="Q763" s="157"/>
      <c r="R763" s="157"/>
      <c r="S763" s="157"/>
      <c r="T763" s="160"/>
      <c r="U763" s="149"/>
      <c r="V763" s="149"/>
    </row>
    <row r="764" spans="1:46" ht="15.75" customHeight="1">
      <c r="A764" s="136" t="str">
        <f>F762&amp;"m01"</f>
        <v>LGm01</v>
      </c>
      <c r="B764" s="146" t="str">
        <f>IF($F$1="de",headings!$C$6,IF($F$1="fr",headings!$B$6,headings!$A$6))</f>
        <v>January</v>
      </c>
      <c r="C764" s="853">
        <v>342</v>
      </c>
      <c r="D764" s="854">
        <v>345</v>
      </c>
      <c r="E764" s="781">
        <f t="shared" ref="E764:E769" si="119">IF(C764&lt;0.001,"",IF(D764=-1,"",D764/C764*100-100))</f>
        <v>0.87719298245613686</v>
      </c>
      <c r="F764" s="856">
        <v>25</v>
      </c>
      <c r="G764" s="854">
        <v>26</v>
      </c>
      <c r="H764" s="775">
        <f t="shared" ref="H764:H769" si="120">IF(F764&lt;0.001,"",IF(G764=-1,"",G764/F764*100-100))</f>
        <v>4</v>
      </c>
      <c r="I764" s="765">
        <v>-1</v>
      </c>
      <c r="J764" s="756">
        <v>-1</v>
      </c>
      <c r="K764" s="856">
        <v>4390</v>
      </c>
      <c r="L764" s="854">
        <v>3755</v>
      </c>
      <c r="M764" s="781">
        <f t="shared" ref="M764:M769" si="121">IF(K764&lt;0.001,"",IF(L764=-1,"",L764/K764*100-100))</f>
        <v>-14.464692482915723</v>
      </c>
      <c r="N764" s="856">
        <v>1259</v>
      </c>
      <c r="O764" s="854">
        <v>1064</v>
      </c>
      <c r="P764" s="781">
        <f t="shared" ref="P764:P769" si="122">IF(N764&lt;0.001,"",IF(O764=-1,"",O764/N764*100-100))</f>
        <v>-15.488482922954731</v>
      </c>
      <c r="Q764" s="853">
        <v>3145</v>
      </c>
      <c r="R764" s="854">
        <v>2703</v>
      </c>
      <c r="S764" s="781">
        <f t="shared" ref="S764:S769" si="123">IF(Q764&lt;0.001,"",IF(R764=-1,"",R764/Q764*100-100))</f>
        <v>-14.054054054054049</v>
      </c>
      <c r="T764" s="856">
        <v>953</v>
      </c>
      <c r="U764" s="854">
        <v>805</v>
      </c>
      <c r="V764" s="781">
        <f t="shared" ref="V764:V769" si="124">IF(T764&lt;0.001,"",IF(U764=-1,"",U764/T764*100-100))</f>
        <v>-15.529905561385107</v>
      </c>
    </row>
    <row r="765" spans="1:46" ht="15.75" customHeight="1">
      <c r="A765" s="136" t="str">
        <f>F762&amp;"m02"</f>
        <v>LGm02</v>
      </c>
      <c r="B765" s="146" t="str">
        <f>IF($F$1="de",headings!$C$7,IF($F$1="fr",headings!$B$7,headings!$A$7))</f>
        <v>February</v>
      </c>
      <c r="C765" s="855">
        <v>302</v>
      </c>
      <c r="D765" s="613">
        <v>334</v>
      </c>
      <c r="E765" s="782">
        <f t="shared" si="119"/>
        <v>10.596026490066237</v>
      </c>
      <c r="F765" s="857">
        <v>22</v>
      </c>
      <c r="G765" s="613">
        <v>25</v>
      </c>
      <c r="H765" s="776">
        <f t="shared" si="120"/>
        <v>13.63636363636364</v>
      </c>
      <c r="I765" s="766">
        <v>-1</v>
      </c>
      <c r="J765" s="473">
        <v>-1</v>
      </c>
      <c r="K765" s="857">
        <v>4118</v>
      </c>
      <c r="L765" s="613">
        <v>3770</v>
      </c>
      <c r="M765" s="782">
        <f t="shared" si="121"/>
        <v>-8.4507042253521121</v>
      </c>
      <c r="N765" s="857">
        <v>1187</v>
      </c>
      <c r="O765" s="613">
        <v>1082</v>
      </c>
      <c r="P765" s="782">
        <f t="shared" si="122"/>
        <v>-8.845829823083406</v>
      </c>
      <c r="Q765" s="855">
        <v>3070</v>
      </c>
      <c r="R765" s="613">
        <v>2871</v>
      </c>
      <c r="S765" s="782">
        <f t="shared" si="123"/>
        <v>-6.4820846905537479</v>
      </c>
      <c r="T765" s="857">
        <v>926</v>
      </c>
      <c r="U765" s="613">
        <v>859</v>
      </c>
      <c r="V765" s="782">
        <f t="shared" si="124"/>
        <v>-7.2354211663066934</v>
      </c>
      <c r="Y765" s="670"/>
      <c r="Z765" s="851"/>
      <c r="AA765" s="849"/>
      <c r="AB765" s="850"/>
      <c r="AC765" s="851"/>
      <c r="AD765" s="849"/>
      <c r="AE765" s="850"/>
      <c r="AF765" s="849"/>
      <c r="AG765" s="849"/>
      <c r="AH765" s="281"/>
      <c r="AI765" s="849"/>
      <c r="AJ765" s="850"/>
      <c r="AK765" s="281"/>
      <c r="AL765" s="849"/>
      <c r="AM765" s="850"/>
      <c r="AN765" s="281"/>
      <c r="AO765" s="849"/>
      <c r="AP765" s="850"/>
      <c r="AQ765" s="281"/>
      <c r="AR765" s="849"/>
      <c r="AS765" s="850"/>
      <c r="AT765" s="670"/>
    </row>
    <row r="766" spans="1:46" ht="15.75" customHeight="1">
      <c r="A766" s="136" t="str">
        <f>F762&amp;"m03"</f>
        <v>LGm03</v>
      </c>
      <c r="B766" s="146" t="str">
        <f>IF($F$1="de",headings!$C$8,IF($F$1="fr",headings!$B$8,headings!$A$8))</f>
        <v>March</v>
      </c>
      <c r="C766" s="855">
        <v>345</v>
      </c>
      <c r="D766" s="472">
        <v>364</v>
      </c>
      <c r="E766" s="782">
        <f t="shared" si="119"/>
        <v>5.5072463768115938</v>
      </c>
      <c r="F766" s="857">
        <v>26</v>
      </c>
      <c r="G766" s="472">
        <v>28</v>
      </c>
      <c r="H766" s="776">
        <f t="shared" si="120"/>
        <v>7.6923076923076934</v>
      </c>
      <c r="I766" s="766">
        <v>-1</v>
      </c>
      <c r="J766" s="473">
        <v>-1</v>
      </c>
      <c r="K766" s="857">
        <v>4541</v>
      </c>
      <c r="L766" s="472">
        <v>4024</v>
      </c>
      <c r="M766" s="782">
        <f t="shared" si="121"/>
        <v>-11.385157454305215</v>
      </c>
      <c r="N766" s="857">
        <v>1319</v>
      </c>
      <c r="O766" s="472">
        <v>1178</v>
      </c>
      <c r="P766" s="782">
        <f t="shared" si="122"/>
        <v>-10.68991660348749</v>
      </c>
      <c r="Q766" s="855">
        <v>3545</v>
      </c>
      <c r="R766" s="472">
        <v>2976</v>
      </c>
      <c r="S766" s="782">
        <f t="shared" si="123"/>
        <v>-16.050775740479551</v>
      </c>
      <c r="T766" s="857">
        <v>1071</v>
      </c>
      <c r="U766" s="472">
        <v>921</v>
      </c>
      <c r="V766" s="782">
        <f t="shared" si="124"/>
        <v>-14.005602240896351</v>
      </c>
      <c r="Y766" s="670"/>
      <c r="Z766" s="852"/>
      <c r="AA766" s="849"/>
      <c r="AB766" s="850"/>
      <c r="AC766" s="470"/>
      <c r="AD766" s="849"/>
      <c r="AE766" s="850"/>
      <c r="AF766" s="849"/>
      <c r="AG766" s="849"/>
      <c r="AH766" s="470"/>
      <c r="AI766" s="849"/>
      <c r="AJ766" s="850"/>
      <c r="AK766" s="470"/>
      <c r="AL766" s="849"/>
      <c r="AM766" s="850"/>
      <c r="AN766" s="470"/>
      <c r="AO766" s="849"/>
      <c r="AP766" s="850"/>
      <c r="AQ766" s="470"/>
      <c r="AR766" s="849"/>
      <c r="AS766" s="850"/>
      <c r="AT766" s="670"/>
    </row>
    <row r="767" spans="1:46" ht="15.75" customHeight="1">
      <c r="A767" s="136" t="str">
        <f>F762&amp;"m04"</f>
        <v>LGm04</v>
      </c>
      <c r="B767" s="146" t="str">
        <f>IF($F$1="de",headings!$C$9,IF($F$1="fr",headings!$B$9,headings!$A$9))</f>
        <v>April</v>
      </c>
      <c r="C767" s="853">
        <v>361</v>
      </c>
      <c r="D767" s="768">
        <v>383</v>
      </c>
      <c r="E767" s="781">
        <f t="shared" si="119"/>
        <v>6.0941828254847792</v>
      </c>
      <c r="F767" s="856">
        <v>29</v>
      </c>
      <c r="G767" s="768">
        <v>31</v>
      </c>
      <c r="H767" s="775">
        <f t="shared" si="120"/>
        <v>6.8965517241379217</v>
      </c>
      <c r="I767" s="765">
        <v>-1</v>
      </c>
      <c r="J767" s="756">
        <v>-1</v>
      </c>
      <c r="K767" s="856">
        <v>4295</v>
      </c>
      <c r="L767" s="854">
        <v>4217</v>
      </c>
      <c r="M767" s="781">
        <f t="shared" si="121"/>
        <v>-1.816065192083812</v>
      </c>
      <c r="N767" s="856">
        <v>1264</v>
      </c>
      <c r="O767" s="854">
        <v>1225</v>
      </c>
      <c r="P767" s="781">
        <f t="shared" si="122"/>
        <v>-3.0854430379746844</v>
      </c>
      <c r="Q767" s="853">
        <v>3275</v>
      </c>
      <c r="R767" s="756">
        <v>3172</v>
      </c>
      <c r="S767" s="757">
        <f t="shared" si="123"/>
        <v>-3.1450381679389352</v>
      </c>
      <c r="T767" s="856">
        <v>1014</v>
      </c>
      <c r="U767" s="756">
        <v>975</v>
      </c>
      <c r="V767" s="757">
        <f t="shared" si="124"/>
        <v>-3.8461538461538396</v>
      </c>
      <c r="Y767" s="670"/>
      <c r="Z767" s="670"/>
      <c r="AA767" s="797"/>
      <c r="AB767" s="797"/>
      <c r="AC767" s="670"/>
      <c r="AD767" s="670"/>
      <c r="AE767" s="670"/>
      <c r="AF767" s="670"/>
      <c r="AG767" s="670"/>
      <c r="AH767" s="670"/>
      <c r="AI767" s="670"/>
      <c r="AJ767" s="670"/>
      <c r="AK767" s="670"/>
      <c r="AL767" s="670"/>
      <c r="AM767" s="670"/>
      <c r="AN767" s="670"/>
      <c r="AO767" s="670"/>
      <c r="AP767" s="670"/>
      <c r="AQ767" s="670"/>
      <c r="AR767" s="670"/>
      <c r="AS767" s="670"/>
      <c r="AT767" s="670"/>
    </row>
    <row r="768" spans="1:46" ht="15.75" customHeight="1">
      <c r="A768" s="136" t="str">
        <f>F762&amp;"m05"</f>
        <v>LGm05</v>
      </c>
      <c r="B768" s="146" t="str">
        <f>IF($F$1="de",headings!$C$10,IF($F$1="fr",headings!$B$10,headings!$A$10))</f>
        <v>May</v>
      </c>
      <c r="C768" s="855">
        <v>403</v>
      </c>
      <c r="D768" s="472">
        <v>425</v>
      </c>
      <c r="E768" s="782">
        <f t="shared" si="119"/>
        <v>5.4590570719603022</v>
      </c>
      <c r="F768" s="857">
        <v>34</v>
      </c>
      <c r="G768" s="472">
        <v>37</v>
      </c>
      <c r="H768" s="776">
        <f t="shared" si="120"/>
        <v>8.8235294117646959</v>
      </c>
      <c r="I768" s="766">
        <v>-1</v>
      </c>
      <c r="J768" s="473">
        <v>-1</v>
      </c>
      <c r="K768" s="857">
        <v>4461</v>
      </c>
      <c r="L768" s="472">
        <v>3748</v>
      </c>
      <c r="M768" s="782">
        <f t="shared" si="121"/>
        <v>-15.982963461107374</v>
      </c>
      <c r="N768" s="857">
        <v>1287</v>
      </c>
      <c r="O768" s="473">
        <v>1173</v>
      </c>
      <c r="P768" s="712">
        <f t="shared" si="122"/>
        <v>-8.8578088578088625</v>
      </c>
      <c r="Q768" s="855">
        <v>3142</v>
      </c>
      <c r="R768" s="473">
        <v>3091</v>
      </c>
      <c r="S768" s="759">
        <f t="shared" si="123"/>
        <v>-1.6231699554423926</v>
      </c>
      <c r="T768" s="857">
        <v>970</v>
      </c>
      <c r="U768" s="473">
        <v>1012</v>
      </c>
      <c r="V768" s="759">
        <f t="shared" si="124"/>
        <v>4.3298969072165079</v>
      </c>
    </row>
    <row r="769" spans="1:28" ht="15.75" customHeight="1">
      <c r="A769" s="136" t="str">
        <f>F762&amp;"m06"</f>
        <v>LGm06</v>
      </c>
      <c r="B769" s="146" t="str">
        <f>IF($F$1="de",headings!$C$11,IF($F$1="fr",headings!$B$11,headings!$A$11))</f>
        <v>June</v>
      </c>
      <c r="C769" s="855">
        <v>449</v>
      </c>
      <c r="D769" s="472">
        <v>457</v>
      </c>
      <c r="E769" s="782">
        <f t="shared" si="119"/>
        <v>1.7817371937639166</v>
      </c>
      <c r="F769" s="857">
        <v>44</v>
      </c>
      <c r="G769" s="472">
        <v>46</v>
      </c>
      <c r="H769" s="776">
        <f t="shared" si="120"/>
        <v>4.5454545454545467</v>
      </c>
      <c r="I769" s="766">
        <v>-1</v>
      </c>
      <c r="J769" s="473">
        <v>-1</v>
      </c>
      <c r="K769" s="857">
        <v>4433</v>
      </c>
      <c r="L769" s="472">
        <v>4017</v>
      </c>
      <c r="M769" s="782">
        <f t="shared" si="121"/>
        <v>-9.3841642228739062</v>
      </c>
      <c r="N769" s="857">
        <v>1269</v>
      </c>
      <c r="O769" s="473">
        <v>1201</v>
      </c>
      <c r="P769" s="712">
        <f t="shared" si="122"/>
        <v>-5.358550039401095</v>
      </c>
      <c r="Q769" s="855">
        <v>3045</v>
      </c>
      <c r="R769" s="473">
        <v>2901</v>
      </c>
      <c r="S769" s="759">
        <f t="shared" si="123"/>
        <v>-4.7290640394088683</v>
      </c>
      <c r="T769" s="857">
        <v>934</v>
      </c>
      <c r="U769" s="473">
        <v>928</v>
      </c>
      <c r="V769" s="759">
        <f t="shared" si="124"/>
        <v>-0.64239828693790457</v>
      </c>
    </row>
    <row r="770" spans="1:28" ht="15.75" customHeight="1">
      <c r="A770" s="136" t="str">
        <f>F762&amp;"m07"</f>
        <v>LGm07</v>
      </c>
      <c r="B770" s="146" t="str">
        <f>IF($F$1="de",headings!$C$12,IF($F$1="fr",headings!$B$12,headings!$A$12))</f>
        <v>July</v>
      </c>
      <c r="C770" s="473">
        <v>-1</v>
      </c>
      <c r="D770" s="473">
        <v>-1</v>
      </c>
      <c r="E770" s="473">
        <v>-1</v>
      </c>
      <c r="F770" s="473">
        <v>-1</v>
      </c>
      <c r="G770" s="473">
        <v>-1</v>
      </c>
      <c r="H770" s="473">
        <v>-1</v>
      </c>
      <c r="I770" s="473">
        <v>-1</v>
      </c>
      <c r="J770" s="473">
        <v>-1</v>
      </c>
      <c r="K770" s="473">
        <v>-1</v>
      </c>
      <c r="L770" s="473">
        <v>-1</v>
      </c>
      <c r="M770" s="473">
        <v>-1</v>
      </c>
      <c r="N770" s="473">
        <v>-1</v>
      </c>
      <c r="O770" s="473">
        <v>-1</v>
      </c>
      <c r="P770" s="473">
        <v>-1</v>
      </c>
      <c r="Q770" s="473">
        <v>-1</v>
      </c>
      <c r="R770" s="473">
        <v>-1</v>
      </c>
      <c r="S770" s="473">
        <v>-1</v>
      </c>
      <c r="T770" s="473">
        <v>-1</v>
      </c>
      <c r="U770" s="473">
        <v>-1</v>
      </c>
      <c r="V770" s="473">
        <v>-1</v>
      </c>
    </row>
    <row r="771" spans="1:28" ht="15.75" customHeight="1">
      <c r="A771" s="136" t="str">
        <f>F762&amp;"m08"</f>
        <v>LGm08</v>
      </c>
      <c r="B771" s="146" t="str">
        <f>IF($F$1="de",headings!$C$13,IF($F$1="fr",headings!$B$13,headings!$A$13))</f>
        <v>August</v>
      </c>
      <c r="C771" s="855">
        <v>432</v>
      </c>
      <c r="D771" s="472">
        <v>-1</v>
      </c>
      <c r="E771" s="782" t="str">
        <f>IF(C771&lt;0.001,"",IF(D771=-1,"",D771/C771*100-100))</f>
        <v/>
      </c>
      <c r="F771" s="857">
        <v>38</v>
      </c>
      <c r="G771" s="472">
        <v>-1</v>
      </c>
      <c r="H771" s="776" t="str">
        <f>IF(F771&lt;0.001,"",IF(G771=-1,"",G771/F771*100-100))</f>
        <v/>
      </c>
      <c r="I771" s="766">
        <v>-1</v>
      </c>
      <c r="J771" s="473">
        <v>-1</v>
      </c>
      <c r="K771" s="857">
        <v>4540</v>
      </c>
      <c r="L771" s="472">
        <v>-1</v>
      </c>
      <c r="M771" s="782" t="str">
        <f>IF(K771&lt;0.001,"",IF(L771=-1,"",L771/K771*100-100))</f>
        <v/>
      </c>
      <c r="N771" s="857">
        <v>1297</v>
      </c>
      <c r="O771" s="473">
        <v>-1</v>
      </c>
      <c r="P771" s="712" t="str">
        <f>IF(N771&lt;0.001,"",IF(O771=-1,"",O771/N771*100-100))</f>
        <v/>
      </c>
      <c r="Q771" s="855">
        <v>3067</v>
      </c>
      <c r="R771" s="473">
        <v>-1</v>
      </c>
      <c r="S771" s="759" t="str">
        <f>IF(Q771&lt;0.001,"",IF(R771=-1,"",R771/Q771*100-100))</f>
        <v/>
      </c>
      <c r="T771" s="857">
        <v>942</v>
      </c>
      <c r="U771" s="473">
        <v>-1</v>
      </c>
      <c r="V771" s="759" t="str">
        <f>IF(T771&lt;0.001,"",IF(U771=-1,"",U771/T771*100-100))</f>
        <v/>
      </c>
    </row>
    <row r="772" spans="1:28" ht="15.75" customHeight="1">
      <c r="A772" s="136" t="str">
        <f>F762&amp;"m09"</f>
        <v>LGm09</v>
      </c>
      <c r="B772" s="146" t="str">
        <f>IF($F$1="de",headings!$C$14,IF($F$1="fr",headings!$B$14,headings!$A$14))</f>
        <v>September</v>
      </c>
      <c r="C772" s="858">
        <v>411</v>
      </c>
      <c r="D772" s="769">
        <v>-1</v>
      </c>
      <c r="E772" s="783" t="str">
        <f>IF(C772&lt;0.001,"",IF(D772=-1,"",D772/C772*100-100))</f>
        <v/>
      </c>
      <c r="F772" s="859">
        <v>30</v>
      </c>
      <c r="G772" s="769">
        <v>-1</v>
      </c>
      <c r="H772" s="777" t="str">
        <f>IF(F772&lt;0.001,"",IF(G772=-1,"",G772/F772*100-100))</f>
        <v/>
      </c>
      <c r="I772" s="767">
        <v>-1</v>
      </c>
      <c r="J772" s="761">
        <v>-1</v>
      </c>
      <c r="K772" s="859">
        <v>4367</v>
      </c>
      <c r="L772" s="769">
        <v>-1</v>
      </c>
      <c r="M772" s="783" t="str">
        <f>IF(K772&lt;0.001,"",IF(L772=-1,"",L772/K772*100-100))</f>
        <v/>
      </c>
      <c r="N772" s="859">
        <v>1226</v>
      </c>
      <c r="O772" s="761">
        <v>-1</v>
      </c>
      <c r="P772" s="719" t="str">
        <f>IF(N772&lt;0.001,"",IF(O772=-1,"",O772/N772*100-100))</f>
        <v/>
      </c>
      <c r="Q772" s="858">
        <v>2762</v>
      </c>
      <c r="R772" s="761">
        <v>-1</v>
      </c>
      <c r="S772" s="762" t="str">
        <f>IF(Q772&lt;0.001,"",IF(R772=-1,"",R772/Q772*100-100))</f>
        <v/>
      </c>
      <c r="T772" s="859">
        <v>843</v>
      </c>
      <c r="U772" s="761">
        <v>-1</v>
      </c>
      <c r="V772" s="762" t="str">
        <f>IF(T772&lt;0.001,"",IF(U772=-1,"",U772/T772*100-100))</f>
        <v/>
      </c>
    </row>
    <row r="773" spans="1:28" ht="15.75" customHeight="1">
      <c r="A773" s="136" t="str">
        <f>F762&amp;"m10"</f>
        <v>LGm10</v>
      </c>
      <c r="B773" s="146" t="str">
        <f>IF($F$1="de",headings!$C$15,IF($F$1="fr",headings!$B$15,headings!$A$15))</f>
        <v>October</v>
      </c>
      <c r="C773" s="766">
        <v>384</v>
      </c>
      <c r="D773" s="472">
        <v>-1</v>
      </c>
      <c r="E773" s="782" t="str">
        <f>IF(C773&lt;0.001,"",IF(D773=-1,"",D773/C773*100-100))</f>
        <v/>
      </c>
      <c r="F773" s="472">
        <v>30</v>
      </c>
      <c r="G773" s="472">
        <v>-1</v>
      </c>
      <c r="H773" s="776" t="str">
        <f>IF(F773&lt;0.001,"",IF(G773=-1,"",G773/F773*100-100))</f>
        <v/>
      </c>
      <c r="I773" s="766">
        <v>-1</v>
      </c>
      <c r="J773" s="473">
        <v>-1</v>
      </c>
      <c r="K773" s="472">
        <v>4319</v>
      </c>
      <c r="L773" s="472">
        <v>-1</v>
      </c>
      <c r="M773" s="782" t="str">
        <f>IF(K773&lt;0.001,"",IF(L773=-1,"",L773/K773*100-100))</f>
        <v/>
      </c>
      <c r="N773" s="472">
        <v>1260</v>
      </c>
      <c r="O773" s="473">
        <v>-1</v>
      </c>
      <c r="P773" s="712" t="str">
        <f>IF(N773&lt;0.001,"",IF(O773=-1,"",O773/N773*100-100))</f>
        <v/>
      </c>
      <c r="Q773" s="766">
        <v>3037</v>
      </c>
      <c r="R773" s="473">
        <v>-1</v>
      </c>
      <c r="S773" s="759" t="str">
        <f>IF(Q773&lt;0.001,"",IF(R773=-1,"",R773/Q773*100-100))</f>
        <v/>
      </c>
      <c r="T773" s="472">
        <v>955</v>
      </c>
      <c r="U773" s="473">
        <v>-1</v>
      </c>
      <c r="V773" s="759" t="str">
        <f>IF(T773&lt;0.001,"",IF(U773=-1,"",U773/T773*100-100))</f>
        <v/>
      </c>
      <c r="X773" s="137"/>
    </row>
    <row r="774" spans="1:28" ht="15.75" customHeight="1">
      <c r="A774" s="136" t="str">
        <f>F762&amp;"m11"</f>
        <v>LGm11</v>
      </c>
      <c r="B774" s="146" t="str">
        <f>IF($F$1="de",headings!$C$16,IF($F$1="fr",headings!$B$16,headings!$A$16))</f>
        <v>November</v>
      </c>
      <c r="C774" s="766">
        <v>401</v>
      </c>
      <c r="D774" s="472">
        <v>-1</v>
      </c>
      <c r="E774" s="782" t="str">
        <f>IF(C774&lt;0.001,"",IF(D774=-1,"",D774/C774*100-100))</f>
        <v/>
      </c>
      <c r="F774" s="472">
        <v>32</v>
      </c>
      <c r="G774" s="472">
        <v>-1</v>
      </c>
      <c r="H774" s="776" t="str">
        <f>IF(F774&lt;0.001,"",IF(G774=-1,"",G774/F774*100-100))</f>
        <v/>
      </c>
      <c r="I774" s="766">
        <v>-1</v>
      </c>
      <c r="J774" s="473">
        <v>-1</v>
      </c>
      <c r="K774" s="472">
        <v>4175</v>
      </c>
      <c r="L774" s="472">
        <v>-1</v>
      </c>
      <c r="M774" s="782" t="str">
        <f>IF(K774&lt;0.001,"",IF(L774=-1,"",L774/K774*100-100))</f>
        <v/>
      </c>
      <c r="N774" s="472">
        <v>1204</v>
      </c>
      <c r="O774" s="473">
        <v>-1</v>
      </c>
      <c r="P774" s="712" t="str">
        <f>IF(N774&lt;0.001,"",IF(O774=-1,"",O774/N774*100-100))</f>
        <v/>
      </c>
      <c r="Q774" s="766">
        <v>2860</v>
      </c>
      <c r="R774" s="473">
        <v>-1</v>
      </c>
      <c r="S774" s="759" t="str">
        <f>IF(Q774&lt;0.001,"",IF(R774=-1,"",R774/Q774*100-100))</f>
        <v/>
      </c>
      <c r="T774" s="472">
        <v>896</v>
      </c>
      <c r="U774" s="473">
        <v>-1</v>
      </c>
      <c r="V774" s="759" t="str">
        <f>IF(T774&lt;0.001,"",IF(U774=-1,"",U774/T774*100-100))</f>
        <v/>
      </c>
      <c r="X774" s="137"/>
    </row>
    <row r="775" spans="1:28" ht="15.75" customHeight="1">
      <c r="A775" s="136" t="str">
        <f>F762&amp;"m12"</f>
        <v>LGm12</v>
      </c>
      <c r="B775" s="146" t="str">
        <f>IF($F$1="de",headings!$C$17,IF($F$1="fr",headings!$B$17,headings!$A$17))</f>
        <v>December</v>
      </c>
      <c r="C775" s="767">
        <v>369</v>
      </c>
      <c r="D775" s="769">
        <v>-1</v>
      </c>
      <c r="E775" s="783" t="str">
        <f>IF(C775&lt;0.001,"",IF(D775=-1,"",D775/C775*100-100))</f>
        <v/>
      </c>
      <c r="F775" s="769">
        <v>31</v>
      </c>
      <c r="G775" s="769">
        <v>-1</v>
      </c>
      <c r="H775" s="777" t="str">
        <f>IF(F775&lt;0.001,"",IF(G775=-1,"",G775/F775*100-100))</f>
        <v/>
      </c>
      <c r="I775" s="767">
        <v>-1</v>
      </c>
      <c r="J775" s="761">
        <v>-1</v>
      </c>
      <c r="K775" s="769">
        <v>4111</v>
      </c>
      <c r="L775" s="769">
        <v>-1</v>
      </c>
      <c r="M775" s="783" t="str">
        <f>IF(K775&lt;0.001,"",IF(L775=-1,"",L775/K775*100-100))</f>
        <v/>
      </c>
      <c r="N775" s="769">
        <v>1189</v>
      </c>
      <c r="O775" s="761">
        <v>-1</v>
      </c>
      <c r="P775" s="719" t="str">
        <f>IF(N775&lt;0.001,"",IF(O775=-1,"",O775/N775*100-100))</f>
        <v/>
      </c>
      <c r="Q775" s="767">
        <v>3098</v>
      </c>
      <c r="R775" s="761">
        <v>-1</v>
      </c>
      <c r="S775" s="762" t="str">
        <f>IF(Q775&lt;0.001,"",IF(R775=-1,"",R775/Q775*100-100))</f>
        <v/>
      </c>
      <c r="T775" s="769">
        <v>942</v>
      </c>
      <c r="U775" s="761">
        <v>-1</v>
      </c>
      <c r="V775" s="762" t="str">
        <f>IF(T775&lt;0.001,"",IF(U775=-1,"",U775/T775*100-100))</f>
        <v/>
      </c>
      <c r="X775" s="137"/>
    </row>
    <row r="776" spans="1:28">
      <c r="B776" s="146"/>
      <c r="C776" s="146"/>
      <c r="D776" s="146"/>
      <c r="E776" s="146"/>
      <c r="F776" s="146"/>
      <c r="G776" s="146"/>
      <c r="H776" s="146"/>
      <c r="I776" s="146"/>
      <c r="J776" s="146"/>
      <c r="K776" s="146"/>
      <c r="L776" s="146"/>
      <c r="M776" s="146"/>
      <c r="N776" s="146"/>
      <c r="O776" s="146"/>
      <c r="P776" s="146"/>
      <c r="Q776" s="146"/>
      <c r="R776" s="146"/>
      <c r="S776" s="146"/>
      <c r="T776" s="146"/>
      <c r="U776" s="146"/>
      <c r="V776" s="146"/>
      <c r="X776" s="137"/>
      <c r="Y776" s="136" t="s">
        <v>377</v>
      </c>
    </row>
    <row r="777" spans="1:28" s="137" customFormat="1" ht="15.75" customHeight="1">
      <c r="A777" s="137" t="str">
        <f>F762&amp;"q1"</f>
        <v>LGq1</v>
      </c>
      <c r="B777" s="146" t="str">
        <f>IF($F$1="de",headings!$C$31,IF($F$1="fr",headings!$B$31,headings!$A$31))</f>
        <v>Quarter 1</v>
      </c>
      <c r="C777" s="704">
        <f>IF(C766=-1,"-1",C764+C765+C766)</f>
        <v>989</v>
      </c>
      <c r="D777" s="705">
        <f>IF(D766=-1,"-1",D764+D765+D766)</f>
        <v>1043</v>
      </c>
      <c r="E777" s="781">
        <f>IF(C766+C767+C768&lt;=0,"",IF(D766=-1,"",D777/C777*100-100))</f>
        <v>5.4600606673407555</v>
      </c>
      <c r="F777" s="773">
        <f>IF(F766=-1,"-1",F764+F765+F766)</f>
        <v>73</v>
      </c>
      <c r="G777" s="771">
        <f>IF(G766=-1,"-1",G764+G765+G766)</f>
        <v>79</v>
      </c>
      <c r="H777" s="781">
        <f>IF(F766+F767+F768&lt;=0,"",IF(G766=-1,"",G777/F777*100-100))</f>
        <v>8.2191780821917888</v>
      </c>
      <c r="I777" s="705" t="str">
        <f>IF(I766=-1,"-1",I764+I765+I766)</f>
        <v>-1</v>
      </c>
      <c r="J777" s="705" t="str">
        <f>IF(J766=-1,"-1",J764+J765+J766)</f>
        <v>-1</v>
      </c>
      <c r="K777" s="704">
        <f>IF(K766=-1,"-1",K764+K765+K766)</f>
        <v>13049</v>
      </c>
      <c r="L777" s="705">
        <f>IF(L766=-1,"-1",L764+L765+L766)</f>
        <v>11549</v>
      </c>
      <c r="M777" s="775">
        <f>IF(K766+K767+K768&lt;=0,"",IF(L766=-1,"",L777/K777*100-100))</f>
        <v>-11.495133726722344</v>
      </c>
      <c r="N777" s="704">
        <f>IF(N766=-1,"-1",N764+N765+N766)</f>
        <v>3765</v>
      </c>
      <c r="O777" s="720">
        <f>IF(O766=-1,"-1",O764+O765+O766)</f>
        <v>3324</v>
      </c>
      <c r="P777" s="718">
        <f>IF(N766+N767+N768&lt;=0,"",IF(O766=-1,"",O777/N777*100-100))</f>
        <v>-11.713147410358573</v>
      </c>
      <c r="Q777" s="704">
        <f>IF(Q766=-1,"-1",Q764+Q765+Q766)</f>
        <v>9760</v>
      </c>
      <c r="R777" s="705">
        <f>IF(R766=-1,"-1",R764+R765+R766)</f>
        <v>8550</v>
      </c>
      <c r="S777" s="781">
        <f>IF(Q766+Q767+Q768&lt;=0,"",IF(R766=-1,"",R777/Q777*100-100))</f>
        <v>-12.397540983606561</v>
      </c>
      <c r="T777" s="773">
        <f>IF(T766=-1,"-1",T764+T765+T766)</f>
        <v>2950</v>
      </c>
      <c r="U777" s="720">
        <f>IF(U766=-1,"-1",U764+U765+U766)</f>
        <v>2585</v>
      </c>
      <c r="V777" s="757">
        <f>IF(T766+T767+T768&lt;=0,"",IF(U766=-1,"",U777/T777*100-100))</f>
        <v>-12.372881355932208</v>
      </c>
      <c r="X777" s="136"/>
      <c r="AA777" s="244"/>
      <c r="AB777" s="244"/>
    </row>
    <row r="778" spans="1:28" s="137" customFormat="1" ht="15.75" customHeight="1">
      <c r="A778" s="137" t="str">
        <f>F762&amp;"q2"</f>
        <v>LGq2</v>
      </c>
      <c r="B778" s="146" t="str">
        <f>IF($F$1="de",headings!$C$32,IF($F$1="fr",headings!$B$32,headings!$A$32))</f>
        <v>Quarter 2</v>
      </c>
      <c r="C778" s="706">
        <f>IF(C769=-1,"-1",C767+C768+C769)</f>
        <v>1213</v>
      </c>
      <c r="D778" s="323">
        <f>IF(D769=-1,"-1",D767+D768+D769)</f>
        <v>1265</v>
      </c>
      <c r="E778" s="782">
        <f>IF(C767+C768+C769&lt;=0,"",IF(D769=-1,"",D778/C778*100-100))</f>
        <v>4.2868920032976092</v>
      </c>
      <c r="F778" s="683">
        <f>IF(F769=-1,"-1",F767+F768+F769)</f>
        <v>107</v>
      </c>
      <c r="G778" s="335">
        <f>IF(G769=-1,"-1",G767+G768+G769)</f>
        <v>114</v>
      </c>
      <c r="H778" s="782">
        <f>IF(F767+F768+F769&lt;=0,"",IF(G769=-1,"",G778/F778*100-100))</f>
        <v>6.5420560747663501</v>
      </c>
      <c r="I778" s="323" t="str">
        <f>IF(I769=-1,"-1",I767+I768+I769)</f>
        <v>-1</v>
      </c>
      <c r="J778" s="323" t="str">
        <f>IF(J769=-1,"-1",J767+J768+J769)</f>
        <v>-1</v>
      </c>
      <c r="K778" s="706">
        <f>IF(K769=-1,"-1",K767+K768+K769)</f>
        <v>13189</v>
      </c>
      <c r="L778" s="323">
        <f>IF(L769=-1,"-1",L767+L768+L769)</f>
        <v>11982</v>
      </c>
      <c r="M778" s="776">
        <f>IF(K767+K768+K769&lt;=0,"",IF(L769=-1,"",L778/K778*100-100))</f>
        <v>-9.1515656986883016</v>
      </c>
      <c r="N778" s="706">
        <f>IF(N769=-1,"-1",N767+N768+N769)</f>
        <v>3820</v>
      </c>
      <c r="O778" s="721">
        <f>IF(O769=-1,"-1",O767+O768+O769)</f>
        <v>3599</v>
      </c>
      <c r="P778" s="712">
        <f>IF(N767+N768+N769&lt;=0,"",IF(O769=-1,"",O778/N778*100-100))</f>
        <v>-5.7853403141361213</v>
      </c>
      <c r="Q778" s="706">
        <f>IF(Q769=-1,"-1",Q767+Q768+Q769)</f>
        <v>9462</v>
      </c>
      <c r="R778" s="323">
        <f>IF(R769=-1,"-1",R767+R768+R769)</f>
        <v>9164</v>
      </c>
      <c r="S778" s="782">
        <f>IF(Q767+Q768+Q769&lt;=0,"",IF(R769=-1,"",R778/Q778*100-100))</f>
        <v>-3.1494398647220407</v>
      </c>
      <c r="T778" s="683">
        <f>IF(T769=-1,"-1",T767+T768+T769)</f>
        <v>2918</v>
      </c>
      <c r="U778" s="721">
        <f>IF(U769=-1,"-1",U767+U768+U769)</f>
        <v>2915</v>
      </c>
      <c r="V778" s="759">
        <f>IF(T767+T768+T769&lt;=0,"",IF(U769=-1,"",U778/T778*100-100))</f>
        <v>-0.10281014393420662</v>
      </c>
      <c r="X778" s="138"/>
      <c r="AA778" s="244"/>
      <c r="AB778" s="244"/>
    </row>
    <row r="779" spans="1:28" s="137" customFormat="1" ht="15.75" customHeight="1">
      <c r="A779" s="137" t="str">
        <f>F762&amp;"q3"</f>
        <v>LGq3</v>
      </c>
      <c r="B779" s="146" t="str">
        <f>IF($F$1="de",headings!$C$33,IF($F$1="fr",headings!$B$33,headings!$A$33))</f>
        <v>Quarter 3</v>
      </c>
      <c r="C779" s="706">
        <f>IF(C772=-1,"-1",C770+C771+C772)</f>
        <v>842</v>
      </c>
      <c r="D779" s="323" t="str">
        <f>IF(D772=-1,"-1",D770+D771+D772)</f>
        <v>-1</v>
      </c>
      <c r="E779" s="782" t="str">
        <f>IF(C770+C771+C772&lt;=0,"",IF(D772=-1,"",D779/C779*100-100))</f>
        <v/>
      </c>
      <c r="F779" s="683">
        <f>IF(F772=-1,"-1",F770+F771+F772)</f>
        <v>67</v>
      </c>
      <c r="G779" s="323" t="str">
        <f>IF(G772=-1,"-1",G770+G771+G772)</f>
        <v>-1</v>
      </c>
      <c r="H779" s="782" t="str">
        <f>IF(F770+F771+F772&lt;=0,"",IF(G772=-1,"",G779/F779*100-100))</f>
        <v/>
      </c>
      <c r="I779" s="323" t="str">
        <f>IF(I772=-1,"-1",I770+I771+I772)</f>
        <v>-1</v>
      </c>
      <c r="J779" s="323" t="str">
        <f>IF(J772=-1,"-1",J770+J771+J772)</f>
        <v>-1</v>
      </c>
      <c r="K779" s="706">
        <f>IF(K772=-1,"-1",K770+K771+K772)</f>
        <v>8906</v>
      </c>
      <c r="L779" s="323" t="str">
        <f>IF(L772=-1,"-1",L770+L771+L772)</f>
        <v>-1</v>
      </c>
      <c r="M779" s="776" t="str">
        <f>IF(K770+K771+K772&lt;=0,"",IF(L772=-1,"",L779/K779*100-100))</f>
        <v/>
      </c>
      <c r="N779" s="706">
        <f>IF(N772=-1,"-1",N770+N771+N772)</f>
        <v>2522</v>
      </c>
      <c r="O779" s="324" t="str">
        <f>IF(O772=-1,"-1",O770+O771+O772)</f>
        <v>-1</v>
      </c>
      <c r="P779" s="712" t="str">
        <f>IF(N770+N771+N772&lt;=0,"",IF(O772=-1,"",O779/N779*100-100))</f>
        <v/>
      </c>
      <c r="Q779" s="706">
        <f>IF(Q772=-1,"-1",Q770+Q771+Q772)</f>
        <v>5828</v>
      </c>
      <c r="R779" s="323" t="str">
        <f>IF(R772=-1,"-1",R770+R771+R772)</f>
        <v>-1</v>
      </c>
      <c r="S779" s="782" t="str">
        <f>IF(Q770+Q771+Q772&lt;=0,"",IF(R772=-1,"",R779/Q779*100-100))</f>
        <v/>
      </c>
      <c r="T779" s="683">
        <f>IF(T772=-1,"-1",T770+T771+T772)</f>
        <v>1784</v>
      </c>
      <c r="U779" s="324" t="str">
        <f>IF(U772=-1,"-1",U770+U771+U772)</f>
        <v>-1</v>
      </c>
      <c r="V779" s="759" t="str">
        <f>IF(T770+T771+T772&lt;=0,"",IF(U772=-1,"",U779/T779*100-100))</f>
        <v/>
      </c>
      <c r="X779" s="136"/>
      <c r="AA779" s="244"/>
      <c r="AB779" s="244"/>
    </row>
    <row r="780" spans="1:28" s="137" customFormat="1" ht="15.75" customHeight="1">
      <c r="A780" s="137" t="str">
        <f>F762&amp;"q4"</f>
        <v>LGq4</v>
      </c>
      <c r="B780" s="146" t="str">
        <f>IF($F$1="de",headings!$C$34,IF($F$1="fr",headings!$B$34,headings!$A$34))</f>
        <v>Quarter 4</v>
      </c>
      <c r="C780" s="707">
        <f>IF(C775=-1,"-1",C773+C774+C775)</f>
        <v>1154</v>
      </c>
      <c r="D780" s="708" t="str">
        <f>IF(D775=-1,"-1",D773+D774+D775)</f>
        <v>-1</v>
      </c>
      <c r="E780" s="783" t="str">
        <f>IF(C773+C774+C775&lt;=0,"",IF(D775=-1,"",D780/C780*100-100))</f>
        <v/>
      </c>
      <c r="F780" s="774">
        <f>IF(F775=-1,"-1",F773+F774+F775)</f>
        <v>93</v>
      </c>
      <c r="G780" s="708" t="str">
        <f>IF(G775=-1,"-1",G773+G774+G775)</f>
        <v>-1</v>
      </c>
      <c r="H780" s="783" t="str">
        <f>IF(F773+F774+F775&lt;=0,"",IF(G775=-1,"",G780/F780*100-100))</f>
        <v/>
      </c>
      <c r="I780" s="708" t="str">
        <f>IF(I775=-1,"-1",I773+I774+I775)</f>
        <v>-1</v>
      </c>
      <c r="J780" s="708" t="str">
        <f>IF(J775=-1,"-1",J773+J774+J775)</f>
        <v>-1</v>
      </c>
      <c r="K780" s="707">
        <f>IF(K775=-1,"-1",K773+K774+K775)</f>
        <v>12605</v>
      </c>
      <c r="L780" s="708" t="str">
        <f>IF(L775=-1,"-1",L773+L774+L775)</f>
        <v>-1</v>
      </c>
      <c r="M780" s="777" t="str">
        <f>IF(K773+K774+K775&lt;=0,"",IF(L775=-1,"",L780/K780*100-100))</f>
        <v/>
      </c>
      <c r="N780" s="707">
        <f>IF(N775=-1,"-1",N773+N774+N775)</f>
        <v>3653</v>
      </c>
      <c r="O780" s="715" t="str">
        <f>IF(O775=-1,"-1",O773+O774+O775)</f>
        <v>-1</v>
      </c>
      <c r="P780" s="719" t="str">
        <f>IF(N773+N774+N775&lt;=0,"",IF(O775=-1,"",O780/N780*100-100))</f>
        <v/>
      </c>
      <c r="Q780" s="707">
        <f>IF(Q775=-1,"-1",Q773+Q774+Q775)</f>
        <v>8995</v>
      </c>
      <c r="R780" s="708" t="str">
        <f>IF(R775=-1,"-1",R773+R774+R775)</f>
        <v>-1</v>
      </c>
      <c r="S780" s="783" t="str">
        <f>IF(Q773+Q774+Q775&lt;=0,"",IF(R775=-1,"",R780/Q780*100-100))</f>
        <v/>
      </c>
      <c r="T780" s="774">
        <f>IF(T775=-1,"-1",T773+T774+T775)</f>
        <v>2793</v>
      </c>
      <c r="U780" s="715" t="str">
        <f>IF(U775=-1,"-1",U773+U774+U775)</f>
        <v>-1</v>
      </c>
      <c r="V780" s="762" t="str">
        <f>IF(T773+T774+T775&lt;=0,"",IF(U775=-1,"",U780/T780*100-100))</f>
        <v/>
      </c>
      <c r="X780" s="136"/>
      <c r="AA780" s="244"/>
      <c r="AB780" s="244"/>
    </row>
    <row r="781" spans="1:28">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8" s="138" customFormat="1" ht="15.75" customHeight="1">
      <c r="A782" s="138" t="str">
        <f>F762&amp;"y"</f>
        <v>LGy</v>
      </c>
      <c r="B782" s="152" t="str">
        <f>IF($F$1="de",headings!$C$35,IF($F$1="fr",headings!$B$35,headings!$A$35))</f>
        <v>Full year</v>
      </c>
      <c r="C782" s="709">
        <f>IF(C775=-1,"-1",SUM(C777:C780))</f>
        <v>4198</v>
      </c>
      <c r="D782" s="710" t="str">
        <f>IF(D775=-1,"-1",SUM(D777:D780))</f>
        <v>-1</v>
      </c>
      <c r="E782" s="724" t="str">
        <f>IF(SUM(C764:C775)&lt;=0,"",IF(D775=-1,"",D782/C782*100-100))</f>
        <v/>
      </c>
      <c r="F782" s="709">
        <f>IF(F775=-1,"-1",SUM(F777:F780))</f>
        <v>340</v>
      </c>
      <c r="G782" s="710" t="str">
        <f>IF(G775=-1,"-1",SUM(G777:G780))</f>
        <v>-1</v>
      </c>
      <c r="H782" s="724" t="str">
        <f>IF(SUM(F764:F775)&lt;=0,"",IF(G775=-1,"",G782/F782*100-100))</f>
        <v/>
      </c>
      <c r="I782" s="860" t="str">
        <f>IF(I775=-1,"-1",SUM(I777:I780))</f>
        <v>-1</v>
      </c>
      <c r="J782" s="723" t="str">
        <f>IF(J775=-1,"-1",SUM(J777:J780))</f>
        <v>-1</v>
      </c>
      <c r="K782" s="786">
        <f>IF(K775=-1,"-1",SUM(K777:K780))</f>
        <v>47749</v>
      </c>
      <c r="L782" s="710" t="str">
        <f>IF(L775=-1,"-1",SUM(L777:L780))</f>
        <v>-1</v>
      </c>
      <c r="M782" s="724" t="str">
        <f>IF(SUM(K764:K775)&lt;=0,"",IF(L775=-1,"",L782/K782*100-100))</f>
        <v/>
      </c>
      <c r="N782" s="709">
        <f>IF(N775=-1,"-1",SUM(N777:N780))</f>
        <v>13760</v>
      </c>
      <c r="O782" s="710" t="str">
        <f>IF(O775=-1,"-1",SUM(O777:O780))</f>
        <v>-1</v>
      </c>
      <c r="P782" s="711" t="str">
        <f>IF(SUM(N764:N775)&lt;=0,"",IF(O775=-1,"",O782/N782*100-100))</f>
        <v/>
      </c>
      <c r="Q782" s="709">
        <f>IF(Q775=-1,"-1",SUM(Q777:Q780))</f>
        <v>34045</v>
      </c>
      <c r="R782" s="710" t="str">
        <f>IF(R775=-1,"-1",SUM(R777:R780))</f>
        <v>-1</v>
      </c>
      <c r="S782" s="711" t="str">
        <f>IF(SUM(Q764:Q775)&lt;=0,"",IF(R775=-1,"",R782/Q782*100-100))</f>
        <v/>
      </c>
      <c r="T782" s="786">
        <f>IF(T775=-1,"-1",SUM(T777:T780))</f>
        <v>10445</v>
      </c>
      <c r="U782" s="710" t="str">
        <f>IF(U775=-1,"-1",SUM(U777:U780))</f>
        <v>-1</v>
      </c>
      <c r="V782" s="711" t="str">
        <f>IF(SUM(T764:T775)&lt;=0,"",IF(U775=-1,"",U782/T782*100-100))</f>
        <v/>
      </c>
      <c r="X782" s="136"/>
    </row>
    <row r="783" spans="1:28">
      <c r="B783" s="147"/>
      <c r="C783" s="180"/>
      <c r="D783" s="180"/>
      <c r="E783" s="180"/>
      <c r="F783" s="180"/>
      <c r="G783" s="180"/>
      <c r="H783" s="180"/>
      <c r="I783" s="180"/>
      <c r="J783" s="180"/>
      <c r="K783" s="180"/>
      <c r="L783" s="180"/>
      <c r="M783" s="180"/>
      <c r="N783" s="180"/>
      <c r="O783" s="180"/>
      <c r="P783" s="180"/>
      <c r="Q783" s="180"/>
      <c r="R783" s="180"/>
      <c r="S783" s="180"/>
      <c r="T783" s="180"/>
      <c r="U783" s="149"/>
      <c r="V783" s="149"/>
    </row>
    <row r="784" spans="1:28">
      <c r="B784" s="147"/>
      <c r="C784" s="202"/>
      <c r="D784" s="202"/>
      <c r="E784" s="204"/>
      <c r="F784" s="202"/>
      <c r="G784" s="202"/>
      <c r="H784" s="203"/>
      <c r="I784" s="202"/>
      <c r="J784" s="202"/>
      <c r="K784" s="203"/>
      <c r="L784" s="202"/>
      <c r="M784" s="202"/>
      <c r="N784" s="203"/>
      <c r="O784" s="202"/>
      <c r="P784" s="202"/>
      <c r="Q784" s="203"/>
      <c r="R784" s="202"/>
      <c r="S784" s="202"/>
      <c r="T784" s="203"/>
      <c r="U784" s="149"/>
      <c r="V784" s="149"/>
    </row>
    <row r="785" spans="1:28">
      <c r="B785" s="152" t="str">
        <f>IF($F$1="de",headings!$C$37,IF($F$1="fr",headings!$B$37,headings!$A$37))</f>
        <v>Comments</v>
      </c>
      <c r="C785" s="1021"/>
      <c r="D785" s="1022"/>
      <c r="E785" s="1022"/>
      <c r="F785" s="1022"/>
      <c r="G785" s="1022"/>
      <c r="H785" s="1022"/>
      <c r="I785" s="1022"/>
      <c r="J785" s="1022"/>
      <c r="K785" s="1022"/>
      <c r="L785" s="1022"/>
      <c r="M785" s="1022"/>
      <c r="N785" s="1022"/>
      <c r="O785" s="1022"/>
      <c r="P785" s="1022"/>
      <c r="Q785" s="1022"/>
      <c r="R785" s="1022"/>
      <c r="S785" s="1022"/>
      <c r="T785" s="1023"/>
      <c r="U785" s="149"/>
      <c r="V785" s="149"/>
    </row>
    <row r="786" spans="1:28">
      <c r="B786" s="151"/>
      <c r="C786" s="1024"/>
      <c r="D786" s="1025"/>
      <c r="E786" s="1025"/>
      <c r="F786" s="1025"/>
      <c r="G786" s="1025"/>
      <c r="H786" s="1025"/>
      <c r="I786" s="1025"/>
      <c r="J786" s="1025"/>
      <c r="K786" s="1025"/>
      <c r="L786" s="1025"/>
      <c r="M786" s="1025"/>
      <c r="N786" s="1025"/>
      <c r="O786" s="1025"/>
      <c r="P786" s="1025"/>
      <c r="Q786" s="1025"/>
      <c r="R786" s="1025"/>
      <c r="S786" s="1025"/>
      <c r="T786" s="1026"/>
      <c r="U786" s="149"/>
      <c r="V786" s="149"/>
    </row>
    <row r="787" spans="1:28">
      <c r="B787" s="151"/>
      <c r="C787" s="1024"/>
      <c r="D787" s="1025"/>
      <c r="E787" s="1025"/>
      <c r="F787" s="1025"/>
      <c r="G787" s="1025"/>
      <c r="H787" s="1025"/>
      <c r="I787" s="1025"/>
      <c r="J787" s="1025"/>
      <c r="K787" s="1025"/>
      <c r="L787" s="1025"/>
      <c r="M787" s="1025"/>
      <c r="N787" s="1025"/>
      <c r="O787" s="1025"/>
      <c r="P787" s="1025"/>
      <c r="Q787" s="1025"/>
      <c r="R787" s="1025"/>
      <c r="S787" s="1025"/>
      <c r="T787" s="1026"/>
      <c r="U787" s="149"/>
      <c r="V787" s="149"/>
      <c r="X787" s="141"/>
    </row>
    <row r="788" spans="1:28">
      <c r="B788" s="151"/>
      <c r="C788" s="1027"/>
      <c r="D788" s="1028"/>
      <c r="E788" s="1028"/>
      <c r="F788" s="1028"/>
      <c r="G788" s="1028"/>
      <c r="H788" s="1028"/>
      <c r="I788" s="1028"/>
      <c r="J788" s="1028"/>
      <c r="K788" s="1028"/>
      <c r="L788" s="1028"/>
      <c r="M788" s="1028"/>
      <c r="N788" s="1028"/>
      <c r="O788" s="1028"/>
      <c r="P788" s="1028"/>
      <c r="Q788" s="1028"/>
      <c r="R788" s="1028"/>
      <c r="S788" s="1028"/>
      <c r="T788" s="1029"/>
      <c r="U788" s="149"/>
      <c r="V788" s="149"/>
      <c r="X788" s="131"/>
    </row>
    <row r="789" spans="1:28">
      <c r="B789" s="151"/>
      <c r="C789" s="180"/>
      <c r="D789" s="180"/>
      <c r="E789" s="180"/>
      <c r="F789" s="180"/>
      <c r="G789" s="180"/>
      <c r="H789" s="180"/>
      <c r="I789" s="180"/>
      <c r="J789" s="180"/>
      <c r="K789" s="180"/>
      <c r="L789" s="180"/>
      <c r="M789" s="180"/>
      <c r="N789" s="180"/>
      <c r="O789" s="180"/>
      <c r="P789" s="180"/>
      <c r="Q789" s="180"/>
      <c r="R789" s="180"/>
      <c r="S789" s="180"/>
      <c r="T789" s="180"/>
      <c r="U789" s="149"/>
      <c r="V789" s="149"/>
    </row>
    <row r="790" spans="1:28">
      <c r="A790" s="142"/>
      <c r="B790" s="143"/>
      <c r="C790" s="181"/>
      <c r="D790" s="181"/>
      <c r="E790" s="181"/>
      <c r="F790" s="181"/>
      <c r="G790" s="181"/>
      <c r="H790" s="181"/>
      <c r="I790" s="181"/>
      <c r="J790" s="181"/>
      <c r="K790" s="181"/>
      <c r="L790" s="181"/>
      <c r="M790" s="181"/>
      <c r="N790" s="181"/>
      <c r="O790" s="181"/>
      <c r="P790" s="181"/>
      <c r="Q790" s="181"/>
      <c r="R790" s="181"/>
      <c r="S790" s="181"/>
      <c r="T790" s="181"/>
      <c r="U790" s="142"/>
      <c r="V790" s="142"/>
    </row>
    <row r="791" spans="1:28" s="141" customFormat="1" ht="6.75" customHeight="1">
      <c r="B791" s="146"/>
      <c r="C791" s="154"/>
      <c r="D791" s="154"/>
      <c r="E791" s="155"/>
      <c r="F791" s="154"/>
      <c r="G791" s="154"/>
      <c r="H791" s="155"/>
      <c r="I791" s="154"/>
      <c r="J791" s="154"/>
      <c r="K791" s="155"/>
      <c r="L791" s="154"/>
      <c r="M791" s="154"/>
      <c r="N791" s="155"/>
      <c r="O791" s="154"/>
      <c r="P791" s="154"/>
      <c r="Q791" s="155"/>
      <c r="R791" s="154"/>
      <c r="S791" s="154"/>
      <c r="T791" s="155"/>
      <c r="U791" s="149"/>
      <c r="V791" s="149"/>
      <c r="X791" s="136"/>
      <c r="AA791" s="239"/>
      <c r="AB791" s="239"/>
    </row>
    <row r="792" spans="1:28" s="131" customFormat="1" ht="17.399999999999999">
      <c r="B792" s="150" t="str">
        <f>IF($F$1="de",headings!$C$3,IF($F$1="fr",headings!$B$3,headings!$A$3))</f>
        <v>Railway Operator:</v>
      </c>
      <c r="C792" s="156"/>
      <c r="D792" s="156"/>
      <c r="E792" s="156"/>
      <c r="F792" s="1134" t="s">
        <v>254</v>
      </c>
      <c r="G792" s="1134"/>
      <c r="H792" s="1134"/>
      <c r="I792" s="1134"/>
      <c r="J792" s="1134"/>
      <c r="K792" s="157"/>
      <c r="L792" s="157"/>
      <c r="M792" s="157"/>
      <c r="N792" s="157"/>
      <c r="O792" s="157"/>
      <c r="P792" s="157"/>
      <c r="Q792" s="158"/>
      <c r="R792" s="158"/>
      <c r="S792" s="158"/>
      <c r="T792" s="158"/>
      <c r="U792" s="149"/>
      <c r="V792" s="149"/>
      <c r="X792" s="136"/>
      <c r="AA792" s="243"/>
      <c r="AB792" s="243"/>
    </row>
    <row r="793" spans="1:28" ht="6.75" customHeight="1" thickBot="1">
      <c r="B793" s="146"/>
      <c r="C793" s="157"/>
      <c r="D793" s="157"/>
      <c r="E793" s="159"/>
      <c r="F793" s="157"/>
      <c r="G793" s="157"/>
      <c r="H793" s="157"/>
      <c r="I793" s="157"/>
      <c r="J793" s="157"/>
      <c r="K793" s="157"/>
      <c r="L793" s="157"/>
      <c r="M793" s="157"/>
      <c r="N793" s="157"/>
      <c r="O793" s="157"/>
      <c r="P793" s="157"/>
      <c r="Q793" s="157"/>
      <c r="R793" s="157"/>
      <c r="S793" s="157"/>
      <c r="T793" s="160"/>
      <c r="U793" s="149"/>
      <c r="V793" s="149"/>
    </row>
    <row r="794" spans="1:28" ht="15.75" customHeight="1" thickTop="1">
      <c r="A794" s="136" t="str">
        <f>F792&amp;"m01"</f>
        <v>MAV STARTm01</v>
      </c>
      <c r="B794" s="146" t="str">
        <f>IF($F$1="de",headings!$C$6,IF($F$1="fr",headings!$B$6,headings!$A$6))</f>
        <v>January</v>
      </c>
      <c r="C794" s="485">
        <v>8653</v>
      </c>
      <c r="D794" s="661">
        <v>-1</v>
      </c>
      <c r="E794" s="656" t="str">
        <f t="shared" ref="E794:E802" si="125">IF(C794&lt;0.001,"",IF(D794=-1,"",D794/C794*100-100))</f>
        <v/>
      </c>
      <c r="F794" s="485">
        <v>383</v>
      </c>
      <c r="G794" s="661">
        <v>-1</v>
      </c>
      <c r="H794" s="656" t="str">
        <f t="shared" ref="H794:H802" si="126">IF(F794&lt;0.001,"",IF(G794=-1,"",G794/F794*100-100))</f>
        <v/>
      </c>
      <c r="I794" s="662">
        <v>-1</v>
      </c>
      <c r="J794" s="663">
        <v>-1</v>
      </c>
      <c r="K794" s="157"/>
      <c r="L794" s="157"/>
      <c r="M794" s="157"/>
      <c r="N794" s="157"/>
      <c r="O794" s="157"/>
      <c r="P794" s="157"/>
      <c r="Q794" s="158"/>
      <c r="R794" s="158"/>
      <c r="S794" s="158"/>
      <c r="T794" s="158"/>
      <c r="U794" s="149"/>
      <c r="V794" s="149"/>
    </row>
    <row r="795" spans="1:28" ht="15.75" customHeight="1">
      <c r="A795" s="136" t="str">
        <f>F792&amp;"m02"</f>
        <v>MAV STARTm02</v>
      </c>
      <c r="B795" s="146" t="str">
        <f>IF($F$1="de",headings!$C$7,IF($F$1="fr",headings!$B$7,headings!$A$7))</f>
        <v>February</v>
      </c>
      <c r="C795" s="486">
        <v>8741</v>
      </c>
      <c r="D795" s="473">
        <v>-1</v>
      </c>
      <c r="E795" s="657" t="str">
        <f t="shared" si="125"/>
        <v/>
      </c>
      <c r="F795" s="486">
        <v>393</v>
      </c>
      <c r="G795" s="473">
        <v>-1</v>
      </c>
      <c r="H795" s="657" t="str">
        <f t="shared" si="126"/>
        <v/>
      </c>
      <c r="I795" s="653">
        <v>-1</v>
      </c>
      <c r="J795" s="664">
        <v>-1</v>
      </c>
      <c r="K795" s="157"/>
      <c r="L795" s="157"/>
      <c r="M795" s="157"/>
      <c r="N795" s="157"/>
      <c r="O795" s="157"/>
      <c r="P795" s="157"/>
      <c r="Q795" s="157"/>
      <c r="R795" s="157"/>
      <c r="S795" s="157"/>
      <c r="T795" s="160"/>
      <c r="U795" s="149"/>
      <c r="V795" s="149"/>
    </row>
    <row r="796" spans="1:28" ht="15.75" customHeight="1" thickBot="1">
      <c r="A796" s="136" t="str">
        <f>F792&amp;"m03"</f>
        <v>MAV STARTm03</v>
      </c>
      <c r="B796" s="146" t="str">
        <f>IF($F$1="de",headings!$C$8,IF($F$1="fr",headings!$B$8,headings!$A$8))</f>
        <v>March</v>
      </c>
      <c r="C796" s="487">
        <v>9566</v>
      </c>
      <c r="D796" s="655">
        <v>-1</v>
      </c>
      <c r="E796" s="658" t="str">
        <f t="shared" si="125"/>
        <v/>
      </c>
      <c r="F796" s="487">
        <v>464</v>
      </c>
      <c r="G796" s="655">
        <v>-1</v>
      </c>
      <c r="H796" s="658" t="str">
        <f t="shared" si="126"/>
        <v/>
      </c>
      <c r="I796" s="654">
        <v>-1</v>
      </c>
      <c r="J796" s="665">
        <v>-1</v>
      </c>
      <c r="K796" s="157"/>
      <c r="L796" s="157"/>
      <c r="M796" s="157"/>
      <c r="N796" s="157"/>
      <c r="O796" s="157"/>
      <c r="P796" s="157"/>
      <c r="Q796" s="158"/>
      <c r="R796" s="158"/>
      <c r="S796" s="158"/>
      <c r="T796" s="158"/>
      <c r="U796" s="149"/>
      <c r="V796" s="149"/>
    </row>
    <row r="797" spans="1:28" ht="15.75" customHeight="1" thickTop="1">
      <c r="A797" s="136" t="str">
        <f>F792&amp;"m04"</f>
        <v>MAV STARTm04</v>
      </c>
      <c r="B797" s="146" t="str">
        <f>IF($F$1="de",headings!$C$9,IF($F$1="fr",headings!$B$9,headings!$A$9))</f>
        <v>April</v>
      </c>
      <c r="C797" s="485">
        <v>9303</v>
      </c>
      <c r="D797" s="473">
        <v>-1</v>
      </c>
      <c r="E797" s="657" t="str">
        <f t="shared" si="125"/>
        <v/>
      </c>
      <c r="F797" s="485">
        <v>454</v>
      </c>
      <c r="G797" s="473">
        <v>-1</v>
      </c>
      <c r="H797" s="657" t="str">
        <f t="shared" si="126"/>
        <v/>
      </c>
      <c r="I797" s="653">
        <v>-1</v>
      </c>
      <c r="J797" s="664">
        <v>-1</v>
      </c>
      <c r="K797" s="157"/>
      <c r="L797" s="157"/>
      <c r="M797" s="157"/>
      <c r="N797" s="157"/>
      <c r="O797" s="157"/>
      <c r="P797" s="157"/>
      <c r="Q797" s="157"/>
      <c r="R797" s="157"/>
      <c r="S797" s="157"/>
      <c r="T797" s="160"/>
      <c r="U797" s="149"/>
      <c r="V797" s="149"/>
    </row>
    <row r="798" spans="1:28" ht="15.75" customHeight="1">
      <c r="A798" s="136" t="str">
        <f>F792&amp;"m05"</f>
        <v>MAV STARTm05</v>
      </c>
      <c r="B798" s="146" t="str">
        <f>IF($F$1="de",headings!$C$10,IF($F$1="fr",headings!$B$10,headings!$A$10))</f>
        <v>May</v>
      </c>
      <c r="C798" s="486">
        <v>9684</v>
      </c>
      <c r="D798" s="473">
        <v>-1</v>
      </c>
      <c r="E798" s="657" t="str">
        <f t="shared" si="125"/>
        <v/>
      </c>
      <c r="F798" s="486">
        <v>484</v>
      </c>
      <c r="G798" s="473">
        <v>-1</v>
      </c>
      <c r="H798" s="657" t="str">
        <f t="shared" si="126"/>
        <v/>
      </c>
      <c r="I798" s="653">
        <v>-1</v>
      </c>
      <c r="J798" s="664">
        <v>-1</v>
      </c>
      <c r="K798" s="157"/>
      <c r="L798" s="157"/>
      <c r="M798" s="157"/>
      <c r="N798" s="157"/>
      <c r="O798" s="157"/>
      <c r="P798" s="157"/>
      <c r="Q798" s="158"/>
      <c r="R798" s="158"/>
      <c r="S798" s="158"/>
      <c r="T798" s="158"/>
      <c r="U798" s="149"/>
      <c r="V798" s="149"/>
    </row>
    <row r="799" spans="1:28" ht="15.75" customHeight="1" thickBot="1">
      <c r="A799" s="136" t="str">
        <f>F792&amp;"m06"</f>
        <v>MAV STARTm06</v>
      </c>
      <c r="B799" s="146" t="str">
        <f>IF($F$1="de",headings!$C$11,IF($F$1="fr",headings!$B$11,headings!$A$11))</f>
        <v>June</v>
      </c>
      <c r="C799" s="487">
        <v>8948</v>
      </c>
      <c r="D799" s="655">
        <v>-1</v>
      </c>
      <c r="E799" s="658" t="str">
        <f t="shared" si="125"/>
        <v/>
      </c>
      <c r="F799" s="487">
        <v>479</v>
      </c>
      <c r="G799" s="655">
        <v>-1</v>
      </c>
      <c r="H799" s="658" t="str">
        <f t="shared" si="126"/>
        <v/>
      </c>
      <c r="I799" s="654">
        <v>-1</v>
      </c>
      <c r="J799" s="665">
        <v>-1</v>
      </c>
      <c r="K799" s="157"/>
      <c r="L799" s="157"/>
      <c r="M799" s="157"/>
      <c r="N799" s="157"/>
      <c r="O799" s="157"/>
      <c r="P799" s="157"/>
      <c r="Q799" s="157"/>
      <c r="R799" s="157"/>
      <c r="S799" s="157"/>
      <c r="T799" s="160"/>
      <c r="U799" s="149"/>
      <c r="V799" s="149"/>
    </row>
    <row r="800" spans="1:28" ht="15.75" customHeight="1" thickTop="1">
      <c r="A800" s="136" t="str">
        <f>F792&amp;"m07"</f>
        <v>MAV STARTm07</v>
      </c>
      <c r="B800" s="146" t="str">
        <f>IF($F$1="de",headings!$C$12,IF($F$1="fr",headings!$B$12,headings!$A$12))</f>
        <v>July</v>
      </c>
      <c r="C800" s="485">
        <v>7775</v>
      </c>
      <c r="D800" s="473">
        <v>-1</v>
      </c>
      <c r="E800" s="657" t="str">
        <f t="shared" si="125"/>
        <v/>
      </c>
      <c r="F800" s="485">
        <v>446</v>
      </c>
      <c r="G800" s="473">
        <v>-1</v>
      </c>
      <c r="H800" s="657" t="str">
        <f t="shared" si="126"/>
        <v/>
      </c>
      <c r="I800" s="653">
        <v>-1</v>
      </c>
      <c r="J800" s="664">
        <v>-1</v>
      </c>
      <c r="K800" s="157"/>
      <c r="L800" s="157"/>
      <c r="M800" s="157"/>
      <c r="N800" s="157"/>
      <c r="O800" s="157"/>
      <c r="P800" s="157"/>
      <c r="Q800" s="158"/>
      <c r="R800" s="158"/>
      <c r="S800" s="158"/>
      <c r="T800" s="158"/>
      <c r="U800" s="149"/>
      <c r="V800" s="149"/>
    </row>
    <row r="801" spans="1:28" ht="15.75" customHeight="1">
      <c r="A801" s="136" t="str">
        <f>F792&amp;"m08"</f>
        <v>MAV STARTm08</v>
      </c>
      <c r="B801" s="146" t="str">
        <f>IF($F$1="de",headings!$C$13,IF($F$1="fr",headings!$B$13,headings!$A$13))</f>
        <v>August</v>
      </c>
      <c r="C801" s="486">
        <v>8672</v>
      </c>
      <c r="D801" s="473">
        <v>-1</v>
      </c>
      <c r="E801" s="657" t="str">
        <f t="shared" si="125"/>
        <v/>
      </c>
      <c r="F801" s="486">
        <v>511</v>
      </c>
      <c r="G801" s="473">
        <v>-1</v>
      </c>
      <c r="H801" s="657" t="str">
        <f t="shared" si="126"/>
        <v/>
      </c>
      <c r="I801" s="653">
        <v>-1</v>
      </c>
      <c r="J801" s="664">
        <v>-1</v>
      </c>
      <c r="K801" s="157"/>
      <c r="L801" s="157"/>
      <c r="M801" s="157"/>
      <c r="N801" s="157"/>
      <c r="O801" s="157"/>
      <c r="P801" s="157"/>
      <c r="Q801" s="157"/>
      <c r="R801" s="157"/>
      <c r="S801" s="157"/>
      <c r="T801" s="160"/>
      <c r="U801" s="149"/>
      <c r="V801" s="149"/>
    </row>
    <row r="802" spans="1:28" ht="15.75" customHeight="1" thickBot="1">
      <c r="A802" s="136" t="str">
        <f>F792&amp;"m09"</f>
        <v>MAV STARTm09</v>
      </c>
      <c r="B802" s="146" t="str">
        <f>IF($F$1="de",headings!$C$14,IF($F$1="fr",headings!$B$14,headings!$A$14))</f>
        <v>September</v>
      </c>
      <c r="C802" s="651">
        <v>10095</v>
      </c>
      <c r="D802" s="655">
        <v>-1</v>
      </c>
      <c r="E802" s="658" t="str">
        <f t="shared" si="125"/>
        <v/>
      </c>
      <c r="F802" s="651">
        <v>493</v>
      </c>
      <c r="G802" s="655">
        <v>-1</v>
      </c>
      <c r="H802" s="658" t="str">
        <f t="shared" si="126"/>
        <v/>
      </c>
      <c r="I802" s="654">
        <v>-1</v>
      </c>
      <c r="J802" s="665">
        <v>-1</v>
      </c>
      <c r="K802" s="157"/>
      <c r="L802" s="157"/>
      <c r="M802" s="157"/>
      <c r="N802" s="157"/>
      <c r="O802" s="157"/>
      <c r="P802" s="157"/>
      <c r="Q802" s="158"/>
      <c r="R802" s="158"/>
      <c r="S802" s="158"/>
      <c r="T802" s="158"/>
      <c r="U802" s="149"/>
      <c r="V802" s="149"/>
    </row>
    <row r="803" spans="1:28" ht="15.75" customHeight="1" thickTop="1">
      <c r="A803" s="136" t="str">
        <f>F792&amp;"m10"</f>
        <v>MAV STARTm10</v>
      </c>
      <c r="B803" s="146" t="str">
        <f>IF($F$1="de",headings!$C$15,IF($F$1="fr",headings!$B$15,headings!$A$15))</f>
        <v>October</v>
      </c>
      <c r="C803" s="653">
        <v>9819</v>
      </c>
      <c r="D803" s="473">
        <v>-1</v>
      </c>
      <c r="E803" s="657" t="str">
        <f>IF(C803&lt;0.001,"",IF(D803=-1,"",D803/C803*100-100))</f>
        <v/>
      </c>
      <c r="F803" s="472">
        <v>472</v>
      </c>
      <c r="G803" s="473">
        <v>-1</v>
      </c>
      <c r="H803" s="657" t="str">
        <f>IF(F803&lt;0.001,"",IF(G803=-1,"",G803/F803*100-100))</f>
        <v/>
      </c>
      <c r="I803" s="653">
        <v>-1</v>
      </c>
      <c r="J803" s="664">
        <v>-1</v>
      </c>
      <c r="K803" s="157"/>
      <c r="L803" s="157"/>
      <c r="M803" s="157"/>
      <c r="N803" s="157"/>
      <c r="O803" s="157"/>
      <c r="P803" s="157"/>
      <c r="Q803" s="157"/>
      <c r="R803" s="157"/>
      <c r="S803" s="157"/>
      <c r="T803" s="160"/>
      <c r="U803" s="149"/>
      <c r="V803" s="149"/>
      <c r="X803" s="137"/>
    </row>
    <row r="804" spans="1:28" ht="15.75" customHeight="1">
      <c r="A804" s="136" t="str">
        <f>F792&amp;"m11"</f>
        <v>MAV STARTm11</v>
      </c>
      <c r="B804" s="146" t="str">
        <f>IF($F$1="de",headings!$C$16,IF($F$1="fr",headings!$B$16,headings!$A$16))</f>
        <v>November</v>
      </c>
      <c r="C804" s="653">
        <v>10325</v>
      </c>
      <c r="D804" s="473">
        <v>-1</v>
      </c>
      <c r="E804" s="657" t="str">
        <f>IF(C804&lt;0.001,"",IF(D804=-1,"",D804/C804*100-100))</f>
        <v/>
      </c>
      <c r="F804" s="472">
        <v>514</v>
      </c>
      <c r="G804" s="473">
        <v>-1</v>
      </c>
      <c r="H804" s="657" t="str">
        <f>IF(F804&lt;0.001,"",IF(G804=-1,"",G804/F804*100-100))</f>
        <v/>
      </c>
      <c r="I804" s="653">
        <v>-1</v>
      </c>
      <c r="J804" s="664">
        <v>-1</v>
      </c>
      <c r="K804" s="157"/>
      <c r="L804" s="157"/>
      <c r="M804" s="157"/>
      <c r="N804" s="157"/>
      <c r="O804" s="157"/>
      <c r="P804" s="157"/>
      <c r="Q804" s="158"/>
      <c r="R804" s="158"/>
      <c r="S804" s="158"/>
      <c r="T804" s="158"/>
      <c r="U804" s="149"/>
      <c r="V804" s="149"/>
      <c r="X804" s="137"/>
    </row>
    <row r="805" spans="1:28" ht="15.75" customHeight="1" thickBot="1">
      <c r="A805" s="136" t="str">
        <f>F792&amp;"m12"</f>
        <v>MAV STARTm12</v>
      </c>
      <c r="B805" s="146" t="str">
        <f>IF($F$1="de",headings!$C$17,IF($F$1="fr",headings!$B$17,headings!$A$17))</f>
        <v>December</v>
      </c>
      <c r="C805" s="654">
        <v>8906</v>
      </c>
      <c r="D805" s="655">
        <v>-1</v>
      </c>
      <c r="E805" s="658" t="str">
        <f>IF(C805&lt;0.001,"",IF(D805=-1,"",D805/C805*100-100))</f>
        <v/>
      </c>
      <c r="F805" s="652">
        <v>466</v>
      </c>
      <c r="G805" s="655">
        <v>-1</v>
      </c>
      <c r="H805" s="658" t="str">
        <f>IF(F805&lt;0.001,"",IF(G805=-1,"",G805/F805*100-100))</f>
        <v/>
      </c>
      <c r="I805" s="654">
        <v>-1</v>
      </c>
      <c r="J805" s="665">
        <v>-1</v>
      </c>
      <c r="K805" s="157"/>
      <c r="L805" s="157"/>
      <c r="M805" s="157"/>
      <c r="N805" s="157"/>
      <c r="O805" s="157"/>
      <c r="P805" s="157"/>
      <c r="Q805" s="157"/>
      <c r="R805" s="157"/>
      <c r="S805" s="157"/>
      <c r="T805" s="160"/>
      <c r="U805" s="149"/>
      <c r="V805" s="149"/>
      <c r="X805" s="137"/>
    </row>
    <row r="806" spans="1:28" ht="14.4" thickTop="1" thickBot="1">
      <c r="B806" s="146"/>
      <c r="C806" s="146"/>
      <c r="D806" s="146"/>
      <c r="E806" s="146"/>
      <c r="F806" s="146"/>
      <c r="G806" s="146"/>
      <c r="H806" s="146"/>
      <c r="I806" s="146"/>
      <c r="J806" s="146"/>
      <c r="K806" s="157"/>
      <c r="L806" s="157"/>
      <c r="M806" s="157"/>
      <c r="N806" s="157"/>
      <c r="O806" s="157"/>
      <c r="P806" s="157"/>
      <c r="Q806" s="158"/>
      <c r="R806" s="158"/>
      <c r="S806" s="158"/>
      <c r="T806" s="158"/>
      <c r="U806" s="149"/>
      <c r="V806" s="149"/>
      <c r="X806" s="137"/>
    </row>
    <row r="807" spans="1:28" s="137" customFormat="1" ht="15.75" customHeight="1" thickTop="1">
      <c r="A807" s="137" t="str">
        <f>F792&amp;"q1"</f>
        <v>MAV STARTq1</v>
      </c>
      <c r="B807" s="146" t="str">
        <f>IF($F$1="de",headings!$C$31,IF($F$1="fr",headings!$B$31,headings!$A$31))</f>
        <v>Quarter 1</v>
      </c>
      <c r="C807" s="319">
        <f>IF(C796=-1,"-1",C794+C795+C796)</f>
        <v>26960</v>
      </c>
      <c r="D807" s="320" t="str">
        <f>IF(D796=-1,"-1",D794+D795+D796)</f>
        <v>-1</v>
      </c>
      <c r="E807" s="666" t="str">
        <f>IF(C796+C797+C798&lt;=0,"",IF(D796=-1,"",D807/C807*100-100))</f>
        <v/>
      </c>
      <c r="F807" s="319">
        <f>IF(F796=-1,"-1",F794+F795+F796)</f>
        <v>1240</v>
      </c>
      <c r="G807" s="334" t="str">
        <f>IF(G796=-1,"-1",G794+G795+G796)</f>
        <v>-1</v>
      </c>
      <c r="H807" s="666" t="str">
        <f>IF(F796+F797+F798&lt;=0,"",IF(G796=-1,"",G807/F807*100-100))</f>
        <v/>
      </c>
      <c r="I807" s="320" t="str">
        <f>IF(I796=-1,"-1",I794+I795+I796)</f>
        <v>-1</v>
      </c>
      <c r="J807" s="321" t="str">
        <f>IF(J796=-1,"-1",J794+J795+J796)</f>
        <v>-1</v>
      </c>
      <c r="K807" s="157"/>
      <c r="L807" s="157"/>
      <c r="M807" s="157"/>
      <c r="N807" s="157"/>
      <c r="O807" s="157"/>
      <c r="P807" s="157"/>
      <c r="Q807" s="157"/>
      <c r="R807" s="157"/>
      <c r="S807" s="157"/>
      <c r="T807" s="160"/>
      <c r="U807" s="149"/>
      <c r="V807" s="149"/>
      <c r="X807" s="136"/>
      <c r="AA807" s="244"/>
      <c r="AB807" s="244"/>
    </row>
    <row r="808" spans="1:28" s="137" customFormat="1" ht="15.75" customHeight="1">
      <c r="A808" s="137" t="str">
        <f>F792&amp;"q2"</f>
        <v>MAV STARTq2</v>
      </c>
      <c r="B808" s="146" t="str">
        <f>IF($F$1="de",headings!$C$32,IF($F$1="fr",headings!$B$32,headings!$A$32))</f>
        <v>Quarter 2</v>
      </c>
      <c r="C808" s="322">
        <f>IF(C799=-1,"-1",C797+C798+C799)</f>
        <v>27935</v>
      </c>
      <c r="D808" s="323" t="str">
        <f>IF(D799=-1,"-1",D797+D798+D799)</f>
        <v>-1</v>
      </c>
      <c r="E808" s="667" t="str">
        <f>IF(C797+C798+C799&lt;=0,"",IF(D799=-1,"",D808/C808*100-100))</f>
        <v/>
      </c>
      <c r="F808" s="322">
        <f>IF(F799=-1,"-1",F797+F798+F799)</f>
        <v>1417</v>
      </c>
      <c r="G808" s="335" t="str">
        <f>IF(G799=-1,"-1",G797+G798+G799)</f>
        <v>-1</v>
      </c>
      <c r="H808" s="667" t="str">
        <f>IF(F797+F798+F799&lt;=0,"",IF(G799=-1,"",G808/F808*100-100))</f>
        <v/>
      </c>
      <c r="I808" s="323" t="str">
        <f>IF(I799=-1,"-1",I797+I798+I799)</f>
        <v>-1</v>
      </c>
      <c r="J808" s="324" t="str">
        <f>IF(J799=-1,"-1",J797+J798+J799)</f>
        <v>-1</v>
      </c>
      <c r="K808" s="157"/>
      <c r="L808" s="157"/>
      <c r="M808" s="157"/>
      <c r="N808" s="157"/>
      <c r="O808" s="157"/>
      <c r="P808" s="157"/>
      <c r="Q808" s="158"/>
      <c r="R808" s="158"/>
      <c r="S808" s="158"/>
      <c r="T808" s="158"/>
      <c r="U808" s="149"/>
      <c r="V808" s="149"/>
      <c r="X808" s="138"/>
      <c r="AA808" s="244"/>
      <c r="AB808" s="244"/>
    </row>
    <row r="809" spans="1:28" s="137" customFormat="1" ht="15.75" customHeight="1">
      <c r="A809" s="137" t="str">
        <f>F792&amp;"q3"</f>
        <v>MAV STARTq3</v>
      </c>
      <c r="B809" s="146" t="str">
        <f>IF($F$1="de",headings!$C$33,IF($F$1="fr",headings!$B$33,headings!$A$33))</f>
        <v>Quarter 3</v>
      </c>
      <c r="C809" s="322">
        <f>IF(C802=-1,"-1",C800+C801+C802)</f>
        <v>26542</v>
      </c>
      <c r="D809" s="323" t="str">
        <f>IF(D802=-1,"-1",D800+D801+D802)</f>
        <v>-1</v>
      </c>
      <c r="E809" s="667" t="str">
        <f>IF(C800+C801+C802&lt;=0,"",IF(D802=-1,"",D809/C809*100-100))</f>
        <v/>
      </c>
      <c r="F809" s="322">
        <f>IF(F802=-1,"-1",F800+F801+F802)</f>
        <v>1450</v>
      </c>
      <c r="G809" s="323" t="str">
        <f>IF(G802=-1,"-1",G800+G801+G802)</f>
        <v>-1</v>
      </c>
      <c r="H809" s="667" t="str">
        <f>IF(F800+F801+F802&lt;=0,"",IF(G802=-1,"",G809/F809*100-100))</f>
        <v/>
      </c>
      <c r="I809" s="323" t="str">
        <f>IF(I802=-1,"-1",I800+I801+I802)</f>
        <v>-1</v>
      </c>
      <c r="J809" s="324" t="str">
        <f>IF(J802=-1,"-1",J800+J801+J802)</f>
        <v>-1</v>
      </c>
      <c r="K809" s="157"/>
      <c r="L809" s="157"/>
      <c r="M809" s="157"/>
      <c r="N809" s="157"/>
      <c r="O809" s="157"/>
      <c r="P809" s="157"/>
      <c r="Q809" s="157"/>
      <c r="R809" s="157"/>
      <c r="S809" s="157"/>
      <c r="T809" s="160"/>
      <c r="U809" s="149"/>
      <c r="V809" s="149"/>
      <c r="X809" s="136"/>
      <c r="AA809" s="244"/>
      <c r="AB809" s="244"/>
    </row>
    <row r="810" spans="1:28" s="137" customFormat="1" ht="15.75" customHeight="1" thickBot="1">
      <c r="A810" s="137" t="str">
        <f>F792&amp;"q4"</f>
        <v>MAV STARTq4</v>
      </c>
      <c r="B810" s="146" t="str">
        <f>IF($F$1="de",headings!$C$34,IF($F$1="fr",headings!$B$34,headings!$A$34))</f>
        <v>Quarter 4</v>
      </c>
      <c r="C810" s="325">
        <f>IF(C805=-1,"-1",C803+C804+C805)</f>
        <v>29050</v>
      </c>
      <c r="D810" s="326" t="str">
        <f>IF(D805=-1,"-1",D803+D804+D805)</f>
        <v>-1</v>
      </c>
      <c r="E810" s="668" t="str">
        <f>IF(C803+C804+C805&lt;=0,"",IF(D805=-1,"",D810/C810*100-100))</f>
        <v/>
      </c>
      <c r="F810" s="325">
        <f>IF(F805=-1,"-1",F803+F804+F805)</f>
        <v>1452</v>
      </c>
      <c r="G810" s="326" t="str">
        <f>IF(G805=-1,"-1",G803+G804+G805)</f>
        <v>-1</v>
      </c>
      <c r="H810" s="668" t="str">
        <f>IF(F803+F804+F805&lt;=0,"",IF(G805=-1,"",G810/F810*100-100))</f>
        <v/>
      </c>
      <c r="I810" s="326" t="str">
        <f>IF(I805=-1,"-1",I803+I804+I805)</f>
        <v>-1</v>
      </c>
      <c r="J810" s="327" t="str">
        <f>IF(J805=-1,"-1",J803+J804+J805)</f>
        <v>-1</v>
      </c>
      <c r="K810" s="157"/>
      <c r="L810" s="157"/>
      <c r="M810" s="157"/>
      <c r="N810" s="157"/>
      <c r="O810" s="157"/>
      <c r="P810" s="157"/>
      <c r="Q810" s="158"/>
      <c r="R810" s="158"/>
      <c r="S810" s="158"/>
      <c r="T810" s="158"/>
      <c r="U810" s="149"/>
      <c r="V810" s="149"/>
      <c r="X810" s="136"/>
      <c r="AA810" s="244"/>
      <c r="AB810" s="244"/>
    </row>
    <row r="811" spans="1:28" ht="14.4" thickTop="1" thickBot="1">
      <c r="B811" s="146"/>
      <c r="C811" s="146"/>
      <c r="D811" s="146"/>
      <c r="E811" s="146"/>
      <c r="F811" s="146"/>
      <c r="G811" s="146"/>
      <c r="H811" s="146"/>
      <c r="I811" s="146"/>
      <c r="J811" s="146"/>
      <c r="K811" s="157"/>
      <c r="L811" s="157"/>
      <c r="M811" s="157"/>
      <c r="N811" s="157"/>
      <c r="O811" s="157"/>
      <c r="P811" s="157"/>
      <c r="Q811" s="157"/>
      <c r="R811" s="157"/>
      <c r="S811" s="157"/>
      <c r="T811" s="160"/>
      <c r="U811" s="149"/>
      <c r="V811" s="149"/>
    </row>
    <row r="812" spans="1:28" s="138" customFormat="1" ht="15.75" customHeight="1" thickTop="1" thickBot="1">
      <c r="A812" s="138" t="str">
        <f>F792&amp;"y"</f>
        <v>MAV STARTy</v>
      </c>
      <c r="B812" s="152" t="str">
        <f>IF($F$1="de",headings!$C$35,IF($F$1="fr",headings!$B$35,headings!$A$35))</f>
        <v>Full year</v>
      </c>
      <c r="C812" s="328">
        <f>IF(C805=-1,"-1",SUM(C807:C810))</f>
        <v>110487</v>
      </c>
      <c r="D812" s="414" t="str">
        <f>IF(D805=-1,"-1",SUM(D807:D810))</f>
        <v>-1</v>
      </c>
      <c r="E812" s="659" t="str">
        <f>IF(SUM(C794:C805)&lt;=0,"",IF(D805=-1,"",D812/C812*100-100))</f>
        <v/>
      </c>
      <c r="F812" s="328">
        <f>IF(F805=-1,"-1",SUM(F807:F810))</f>
        <v>5559</v>
      </c>
      <c r="G812" s="414" t="str">
        <f>IF(G805=-1,"-1",SUM(G807:G810))</f>
        <v>-1</v>
      </c>
      <c r="H812" s="659" t="str">
        <f>IF(SUM(F794:F805)&lt;=0,"",IF(G805=-1,"",G812/F812*100-100))</f>
        <v/>
      </c>
      <c r="I812" s="329" t="str">
        <f>IF(I805=-1,"-1",SUM(I807:I810))</f>
        <v>-1</v>
      </c>
      <c r="J812" s="330" t="str">
        <f>IF(J805=-1,"-1",SUM(J807:J810))</f>
        <v>-1</v>
      </c>
      <c r="K812" s="157"/>
      <c r="L812" s="157"/>
      <c r="M812" s="157"/>
      <c r="N812" s="157"/>
      <c r="O812" s="157"/>
      <c r="P812" s="157"/>
      <c r="Q812" s="158"/>
      <c r="R812" s="158"/>
      <c r="S812" s="158"/>
      <c r="T812" s="158"/>
      <c r="U812" s="149"/>
      <c r="V812" s="149"/>
      <c r="X812" s="136"/>
    </row>
    <row r="813" spans="1:28" ht="13.8" thickTop="1">
      <c r="B813" s="147"/>
      <c r="C813" s="180"/>
      <c r="D813" s="180"/>
      <c r="E813" s="180"/>
      <c r="F813" s="180"/>
      <c r="G813" s="180"/>
      <c r="H813" s="180"/>
      <c r="I813" s="180"/>
      <c r="J813" s="180"/>
      <c r="K813" s="157"/>
      <c r="L813" s="157"/>
      <c r="M813" s="157"/>
      <c r="N813" s="157"/>
      <c r="O813" s="157"/>
      <c r="P813" s="157"/>
      <c r="Q813" s="157"/>
      <c r="R813" s="157"/>
      <c r="S813" s="157"/>
      <c r="T813" s="160"/>
      <c r="U813" s="149"/>
      <c r="V813" s="149"/>
    </row>
    <row r="814" spans="1:28">
      <c r="B814" s="147"/>
      <c r="C814" s="180"/>
      <c r="D814" s="180"/>
      <c r="E814" s="180"/>
      <c r="F814" s="180"/>
      <c r="G814" s="180"/>
      <c r="H814" s="180"/>
      <c r="I814" s="180"/>
      <c r="J814" s="180"/>
      <c r="K814" s="180"/>
      <c r="L814" s="180"/>
      <c r="M814" s="180"/>
      <c r="N814" s="180"/>
      <c r="O814" s="180"/>
      <c r="P814" s="180"/>
      <c r="Q814" s="180"/>
      <c r="R814" s="180"/>
      <c r="S814" s="180"/>
      <c r="T814" s="180"/>
      <c r="U814" s="149"/>
      <c r="V814" s="149"/>
    </row>
    <row r="815" spans="1:28">
      <c r="B815" s="152" t="str">
        <f>IF($F$1="de",headings!$C$37,IF($F$1="fr",headings!$B$37,headings!$A$37))</f>
        <v>Comments</v>
      </c>
      <c r="C815" s="1082" t="s">
        <v>384</v>
      </c>
      <c r="D815" s="1083"/>
      <c r="E815" s="1083"/>
      <c r="F815" s="1083"/>
      <c r="G815" s="1083"/>
      <c r="H815" s="1083"/>
      <c r="I815" s="1083"/>
      <c r="J815" s="1083"/>
      <c r="K815" s="1083"/>
      <c r="L815" s="1083"/>
      <c r="M815" s="1083"/>
      <c r="N815" s="1083"/>
      <c r="O815" s="1083"/>
      <c r="P815" s="1083"/>
      <c r="Q815" s="1083"/>
      <c r="R815" s="1083"/>
      <c r="S815" s="1083"/>
      <c r="T815" s="1084"/>
      <c r="U815" s="149"/>
      <c r="V815" s="149"/>
    </row>
    <row r="816" spans="1:28">
      <c r="B816" s="151"/>
      <c r="C816" s="1085"/>
      <c r="D816" s="1086"/>
      <c r="E816" s="1086"/>
      <c r="F816" s="1086"/>
      <c r="G816" s="1086"/>
      <c r="H816" s="1086"/>
      <c r="I816" s="1086"/>
      <c r="J816" s="1086"/>
      <c r="K816" s="1086"/>
      <c r="L816" s="1086"/>
      <c r="M816" s="1086"/>
      <c r="N816" s="1086"/>
      <c r="O816" s="1086"/>
      <c r="P816" s="1086"/>
      <c r="Q816" s="1086"/>
      <c r="R816" s="1086"/>
      <c r="S816" s="1086"/>
      <c r="T816" s="1087"/>
      <c r="U816" s="149"/>
      <c r="V816" s="149"/>
    </row>
    <row r="817" spans="1:28">
      <c r="B817" s="151"/>
      <c r="C817" s="1085"/>
      <c r="D817" s="1086"/>
      <c r="E817" s="1086"/>
      <c r="F817" s="1086"/>
      <c r="G817" s="1086"/>
      <c r="H817" s="1086"/>
      <c r="I817" s="1086"/>
      <c r="J817" s="1086"/>
      <c r="K817" s="1086"/>
      <c r="L817" s="1086"/>
      <c r="M817" s="1086"/>
      <c r="N817" s="1086"/>
      <c r="O817" s="1086"/>
      <c r="P817" s="1086"/>
      <c r="Q817" s="1086"/>
      <c r="R817" s="1086"/>
      <c r="S817" s="1086"/>
      <c r="T817" s="1087"/>
      <c r="U817" s="149"/>
      <c r="V817" s="149"/>
      <c r="X817" s="141"/>
    </row>
    <row r="818" spans="1:28">
      <c r="B818" s="151"/>
      <c r="C818" s="1088"/>
      <c r="D818" s="1089"/>
      <c r="E818" s="1089"/>
      <c r="F818" s="1089"/>
      <c r="G818" s="1089"/>
      <c r="H818" s="1089"/>
      <c r="I818" s="1089"/>
      <c r="J818" s="1089"/>
      <c r="K818" s="1089"/>
      <c r="L818" s="1089"/>
      <c r="M818" s="1089"/>
      <c r="N818" s="1089"/>
      <c r="O818" s="1089"/>
      <c r="P818" s="1089"/>
      <c r="Q818" s="1089"/>
      <c r="R818" s="1089"/>
      <c r="S818" s="1089"/>
      <c r="T818" s="1090"/>
      <c r="U818" s="149"/>
      <c r="V818" s="149"/>
      <c r="X818" s="131"/>
    </row>
    <row r="819" spans="1:28">
      <c r="B819" s="151"/>
      <c r="C819" s="180"/>
      <c r="D819" s="180"/>
      <c r="E819" s="180"/>
      <c r="F819" s="180"/>
      <c r="G819" s="180"/>
      <c r="H819" s="180"/>
      <c r="I819" s="180"/>
      <c r="J819" s="180"/>
      <c r="K819" s="180"/>
      <c r="L819" s="180"/>
      <c r="M819" s="180"/>
      <c r="N819" s="180"/>
      <c r="O819" s="180"/>
      <c r="P819" s="180"/>
      <c r="Q819" s="180"/>
      <c r="R819" s="180"/>
      <c r="S819" s="180"/>
      <c r="T819" s="180"/>
      <c r="U819" s="149"/>
      <c r="V819" s="149"/>
    </row>
    <row r="820" spans="1:28">
      <c r="A820" s="142"/>
      <c r="B820" s="143"/>
      <c r="C820" s="181"/>
      <c r="D820" s="181"/>
      <c r="E820" s="181"/>
      <c r="F820" s="181"/>
      <c r="G820" s="181"/>
      <c r="H820" s="181"/>
      <c r="I820" s="181"/>
      <c r="J820" s="181"/>
      <c r="K820" s="181"/>
      <c r="L820" s="181"/>
      <c r="M820" s="181"/>
      <c r="N820" s="181"/>
      <c r="O820" s="181"/>
      <c r="P820" s="181"/>
      <c r="Q820" s="181"/>
      <c r="R820" s="181"/>
      <c r="S820" s="181"/>
      <c r="T820" s="181"/>
      <c r="U820" s="149"/>
      <c r="V820" s="149"/>
    </row>
    <row r="821" spans="1:28" s="141" customFormat="1" ht="6.75" customHeight="1">
      <c r="B821" s="146"/>
      <c r="C821" s="154"/>
      <c r="D821" s="154"/>
      <c r="E821" s="155"/>
      <c r="F821" s="154"/>
      <c r="G821" s="154"/>
      <c r="H821" s="155"/>
      <c r="I821" s="154"/>
      <c r="J821" s="154"/>
      <c r="K821" s="155"/>
      <c r="L821" s="154"/>
      <c r="M821" s="154"/>
      <c r="N821" s="155"/>
      <c r="O821" s="154"/>
      <c r="P821" s="154"/>
      <c r="Q821" s="155"/>
      <c r="R821" s="154"/>
      <c r="S821" s="154"/>
      <c r="T821" s="155"/>
      <c r="U821" s="149"/>
      <c r="V821" s="149"/>
      <c r="X821" s="136"/>
      <c r="AA821" s="239"/>
      <c r="AB821" s="239"/>
    </row>
    <row r="822" spans="1:28" s="131" customFormat="1" ht="17.399999999999999">
      <c r="B822" s="150" t="str">
        <f>IF($F$1="de",headings!$C$3,IF($F$1="fr",headings!$B$3,headings!$A$3))</f>
        <v>Railway Operator:</v>
      </c>
      <c r="C822" s="156"/>
      <c r="D822" s="156"/>
      <c r="E822" s="156"/>
      <c r="F822" s="1134" t="s">
        <v>52</v>
      </c>
      <c r="G822" s="1134"/>
      <c r="H822" s="1134"/>
      <c r="I822" s="1134"/>
      <c r="J822" s="1134"/>
      <c r="K822" s="157"/>
      <c r="L822" s="157"/>
      <c r="M822" s="157"/>
      <c r="N822" s="157"/>
      <c r="O822" s="157"/>
      <c r="P822" s="157"/>
      <c r="Q822" s="158"/>
      <c r="R822" s="158"/>
      <c r="S822" s="158"/>
      <c r="T822" s="158"/>
      <c r="U822" s="149"/>
      <c r="V822" s="149"/>
      <c r="X822" s="136"/>
      <c r="AA822" s="243"/>
      <c r="AB822" s="243"/>
    </row>
    <row r="823" spans="1:28" ht="6.75" customHeight="1" thickBot="1">
      <c r="B823" s="146"/>
      <c r="C823" s="157"/>
      <c r="D823" s="157"/>
      <c r="E823" s="159"/>
      <c r="F823" s="157"/>
      <c r="G823" s="157"/>
      <c r="H823" s="157"/>
      <c r="I823" s="157"/>
      <c r="J823" s="157"/>
      <c r="K823" s="157"/>
      <c r="L823" s="157"/>
      <c r="M823" s="157"/>
      <c r="N823" s="157"/>
      <c r="O823" s="157"/>
      <c r="P823" s="157"/>
      <c r="Q823" s="157"/>
      <c r="R823" s="157"/>
      <c r="S823" s="157"/>
      <c r="T823" s="160"/>
      <c r="U823" s="149"/>
      <c r="V823" s="149"/>
    </row>
    <row r="824" spans="1:28" ht="15.75" customHeight="1" thickTop="1">
      <c r="A824" s="136" t="str">
        <f>F822&amp;"m01"</f>
        <v>NSm01</v>
      </c>
      <c r="B824" s="146" t="str">
        <f>IF($F$1="de",headings!$C$6,IF($F$1="fr",headings!$B$6,headings!$A$6))</f>
        <v>January</v>
      </c>
      <c r="C824" s="725">
        <v>-1</v>
      </c>
      <c r="D824" s="661">
        <v>-1</v>
      </c>
      <c r="E824" s="656" t="str">
        <f t="shared" ref="E824:E832" si="127">IF(C824&lt;0.001,"",IF(D824=-1,"",D824/C824*100-100))</f>
        <v/>
      </c>
      <c r="F824" s="725">
        <v>-1</v>
      </c>
      <c r="G824" s="661">
        <v>-1</v>
      </c>
      <c r="H824" s="656" t="str">
        <f t="shared" ref="H824:H832" si="128">IF(F824&lt;0.001,"",IF(G824=-1,"",G824/F824*100-100))</f>
        <v/>
      </c>
      <c r="I824" s="662">
        <v>-1</v>
      </c>
      <c r="J824" s="669">
        <v>-1</v>
      </c>
      <c r="K824" s="157"/>
      <c r="L824" s="157"/>
      <c r="M824" s="157"/>
      <c r="N824" s="157"/>
      <c r="O824" s="157"/>
      <c r="P824" s="157"/>
      <c r="Q824" s="157"/>
      <c r="R824" s="157"/>
      <c r="S824" s="157"/>
      <c r="T824" s="157"/>
      <c r="U824" s="149"/>
      <c r="V824" s="149"/>
    </row>
    <row r="825" spans="1:28" ht="15.75" customHeight="1">
      <c r="A825" s="136" t="str">
        <f>F822&amp;"m02"</f>
        <v>NSm02</v>
      </c>
      <c r="B825" s="146" t="str">
        <f>IF($F$1="de",headings!$C$7,IF($F$1="fr",headings!$B$7,headings!$A$7))</f>
        <v>February</v>
      </c>
      <c r="C825" s="726">
        <v>-1</v>
      </c>
      <c r="D825" s="473">
        <v>-1</v>
      </c>
      <c r="E825" s="657" t="str">
        <f t="shared" si="127"/>
        <v/>
      </c>
      <c r="F825" s="726">
        <v>-1</v>
      </c>
      <c r="G825" s="473">
        <v>-1</v>
      </c>
      <c r="H825" s="657" t="str">
        <f t="shared" si="128"/>
        <v/>
      </c>
      <c r="I825" s="653">
        <v>-1</v>
      </c>
      <c r="J825" s="472">
        <v>-1</v>
      </c>
      <c r="K825" s="157"/>
      <c r="L825" s="157"/>
      <c r="M825" s="157"/>
      <c r="N825" s="157"/>
      <c r="O825" s="157"/>
      <c r="P825" s="157"/>
      <c r="Q825" s="157"/>
      <c r="R825" s="157"/>
      <c r="S825" s="157"/>
      <c r="T825" s="157"/>
      <c r="U825" s="149"/>
      <c r="V825" s="149"/>
    </row>
    <row r="826" spans="1:28" ht="15.75" customHeight="1" thickBot="1">
      <c r="A826" s="136" t="str">
        <f>F822&amp;"m03"</f>
        <v>NSm03</v>
      </c>
      <c r="B826" s="146" t="str">
        <f>IF($F$1="de",headings!$C$8,IF($F$1="fr",headings!$B$8,headings!$A$8))</f>
        <v>March</v>
      </c>
      <c r="C826" s="651">
        <v>-1</v>
      </c>
      <c r="D826" s="655">
        <v>-1</v>
      </c>
      <c r="E826" s="658" t="str">
        <f t="shared" si="127"/>
        <v/>
      </c>
      <c r="F826" s="651">
        <v>-1</v>
      </c>
      <c r="G826" s="655">
        <v>-1</v>
      </c>
      <c r="H826" s="658" t="str">
        <f t="shared" si="128"/>
        <v/>
      </c>
      <c r="I826" s="654">
        <v>-1</v>
      </c>
      <c r="J826" s="652">
        <v>-1</v>
      </c>
      <c r="K826" s="157"/>
      <c r="L826" s="157"/>
      <c r="M826" s="157"/>
      <c r="N826" s="157"/>
      <c r="O826" s="157"/>
      <c r="P826" s="157"/>
      <c r="Q826" s="157"/>
      <c r="R826" s="157"/>
      <c r="S826" s="157"/>
      <c r="T826" s="157"/>
      <c r="U826" s="149"/>
      <c r="V826" s="149"/>
    </row>
    <row r="827" spans="1:28" ht="15.75" customHeight="1" thickTop="1">
      <c r="A827" s="136" t="str">
        <f>F822&amp;"m04"</f>
        <v>NSm04</v>
      </c>
      <c r="B827" s="146" t="str">
        <f>IF($F$1="de",headings!$C$9,IF($F$1="fr",headings!$B$9,headings!$A$9))</f>
        <v>April</v>
      </c>
      <c r="C827" s="725">
        <v>-1</v>
      </c>
      <c r="D827" s="473">
        <v>-1</v>
      </c>
      <c r="E827" s="657" t="str">
        <f t="shared" si="127"/>
        <v/>
      </c>
      <c r="F827" s="725">
        <v>-1</v>
      </c>
      <c r="G827" s="473">
        <v>-1</v>
      </c>
      <c r="H827" s="657" t="str">
        <f t="shared" si="128"/>
        <v/>
      </c>
      <c r="I827" s="653">
        <v>-1</v>
      </c>
      <c r="J827" s="472">
        <v>-1</v>
      </c>
      <c r="K827" s="157"/>
      <c r="L827" s="157"/>
      <c r="M827" s="157"/>
      <c r="N827" s="157"/>
      <c r="O827" s="157"/>
      <c r="P827" s="157"/>
      <c r="Q827" s="157"/>
      <c r="R827" s="157"/>
      <c r="S827" s="157"/>
      <c r="T827" s="157"/>
      <c r="U827" s="149"/>
      <c r="V827" s="149"/>
    </row>
    <row r="828" spans="1:28" ht="15.75" customHeight="1">
      <c r="A828" s="136" t="str">
        <f>F822&amp;"m05"</f>
        <v>NSm05</v>
      </c>
      <c r="B828" s="146" t="str">
        <f>IF($F$1="de",headings!$C$10,IF($F$1="fr",headings!$B$10,headings!$A$10))</f>
        <v>May</v>
      </c>
      <c r="C828" s="726">
        <v>-1</v>
      </c>
      <c r="D828" s="473">
        <v>-1</v>
      </c>
      <c r="E828" s="657" t="str">
        <f t="shared" si="127"/>
        <v/>
      </c>
      <c r="F828" s="726">
        <v>-1</v>
      </c>
      <c r="G828" s="473">
        <v>-1</v>
      </c>
      <c r="H828" s="657" t="str">
        <f t="shared" si="128"/>
        <v/>
      </c>
      <c r="I828" s="653">
        <v>-1</v>
      </c>
      <c r="J828" s="472">
        <v>-1</v>
      </c>
      <c r="K828" s="157"/>
      <c r="L828" s="157"/>
      <c r="M828" s="157"/>
      <c r="N828" s="157"/>
      <c r="O828" s="157"/>
      <c r="P828" s="157"/>
      <c r="Q828" s="157"/>
      <c r="R828" s="157"/>
      <c r="S828" s="157"/>
      <c r="T828" s="157"/>
      <c r="U828" s="149"/>
      <c r="V828" s="149"/>
    </row>
    <row r="829" spans="1:28" ht="15.75" customHeight="1" thickBot="1">
      <c r="A829" s="136" t="str">
        <f>F822&amp;"m06"</f>
        <v>NSm06</v>
      </c>
      <c r="B829" s="146" t="str">
        <f>IF($F$1="de",headings!$C$11,IF($F$1="fr",headings!$B$11,headings!$A$11))</f>
        <v>June</v>
      </c>
      <c r="C829" s="651">
        <v>-1</v>
      </c>
      <c r="D829" s="655">
        <v>-1</v>
      </c>
      <c r="E829" s="658" t="str">
        <f t="shared" si="127"/>
        <v/>
      </c>
      <c r="F829" s="651">
        <v>-1</v>
      </c>
      <c r="G829" s="655">
        <v>-1</v>
      </c>
      <c r="H829" s="658" t="str">
        <f t="shared" si="128"/>
        <v/>
      </c>
      <c r="I829" s="654">
        <v>-1</v>
      </c>
      <c r="J829" s="652">
        <v>-1</v>
      </c>
      <c r="K829" s="157"/>
      <c r="L829" s="157"/>
      <c r="M829" s="157"/>
      <c r="N829" s="157"/>
      <c r="O829" s="157"/>
      <c r="P829" s="157"/>
      <c r="Q829" s="157"/>
      <c r="R829" s="157"/>
      <c r="S829" s="157"/>
      <c r="T829" s="157"/>
      <c r="U829" s="149"/>
      <c r="V829" s="149"/>
    </row>
    <row r="830" spans="1:28" ht="15.75" customHeight="1" thickTop="1">
      <c r="A830" s="136" t="str">
        <f>F822&amp;"m07"</f>
        <v>NSm07</v>
      </c>
      <c r="B830" s="146" t="str">
        <f>IF($F$1="de",headings!$C$12,IF($F$1="fr",headings!$B$12,headings!$A$12))</f>
        <v>July</v>
      </c>
      <c r="C830" s="725">
        <v>-1</v>
      </c>
      <c r="D830" s="473">
        <v>-1</v>
      </c>
      <c r="E830" s="657" t="str">
        <f t="shared" si="127"/>
        <v/>
      </c>
      <c r="F830" s="725">
        <v>-1</v>
      </c>
      <c r="G830" s="473">
        <v>-1</v>
      </c>
      <c r="H830" s="657" t="str">
        <f t="shared" si="128"/>
        <v/>
      </c>
      <c r="I830" s="653">
        <v>-1</v>
      </c>
      <c r="J830" s="472">
        <v>-1</v>
      </c>
      <c r="K830" s="157"/>
      <c r="L830" s="157"/>
      <c r="M830" s="157"/>
      <c r="N830" s="157"/>
      <c r="O830" s="157"/>
      <c r="P830" s="157"/>
      <c r="Q830" s="157"/>
      <c r="R830" s="157"/>
      <c r="S830" s="157"/>
      <c r="T830" s="157"/>
      <c r="U830" s="149"/>
      <c r="V830" s="149"/>
    </row>
    <row r="831" spans="1:28" ht="15.75" customHeight="1">
      <c r="A831" s="136" t="str">
        <f>F822&amp;"m08"</f>
        <v>NSm08</v>
      </c>
      <c r="B831" s="146" t="str">
        <f>IF($F$1="de",headings!$C$13,IF($F$1="fr",headings!$B$13,headings!$A$13))</f>
        <v>August</v>
      </c>
      <c r="C831" s="726">
        <v>-1</v>
      </c>
      <c r="D831" s="473">
        <v>-1</v>
      </c>
      <c r="E831" s="657" t="str">
        <f t="shared" si="127"/>
        <v/>
      </c>
      <c r="F831" s="726">
        <v>-1</v>
      </c>
      <c r="G831" s="473">
        <v>-1</v>
      </c>
      <c r="H831" s="657" t="str">
        <f t="shared" si="128"/>
        <v/>
      </c>
      <c r="I831" s="653">
        <v>-1</v>
      </c>
      <c r="J831" s="472">
        <v>-1</v>
      </c>
      <c r="K831" s="157"/>
      <c r="L831" s="157"/>
      <c r="M831" s="157"/>
      <c r="N831" s="157"/>
      <c r="O831" s="157"/>
      <c r="P831" s="157"/>
      <c r="Q831" s="157"/>
      <c r="R831" s="157"/>
      <c r="S831" s="157"/>
      <c r="T831" s="157"/>
      <c r="U831" s="149"/>
      <c r="V831" s="149"/>
    </row>
    <row r="832" spans="1:28" ht="15.75" customHeight="1" thickBot="1">
      <c r="A832" s="136" t="str">
        <f>F822&amp;"m09"</f>
        <v>NSm09</v>
      </c>
      <c r="B832" s="146" t="str">
        <f>IF($F$1="de",headings!$C$14,IF($F$1="fr",headings!$B$14,headings!$A$14))</f>
        <v>September</v>
      </c>
      <c r="C832" s="651">
        <v>-1</v>
      </c>
      <c r="D832" s="655">
        <v>-1</v>
      </c>
      <c r="E832" s="658" t="str">
        <f t="shared" si="127"/>
        <v/>
      </c>
      <c r="F832" s="651">
        <v>-1</v>
      </c>
      <c r="G832" s="655">
        <v>-1</v>
      </c>
      <c r="H832" s="658" t="str">
        <f t="shared" si="128"/>
        <v/>
      </c>
      <c r="I832" s="654">
        <v>-1</v>
      </c>
      <c r="J832" s="652">
        <v>-1</v>
      </c>
      <c r="K832" s="157"/>
      <c r="L832" s="157"/>
      <c r="M832" s="157"/>
      <c r="N832" s="157"/>
      <c r="O832" s="157"/>
      <c r="P832" s="157"/>
      <c r="Q832" s="157"/>
      <c r="R832" s="157"/>
      <c r="S832" s="157"/>
      <c r="T832" s="157"/>
      <c r="U832" s="149"/>
      <c r="V832" s="149"/>
    </row>
    <row r="833" spans="1:28" ht="15.75" customHeight="1" thickTop="1">
      <c r="A833" s="136" t="str">
        <f>F822&amp;"m10"</f>
        <v>NSm10</v>
      </c>
      <c r="B833" s="146" t="str">
        <f>IF($F$1="de",headings!$C$15,IF($F$1="fr",headings!$B$15,headings!$A$15))</f>
        <v>October</v>
      </c>
      <c r="C833" s="653">
        <v>-1</v>
      </c>
      <c r="D833" s="473">
        <v>-1</v>
      </c>
      <c r="E833" s="657" t="str">
        <f>IF(C833&lt;0.001,"",IF(D833=-1,"",D833/C833*100-100))</f>
        <v/>
      </c>
      <c r="F833" s="472">
        <v>-1</v>
      </c>
      <c r="G833" s="473">
        <v>-1</v>
      </c>
      <c r="H833" s="657" t="str">
        <f>IF(F833&lt;0.001,"",IF(G833=-1,"",G833/F833*100-100))</f>
        <v/>
      </c>
      <c r="I833" s="653">
        <v>-1</v>
      </c>
      <c r="J833" s="472">
        <v>-1</v>
      </c>
      <c r="K833" s="157"/>
      <c r="L833" s="157"/>
      <c r="M833" s="157"/>
      <c r="N833" s="157"/>
      <c r="O833" s="157"/>
      <c r="P833" s="157"/>
      <c r="Q833" s="157"/>
      <c r="R833" s="157"/>
      <c r="S833" s="157"/>
      <c r="T833" s="157"/>
      <c r="U833" s="149"/>
      <c r="V833" s="149"/>
      <c r="X833" s="137"/>
    </row>
    <row r="834" spans="1:28" ht="15.75" customHeight="1">
      <c r="A834" s="136" t="str">
        <f>F822&amp;"m11"</f>
        <v>NSm11</v>
      </c>
      <c r="B834" s="146" t="str">
        <f>IF($F$1="de",headings!$C$16,IF($F$1="fr",headings!$B$16,headings!$A$16))</f>
        <v>November</v>
      </c>
      <c r="C834" s="653">
        <v>-1</v>
      </c>
      <c r="D834" s="473">
        <v>-1</v>
      </c>
      <c r="E834" s="657" t="str">
        <f>IF(C834&lt;0.001,"",IF(D834=-1,"",D834/C834*100-100))</f>
        <v/>
      </c>
      <c r="F834" s="472">
        <v>-1</v>
      </c>
      <c r="G834" s="473">
        <v>-1</v>
      </c>
      <c r="H834" s="657" t="str">
        <f>IF(F834&lt;0.001,"",IF(G834=-1,"",G834/F834*100-100))</f>
        <v/>
      </c>
      <c r="I834" s="653">
        <v>-1</v>
      </c>
      <c r="J834" s="472">
        <v>-1</v>
      </c>
      <c r="K834" s="157"/>
      <c r="L834" s="157"/>
      <c r="M834" s="157"/>
      <c r="N834" s="157"/>
      <c r="O834" s="157"/>
      <c r="P834" s="157"/>
      <c r="Q834" s="157"/>
      <c r="R834" s="157"/>
      <c r="S834" s="157"/>
      <c r="T834" s="157"/>
      <c r="U834" s="149"/>
      <c r="V834" s="149"/>
      <c r="X834" s="137"/>
    </row>
    <row r="835" spans="1:28" ht="15.75" customHeight="1" thickBot="1">
      <c r="A835" s="136" t="str">
        <f>F822&amp;"m12"</f>
        <v>NSm12</v>
      </c>
      <c r="B835" s="146" t="str">
        <f>IF($F$1="de",headings!$C$17,IF($F$1="fr",headings!$B$17,headings!$A$17))</f>
        <v>December</v>
      </c>
      <c r="C835" s="654">
        <v>-1</v>
      </c>
      <c r="D835" s="655">
        <v>-1</v>
      </c>
      <c r="E835" s="658" t="str">
        <f>IF(C835&lt;0.001,"",IF(D835=-1,"",D835/C835*100-100))</f>
        <v/>
      </c>
      <c r="F835" s="652">
        <v>-1</v>
      </c>
      <c r="G835" s="655">
        <v>-1</v>
      </c>
      <c r="H835" s="658" t="str">
        <f>IF(F835&lt;0.001,"",IF(G835=-1,"",G835/F835*100-100))</f>
        <v/>
      </c>
      <c r="I835" s="654">
        <v>-1</v>
      </c>
      <c r="J835" s="652">
        <v>-1</v>
      </c>
      <c r="K835" s="157"/>
      <c r="L835" s="157"/>
      <c r="M835" s="157"/>
      <c r="N835" s="157"/>
      <c r="O835" s="157"/>
      <c r="P835" s="157"/>
      <c r="Q835" s="157"/>
      <c r="R835" s="157"/>
      <c r="S835" s="157"/>
      <c r="T835" s="157"/>
      <c r="U835" s="149"/>
      <c r="V835" s="149"/>
      <c r="X835" s="137"/>
    </row>
    <row r="836" spans="1:28" ht="14.4" thickTop="1" thickBot="1">
      <c r="B836" s="146"/>
      <c r="C836" s="146"/>
      <c r="D836" s="146"/>
      <c r="E836" s="146"/>
      <c r="F836" s="146"/>
      <c r="G836" s="146"/>
      <c r="H836" s="146"/>
      <c r="I836" s="146"/>
      <c r="J836" s="146"/>
      <c r="K836" s="157"/>
      <c r="L836" s="157"/>
      <c r="M836" s="157"/>
      <c r="N836" s="157"/>
      <c r="O836" s="157"/>
      <c r="P836" s="157"/>
      <c r="Q836" s="157"/>
      <c r="R836" s="157"/>
      <c r="S836" s="157"/>
      <c r="T836" s="157"/>
      <c r="U836" s="149"/>
      <c r="V836" s="149"/>
      <c r="X836" s="137"/>
    </row>
    <row r="837" spans="1:28" s="137" customFormat="1" ht="15.75" customHeight="1" thickTop="1">
      <c r="A837" s="137" t="str">
        <f>F822&amp;"q1"</f>
        <v>NSq1</v>
      </c>
      <c r="B837" s="146" t="str">
        <f>IF($F$1="de",headings!$C$31,IF($F$1="fr",headings!$B$31,headings!$A$31))</f>
        <v>Quarter 1</v>
      </c>
      <c r="C837" s="319" t="str">
        <f>IF(C826=-1,"-1",C824+C825+C826)</f>
        <v>-1</v>
      </c>
      <c r="D837" s="320" t="str">
        <f>IF(D826=-1,"-1",D824+D825+D826)</f>
        <v>-1</v>
      </c>
      <c r="E837" s="666" t="str">
        <f>IF(C826+C827+C828&lt;=0,"",IF(D826=-1,"",D837/C837*100-100))</f>
        <v/>
      </c>
      <c r="F837" s="319" t="str">
        <f>IF(F826=-1,"-1",F824+F825+F826)</f>
        <v>-1</v>
      </c>
      <c r="G837" s="334" t="str">
        <f>IF(G826=-1,"-1",G824+G825+G826)</f>
        <v>-1</v>
      </c>
      <c r="H837" s="666" t="str">
        <f>IF(F826+F827+F828&lt;=0,"",IF(G826=-1,"",G837/F837*100-100))</f>
        <v/>
      </c>
      <c r="I837" s="320" t="str">
        <f>IF(I826=-1,"-1",I824+I825+I826)</f>
        <v>-1</v>
      </c>
      <c r="J837" s="320" t="str">
        <f>IF(J826=-1,"-1",J824+J825+J826)</f>
        <v>-1</v>
      </c>
      <c r="K837" s="157"/>
      <c r="L837" s="157"/>
      <c r="M837" s="157"/>
      <c r="N837" s="157"/>
      <c r="O837" s="157"/>
      <c r="P837" s="157"/>
      <c r="Q837" s="157"/>
      <c r="R837" s="157"/>
      <c r="S837" s="157"/>
      <c r="T837" s="157"/>
      <c r="U837" s="149"/>
      <c r="V837" s="149"/>
      <c r="X837" s="136"/>
      <c r="AA837" s="244"/>
      <c r="AB837" s="244"/>
    </row>
    <row r="838" spans="1:28" s="137" customFormat="1" ht="15.75" customHeight="1">
      <c r="A838" s="137" t="str">
        <f>F822&amp;"q2"</f>
        <v>NSq2</v>
      </c>
      <c r="B838" s="146" t="str">
        <f>IF($F$1="de",headings!$C$32,IF($F$1="fr",headings!$B$32,headings!$A$32))</f>
        <v>Quarter 2</v>
      </c>
      <c r="C838" s="322" t="str">
        <f>IF(C829=-1,"-1",C827+C828+C829)</f>
        <v>-1</v>
      </c>
      <c r="D838" s="323" t="str">
        <f>IF(D829=-1,"-1",D827+D828+D829)</f>
        <v>-1</v>
      </c>
      <c r="E838" s="667" t="str">
        <f>IF(C827+C828+C829&lt;=0,"",IF(D829=-1,"",D838/C838*100-100))</f>
        <v/>
      </c>
      <c r="F838" s="322" t="str">
        <f>IF(F829=-1,"-1",F827+F828+F829)</f>
        <v>-1</v>
      </c>
      <c r="G838" s="335" t="str">
        <f>IF(G829=-1,"-1",G827+G828+G829)</f>
        <v>-1</v>
      </c>
      <c r="H838" s="667" t="str">
        <f>IF(F827+F828+F829&lt;=0,"",IF(G829=-1,"",G838/F838*100-100))</f>
        <v/>
      </c>
      <c r="I838" s="323" t="str">
        <f>IF(I829=-1,"-1",I827+I828+I829)</f>
        <v>-1</v>
      </c>
      <c r="J838" s="323" t="str">
        <f>IF(J829=-1,"-1",J827+J828+J829)</f>
        <v>-1</v>
      </c>
      <c r="K838" s="157"/>
      <c r="L838" s="157"/>
      <c r="M838" s="157"/>
      <c r="N838" s="157"/>
      <c r="O838" s="157"/>
      <c r="P838" s="157"/>
      <c r="Q838" s="157"/>
      <c r="R838" s="157"/>
      <c r="S838" s="157"/>
      <c r="T838" s="157"/>
      <c r="U838" s="149"/>
      <c r="V838" s="149"/>
      <c r="X838" s="138"/>
      <c r="AA838" s="244"/>
      <c r="AB838" s="244"/>
    </row>
    <row r="839" spans="1:28" s="137" customFormat="1" ht="15.75" customHeight="1">
      <c r="A839" s="137" t="str">
        <f>F822&amp;"q3"</f>
        <v>NSq3</v>
      </c>
      <c r="B839" s="146" t="str">
        <f>IF($F$1="de",headings!$C$33,IF($F$1="fr",headings!$B$33,headings!$A$33))</f>
        <v>Quarter 3</v>
      </c>
      <c r="C839" s="322" t="str">
        <f>IF(C832=-1,"-1",C830+C831+C832)</f>
        <v>-1</v>
      </c>
      <c r="D839" s="323" t="str">
        <f>IF(D832=-1,"-1",D830+D831+D832)</f>
        <v>-1</v>
      </c>
      <c r="E839" s="667" t="str">
        <f>IF(C830+C831+C832&lt;=0,"",IF(D832=-1,"",D839/C839*100-100))</f>
        <v/>
      </c>
      <c r="F839" s="322" t="str">
        <f>IF(F832=-1,"-1",F830+F831+F832)</f>
        <v>-1</v>
      </c>
      <c r="G839" s="323" t="str">
        <f>IF(G832=-1,"-1",G830+G831+G832)</f>
        <v>-1</v>
      </c>
      <c r="H839" s="667" t="str">
        <f>IF(F830+F831+F832&lt;=0,"",IF(G832=-1,"",G839/F839*100-100))</f>
        <v/>
      </c>
      <c r="I839" s="323" t="str">
        <f>IF(I832=-1,"-1",I830+I831+I832)</f>
        <v>-1</v>
      </c>
      <c r="J839" s="323" t="str">
        <f>IF(J832=-1,"-1",J830+J831+J832)</f>
        <v>-1</v>
      </c>
      <c r="K839" s="157"/>
      <c r="L839" s="157"/>
      <c r="M839" s="157"/>
      <c r="N839" s="157"/>
      <c r="O839" s="157"/>
      <c r="P839" s="157"/>
      <c r="Q839" s="157"/>
      <c r="R839" s="157"/>
      <c r="S839" s="157"/>
      <c r="T839" s="157"/>
      <c r="U839" s="149"/>
      <c r="V839" s="149"/>
      <c r="X839" s="136"/>
      <c r="AA839" s="244"/>
      <c r="AB839" s="244"/>
    </row>
    <row r="840" spans="1:28" s="137" customFormat="1" ht="15.75" customHeight="1" thickBot="1">
      <c r="A840" s="137" t="str">
        <f>F822&amp;"q4"</f>
        <v>NSq4</v>
      </c>
      <c r="B840" s="146" t="str">
        <f>IF($F$1="de",headings!$C$34,IF($F$1="fr",headings!$B$34,headings!$A$34))</f>
        <v>Quarter 4</v>
      </c>
      <c r="C840" s="325" t="str">
        <f>IF(C835=-1,"-1",C833+C834+C835)</f>
        <v>-1</v>
      </c>
      <c r="D840" s="326" t="str">
        <f>IF(D835=-1,"-1",D833+D834+D835)</f>
        <v>-1</v>
      </c>
      <c r="E840" s="668" t="str">
        <f>IF(C833+C834+C835&lt;=0,"",IF(D835=-1,"",D840/C840*100-100))</f>
        <v/>
      </c>
      <c r="F840" s="325" t="str">
        <f>IF(F835=-1,"-1",F833+F834+F835)</f>
        <v>-1</v>
      </c>
      <c r="G840" s="326" t="str">
        <f>IF(G835=-1,"-1",G833+G834+G835)</f>
        <v>-1</v>
      </c>
      <c r="H840" s="668" t="str">
        <f>IF(F833+F834+F835&lt;=0,"",IF(G835=-1,"",G840/F840*100-100))</f>
        <v/>
      </c>
      <c r="I840" s="326" t="str">
        <f>IF(I835=-1,"-1",I833+I834+I835)</f>
        <v>-1</v>
      </c>
      <c r="J840" s="326" t="str">
        <f>IF(J835=-1,"-1",J833+J834+J835)</f>
        <v>-1</v>
      </c>
      <c r="K840" s="157"/>
      <c r="L840" s="157"/>
      <c r="M840" s="157"/>
      <c r="N840" s="157"/>
      <c r="O840" s="157"/>
      <c r="P840" s="157"/>
      <c r="Q840" s="157"/>
      <c r="R840" s="157"/>
      <c r="S840" s="157"/>
      <c r="T840" s="157"/>
      <c r="U840" s="149"/>
      <c r="V840" s="149"/>
      <c r="X840" s="136"/>
      <c r="AA840" s="244"/>
      <c r="AB840" s="244"/>
    </row>
    <row r="841" spans="1:28" ht="14.4" thickTop="1" thickBot="1">
      <c r="B841" s="146"/>
      <c r="C841" s="146"/>
      <c r="D841" s="146"/>
      <c r="E841" s="146"/>
      <c r="F841" s="146"/>
      <c r="G841" s="146"/>
      <c r="H841" s="146"/>
      <c r="I841" s="146"/>
      <c r="J841" s="146"/>
      <c r="K841" s="157"/>
      <c r="L841" s="157"/>
      <c r="M841" s="157"/>
      <c r="N841" s="157"/>
      <c r="O841" s="157"/>
      <c r="P841" s="157"/>
      <c r="Q841" s="157"/>
      <c r="R841" s="157"/>
      <c r="S841" s="157"/>
      <c r="T841" s="157"/>
      <c r="U841" s="149"/>
      <c r="V841" s="149"/>
    </row>
    <row r="842" spans="1:28" s="138" customFormat="1" ht="15.75" customHeight="1" thickTop="1" thickBot="1">
      <c r="A842" s="138" t="str">
        <f>F822&amp;"y"</f>
        <v>NSy</v>
      </c>
      <c r="B842" s="152" t="str">
        <f>IF($F$1="de",headings!$C$35,IF($F$1="fr",headings!$B$35,headings!$A$35))</f>
        <v>Full year</v>
      </c>
      <c r="C842" s="328" t="str">
        <f>IF(C835=-1,"-1",SUM(C837:C840))</f>
        <v>-1</v>
      </c>
      <c r="D842" s="414" t="str">
        <f>IF(D835=-1,"-1",SUM(D837:D840))</f>
        <v>-1</v>
      </c>
      <c r="E842" s="659" t="str">
        <f>IF(SUM(C824:C835)&lt;=0,"",IF(D835=-1,"",D842/C842*100-100))</f>
        <v/>
      </c>
      <c r="F842" s="328" t="str">
        <f>IF(F835=-1,"-1",SUM(F837:F840))</f>
        <v>-1</v>
      </c>
      <c r="G842" s="414" t="str">
        <f>IF(G835=-1,"-1",SUM(G837:G840))</f>
        <v>-1</v>
      </c>
      <c r="H842" s="659" t="str">
        <f>IF(SUM(F824:F835)&lt;=0,"",IF(G835=-1,"",G842/F842*100-100))</f>
        <v/>
      </c>
      <c r="I842" s="329" t="str">
        <f>IF(I835=-1,"-1",SUM(I837:I840))</f>
        <v>-1</v>
      </c>
      <c r="J842" s="329" t="str">
        <f>IF(J835=-1,"-1",SUM(J837:J840))</f>
        <v>-1</v>
      </c>
      <c r="K842" s="157"/>
      <c r="L842" s="157"/>
      <c r="M842" s="157"/>
      <c r="N842" s="157"/>
      <c r="O842" s="157"/>
      <c r="P842" s="157"/>
      <c r="Q842" s="157"/>
      <c r="R842" s="157"/>
      <c r="S842" s="157"/>
      <c r="T842" s="157"/>
      <c r="U842" s="149"/>
      <c r="V842" s="149"/>
      <c r="X842" s="136"/>
    </row>
    <row r="843" spans="1:28" ht="13.8" thickTop="1">
      <c r="B843" s="147"/>
      <c r="C843" s="180"/>
      <c r="D843" s="180"/>
      <c r="E843" s="180"/>
      <c r="F843" s="180"/>
      <c r="G843" s="180"/>
      <c r="H843" s="180"/>
      <c r="I843" s="180"/>
      <c r="J843" s="180"/>
      <c r="K843" s="180"/>
      <c r="L843" s="180"/>
      <c r="M843" s="180"/>
      <c r="N843" s="180"/>
      <c r="O843" s="180"/>
      <c r="P843" s="180"/>
      <c r="Q843" s="180"/>
      <c r="R843" s="180"/>
      <c r="S843" s="180"/>
      <c r="T843" s="180"/>
      <c r="U843" s="149"/>
      <c r="V843" s="149"/>
    </row>
    <row r="844" spans="1:28">
      <c r="B844" s="147"/>
      <c r="C844" s="180"/>
      <c r="D844" s="180"/>
      <c r="E844" s="180"/>
      <c r="F844" s="180"/>
      <c r="G844" s="180"/>
      <c r="H844" s="180"/>
      <c r="I844" s="180"/>
      <c r="J844" s="180"/>
      <c r="K844" s="180"/>
      <c r="L844" s="180"/>
      <c r="M844" s="180"/>
      <c r="N844" s="180"/>
      <c r="O844" s="180"/>
      <c r="P844" s="180"/>
      <c r="Q844" s="180"/>
      <c r="R844" s="180"/>
      <c r="S844" s="180"/>
      <c r="T844" s="180"/>
      <c r="U844" s="149"/>
      <c r="V844" s="149"/>
    </row>
    <row r="845" spans="1:28">
      <c r="B845" s="152" t="str">
        <f>IF($F$1="de",headings!$C$37,IF($F$1="fr",headings!$B$37,headings!$A$37))</f>
        <v>Comments</v>
      </c>
      <c r="C845" s="1021"/>
      <c r="D845" s="1022"/>
      <c r="E845" s="1022"/>
      <c r="F845" s="1022"/>
      <c r="G845" s="1022"/>
      <c r="H845" s="1022"/>
      <c r="I845" s="1022"/>
      <c r="J845" s="1022"/>
      <c r="K845" s="1022"/>
      <c r="L845" s="1022"/>
      <c r="M845" s="1022"/>
      <c r="N845" s="1022"/>
      <c r="O845" s="1022"/>
      <c r="P845" s="1022"/>
      <c r="Q845" s="1022"/>
      <c r="R845" s="1022"/>
      <c r="S845" s="1022"/>
      <c r="T845" s="1023"/>
      <c r="U845" s="149"/>
      <c r="V845" s="149"/>
    </row>
    <row r="846" spans="1:28">
      <c r="B846" s="151"/>
      <c r="C846" s="1024"/>
      <c r="D846" s="1025"/>
      <c r="E846" s="1025"/>
      <c r="F846" s="1025"/>
      <c r="G846" s="1025"/>
      <c r="H846" s="1025"/>
      <c r="I846" s="1025"/>
      <c r="J846" s="1025"/>
      <c r="K846" s="1025"/>
      <c r="L846" s="1025"/>
      <c r="M846" s="1025"/>
      <c r="N846" s="1025"/>
      <c r="O846" s="1025"/>
      <c r="P846" s="1025"/>
      <c r="Q846" s="1025"/>
      <c r="R846" s="1025"/>
      <c r="S846" s="1025"/>
      <c r="T846" s="1026"/>
      <c r="U846" s="149"/>
      <c r="V846" s="149"/>
    </row>
    <row r="847" spans="1:28">
      <c r="B847" s="151"/>
      <c r="C847" s="1024"/>
      <c r="D847" s="1025"/>
      <c r="E847" s="1025"/>
      <c r="F847" s="1025"/>
      <c r="G847" s="1025"/>
      <c r="H847" s="1025"/>
      <c r="I847" s="1025"/>
      <c r="J847" s="1025"/>
      <c r="K847" s="1025"/>
      <c r="L847" s="1025"/>
      <c r="M847" s="1025"/>
      <c r="N847" s="1025"/>
      <c r="O847" s="1025"/>
      <c r="P847" s="1025"/>
      <c r="Q847" s="1025"/>
      <c r="R847" s="1025"/>
      <c r="S847" s="1025"/>
      <c r="T847" s="1026"/>
      <c r="U847" s="149"/>
      <c r="V847" s="149"/>
      <c r="X847" s="141"/>
    </row>
    <row r="848" spans="1:28">
      <c r="B848" s="151"/>
      <c r="C848" s="1027"/>
      <c r="D848" s="1028"/>
      <c r="E848" s="1028"/>
      <c r="F848" s="1028"/>
      <c r="G848" s="1028"/>
      <c r="H848" s="1028"/>
      <c r="I848" s="1028"/>
      <c r="J848" s="1028"/>
      <c r="K848" s="1028"/>
      <c r="L848" s="1028"/>
      <c r="M848" s="1028"/>
      <c r="N848" s="1028"/>
      <c r="O848" s="1028"/>
      <c r="P848" s="1028"/>
      <c r="Q848" s="1028"/>
      <c r="R848" s="1028"/>
      <c r="S848" s="1028"/>
      <c r="T848" s="1029"/>
      <c r="U848" s="149"/>
      <c r="V848" s="149"/>
      <c r="X848" s="131"/>
    </row>
    <row r="849" spans="1:28">
      <c r="B849" s="151"/>
      <c r="C849" s="180"/>
      <c r="D849" s="180"/>
      <c r="E849" s="180"/>
      <c r="F849" s="180"/>
      <c r="G849" s="180"/>
      <c r="H849" s="180"/>
      <c r="I849" s="180"/>
      <c r="J849" s="180"/>
      <c r="K849" s="180"/>
      <c r="L849" s="180"/>
      <c r="M849" s="180"/>
      <c r="N849" s="180"/>
      <c r="O849" s="180"/>
      <c r="P849" s="180"/>
      <c r="Q849" s="180"/>
      <c r="R849" s="180"/>
      <c r="S849" s="180"/>
      <c r="T849" s="180"/>
      <c r="U849" s="149"/>
      <c r="V849" s="149"/>
    </row>
    <row r="850" spans="1:28">
      <c r="A850" s="142"/>
      <c r="B850" s="143"/>
      <c r="C850" s="181"/>
      <c r="D850" s="181"/>
      <c r="E850" s="181"/>
      <c r="F850" s="181"/>
      <c r="G850" s="181"/>
      <c r="H850" s="181"/>
      <c r="I850" s="181"/>
      <c r="J850" s="181"/>
      <c r="K850" s="181"/>
      <c r="L850" s="181"/>
      <c r="M850" s="181"/>
      <c r="N850" s="181"/>
      <c r="O850" s="181"/>
      <c r="P850" s="181"/>
      <c r="Q850" s="181"/>
      <c r="R850" s="181"/>
      <c r="S850" s="181"/>
      <c r="T850" s="181"/>
      <c r="U850" s="149"/>
      <c r="V850" s="149"/>
    </row>
    <row r="851" spans="1:28" s="141" customFormat="1" ht="6.75" customHeight="1">
      <c r="B851" s="146"/>
      <c r="C851" s="154"/>
      <c r="D851" s="154"/>
      <c r="E851" s="155"/>
      <c r="F851" s="154"/>
      <c r="G851" s="154"/>
      <c r="H851" s="155"/>
      <c r="I851" s="154"/>
      <c r="J851" s="154"/>
      <c r="K851" s="155"/>
      <c r="L851" s="154"/>
      <c r="M851" s="154"/>
      <c r="N851" s="155"/>
      <c r="O851" s="154"/>
      <c r="P851" s="154"/>
      <c r="Q851" s="155"/>
      <c r="R851" s="154"/>
      <c r="S851" s="154"/>
      <c r="T851" s="155"/>
      <c r="U851" s="149"/>
      <c r="V851" s="149"/>
      <c r="X851" s="136"/>
      <c r="AA851" s="239"/>
      <c r="AB851" s="239"/>
    </row>
    <row r="852" spans="1:28" s="131" customFormat="1" ht="17.399999999999999">
      <c r="B852" s="150" t="str">
        <f>IF($F$1="de",headings!$C$3,IF($F$1="fr",headings!$B$3,headings!$A$3))</f>
        <v>Railway Operator:</v>
      </c>
      <c r="C852" s="156"/>
      <c r="D852" s="156"/>
      <c r="E852" s="156"/>
      <c r="F852" s="1134" t="s">
        <v>60</v>
      </c>
      <c r="G852" s="1134"/>
      <c r="H852" s="1134"/>
      <c r="I852" s="1134"/>
      <c r="J852" s="1134"/>
      <c r="K852" s="157"/>
      <c r="L852" s="157"/>
      <c r="M852" s="157"/>
      <c r="N852" s="157"/>
      <c r="O852" s="157"/>
      <c r="P852" s="157"/>
      <c r="Q852" s="158"/>
      <c r="R852" s="158"/>
      <c r="S852" s="158"/>
      <c r="T852" s="158"/>
      <c r="U852" s="149"/>
      <c r="V852" s="149"/>
      <c r="X852" s="136"/>
      <c r="AA852" s="243"/>
      <c r="AB852" s="243"/>
    </row>
    <row r="853" spans="1:28" ht="6.75" customHeight="1" thickBot="1">
      <c r="B853" s="146"/>
      <c r="C853" s="157"/>
      <c r="D853" s="157"/>
      <c r="E853" s="159"/>
      <c r="F853" s="157"/>
      <c r="G853" s="157"/>
      <c r="H853" s="157"/>
      <c r="I853" s="157"/>
      <c r="J853" s="157"/>
      <c r="K853" s="157"/>
      <c r="L853" s="157"/>
      <c r="M853" s="157"/>
      <c r="N853" s="157"/>
      <c r="O853" s="157"/>
      <c r="P853" s="157"/>
      <c r="Q853" s="157"/>
      <c r="R853" s="157"/>
      <c r="S853" s="157"/>
      <c r="T853" s="160"/>
      <c r="U853" s="149"/>
      <c r="V853" s="149"/>
    </row>
    <row r="854" spans="1:28" ht="15.75" customHeight="1" thickTop="1">
      <c r="A854" s="136" t="str">
        <f>F852&amp;"m01"</f>
        <v>NSBm01</v>
      </c>
      <c r="B854" s="146" t="str">
        <f>IF($F$1="de",headings!$C$6,IF($F$1="fr",headings!$B$6,headings!$A$6))</f>
        <v>January</v>
      </c>
      <c r="C854" s="725">
        <v>-1</v>
      </c>
      <c r="D854" s="661">
        <v>-1</v>
      </c>
      <c r="E854" s="656" t="str">
        <f t="shared" ref="E854:E862" si="129">IF(C854&lt;0.001,"",IF(D854=-1,"",D854/C854*100-100))</f>
        <v/>
      </c>
      <c r="F854" s="725">
        <v>-1</v>
      </c>
      <c r="G854" s="661">
        <v>-1</v>
      </c>
      <c r="H854" s="656" t="str">
        <f t="shared" ref="H854:H862" si="130">IF(F854&lt;0.001,"",IF(G854=-1,"",G854/F854*100-100))</f>
        <v/>
      </c>
      <c r="I854" s="662">
        <v>-1</v>
      </c>
      <c r="J854" s="669">
        <v>-1</v>
      </c>
      <c r="K854" s="157"/>
      <c r="L854" s="157"/>
      <c r="M854" s="157"/>
      <c r="N854" s="157"/>
      <c r="O854" s="157"/>
      <c r="P854" s="157"/>
      <c r="Q854" s="157"/>
      <c r="R854" s="157"/>
      <c r="S854" s="157"/>
      <c r="T854" s="160"/>
      <c r="U854" s="149"/>
      <c r="V854" s="149"/>
    </row>
    <row r="855" spans="1:28" ht="15.75" customHeight="1">
      <c r="A855" s="136" t="str">
        <f>F852&amp;"m02"</f>
        <v>NSBm02</v>
      </c>
      <c r="B855" s="146" t="str">
        <f>IF($F$1="de",headings!$C$7,IF($F$1="fr",headings!$B$7,headings!$A$7))</f>
        <v>February</v>
      </c>
      <c r="C855" s="726">
        <v>-1</v>
      </c>
      <c r="D855" s="473">
        <v>-1</v>
      </c>
      <c r="E855" s="657" t="str">
        <f t="shared" si="129"/>
        <v/>
      </c>
      <c r="F855" s="726">
        <v>-1</v>
      </c>
      <c r="G855" s="473">
        <v>-1</v>
      </c>
      <c r="H855" s="657" t="str">
        <f t="shared" si="130"/>
        <v/>
      </c>
      <c r="I855" s="653">
        <v>-1</v>
      </c>
      <c r="J855" s="472">
        <v>-1</v>
      </c>
      <c r="K855" s="157"/>
      <c r="L855" s="157"/>
      <c r="M855" s="157"/>
      <c r="N855" s="157"/>
      <c r="O855" s="157"/>
      <c r="P855" s="157"/>
      <c r="Q855" s="157"/>
      <c r="R855" s="157"/>
      <c r="S855" s="157"/>
      <c r="T855" s="160"/>
      <c r="U855" s="149"/>
      <c r="V855" s="149"/>
    </row>
    <row r="856" spans="1:28" ht="15.75" customHeight="1" thickBot="1">
      <c r="A856" s="136" t="str">
        <f>F852&amp;"m03"</f>
        <v>NSBm03</v>
      </c>
      <c r="B856" s="146" t="str">
        <f>IF($F$1="de",headings!$C$8,IF($F$1="fr",headings!$B$8,headings!$A$8))</f>
        <v>March</v>
      </c>
      <c r="C856" s="651">
        <v>-1</v>
      </c>
      <c r="D856" s="655">
        <v>-1</v>
      </c>
      <c r="E856" s="658" t="str">
        <f t="shared" si="129"/>
        <v/>
      </c>
      <c r="F856" s="651">
        <v>-1</v>
      </c>
      <c r="G856" s="655">
        <v>-1</v>
      </c>
      <c r="H856" s="658" t="str">
        <f t="shared" si="130"/>
        <v/>
      </c>
      <c r="I856" s="654">
        <v>-1</v>
      </c>
      <c r="J856" s="652">
        <v>-1</v>
      </c>
      <c r="K856" s="157"/>
      <c r="L856" s="157"/>
      <c r="M856" s="157"/>
      <c r="N856" s="157"/>
      <c r="O856" s="157"/>
      <c r="P856" s="157"/>
      <c r="Q856" s="157"/>
      <c r="R856" s="157"/>
      <c r="S856" s="157"/>
      <c r="T856" s="160"/>
      <c r="U856" s="149"/>
      <c r="V856" s="149"/>
    </row>
    <row r="857" spans="1:28" ht="15.75" customHeight="1" thickTop="1">
      <c r="A857" s="136" t="str">
        <f>F852&amp;"m04"</f>
        <v>NSBm04</v>
      </c>
      <c r="B857" s="146" t="str">
        <f>IF($F$1="de",headings!$C$9,IF($F$1="fr",headings!$B$9,headings!$A$9))</f>
        <v>April</v>
      </c>
      <c r="C857" s="725">
        <v>-1</v>
      </c>
      <c r="D857" s="473">
        <v>-1</v>
      </c>
      <c r="E857" s="657" t="str">
        <f t="shared" si="129"/>
        <v/>
      </c>
      <c r="F857" s="725">
        <v>-1</v>
      </c>
      <c r="G857" s="473">
        <v>-1</v>
      </c>
      <c r="H857" s="657" t="str">
        <f t="shared" si="130"/>
        <v/>
      </c>
      <c r="I857" s="653">
        <v>-1</v>
      </c>
      <c r="J857" s="472">
        <v>-1</v>
      </c>
      <c r="K857" s="157"/>
      <c r="L857" s="157"/>
      <c r="M857" s="157"/>
      <c r="N857" s="157"/>
      <c r="O857" s="157"/>
      <c r="P857" s="157"/>
      <c r="Q857" s="157"/>
      <c r="R857" s="157"/>
      <c r="S857" s="157"/>
      <c r="T857" s="160"/>
      <c r="U857" s="149"/>
      <c r="V857" s="149"/>
    </row>
    <row r="858" spans="1:28" ht="15.75" customHeight="1">
      <c r="A858" s="136" t="str">
        <f>F852&amp;"m05"</f>
        <v>NSBm05</v>
      </c>
      <c r="B858" s="146" t="str">
        <f>IF($F$1="de",headings!$C$10,IF($F$1="fr",headings!$B$10,headings!$A$10))</f>
        <v>May</v>
      </c>
      <c r="C858" s="726">
        <v>-1</v>
      </c>
      <c r="D858" s="473">
        <v>-1</v>
      </c>
      <c r="E858" s="657" t="str">
        <f t="shared" si="129"/>
        <v/>
      </c>
      <c r="F858" s="726">
        <v>-1</v>
      </c>
      <c r="G858" s="473">
        <v>-1</v>
      </c>
      <c r="H858" s="657" t="str">
        <f t="shared" si="130"/>
        <v/>
      </c>
      <c r="I858" s="653">
        <v>-1</v>
      </c>
      <c r="J858" s="472">
        <v>-1</v>
      </c>
      <c r="K858" s="157"/>
      <c r="L858" s="157"/>
      <c r="M858" s="157"/>
      <c r="N858" s="157"/>
      <c r="O858" s="157"/>
      <c r="P858" s="157"/>
      <c r="Q858" s="157"/>
      <c r="R858" s="157"/>
      <c r="S858" s="157"/>
      <c r="T858" s="160"/>
      <c r="U858" s="149"/>
      <c r="V858" s="149"/>
    </row>
    <row r="859" spans="1:28" ht="15.75" customHeight="1" thickBot="1">
      <c r="A859" s="136" t="str">
        <f>F852&amp;"m06"</f>
        <v>NSBm06</v>
      </c>
      <c r="B859" s="146" t="str">
        <f>IF($F$1="de",headings!$C$11,IF($F$1="fr",headings!$B$11,headings!$A$11))</f>
        <v>June</v>
      </c>
      <c r="C859" s="651">
        <v>-1</v>
      </c>
      <c r="D859" s="655">
        <v>-1</v>
      </c>
      <c r="E859" s="658" t="str">
        <f t="shared" si="129"/>
        <v/>
      </c>
      <c r="F859" s="651">
        <v>-1</v>
      </c>
      <c r="G859" s="655">
        <v>-1</v>
      </c>
      <c r="H859" s="658" t="str">
        <f t="shared" si="130"/>
        <v/>
      </c>
      <c r="I859" s="654">
        <v>-1</v>
      </c>
      <c r="J859" s="652">
        <v>-1</v>
      </c>
      <c r="K859" s="157"/>
      <c r="L859" s="157"/>
      <c r="M859" s="157"/>
      <c r="N859" s="157"/>
      <c r="O859" s="157"/>
      <c r="P859" s="157"/>
      <c r="Q859" s="157"/>
      <c r="R859" s="157"/>
      <c r="S859" s="157"/>
      <c r="T859" s="160"/>
      <c r="U859" s="149"/>
      <c r="V859" s="149"/>
    </row>
    <row r="860" spans="1:28" ht="15.75" customHeight="1" thickTop="1">
      <c r="A860" s="136" t="str">
        <f>F852&amp;"m07"</f>
        <v>NSBm07</v>
      </c>
      <c r="B860" s="146" t="str">
        <f>IF($F$1="de",headings!$C$12,IF($F$1="fr",headings!$B$12,headings!$A$12))</f>
        <v>July</v>
      </c>
      <c r="C860" s="725">
        <v>-1</v>
      </c>
      <c r="D860" s="473">
        <v>-1</v>
      </c>
      <c r="E860" s="657" t="str">
        <f t="shared" si="129"/>
        <v/>
      </c>
      <c r="F860" s="725">
        <v>-1</v>
      </c>
      <c r="G860" s="473">
        <v>-1</v>
      </c>
      <c r="H860" s="657" t="str">
        <f t="shared" si="130"/>
        <v/>
      </c>
      <c r="I860" s="653">
        <v>-1</v>
      </c>
      <c r="J860" s="472">
        <v>-1</v>
      </c>
      <c r="K860" s="157"/>
      <c r="L860" s="157"/>
      <c r="M860" s="157"/>
      <c r="N860" s="157"/>
      <c r="O860" s="157"/>
      <c r="P860" s="157"/>
      <c r="Q860" s="157"/>
      <c r="R860" s="157"/>
      <c r="S860" s="157"/>
      <c r="T860" s="160"/>
      <c r="U860" s="149"/>
      <c r="V860" s="149"/>
    </row>
    <row r="861" spans="1:28" ht="15.75" customHeight="1">
      <c r="A861" s="136" t="str">
        <f>F852&amp;"m08"</f>
        <v>NSBm08</v>
      </c>
      <c r="B861" s="146" t="str">
        <f>IF($F$1="de",headings!$C$13,IF($F$1="fr",headings!$B$13,headings!$A$13))</f>
        <v>August</v>
      </c>
      <c r="C861" s="726">
        <v>-1</v>
      </c>
      <c r="D861" s="473">
        <v>-1</v>
      </c>
      <c r="E861" s="657" t="str">
        <f t="shared" si="129"/>
        <v/>
      </c>
      <c r="F861" s="726">
        <v>-1</v>
      </c>
      <c r="G861" s="473">
        <v>-1</v>
      </c>
      <c r="H861" s="657" t="str">
        <f t="shared" si="130"/>
        <v/>
      </c>
      <c r="I861" s="653">
        <v>-1</v>
      </c>
      <c r="J861" s="472">
        <v>-1</v>
      </c>
      <c r="K861" s="157"/>
      <c r="L861" s="157"/>
      <c r="M861" s="157"/>
      <c r="N861" s="157"/>
      <c r="O861" s="157"/>
      <c r="P861" s="157"/>
      <c r="Q861" s="157"/>
      <c r="R861" s="157"/>
      <c r="S861" s="157"/>
      <c r="T861" s="160"/>
      <c r="U861" s="149"/>
      <c r="V861" s="149"/>
    </row>
    <row r="862" spans="1:28" ht="15.75" customHeight="1" thickBot="1">
      <c r="A862" s="136" t="str">
        <f>F852&amp;"m09"</f>
        <v>NSBm09</v>
      </c>
      <c r="B862" s="146" t="str">
        <f>IF($F$1="de",headings!$C$14,IF($F$1="fr",headings!$B$14,headings!$A$14))</f>
        <v>September</v>
      </c>
      <c r="C862" s="651">
        <v>-1</v>
      </c>
      <c r="D862" s="655">
        <v>-1</v>
      </c>
      <c r="E862" s="658" t="str">
        <f t="shared" si="129"/>
        <v/>
      </c>
      <c r="F862" s="651">
        <v>-1</v>
      </c>
      <c r="G862" s="655">
        <v>-1</v>
      </c>
      <c r="H862" s="658" t="str">
        <f t="shared" si="130"/>
        <v/>
      </c>
      <c r="I862" s="654">
        <v>-1</v>
      </c>
      <c r="J862" s="652">
        <v>-1</v>
      </c>
      <c r="K862" s="157"/>
      <c r="L862" s="157"/>
      <c r="M862" s="157"/>
      <c r="N862" s="157"/>
      <c r="O862" s="157"/>
      <c r="P862" s="157"/>
      <c r="Q862" s="157"/>
      <c r="R862" s="157"/>
      <c r="S862" s="157"/>
      <c r="T862" s="160"/>
      <c r="U862" s="149"/>
      <c r="V862" s="149"/>
    </row>
    <row r="863" spans="1:28" ht="15.75" customHeight="1" thickTop="1">
      <c r="A863" s="136" t="str">
        <f>F852&amp;"m10"</f>
        <v>NSBm10</v>
      </c>
      <c r="B863" s="146" t="str">
        <f>IF($F$1="de",headings!$C$15,IF($F$1="fr",headings!$B$15,headings!$A$15))</f>
        <v>October</v>
      </c>
      <c r="C863" s="653">
        <v>-1</v>
      </c>
      <c r="D863" s="473">
        <v>-1</v>
      </c>
      <c r="E863" s="657" t="str">
        <f>IF(C863&lt;0.001,"",IF(D863=-1,"",D863/C863*100-100))</f>
        <v/>
      </c>
      <c r="F863" s="472">
        <v>-1</v>
      </c>
      <c r="G863" s="473">
        <v>-1</v>
      </c>
      <c r="H863" s="657" t="str">
        <f>IF(F863&lt;0.001,"",IF(G863=-1,"",G863/F863*100-100))</f>
        <v/>
      </c>
      <c r="I863" s="653">
        <v>-1</v>
      </c>
      <c r="J863" s="472">
        <v>-1</v>
      </c>
      <c r="K863" s="157"/>
      <c r="L863" s="157"/>
      <c r="M863" s="157"/>
      <c r="N863" s="157"/>
      <c r="O863" s="157"/>
      <c r="P863" s="157"/>
      <c r="Q863" s="157"/>
      <c r="R863" s="157"/>
      <c r="S863" s="157"/>
      <c r="T863" s="160"/>
      <c r="U863" s="149"/>
      <c r="V863" s="149"/>
      <c r="X863" s="137"/>
    </row>
    <row r="864" spans="1:28" ht="15.75" customHeight="1">
      <c r="A864" s="136" t="str">
        <f>F852&amp;"m11"</f>
        <v>NSBm11</v>
      </c>
      <c r="B864" s="146" t="str">
        <f>IF($F$1="de",headings!$C$16,IF($F$1="fr",headings!$B$16,headings!$A$16))</f>
        <v>November</v>
      </c>
      <c r="C864" s="653">
        <v>-1</v>
      </c>
      <c r="D864" s="473">
        <v>-1</v>
      </c>
      <c r="E864" s="657" t="str">
        <f>IF(C864&lt;0.001,"",IF(D864=-1,"",D864/C864*100-100))</f>
        <v/>
      </c>
      <c r="F864" s="472">
        <v>-1</v>
      </c>
      <c r="G864" s="473">
        <v>-1</v>
      </c>
      <c r="H864" s="657" t="str">
        <f>IF(F864&lt;0.001,"",IF(G864=-1,"",G864/F864*100-100))</f>
        <v/>
      </c>
      <c r="I864" s="653">
        <v>-1</v>
      </c>
      <c r="J864" s="472">
        <v>-1</v>
      </c>
      <c r="K864" s="157"/>
      <c r="L864" s="157"/>
      <c r="M864" s="157"/>
      <c r="N864" s="157"/>
      <c r="O864" s="157"/>
      <c r="P864" s="157"/>
      <c r="Q864" s="157"/>
      <c r="R864" s="157"/>
      <c r="S864" s="157"/>
      <c r="T864" s="160"/>
      <c r="U864" s="149"/>
      <c r="V864" s="149"/>
      <c r="X864" s="137"/>
    </row>
    <row r="865" spans="1:28" ht="15.75" customHeight="1" thickBot="1">
      <c r="A865" s="136" t="str">
        <f>F852&amp;"m12"</f>
        <v>NSBm12</v>
      </c>
      <c r="B865" s="146" t="str">
        <f>IF($F$1="de",headings!$C$17,IF($F$1="fr",headings!$B$17,headings!$A$17))</f>
        <v>December</v>
      </c>
      <c r="C865" s="654">
        <v>-1</v>
      </c>
      <c r="D865" s="655">
        <v>-1</v>
      </c>
      <c r="E865" s="658" t="str">
        <f>IF(C865&lt;0.001,"",IF(D865=-1,"",D865/C865*100-100))</f>
        <v/>
      </c>
      <c r="F865" s="652">
        <v>-1</v>
      </c>
      <c r="G865" s="655">
        <v>-1</v>
      </c>
      <c r="H865" s="658" t="str">
        <f>IF(F865&lt;0.001,"",IF(G865=-1,"",G865/F865*100-100))</f>
        <v/>
      </c>
      <c r="I865" s="654">
        <v>-1</v>
      </c>
      <c r="J865" s="652">
        <v>-1</v>
      </c>
      <c r="K865" s="157"/>
      <c r="L865" s="157"/>
      <c r="M865" s="157"/>
      <c r="N865" s="157"/>
      <c r="O865" s="157"/>
      <c r="P865" s="157"/>
      <c r="Q865" s="157"/>
      <c r="R865" s="157"/>
      <c r="S865" s="157"/>
      <c r="T865" s="160"/>
      <c r="U865" s="149"/>
      <c r="V865" s="149"/>
      <c r="X865" s="137"/>
    </row>
    <row r="866" spans="1:28" ht="14.4" thickTop="1" thickBot="1">
      <c r="B866" s="146"/>
      <c r="C866" s="146"/>
      <c r="D866" s="146"/>
      <c r="E866" s="146"/>
      <c r="F866" s="146"/>
      <c r="G866" s="146"/>
      <c r="H866" s="146"/>
      <c r="I866" s="146"/>
      <c r="J866" s="146"/>
      <c r="K866" s="157"/>
      <c r="L866" s="157"/>
      <c r="M866" s="157"/>
      <c r="N866" s="157"/>
      <c r="O866" s="157"/>
      <c r="P866" s="157"/>
      <c r="Q866" s="157"/>
      <c r="R866" s="157"/>
      <c r="S866" s="157"/>
      <c r="T866" s="160"/>
      <c r="U866" s="149"/>
      <c r="V866" s="149"/>
      <c r="X866" s="137"/>
    </row>
    <row r="867" spans="1:28" s="137" customFormat="1" ht="15.75" customHeight="1" thickTop="1">
      <c r="A867" s="137" t="str">
        <f>F852&amp;"q1"</f>
        <v>NSBq1</v>
      </c>
      <c r="B867" s="146" t="str">
        <f>IF($F$1="de",headings!$C$31,IF($F$1="fr",headings!$B$31,headings!$A$31))</f>
        <v>Quarter 1</v>
      </c>
      <c r="C867" s="319" t="str">
        <f>IF(C856=-1,"-1",C854+C855+C856)</f>
        <v>-1</v>
      </c>
      <c r="D867" s="320" t="str">
        <f>IF(D856=-1,"-1",D854+D855+D856)</f>
        <v>-1</v>
      </c>
      <c r="E867" s="666" t="str">
        <f>IF(C856+C857+C858&lt;=0,"",IF(D856=-1,"",D867/C867*100-100))</f>
        <v/>
      </c>
      <c r="F867" s="319" t="str">
        <f>IF(F856=-1,"-1",F854+F855+F856)</f>
        <v>-1</v>
      </c>
      <c r="G867" s="334" t="str">
        <f>IF(G856=-1,"-1",G854+G855+G856)</f>
        <v>-1</v>
      </c>
      <c r="H867" s="666" t="str">
        <f>IF(F856+F857+F858&lt;=0,"",IF(G856=-1,"",G867/F867*100-100))</f>
        <v/>
      </c>
      <c r="I867" s="320" t="str">
        <f>IF(I856=-1,"-1",I854+I855+I856)</f>
        <v>-1</v>
      </c>
      <c r="J867" s="320" t="str">
        <f>IF(J856=-1,"-1",J854+J855+J856)</f>
        <v>-1</v>
      </c>
      <c r="K867" s="157"/>
      <c r="L867" s="157"/>
      <c r="M867" s="157"/>
      <c r="N867" s="157"/>
      <c r="O867" s="157"/>
      <c r="P867" s="157"/>
      <c r="Q867" s="157"/>
      <c r="R867" s="157"/>
      <c r="S867" s="157"/>
      <c r="T867" s="160"/>
      <c r="U867" s="149"/>
      <c r="V867" s="149"/>
      <c r="X867" s="136"/>
      <c r="AA867" s="244"/>
      <c r="AB867" s="244"/>
    </row>
    <row r="868" spans="1:28" s="137" customFormat="1" ht="15.75" customHeight="1">
      <c r="A868" s="137" t="str">
        <f>F852&amp;"q2"</f>
        <v>NSBq2</v>
      </c>
      <c r="B868" s="146" t="str">
        <f>IF($F$1="de",headings!$C$32,IF($F$1="fr",headings!$B$32,headings!$A$32))</f>
        <v>Quarter 2</v>
      </c>
      <c r="C868" s="322" t="str">
        <f>IF(C859=-1,"-1",C857+C858+C859)</f>
        <v>-1</v>
      </c>
      <c r="D868" s="323" t="str">
        <f>IF(D859=-1,"-1",D857+D858+D859)</f>
        <v>-1</v>
      </c>
      <c r="E868" s="667" t="str">
        <f>IF(C857+C858+C859&lt;=0,"",IF(D859=-1,"",D868/C868*100-100))</f>
        <v/>
      </c>
      <c r="F868" s="322" t="str">
        <f>IF(F859=-1,"-1",F857+F858+F859)</f>
        <v>-1</v>
      </c>
      <c r="G868" s="335" t="str">
        <f>IF(G859=-1,"-1",G857+G858+G859)</f>
        <v>-1</v>
      </c>
      <c r="H868" s="667" t="str">
        <f>IF(F857+F858+F859&lt;=0,"",IF(G859=-1,"",G868/F868*100-100))</f>
        <v/>
      </c>
      <c r="I868" s="323" t="str">
        <f>IF(I859=-1,"-1",I857+I858+I859)</f>
        <v>-1</v>
      </c>
      <c r="J868" s="323" t="str">
        <f>IF(J859=-1,"-1",J857+J858+J859)</f>
        <v>-1</v>
      </c>
      <c r="K868" s="157"/>
      <c r="L868" s="157"/>
      <c r="M868" s="157"/>
      <c r="N868" s="157"/>
      <c r="O868" s="157"/>
      <c r="P868" s="157"/>
      <c r="Q868" s="157"/>
      <c r="R868" s="157"/>
      <c r="S868" s="157"/>
      <c r="T868" s="160"/>
      <c r="U868" s="149"/>
      <c r="V868" s="149"/>
      <c r="X868" s="138"/>
      <c r="AA868" s="244"/>
      <c r="AB868" s="244"/>
    </row>
    <row r="869" spans="1:28" s="137" customFormat="1" ht="15.75" customHeight="1">
      <c r="A869" s="137" t="str">
        <f>F852&amp;"q3"</f>
        <v>NSBq3</v>
      </c>
      <c r="B869" s="146" t="str">
        <f>IF($F$1="de",headings!$C$33,IF($F$1="fr",headings!$B$33,headings!$A$33))</f>
        <v>Quarter 3</v>
      </c>
      <c r="C869" s="322" t="str">
        <f>IF(C862=-1,"-1",C860+C861+C862)</f>
        <v>-1</v>
      </c>
      <c r="D869" s="323" t="str">
        <f>IF(D862=-1,"-1",D860+D861+D862)</f>
        <v>-1</v>
      </c>
      <c r="E869" s="667" t="str">
        <f>IF(C860+C861+C862&lt;=0,"",IF(D862=-1,"",D869/C869*100-100))</f>
        <v/>
      </c>
      <c r="F869" s="322" t="str">
        <f>IF(F862=-1,"-1",F860+F861+F862)</f>
        <v>-1</v>
      </c>
      <c r="G869" s="323" t="str">
        <f>IF(G862=-1,"-1",G860+G861+G862)</f>
        <v>-1</v>
      </c>
      <c r="H869" s="667" t="str">
        <f>IF(F860+F861+F862&lt;=0,"",IF(G862=-1,"",G869/F869*100-100))</f>
        <v/>
      </c>
      <c r="I869" s="323" t="str">
        <f>IF(I862=-1,"-1",I860+I861+I862)</f>
        <v>-1</v>
      </c>
      <c r="J869" s="323" t="str">
        <f>IF(J862=-1,"-1",J860+J861+J862)</f>
        <v>-1</v>
      </c>
      <c r="K869" s="157"/>
      <c r="L869" s="157"/>
      <c r="M869" s="157"/>
      <c r="N869" s="157"/>
      <c r="O869" s="157"/>
      <c r="P869" s="157"/>
      <c r="Q869" s="157"/>
      <c r="R869" s="157"/>
      <c r="S869" s="157"/>
      <c r="T869" s="160"/>
      <c r="U869" s="149"/>
      <c r="V869" s="149"/>
      <c r="X869" s="136"/>
      <c r="AA869" s="244"/>
      <c r="AB869" s="244"/>
    </row>
    <row r="870" spans="1:28" s="137" customFormat="1" ht="15.75" customHeight="1" thickBot="1">
      <c r="A870" s="137" t="str">
        <f>F852&amp;"q4"</f>
        <v>NSBq4</v>
      </c>
      <c r="B870" s="146" t="str">
        <f>IF($F$1="de",headings!$C$34,IF($F$1="fr",headings!$B$34,headings!$A$34))</f>
        <v>Quarter 4</v>
      </c>
      <c r="C870" s="325" t="str">
        <f>IF(C865=-1,"-1",C863+C864+C865)</f>
        <v>-1</v>
      </c>
      <c r="D870" s="326" t="str">
        <f>IF(D865=-1,"-1",D863+D864+D865)</f>
        <v>-1</v>
      </c>
      <c r="E870" s="668" t="str">
        <f>IF(C863+C864+C865&lt;=0,"",IF(D865=-1,"",D870/C870*100-100))</f>
        <v/>
      </c>
      <c r="F870" s="325" t="str">
        <f>IF(F865=-1,"-1",F863+F864+F865)</f>
        <v>-1</v>
      </c>
      <c r="G870" s="326" t="str">
        <f>IF(G865=-1,"-1",G863+G864+G865)</f>
        <v>-1</v>
      </c>
      <c r="H870" s="668" t="str">
        <f>IF(F863+F864+F865&lt;=0,"",IF(G865=-1,"",G870/F870*100-100))</f>
        <v/>
      </c>
      <c r="I870" s="326" t="str">
        <f>IF(I865=-1,"-1",I863+I864+I865)</f>
        <v>-1</v>
      </c>
      <c r="J870" s="326" t="str">
        <f>IF(J865=-1,"-1",J863+J864+J865)</f>
        <v>-1</v>
      </c>
      <c r="K870" s="157"/>
      <c r="L870" s="157"/>
      <c r="M870" s="157"/>
      <c r="N870" s="157"/>
      <c r="O870" s="157"/>
      <c r="P870" s="157"/>
      <c r="Q870" s="157"/>
      <c r="R870" s="157"/>
      <c r="S870" s="157"/>
      <c r="T870" s="160"/>
      <c r="U870" s="149"/>
      <c r="V870" s="149"/>
      <c r="X870" s="136"/>
      <c r="AA870" s="244"/>
      <c r="AB870" s="244"/>
    </row>
    <row r="871" spans="1:28" ht="14.4" thickTop="1" thickBot="1">
      <c r="B871" s="146"/>
      <c r="C871" s="146"/>
      <c r="D871" s="146"/>
      <c r="E871" s="146"/>
      <c r="F871" s="146"/>
      <c r="G871" s="146"/>
      <c r="H871" s="146"/>
      <c r="I871" s="146"/>
      <c r="J871" s="146"/>
      <c r="K871" s="157"/>
      <c r="L871" s="157"/>
      <c r="M871" s="157"/>
      <c r="N871" s="157"/>
      <c r="O871" s="157"/>
      <c r="P871" s="157"/>
      <c r="Q871" s="157"/>
      <c r="R871" s="157"/>
      <c r="S871" s="157"/>
      <c r="T871" s="160"/>
      <c r="U871" s="149"/>
      <c r="V871" s="149"/>
    </row>
    <row r="872" spans="1:28" s="138" customFormat="1" ht="15.75" customHeight="1" thickTop="1" thickBot="1">
      <c r="A872" s="138" t="str">
        <f>F852&amp;"y"</f>
        <v>NSBy</v>
      </c>
      <c r="B872" s="152" t="str">
        <f>IF($F$1="de",headings!$C$35,IF($F$1="fr",headings!$B$35,headings!$A$35))</f>
        <v>Full year</v>
      </c>
      <c r="C872" s="328" t="str">
        <f>IF(C865=-1,"-1",SUM(C867:C870))</f>
        <v>-1</v>
      </c>
      <c r="D872" s="414" t="str">
        <f>IF(D865=-1,"-1",SUM(D867:D870))</f>
        <v>-1</v>
      </c>
      <c r="E872" s="659" t="str">
        <f>IF(SUM(C854:C865)&lt;=0,"",IF(D865=-1,"",D872/C872*100-100))</f>
        <v/>
      </c>
      <c r="F872" s="328" t="str">
        <f>IF(F865=-1,"-1",SUM(F867:F870))</f>
        <v>-1</v>
      </c>
      <c r="G872" s="414" t="str">
        <f>IF(G865=-1,"-1",SUM(G867:G870))</f>
        <v>-1</v>
      </c>
      <c r="H872" s="659" t="str">
        <f>IF(SUM(F854:F865)&lt;=0,"",IF(G865=-1,"",G872/F872*100-100))</f>
        <v/>
      </c>
      <c r="I872" s="329" t="str">
        <f>IF(I865=-1,"-1",SUM(I867:I870))</f>
        <v>-1</v>
      </c>
      <c r="J872" s="329" t="str">
        <f>IF(J865=-1,"-1",SUM(J867:J870))</f>
        <v>-1</v>
      </c>
      <c r="K872" s="157"/>
      <c r="L872" s="157"/>
      <c r="M872" s="157"/>
      <c r="N872" s="157"/>
      <c r="O872" s="157"/>
      <c r="P872" s="157"/>
      <c r="Q872" s="157"/>
      <c r="R872" s="157"/>
      <c r="S872" s="157"/>
      <c r="T872" s="160"/>
      <c r="U872" s="149"/>
      <c r="V872" s="149"/>
      <c r="X872" s="136"/>
    </row>
    <row r="873" spans="1:28" ht="13.8" thickTop="1">
      <c r="B873" s="147"/>
      <c r="C873" s="180"/>
      <c r="D873" s="180"/>
      <c r="E873" s="180"/>
      <c r="F873" s="180"/>
      <c r="G873" s="180"/>
      <c r="H873" s="180"/>
      <c r="I873" s="180"/>
      <c r="J873" s="180"/>
      <c r="K873" s="180"/>
      <c r="L873" s="180"/>
      <c r="M873" s="180"/>
      <c r="N873" s="180"/>
      <c r="O873" s="180"/>
      <c r="P873" s="180"/>
      <c r="Q873" s="180"/>
      <c r="R873" s="180"/>
      <c r="S873" s="180"/>
      <c r="T873" s="180"/>
      <c r="U873" s="149"/>
      <c r="V873" s="149"/>
    </row>
    <row r="874" spans="1:28">
      <c r="B874" s="147"/>
      <c r="C874" s="180"/>
      <c r="D874" s="180"/>
      <c r="E874" s="180"/>
      <c r="F874" s="180"/>
      <c r="G874" s="180"/>
      <c r="H874" s="180"/>
      <c r="I874" s="180"/>
      <c r="J874" s="180"/>
      <c r="K874" s="180"/>
      <c r="L874" s="180"/>
      <c r="M874" s="180"/>
      <c r="N874" s="180"/>
      <c r="O874" s="180"/>
      <c r="P874" s="180"/>
      <c r="Q874" s="180"/>
      <c r="R874" s="180"/>
      <c r="S874" s="180"/>
      <c r="T874" s="180"/>
      <c r="U874" s="149"/>
      <c r="V874" s="149"/>
    </row>
    <row r="875" spans="1:28">
      <c r="B875" s="152" t="str">
        <f>IF($F$1="de",headings!$C$37,IF($F$1="fr",headings!$B$37,headings!$A$37))</f>
        <v>Comments</v>
      </c>
      <c r="C875" s="1082"/>
      <c r="D875" s="1083"/>
      <c r="E875" s="1083"/>
      <c r="F875" s="1083"/>
      <c r="G875" s="1083"/>
      <c r="H875" s="1083"/>
      <c r="I875" s="1083"/>
      <c r="J875" s="1083"/>
      <c r="K875" s="1083"/>
      <c r="L875" s="1083"/>
      <c r="M875" s="1083"/>
      <c r="N875" s="1083"/>
      <c r="O875" s="1083"/>
      <c r="P875" s="1083"/>
      <c r="Q875" s="1083"/>
      <c r="R875" s="1083"/>
      <c r="S875" s="1083"/>
      <c r="T875" s="1084"/>
      <c r="U875" s="149"/>
      <c r="V875" s="149"/>
    </row>
    <row r="876" spans="1:28">
      <c r="B876" s="151"/>
      <c r="C876" s="1085"/>
      <c r="D876" s="1086"/>
      <c r="E876" s="1086"/>
      <c r="F876" s="1086"/>
      <c r="G876" s="1086"/>
      <c r="H876" s="1086"/>
      <c r="I876" s="1086"/>
      <c r="J876" s="1086"/>
      <c r="K876" s="1086"/>
      <c r="L876" s="1086"/>
      <c r="M876" s="1086"/>
      <c r="N876" s="1086"/>
      <c r="O876" s="1086"/>
      <c r="P876" s="1086"/>
      <c r="Q876" s="1086"/>
      <c r="R876" s="1086"/>
      <c r="S876" s="1086"/>
      <c r="T876" s="1087"/>
      <c r="U876" s="149"/>
      <c r="V876" s="149"/>
    </row>
    <row r="877" spans="1:28">
      <c r="B877" s="151"/>
      <c r="C877" s="1085"/>
      <c r="D877" s="1086"/>
      <c r="E877" s="1086"/>
      <c r="F877" s="1086"/>
      <c r="G877" s="1086"/>
      <c r="H877" s="1086"/>
      <c r="I877" s="1086"/>
      <c r="J877" s="1086"/>
      <c r="K877" s="1086"/>
      <c r="L877" s="1086"/>
      <c r="M877" s="1086"/>
      <c r="N877" s="1086"/>
      <c r="O877" s="1086"/>
      <c r="P877" s="1086"/>
      <c r="Q877" s="1086"/>
      <c r="R877" s="1086"/>
      <c r="S877" s="1086"/>
      <c r="T877" s="1087"/>
      <c r="U877" s="149"/>
      <c r="V877" s="149"/>
      <c r="X877" s="141"/>
    </row>
    <row r="878" spans="1:28">
      <c r="B878" s="151"/>
      <c r="C878" s="1088"/>
      <c r="D878" s="1089"/>
      <c r="E878" s="1089"/>
      <c r="F878" s="1089"/>
      <c r="G878" s="1089"/>
      <c r="H878" s="1089"/>
      <c r="I878" s="1089"/>
      <c r="J878" s="1089"/>
      <c r="K878" s="1089"/>
      <c r="L878" s="1089"/>
      <c r="M878" s="1089"/>
      <c r="N878" s="1089"/>
      <c r="O878" s="1089"/>
      <c r="P878" s="1089"/>
      <c r="Q878" s="1089"/>
      <c r="R878" s="1089"/>
      <c r="S878" s="1089"/>
      <c r="T878" s="1090"/>
      <c r="U878" s="149"/>
      <c r="V878" s="149"/>
      <c r="X878" s="131"/>
    </row>
    <row r="879" spans="1:28">
      <c r="B879" s="151"/>
      <c r="C879" s="180"/>
      <c r="D879" s="180"/>
      <c r="E879" s="180"/>
      <c r="F879" s="180"/>
      <c r="G879" s="180"/>
      <c r="H879" s="180"/>
      <c r="I879" s="180"/>
      <c r="J879" s="180"/>
      <c r="K879" s="180"/>
      <c r="L879" s="180"/>
      <c r="M879" s="180"/>
      <c r="N879" s="180"/>
      <c r="O879" s="180"/>
      <c r="P879" s="180"/>
      <c r="Q879" s="180"/>
      <c r="R879" s="180"/>
      <c r="S879" s="180"/>
      <c r="T879" s="180"/>
      <c r="U879" s="149"/>
      <c r="V879" s="149"/>
    </row>
    <row r="880" spans="1:28">
      <c r="A880" s="142"/>
      <c r="B880" s="143"/>
      <c r="C880" s="181"/>
      <c r="D880" s="181"/>
      <c r="E880" s="181"/>
      <c r="F880" s="181"/>
      <c r="G880" s="181"/>
      <c r="H880" s="181"/>
      <c r="I880" s="181"/>
      <c r="J880" s="181"/>
      <c r="K880" s="181"/>
      <c r="L880" s="181"/>
      <c r="M880" s="181"/>
      <c r="N880" s="181"/>
      <c r="O880" s="181"/>
      <c r="P880" s="181"/>
      <c r="Q880" s="181"/>
      <c r="R880" s="181"/>
      <c r="S880" s="181"/>
      <c r="T880" s="181"/>
      <c r="U880" s="149"/>
      <c r="V880" s="149"/>
    </row>
    <row r="881" spans="1:28" s="141" customFormat="1" ht="6.75" customHeight="1">
      <c r="B881" s="146"/>
      <c r="C881" s="154"/>
      <c r="D881" s="154"/>
      <c r="E881" s="155"/>
      <c r="F881" s="154"/>
      <c r="G881" s="154"/>
      <c r="H881" s="155"/>
      <c r="I881" s="154"/>
      <c r="J881" s="154"/>
      <c r="K881" s="155"/>
      <c r="L881" s="154"/>
      <c r="M881" s="154"/>
      <c r="N881" s="155"/>
      <c r="O881" s="154"/>
      <c r="P881" s="154"/>
      <c r="Q881" s="155"/>
      <c r="R881" s="154"/>
      <c r="S881" s="154"/>
      <c r="T881" s="155"/>
      <c r="U881" s="149"/>
      <c r="V881" s="149"/>
      <c r="X881" s="136"/>
      <c r="AA881" s="239"/>
      <c r="AB881" s="239"/>
    </row>
    <row r="882" spans="1:28" s="131" customFormat="1" ht="17.399999999999999">
      <c r="B882" s="150" t="str">
        <f>IF($F$1="de",headings!$C$3,IF($F$1="fr",headings!$B$3,headings!$A$3))</f>
        <v>Railway Operator:</v>
      </c>
      <c r="C882" s="156"/>
      <c r="D882" s="156"/>
      <c r="E882" s="156"/>
      <c r="F882" s="1134" t="s">
        <v>324</v>
      </c>
      <c r="G882" s="1134"/>
      <c r="H882" s="1134"/>
      <c r="I882" s="1134"/>
      <c r="J882" s="1134"/>
      <c r="K882" s="157"/>
      <c r="L882" s="157"/>
      <c r="M882" s="157"/>
      <c r="N882" s="157"/>
      <c r="O882" s="157"/>
      <c r="P882" s="157"/>
      <c r="Q882" s="158"/>
      <c r="R882" s="158"/>
      <c r="S882" s="158"/>
      <c r="T882" s="158"/>
      <c r="U882" s="149"/>
      <c r="V882" s="149"/>
      <c r="X882" s="136"/>
      <c r="AA882" s="243"/>
      <c r="AB882" s="243"/>
    </row>
    <row r="883" spans="1:28" ht="6.75" customHeight="1" thickBot="1">
      <c r="B883" s="146"/>
      <c r="C883" s="157"/>
      <c r="D883" s="157"/>
      <c r="E883" s="159"/>
      <c r="F883" s="157"/>
      <c r="G883" s="157"/>
      <c r="H883" s="157"/>
      <c r="I883" s="157"/>
      <c r="J883" s="157"/>
      <c r="K883" s="157"/>
      <c r="L883" s="157"/>
      <c r="M883" s="157"/>
      <c r="N883" s="157"/>
      <c r="O883" s="157"/>
      <c r="P883" s="157"/>
      <c r="Q883" s="157"/>
      <c r="R883" s="157"/>
      <c r="S883" s="157"/>
      <c r="T883" s="160"/>
      <c r="U883" s="149"/>
      <c r="V883" s="149"/>
    </row>
    <row r="884" spans="1:28" ht="15.75" customHeight="1" thickTop="1">
      <c r="A884" s="136" t="str">
        <f>F882&amp;"m01"</f>
        <v>TRAINOSEm01</v>
      </c>
      <c r="B884" s="146" t="str">
        <f>IF($F$1="de",headings!$C$6,IF($F$1="fr",headings!$B$6,headings!$A$6))</f>
        <v>January</v>
      </c>
      <c r="C884" s="725">
        <v>-1</v>
      </c>
      <c r="D884" s="310">
        <v>-1</v>
      </c>
      <c r="E884" s="124" t="str">
        <f>IF(C884&lt;0.001,"",IF(D884=-1,"",D884/C884*100-100))</f>
        <v/>
      </c>
      <c r="F884" s="164">
        <v>-1</v>
      </c>
      <c r="G884" s="164">
        <v>-1</v>
      </c>
      <c r="H884" s="124" t="str">
        <f>IF(F884&lt;0.001,"",IF(G884=-1,"",G884/F884*100-100))</f>
        <v/>
      </c>
      <c r="I884" s="164">
        <v>-1</v>
      </c>
      <c r="J884" s="364">
        <v>-1</v>
      </c>
      <c r="K884" s="164">
        <v>-1</v>
      </c>
      <c r="L884" s="164">
        <v>-1</v>
      </c>
      <c r="M884" s="124" t="str">
        <f>IF(K884&lt;0.001,"",IF(L884=-1,"",L884/K884*100-100))</f>
        <v/>
      </c>
      <c r="N884" s="164">
        <v>-1</v>
      </c>
      <c r="O884" s="164">
        <v>-1</v>
      </c>
      <c r="P884" s="124" t="str">
        <f>IF(N884&lt;0.001,"",IF(O884=-1,"",O884/N884*100-100))</f>
        <v/>
      </c>
      <c r="Q884" s="164">
        <v>-1</v>
      </c>
      <c r="R884" s="164">
        <v>-1</v>
      </c>
      <c r="S884" s="124" t="str">
        <f>IF(Q884&lt;0.001,"",IF(R884=-1,"",R884/Q884*100-100))</f>
        <v/>
      </c>
      <c r="T884" s="164">
        <v>-1</v>
      </c>
      <c r="U884" s="164">
        <v>-1</v>
      </c>
      <c r="V884" s="124" t="str">
        <f>IF(T884&lt;0.001,"",IF(U884=-1,"",U884/T884*100-100))</f>
        <v/>
      </c>
    </row>
    <row r="885" spans="1:28" ht="15.75" customHeight="1">
      <c r="A885" s="136" t="str">
        <f>F882&amp;"m02"</f>
        <v>TRAINOSEm02</v>
      </c>
      <c r="B885" s="146" t="str">
        <f>IF($F$1="de",headings!$C$7,IF($F$1="fr",headings!$B$7,headings!$A$7))</f>
        <v>February</v>
      </c>
      <c r="C885" s="726">
        <v>-1</v>
      </c>
      <c r="D885" s="312">
        <v>-1</v>
      </c>
      <c r="E885" s="127" t="str">
        <f>IF(C885&lt;0.001,"",IF(D885=-1,"",D885/C885*100-100))</f>
        <v/>
      </c>
      <c r="F885" s="166">
        <v>-1</v>
      </c>
      <c r="G885" s="166">
        <v>-1</v>
      </c>
      <c r="H885" s="127" t="str">
        <f>IF(F885&lt;0.001,"",IF(G885=-1,"",G885/F885*100-100))</f>
        <v/>
      </c>
      <c r="I885" s="166">
        <v>-1</v>
      </c>
      <c r="J885" s="365">
        <v>-1</v>
      </c>
      <c r="K885" s="166">
        <v>-1</v>
      </c>
      <c r="L885" s="166">
        <v>-1</v>
      </c>
      <c r="M885" s="127" t="str">
        <f>IF(K885&lt;0.001,"",IF(L885=-1,"",L885/K885*100-100))</f>
        <v/>
      </c>
      <c r="N885" s="166">
        <v>-1</v>
      </c>
      <c r="O885" s="166">
        <v>-1</v>
      </c>
      <c r="P885" s="127" t="str">
        <f>IF(N885&lt;0.001,"",IF(O885=-1,"",O885/N885*100-100))</f>
        <v/>
      </c>
      <c r="Q885" s="166">
        <v>-1</v>
      </c>
      <c r="R885" s="166">
        <v>-1</v>
      </c>
      <c r="S885" s="127" t="str">
        <f>IF(Q885&lt;0.001,"",IF(R885=-1,"",R885/Q885*100-100))</f>
        <v/>
      </c>
      <c r="T885" s="166">
        <v>-1</v>
      </c>
      <c r="U885" s="166">
        <v>-1</v>
      </c>
      <c r="V885" s="127" t="str">
        <f>IF(T885&lt;0.001,"",IF(U885=-1,"",U885/T885*100-100))</f>
        <v/>
      </c>
    </row>
    <row r="886" spans="1:28" ht="15.75" customHeight="1" thickBot="1">
      <c r="A886" s="136" t="str">
        <f>F882&amp;"m03"</f>
        <v>TRAINOSEm03</v>
      </c>
      <c r="B886" s="146" t="str">
        <f>IF($F$1="de",headings!$C$8,IF($F$1="fr",headings!$B$8,headings!$A$8))</f>
        <v>March</v>
      </c>
      <c r="C886" s="651">
        <v>-1</v>
      </c>
      <c r="D886" s="312">
        <v>-1</v>
      </c>
      <c r="E886" s="129" t="str">
        <f>IF(C886&lt;0.001,"",IF(D886=-1,"",D886/C886*100-100))</f>
        <v/>
      </c>
      <c r="F886" s="168">
        <v>-1</v>
      </c>
      <c r="G886" s="168">
        <v>-1</v>
      </c>
      <c r="H886" s="129" t="str">
        <f>IF(F886&lt;0.001,"",IF(G886=-1,"",G886/F886*100-100))</f>
        <v/>
      </c>
      <c r="I886" s="168">
        <v>-1</v>
      </c>
      <c r="J886" s="366">
        <v>-1</v>
      </c>
      <c r="K886" s="168">
        <v>-1</v>
      </c>
      <c r="L886" s="168">
        <v>-1</v>
      </c>
      <c r="M886" s="129" t="str">
        <f>IF(K886&lt;0.001,"",IF(L886=-1,"",L886/K886*100-100))</f>
        <v/>
      </c>
      <c r="N886" s="168">
        <v>-1</v>
      </c>
      <c r="O886" s="168">
        <v>-1</v>
      </c>
      <c r="P886" s="129" t="str">
        <f>IF(N886&lt;0.001,"",IF(O886=-1,"",O886/N886*100-100))</f>
        <v/>
      </c>
      <c r="Q886" s="168">
        <v>-1</v>
      </c>
      <c r="R886" s="168">
        <v>-1</v>
      </c>
      <c r="S886" s="129" t="str">
        <f>IF(Q886&lt;0.001,"",IF(R886=-1,"",R886/Q886*100-100))</f>
        <v/>
      </c>
      <c r="T886" s="168">
        <v>-1</v>
      </c>
      <c r="U886" s="168">
        <v>-1</v>
      </c>
      <c r="V886" s="129" t="str">
        <f>IF(T886&lt;0.001,"",IF(U886=-1,"",U886/T886*100-100))</f>
        <v/>
      </c>
    </row>
    <row r="887" spans="1:28" ht="15.75" customHeight="1" thickTop="1">
      <c r="A887" s="136" t="str">
        <f>F882&amp;"m04"</f>
        <v>TRAINOSEm04</v>
      </c>
      <c r="B887" s="146" t="str">
        <f>IF($F$1="de",headings!$C$9,IF($F$1="fr",headings!$B$9,headings!$A$9))</f>
        <v>April</v>
      </c>
      <c r="C887" s="725">
        <v>-1</v>
      </c>
      <c r="D887" s="310">
        <v>-1</v>
      </c>
      <c r="E887" s="124" t="str">
        <f t="shared" ref="E887:E895" si="131">IF(C887&lt;0.001,"",IF(D887=-1,"",D887/C887*100-100))</f>
        <v/>
      </c>
      <c r="F887" s="164">
        <v>-1</v>
      </c>
      <c r="G887" s="164">
        <v>-1</v>
      </c>
      <c r="H887" s="124" t="str">
        <f t="shared" ref="H887:H895" si="132">IF(F887&lt;0.001,"",IF(G887=-1,"",G887/F887*100-100))</f>
        <v/>
      </c>
      <c r="I887" s="164">
        <v>-1</v>
      </c>
      <c r="J887" s="364">
        <v>-1</v>
      </c>
      <c r="K887" s="164">
        <v>-1</v>
      </c>
      <c r="L887" s="164">
        <v>-1</v>
      </c>
      <c r="M887" s="124" t="str">
        <f t="shared" ref="M887:M895" si="133">IF(K887&lt;0.001,"",IF(L887=-1,"",L887/K887*100-100))</f>
        <v/>
      </c>
      <c r="N887" s="164">
        <v>-1</v>
      </c>
      <c r="O887" s="164">
        <v>-1</v>
      </c>
      <c r="P887" s="124" t="str">
        <f t="shared" ref="P887:P895" si="134">IF(N887&lt;0.001,"",IF(O887=-1,"",O887/N887*100-100))</f>
        <v/>
      </c>
      <c r="Q887" s="164">
        <v>-1</v>
      </c>
      <c r="R887" s="164">
        <v>-1</v>
      </c>
      <c r="S887" s="124" t="str">
        <f t="shared" ref="S887:S895" si="135">IF(Q887&lt;0.001,"",IF(R887=-1,"",R887/Q887*100-100))</f>
        <v/>
      </c>
      <c r="T887" s="164">
        <v>-1</v>
      </c>
      <c r="U887" s="164">
        <v>-1</v>
      </c>
      <c r="V887" s="124" t="str">
        <f t="shared" ref="V887:V895" si="136">IF(T887&lt;0.001,"",IF(U887=-1,"",U887/T887*100-100))</f>
        <v/>
      </c>
    </row>
    <row r="888" spans="1:28" ht="15.75" customHeight="1">
      <c r="A888" s="136" t="str">
        <f>F882&amp;"m05"</f>
        <v>TRAINOSEm05</v>
      </c>
      <c r="B888" s="146" t="str">
        <f>IF($F$1="de",headings!$C$10,IF($F$1="fr",headings!$B$10,headings!$A$10))</f>
        <v>May</v>
      </c>
      <c r="C888" s="726">
        <v>-1</v>
      </c>
      <c r="D888" s="312">
        <v>-1</v>
      </c>
      <c r="E888" s="127" t="str">
        <f t="shared" si="131"/>
        <v/>
      </c>
      <c r="F888" s="166">
        <v>-1</v>
      </c>
      <c r="G888" s="166">
        <v>-1</v>
      </c>
      <c r="H888" s="127" t="str">
        <f t="shared" si="132"/>
        <v/>
      </c>
      <c r="I888" s="166">
        <v>-1</v>
      </c>
      <c r="J888" s="365">
        <v>-1</v>
      </c>
      <c r="K888" s="166">
        <v>-1</v>
      </c>
      <c r="L888" s="166">
        <v>-1</v>
      </c>
      <c r="M888" s="127" t="str">
        <f t="shared" si="133"/>
        <v/>
      </c>
      <c r="N888" s="166">
        <v>-1</v>
      </c>
      <c r="O888" s="166">
        <v>-1</v>
      </c>
      <c r="P888" s="127" t="str">
        <f t="shared" si="134"/>
        <v/>
      </c>
      <c r="Q888" s="166">
        <v>-1</v>
      </c>
      <c r="R888" s="166">
        <v>-1</v>
      </c>
      <c r="S888" s="127" t="str">
        <f t="shared" si="135"/>
        <v/>
      </c>
      <c r="T888" s="166">
        <v>-1</v>
      </c>
      <c r="U888" s="166">
        <v>-1</v>
      </c>
      <c r="V888" s="127" t="str">
        <f t="shared" si="136"/>
        <v/>
      </c>
    </row>
    <row r="889" spans="1:28" ht="15.75" customHeight="1" thickBot="1">
      <c r="A889" s="136" t="str">
        <f>F882&amp;"m06"</f>
        <v>TRAINOSEm06</v>
      </c>
      <c r="B889" s="146" t="str">
        <f>IF($F$1="de",headings!$C$11,IF($F$1="fr",headings!$B$11,headings!$A$11))</f>
        <v>June</v>
      </c>
      <c r="C889" s="651">
        <v>-1</v>
      </c>
      <c r="D889" s="312">
        <v>-1</v>
      </c>
      <c r="E889" s="129" t="str">
        <f t="shared" si="131"/>
        <v/>
      </c>
      <c r="F889" s="168">
        <v>-1</v>
      </c>
      <c r="G889" s="168">
        <v>-1</v>
      </c>
      <c r="H889" s="129" t="str">
        <f t="shared" si="132"/>
        <v/>
      </c>
      <c r="I889" s="168">
        <v>-1</v>
      </c>
      <c r="J889" s="366">
        <v>-1</v>
      </c>
      <c r="K889" s="168">
        <v>-1</v>
      </c>
      <c r="L889" s="168">
        <v>-1</v>
      </c>
      <c r="M889" s="129" t="str">
        <f t="shared" si="133"/>
        <v/>
      </c>
      <c r="N889" s="168">
        <v>-1</v>
      </c>
      <c r="O889" s="168">
        <v>-1</v>
      </c>
      <c r="P889" s="129" t="str">
        <f t="shared" si="134"/>
        <v/>
      </c>
      <c r="Q889" s="168">
        <v>-1</v>
      </c>
      <c r="R889" s="168">
        <v>-1</v>
      </c>
      <c r="S889" s="129" t="str">
        <f t="shared" si="135"/>
        <v/>
      </c>
      <c r="T889" s="168">
        <v>-1</v>
      </c>
      <c r="U889" s="168">
        <v>-1</v>
      </c>
      <c r="V889" s="129" t="str">
        <f t="shared" si="136"/>
        <v/>
      </c>
    </row>
    <row r="890" spans="1:28" ht="15.75" customHeight="1" thickTop="1">
      <c r="A890" s="136" t="str">
        <f>F882&amp;"m07"</f>
        <v>TRAINOSEm07</v>
      </c>
      <c r="B890" s="146" t="str">
        <f>IF($F$1="de",headings!$C$12,IF($F$1="fr",headings!$B$12,headings!$A$12))</f>
        <v>July</v>
      </c>
      <c r="C890" s="725">
        <v>-1</v>
      </c>
      <c r="D890" s="310">
        <v>-1</v>
      </c>
      <c r="E890" s="127" t="str">
        <f t="shared" si="131"/>
        <v/>
      </c>
      <c r="F890" s="164">
        <v>-1</v>
      </c>
      <c r="G890" s="164">
        <v>-1</v>
      </c>
      <c r="H890" s="127" t="str">
        <f t="shared" si="132"/>
        <v/>
      </c>
      <c r="I890" s="164">
        <v>-1</v>
      </c>
      <c r="J890" s="364">
        <v>-1</v>
      </c>
      <c r="K890" s="164">
        <v>-1</v>
      </c>
      <c r="L890" s="164">
        <v>-1</v>
      </c>
      <c r="M890" s="127" t="str">
        <f t="shared" si="133"/>
        <v/>
      </c>
      <c r="N890" s="164">
        <v>-1</v>
      </c>
      <c r="O890" s="164">
        <v>-1</v>
      </c>
      <c r="P890" s="127" t="str">
        <f t="shared" si="134"/>
        <v/>
      </c>
      <c r="Q890" s="164">
        <v>-1</v>
      </c>
      <c r="R890" s="164">
        <v>-1</v>
      </c>
      <c r="S890" s="127" t="str">
        <f t="shared" si="135"/>
        <v/>
      </c>
      <c r="T890" s="164">
        <v>-1</v>
      </c>
      <c r="U890" s="164">
        <v>-1</v>
      </c>
      <c r="V890" s="127" t="str">
        <f t="shared" si="136"/>
        <v/>
      </c>
    </row>
    <row r="891" spans="1:28" ht="15.75" customHeight="1">
      <c r="A891" s="136" t="str">
        <f>F882&amp;"m08"</f>
        <v>TRAINOSEm08</v>
      </c>
      <c r="B891" s="146" t="str">
        <f>IF($F$1="de",headings!$C$13,IF($F$1="fr",headings!$B$13,headings!$A$13))</f>
        <v>August</v>
      </c>
      <c r="C891" s="726">
        <v>-1</v>
      </c>
      <c r="D891" s="312">
        <v>-1</v>
      </c>
      <c r="E891" s="127" t="str">
        <f t="shared" si="131"/>
        <v/>
      </c>
      <c r="F891" s="166">
        <v>-1</v>
      </c>
      <c r="G891" s="166">
        <v>-1</v>
      </c>
      <c r="H891" s="127" t="str">
        <f t="shared" si="132"/>
        <v/>
      </c>
      <c r="I891" s="166">
        <v>-1</v>
      </c>
      <c r="J891" s="365">
        <v>-1</v>
      </c>
      <c r="K891" s="166">
        <v>-1</v>
      </c>
      <c r="L891" s="166">
        <v>-1</v>
      </c>
      <c r="M891" s="127" t="str">
        <f t="shared" si="133"/>
        <v/>
      </c>
      <c r="N891" s="166">
        <v>-1</v>
      </c>
      <c r="O891" s="166">
        <v>-1</v>
      </c>
      <c r="P891" s="127" t="str">
        <f t="shared" si="134"/>
        <v/>
      </c>
      <c r="Q891" s="166">
        <v>-1</v>
      </c>
      <c r="R891" s="166">
        <v>-1</v>
      </c>
      <c r="S891" s="127" t="str">
        <f t="shared" si="135"/>
        <v/>
      </c>
      <c r="T891" s="166">
        <v>-1</v>
      </c>
      <c r="U891" s="166">
        <v>-1</v>
      </c>
      <c r="V891" s="127" t="str">
        <f t="shared" si="136"/>
        <v/>
      </c>
    </row>
    <row r="892" spans="1:28" ht="15.75" customHeight="1" thickBot="1">
      <c r="A892" s="136" t="str">
        <f>F882&amp;"m09"</f>
        <v>TRAINOSEm09</v>
      </c>
      <c r="B892" s="146" t="str">
        <f>IF($F$1="de",headings!$C$14,IF($F$1="fr",headings!$B$14,headings!$A$14))</f>
        <v>September</v>
      </c>
      <c r="C892" s="651">
        <v>-1</v>
      </c>
      <c r="D892" s="312">
        <v>-1</v>
      </c>
      <c r="E892" s="129" t="str">
        <f t="shared" si="131"/>
        <v/>
      </c>
      <c r="F892" s="168">
        <v>-1</v>
      </c>
      <c r="G892" s="168">
        <v>-1</v>
      </c>
      <c r="H892" s="129" t="str">
        <f t="shared" si="132"/>
        <v/>
      </c>
      <c r="I892" s="168">
        <v>-1</v>
      </c>
      <c r="J892" s="366">
        <v>-1</v>
      </c>
      <c r="K892" s="168">
        <v>-1</v>
      </c>
      <c r="L892" s="168">
        <v>-1</v>
      </c>
      <c r="M892" s="129" t="str">
        <f t="shared" si="133"/>
        <v/>
      </c>
      <c r="N892" s="168">
        <v>-1</v>
      </c>
      <c r="O892" s="168">
        <v>-1</v>
      </c>
      <c r="P892" s="129" t="str">
        <f t="shared" si="134"/>
        <v/>
      </c>
      <c r="Q892" s="168">
        <v>-1</v>
      </c>
      <c r="R892" s="168">
        <v>-1</v>
      </c>
      <c r="S892" s="129" t="str">
        <f t="shared" si="135"/>
        <v/>
      </c>
      <c r="T892" s="168">
        <v>-1</v>
      </c>
      <c r="U892" s="168">
        <v>-1</v>
      </c>
      <c r="V892" s="129" t="str">
        <f t="shared" si="136"/>
        <v/>
      </c>
    </row>
    <row r="893" spans="1:28" ht="15.75" customHeight="1" thickTop="1">
      <c r="A893" s="136" t="str">
        <f>F882&amp;"m10"</f>
        <v>TRAINOSEm10</v>
      </c>
      <c r="B893" s="146" t="str">
        <f>IF($F$1="de",headings!$C$15,IF($F$1="fr",headings!$B$15,headings!$A$15))</f>
        <v>October</v>
      </c>
      <c r="C893" s="725">
        <v>-1</v>
      </c>
      <c r="D893" s="310">
        <v>-1</v>
      </c>
      <c r="E893" s="127" t="str">
        <f t="shared" si="131"/>
        <v/>
      </c>
      <c r="F893" s="164">
        <v>-1</v>
      </c>
      <c r="G893" s="164">
        <v>-1</v>
      </c>
      <c r="H893" s="127" t="str">
        <f t="shared" si="132"/>
        <v/>
      </c>
      <c r="I893" s="164">
        <v>-1</v>
      </c>
      <c r="J893" s="364">
        <v>-1</v>
      </c>
      <c r="K893" s="164">
        <v>-1</v>
      </c>
      <c r="L893" s="164">
        <v>-1</v>
      </c>
      <c r="M893" s="127" t="str">
        <f t="shared" si="133"/>
        <v/>
      </c>
      <c r="N893" s="164">
        <v>-1</v>
      </c>
      <c r="O893" s="164">
        <v>-1</v>
      </c>
      <c r="P893" s="127" t="str">
        <f t="shared" si="134"/>
        <v/>
      </c>
      <c r="Q893" s="164">
        <v>-1</v>
      </c>
      <c r="R893" s="164">
        <v>-1</v>
      </c>
      <c r="S893" s="127" t="str">
        <f t="shared" si="135"/>
        <v/>
      </c>
      <c r="T893" s="164">
        <v>-1</v>
      </c>
      <c r="U893" s="164">
        <v>-1</v>
      </c>
      <c r="V893" s="127" t="str">
        <f t="shared" si="136"/>
        <v/>
      </c>
      <c r="X893" s="137"/>
    </row>
    <row r="894" spans="1:28" ht="15.75" customHeight="1">
      <c r="A894" s="136" t="str">
        <f>F882&amp;"m11"</f>
        <v>TRAINOSEm11</v>
      </c>
      <c r="B894" s="146" t="str">
        <f>IF($F$1="de",headings!$C$16,IF($F$1="fr",headings!$B$16,headings!$A$16))</f>
        <v>November</v>
      </c>
      <c r="C894" s="726">
        <v>-1</v>
      </c>
      <c r="D894" s="312">
        <v>-1</v>
      </c>
      <c r="E894" s="127" t="str">
        <f t="shared" si="131"/>
        <v/>
      </c>
      <c r="F894" s="166">
        <v>-1</v>
      </c>
      <c r="G894" s="166">
        <v>-1</v>
      </c>
      <c r="H894" s="127" t="str">
        <f t="shared" si="132"/>
        <v/>
      </c>
      <c r="I894" s="166">
        <v>-1</v>
      </c>
      <c r="J894" s="365">
        <v>-1</v>
      </c>
      <c r="K894" s="166">
        <v>-1</v>
      </c>
      <c r="L894" s="166">
        <v>-1</v>
      </c>
      <c r="M894" s="127" t="str">
        <f t="shared" si="133"/>
        <v/>
      </c>
      <c r="N894" s="166">
        <v>-1</v>
      </c>
      <c r="O894" s="166">
        <v>-1</v>
      </c>
      <c r="P894" s="127" t="str">
        <f t="shared" si="134"/>
        <v/>
      </c>
      <c r="Q894" s="166">
        <v>-1</v>
      </c>
      <c r="R894" s="166">
        <v>-1</v>
      </c>
      <c r="S894" s="127" t="str">
        <f t="shared" si="135"/>
        <v/>
      </c>
      <c r="T894" s="166">
        <v>-1</v>
      </c>
      <c r="U894" s="166">
        <v>-1</v>
      </c>
      <c r="V894" s="127" t="str">
        <f t="shared" si="136"/>
        <v/>
      </c>
      <c r="X894" s="137"/>
    </row>
    <row r="895" spans="1:28" ht="15.75" customHeight="1" thickBot="1">
      <c r="A895" s="136" t="str">
        <f>F882&amp;"m12"</f>
        <v>TRAINOSEm12</v>
      </c>
      <c r="B895" s="146" t="str">
        <f>IF($F$1="de",headings!$C$17,IF($F$1="fr",headings!$B$17,headings!$A$17))</f>
        <v>December</v>
      </c>
      <c r="C895" s="745">
        <v>-1</v>
      </c>
      <c r="D895" s="314">
        <v>-1</v>
      </c>
      <c r="E895" s="129" t="str">
        <f t="shared" si="131"/>
        <v/>
      </c>
      <c r="F895" s="168">
        <v>-1</v>
      </c>
      <c r="G895" s="168">
        <v>-1</v>
      </c>
      <c r="H895" s="129" t="str">
        <f t="shared" si="132"/>
        <v/>
      </c>
      <c r="I895" s="168">
        <v>-1</v>
      </c>
      <c r="J895" s="366">
        <v>-1</v>
      </c>
      <c r="K895" s="168">
        <v>-1</v>
      </c>
      <c r="L895" s="168">
        <v>-1</v>
      </c>
      <c r="M895" s="129" t="str">
        <f t="shared" si="133"/>
        <v/>
      </c>
      <c r="N895" s="168">
        <v>-1</v>
      </c>
      <c r="O895" s="168">
        <v>-1</v>
      </c>
      <c r="P895" s="129" t="str">
        <f t="shared" si="134"/>
        <v/>
      </c>
      <c r="Q895" s="168">
        <v>-1</v>
      </c>
      <c r="R895" s="168">
        <v>-1</v>
      </c>
      <c r="S895" s="129" t="str">
        <f t="shared" si="135"/>
        <v/>
      </c>
      <c r="T895" s="168">
        <v>-1</v>
      </c>
      <c r="U895" s="168">
        <v>-1</v>
      </c>
      <c r="V895" s="129" t="str">
        <f t="shared" si="136"/>
        <v/>
      </c>
      <c r="X895" s="137"/>
    </row>
    <row r="896" spans="1:28" ht="14.4" thickTop="1" thickBot="1">
      <c r="B896" s="146"/>
      <c r="C896" s="146"/>
      <c r="D896" s="146"/>
      <c r="E896" s="146"/>
      <c r="F896" s="146"/>
      <c r="G896" s="146"/>
      <c r="H896" s="146"/>
      <c r="I896" s="146"/>
      <c r="J896" s="362"/>
      <c r="K896" s="146"/>
      <c r="L896" s="146"/>
      <c r="M896" s="146"/>
      <c r="N896" s="146"/>
      <c r="O896" s="146"/>
      <c r="P896" s="146"/>
      <c r="Q896" s="146"/>
      <c r="R896" s="146"/>
      <c r="S896" s="146"/>
      <c r="T896" s="146"/>
      <c r="U896" s="146"/>
      <c r="V896" s="146"/>
      <c r="X896" s="137"/>
    </row>
    <row r="897" spans="1:45" s="137" customFormat="1" ht="15.75" customHeight="1" thickTop="1">
      <c r="A897" s="137" t="str">
        <f>F882&amp;"q1"</f>
        <v>TRAINOSEq1</v>
      </c>
      <c r="B897" s="146" t="str">
        <f>IF($F$1="de",headings!$C$31,IF($F$1="fr",headings!$B$31,headings!$A$31))</f>
        <v>Quarter 1</v>
      </c>
      <c r="C897" s="283" t="str">
        <f>IF(C886=-1,"-1",C884+C885+C886)</f>
        <v>-1</v>
      </c>
      <c r="D897" s="320" t="str">
        <f>IF(D886=-1,"-1",D884+D885+D886)</f>
        <v>-1</v>
      </c>
      <c r="E897" s="358" t="str">
        <f>IF(C886+C887+C888&lt;=0,"",IF(D886=-1,"",D897/C897*100-100))</f>
        <v/>
      </c>
      <c r="F897" s="320" t="str">
        <f>IF(F886=-1,"-1",F884+F885+F886)</f>
        <v>-1</v>
      </c>
      <c r="G897" s="320" t="str">
        <f>IF(G886=-1,"-1",G884+G885+G886)</f>
        <v>-1</v>
      </c>
      <c r="H897" s="358" t="str">
        <f>IF(F886+F887+F888&lt;=0,"",IF(G886=-1,"",G897/F897*100-100))</f>
        <v/>
      </c>
      <c r="I897" s="320" t="str">
        <f>IF(I886=-1,"-1",I884+I885+I886)</f>
        <v>-1</v>
      </c>
      <c r="J897" s="367" t="str">
        <f>IF(J886=-1,"-1",J884+J885+J886)</f>
        <v>-1</v>
      </c>
      <c r="K897" s="320" t="str">
        <f>IF(K886=-1,"-1",K884+K885+K886)</f>
        <v>-1</v>
      </c>
      <c r="L897" s="320" t="str">
        <f>IF(L886=-1,"-1",L884+L885+L886)</f>
        <v>-1</v>
      </c>
      <c r="M897" s="358" t="str">
        <f>IF(K886+K887+K888&lt;=0,"",IF(L886=-1,"",L897/K897*100-100))</f>
        <v/>
      </c>
      <c r="N897" s="320" t="str">
        <f>IF(N886=-1,"-1",N884+N885+N886)</f>
        <v>-1</v>
      </c>
      <c r="O897" s="320" t="str">
        <f>IF(O886=-1,"-1",O884+O885+O886)</f>
        <v>-1</v>
      </c>
      <c r="P897" s="358" t="str">
        <f>IF(N886+N887+N888&lt;=0,"",IF(O886=-1,"",O897/N897*100-100))</f>
        <v/>
      </c>
      <c r="Q897" s="320" t="str">
        <f>IF(Q886=-1,"-1",Q884+Q885+Q886)</f>
        <v>-1</v>
      </c>
      <c r="R897" s="320" t="str">
        <f>IF(R886=-1,"-1",R884+R885+R886)</f>
        <v>-1</v>
      </c>
      <c r="S897" s="358" t="str">
        <f>IF(Q886+Q887+Q888&lt;=0,"",IF(R886=-1,"",R897/Q897*100-100))</f>
        <v/>
      </c>
      <c r="T897" s="320" t="str">
        <f>IF(T886=-1,"-1",T884+T885+T886)</f>
        <v>-1</v>
      </c>
      <c r="U897" s="320" t="str">
        <f>IF(U886=-1,"-1",U884+U885+U886)</f>
        <v>-1</v>
      </c>
      <c r="V897" s="358" t="str">
        <f>IF(T886+T887+T888&lt;=0,"",IF(U886=-1,"",U897/T897*100-100))</f>
        <v/>
      </c>
      <c r="X897" s="136"/>
      <c r="AA897" s="244"/>
      <c r="AB897" s="244"/>
    </row>
    <row r="898" spans="1:45" s="137" customFormat="1" ht="15.75" customHeight="1">
      <c r="A898" s="137" t="str">
        <f>F882&amp;"q2"</f>
        <v>TRAINOSEq2</v>
      </c>
      <c r="B898" s="146" t="str">
        <f>IF($F$1="de",headings!$C$32,IF($F$1="fr",headings!$B$32,headings!$A$32))</f>
        <v>Quarter 2</v>
      </c>
      <c r="C898" s="284" t="str">
        <f>IF(C889=-1,"-1",C887+C888+C889)</f>
        <v>-1</v>
      </c>
      <c r="D898" s="323" t="str">
        <f>IF(D889=-1,"-1",D887+D888+D889)</f>
        <v>-1</v>
      </c>
      <c r="E898" s="342" t="str">
        <f>IF(C887+C888+C889&lt;=0,"",IF(D889=-1,"",D898/C898*100-100))</f>
        <v/>
      </c>
      <c r="F898" s="323" t="str">
        <f>IF(F889=-1,"-1",F887+F888+F889)</f>
        <v>-1</v>
      </c>
      <c r="G898" s="323" t="str">
        <f>IF(G889=-1,"-1",G887+G888+G889)</f>
        <v>-1</v>
      </c>
      <c r="H898" s="342" t="str">
        <f>IF(F887+F888+F889&lt;=0,"",IF(G889=-1,"",G898/F898*100-100))</f>
        <v/>
      </c>
      <c r="I898" s="323" t="str">
        <f>IF(I889=-1,"-1",I887+I888+I889)</f>
        <v>-1</v>
      </c>
      <c r="J898" s="368" t="str">
        <f>IF(J889=-1,"-1",J887+J888+J889)</f>
        <v>-1</v>
      </c>
      <c r="K898" s="323" t="str">
        <f>IF(K889=-1,"-1",K887+K888+K889)</f>
        <v>-1</v>
      </c>
      <c r="L898" s="323" t="str">
        <f>IF(L889=-1,"-1",L887+L888+L889)</f>
        <v>-1</v>
      </c>
      <c r="M898" s="342" t="str">
        <f>IF(K887+K888+K889&lt;=0,"",IF(L889=-1,"",L898/K898*100-100))</f>
        <v/>
      </c>
      <c r="N898" s="323" t="str">
        <f>IF(N889=-1,"-1",N887+N888+N889)</f>
        <v>-1</v>
      </c>
      <c r="O898" s="323" t="str">
        <f>IF(O889=-1,"-1",O887+O888+O889)</f>
        <v>-1</v>
      </c>
      <c r="P898" s="342" t="str">
        <f>IF(N887+N888+N889&lt;=0,"",IF(O889=-1,"",O898/N898*100-100))</f>
        <v/>
      </c>
      <c r="Q898" s="323" t="str">
        <f>IF(Q889=-1,"-1",Q887+Q888+Q889)</f>
        <v>-1</v>
      </c>
      <c r="R898" s="323" t="str">
        <f>IF(R889=-1,"-1",R887+R888+R889)</f>
        <v>-1</v>
      </c>
      <c r="S898" s="342" t="str">
        <f>IF(Q887+Q888+Q889&lt;=0,"",IF(R889=-1,"",R898/Q898*100-100))</f>
        <v/>
      </c>
      <c r="T898" s="323" t="str">
        <f>IF(T889=-1,"-1",T887+T888+T889)</f>
        <v>-1</v>
      </c>
      <c r="U898" s="323" t="str">
        <f>IF(U889=-1,"-1",U887+U888+U889)</f>
        <v>-1</v>
      </c>
      <c r="V898" s="342" t="str">
        <f>IF(T887+T888+T889&lt;=0,"",IF(U889=-1,"",U898/T898*100-100))</f>
        <v/>
      </c>
      <c r="X898" s="138"/>
      <c r="AA898" s="244"/>
      <c r="AB898" s="244"/>
    </row>
    <row r="899" spans="1:45" s="137" customFormat="1" ht="15.75" customHeight="1">
      <c r="A899" s="137" t="str">
        <f>F882&amp;"q3"</f>
        <v>TRAINOSEq3</v>
      </c>
      <c r="B899" s="146" t="str">
        <f>IF($F$1="de",headings!$C$33,IF($F$1="fr",headings!$B$33,headings!$A$33))</f>
        <v>Quarter 3</v>
      </c>
      <c r="C899" s="284" t="str">
        <f>IF(C892=-1,"-1",C890+C891+C892)</f>
        <v>-1</v>
      </c>
      <c r="D899" s="323" t="str">
        <f>IF(D892=-1,"-1",D890+D891+D892)</f>
        <v>-1</v>
      </c>
      <c r="E899" s="342" t="str">
        <f>IF(C890+C891+C892&lt;=0,"",IF(D892=-1,"",D899/C899*100-100))</f>
        <v/>
      </c>
      <c r="F899" s="323" t="str">
        <f>IF(F892=-1,"-1",F890+F891+F892)</f>
        <v>-1</v>
      </c>
      <c r="G899" s="323" t="str">
        <f>IF(G892=-1,"-1",G890+G891+G892)</f>
        <v>-1</v>
      </c>
      <c r="H899" s="342" t="str">
        <f>IF(F890+F891+F892&lt;=0,"",IF(G892=-1,"",G899/F899*100-100))</f>
        <v/>
      </c>
      <c r="I899" s="323" t="str">
        <f>IF(I892=-1,"-1",I890+I891+I892)</f>
        <v>-1</v>
      </c>
      <c r="J899" s="368" t="str">
        <f>IF(J892=-1,"-1",J890+J891+J892)</f>
        <v>-1</v>
      </c>
      <c r="K899" s="323" t="str">
        <f>IF(K892=-1,"-1",K890+K891+K892)</f>
        <v>-1</v>
      </c>
      <c r="L899" s="323" t="str">
        <f>IF(L892=-1,"-1",L890+L891+L892)</f>
        <v>-1</v>
      </c>
      <c r="M899" s="342" t="str">
        <f>IF(K890+K891+K892&lt;=0,"",IF(L892=-1,"",L899/K899*100-100))</f>
        <v/>
      </c>
      <c r="N899" s="323" t="str">
        <f>IF(N892=-1,"-1",N890+N891+N892)</f>
        <v>-1</v>
      </c>
      <c r="O899" s="323" t="str">
        <f>IF(O892=-1,"-1",O890+O891+O892)</f>
        <v>-1</v>
      </c>
      <c r="P899" s="342" t="str">
        <f>IF(N890+N891+N892&lt;=0,"",IF(O892=-1,"",O899/N899*100-100))</f>
        <v/>
      </c>
      <c r="Q899" s="323" t="str">
        <f>IF(Q892=-1,"-1",Q890+Q891+Q892)</f>
        <v>-1</v>
      </c>
      <c r="R899" s="323" t="str">
        <f>IF(R892=-1,"-1",R890+R891+R892)</f>
        <v>-1</v>
      </c>
      <c r="S899" s="342" t="str">
        <f>IF(Q890+Q891+Q892&lt;=0,"",IF(R892=-1,"",R899/Q899*100-100))</f>
        <v/>
      </c>
      <c r="T899" s="323" t="str">
        <f>IF(T892=-1,"-1",T890+T891+T892)</f>
        <v>-1</v>
      </c>
      <c r="U899" s="323" t="str">
        <f>IF(U892=-1,"-1",U890+U891+U892)</f>
        <v>-1</v>
      </c>
      <c r="V899" s="342" t="str">
        <f>IF(T890+T891+T892&lt;=0,"",IF(U892=-1,"",U899/T899*100-100))</f>
        <v/>
      </c>
      <c r="X899" s="136"/>
      <c r="AA899" s="244"/>
      <c r="AB899" s="244"/>
    </row>
    <row r="900" spans="1:45" s="137" customFormat="1" ht="15.75" customHeight="1" thickBot="1">
      <c r="A900" s="137" t="str">
        <f>F882&amp;"q4"</f>
        <v>TRAINOSEq4</v>
      </c>
      <c r="B900" s="146" t="str">
        <f>IF($F$1="de",headings!$C$34,IF($F$1="fr",headings!$B$34,headings!$A$34))</f>
        <v>Quarter 4</v>
      </c>
      <c r="C900" s="285" t="str">
        <f>IF(C895=-1,"-1",C893+C894+C895)</f>
        <v>-1</v>
      </c>
      <c r="D900" s="326" t="str">
        <f>IF(D895=-1,"-1",D893+D894+D895)</f>
        <v>-1</v>
      </c>
      <c r="E900" s="341" t="str">
        <f>IF(C893+C894+C895&lt;=0,"",IF(D895=-1,"",D900/C900*100-100))</f>
        <v/>
      </c>
      <c r="F900" s="326" t="str">
        <f>IF(F895=-1,"-1",F893+F894+F895)</f>
        <v>-1</v>
      </c>
      <c r="G900" s="326" t="str">
        <f>IF(G895=-1,"-1",G893+G894+G895)</f>
        <v>-1</v>
      </c>
      <c r="H900" s="341" t="str">
        <f>IF(F893+F894+F895&lt;=0,"",IF(G895=-1,"",G900/F900*100-100))</f>
        <v/>
      </c>
      <c r="I900" s="326" t="str">
        <f>IF(I895=-1,"-1",I893+I894+I895)</f>
        <v>-1</v>
      </c>
      <c r="J900" s="369" t="str">
        <f>IF(J895=-1,"-1",J893+J894+J895)</f>
        <v>-1</v>
      </c>
      <c r="K900" s="326" t="str">
        <f>IF(K895=-1,"-1",K893+K894+K895)</f>
        <v>-1</v>
      </c>
      <c r="L900" s="326" t="str">
        <f>IF(L895=-1,"-1",L893+L894+L895)</f>
        <v>-1</v>
      </c>
      <c r="M900" s="341" t="str">
        <f>IF(K893+K894+K895&lt;=0,"",IF(L895=-1,"",L900/K900*100-100))</f>
        <v/>
      </c>
      <c r="N900" s="326" t="str">
        <f>IF(N895=-1,"-1",N893+N894+N895)</f>
        <v>-1</v>
      </c>
      <c r="O900" s="326" t="str">
        <f>IF(O895=-1,"-1",O893+O894+O895)</f>
        <v>-1</v>
      </c>
      <c r="P900" s="341" t="str">
        <f>IF(N893+N894+N895&lt;=0,"",IF(O895=-1,"",O900/N900*100-100))</f>
        <v/>
      </c>
      <c r="Q900" s="326" t="str">
        <f>IF(Q895=-1,"-1",Q893+Q894+Q895)</f>
        <v>-1</v>
      </c>
      <c r="R900" s="326" t="str">
        <f>IF(R895=-1,"-1",R893+R894+R895)</f>
        <v>-1</v>
      </c>
      <c r="S900" s="341" t="str">
        <f>IF(Q893+Q894+Q895&lt;=0,"",IF(R895=-1,"",R900/Q900*100-100))</f>
        <v/>
      </c>
      <c r="T900" s="326" t="str">
        <f>IF(T895=-1,"-1",T893+T894+T895)</f>
        <v>-1</v>
      </c>
      <c r="U900" s="326" t="str">
        <f>IF(U895=-1,"-1",U893+U894+U895)</f>
        <v>-1</v>
      </c>
      <c r="V900" s="341" t="str">
        <f>IF(T893+T894+T895&lt;=0,"",IF(U895=-1,"",U900/T900*100-100))</f>
        <v/>
      </c>
      <c r="X900" s="136"/>
      <c r="AA900" s="244"/>
      <c r="AB900" s="244"/>
    </row>
    <row r="901" spans="1:45" ht="14.4" thickTop="1" thickBot="1">
      <c r="B901" s="146"/>
      <c r="C901" s="158"/>
      <c r="D901" s="146"/>
      <c r="E901" s="146"/>
      <c r="F901" s="146"/>
      <c r="G901" s="146"/>
      <c r="H901" s="146"/>
      <c r="I901" s="146"/>
      <c r="J901" s="362"/>
      <c r="K901" s="146"/>
      <c r="L901" s="146"/>
      <c r="M901" s="146"/>
      <c r="N901" s="146"/>
      <c r="O901" s="146"/>
      <c r="P901" s="146"/>
      <c r="Q901" s="146"/>
      <c r="R901" s="146"/>
      <c r="S901" s="146"/>
      <c r="T901" s="146"/>
      <c r="U901" s="146"/>
      <c r="V901" s="146"/>
    </row>
    <row r="902" spans="1:45" s="138" customFormat="1" ht="15.75" customHeight="1" thickTop="1" thickBot="1">
      <c r="A902" s="138" t="str">
        <f>F882&amp;"y"</f>
        <v>TRAINOSEy</v>
      </c>
      <c r="B902" s="152" t="str">
        <f>IF($F$1="de",headings!$C$35,IF($F$1="fr",headings!$B$35,headings!$A$35))</f>
        <v>Full year</v>
      </c>
      <c r="C902" s="286" t="str">
        <f>IF(C895=-1,"-1",SUM(C897:C900))</f>
        <v>-1</v>
      </c>
      <c r="D902" s="329" t="str">
        <f>IF(D895=-1,"-1",SUM(D897:D900))</f>
        <v>-1</v>
      </c>
      <c r="E902" s="343" t="str">
        <f>IF(SUM(C884:C895)&lt;=0,"",IF(D895=-1,"",D902/C902*100-100))</f>
        <v/>
      </c>
      <c r="F902" s="329" t="str">
        <f>IF(F895=-1,"-1",SUM(F897:F900))</f>
        <v>-1</v>
      </c>
      <c r="G902" s="329" t="str">
        <f>IF(G895=-1,"-1",SUM(G897:G900))</f>
        <v>-1</v>
      </c>
      <c r="H902" s="343" t="str">
        <f>IF(SUM(F884:F895)&lt;=0,"",IF(G895=-1,"",G902/F902*100-100))</f>
        <v/>
      </c>
      <c r="I902" s="329" t="str">
        <f>IF(I895=-1,"-1",SUM(I897:I900))</f>
        <v>-1</v>
      </c>
      <c r="J902" s="370" t="str">
        <f>IF(J895=-1,"-1",SUM(J897:J900))</f>
        <v>-1</v>
      </c>
      <c r="K902" s="329" t="str">
        <f>IF(K895=-1,"-1",SUM(K897:K900))</f>
        <v>-1</v>
      </c>
      <c r="L902" s="329" t="str">
        <f>IF(L895=-1,"-1",SUM(L897:L900))</f>
        <v>-1</v>
      </c>
      <c r="M902" s="343" t="str">
        <f>IF(SUM(K884:K895)&lt;=0,"",IF(L895=-1,"",L902/K902*100-100))</f>
        <v/>
      </c>
      <c r="N902" s="329" t="str">
        <f>IF(N895=-1,"-1",SUM(N897:N900))</f>
        <v>-1</v>
      </c>
      <c r="O902" s="329" t="str">
        <f>IF(O895=-1,"-1",SUM(O897:O900))</f>
        <v>-1</v>
      </c>
      <c r="P902" s="343" t="str">
        <f>IF(SUM(N884:N895)&lt;=0,"",IF(O895=-1,"",O902/N902*100-100))</f>
        <v/>
      </c>
      <c r="Q902" s="329" t="str">
        <f>IF(Q895=-1,"-1",SUM(Q897:Q900))</f>
        <v>-1</v>
      </c>
      <c r="R902" s="329" t="str">
        <f>IF(R895=-1,"-1",SUM(R897:R900))</f>
        <v>-1</v>
      </c>
      <c r="S902" s="343" t="str">
        <f>IF(SUM(Q884:Q895)&lt;=0,"",IF(R895=-1,"",R902/Q902*100-100))</f>
        <v/>
      </c>
      <c r="T902" s="329" t="str">
        <f>IF(T895=-1,"-1",SUM(T897:T900))</f>
        <v>-1</v>
      </c>
      <c r="U902" s="329" t="str">
        <f>IF(U895=-1,"-1",SUM(U897:U900))</f>
        <v>-1</v>
      </c>
      <c r="V902" s="343" t="str">
        <f>IF(SUM(T884:T895)&lt;=0,"",IF(U895=-1,"",U902/T902*100-100))</f>
        <v/>
      </c>
      <c r="X902" s="136"/>
    </row>
    <row r="903" spans="1:45" ht="13.8" thickTop="1">
      <c r="B903" s="147"/>
      <c r="C903" s="180"/>
      <c r="D903" s="180"/>
      <c r="E903" s="180"/>
      <c r="F903" s="180"/>
      <c r="G903" s="180"/>
      <c r="H903" s="180"/>
      <c r="I903" s="180"/>
      <c r="J903" s="180"/>
      <c r="K903" s="180"/>
      <c r="L903" s="180"/>
      <c r="M903" s="180"/>
      <c r="N903" s="180"/>
      <c r="O903" s="180"/>
      <c r="P903" s="180"/>
      <c r="Q903" s="180"/>
      <c r="R903" s="180"/>
      <c r="S903" s="180"/>
      <c r="T903" s="180"/>
      <c r="U903" s="149"/>
      <c r="V903" s="149"/>
    </row>
    <row r="904" spans="1:45">
      <c r="B904" s="147"/>
      <c r="C904" s="180"/>
      <c r="D904" s="180"/>
      <c r="E904" s="180"/>
      <c r="F904" s="180"/>
      <c r="G904" s="180"/>
      <c r="H904" s="180"/>
      <c r="I904" s="180"/>
      <c r="J904" s="180"/>
      <c r="K904" s="180"/>
      <c r="L904" s="180"/>
      <c r="M904" s="180"/>
      <c r="N904" s="180"/>
      <c r="O904" s="180"/>
      <c r="P904" s="180"/>
      <c r="Q904" s="180"/>
      <c r="R904" s="180"/>
      <c r="S904" s="180"/>
      <c r="T904" s="180"/>
      <c r="U904" s="149"/>
      <c r="V904" s="149"/>
    </row>
    <row r="905" spans="1:45">
      <c r="B905" s="152" t="str">
        <f>IF($F$1="de",headings!$C$37,IF($F$1="fr",headings!$B$37,headings!$A$37))</f>
        <v>Comments</v>
      </c>
      <c r="C905" s="1082"/>
      <c r="D905" s="1083"/>
      <c r="E905" s="1083"/>
      <c r="F905" s="1083"/>
      <c r="G905" s="1083"/>
      <c r="H905" s="1083"/>
      <c r="I905" s="1083"/>
      <c r="J905" s="1083"/>
      <c r="K905" s="1083"/>
      <c r="L905" s="1083"/>
      <c r="M905" s="1083"/>
      <c r="N905" s="1083"/>
      <c r="O905" s="1083"/>
      <c r="P905" s="1083"/>
      <c r="Q905" s="1083"/>
      <c r="R905" s="1083"/>
      <c r="S905" s="1083"/>
      <c r="T905" s="1084"/>
      <c r="U905" s="149"/>
      <c r="V905" s="149"/>
    </row>
    <row r="906" spans="1:45">
      <c r="B906" s="151"/>
      <c r="C906" s="1085"/>
      <c r="D906" s="1086"/>
      <c r="E906" s="1086"/>
      <c r="F906" s="1086"/>
      <c r="G906" s="1086"/>
      <c r="H906" s="1086"/>
      <c r="I906" s="1086"/>
      <c r="J906" s="1086"/>
      <c r="K906" s="1086"/>
      <c r="L906" s="1086"/>
      <c r="M906" s="1086"/>
      <c r="N906" s="1086"/>
      <c r="O906" s="1086"/>
      <c r="P906" s="1086"/>
      <c r="Q906" s="1086"/>
      <c r="R906" s="1086"/>
      <c r="S906" s="1086"/>
      <c r="T906" s="1087"/>
      <c r="U906" s="149"/>
      <c r="V906" s="149"/>
    </row>
    <row r="907" spans="1:45">
      <c r="B907" s="151"/>
      <c r="C907" s="1085"/>
      <c r="D907" s="1086"/>
      <c r="E907" s="1086"/>
      <c r="F907" s="1086"/>
      <c r="G907" s="1086"/>
      <c r="H907" s="1086"/>
      <c r="I907" s="1086"/>
      <c r="J907" s="1086"/>
      <c r="K907" s="1086"/>
      <c r="L907" s="1086"/>
      <c r="M907" s="1086"/>
      <c r="N907" s="1086"/>
      <c r="O907" s="1086"/>
      <c r="P907" s="1086"/>
      <c r="Q907" s="1086"/>
      <c r="R907" s="1086"/>
      <c r="S907" s="1086"/>
      <c r="T907" s="1087"/>
      <c r="U907" s="149"/>
      <c r="V907" s="149"/>
      <c r="X907" s="141"/>
    </row>
    <row r="908" spans="1:45">
      <c r="B908" s="151"/>
      <c r="C908" s="1088"/>
      <c r="D908" s="1089"/>
      <c r="E908" s="1089"/>
      <c r="F908" s="1089"/>
      <c r="G908" s="1089"/>
      <c r="H908" s="1089"/>
      <c r="I908" s="1089"/>
      <c r="J908" s="1089"/>
      <c r="K908" s="1089"/>
      <c r="L908" s="1089"/>
      <c r="M908" s="1089"/>
      <c r="N908" s="1089"/>
      <c r="O908" s="1089"/>
      <c r="P908" s="1089"/>
      <c r="Q908" s="1089"/>
      <c r="R908" s="1089"/>
      <c r="S908" s="1089"/>
      <c r="T908" s="1090"/>
      <c r="U908" s="149"/>
      <c r="V908" s="149"/>
      <c r="X908" s="131"/>
    </row>
    <row r="909" spans="1:45">
      <c r="B909" s="151"/>
      <c r="C909" s="180"/>
      <c r="D909" s="180"/>
      <c r="E909" s="180"/>
      <c r="F909" s="180"/>
      <c r="G909" s="180"/>
      <c r="H909" s="180"/>
      <c r="I909" s="180"/>
      <c r="J909" s="180"/>
      <c r="K909" s="180"/>
      <c r="L909" s="180"/>
      <c r="M909" s="180"/>
      <c r="N909" s="180"/>
      <c r="O909" s="180"/>
      <c r="P909" s="180"/>
      <c r="Q909" s="180"/>
      <c r="R909" s="180"/>
      <c r="S909" s="180"/>
      <c r="T909" s="180"/>
      <c r="U909" s="149"/>
      <c r="V909" s="149"/>
    </row>
    <row r="910" spans="1:45">
      <c r="A910" s="142"/>
      <c r="B910" s="143"/>
      <c r="C910" s="181"/>
      <c r="D910" s="181"/>
      <c r="E910" s="181"/>
      <c r="F910" s="181"/>
      <c r="G910" s="181"/>
      <c r="H910" s="181"/>
      <c r="I910" s="181"/>
      <c r="J910" s="181"/>
      <c r="K910" s="181"/>
      <c r="L910" s="181"/>
      <c r="M910" s="181"/>
      <c r="N910" s="181"/>
      <c r="O910" s="181"/>
      <c r="P910" s="181"/>
      <c r="Q910" s="181"/>
      <c r="R910" s="181"/>
      <c r="S910" s="181"/>
      <c r="T910" s="181"/>
      <c r="U910" s="149"/>
      <c r="V910" s="149"/>
    </row>
    <row r="911" spans="1:45" s="141" customFormat="1" ht="6.75" customHeight="1">
      <c r="B911" s="146"/>
      <c r="C911" s="154"/>
      <c r="D911" s="154"/>
      <c r="E911" s="155"/>
      <c r="F911" s="154"/>
      <c r="G911" s="154"/>
      <c r="H911" s="155"/>
      <c r="I911" s="154"/>
      <c r="J911" s="154"/>
      <c r="K911" s="155"/>
      <c r="L911" s="154"/>
      <c r="M911" s="154"/>
      <c r="N911" s="155"/>
      <c r="O911" s="154"/>
      <c r="P911" s="154"/>
      <c r="Q911" s="155"/>
      <c r="R911" s="154"/>
      <c r="S911" s="154"/>
      <c r="T911" s="155"/>
      <c r="U911" s="149"/>
      <c r="V911" s="149"/>
      <c r="W911" s="136"/>
      <c r="X911" s="136"/>
      <c r="Y911" s="136"/>
      <c r="AA911" s="239"/>
      <c r="AB911" s="239"/>
    </row>
    <row r="912" spans="1:45" s="131" customFormat="1" ht="17.399999999999999">
      <c r="B912" s="150" t="str">
        <f>IF($F$1="de",headings!$C$3,IF($F$1="fr",headings!$B$3,headings!$A$3))</f>
        <v>Railway Operator:</v>
      </c>
      <c r="C912" s="156"/>
      <c r="D912" s="156"/>
      <c r="E912" s="156"/>
      <c r="F912" s="1134" t="s">
        <v>53</v>
      </c>
      <c r="G912" s="1134"/>
      <c r="H912" s="1134"/>
      <c r="I912" s="1134"/>
      <c r="J912" s="1134"/>
      <c r="K912" s="157"/>
      <c r="L912" s="157"/>
      <c r="M912" s="157"/>
      <c r="N912" s="157"/>
      <c r="O912" s="157"/>
      <c r="P912" s="157"/>
      <c r="Q912" s="157"/>
      <c r="R912" s="157"/>
      <c r="S912" s="157"/>
      <c r="T912" s="157"/>
      <c r="U912" s="157"/>
      <c r="V912" s="157"/>
      <c r="W912" s="136"/>
      <c r="X912" s="136"/>
      <c r="Y912" s="670"/>
      <c r="Z912" s="796"/>
      <c r="AA912" s="795"/>
      <c r="AB912" s="795"/>
      <c r="AC912" s="796"/>
      <c r="AD912" s="796"/>
      <c r="AE912" s="796"/>
      <c r="AF912" s="796"/>
      <c r="AG912" s="796"/>
      <c r="AH912" s="796"/>
      <c r="AI912" s="796"/>
      <c r="AJ912" s="796"/>
      <c r="AK912" s="796"/>
      <c r="AL912" s="796"/>
      <c r="AM912" s="796"/>
      <c r="AN912" s="796"/>
      <c r="AO912" s="796"/>
      <c r="AP912" s="796"/>
      <c r="AQ912" s="796"/>
      <c r="AR912" s="796"/>
      <c r="AS912" s="796"/>
    </row>
    <row r="913" spans="1:45" ht="6.75" customHeight="1" thickBot="1">
      <c r="B913" s="146"/>
      <c r="C913" s="157"/>
      <c r="D913" s="157"/>
      <c r="E913" s="159"/>
      <c r="F913" s="157"/>
      <c r="G913" s="157"/>
      <c r="H913" s="157"/>
      <c r="I913" s="157"/>
      <c r="J913" s="157"/>
      <c r="K913" s="157"/>
      <c r="L913" s="157"/>
      <c r="M913" s="157"/>
      <c r="N913" s="157"/>
      <c r="O913" s="157"/>
      <c r="P913" s="157"/>
      <c r="Q913" s="157"/>
      <c r="R913" s="157"/>
      <c r="S913" s="157"/>
      <c r="T913" s="160"/>
      <c r="U913" s="149"/>
      <c r="V913" s="149"/>
      <c r="Y913" s="670"/>
      <c r="Z913" s="670"/>
      <c r="AA913" s="797"/>
      <c r="AB913" s="797"/>
      <c r="AC913" s="670"/>
      <c r="AD913" s="670"/>
      <c r="AE913" s="670"/>
      <c r="AF913" s="670"/>
      <c r="AG913" s="670"/>
      <c r="AH913" s="670"/>
      <c r="AI913" s="670"/>
      <c r="AJ913" s="670"/>
      <c r="AK913" s="670"/>
      <c r="AL913" s="670"/>
      <c r="AM913" s="670"/>
      <c r="AN913" s="670"/>
      <c r="AO913" s="670"/>
      <c r="AP913" s="670"/>
      <c r="AQ913" s="670"/>
      <c r="AR913" s="670"/>
      <c r="AS913" s="670"/>
    </row>
    <row r="914" spans="1:45" ht="15.75" customHeight="1" thickTop="1">
      <c r="A914" s="136" t="str">
        <f>F912&amp;"m01"</f>
        <v>PKPm01</v>
      </c>
      <c r="B914" s="146" t="str">
        <f>IF($F$1="de",headings!$C$6,IF($F$1="fr",headings!$B$6,headings!$A$6))</f>
        <v>January</v>
      </c>
      <c r="C914" s="293">
        <v>15502</v>
      </c>
      <c r="D914" s="610">
        <v>14894</v>
      </c>
      <c r="E914" s="656">
        <f t="shared" ref="E914:E925" si="137">IF(C914&lt;0.001,"",IF(D914=-1,"",D914/C914*100-100))</f>
        <v>-3.9220745710230887</v>
      </c>
      <c r="F914" s="293">
        <v>1186</v>
      </c>
      <c r="G914" s="610">
        <v>1175</v>
      </c>
      <c r="H914" s="656">
        <f t="shared" ref="H914:H925" si="138">IF(F914&lt;0.001,"",IF(G914=-1,"",G914/F914*100-100))</f>
        <v>-0.92748735244518343</v>
      </c>
      <c r="I914" s="610">
        <v>783</v>
      </c>
      <c r="J914" s="634">
        <v>392</v>
      </c>
      <c r="K914" s="293">
        <v>10653</v>
      </c>
      <c r="L914" s="610">
        <v>9932</v>
      </c>
      <c r="M914" s="656">
        <f t="shared" ref="M914:M925" si="139">IF(K914&lt;0.001,"",IF(L914=-1,"",L914/K914*100-100))</f>
        <v>-6.7680465596545645</v>
      </c>
      <c r="N914" s="293">
        <v>2771</v>
      </c>
      <c r="O914" s="610">
        <v>2413</v>
      </c>
      <c r="P914" s="656">
        <f t="shared" ref="P914:P925" si="140">IF(N914&lt;0.001,"",IF(O914=-1,"",O914/N914*100-100))</f>
        <v>-12.919523637675937</v>
      </c>
      <c r="Q914" s="293">
        <v>4220</v>
      </c>
      <c r="R914" s="610">
        <v>3757</v>
      </c>
      <c r="S914" s="656">
        <f t="shared" ref="S914:S925" si="141">IF(Q914&lt;0.001,"",IF(R914=-1,"",R914/Q914*100-100))</f>
        <v>-10.97156398104265</v>
      </c>
      <c r="T914" s="293">
        <v>1169</v>
      </c>
      <c r="U914" s="610">
        <v>995</v>
      </c>
      <c r="V914" s="656">
        <f t="shared" ref="V914:V925" si="142">IF(T914&lt;0.001,"",IF(U914=-1,"",U914/T914*100-100))</f>
        <v>-14.884516680923866</v>
      </c>
      <c r="Y914" s="281"/>
      <c r="Z914" s="849"/>
      <c r="AA914" s="850"/>
      <c r="AB914" s="281"/>
      <c r="AC914" s="849"/>
      <c r="AD914" s="850"/>
      <c r="AE914" s="849"/>
      <c r="AF914" s="849"/>
      <c r="AG914" s="281"/>
      <c r="AH914" s="849"/>
      <c r="AI914" s="850"/>
      <c r="AJ914" s="281"/>
      <c r="AK914" s="849"/>
      <c r="AL914" s="850"/>
      <c r="AM914" s="281"/>
      <c r="AN914" s="849"/>
      <c r="AO914" s="850"/>
      <c r="AP914" s="281"/>
      <c r="AQ914" s="849"/>
      <c r="AR914" s="850"/>
      <c r="AS914" s="670"/>
    </row>
    <row r="915" spans="1:45" ht="15.75" customHeight="1">
      <c r="A915" s="136" t="str">
        <f>F912&amp;"m02"</f>
        <v>PKPm02</v>
      </c>
      <c r="B915" s="146" t="str">
        <f>IF($F$1="de",headings!$C$7,IF($F$1="fr",headings!$B$7,headings!$A$7))</f>
        <v>February</v>
      </c>
      <c r="C915" s="752">
        <v>14716</v>
      </c>
      <c r="D915" s="613">
        <v>14051</v>
      </c>
      <c r="E915" s="657">
        <f t="shared" si="137"/>
        <v>-4.5188910029899461</v>
      </c>
      <c r="F915" s="752">
        <v>1146</v>
      </c>
      <c r="G915" s="613">
        <v>1101</v>
      </c>
      <c r="H915" s="657">
        <f t="shared" si="138"/>
        <v>-3.9267015706806205</v>
      </c>
      <c r="I915" s="613">
        <v>742</v>
      </c>
      <c r="J915" s="614">
        <v>359</v>
      </c>
      <c r="K915" s="752">
        <v>10595</v>
      </c>
      <c r="L915" s="613">
        <v>8965</v>
      </c>
      <c r="M915" s="657">
        <f t="shared" si="139"/>
        <v>-15.384615384615387</v>
      </c>
      <c r="N915" s="752">
        <v>2747</v>
      </c>
      <c r="O915" s="613">
        <v>2225</v>
      </c>
      <c r="P915" s="657">
        <f t="shared" si="140"/>
        <v>-19.002548234437569</v>
      </c>
      <c r="Q915" s="752">
        <v>3886</v>
      </c>
      <c r="R915" s="613">
        <v>3372</v>
      </c>
      <c r="S915" s="657">
        <f t="shared" si="141"/>
        <v>-13.22696860524961</v>
      </c>
      <c r="T915" s="752">
        <v>1036</v>
      </c>
      <c r="U915" s="613">
        <v>930</v>
      </c>
      <c r="V915" s="657">
        <f t="shared" si="142"/>
        <v>-10.231660231660229</v>
      </c>
      <c r="Y915" s="470"/>
      <c r="Z915" s="849"/>
      <c r="AA915" s="850"/>
      <c r="AB915" s="470"/>
      <c r="AC915" s="849"/>
      <c r="AD915" s="850"/>
      <c r="AE915" s="849"/>
      <c r="AF915" s="849"/>
      <c r="AG915" s="470"/>
      <c r="AH915" s="849"/>
      <c r="AI915" s="850"/>
      <c r="AJ915" s="470"/>
      <c r="AK915" s="849"/>
      <c r="AL915" s="850"/>
      <c r="AM915" s="470"/>
      <c r="AN915" s="849"/>
      <c r="AO915" s="850"/>
      <c r="AP915" s="470"/>
      <c r="AQ915" s="849"/>
      <c r="AR915" s="850"/>
      <c r="AS915" s="670"/>
    </row>
    <row r="916" spans="1:45" ht="15.75" customHeight="1" thickBot="1">
      <c r="A916" s="136" t="str">
        <f>F912&amp;"m03"</f>
        <v>PKPm03</v>
      </c>
      <c r="B916" s="146" t="str">
        <f>IF($F$1="de",headings!$C$8,IF($F$1="fr",headings!$B$8,headings!$A$8))</f>
        <v>March</v>
      </c>
      <c r="C916" s="753">
        <v>16020</v>
      </c>
      <c r="D916" s="655">
        <v>15063</v>
      </c>
      <c r="E916" s="658">
        <f t="shared" si="137"/>
        <v>-5.973782771535582</v>
      </c>
      <c r="F916" s="753">
        <v>1211</v>
      </c>
      <c r="G916" s="655">
        <v>1145</v>
      </c>
      <c r="H916" s="658">
        <f t="shared" si="138"/>
        <v>-5.4500412881915707</v>
      </c>
      <c r="I916" s="654">
        <v>791</v>
      </c>
      <c r="J916" s="665">
        <v>354</v>
      </c>
      <c r="K916" s="753">
        <v>12465</v>
      </c>
      <c r="L916" s="655">
        <v>10983</v>
      </c>
      <c r="M916" s="658">
        <f t="shared" si="139"/>
        <v>-11.889290012033698</v>
      </c>
      <c r="N916" s="753">
        <v>3317</v>
      </c>
      <c r="O916" s="655">
        <v>2862</v>
      </c>
      <c r="P916" s="658">
        <f t="shared" si="140"/>
        <v>-13.717214350316553</v>
      </c>
      <c r="Q916" s="753">
        <v>4439</v>
      </c>
      <c r="R916" s="655">
        <v>3889</v>
      </c>
      <c r="S916" s="658">
        <f t="shared" si="141"/>
        <v>-12.390177968010818</v>
      </c>
      <c r="T916" s="753">
        <v>1215</v>
      </c>
      <c r="U916" s="655">
        <v>1145</v>
      </c>
      <c r="V916" s="658">
        <f t="shared" si="142"/>
        <v>-5.7613168724279831</v>
      </c>
      <c r="Y916" s="670"/>
      <c r="Z916" s="670"/>
      <c r="AA916" s="797"/>
      <c r="AB916" s="797"/>
      <c r="AC916" s="670"/>
      <c r="AD916" s="670"/>
      <c r="AE916" s="670"/>
      <c r="AF916" s="670"/>
      <c r="AG916" s="670"/>
      <c r="AH916" s="670"/>
      <c r="AI916" s="670"/>
      <c r="AJ916" s="670"/>
      <c r="AK916" s="670"/>
      <c r="AL916" s="670"/>
      <c r="AM916" s="670"/>
      <c r="AN916" s="670"/>
      <c r="AO916" s="670"/>
      <c r="AP916" s="670"/>
      <c r="AQ916" s="670"/>
      <c r="AR916" s="670"/>
      <c r="AS916" s="670"/>
    </row>
    <row r="917" spans="1:45" ht="15.75" customHeight="1" thickTop="1">
      <c r="A917" s="136" t="str">
        <f>F912&amp;"m04"</f>
        <v>PKPm04</v>
      </c>
      <c r="B917" s="146" t="str">
        <f>IF($F$1="de",headings!$C$9,IF($F$1="fr",headings!$B$9,headings!$A$9))</f>
        <v>April</v>
      </c>
      <c r="C917" s="293">
        <v>15162</v>
      </c>
      <c r="D917" s="473">
        <v>14493</v>
      </c>
      <c r="E917" s="657">
        <f t="shared" si="137"/>
        <v>-4.4123466561139679</v>
      </c>
      <c r="F917" s="293">
        <v>1256</v>
      </c>
      <c r="G917" s="473">
        <v>1214</v>
      </c>
      <c r="H917" s="657">
        <f t="shared" si="138"/>
        <v>-3.3439490445859974</v>
      </c>
      <c r="I917" s="653">
        <v>797</v>
      </c>
      <c r="J917" s="664">
        <v>417</v>
      </c>
      <c r="K917" s="293">
        <v>11650</v>
      </c>
      <c r="L917" s="473">
        <v>10164</v>
      </c>
      <c r="M917" s="657">
        <f t="shared" si="139"/>
        <v>-12.75536480686695</v>
      </c>
      <c r="N917" s="293">
        <v>3179</v>
      </c>
      <c r="O917" s="473">
        <v>2750</v>
      </c>
      <c r="P917" s="657">
        <f t="shared" si="140"/>
        <v>-13.494809688581313</v>
      </c>
      <c r="Q917" s="293">
        <v>3992</v>
      </c>
      <c r="R917" s="473">
        <v>3571</v>
      </c>
      <c r="S917" s="657">
        <f t="shared" si="141"/>
        <v>-10.546092184368732</v>
      </c>
      <c r="T917" s="293">
        <v>1094</v>
      </c>
      <c r="U917" s="473">
        <v>1059</v>
      </c>
      <c r="V917" s="657">
        <f t="shared" si="142"/>
        <v>-3.1992687385740339</v>
      </c>
      <c r="Y917" s="670"/>
      <c r="Z917" s="670"/>
      <c r="AA917" s="797"/>
      <c r="AB917" s="797"/>
      <c r="AC917" s="670"/>
      <c r="AD917" s="670"/>
      <c r="AE917" s="670"/>
      <c r="AF917" s="670"/>
      <c r="AG917" s="670"/>
      <c r="AH917" s="670"/>
      <c r="AI917" s="670"/>
      <c r="AJ917" s="670"/>
      <c r="AK917" s="670"/>
      <c r="AL917" s="670"/>
      <c r="AM917" s="670"/>
      <c r="AN917" s="670"/>
      <c r="AO917" s="670"/>
      <c r="AP917" s="670"/>
      <c r="AQ917" s="670"/>
      <c r="AR917" s="670"/>
      <c r="AS917" s="670"/>
    </row>
    <row r="918" spans="1:45" ht="15.75" customHeight="1">
      <c r="A918" s="136" t="str">
        <f>F912&amp;"m05"</f>
        <v>PKPm05</v>
      </c>
      <c r="B918" s="146" t="str">
        <f>IF($F$1="de",headings!$C$10,IF($F$1="fr",headings!$B$10,headings!$A$10))</f>
        <v>May</v>
      </c>
      <c r="C918" s="752">
        <v>16541</v>
      </c>
      <c r="D918" s="473">
        <v>15315</v>
      </c>
      <c r="E918" s="657">
        <f t="shared" si="137"/>
        <v>-7.4118856175563792</v>
      </c>
      <c r="F918" s="752">
        <v>1338</v>
      </c>
      <c r="G918" s="473">
        <v>1264</v>
      </c>
      <c r="H918" s="657">
        <f t="shared" si="138"/>
        <v>-5.530642750373687</v>
      </c>
      <c r="I918" s="653">
        <v>832</v>
      </c>
      <c r="J918" s="664">
        <v>432</v>
      </c>
      <c r="K918" s="752">
        <v>12525</v>
      </c>
      <c r="L918" s="473">
        <v>10751</v>
      </c>
      <c r="M918" s="657">
        <f t="shared" si="139"/>
        <v>-14.163672654690615</v>
      </c>
      <c r="N918" s="752">
        <v>3369</v>
      </c>
      <c r="O918" s="473">
        <v>2874</v>
      </c>
      <c r="P918" s="657">
        <f t="shared" si="140"/>
        <v>-14.692787177203911</v>
      </c>
      <c r="Q918" s="752">
        <v>4269</v>
      </c>
      <c r="R918" s="473">
        <v>3693</v>
      </c>
      <c r="S918" s="657">
        <f t="shared" si="141"/>
        <v>-13.492621222768804</v>
      </c>
      <c r="T918" s="752">
        <v>1161</v>
      </c>
      <c r="U918" s="473">
        <v>1069</v>
      </c>
      <c r="V918" s="657">
        <f t="shared" si="142"/>
        <v>-7.9242032730404901</v>
      </c>
    </row>
    <row r="919" spans="1:45" ht="15.75" customHeight="1" thickBot="1">
      <c r="A919" s="136" t="str">
        <f>F912&amp;"m06"</f>
        <v>PKPm06</v>
      </c>
      <c r="B919" s="146" t="str">
        <f>IF($F$1="de",headings!$C$11,IF($F$1="fr",headings!$B$11,headings!$A$11))</f>
        <v>June</v>
      </c>
      <c r="C919" s="753">
        <v>15218</v>
      </c>
      <c r="D919" s="655">
        <v>14144</v>
      </c>
      <c r="E919" s="658">
        <f t="shared" si="137"/>
        <v>-7.0574319884347432</v>
      </c>
      <c r="F919" s="753">
        <v>1424</v>
      </c>
      <c r="G919" s="655">
        <v>1276</v>
      </c>
      <c r="H919" s="658">
        <f t="shared" si="138"/>
        <v>-10.393258426966284</v>
      </c>
      <c r="I919" s="654">
        <v>791</v>
      </c>
      <c r="J919" s="665">
        <v>485</v>
      </c>
      <c r="K919" s="753">
        <v>12368</v>
      </c>
      <c r="L919" s="655">
        <v>9964</v>
      </c>
      <c r="M919" s="658">
        <f t="shared" si="139"/>
        <v>-19.4372574385511</v>
      </c>
      <c r="N919" s="753">
        <v>3278</v>
      </c>
      <c r="O919" s="655">
        <v>2697</v>
      </c>
      <c r="P919" s="658">
        <f t="shared" si="140"/>
        <v>-17.724222086638193</v>
      </c>
      <c r="Q919" s="753">
        <v>4123</v>
      </c>
      <c r="R919" s="655">
        <v>3295</v>
      </c>
      <c r="S919" s="658">
        <f t="shared" si="141"/>
        <v>-20.082464225078823</v>
      </c>
      <c r="T919" s="753">
        <v>1087</v>
      </c>
      <c r="U919" s="655">
        <v>969</v>
      </c>
      <c r="V919" s="658">
        <f t="shared" si="142"/>
        <v>-10.855565777368909</v>
      </c>
    </row>
    <row r="920" spans="1:45" ht="15.75" customHeight="1" thickTop="1">
      <c r="A920" s="136" t="str">
        <f>F912&amp;"m07"</f>
        <v>PKPm07</v>
      </c>
      <c r="B920" s="146" t="str">
        <f>IF($F$1="de",headings!$C$12,IF($F$1="fr",headings!$B$12,headings!$A$12))</f>
        <v>July</v>
      </c>
      <c r="C920" s="293">
        <v>14788</v>
      </c>
      <c r="D920" s="473">
        <v>-1</v>
      </c>
      <c r="E920" s="473">
        <v>-1</v>
      </c>
      <c r="F920" s="473">
        <v>-1</v>
      </c>
      <c r="G920" s="473">
        <v>-1</v>
      </c>
      <c r="H920" s="473">
        <v>-1</v>
      </c>
      <c r="I920" s="473">
        <v>-1</v>
      </c>
      <c r="J920" s="473">
        <v>-1</v>
      </c>
      <c r="K920" s="473">
        <v>-1</v>
      </c>
      <c r="L920" s="473">
        <v>-1</v>
      </c>
      <c r="M920" s="473">
        <v>-1</v>
      </c>
      <c r="N920" s="473">
        <v>-1</v>
      </c>
      <c r="O920" s="473">
        <v>-1</v>
      </c>
      <c r="P920" s="473">
        <v>-1</v>
      </c>
      <c r="Q920" s="473">
        <v>-1</v>
      </c>
      <c r="R920" s="473">
        <v>-1</v>
      </c>
      <c r="S920" s="473">
        <v>-1</v>
      </c>
      <c r="T920" s="473">
        <v>-1</v>
      </c>
      <c r="U920" s="473">
        <v>-1</v>
      </c>
      <c r="V920" s="473">
        <v>-1</v>
      </c>
    </row>
    <row r="921" spans="1:45" ht="15.75" customHeight="1">
      <c r="A921" s="136" t="str">
        <f>F912&amp;"m08"</f>
        <v>PKPm08</v>
      </c>
      <c r="B921" s="146" t="str">
        <f>IF($F$1="de",headings!$C$13,IF($F$1="fr",headings!$B$13,headings!$A$13))</f>
        <v>August</v>
      </c>
      <c r="C921" s="752">
        <v>15402</v>
      </c>
      <c r="D921" s="473">
        <v>-1</v>
      </c>
      <c r="E921" s="657" t="str">
        <f t="shared" si="137"/>
        <v/>
      </c>
      <c r="F921" s="752">
        <v>1606</v>
      </c>
      <c r="G921" s="473">
        <v>-1</v>
      </c>
      <c r="H921" s="657" t="str">
        <f t="shared" si="138"/>
        <v/>
      </c>
      <c r="I921" s="653">
        <v>-1</v>
      </c>
      <c r="J921" s="664">
        <v>-1</v>
      </c>
      <c r="K921" s="752">
        <v>12008</v>
      </c>
      <c r="L921" s="473">
        <v>-1</v>
      </c>
      <c r="M921" s="657" t="str">
        <f t="shared" si="139"/>
        <v/>
      </c>
      <c r="N921" s="752">
        <v>3163</v>
      </c>
      <c r="O921" s="473">
        <v>-1</v>
      </c>
      <c r="P921" s="657" t="str">
        <f t="shared" si="140"/>
        <v/>
      </c>
      <c r="Q921" s="752">
        <v>3972</v>
      </c>
      <c r="R921" s="473">
        <v>-1</v>
      </c>
      <c r="S921" s="657" t="str">
        <f t="shared" si="141"/>
        <v/>
      </c>
      <c r="T921" s="752">
        <v>1012</v>
      </c>
      <c r="U921" s="473">
        <v>-1</v>
      </c>
      <c r="V921" s="657" t="str">
        <f t="shared" si="142"/>
        <v/>
      </c>
    </row>
    <row r="922" spans="1:45" ht="15.75" customHeight="1" thickBot="1">
      <c r="A922" s="136" t="str">
        <f>F912&amp;"m09"</f>
        <v>PKPm09</v>
      </c>
      <c r="B922" s="146" t="str">
        <f>IF($F$1="de",headings!$C$14,IF($F$1="fr",headings!$B$14,headings!$A$14))</f>
        <v>September</v>
      </c>
      <c r="C922" s="753">
        <v>15429</v>
      </c>
      <c r="D922" s="655">
        <v>-1</v>
      </c>
      <c r="E922" s="658" t="str">
        <f t="shared" si="137"/>
        <v/>
      </c>
      <c r="F922" s="753">
        <v>1265</v>
      </c>
      <c r="G922" s="655">
        <v>-1</v>
      </c>
      <c r="H922" s="658" t="str">
        <f t="shared" si="138"/>
        <v/>
      </c>
      <c r="I922" s="654">
        <v>-1</v>
      </c>
      <c r="J922" s="665">
        <v>-1</v>
      </c>
      <c r="K922" s="753">
        <v>11827</v>
      </c>
      <c r="L922" s="655">
        <v>-1</v>
      </c>
      <c r="M922" s="658" t="str">
        <f t="shared" si="139"/>
        <v/>
      </c>
      <c r="N922" s="753">
        <v>3147</v>
      </c>
      <c r="O922" s="655">
        <v>-1</v>
      </c>
      <c r="P922" s="658" t="str">
        <f t="shared" si="140"/>
        <v/>
      </c>
      <c r="Q922" s="753">
        <v>4043</v>
      </c>
      <c r="R922" s="655">
        <v>-1</v>
      </c>
      <c r="S922" s="658" t="str">
        <f t="shared" si="141"/>
        <v/>
      </c>
      <c r="T922" s="753">
        <v>1041</v>
      </c>
      <c r="U922" s="655">
        <v>-1</v>
      </c>
      <c r="V922" s="658" t="str">
        <f t="shared" si="142"/>
        <v/>
      </c>
    </row>
    <row r="923" spans="1:45" ht="15.75" customHeight="1" thickTop="1">
      <c r="A923" s="136" t="str">
        <f>F912&amp;"m10"</f>
        <v>PKPm10</v>
      </c>
      <c r="B923" s="362" t="str">
        <f>IF($F$1="de",headings!$C$15,IF($F$1="fr",headings!$B$15,headings!$A$15))</f>
        <v>October</v>
      </c>
      <c r="C923" s="752">
        <v>16176</v>
      </c>
      <c r="D923" s="473">
        <v>-1</v>
      </c>
      <c r="E923" s="657" t="str">
        <f t="shared" si="137"/>
        <v/>
      </c>
      <c r="F923" s="752">
        <v>1285</v>
      </c>
      <c r="G923" s="473">
        <v>-1</v>
      </c>
      <c r="H923" s="657" t="str">
        <f t="shared" si="138"/>
        <v/>
      </c>
      <c r="I923" s="653">
        <v>-1</v>
      </c>
      <c r="J923" s="664">
        <v>-1</v>
      </c>
      <c r="K923" s="752">
        <v>11545</v>
      </c>
      <c r="L923" s="473">
        <v>-1</v>
      </c>
      <c r="M923" s="657" t="str">
        <f t="shared" si="139"/>
        <v/>
      </c>
      <c r="N923" s="752">
        <v>3075</v>
      </c>
      <c r="O923" s="473">
        <v>-1</v>
      </c>
      <c r="P923" s="657" t="str">
        <f t="shared" si="140"/>
        <v/>
      </c>
      <c r="Q923" s="752">
        <v>3822</v>
      </c>
      <c r="R923" s="473">
        <v>-1</v>
      </c>
      <c r="S923" s="657" t="str">
        <f t="shared" si="141"/>
        <v/>
      </c>
      <c r="T923" s="752">
        <v>991</v>
      </c>
      <c r="U923" s="473">
        <v>-1</v>
      </c>
      <c r="V923" s="657" t="str">
        <f t="shared" si="142"/>
        <v/>
      </c>
      <c r="X923" s="137"/>
    </row>
    <row r="924" spans="1:45" ht="15.75" customHeight="1">
      <c r="A924" s="136" t="str">
        <f>F912&amp;"m11"</f>
        <v>PKPm11</v>
      </c>
      <c r="B924" s="362" t="str">
        <f>IF($F$1="de",headings!$C$16,IF($F$1="fr",headings!$B$16,headings!$A$16))</f>
        <v>November</v>
      </c>
      <c r="C924" s="752">
        <v>15466</v>
      </c>
      <c r="D924" s="473">
        <v>-1</v>
      </c>
      <c r="E924" s="657" t="str">
        <f t="shared" si="137"/>
        <v/>
      </c>
      <c r="F924" s="752">
        <v>1217</v>
      </c>
      <c r="G924" s="473">
        <v>-1</v>
      </c>
      <c r="H924" s="657" t="str">
        <f t="shared" si="138"/>
        <v/>
      </c>
      <c r="I924" s="653">
        <v>-1</v>
      </c>
      <c r="J924" s="664">
        <v>-1</v>
      </c>
      <c r="K924" s="752">
        <v>11485</v>
      </c>
      <c r="L924" s="473">
        <v>-1</v>
      </c>
      <c r="M924" s="657" t="str">
        <f t="shared" si="139"/>
        <v/>
      </c>
      <c r="N924" s="752">
        <v>3056</v>
      </c>
      <c r="O924" s="473">
        <v>-1</v>
      </c>
      <c r="P924" s="657" t="str">
        <f t="shared" si="140"/>
        <v/>
      </c>
      <c r="Q924" s="752">
        <v>3858</v>
      </c>
      <c r="R924" s="473">
        <v>-1</v>
      </c>
      <c r="S924" s="657" t="str">
        <f t="shared" si="141"/>
        <v/>
      </c>
      <c r="T924" s="752">
        <v>1004</v>
      </c>
      <c r="U924" s="473">
        <v>-1</v>
      </c>
      <c r="V924" s="657" t="str">
        <f t="shared" si="142"/>
        <v/>
      </c>
      <c r="X924" s="137"/>
    </row>
    <row r="925" spans="1:45" ht="15.75" customHeight="1" thickBot="1">
      <c r="A925" s="136" t="str">
        <f>F912&amp;"m12"</f>
        <v>PKPm12</v>
      </c>
      <c r="B925" s="146" t="str">
        <f>IF($F$1="de",headings!$C$17,IF($F$1="fr",headings!$B$17,headings!$A$17))</f>
        <v>December</v>
      </c>
      <c r="C925" s="753">
        <v>14038</v>
      </c>
      <c r="D925" s="655">
        <v>-1</v>
      </c>
      <c r="E925" s="658" t="str">
        <f t="shared" si="137"/>
        <v/>
      </c>
      <c r="F925" s="753">
        <v>1186</v>
      </c>
      <c r="G925" s="655">
        <v>-1</v>
      </c>
      <c r="H925" s="658" t="str">
        <f t="shared" si="138"/>
        <v/>
      </c>
      <c r="I925" s="654">
        <v>-1</v>
      </c>
      <c r="J925" s="665">
        <v>-1</v>
      </c>
      <c r="K925" s="753">
        <v>11378</v>
      </c>
      <c r="L925" s="655">
        <v>-1</v>
      </c>
      <c r="M925" s="658" t="str">
        <f t="shared" si="139"/>
        <v/>
      </c>
      <c r="N925" s="753">
        <v>2883</v>
      </c>
      <c r="O925" s="655">
        <v>-1</v>
      </c>
      <c r="P925" s="658" t="str">
        <f t="shared" si="140"/>
        <v/>
      </c>
      <c r="Q925" s="753">
        <v>4141</v>
      </c>
      <c r="R925" s="655">
        <v>-1</v>
      </c>
      <c r="S925" s="658" t="str">
        <f t="shared" si="141"/>
        <v/>
      </c>
      <c r="T925" s="753">
        <v>1059</v>
      </c>
      <c r="U925" s="655">
        <v>-1</v>
      </c>
      <c r="V925" s="658" t="str">
        <f t="shared" si="142"/>
        <v/>
      </c>
      <c r="X925" s="137"/>
    </row>
    <row r="926" spans="1:45" ht="14.4" thickTop="1" thickBot="1">
      <c r="B926" s="146"/>
      <c r="C926" s="146"/>
      <c r="D926" s="146"/>
      <c r="E926" s="146"/>
      <c r="F926" s="146"/>
      <c r="G926" s="146"/>
      <c r="H926" s="146"/>
      <c r="I926" s="146"/>
      <c r="J926" s="146"/>
      <c r="K926" s="146"/>
      <c r="L926" s="146"/>
      <c r="M926" s="146"/>
      <c r="N926" s="146"/>
      <c r="O926" s="146"/>
      <c r="P926" s="146"/>
      <c r="Q926" s="146"/>
      <c r="R926" s="146"/>
      <c r="S926" s="146"/>
      <c r="T926" s="146"/>
      <c r="U926" s="146"/>
      <c r="V926" s="146"/>
      <c r="X926" s="137"/>
    </row>
    <row r="927" spans="1:45" s="137" customFormat="1" ht="15.75" customHeight="1" thickTop="1">
      <c r="A927" s="137" t="str">
        <f>F912&amp;"q1"</f>
        <v>PKPq1</v>
      </c>
      <c r="B927" s="146" t="str">
        <f>IF($F$1="de",headings!$C$31,IF($F$1="fr",headings!$B$31,headings!$A$31))</f>
        <v>Quarter 1</v>
      </c>
      <c r="C927" s="319">
        <f>IF(C916=-1,"-1",C914+C915+C916)</f>
        <v>46238</v>
      </c>
      <c r="D927" s="320">
        <f>IF(D916=-1,"-1",D914+D915+D916)</f>
        <v>44008</v>
      </c>
      <c r="E927" s="666">
        <f>IF(C916+C917+C918&lt;=0,"",IF(D916=-1,"",D927/C927*100-100))</f>
        <v>-4.8228729616332799</v>
      </c>
      <c r="F927" s="319">
        <f>IF(F916=-1,"-1",F914+F915+F916)</f>
        <v>3543</v>
      </c>
      <c r="G927" s="334">
        <f>IF(G916=-1,"-1",G914+G915+G916)</f>
        <v>3421</v>
      </c>
      <c r="H927" s="666">
        <f>IF(F916+F917+F918&lt;=0,"",IF(G916=-1,"",G927/F927*100-100))</f>
        <v>-3.4434095399379032</v>
      </c>
      <c r="I927" s="320">
        <f>IF(I916=-1,"-1",I914+I915+I916)</f>
        <v>2316</v>
      </c>
      <c r="J927" s="321">
        <f>IF(J916=-1,"-1",J914+J915+J916)</f>
        <v>1105</v>
      </c>
      <c r="K927" s="319">
        <f>IF(K916=-1,"-1",K914+K915+K916)</f>
        <v>33713</v>
      </c>
      <c r="L927" s="320">
        <f>IF(L916=-1,"-1",L914+L915+L916)</f>
        <v>29880</v>
      </c>
      <c r="M927" s="666">
        <f>IF(K916+K917+K918&lt;=0,"",IF(L916=-1,"",L927/K927*100-100))</f>
        <v>-11.369501379289886</v>
      </c>
      <c r="N927" s="319">
        <f>IF(N916=-1,"-1",N914+N915+N916)</f>
        <v>8835</v>
      </c>
      <c r="O927" s="334">
        <f>IF(O916=-1,"-1",O914+O915+O916)</f>
        <v>7500</v>
      </c>
      <c r="P927" s="666">
        <f>IF(N916+N917+N918&lt;=0,"",IF(O916=-1,"",O927/N927*100-100))</f>
        <v>-15.11035653650255</v>
      </c>
      <c r="Q927" s="319">
        <f>IF(Q916=-1,"-1",Q914+Q915+Q916)</f>
        <v>12545</v>
      </c>
      <c r="R927" s="320">
        <f>IF(R916=-1,"-1",R914+R915+R916)</f>
        <v>11018</v>
      </c>
      <c r="S927" s="666">
        <f>IF(Q916+Q917+Q918&lt;=0,"",IF(R916=-1,"",R927/Q927*100-100))</f>
        <v>-12.172180151454754</v>
      </c>
      <c r="T927" s="319">
        <f>IF(T916=-1,"-1",T914+T915+T916)</f>
        <v>3420</v>
      </c>
      <c r="U927" s="334">
        <f>IF(U916=-1,"-1",U914+U915+U916)</f>
        <v>3070</v>
      </c>
      <c r="V927" s="666">
        <f>IF(T916+T917+T918&lt;=0,"",IF(U916=-1,"",U927/T927*100-100))</f>
        <v>-10.233918128654977</v>
      </c>
      <c r="X927" s="136"/>
      <c r="AA927" s="244"/>
      <c r="AB927" s="244"/>
    </row>
    <row r="928" spans="1:45" s="137" customFormat="1" ht="15.75" customHeight="1">
      <c r="A928" s="137" t="str">
        <f>F912&amp;"q2"</f>
        <v>PKPq2</v>
      </c>
      <c r="B928" s="146" t="str">
        <f>IF($F$1="de",headings!$C$32,IF($F$1="fr",headings!$B$32,headings!$A$32))</f>
        <v>Quarter 2</v>
      </c>
      <c r="C928" s="322">
        <f>IF(C919=-1,"-1",C917+C918+C919)</f>
        <v>46921</v>
      </c>
      <c r="D928" s="323">
        <f>IF(D919=-1,"-1",D917+D918+D919)</f>
        <v>43952</v>
      </c>
      <c r="E928" s="667">
        <f>IF(C917+C918+C919&lt;=0,"",IF(D919=-1,"",D928/C928*100-100))</f>
        <v>-6.3276571258072067</v>
      </c>
      <c r="F928" s="322">
        <f>IF(F919=-1,"-1",F917+F918+F919)</f>
        <v>4018</v>
      </c>
      <c r="G928" s="335">
        <f>IF(G919=-1,"-1",G917+G918+G919)</f>
        <v>3754</v>
      </c>
      <c r="H928" s="667">
        <f>IF(F917+F918+F919&lt;=0,"",IF(G919=-1,"",G928/F928*100-100))</f>
        <v>-6.5704330512692906</v>
      </c>
      <c r="I928" s="323">
        <f>IF(I919=-1,"-1",I917+I918+I919)</f>
        <v>2420</v>
      </c>
      <c r="J928" s="324">
        <f>IF(J919=-1,"-1",J917+J918+J919)</f>
        <v>1334</v>
      </c>
      <c r="K928" s="322">
        <f>IF(K919=-1,"-1",K917+K918+K919)</f>
        <v>36543</v>
      </c>
      <c r="L928" s="323">
        <f>IF(L919=-1,"-1",L917+L918+L919)</f>
        <v>30879</v>
      </c>
      <c r="M928" s="667">
        <f>IF(K917+K918+K919&lt;=0,"",IF(L919=-1,"",L928/K928*100-100))</f>
        <v>-15.499548477136528</v>
      </c>
      <c r="N928" s="322">
        <f>IF(N919=-1,"-1",N917+N918+N919)</f>
        <v>9826</v>
      </c>
      <c r="O928" s="335">
        <f>IF(O919=-1,"-1",O917+O918+O919)</f>
        <v>8321</v>
      </c>
      <c r="P928" s="667">
        <f>IF(N917+N918+N919&lt;=0,"",IF(O919=-1,"",O928/N928*100-100))</f>
        <v>-15.316507225727662</v>
      </c>
      <c r="Q928" s="322">
        <f>IF(Q919=-1,"-1",Q917+Q918+Q919)</f>
        <v>12384</v>
      </c>
      <c r="R928" s="323">
        <f>IF(R919=-1,"-1",R917+R918+R919)</f>
        <v>10559</v>
      </c>
      <c r="S928" s="667">
        <f>IF(Q917+Q918+Q919&lt;=0,"",IF(R919=-1,"",R928/Q928*100-100))</f>
        <v>-14.736757105943155</v>
      </c>
      <c r="T928" s="322">
        <f>IF(T919=-1,"-1",T917+T918+T919)</f>
        <v>3342</v>
      </c>
      <c r="U928" s="335">
        <f>IF(U919=-1,"-1",U917+U918+U919)</f>
        <v>3097</v>
      </c>
      <c r="V928" s="667">
        <f>IF(T917+T918+T919&lt;=0,"",IF(U919=-1,"",U928/T928*100-100))</f>
        <v>-7.3309395571514102</v>
      </c>
      <c r="X928" s="138"/>
      <c r="AA928" s="244"/>
      <c r="AB928" s="244"/>
    </row>
    <row r="929" spans="1:28" s="137" customFormat="1" ht="15.75" customHeight="1">
      <c r="A929" s="137" t="str">
        <f>F912&amp;"q3"</f>
        <v>PKPq3</v>
      </c>
      <c r="B929" s="146" t="str">
        <f>IF($F$1="de",headings!$C$33,IF($F$1="fr",headings!$B$33,headings!$A$33))</f>
        <v>Quarter 3</v>
      </c>
      <c r="C929" s="322">
        <f>IF(C922=-1,"-1",C920+C921+C922)</f>
        <v>45619</v>
      </c>
      <c r="D929" s="323" t="str">
        <f>IF(D922=-1,"-1",D920+D921+D922)</f>
        <v>-1</v>
      </c>
      <c r="E929" s="667" t="str">
        <f>IF(C920+C921+C922&lt;=0,"",IF(D922=-1,"",D929/C929*100-100))</f>
        <v/>
      </c>
      <c r="F929" s="322">
        <f>IF(F922=-1,"-1",F920+F921+F922)</f>
        <v>2870</v>
      </c>
      <c r="G929" s="323" t="str">
        <f>IF(G922=-1,"-1",G920+G921+G922)</f>
        <v>-1</v>
      </c>
      <c r="H929" s="667" t="str">
        <f>IF(F920+F921+F922&lt;=0,"",IF(G922=-1,"",G929/F929*100-100))</f>
        <v/>
      </c>
      <c r="I929" s="323" t="str">
        <f>IF(I922=-1,"-1",I920+I921+I922)</f>
        <v>-1</v>
      </c>
      <c r="J929" s="324" t="str">
        <f>IF(J922=-1,"-1",J920+J921+J922)</f>
        <v>-1</v>
      </c>
      <c r="K929" s="322">
        <f>IF(K922=-1,"-1",K920+K921+K922)</f>
        <v>23834</v>
      </c>
      <c r="L929" s="323" t="str">
        <f>IF(L922=-1,"-1",L920+L921+L922)</f>
        <v>-1</v>
      </c>
      <c r="M929" s="667" t="str">
        <f>IF(K920+K921+K922&lt;=0,"",IF(L922=-1,"",L929/K929*100-100))</f>
        <v/>
      </c>
      <c r="N929" s="322">
        <f>IF(N922=-1,"-1",N920+N921+N922)</f>
        <v>6309</v>
      </c>
      <c r="O929" s="323" t="str">
        <f>IF(O922=-1,"-1",O920+O921+O922)</f>
        <v>-1</v>
      </c>
      <c r="P929" s="667" t="str">
        <f>IF(N920+N921+N922&lt;=0,"",IF(O922=-1,"",O929/N929*100-100))</f>
        <v/>
      </c>
      <c r="Q929" s="322">
        <f>IF(Q922=-1,"-1",Q920+Q921+Q922)</f>
        <v>8014</v>
      </c>
      <c r="R929" s="323" t="str">
        <f>IF(R922=-1,"-1",R920+R921+R922)</f>
        <v>-1</v>
      </c>
      <c r="S929" s="667" t="str">
        <f>IF(Q920+Q921+Q922&lt;=0,"",IF(R922=-1,"",R929/Q929*100-100))</f>
        <v/>
      </c>
      <c r="T929" s="322">
        <f>IF(T922=-1,"-1",T920+T921+T922)</f>
        <v>2052</v>
      </c>
      <c r="U929" s="323" t="str">
        <f>IF(U922=-1,"-1",U920+U921+U922)</f>
        <v>-1</v>
      </c>
      <c r="V929" s="667" t="str">
        <f>IF(T920+T921+T922&lt;=0,"",IF(U922=-1,"",U929/T929*100-100))</f>
        <v/>
      </c>
      <c r="X929" s="136"/>
      <c r="AA929" s="244"/>
      <c r="AB929" s="244"/>
    </row>
    <row r="930" spans="1:28" s="137" customFormat="1" ht="15.75" customHeight="1" thickBot="1">
      <c r="A930" s="137" t="str">
        <f>F912&amp;"q4"</f>
        <v>PKPq4</v>
      </c>
      <c r="B930" s="146" t="str">
        <f>IF($F$1="de",headings!$C$34,IF($F$1="fr",headings!$B$34,headings!$A$34))</f>
        <v>Quarter 4</v>
      </c>
      <c r="C930" s="325">
        <f>IF(C925=-1,"-1",C923+C924+C925)</f>
        <v>45680</v>
      </c>
      <c r="D930" s="326" t="str">
        <f>IF(D925=-1,"-1",D923+D924+D925)</f>
        <v>-1</v>
      </c>
      <c r="E930" s="668" t="str">
        <f>IF(C923+C924+C925&lt;=0,"",IF(D925=-1,"",D930/C930*100-100))</f>
        <v/>
      </c>
      <c r="F930" s="325">
        <f>IF(F925=-1,"-1",F923+F924+F925)</f>
        <v>3688</v>
      </c>
      <c r="G930" s="326" t="str">
        <f>IF(G925=-1,"-1",G923+G924+G925)</f>
        <v>-1</v>
      </c>
      <c r="H930" s="668" t="str">
        <f>IF(F923+F924+F925&lt;=0,"",IF(G925=-1,"",G930/F930*100-100))</f>
        <v/>
      </c>
      <c r="I930" s="326" t="str">
        <f>IF(I925=-1,"-1",I923+I924+I925)</f>
        <v>-1</v>
      </c>
      <c r="J930" s="327" t="str">
        <f>IF(J925=-1,"-1",J923+J924+J925)</f>
        <v>-1</v>
      </c>
      <c r="K930" s="325">
        <f>IF(K925=-1,"-1",K923+K924+K925)</f>
        <v>34408</v>
      </c>
      <c r="L930" s="326" t="str">
        <f>IF(L925=-1,"-1",L923+L924+L925)</f>
        <v>-1</v>
      </c>
      <c r="M930" s="668" t="str">
        <f>IF(K923+K924+K925&lt;=0,"",IF(L925=-1,"",L930/K930*100-100))</f>
        <v/>
      </c>
      <c r="N930" s="325">
        <f>IF(N925=-1,"-1",N923+N924+N925)</f>
        <v>9014</v>
      </c>
      <c r="O930" s="326" t="str">
        <f>IF(O925=-1,"-1",O923+O924+O925)</f>
        <v>-1</v>
      </c>
      <c r="P930" s="668" t="str">
        <f>IF(N923+N924+N925&lt;=0,"",IF(O925=-1,"",O930/N930*100-100))</f>
        <v/>
      </c>
      <c r="Q930" s="325">
        <f>IF(Q925=-1,"-1",Q923+Q924+Q925)</f>
        <v>11821</v>
      </c>
      <c r="R930" s="326" t="str">
        <f>IF(R925=-1,"-1",R923+R924+R925)</f>
        <v>-1</v>
      </c>
      <c r="S930" s="668" t="str">
        <f>IF(Q923+Q924+Q925&lt;=0,"",IF(R925=-1,"",R930/Q930*100-100))</f>
        <v/>
      </c>
      <c r="T930" s="325">
        <f>IF(T925=-1,"-1",T923+T924+T925)</f>
        <v>3054</v>
      </c>
      <c r="U930" s="326" t="str">
        <f>IF(U925=-1,"-1",U923+U924+U925)</f>
        <v>-1</v>
      </c>
      <c r="V930" s="668" t="str">
        <f>IF(T923+T924+T925&lt;=0,"",IF(U925=-1,"",U930/T930*100-100))</f>
        <v/>
      </c>
      <c r="X930" s="136"/>
      <c r="AA930" s="244"/>
      <c r="AB930" s="244"/>
    </row>
    <row r="931" spans="1:28" ht="14.4" thickTop="1" thickBot="1">
      <c r="B931" s="146"/>
      <c r="C931" s="146"/>
      <c r="D931" s="146"/>
      <c r="E931" s="146"/>
      <c r="F931" s="146"/>
      <c r="G931" s="146"/>
      <c r="H931" s="146"/>
      <c r="I931" s="146"/>
      <c r="J931" s="146"/>
      <c r="K931" s="146"/>
      <c r="L931" s="146"/>
      <c r="M931" s="146"/>
      <c r="N931" s="146"/>
      <c r="O931" s="146"/>
      <c r="P931" s="146"/>
      <c r="Q931" s="146"/>
      <c r="R931" s="146"/>
      <c r="S931" s="146"/>
      <c r="T931" s="146"/>
      <c r="U931" s="146"/>
      <c r="V931" s="146"/>
    </row>
    <row r="932" spans="1:28" s="138" customFormat="1" ht="15.75" customHeight="1" thickTop="1" thickBot="1">
      <c r="A932" s="138" t="str">
        <f>F912&amp;"y"</f>
        <v>PKPy</v>
      </c>
      <c r="B932" s="152" t="str">
        <f>IF($F$1="de",headings!$C$35,IF($F$1="fr",headings!$B$35,headings!$A$35))</f>
        <v>Full year</v>
      </c>
      <c r="C932" s="328">
        <f>IF(C925=-1,"-1",SUM(C927:C930))</f>
        <v>184458</v>
      </c>
      <c r="D932" s="414" t="str">
        <f>IF(D925=-1,"-1",SUM(D927:D930))</f>
        <v>-1</v>
      </c>
      <c r="E932" s="659" t="str">
        <f>IF(SUM(C914:C925)&lt;=0,"",IF(D925=-1,"",D932/C932*100-100))</f>
        <v/>
      </c>
      <c r="F932" s="328">
        <f>IF(F925=-1,"-1",SUM(F927:F930))</f>
        <v>14119</v>
      </c>
      <c r="G932" s="414" t="str">
        <f>IF(G925=-1,"-1",SUM(G927:G930))</f>
        <v>-1</v>
      </c>
      <c r="H932" s="659" t="str">
        <f>IF(SUM(F914:F925)&lt;=0,"",IF(G925=-1,"",G932/F932*100-100))</f>
        <v/>
      </c>
      <c r="I932" s="329" t="str">
        <f>IF(I925=-1,"-1",SUM(I927:I930))</f>
        <v>-1</v>
      </c>
      <c r="J932" s="330" t="str">
        <f>IF(J925=-1,"-1",SUM(J927:J930))</f>
        <v>-1</v>
      </c>
      <c r="K932" s="328">
        <f>IF(K925=-1,"-1",SUM(K927:K930))</f>
        <v>128498</v>
      </c>
      <c r="L932" s="414" t="str">
        <f>IF(L925=-1,"-1",SUM(L927:L930))</f>
        <v>-1</v>
      </c>
      <c r="M932" s="659" t="str">
        <f>IF(SUM(K914:K925)&lt;=0,"",IF(L925=-1,"",L932/K932*100-100))</f>
        <v/>
      </c>
      <c r="N932" s="328">
        <f>IF(N925=-1,"-1",SUM(N927:N930))</f>
        <v>33984</v>
      </c>
      <c r="O932" s="414" t="str">
        <f>IF(O925=-1,"-1",SUM(O927:O930))</f>
        <v>-1</v>
      </c>
      <c r="P932" s="659" t="str">
        <f>IF(SUM(N914:N925)&lt;=0,"",IF(O925=-1,"",O932/N932*100-100))</f>
        <v/>
      </c>
      <c r="Q932" s="328">
        <f>IF(Q925=-1,"-1",SUM(Q927:Q930))</f>
        <v>44764</v>
      </c>
      <c r="R932" s="414" t="str">
        <f>IF(R925=-1,"-1",SUM(R927:R930))</f>
        <v>-1</v>
      </c>
      <c r="S932" s="659" t="str">
        <f>IF(SUM(Q914:Q925)&lt;=0,"",IF(R925=-1,"",R932/Q932*100-100))</f>
        <v/>
      </c>
      <c r="T932" s="328">
        <f>IF(T925=-1,"-1",SUM(T927:T930))</f>
        <v>11868</v>
      </c>
      <c r="U932" s="414" t="str">
        <f>IF(U925=-1,"-1",SUM(U927:U930))</f>
        <v>-1</v>
      </c>
      <c r="V932" s="659" t="str">
        <f>IF(SUM(T914:T925)&lt;=0,"",IF(U925=-1,"",U932/T932*100-100))</f>
        <v/>
      </c>
      <c r="X932" s="136"/>
    </row>
    <row r="933" spans="1:28" ht="13.8" thickTop="1">
      <c r="B933" s="147"/>
      <c r="C933" s="180"/>
      <c r="D933" s="180"/>
      <c r="E933" s="180"/>
      <c r="F933" s="180"/>
      <c r="G933" s="180"/>
      <c r="H933" s="180"/>
      <c r="I933" s="180"/>
      <c r="J933" s="180"/>
      <c r="K933" s="180"/>
      <c r="L933" s="180"/>
      <c r="M933" s="180"/>
      <c r="N933" s="180"/>
      <c r="O933" s="180"/>
      <c r="P933" s="180"/>
      <c r="Q933" s="180"/>
      <c r="R933" s="180"/>
      <c r="S933" s="180"/>
      <c r="T933" s="180"/>
      <c r="U933" s="149"/>
      <c r="V933" s="149"/>
    </row>
    <row r="934" spans="1:28">
      <c r="B934" s="147"/>
      <c r="C934" s="180"/>
      <c r="D934" s="180"/>
      <c r="E934" s="180"/>
      <c r="F934" s="180"/>
      <c r="G934" s="180"/>
      <c r="H934" s="180"/>
      <c r="I934" s="180"/>
      <c r="J934" s="180"/>
      <c r="K934" s="180"/>
      <c r="L934" s="180"/>
      <c r="M934" s="180"/>
      <c r="N934" s="180"/>
      <c r="O934" s="180"/>
      <c r="P934" s="180"/>
      <c r="Q934" s="180"/>
      <c r="R934" s="180"/>
      <c r="S934" s="180"/>
      <c r="T934" s="180"/>
      <c r="U934" s="149"/>
      <c r="V934" s="149"/>
    </row>
    <row r="935" spans="1:28">
      <c r="B935" s="152" t="str">
        <f>IF($F$1="de",headings!$C$37,IF($F$1="fr",headings!$B$37,headings!$A$37))</f>
        <v>Comments</v>
      </c>
      <c r="C935" s="564" t="s">
        <v>378</v>
      </c>
      <c r="D935" s="565"/>
      <c r="E935" s="565"/>
      <c r="F935" s="565"/>
      <c r="G935" s="565"/>
      <c r="H935" s="565"/>
      <c r="I935" s="565"/>
      <c r="J935" s="565"/>
      <c r="K935" s="565"/>
      <c r="L935" s="565"/>
      <c r="M935" s="565"/>
      <c r="N935" s="565"/>
      <c r="O935" s="565"/>
      <c r="P935" s="565"/>
      <c r="Q935" s="565"/>
      <c r="R935" s="565"/>
      <c r="S935" s="565"/>
      <c r="T935" s="566"/>
      <c r="U935" s="149"/>
      <c r="V935" s="149"/>
    </row>
    <row r="936" spans="1:28">
      <c r="B936" s="151"/>
      <c r="C936" s="567"/>
      <c r="D936" s="568"/>
      <c r="E936" s="568"/>
      <c r="F936" s="568"/>
      <c r="G936" s="568"/>
      <c r="H936" s="568"/>
      <c r="I936" s="568"/>
      <c r="J936" s="568"/>
      <c r="K936" s="568"/>
      <c r="L936" s="568"/>
      <c r="M936" s="568"/>
      <c r="N936" s="568"/>
      <c r="O936" s="568"/>
      <c r="P936" s="568"/>
      <c r="Q936" s="568"/>
      <c r="R936" s="568"/>
      <c r="S936" s="568"/>
      <c r="T936" s="569"/>
      <c r="U936" s="149"/>
      <c r="V936" s="149"/>
    </row>
    <row r="937" spans="1:28">
      <c r="B937" s="151"/>
      <c r="C937" s="567"/>
      <c r="D937" s="568"/>
      <c r="E937" s="568"/>
      <c r="F937" s="568"/>
      <c r="G937" s="568"/>
      <c r="H937" s="568"/>
      <c r="I937" s="568"/>
      <c r="J937" s="568"/>
      <c r="K937" s="568"/>
      <c r="L937" s="568"/>
      <c r="M937" s="568"/>
      <c r="N937" s="568"/>
      <c r="O937" s="568"/>
      <c r="P937" s="568"/>
      <c r="Q937" s="568"/>
      <c r="R937" s="568"/>
      <c r="S937" s="568"/>
      <c r="T937" s="569"/>
      <c r="U937" s="149"/>
      <c r="V937" s="149"/>
    </row>
    <row r="938" spans="1:28">
      <c r="B938" s="151"/>
      <c r="C938" s="570"/>
      <c r="D938" s="571"/>
      <c r="E938" s="571"/>
      <c r="F938" s="571"/>
      <c r="G938" s="571"/>
      <c r="H938" s="571"/>
      <c r="I938" s="571"/>
      <c r="J938" s="571"/>
      <c r="K938" s="571"/>
      <c r="L938" s="571"/>
      <c r="M938" s="571"/>
      <c r="N938" s="571"/>
      <c r="O938" s="571"/>
      <c r="P938" s="571"/>
      <c r="Q938" s="571"/>
      <c r="R938" s="571"/>
      <c r="S938" s="571"/>
      <c r="T938" s="572"/>
      <c r="U938" s="149"/>
      <c r="V938" s="149"/>
    </row>
    <row r="939" spans="1:28">
      <c r="B939" s="151"/>
      <c r="C939" s="180"/>
      <c r="D939" s="180"/>
      <c r="E939" s="180"/>
      <c r="F939" s="180"/>
      <c r="G939" s="180"/>
      <c r="H939" s="180"/>
      <c r="I939" s="180"/>
      <c r="J939" s="180"/>
      <c r="K939" s="180"/>
      <c r="L939" s="180"/>
      <c r="M939" s="180"/>
      <c r="N939" s="180"/>
      <c r="O939" s="180"/>
      <c r="P939" s="180"/>
      <c r="Q939" s="180"/>
      <c r="R939" s="180"/>
      <c r="S939" s="180"/>
      <c r="T939" s="180"/>
      <c r="U939" s="149"/>
      <c r="V939" s="149"/>
    </row>
    <row r="940" spans="1:28">
      <c r="B940" s="151"/>
      <c r="C940" s="180"/>
      <c r="D940" s="180"/>
      <c r="E940" s="180"/>
      <c r="F940" s="180"/>
      <c r="G940" s="180"/>
      <c r="H940" s="180"/>
      <c r="I940" s="180"/>
      <c r="J940" s="180"/>
      <c r="K940" s="180"/>
      <c r="L940" s="180"/>
      <c r="M940" s="180"/>
      <c r="N940" s="180"/>
      <c r="O940" s="180"/>
      <c r="P940" s="180"/>
      <c r="Q940" s="180"/>
      <c r="R940" s="180"/>
      <c r="S940" s="180"/>
      <c r="T940" s="180"/>
      <c r="U940" s="149"/>
      <c r="V940" s="149"/>
    </row>
    <row r="941" spans="1:28">
      <c r="A941" s="142"/>
      <c r="B941" s="143"/>
      <c r="C941" s="181"/>
      <c r="D941" s="181"/>
      <c r="E941" s="181"/>
      <c r="F941" s="181"/>
      <c r="G941" s="181"/>
      <c r="H941" s="181"/>
      <c r="I941" s="181"/>
      <c r="J941" s="181"/>
      <c r="K941" s="181"/>
      <c r="L941" s="181"/>
      <c r="M941" s="181"/>
      <c r="N941" s="181"/>
      <c r="O941" s="181"/>
      <c r="P941" s="181"/>
      <c r="Q941" s="181"/>
      <c r="R941" s="181"/>
      <c r="S941" s="181"/>
      <c r="T941" s="181"/>
      <c r="U941" s="149"/>
      <c r="V941" s="149"/>
    </row>
    <row r="942" spans="1:28" s="141" customFormat="1" ht="6.75" customHeight="1">
      <c r="B942" s="146"/>
      <c r="C942" s="154"/>
      <c r="D942" s="154"/>
      <c r="E942" s="155"/>
      <c r="F942" s="154"/>
      <c r="G942" s="154"/>
      <c r="H942" s="155"/>
      <c r="I942" s="154"/>
      <c r="J942" s="154"/>
      <c r="K942" s="155"/>
      <c r="L942" s="154"/>
      <c r="M942" s="154"/>
      <c r="N942" s="155"/>
      <c r="O942" s="154"/>
      <c r="P942" s="154"/>
      <c r="Q942" s="155"/>
      <c r="R942" s="154"/>
      <c r="S942" s="154"/>
      <c r="T942" s="155"/>
      <c r="U942" s="149"/>
      <c r="V942" s="149"/>
      <c r="W942" s="136"/>
      <c r="X942" s="136"/>
      <c r="Y942" s="136"/>
      <c r="AA942" s="239"/>
      <c r="AB942" s="239"/>
    </row>
    <row r="943" spans="1:28" s="131" customFormat="1" ht="17.399999999999999">
      <c r="B943" s="150" t="str">
        <f>IF($F$1="de",headings!$C$3,IF($F$1="fr",headings!$B$3,headings!$A$3))</f>
        <v>Railway Operator:</v>
      </c>
      <c r="C943" s="156"/>
      <c r="D943" s="156"/>
      <c r="E943" s="156"/>
      <c r="F943" s="1134" t="s">
        <v>68</v>
      </c>
      <c r="G943" s="1134"/>
      <c r="H943" s="1134"/>
      <c r="I943" s="1134"/>
      <c r="J943" s="1134"/>
      <c r="K943" s="157"/>
      <c r="L943" s="157"/>
      <c r="M943" s="157"/>
      <c r="N943" s="157"/>
      <c r="O943" s="157"/>
      <c r="P943" s="157"/>
      <c r="Q943" s="157"/>
      <c r="R943" s="157"/>
      <c r="S943" s="157"/>
      <c r="T943" s="157"/>
      <c r="U943" s="157"/>
      <c r="V943" s="157"/>
      <c r="W943" s="136"/>
      <c r="X943" s="136"/>
      <c r="Y943" s="136"/>
      <c r="AA943" s="243"/>
      <c r="AB943" s="243"/>
    </row>
    <row r="944" spans="1:28" ht="6.75" customHeight="1" thickBot="1">
      <c r="B944" s="146"/>
      <c r="C944" s="157"/>
      <c r="D944" s="157"/>
      <c r="E944" s="159"/>
      <c r="F944" s="157"/>
      <c r="G944" s="157"/>
      <c r="H944" s="157"/>
      <c r="I944" s="157"/>
      <c r="J944" s="157"/>
      <c r="K944" s="157"/>
      <c r="L944" s="157"/>
      <c r="M944" s="157"/>
      <c r="N944" s="157"/>
      <c r="O944" s="157"/>
      <c r="P944" s="157"/>
      <c r="Q944" s="157"/>
      <c r="R944" s="157"/>
      <c r="S944" s="157"/>
      <c r="T944" s="160"/>
      <c r="U944" s="149"/>
      <c r="V944" s="149"/>
    </row>
    <row r="945" spans="1:28" ht="15.75" customHeight="1" thickTop="1">
      <c r="A945" s="136" t="str">
        <f>F943&amp;"m01"</f>
        <v>RAIm01</v>
      </c>
      <c r="B945" s="146" t="str">
        <f>IF($F$1="de",headings!$C$6,IF($F$1="fr",headings!$B$6,headings!$A$6))</f>
        <v>January</v>
      </c>
      <c r="C945" s="725">
        <v>-1</v>
      </c>
      <c r="D945" s="661">
        <v>-1</v>
      </c>
      <c r="E945" s="656" t="str">
        <f t="shared" ref="E945:E953" si="143">IF(C945&lt;0.001,"",IF(D945=-1,"",D945/C945*100-100))</f>
        <v/>
      </c>
      <c r="F945" s="725">
        <v>-1</v>
      </c>
      <c r="G945" s="661">
        <v>-1</v>
      </c>
      <c r="H945" s="656" t="str">
        <f t="shared" ref="H945:H953" si="144">IF(F945&lt;0.001,"",IF(G945=-1,"",G945/F945*100-100))</f>
        <v/>
      </c>
      <c r="I945" s="662">
        <v>-1</v>
      </c>
      <c r="J945" s="663">
        <v>-1</v>
      </c>
      <c r="K945" s="725">
        <v>-1</v>
      </c>
      <c r="L945" s="661">
        <v>-1</v>
      </c>
      <c r="M945" s="656" t="str">
        <f t="shared" ref="M945:M953" si="145">IF(K945&lt;0.001,"",IF(L945=-1,"",L945/K945*100-100))</f>
        <v/>
      </c>
      <c r="N945" s="725">
        <v>-1</v>
      </c>
      <c r="O945" s="661">
        <v>-1</v>
      </c>
      <c r="P945" s="656" t="str">
        <f t="shared" ref="P945:P953" si="146">IF(N945&lt;0.001,"",IF(O945=-1,"",O945/N945*100-100))</f>
        <v/>
      </c>
      <c r="Q945" s="725">
        <v>-1</v>
      </c>
      <c r="R945" s="661">
        <v>-1</v>
      </c>
      <c r="S945" s="656" t="str">
        <f t="shared" ref="S945:S953" si="147">IF(Q945&lt;0.001,"",IF(R945=-1,"",R945/Q945*100-100))</f>
        <v/>
      </c>
      <c r="T945" s="725">
        <v>-1</v>
      </c>
      <c r="U945" s="661">
        <v>-1</v>
      </c>
      <c r="V945" s="656" t="str">
        <f t="shared" ref="V945:V953" si="148">IF(T945&lt;0.001,"",IF(U945=-1,"",U945/T945*100-100))</f>
        <v/>
      </c>
    </row>
    <row r="946" spans="1:28" ht="15.75" customHeight="1">
      <c r="A946" s="136" t="str">
        <f>F943&amp;"m02"</f>
        <v>RAIm02</v>
      </c>
      <c r="B946" s="146" t="str">
        <f>IF($F$1="de",headings!$C$7,IF($F$1="fr",headings!$B$7,headings!$A$7))</f>
        <v>February</v>
      </c>
      <c r="C946" s="726">
        <v>-1</v>
      </c>
      <c r="D946" s="473">
        <v>-1</v>
      </c>
      <c r="E946" s="657" t="str">
        <f t="shared" si="143"/>
        <v/>
      </c>
      <c r="F946" s="726">
        <v>-1</v>
      </c>
      <c r="G946" s="473">
        <v>-1</v>
      </c>
      <c r="H946" s="657" t="str">
        <f t="shared" si="144"/>
        <v/>
      </c>
      <c r="I946" s="653">
        <v>-1</v>
      </c>
      <c r="J946" s="664">
        <v>-1</v>
      </c>
      <c r="K946" s="726">
        <v>-1</v>
      </c>
      <c r="L946" s="473">
        <v>-1</v>
      </c>
      <c r="M946" s="657" t="str">
        <f t="shared" si="145"/>
        <v/>
      </c>
      <c r="N946" s="726">
        <v>-1</v>
      </c>
      <c r="O946" s="473">
        <v>-1</v>
      </c>
      <c r="P946" s="657" t="str">
        <f t="shared" si="146"/>
        <v/>
      </c>
      <c r="Q946" s="726">
        <v>-1</v>
      </c>
      <c r="R946" s="473">
        <v>-1</v>
      </c>
      <c r="S946" s="657" t="str">
        <f t="shared" si="147"/>
        <v/>
      </c>
      <c r="T946" s="726">
        <v>-1</v>
      </c>
      <c r="U946" s="473">
        <v>-1</v>
      </c>
      <c r="V946" s="657" t="str">
        <f t="shared" si="148"/>
        <v/>
      </c>
    </row>
    <row r="947" spans="1:28" ht="15.75" customHeight="1" thickBot="1">
      <c r="A947" s="136" t="str">
        <f>F943&amp;"m03"</f>
        <v>RAIm03</v>
      </c>
      <c r="B947" s="146" t="str">
        <f>IF($F$1="de",headings!$C$8,IF($F$1="fr",headings!$B$8,headings!$A$8))</f>
        <v>March</v>
      </c>
      <c r="C947" s="651">
        <v>-1</v>
      </c>
      <c r="D947" s="655">
        <v>-1</v>
      </c>
      <c r="E947" s="658" t="str">
        <f t="shared" si="143"/>
        <v/>
      </c>
      <c r="F947" s="651">
        <v>-1</v>
      </c>
      <c r="G947" s="655">
        <v>-1</v>
      </c>
      <c r="H947" s="658" t="str">
        <f t="shared" si="144"/>
        <v/>
      </c>
      <c r="I947" s="654">
        <v>-1</v>
      </c>
      <c r="J947" s="665">
        <v>-1</v>
      </c>
      <c r="K947" s="651">
        <v>-1</v>
      </c>
      <c r="L947" s="655">
        <v>-1</v>
      </c>
      <c r="M947" s="658" t="str">
        <f t="shared" si="145"/>
        <v/>
      </c>
      <c r="N947" s="651">
        <v>-1</v>
      </c>
      <c r="O947" s="655">
        <v>-1</v>
      </c>
      <c r="P947" s="658" t="str">
        <f t="shared" si="146"/>
        <v/>
      </c>
      <c r="Q947" s="651">
        <v>-1</v>
      </c>
      <c r="R947" s="655">
        <v>-1</v>
      </c>
      <c r="S947" s="658" t="str">
        <f t="shared" si="147"/>
        <v/>
      </c>
      <c r="T947" s="651">
        <v>-1</v>
      </c>
      <c r="U947" s="655">
        <v>-1</v>
      </c>
      <c r="V947" s="658" t="str">
        <f t="shared" si="148"/>
        <v/>
      </c>
    </row>
    <row r="948" spans="1:28" ht="15.75" customHeight="1" thickTop="1">
      <c r="A948" s="136" t="str">
        <f>F943&amp;"m04"</f>
        <v>RAIm04</v>
      </c>
      <c r="B948" s="146" t="str">
        <f>IF($F$1="de",headings!$C$9,IF($F$1="fr",headings!$B$9,headings!$A$9))</f>
        <v>April</v>
      </c>
      <c r="C948" s="725">
        <v>-1</v>
      </c>
      <c r="D948" s="473">
        <v>-1</v>
      </c>
      <c r="E948" s="657" t="str">
        <f t="shared" si="143"/>
        <v/>
      </c>
      <c r="F948" s="725">
        <v>-1</v>
      </c>
      <c r="G948" s="473">
        <v>-1</v>
      </c>
      <c r="H948" s="657" t="str">
        <f t="shared" si="144"/>
        <v/>
      </c>
      <c r="I948" s="653">
        <v>-1</v>
      </c>
      <c r="J948" s="664">
        <v>-1</v>
      </c>
      <c r="K948" s="725">
        <v>-1</v>
      </c>
      <c r="L948" s="473">
        <v>-1</v>
      </c>
      <c r="M948" s="657" t="str">
        <f t="shared" si="145"/>
        <v/>
      </c>
      <c r="N948" s="725">
        <v>-1</v>
      </c>
      <c r="O948" s="473">
        <v>-1</v>
      </c>
      <c r="P948" s="657" t="str">
        <f t="shared" si="146"/>
        <v/>
      </c>
      <c r="Q948" s="725">
        <v>-1</v>
      </c>
      <c r="R948" s="473">
        <v>-1</v>
      </c>
      <c r="S948" s="657" t="str">
        <f t="shared" si="147"/>
        <v/>
      </c>
      <c r="T948" s="725">
        <v>-1</v>
      </c>
      <c r="U948" s="473">
        <v>-1</v>
      </c>
      <c r="V948" s="657" t="str">
        <f t="shared" si="148"/>
        <v/>
      </c>
    </row>
    <row r="949" spans="1:28" ht="15.75" customHeight="1">
      <c r="A949" s="136" t="str">
        <f>F943&amp;"m05"</f>
        <v>RAIm05</v>
      </c>
      <c r="B949" s="146" t="str">
        <f>IF($F$1="de",headings!$C$10,IF($F$1="fr",headings!$B$10,headings!$A$10))</f>
        <v>May</v>
      </c>
      <c r="C949" s="726">
        <v>-1</v>
      </c>
      <c r="D949" s="473">
        <v>-1</v>
      </c>
      <c r="E949" s="657" t="str">
        <f t="shared" si="143"/>
        <v/>
      </c>
      <c r="F949" s="726">
        <v>-1</v>
      </c>
      <c r="G949" s="473">
        <v>-1</v>
      </c>
      <c r="H949" s="657" t="str">
        <f t="shared" si="144"/>
        <v/>
      </c>
      <c r="I949" s="653">
        <v>-1</v>
      </c>
      <c r="J949" s="664">
        <v>-1</v>
      </c>
      <c r="K949" s="726">
        <v>-1</v>
      </c>
      <c r="L949" s="473">
        <v>-1</v>
      </c>
      <c r="M949" s="657" t="str">
        <f t="shared" si="145"/>
        <v/>
      </c>
      <c r="N949" s="726">
        <v>-1</v>
      </c>
      <c r="O949" s="473">
        <v>-1</v>
      </c>
      <c r="P949" s="657" t="str">
        <f t="shared" si="146"/>
        <v/>
      </c>
      <c r="Q949" s="726">
        <v>-1</v>
      </c>
      <c r="R949" s="473">
        <v>-1</v>
      </c>
      <c r="S949" s="657" t="str">
        <f t="shared" si="147"/>
        <v/>
      </c>
      <c r="T949" s="726">
        <v>-1</v>
      </c>
      <c r="U949" s="473">
        <v>-1</v>
      </c>
      <c r="V949" s="657" t="str">
        <f t="shared" si="148"/>
        <v/>
      </c>
    </row>
    <row r="950" spans="1:28" ht="15.75" customHeight="1" thickBot="1">
      <c r="A950" s="136" t="str">
        <f>F943&amp;"m06"</f>
        <v>RAIm06</v>
      </c>
      <c r="B950" s="146" t="str">
        <f>IF($F$1="de",headings!$C$11,IF($F$1="fr",headings!$B$11,headings!$A$11))</f>
        <v>June</v>
      </c>
      <c r="C950" s="651">
        <v>-1</v>
      </c>
      <c r="D950" s="655">
        <v>-1</v>
      </c>
      <c r="E950" s="658" t="str">
        <f t="shared" si="143"/>
        <v/>
      </c>
      <c r="F950" s="651">
        <v>-1</v>
      </c>
      <c r="G950" s="655">
        <v>-1</v>
      </c>
      <c r="H950" s="658" t="str">
        <f t="shared" si="144"/>
        <v/>
      </c>
      <c r="I950" s="654">
        <v>-1</v>
      </c>
      <c r="J950" s="665">
        <v>-1</v>
      </c>
      <c r="K950" s="651">
        <v>-1</v>
      </c>
      <c r="L950" s="655">
        <v>-1</v>
      </c>
      <c r="M950" s="658" t="str">
        <f t="shared" si="145"/>
        <v/>
      </c>
      <c r="N950" s="651">
        <v>-1</v>
      </c>
      <c r="O950" s="655">
        <v>-1</v>
      </c>
      <c r="P950" s="658" t="str">
        <f t="shared" si="146"/>
        <v/>
      </c>
      <c r="Q950" s="651">
        <v>-1</v>
      </c>
      <c r="R950" s="655">
        <v>-1</v>
      </c>
      <c r="S950" s="658" t="str">
        <f t="shared" si="147"/>
        <v/>
      </c>
      <c r="T950" s="651">
        <v>-1</v>
      </c>
      <c r="U950" s="655">
        <v>-1</v>
      </c>
      <c r="V950" s="658" t="str">
        <f t="shared" si="148"/>
        <v/>
      </c>
    </row>
    <row r="951" spans="1:28" ht="15.75" customHeight="1" thickTop="1">
      <c r="A951" s="136" t="str">
        <f>F943&amp;"m07"</f>
        <v>RAIm07</v>
      </c>
      <c r="B951" s="146" t="str">
        <f>IF($F$1="de",headings!$C$12,IF($F$1="fr",headings!$B$12,headings!$A$12))</f>
        <v>July</v>
      </c>
      <c r="C951" s="725">
        <v>-1</v>
      </c>
      <c r="D951" s="473">
        <v>-1</v>
      </c>
      <c r="E951" s="657" t="str">
        <f t="shared" si="143"/>
        <v/>
      </c>
      <c r="F951" s="725">
        <v>-1</v>
      </c>
      <c r="G951" s="473">
        <v>-1</v>
      </c>
      <c r="H951" s="657" t="str">
        <f t="shared" si="144"/>
        <v/>
      </c>
      <c r="I951" s="653">
        <v>-1</v>
      </c>
      <c r="J951" s="664">
        <v>-1</v>
      </c>
      <c r="K951" s="725">
        <v>-1</v>
      </c>
      <c r="L951" s="473">
        <v>-1</v>
      </c>
      <c r="M951" s="657" t="str">
        <f t="shared" si="145"/>
        <v/>
      </c>
      <c r="N951" s="725">
        <v>-1</v>
      </c>
      <c r="O951" s="473">
        <v>-1</v>
      </c>
      <c r="P951" s="657" t="str">
        <f t="shared" si="146"/>
        <v/>
      </c>
      <c r="Q951" s="725">
        <v>-1</v>
      </c>
      <c r="R951" s="473">
        <v>-1</v>
      </c>
      <c r="S951" s="657" t="str">
        <f t="shared" si="147"/>
        <v/>
      </c>
      <c r="T951" s="725">
        <v>-1</v>
      </c>
      <c r="U951" s="473">
        <v>-1</v>
      </c>
      <c r="V951" s="657" t="str">
        <f t="shared" si="148"/>
        <v/>
      </c>
    </row>
    <row r="952" spans="1:28" ht="15.75" customHeight="1">
      <c r="A952" s="136" t="str">
        <f>F943&amp;"m08"</f>
        <v>RAIm08</v>
      </c>
      <c r="B952" s="146" t="str">
        <f>IF($F$1="de",headings!$C$13,IF($F$1="fr",headings!$B$13,headings!$A$13))</f>
        <v>August</v>
      </c>
      <c r="C952" s="726">
        <v>-1</v>
      </c>
      <c r="D952" s="473">
        <v>-1</v>
      </c>
      <c r="E952" s="657" t="str">
        <f t="shared" si="143"/>
        <v/>
      </c>
      <c r="F952" s="726">
        <v>-1</v>
      </c>
      <c r="G952" s="473">
        <v>-1</v>
      </c>
      <c r="H952" s="657" t="str">
        <f t="shared" si="144"/>
        <v/>
      </c>
      <c r="I952" s="653">
        <v>-1</v>
      </c>
      <c r="J952" s="664">
        <v>-1</v>
      </c>
      <c r="K952" s="726">
        <v>-1</v>
      </c>
      <c r="L952" s="473">
        <v>-1</v>
      </c>
      <c r="M952" s="657" t="str">
        <f t="shared" si="145"/>
        <v/>
      </c>
      <c r="N952" s="726">
        <v>-1</v>
      </c>
      <c r="O952" s="473">
        <v>-1</v>
      </c>
      <c r="P952" s="657" t="str">
        <f t="shared" si="146"/>
        <v/>
      </c>
      <c r="Q952" s="726">
        <v>-1</v>
      </c>
      <c r="R952" s="473">
        <v>-1</v>
      </c>
      <c r="S952" s="657" t="str">
        <f t="shared" si="147"/>
        <v/>
      </c>
      <c r="T952" s="726">
        <v>-1</v>
      </c>
      <c r="U952" s="473">
        <v>-1</v>
      </c>
      <c r="V952" s="657" t="str">
        <f t="shared" si="148"/>
        <v/>
      </c>
    </row>
    <row r="953" spans="1:28" ht="15.75" customHeight="1" thickBot="1">
      <c r="A953" s="136" t="str">
        <f>F943&amp;"m09"</f>
        <v>RAIm09</v>
      </c>
      <c r="B953" s="146" t="str">
        <f>IF($F$1="de",headings!$C$14,IF($F$1="fr",headings!$B$14,headings!$A$14))</f>
        <v>September</v>
      </c>
      <c r="C953" s="651">
        <v>-1</v>
      </c>
      <c r="D953" s="655">
        <v>-1</v>
      </c>
      <c r="E953" s="658" t="str">
        <f t="shared" si="143"/>
        <v/>
      </c>
      <c r="F953" s="651">
        <v>-1</v>
      </c>
      <c r="G953" s="655">
        <v>-1</v>
      </c>
      <c r="H953" s="658" t="str">
        <f t="shared" si="144"/>
        <v/>
      </c>
      <c r="I953" s="654">
        <v>-1</v>
      </c>
      <c r="J953" s="665">
        <v>-1</v>
      </c>
      <c r="K953" s="651">
        <v>-1</v>
      </c>
      <c r="L953" s="655">
        <v>-1</v>
      </c>
      <c r="M953" s="658" t="str">
        <f t="shared" si="145"/>
        <v/>
      </c>
      <c r="N953" s="651">
        <v>-1</v>
      </c>
      <c r="O953" s="655">
        <v>-1</v>
      </c>
      <c r="P953" s="658" t="str">
        <f t="shared" si="146"/>
        <v/>
      </c>
      <c r="Q953" s="651">
        <v>-1</v>
      </c>
      <c r="R953" s="655">
        <v>-1</v>
      </c>
      <c r="S953" s="658" t="str">
        <f t="shared" si="147"/>
        <v/>
      </c>
      <c r="T953" s="651">
        <v>-1</v>
      </c>
      <c r="U953" s="655">
        <v>-1</v>
      </c>
      <c r="V953" s="658" t="str">
        <f t="shared" si="148"/>
        <v/>
      </c>
    </row>
    <row r="954" spans="1:28" ht="15.75" customHeight="1" thickTop="1">
      <c r="A954" s="136" t="str">
        <f>F943&amp;"m10"</f>
        <v>RAIm10</v>
      </c>
      <c r="B954" s="146" t="str">
        <f>IF($F$1="de",headings!$C$15,IF($F$1="fr",headings!$B$15,headings!$A$15))</f>
        <v>October</v>
      </c>
      <c r="C954" s="653">
        <v>-1</v>
      </c>
      <c r="D954" s="473">
        <v>-1</v>
      </c>
      <c r="E954" s="657" t="str">
        <f>IF(C954&lt;0.001,"",IF(D954=-1,"",D954/C954*100-100))</f>
        <v/>
      </c>
      <c r="F954" s="472">
        <v>-1</v>
      </c>
      <c r="G954" s="473">
        <v>-1</v>
      </c>
      <c r="H954" s="657" t="str">
        <f>IF(F954&lt;0.001,"",IF(G954=-1,"",G954/F954*100-100))</f>
        <v/>
      </c>
      <c r="I954" s="653">
        <v>-1</v>
      </c>
      <c r="J954" s="664">
        <v>-1</v>
      </c>
      <c r="K954" s="653">
        <v>-1</v>
      </c>
      <c r="L954" s="473">
        <v>-1</v>
      </c>
      <c r="M954" s="657" t="str">
        <f>IF(K954&lt;0.001,"",IF(L954=-1,"",L954/K954*100-100))</f>
        <v/>
      </c>
      <c r="N954" s="472">
        <v>-1</v>
      </c>
      <c r="O954" s="473">
        <v>-1</v>
      </c>
      <c r="P954" s="657" t="str">
        <f>IF(N954&lt;0.001,"",IF(O954=-1,"",O954/N954*100-100))</f>
        <v/>
      </c>
      <c r="Q954" s="653">
        <v>-1</v>
      </c>
      <c r="R954" s="473">
        <v>-1</v>
      </c>
      <c r="S954" s="657" t="str">
        <f>IF(Q954&lt;0.001,"",IF(R954=-1,"",R954/Q954*100-100))</f>
        <v/>
      </c>
      <c r="T954" s="472">
        <v>-1</v>
      </c>
      <c r="U954" s="473">
        <v>-1</v>
      </c>
      <c r="V954" s="657" t="str">
        <f>IF(T954&lt;0.001,"",IF(U954=-1,"",U954/T954*100-100))</f>
        <v/>
      </c>
      <c r="X954" s="137"/>
    </row>
    <row r="955" spans="1:28" ht="15.75" customHeight="1">
      <c r="A955" s="136" t="str">
        <f>F943&amp;"m11"</f>
        <v>RAIm11</v>
      </c>
      <c r="B955" s="146" t="str">
        <f>IF($F$1="de",headings!$C$16,IF($F$1="fr",headings!$B$16,headings!$A$16))</f>
        <v>November</v>
      </c>
      <c r="C955" s="653">
        <v>-1</v>
      </c>
      <c r="D955" s="473">
        <v>-1</v>
      </c>
      <c r="E955" s="657" t="str">
        <f>IF(C955&lt;0.001,"",IF(D955=-1,"",D955/C955*100-100))</f>
        <v/>
      </c>
      <c r="F955" s="472">
        <v>-1</v>
      </c>
      <c r="G955" s="473">
        <v>-1</v>
      </c>
      <c r="H955" s="657" t="str">
        <f>IF(F955&lt;0.001,"",IF(G955=-1,"",G955/F955*100-100))</f>
        <v/>
      </c>
      <c r="I955" s="653">
        <v>-1</v>
      </c>
      <c r="J955" s="664">
        <v>-1</v>
      </c>
      <c r="K955" s="653">
        <v>-1</v>
      </c>
      <c r="L955" s="473">
        <v>-1</v>
      </c>
      <c r="M955" s="657" t="str">
        <f>IF(K955&lt;0.001,"",IF(L955=-1,"",L955/K955*100-100))</f>
        <v/>
      </c>
      <c r="N955" s="472">
        <v>-1</v>
      </c>
      <c r="O955" s="473">
        <v>-1</v>
      </c>
      <c r="P955" s="657" t="str">
        <f>IF(N955&lt;0.001,"",IF(O955=-1,"",O955/N955*100-100))</f>
        <v/>
      </c>
      <c r="Q955" s="653">
        <v>-1</v>
      </c>
      <c r="R955" s="473">
        <v>-1</v>
      </c>
      <c r="S955" s="657" t="str">
        <f>IF(Q955&lt;0.001,"",IF(R955=-1,"",R955/Q955*100-100))</f>
        <v/>
      </c>
      <c r="T955" s="472">
        <v>-1</v>
      </c>
      <c r="U955" s="473">
        <v>-1</v>
      </c>
      <c r="V955" s="657" t="str">
        <f>IF(T955&lt;0.001,"",IF(U955=-1,"",U955/T955*100-100))</f>
        <v/>
      </c>
      <c r="X955" s="137"/>
    </row>
    <row r="956" spans="1:28" ht="15.75" customHeight="1" thickBot="1">
      <c r="A956" s="136" t="str">
        <f>F943&amp;"m12"</f>
        <v>RAIm12</v>
      </c>
      <c r="B956" s="146" t="str">
        <f>IF($F$1="de",headings!$C$17,IF($F$1="fr",headings!$B$17,headings!$A$17))</f>
        <v>December</v>
      </c>
      <c r="C956" s="654">
        <v>-1</v>
      </c>
      <c r="D956" s="655">
        <v>-1</v>
      </c>
      <c r="E956" s="658" t="str">
        <f>IF(C956&lt;0.001,"",IF(D956=-1,"",D956/C956*100-100))</f>
        <v/>
      </c>
      <c r="F956" s="652">
        <v>-1</v>
      </c>
      <c r="G956" s="655">
        <v>-1</v>
      </c>
      <c r="H956" s="658" t="str">
        <f>IF(F956&lt;0.001,"",IF(G956=-1,"",G956/F956*100-100))</f>
        <v/>
      </c>
      <c r="I956" s="654">
        <v>-1</v>
      </c>
      <c r="J956" s="665">
        <v>-1</v>
      </c>
      <c r="K956" s="654">
        <v>-1</v>
      </c>
      <c r="L956" s="655">
        <v>-1</v>
      </c>
      <c r="M956" s="658" t="str">
        <f>IF(K956&lt;0.001,"",IF(L956=-1,"",L956/K956*100-100))</f>
        <v/>
      </c>
      <c r="N956" s="652">
        <v>-1</v>
      </c>
      <c r="O956" s="655">
        <v>-1</v>
      </c>
      <c r="P956" s="658" t="str">
        <f>IF(N956&lt;0.001,"",IF(O956=-1,"",O956/N956*100-100))</f>
        <v/>
      </c>
      <c r="Q956" s="654">
        <v>-1</v>
      </c>
      <c r="R956" s="655">
        <v>-1</v>
      </c>
      <c r="S956" s="658" t="str">
        <f>IF(Q956&lt;0.001,"",IF(R956=-1,"",R956/Q956*100-100))</f>
        <v/>
      </c>
      <c r="T956" s="652">
        <v>-1</v>
      </c>
      <c r="U956" s="655">
        <v>-1</v>
      </c>
      <c r="V956" s="658" t="str">
        <f>IF(T956&lt;0.001,"",IF(U956=-1,"",U956/T956*100-100))</f>
        <v/>
      </c>
      <c r="X956" s="137"/>
    </row>
    <row r="957" spans="1:28" ht="14.4" thickTop="1" thickBot="1">
      <c r="B957" s="146"/>
      <c r="C957" s="146"/>
      <c r="D957" s="146"/>
      <c r="E957" s="146"/>
      <c r="F957" s="146"/>
      <c r="G957" s="146"/>
      <c r="H957" s="146"/>
      <c r="I957" s="146"/>
      <c r="J957" s="146"/>
      <c r="K957" s="146"/>
      <c r="L957" s="146"/>
      <c r="M957" s="146"/>
      <c r="N957" s="146"/>
      <c r="O957" s="146"/>
      <c r="P957" s="146"/>
      <c r="Q957" s="146"/>
      <c r="R957" s="146"/>
      <c r="S957" s="146"/>
      <c r="T957" s="146"/>
      <c r="U957" s="146"/>
      <c r="V957" s="146"/>
      <c r="X957" s="137"/>
    </row>
    <row r="958" spans="1:28" s="137" customFormat="1" ht="15.75" customHeight="1" thickTop="1">
      <c r="A958" s="137" t="str">
        <f>F943&amp;"q1"</f>
        <v>RAIq1</v>
      </c>
      <c r="B958" s="146" t="str">
        <f>IF($F$1="de",headings!$C$31,IF($F$1="fr",headings!$B$31,headings!$A$31))</f>
        <v>Quarter 1</v>
      </c>
      <c r="C958" s="541" t="str">
        <f>IF(C947=-1,"-1",C945+C946+C947)</f>
        <v>-1</v>
      </c>
      <c r="D958" s="320" t="str">
        <f>IF(D947=-1,"-1",D945+D946+D947)</f>
        <v>-1</v>
      </c>
      <c r="E958" s="666" t="str">
        <f>IF(C947+C948+C949&lt;=0,"",IF(D947=-1,"",D958/C958*100-100))</f>
        <v/>
      </c>
      <c r="F958" s="541" t="str">
        <f>IF(F947=-1,"-1",F945+F946+F947)</f>
        <v>-1</v>
      </c>
      <c r="G958" s="334" t="str">
        <f>IF(G947=-1,"-1",G945+G946+G947)</f>
        <v>-1</v>
      </c>
      <c r="H958" s="666" t="str">
        <f>IF(F947+F948+F949&lt;=0,"",IF(G947=-1,"",G958/F958*100-100))</f>
        <v/>
      </c>
      <c r="I958" s="320" t="str">
        <f>IF(I947=-1,"-1",I945+I946+I947)</f>
        <v>-1</v>
      </c>
      <c r="J958" s="321" t="str">
        <f>IF(J947=-1,"-1",J945+J946+J947)</f>
        <v>-1</v>
      </c>
      <c r="K958" s="541" t="str">
        <f>IF(K947=-1,"-1",K945+K946+K947)</f>
        <v>-1</v>
      </c>
      <c r="L958" s="320" t="str">
        <f>IF(L947=-1,"-1",L945+L946+L947)</f>
        <v>-1</v>
      </c>
      <c r="M958" s="666" t="str">
        <f>IF(K947+K948+K949&lt;=0,"",IF(L947=-1,"",L958/K958*100-100))</f>
        <v/>
      </c>
      <c r="N958" s="541" t="str">
        <f>IF(N947=-1,"-1",N945+N946+N947)</f>
        <v>-1</v>
      </c>
      <c r="O958" s="334" t="str">
        <f>IF(O947=-1,"-1",O945+O946+O947)</f>
        <v>-1</v>
      </c>
      <c r="P958" s="666" t="str">
        <f>IF(N947+N948+N949&lt;=0,"",IF(O947=-1,"",O958/N958*100-100))</f>
        <v/>
      </c>
      <c r="Q958" s="541" t="str">
        <f>IF(Q947=-1,"-1",Q945+Q946+Q947)</f>
        <v>-1</v>
      </c>
      <c r="R958" s="320" t="str">
        <f>IF(R947=-1,"-1",R945+R946+R947)</f>
        <v>-1</v>
      </c>
      <c r="S958" s="666" t="str">
        <f>IF(Q947+Q948+Q949&lt;=0,"",IF(R947=-1,"",R958/Q958*100-100))</f>
        <v/>
      </c>
      <c r="T958" s="541" t="str">
        <f>IF(T947=-1,"-1",T945+T946+T947)</f>
        <v>-1</v>
      </c>
      <c r="U958" s="334" t="str">
        <f>IF(U947=-1,"-1",U945+U946+U947)</f>
        <v>-1</v>
      </c>
      <c r="V958" s="666" t="str">
        <f>IF(T947+T948+T949&lt;=0,"",IF(U947=-1,"",U958/T958*100-100))</f>
        <v/>
      </c>
      <c r="X958" s="136"/>
      <c r="AA958" s="244"/>
      <c r="AB958" s="244"/>
    </row>
    <row r="959" spans="1:28" s="137" customFormat="1" ht="15.75" customHeight="1">
      <c r="A959" s="137" t="str">
        <f>F943&amp;"q2"</f>
        <v>RAIq2</v>
      </c>
      <c r="B959" s="146" t="str">
        <f>IF($F$1="de",headings!$C$32,IF($F$1="fr",headings!$B$32,headings!$A$32))</f>
        <v>Quarter 2</v>
      </c>
      <c r="C959" s="542" t="str">
        <f>IF(C950=-1,"-1",C948+C949+C950)</f>
        <v>-1</v>
      </c>
      <c r="D959" s="323" t="str">
        <f>IF(D950=-1,"-1",D948+D949+D950)</f>
        <v>-1</v>
      </c>
      <c r="E959" s="667" t="str">
        <f>IF(C948+C949+C950&lt;=0,"",IF(D950=-1,"",D959/C959*100-100))</f>
        <v/>
      </c>
      <c r="F959" s="542" t="str">
        <f>IF(F950=-1,"-1",F948+F949+F950)</f>
        <v>-1</v>
      </c>
      <c r="G959" s="335" t="str">
        <f>IF(G950=-1,"-1",G948+G949+G950)</f>
        <v>-1</v>
      </c>
      <c r="H959" s="667" t="str">
        <f>IF(F948+F949+F950&lt;=0,"",IF(G950=-1,"",G959/F959*100-100))</f>
        <v/>
      </c>
      <c r="I959" s="323" t="str">
        <f>IF(I950=-1,"-1",I948+I949+I950)</f>
        <v>-1</v>
      </c>
      <c r="J959" s="324" t="str">
        <f>IF(J950=-1,"-1",J948+J949+J950)</f>
        <v>-1</v>
      </c>
      <c r="K959" s="542" t="str">
        <f>IF(K950=-1,"-1",K948+K949+K950)</f>
        <v>-1</v>
      </c>
      <c r="L959" s="323" t="str">
        <f>IF(L950=-1,"-1",L948+L949+L950)</f>
        <v>-1</v>
      </c>
      <c r="M959" s="667" t="str">
        <f>IF(K948+K949+K950&lt;=0,"",IF(L950=-1,"",L959/K959*100-100))</f>
        <v/>
      </c>
      <c r="N959" s="542" t="str">
        <f>IF(N950=-1,"-1",N948+N949+N950)</f>
        <v>-1</v>
      </c>
      <c r="O959" s="335" t="str">
        <f>IF(O950=-1,"-1",O948+O949+O950)</f>
        <v>-1</v>
      </c>
      <c r="P959" s="667" t="str">
        <f>IF(N948+N949+N950&lt;=0,"",IF(O950=-1,"",O959/N959*100-100))</f>
        <v/>
      </c>
      <c r="Q959" s="542" t="str">
        <f>IF(Q950=-1,"-1",Q948+Q949+Q950)</f>
        <v>-1</v>
      </c>
      <c r="R959" s="323" t="str">
        <f>IF(R950=-1,"-1",R948+R949+R950)</f>
        <v>-1</v>
      </c>
      <c r="S959" s="667" t="str">
        <f>IF(Q948+Q949+Q950&lt;=0,"",IF(R950=-1,"",R959/Q959*100-100))</f>
        <v/>
      </c>
      <c r="T959" s="542" t="str">
        <f>IF(T950=-1,"-1",T948+T949+T950)</f>
        <v>-1</v>
      </c>
      <c r="U959" s="335" t="str">
        <f>IF(U950=-1,"-1",U948+U949+U950)</f>
        <v>-1</v>
      </c>
      <c r="V959" s="667" t="str">
        <f>IF(T948+T949+T950&lt;=0,"",IF(U950=-1,"",U959/T959*100-100))</f>
        <v/>
      </c>
      <c r="X959" s="138"/>
      <c r="AA959" s="244"/>
      <c r="AB959" s="244"/>
    </row>
    <row r="960" spans="1:28" s="137" customFormat="1" ht="15.75" customHeight="1">
      <c r="A960" s="137" t="str">
        <f>F943&amp;"q3"</f>
        <v>RAIq3</v>
      </c>
      <c r="B960" s="146" t="str">
        <f>IF($F$1="de",headings!$C$33,IF($F$1="fr",headings!$B$33,headings!$A$33))</f>
        <v>Quarter 3</v>
      </c>
      <c r="C960" s="542" t="str">
        <f>IF(C953=-1,"-1",C951+C952+C953)</f>
        <v>-1</v>
      </c>
      <c r="D960" s="323" t="str">
        <f>IF(D953=-1,"-1",D951+D952+D953)</f>
        <v>-1</v>
      </c>
      <c r="E960" s="667" t="str">
        <f>IF(C951+C952+C953&lt;=0,"",IF(D953=-1,"",D960/C960*100-100))</f>
        <v/>
      </c>
      <c r="F960" s="542" t="str">
        <f>IF(F953=-1,"-1",F951+F952+F953)</f>
        <v>-1</v>
      </c>
      <c r="G960" s="323" t="str">
        <f>IF(G953=-1,"-1",G951+G952+G953)</f>
        <v>-1</v>
      </c>
      <c r="H960" s="667" t="str">
        <f>IF(F951+F952+F953&lt;=0,"",IF(G953=-1,"",G960/F960*100-100))</f>
        <v/>
      </c>
      <c r="I960" s="323" t="str">
        <f>IF(I953=-1,"-1",I951+I952+I953)</f>
        <v>-1</v>
      </c>
      <c r="J960" s="324" t="str">
        <f>IF(J953=-1,"-1",J951+J952+J953)</f>
        <v>-1</v>
      </c>
      <c r="K960" s="542" t="str">
        <f>IF(K953=-1,"-1",K951+K952+K953)</f>
        <v>-1</v>
      </c>
      <c r="L960" s="323" t="str">
        <f>IF(L953=-1,"-1",L951+L952+L953)</f>
        <v>-1</v>
      </c>
      <c r="M960" s="667" t="str">
        <f>IF(K951+K952+K953&lt;=0,"",IF(L953=-1,"",L960/K960*100-100))</f>
        <v/>
      </c>
      <c r="N960" s="542" t="str">
        <f>IF(N953=-1,"-1",N951+N952+N953)</f>
        <v>-1</v>
      </c>
      <c r="O960" s="323" t="str">
        <f>IF(O953=-1,"-1",O951+O952+O953)</f>
        <v>-1</v>
      </c>
      <c r="P960" s="667" t="str">
        <f>IF(N951+N952+N953&lt;=0,"",IF(O953=-1,"",O960/N960*100-100))</f>
        <v/>
      </c>
      <c r="Q960" s="542" t="str">
        <f>IF(Q953=-1,"-1",Q951+Q952+Q953)</f>
        <v>-1</v>
      </c>
      <c r="R960" s="323" t="str">
        <f>IF(R953=-1,"-1",R951+R952+R953)</f>
        <v>-1</v>
      </c>
      <c r="S960" s="667" t="str">
        <f>IF(Q951+Q952+Q953&lt;=0,"",IF(R953=-1,"",R960/Q960*100-100))</f>
        <v/>
      </c>
      <c r="T960" s="542" t="str">
        <f>IF(T953=-1,"-1",T951+T952+T953)</f>
        <v>-1</v>
      </c>
      <c r="U960" s="323" t="str">
        <f>IF(U953=-1,"-1",U951+U952+U953)</f>
        <v>-1</v>
      </c>
      <c r="V960" s="667" t="str">
        <f>IF(T951+T952+T953&lt;=0,"",IF(U953=-1,"",U960/T960*100-100))</f>
        <v/>
      </c>
      <c r="X960" s="136"/>
      <c r="AA960" s="244"/>
      <c r="AB960" s="244"/>
    </row>
    <row r="961" spans="1:28" s="137" customFormat="1" ht="15.75" customHeight="1" thickBot="1">
      <c r="A961" s="137" t="str">
        <f>F943&amp;"q4"</f>
        <v>RAIq4</v>
      </c>
      <c r="B961" s="146" t="str">
        <f>IF($F$1="de",headings!$C$34,IF($F$1="fr",headings!$B$34,headings!$A$34))</f>
        <v>Quarter 4</v>
      </c>
      <c r="C961" s="539" t="str">
        <f>IF(C956=-1,"-1",C954+C955+C956)</f>
        <v>-1</v>
      </c>
      <c r="D961" s="326" t="str">
        <f>IF(D956=-1,"-1",D954+D955+D956)</f>
        <v>-1</v>
      </c>
      <c r="E961" s="668" t="str">
        <f>IF(C954+C955+C956&lt;=0,"",IF(D956=-1,"",D961/C961*100-100))</f>
        <v/>
      </c>
      <c r="F961" s="539" t="str">
        <f>IF(F956=-1,"-1",F954+F955+F956)</f>
        <v>-1</v>
      </c>
      <c r="G961" s="326" t="str">
        <f>IF(G956=-1,"-1",G954+G955+G956)</f>
        <v>-1</v>
      </c>
      <c r="H961" s="668" t="str">
        <f>IF(F954+F955+F956&lt;=0,"",IF(G956=-1,"",G961/F961*100-100))</f>
        <v/>
      </c>
      <c r="I961" s="326" t="str">
        <f>IF(I956=-1,"-1",I954+I955+I956)</f>
        <v>-1</v>
      </c>
      <c r="J961" s="327" t="str">
        <f>IF(J956=-1,"-1",J954+J955+J956)</f>
        <v>-1</v>
      </c>
      <c r="K961" s="539" t="str">
        <f>IF(K956=-1,"-1",K954+K955+K956)</f>
        <v>-1</v>
      </c>
      <c r="L961" s="326" t="str">
        <f>IF(L956=-1,"-1",L954+L955+L956)</f>
        <v>-1</v>
      </c>
      <c r="M961" s="668" t="str">
        <f>IF(K954+K955+K956&lt;=0,"",IF(L956=-1,"",L961/K961*100-100))</f>
        <v/>
      </c>
      <c r="N961" s="539" t="str">
        <f>IF(N956=-1,"-1",N954+N955+N956)</f>
        <v>-1</v>
      </c>
      <c r="O961" s="326" t="str">
        <f>IF(O956=-1,"-1",O954+O955+O956)</f>
        <v>-1</v>
      </c>
      <c r="P961" s="668" t="str">
        <f>IF(N954+N955+N956&lt;=0,"",IF(O956=-1,"",O961/N961*100-100))</f>
        <v/>
      </c>
      <c r="Q961" s="539" t="str">
        <f>IF(Q956=-1,"-1",Q954+Q955+Q956)</f>
        <v>-1</v>
      </c>
      <c r="R961" s="326" t="str">
        <f>IF(R956=-1,"-1",R954+R955+R956)</f>
        <v>-1</v>
      </c>
      <c r="S961" s="668" t="str">
        <f>IF(Q954+Q955+Q956&lt;=0,"",IF(R956=-1,"",R961/Q961*100-100))</f>
        <v/>
      </c>
      <c r="T961" s="539" t="str">
        <f>IF(T956=-1,"-1",T954+T955+T956)</f>
        <v>-1</v>
      </c>
      <c r="U961" s="326" t="str">
        <f>IF(U956=-1,"-1",U954+U955+U956)</f>
        <v>-1</v>
      </c>
      <c r="V961" s="668" t="str">
        <f>IF(T954+T955+T956&lt;=0,"",IF(U956=-1,"",U961/T961*100-100))</f>
        <v/>
      </c>
      <c r="X961" s="136"/>
      <c r="AA961" s="244"/>
      <c r="AB961" s="244"/>
    </row>
    <row r="962" spans="1:28" ht="14.4" thickTop="1" thickBot="1">
      <c r="B962" s="146"/>
      <c r="C962" s="146"/>
      <c r="D962" s="146"/>
      <c r="E962" s="146"/>
      <c r="F962" s="146"/>
      <c r="G962" s="146"/>
      <c r="H962" s="146"/>
      <c r="I962" s="146"/>
      <c r="J962" s="146"/>
      <c r="K962" s="146"/>
      <c r="L962" s="146"/>
      <c r="M962" s="146"/>
      <c r="N962" s="146"/>
      <c r="O962" s="146"/>
      <c r="P962" s="146"/>
      <c r="Q962" s="146"/>
      <c r="R962" s="146"/>
      <c r="S962" s="146"/>
      <c r="T962" s="146"/>
      <c r="U962" s="146"/>
      <c r="V962" s="146"/>
    </row>
    <row r="963" spans="1:28" s="138" customFormat="1" ht="15.75" customHeight="1" thickTop="1" thickBot="1">
      <c r="A963" s="138" t="str">
        <f>F943&amp;"y"</f>
        <v>RAIy</v>
      </c>
      <c r="B963" s="152" t="str">
        <f>IF($F$1="de",headings!$C$35,IF($F$1="fr",headings!$B$35,headings!$A$35))</f>
        <v>Full year</v>
      </c>
      <c r="C963" s="328" t="str">
        <f>IF(C956=-1,"-1",SUM(C958:C961))</f>
        <v>-1</v>
      </c>
      <c r="D963" s="414" t="str">
        <f>IF(D956=-1,"-1",SUM(D958:D961))</f>
        <v>-1</v>
      </c>
      <c r="E963" s="659" t="str">
        <f>IF(SUM(C945:C956)&lt;=0,"",IF(D956=-1,"",D963/C963*100-100))</f>
        <v/>
      </c>
      <c r="F963" s="328" t="str">
        <f>IF(F956=-1,"-1",SUM(F958:F961))</f>
        <v>-1</v>
      </c>
      <c r="G963" s="414" t="str">
        <f>IF(G956=-1,"-1",SUM(G958:G961))</f>
        <v>-1</v>
      </c>
      <c r="H963" s="659" t="str">
        <f>IF(SUM(F945:F956)&lt;=0,"",IF(G956=-1,"",G963/F963*100-100))</f>
        <v/>
      </c>
      <c r="I963" s="329" t="str">
        <f>IF(I956=-1,"-1",SUM(I958:I961))</f>
        <v>-1</v>
      </c>
      <c r="J963" s="330" t="str">
        <f>IF(J956=-1,"-1",SUM(J958:J961))</f>
        <v>-1</v>
      </c>
      <c r="K963" s="328" t="str">
        <f>IF(K956=-1,"-1",SUM(K958:K961))</f>
        <v>-1</v>
      </c>
      <c r="L963" s="414" t="str">
        <f>IF(L956=-1,"-1",SUM(L958:L961))</f>
        <v>-1</v>
      </c>
      <c r="M963" s="659" t="str">
        <f>IF(SUM(K945:K956)&lt;=0,"",IF(L956=-1,"",L963/K963*100-100))</f>
        <v/>
      </c>
      <c r="N963" s="328" t="str">
        <f>IF(N956=-1,"-1",SUM(N958:N961))</f>
        <v>-1</v>
      </c>
      <c r="O963" s="414" t="str">
        <f>IF(O956=-1,"-1",SUM(O958:O961))</f>
        <v>-1</v>
      </c>
      <c r="P963" s="659" t="str">
        <f>IF(SUM(N945:N956)&lt;=0,"",IF(O956=-1,"",O963/N963*100-100))</f>
        <v/>
      </c>
      <c r="Q963" s="328" t="str">
        <f>IF(Q956=-1,"-1",SUM(Q958:Q961))</f>
        <v>-1</v>
      </c>
      <c r="R963" s="414" t="str">
        <f>IF(R956=-1,"-1",SUM(R958:R961))</f>
        <v>-1</v>
      </c>
      <c r="S963" s="659" t="str">
        <f>IF(SUM(Q945:Q956)&lt;=0,"",IF(R956=-1,"",R963/Q963*100-100))</f>
        <v/>
      </c>
      <c r="T963" s="328" t="str">
        <f>IF(T956=-1,"-1",SUM(T958:T961))</f>
        <v>-1</v>
      </c>
      <c r="U963" s="414" t="str">
        <f>IF(U956=-1,"-1",SUM(U958:U961))</f>
        <v>-1</v>
      </c>
      <c r="V963" s="659" t="str">
        <f>IF(SUM(T945:T956)&lt;=0,"",IF(U956=-1,"",U963/T963*100-100))</f>
        <v/>
      </c>
      <c r="X963" s="136"/>
    </row>
    <row r="964" spans="1:28" ht="13.8" thickTop="1">
      <c r="B964" s="147"/>
      <c r="C964" s="180"/>
      <c r="D964" s="180"/>
      <c r="E964" s="180"/>
      <c r="F964" s="180"/>
      <c r="G964" s="180"/>
      <c r="H964" s="180"/>
      <c r="I964" s="180"/>
      <c r="J964" s="180"/>
      <c r="K964" s="180"/>
      <c r="L964" s="180"/>
      <c r="M964" s="180"/>
      <c r="N964" s="180"/>
      <c r="O964" s="180"/>
      <c r="P964" s="180"/>
      <c r="Q964" s="180"/>
      <c r="R964" s="180"/>
      <c r="S964" s="180"/>
      <c r="T964" s="180"/>
      <c r="U964" s="149"/>
      <c r="V964" s="149"/>
    </row>
    <row r="965" spans="1:28">
      <c r="B965" s="147"/>
      <c r="C965" s="180"/>
      <c r="D965" s="180"/>
      <c r="E965" s="180"/>
      <c r="F965" s="180"/>
      <c r="G965" s="180"/>
      <c r="H965" s="180"/>
      <c r="I965" s="180"/>
      <c r="J965" s="180"/>
      <c r="K965" s="180"/>
      <c r="L965" s="180"/>
      <c r="M965" s="180"/>
      <c r="N965" s="180"/>
      <c r="O965" s="180"/>
      <c r="P965" s="180"/>
      <c r="Q965" s="180"/>
      <c r="R965" s="180"/>
      <c r="S965" s="180"/>
      <c r="T965" s="180"/>
      <c r="U965" s="149"/>
      <c r="V965" s="149"/>
    </row>
    <row r="966" spans="1:28">
      <c r="B966" s="152" t="str">
        <f>IF($F$1="de",headings!$C$37,IF($F$1="fr",headings!$B$37,headings!$A$37))</f>
        <v>Comments</v>
      </c>
      <c r="C966" s="1021"/>
      <c r="D966" s="1022"/>
      <c r="E966" s="1022"/>
      <c r="F966" s="1022"/>
      <c r="G966" s="1022"/>
      <c r="H966" s="1022"/>
      <c r="I966" s="1022"/>
      <c r="J966" s="1022"/>
      <c r="K966" s="1022"/>
      <c r="L966" s="1022"/>
      <c r="M966" s="1022"/>
      <c r="N966" s="1022"/>
      <c r="O966" s="1022"/>
      <c r="P966" s="1022"/>
      <c r="Q966" s="1022"/>
      <c r="R966" s="1022"/>
      <c r="S966" s="1022"/>
      <c r="T966" s="1023"/>
      <c r="U966" s="149"/>
      <c r="V966" s="149"/>
    </row>
    <row r="967" spans="1:28">
      <c r="B967" s="151"/>
      <c r="C967" s="1024"/>
      <c r="D967" s="1025"/>
      <c r="E967" s="1025"/>
      <c r="F967" s="1025"/>
      <c r="G967" s="1025"/>
      <c r="H967" s="1025"/>
      <c r="I967" s="1025"/>
      <c r="J967" s="1025"/>
      <c r="K967" s="1025"/>
      <c r="L967" s="1025"/>
      <c r="M967" s="1025"/>
      <c r="N967" s="1025"/>
      <c r="O967" s="1025"/>
      <c r="P967" s="1025"/>
      <c r="Q967" s="1025"/>
      <c r="R967" s="1025"/>
      <c r="S967" s="1025"/>
      <c r="T967" s="1026"/>
      <c r="U967" s="149"/>
      <c r="V967" s="149"/>
    </row>
    <row r="968" spans="1:28">
      <c r="B968" s="151"/>
      <c r="C968" s="1024"/>
      <c r="D968" s="1025"/>
      <c r="E968" s="1025"/>
      <c r="F968" s="1025"/>
      <c r="G968" s="1025"/>
      <c r="H968" s="1025"/>
      <c r="I968" s="1025"/>
      <c r="J968" s="1025"/>
      <c r="K968" s="1025"/>
      <c r="L968" s="1025"/>
      <c r="M968" s="1025"/>
      <c r="N968" s="1025"/>
      <c r="O968" s="1025"/>
      <c r="P968" s="1025"/>
      <c r="Q968" s="1025"/>
      <c r="R968" s="1025"/>
      <c r="S968" s="1025"/>
      <c r="T968" s="1026"/>
      <c r="U968" s="149"/>
      <c r="V968" s="149"/>
      <c r="X968" s="141"/>
    </row>
    <row r="969" spans="1:28">
      <c r="B969" s="151"/>
      <c r="C969" s="1027"/>
      <c r="D969" s="1028"/>
      <c r="E969" s="1028"/>
      <c r="F969" s="1028"/>
      <c r="G969" s="1028"/>
      <c r="H969" s="1028"/>
      <c r="I969" s="1028"/>
      <c r="J969" s="1028"/>
      <c r="K969" s="1028"/>
      <c r="L969" s="1028"/>
      <c r="M969" s="1028"/>
      <c r="N969" s="1028"/>
      <c r="O969" s="1028"/>
      <c r="P969" s="1028"/>
      <c r="Q969" s="1028"/>
      <c r="R969" s="1028"/>
      <c r="S969" s="1028"/>
      <c r="T969" s="1029"/>
      <c r="U969" s="149"/>
      <c r="V969" s="149"/>
      <c r="X969" s="131"/>
    </row>
    <row r="970" spans="1:28">
      <c r="B970" s="151"/>
      <c r="C970" s="180"/>
      <c r="D970" s="180"/>
      <c r="E970" s="180"/>
      <c r="F970" s="180"/>
      <c r="G970" s="180"/>
      <c r="H970" s="180"/>
      <c r="I970" s="180"/>
      <c r="J970" s="180"/>
      <c r="K970" s="180"/>
      <c r="L970" s="180"/>
      <c r="M970" s="180"/>
      <c r="N970" s="180"/>
      <c r="O970" s="180"/>
      <c r="P970" s="180"/>
      <c r="Q970" s="180"/>
      <c r="R970" s="180"/>
      <c r="S970" s="180"/>
      <c r="T970" s="180"/>
      <c r="U970" s="149"/>
      <c r="V970" s="149"/>
    </row>
    <row r="971" spans="1:28">
      <c r="A971" s="142"/>
      <c r="B971" s="143"/>
      <c r="C971" s="181"/>
      <c r="D971" s="181"/>
      <c r="E971" s="181"/>
      <c r="F971" s="181"/>
      <c r="G971" s="181"/>
      <c r="H971" s="181"/>
      <c r="I971" s="181"/>
      <c r="J971" s="181"/>
      <c r="K971" s="181"/>
      <c r="L971" s="181"/>
      <c r="M971" s="181"/>
      <c r="N971" s="181"/>
      <c r="O971" s="181"/>
      <c r="P971" s="181"/>
      <c r="Q971" s="181"/>
      <c r="R971" s="181"/>
      <c r="S971" s="181"/>
      <c r="T971" s="181"/>
      <c r="U971" s="149"/>
      <c r="V971" s="149"/>
    </row>
    <row r="972" spans="1:28" s="141" customFormat="1" ht="6.75" customHeight="1">
      <c r="B972" s="146"/>
      <c r="C972" s="154"/>
      <c r="D972" s="154"/>
      <c r="E972" s="155"/>
      <c r="F972" s="154"/>
      <c r="G972" s="154"/>
      <c r="H972" s="155"/>
      <c r="I972" s="154"/>
      <c r="J972" s="154"/>
      <c r="K972" s="155"/>
      <c r="L972" s="154"/>
      <c r="M972" s="154"/>
      <c r="N972" s="155"/>
      <c r="O972" s="154"/>
      <c r="P972" s="154"/>
      <c r="Q972" s="155"/>
      <c r="R972" s="154"/>
      <c r="S972" s="154"/>
      <c r="T972" s="155"/>
      <c r="U972" s="149"/>
      <c r="V972" s="149"/>
      <c r="W972" s="136"/>
      <c r="X972" s="136"/>
      <c r="AA972" s="239"/>
      <c r="AB972" s="239"/>
    </row>
    <row r="973" spans="1:28" s="131" customFormat="1" ht="17.399999999999999">
      <c r="B973" s="150" t="str">
        <f>IF($F$1="de",headings!$C$3,IF($F$1="fr",headings!$B$3,headings!$A$3))</f>
        <v>Railway Operator:</v>
      </c>
      <c r="C973" s="156"/>
      <c r="D973" s="156"/>
      <c r="E973" s="156"/>
      <c r="F973" s="1134" t="s">
        <v>54</v>
      </c>
      <c r="G973" s="1134"/>
      <c r="H973" s="1134"/>
      <c r="I973" s="1134"/>
      <c r="J973" s="1134"/>
      <c r="K973" s="157"/>
      <c r="L973" s="157"/>
      <c r="M973" s="157"/>
      <c r="N973" s="157"/>
      <c r="O973" s="157"/>
      <c r="P973" s="157"/>
      <c r="Q973" s="157"/>
      <c r="R973" s="157"/>
      <c r="S973" s="157"/>
      <c r="T973" s="157"/>
      <c r="U973" s="157"/>
      <c r="V973" s="157"/>
      <c r="W973" s="136"/>
      <c r="X973" s="136"/>
      <c r="AA973" s="243"/>
      <c r="AB973" s="243"/>
    </row>
    <row r="974" spans="1:28" ht="6.75" customHeight="1" thickBot="1">
      <c r="B974" s="146"/>
      <c r="C974" s="157"/>
      <c r="D974" s="157"/>
      <c r="E974" s="159"/>
      <c r="F974" s="157"/>
      <c r="G974" s="157"/>
      <c r="H974" s="157"/>
      <c r="I974" s="157"/>
      <c r="J974" s="157"/>
      <c r="K974" s="157"/>
      <c r="L974" s="157"/>
      <c r="M974" s="157"/>
      <c r="N974" s="157"/>
      <c r="O974" s="157"/>
      <c r="P974" s="157"/>
      <c r="Q974" s="157"/>
      <c r="R974" s="157"/>
      <c r="S974" s="157"/>
      <c r="T974" s="160"/>
      <c r="U974" s="149"/>
      <c r="V974" s="149"/>
    </row>
    <row r="975" spans="1:28" ht="15.75" customHeight="1" thickTop="1">
      <c r="A975" s="136" t="str">
        <f>F973&amp;"m01"</f>
        <v>RENFEm01</v>
      </c>
      <c r="B975" s="146" t="str">
        <f>IF($F$1="de",headings!$C$6,IF($F$1="fr",headings!$B$6,headings!$A$6))</f>
        <v>January</v>
      </c>
      <c r="C975" s="293">
        <v>37450</v>
      </c>
      <c r="D975" s="661">
        <v>38560</v>
      </c>
      <c r="E975" s="656">
        <f t="shared" ref="E975:E983" si="149">IF(C975&lt;0.001,"",IF(D975=-1,"",D975/C975*100-100))</f>
        <v>2.9639519359145368</v>
      </c>
      <c r="F975" s="293">
        <v>1548</v>
      </c>
      <c r="G975" s="661">
        <v>1617</v>
      </c>
      <c r="H975" s="656">
        <f t="shared" ref="H975:H983" si="150">IF(F975&lt;0.001,"",IF(G975=-1,"",G975/F975*100-100))</f>
        <v>4.457364341085281</v>
      </c>
      <c r="I975" s="662">
        <v>828</v>
      </c>
      <c r="J975" s="663">
        <v>789</v>
      </c>
      <c r="K975" s="293">
        <v>1281</v>
      </c>
      <c r="L975" s="661">
        <v>1327</v>
      </c>
      <c r="M975" s="656">
        <f t="shared" ref="M975:M983" si="151">IF(K975&lt;0.001,"",IF(L975=-1,"",L975/K975*100-100))</f>
        <v>3.5909445745511306</v>
      </c>
      <c r="N975" s="293">
        <v>620</v>
      </c>
      <c r="O975" s="661">
        <v>570</v>
      </c>
      <c r="P975" s="656">
        <f t="shared" ref="P975:P983" si="152">IF(N975&lt;0.001,"",IF(O975=-1,"",O975/N975*100-100))</f>
        <v>-8.0645161290322562</v>
      </c>
      <c r="Q975" s="293">
        <v>249</v>
      </c>
      <c r="R975" s="661">
        <v>239</v>
      </c>
      <c r="S975" s="656">
        <f t="shared" ref="S975:S983" si="153">IF(Q975&lt;0.001,"",IF(R975=-1,"",R975/Q975*100-100))</f>
        <v>-4.0160642570281198</v>
      </c>
      <c r="T975" s="293">
        <v>118</v>
      </c>
      <c r="U975" s="661">
        <v>123</v>
      </c>
      <c r="V975" s="656">
        <f t="shared" ref="V975:V983" si="154">IF(T975&lt;0.001,"",IF(U975=-1,"",U975/T975*100-100))</f>
        <v>4.2372881355932321</v>
      </c>
    </row>
    <row r="976" spans="1:28" ht="15.75" customHeight="1">
      <c r="A976" s="136" t="str">
        <f>F973&amp;"m02"</f>
        <v>RENFEm02</v>
      </c>
      <c r="B976" s="146" t="str">
        <f>IF($F$1="de",headings!$C$7,IF($F$1="fr",headings!$B$7,headings!$A$7))</f>
        <v>February</v>
      </c>
      <c r="C976" s="752">
        <v>38592</v>
      </c>
      <c r="D976" s="473">
        <v>40044</v>
      </c>
      <c r="E976" s="657">
        <f t="shared" si="149"/>
        <v>3.7624378109452721</v>
      </c>
      <c r="F976" s="752">
        <v>1592</v>
      </c>
      <c r="G976" s="473">
        <v>1671</v>
      </c>
      <c r="H976" s="657">
        <f t="shared" si="150"/>
        <v>4.9623115577889507</v>
      </c>
      <c r="I976" s="653">
        <v>839</v>
      </c>
      <c r="J976" s="664">
        <v>832</v>
      </c>
      <c r="K976" s="752">
        <v>1421</v>
      </c>
      <c r="L976" s="473">
        <v>1424</v>
      </c>
      <c r="M976" s="657">
        <f t="shared" si="151"/>
        <v>0.21111893033074125</v>
      </c>
      <c r="N976" s="752">
        <v>648</v>
      </c>
      <c r="O976" s="473">
        <v>593</v>
      </c>
      <c r="P976" s="657">
        <f t="shared" si="152"/>
        <v>-8.4876543209876587</v>
      </c>
      <c r="Q976" s="752">
        <v>280</v>
      </c>
      <c r="R976" s="473">
        <v>256</v>
      </c>
      <c r="S976" s="657">
        <f t="shared" si="153"/>
        <v>-8.5714285714285694</v>
      </c>
      <c r="T976" s="752">
        <v>134</v>
      </c>
      <c r="U976" s="473">
        <v>135</v>
      </c>
      <c r="V976" s="657">
        <f t="shared" si="154"/>
        <v>0.74626865671640985</v>
      </c>
    </row>
    <row r="977" spans="1:28" ht="15.75" customHeight="1" thickBot="1">
      <c r="A977" s="136" t="str">
        <f>F973&amp;"m03"</f>
        <v>RENFEm03</v>
      </c>
      <c r="B977" s="146" t="str">
        <f>IF($F$1="de",headings!$C$8,IF($F$1="fr",headings!$B$8,headings!$A$8))</f>
        <v>March</v>
      </c>
      <c r="C977" s="753">
        <v>43165</v>
      </c>
      <c r="D977" s="655">
        <v>42891</v>
      </c>
      <c r="E977" s="658">
        <f t="shared" si="149"/>
        <v>-0.63477354338004943</v>
      </c>
      <c r="F977" s="753">
        <v>1869</v>
      </c>
      <c r="G977" s="655">
        <v>1849</v>
      </c>
      <c r="H977" s="658">
        <f t="shared" si="150"/>
        <v>-1.0700909577314093</v>
      </c>
      <c r="I977" s="654">
        <v>916</v>
      </c>
      <c r="J977" s="665">
        <v>933</v>
      </c>
      <c r="K977" s="753">
        <v>1651</v>
      </c>
      <c r="L977" s="655">
        <v>1478</v>
      </c>
      <c r="M977" s="658">
        <f t="shared" si="151"/>
        <v>-10.47849788007268</v>
      </c>
      <c r="N977" s="753">
        <v>748</v>
      </c>
      <c r="O977" s="655">
        <v>599</v>
      </c>
      <c r="P977" s="658">
        <f t="shared" si="152"/>
        <v>-19.919786096256686</v>
      </c>
      <c r="Q977" s="753">
        <v>293</v>
      </c>
      <c r="R977" s="655">
        <v>258</v>
      </c>
      <c r="S977" s="658">
        <f t="shared" si="153"/>
        <v>-11.945392491467572</v>
      </c>
      <c r="T977" s="753">
        <v>135</v>
      </c>
      <c r="U977" s="655">
        <v>137</v>
      </c>
      <c r="V977" s="658">
        <f t="shared" si="154"/>
        <v>1.481481481481481</v>
      </c>
    </row>
    <row r="978" spans="1:28" ht="15.75" customHeight="1" thickTop="1">
      <c r="A978" s="136" t="str">
        <f>F973&amp;"m04"</f>
        <v>RENFEm04</v>
      </c>
      <c r="B978" s="146" t="str">
        <f>IF($F$1="de",headings!$C$9,IF($F$1="fr",headings!$B$9,headings!$A$9))</f>
        <v>April</v>
      </c>
      <c r="C978" s="293">
        <v>38512</v>
      </c>
      <c r="D978" s="473">
        <v>38306</v>
      </c>
      <c r="E978" s="657">
        <f t="shared" si="149"/>
        <v>-0.53489821354382627</v>
      </c>
      <c r="F978" s="293">
        <v>1866</v>
      </c>
      <c r="G978" s="473">
        <v>1809</v>
      </c>
      <c r="H978" s="657">
        <f t="shared" si="150"/>
        <v>-3.0546623794212309</v>
      </c>
      <c r="I978" s="653">
        <v>837</v>
      </c>
      <c r="J978" s="664">
        <v>972</v>
      </c>
      <c r="K978" s="293">
        <v>1331</v>
      </c>
      <c r="L978" s="473">
        <v>1354</v>
      </c>
      <c r="M978" s="657">
        <f t="shared" si="151"/>
        <v>1.7280240420736419</v>
      </c>
      <c r="N978" s="293">
        <v>618</v>
      </c>
      <c r="O978" s="473">
        <v>563</v>
      </c>
      <c r="P978" s="657">
        <f t="shared" si="152"/>
        <v>-8.8996763754045247</v>
      </c>
      <c r="Q978" s="293">
        <v>230</v>
      </c>
      <c r="R978" s="473">
        <v>226</v>
      </c>
      <c r="S978" s="657">
        <f t="shared" si="153"/>
        <v>-1.7391304347826093</v>
      </c>
      <c r="T978" s="293">
        <v>106</v>
      </c>
      <c r="U978" s="473">
        <v>119</v>
      </c>
      <c r="V978" s="657">
        <f t="shared" si="154"/>
        <v>12.264150943396231</v>
      </c>
    </row>
    <row r="979" spans="1:28" ht="15.75" customHeight="1">
      <c r="A979" s="136" t="str">
        <f>F973&amp;"m05"</f>
        <v>RENFEm05</v>
      </c>
      <c r="B979" s="146" t="str">
        <f>IF($F$1="de",headings!$C$10,IF($F$1="fr",headings!$B$10,headings!$A$10))</f>
        <v>May</v>
      </c>
      <c r="C979" s="752">
        <v>41581</v>
      </c>
      <c r="D979" s="473">
        <v>41346</v>
      </c>
      <c r="E979" s="657">
        <f t="shared" si="149"/>
        <v>-0.56516197301652937</v>
      </c>
      <c r="F979" s="752">
        <v>1906</v>
      </c>
      <c r="G979" s="473">
        <v>1884</v>
      </c>
      <c r="H979" s="657">
        <f t="shared" si="150"/>
        <v>-1.1542497376705114</v>
      </c>
      <c r="I979" s="653">
        <v>896</v>
      </c>
      <c r="J979" s="664">
        <v>988</v>
      </c>
      <c r="K979" s="752">
        <v>1583</v>
      </c>
      <c r="L979" s="473">
        <v>1646</v>
      </c>
      <c r="M979" s="657">
        <f t="shared" si="151"/>
        <v>3.9797852179406163</v>
      </c>
      <c r="N979" s="752">
        <v>710</v>
      </c>
      <c r="O979" s="473">
        <v>659</v>
      </c>
      <c r="P979" s="657">
        <f t="shared" si="152"/>
        <v>-7.183098591549296</v>
      </c>
      <c r="Q979" s="752">
        <v>272</v>
      </c>
      <c r="R979" s="473">
        <v>264</v>
      </c>
      <c r="S979" s="657">
        <f t="shared" si="153"/>
        <v>-2.941176470588232</v>
      </c>
      <c r="T979" s="752">
        <v>132</v>
      </c>
      <c r="U979" s="473">
        <v>143</v>
      </c>
      <c r="V979" s="657">
        <f t="shared" si="154"/>
        <v>8.3333333333333286</v>
      </c>
    </row>
    <row r="980" spans="1:28" ht="15.75" customHeight="1" thickBot="1">
      <c r="A980" s="136" t="str">
        <f>F973&amp;"m06"</f>
        <v>RENFEm06</v>
      </c>
      <c r="B980" s="146" t="str">
        <f>IF($F$1="de",headings!$C$11,IF($F$1="fr",headings!$B$11,headings!$A$11))</f>
        <v>June</v>
      </c>
      <c r="C980" s="753">
        <v>41076</v>
      </c>
      <c r="D980" s="655">
        <v>39721</v>
      </c>
      <c r="E980" s="658">
        <f t="shared" si="149"/>
        <v>-3.2987632680884218</v>
      </c>
      <c r="F980" s="753">
        <v>1894</v>
      </c>
      <c r="G980" s="655">
        <v>1828</v>
      </c>
      <c r="H980" s="658">
        <f t="shared" si="150"/>
        <v>-3.4846884899683204</v>
      </c>
      <c r="I980" s="654">
        <v>836</v>
      </c>
      <c r="J980" s="665">
        <v>992</v>
      </c>
      <c r="K980" s="753">
        <v>1557</v>
      </c>
      <c r="L980" s="655">
        <v>1497</v>
      </c>
      <c r="M980" s="658">
        <f t="shared" si="151"/>
        <v>-3.8535645472061617</v>
      </c>
      <c r="N980" s="753">
        <v>692</v>
      </c>
      <c r="O980" s="655">
        <v>644</v>
      </c>
      <c r="P980" s="658">
        <f t="shared" si="152"/>
        <v>-6.9364161849710939</v>
      </c>
      <c r="Q980" s="753">
        <v>246</v>
      </c>
      <c r="R980" s="655">
        <v>257</v>
      </c>
      <c r="S980" s="658">
        <f t="shared" si="153"/>
        <v>4.4715447154471519</v>
      </c>
      <c r="T980" s="753">
        <v>114</v>
      </c>
      <c r="U980" s="655">
        <v>140</v>
      </c>
      <c r="V980" s="658">
        <f t="shared" si="154"/>
        <v>22.807017543859658</v>
      </c>
    </row>
    <row r="981" spans="1:28" ht="15.75" customHeight="1" thickTop="1">
      <c r="A981" s="136" t="str">
        <f>F973&amp;"m07"</f>
        <v>RENFEm07</v>
      </c>
      <c r="B981" s="146" t="str">
        <f>IF($F$1="de",headings!$C$12,IF($F$1="fr",headings!$B$12,headings!$A$12))</f>
        <v>July</v>
      </c>
      <c r="C981" s="293">
        <v>38178</v>
      </c>
      <c r="D981" s="473">
        <v>-1</v>
      </c>
      <c r="E981" s="473">
        <v>-1</v>
      </c>
      <c r="F981" s="473">
        <v>-1</v>
      </c>
      <c r="G981" s="473">
        <v>-1</v>
      </c>
      <c r="H981" s="473">
        <v>-1</v>
      </c>
      <c r="I981" s="473">
        <v>-1</v>
      </c>
      <c r="J981" s="473">
        <v>-1</v>
      </c>
      <c r="K981" s="473">
        <v>-1</v>
      </c>
      <c r="L981" s="473">
        <v>-1</v>
      </c>
      <c r="M981" s="473">
        <v>-1</v>
      </c>
      <c r="N981" s="473">
        <v>-1</v>
      </c>
      <c r="O981" s="473">
        <v>-1</v>
      </c>
      <c r="P981" s="473">
        <v>-1</v>
      </c>
      <c r="Q981" s="473">
        <v>-1</v>
      </c>
      <c r="R981" s="473">
        <v>-1</v>
      </c>
      <c r="S981" s="473">
        <v>-1</v>
      </c>
      <c r="T981" s="473">
        <v>-1</v>
      </c>
      <c r="U981" s="473">
        <v>-1</v>
      </c>
      <c r="V981" s="473">
        <v>-1</v>
      </c>
    </row>
    <row r="982" spans="1:28" ht="15.75" customHeight="1">
      <c r="A982" s="136" t="str">
        <f>F973&amp;"m08"</f>
        <v>RENFEm08</v>
      </c>
      <c r="B982" s="146" t="str">
        <f>IF($F$1="de",headings!$C$13,IF($F$1="fr",headings!$B$13,headings!$A$13))</f>
        <v>August</v>
      </c>
      <c r="C982" s="752">
        <v>27799</v>
      </c>
      <c r="D982" s="473">
        <v>-1</v>
      </c>
      <c r="E982" s="657" t="str">
        <f t="shared" si="149"/>
        <v/>
      </c>
      <c r="F982" s="752">
        <v>1595</v>
      </c>
      <c r="G982" s="473">
        <v>-1</v>
      </c>
      <c r="H982" s="657" t="str">
        <f t="shared" si="150"/>
        <v/>
      </c>
      <c r="I982" s="653">
        <v>-1</v>
      </c>
      <c r="J982" s="664">
        <v>-1</v>
      </c>
      <c r="K982" s="752">
        <v>1362</v>
      </c>
      <c r="L982" s="473">
        <v>-1</v>
      </c>
      <c r="M982" s="657" t="str">
        <f t="shared" si="151"/>
        <v/>
      </c>
      <c r="N982" s="752">
        <v>577</v>
      </c>
      <c r="O982" s="473">
        <v>-1</v>
      </c>
      <c r="P982" s="657" t="str">
        <f t="shared" si="152"/>
        <v/>
      </c>
      <c r="Q982" s="752">
        <v>175</v>
      </c>
      <c r="R982" s="473">
        <v>-1</v>
      </c>
      <c r="S982" s="657" t="str">
        <f t="shared" si="153"/>
        <v/>
      </c>
      <c r="T982" s="752">
        <v>78</v>
      </c>
      <c r="U982" s="473">
        <v>-1</v>
      </c>
      <c r="V982" s="657" t="str">
        <f t="shared" si="154"/>
        <v/>
      </c>
    </row>
    <row r="983" spans="1:28" ht="15.75" customHeight="1" thickBot="1">
      <c r="A983" s="136" t="str">
        <f>F973&amp;"m09"</f>
        <v>RENFEm09</v>
      </c>
      <c r="B983" s="146" t="str">
        <f>IF($F$1="de",headings!$C$14,IF($F$1="fr",headings!$B$14,headings!$A$14))</f>
        <v>September</v>
      </c>
      <c r="C983" s="753">
        <v>37767</v>
      </c>
      <c r="D983" s="655">
        <v>-1</v>
      </c>
      <c r="E983" s="658" t="str">
        <f t="shared" si="149"/>
        <v/>
      </c>
      <c r="F983" s="753">
        <v>1813</v>
      </c>
      <c r="G983" s="655">
        <v>-1</v>
      </c>
      <c r="H983" s="658" t="str">
        <f t="shared" si="150"/>
        <v/>
      </c>
      <c r="I983" s="654">
        <v>-1</v>
      </c>
      <c r="J983" s="665">
        <v>-1</v>
      </c>
      <c r="K983" s="753">
        <v>1640</v>
      </c>
      <c r="L983" s="655">
        <v>-1</v>
      </c>
      <c r="M983" s="658" t="str">
        <f t="shared" si="151"/>
        <v/>
      </c>
      <c r="N983" s="753">
        <v>692</v>
      </c>
      <c r="O983" s="655">
        <v>-1</v>
      </c>
      <c r="P983" s="658" t="str">
        <f t="shared" si="152"/>
        <v/>
      </c>
      <c r="Q983" s="753">
        <v>271</v>
      </c>
      <c r="R983" s="655">
        <v>-1</v>
      </c>
      <c r="S983" s="658" t="str">
        <f t="shared" si="153"/>
        <v/>
      </c>
      <c r="T983" s="753">
        <v>119</v>
      </c>
      <c r="U983" s="655">
        <v>-1</v>
      </c>
      <c r="V983" s="658" t="str">
        <f t="shared" si="154"/>
        <v/>
      </c>
    </row>
    <row r="984" spans="1:28" ht="15.75" customHeight="1" thickTop="1">
      <c r="A984" s="136" t="str">
        <f>F973&amp;"m10"</f>
        <v>RENFEm10</v>
      </c>
      <c r="B984" s="362" t="str">
        <f>IF($F$1="de",headings!$C$15,IF($F$1="fr",headings!$B$15,headings!$A$15))</f>
        <v>October</v>
      </c>
      <c r="C984" s="752">
        <v>43129</v>
      </c>
      <c r="D984" s="473">
        <v>-1</v>
      </c>
      <c r="E984" s="657" t="str">
        <f>IF(C984&lt;0.001,"",IF(D984=-1,"",D984/C984*100-100))</f>
        <v/>
      </c>
      <c r="F984" s="752">
        <v>1871</v>
      </c>
      <c r="G984" s="473">
        <v>-1</v>
      </c>
      <c r="H984" s="657" t="str">
        <f>IF(F984&lt;0.001,"",IF(G984=-1,"",G984/F984*100-100))</f>
        <v/>
      </c>
      <c r="I984" s="653">
        <v>-1</v>
      </c>
      <c r="J984" s="664">
        <v>-1</v>
      </c>
      <c r="K984" s="752">
        <v>1370</v>
      </c>
      <c r="L984" s="473">
        <v>-1</v>
      </c>
      <c r="M984" s="657" t="str">
        <f>IF(K984&lt;0.001,"",IF(L984=-1,"",L984/K984*100-100))</f>
        <v/>
      </c>
      <c r="N984" s="752">
        <v>570</v>
      </c>
      <c r="O984" s="473">
        <v>-1</v>
      </c>
      <c r="P984" s="657" t="str">
        <f>IF(N984&lt;0.001,"",IF(O984=-1,"",O984/N984*100-100))</f>
        <v/>
      </c>
      <c r="Q984" s="752">
        <v>153</v>
      </c>
      <c r="R984" s="473">
        <v>-1</v>
      </c>
      <c r="S984" s="657" t="str">
        <f>IF(Q984&lt;0.001,"",IF(R984=-1,"",R984/Q984*100-100))</f>
        <v/>
      </c>
      <c r="T984" s="752">
        <v>63</v>
      </c>
      <c r="U984" s="473">
        <v>-1</v>
      </c>
      <c r="V984" s="657" t="str">
        <f>IF(T984&lt;0.001,"",IF(U984=-1,"",U984/T984*100-100))</f>
        <v/>
      </c>
      <c r="X984" s="137"/>
    </row>
    <row r="985" spans="1:28" ht="15.75" customHeight="1">
      <c r="A985" s="136" t="str">
        <f>F973&amp;"m11"</f>
        <v>RENFEm11</v>
      </c>
      <c r="B985" s="362" t="str">
        <f>IF($F$1="de",headings!$C$16,IF($F$1="fr",headings!$B$16,headings!$A$16))</f>
        <v>November</v>
      </c>
      <c r="C985" s="752">
        <v>42154</v>
      </c>
      <c r="D985" s="473">
        <v>-1</v>
      </c>
      <c r="E985" s="657" t="str">
        <f>IF(C985&lt;0.001,"",IF(D985=-1,"",D985/C985*100-100))</f>
        <v/>
      </c>
      <c r="F985" s="752">
        <v>1748</v>
      </c>
      <c r="G985" s="473">
        <v>-1</v>
      </c>
      <c r="H985" s="657" t="str">
        <f>IF(F985&lt;0.001,"",IF(G985=-1,"",G985/F985*100-100))</f>
        <v/>
      </c>
      <c r="I985" s="653">
        <v>-1</v>
      </c>
      <c r="J985" s="664">
        <v>-1</v>
      </c>
      <c r="K985" s="752">
        <v>1486</v>
      </c>
      <c r="L985" s="473">
        <v>-1</v>
      </c>
      <c r="M985" s="657" t="str">
        <f>IF(K985&lt;0.001,"",IF(L985=-1,"",L985/K985*100-100))</f>
        <v/>
      </c>
      <c r="N985" s="752">
        <v>593</v>
      </c>
      <c r="O985" s="473">
        <v>-1</v>
      </c>
      <c r="P985" s="657" t="str">
        <f>IF(N985&lt;0.001,"",IF(O985=-1,"",O985/N985*100-100))</f>
        <v/>
      </c>
      <c r="Q985" s="752">
        <v>286</v>
      </c>
      <c r="R985" s="473">
        <v>-1</v>
      </c>
      <c r="S985" s="657" t="str">
        <f>IF(Q985&lt;0.001,"",IF(R985=-1,"",R985/Q985*100-100))</f>
        <v/>
      </c>
      <c r="T985" s="752">
        <v>125</v>
      </c>
      <c r="U985" s="473">
        <v>-1</v>
      </c>
      <c r="V985" s="657" t="str">
        <f>IF(T985&lt;0.001,"",IF(U985=-1,"",U985/T985*100-100))</f>
        <v/>
      </c>
      <c r="X985" s="137"/>
    </row>
    <row r="986" spans="1:28" ht="15.75" customHeight="1" thickBot="1">
      <c r="A986" s="136" t="str">
        <f>F973&amp;"m12"</f>
        <v>RENFEm12</v>
      </c>
      <c r="B986" s="146" t="str">
        <f>IF($F$1="de",headings!$C$17,IF($F$1="fr",headings!$B$17,headings!$A$17))</f>
        <v>December</v>
      </c>
      <c r="C986" s="753">
        <v>38601</v>
      </c>
      <c r="D986" s="655">
        <v>-1</v>
      </c>
      <c r="E986" s="658" t="str">
        <f>IF(C986&lt;0.001,"",IF(D986=-1,"",D986/C986*100-100))</f>
        <v/>
      </c>
      <c r="F986" s="753">
        <v>1732</v>
      </c>
      <c r="G986" s="655">
        <v>-1</v>
      </c>
      <c r="H986" s="658" t="str">
        <f>IF(F986&lt;0.001,"",IF(G986=-1,"",G986/F986*100-100))</f>
        <v/>
      </c>
      <c r="I986" s="654">
        <v>-1</v>
      </c>
      <c r="J986" s="665">
        <v>-1</v>
      </c>
      <c r="K986" s="753">
        <v>1132</v>
      </c>
      <c r="L986" s="655">
        <v>-1</v>
      </c>
      <c r="M986" s="658" t="str">
        <f>IF(K986&lt;0.001,"",IF(L986=-1,"",L986/K986*100-100))</f>
        <v/>
      </c>
      <c r="N986" s="753">
        <v>457</v>
      </c>
      <c r="O986" s="655">
        <v>-1</v>
      </c>
      <c r="P986" s="658" t="str">
        <f>IF(N986&lt;0.001,"",IF(O986=-1,"",O986/N986*100-100))</f>
        <v/>
      </c>
      <c r="Q986" s="753">
        <v>152</v>
      </c>
      <c r="R986" s="655">
        <v>-1</v>
      </c>
      <c r="S986" s="658" t="str">
        <f>IF(Q986&lt;0.001,"",IF(R986=-1,"",R986/Q986*100-100))</f>
        <v/>
      </c>
      <c r="T986" s="753">
        <v>71</v>
      </c>
      <c r="U986" s="655">
        <v>-1</v>
      </c>
      <c r="V986" s="658" t="str">
        <f>IF(T986&lt;0.001,"",IF(U986=-1,"",U986/T986*100-100))</f>
        <v/>
      </c>
      <c r="X986" s="137"/>
    </row>
    <row r="987" spans="1:28" ht="14.4" thickTop="1" thickBot="1">
      <c r="B987" s="146"/>
      <c r="C987" s="146"/>
      <c r="D987" s="146"/>
      <c r="E987" s="146"/>
      <c r="F987" s="146"/>
      <c r="G987" s="146"/>
      <c r="H987" s="146"/>
      <c r="I987" s="146"/>
      <c r="J987" s="146"/>
      <c r="K987" s="146"/>
      <c r="L987" s="146"/>
      <c r="M987" s="146"/>
      <c r="N987" s="146"/>
      <c r="O987" s="146"/>
      <c r="P987" s="146"/>
      <c r="Q987" s="146"/>
      <c r="R987" s="146"/>
      <c r="S987" s="146"/>
      <c r="T987" s="146"/>
      <c r="U987" s="146"/>
      <c r="V987" s="146"/>
      <c r="X987" s="137"/>
    </row>
    <row r="988" spans="1:28" s="137" customFormat="1" ht="15.75" customHeight="1" thickTop="1">
      <c r="A988" s="137" t="str">
        <f>F973&amp;"q1"</f>
        <v>RENFEq1</v>
      </c>
      <c r="B988" s="146" t="str">
        <f>IF($F$1="de",headings!$C$31,IF($F$1="fr",headings!$B$31,headings!$A$31))</f>
        <v>Quarter 1</v>
      </c>
      <c r="C988" s="319">
        <f>IF(C977=-1,"-1",C975+C976+C977)</f>
        <v>119207</v>
      </c>
      <c r="D988" s="320">
        <f>IF(D977=-1,"-1",D975+D976+D977)</f>
        <v>121495</v>
      </c>
      <c r="E988" s="666">
        <f>IF(C977+C978+C979&lt;=0,"",IF(D977=-1,"",D988/C988*100-100))</f>
        <v>1.9193503737196664</v>
      </c>
      <c r="F988" s="319">
        <f>IF(F977=-1,"-1",F975+F976+F977)</f>
        <v>5009</v>
      </c>
      <c r="G988" s="334">
        <f>IF(G977=-1,"-1",G975+G976+G977)</f>
        <v>5137</v>
      </c>
      <c r="H988" s="666">
        <f>IF(F977+F978+F979&lt;=0,"",IF(G977=-1,"",G988/F988*100-100))</f>
        <v>2.5554002794968937</v>
      </c>
      <c r="I988" s="320">
        <f>IF(I977=-1,"-1",I975+I976+I977)</f>
        <v>2583</v>
      </c>
      <c r="J988" s="321">
        <f>IF(J977=-1,"-1",J975+J976+J977)</f>
        <v>2554</v>
      </c>
      <c r="K988" s="319">
        <f>IF(K977=-1,"-1",K975+K976+K977)</f>
        <v>4353</v>
      </c>
      <c r="L988" s="320">
        <f>IF(L977=-1,"-1",L975+L976+L977)</f>
        <v>4229</v>
      </c>
      <c r="M988" s="666">
        <f>IF(K977+K978+K979&lt;=0,"",IF(L977=-1,"",L988/K988*100-100))</f>
        <v>-2.8486101539168374</v>
      </c>
      <c r="N988" s="319">
        <f>IF(N977=-1,"-1",N975+N976+N977)</f>
        <v>2016</v>
      </c>
      <c r="O988" s="334">
        <f>IF(O977=-1,"-1",O975+O976+O977)</f>
        <v>1762</v>
      </c>
      <c r="P988" s="666">
        <f>IF(N977+N978+N979&lt;=0,"",IF(O977=-1,"",O988/N988*100-100))</f>
        <v>-12.599206349206355</v>
      </c>
      <c r="Q988" s="319">
        <f>IF(Q977=-1,"-1",Q975+Q976+Q977)</f>
        <v>822</v>
      </c>
      <c r="R988" s="320">
        <f>IF(R977=-1,"-1",R975+R976+R977)</f>
        <v>753</v>
      </c>
      <c r="S988" s="666">
        <f>IF(Q977+Q978+Q979&lt;=0,"",IF(R977=-1,"",R988/Q988*100-100))</f>
        <v>-8.3941605839415985</v>
      </c>
      <c r="T988" s="319">
        <f>IF(T977=-1,"-1",T975+T976+T977)</f>
        <v>387</v>
      </c>
      <c r="U988" s="334">
        <f>IF(U977=-1,"-1",U975+U976+U977)</f>
        <v>395</v>
      </c>
      <c r="V988" s="666">
        <f>IF(T977+T978+T979&lt;=0,"",IF(U977=-1,"",U988/T988*100-100))</f>
        <v>2.0671834625322987</v>
      </c>
      <c r="X988" s="136"/>
      <c r="AA988" s="244"/>
      <c r="AB988" s="244"/>
    </row>
    <row r="989" spans="1:28" s="137" customFormat="1" ht="15.75" customHeight="1">
      <c r="A989" s="137" t="str">
        <f>F973&amp;"q2"</f>
        <v>RENFEq2</v>
      </c>
      <c r="B989" s="146" t="str">
        <f>IF($F$1="de",headings!$C$32,IF($F$1="fr",headings!$B$32,headings!$A$32))</f>
        <v>Quarter 2</v>
      </c>
      <c r="C989" s="322">
        <f>IF(C980=-1,"-1",C978+C979+C980)</f>
        <v>121169</v>
      </c>
      <c r="D989" s="323">
        <f>IF(D980=-1,"-1",D978+D979+D980)</f>
        <v>119373</v>
      </c>
      <c r="E989" s="667">
        <f>IF(C978+C979+C980&lt;=0,"",IF(D980=-1,"",D989/C989*100-100))</f>
        <v>-1.4822273023628156</v>
      </c>
      <c r="F989" s="322">
        <f>IF(F980=-1,"-1",F978+F979+F980)</f>
        <v>5666</v>
      </c>
      <c r="G989" s="335">
        <f>IF(G980=-1,"-1",G978+G979+G980)</f>
        <v>5521</v>
      </c>
      <c r="H989" s="667">
        <f>IF(F978+F979+F980&lt;=0,"",IF(G980=-1,"",G989/F989*100-100))</f>
        <v>-2.5591246028944568</v>
      </c>
      <c r="I989" s="323">
        <f>IF(I980=-1,"-1",I978+I979+I980)</f>
        <v>2569</v>
      </c>
      <c r="J989" s="324">
        <f>IF(J980=-1,"-1",J978+J979+J980)</f>
        <v>2952</v>
      </c>
      <c r="K989" s="322">
        <f>IF(K980=-1,"-1",K978+K979+K980)</f>
        <v>4471</v>
      </c>
      <c r="L989" s="323">
        <f>IF(L980=-1,"-1",L978+L979+L980)</f>
        <v>4497</v>
      </c>
      <c r="M989" s="667">
        <f>IF(K978+K979+K980&lt;=0,"",IF(L980=-1,"",L989/K989*100-100))</f>
        <v>0.5815253858197309</v>
      </c>
      <c r="N989" s="322">
        <f>IF(N980=-1,"-1",N978+N979+N980)</f>
        <v>2020</v>
      </c>
      <c r="O989" s="335">
        <f>IF(O980=-1,"-1",O978+O979+O980)</f>
        <v>1866</v>
      </c>
      <c r="P989" s="667">
        <f>IF(N978+N979+N980&lt;=0,"",IF(O980=-1,"",O989/N989*100-100))</f>
        <v>-7.6237623762376217</v>
      </c>
      <c r="Q989" s="322">
        <f>IF(Q980=-1,"-1",Q978+Q979+Q980)</f>
        <v>748</v>
      </c>
      <c r="R989" s="323">
        <f>IF(R980=-1,"-1",R978+R979+R980)</f>
        <v>747</v>
      </c>
      <c r="S989" s="667">
        <f>IF(Q978+Q979+Q980&lt;=0,"",IF(R980=-1,"",R989/Q989*100-100))</f>
        <v>-0.13368983957219882</v>
      </c>
      <c r="T989" s="322">
        <f>IF(T980=-1,"-1",T978+T979+T980)</f>
        <v>352</v>
      </c>
      <c r="U989" s="335">
        <f>IF(U980=-1,"-1",U978+U979+U980)</f>
        <v>402</v>
      </c>
      <c r="V989" s="667">
        <f>IF(T978+T979+T980&lt;=0,"",IF(U980=-1,"",U989/T989*100-100))</f>
        <v>14.204545454545453</v>
      </c>
      <c r="X989" s="138"/>
      <c r="AA989" s="244"/>
      <c r="AB989" s="244"/>
    </row>
    <row r="990" spans="1:28" s="137" customFormat="1" ht="15.75" customHeight="1">
      <c r="A990" s="137" t="str">
        <f>F973&amp;"q3"</f>
        <v>RENFEq3</v>
      </c>
      <c r="B990" s="146" t="str">
        <f>IF($F$1="de",headings!$C$33,IF($F$1="fr",headings!$B$33,headings!$A$33))</f>
        <v>Quarter 3</v>
      </c>
      <c r="C990" s="322">
        <f>IF(C983=-1,"-1",C981+C982+C983)</f>
        <v>103744</v>
      </c>
      <c r="D990" s="323" t="str">
        <f>IF(D983=-1,"-1",D981+D982+D983)</f>
        <v>-1</v>
      </c>
      <c r="E990" s="667" t="str">
        <f>IF(C981+C982+C983&lt;=0,"",IF(D983=-1,"",D990/C990*100-100))</f>
        <v/>
      </c>
      <c r="F990" s="322">
        <f>IF(F983=-1,"-1",F981+F982+F983)</f>
        <v>3407</v>
      </c>
      <c r="G990" s="323" t="str">
        <f>IF(G983=-1,"-1",G981+G982+G983)</f>
        <v>-1</v>
      </c>
      <c r="H990" s="667" t="str">
        <f>IF(F981+F982+F983&lt;=0,"",IF(G983=-1,"",G990/F990*100-100))</f>
        <v/>
      </c>
      <c r="I990" s="323" t="str">
        <f>IF(I983=-1,"-1",I981+I982+I983)</f>
        <v>-1</v>
      </c>
      <c r="J990" s="324" t="str">
        <f>IF(J983=-1,"-1",J981+J982+J983)</f>
        <v>-1</v>
      </c>
      <c r="K990" s="322">
        <f>IF(K983=-1,"-1",K981+K982+K983)</f>
        <v>3001</v>
      </c>
      <c r="L990" s="323" t="str">
        <f>IF(L983=-1,"-1",L981+L982+L983)</f>
        <v>-1</v>
      </c>
      <c r="M990" s="667" t="str">
        <f>IF(K981+K982+K983&lt;=0,"",IF(L983=-1,"",L990/K990*100-100))</f>
        <v/>
      </c>
      <c r="N990" s="322">
        <f>IF(N983=-1,"-1",N981+N982+N983)</f>
        <v>1268</v>
      </c>
      <c r="O990" s="323" t="str">
        <f>IF(O983=-1,"-1",O981+O982+O983)</f>
        <v>-1</v>
      </c>
      <c r="P990" s="667" t="str">
        <f>IF(N981+N982+N983&lt;=0,"",IF(O983=-1,"",O990/N990*100-100))</f>
        <v/>
      </c>
      <c r="Q990" s="322">
        <f>IF(Q983=-1,"-1",Q981+Q982+Q983)</f>
        <v>445</v>
      </c>
      <c r="R990" s="323" t="str">
        <f>IF(R983=-1,"-1",R981+R982+R983)</f>
        <v>-1</v>
      </c>
      <c r="S990" s="667" t="str">
        <f>IF(Q981+Q982+Q983&lt;=0,"",IF(R983=-1,"",R990/Q990*100-100))</f>
        <v/>
      </c>
      <c r="T990" s="322">
        <f>IF(T983=-1,"-1",T981+T982+T983)</f>
        <v>196</v>
      </c>
      <c r="U990" s="323" t="str">
        <f>IF(U983=-1,"-1",U981+U982+U983)</f>
        <v>-1</v>
      </c>
      <c r="V990" s="667" t="str">
        <f>IF(T981+T982+T983&lt;=0,"",IF(U983=-1,"",U990/T990*100-100))</f>
        <v/>
      </c>
      <c r="X990" s="136"/>
      <c r="AA990" s="244"/>
      <c r="AB990" s="244"/>
    </row>
    <row r="991" spans="1:28" s="137" customFormat="1" ht="15.75" customHeight="1" thickBot="1">
      <c r="A991" s="137" t="str">
        <f>F973&amp;"q4"</f>
        <v>RENFEq4</v>
      </c>
      <c r="B991" s="146" t="str">
        <f>IF($F$1="de",headings!$C$34,IF($F$1="fr",headings!$B$34,headings!$A$34))</f>
        <v>Quarter 4</v>
      </c>
      <c r="C991" s="325">
        <f>IF(C986=-1,"-1",C984+C985+C986)</f>
        <v>123884</v>
      </c>
      <c r="D991" s="326" t="str">
        <f>IF(D986=-1,"-1",D984+D985+D986)</f>
        <v>-1</v>
      </c>
      <c r="E991" s="668" t="str">
        <f>IF(C984+C985+C986&lt;=0,"",IF(D986=-1,"",D991/C991*100-100))</f>
        <v/>
      </c>
      <c r="F991" s="325">
        <f>IF(F986=-1,"-1",F984+F985+F986)</f>
        <v>5351</v>
      </c>
      <c r="G991" s="326" t="str">
        <f>IF(G986=-1,"-1",G984+G985+G986)</f>
        <v>-1</v>
      </c>
      <c r="H991" s="668" t="str">
        <f>IF(F984+F985+F986&lt;=0,"",IF(G986=-1,"",G991/F991*100-100))</f>
        <v/>
      </c>
      <c r="I991" s="326" t="str">
        <f>IF(I986=-1,"-1",I984+I985+I986)</f>
        <v>-1</v>
      </c>
      <c r="J991" s="327" t="str">
        <f>IF(J986=-1,"-1",J984+J985+J986)</f>
        <v>-1</v>
      </c>
      <c r="K991" s="325">
        <f>IF(K986=-1,"-1",K984+K985+K986)</f>
        <v>3988</v>
      </c>
      <c r="L991" s="326" t="str">
        <f>IF(L986=-1,"-1",L984+L985+L986)</f>
        <v>-1</v>
      </c>
      <c r="M991" s="668" t="str">
        <f>IF(K984+K985+K986&lt;=0,"",IF(L986=-1,"",L991/K991*100-100))</f>
        <v/>
      </c>
      <c r="N991" s="325">
        <f>IF(N986=-1,"-1",N984+N985+N986)</f>
        <v>1620</v>
      </c>
      <c r="O991" s="326" t="str">
        <f>IF(O986=-1,"-1",O984+O985+O986)</f>
        <v>-1</v>
      </c>
      <c r="P991" s="668" t="str">
        <f>IF(N984+N985+N986&lt;=0,"",IF(O986=-1,"",O991/N991*100-100))</f>
        <v/>
      </c>
      <c r="Q991" s="325">
        <f>IF(Q986=-1,"-1",Q984+Q985+Q986)</f>
        <v>591</v>
      </c>
      <c r="R991" s="326" t="str">
        <f>IF(R986=-1,"-1",R984+R985+R986)</f>
        <v>-1</v>
      </c>
      <c r="S991" s="668" t="str">
        <f>IF(Q984+Q985+Q986&lt;=0,"",IF(R986=-1,"",R991/Q991*100-100))</f>
        <v/>
      </c>
      <c r="T991" s="325">
        <f>IF(T986=-1,"-1",T984+T985+T986)</f>
        <v>259</v>
      </c>
      <c r="U991" s="326" t="str">
        <f>IF(U986=-1,"-1",U984+U985+U986)</f>
        <v>-1</v>
      </c>
      <c r="V991" s="668" t="str">
        <f>IF(T984+T985+T986&lt;=0,"",IF(U986=-1,"",U991/T991*100-100))</f>
        <v/>
      </c>
      <c r="X991" s="136"/>
      <c r="AA991" s="244"/>
      <c r="AB991" s="244"/>
    </row>
    <row r="992" spans="1:28" ht="14.4" thickTop="1" thickBot="1">
      <c r="B992" s="146"/>
      <c r="C992" s="146"/>
      <c r="D992" s="146"/>
      <c r="E992" s="146"/>
      <c r="F992" s="146"/>
      <c r="G992" s="146"/>
      <c r="H992" s="146"/>
      <c r="I992" s="146"/>
      <c r="J992" s="146"/>
      <c r="K992" s="146"/>
      <c r="L992" s="146"/>
      <c r="M992" s="146"/>
      <c r="N992" s="146"/>
      <c r="O992" s="146"/>
      <c r="P992" s="146"/>
      <c r="Q992" s="146"/>
      <c r="R992" s="146"/>
      <c r="S992" s="146"/>
      <c r="T992" s="146"/>
      <c r="U992" s="146"/>
      <c r="V992" s="146"/>
    </row>
    <row r="993" spans="1:28" s="138" customFormat="1" ht="15.75" customHeight="1" thickTop="1" thickBot="1">
      <c r="A993" s="138" t="str">
        <f>F973&amp;"y"</f>
        <v>RENFEy</v>
      </c>
      <c r="B993" s="152" t="str">
        <f>IF($F$1="de",headings!$C$35,IF($F$1="fr",headings!$B$35,headings!$A$35))</f>
        <v>Full year</v>
      </c>
      <c r="C993" s="328">
        <f>IF(C986=-1,"-1",SUM(C988:C991))</f>
        <v>468004</v>
      </c>
      <c r="D993" s="414" t="str">
        <f>IF(D986=-1,"-1",SUM(D988:D991))</f>
        <v>-1</v>
      </c>
      <c r="E993" s="659" t="str">
        <f>IF(SUM(C975:C986)&lt;=0,"",IF(D986=-1,"",D993/C993*100-100))</f>
        <v/>
      </c>
      <c r="F993" s="328">
        <f>IF(F986=-1,"-1",SUM(F988:F991))</f>
        <v>19433</v>
      </c>
      <c r="G993" s="414" t="str">
        <f>IF(G986=-1,"-1",SUM(G988:G991))</f>
        <v>-1</v>
      </c>
      <c r="H993" s="659" t="str">
        <f>IF(SUM(F975:F986)&lt;=0,"",IF(G986=-1,"",G993/F993*100-100))</f>
        <v/>
      </c>
      <c r="I993" s="329" t="str">
        <f>IF(I986=-1,"-1",SUM(I988:I991))</f>
        <v>-1</v>
      </c>
      <c r="J993" s="330" t="str">
        <f>IF(J986=-1,"-1",SUM(J988:J991))</f>
        <v>-1</v>
      </c>
      <c r="K993" s="328">
        <f>IF(K986=-1,"-1",SUM(K988:K991))</f>
        <v>15813</v>
      </c>
      <c r="L993" s="414" t="str">
        <f>IF(L986=-1,"-1",SUM(L988:L991))</f>
        <v>-1</v>
      </c>
      <c r="M993" s="659" t="str">
        <f>IF(SUM(K975:K986)&lt;=0,"",IF(L986=-1,"",L993/K993*100-100))</f>
        <v/>
      </c>
      <c r="N993" s="328">
        <f>IF(N986=-1,"-1",SUM(N988:N991))</f>
        <v>6924</v>
      </c>
      <c r="O993" s="414" t="str">
        <f>IF(O986=-1,"-1",SUM(O988:O991))</f>
        <v>-1</v>
      </c>
      <c r="P993" s="659" t="str">
        <f>IF(SUM(N975:N986)&lt;=0,"",IF(O986=-1,"",O993/N993*100-100))</f>
        <v/>
      </c>
      <c r="Q993" s="328">
        <f>IF(Q986=-1,"-1",SUM(Q988:Q991))</f>
        <v>2606</v>
      </c>
      <c r="R993" s="414" t="str">
        <f>IF(R986=-1,"-1",SUM(R988:R991))</f>
        <v>-1</v>
      </c>
      <c r="S993" s="659" t="str">
        <f>IF(SUM(Q975:Q986)&lt;=0,"",IF(R986=-1,"",R993/Q993*100-100))</f>
        <v/>
      </c>
      <c r="T993" s="328">
        <f>IF(T986=-1,"-1",SUM(T988:T991))</f>
        <v>1194</v>
      </c>
      <c r="U993" s="414" t="str">
        <f>IF(U986=-1,"-1",SUM(U988:U991))</f>
        <v>-1</v>
      </c>
      <c r="V993" s="659" t="str">
        <f>IF(SUM(T975:T986)&lt;=0,"",IF(U986=-1,"",U993/T993*100-100))</f>
        <v/>
      </c>
      <c r="X993" s="136"/>
    </row>
    <row r="994" spans="1:28" ht="13.8" thickTop="1">
      <c r="B994" s="147"/>
      <c r="C994" s="180"/>
      <c r="D994" s="180"/>
      <c r="E994" s="180"/>
      <c r="F994" s="180"/>
      <c r="G994" s="180"/>
      <c r="H994" s="180"/>
      <c r="I994" s="180"/>
      <c r="J994" s="180"/>
      <c r="K994" s="180"/>
      <c r="L994" s="180"/>
      <c r="M994" s="180"/>
      <c r="N994" s="180"/>
      <c r="O994" s="180"/>
      <c r="P994" s="180"/>
      <c r="Q994" s="180"/>
      <c r="R994" s="180"/>
      <c r="S994" s="180"/>
      <c r="T994" s="180"/>
      <c r="U994" s="149"/>
      <c r="V994" s="149"/>
    </row>
    <row r="995" spans="1:28">
      <c r="B995" s="147"/>
      <c r="C995" s="180"/>
      <c r="D995" s="180"/>
      <c r="E995" s="180"/>
      <c r="F995" s="180"/>
      <c r="G995" s="180"/>
      <c r="H995" s="180"/>
      <c r="I995" s="180"/>
      <c r="J995" s="180"/>
      <c r="K995" s="180"/>
      <c r="L995" s="180"/>
      <c r="M995" s="180"/>
      <c r="N995" s="180"/>
      <c r="O995" s="180"/>
      <c r="P995" s="180"/>
      <c r="Q995" s="180"/>
      <c r="R995" s="180"/>
      <c r="S995" s="180"/>
      <c r="T995" s="180"/>
      <c r="U995" s="149"/>
      <c r="V995" s="149"/>
    </row>
    <row r="996" spans="1:28">
      <c r="B996" s="152" t="str">
        <f>IF($F$1="de",headings!$C$37,IF($F$1="fr",headings!$B$37,headings!$A$37))</f>
        <v>Comments</v>
      </c>
      <c r="C996" s="297"/>
      <c r="D996" s="298"/>
      <c r="E996" s="298"/>
      <c r="F996" s="298"/>
      <c r="G996" s="298"/>
      <c r="H996" s="298"/>
      <c r="I996" s="298"/>
      <c r="J996" s="298"/>
      <c r="K996" s="298"/>
      <c r="L996" s="298"/>
      <c r="M996" s="298"/>
      <c r="N996" s="298"/>
      <c r="O996" s="298"/>
      <c r="P996" s="298"/>
      <c r="Q996" s="298"/>
      <c r="R996" s="298"/>
      <c r="S996" s="298"/>
      <c r="T996" s="299"/>
      <c r="U996" s="149"/>
      <c r="V996" s="149"/>
    </row>
    <row r="997" spans="1:28">
      <c r="B997" s="151"/>
      <c r="C997" s="300"/>
      <c r="D997" s="476" t="s">
        <v>369</v>
      </c>
      <c r="E997" s="477"/>
      <c r="F997" s="477"/>
      <c r="G997" s="477"/>
      <c r="H997" s="477"/>
      <c r="I997" s="477"/>
      <c r="J997" s="477"/>
      <c r="K997" s="477"/>
      <c r="L997" s="136"/>
      <c r="M997" s="136"/>
      <c r="N997" s="301"/>
      <c r="O997" s="301"/>
      <c r="P997" s="301"/>
      <c r="Q997" s="301"/>
      <c r="R997" s="301"/>
      <c r="S997" s="301"/>
      <c r="T997" s="302"/>
      <c r="U997" s="149"/>
      <c r="V997" s="149"/>
    </row>
    <row r="998" spans="1:28">
      <c r="B998" s="151"/>
      <c r="C998" s="300"/>
      <c r="D998" s="301"/>
      <c r="E998" s="301"/>
      <c r="F998" s="301"/>
      <c r="G998" s="301"/>
      <c r="H998" s="301"/>
      <c r="I998" s="301"/>
      <c r="J998" s="301"/>
      <c r="K998" s="301"/>
      <c r="L998" s="301"/>
      <c r="M998" s="301"/>
      <c r="N998" s="301"/>
      <c r="O998" s="301"/>
      <c r="P998" s="301"/>
      <c r="Q998" s="301"/>
      <c r="R998" s="301"/>
      <c r="S998" s="301"/>
      <c r="T998" s="302"/>
      <c r="U998" s="149"/>
      <c r="V998" s="149"/>
      <c r="X998" s="141"/>
    </row>
    <row r="999" spans="1:28">
      <c r="B999" s="151"/>
      <c r="C999" s="303"/>
      <c r="D999" s="304"/>
      <c r="E999" s="304"/>
      <c r="F999" s="304"/>
      <c r="G999" s="304"/>
      <c r="H999" s="304"/>
      <c r="I999" s="304"/>
      <c r="J999" s="304"/>
      <c r="K999" s="304"/>
      <c r="L999" s="304"/>
      <c r="M999" s="304"/>
      <c r="N999" s="304"/>
      <c r="O999" s="304"/>
      <c r="P999" s="304"/>
      <c r="Q999" s="304"/>
      <c r="R999" s="304"/>
      <c r="S999" s="304"/>
      <c r="T999" s="305"/>
      <c r="U999" s="149"/>
      <c r="V999" s="149"/>
      <c r="X999" s="131"/>
    </row>
    <row r="1000" spans="1:28">
      <c r="B1000" s="151"/>
      <c r="C1000" s="180"/>
      <c r="D1000" s="180"/>
      <c r="E1000" s="180"/>
      <c r="F1000" s="180"/>
      <c r="G1000" s="180"/>
      <c r="H1000" s="180"/>
      <c r="I1000" s="180"/>
      <c r="J1000" s="180"/>
      <c r="K1000" s="180"/>
      <c r="L1000" s="180"/>
      <c r="M1000" s="180"/>
      <c r="N1000" s="180"/>
      <c r="O1000" s="180"/>
      <c r="P1000" s="180"/>
      <c r="Q1000" s="180"/>
      <c r="R1000" s="180"/>
      <c r="S1000" s="180"/>
      <c r="T1000" s="180"/>
      <c r="U1000" s="149"/>
      <c r="V1000" s="149"/>
    </row>
    <row r="1001" spans="1:28">
      <c r="A1001" s="142"/>
      <c r="B1001" s="143"/>
      <c r="C1001" s="181"/>
      <c r="D1001" s="181"/>
      <c r="E1001" s="181"/>
      <c r="F1001" s="181"/>
      <c r="G1001" s="181"/>
      <c r="H1001" s="181"/>
      <c r="I1001" s="181"/>
      <c r="J1001" s="181"/>
      <c r="K1001" s="181"/>
      <c r="L1001" s="181"/>
      <c r="M1001" s="181"/>
      <c r="N1001" s="181"/>
      <c r="O1001" s="181"/>
      <c r="P1001" s="181"/>
      <c r="Q1001" s="181"/>
      <c r="R1001" s="181"/>
      <c r="S1001" s="181"/>
      <c r="T1001" s="181"/>
      <c r="U1001" s="149"/>
      <c r="V1001" s="149"/>
    </row>
    <row r="1002" spans="1:28" s="141" customFormat="1" ht="6.75" customHeight="1">
      <c r="B1002" s="146"/>
      <c r="C1002" s="154"/>
      <c r="D1002" s="154"/>
      <c r="E1002" s="155"/>
      <c r="F1002" s="154"/>
      <c r="G1002" s="154"/>
      <c r="H1002" s="155"/>
      <c r="I1002" s="154"/>
      <c r="J1002" s="154"/>
      <c r="K1002" s="155"/>
      <c r="L1002" s="154"/>
      <c r="M1002" s="154"/>
      <c r="N1002" s="155"/>
      <c r="O1002" s="154"/>
      <c r="P1002" s="154"/>
      <c r="Q1002" s="155"/>
      <c r="R1002" s="154"/>
      <c r="S1002" s="154"/>
      <c r="T1002" s="155"/>
      <c r="U1002" s="149"/>
      <c r="V1002" s="149"/>
      <c r="W1002" s="136"/>
      <c r="X1002" s="136"/>
      <c r="AA1002" s="239"/>
      <c r="AB1002" s="239"/>
    </row>
    <row r="1003" spans="1:28" s="131" customFormat="1" ht="17.399999999999999">
      <c r="B1003" s="150" t="str">
        <f>IF($F$1="de",headings!$C$3,IF($F$1="fr",headings!$B$3,headings!$A$3))</f>
        <v>Railway Operator:</v>
      </c>
      <c r="C1003" s="156"/>
      <c r="D1003" s="156"/>
      <c r="E1003" s="156"/>
      <c r="F1003" s="1134" t="s">
        <v>135</v>
      </c>
      <c r="G1003" s="1134"/>
      <c r="H1003" s="1134"/>
      <c r="I1003" s="1134"/>
      <c r="J1003" s="1134"/>
      <c r="K1003" s="157"/>
      <c r="L1003" s="157"/>
      <c r="M1003" s="252"/>
      <c r="N1003" s="252"/>
      <c r="O1003" s="252"/>
      <c r="P1003" s="252"/>
      <c r="Q1003" s="252"/>
      <c r="R1003" s="252"/>
      <c r="S1003" s="252"/>
      <c r="T1003" s="252"/>
      <c r="U1003" s="252"/>
      <c r="V1003" s="252"/>
      <c r="W1003" s="136"/>
      <c r="X1003" s="136"/>
      <c r="AA1003" s="243"/>
      <c r="AB1003" s="243"/>
    </row>
    <row r="1004" spans="1:28" ht="6.75" customHeight="1" thickBot="1">
      <c r="B1004" s="146"/>
      <c r="C1004" s="157"/>
      <c r="D1004" s="157"/>
      <c r="E1004" s="159"/>
      <c r="F1004" s="157"/>
      <c r="G1004" s="157"/>
      <c r="H1004" s="157"/>
      <c r="I1004" s="157"/>
      <c r="J1004" s="157"/>
      <c r="K1004" s="157"/>
      <c r="L1004" s="157"/>
      <c r="M1004" s="157"/>
      <c r="N1004" s="157"/>
      <c r="O1004" s="157"/>
      <c r="P1004" s="157"/>
      <c r="Q1004" s="157"/>
      <c r="R1004" s="157"/>
      <c r="S1004" s="157"/>
      <c r="T1004" s="160"/>
      <c r="U1004" s="149"/>
      <c r="V1004" s="149"/>
    </row>
    <row r="1005" spans="1:28" ht="15.75" customHeight="1" thickTop="1">
      <c r="A1005" s="136" t="str">
        <f>F1003&amp;"m01"</f>
        <v>RZDm01</v>
      </c>
      <c r="B1005" s="146" t="str">
        <f>IF($F$1="de",headings!$C$6,IF($F$1="fr",headings!$B$6,headings!$A$6))</f>
        <v>January</v>
      </c>
      <c r="C1005" s="725">
        <v>-1</v>
      </c>
      <c r="D1005" s="661">
        <v>-1</v>
      </c>
      <c r="E1005" s="656" t="str">
        <f t="shared" ref="E1005:E1013" si="155">IF(C1005&lt;0.001,"",IF(D1005=-1,"",D1005/C1005*100-100))</f>
        <v/>
      </c>
      <c r="F1005" s="725">
        <v>-1</v>
      </c>
      <c r="G1005" s="661">
        <v>-1</v>
      </c>
      <c r="H1005" s="656" t="str">
        <f t="shared" ref="H1005:H1013" si="156">IF(F1005&lt;0.001,"",IF(G1005=-1,"",G1005/F1005*100-100))</f>
        <v/>
      </c>
      <c r="I1005" s="662">
        <v>-1</v>
      </c>
      <c r="J1005" s="663">
        <v>-1</v>
      </c>
      <c r="K1005" s="725">
        <v>-1</v>
      </c>
      <c r="L1005" s="661">
        <v>-1</v>
      </c>
      <c r="M1005" s="656" t="str">
        <f t="shared" ref="M1005:M1013" si="157">IF(K1005&lt;0.001,"",IF(L1005=-1,"",L1005/K1005*100-100))</f>
        <v/>
      </c>
      <c r="N1005" s="725">
        <v>-1</v>
      </c>
      <c r="O1005" s="661">
        <v>-1</v>
      </c>
      <c r="P1005" s="656" t="str">
        <f t="shared" ref="P1005:P1013" si="158">IF(N1005&lt;0.001,"",IF(O1005=-1,"",O1005/N1005*100-100))</f>
        <v/>
      </c>
      <c r="Q1005" s="725">
        <v>-1</v>
      </c>
      <c r="R1005" s="661">
        <v>-1</v>
      </c>
      <c r="S1005" s="656" t="str">
        <f t="shared" ref="S1005:S1013" si="159">IF(Q1005&lt;0.001,"",IF(R1005=-1,"",R1005/Q1005*100-100))</f>
        <v/>
      </c>
      <c r="T1005" s="725">
        <v>-1</v>
      </c>
      <c r="U1005" s="661">
        <v>-1</v>
      </c>
      <c r="V1005" s="656" t="str">
        <f t="shared" ref="V1005:V1013" si="160">IF(T1005&lt;0.001,"",IF(U1005=-1,"",U1005/T1005*100-100))</f>
        <v/>
      </c>
    </row>
    <row r="1006" spans="1:28" ht="15.75" customHeight="1">
      <c r="A1006" s="136" t="str">
        <f>F1003&amp;"m02"</f>
        <v>RZDm02</v>
      </c>
      <c r="B1006" s="146" t="str">
        <f>IF($F$1="de",headings!$C$7,IF($F$1="fr",headings!$B$7,headings!$A$7))</f>
        <v>February</v>
      </c>
      <c r="C1006" s="726">
        <v>-1</v>
      </c>
      <c r="D1006" s="473">
        <v>-1</v>
      </c>
      <c r="E1006" s="657" t="str">
        <f t="shared" si="155"/>
        <v/>
      </c>
      <c r="F1006" s="726">
        <v>-1</v>
      </c>
      <c r="G1006" s="473">
        <v>-1</v>
      </c>
      <c r="H1006" s="657" t="str">
        <f t="shared" si="156"/>
        <v/>
      </c>
      <c r="I1006" s="653">
        <v>-1</v>
      </c>
      <c r="J1006" s="664">
        <v>-1</v>
      </c>
      <c r="K1006" s="726">
        <v>-1</v>
      </c>
      <c r="L1006" s="473">
        <v>-1</v>
      </c>
      <c r="M1006" s="657" t="str">
        <f t="shared" si="157"/>
        <v/>
      </c>
      <c r="N1006" s="726">
        <v>-1</v>
      </c>
      <c r="O1006" s="473">
        <v>-1</v>
      </c>
      <c r="P1006" s="657" t="str">
        <f t="shared" si="158"/>
        <v/>
      </c>
      <c r="Q1006" s="726">
        <v>-1</v>
      </c>
      <c r="R1006" s="473">
        <v>-1</v>
      </c>
      <c r="S1006" s="657" t="str">
        <f t="shared" si="159"/>
        <v/>
      </c>
      <c r="T1006" s="726">
        <v>-1</v>
      </c>
      <c r="U1006" s="473">
        <v>-1</v>
      </c>
      <c r="V1006" s="657" t="str">
        <f t="shared" si="160"/>
        <v/>
      </c>
    </row>
    <row r="1007" spans="1:28" ht="15.75" customHeight="1" thickBot="1">
      <c r="A1007" s="136" t="str">
        <f>F1003&amp;"m03"</f>
        <v>RZDm03</v>
      </c>
      <c r="B1007" s="146" t="str">
        <f>IF($F$1="de",headings!$C$8,IF($F$1="fr",headings!$B$8,headings!$A$8))</f>
        <v>March</v>
      </c>
      <c r="C1007" s="651">
        <v>-1</v>
      </c>
      <c r="D1007" s="655">
        <v>-1</v>
      </c>
      <c r="E1007" s="658" t="str">
        <f t="shared" si="155"/>
        <v/>
      </c>
      <c r="F1007" s="651">
        <v>-1</v>
      </c>
      <c r="G1007" s="655">
        <v>-1</v>
      </c>
      <c r="H1007" s="658" t="str">
        <f t="shared" si="156"/>
        <v/>
      </c>
      <c r="I1007" s="654">
        <v>-1</v>
      </c>
      <c r="J1007" s="665">
        <v>-1</v>
      </c>
      <c r="K1007" s="651">
        <v>-1</v>
      </c>
      <c r="L1007" s="655">
        <v>-1</v>
      </c>
      <c r="M1007" s="658" t="str">
        <f t="shared" si="157"/>
        <v/>
      </c>
      <c r="N1007" s="651">
        <v>-1</v>
      </c>
      <c r="O1007" s="655">
        <v>-1</v>
      </c>
      <c r="P1007" s="658" t="str">
        <f t="shared" si="158"/>
        <v/>
      </c>
      <c r="Q1007" s="651">
        <v>-1</v>
      </c>
      <c r="R1007" s="655">
        <v>-1</v>
      </c>
      <c r="S1007" s="658" t="str">
        <f t="shared" si="159"/>
        <v/>
      </c>
      <c r="T1007" s="651">
        <v>-1</v>
      </c>
      <c r="U1007" s="655">
        <v>-1</v>
      </c>
      <c r="V1007" s="658" t="str">
        <f t="shared" si="160"/>
        <v/>
      </c>
    </row>
    <row r="1008" spans="1:28" ht="15.75" customHeight="1" thickTop="1">
      <c r="A1008" s="136" t="str">
        <f>F1003&amp;"m04"</f>
        <v>RZDm04</v>
      </c>
      <c r="B1008" s="146" t="str">
        <f>IF($F$1="de",headings!$C$9,IF($F$1="fr",headings!$B$9,headings!$A$9))</f>
        <v>April</v>
      </c>
      <c r="C1008" s="725">
        <v>-1</v>
      </c>
      <c r="D1008" s="473">
        <v>-1</v>
      </c>
      <c r="E1008" s="657" t="str">
        <f t="shared" si="155"/>
        <v/>
      </c>
      <c r="F1008" s="725">
        <v>-1</v>
      </c>
      <c r="G1008" s="473">
        <v>-1</v>
      </c>
      <c r="H1008" s="657" t="str">
        <f t="shared" si="156"/>
        <v/>
      </c>
      <c r="I1008" s="653">
        <v>-1</v>
      </c>
      <c r="J1008" s="664">
        <v>-1</v>
      </c>
      <c r="K1008" s="725">
        <v>-1</v>
      </c>
      <c r="L1008" s="473">
        <v>-1</v>
      </c>
      <c r="M1008" s="657" t="str">
        <f t="shared" si="157"/>
        <v/>
      </c>
      <c r="N1008" s="725">
        <v>-1</v>
      </c>
      <c r="O1008" s="473">
        <v>-1</v>
      </c>
      <c r="P1008" s="657" t="str">
        <f t="shared" si="158"/>
        <v/>
      </c>
      <c r="Q1008" s="725">
        <v>-1</v>
      </c>
      <c r="R1008" s="473">
        <v>-1</v>
      </c>
      <c r="S1008" s="657" t="str">
        <f t="shared" si="159"/>
        <v/>
      </c>
      <c r="T1008" s="725">
        <v>-1</v>
      </c>
      <c r="U1008" s="473">
        <v>-1</v>
      </c>
      <c r="V1008" s="657" t="str">
        <f t="shared" si="160"/>
        <v/>
      </c>
    </row>
    <row r="1009" spans="1:28" ht="15.75" customHeight="1">
      <c r="A1009" s="136" t="str">
        <f>F1003&amp;"m05"</f>
        <v>RZDm05</v>
      </c>
      <c r="B1009" s="146" t="str">
        <f>IF($F$1="de",headings!$C$10,IF($F$1="fr",headings!$B$10,headings!$A$10))</f>
        <v>May</v>
      </c>
      <c r="C1009" s="726">
        <v>-1</v>
      </c>
      <c r="D1009" s="473">
        <v>-1</v>
      </c>
      <c r="E1009" s="657" t="str">
        <f t="shared" si="155"/>
        <v/>
      </c>
      <c r="F1009" s="726">
        <v>-1</v>
      </c>
      <c r="G1009" s="473">
        <v>-1</v>
      </c>
      <c r="H1009" s="657" t="str">
        <f t="shared" si="156"/>
        <v/>
      </c>
      <c r="I1009" s="653">
        <v>-1</v>
      </c>
      <c r="J1009" s="664">
        <v>-1</v>
      </c>
      <c r="K1009" s="726">
        <v>-1</v>
      </c>
      <c r="L1009" s="473">
        <v>-1</v>
      </c>
      <c r="M1009" s="657" t="str">
        <f t="shared" si="157"/>
        <v/>
      </c>
      <c r="N1009" s="726">
        <v>-1</v>
      </c>
      <c r="O1009" s="473">
        <v>-1</v>
      </c>
      <c r="P1009" s="657" t="str">
        <f t="shared" si="158"/>
        <v/>
      </c>
      <c r="Q1009" s="726">
        <v>-1</v>
      </c>
      <c r="R1009" s="473">
        <v>-1</v>
      </c>
      <c r="S1009" s="657" t="str">
        <f t="shared" si="159"/>
        <v/>
      </c>
      <c r="T1009" s="726">
        <v>-1</v>
      </c>
      <c r="U1009" s="473">
        <v>-1</v>
      </c>
      <c r="V1009" s="657" t="str">
        <f t="shared" si="160"/>
        <v/>
      </c>
    </row>
    <row r="1010" spans="1:28" ht="15.75" customHeight="1" thickBot="1">
      <c r="A1010" s="136" t="str">
        <f>F1003&amp;"m06"</f>
        <v>RZDm06</v>
      </c>
      <c r="B1010" s="146" t="str">
        <f>IF($F$1="de",headings!$C$11,IF($F$1="fr",headings!$B$11,headings!$A$11))</f>
        <v>June</v>
      </c>
      <c r="C1010" s="651">
        <v>-1</v>
      </c>
      <c r="D1010" s="655">
        <v>-1</v>
      </c>
      <c r="E1010" s="658" t="str">
        <f t="shared" si="155"/>
        <v/>
      </c>
      <c r="F1010" s="651">
        <v>-1</v>
      </c>
      <c r="G1010" s="655">
        <v>-1</v>
      </c>
      <c r="H1010" s="658" t="str">
        <f t="shared" si="156"/>
        <v/>
      </c>
      <c r="I1010" s="654">
        <v>-1</v>
      </c>
      <c r="J1010" s="665">
        <v>-1</v>
      </c>
      <c r="K1010" s="651">
        <v>-1</v>
      </c>
      <c r="L1010" s="655">
        <v>-1</v>
      </c>
      <c r="M1010" s="658" t="str">
        <f t="shared" si="157"/>
        <v/>
      </c>
      <c r="N1010" s="651">
        <v>-1</v>
      </c>
      <c r="O1010" s="655">
        <v>-1</v>
      </c>
      <c r="P1010" s="658" t="str">
        <f t="shared" si="158"/>
        <v/>
      </c>
      <c r="Q1010" s="651">
        <v>-1</v>
      </c>
      <c r="R1010" s="655">
        <v>-1</v>
      </c>
      <c r="S1010" s="658" t="str">
        <f t="shared" si="159"/>
        <v/>
      </c>
      <c r="T1010" s="651">
        <v>-1</v>
      </c>
      <c r="U1010" s="655">
        <v>-1</v>
      </c>
      <c r="V1010" s="658" t="str">
        <f t="shared" si="160"/>
        <v/>
      </c>
    </row>
    <row r="1011" spans="1:28" ht="15.75" customHeight="1" thickTop="1">
      <c r="A1011" s="136" t="str">
        <f>F1003&amp;"m07"</f>
        <v>RZDm07</v>
      </c>
      <c r="B1011" s="146" t="str">
        <f>IF($F$1="de",headings!$C$12,IF($F$1="fr",headings!$B$12,headings!$A$12))</f>
        <v>July</v>
      </c>
      <c r="C1011" s="725">
        <v>-1</v>
      </c>
      <c r="D1011" s="473">
        <v>-1</v>
      </c>
      <c r="E1011" s="657" t="str">
        <f t="shared" si="155"/>
        <v/>
      </c>
      <c r="F1011" s="725">
        <v>-1</v>
      </c>
      <c r="G1011" s="473">
        <v>-1</v>
      </c>
      <c r="H1011" s="657" t="str">
        <f t="shared" si="156"/>
        <v/>
      </c>
      <c r="I1011" s="653">
        <v>-1</v>
      </c>
      <c r="J1011" s="664">
        <v>-1</v>
      </c>
      <c r="K1011" s="725">
        <v>-1</v>
      </c>
      <c r="L1011" s="473">
        <v>-1</v>
      </c>
      <c r="M1011" s="657" t="str">
        <f t="shared" si="157"/>
        <v/>
      </c>
      <c r="N1011" s="725">
        <v>-1</v>
      </c>
      <c r="O1011" s="473">
        <v>-1</v>
      </c>
      <c r="P1011" s="657" t="str">
        <f t="shared" si="158"/>
        <v/>
      </c>
      <c r="Q1011" s="725">
        <v>-1</v>
      </c>
      <c r="R1011" s="473">
        <v>-1</v>
      </c>
      <c r="S1011" s="657" t="str">
        <f t="shared" si="159"/>
        <v/>
      </c>
      <c r="T1011" s="725">
        <v>-1</v>
      </c>
      <c r="U1011" s="473">
        <v>-1</v>
      </c>
      <c r="V1011" s="657" t="str">
        <f t="shared" si="160"/>
        <v/>
      </c>
    </row>
    <row r="1012" spans="1:28" ht="15.75" customHeight="1">
      <c r="A1012" s="136" t="str">
        <f>F1003&amp;"m08"</f>
        <v>RZDm08</v>
      </c>
      <c r="B1012" s="146" t="str">
        <f>IF($F$1="de",headings!$C$13,IF($F$1="fr",headings!$B$13,headings!$A$13))</f>
        <v>August</v>
      </c>
      <c r="C1012" s="726">
        <v>-1</v>
      </c>
      <c r="D1012" s="473">
        <v>-1</v>
      </c>
      <c r="E1012" s="657" t="str">
        <f t="shared" si="155"/>
        <v/>
      </c>
      <c r="F1012" s="726">
        <v>-1</v>
      </c>
      <c r="G1012" s="473">
        <v>-1</v>
      </c>
      <c r="H1012" s="657" t="str">
        <f t="shared" si="156"/>
        <v/>
      </c>
      <c r="I1012" s="653">
        <v>-1</v>
      </c>
      <c r="J1012" s="664">
        <v>-1</v>
      </c>
      <c r="K1012" s="726">
        <v>-1</v>
      </c>
      <c r="L1012" s="473">
        <v>-1</v>
      </c>
      <c r="M1012" s="657" t="str">
        <f t="shared" si="157"/>
        <v/>
      </c>
      <c r="N1012" s="726">
        <v>-1</v>
      </c>
      <c r="O1012" s="473">
        <v>-1</v>
      </c>
      <c r="P1012" s="657" t="str">
        <f t="shared" si="158"/>
        <v/>
      </c>
      <c r="Q1012" s="726">
        <v>-1</v>
      </c>
      <c r="R1012" s="473">
        <v>-1</v>
      </c>
      <c r="S1012" s="657" t="str">
        <f t="shared" si="159"/>
        <v/>
      </c>
      <c r="T1012" s="726">
        <v>-1</v>
      </c>
      <c r="U1012" s="473">
        <v>-1</v>
      </c>
      <c r="V1012" s="657" t="str">
        <f t="shared" si="160"/>
        <v/>
      </c>
    </row>
    <row r="1013" spans="1:28" ht="15.75" customHeight="1" thickBot="1">
      <c r="A1013" s="136" t="str">
        <f>F1003&amp;"m09"</f>
        <v>RZDm09</v>
      </c>
      <c r="B1013" s="146" t="str">
        <f>IF($F$1="de",headings!$C$14,IF($F$1="fr",headings!$B$14,headings!$A$14))</f>
        <v>September</v>
      </c>
      <c r="C1013" s="651">
        <v>-1</v>
      </c>
      <c r="D1013" s="655">
        <v>-1</v>
      </c>
      <c r="E1013" s="658" t="str">
        <f t="shared" si="155"/>
        <v/>
      </c>
      <c r="F1013" s="651">
        <v>-1</v>
      </c>
      <c r="G1013" s="655">
        <v>-1</v>
      </c>
      <c r="H1013" s="658" t="str">
        <f t="shared" si="156"/>
        <v/>
      </c>
      <c r="I1013" s="654">
        <v>-1</v>
      </c>
      <c r="J1013" s="665">
        <v>-1</v>
      </c>
      <c r="K1013" s="651">
        <v>-1</v>
      </c>
      <c r="L1013" s="655">
        <v>-1</v>
      </c>
      <c r="M1013" s="658" t="str">
        <f t="shared" si="157"/>
        <v/>
      </c>
      <c r="N1013" s="651">
        <v>-1</v>
      </c>
      <c r="O1013" s="655">
        <v>-1</v>
      </c>
      <c r="P1013" s="658" t="str">
        <f t="shared" si="158"/>
        <v/>
      </c>
      <c r="Q1013" s="651">
        <v>-1</v>
      </c>
      <c r="R1013" s="655">
        <v>-1</v>
      </c>
      <c r="S1013" s="658" t="str">
        <f t="shared" si="159"/>
        <v/>
      </c>
      <c r="T1013" s="651">
        <v>-1</v>
      </c>
      <c r="U1013" s="655">
        <v>-1</v>
      </c>
      <c r="V1013" s="658" t="str">
        <f t="shared" si="160"/>
        <v/>
      </c>
    </row>
    <row r="1014" spans="1:28" ht="15.75" customHeight="1" thickTop="1">
      <c r="A1014" s="136" t="str">
        <f>F1003&amp;"m10"</f>
        <v>RZDm10</v>
      </c>
      <c r="B1014" s="146" t="str">
        <f>IF($F$1="de",headings!$C$15,IF($F$1="fr",headings!$B$15,headings!$A$15))</f>
        <v>October</v>
      </c>
      <c r="C1014" s="653">
        <v>-1</v>
      </c>
      <c r="D1014" s="473">
        <v>-1</v>
      </c>
      <c r="E1014" s="657" t="str">
        <f>IF(C1014&lt;0.001,"",IF(D1014=-1,"",D1014/C1014*100-100))</f>
        <v/>
      </c>
      <c r="F1014" s="472">
        <v>-1</v>
      </c>
      <c r="G1014" s="473">
        <v>-1</v>
      </c>
      <c r="H1014" s="657" t="str">
        <f>IF(F1014&lt;0.001,"",IF(G1014=-1,"",G1014/F1014*100-100))</f>
        <v/>
      </c>
      <c r="I1014" s="653">
        <v>-1</v>
      </c>
      <c r="J1014" s="664">
        <v>-1</v>
      </c>
      <c r="K1014" s="653">
        <v>-1</v>
      </c>
      <c r="L1014" s="473">
        <v>-1</v>
      </c>
      <c r="M1014" s="657" t="str">
        <f>IF(K1014&lt;0.001,"",IF(L1014=-1,"",L1014/K1014*100-100))</f>
        <v/>
      </c>
      <c r="N1014" s="472">
        <v>-1</v>
      </c>
      <c r="O1014" s="473">
        <v>-1</v>
      </c>
      <c r="P1014" s="657" t="str">
        <f>IF(N1014&lt;0.001,"",IF(O1014=-1,"",O1014/N1014*100-100))</f>
        <v/>
      </c>
      <c r="Q1014" s="653">
        <v>-1</v>
      </c>
      <c r="R1014" s="473">
        <v>-1</v>
      </c>
      <c r="S1014" s="657" t="str">
        <f>IF(Q1014&lt;0.001,"",IF(R1014=-1,"",R1014/Q1014*100-100))</f>
        <v/>
      </c>
      <c r="T1014" s="472">
        <v>-1</v>
      </c>
      <c r="U1014" s="473">
        <v>-1</v>
      </c>
      <c r="V1014" s="657" t="str">
        <f>IF(T1014&lt;0.001,"",IF(U1014=-1,"",U1014/T1014*100-100))</f>
        <v/>
      </c>
      <c r="X1014" s="137"/>
    </row>
    <row r="1015" spans="1:28" ht="15.75" customHeight="1">
      <c r="A1015" s="136" t="str">
        <f>F1003&amp;"m11"</f>
        <v>RZDm11</v>
      </c>
      <c r="B1015" s="146" t="str">
        <f>IF($F$1="de",headings!$C$16,IF($F$1="fr",headings!$B$16,headings!$A$16))</f>
        <v>November</v>
      </c>
      <c r="C1015" s="653">
        <v>-1</v>
      </c>
      <c r="D1015" s="473">
        <v>-1</v>
      </c>
      <c r="E1015" s="657" t="str">
        <f>IF(C1015&lt;0.001,"",IF(D1015=-1,"",D1015/C1015*100-100))</f>
        <v/>
      </c>
      <c r="F1015" s="472">
        <v>-1</v>
      </c>
      <c r="G1015" s="473">
        <v>-1</v>
      </c>
      <c r="H1015" s="657" t="str">
        <f>IF(F1015&lt;0.001,"",IF(G1015=-1,"",G1015/F1015*100-100))</f>
        <v/>
      </c>
      <c r="I1015" s="653">
        <v>-1</v>
      </c>
      <c r="J1015" s="664">
        <v>-1</v>
      </c>
      <c r="K1015" s="653">
        <v>-1</v>
      </c>
      <c r="L1015" s="473">
        <v>-1</v>
      </c>
      <c r="M1015" s="657" t="str">
        <f>IF(K1015&lt;0.001,"",IF(L1015=-1,"",L1015/K1015*100-100))</f>
        <v/>
      </c>
      <c r="N1015" s="472">
        <v>-1</v>
      </c>
      <c r="O1015" s="473">
        <v>-1</v>
      </c>
      <c r="P1015" s="657" t="str">
        <f>IF(N1015&lt;0.001,"",IF(O1015=-1,"",O1015/N1015*100-100))</f>
        <v/>
      </c>
      <c r="Q1015" s="653">
        <v>-1</v>
      </c>
      <c r="R1015" s="473">
        <v>-1</v>
      </c>
      <c r="S1015" s="657" t="str">
        <f>IF(Q1015&lt;0.001,"",IF(R1015=-1,"",R1015/Q1015*100-100))</f>
        <v/>
      </c>
      <c r="T1015" s="472">
        <v>-1</v>
      </c>
      <c r="U1015" s="473">
        <v>-1</v>
      </c>
      <c r="V1015" s="657" t="str">
        <f>IF(T1015&lt;0.001,"",IF(U1015=-1,"",U1015/T1015*100-100))</f>
        <v/>
      </c>
      <c r="X1015" s="137"/>
    </row>
    <row r="1016" spans="1:28" ht="15.75" customHeight="1" thickBot="1">
      <c r="A1016" s="136" t="str">
        <f>F1003&amp;"m12"</f>
        <v>RZDm12</v>
      </c>
      <c r="B1016" s="146" t="str">
        <f>IF($F$1="de",headings!$C$17,IF($F$1="fr",headings!$B$17,headings!$A$17))</f>
        <v>December</v>
      </c>
      <c r="C1016" s="654">
        <v>-1</v>
      </c>
      <c r="D1016" s="655">
        <v>-1</v>
      </c>
      <c r="E1016" s="658" t="str">
        <f>IF(C1016&lt;0.001,"",IF(D1016=-1,"",D1016/C1016*100-100))</f>
        <v/>
      </c>
      <c r="F1016" s="652">
        <v>-1</v>
      </c>
      <c r="G1016" s="655">
        <v>-1</v>
      </c>
      <c r="H1016" s="658" t="str">
        <f>IF(F1016&lt;0.001,"",IF(G1016=-1,"",G1016/F1016*100-100))</f>
        <v/>
      </c>
      <c r="I1016" s="654">
        <v>-1</v>
      </c>
      <c r="J1016" s="665">
        <v>-1</v>
      </c>
      <c r="K1016" s="654">
        <v>-1</v>
      </c>
      <c r="L1016" s="655">
        <v>-1</v>
      </c>
      <c r="M1016" s="658" t="str">
        <f>IF(K1016&lt;0.001,"",IF(L1016=-1,"",L1016/K1016*100-100))</f>
        <v/>
      </c>
      <c r="N1016" s="652">
        <v>-1</v>
      </c>
      <c r="O1016" s="655">
        <v>-1</v>
      </c>
      <c r="P1016" s="658" t="str">
        <f>IF(N1016&lt;0.001,"",IF(O1016=-1,"",O1016/N1016*100-100))</f>
        <v/>
      </c>
      <c r="Q1016" s="654">
        <v>-1</v>
      </c>
      <c r="R1016" s="655">
        <v>-1</v>
      </c>
      <c r="S1016" s="658" t="str">
        <f>IF(Q1016&lt;0.001,"",IF(R1016=-1,"",R1016/Q1016*100-100))</f>
        <v/>
      </c>
      <c r="T1016" s="652">
        <v>-1</v>
      </c>
      <c r="U1016" s="655">
        <v>-1</v>
      </c>
      <c r="V1016" s="658" t="str">
        <f>IF(T1016&lt;0.001,"",IF(U1016=-1,"",U1016/T1016*100-100))</f>
        <v/>
      </c>
      <c r="X1016" s="137"/>
    </row>
    <row r="1017" spans="1:28" ht="14.4" thickTop="1" thickBot="1">
      <c r="B1017" s="146"/>
      <c r="C1017" s="146"/>
      <c r="D1017" s="146"/>
      <c r="E1017" s="146"/>
      <c r="F1017" s="146"/>
      <c r="G1017" s="146"/>
      <c r="H1017" s="146"/>
      <c r="I1017" s="146"/>
      <c r="J1017" s="146"/>
      <c r="K1017" s="146"/>
      <c r="L1017" s="146"/>
      <c r="M1017" s="146"/>
      <c r="N1017" s="146"/>
      <c r="O1017" s="146"/>
      <c r="P1017" s="146"/>
      <c r="Q1017" s="146"/>
      <c r="R1017" s="146"/>
      <c r="S1017" s="146"/>
      <c r="T1017" s="146"/>
      <c r="U1017" s="146"/>
      <c r="V1017" s="146"/>
      <c r="X1017" s="137"/>
    </row>
    <row r="1018" spans="1:28" s="137" customFormat="1" ht="15.75" customHeight="1" thickTop="1">
      <c r="A1018" s="137" t="str">
        <f>F1003&amp;"q1"</f>
        <v>RZDq1</v>
      </c>
      <c r="B1018" s="146" t="str">
        <f>IF($F$1="de",headings!$C$31,IF($F$1="fr",headings!$B$31,headings!$A$31))</f>
        <v>Quarter 1</v>
      </c>
      <c r="C1018" s="541" t="str">
        <f>IF(C1007=-1,"-1",C1005+C1006+C1007)</f>
        <v>-1</v>
      </c>
      <c r="D1018" s="320" t="str">
        <f>IF(D1007=-1,"-1",D1005+D1006+D1007)</f>
        <v>-1</v>
      </c>
      <c r="E1018" s="666" t="str">
        <f>IF(C1007+C1008+C1009&lt;=0,"",IF(D1007=-1,"",D1018/C1018*100-100))</f>
        <v/>
      </c>
      <c r="F1018" s="541" t="str">
        <f>IF(F1007=-1,"-1",F1005+F1006+F1007)</f>
        <v>-1</v>
      </c>
      <c r="G1018" s="334" t="str">
        <f>IF(G1007=-1,"-1",G1005+G1006+G1007)</f>
        <v>-1</v>
      </c>
      <c r="H1018" s="666" t="str">
        <f>IF(F1007+F1008+F1009&lt;=0,"",IF(G1007=-1,"",G1018/F1018*100-100))</f>
        <v/>
      </c>
      <c r="I1018" s="320" t="str">
        <f>IF(I1007=-1,"-1",I1005+I1006+I1007)</f>
        <v>-1</v>
      </c>
      <c r="J1018" s="321" t="str">
        <f>IF(J1007=-1,"-1",J1005+J1006+J1007)</f>
        <v>-1</v>
      </c>
      <c r="K1018" s="541" t="str">
        <f>IF(K1007=-1,"-1",K1005+K1006+K1007)</f>
        <v>-1</v>
      </c>
      <c r="L1018" s="320" t="str">
        <f>IF(L1007=-1,"-1",L1005+L1006+L1007)</f>
        <v>-1</v>
      </c>
      <c r="M1018" s="666" t="str">
        <f>IF(K1007+K1008+K1009&lt;=0,"",IF(L1007=-1,"",L1018/K1018*100-100))</f>
        <v/>
      </c>
      <c r="N1018" s="541" t="str">
        <f>IF(N1007=-1,"-1",N1005+N1006+N1007)</f>
        <v>-1</v>
      </c>
      <c r="O1018" s="334" t="str">
        <f>IF(O1007=-1,"-1",O1005+O1006+O1007)</f>
        <v>-1</v>
      </c>
      <c r="P1018" s="666" t="str">
        <f>IF(N1007+N1008+N1009&lt;=0,"",IF(O1007=-1,"",O1018/N1018*100-100))</f>
        <v/>
      </c>
      <c r="Q1018" s="541" t="str">
        <f>IF(Q1007=-1,"-1",Q1005+Q1006+Q1007)</f>
        <v>-1</v>
      </c>
      <c r="R1018" s="320" t="str">
        <f>IF(R1007=-1,"-1",R1005+R1006+R1007)</f>
        <v>-1</v>
      </c>
      <c r="S1018" s="666" t="str">
        <f>IF(Q1007+Q1008+Q1009&lt;=0,"",IF(R1007=-1,"",R1018/Q1018*100-100))</f>
        <v/>
      </c>
      <c r="T1018" s="541" t="str">
        <f>IF(T1007=-1,"-1",T1005+T1006+T1007)</f>
        <v>-1</v>
      </c>
      <c r="U1018" s="334" t="str">
        <f>IF(U1007=-1,"-1",U1005+U1006+U1007)</f>
        <v>-1</v>
      </c>
      <c r="V1018" s="666" t="str">
        <f>IF(T1007+T1008+T1009&lt;=0,"",IF(U1007=-1,"",U1018/T1018*100-100))</f>
        <v/>
      </c>
      <c r="X1018" s="136"/>
      <c r="AA1018" s="244"/>
      <c r="AB1018" s="244"/>
    </row>
    <row r="1019" spans="1:28" s="137" customFormat="1" ht="15.75" customHeight="1">
      <c r="A1019" s="137" t="str">
        <f>F1003&amp;"q2"</f>
        <v>RZDq2</v>
      </c>
      <c r="B1019" s="146" t="str">
        <f>IF($F$1="de",headings!$C$32,IF($F$1="fr",headings!$B$32,headings!$A$32))</f>
        <v>Quarter 2</v>
      </c>
      <c r="C1019" s="542" t="str">
        <f>IF(C1010=-1,"-1",C1008+C1009+C1010)</f>
        <v>-1</v>
      </c>
      <c r="D1019" s="323" t="str">
        <f>IF(D1010=-1,"-1",D1008+D1009+D1010)</f>
        <v>-1</v>
      </c>
      <c r="E1019" s="667" t="str">
        <f>IF(C1008+C1009+C1010&lt;=0,"",IF(D1010=-1,"",D1019/C1019*100-100))</f>
        <v/>
      </c>
      <c r="F1019" s="542" t="str">
        <f>IF(F1010=-1,"-1",F1008+F1009+F1010)</f>
        <v>-1</v>
      </c>
      <c r="G1019" s="335" t="str">
        <f>IF(G1010=-1,"-1",G1008+G1009+G1010)</f>
        <v>-1</v>
      </c>
      <c r="H1019" s="667" t="str">
        <f>IF(F1008+F1009+F1010&lt;=0,"",IF(G1010=-1,"",G1019/F1019*100-100))</f>
        <v/>
      </c>
      <c r="I1019" s="323" t="str">
        <f>IF(I1010=-1,"-1",I1008+I1009+I1010)</f>
        <v>-1</v>
      </c>
      <c r="J1019" s="324" t="str">
        <f>IF(J1010=-1,"-1",J1008+J1009+J1010)</f>
        <v>-1</v>
      </c>
      <c r="K1019" s="542" t="str">
        <f>IF(K1010=-1,"-1",K1008+K1009+K1010)</f>
        <v>-1</v>
      </c>
      <c r="L1019" s="323" t="str">
        <f>IF(L1010=-1,"-1",L1008+L1009+L1010)</f>
        <v>-1</v>
      </c>
      <c r="M1019" s="667" t="str">
        <f>IF(K1008+K1009+K1010&lt;=0,"",IF(L1010=-1,"",L1019/K1019*100-100))</f>
        <v/>
      </c>
      <c r="N1019" s="542" t="str">
        <f>IF(N1010=-1,"-1",N1008+N1009+N1010)</f>
        <v>-1</v>
      </c>
      <c r="O1019" s="335" t="str">
        <f>IF(O1010=-1,"-1",O1008+O1009+O1010)</f>
        <v>-1</v>
      </c>
      <c r="P1019" s="667" t="str">
        <f>IF(N1008+N1009+N1010&lt;=0,"",IF(O1010=-1,"",O1019/N1019*100-100))</f>
        <v/>
      </c>
      <c r="Q1019" s="542" t="str">
        <f>IF(Q1010=-1,"-1",Q1008+Q1009+Q1010)</f>
        <v>-1</v>
      </c>
      <c r="R1019" s="323" t="str">
        <f>IF(R1010=-1,"-1",R1008+R1009+R1010)</f>
        <v>-1</v>
      </c>
      <c r="S1019" s="667" t="str">
        <f>IF(Q1008+Q1009+Q1010&lt;=0,"",IF(R1010=-1,"",R1019/Q1019*100-100))</f>
        <v/>
      </c>
      <c r="T1019" s="542" t="str">
        <f>IF(T1010=-1,"-1",T1008+T1009+T1010)</f>
        <v>-1</v>
      </c>
      <c r="U1019" s="335" t="str">
        <f>IF(U1010=-1,"-1",U1008+U1009+U1010)</f>
        <v>-1</v>
      </c>
      <c r="V1019" s="667" t="str">
        <f>IF(T1008+T1009+T1010&lt;=0,"",IF(U1010=-1,"",U1019/T1019*100-100))</f>
        <v/>
      </c>
      <c r="X1019" s="138"/>
      <c r="AA1019" s="244"/>
      <c r="AB1019" s="244"/>
    </row>
    <row r="1020" spans="1:28" s="137" customFormat="1" ht="15.75" customHeight="1">
      <c r="A1020" s="137" t="str">
        <f>F1003&amp;"q3"</f>
        <v>RZDq3</v>
      </c>
      <c r="B1020" s="146" t="str">
        <f>IF($F$1="de",headings!$C$33,IF($F$1="fr",headings!$B$33,headings!$A$33))</f>
        <v>Quarter 3</v>
      </c>
      <c r="C1020" s="542" t="str">
        <f>IF(C1013=-1,"-1",C1011+C1012+C1013)</f>
        <v>-1</v>
      </c>
      <c r="D1020" s="323" t="str">
        <f>IF(D1013=-1,"-1",D1011+D1012+D1013)</f>
        <v>-1</v>
      </c>
      <c r="E1020" s="667" t="str">
        <f>IF(C1011+C1012+C1013&lt;=0,"",IF(D1013=-1,"",D1020/C1020*100-100))</f>
        <v/>
      </c>
      <c r="F1020" s="542" t="str">
        <f>IF(F1013=-1,"-1",F1011+F1012+F1013)</f>
        <v>-1</v>
      </c>
      <c r="G1020" s="323" t="str">
        <f>IF(G1013=-1,"-1",G1011+G1012+G1013)</f>
        <v>-1</v>
      </c>
      <c r="H1020" s="667" t="str">
        <f>IF(F1011+F1012+F1013&lt;=0,"",IF(G1013=-1,"",G1020/F1020*100-100))</f>
        <v/>
      </c>
      <c r="I1020" s="323" t="str">
        <f>IF(I1013=-1,"-1",I1011+I1012+I1013)</f>
        <v>-1</v>
      </c>
      <c r="J1020" s="324" t="str">
        <f>IF(J1013=-1,"-1",J1011+J1012+J1013)</f>
        <v>-1</v>
      </c>
      <c r="K1020" s="542" t="str">
        <f>IF(K1013=-1,"-1",K1011+K1012+K1013)</f>
        <v>-1</v>
      </c>
      <c r="L1020" s="323" t="str">
        <f>IF(L1013=-1,"-1",L1011+L1012+L1013)</f>
        <v>-1</v>
      </c>
      <c r="M1020" s="667" t="str">
        <f>IF(K1011+K1012+K1013&lt;=0,"",IF(L1013=-1,"",L1020/K1020*100-100))</f>
        <v/>
      </c>
      <c r="N1020" s="542" t="str">
        <f>IF(N1013=-1,"-1",N1011+N1012+N1013)</f>
        <v>-1</v>
      </c>
      <c r="O1020" s="323" t="str">
        <f>IF(O1013=-1,"-1",O1011+O1012+O1013)</f>
        <v>-1</v>
      </c>
      <c r="P1020" s="667" t="str">
        <f>IF(N1011+N1012+N1013&lt;=0,"",IF(O1013=-1,"",O1020/N1020*100-100))</f>
        <v/>
      </c>
      <c r="Q1020" s="542" t="str">
        <f>IF(Q1013=-1,"-1",Q1011+Q1012+Q1013)</f>
        <v>-1</v>
      </c>
      <c r="R1020" s="323" t="str">
        <f>IF(R1013=-1,"-1",R1011+R1012+R1013)</f>
        <v>-1</v>
      </c>
      <c r="S1020" s="667" t="str">
        <f>IF(Q1011+Q1012+Q1013&lt;=0,"",IF(R1013=-1,"",R1020/Q1020*100-100))</f>
        <v/>
      </c>
      <c r="T1020" s="542" t="str">
        <f>IF(T1013=-1,"-1",T1011+T1012+T1013)</f>
        <v>-1</v>
      </c>
      <c r="U1020" s="323" t="str">
        <f>IF(U1013=-1,"-1",U1011+U1012+U1013)</f>
        <v>-1</v>
      </c>
      <c r="V1020" s="667" t="str">
        <f>IF(T1011+T1012+T1013&lt;=0,"",IF(U1013=-1,"",U1020/T1020*100-100))</f>
        <v/>
      </c>
      <c r="X1020" s="136"/>
      <c r="AA1020" s="244"/>
      <c r="AB1020" s="244"/>
    </row>
    <row r="1021" spans="1:28" s="137" customFormat="1" ht="15.75" customHeight="1" thickBot="1">
      <c r="A1021" s="137" t="str">
        <f>F1003&amp;"q4"</f>
        <v>RZDq4</v>
      </c>
      <c r="B1021" s="146" t="str">
        <f>IF($F$1="de",headings!$C$34,IF($F$1="fr",headings!$B$34,headings!$A$34))</f>
        <v>Quarter 4</v>
      </c>
      <c r="C1021" s="539" t="str">
        <f>IF(C1016=-1,"-1",C1014+C1015+C1016)</f>
        <v>-1</v>
      </c>
      <c r="D1021" s="326" t="str">
        <f>IF(D1016=-1,"-1",D1014+D1015+D1016)</f>
        <v>-1</v>
      </c>
      <c r="E1021" s="668" t="str">
        <f>IF(C1014+C1015+C1016&lt;=0,"",IF(D1016=-1,"",D1021/C1021*100-100))</f>
        <v/>
      </c>
      <c r="F1021" s="539" t="str">
        <f>IF(F1016=-1,"-1",F1014+F1015+F1016)</f>
        <v>-1</v>
      </c>
      <c r="G1021" s="326" t="str">
        <f>IF(G1016=-1,"-1",G1014+G1015+G1016)</f>
        <v>-1</v>
      </c>
      <c r="H1021" s="668" t="str">
        <f>IF(F1014+F1015+F1016&lt;=0,"",IF(G1016=-1,"",G1021/F1021*100-100))</f>
        <v/>
      </c>
      <c r="I1021" s="326" t="str">
        <f>IF(I1016=-1,"-1",I1014+I1015+I1016)</f>
        <v>-1</v>
      </c>
      <c r="J1021" s="327" t="str">
        <f>IF(J1016=-1,"-1",J1014+J1015+J1016)</f>
        <v>-1</v>
      </c>
      <c r="K1021" s="539" t="str">
        <f>IF(K1016=-1,"-1",K1014+K1015+K1016)</f>
        <v>-1</v>
      </c>
      <c r="L1021" s="326" t="str">
        <f>IF(L1016=-1,"-1",L1014+L1015+L1016)</f>
        <v>-1</v>
      </c>
      <c r="M1021" s="668" t="str">
        <f>IF(K1014+K1015+K1016&lt;=0,"",IF(L1016=-1,"",L1021/K1021*100-100))</f>
        <v/>
      </c>
      <c r="N1021" s="539" t="str">
        <f>IF(N1016=-1,"-1",N1014+N1015+N1016)</f>
        <v>-1</v>
      </c>
      <c r="O1021" s="326" t="str">
        <f>IF(O1016=-1,"-1",O1014+O1015+O1016)</f>
        <v>-1</v>
      </c>
      <c r="P1021" s="668" t="str">
        <f>IF(N1014+N1015+N1016&lt;=0,"",IF(O1016=-1,"",O1021/N1021*100-100))</f>
        <v/>
      </c>
      <c r="Q1021" s="539" t="str">
        <f>IF(Q1016=-1,"-1",Q1014+Q1015+Q1016)</f>
        <v>-1</v>
      </c>
      <c r="R1021" s="326" t="str">
        <f>IF(R1016=-1,"-1",R1014+R1015+R1016)</f>
        <v>-1</v>
      </c>
      <c r="S1021" s="668" t="str">
        <f>IF(Q1014+Q1015+Q1016&lt;=0,"",IF(R1016=-1,"",R1021/Q1021*100-100))</f>
        <v/>
      </c>
      <c r="T1021" s="539" t="str">
        <f>IF(T1016=-1,"-1",T1014+T1015+T1016)</f>
        <v>-1</v>
      </c>
      <c r="U1021" s="326" t="str">
        <f>IF(U1016=-1,"-1",U1014+U1015+U1016)</f>
        <v>-1</v>
      </c>
      <c r="V1021" s="668" t="str">
        <f>IF(T1014+T1015+T1016&lt;=0,"",IF(U1016=-1,"",U1021/T1021*100-100))</f>
        <v/>
      </c>
      <c r="X1021" s="136"/>
      <c r="AA1021" s="244"/>
      <c r="AB1021" s="244"/>
    </row>
    <row r="1022" spans="1:28" ht="14.4" thickTop="1" thickBot="1">
      <c r="B1022" s="146"/>
      <c r="C1022" s="146"/>
      <c r="D1022" s="146"/>
      <c r="E1022" s="146"/>
      <c r="F1022" s="146"/>
      <c r="G1022" s="146"/>
      <c r="H1022" s="146"/>
      <c r="I1022" s="146"/>
      <c r="J1022" s="146"/>
      <c r="K1022" s="146"/>
      <c r="L1022" s="146"/>
      <c r="M1022" s="146"/>
      <c r="N1022" s="146"/>
      <c r="O1022" s="146"/>
      <c r="P1022" s="146"/>
      <c r="Q1022" s="146"/>
      <c r="R1022" s="146"/>
      <c r="S1022" s="146"/>
      <c r="T1022" s="146"/>
      <c r="U1022" s="146"/>
      <c r="V1022" s="146"/>
    </row>
    <row r="1023" spans="1:28" s="138" customFormat="1" ht="15.75" customHeight="1" thickTop="1" thickBot="1">
      <c r="A1023" s="138" t="str">
        <f>F1003&amp;"y"</f>
        <v>RZDy</v>
      </c>
      <c r="B1023" s="152" t="str">
        <f>IF($F$1="de",headings!$C$35,IF($F$1="fr",headings!$B$35,headings!$A$35))</f>
        <v>Full year</v>
      </c>
      <c r="C1023" s="328" t="str">
        <f>IF(C1016=-1,"-1",SUM(C1018:C1021))</f>
        <v>-1</v>
      </c>
      <c r="D1023" s="414" t="str">
        <f>IF(D1016=-1,"-1",SUM(D1018:D1021))</f>
        <v>-1</v>
      </c>
      <c r="E1023" s="659" t="str">
        <f>IF(SUM(C1005:C1016)&lt;=0,"",IF(D1016=-1,"",D1023/C1023*100-100))</f>
        <v/>
      </c>
      <c r="F1023" s="328" t="str">
        <f>IF(F1016=-1,"-1",SUM(F1018:F1021))</f>
        <v>-1</v>
      </c>
      <c r="G1023" s="414" t="str">
        <f>IF(G1016=-1,"-1",SUM(G1018:G1021))</f>
        <v>-1</v>
      </c>
      <c r="H1023" s="659" t="str">
        <f>IF(SUM(F1005:F1016)&lt;=0,"",IF(G1016=-1,"",G1023/F1023*100-100))</f>
        <v/>
      </c>
      <c r="I1023" s="329" t="str">
        <f>IF(I1016=-1,"-1",SUM(I1018:I1021))</f>
        <v>-1</v>
      </c>
      <c r="J1023" s="330" t="str">
        <f>IF(J1016=-1,"-1",SUM(J1018:J1021))</f>
        <v>-1</v>
      </c>
      <c r="K1023" s="328" t="str">
        <f>IF(K1016=-1,"-1",SUM(K1018:K1021))</f>
        <v>-1</v>
      </c>
      <c r="L1023" s="414" t="str">
        <f>IF(L1016=-1,"-1",SUM(L1018:L1021))</f>
        <v>-1</v>
      </c>
      <c r="M1023" s="659" t="str">
        <f>IF(SUM(K1005:K1016)&lt;=0,"",IF(L1016=-1,"",L1023/K1023*100-100))</f>
        <v/>
      </c>
      <c r="N1023" s="328" t="str">
        <f>IF(N1016=-1,"-1",SUM(N1018:N1021))</f>
        <v>-1</v>
      </c>
      <c r="O1023" s="414" t="str">
        <f>IF(O1016=-1,"-1",SUM(O1018:O1021))</f>
        <v>-1</v>
      </c>
      <c r="P1023" s="659" t="str">
        <f>IF(SUM(N1005:N1016)&lt;=0,"",IF(O1016=-1,"",O1023/N1023*100-100))</f>
        <v/>
      </c>
      <c r="Q1023" s="328" t="str">
        <f>IF(Q1016=-1,"-1",SUM(Q1018:Q1021))</f>
        <v>-1</v>
      </c>
      <c r="R1023" s="414" t="str">
        <f>IF(R1016=-1,"-1",SUM(R1018:R1021))</f>
        <v>-1</v>
      </c>
      <c r="S1023" s="659" t="str">
        <f>IF(SUM(Q1005:Q1016)&lt;=0,"",IF(R1016=-1,"",R1023/Q1023*100-100))</f>
        <v/>
      </c>
      <c r="T1023" s="328" t="str">
        <f>IF(T1016=-1,"-1",SUM(T1018:T1021))</f>
        <v>-1</v>
      </c>
      <c r="U1023" s="414" t="str">
        <f>IF(U1016=-1,"-1",SUM(U1018:U1021))</f>
        <v>-1</v>
      </c>
      <c r="V1023" s="659" t="str">
        <f>IF(SUM(T1005:T1016)&lt;=0,"",IF(U1016=-1,"",U1023/T1023*100-100))</f>
        <v/>
      </c>
      <c r="X1023" s="136"/>
    </row>
    <row r="1024" spans="1:28" ht="13.8" thickTop="1">
      <c r="B1024" s="147"/>
      <c r="C1024" s="180"/>
      <c r="D1024" s="180"/>
      <c r="E1024" s="180"/>
      <c r="F1024" s="180"/>
      <c r="G1024" s="180"/>
      <c r="H1024" s="180"/>
      <c r="I1024" s="180"/>
      <c r="J1024" s="180"/>
      <c r="K1024" s="180"/>
      <c r="L1024" s="180"/>
      <c r="M1024" s="180"/>
      <c r="N1024" s="180"/>
      <c r="O1024" s="180"/>
      <c r="P1024" s="180"/>
      <c r="Q1024" s="180"/>
      <c r="R1024" s="180"/>
      <c r="S1024" s="180"/>
      <c r="T1024" s="180"/>
      <c r="U1024" s="149"/>
      <c r="V1024" s="149"/>
    </row>
    <row r="1025" spans="1:28">
      <c r="B1025" s="147"/>
      <c r="C1025" s="180"/>
      <c r="D1025" s="180"/>
      <c r="E1025" s="180"/>
      <c r="F1025" s="180"/>
      <c r="G1025" s="180"/>
      <c r="H1025" s="180"/>
      <c r="I1025" s="180"/>
      <c r="J1025" s="180"/>
      <c r="K1025" s="180"/>
      <c r="L1025" s="180"/>
      <c r="M1025" s="180"/>
      <c r="N1025" s="180"/>
      <c r="O1025" s="180"/>
      <c r="P1025" s="180"/>
      <c r="Q1025" s="180"/>
      <c r="R1025" s="180"/>
      <c r="S1025" s="180"/>
      <c r="T1025" s="180"/>
      <c r="U1025" s="149"/>
      <c r="V1025" s="149"/>
    </row>
    <row r="1026" spans="1:28">
      <c r="B1026" s="152" t="str">
        <f>IF($F$1="de",headings!$C$37,IF($F$1="fr",headings!$B$37,headings!$A$37))</f>
        <v>Comments</v>
      </c>
      <c r="C1026" s="1021"/>
      <c r="D1026" s="1022"/>
      <c r="E1026" s="1022"/>
      <c r="F1026" s="1022"/>
      <c r="G1026" s="1022"/>
      <c r="H1026" s="1022"/>
      <c r="I1026" s="1022"/>
      <c r="J1026" s="1022"/>
      <c r="K1026" s="1022"/>
      <c r="L1026" s="1022"/>
      <c r="M1026" s="1022"/>
      <c r="N1026" s="1022"/>
      <c r="O1026" s="1022"/>
      <c r="P1026" s="1022"/>
      <c r="Q1026" s="1022"/>
      <c r="R1026" s="1022"/>
      <c r="S1026" s="1022"/>
      <c r="T1026" s="1023"/>
      <c r="U1026" s="149"/>
      <c r="V1026" s="149"/>
    </row>
    <row r="1027" spans="1:28">
      <c r="B1027" s="151"/>
      <c r="C1027" s="1024"/>
      <c r="D1027" s="1025"/>
      <c r="E1027" s="1025"/>
      <c r="F1027" s="1025"/>
      <c r="G1027" s="1025"/>
      <c r="H1027" s="1025"/>
      <c r="I1027" s="1025"/>
      <c r="J1027" s="1025"/>
      <c r="K1027" s="1025"/>
      <c r="L1027" s="1025"/>
      <c r="M1027" s="1025"/>
      <c r="N1027" s="1025"/>
      <c r="O1027" s="1025"/>
      <c r="P1027" s="1025"/>
      <c r="Q1027" s="1025"/>
      <c r="R1027" s="1025"/>
      <c r="S1027" s="1025"/>
      <c r="T1027" s="1026"/>
      <c r="U1027" s="149"/>
      <c r="V1027" s="149"/>
    </row>
    <row r="1028" spans="1:28">
      <c r="B1028" s="151"/>
      <c r="C1028" s="1024"/>
      <c r="D1028" s="1025"/>
      <c r="E1028" s="1025"/>
      <c r="F1028" s="1025"/>
      <c r="G1028" s="1025"/>
      <c r="H1028" s="1025"/>
      <c r="I1028" s="1025"/>
      <c r="J1028" s="1025"/>
      <c r="K1028" s="1025"/>
      <c r="L1028" s="1025"/>
      <c r="M1028" s="1025"/>
      <c r="N1028" s="1025"/>
      <c r="O1028" s="1025"/>
      <c r="P1028" s="1025"/>
      <c r="Q1028" s="1025"/>
      <c r="R1028" s="1025"/>
      <c r="S1028" s="1025"/>
      <c r="T1028" s="1026"/>
      <c r="U1028" s="149"/>
      <c r="V1028" s="149"/>
      <c r="X1028" s="141"/>
    </row>
    <row r="1029" spans="1:28">
      <c r="B1029" s="151"/>
      <c r="C1029" s="1027"/>
      <c r="D1029" s="1028"/>
      <c r="E1029" s="1028"/>
      <c r="F1029" s="1028"/>
      <c r="G1029" s="1028"/>
      <c r="H1029" s="1028"/>
      <c r="I1029" s="1028"/>
      <c r="J1029" s="1028"/>
      <c r="K1029" s="1028"/>
      <c r="L1029" s="1028"/>
      <c r="M1029" s="1028"/>
      <c r="N1029" s="1028"/>
      <c r="O1029" s="1028"/>
      <c r="P1029" s="1028"/>
      <c r="Q1029" s="1028"/>
      <c r="R1029" s="1028"/>
      <c r="S1029" s="1028"/>
      <c r="T1029" s="1029"/>
      <c r="U1029" s="149"/>
      <c r="V1029" s="149"/>
      <c r="X1029" s="131"/>
    </row>
    <row r="1030" spans="1:28">
      <c r="B1030" s="151"/>
      <c r="C1030" s="180"/>
      <c r="D1030" s="180"/>
      <c r="E1030" s="180"/>
      <c r="F1030" s="180"/>
      <c r="G1030" s="180"/>
      <c r="H1030" s="180"/>
      <c r="I1030" s="180"/>
      <c r="J1030" s="180"/>
      <c r="K1030" s="180"/>
      <c r="L1030" s="180"/>
      <c r="M1030" s="180"/>
      <c r="N1030" s="180"/>
      <c r="O1030" s="180"/>
      <c r="P1030" s="180"/>
      <c r="Q1030" s="180"/>
      <c r="R1030" s="180"/>
      <c r="S1030" s="180"/>
      <c r="T1030" s="180"/>
      <c r="U1030" s="149"/>
      <c r="V1030" s="149"/>
    </row>
    <row r="1031" spans="1:28">
      <c r="A1031" s="142"/>
      <c r="B1031" s="143"/>
      <c r="C1031" s="181"/>
      <c r="D1031" s="181"/>
      <c r="E1031" s="181"/>
      <c r="F1031" s="181"/>
      <c r="G1031" s="181"/>
      <c r="H1031" s="181"/>
      <c r="I1031" s="181"/>
      <c r="J1031" s="181"/>
      <c r="K1031" s="181"/>
      <c r="L1031" s="181"/>
      <c r="M1031" s="181"/>
      <c r="N1031" s="181"/>
      <c r="O1031" s="181"/>
      <c r="P1031" s="181"/>
      <c r="Q1031" s="181"/>
      <c r="R1031" s="181"/>
      <c r="S1031" s="181"/>
      <c r="T1031" s="181"/>
      <c r="U1031" s="149"/>
      <c r="V1031" s="149"/>
    </row>
    <row r="1032" spans="1:28" s="141" customFormat="1" ht="6.75" customHeight="1">
      <c r="B1032" s="146"/>
      <c r="C1032" s="154"/>
      <c r="D1032" s="154"/>
      <c r="E1032" s="155"/>
      <c r="F1032" s="154"/>
      <c r="G1032" s="154"/>
      <c r="H1032" s="155"/>
      <c r="I1032" s="154"/>
      <c r="J1032" s="154"/>
      <c r="K1032" s="155"/>
      <c r="L1032" s="154"/>
      <c r="M1032" s="154"/>
      <c r="N1032" s="155"/>
      <c r="O1032" s="154"/>
      <c r="P1032" s="154"/>
      <c r="Q1032" s="155"/>
      <c r="R1032" s="154"/>
      <c r="S1032" s="154"/>
      <c r="T1032" s="155"/>
      <c r="U1032" s="149"/>
      <c r="V1032" s="149"/>
      <c r="X1032" s="136"/>
      <c r="AA1032" s="239"/>
      <c r="AB1032" s="239"/>
    </row>
    <row r="1033" spans="1:28" s="131" customFormat="1" ht="17.399999999999999">
      <c r="B1033" s="150" t="str">
        <f>IF($F$1="de",headings!$C$3,IF($F$1="fr",headings!$B$3,headings!$A$3))</f>
        <v>Railway Operator:</v>
      </c>
      <c r="C1033" s="156"/>
      <c r="D1033" s="156"/>
      <c r="E1033" s="156"/>
      <c r="F1033" s="1134" t="s">
        <v>26</v>
      </c>
      <c r="G1033" s="1134"/>
      <c r="H1033" s="1134"/>
      <c r="I1033" s="1134"/>
      <c r="J1033" s="1134"/>
      <c r="K1033" s="157"/>
      <c r="L1033" s="157"/>
      <c r="M1033" s="157"/>
      <c r="N1033" s="788"/>
      <c r="O1033" s="788"/>
      <c r="P1033" s="788"/>
      <c r="Q1033" s="789"/>
      <c r="R1033" s="789"/>
      <c r="S1033" s="158"/>
      <c r="T1033" s="789"/>
      <c r="U1033" s="790"/>
      <c r="V1033" s="790"/>
      <c r="W1033" s="791"/>
      <c r="X1033" s="790"/>
      <c r="AA1033" s="243"/>
      <c r="AB1033" s="243"/>
    </row>
    <row r="1034" spans="1:28" ht="6.75" customHeight="1" thickBot="1">
      <c r="B1034" s="146"/>
      <c r="C1034" s="157"/>
      <c r="D1034" s="157"/>
      <c r="E1034" s="159"/>
      <c r="F1034" s="157"/>
      <c r="G1034" s="157"/>
      <c r="H1034" s="157"/>
      <c r="I1034" s="157"/>
      <c r="J1034" s="157"/>
      <c r="K1034" s="157"/>
      <c r="L1034" s="157"/>
      <c r="M1034" s="157"/>
      <c r="N1034" s="157"/>
      <c r="O1034" s="157"/>
      <c r="P1034" s="157"/>
      <c r="Q1034" s="157"/>
      <c r="R1034" s="157"/>
      <c r="S1034" s="157"/>
      <c r="T1034" s="160"/>
      <c r="U1034" s="149"/>
      <c r="V1034" s="149"/>
    </row>
    <row r="1035" spans="1:28" ht="15.75" customHeight="1" thickTop="1">
      <c r="A1035" s="136" t="str">
        <f>F1033&amp;"m01"</f>
        <v>SBB CFF FFSm01</v>
      </c>
      <c r="B1035" s="146" t="str">
        <f>IF($F$1="de",headings!$C$6,IF($F$1="fr",headings!$B$6,headings!$A$6))</f>
        <v>January</v>
      </c>
      <c r="C1035" s="725">
        <v>-1</v>
      </c>
      <c r="D1035" s="661">
        <v>-1</v>
      </c>
      <c r="E1035" s="656" t="str">
        <f t="shared" ref="E1035:E1043" si="161">IF(C1035&lt;0.001,"",IF(D1035=-1,"",D1035/C1035*100-100))</f>
        <v/>
      </c>
      <c r="F1035" s="725">
        <v>-1</v>
      </c>
      <c r="G1035" s="661">
        <v>-1</v>
      </c>
      <c r="H1035" s="656" t="str">
        <f t="shared" ref="H1035:H1043" si="162">IF(F1035&lt;0.001,"",IF(G1035=-1,"",G1035/F1035*100-100))</f>
        <v/>
      </c>
      <c r="I1035" s="662">
        <v>-1</v>
      </c>
      <c r="J1035" s="663">
        <v>-1</v>
      </c>
      <c r="K1035" s="725">
        <v>-1</v>
      </c>
      <c r="L1035" s="661">
        <v>-1</v>
      </c>
      <c r="M1035" s="656" t="str">
        <f t="shared" ref="M1035:M1043" si="163">IF(K1035&lt;0.001,"",IF(L1035=-1,"",L1035/K1035*100-100))</f>
        <v/>
      </c>
      <c r="N1035" s="725">
        <v>-1</v>
      </c>
      <c r="O1035" s="661">
        <v>-1</v>
      </c>
      <c r="P1035" s="656" t="str">
        <f t="shared" ref="P1035:P1043" si="164">IF(N1035&lt;0.001,"",IF(O1035=-1,"",O1035/N1035*100-100))</f>
        <v/>
      </c>
      <c r="Q1035" s="725">
        <v>-1</v>
      </c>
      <c r="R1035" s="661">
        <v>-1</v>
      </c>
      <c r="S1035" s="656" t="str">
        <f t="shared" ref="S1035:S1043" si="165">IF(Q1035&lt;0.001,"",IF(R1035=-1,"",R1035/Q1035*100-100))</f>
        <v/>
      </c>
      <c r="T1035" s="725">
        <v>-1</v>
      </c>
      <c r="U1035" s="661">
        <v>-1</v>
      </c>
      <c r="V1035" s="656" t="str">
        <f t="shared" ref="V1035:V1043" si="166">IF(T1035&lt;0.001,"",IF(U1035=-1,"",U1035/T1035*100-100))</f>
        <v/>
      </c>
    </row>
    <row r="1036" spans="1:28" ht="15.75" customHeight="1">
      <c r="A1036" s="136" t="str">
        <f>F1033&amp;"m02"</f>
        <v>SBB CFF FFSm02</v>
      </c>
      <c r="B1036" s="146" t="str">
        <f>IF($F$1="de",headings!$C$7,IF($F$1="fr",headings!$B$7,headings!$A$7))</f>
        <v>February</v>
      </c>
      <c r="C1036" s="726">
        <v>-1</v>
      </c>
      <c r="D1036" s="473">
        <v>-1</v>
      </c>
      <c r="E1036" s="657" t="str">
        <f t="shared" si="161"/>
        <v/>
      </c>
      <c r="F1036" s="726">
        <v>-1</v>
      </c>
      <c r="G1036" s="473">
        <v>-1</v>
      </c>
      <c r="H1036" s="657" t="str">
        <f t="shared" si="162"/>
        <v/>
      </c>
      <c r="I1036" s="653">
        <v>-1</v>
      </c>
      <c r="J1036" s="664">
        <v>-1</v>
      </c>
      <c r="K1036" s="726">
        <v>-1</v>
      </c>
      <c r="L1036" s="473">
        <v>-1</v>
      </c>
      <c r="M1036" s="657" t="str">
        <f t="shared" si="163"/>
        <v/>
      </c>
      <c r="N1036" s="726">
        <v>-1</v>
      </c>
      <c r="O1036" s="473">
        <v>-1</v>
      </c>
      <c r="P1036" s="657" t="str">
        <f t="shared" si="164"/>
        <v/>
      </c>
      <c r="Q1036" s="726">
        <v>-1</v>
      </c>
      <c r="R1036" s="473">
        <v>-1</v>
      </c>
      <c r="S1036" s="657" t="str">
        <f t="shared" si="165"/>
        <v/>
      </c>
      <c r="T1036" s="726">
        <v>-1</v>
      </c>
      <c r="U1036" s="473">
        <v>-1</v>
      </c>
      <c r="V1036" s="657" t="str">
        <f t="shared" si="166"/>
        <v/>
      </c>
    </row>
    <row r="1037" spans="1:28" ht="15.75" customHeight="1" thickBot="1">
      <c r="A1037" s="136" t="str">
        <f>F1033&amp;"m03"</f>
        <v>SBB CFF FFSm03</v>
      </c>
      <c r="B1037" s="146" t="str">
        <f>IF($F$1="de",headings!$C$8,IF($F$1="fr",headings!$B$8,headings!$A$8))</f>
        <v>March</v>
      </c>
      <c r="C1037" s="651">
        <v>-1</v>
      </c>
      <c r="D1037" s="655">
        <v>-1</v>
      </c>
      <c r="E1037" s="658" t="str">
        <f t="shared" si="161"/>
        <v/>
      </c>
      <c r="F1037" s="651">
        <v>-1</v>
      </c>
      <c r="G1037" s="655">
        <v>-1</v>
      </c>
      <c r="H1037" s="658" t="str">
        <f t="shared" si="162"/>
        <v/>
      </c>
      <c r="I1037" s="654">
        <v>-1</v>
      </c>
      <c r="J1037" s="665">
        <v>-1</v>
      </c>
      <c r="K1037" s="651">
        <v>-1</v>
      </c>
      <c r="L1037" s="655">
        <v>-1</v>
      </c>
      <c r="M1037" s="658" t="str">
        <f t="shared" si="163"/>
        <v/>
      </c>
      <c r="N1037" s="651">
        <v>-1</v>
      </c>
      <c r="O1037" s="655">
        <v>-1</v>
      </c>
      <c r="P1037" s="658" t="str">
        <f t="shared" si="164"/>
        <v/>
      </c>
      <c r="Q1037" s="651">
        <v>-1</v>
      </c>
      <c r="R1037" s="655">
        <v>-1</v>
      </c>
      <c r="S1037" s="658" t="str">
        <f t="shared" si="165"/>
        <v/>
      </c>
      <c r="T1037" s="651">
        <v>-1</v>
      </c>
      <c r="U1037" s="655">
        <v>-1</v>
      </c>
      <c r="V1037" s="658" t="str">
        <f t="shared" si="166"/>
        <v/>
      </c>
    </row>
    <row r="1038" spans="1:28" ht="15.75" customHeight="1" thickTop="1">
      <c r="A1038" s="136" t="str">
        <f>F1033&amp;"m04"</f>
        <v>SBB CFF FFSm04</v>
      </c>
      <c r="B1038" s="146" t="str">
        <f>IF($F$1="de",headings!$C$9,IF($F$1="fr",headings!$B$9,headings!$A$9))</f>
        <v>April</v>
      </c>
      <c r="C1038" s="725">
        <v>-1</v>
      </c>
      <c r="D1038" s="473">
        <v>-1</v>
      </c>
      <c r="E1038" s="657" t="str">
        <f t="shared" si="161"/>
        <v/>
      </c>
      <c r="F1038" s="725">
        <v>-1</v>
      </c>
      <c r="G1038" s="473">
        <v>-1</v>
      </c>
      <c r="H1038" s="657" t="str">
        <f t="shared" si="162"/>
        <v/>
      </c>
      <c r="I1038" s="653">
        <v>-1</v>
      </c>
      <c r="J1038" s="664">
        <v>-1</v>
      </c>
      <c r="K1038" s="725">
        <v>-1</v>
      </c>
      <c r="L1038" s="473">
        <v>-1</v>
      </c>
      <c r="M1038" s="657" t="str">
        <f t="shared" si="163"/>
        <v/>
      </c>
      <c r="N1038" s="725">
        <v>-1</v>
      </c>
      <c r="O1038" s="473">
        <v>-1</v>
      </c>
      <c r="P1038" s="657" t="str">
        <f t="shared" si="164"/>
        <v/>
      </c>
      <c r="Q1038" s="725">
        <v>-1</v>
      </c>
      <c r="R1038" s="473">
        <v>-1</v>
      </c>
      <c r="S1038" s="657" t="str">
        <f t="shared" si="165"/>
        <v/>
      </c>
      <c r="T1038" s="725">
        <v>-1</v>
      </c>
      <c r="U1038" s="473">
        <v>-1</v>
      </c>
      <c r="V1038" s="657" t="str">
        <f t="shared" si="166"/>
        <v/>
      </c>
    </row>
    <row r="1039" spans="1:28" ht="15.75" customHeight="1">
      <c r="A1039" s="136" t="str">
        <f>F1033&amp;"m05"</f>
        <v>SBB CFF FFSm05</v>
      </c>
      <c r="B1039" s="146" t="str">
        <f>IF($F$1="de",headings!$C$10,IF($F$1="fr",headings!$B$10,headings!$A$10))</f>
        <v>May</v>
      </c>
      <c r="C1039" s="726">
        <v>-1</v>
      </c>
      <c r="D1039" s="473">
        <v>-1</v>
      </c>
      <c r="E1039" s="657" t="str">
        <f t="shared" si="161"/>
        <v/>
      </c>
      <c r="F1039" s="726">
        <v>-1</v>
      </c>
      <c r="G1039" s="473">
        <v>-1</v>
      </c>
      <c r="H1039" s="657" t="str">
        <f t="shared" si="162"/>
        <v/>
      </c>
      <c r="I1039" s="653">
        <v>-1</v>
      </c>
      <c r="J1039" s="664">
        <v>-1</v>
      </c>
      <c r="K1039" s="726">
        <v>-1</v>
      </c>
      <c r="L1039" s="473">
        <v>-1</v>
      </c>
      <c r="M1039" s="657" t="str">
        <f t="shared" si="163"/>
        <v/>
      </c>
      <c r="N1039" s="726">
        <v>-1</v>
      </c>
      <c r="O1039" s="473">
        <v>-1</v>
      </c>
      <c r="P1039" s="657" t="str">
        <f t="shared" si="164"/>
        <v/>
      </c>
      <c r="Q1039" s="726">
        <v>-1</v>
      </c>
      <c r="R1039" s="473">
        <v>-1</v>
      </c>
      <c r="S1039" s="657" t="str">
        <f t="shared" si="165"/>
        <v/>
      </c>
      <c r="T1039" s="726">
        <v>-1</v>
      </c>
      <c r="U1039" s="473">
        <v>-1</v>
      </c>
      <c r="V1039" s="657" t="str">
        <f t="shared" si="166"/>
        <v/>
      </c>
    </row>
    <row r="1040" spans="1:28" ht="15.75" customHeight="1" thickBot="1">
      <c r="A1040" s="136" t="str">
        <f>F1033&amp;"m06"</f>
        <v>SBB CFF FFSm06</v>
      </c>
      <c r="B1040" s="146" t="str">
        <f>IF($F$1="de",headings!$C$11,IF($F$1="fr",headings!$B$11,headings!$A$11))</f>
        <v>June</v>
      </c>
      <c r="C1040" s="651">
        <v>-1</v>
      </c>
      <c r="D1040" s="655">
        <v>-1</v>
      </c>
      <c r="E1040" s="658" t="str">
        <f t="shared" si="161"/>
        <v/>
      </c>
      <c r="F1040" s="651">
        <v>-1</v>
      </c>
      <c r="G1040" s="655">
        <v>-1</v>
      </c>
      <c r="H1040" s="658" t="str">
        <f t="shared" si="162"/>
        <v/>
      </c>
      <c r="I1040" s="654">
        <v>-1</v>
      </c>
      <c r="J1040" s="665">
        <v>-1</v>
      </c>
      <c r="K1040" s="651">
        <v>-1</v>
      </c>
      <c r="L1040" s="655">
        <v>-1</v>
      </c>
      <c r="M1040" s="658" t="str">
        <f t="shared" si="163"/>
        <v/>
      </c>
      <c r="N1040" s="651">
        <v>-1</v>
      </c>
      <c r="O1040" s="655">
        <v>-1</v>
      </c>
      <c r="P1040" s="658" t="str">
        <f t="shared" si="164"/>
        <v/>
      </c>
      <c r="Q1040" s="651">
        <v>-1</v>
      </c>
      <c r="R1040" s="655">
        <v>-1</v>
      </c>
      <c r="S1040" s="658" t="str">
        <f t="shared" si="165"/>
        <v/>
      </c>
      <c r="T1040" s="651">
        <v>-1</v>
      </c>
      <c r="U1040" s="655">
        <v>-1</v>
      </c>
      <c r="V1040" s="658" t="str">
        <f t="shared" si="166"/>
        <v/>
      </c>
    </row>
    <row r="1041" spans="1:28" ht="15.75" customHeight="1" thickTop="1">
      <c r="A1041" s="136" t="str">
        <f>F1033&amp;"m07"</f>
        <v>SBB CFF FFSm07</v>
      </c>
      <c r="B1041" s="146" t="str">
        <f>IF($F$1="de",headings!$C$12,IF($F$1="fr",headings!$B$12,headings!$A$12))</f>
        <v>July</v>
      </c>
      <c r="C1041" s="725">
        <v>-1</v>
      </c>
      <c r="D1041" s="473">
        <v>-1</v>
      </c>
      <c r="E1041" s="657" t="str">
        <f t="shared" si="161"/>
        <v/>
      </c>
      <c r="F1041" s="725">
        <v>-1</v>
      </c>
      <c r="G1041" s="473">
        <v>-1</v>
      </c>
      <c r="H1041" s="657" t="str">
        <f t="shared" si="162"/>
        <v/>
      </c>
      <c r="I1041" s="653">
        <v>-1</v>
      </c>
      <c r="J1041" s="664">
        <v>-1</v>
      </c>
      <c r="K1041" s="725">
        <v>-1</v>
      </c>
      <c r="L1041" s="473">
        <v>-1</v>
      </c>
      <c r="M1041" s="657" t="str">
        <f t="shared" si="163"/>
        <v/>
      </c>
      <c r="N1041" s="725">
        <v>-1</v>
      </c>
      <c r="O1041" s="473">
        <v>-1</v>
      </c>
      <c r="P1041" s="657" t="str">
        <f t="shared" si="164"/>
        <v/>
      </c>
      <c r="Q1041" s="725">
        <v>-1</v>
      </c>
      <c r="R1041" s="473">
        <v>-1</v>
      </c>
      <c r="S1041" s="657" t="str">
        <f t="shared" si="165"/>
        <v/>
      </c>
      <c r="T1041" s="725">
        <v>-1</v>
      </c>
      <c r="U1041" s="473">
        <v>-1</v>
      </c>
      <c r="V1041" s="657" t="str">
        <f t="shared" si="166"/>
        <v/>
      </c>
    </row>
    <row r="1042" spans="1:28" ht="15.75" customHeight="1">
      <c r="A1042" s="136" t="str">
        <f>F1033&amp;"m08"</f>
        <v>SBB CFF FFSm08</v>
      </c>
      <c r="B1042" s="146" t="str">
        <f>IF($F$1="de",headings!$C$13,IF($F$1="fr",headings!$B$13,headings!$A$13))</f>
        <v>August</v>
      </c>
      <c r="C1042" s="726">
        <v>-1</v>
      </c>
      <c r="D1042" s="473">
        <v>-1</v>
      </c>
      <c r="E1042" s="657" t="str">
        <f t="shared" si="161"/>
        <v/>
      </c>
      <c r="F1042" s="726">
        <v>-1</v>
      </c>
      <c r="G1042" s="473">
        <v>-1</v>
      </c>
      <c r="H1042" s="657" t="str">
        <f t="shared" si="162"/>
        <v/>
      </c>
      <c r="I1042" s="653">
        <v>-1</v>
      </c>
      <c r="J1042" s="664">
        <v>-1</v>
      </c>
      <c r="K1042" s="726">
        <v>-1</v>
      </c>
      <c r="L1042" s="473">
        <v>-1</v>
      </c>
      <c r="M1042" s="657" t="str">
        <f t="shared" si="163"/>
        <v/>
      </c>
      <c r="N1042" s="726">
        <v>-1</v>
      </c>
      <c r="O1042" s="473">
        <v>-1</v>
      </c>
      <c r="P1042" s="657" t="str">
        <f t="shared" si="164"/>
        <v/>
      </c>
      <c r="Q1042" s="726">
        <v>-1</v>
      </c>
      <c r="R1042" s="473">
        <v>-1</v>
      </c>
      <c r="S1042" s="657" t="str">
        <f t="shared" si="165"/>
        <v/>
      </c>
      <c r="T1042" s="726">
        <v>-1</v>
      </c>
      <c r="U1042" s="473">
        <v>-1</v>
      </c>
      <c r="V1042" s="657" t="str">
        <f t="shared" si="166"/>
        <v/>
      </c>
    </row>
    <row r="1043" spans="1:28" ht="15.75" customHeight="1" thickBot="1">
      <c r="A1043" s="136" t="str">
        <f>F1033&amp;"m09"</f>
        <v>SBB CFF FFSm09</v>
      </c>
      <c r="B1043" s="146" t="str">
        <f>IF($F$1="de",headings!$C$14,IF($F$1="fr",headings!$B$14,headings!$A$14))</f>
        <v>September</v>
      </c>
      <c r="C1043" s="651">
        <v>-1</v>
      </c>
      <c r="D1043" s="655">
        <v>-1</v>
      </c>
      <c r="E1043" s="658" t="str">
        <f t="shared" si="161"/>
        <v/>
      </c>
      <c r="F1043" s="651">
        <v>-1</v>
      </c>
      <c r="G1043" s="655">
        <v>-1</v>
      </c>
      <c r="H1043" s="658" t="str">
        <f t="shared" si="162"/>
        <v/>
      </c>
      <c r="I1043" s="654">
        <v>-1</v>
      </c>
      <c r="J1043" s="665">
        <v>-1</v>
      </c>
      <c r="K1043" s="651">
        <v>-1</v>
      </c>
      <c r="L1043" s="655">
        <v>-1</v>
      </c>
      <c r="M1043" s="658" t="str">
        <f t="shared" si="163"/>
        <v/>
      </c>
      <c r="N1043" s="651">
        <v>-1</v>
      </c>
      <c r="O1043" s="655">
        <v>-1</v>
      </c>
      <c r="P1043" s="658" t="str">
        <f t="shared" si="164"/>
        <v/>
      </c>
      <c r="Q1043" s="651">
        <v>-1</v>
      </c>
      <c r="R1043" s="655">
        <v>-1</v>
      </c>
      <c r="S1043" s="658" t="str">
        <f t="shared" si="165"/>
        <v/>
      </c>
      <c r="T1043" s="651">
        <v>-1</v>
      </c>
      <c r="U1043" s="655">
        <v>-1</v>
      </c>
      <c r="V1043" s="658" t="str">
        <f t="shared" si="166"/>
        <v/>
      </c>
    </row>
    <row r="1044" spans="1:28" ht="15.75" customHeight="1" thickTop="1">
      <c r="A1044" s="136" t="str">
        <f>F1033&amp;"m10"</f>
        <v>SBB CFF FFSm10</v>
      </c>
      <c r="B1044" s="146" t="str">
        <f>IF($F$1="de",headings!$C$15,IF($F$1="fr",headings!$B$15,headings!$A$15))</f>
        <v>October</v>
      </c>
      <c r="C1044" s="653">
        <v>-1</v>
      </c>
      <c r="D1044" s="473">
        <v>-1</v>
      </c>
      <c r="E1044" s="657" t="str">
        <f>IF(C1044&lt;0.001,"",IF(D1044=-1,"",D1044/C1044*100-100))</f>
        <v/>
      </c>
      <c r="F1044" s="472">
        <v>-1</v>
      </c>
      <c r="G1044" s="473">
        <v>-1</v>
      </c>
      <c r="H1044" s="657" t="str">
        <f>IF(F1044&lt;0.001,"",IF(G1044=-1,"",G1044/F1044*100-100))</f>
        <v/>
      </c>
      <c r="I1044" s="653">
        <v>-1</v>
      </c>
      <c r="J1044" s="664">
        <v>-1</v>
      </c>
      <c r="K1044" s="653">
        <v>-1</v>
      </c>
      <c r="L1044" s="473">
        <v>-1</v>
      </c>
      <c r="M1044" s="657" t="str">
        <f>IF(K1044&lt;0.001,"",IF(L1044=-1,"",L1044/K1044*100-100))</f>
        <v/>
      </c>
      <c r="N1044" s="472">
        <v>-1</v>
      </c>
      <c r="O1044" s="473">
        <v>-1</v>
      </c>
      <c r="P1044" s="657" t="str">
        <f>IF(N1044&lt;0.001,"",IF(O1044=-1,"",O1044/N1044*100-100))</f>
        <v/>
      </c>
      <c r="Q1044" s="653">
        <v>-1</v>
      </c>
      <c r="R1044" s="473">
        <v>-1</v>
      </c>
      <c r="S1044" s="657" t="str">
        <f>IF(Q1044&lt;0.001,"",IF(R1044=-1,"",R1044/Q1044*100-100))</f>
        <v/>
      </c>
      <c r="T1044" s="472">
        <v>-1</v>
      </c>
      <c r="U1044" s="473">
        <v>-1</v>
      </c>
      <c r="V1044" s="657" t="str">
        <f>IF(T1044&lt;0.001,"",IF(U1044=-1,"",U1044/T1044*100-100))</f>
        <v/>
      </c>
      <c r="X1044" s="137"/>
    </row>
    <row r="1045" spans="1:28" ht="15.75" customHeight="1">
      <c r="A1045" s="136" t="str">
        <f>F1033&amp;"m11"</f>
        <v>SBB CFF FFSm11</v>
      </c>
      <c r="B1045" s="146" t="str">
        <f>IF($F$1="de",headings!$C$16,IF($F$1="fr",headings!$B$16,headings!$A$16))</f>
        <v>November</v>
      </c>
      <c r="C1045" s="653">
        <v>-1</v>
      </c>
      <c r="D1045" s="473">
        <v>-1</v>
      </c>
      <c r="E1045" s="657" t="str">
        <f>IF(C1045&lt;0.001,"",IF(D1045=-1,"",D1045/C1045*100-100))</f>
        <v/>
      </c>
      <c r="F1045" s="472">
        <v>-1</v>
      </c>
      <c r="G1045" s="473">
        <v>-1</v>
      </c>
      <c r="H1045" s="657" t="str">
        <f>IF(F1045&lt;0.001,"",IF(G1045=-1,"",G1045/F1045*100-100))</f>
        <v/>
      </c>
      <c r="I1045" s="653">
        <v>-1</v>
      </c>
      <c r="J1045" s="664">
        <v>-1</v>
      </c>
      <c r="K1045" s="653">
        <v>-1</v>
      </c>
      <c r="L1045" s="473">
        <v>-1</v>
      </c>
      <c r="M1045" s="657" t="str">
        <f>IF(K1045&lt;0.001,"",IF(L1045=-1,"",L1045/K1045*100-100))</f>
        <v/>
      </c>
      <c r="N1045" s="472">
        <v>-1</v>
      </c>
      <c r="O1045" s="473">
        <v>-1</v>
      </c>
      <c r="P1045" s="657" t="str">
        <f>IF(N1045&lt;0.001,"",IF(O1045=-1,"",O1045/N1045*100-100))</f>
        <v/>
      </c>
      <c r="Q1045" s="653">
        <v>-1</v>
      </c>
      <c r="R1045" s="473">
        <v>-1</v>
      </c>
      <c r="S1045" s="657" t="str">
        <f>IF(Q1045&lt;0.001,"",IF(R1045=-1,"",R1045/Q1045*100-100))</f>
        <v/>
      </c>
      <c r="T1045" s="472">
        <v>-1</v>
      </c>
      <c r="U1045" s="473">
        <v>-1</v>
      </c>
      <c r="V1045" s="657" t="str">
        <f>IF(T1045&lt;0.001,"",IF(U1045=-1,"",U1045/T1045*100-100))</f>
        <v/>
      </c>
      <c r="X1045" s="137"/>
    </row>
    <row r="1046" spans="1:28" ht="15.75" customHeight="1" thickBot="1">
      <c r="A1046" s="136" t="str">
        <f>F1033&amp;"m12"</f>
        <v>SBB CFF FFSm12</v>
      </c>
      <c r="B1046" s="146" t="str">
        <f>IF($F$1="de",headings!$C$17,IF($F$1="fr",headings!$B$17,headings!$A$17))</f>
        <v>December</v>
      </c>
      <c r="C1046" s="654">
        <v>-1</v>
      </c>
      <c r="D1046" s="655">
        <v>-1</v>
      </c>
      <c r="E1046" s="658" t="str">
        <f>IF(C1046&lt;0.001,"",IF(D1046=-1,"",D1046/C1046*100-100))</f>
        <v/>
      </c>
      <c r="F1046" s="652">
        <v>-1</v>
      </c>
      <c r="G1046" s="655">
        <v>-1</v>
      </c>
      <c r="H1046" s="658" t="str">
        <f>IF(F1046&lt;0.001,"",IF(G1046=-1,"",G1046/F1046*100-100))</f>
        <v/>
      </c>
      <c r="I1046" s="654">
        <v>-1</v>
      </c>
      <c r="J1046" s="665">
        <v>-1</v>
      </c>
      <c r="K1046" s="654">
        <v>-1</v>
      </c>
      <c r="L1046" s="655">
        <v>-1</v>
      </c>
      <c r="M1046" s="658" t="str">
        <f>IF(K1046&lt;0.001,"",IF(L1046=-1,"",L1046/K1046*100-100))</f>
        <v/>
      </c>
      <c r="N1046" s="652">
        <v>-1</v>
      </c>
      <c r="O1046" s="655">
        <v>-1</v>
      </c>
      <c r="P1046" s="658" t="str">
        <f>IF(N1046&lt;0.001,"",IF(O1046=-1,"",O1046/N1046*100-100))</f>
        <v/>
      </c>
      <c r="Q1046" s="654">
        <v>-1</v>
      </c>
      <c r="R1046" s="655">
        <v>-1</v>
      </c>
      <c r="S1046" s="658" t="str">
        <f>IF(Q1046&lt;0.001,"",IF(R1046=-1,"",R1046/Q1046*100-100))</f>
        <v/>
      </c>
      <c r="T1046" s="652">
        <v>-1</v>
      </c>
      <c r="U1046" s="655">
        <v>-1</v>
      </c>
      <c r="V1046" s="658" t="str">
        <f>IF(T1046&lt;0.001,"",IF(U1046=-1,"",U1046/T1046*100-100))</f>
        <v/>
      </c>
      <c r="X1046" s="137"/>
    </row>
    <row r="1047" spans="1:28" ht="14.4" thickTop="1" thickBot="1">
      <c r="B1047" s="146"/>
      <c r="C1047" s="146"/>
      <c r="D1047" s="146"/>
      <c r="E1047" s="146"/>
      <c r="F1047" s="146"/>
      <c r="G1047" s="146"/>
      <c r="H1047" s="146"/>
      <c r="I1047" s="146"/>
      <c r="J1047" s="146"/>
      <c r="K1047" s="146"/>
      <c r="L1047" s="146"/>
      <c r="M1047" s="146"/>
      <c r="N1047" s="146"/>
      <c r="O1047" s="146"/>
      <c r="P1047" s="146"/>
      <c r="Q1047" s="146"/>
      <c r="R1047" s="146"/>
      <c r="S1047" s="146"/>
      <c r="T1047" s="146"/>
      <c r="U1047" s="146"/>
      <c r="V1047" s="146"/>
      <c r="X1047" s="137"/>
    </row>
    <row r="1048" spans="1:28" s="137" customFormat="1" ht="15.75" customHeight="1" thickTop="1">
      <c r="A1048" s="137" t="str">
        <f>F1033&amp;"q1"</f>
        <v>SBB CFF FFSq1</v>
      </c>
      <c r="B1048" s="146" t="str">
        <f>IF($F$1="de",headings!$C$31,IF($F$1="fr",headings!$B$31,headings!$A$31))</f>
        <v>Quarter 1</v>
      </c>
      <c r="C1048" s="541" t="str">
        <f>IF(C1037=-1,"-1",C1035+C1036+C1037)</f>
        <v>-1</v>
      </c>
      <c r="D1048" s="320" t="str">
        <f>IF(D1037=-1,"-1",D1035+D1036+D1037)</f>
        <v>-1</v>
      </c>
      <c r="E1048" s="666" t="str">
        <f>IF(C1037+C1038+C1039&lt;=0,"",IF(D1037=-1,"",D1048/C1048*100-100))</f>
        <v/>
      </c>
      <c r="F1048" s="541" t="str">
        <f>IF(F1037=-1,"-1",F1035+F1036+F1037)</f>
        <v>-1</v>
      </c>
      <c r="G1048" s="334" t="str">
        <f>IF(G1037=-1,"-1",G1035+G1036+G1037)</f>
        <v>-1</v>
      </c>
      <c r="H1048" s="666" t="str">
        <f>IF(F1037+F1038+F1039&lt;=0,"",IF(G1037=-1,"",G1048/F1048*100-100))</f>
        <v/>
      </c>
      <c r="I1048" s="320" t="str">
        <f>IF(I1037=-1,"-1",I1035+I1036+I1037)</f>
        <v>-1</v>
      </c>
      <c r="J1048" s="321" t="str">
        <f>IF(J1037=-1,"-1",J1035+J1036+J1037)</f>
        <v>-1</v>
      </c>
      <c r="K1048" s="541" t="str">
        <f>IF(K1037=-1,"-1",K1035+K1036+K1037)</f>
        <v>-1</v>
      </c>
      <c r="L1048" s="320" t="str">
        <f>IF(L1037=-1,"-1",L1035+L1036+L1037)</f>
        <v>-1</v>
      </c>
      <c r="M1048" s="666" t="str">
        <f>IF(K1037+K1038+K1039&lt;=0,"",IF(L1037=-1,"",L1048/K1048*100-100))</f>
        <v/>
      </c>
      <c r="N1048" s="541" t="str">
        <f>IF(N1037=-1,"-1",N1035+N1036+N1037)</f>
        <v>-1</v>
      </c>
      <c r="O1048" s="334" t="str">
        <f>IF(O1037=-1,"-1",O1035+O1036+O1037)</f>
        <v>-1</v>
      </c>
      <c r="P1048" s="666" t="str">
        <f>IF(N1037+N1038+N1039&lt;=0,"",IF(O1037=-1,"",O1048/N1048*100-100))</f>
        <v/>
      </c>
      <c r="Q1048" s="541" t="str">
        <f>IF(Q1037=-1,"-1",Q1035+Q1036+Q1037)</f>
        <v>-1</v>
      </c>
      <c r="R1048" s="320" t="str">
        <f>IF(R1037=-1,"-1",R1035+R1036+R1037)</f>
        <v>-1</v>
      </c>
      <c r="S1048" s="666" t="str">
        <f>IF(Q1037+Q1038+Q1039&lt;=0,"",IF(R1037=-1,"",R1048/Q1048*100-100))</f>
        <v/>
      </c>
      <c r="T1048" s="541" t="str">
        <f>IF(T1037=-1,"-1",T1035+T1036+T1037)</f>
        <v>-1</v>
      </c>
      <c r="U1048" s="334" t="str">
        <f>IF(U1037=-1,"-1",U1035+U1036+U1037)</f>
        <v>-1</v>
      </c>
      <c r="V1048" s="666" t="str">
        <f>IF(T1037+T1038+T1039&lt;=0,"",IF(U1037=-1,"",U1048/T1048*100-100))</f>
        <v/>
      </c>
      <c r="X1048" s="136"/>
      <c r="AA1048" s="244"/>
      <c r="AB1048" s="244"/>
    </row>
    <row r="1049" spans="1:28" s="137" customFormat="1" ht="15.75" customHeight="1">
      <c r="A1049" s="137" t="str">
        <f>F1033&amp;"q2"</f>
        <v>SBB CFF FFSq2</v>
      </c>
      <c r="B1049" s="146" t="str">
        <f>IF($F$1="de",headings!$C$32,IF($F$1="fr",headings!$B$32,headings!$A$32))</f>
        <v>Quarter 2</v>
      </c>
      <c r="C1049" s="542" t="str">
        <f>IF(C1040=-1,"-1",C1038+C1039+C1040)</f>
        <v>-1</v>
      </c>
      <c r="D1049" s="323" t="str">
        <f>IF(D1040=-1,"-1",D1038+D1039+D1040)</f>
        <v>-1</v>
      </c>
      <c r="E1049" s="667" t="str">
        <f>IF(C1038+C1039+C1040&lt;=0,"",IF(D1040=-1,"",D1049/C1049*100-100))</f>
        <v/>
      </c>
      <c r="F1049" s="542" t="str">
        <f>IF(F1040=-1,"-1",F1038+F1039+F1040)</f>
        <v>-1</v>
      </c>
      <c r="G1049" s="335" t="str">
        <f>IF(G1040=-1,"-1",G1038+G1039+G1040)</f>
        <v>-1</v>
      </c>
      <c r="H1049" s="667" t="str">
        <f>IF(F1038+F1039+F1040&lt;=0,"",IF(G1040=-1,"",G1049/F1049*100-100))</f>
        <v/>
      </c>
      <c r="I1049" s="323" t="str">
        <f>IF(I1040=-1,"-1",I1038+I1039+I1040)</f>
        <v>-1</v>
      </c>
      <c r="J1049" s="324" t="str">
        <f>IF(J1040=-1,"-1",J1038+J1039+J1040)</f>
        <v>-1</v>
      </c>
      <c r="K1049" s="542" t="str">
        <f>IF(K1040=-1,"-1",K1038+K1039+K1040)</f>
        <v>-1</v>
      </c>
      <c r="L1049" s="323" t="str">
        <f>IF(L1040=-1,"-1",L1038+L1039+L1040)</f>
        <v>-1</v>
      </c>
      <c r="M1049" s="667" t="str">
        <f>IF(K1038+K1039+K1040&lt;=0,"",IF(L1040=-1,"",L1049/K1049*100-100))</f>
        <v/>
      </c>
      <c r="N1049" s="542" t="str">
        <f>IF(N1040=-1,"-1",N1038+N1039+N1040)</f>
        <v>-1</v>
      </c>
      <c r="O1049" s="335" t="str">
        <f>IF(O1040=-1,"-1",O1038+O1039+O1040)</f>
        <v>-1</v>
      </c>
      <c r="P1049" s="667" t="str">
        <f>IF(N1038+N1039+N1040&lt;=0,"",IF(O1040=-1,"",O1049/N1049*100-100))</f>
        <v/>
      </c>
      <c r="Q1049" s="542" t="str">
        <f>IF(Q1040=-1,"-1",Q1038+Q1039+Q1040)</f>
        <v>-1</v>
      </c>
      <c r="R1049" s="323" t="str">
        <f>IF(R1040=-1,"-1",R1038+R1039+R1040)</f>
        <v>-1</v>
      </c>
      <c r="S1049" s="667" t="str">
        <f>IF(Q1038+Q1039+Q1040&lt;=0,"",IF(R1040=-1,"",R1049/Q1049*100-100))</f>
        <v/>
      </c>
      <c r="T1049" s="542" t="str">
        <f>IF(T1040=-1,"-1",T1038+T1039+T1040)</f>
        <v>-1</v>
      </c>
      <c r="U1049" s="335" t="str">
        <f>IF(U1040=-1,"-1",U1038+U1039+U1040)</f>
        <v>-1</v>
      </c>
      <c r="V1049" s="667" t="str">
        <f>IF(T1038+T1039+T1040&lt;=0,"",IF(U1040=-1,"",U1049/T1049*100-100))</f>
        <v/>
      </c>
      <c r="X1049" s="138"/>
      <c r="AA1049" s="244"/>
      <c r="AB1049" s="244"/>
    </row>
    <row r="1050" spans="1:28" s="137" customFormat="1" ht="15.75" customHeight="1">
      <c r="A1050" s="137" t="str">
        <f>F1033&amp;"q3"</f>
        <v>SBB CFF FFSq3</v>
      </c>
      <c r="B1050" s="146" t="str">
        <f>IF($F$1="de",headings!$C$33,IF($F$1="fr",headings!$B$33,headings!$A$33))</f>
        <v>Quarter 3</v>
      </c>
      <c r="C1050" s="542" t="str">
        <f>IF(C1043=-1,"-1",C1041+C1042+C1043)</f>
        <v>-1</v>
      </c>
      <c r="D1050" s="323" t="str">
        <f>IF(D1043=-1,"-1",D1041+D1042+D1043)</f>
        <v>-1</v>
      </c>
      <c r="E1050" s="667" t="str">
        <f>IF(C1041+C1042+C1043&lt;=0,"",IF(D1043=-1,"",D1050/C1050*100-100))</f>
        <v/>
      </c>
      <c r="F1050" s="542" t="str">
        <f>IF(F1043=-1,"-1",F1041+F1042+F1043)</f>
        <v>-1</v>
      </c>
      <c r="G1050" s="323" t="str">
        <f>IF(G1043=-1,"-1",G1041+G1042+G1043)</f>
        <v>-1</v>
      </c>
      <c r="H1050" s="667" t="str">
        <f>IF(F1041+F1042+F1043&lt;=0,"",IF(G1043=-1,"",G1050/F1050*100-100))</f>
        <v/>
      </c>
      <c r="I1050" s="323" t="str">
        <f>IF(I1043=-1,"-1",I1041+I1042+I1043)</f>
        <v>-1</v>
      </c>
      <c r="J1050" s="324" t="str">
        <f>IF(J1043=-1,"-1",J1041+J1042+J1043)</f>
        <v>-1</v>
      </c>
      <c r="K1050" s="542" t="str">
        <f>IF(K1043=-1,"-1",K1041+K1042+K1043)</f>
        <v>-1</v>
      </c>
      <c r="L1050" s="323" t="str">
        <f>IF(L1043=-1,"-1",L1041+L1042+L1043)</f>
        <v>-1</v>
      </c>
      <c r="M1050" s="667" t="str">
        <f>IF(K1041+K1042+K1043&lt;=0,"",IF(L1043=-1,"",L1050/K1050*100-100))</f>
        <v/>
      </c>
      <c r="N1050" s="542" t="str">
        <f>IF(N1043=-1,"-1",N1041+N1042+N1043)</f>
        <v>-1</v>
      </c>
      <c r="O1050" s="323" t="str">
        <f>IF(O1043=-1,"-1",O1041+O1042+O1043)</f>
        <v>-1</v>
      </c>
      <c r="P1050" s="667" t="str">
        <f>IF(N1041+N1042+N1043&lt;=0,"",IF(O1043=-1,"",O1050/N1050*100-100))</f>
        <v/>
      </c>
      <c r="Q1050" s="542" t="str">
        <f>IF(Q1043=-1,"-1",Q1041+Q1042+Q1043)</f>
        <v>-1</v>
      </c>
      <c r="R1050" s="323" t="str">
        <f>IF(R1043=-1,"-1",R1041+R1042+R1043)</f>
        <v>-1</v>
      </c>
      <c r="S1050" s="667" t="str">
        <f>IF(Q1041+Q1042+Q1043&lt;=0,"",IF(R1043=-1,"",R1050/Q1050*100-100))</f>
        <v/>
      </c>
      <c r="T1050" s="542" t="str">
        <f>IF(T1043=-1,"-1",T1041+T1042+T1043)</f>
        <v>-1</v>
      </c>
      <c r="U1050" s="323" t="str">
        <f>IF(U1043=-1,"-1",U1041+U1042+U1043)</f>
        <v>-1</v>
      </c>
      <c r="V1050" s="667" t="str">
        <f>IF(T1041+T1042+T1043&lt;=0,"",IF(U1043=-1,"",U1050/T1050*100-100))</f>
        <v/>
      </c>
      <c r="X1050" s="136"/>
      <c r="AA1050" s="244"/>
      <c r="AB1050" s="244"/>
    </row>
    <row r="1051" spans="1:28" s="137" customFormat="1" ht="15.75" customHeight="1" thickBot="1">
      <c r="A1051" s="137" t="str">
        <f>F1033&amp;"q4"</f>
        <v>SBB CFF FFSq4</v>
      </c>
      <c r="B1051" s="146" t="str">
        <f>IF($F$1="de",headings!$C$34,IF($F$1="fr",headings!$B$34,headings!$A$34))</f>
        <v>Quarter 4</v>
      </c>
      <c r="C1051" s="539" t="str">
        <f>IF(C1046=-1,"-1",C1044+C1045+C1046)</f>
        <v>-1</v>
      </c>
      <c r="D1051" s="326" t="str">
        <f>IF(D1046=-1,"-1",D1044+D1045+D1046)</f>
        <v>-1</v>
      </c>
      <c r="E1051" s="668" t="str">
        <f>IF(C1044+C1045+C1046&lt;=0,"",IF(D1046=-1,"",D1051/C1051*100-100))</f>
        <v/>
      </c>
      <c r="F1051" s="539" t="str">
        <f>IF(F1046=-1,"-1",F1044+F1045+F1046)</f>
        <v>-1</v>
      </c>
      <c r="G1051" s="326" t="str">
        <f>IF(G1046=-1,"-1",G1044+G1045+G1046)</f>
        <v>-1</v>
      </c>
      <c r="H1051" s="668" t="str">
        <f>IF(F1044+F1045+F1046&lt;=0,"",IF(G1046=-1,"",G1051/F1051*100-100))</f>
        <v/>
      </c>
      <c r="I1051" s="326" t="str">
        <f>IF(I1046=-1,"-1",I1044+I1045+I1046)</f>
        <v>-1</v>
      </c>
      <c r="J1051" s="327" t="str">
        <f>IF(J1046=-1,"-1",J1044+J1045+J1046)</f>
        <v>-1</v>
      </c>
      <c r="K1051" s="539" t="str">
        <f>IF(K1046=-1,"-1",K1044+K1045+K1046)</f>
        <v>-1</v>
      </c>
      <c r="L1051" s="326" t="str">
        <f>IF(L1046=-1,"-1",L1044+L1045+L1046)</f>
        <v>-1</v>
      </c>
      <c r="M1051" s="668" t="str">
        <f>IF(K1044+K1045+K1046&lt;=0,"",IF(L1046=-1,"",L1051/K1051*100-100))</f>
        <v/>
      </c>
      <c r="N1051" s="539" t="str">
        <f>IF(N1046=-1,"-1",N1044+N1045+N1046)</f>
        <v>-1</v>
      </c>
      <c r="O1051" s="326" t="str">
        <f>IF(O1046=-1,"-1",O1044+O1045+O1046)</f>
        <v>-1</v>
      </c>
      <c r="P1051" s="668" t="str">
        <f>IF(N1044+N1045+N1046&lt;=0,"",IF(O1046=-1,"",O1051/N1051*100-100))</f>
        <v/>
      </c>
      <c r="Q1051" s="539" t="str">
        <f>IF(Q1046=-1,"-1",Q1044+Q1045+Q1046)</f>
        <v>-1</v>
      </c>
      <c r="R1051" s="326" t="str">
        <f>IF(R1046=-1,"-1",R1044+R1045+R1046)</f>
        <v>-1</v>
      </c>
      <c r="S1051" s="668" t="str">
        <f>IF(Q1044+Q1045+Q1046&lt;=0,"",IF(R1046=-1,"",R1051/Q1051*100-100))</f>
        <v/>
      </c>
      <c r="T1051" s="539" t="str">
        <f>IF(T1046=-1,"-1",T1044+T1045+T1046)</f>
        <v>-1</v>
      </c>
      <c r="U1051" s="326" t="str">
        <f>IF(U1046=-1,"-1",U1044+U1045+U1046)</f>
        <v>-1</v>
      </c>
      <c r="V1051" s="668" t="str">
        <f>IF(T1044+T1045+T1046&lt;=0,"",IF(U1046=-1,"",U1051/T1051*100-100))</f>
        <v/>
      </c>
      <c r="X1051" s="136"/>
      <c r="AA1051" s="244"/>
      <c r="AB1051" s="244"/>
    </row>
    <row r="1052" spans="1:28" ht="14.4" thickTop="1" thickBot="1">
      <c r="B1052" s="146"/>
      <c r="C1052" s="146"/>
      <c r="D1052" s="146"/>
      <c r="E1052" s="146"/>
      <c r="F1052" s="146"/>
      <c r="G1052" s="146"/>
      <c r="H1052" s="146"/>
      <c r="I1052" s="146"/>
      <c r="J1052" s="146"/>
      <c r="K1052" s="146"/>
      <c r="L1052" s="146"/>
      <c r="M1052" s="146"/>
      <c r="N1052" s="146"/>
      <c r="O1052" s="146"/>
      <c r="P1052" s="146"/>
      <c r="Q1052" s="146"/>
      <c r="R1052" s="146"/>
      <c r="S1052" s="146"/>
      <c r="T1052" s="146"/>
      <c r="U1052" s="146"/>
      <c r="V1052" s="146"/>
    </row>
    <row r="1053" spans="1:28" s="138" customFormat="1" ht="15.75" customHeight="1" thickTop="1" thickBot="1">
      <c r="A1053" s="138" t="str">
        <f>F1033&amp;"y"</f>
        <v>SBB CFF FFSy</v>
      </c>
      <c r="B1053" s="152" t="str">
        <f>IF($F$1="de",headings!$C$35,IF($F$1="fr",headings!$B$35,headings!$A$35))</f>
        <v>Full year</v>
      </c>
      <c r="C1053" s="328" t="str">
        <f>IF(C1046=-1,"-1",SUM(C1048:C1051))</f>
        <v>-1</v>
      </c>
      <c r="D1053" s="414" t="str">
        <f>IF(D1046=-1,"-1",SUM(D1048:D1051))</f>
        <v>-1</v>
      </c>
      <c r="E1053" s="659" t="str">
        <f>IF(SUM(C1035:C1046)&lt;=0,"",IF(D1046=-1,"",D1053/C1053*100-100))</f>
        <v/>
      </c>
      <c r="F1053" s="328" t="str">
        <f>IF(F1046=-1,"-1",SUM(F1048:F1051))</f>
        <v>-1</v>
      </c>
      <c r="G1053" s="414" t="str">
        <f>IF(G1046=-1,"-1",SUM(G1048:G1051))</f>
        <v>-1</v>
      </c>
      <c r="H1053" s="659" t="str">
        <f>IF(SUM(F1035:F1046)&lt;=0,"",IF(G1046=-1,"",G1053/F1053*100-100))</f>
        <v/>
      </c>
      <c r="I1053" s="329" t="str">
        <f>IF(I1046=-1,"-1",SUM(I1048:I1051))</f>
        <v>-1</v>
      </c>
      <c r="J1053" s="330" t="str">
        <f>IF(J1046=-1,"-1",SUM(J1048:J1051))</f>
        <v>-1</v>
      </c>
      <c r="K1053" s="328" t="str">
        <f>IF(K1046=-1,"-1",SUM(K1048:K1051))</f>
        <v>-1</v>
      </c>
      <c r="L1053" s="414" t="str">
        <f>IF(L1046=-1,"-1",SUM(L1048:L1051))</f>
        <v>-1</v>
      </c>
      <c r="M1053" s="659" t="str">
        <f>IF(SUM(K1035:K1046)&lt;=0,"",IF(L1046=-1,"",L1053/K1053*100-100))</f>
        <v/>
      </c>
      <c r="N1053" s="328" t="str">
        <f>IF(N1046=-1,"-1",SUM(N1048:N1051))</f>
        <v>-1</v>
      </c>
      <c r="O1053" s="414" t="str">
        <f>IF(O1046=-1,"-1",SUM(O1048:O1051))</f>
        <v>-1</v>
      </c>
      <c r="P1053" s="659" t="str">
        <f>IF(SUM(N1035:N1046)&lt;=0,"",IF(O1046=-1,"",O1053/N1053*100-100))</f>
        <v/>
      </c>
      <c r="Q1053" s="328" t="str">
        <f>IF(Q1046=-1,"-1",SUM(Q1048:Q1051))</f>
        <v>-1</v>
      </c>
      <c r="R1053" s="414" t="str">
        <f>IF(R1046=-1,"-1",SUM(R1048:R1051))</f>
        <v>-1</v>
      </c>
      <c r="S1053" s="659" t="str">
        <f>IF(SUM(Q1035:Q1046)&lt;=0,"",IF(R1046=-1,"",R1053/Q1053*100-100))</f>
        <v/>
      </c>
      <c r="T1053" s="328" t="str">
        <f>IF(T1046=-1,"-1",SUM(T1048:T1051))</f>
        <v>-1</v>
      </c>
      <c r="U1053" s="414" t="str">
        <f>IF(U1046=-1,"-1",SUM(U1048:U1051))</f>
        <v>-1</v>
      </c>
      <c r="V1053" s="659" t="str">
        <f>IF(SUM(T1035:T1046)&lt;=0,"",IF(U1046=-1,"",U1053/T1053*100-100))</f>
        <v/>
      </c>
      <c r="X1053" s="136"/>
    </row>
    <row r="1054" spans="1:28" ht="13.8" thickTop="1">
      <c r="B1054" s="147"/>
      <c r="C1054" s="180"/>
      <c r="D1054" s="180"/>
      <c r="E1054" s="180"/>
      <c r="F1054" s="180"/>
      <c r="G1054" s="180"/>
      <c r="H1054" s="180"/>
      <c r="I1054" s="180"/>
      <c r="J1054" s="180"/>
      <c r="K1054" s="180"/>
      <c r="L1054" s="180"/>
      <c r="M1054" s="180"/>
      <c r="N1054" s="180"/>
      <c r="O1054" s="180"/>
      <c r="P1054" s="180"/>
      <c r="Q1054" s="180"/>
      <c r="R1054" s="180"/>
      <c r="S1054" s="180"/>
      <c r="T1054" s="180"/>
      <c r="U1054" s="149"/>
      <c r="V1054" s="149"/>
    </row>
    <row r="1055" spans="1:28">
      <c r="B1055" s="147"/>
      <c r="C1055" s="180"/>
      <c r="D1055" s="180"/>
      <c r="E1055" s="180"/>
      <c r="F1055" s="180"/>
      <c r="G1055" s="180"/>
      <c r="H1055" s="180"/>
      <c r="I1055" s="180"/>
      <c r="J1055" s="180"/>
      <c r="K1055" s="180"/>
      <c r="L1055" s="180"/>
      <c r="M1055" s="180"/>
      <c r="N1055" s="180"/>
      <c r="O1055" s="180"/>
      <c r="P1055" s="180"/>
      <c r="Q1055" s="180"/>
      <c r="R1055" s="180"/>
      <c r="S1055" s="180"/>
      <c r="T1055" s="180"/>
      <c r="U1055" s="149"/>
      <c r="V1055" s="149"/>
    </row>
    <row r="1056" spans="1:28">
      <c r="B1056" s="152" t="str">
        <f>IF($F$1="de",headings!$C$37,IF($F$1="fr",headings!$B$37,headings!$A$37))</f>
        <v>Comments</v>
      </c>
      <c r="C1056" s="1021"/>
      <c r="D1056" s="1022"/>
      <c r="E1056" s="1022"/>
      <c r="F1056" s="1022"/>
      <c r="G1056" s="1022"/>
      <c r="H1056" s="1022"/>
      <c r="I1056" s="1022"/>
      <c r="J1056" s="1022"/>
      <c r="K1056" s="1022"/>
      <c r="L1056" s="1022"/>
      <c r="M1056" s="1022"/>
      <c r="N1056" s="1022"/>
      <c r="O1056" s="1022"/>
      <c r="P1056" s="1022"/>
      <c r="Q1056" s="1022"/>
      <c r="R1056" s="1022"/>
      <c r="S1056" s="1022"/>
      <c r="T1056" s="1023"/>
      <c r="U1056" s="149"/>
      <c r="V1056" s="149"/>
    </row>
    <row r="1057" spans="1:37">
      <c r="B1057" s="151"/>
      <c r="C1057" s="1024"/>
      <c r="D1057" s="1025"/>
      <c r="E1057" s="1025"/>
      <c r="F1057" s="1025"/>
      <c r="G1057" s="1025"/>
      <c r="H1057" s="1025"/>
      <c r="I1057" s="1025"/>
      <c r="J1057" s="1025"/>
      <c r="K1057" s="1025"/>
      <c r="L1057" s="1025"/>
      <c r="M1057" s="1025"/>
      <c r="N1057" s="1025"/>
      <c r="O1057" s="1025"/>
      <c r="P1057" s="1025"/>
      <c r="Q1057" s="1025"/>
      <c r="R1057" s="1025"/>
      <c r="S1057" s="1025"/>
      <c r="T1057" s="1026"/>
      <c r="U1057" s="149"/>
      <c r="V1057" s="149"/>
    </row>
    <row r="1058" spans="1:37">
      <c r="B1058" s="151"/>
      <c r="C1058" s="1024"/>
      <c r="D1058" s="1025"/>
      <c r="E1058" s="1025"/>
      <c r="F1058" s="1025"/>
      <c r="G1058" s="1025"/>
      <c r="H1058" s="1025"/>
      <c r="I1058" s="1025"/>
      <c r="J1058" s="1025"/>
      <c r="K1058" s="1025"/>
      <c r="L1058" s="1025"/>
      <c r="M1058" s="1025"/>
      <c r="N1058" s="1025"/>
      <c r="O1058" s="1025"/>
      <c r="P1058" s="1025"/>
      <c r="Q1058" s="1025"/>
      <c r="R1058" s="1025"/>
      <c r="S1058" s="1025"/>
      <c r="T1058" s="1026"/>
      <c r="U1058" s="149"/>
      <c r="V1058" s="149"/>
      <c r="X1058" s="141"/>
    </row>
    <row r="1059" spans="1:37">
      <c r="B1059" s="151"/>
      <c r="C1059" s="1027"/>
      <c r="D1059" s="1028"/>
      <c r="E1059" s="1028"/>
      <c r="F1059" s="1028"/>
      <c r="G1059" s="1028"/>
      <c r="H1059" s="1028"/>
      <c r="I1059" s="1028"/>
      <c r="J1059" s="1028"/>
      <c r="K1059" s="1028"/>
      <c r="L1059" s="1028"/>
      <c r="M1059" s="1028"/>
      <c r="N1059" s="1028"/>
      <c r="O1059" s="1028"/>
      <c r="P1059" s="1028"/>
      <c r="Q1059" s="1028"/>
      <c r="R1059" s="1028"/>
      <c r="S1059" s="1028"/>
      <c r="T1059" s="1029"/>
      <c r="U1059" s="149"/>
      <c r="V1059" s="149"/>
      <c r="X1059" s="131"/>
    </row>
    <row r="1060" spans="1:37">
      <c r="B1060" s="151"/>
      <c r="C1060" s="180"/>
      <c r="D1060" s="180"/>
      <c r="E1060" s="180"/>
      <c r="F1060" s="180"/>
      <c r="G1060" s="180"/>
      <c r="H1060" s="180"/>
      <c r="I1060" s="180"/>
      <c r="J1060" s="180"/>
      <c r="K1060" s="180"/>
      <c r="L1060" s="180"/>
      <c r="M1060" s="180"/>
      <c r="N1060" s="180"/>
      <c r="O1060" s="180"/>
      <c r="P1060" s="180"/>
      <c r="Q1060" s="180"/>
      <c r="R1060" s="180"/>
      <c r="S1060" s="180"/>
      <c r="T1060" s="180"/>
      <c r="U1060" s="149"/>
      <c r="V1060" s="149"/>
    </row>
    <row r="1061" spans="1:37">
      <c r="A1061" s="142"/>
      <c r="B1061" s="143"/>
      <c r="C1061" s="181"/>
      <c r="D1061" s="181"/>
      <c r="E1061" s="181"/>
      <c r="F1061" s="181"/>
      <c r="G1061" s="181"/>
      <c r="H1061" s="181"/>
      <c r="I1061" s="181"/>
      <c r="J1061" s="181"/>
      <c r="K1061" s="181"/>
      <c r="L1061" s="181"/>
      <c r="M1061" s="181"/>
      <c r="N1061" s="181"/>
      <c r="O1061" s="181"/>
      <c r="P1061" s="181"/>
      <c r="Q1061" s="181"/>
      <c r="R1061" s="181"/>
      <c r="S1061" s="181"/>
      <c r="T1061" s="181"/>
      <c r="U1061" s="149"/>
      <c r="V1061" s="149"/>
      <c r="Y1061" s="670"/>
      <c r="Z1061" s="670"/>
      <c r="AA1061" s="797"/>
      <c r="AB1061" s="797"/>
      <c r="AC1061" s="670"/>
      <c r="AD1061" s="670"/>
      <c r="AE1061" s="670"/>
      <c r="AF1061" s="670"/>
      <c r="AG1061" s="670"/>
      <c r="AH1061" s="670"/>
      <c r="AI1061" s="670"/>
      <c r="AJ1061" s="670"/>
      <c r="AK1061" s="670"/>
    </row>
    <row r="1062" spans="1:37" s="141" customFormat="1" ht="6.75" customHeight="1">
      <c r="B1062" s="146"/>
      <c r="C1062" s="154"/>
      <c r="D1062" s="154"/>
      <c r="E1062" s="155"/>
      <c r="F1062" s="154"/>
      <c r="G1062" s="154"/>
      <c r="H1062" s="155"/>
      <c r="I1062" s="154"/>
      <c r="J1062" s="154"/>
      <c r="K1062" s="155"/>
      <c r="L1062" s="154"/>
      <c r="M1062" s="154"/>
      <c r="N1062" s="155"/>
      <c r="O1062" s="154"/>
      <c r="P1062" s="154"/>
      <c r="Q1062" s="155"/>
      <c r="R1062" s="154"/>
      <c r="S1062" s="154"/>
      <c r="T1062" s="155"/>
      <c r="U1062" s="149"/>
      <c r="V1062" s="149"/>
      <c r="W1062" s="136"/>
      <c r="X1062" s="136"/>
      <c r="AA1062" s="239"/>
      <c r="AB1062" s="239"/>
    </row>
    <row r="1063" spans="1:37" s="131" customFormat="1" ht="17.399999999999999">
      <c r="B1063" s="150" t="str">
        <f>IF($F$1="de",headings!$C$3,IF($F$1="fr",headings!$B$3,headings!$A$3))</f>
        <v>Railway Operator:</v>
      </c>
      <c r="C1063" s="156"/>
      <c r="D1063" s="156"/>
      <c r="E1063" s="156"/>
      <c r="F1063" s="1144" t="s">
        <v>134</v>
      </c>
      <c r="G1063" s="1144"/>
      <c r="H1063" s="1144"/>
      <c r="I1063" s="1144"/>
      <c r="J1063" s="1144"/>
      <c r="K1063" s="157"/>
      <c r="L1063" s="157"/>
      <c r="M1063" s="157"/>
      <c r="N1063" s="157"/>
      <c r="O1063" s="157"/>
      <c r="P1063" s="157"/>
      <c r="Q1063" s="157"/>
      <c r="R1063" s="157"/>
      <c r="S1063" s="157"/>
      <c r="T1063" s="157"/>
      <c r="U1063" s="157"/>
      <c r="V1063" s="157"/>
      <c r="W1063" s="136"/>
      <c r="X1063" s="136"/>
      <c r="Y1063" s="796"/>
      <c r="Z1063" s="796"/>
      <c r="AA1063" s="795"/>
      <c r="AB1063" s="795"/>
      <c r="AC1063" s="796"/>
      <c r="AD1063" s="796"/>
      <c r="AE1063" s="796"/>
      <c r="AF1063" s="796"/>
      <c r="AG1063" s="796"/>
      <c r="AH1063" s="796"/>
      <c r="AI1063" s="796"/>
      <c r="AJ1063" s="796"/>
      <c r="AK1063" s="796"/>
    </row>
    <row r="1064" spans="1:37" ht="6.75" customHeight="1" thickBot="1">
      <c r="B1064" s="146"/>
      <c r="C1064" s="157"/>
      <c r="D1064" s="157"/>
      <c r="E1064" s="159"/>
      <c r="F1064" s="157"/>
      <c r="G1064" s="157"/>
      <c r="H1064" s="157"/>
      <c r="I1064" s="157"/>
      <c r="J1064" s="157"/>
      <c r="K1064" s="157"/>
      <c r="L1064" s="157"/>
      <c r="M1064" s="157"/>
      <c r="N1064" s="157"/>
      <c r="O1064" s="157"/>
      <c r="P1064" s="157"/>
      <c r="Q1064" s="157"/>
      <c r="R1064" s="157"/>
      <c r="S1064" s="157"/>
      <c r="T1064" s="160"/>
      <c r="U1064" s="149"/>
      <c r="V1064" s="149"/>
      <c r="Y1064" s="670"/>
      <c r="Z1064" s="670"/>
      <c r="AA1064" s="797"/>
      <c r="AB1064" s="797"/>
      <c r="AC1064" s="670"/>
      <c r="AD1064" s="670"/>
      <c r="AE1064" s="670"/>
      <c r="AF1064" s="670"/>
      <c r="AG1064" s="670"/>
      <c r="AH1064" s="670"/>
      <c r="AI1064" s="670"/>
      <c r="AJ1064" s="670"/>
      <c r="AK1064" s="670"/>
    </row>
    <row r="1065" spans="1:37" ht="15.75" customHeight="1" thickTop="1">
      <c r="A1065" s="136" t="str">
        <f>F1063&amp;"m01"</f>
        <v>SERVTRANSm01</v>
      </c>
      <c r="B1065" s="146" t="str">
        <f>IF($F$1="de",headings!$C$6,IF($F$1="fr",headings!$B$6,headings!$A$6))</f>
        <v>January</v>
      </c>
      <c r="C1065" s="157"/>
      <c r="D1065" s="157"/>
      <c r="E1065" s="157"/>
      <c r="F1065" s="157"/>
      <c r="G1065" s="157"/>
      <c r="H1065" s="157"/>
      <c r="I1065" s="180"/>
      <c r="J1065" s="180"/>
      <c r="K1065" s="293">
        <v>241.37200000000001</v>
      </c>
      <c r="L1065" s="610">
        <v>204.24299999999999</v>
      </c>
      <c r="M1065" s="656">
        <f t="shared" ref="M1065:M1070" si="167">IF(K1065&lt;0.001,"",IF(L1065=-1,"",L1065/K1065*100-100))</f>
        <v>-15.382480155113271</v>
      </c>
      <c r="N1065" s="293">
        <v>51.31</v>
      </c>
      <c r="O1065" s="871">
        <v>28.128</v>
      </c>
      <c r="P1065" s="656">
        <f t="shared" ref="P1065:P1070" si="168">IF(N1065&lt;0.001,"",IF(O1065=-1,"",O1065/N1065*100-100))</f>
        <v>-45.180276749171696</v>
      </c>
      <c r="Q1065" s="293">
        <v>37.113</v>
      </c>
      <c r="R1065" s="610">
        <v>13.958</v>
      </c>
      <c r="S1065" s="656">
        <f t="shared" ref="S1065:S1070" si="169">IF(Q1065&lt;0.001,"",IF(R1065=-1,"",R1065/Q1065*100-100))</f>
        <v>-62.390537008595373</v>
      </c>
      <c r="T1065" s="293">
        <v>23.614000000000001</v>
      </c>
      <c r="U1065" s="610">
        <v>9.6080000000000005</v>
      </c>
      <c r="V1065" s="656">
        <f t="shared" ref="V1065:V1070" si="170">IF(T1065&lt;0.001,"",IF(U1065=-1,"",U1065/T1065*100-100))</f>
        <v>-59.31227238079105</v>
      </c>
      <c r="Y1065" s="867"/>
      <c r="Z1065" s="868"/>
      <c r="AA1065" s="869"/>
      <c r="AB1065" s="870"/>
      <c r="AC1065" s="867"/>
      <c r="AD1065" s="869"/>
      <c r="AE1065" s="867"/>
      <c r="AF1065" s="868"/>
      <c r="AG1065" s="869"/>
      <c r="AH1065" s="867"/>
      <c r="AI1065" s="868"/>
      <c r="AJ1065" s="869"/>
      <c r="AK1065" s="670"/>
    </row>
    <row r="1066" spans="1:37" ht="15.75" customHeight="1">
      <c r="A1066" s="136" t="str">
        <f>F1063&amp;"m02"</f>
        <v>SERVTRANSm02</v>
      </c>
      <c r="B1066" s="146" t="str">
        <f>IF($F$1="de",headings!$C$7,IF($F$1="fr",headings!$B$7,headings!$A$7))</f>
        <v>February</v>
      </c>
      <c r="C1066" s="157"/>
      <c r="D1066" s="157"/>
      <c r="E1066" s="157"/>
      <c r="F1066" s="157"/>
      <c r="G1066" s="157"/>
      <c r="H1066" s="157"/>
      <c r="I1066" s="180"/>
      <c r="J1066" s="180"/>
      <c r="K1066" s="752">
        <v>321.38</v>
      </c>
      <c r="L1066" s="473">
        <v>218.10300000000001</v>
      </c>
      <c r="M1066" s="657">
        <f t="shared" si="167"/>
        <v>-32.135478250046674</v>
      </c>
      <c r="N1066" s="752">
        <v>64.578000000000003</v>
      </c>
      <c r="O1066" s="473">
        <v>27.175999999999998</v>
      </c>
      <c r="P1066" s="657">
        <f t="shared" si="168"/>
        <v>-57.917557062776801</v>
      </c>
      <c r="Q1066" s="752">
        <v>33.228000000000002</v>
      </c>
      <c r="R1066" s="473">
        <v>5.726</v>
      </c>
      <c r="S1066" s="657">
        <f t="shared" si="169"/>
        <v>-82.76754544360179</v>
      </c>
      <c r="T1066" s="752">
        <v>19.164000000000001</v>
      </c>
      <c r="U1066" s="473">
        <v>3.899</v>
      </c>
      <c r="V1066" s="657">
        <f t="shared" si="170"/>
        <v>-79.654560634523065</v>
      </c>
      <c r="Y1066" s="670"/>
      <c r="Z1066" s="670"/>
      <c r="AA1066" s="797"/>
      <c r="AB1066" s="797"/>
      <c r="AC1066" s="670"/>
      <c r="AD1066" s="670"/>
      <c r="AE1066" s="670"/>
      <c r="AF1066" s="670"/>
      <c r="AG1066" s="670"/>
      <c r="AH1066" s="670"/>
      <c r="AI1066" s="670"/>
      <c r="AJ1066" s="670"/>
      <c r="AK1066" s="670"/>
    </row>
    <row r="1067" spans="1:37" ht="15.75" customHeight="1" thickBot="1">
      <c r="A1067" s="136" t="str">
        <f>F1063&amp;"m03"</f>
        <v>SERVTRANSm03</v>
      </c>
      <c r="B1067" s="146" t="str">
        <f>IF($F$1="de",headings!$C$8,IF($F$1="fr",headings!$B$8,headings!$A$8))</f>
        <v>March</v>
      </c>
      <c r="C1067" s="157"/>
      <c r="D1067" s="157"/>
      <c r="E1067" s="157"/>
      <c r="F1067" s="157"/>
      <c r="G1067" s="157"/>
      <c r="H1067" s="157"/>
      <c r="I1067" s="180"/>
      <c r="J1067" s="180"/>
      <c r="K1067" s="753">
        <v>334.27499999999998</v>
      </c>
      <c r="L1067" s="655">
        <v>284.40300000000002</v>
      </c>
      <c r="M1067" s="658">
        <f t="shared" si="167"/>
        <v>-14.919452546555974</v>
      </c>
      <c r="N1067" s="753">
        <v>82.347999999999999</v>
      </c>
      <c r="O1067" s="655">
        <v>41.892000000000003</v>
      </c>
      <c r="P1067" s="658">
        <f t="shared" si="168"/>
        <v>-49.128090542575407</v>
      </c>
      <c r="Q1067" s="753">
        <v>40.03</v>
      </c>
      <c r="R1067" s="655">
        <v>13.788</v>
      </c>
      <c r="S1067" s="658">
        <f t="shared" si="169"/>
        <v>-65.555833125156141</v>
      </c>
      <c r="T1067" s="753">
        <v>26.437999999999999</v>
      </c>
      <c r="U1067" s="655">
        <v>9.5299999999999994</v>
      </c>
      <c r="V1067" s="658">
        <f t="shared" si="170"/>
        <v>-63.953400408502915</v>
      </c>
      <c r="Y1067" s="670"/>
      <c r="Z1067" s="670"/>
      <c r="AA1067" s="797"/>
      <c r="AB1067" s="797"/>
      <c r="AC1067" s="670"/>
      <c r="AD1067" s="670"/>
      <c r="AE1067" s="670"/>
      <c r="AF1067" s="670"/>
      <c r="AG1067" s="670"/>
      <c r="AH1067" s="670"/>
      <c r="AI1067" s="670"/>
      <c r="AJ1067" s="670"/>
      <c r="AK1067" s="670"/>
    </row>
    <row r="1068" spans="1:37" ht="15.75" customHeight="1" thickTop="1">
      <c r="A1068" s="136" t="str">
        <f>F1063&amp;"m04"</f>
        <v>SERVTRANSm04</v>
      </c>
      <c r="B1068" s="146" t="str">
        <f>IF($F$1="de",headings!$C$9,IF($F$1="fr",headings!$B$9,headings!$A$9))</f>
        <v>April</v>
      </c>
      <c r="C1068" s="157"/>
      <c r="D1068" s="157"/>
      <c r="E1068" s="157"/>
      <c r="F1068" s="157"/>
      <c r="G1068" s="157"/>
      <c r="H1068" s="157"/>
      <c r="I1068" s="180"/>
      <c r="J1068" s="180"/>
      <c r="K1068" s="293">
        <v>357.267</v>
      </c>
      <c r="L1068" s="473">
        <v>246.6</v>
      </c>
      <c r="M1068" s="657">
        <f t="shared" si="167"/>
        <v>-30.975992744921868</v>
      </c>
      <c r="N1068" s="293">
        <v>99.499645999999998</v>
      </c>
      <c r="O1068" s="473">
        <v>28.957000000000001</v>
      </c>
      <c r="P1068" s="657">
        <f t="shared" si="168"/>
        <v>-70.897383896220092</v>
      </c>
      <c r="Q1068" s="293">
        <v>37.982999999999997</v>
      </c>
      <c r="R1068" s="473">
        <v>5.7110000000000003</v>
      </c>
      <c r="S1068" s="657">
        <f t="shared" si="169"/>
        <v>-84.964326145907378</v>
      </c>
      <c r="T1068" s="293">
        <v>26.464059999999996</v>
      </c>
      <c r="U1068" s="473">
        <v>3.8889999999999998</v>
      </c>
      <c r="V1068" s="657">
        <f t="shared" si="170"/>
        <v>-85.304598009526885</v>
      </c>
    </row>
    <row r="1069" spans="1:37" ht="15.75" customHeight="1">
      <c r="A1069" s="136" t="str">
        <f>F1063&amp;"m05"</f>
        <v>SERVTRANSm05</v>
      </c>
      <c r="B1069" s="146" t="str">
        <f>IF($F$1="de",headings!$C$10,IF($F$1="fr",headings!$B$10,headings!$A$10))</f>
        <v>May</v>
      </c>
      <c r="C1069" s="157"/>
      <c r="D1069" s="157"/>
      <c r="E1069" s="157"/>
      <c r="F1069" s="157"/>
      <c r="G1069" s="157"/>
      <c r="H1069" s="157"/>
      <c r="I1069" s="180"/>
      <c r="J1069" s="180"/>
      <c r="K1069" s="752">
        <v>355.73</v>
      </c>
      <c r="L1069" s="473">
        <v>245.65199999999999</v>
      </c>
      <c r="M1069" s="657">
        <f t="shared" si="167"/>
        <v>-30.944255474657751</v>
      </c>
      <c r="N1069" s="752">
        <v>93.457704000000007</v>
      </c>
      <c r="O1069" s="473">
        <v>29.626000000000001</v>
      </c>
      <c r="P1069" s="657">
        <f t="shared" si="168"/>
        <v>-68.300098620013173</v>
      </c>
      <c r="Q1069" s="752">
        <v>39.293999999999997</v>
      </c>
      <c r="R1069" s="473">
        <v>0</v>
      </c>
      <c r="S1069" s="657">
        <f t="shared" si="169"/>
        <v>-100</v>
      </c>
      <c r="T1069" s="752">
        <v>29.528410000000001</v>
      </c>
      <c r="U1069" s="473">
        <v>0</v>
      </c>
      <c r="V1069" s="657">
        <f t="shared" si="170"/>
        <v>-100</v>
      </c>
    </row>
    <row r="1070" spans="1:37" ht="15.75" customHeight="1" thickBot="1">
      <c r="A1070" s="136" t="str">
        <f>F1063&amp;"m06"</f>
        <v>SERVTRANSm06</v>
      </c>
      <c r="B1070" s="146" t="str">
        <f>IF($F$1="de",headings!$C$11,IF($F$1="fr",headings!$B$11,headings!$A$11))</f>
        <v>June</v>
      </c>
      <c r="C1070" s="157"/>
      <c r="D1070" s="157"/>
      <c r="E1070" s="157"/>
      <c r="F1070" s="157"/>
      <c r="G1070" s="157"/>
      <c r="H1070" s="157"/>
      <c r="I1070" s="180"/>
      <c r="J1070" s="180"/>
      <c r="K1070" s="753">
        <v>276.57900000000001</v>
      </c>
      <c r="L1070" s="655">
        <v>255.18799999999999</v>
      </c>
      <c r="M1070" s="658">
        <f t="shared" si="167"/>
        <v>-7.7341374435513899</v>
      </c>
      <c r="N1070" s="753">
        <v>59.635477000000002</v>
      </c>
      <c r="O1070" s="655">
        <v>31.529</v>
      </c>
      <c r="P1070" s="658">
        <f t="shared" si="168"/>
        <v>-47.13046396862056</v>
      </c>
      <c r="Q1070" s="753">
        <v>15.308</v>
      </c>
      <c r="R1070" s="655">
        <v>0</v>
      </c>
      <c r="S1070" s="658">
        <f t="shared" si="169"/>
        <v>-100</v>
      </c>
      <c r="T1070" s="753">
        <v>9.3637800000000002</v>
      </c>
      <c r="U1070" s="655">
        <v>0</v>
      </c>
      <c r="V1070" s="658">
        <f t="shared" si="170"/>
        <v>-100</v>
      </c>
    </row>
    <row r="1071" spans="1:37" ht="15.75" customHeight="1" thickTop="1">
      <c r="A1071" s="136" t="str">
        <f>F1063&amp;"m07"</f>
        <v>SERVTRANSm07</v>
      </c>
      <c r="B1071" s="146" t="str">
        <f>IF($F$1="de",headings!$C$12,IF($F$1="fr",headings!$B$12,headings!$A$12))</f>
        <v>July</v>
      </c>
      <c r="C1071" s="157"/>
      <c r="D1071" s="157"/>
      <c r="E1071" s="157"/>
      <c r="F1071" s="157"/>
      <c r="G1071" s="157"/>
      <c r="H1071" s="157"/>
      <c r="I1071" s="180"/>
      <c r="J1071" s="180"/>
      <c r="K1071" s="293">
        <v>369.47199999999998</v>
      </c>
      <c r="L1071" s="473">
        <v>-1</v>
      </c>
      <c r="M1071" s="657" t="str">
        <f t="shared" ref="M1071:M1076" si="171">IF(K1071&lt;0.001,"",IF(L1071=-1,"",L1071/K1071*100-100))</f>
        <v/>
      </c>
      <c r="N1071" s="293">
        <v>79.923140000000004</v>
      </c>
      <c r="O1071" s="473">
        <v>-1</v>
      </c>
      <c r="P1071" s="657" t="str">
        <f t="shared" ref="P1071:P1076" si="172">IF(N1071&lt;0.001,"",IF(O1071=-1,"",O1071/N1071*100-100))</f>
        <v/>
      </c>
      <c r="Q1071" s="293">
        <v>34.374000000000002</v>
      </c>
      <c r="R1071" s="473">
        <v>-1</v>
      </c>
      <c r="S1071" s="657" t="str">
        <f t="shared" ref="S1071:S1076" si="173">IF(Q1071&lt;0.001,"",IF(R1071=-1,"",R1071/Q1071*100-100))</f>
        <v/>
      </c>
      <c r="T1071" s="293">
        <v>26.022970000000001</v>
      </c>
      <c r="U1071" s="473">
        <v>-1</v>
      </c>
      <c r="V1071" s="657" t="str">
        <f t="shared" ref="V1071:V1076" si="174">IF(T1071&lt;0.001,"",IF(U1071=-1,"",U1071/T1071*100-100))</f>
        <v/>
      </c>
    </row>
    <row r="1072" spans="1:37" ht="15.75" customHeight="1">
      <c r="A1072" s="136" t="str">
        <f>F1063&amp;"m08"</f>
        <v>SERVTRANSm08</v>
      </c>
      <c r="B1072" s="146" t="str">
        <f>IF($F$1="de",headings!$C$13,IF($F$1="fr",headings!$B$13,headings!$A$13))</f>
        <v>August</v>
      </c>
      <c r="C1072" s="157"/>
      <c r="D1072" s="157"/>
      <c r="E1072" s="157"/>
      <c r="F1072" s="157"/>
      <c r="G1072" s="157"/>
      <c r="H1072" s="157"/>
      <c r="I1072" s="180"/>
      <c r="J1072" s="180"/>
      <c r="K1072" s="752">
        <v>299.15699999999998</v>
      </c>
      <c r="L1072" s="473">
        <v>-1</v>
      </c>
      <c r="M1072" s="657" t="str">
        <f t="shared" si="171"/>
        <v/>
      </c>
      <c r="N1072" s="752">
        <v>52.923268999999998</v>
      </c>
      <c r="O1072" s="473">
        <v>-1</v>
      </c>
      <c r="P1072" s="657" t="str">
        <f t="shared" si="172"/>
        <v/>
      </c>
      <c r="Q1072" s="752">
        <v>14.305999999999999</v>
      </c>
      <c r="R1072" s="473">
        <v>-1</v>
      </c>
      <c r="S1072" s="657" t="str">
        <f t="shared" si="173"/>
        <v/>
      </c>
      <c r="T1072" s="752">
        <v>10.671509999999998</v>
      </c>
      <c r="U1072" s="473">
        <v>-1</v>
      </c>
      <c r="V1072" s="657" t="str">
        <f t="shared" si="174"/>
        <v/>
      </c>
    </row>
    <row r="1073" spans="1:28" ht="15.75" customHeight="1" thickBot="1">
      <c r="A1073" s="136" t="str">
        <f>F1063&amp;"m09"</f>
        <v>SERVTRANSm09</v>
      </c>
      <c r="B1073" s="146" t="str">
        <f>IF($F$1="de",headings!$C$14,IF($F$1="fr",headings!$B$14,headings!$A$14))</f>
        <v>September</v>
      </c>
      <c r="C1073" s="157"/>
      <c r="D1073" s="157"/>
      <c r="E1073" s="157"/>
      <c r="F1073" s="157"/>
      <c r="G1073" s="157"/>
      <c r="H1073" s="157"/>
      <c r="I1073" s="180"/>
      <c r="J1073" s="180"/>
      <c r="K1073" s="753">
        <v>332.88900000000001</v>
      </c>
      <c r="L1073" s="655">
        <v>-1</v>
      </c>
      <c r="M1073" s="658" t="str">
        <f t="shared" si="171"/>
        <v/>
      </c>
      <c r="N1073" s="753">
        <v>49.468660999999997</v>
      </c>
      <c r="O1073" s="655">
        <v>-1</v>
      </c>
      <c r="P1073" s="658" t="str">
        <f t="shared" si="172"/>
        <v/>
      </c>
      <c r="Q1073" s="753">
        <v>7.1449999999999996</v>
      </c>
      <c r="R1073" s="655">
        <v>-1</v>
      </c>
      <c r="S1073" s="658" t="str">
        <f t="shared" si="173"/>
        <v/>
      </c>
      <c r="T1073" s="753">
        <v>4.7935800000000004</v>
      </c>
      <c r="U1073" s="655">
        <v>-1</v>
      </c>
      <c r="V1073" s="658" t="str">
        <f t="shared" si="174"/>
        <v/>
      </c>
    </row>
    <row r="1074" spans="1:28" ht="15.75" customHeight="1" thickTop="1">
      <c r="A1074" s="136" t="str">
        <f>F1063&amp;"m10"</f>
        <v>SERVTRANSm10</v>
      </c>
      <c r="B1074" s="146" t="str">
        <f>IF($F$1="de",headings!$C$15,IF($F$1="fr",headings!$B$15,headings!$A$15))</f>
        <v>October</v>
      </c>
      <c r="C1074" s="157"/>
      <c r="D1074" s="157"/>
      <c r="E1074" s="157"/>
      <c r="F1074" s="157"/>
      <c r="G1074" s="157"/>
      <c r="H1074" s="157"/>
      <c r="I1074" s="180"/>
      <c r="J1074" s="371"/>
      <c r="K1074" s="752">
        <v>296.57400000000001</v>
      </c>
      <c r="L1074" s="473">
        <v>-1</v>
      </c>
      <c r="M1074" s="657" t="str">
        <f t="shared" si="171"/>
        <v/>
      </c>
      <c r="N1074" s="752">
        <v>55.260007999999999</v>
      </c>
      <c r="O1074" s="473">
        <v>-1</v>
      </c>
      <c r="P1074" s="657" t="str">
        <f t="shared" si="172"/>
        <v/>
      </c>
      <c r="Q1074" s="752">
        <v>12.567</v>
      </c>
      <c r="R1074" s="473">
        <v>-1</v>
      </c>
      <c r="S1074" s="657" t="str">
        <f t="shared" si="173"/>
        <v/>
      </c>
      <c r="T1074" s="752">
        <v>8.6709999999999994</v>
      </c>
      <c r="U1074" s="473">
        <v>-1</v>
      </c>
      <c r="V1074" s="657" t="str">
        <f t="shared" si="174"/>
        <v/>
      </c>
      <c r="X1074" s="137"/>
    </row>
    <row r="1075" spans="1:28" ht="15.75" customHeight="1">
      <c r="A1075" s="136" t="str">
        <f>F1063&amp;"m11"</f>
        <v>SERVTRANSm11</v>
      </c>
      <c r="B1075" s="146" t="str">
        <f>IF($F$1="de",headings!$C$16,IF($F$1="fr",headings!$B$16,headings!$A$16))</f>
        <v>November</v>
      </c>
      <c r="C1075" s="157"/>
      <c r="D1075" s="157"/>
      <c r="E1075" s="157"/>
      <c r="F1075" s="157"/>
      <c r="G1075" s="157"/>
      <c r="H1075" s="157"/>
      <c r="I1075" s="180"/>
      <c r="J1075" s="371"/>
      <c r="K1075" s="752">
        <v>318.81599999999997</v>
      </c>
      <c r="L1075" s="473">
        <v>-1</v>
      </c>
      <c r="M1075" s="657" t="str">
        <f t="shared" si="171"/>
        <v/>
      </c>
      <c r="N1075" s="752">
        <v>55.660260000000001</v>
      </c>
      <c r="O1075" s="473">
        <v>-1</v>
      </c>
      <c r="P1075" s="657" t="str">
        <f t="shared" si="172"/>
        <v/>
      </c>
      <c r="Q1075" s="752">
        <v>12.567</v>
      </c>
      <c r="R1075" s="473">
        <v>-1</v>
      </c>
      <c r="S1075" s="657" t="str">
        <f t="shared" si="173"/>
        <v/>
      </c>
      <c r="T1075" s="752">
        <v>8.6711600000000004</v>
      </c>
      <c r="U1075" s="473">
        <v>-1</v>
      </c>
      <c r="V1075" s="657" t="str">
        <f t="shared" si="174"/>
        <v/>
      </c>
      <c r="X1075" s="137"/>
    </row>
    <row r="1076" spans="1:28" ht="15.75" customHeight="1" thickBot="1">
      <c r="A1076" s="136" t="str">
        <f>F1063&amp;"m12"</f>
        <v>SERVTRANSm12</v>
      </c>
      <c r="B1076" s="146" t="str">
        <f>IF($F$1="de",headings!$C$17,IF($F$1="fr",headings!$B$17,headings!$A$17))</f>
        <v>December</v>
      </c>
      <c r="C1076" s="157"/>
      <c r="D1076" s="157"/>
      <c r="E1076" s="157"/>
      <c r="F1076" s="157"/>
      <c r="G1076" s="157"/>
      <c r="H1076" s="157"/>
      <c r="I1076" s="180"/>
      <c r="J1076" s="180"/>
      <c r="K1076" s="753">
        <v>262.09899999999999</v>
      </c>
      <c r="L1076" s="655">
        <v>-1</v>
      </c>
      <c r="M1076" s="658" t="str">
        <f t="shared" si="171"/>
        <v/>
      </c>
      <c r="N1076" s="753">
        <v>37.284999999999997</v>
      </c>
      <c r="O1076" s="655">
        <v>-1</v>
      </c>
      <c r="P1076" s="658" t="str">
        <f t="shared" si="172"/>
        <v/>
      </c>
      <c r="Q1076" s="753">
        <v>9.782</v>
      </c>
      <c r="R1076" s="655">
        <v>-1</v>
      </c>
      <c r="S1076" s="658" t="str">
        <f t="shared" si="173"/>
        <v/>
      </c>
      <c r="T1076" s="753">
        <v>6.1830600000000002</v>
      </c>
      <c r="U1076" s="655">
        <v>-1</v>
      </c>
      <c r="V1076" s="658" t="str">
        <f t="shared" si="174"/>
        <v/>
      </c>
      <c r="X1076" s="137"/>
    </row>
    <row r="1077" spans="1:28" ht="14.4" thickTop="1" thickBot="1">
      <c r="B1077" s="146"/>
      <c r="C1077" s="157"/>
      <c r="D1077" s="157"/>
      <c r="E1077" s="157"/>
      <c r="F1077" s="157"/>
      <c r="G1077" s="157"/>
      <c r="H1077" s="157"/>
      <c r="I1077" s="180"/>
      <c r="J1077" s="180"/>
      <c r="K1077" s="180"/>
      <c r="L1077" s="180"/>
      <c r="M1077" s="180"/>
      <c r="N1077" s="180"/>
      <c r="O1077" s="180"/>
      <c r="P1077" s="180"/>
      <c r="Q1077" s="180"/>
      <c r="R1077" s="180"/>
      <c r="S1077" s="180"/>
      <c r="T1077" s="180"/>
      <c r="U1077" s="180"/>
      <c r="V1077" s="180"/>
      <c r="X1077" s="137"/>
    </row>
    <row r="1078" spans="1:28" s="137" customFormat="1" ht="15.75" customHeight="1" thickTop="1">
      <c r="A1078" s="137" t="str">
        <f>F1063&amp;"q1"</f>
        <v>SERVTRANSq1</v>
      </c>
      <c r="B1078" s="146" t="str">
        <f>IF($F$1="de",headings!$C$31,IF($F$1="fr",headings!$B$31,headings!$A$31))</f>
        <v>Quarter 1</v>
      </c>
      <c r="C1078" s="157"/>
      <c r="D1078" s="157"/>
      <c r="E1078" s="157"/>
      <c r="F1078" s="157"/>
      <c r="G1078" s="157"/>
      <c r="H1078" s="157"/>
      <c r="I1078" s="180"/>
      <c r="J1078" s="180"/>
      <c r="K1078" s="319">
        <f>IF(K1067=-1,"-1",K1065+K1066+K1067)</f>
        <v>897.02699999999993</v>
      </c>
      <c r="L1078" s="320">
        <f>IF(L1067=-1,"-1",L1065+L1066+L1067)</f>
        <v>706.74900000000002</v>
      </c>
      <c r="M1078" s="666">
        <f>IF(K1067+K1068+K1069&lt;=0,"",IF(L1067=-1,"",L1078/K1078*100-100))</f>
        <v>-21.212070539682742</v>
      </c>
      <c r="N1078" s="319">
        <f>IF(N1067=-1,"-1",N1065+N1066+N1067)</f>
        <v>198.23599999999999</v>
      </c>
      <c r="O1078" s="334">
        <f>IF(O1067=-1,"-1",O1065+O1066+O1067)</f>
        <v>97.195999999999998</v>
      </c>
      <c r="P1078" s="666">
        <f>IF(N1067+N1068+N1069&lt;=0,"",IF(O1067=-1,"",O1078/N1078*100-100))</f>
        <v>-50.969551443733728</v>
      </c>
      <c r="Q1078" s="319">
        <f>IF(Q1067=-1,"-1",Q1065+Q1066+Q1067)</f>
        <v>110.37100000000001</v>
      </c>
      <c r="R1078" s="320">
        <f>IF(R1067=-1,"-1",R1065+R1066+R1067)</f>
        <v>33.472000000000001</v>
      </c>
      <c r="S1078" s="666">
        <f>IF(Q1067+Q1068+Q1069&lt;=0,"",IF(R1067=-1,"",R1078/Q1078*100-100))</f>
        <v>-69.673193139502231</v>
      </c>
      <c r="T1078" s="319">
        <f>IF(T1067=-1,"-1",T1065+T1066+T1067)</f>
        <v>69.216000000000008</v>
      </c>
      <c r="U1078" s="334">
        <f>IF(U1067=-1,"-1",U1065+U1066+U1067)</f>
        <v>23.036999999999999</v>
      </c>
      <c r="V1078" s="666">
        <f>IF(T1067+T1068+T1069&lt;=0,"",IF(U1067=-1,"",U1078/T1078*100-100))</f>
        <v>-66.717233009708735</v>
      </c>
      <c r="X1078" s="136"/>
      <c r="AA1078" s="244"/>
      <c r="AB1078" s="244"/>
    </row>
    <row r="1079" spans="1:28" s="137" customFormat="1" ht="15.75" customHeight="1">
      <c r="A1079" s="137" t="str">
        <f>F1063&amp;"q2"</f>
        <v>SERVTRANSq2</v>
      </c>
      <c r="B1079" s="146" t="str">
        <f>IF($F$1="de",headings!$C$32,IF($F$1="fr",headings!$B$32,headings!$A$32))</f>
        <v>Quarter 2</v>
      </c>
      <c r="C1079" s="157"/>
      <c r="D1079" s="157"/>
      <c r="E1079" s="157"/>
      <c r="F1079" s="157"/>
      <c r="G1079" s="157"/>
      <c r="H1079" s="157"/>
      <c r="I1079" s="180"/>
      <c r="J1079" s="180"/>
      <c r="K1079" s="322">
        <f>IF(K1070=-1,"-1",K1068+K1069+K1070)</f>
        <v>989.57600000000002</v>
      </c>
      <c r="L1079" s="323">
        <f>IF(L1070=-1,"-1",L1068+L1069+L1070)</f>
        <v>747.43999999999994</v>
      </c>
      <c r="M1079" s="667">
        <f>IF(K1068+K1069+K1070&lt;=0,"",IF(L1070=-1,"",L1079/K1079*100-100))</f>
        <v>-24.468661325658672</v>
      </c>
      <c r="N1079" s="322">
        <f>IF(N1070=-1,"-1",N1068+N1069+N1070)</f>
        <v>252.59282700000003</v>
      </c>
      <c r="O1079" s="335">
        <f>IF(O1070=-1,"-1",O1068+O1069+O1070)</f>
        <v>90.111999999999995</v>
      </c>
      <c r="P1079" s="667">
        <f>IF(N1068+N1069+N1070&lt;=0,"",IF(O1070=-1,"",O1079/N1079*100-100))</f>
        <v>-64.325194396751414</v>
      </c>
      <c r="Q1079" s="322">
        <f>IF(Q1070=-1,"-1",Q1068+Q1069+Q1070)</f>
        <v>92.58499999999998</v>
      </c>
      <c r="R1079" s="323">
        <f>IF(R1070=-1,"-1",R1068+R1069+R1070)</f>
        <v>5.7110000000000003</v>
      </c>
      <c r="S1079" s="667">
        <f>IF(Q1068+Q1069+Q1070&lt;=0,"",IF(R1070=-1,"",R1079/Q1079*100-100))</f>
        <v>-93.831614192363773</v>
      </c>
      <c r="T1079" s="322">
        <f>IF(T1070=-1,"-1",T1068+T1069+T1070)</f>
        <v>65.356250000000003</v>
      </c>
      <c r="U1079" s="335">
        <f>IF(U1070=-1,"-1",U1068+U1069+U1070)</f>
        <v>3.8889999999999998</v>
      </c>
      <c r="V1079" s="667">
        <f>IF(T1068+T1069+T1070&lt;=0,"",IF(U1070=-1,"",U1079/T1079*100-100))</f>
        <v>-94.049536195849669</v>
      </c>
      <c r="X1079" s="138"/>
      <c r="AA1079" s="244"/>
      <c r="AB1079" s="244"/>
    </row>
    <row r="1080" spans="1:28" s="137" customFormat="1" ht="15.75" customHeight="1">
      <c r="A1080" s="137" t="str">
        <f>F1063&amp;"q3"</f>
        <v>SERVTRANSq3</v>
      </c>
      <c r="B1080" s="146" t="str">
        <f>IF($F$1="de",headings!$C$33,IF($F$1="fr",headings!$B$33,headings!$A$33))</f>
        <v>Quarter 3</v>
      </c>
      <c r="C1080" s="157"/>
      <c r="D1080" s="157"/>
      <c r="E1080" s="157"/>
      <c r="F1080" s="157"/>
      <c r="G1080" s="157"/>
      <c r="H1080" s="157"/>
      <c r="I1080" s="180"/>
      <c r="J1080" s="180"/>
      <c r="K1080" s="322">
        <f>IF(K1073=-1,"-1",K1071+K1072+K1073)</f>
        <v>1001.5179999999999</v>
      </c>
      <c r="L1080" s="323" t="str">
        <f>IF(L1073=-1,"-1",L1071+L1072+L1073)</f>
        <v>-1</v>
      </c>
      <c r="M1080" s="667" t="str">
        <f>IF(K1071+K1072+K1073&lt;=0,"",IF(L1073=-1,"",L1080/K1080*100-100))</f>
        <v/>
      </c>
      <c r="N1080" s="322">
        <f>IF(N1073=-1,"-1",N1071+N1072+N1073)</f>
        <v>182.31506999999999</v>
      </c>
      <c r="O1080" s="323" t="str">
        <f>IF(O1073=-1,"-1",O1071+O1072+O1073)</f>
        <v>-1</v>
      </c>
      <c r="P1080" s="667" t="str">
        <f>IF(N1071+N1072+N1073&lt;=0,"",IF(O1073=-1,"",O1080/N1080*100-100))</f>
        <v/>
      </c>
      <c r="Q1080" s="322">
        <f>IF(Q1073=-1,"-1",Q1071+Q1072+Q1073)</f>
        <v>55.825000000000003</v>
      </c>
      <c r="R1080" s="323" t="str">
        <f>IF(R1073=-1,"-1",R1071+R1072+R1073)</f>
        <v>-1</v>
      </c>
      <c r="S1080" s="667" t="str">
        <f>IF(Q1071+Q1072+Q1073&lt;=0,"",IF(R1073=-1,"",R1080/Q1080*100-100))</f>
        <v/>
      </c>
      <c r="T1080" s="322">
        <f>IF(T1073=-1,"-1",T1071+T1072+T1073)</f>
        <v>41.488059999999997</v>
      </c>
      <c r="U1080" s="323" t="str">
        <f>IF(U1073=-1,"-1",U1071+U1072+U1073)</f>
        <v>-1</v>
      </c>
      <c r="V1080" s="667" t="str">
        <f>IF(T1071+T1072+T1073&lt;=0,"",IF(U1073=-1,"",U1080/T1080*100-100))</f>
        <v/>
      </c>
      <c r="X1080" s="136"/>
      <c r="AA1080" s="244"/>
      <c r="AB1080" s="244"/>
    </row>
    <row r="1081" spans="1:28" s="137" customFormat="1" ht="15.75" customHeight="1" thickBot="1">
      <c r="A1081" s="137" t="str">
        <f>F1063&amp;"q4"</f>
        <v>SERVTRANSq4</v>
      </c>
      <c r="B1081" s="146" t="str">
        <f>IF($F$1="de",headings!$C$34,IF($F$1="fr",headings!$B$34,headings!$A$34))</f>
        <v>Quarter 4</v>
      </c>
      <c r="C1081" s="157"/>
      <c r="D1081" s="157"/>
      <c r="E1081" s="157"/>
      <c r="F1081" s="157"/>
      <c r="G1081" s="157"/>
      <c r="H1081" s="157"/>
      <c r="I1081" s="180"/>
      <c r="J1081" s="180"/>
      <c r="K1081" s="325">
        <f>IF(K1076=-1,"-1",K1074+K1075+K1076)</f>
        <v>877.48900000000003</v>
      </c>
      <c r="L1081" s="326" t="str">
        <f>IF(L1076=-1,"-1",L1074+L1075+L1076)</f>
        <v>-1</v>
      </c>
      <c r="M1081" s="668" t="str">
        <f>IF(K1074+K1075+K1076&lt;=0,"",IF(L1076=-1,"",L1081/K1081*100-100))</f>
        <v/>
      </c>
      <c r="N1081" s="325">
        <f>IF(N1076=-1,"-1",N1074+N1075+N1076)</f>
        <v>148.20526799999999</v>
      </c>
      <c r="O1081" s="326" t="str">
        <f>IF(O1076=-1,"-1",O1074+O1075+O1076)</f>
        <v>-1</v>
      </c>
      <c r="P1081" s="668" t="str">
        <f>IF(N1074+N1075+N1076&lt;=0,"",IF(O1076=-1,"",O1081/N1081*100-100))</f>
        <v/>
      </c>
      <c r="Q1081" s="325">
        <f>IF(Q1076=-1,"-1",Q1074+Q1075+Q1076)</f>
        <v>34.915999999999997</v>
      </c>
      <c r="R1081" s="326" t="str">
        <f>IF(R1076=-1,"-1",R1074+R1075+R1076)</f>
        <v>-1</v>
      </c>
      <c r="S1081" s="668" t="str">
        <f>IF(Q1074+Q1075+Q1076&lt;=0,"",IF(R1076=-1,"",R1081/Q1081*100-100))</f>
        <v/>
      </c>
      <c r="T1081" s="325">
        <f>IF(T1076=-1,"-1",T1074+T1075+T1076)</f>
        <v>23.525220000000001</v>
      </c>
      <c r="U1081" s="326" t="str">
        <f>IF(U1076=-1,"-1",U1074+U1075+U1076)</f>
        <v>-1</v>
      </c>
      <c r="V1081" s="668" t="str">
        <f>IF(T1074+T1075+T1076&lt;=0,"",IF(U1076=-1,"",U1081/T1081*100-100))</f>
        <v/>
      </c>
      <c r="X1081" s="136"/>
      <c r="AA1081" s="244"/>
      <c r="AB1081" s="244"/>
    </row>
    <row r="1082" spans="1:28" ht="14.4" thickTop="1" thickBot="1">
      <c r="B1082" s="146"/>
      <c r="C1082" s="158"/>
      <c r="D1082" s="158"/>
      <c r="E1082" s="158"/>
      <c r="F1082" s="158"/>
      <c r="G1082" s="158"/>
      <c r="H1082" s="158"/>
      <c r="I1082" s="180"/>
      <c r="J1082" s="180"/>
      <c r="K1082" s="146"/>
      <c r="L1082" s="146"/>
      <c r="M1082" s="146"/>
      <c r="N1082" s="146"/>
      <c r="O1082" s="146"/>
      <c r="P1082" s="146"/>
      <c r="Q1082" s="146"/>
      <c r="R1082" s="146"/>
      <c r="S1082" s="146"/>
      <c r="T1082" s="146"/>
      <c r="U1082" s="146"/>
      <c r="V1082" s="146"/>
    </row>
    <row r="1083" spans="1:28" s="138" customFormat="1" ht="15.75" customHeight="1" thickTop="1" thickBot="1">
      <c r="A1083" s="138" t="str">
        <f>F1063&amp;"y"</f>
        <v>SERVTRANSy</v>
      </c>
      <c r="B1083" s="152" t="str">
        <f>IF($F$1="de",headings!$C$35,IF($F$1="fr",headings!$B$35,headings!$A$35))</f>
        <v>Full year</v>
      </c>
      <c r="C1083" s="157"/>
      <c r="D1083" s="157"/>
      <c r="E1083" s="157"/>
      <c r="F1083" s="157"/>
      <c r="G1083" s="157"/>
      <c r="H1083" s="157"/>
      <c r="I1083" s="180"/>
      <c r="J1083" s="180"/>
      <c r="K1083" s="328">
        <f>IF(K1076=-1,"-1",SUM(K1078:K1081))</f>
        <v>3765.61</v>
      </c>
      <c r="L1083" s="414" t="str">
        <f>IF(L1076=-1,"-1",SUM(L1078:L1081))</f>
        <v>-1</v>
      </c>
      <c r="M1083" s="659" t="str">
        <f>IF(SUM(K1065:K1076)&lt;=0,"",IF(L1076=-1,"",L1083/K1083*100-100))</f>
        <v/>
      </c>
      <c r="N1083" s="328">
        <f>IF(N1076=-1,"-1",SUM(N1078:N1081))</f>
        <v>781.34916500000008</v>
      </c>
      <c r="O1083" s="414" t="str">
        <f>IF(O1076=-1,"-1",SUM(O1078:O1081))</f>
        <v>-1</v>
      </c>
      <c r="P1083" s="659" t="str">
        <f>IF(SUM(N1065:N1076)&lt;=0,"",IF(O1076=-1,"",O1083/N1083*100-100))</f>
        <v/>
      </c>
      <c r="Q1083" s="328">
        <f>IF(Q1076=-1,"-1",SUM(Q1078:Q1081))</f>
        <v>293.697</v>
      </c>
      <c r="R1083" s="414" t="str">
        <f>IF(R1076=-1,"-1",SUM(R1078:R1081))</f>
        <v>-1</v>
      </c>
      <c r="S1083" s="659" t="str">
        <f>IF(SUM(Q1065:Q1076)&lt;=0,"",IF(R1076=-1,"",R1083/Q1083*100-100))</f>
        <v/>
      </c>
      <c r="T1083" s="328">
        <f>IF(T1076=-1,"-1",SUM(T1078:T1081))</f>
        <v>199.58552999999998</v>
      </c>
      <c r="U1083" s="414" t="str">
        <f>IF(U1076=-1,"-1",SUM(U1078:U1081))</f>
        <v>-1</v>
      </c>
      <c r="V1083" s="659" t="str">
        <f>IF(SUM(T1065:T1076)&lt;=0,"",IF(U1076=-1,"",U1083/T1083*100-100))</f>
        <v/>
      </c>
      <c r="X1083" s="136"/>
    </row>
    <row r="1084" spans="1:28" ht="13.8" thickTop="1">
      <c r="B1084" s="147"/>
      <c r="C1084" s="180"/>
      <c r="D1084" s="180"/>
      <c r="E1084" s="180"/>
      <c r="F1084" s="180"/>
      <c r="G1084" s="180"/>
      <c r="H1084" s="180"/>
      <c r="I1084" s="180"/>
      <c r="J1084" s="180"/>
      <c r="K1084" s="180"/>
      <c r="L1084" s="180"/>
      <c r="M1084" s="180"/>
      <c r="N1084" s="180"/>
      <c r="O1084" s="180"/>
      <c r="P1084" s="180"/>
      <c r="Q1084" s="180"/>
      <c r="R1084" s="180"/>
      <c r="S1084" s="180"/>
      <c r="T1084" s="180"/>
      <c r="U1084" s="149"/>
      <c r="V1084" s="149"/>
    </row>
    <row r="1085" spans="1:28">
      <c r="B1085" s="147"/>
      <c r="C1085" s="180"/>
      <c r="D1085" s="180"/>
      <c r="E1085" s="180"/>
      <c r="F1085" s="180"/>
      <c r="G1085" s="180"/>
      <c r="H1085" s="180"/>
      <c r="I1085" s="180"/>
      <c r="J1085" s="180"/>
      <c r="K1085" s="180"/>
      <c r="L1085" s="180"/>
      <c r="M1085" s="180"/>
      <c r="N1085" s="180"/>
      <c r="O1085" s="180"/>
      <c r="P1085" s="180"/>
      <c r="Q1085" s="180"/>
      <c r="R1085" s="180"/>
      <c r="S1085" s="180"/>
      <c r="T1085" s="180"/>
      <c r="U1085" s="149"/>
      <c r="V1085" s="149"/>
    </row>
    <row r="1086" spans="1:28">
      <c r="B1086" s="152" t="str">
        <f>IF($F$1="de",headings!$C$37,IF($F$1="fr",headings!$B$37,headings!$A$37))</f>
        <v>Comments</v>
      </c>
      <c r="C1086" s="1021"/>
      <c r="D1086" s="1022"/>
      <c r="E1086" s="1022"/>
      <c r="F1086" s="1022"/>
      <c r="G1086" s="1022"/>
      <c r="H1086" s="1022"/>
      <c r="I1086" s="1022"/>
      <c r="J1086" s="1022"/>
      <c r="K1086" s="1022"/>
      <c r="L1086" s="1022"/>
      <c r="M1086" s="1022"/>
      <c r="N1086" s="1022"/>
      <c r="O1086" s="1022"/>
      <c r="P1086" s="1022"/>
      <c r="Q1086" s="1022"/>
      <c r="R1086" s="1022"/>
      <c r="S1086" s="1022"/>
      <c r="T1086" s="1023"/>
      <c r="U1086" s="149"/>
      <c r="V1086" s="149"/>
    </row>
    <row r="1087" spans="1:28">
      <c r="B1087" s="151"/>
      <c r="C1087" s="1024"/>
      <c r="D1087" s="1025"/>
      <c r="E1087" s="1025"/>
      <c r="F1087" s="1025"/>
      <c r="G1087" s="1025"/>
      <c r="H1087" s="1025"/>
      <c r="I1087" s="1025"/>
      <c r="J1087" s="1025"/>
      <c r="K1087" s="1025"/>
      <c r="L1087" s="1025"/>
      <c r="M1087" s="1025"/>
      <c r="N1087" s="1025"/>
      <c r="O1087" s="1025"/>
      <c r="P1087" s="1025"/>
      <c r="Q1087" s="1025"/>
      <c r="R1087" s="1025"/>
      <c r="S1087" s="1025"/>
      <c r="T1087" s="1026"/>
      <c r="U1087" s="149"/>
      <c r="V1087" s="149"/>
    </row>
    <row r="1088" spans="1:28">
      <c r="B1088" s="151"/>
      <c r="C1088" s="1024"/>
      <c r="D1088" s="1025"/>
      <c r="E1088" s="1025"/>
      <c r="F1088" s="1025"/>
      <c r="G1088" s="1025"/>
      <c r="H1088" s="1025"/>
      <c r="I1088" s="1025"/>
      <c r="J1088" s="1025"/>
      <c r="K1088" s="1025"/>
      <c r="L1088" s="1025"/>
      <c r="M1088" s="1025"/>
      <c r="N1088" s="1025"/>
      <c r="O1088" s="1025"/>
      <c r="P1088" s="1025"/>
      <c r="Q1088" s="1025"/>
      <c r="R1088" s="1025"/>
      <c r="S1088" s="1025"/>
      <c r="T1088" s="1026"/>
      <c r="U1088" s="149"/>
      <c r="V1088" s="149"/>
      <c r="X1088" s="141"/>
    </row>
    <row r="1089" spans="1:28">
      <c r="B1089" s="151"/>
      <c r="C1089" s="1027"/>
      <c r="D1089" s="1028"/>
      <c r="E1089" s="1028"/>
      <c r="F1089" s="1028"/>
      <c r="G1089" s="1028"/>
      <c r="H1089" s="1028"/>
      <c r="I1089" s="1028"/>
      <c r="J1089" s="1028"/>
      <c r="K1089" s="1028"/>
      <c r="L1089" s="1028"/>
      <c r="M1089" s="1028"/>
      <c r="N1089" s="1028"/>
      <c r="O1089" s="1028"/>
      <c r="P1089" s="1028"/>
      <c r="Q1089" s="1028"/>
      <c r="R1089" s="1028"/>
      <c r="S1089" s="1028"/>
      <c r="T1089" s="1029"/>
      <c r="U1089" s="149"/>
      <c r="V1089" s="149"/>
      <c r="X1089" s="131"/>
    </row>
    <row r="1090" spans="1:28">
      <c r="B1090" s="151"/>
      <c r="C1090" s="180"/>
      <c r="D1090" s="180"/>
      <c r="E1090" s="180"/>
      <c r="F1090" s="180"/>
      <c r="G1090" s="180"/>
      <c r="H1090" s="180"/>
      <c r="I1090" s="180"/>
      <c r="J1090" s="180"/>
      <c r="K1090" s="180"/>
      <c r="L1090" s="180"/>
      <c r="M1090" s="180"/>
      <c r="N1090" s="180"/>
      <c r="O1090" s="180"/>
      <c r="P1090" s="180"/>
      <c r="Q1090" s="180"/>
      <c r="R1090" s="180"/>
      <c r="S1090" s="180"/>
      <c r="T1090" s="180"/>
      <c r="U1090" s="149"/>
      <c r="V1090" s="149"/>
    </row>
    <row r="1091" spans="1:28">
      <c r="A1091" s="142"/>
      <c r="B1091" s="143"/>
      <c r="C1091" s="181"/>
      <c r="D1091" s="181"/>
      <c r="E1091" s="181"/>
      <c r="F1091" s="181"/>
      <c r="G1091" s="181"/>
      <c r="H1091" s="181"/>
      <c r="I1091" s="181"/>
      <c r="J1091" s="181"/>
      <c r="K1091" s="181"/>
      <c r="L1091" s="181"/>
      <c r="M1091" s="181"/>
      <c r="N1091" s="181"/>
      <c r="O1091" s="181"/>
      <c r="P1091" s="181"/>
      <c r="Q1091" s="181"/>
      <c r="R1091" s="181"/>
      <c r="S1091" s="181"/>
      <c r="T1091" s="181"/>
      <c r="U1091" s="149"/>
      <c r="V1091" s="149"/>
    </row>
    <row r="1092" spans="1:28" s="141" customFormat="1" ht="6.75" customHeight="1">
      <c r="B1092" s="146"/>
      <c r="C1092" s="154"/>
      <c r="D1092" s="154"/>
      <c r="E1092" s="155"/>
      <c r="F1092" s="154"/>
      <c r="G1092" s="154"/>
      <c r="H1092" s="155"/>
      <c r="I1092" s="154"/>
      <c r="J1092" s="154"/>
      <c r="K1092" s="155"/>
      <c r="L1092" s="154"/>
      <c r="M1092" s="154"/>
      <c r="N1092" s="155"/>
      <c r="O1092" s="154"/>
      <c r="P1092" s="154"/>
      <c r="Q1092" s="155"/>
      <c r="R1092" s="154"/>
      <c r="S1092" s="154"/>
      <c r="T1092" s="155"/>
      <c r="U1092" s="149"/>
      <c r="V1092" s="149"/>
      <c r="X1092" s="136"/>
      <c r="AA1092" s="239"/>
      <c r="AB1092" s="239"/>
    </row>
    <row r="1093" spans="1:28" s="131" customFormat="1" ht="17.399999999999999">
      <c r="B1093" s="150" t="str">
        <f>IF($F$1="de",headings!$C$3,IF($F$1="fr",headings!$B$3,headings!$A$3))</f>
        <v>Railway Operator:</v>
      </c>
      <c r="C1093" s="156"/>
      <c r="D1093" s="156"/>
      <c r="E1093" s="156"/>
      <c r="F1093" s="1020" t="s">
        <v>25</v>
      </c>
      <c r="G1093" s="1020"/>
      <c r="H1093" s="1020"/>
      <c r="I1093" s="1020"/>
      <c r="J1093" s="1020"/>
      <c r="K1093" s="157"/>
      <c r="L1093" s="157"/>
      <c r="M1093" s="157"/>
      <c r="N1093" s="157"/>
      <c r="O1093" s="157"/>
      <c r="P1093" s="157"/>
      <c r="Q1093" s="158"/>
      <c r="R1093" s="158"/>
      <c r="S1093" s="158"/>
      <c r="T1093" s="158"/>
      <c r="U1093" s="149"/>
      <c r="V1093" s="149"/>
      <c r="X1093" s="136"/>
      <c r="AA1093" s="243"/>
      <c r="AB1093" s="243"/>
    </row>
    <row r="1094" spans="1:28" ht="6.75" customHeight="1" thickBot="1">
      <c r="B1094" s="146"/>
      <c r="C1094" s="157"/>
      <c r="D1094" s="157"/>
      <c r="E1094" s="159"/>
      <c r="F1094" s="157"/>
      <c r="G1094" s="157"/>
      <c r="H1094" s="157"/>
      <c r="I1094" s="157"/>
      <c r="J1094" s="157"/>
      <c r="K1094" s="157"/>
      <c r="L1094" s="157"/>
      <c r="M1094" s="157"/>
      <c r="N1094" s="157"/>
      <c r="O1094" s="157"/>
      <c r="P1094" s="157"/>
      <c r="Q1094" s="157"/>
      <c r="R1094" s="157"/>
      <c r="S1094" s="157"/>
      <c r="T1094" s="160"/>
      <c r="U1094" s="149"/>
      <c r="V1094" s="149"/>
    </row>
    <row r="1095" spans="1:28" ht="15.75" customHeight="1" thickTop="1">
      <c r="A1095" s="136" t="str">
        <f>F1093&amp;"m01"</f>
        <v>SJm01</v>
      </c>
      <c r="B1095" s="146" t="str">
        <f>IF($F$1="de",headings!$C$6,IF($F$1="fr",headings!$B$6,headings!$A$6))</f>
        <v>January</v>
      </c>
      <c r="C1095" s="746">
        <v>-1</v>
      </c>
      <c r="D1095" s="669">
        <v>-1</v>
      </c>
      <c r="E1095" s="124" t="str">
        <f t="shared" ref="E1095:E1106" si="175">IF(C1095&lt;0.001,"",IF(D1095=-1,"",D1095/C1095*100-100))</f>
        <v/>
      </c>
      <c r="F1095" s="746">
        <v>-1</v>
      </c>
      <c r="G1095" s="669">
        <v>-1</v>
      </c>
      <c r="H1095" s="124" t="str">
        <f t="shared" ref="H1095:H1106" si="176">IF(F1095&lt;0.001,"",IF(G1095=-1,"",G1095/F1095*100-100))</f>
        <v/>
      </c>
      <c r="I1095" s="746">
        <v>-1</v>
      </c>
      <c r="J1095" s="669">
        <v>-1</v>
      </c>
      <c r="K1095" s="157"/>
      <c r="L1095" s="157"/>
      <c r="M1095" s="157"/>
      <c r="N1095" s="157"/>
      <c r="O1095" s="157"/>
      <c r="P1095" s="157"/>
      <c r="Q1095" s="157"/>
      <c r="R1095" s="157"/>
      <c r="S1095" s="157"/>
      <c r="T1095" s="157"/>
      <c r="U1095" s="149"/>
      <c r="V1095" s="149"/>
    </row>
    <row r="1096" spans="1:28" ht="15.75" customHeight="1">
      <c r="A1096" s="136" t="str">
        <f>F1093&amp;"m02"</f>
        <v>SJm02</v>
      </c>
      <c r="B1096" s="146" t="str">
        <f>IF($F$1="de",headings!$C$7,IF($F$1="fr",headings!$B$7,headings!$A$7))</f>
        <v>February</v>
      </c>
      <c r="C1096" s="726">
        <v>-1</v>
      </c>
      <c r="D1096" s="472">
        <v>-1</v>
      </c>
      <c r="E1096" s="127" t="str">
        <f t="shared" si="175"/>
        <v/>
      </c>
      <c r="F1096" s="726">
        <v>-1</v>
      </c>
      <c r="G1096" s="472">
        <v>-1</v>
      </c>
      <c r="H1096" s="127" t="str">
        <f t="shared" si="176"/>
        <v/>
      </c>
      <c r="I1096" s="726">
        <v>-1</v>
      </c>
      <c r="J1096" s="472">
        <v>-1</v>
      </c>
      <c r="K1096" s="157"/>
      <c r="L1096" s="157"/>
      <c r="M1096" s="157"/>
      <c r="N1096" s="157"/>
      <c r="O1096" s="157"/>
      <c r="P1096" s="157"/>
      <c r="Q1096" s="157"/>
      <c r="R1096" s="157"/>
      <c r="S1096" s="157"/>
      <c r="T1096" s="157"/>
      <c r="U1096" s="149"/>
      <c r="V1096" s="149"/>
    </row>
    <row r="1097" spans="1:28" ht="15.75" customHeight="1" thickBot="1">
      <c r="A1097" s="136" t="str">
        <f>F1093&amp;"m03"</f>
        <v>SJm03</v>
      </c>
      <c r="B1097" s="146" t="str">
        <f>IF($F$1="de",headings!$C$8,IF($F$1="fr",headings!$B$8,headings!$A$8))</f>
        <v>March</v>
      </c>
      <c r="C1097" s="651">
        <v>-1</v>
      </c>
      <c r="D1097" s="472">
        <v>-1</v>
      </c>
      <c r="E1097" s="129" t="str">
        <f t="shared" si="175"/>
        <v/>
      </c>
      <c r="F1097" s="651">
        <v>-1</v>
      </c>
      <c r="G1097" s="472">
        <v>-1</v>
      </c>
      <c r="H1097" s="129" t="str">
        <f t="shared" si="176"/>
        <v/>
      </c>
      <c r="I1097" s="651">
        <v>-1</v>
      </c>
      <c r="J1097" s="472">
        <v>-1</v>
      </c>
      <c r="K1097" s="157"/>
      <c r="L1097" s="157"/>
      <c r="M1097" s="157"/>
      <c r="N1097" s="157"/>
      <c r="O1097" s="157"/>
      <c r="P1097" s="157"/>
      <c r="Q1097" s="157"/>
      <c r="R1097" s="157"/>
      <c r="S1097" s="157"/>
      <c r="T1097" s="157"/>
      <c r="U1097" s="149"/>
      <c r="V1097" s="149"/>
    </row>
    <row r="1098" spans="1:28" ht="15.75" customHeight="1" thickTop="1">
      <c r="A1098" s="136" t="str">
        <f>F1093&amp;"m04"</f>
        <v>SJm04</v>
      </c>
      <c r="B1098" s="146" t="str">
        <f>IF($F$1="de",headings!$C$9,IF($F$1="fr",headings!$B$9,headings!$A$9))</f>
        <v>April</v>
      </c>
      <c r="C1098" s="725">
        <v>-1</v>
      </c>
      <c r="D1098" s="669">
        <v>-1</v>
      </c>
      <c r="E1098" s="124" t="str">
        <f t="shared" si="175"/>
        <v/>
      </c>
      <c r="F1098" s="725">
        <v>-1</v>
      </c>
      <c r="G1098" s="669">
        <v>-1</v>
      </c>
      <c r="H1098" s="124" t="str">
        <f t="shared" si="176"/>
        <v/>
      </c>
      <c r="I1098" s="725">
        <v>-1</v>
      </c>
      <c r="J1098" s="669">
        <v>-1</v>
      </c>
      <c r="K1098" s="157"/>
      <c r="L1098" s="157"/>
      <c r="M1098" s="157"/>
      <c r="N1098" s="157"/>
      <c r="O1098" s="157"/>
      <c r="P1098" s="157"/>
      <c r="Q1098" s="157"/>
      <c r="R1098" s="157"/>
      <c r="S1098" s="157"/>
      <c r="T1098" s="157"/>
      <c r="U1098" s="149"/>
      <c r="V1098" s="149"/>
    </row>
    <row r="1099" spans="1:28" ht="15.75" customHeight="1">
      <c r="A1099" s="136" t="str">
        <f>F1093&amp;"m05"</f>
        <v>SJm05</v>
      </c>
      <c r="B1099" s="146" t="str">
        <f>IF($F$1="de",headings!$C$10,IF($F$1="fr",headings!$B$10,headings!$A$10))</f>
        <v>May</v>
      </c>
      <c r="C1099" s="726">
        <v>-1</v>
      </c>
      <c r="D1099" s="472">
        <v>-1</v>
      </c>
      <c r="E1099" s="127" t="str">
        <f t="shared" si="175"/>
        <v/>
      </c>
      <c r="F1099" s="726">
        <v>-1</v>
      </c>
      <c r="G1099" s="472">
        <v>-1</v>
      </c>
      <c r="H1099" s="127" t="str">
        <f t="shared" si="176"/>
        <v/>
      </c>
      <c r="I1099" s="726">
        <v>-1</v>
      </c>
      <c r="J1099" s="472">
        <v>-1</v>
      </c>
      <c r="K1099" s="157"/>
      <c r="L1099" s="157"/>
      <c r="M1099" s="157"/>
      <c r="N1099" s="157"/>
      <c r="O1099" s="157"/>
      <c r="P1099" s="157"/>
      <c r="Q1099" s="157"/>
      <c r="R1099" s="157"/>
      <c r="S1099" s="157"/>
      <c r="T1099" s="157"/>
      <c r="U1099" s="149"/>
      <c r="V1099" s="149"/>
    </row>
    <row r="1100" spans="1:28" ht="15.75" customHeight="1" thickBot="1">
      <c r="A1100" s="136" t="str">
        <f>F1093&amp;"m06"</f>
        <v>SJm06</v>
      </c>
      <c r="B1100" s="146" t="str">
        <f>IF($F$1="de",headings!$C$11,IF($F$1="fr",headings!$B$11,headings!$A$11))</f>
        <v>June</v>
      </c>
      <c r="C1100" s="651">
        <v>-1</v>
      </c>
      <c r="D1100" s="472">
        <v>-1</v>
      </c>
      <c r="E1100" s="129" t="str">
        <f t="shared" si="175"/>
        <v/>
      </c>
      <c r="F1100" s="651">
        <v>-1</v>
      </c>
      <c r="G1100" s="472">
        <v>-1</v>
      </c>
      <c r="H1100" s="129" t="str">
        <f t="shared" si="176"/>
        <v/>
      </c>
      <c r="I1100" s="651">
        <v>-1</v>
      </c>
      <c r="J1100" s="472">
        <v>-1</v>
      </c>
      <c r="K1100" s="157"/>
      <c r="L1100" s="157"/>
      <c r="M1100" s="157"/>
      <c r="N1100" s="157"/>
      <c r="O1100" s="157"/>
      <c r="P1100" s="157"/>
      <c r="Q1100" s="157"/>
      <c r="R1100" s="157"/>
      <c r="S1100" s="157"/>
      <c r="T1100" s="157"/>
      <c r="U1100" s="149"/>
      <c r="V1100" s="149"/>
    </row>
    <row r="1101" spans="1:28" ht="15.75" customHeight="1" thickTop="1">
      <c r="A1101" s="136" t="str">
        <f>F1093&amp;"m07"</f>
        <v>SJm07</v>
      </c>
      <c r="B1101" s="146" t="str">
        <f>IF($F$1="de",headings!$C$12,IF($F$1="fr",headings!$B$12,headings!$A$12))</f>
        <v>July</v>
      </c>
      <c r="C1101" s="725">
        <v>-1</v>
      </c>
      <c r="D1101" s="669">
        <v>-1</v>
      </c>
      <c r="E1101" s="127" t="str">
        <f t="shared" si="175"/>
        <v/>
      </c>
      <c r="F1101" s="725">
        <v>-1</v>
      </c>
      <c r="G1101" s="669">
        <v>-1</v>
      </c>
      <c r="H1101" s="127" t="str">
        <f t="shared" si="176"/>
        <v/>
      </c>
      <c r="I1101" s="725">
        <v>-1</v>
      </c>
      <c r="J1101" s="669">
        <v>-1</v>
      </c>
      <c r="K1101" s="157"/>
      <c r="L1101" s="157"/>
      <c r="M1101" s="157"/>
      <c r="N1101" s="157"/>
      <c r="O1101" s="157"/>
      <c r="P1101" s="157"/>
      <c r="Q1101" s="157"/>
      <c r="R1101" s="157"/>
      <c r="S1101" s="157"/>
      <c r="T1101" s="157"/>
      <c r="U1101" s="149"/>
      <c r="V1101" s="149"/>
    </row>
    <row r="1102" spans="1:28" ht="15.75" customHeight="1">
      <c r="A1102" s="136" t="str">
        <f>F1093&amp;"m08"</f>
        <v>SJm08</v>
      </c>
      <c r="B1102" s="146" t="str">
        <f>IF($F$1="de",headings!$C$13,IF($F$1="fr",headings!$B$13,headings!$A$13))</f>
        <v>August</v>
      </c>
      <c r="C1102" s="726">
        <v>-1</v>
      </c>
      <c r="D1102" s="472">
        <v>-1</v>
      </c>
      <c r="E1102" s="127" t="str">
        <f t="shared" si="175"/>
        <v/>
      </c>
      <c r="F1102" s="726">
        <v>-1</v>
      </c>
      <c r="G1102" s="472">
        <v>-1</v>
      </c>
      <c r="H1102" s="127" t="str">
        <f t="shared" si="176"/>
        <v/>
      </c>
      <c r="I1102" s="726">
        <v>-1</v>
      </c>
      <c r="J1102" s="472">
        <v>-1</v>
      </c>
      <c r="K1102" s="157"/>
      <c r="L1102" s="157"/>
      <c r="M1102" s="157"/>
      <c r="N1102" s="157"/>
      <c r="O1102" s="157"/>
      <c r="P1102" s="157"/>
      <c r="Q1102" s="157"/>
      <c r="R1102" s="157"/>
      <c r="S1102" s="157"/>
      <c r="T1102" s="157"/>
      <c r="U1102" s="149"/>
      <c r="V1102" s="149"/>
    </row>
    <row r="1103" spans="1:28" ht="15.75" customHeight="1" thickBot="1">
      <c r="A1103" s="136" t="str">
        <f>F1093&amp;"m09"</f>
        <v>SJm09</v>
      </c>
      <c r="B1103" s="146" t="str">
        <f>IF($F$1="de",headings!$C$14,IF($F$1="fr",headings!$B$14,headings!$A$14))</f>
        <v>September</v>
      </c>
      <c r="C1103" s="651">
        <v>-1</v>
      </c>
      <c r="D1103" s="472">
        <v>-1</v>
      </c>
      <c r="E1103" s="129" t="str">
        <f t="shared" si="175"/>
        <v/>
      </c>
      <c r="F1103" s="651">
        <v>-1</v>
      </c>
      <c r="G1103" s="472">
        <v>-1</v>
      </c>
      <c r="H1103" s="129" t="str">
        <f t="shared" si="176"/>
        <v/>
      </c>
      <c r="I1103" s="651">
        <v>-1</v>
      </c>
      <c r="J1103" s="472">
        <v>-1</v>
      </c>
      <c r="K1103" s="157"/>
      <c r="L1103" s="157"/>
      <c r="M1103" s="157"/>
      <c r="N1103" s="157"/>
      <c r="O1103" s="157"/>
      <c r="P1103" s="157"/>
      <c r="Q1103" s="157"/>
      <c r="R1103" s="157"/>
      <c r="S1103" s="157"/>
      <c r="T1103" s="157"/>
      <c r="U1103" s="149"/>
      <c r="V1103" s="149"/>
    </row>
    <row r="1104" spans="1:28" ht="15.75" customHeight="1" thickTop="1">
      <c r="A1104" s="136" t="str">
        <f>F1093&amp;"m10"</f>
        <v>SJm10</v>
      </c>
      <c r="B1104" s="146" t="str">
        <f>IF($F$1="de",headings!$C$15,IF($F$1="fr",headings!$B$15,headings!$A$15))</f>
        <v>October</v>
      </c>
      <c r="C1104" s="725">
        <v>-1</v>
      </c>
      <c r="D1104" s="669">
        <v>-1</v>
      </c>
      <c r="E1104" s="127" t="str">
        <f t="shared" si="175"/>
        <v/>
      </c>
      <c r="F1104" s="725">
        <v>-1</v>
      </c>
      <c r="G1104" s="669">
        <v>-1</v>
      </c>
      <c r="H1104" s="127" t="str">
        <f t="shared" si="176"/>
        <v/>
      </c>
      <c r="I1104" s="725">
        <v>-1</v>
      </c>
      <c r="J1104" s="669">
        <v>-1</v>
      </c>
      <c r="K1104" s="157"/>
      <c r="L1104" s="157"/>
      <c r="M1104" s="157"/>
      <c r="N1104" s="157"/>
      <c r="O1104" s="157"/>
      <c r="P1104" s="157"/>
      <c r="Q1104" s="157"/>
      <c r="R1104" s="157"/>
      <c r="S1104" s="157"/>
      <c r="T1104" s="157"/>
      <c r="U1104" s="149"/>
      <c r="V1104" s="149"/>
      <c r="X1104" s="137"/>
    </row>
    <row r="1105" spans="1:28" ht="15.75" customHeight="1">
      <c r="A1105" s="136" t="str">
        <f>F1093&amp;"m11"</f>
        <v>SJm11</v>
      </c>
      <c r="B1105" s="146" t="str">
        <f>IF($F$1="de",headings!$C$16,IF($F$1="fr",headings!$B$16,headings!$A$16))</f>
        <v>November</v>
      </c>
      <c r="C1105" s="726">
        <v>-1</v>
      </c>
      <c r="D1105" s="472">
        <v>-1</v>
      </c>
      <c r="E1105" s="127" t="str">
        <f t="shared" si="175"/>
        <v/>
      </c>
      <c r="F1105" s="726">
        <v>-1</v>
      </c>
      <c r="G1105" s="472">
        <v>-1</v>
      </c>
      <c r="H1105" s="127" t="str">
        <f t="shared" si="176"/>
        <v/>
      </c>
      <c r="I1105" s="726">
        <v>-1</v>
      </c>
      <c r="J1105" s="472">
        <v>-1</v>
      </c>
      <c r="K1105" s="157"/>
      <c r="L1105" s="157"/>
      <c r="M1105" s="157"/>
      <c r="N1105" s="157"/>
      <c r="O1105" s="157"/>
      <c r="P1105" s="157"/>
      <c r="Q1105" s="157"/>
      <c r="R1105" s="157"/>
      <c r="S1105" s="157"/>
      <c r="T1105" s="157"/>
      <c r="U1105" s="149"/>
      <c r="V1105" s="149"/>
      <c r="X1105" s="137"/>
    </row>
    <row r="1106" spans="1:28" ht="15.75" customHeight="1" thickBot="1">
      <c r="A1106" s="136" t="str">
        <f>F1093&amp;"m12"</f>
        <v>SJm12</v>
      </c>
      <c r="B1106" s="146" t="str">
        <f>IF($F$1="de",headings!$C$17,IF($F$1="fr",headings!$B$17,headings!$A$17))</f>
        <v>December</v>
      </c>
      <c r="C1106" s="745">
        <v>-1</v>
      </c>
      <c r="D1106" s="652">
        <v>-1</v>
      </c>
      <c r="E1106" s="129" t="str">
        <f t="shared" si="175"/>
        <v/>
      </c>
      <c r="F1106" s="745">
        <v>-1</v>
      </c>
      <c r="G1106" s="652">
        <v>-1</v>
      </c>
      <c r="H1106" s="129" t="str">
        <f t="shared" si="176"/>
        <v/>
      </c>
      <c r="I1106" s="745">
        <v>-1</v>
      </c>
      <c r="J1106" s="652">
        <v>-1</v>
      </c>
      <c r="K1106" s="157"/>
      <c r="L1106" s="157"/>
      <c r="M1106" s="157"/>
      <c r="N1106" s="157"/>
      <c r="O1106" s="157"/>
      <c r="P1106" s="157"/>
      <c r="Q1106" s="157"/>
      <c r="R1106" s="157"/>
      <c r="S1106" s="157"/>
      <c r="T1106" s="157"/>
      <c r="U1106" s="149"/>
      <c r="V1106" s="149"/>
      <c r="X1106" s="137"/>
    </row>
    <row r="1107" spans="1:28" ht="14.4" thickTop="1" thickBot="1">
      <c r="B1107" s="146"/>
      <c r="C1107" s="182"/>
      <c r="D1107" s="160"/>
      <c r="E1107" s="146"/>
      <c r="F1107" s="182"/>
      <c r="G1107" s="160"/>
      <c r="H1107" s="146"/>
      <c r="I1107" s="182"/>
      <c r="J1107" s="160"/>
      <c r="K1107" s="157"/>
      <c r="L1107" s="157"/>
      <c r="M1107" s="157"/>
      <c r="N1107" s="157"/>
      <c r="O1107" s="157"/>
      <c r="P1107" s="157"/>
      <c r="Q1107" s="157"/>
      <c r="R1107" s="157"/>
      <c r="S1107" s="157"/>
      <c r="T1107" s="157"/>
      <c r="U1107" s="149"/>
      <c r="V1107" s="149"/>
      <c r="X1107" s="137"/>
    </row>
    <row r="1108" spans="1:28" s="137" customFormat="1" ht="15.75" customHeight="1" thickTop="1">
      <c r="A1108" s="137" t="str">
        <f>F1093&amp;"q1"</f>
        <v>SJq1</v>
      </c>
      <c r="B1108" s="146" t="str">
        <f>IF($F$1="de",headings!$C$31,IF($F$1="fr",headings!$B$31,headings!$A$31))</f>
        <v>Quarter 1</v>
      </c>
      <c r="C1108" s="747" t="str">
        <f>IF(C1097=-1,"-1",C1095+C1096+C1097)</f>
        <v>-1</v>
      </c>
      <c r="D1108" s="320" t="str">
        <f>IF(D1097=-1,"-1",D1095+D1096+D1097)</f>
        <v>-1</v>
      </c>
      <c r="E1108" s="358" t="str">
        <f>IF(C1097+C1098+C1099&lt;=0,"",IF(D1097=-1,"",D1108/C1108*100-100))</f>
        <v/>
      </c>
      <c r="F1108" s="747" t="str">
        <f>IF(F1097=-1,"-1",F1095+F1096+F1097)</f>
        <v>-1</v>
      </c>
      <c r="G1108" s="320" t="str">
        <f>IF(G1097=-1,"-1",G1095+G1096+G1097)</f>
        <v>-1</v>
      </c>
      <c r="H1108" s="358" t="str">
        <f>IF(F1097+F1098+F1099&lt;=0,"",IF(G1097=-1,"",G1108/F1108*100-100))</f>
        <v/>
      </c>
      <c r="I1108" s="747" t="str">
        <f>IF(I1097=-1,"-1",I1095+I1096+I1097)</f>
        <v>-1</v>
      </c>
      <c r="J1108" s="320" t="str">
        <f>IF(J1097=-1,"-1",J1095+J1096+J1097)</f>
        <v>-1</v>
      </c>
      <c r="K1108" s="157"/>
      <c r="L1108" s="157"/>
      <c r="M1108" s="157"/>
      <c r="N1108" s="157"/>
      <c r="O1108" s="157"/>
      <c r="P1108" s="157"/>
      <c r="Q1108" s="157"/>
      <c r="R1108" s="157"/>
      <c r="S1108" s="157"/>
      <c r="T1108" s="157"/>
      <c r="U1108" s="149"/>
      <c r="V1108" s="149"/>
      <c r="X1108" s="136"/>
      <c r="AA1108" s="244"/>
      <c r="AB1108" s="244"/>
    </row>
    <row r="1109" spans="1:28" s="137" customFormat="1" ht="15.75" customHeight="1">
      <c r="A1109" s="137" t="str">
        <f>F1093&amp;"q2"</f>
        <v>SJq2</v>
      </c>
      <c r="B1109" s="146" t="str">
        <f>IF($F$1="de",headings!$C$32,IF($F$1="fr",headings!$B$32,headings!$A$32))</f>
        <v>Quarter 2</v>
      </c>
      <c r="C1109" s="748" t="str">
        <f>IF(C1100=-1,"-1",C1098+C1099+C1100)</f>
        <v>-1</v>
      </c>
      <c r="D1109" s="323" t="str">
        <f>IF(D1100=-1,"-1",D1098+D1099+D1100)</f>
        <v>-1</v>
      </c>
      <c r="E1109" s="342" t="str">
        <f>IF(C1098+C1099+C1100&lt;=0,"",IF(D1100=-1,"",D1109/C1109*100-100))</f>
        <v/>
      </c>
      <c r="F1109" s="748" t="str">
        <f>IF(F1100=-1,"-1",F1098+F1099+F1100)</f>
        <v>-1</v>
      </c>
      <c r="G1109" s="323" t="str">
        <f>IF(G1100=-1,"-1",G1098+G1099+G1100)</f>
        <v>-1</v>
      </c>
      <c r="H1109" s="342" t="str">
        <f>IF(F1098+F1099+F1100&lt;=0,"",IF(G1100=-1,"",G1109/F1109*100-100))</f>
        <v/>
      </c>
      <c r="I1109" s="748" t="str">
        <f>IF(I1100=-1,"-1",I1098+I1099+I1100)</f>
        <v>-1</v>
      </c>
      <c r="J1109" s="323" t="str">
        <f>IF(J1100=-1,"-1",J1098+J1099+J1100)</f>
        <v>-1</v>
      </c>
      <c r="K1109" s="157"/>
      <c r="L1109" s="157"/>
      <c r="M1109" s="157"/>
      <c r="N1109" s="157"/>
      <c r="O1109" s="157"/>
      <c r="P1109" s="157"/>
      <c r="Q1109" s="157"/>
      <c r="R1109" s="157"/>
      <c r="S1109" s="157"/>
      <c r="T1109" s="157"/>
      <c r="U1109" s="149"/>
      <c r="V1109" s="149"/>
      <c r="X1109" s="138"/>
      <c r="AA1109" s="244"/>
      <c r="AB1109" s="244"/>
    </row>
    <row r="1110" spans="1:28" s="137" customFormat="1" ht="15.75" customHeight="1">
      <c r="A1110" s="137" t="str">
        <f>F1093&amp;"q3"</f>
        <v>SJq3</v>
      </c>
      <c r="B1110" s="146" t="str">
        <f>IF($F$1="de",headings!$C$33,IF($F$1="fr",headings!$B$33,headings!$A$33))</f>
        <v>Quarter 3</v>
      </c>
      <c r="C1110" s="748" t="str">
        <f>IF(C1103=-1,"-1",C1101+C1102+C1103)</f>
        <v>-1</v>
      </c>
      <c r="D1110" s="323" t="str">
        <f>IF(D1103=-1,"-1",D1101+D1102+D1103)</f>
        <v>-1</v>
      </c>
      <c r="E1110" s="342" t="str">
        <f>IF(C1101+C1102+C1103&lt;=0,"",IF(D1103=-1,"",D1110/C1110*100-100))</f>
        <v/>
      </c>
      <c r="F1110" s="748" t="str">
        <f>IF(F1103=-1,"-1",F1101+F1102+F1103)</f>
        <v>-1</v>
      </c>
      <c r="G1110" s="323" t="str">
        <f>IF(G1103=-1,"-1",G1101+G1102+G1103)</f>
        <v>-1</v>
      </c>
      <c r="H1110" s="342" t="str">
        <f>IF(F1101+F1102+F1103&lt;=0,"",IF(G1103=-1,"",G1110/F1110*100-100))</f>
        <v/>
      </c>
      <c r="I1110" s="748" t="str">
        <f>IF(I1103=-1,"-1",I1101+I1102+I1103)</f>
        <v>-1</v>
      </c>
      <c r="J1110" s="323" t="str">
        <f>IF(J1103=-1,"-1",J1101+J1102+J1103)</f>
        <v>-1</v>
      </c>
      <c r="K1110" s="157"/>
      <c r="L1110" s="157"/>
      <c r="M1110" s="157"/>
      <c r="N1110" s="157"/>
      <c r="O1110" s="157"/>
      <c r="P1110" s="157"/>
      <c r="Q1110" s="157"/>
      <c r="R1110" s="157"/>
      <c r="S1110" s="157"/>
      <c r="T1110" s="157"/>
      <c r="U1110" s="149"/>
      <c r="V1110" s="149"/>
      <c r="X1110" s="136"/>
      <c r="AA1110" s="244"/>
      <c r="AB1110" s="244"/>
    </row>
    <row r="1111" spans="1:28" s="137" customFormat="1" ht="15.75" customHeight="1" thickBot="1">
      <c r="A1111" s="137" t="str">
        <f>F1093&amp;"q4"</f>
        <v>SJq4</v>
      </c>
      <c r="B1111" s="146" t="str">
        <f>IF($F$1="de",headings!$C$34,IF($F$1="fr",headings!$B$34,headings!$A$34))</f>
        <v>Quarter 4</v>
      </c>
      <c r="C1111" s="745" t="str">
        <f>IF(C1106=-1,"-1",C1104+C1105+C1106)</f>
        <v>-1</v>
      </c>
      <c r="D1111" s="326" t="str">
        <f>IF(D1106=-1,"-1",D1104+D1105+D1106)</f>
        <v>-1</v>
      </c>
      <c r="E1111" s="341" t="str">
        <f>IF(C1104+C1105+C1106&lt;=0,"",IF(D1106=-1,"",D1111/C1111*100-100))</f>
        <v/>
      </c>
      <c r="F1111" s="745" t="str">
        <f>IF(F1106=-1,"-1",F1104+F1105+F1106)</f>
        <v>-1</v>
      </c>
      <c r="G1111" s="326" t="str">
        <f>IF(G1106=-1,"-1",G1104+G1105+G1106)</f>
        <v>-1</v>
      </c>
      <c r="H1111" s="341" t="str">
        <f>IF(F1104+F1105+F1106&lt;=0,"",IF(G1106=-1,"",G1111/F1111*100-100))</f>
        <v/>
      </c>
      <c r="I1111" s="745" t="str">
        <f>IF(I1106=-1,"-1",I1104+I1105+I1106)</f>
        <v>-1</v>
      </c>
      <c r="J1111" s="326" t="str">
        <f>IF(J1106=-1,"-1",J1104+J1105+J1106)</f>
        <v>-1</v>
      </c>
      <c r="K1111" s="157"/>
      <c r="L1111" s="157"/>
      <c r="M1111" s="157"/>
      <c r="N1111" s="157"/>
      <c r="O1111" s="157"/>
      <c r="P1111" s="157"/>
      <c r="Q1111" s="157"/>
      <c r="R1111" s="157"/>
      <c r="S1111" s="157"/>
      <c r="T1111" s="157"/>
      <c r="U1111" s="149"/>
      <c r="V1111" s="149"/>
      <c r="X1111" s="136"/>
      <c r="AA1111" s="244"/>
      <c r="AB1111" s="244"/>
    </row>
    <row r="1112" spans="1:28" ht="14.4" thickTop="1" thickBot="1">
      <c r="B1112" s="146"/>
      <c r="C1112" s="182"/>
      <c r="D1112" s="160"/>
      <c r="E1112" s="146"/>
      <c r="F1112" s="182"/>
      <c r="G1112" s="160"/>
      <c r="H1112" s="146"/>
      <c r="I1112" s="182"/>
      <c r="J1112" s="160"/>
      <c r="K1112" s="158"/>
      <c r="L1112" s="158"/>
      <c r="M1112" s="158"/>
      <c r="N1112" s="158"/>
      <c r="O1112" s="158"/>
      <c r="P1112" s="158"/>
      <c r="Q1112" s="158"/>
      <c r="R1112" s="158"/>
      <c r="S1112" s="158"/>
      <c r="T1112" s="158"/>
      <c r="U1112" s="149"/>
      <c r="V1112" s="149"/>
    </row>
    <row r="1113" spans="1:28" s="138" customFormat="1" ht="15.75" customHeight="1" thickTop="1" thickBot="1">
      <c r="A1113" s="138" t="str">
        <f>F1093&amp;"y"</f>
        <v>SJy</v>
      </c>
      <c r="B1113" s="152" t="str">
        <f>IF($F$1="de",headings!$C$35,IF($F$1="fr",headings!$B$35,headings!$A$35))</f>
        <v>Full year</v>
      </c>
      <c r="C1113" s="749" t="str">
        <f>IF(C1106=-1,"-1",SUM(C1108:C1111))</f>
        <v>-1</v>
      </c>
      <c r="D1113" s="329" t="str">
        <f>IF(D1106=-1,"-1",SUM(D1108:D1111))</f>
        <v>-1</v>
      </c>
      <c r="E1113" s="343" t="str">
        <f>IF(SUM(C1095:C1106)&lt;=0,"",IF(D1106=-1,"",D1113/C1113*100-100))</f>
        <v/>
      </c>
      <c r="F1113" s="749" t="str">
        <f>IF(F1106=-1,"-1",SUM(F1108:F1111))</f>
        <v>-1</v>
      </c>
      <c r="G1113" s="329" t="str">
        <f>IF(G1106=-1,"-1",SUM(G1108:G1111))</f>
        <v>-1</v>
      </c>
      <c r="H1113" s="343" t="str">
        <f>IF(SUM(F1095:F1106)&lt;=0,"",IF(G1106=-1,"",G1113/F1113*100-100))</f>
        <v/>
      </c>
      <c r="I1113" s="749" t="str">
        <f>IF(I1106=-1,"-1",SUM(I1108:I1111))</f>
        <v>-1</v>
      </c>
      <c r="J1113" s="329" t="str">
        <f>IF(J1106=-1,"-1",SUM(J1108:J1111))</f>
        <v>-1</v>
      </c>
      <c r="K1113" s="157"/>
      <c r="L1113" s="157"/>
      <c r="M1113" s="157"/>
      <c r="N1113" s="157"/>
      <c r="O1113" s="157"/>
      <c r="P1113" s="157"/>
      <c r="Q1113" s="157"/>
      <c r="R1113" s="157"/>
      <c r="S1113" s="157"/>
      <c r="T1113" s="157"/>
      <c r="U1113" s="149"/>
      <c r="V1113" s="149"/>
      <c r="X1113" s="136"/>
    </row>
    <row r="1114" spans="1:28" ht="13.8" thickTop="1">
      <c r="B1114" s="147"/>
      <c r="C1114" s="180"/>
      <c r="D1114" s="180"/>
      <c r="E1114" s="180"/>
      <c r="F1114" s="180"/>
      <c r="G1114" s="180"/>
      <c r="H1114" s="180"/>
      <c r="I1114" s="157"/>
      <c r="J1114" s="157"/>
      <c r="K1114" s="157"/>
      <c r="L1114" s="157"/>
      <c r="M1114" s="157"/>
      <c r="N1114" s="157"/>
      <c r="O1114" s="157"/>
      <c r="P1114" s="157"/>
      <c r="Q1114" s="157"/>
      <c r="R1114" s="157"/>
      <c r="S1114" s="157"/>
      <c r="T1114" s="157"/>
      <c r="U1114" s="149"/>
      <c r="V1114" s="149"/>
    </row>
    <row r="1115" spans="1:28">
      <c r="B1115" s="147"/>
      <c r="C1115" s="180"/>
      <c r="D1115" s="180"/>
      <c r="E1115" s="180"/>
      <c r="F1115" s="180"/>
      <c r="G1115" s="180"/>
      <c r="H1115" s="180"/>
      <c r="I1115" s="180"/>
      <c r="J1115" s="180"/>
      <c r="K1115" s="180"/>
      <c r="L1115" s="180"/>
      <c r="M1115" s="180"/>
      <c r="N1115" s="180"/>
      <c r="O1115" s="180"/>
      <c r="P1115" s="180"/>
      <c r="Q1115" s="180"/>
      <c r="R1115" s="180"/>
      <c r="S1115" s="180"/>
      <c r="T1115" s="180"/>
      <c r="U1115" s="149"/>
      <c r="V1115" s="149"/>
    </row>
    <row r="1116" spans="1:28">
      <c r="B1116" s="152" t="str">
        <f>IF($F$1="de",headings!$C$37,IF($F$1="fr",headings!$B$37,headings!$A$37))</f>
        <v>Comments</v>
      </c>
      <c r="C1116" s="1021"/>
      <c r="D1116" s="1022"/>
      <c r="E1116" s="1022"/>
      <c r="F1116" s="1022"/>
      <c r="G1116" s="1022"/>
      <c r="H1116" s="1022"/>
      <c r="I1116" s="1022"/>
      <c r="J1116" s="1022"/>
      <c r="K1116" s="1022"/>
      <c r="L1116" s="1022"/>
      <c r="M1116" s="1022"/>
      <c r="N1116" s="1022"/>
      <c r="O1116" s="1022"/>
      <c r="P1116" s="1022"/>
      <c r="Q1116" s="1022"/>
      <c r="R1116" s="1022"/>
      <c r="S1116" s="1022"/>
      <c r="T1116" s="1023"/>
      <c r="U1116" s="149"/>
      <c r="V1116" s="149"/>
    </row>
    <row r="1117" spans="1:28">
      <c r="B1117" s="151"/>
      <c r="C1117" s="1024"/>
      <c r="D1117" s="1025"/>
      <c r="E1117" s="1025"/>
      <c r="F1117" s="1025"/>
      <c r="G1117" s="1025"/>
      <c r="H1117" s="1025"/>
      <c r="I1117" s="1025"/>
      <c r="J1117" s="1025"/>
      <c r="K1117" s="1025"/>
      <c r="L1117" s="1025"/>
      <c r="M1117" s="1025"/>
      <c r="N1117" s="1025"/>
      <c r="O1117" s="1025"/>
      <c r="P1117" s="1025"/>
      <c r="Q1117" s="1025"/>
      <c r="R1117" s="1025"/>
      <c r="S1117" s="1025"/>
      <c r="T1117" s="1026"/>
      <c r="U1117" s="149"/>
      <c r="V1117" s="149"/>
    </row>
    <row r="1118" spans="1:28">
      <c r="B1118" s="151"/>
      <c r="C1118" s="1024"/>
      <c r="D1118" s="1025"/>
      <c r="E1118" s="1025"/>
      <c r="F1118" s="1025"/>
      <c r="G1118" s="1025"/>
      <c r="H1118" s="1025"/>
      <c r="I1118" s="1025"/>
      <c r="J1118" s="1025"/>
      <c r="K1118" s="1025"/>
      <c r="L1118" s="1025"/>
      <c r="M1118" s="1025"/>
      <c r="N1118" s="1025"/>
      <c r="O1118" s="1025"/>
      <c r="P1118" s="1025"/>
      <c r="Q1118" s="1025"/>
      <c r="R1118" s="1025"/>
      <c r="S1118" s="1025"/>
      <c r="T1118" s="1026"/>
      <c r="U1118" s="149"/>
      <c r="V1118" s="149"/>
      <c r="X1118" s="141"/>
    </row>
    <row r="1119" spans="1:28">
      <c r="B1119" s="151"/>
      <c r="C1119" s="1027"/>
      <c r="D1119" s="1028"/>
      <c r="E1119" s="1028"/>
      <c r="F1119" s="1028"/>
      <c r="G1119" s="1028"/>
      <c r="H1119" s="1028"/>
      <c r="I1119" s="1028"/>
      <c r="J1119" s="1028"/>
      <c r="K1119" s="1028"/>
      <c r="L1119" s="1028"/>
      <c r="M1119" s="1028"/>
      <c r="N1119" s="1028"/>
      <c r="O1119" s="1028"/>
      <c r="P1119" s="1028"/>
      <c r="Q1119" s="1028"/>
      <c r="R1119" s="1028"/>
      <c r="S1119" s="1028"/>
      <c r="T1119" s="1029"/>
      <c r="U1119" s="149"/>
      <c r="V1119" s="149"/>
      <c r="X1119" s="131"/>
    </row>
    <row r="1120" spans="1:28">
      <c r="B1120" s="151"/>
      <c r="C1120" s="180"/>
      <c r="D1120" s="180"/>
      <c r="E1120" s="180"/>
      <c r="F1120" s="180"/>
      <c r="G1120" s="180"/>
      <c r="H1120" s="180"/>
      <c r="I1120" s="180"/>
      <c r="J1120" s="180"/>
      <c r="K1120" s="180"/>
      <c r="L1120" s="180"/>
      <c r="M1120" s="180"/>
      <c r="N1120" s="180"/>
      <c r="O1120" s="180"/>
      <c r="P1120" s="180"/>
      <c r="Q1120" s="180"/>
      <c r="R1120" s="180"/>
      <c r="S1120" s="180"/>
      <c r="T1120" s="180"/>
      <c r="U1120" s="149"/>
      <c r="V1120" s="149"/>
    </row>
    <row r="1121" spans="1:31">
      <c r="A1121" s="142"/>
      <c r="B1121" s="143"/>
      <c r="C1121" s="181"/>
      <c r="D1121" s="181"/>
      <c r="E1121" s="181"/>
      <c r="F1121" s="181"/>
      <c r="G1121" s="181"/>
      <c r="H1121" s="181"/>
      <c r="I1121" s="181"/>
      <c r="J1121" s="181"/>
      <c r="K1121" s="181"/>
      <c r="L1121" s="181"/>
      <c r="M1121" s="181"/>
      <c r="N1121" s="181"/>
      <c r="O1121" s="181"/>
      <c r="P1121" s="181"/>
      <c r="Q1121" s="181"/>
      <c r="R1121" s="181"/>
      <c r="S1121" s="181"/>
      <c r="T1121" s="181"/>
      <c r="U1121" s="149"/>
      <c r="V1121" s="149"/>
    </row>
    <row r="1122" spans="1:31" s="141" customFormat="1" ht="6.75" customHeight="1">
      <c r="B1122" s="146"/>
      <c r="C1122" s="154"/>
      <c r="D1122" s="154"/>
      <c r="E1122" s="155"/>
      <c r="F1122" s="154"/>
      <c r="G1122" s="154"/>
      <c r="H1122" s="155"/>
      <c r="I1122" s="154"/>
      <c r="J1122" s="154"/>
      <c r="K1122" s="155"/>
      <c r="L1122" s="154"/>
      <c r="M1122" s="154"/>
      <c r="N1122" s="155"/>
      <c r="O1122" s="154"/>
      <c r="P1122" s="154"/>
      <c r="Q1122" s="155"/>
      <c r="R1122" s="154"/>
      <c r="S1122" s="154"/>
      <c r="T1122" s="155"/>
      <c r="U1122" s="149"/>
      <c r="V1122" s="149"/>
      <c r="X1122" s="136"/>
      <c r="AA1122" s="239"/>
      <c r="AB1122" s="239"/>
    </row>
    <row r="1123" spans="1:31" s="131" customFormat="1" ht="17.399999999999999">
      <c r="B1123" s="150" t="str">
        <f>IF($F$1="de",headings!$C$3,IF($F$1="fr",headings!$B$3,headings!$A$3))</f>
        <v>Railway Operator:</v>
      </c>
      <c r="C1123" s="156"/>
      <c r="D1123" s="156"/>
      <c r="E1123" s="156"/>
      <c r="F1123" s="1134" t="s">
        <v>55</v>
      </c>
      <c r="G1123" s="1134"/>
      <c r="H1123" s="1134"/>
      <c r="I1123" s="1134"/>
      <c r="J1123" s="1134"/>
      <c r="K1123" s="157"/>
      <c r="L1123" s="157"/>
      <c r="M1123" s="157"/>
      <c r="N1123" s="157"/>
      <c r="O1123" s="157"/>
      <c r="P1123" s="157"/>
      <c r="Q1123" s="157"/>
      <c r="R1123" s="157"/>
      <c r="S1123" s="157"/>
      <c r="T1123" s="157"/>
      <c r="U1123" s="157"/>
      <c r="V1123" s="157"/>
      <c r="W1123" s="141"/>
      <c r="X1123" s="136"/>
      <c r="AA1123" s="243"/>
      <c r="AB1123" s="243"/>
    </row>
    <row r="1124" spans="1:31" ht="6.75" customHeight="1" thickBot="1">
      <c r="B1124" s="146"/>
      <c r="C1124" s="157"/>
      <c r="D1124" s="157"/>
      <c r="E1124" s="159"/>
      <c r="F1124" s="157"/>
      <c r="G1124" s="157"/>
      <c r="H1124" s="157"/>
      <c r="I1124" s="157"/>
      <c r="J1124" s="157"/>
      <c r="K1124" s="157"/>
      <c r="L1124" s="157"/>
      <c r="M1124" s="157"/>
      <c r="N1124" s="157"/>
      <c r="O1124" s="157"/>
      <c r="P1124" s="157"/>
      <c r="Q1124" s="157"/>
      <c r="R1124" s="157"/>
      <c r="S1124" s="157"/>
      <c r="T1124" s="160"/>
      <c r="U1124" s="149"/>
      <c r="V1124" s="149"/>
      <c r="W1124" s="141"/>
    </row>
    <row r="1125" spans="1:31" ht="15.75" customHeight="1" thickTop="1">
      <c r="A1125" s="136" t="str">
        <f>F1123&amp;"m01"</f>
        <v>SNCB/NMBSm01</v>
      </c>
      <c r="B1125" s="146" t="str">
        <f>IF($F$1="de",headings!$C$6,IF($F$1="fr",headings!$B$6,headings!$A$6))</f>
        <v>January</v>
      </c>
      <c r="C1125" s="293">
        <v>19617.5</v>
      </c>
      <c r="D1125" s="818">
        <v>19245.5</v>
      </c>
      <c r="E1125" s="656">
        <f t="shared" ref="E1125:E1136" si="177">IF(C1125&lt;0.001,"",IF(D1125=-1,"",D1125/C1125*100-100))</f>
        <v>-1.8962660889511938</v>
      </c>
      <c r="F1125" s="293">
        <v>905.74639999999999</v>
      </c>
      <c r="G1125" s="293">
        <v>876.27730000000008</v>
      </c>
      <c r="H1125" s="656">
        <f t="shared" ref="H1125:H1136" si="178">IF(F1125&lt;0.001,"",IF(G1125=-1,"",G1125/F1125*100-100))</f>
        <v>-3.2535707566709533</v>
      </c>
      <c r="I1125" s="662">
        <v>-1</v>
      </c>
      <c r="J1125" s="663">
        <v>-1</v>
      </c>
      <c r="K1125" s="725">
        <v>-1</v>
      </c>
      <c r="L1125" s="661">
        <v>-1</v>
      </c>
      <c r="M1125" s="656" t="str">
        <f t="shared" ref="M1125:M1133" si="179">IF(K1125&lt;0.001,"",IF(L1125=-1,"",L1125/K1125*100-100))</f>
        <v/>
      </c>
      <c r="N1125" s="725">
        <v>-1</v>
      </c>
      <c r="O1125" s="661">
        <v>-1</v>
      </c>
      <c r="P1125" s="656" t="str">
        <f t="shared" ref="P1125:P1133" si="180">IF(N1125&lt;0.001,"",IF(O1125=-1,"",O1125/N1125*100-100))</f>
        <v/>
      </c>
      <c r="Q1125" s="725">
        <v>-1</v>
      </c>
      <c r="R1125" s="661">
        <v>-1</v>
      </c>
      <c r="S1125" s="656" t="str">
        <f t="shared" ref="S1125:S1133" si="181">IF(Q1125&lt;0.001,"",IF(R1125=-1,"",R1125/Q1125*100-100))</f>
        <v/>
      </c>
      <c r="T1125" s="725">
        <v>-1</v>
      </c>
      <c r="U1125" s="661">
        <v>-1</v>
      </c>
      <c r="V1125" s="656" t="str">
        <f t="shared" ref="V1125:V1133" si="182">IF(T1125&lt;0.001,"",IF(U1125=-1,"",U1125/T1125*100-100))</f>
        <v/>
      </c>
    </row>
    <row r="1126" spans="1:31" ht="15.75" customHeight="1">
      <c r="A1126" s="136" t="str">
        <f>F1123&amp;"m02"</f>
        <v>SNCB/NMBSm02</v>
      </c>
      <c r="B1126" s="146" t="str">
        <f>IF($F$1="de",headings!$C$7,IF($F$1="fr",headings!$B$7,headings!$A$7))</f>
        <v>February</v>
      </c>
      <c r="C1126" s="752">
        <v>18997.400000000001</v>
      </c>
      <c r="D1126" s="819">
        <v>19494.599999999999</v>
      </c>
      <c r="E1126" s="657">
        <f t="shared" si="177"/>
        <v>2.6172002484550489</v>
      </c>
      <c r="F1126" s="752">
        <v>848.17660000000001</v>
      </c>
      <c r="G1126" s="752">
        <v>876.45740000000001</v>
      </c>
      <c r="H1126" s="657">
        <f t="shared" si="178"/>
        <v>3.3343056151278034</v>
      </c>
      <c r="I1126" s="653">
        <v>-1</v>
      </c>
      <c r="J1126" s="664">
        <v>-1</v>
      </c>
      <c r="K1126" s="726">
        <v>-1</v>
      </c>
      <c r="L1126" s="473">
        <v>-1</v>
      </c>
      <c r="M1126" s="657" t="str">
        <f t="shared" si="179"/>
        <v/>
      </c>
      <c r="N1126" s="726">
        <v>-1</v>
      </c>
      <c r="O1126" s="473">
        <v>-1</v>
      </c>
      <c r="P1126" s="657" t="str">
        <f t="shared" si="180"/>
        <v/>
      </c>
      <c r="Q1126" s="726">
        <v>-1</v>
      </c>
      <c r="R1126" s="473">
        <v>-1</v>
      </c>
      <c r="S1126" s="657" t="str">
        <f t="shared" si="181"/>
        <v/>
      </c>
      <c r="T1126" s="726">
        <v>-1</v>
      </c>
      <c r="U1126" s="473">
        <v>-1</v>
      </c>
      <c r="V1126" s="657" t="str">
        <f t="shared" si="182"/>
        <v/>
      </c>
      <c r="Z1126" s="1145"/>
      <c r="AA1126" s="1146"/>
      <c r="AB1126" s="1147"/>
      <c r="AC1126" s="1148"/>
      <c r="AD1126" s="1146"/>
      <c r="AE1126" s="1147"/>
    </row>
    <row r="1127" spans="1:31" ht="15.75" customHeight="1" thickBot="1">
      <c r="A1127" s="136" t="str">
        <f>F1123&amp;"m03"</f>
        <v>SNCB/NMBSm03</v>
      </c>
      <c r="B1127" s="146" t="str">
        <f>IF($F$1="de",headings!$C$8,IF($F$1="fr",headings!$B$8,headings!$A$8))</f>
        <v>March</v>
      </c>
      <c r="C1127" s="753">
        <v>20215.3</v>
      </c>
      <c r="D1127" s="820">
        <v>20379.599999999999</v>
      </c>
      <c r="E1127" s="658">
        <f t="shared" si="177"/>
        <v>0.81275073830218503</v>
      </c>
      <c r="F1127" s="753">
        <v>922.51930000000004</v>
      </c>
      <c r="G1127" s="753">
        <v>925.91449999999998</v>
      </c>
      <c r="H1127" s="658">
        <f t="shared" si="178"/>
        <v>0.368035660608939</v>
      </c>
      <c r="I1127" s="654">
        <v>-1</v>
      </c>
      <c r="J1127" s="665">
        <v>-1</v>
      </c>
      <c r="K1127" s="651">
        <v>-1</v>
      </c>
      <c r="L1127" s="655">
        <v>-1</v>
      </c>
      <c r="M1127" s="658" t="str">
        <f t="shared" si="179"/>
        <v/>
      </c>
      <c r="N1127" s="651">
        <v>-1</v>
      </c>
      <c r="O1127" s="655">
        <v>-1</v>
      </c>
      <c r="P1127" s="658" t="str">
        <f t="shared" si="180"/>
        <v/>
      </c>
      <c r="Q1127" s="651">
        <v>-1</v>
      </c>
      <c r="R1127" s="655">
        <v>-1</v>
      </c>
      <c r="S1127" s="658" t="str">
        <f t="shared" si="181"/>
        <v/>
      </c>
      <c r="T1127" s="651">
        <v>-1</v>
      </c>
      <c r="U1127" s="655">
        <v>-1</v>
      </c>
      <c r="V1127" s="658" t="str">
        <f t="shared" si="182"/>
        <v/>
      </c>
      <c r="Z1127" s="1145"/>
      <c r="AA1127" s="1146"/>
      <c r="AB1127" s="1147"/>
      <c r="AC1127" s="1148"/>
      <c r="AD1127" s="1146"/>
      <c r="AE1127" s="1147"/>
    </row>
    <row r="1128" spans="1:31" ht="15.75" customHeight="1" thickTop="1">
      <c r="A1128" s="136" t="str">
        <f>F1123&amp;"m04"</f>
        <v>SNCB/NMBSm04</v>
      </c>
      <c r="B1128" s="146" t="str">
        <f>IF($F$1="de",headings!$C$9,IF($F$1="fr",headings!$B$9,headings!$A$9))</f>
        <v>April</v>
      </c>
      <c r="C1128" s="293">
        <v>20478.8</v>
      </c>
      <c r="D1128" s="819">
        <v>20338.599999999999</v>
      </c>
      <c r="E1128" s="657">
        <f t="shared" si="177"/>
        <v>-0.68461042639216885</v>
      </c>
      <c r="F1128" s="293">
        <v>963.18009999999992</v>
      </c>
      <c r="G1128" s="293">
        <v>926.33490000000006</v>
      </c>
      <c r="H1128" s="657">
        <f t="shared" si="178"/>
        <v>-3.8253697309568366</v>
      </c>
      <c r="I1128" s="653">
        <v>-1</v>
      </c>
      <c r="J1128" s="664">
        <v>-1</v>
      </c>
      <c r="K1128" s="725">
        <v>-1</v>
      </c>
      <c r="L1128" s="473">
        <v>-1</v>
      </c>
      <c r="M1128" s="657" t="str">
        <f t="shared" si="179"/>
        <v/>
      </c>
      <c r="N1128" s="725">
        <v>-1</v>
      </c>
      <c r="O1128" s="473">
        <v>-1</v>
      </c>
      <c r="P1128" s="657" t="str">
        <f t="shared" si="180"/>
        <v/>
      </c>
      <c r="Q1128" s="725">
        <v>-1</v>
      </c>
      <c r="R1128" s="473">
        <v>-1</v>
      </c>
      <c r="S1128" s="657" t="str">
        <f t="shared" si="181"/>
        <v/>
      </c>
      <c r="T1128" s="725">
        <v>-1</v>
      </c>
      <c r="U1128" s="473">
        <v>-1</v>
      </c>
      <c r="V1128" s="657" t="str">
        <f t="shared" si="182"/>
        <v/>
      </c>
    </row>
    <row r="1129" spans="1:31" ht="15.75" customHeight="1">
      <c r="A1129" s="136" t="str">
        <f>F1123&amp;"m05"</f>
        <v>SNCB/NMBSm05</v>
      </c>
      <c r="B1129" s="146" t="str">
        <f>IF($F$1="de",headings!$C$10,IF($F$1="fr",headings!$B$10,headings!$A$10))</f>
        <v>May</v>
      </c>
      <c r="C1129" s="752">
        <v>19885.7</v>
      </c>
      <c r="D1129" s="819">
        <v>20141.099999999999</v>
      </c>
      <c r="E1129" s="657">
        <f t="shared" si="177"/>
        <v>1.2843400031178192</v>
      </c>
      <c r="F1129" s="752">
        <v>935.14290000000005</v>
      </c>
      <c r="G1129" s="752">
        <v>937.63440000000003</v>
      </c>
      <c r="H1129" s="657">
        <f t="shared" si="178"/>
        <v>0.26642986863289764</v>
      </c>
      <c r="I1129" s="653">
        <v>-1</v>
      </c>
      <c r="J1129" s="664">
        <v>-1</v>
      </c>
      <c r="K1129" s="726">
        <v>-1</v>
      </c>
      <c r="L1129" s="473">
        <v>-1</v>
      </c>
      <c r="M1129" s="657" t="str">
        <f t="shared" si="179"/>
        <v/>
      </c>
      <c r="N1129" s="726">
        <v>-1</v>
      </c>
      <c r="O1129" s="473">
        <v>-1</v>
      </c>
      <c r="P1129" s="657" t="str">
        <f t="shared" si="180"/>
        <v/>
      </c>
      <c r="Q1129" s="726">
        <v>-1</v>
      </c>
      <c r="R1129" s="473">
        <v>-1</v>
      </c>
      <c r="S1129" s="657" t="str">
        <f t="shared" si="181"/>
        <v/>
      </c>
      <c r="T1129" s="726">
        <v>-1</v>
      </c>
      <c r="U1129" s="473">
        <v>-1</v>
      </c>
      <c r="V1129" s="657" t="str">
        <f t="shared" si="182"/>
        <v/>
      </c>
    </row>
    <row r="1130" spans="1:31" ht="15.75" customHeight="1" thickBot="1">
      <c r="A1130" s="136" t="str">
        <f>F1123&amp;"m06"</f>
        <v>SNCB/NMBSm06</v>
      </c>
      <c r="B1130" s="146" t="str">
        <f>IF($F$1="de",headings!$C$11,IF($F$1="fr",headings!$B$11,headings!$A$11))</f>
        <v>June</v>
      </c>
      <c r="C1130" s="753">
        <v>19398.599999999999</v>
      </c>
      <c r="D1130" s="655">
        <v>-1</v>
      </c>
      <c r="E1130" s="658" t="str">
        <f t="shared" si="177"/>
        <v/>
      </c>
      <c r="F1130" s="753">
        <v>918.37580000000003</v>
      </c>
      <c r="G1130" s="655">
        <v>-1</v>
      </c>
      <c r="H1130" s="658" t="str">
        <f t="shared" si="178"/>
        <v/>
      </c>
      <c r="I1130" s="654">
        <v>-1</v>
      </c>
      <c r="J1130" s="665">
        <v>-1</v>
      </c>
      <c r="K1130" s="651">
        <v>-1</v>
      </c>
      <c r="L1130" s="655">
        <v>-1</v>
      </c>
      <c r="M1130" s="658" t="str">
        <f t="shared" si="179"/>
        <v/>
      </c>
      <c r="N1130" s="651">
        <v>-1</v>
      </c>
      <c r="O1130" s="655">
        <v>-1</v>
      </c>
      <c r="P1130" s="658" t="str">
        <f t="shared" si="180"/>
        <v/>
      </c>
      <c r="Q1130" s="651">
        <v>-1</v>
      </c>
      <c r="R1130" s="655">
        <v>-1</v>
      </c>
      <c r="S1130" s="658" t="str">
        <f t="shared" si="181"/>
        <v/>
      </c>
      <c r="T1130" s="651">
        <v>-1</v>
      </c>
      <c r="U1130" s="655">
        <v>-1</v>
      </c>
      <c r="V1130" s="658" t="str">
        <f t="shared" si="182"/>
        <v/>
      </c>
    </row>
    <row r="1131" spans="1:31" ht="15.75" customHeight="1" thickTop="1">
      <c r="A1131" s="136" t="str">
        <f>F1123&amp;"m07"</f>
        <v>SNCB/NMBSm07</v>
      </c>
      <c r="B1131" s="146" t="str">
        <f>IF($F$1="de",headings!$C$12,IF($F$1="fr",headings!$B$12,headings!$A$12))</f>
        <v>July</v>
      </c>
      <c r="C1131" s="293">
        <v>15469.2</v>
      </c>
      <c r="D1131" s="473">
        <v>-1</v>
      </c>
      <c r="E1131" s="657" t="str">
        <f t="shared" si="177"/>
        <v/>
      </c>
      <c r="F1131" s="293">
        <v>819.38049999999998</v>
      </c>
      <c r="G1131" s="473">
        <v>-1</v>
      </c>
      <c r="H1131" s="657" t="str">
        <f t="shared" si="178"/>
        <v/>
      </c>
      <c r="I1131" s="653">
        <v>-1</v>
      </c>
      <c r="J1131" s="664">
        <v>-1</v>
      </c>
      <c r="K1131" s="725">
        <v>-1</v>
      </c>
      <c r="L1131" s="473">
        <v>-1</v>
      </c>
      <c r="M1131" s="657" t="str">
        <f t="shared" si="179"/>
        <v/>
      </c>
      <c r="N1131" s="725">
        <v>-1</v>
      </c>
      <c r="O1131" s="473">
        <v>-1</v>
      </c>
      <c r="P1131" s="657" t="str">
        <f t="shared" si="180"/>
        <v/>
      </c>
      <c r="Q1131" s="725">
        <v>-1</v>
      </c>
      <c r="R1131" s="473">
        <v>-1</v>
      </c>
      <c r="S1131" s="657" t="str">
        <f t="shared" si="181"/>
        <v/>
      </c>
      <c r="T1131" s="725">
        <v>-1</v>
      </c>
      <c r="U1131" s="473">
        <v>-1</v>
      </c>
      <c r="V1131" s="657" t="str">
        <f t="shared" si="182"/>
        <v/>
      </c>
    </row>
    <row r="1132" spans="1:31" ht="15.75" customHeight="1">
      <c r="A1132" s="136" t="str">
        <f>F1123&amp;"m08"</f>
        <v>SNCB/NMBSm08</v>
      </c>
      <c r="B1132" s="146" t="str">
        <f>IF($F$1="de",headings!$C$13,IF($F$1="fr",headings!$B$13,headings!$A$13))</f>
        <v>August</v>
      </c>
      <c r="C1132" s="752">
        <v>14756.4</v>
      </c>
      <c r="D1132" s="473">
        <v>-1</v>
      </c>
      <c r="E1132" s="657" t="str">
        <f t="shared" si="177"/>
        <v/>
      </c>
      <c r="F1132" s="752">
        <v>801.96410000000003</v>
      </c>
      <c r="G1132" s="473">
        <v>-1</v>
      </c>
      <c r="H1132" s="657" t="str">
        <f t="shared" si="178"/>
        <v/>
      </c>
      <c r="I1132" s="653">
        <v>-1</v>
      </c>
      <c r="J1132" s="664">
        <v>-1</v>
      </c>
      <c r="K1132" s="726">
        <v>-1</v>
      </c>
      <c r="L1132" s="473">
        <v>-1</v>
      </c>
      <c r="M1132" s="657" t="str">
        <f t="shared" si="179"/>
        <v/>
      </c>
      <c r="N1132" s="726">
        <v>-1</v>
      </c>
      <c r="O1132" s="473">
        <v>-1</v>
      </c>
      <c r="P1132" s="657" t="str">
        <f t="shared" si="180"/>
        <v/>
      </c>
      <c r="Q1132" s="726">
        <v>-1</v>
      </c>
      <c r="R1132" s="473">
        <v>-1</v>
      </c>
      <c r="S1132" s="657" t="str">
        <f t="shared" si="181"/>
        <v/>
      </c>
      <c r="T1132" s="726">
        <v>-1</v>
      </c>
      <c r="U1132" s="473">
        <v>-1</v>
      </c>
      <c r="V1132" s="657" t="str">
        <f t="shared" si="182"/>
        <v/>
      </c>
    </row>
    <row r="1133" spans="1:31" ht="15.75" customHeight="1" thickBot="1">
      <c r="A1133" s="136" t="str">
        <f>F1123&amp;"m09"</f>
        <v>SNCB/NMBSm09</v>
      </c>
      <c r="B1133" s="146" t="str">
        <f>IF($F$1="de",headings!$C$14,IF($F$1="fr",headings!$B$14,headings!$A$14))</f>
        <v>September</v>
      </c>
      <c r="C1133" s="753">
        <v>18811.5</v>
      </c>
      <c r="D1133" s="655">
        <v>-1</v>
      </c>
      <c r="E1133" s="658" t="str">
        <f t="shared" si="177"/>
        <v/>
      </c>
      <c r="F1133" s="753">
        <v>900.70409999999993</v>
      </c>
      <c r="G1133" s="655">
        <v>-1</v>
      </c>
      <c r="H1133" s="658" t="str">
        <f t="shared" si="178"/>
        <v/>
      </c>
      <c r="I1133" s="654">
        <v>-1</v>
      </c>
      <c r="J1133" s="665">
        <v>-1</v>
      </c>
      <c r="K1133" s="651">
        <v>-1</v>
      </c>
      <c r="L1133" s="655">
        <v>-1</v>
      </c>
      <c r="M1133" s="658" t="str">
        <f t="shared" si="179"/>
        <v/>
      </c>
      <c r="N1133" s="651">
        <v>-1</v>
      </c>
      <c r="O1133" s="655">
        <v>-1</v>
      </c>
      <c r="P1133" s="658" t="str">
        <f t="shared" si="180"/>
        <v/>
      </c>
      <c r="Q1133" s="651">
        <v>-1</v>
      </c>
      <c r="R1133" s="655">
        <v>-1</v>
      </c>
      <c r="S1133" s="658" t="str">
        <f t="shared" si="181"/>
        <v/>
      </c>
      <c r="T1133" s="651">
        <v>-1</v>
      </c>
      <c r="U1133" s="655">
        <v>-1</v>
      </c>
      <c r="V1133" s="658" t="str">
        <f t="shared" si="182"/>
        <v/>
      </c>
    </row>
    <row r="1134" spans="1:31" ht="15.75" customHeight="1" thickTop="1">
      <c r="A1134" s="136" t="str">
        <f>F1123&amp;"m10"</f>
        <v>SNCB/NMBSm10</v>
      </c>
      <c r="B1134" s="146" t="str">
        <f>IF($F$1="de",headings!$C$15,IF($F$1="fr",headings!$B$15,headings!$A$15))</f>
        <v>October</v>
      </c>
      <c r="C1134" s="752">
        <v>21033</v>
      </c>
      <c r="D1134" s="473">
        <v>-1</v>
      </c>
      <c r="E1134" s="657" t="str">
        <f t="shared" si="177"/>
        <v/>
      </c>
      <c r="F1134" s="752">
        <v>969.90309999999999</v>
      </c>
      <c r="G1134" s="473">
        <v>-1</v>
      </c>
      <c r="H1134" s="657" t="str">
        <f t="shared" si="178"/>
        <v/>
      </c>
      <c r="I1134" s="653">
        <v>-1</v>
      </c>
      <c r="J1134" s="664">
        <v>-1</v>
      </c>
      <c r="K1134" s="653">
        <v>-1</v>
      </c>
      <c r="L1134" s="473">
        <v>-1</v>
      </c>
      <c r="M1134" s="657" t="str">
        <f>IF(K1134&lt;0.001,"",IF(L1134=-1,"",L1134/K1134*100-100))</f>
        <v/>
      </c>
      <c r="N1134" s="653">
        <v>-1</v>
      </c>
      <c r="O1134" s="473">
        <v>-1</v>
      </c>
      <c r="P1134" s="657" t="str">
        <f>IF(N1134&lt;0.001,"",IF(O1134=-1,"",O1134/N1134*100-100))</f>
        <v/>
      </c>
      <c r="Q1134" s="653">
        <v>-1</v>
      </c>
      <c r="R1134" s="473">
        <v>-1</v>
      </c>
      <c r="S1134" s="657" t="str">
        <f>IF(Q1134&lt;0.001,"",IF(R1134=-1,"",R1134/Q1134*100-100))</f>
        <v/>
      </c>
      <c r="T1134" s="653">
        <v>-1</v>
      </c>
      <c r="U1134" s="473">
        <v>-1</v>
      </c>
      <c r="V1134" s="657" t="str">
        <f>IF(T1134&lt;0.001,"",IF(U1134=-1,"",U1134/T1134*100-100))</f>
        <v/>
      </c>
      <c r="X1134" s="137"/>
    </row>
    <row r="1135" spans="1:31" ht="15.75" customHeight="1">
      <c r="A1135" s="136" t="str">
        <f>F1123&amp;"m11"</f>
        <v>SNCB/NMBSm11</v>
      </c>
      <c r="B1135" s="146" t="str">
        <f>IF($F$1="de",headings!$C$16,IF($F$1="fr",headings!$B$16,headings!$A$16))</f>
        <v>November</v>
      </c>
      <c r="C1135" s="752">
        <v>20297.400000000001</v>
      </c>
      <c r="D1135" s="473">
        <v>-1</v>
      </c>
      <c r="E1135" s="657" t="str">
        <f t="shared" si="177"/>
        <v/>
      </c>
      <c r="F1135" s="752">
        <v>926.1979</v>
      </c>
      <c r="G1135" s="473">
        <v>-1</v>
      </c>
      <c r="H1135" s="657" t="str">
        <f t="shared" si="178"/>
        <v/>
      </c>
      <c r="I1135" s="653">
        <v>-1</v>
      </c>
      <c r="J1135" s="664">
        <v>-1</v>
      </c>
      <c r="K1135" s="653">
        <v>-1</v>
      </c>
      <c r="L1135" s="473">
        <v>-1</v>
      </c>
      <c r="M1135" s="657" t="str">
        <f>IF(K1135&lt;0.001,"",IF(L1135=-1,"",L1135/K1135*100-100))</f>
        <v/>
      </c>
      <c r="N1135" s="653">
        <v>-1</v>
      </c>
      <c r="O1135" s="473">
        <v>-1</v>
      </c>
      <c r="P1135" s="657" t="str">
        <f>IF(N1135&lt;0.001,"",IF(O1135=-1,"",O1135/N1135*100-100))</f>
        <v/>
      </c>
      <c r="Q1135" s="653">
        <v>-1</v>
      </c>
      <c r="R1135" s="473">
        <v>-1</v>
      </c>
      <c r="S1135" s="657" t="str">
        <f>IF(Q1135&lt;0.001,"",IF(R1135=-1,"",R1135/Q1135*100-100))</f>
        <v/>
      </c>
      <c r="T1135" s="653">
        <v>-1</v>
      </c>
      <c r="U1135" s="473">
        <v>-1</v>
      </c>
      <c r="V1135" s="657" t="str">
        <f>IF(T1135&lt;0.001,"",IF(U1135=-1,"",U1135/T1135*100-100))</f>
        <v/>
      </c>
      <c r="X1135" s="137"/>
    </row>
    <row r="1136" spans="1:31" ht="15.75" customHeight="1" thickBot="1">
      <c r="A1136" s="136" t="str">
        <f>F1123&amp;"m12"</f>
        <v>SNCB/NMBSm12</v>
      </c>
      <c r="B1136" s="146" t="str">
        <f>IF($F$1="de",headings!$C$17,IF($F$1="fr",headings!$B$17,headings!$A$17))</f>
        <v>December</v>
      </c>
      <c r="C1136" s="753">
        <v>20268.8</v>
      </c>
      <c r="D1136" s="655">
        <v>-1</v>
      </c>
      <c r="E1136" s="658" t="str">
        <f t="shared" si="177"/>
        <v/>
      </c>
      <c r="F1136" s="753">
        <v>936.71469999999999</v>
      </c>
      <c r="G1136" s="655">
        <v>-1</v>
      </c>
      <c r="H1136" s="658" t="str">
        <f t="shared" si="178"/>
        <v/>
      </c>
      <c r="I1136" s="654">
        <v>-1</v>
      </c>
      <c r="J1136" s="665">
        <v>-1</v>
      </c>
      <c r="K1136" s="654">
        <v>-1</v>
      </c>
      <c r="L1136" s="655">
        <v>-1</v>
      </c>
      <c r="M1136" s="658" t="str">
        <f>IF(K1136&lt;0.001,"",IF(L1136=-1,"",L1136/K1136*100-100))</f>
        <v/>
      </c>
      <c r="N1136" s="654">
        <v>-1</v>
      </c>
      <c r="O1136" s="655">
        <v>-1</v>
      </c>
      <c r="P1136" s="658" t="str">
        <f>IF(N1136&lt;0.001,"",IF(O1136=-1,"",O1136/N1136*100-100))</f>
        <v/>
      </c>
      <c r="Q1136" s="654">
        <v>-1</v>
      </c>
      <c r="R1136" s="655">
        <v>-1</v>
      </c>
      <c r="S1136" s="658" t="str">
        <f>IF(Q1136&lt;0.001,"",IF(R1136=-1,"",R1136/Q1136*100-100))</f>
        <v/>
      </c>
      <c r="T1136" s="654">
        <v>-1</v>
      </c>
      <c r="U1136" s="655">
        <v>-1</v>
      </c>
      <c r="V1136" s="658" t="str">
        <f>IF(T1136&lt;0.001,"",IF(U1136=-1,"",U1136/T1136*100-100))</f>
        <v/>
      </c>
      <c r="X1136" s="137"/>
    </row>
    <row r="1137" spans="1:28" ht="14.4" thickTop="1" thickBot="1">
      <c r="B1137" s="146"/>
      <c r="C1137" s="146"/>
      <c r="D1137" s="146"/>
      <c r="E1137" s="146"/>
      <c r="F1137" s="146"/>
      <c r="G1137" s="146"/>
      <c r="H1137" s="146"/>
      <c r="I1137" s="146"/>
      <c r="J1137" s="146"/>
      <c r="K1137" s="146"/>
      <c r="L1137" s="146"/>
      <c r="M1137" s="146"/>
      <c r="N1137" s="146"/>
      <c r="O1137" s="146"/>
      <c r="P1137" s="146"/>
      <c r="Q1137" s="146"/>
      <c r="R1137" s="146"/>
      <c r="S1137" s="146"/>
      <c r="T1137" s="146"/>
      <c r="U1137" s="146"/>
      <c r="V1137" s="146"/>
      <c r="X1137" s="137"/>
    </row>
    <row r="1138" spans="1:28" s="137" customFormat="1" ht="15.75" customHeight="1" thickTop="1">
      <c r="A1138" s="137" t="str">
        <f>F1123&amp;"q1"</f>
        <v>SNCB/NMBSq1</v>
      </c>
      <c r="B1138" s="146" t="str">
        <f>IF($F$1="de",headings!$C$31,IF($F$1="fr",headings!$B$31,headings!$A$31))</f>
        <v>Quarter 1</v>
      </c>
      <c r="C1138" s="541">
        <f>IF(C1127=-1,"-1",C1125+C1126+C1127)</f>
        <v>58830.2</v>
      </c>
      <c r="D1138" s="320">
        <f>IF(D1127=-1,"-1",D1125+D1126+D1127)</f>
        <v>59119.7</v>
      </c>
      <c r="E1138" s="666">
        <f>IF(C1127+C1128+C1129&lt;=0,"",IF(D1127=-1,"",D1138/C1138*100-100))</f>
        <v>0.49209419651812425</v>
      </c>
      <c r="F1138" s="541">
        <f>IF(F1127=-1,"-1",F1125+F1126+F1127)</f>
        <v>2676.4423000000002</v>
      </c>
      <c r="G1138" s="334">
        <f>IF(G1127=-1,"-1",G1125+G1126+G1127)</f>
        <v>2678.6491999999998</v>
      </c>
      <c r="H1138" s="666">
        <f>IF(F1127+F1128+F1129&lt;=0,"",IF(G1127=-1,"",G1138/F1138*100-100))</f>
        <v>8.2456475897103587E-2</v>
      </c>
      <c r="I1138" s="320" t="str">
        <f>IF(I1127=-1,"-1",I1125+I1126+I1127)</f>
        <v>-1</v>
      </c>
      <c r="J1138" s="321" t="str">
        <f>IF(J1127=-1,"-1",J1125+J1126+J1127)</f>
        <v>-1</v>
      </c>
      <c r="K1138" s="541" t="str">
        <f>IF(K1127=-1,"-1",K1125+K1126+K1127)</f>
        <v>-1</v>
      </c>
      <c r="L1138" s="320" t="str">
        <f>IF(L1127=-1,"-1",L1125+L1126+L1127)</f>
        <v>-1</v>
      </c>
      <c r="M1138" s="666" t="str">
        <f>IF(K1127+K1128+K1129&lt;=0,"",IF(L1127=-1,"",L1138/K1138*100-100))</f>
        <v/>
      </c>
      <c r="N1138" s="541" t="str">
        <f>IF(N1127=-1,"-1",N1125+N1126+N1127)</f>
        <v>-1</v>
      </c>
      <c r="O1138" s="334" t="str">
        <f>IF(O1127=-1,"-1",O1125+O1126+O1127)</f>
        <v>-1</v>
      </c>
      <c r="P1138" s="666" t="str">
        <f>IF(N1127+N1128+N1129&lt;=0,"",IF(O1127=-1,"",O1138/N1138*100-100))</f>
        <v/>
      </c>
      <c r="Q1138" s="541" t="str">
        <f>IF(Q1127=-1,"-1",Q1125+Q1126+Q1127)</f>
        <v>-1</v>
      </c>
      <c r="R1138" s="320" t="str">
        <f>IF(R1127=-1,"-1",R1125+R1126+R1127)</f>
        <v>-1</v>
      </c>
      <c r="S1138" s="666" t="str">
        <f>IF(Q1127+Q1128+Q1129&lt;=0,"",IF(R1127=-1,"",R1138/Q1138*100-100))</f>
        <v/>
      </c>
      <c r="T1138" s="541" t="str">
        <f>IF(T1127=-1,"-1",T1125+T1126+T1127)</f>
        <v>-1</v>
      </c>
      <c r="U1138" s="334" t="str">
        <f>IF(U1127=-1,"-1",U1125+U1126+U1127)</f>
        <v>-1</v>
      </c>
      <c r="V1138" s="666" t="str">
        <f>IF(T1127+T1128+T1129&lt;=0,"",IF(U1127=-1,"",U1138/T1138*100-100))</f>
        <v/>
      </c>
      <c r="X1138" s="136"/>
      <c r="AA1138" s="244"/>
      <c r="AB1138" s="244"/>
    </row>
    <row r="1139" spans="1:28" s="137" customFormat="1" ht="15.75" customHeight="1">
      <c r="A1139" s="137" t="str">
        <f>F1123&amp;"q2"</f>
        <v>SNCB/NMBSq2</v>
      </c>
      <c r="B1139" s="146" t="str">
        <f>IF($F$1="de",headings!$C$32,IF($F$1="fr",headings!$B$32,headings!$A$32))</f>
        <v>Quarter 2</v>
      </c>
      <c r="C1139" s="542">
        <f>IF(C1130=-1,"-1",C1128+C1129+C1130)</f>
        <v>59763.1</v>
      </c>
      <c r="D1139" s="323" t="str">
        <f>IF(D1130=-1,"-1",D1128+D1129+D1130)</f>
        <v>-1</v>
      </c>
      <c r="E1139" s="667" t="str">
        <f>IF(C1128+C1129+C1130&lt;=0,"",IF(D1130=-1,"",D1139/C1139*100-100))</f>
        <v/>
      </c>
      <c r="F1139" s="542">
        <f>IF(F1130=-1,"-1",F1128+F1129+F1130)</f>
        <v>2816.6988000000001</v>
      </c>
      <c r="G1139" s="335" t="str">
        <f>IF(G1130=-1,"-1",G1128+G1129+G1130)</f>
        <v>-1</v>
      </c>
      <c r="H1139" s="667" t="str">
        <f>IF(F1128+F1129+F1130&lt;=0,"",IF(G1130=-1,"",G1139/F1139*100-100))</f>
        <v/>
      </c>
      <c r="I1139" s="323" t="str">
        <f>IF(I1130=-1,"-1",I1128+I1129+I1130)</f>
        <v>-1</v>
      </c>
      <c r="J1139" s="324" t="str">
        <f>IF(J1130=-1,"-1",J1128+J1129+J1130)</f>
        <v>-1</v>
      </c>
      <c r="K1139" s="542" t="str">
        <f>IF(K1130=-1,"-1",K1128+K1129+K1130)</f>
        <v>-1</v>
      </c>
      <c r="L1139" s="323" t="str">
        <f>IF(L1130=-1,"-1",L1128+L1129+L1130)</f>
        <v>-1</v>
      </c>
      <c r="M1139" s="667" t="str">
        <f>IF(K1128+K1129+K1130&lt;=0,"",IF(L1130=-1,"",L1139/K1139*100-100))</f>
        <v/>
      </c>
      <c r="N1139" s="542" t="str">
        <f>IF(N1130=-1,"-1",N1128+N1129+N1130)</f>
        <v>-1</v>
      </c>
      <c r="O1139" s="335" t="str">
        <f>IF(O1130=-1,"-1",O1128+O1129+O1130)</f>
        <v>-1</v>
      </c>
      <c r="P1139" s="667" t="str">
        <f>IF(N1128+N1129+N1130&lt;=0,"",IF(O1130=-1,"",O1139/N1139*100-100))</f>
        <v/>
      </c>
      <c r="Q1139" s="542" t="str">
        <f>IF(Q1130=-1,"-1",Q1128+Q1129+Q1130)</f>
        <v>-1</v>
      </c>
      <c r="R1139" s="323" t="str">
        <f>IF(R1130=-1,"-1",R1128+R1129+R1130)</f>
        <v>-1</v>
      </c>
      <c r="S1139" s="667" t="str">
        <f>IF(Q1128+Q1129+Q1130&lt;=0,"",IF(R1130=-1,"",R1139/Q1139*100-100))</f>
        <v/>
      </c>
      <c r="T1139" s="542" t="str">
        <f>IF(T1130=-1,"-1",T1128+T1129+T1130)</f>
        <v>-1</v>
      </c>
      <c r="U1139" s="335" t="str">
        <f>IF(U1130=-1,"-1",U1128+U1129+U1130)</f>
        <v>-1</v>
      </c>
      <c r="V1139" s="667" t="str">
        <f>IF(T1128+T1129+T1130&lt;=0,"",IF(U1130=-1,"",U1139/T1139*100-100))</f>
        <v/>
      </c>
      <c r="X1139" s="138"/>
      <c r="AA1139" s="244"/>
      <c r="AB1139" s="244"/>
    </row>
    <row r="1140" spans="1:28" s="137" customFormat="1" ht="15.75" customHeight="1">
      <c r="A1140" s="137" t="str">
        <f>F1123&amp;"q3"</f>
        <v>SNCB/NMBSq3</v>
      </c>
      <c r="B1140" s="146" t="str">
        <f>IF($F$1="de",headings!$C$33,IF($F$1="fr",headings!$B$33,headings!$A$33))</f>
        <v>Quarter 3</v>
      </c>
      <c r="C1140" s="542">
        <f>IF(C1133=-1,"-1",C1131+C1132+C1133)</f>
        <v>49037.1</v>
      </c>
      <c r="D1140" s="323" t="str">
        <f>IF(D1133=-1,"-1",D1131+D1132+D1133)</f>
        <v>-1</v>
      </c>
      <c r="E1140" s="667" t="str">
        <f>IF(C1131+C1132+C1133&lt;=0,"",IF(D1133=-1,"",D1140/C1140*100-100))</f>
        <v/>
      </c>
      <c r="F1140" s="542">
        <f>IF(F1133=-1,"-1",F1131+F1132+F1133)</f>
        <v>2522.0486999999998</v>
      </c>
      <c r="G1140" s="323" t="str">
        <f>IF(G1133=-1,"-1",G1131+G1132+G1133)</f>
        <v>-1</v>
      </c>
      <c r="H1140" s="667" t="str">
        <f>IF(F1131+F1132+F1133&lt;=0,"",IF(G1133=-1,"",G1140/F1140*100-100))</f>
        <v/>
      </c>
      <c r="I1140" s="323" t="str">
        <f>IF(I1133=-1,"-1",I1131+I1132+I1133)</f>
        <v>-1</v>
      </c>
      <c r="J1140" s="324" t="str">
        <f>IF(J1133=-1,"-1",J1131+J1132+J1133)</f>
        <v>-1</v>
      </c>
      <c r="K1140" s="542" t="str">
        <f>IF(K1133=-1,"-1",K1131+K1132+K1133)</f>
        <v>-1</v>
      </c>
      <c r="L1140" s="323" t="str">
        <f>IF(L1133=-1,"-1",L1131+L1132+L1133)</f>
        <v>-1</v>
      </c>
      <c r="M1140" s="667" t="str">
        <f>IF(K1131+K1132+K1133&lt;=0,"",IF(L1133=-1,"",L1140/K1140*100-100))</f>
        <v/>
      </c>
      <c r="N1140" s="542" t="str">
        <f>IF(N1133=-1,"-1",N1131+N1132+N1133)</f>
        <v>-1</v>
      </c>
      <c r="O1140" s="323" t="str">
        <f>IF(O1133=-1,"-1",O1131+O1132+O1133)</f>
        <v>-1</v>
      </c>
      <c r="P1140" s="667" t="str">
        <f>IF(N1131+N1132+N1133&lt;=0,"",IF(O1133=-1,"",O1140/N1140*100-100))</f>
        <v/>
      </c>
      <c r="Q1140" s="542" t="str">
        <f>IF(Q1133=-1,"-1",Q1131+Q1132+Q1133)</f>
        <v>-1</v>
      </c>
      <c r="R1140" s="323" t="str">
        <f>IF(R1133=-1,"-1",R1131+R1132+R1133)</f>
        <v>-1</v>
      </c>
      <c r="S1140" s="667" t="str">
        <f>IF(Q1131+Q1132+Q1133&lt;=0,"",IF(R1133=-1,"",R1140/Q1140*100-100))</f>
        <v/>
      </c>
      <c r="T1140" s="542" t="str">
        <f>IF(T1133=-1,"-1",T1131+T1132+T1133)</f>
        <v>-1</v>
      </c>
      <c r="U1140" s="323" t="str">
        <f>IF(U1133=-1,"-1",U1131+U1132+U1133)</f>
        <v>-1</v>
      </c>
      <c r="V1140" s="667" t="str">
        <f>IF(T1131+T1132+T1133&lt;=0,"",IF(U1133=-1,"",U1140/T1140*100-100))</f>
        <v/>
      </c>
      <c r="X1140" s="136"/>
      <c r="AA1140" s="244"/>
      <c r="AB1140" s="244"/>
    </row>
    <row r="1141" spans="1:28" s="137" customFormat="1" ht="15.75" customHeight="1" thickBot="1">
      <c r="A1141" s="137" t="str">
        <f>F1123&amp;"q4"</f>
        <v>SNCB/NMBSq4</v>
      </c>
      <c r="B1141" s="146" t="str">
        <f>IF($F$1="de",headings!$C$34,IF($F$1="fr",headings!$B$34,headings!$A$34))</f>
        <v>Quarter 4</v>
      </c>
      <c r="C1141" s="539">
        <f>IF(C1136=-1,"-1",C1134+C1135+C1136)</f>
        <v>61599.199999999997</v>
      </c>
      <c r="D1141" s="326" t="str">
        <f>IF(D1136=-1,"-1",D1134+D1135+D1136)</f>
        <v>-1</v>
      </c>
      <c r="E1141" s="668" t="str">
        <f>IF(C1134+C1135+C1136&lt;=0,"",IF(D1136=-1,"",D1141/C1141*100-100))</f>
        <v/>
      </c>
      <c r="F1141" s="539">
        <f>IF(F1136=-1,"-1",F1134+F1135+F1136)</f>
        <v>2832.8157000000001</v>
      </c>
      <c r="G1141" s="326" t="str">
        <f>IF(G1136=-1,"-1",G1134+G1135+G1136)</f>
        <v>-1</v>
      </c>
      <c r="H1141" s="668" t="str">
        <f>IF(F1134+F1135+F1136&lt;=0,"",IF(G1136=-1,"",G1141/F1141*100-100))</f>
        <v/>
      </c>
      <c r="I1141" s="326" t="str">
        <f>IF(I1136=-1,"-1",I1134+I1135+I1136)</f>
        <v>-1</v>
      </c>
      <c r="J1141" s="327" t="str">
        <f>IF(J1136=-1,"-1",J1134+J1135+J1136)</f>
        <v>-1</v>
      </c>
      <c r="K1141" s="539" t="str">
        <f>IF(K1136=-1,"-1",K1134+K1135+K1136)</f>
        <v>-1</v>
      </c>
      <c r="L1141" s="326" t="str">
        <f>IF(L1136=-1,"-1",L1134+L1135+L1136)</f>
        <v>-1</v>
      </c>
      <c r="M1141" s="668" t="str">
        <f>IF(K1134+K1135+K1136&lt;=0,"",IF(L1136=-1,"",L1141/K1141*100-100))</f>
        <v/>
      </c>
      <c r="N1141" s="539" t="str">
        <f>IF(N1136=-1,"-1",N1134+N1135+N1136)</f>
        <v>-1</v>
      </c>
      <c r="O1141" s="326" t="str">
        <f>IF(O1136=-1,"-1",O1134+O1135+O1136)</f>
        <v>-1</v>
      </c>
      <c r="P1141" s="668" t="str">
        <f>IF(N1134+N1135+N1136&lt;=0,"",IF(O1136=-1,"",O1141/N1141*100-100))</f>
        <v/>
      </c>
      <c r="Q1141" s="539" t="str">
        <f>IF(Q1136=-1,"-1",Q1134+Q1135+Q1136)</f>
        <v>-1</v>
      </c>
      <c r="R1141" s="326" t="str">
        <f>IF(R1136=-1,"-1",R1134+R1135+R1136)</f>
        <v>-1</v>
      </c>
      <c r="S1141" s="668" t="str">
        <f>IF(Q1134+Q1135+Q1136&lt;=0,"",IF(R1136=-1,"",R1141/Q1141*100-100))</f>
        <v/>
      </c>
      <c r="T1141" s="539" t="str">
        <f>IF(T1136=-1,"-1",T1134+T1135+T1136)</f>
        <v>-1</v>
      </c>
      <c r="U1141" s="326" t="str">
        <f>IF(U1136=-1,"-1",U1134+U1135+U1136)</f>
        <v>-1</v>
      </c>
      <c r="V1141" s="668" t="str">
        <f>IF(T1134+T1135+T1136&lt;=0,"",IF(U1136=-1,"",U1141/T1141*100-100))</f>
        <v/>
      </c>
      <c r="X1141" s="136"/>
      <c r="AA1141" s="244"/>
      <c r="AB1141" s="244"/>
    </row>
    <row r="1142" spans="1:28" ht="14.4" thickTop="1" thickBot="1">
      <c r="B1142" s="146"/>
      <c r="C1142" s="146"/>
      <c r="D1142" s="146"/>
      <c r="E1142" s="146"/>
      <c r="F1142" s="146"/>
      <c r="G1142" s="146"/>
      <c r="H1142" s="146"/>
      <c r="I1142" s="146"/>
      <c r="J1142" s="146"/>
      <c r="K1142" s="146"/>
      <c r="L1142" s="146"/>
      <c r="M1142" s="146"/>
      <c r="N1142" s="146"/>
      <c r="O1142" s="146"/>
      <c r="P1142" s="146"/>
      <c r="Q1142" s="146"/>
      <c r="R1142" s="146"/>
      <c r="S1142" s="146"/>
      <c r="T1142" s="146"/>
      <c r="U1142" s="146"/>
      <c r="V1142" s="146"/>
    </row>
    <row r="1143" spans="1:28" s="138" customFormat="1" ht="15.75" customHeight="1" thickTop="1" thickBot="1">
      <c r="A1143" s="138" t="str">
        <f>F1123&amp;"y"</f>
        <v>SNCB/NMBSy</v>
      </c>
      <c r="B1143" s="152" t="str">
        <f>IF($F$1="de",headings!$C$35,IF($F$1="fr",headings!$B$35,headings!$A$35))</f>
        <v>Full year</v>
      </c>
      <c r="C1143" s="328">
        <f>IF(C1136=-1,"-1",SUM(C1138:C1141))</f>
        <v>229229.59999999998</v>
      </c>
      <c r="D1143" s="414" t="str">
        <f>IF(D1136=-1,"-1",SUM(D1138:D1141))</f>
        <v>-1</v>
      </c>
      <c r="E1143" s="659" t="str">
        <f>IF(SUM(C1125:C1136)&lt;=0,"",IF(D1136=-1,"",D1143/C1143*100-100))</f>
        <v/>
      </c>
      <c r="F1143" s="328">
        <f>IF(F1136=-1,"-1",SUM(F1138:F1141))</f>
        <v>10848.005499999999</v>
      </c>
      <c r="G1143" s="414" t="str">
        <f>IF(G1136=-1,"-1",SUM(G1138:G1141))</f>
        <v>-1</v>
      </c>
      <c r="H1143" s="659" t="str">
        <f>IF(SUM(F1125:F1136)&lt;=0,"",IF(G1136=-1,"",G1143/F1143*100-100))</f>
        <v/>
      </c>
      <c r="I1143" s="329" t="str">
        <f>IF(I1136=-1,"-1",SUM(I1138:I1141))</f>
        <v>-1</v>
      </c>
      <c r="J1143" s="330" t="str">
        <f>IF(J1136=-1,"-1",SUM(J1138:J1141))</f>
        <v>-1</v>
      </c>
      <c r="K1143" s="328" t="str">
        <f>IF(K1136=-1,"-1",SUM(K1138:K1141))</f>
        <v>-1</v>
      </c>
      <c r="L1143" s="414" t="str">
        <f>IF(L1136=-1,"-1",SUM(L1138:L1141))</f>
        <v>-1</v>
      </c>
      <c r="M1143" s="659" t="str">
        <f>IF(SUM(K1125:K1136)&lt;=0,"",IF(L1136=-1,"",L1143/K1143*100-100))</f>
        <v/>
      </c>
      <c r="N1143" s="328" t="str">
        <f>IF(N1136=-1,"-1",SUM(N1138:N1141))</f>
        <v>-1</v>
      </c>
      <c r="O1143" s="414" t="str">
        <f>IF(O1136=-1,"-1",SUM(O1138:O1141))</f>
        <v>-1</v>
      </c>
      <c r="P1143" s="659" t="str">
        <f>IF(SUM(N1125:N1136)&lt;=0,"",IF(O1136=-1,"",O1143/N1143*100-100))</f>
        <v/>
      </c>
      <c r="Q1143" s="328" t="str">
        <f>IF(Q1136=-1,"-1",SUM(Q1138:Q1141))</f>
        <v>-1</v>
      </c>
      <c r="R1143" s="414" t="str">
        <f>IF(R1136=-1,"-1",SUM(R1138:R1141))</f>
        <v>-1</v>
      </c>
      <c r="S1143" s="659" t="str">
        <f>IF(SUM(Q1125:Q1136)&lt;=0,"",IF(R1136=-1,"",R1143/Q1143*100-100))</f>
        <v/>
      </c>
      <c r="T1143" s="328" t="str">
        <f>IF(T1136=-1,"-1",SUM(T1138:T1141))</f>
        <v>-1</v>
      </c>
      <c r="U1143" s="414" t="str">
        <f>IF(U1136=-1,"-1",SUM(U1138:U1141))</f>
        <v>-1</v>
      </c>
      <c r="V1143" s="659" t="str">
        <f>IF(SUM(T1125:T1136)&lt;=0,"",IF(U1136=-1,"",U1143/T1143*100-100))</f>
        <v/>
      </c>
      <c r="X1143" s="136"/>
    </row>
    <row r="1144" spans="1:28" ht="13.8" thickTop="1">
      <c r="B1144" s="147"/>
      <c r="C1144" s="180"/>
      <c r="D1144" s="180"/>
      <c r="E1144" s="180"/>
      <c r="F1144" s="180"/>
      <c r="G1144" s="180"/>
      <c r="H1144" s="180"/>
      <c r="I1144" s="180"/>
      <c r="J1144" s="180"/>
      <c r="K1144" s="180"/>
      <c r="L1144" s="180"/>
      <c r="M1144" s="180"/>
      <c r="N1144" s="180"/>
      <c r="O1144" s="180"/>
      <c r="P1144" s="180"/>
      <c r="Q1144" s="180"/>
      <c r="R1144" s="180"/>
      <c r="S1144" s="180"/>
      <c r="T1144" s="180"/>
      <c r="U1144" s="149"/>
      <c r="V1144" s="149"/>
    </row>
    <row r="1145" spans="1:28">
      <c r="B1145" s="147"/>
      <c r="C1145" s="180"/>
      <c r="D1145" s="180"/>
      <c r="E1145" s="180"/>
      <c r="F1145" s="180"/>
      <c r="G1145" s="180"/>
      <c r="H1145" s="180"/>
      <c r="I1145" s="180"/>
      <c r="J1145" s="180"/>
      <c r="K1145" s="180"/>
      <c r="L1145" s="180"/>
      <c r="M1145" s="180"/>
      <c r="N1145" s="180"/>
      <c r="O1145" s="180"/>
      <c r="P1145" s="180"/>
      <c r="Q1145" s="180"/>
      <c r="R1145" s="180"/>
      <c r="S1145" s="180"/>
      <c r="T1145" s="180"/>
      <c r="U1145" s="149"/>
      <c r="V1145" s="149"/>
    </row>
    <row r="1146" spans="1:28">
      <c r="B1146" s="152" t="str">
        <f>IF($F$1="de",headings!$C$37,IF($F$1="fr",headings!$B$37,headings!$A$37))</f>
        <v>Comments</v>
      </c>
      <c r="C1146" s="1021"/>
      <c r="D1146" s="1022"/>
      <c r="E1146" s="1022"/>
      <c r="F1146" s="1022"/>
      <c r="G1146" s="1022"/>
      <c r="H1146" s="1022"/>
      <c r="I1146" s="1022"/>
      <c r="J1146" s="1022"/>
      <c r="K1146" s="1022"/>
      <c r="L1146" s="1022"/>
      <c r="M1146" s="1022"/>
      <c r="N1146" s="1022"/>
      <c r="O1146" s="1022"/>
      <c r="P1146" s="1022"/>
      <c r="Q1146" s="1022"/>
      <c r="R1146" s="1022"/>
      <c r="S1146" s="1022"/>
      <c r="T1146" s="1023"/>
      <c r="U1146" s="149"/>
      <c r="V1146" s="149"/>
    </row>
    <row r="1147" spans="1:28">
      <c r="B1147" s="151"/>
      <c r="C1147" s="1024"/>
      <c r="D1147" s="1025"/>
      <c r="E1147" s="1025"/>
      <c r="F1147" s="1025"/>
      <c r="G1147" s="1025"/>
      <c r="H1147" s="1025"/>
      <c r="I1147" s="1025"/>
      <c r="J1147" s="1025"/>
      <c r="K1147" s="1025"/>
      <c r="L1147" s="1025"/>
      <c r="M1147" s="1025"/>
      <c r="N1147" s="1025"/>
      <c r="O1147" s="1025"/>
      <c r="P1147" s="1025"/>
      <c r="Q1147" s="1025"/>
      <c r="R1147" s="1025"/>
      <c r="S1147" s="1025"/>
      <c r="T1147" s="1026"/>
      <c r="U1147" s="149"/>
      <c r="V1147" s="149"/>
    </row>
    <row r="1148" spans="1:28">
      <c r="B1148" s="151"/>
      <c r="C1148" s="1024"/>
      <c r="D1148" s="1025"/>
      <c r="E1148" s="1025"/>
      <c r="F1148" s="1025"/>
      <c r="G1148" s="1025"/>
      <c r="H1148" s="1025"/>
      <c r="I1148" s="1025"/>
      <c r="J1148" s="1025"/>
      <c r="K1148" s="1025"/>
      <c r="L1148" s="1025"/>
      <c r="M1148" s="1025"/>
      <c r="N1148" s="1025"/>
      <c r="O1148" s="1025"/>
      <c r="P1148" s="1025"/>
      <c r="Q1148" s="1025"/>
      <c r="R1148" s="1025"/>
      <c r="S1148" s="1025"/>
      <c r="T1148" s="1026"/>
      <c r="U1148" s="149"/>
      <c r="V1148" s="149"/>
      <c r="X1148" s="141"/>
    </row>
    <row r="1149" spans="1:28">
      <c r="B1149" s="151"/>
      <c r="C1149" s="1027"/>
      <c r="D1149" s="1028"/>
      <c r="E1149" s="1028"/>
      <c r="F1149" s="1028"/>
      <c r="G1149" s="1028"/>
      <c r="H1149" s="1028"/>
      <c r="I1149" s="1028"/>
      <c r="J1149" s="1028"/>
      <c r="K1149" s="1028"/>
      <c r="L1149" s="1028"/>
      <c r="M1149" s="1028"/>
      <c r="N1149" s="1028"/>
      <c r="O1149" s="1028"/>
      <c r="P1149" s="1028"/>
      <c r="Q1149" s="1028"/>
      <c r="R1149" s="1028"/>
      <c r="S1149" s="1028"/>
      <c r="T1149" s="1029"/>
      <c r="U1149" s="149"/>
      <c r="V1149" s="149"/>
      <c r="X1149" s="131"/>
    </row>
    <row r="1150" spans="1:28">
      <c r="B1150" s="151"/>
      <c r="C1150" s="180"/>
      <c r="D1150" s="180"/>
      <c r="E1150" s="180"/>
      <c r="F1150" s="180"/>
      <c r="G1150" s="180"/>
      <c r="H1150" s="180"/>
      <c r="I1150" s="180"/>
      <c r="J1150" s="180"/>
      <c r="K1150" s="180"/>
      <c r="L1150" s="180"/>
      <c r="M1150" s="180"/>
      <c r="N1150" s="180"/>
      <c r="O1150" s="180"/>
      <c r="P1150" s="180"/>
      <c r="Q1150" s="180"/>
      <c r="R1150" s="180"/>
      <c r="S1150" s="180"/>
      <c r="T1150" s="180"/>
      <c r="U1150" s="149"/>
      <c r="V1150" s="149"/>
    </row>
    <row r="1151" spans="1:28">
      <c r="A1151" s="142"/>
      <c r="B1151" s="143"/>
      <c r="C1151" s="181"/>
      <c r="D1151" s="181"/>
      <c r="E1151" s="181"/>
      <c r="F1151" s="181"/>
      <c r="G1151" s="181"/>
      <c r="H1151" s="181"/>
      <c r="I1151" s="181"/>
      <c r="J1151" s="181"/>
      <c r="K1151" s="181"/>
      <c r="L1151" s="181"/>
      <c r="M1151" s="181"/>
      <c r="N1151" s="181"/>
      <c r="O1151" s="181"/>
      <c r="P1151" s="181"/>
      <c r="Q1151" s="181"/>
      <c r="R1151" s="181"/>
      <c r="S1151" s="181"/>
      <c r="T1151" s="181"/>
      <c r="U1151" s="149"/>
      <c r="V1151" s="149"/>
    </row>
    <row r="1152" spans="1:28" s="141" customFormat="1" ht="6.75" customHeight="1">
      <c r="B1152" s="146"/>
      <c r="C1152" s="154"/>
      <c r="D1152" s="154"/>
      <c r="E1152" s="155"/>
      <c r="F1152" s="154"/>
      <c r="G1152" s="154"/>
      <c r="H1152" s="155"/>
      <c r="I1152" s="154"/>
      <c r="J1152" s="154"/>
      <c r="K1152" s="155"/>
      <c r="L1152" s="154"/>
      <c r="M1152" s="154"/>
      <c r="N1152" s="155"/>
      <c r="O1152" s="154"/>
      <c r="P1152" s="154"/>
      <c r="Q1152" s="155"/>
      <c r="R1152" s="154"/>
      <c r="S1152" s="154"/>
      <c r="T1152" s="155"/>
      <c r="U1152" s="149"/>
      <c r="V1152" s="149"/>
      <c r="W1152" s="136"/>
      <c r="X1152" s="136"/>
      <c r="AA1152" s="239"/>
      <c r="AB1152" s="239"/>
    </row>
    <row r="1153" spans="1:28" s="131" customFormat="1" ht="17.399999999999999">
      <c r="B1153" s="150" t="str">
        <f>IF($F$1="de",headings!$C$3,IF($F$1="fr",headings!$B$3,headings!$A$3))</f>
        <v>Railway Operator:</v>
      </c>
      <c r="C1153" s="156"/>
      <c r="D1153" s="156"/>
      <c r="E1153" s="156"/>
      <c r="F1153" s="1134" t="s">
        <v>39</v>
      </c>
      <c r="G1153" s="1134"/>
      <c r="H1153" s="1134"/>
      <c r="I1153" s="1134"/>
      <c r="J1153" s="1134"/>
      <c r="K1153" s="157"/>
      <c r="L1153" s="157"/>
      <c r="M1153" s="157"/>
      <c r="N1153" s="157"/>
      <c r="O1153" s="157"/>
      <c r="P1153" s="157"/>
      <c r="Q1153" s="157"/>
      <c r="R1153" s="157"/>
      <c r="S1153" s="157"/>
      <c r="T1153" s="157"/>
      <c r="U1153" s="157"/>
      <c r="V1153" s="157"/>
      <c r="W1153" s="136"/>
      <c r="X1153" s="136"/>
      <c r="AA1153" s="243"/>
      <c r="AB1153" s="243"/>
    </row>
    <row r="1154" spans="1:28" ht="6.75" customHeight="1" thickBot="1">
      <c r="B1154" s="146"/>
      <c r="C1154" s="157"/>
      <c r="D1154" s="157"/>
      <c r="E1154" s="159"/>
      <c r="F1154" s="157"/>
      <c r="G1154" s="157"/>
      <c r="H1154" s="157"/>
      <c r="I1154" s="157"/>
      <c r="J1154" s="157"/>
      <c r="K1154" s="157"/>
      <c r="L1154" s="157"/>
      <c r="M1154" s="157"/>
      <c r="N1154" s="157"/>
      <c r="O1154" s="157"/>
      <c r="P1154" s="157"/>
      <c r="Q1154" s="157"/>
      <c r="R1154" s="157"/>
      <c r="S1154" s="157"/>
      <c r="T1154" s="160"/>
      <c r="U1154" s="149"/>
      <c r="V1154" s="149"/>
    </row>
    <row r="1155" spans="1:28" ht="15.75" customHeight="1" thickTop="1">
      <c r="A1155" s="136" t="str">
        <f>F1153&amp;"m01"</f>
        <v>SNCCm01</v>
      </c>
      <c r="B1155" s="146" t="str">
        <f>IF($F$1="de",headings!$C$6,IF($F$1="fr",headings!$B$6,headings!$A$6))</f>
        <v>January</v>
      </c>
      <c r="C1155" s="917">
        <v>4.7140000000000004</v>
      </c>
      <c r="D1155" s="918">
        <v>3.806</v>
      </c>
      <c r="E1155" s="656">
        <v>-19.261773440814594</v>
      </c>
      <c r="F1155" s="917">
        <v>2.3652380000000002</v>
      </c>
      <c r="G1155" s="918">
        <v>2.8508399999999998</v>
      </c>
      <c r="H1155" s="656">
        <v>20.530788022177873</v>
      </c>
      <c r="I1155" s="198">
        <v>-1</v>
      </c>
      <c r="J1155" s="206">
        <v>-1</v>
      </c>
      <c r="K1155" s="917">
        <v>54.905000000000001</v>
      </c>
      <c r="L1155" s="918">
        <v>39.277000000000001</v>
      </c>
      <c r="M1155" s="656">
        <v>-28.46371004462253</v>
      </c>
      <c r="N1155" s="917">
        <v>18.279910999999998</v>
      </c>
      <c r="O1155" s="918">
        <v>13.155708000000001</v>
      </c>
      <c r="P1155" s="656">
        <v>-28.031881555659638</v>
      </c>
      <c r="Q1155" s="917">
        <v>14.505000000000001</v>
      </c>
      <c r="R1155" s="918">
        <v>10.967000000000001</v>
      </c>
      <c r="S1155" s="656">
        <v>-24.39158910720441</v>
      </c>
      <c r="T1155" s="917">
        <v>5.5923550000000004</v>
      </c>
      <c r="U1155" s="918">
        <v>4.7618320000000001</v>
      </c>
      <c r="V1155" s="656">
        <v>-14.851042181692691</v>
      </c>
    </row>
    <row r="1156" spans="1:28" ht="15.75" customHeight="1">
      <c r="A1156" s="136" t="str">
        <f>F1153&amp;"m02"</f>
        <v>SNCCm02</v>
      </c>
      <c r="B1156" s="146" t="str">
        <f>IF($F$1="de",headings!$C$7,IF($F$1="fr",headings!$B$7,headings!$A$7))</f>
        <v>February</v>
      </c>
      <c r="C1156" s="919">
        <v>4.7809999999999997</v>
      </c>
      <c r="D1156" s="920">
        <v>1.78</v>
      </c>
      <c r="E1156" s="657">
        <v>-62.769295126542559</v>
      </c>
      <c r="F1156" s="919">
        <v>2.4367640000000002</v>
      </c>
      <c r="G1156" s="920">
        <v>1.153904</v>
      </c>
      <c r="H1156" s="657">
        <v>-52.64605025353297</v>
      </c>
      <c r="I1156" s="199">
        <v>-1</v>
      </c>
      <c r="J1156" s="207">
        <v>-1</v>
      </c>
      <c r="K1156" s="919">
        <v>51.805</v>
      </c>
      <c r="L1156" s="920">
        <v>34.055</v>
      </c>
      <c r="M1156" s="657">
        <v>-34.263102017179818</v>
      </c>
      <c r="N1156" s="919">
        <v>18.533994</v>
      </c>
      <c r="O1156" s="920">
        <v>14.144919</v>
      </c>
      <c r="P1156" s="657">
        <v>-23.681215176825887</v>
      </c>
      <c r="Q1156" s="919">
        <v>13.539</v>
      </c>
      <c r="R1156" s="920">
        <v>5.8559999999999999</v>
      </c>
      <c r="S1156" s="657">
        <v>-56.747174828273877</v>
      </c>
      <c r="T1156" s="919">
        <v>5.102735</v>
      </c>
      <c r="U1156" s="920">
        <v>3.207627</v>
      </c>
      <c r="V1156" s="657">
        <v>-37.139063658998559</v>
      </c>
    </row>
    <row r="1157" spans="1:28" ht="15.75" customHeight="1" thickBot="1">
      <c r="A1157" s="136" t="str">
        <f>F1153&amp;"m03"</f>
        <v>SNCCm03</v>
      </c>
      <c r="B1157" s="146" t="str">
        <f>IF($F$1="de",headings!$C$8,IF($F$1="fr",headings!$B$8,headings!$A$8))</f>
        <v>March</v>
      </c>
      <c r="C1157" s="921">
        <v>5.6539999999999999</v>
      </c>
      <c r="D1157" s="922">
        <v>3.9060000000000001</v>
      </c>
      <c r="E1157" s="658">
        <v>-30.916165546515742</v>
      </c>
      <c r="F1157" s="921">
        <v>2.7327300000000001</v>
      </c>
      <c r="G1157" s="922">
        <v>1.8156559999999999</v>
      </c>
      <c r="H1157" s="658">
        <v>-33.558895317137086</v>
      </c>
      <c r="I1157" s="200">
        <v>-1</v>
      </c>
      <c r="J1157" s="208">
        <v>-1</v>
      </c>
      <c r="K1157" s="921">
        <v>47.546999999999997</v>
      </c>
      <c r="L1157" s="922">
        <v>38.497999999999998</v>
      </c>
      <c r="M1157" s="658">
        <v>-19.031694954466104</v>
      </c>
      <c r="N1157" s="921">
        <v>16.318375</v>
      </c>
      <c r="O1157" s="922">
        <v>14.056191999999999</v>
      </c>
      <c r="P1157" s="658">
        <v>-13.862795774701837</v>
      </c>
      <c r="Q1157" s="921">
        <v>11.928000000000001</v>
      </c>
      <c r="R1157" s="922">
        <v>5.5220000000000002</v>
      </c>
      <c r="S1157" s="658">
        <v>-53.705566733735751</v>
      </c>
      <c r="T1157" s="921">
        <v>5.6878919999999997</v>
      </c>
      <c r="U1157" s="922">
        <v>2.352236</v>
      </c>
      <c r="V1157" s="658">
        <v>-58.64485471946373</v>
      </c>
    </row>
    <row r="1158" spans="1:28" ht="15.75" customHeight="1" thickTop="1">
      <c r="A1158" s="136" t="str">
        <f>F1153&amp;"m04"</f>
        <v>SNCCm04</v>
      </c>
      <c r="B1158" s="146" t="str">
        <f>IF($F$1="de",headings!$C$9,IF($F$1="fr",headings!$B$9,headings!$A$9))</f>
        <v>April</v>
      </c>
      <c r="C1158" s="917">
        <v>3.4470000000000001</v>
      </c>
      <c r="D1158" s="918">
        <v>4.6900000000000004</v>
      </c>
      <c r="E1158" s="657">
        <v>36.060342326660873</v>
      </c>
      <c r="F1158" s="917">
        <v>1.789096</v>
      </c>
      <c r="G1158" s="918">
        <v>2.2441620000000002</v>
      </c>
      <c r="H1158" s="657">
        <v>25.435527215979477</v>
      </c>
      <c r="I1158" s="198">
        <v>-1</v>
      </c>
      <c r="J1158" s="206">
        <v>-1</v>
      </c>
      <c r="K1158" s="917">
        <v>47.442999999999998</v>
      </c>
      <c r="L1158" s="918">
        <v>35.246000000000002</v>
      </c>
      <c r="M1158" s="657">
        <v>-25.708745231119451</v>
      </c>
      <c r="N1158" s="917">
        <v>15.907264</v>
      </c>
      <c r="O1158" s="918">
        <v>11.573451</v>
      </c>
      <c r="P1158" s="657">
        <v>-27.244238858423415</v>
      </c>
      <c r="Q1158" s="917">
        <v>9.6370000000000005</v>
      </c>
      <c r="R1158" s="918">
        <v>6.6239999999999997</v>
      </c>
      <c r="S1158" s="657">
        <v>-31.264916467780438</v>
      </c>
      <c r="T1158" s="917">
        <v>2.8685</v>
      </c>
      <c r="U1158" s="918">
        <v>2.5431020000000002</v>
      </c>
      <c r="V1158" s="657">
        <v>-11.343838242984134</v>
      </c>
    </row>
    <row r="1159" spans="1:28" ht="15.75" customHeight="1">
      <c r="A1159" s="136" t="str">
        <f>F1153&amp;"m05"</f>
        <v>SNCCm05</v>
      </c>
      <c r="B1159" s="146" t="str">
        <f>IF($F$1="de",headings!$C$10,IF($F$1="fr",headings!$B$10,headings!$A$10))</f>
        <v>May</v>
      </c>
      <c r="C1159" s="919">
        <v>3.536</v>
      </c>
      <c r="D1159" s="920">
        <v>2.8809999999999998</v>
      </c>
      <c r="E1159" s="657">
        <v>-18.523755656108605</v>
      </c>
      <c r="F1159" s="919">
        <v>1.650048</v>
      </c>
      <c r="G1159" s="920">
        <v>1.0818719999999999</v>
      </c>
      <c r="H1159" s="657">
        <v>-34.433907377239933</v>
      </c>
      <c r="I1159" s="199">
        <v>-1</v>
      </c>
      <c r="J1159" s="207">
        <v>-1</v>
      </c>
      <c r="K1159" s="919">
        <v>51.847999999999999</v>
      </c>
      <c r="L1159" s="920">
        <v>49.732999999999997</v>
      </c>
      <c r="M1159" s="657">
        <v>-4.0792316000617319</v>
      </c>
      <c r="N1159" s="919">
        <v>17.711304999999999</v>
      </c>
      <c r="O1159" s="920">
        <v>17.361194000000001</v>
      </c>
      <c r="P1159" s="657">
        <v>-1.9767656872263046</v>
      </c>
      <c r="Q1159" s="919">
        <v>9.0749999999999993</v>
      </c>
      <c r="R1159" s="920">
        <v>6.3840000000000003</v>
      </c>
      <c r="S1159" s="657">
        <v>-29.652892561983464</v>
      </c>
      <c r="T1159" s="919">
        <v>3.697041</v>
      </c>
      <c r="U1159" s="920">
        <v>2.3452790000000001</v>
      </c>
      <c r="V1159" s="657">
        <v>-36.563348905246109</v>
      </c>
    </row>
    <row r="1160" spans="1:28" ht="15.75" customHeight="1" thickBot="1">
      <c r="A1160" s="136" t="str">
        <f>F1153&amp;"m06"</f>
        <v>SNCCm06</v>
      </c>
      <c r="B1160" s="146" t="str">
        <f>IF($F$1="de",headings!$C$11,IF($F$1="fr",headings!$B$11,headings!$A$11))</f>
        <v>June</v>
      </c>
      <c r="C1160" s="751">
        <v>5.7789999999999999</v>
      </c>
      <c r="D1160" s="655">
        <v>1.044</v>
      </c>
      <c r="E1160" s="658">
        <v>-81.934590759646994</v>
      </c>
      <c r="F1160" s="751">
        <v>3.3040099999999999</v>
      </c>
      <c r="G1160" s="655">
        <v>0.30138399999999999</v>
      </c>
      <c r="H1160" s="658">
        <v>-90.87823584069055</v>
      </c>
      <c r="I1160" s="654">
        <v>-1</v>
      </c>
      <c r="J1160" s="665">
        <v>-1</v>
      </c>
      <c r="K1160" s="751">
        <v>51.956000000000003</v>
      </c>
      <c r="L1160" s="655">
        <v>46.582999999999998</v>
      </c>
      <c r="M1160" s="658">
        <v>-10.341442759257845</v>
      </c>
      <c r="N1160" s="751">
        <v>16.892334999999999</v>
      </c>
      <c r="O1160" s="655">
        <v>16.217047999999998</v>
      </c>
      <c r="P1160" s="658">
        <v>-3.9975941751096116</v>
      </c>
      <c r="Q1160" s="751">
        <v>12.048999999999999</v>
      </c>
      <c r="R1160" s="655">
        <v>6.3179999999999996</v>
      </c>
      <c r="S1160" s="658">
        <v>-47.564113204415307</v>
      </c>
      <c r="T1160" s="751">
        <v>4.8797509999999997</v>
      </c>
      <c r="U1160" s="655">
        <v>3.41852</v>
      </c>
      <c r="V1160" s="658">
        <v>-29.944786117160476</v>
      </c>
    </row>
    <row r="1161" spans="1:28" ht="15.75" customHeight="1" thickTop="1">
      <c r="A1161" s="136" t="str">
        <f>F1153&amp;"m07"</f>
        <v>SNCCm07</v>
      </c>
      <c r="B1161" s="146" t="str">
        <f>IF($F$1="de",headings!$C$12,IF($F$1="fr",headings!$B$12,headings!$A$12))</f>
        <v>July</v>
      </c>
      <c r="C1161" s="490">
        <v>4.4429999999999996</v>
      </c>
      <c r="D1161" s="473">
        <v>-1</v>
      </c>
      <c r="E1161" s="657" t="str">
        <f t="shared" ref="E1161:E1166" si="183">IF(C1161&lt;0.001,"",IF(D1161=-1,"",D1161/C1161*100-100))</f>
        <v/>
      </c>
      <c r="F1161" s="490">
        <v>2.4525600000000001</v>
      </c>
      <c r="G1161" s="473">
        <v>-1</v>
      </c>
      <c r="H1161" s="657" t="str">
        <f t="shared" ref="H1161:H1166" si="184">IF(F1161&lt;0.001,"",IF(G1161=-1,"",G1161/F1161*100-100))</f>
        <v/>
      </c>
      <c r="I1161" s="653">
        <v>-1</v>
      </c>
      <c r="J1161" s="664">
        <v>-1</v>
      </c>
      <c r="K1161" s="490">
        <v>58.539000000000001</v>
      </c>
      <c r="L1161" s="473">
        <v>-1</v>
      </c>
      <c r="M1161" s="657" t="str">
        <f t="shared" ref="M1161:M1166" si="185">IF(K1161&lt;0.001,"",IF(L1161=-1,"",L1161/K1161*100-100))</f>
        <v/>
      </c>
      <c r="N1161" s="490">
        <v>17.689626000000001</v>
      </c>
      <c r="O1161" s="473">
        <v>-1</v>
      </c>
      <c r="P1161" s="657" t="str">
        <f t="shared" ref="P1161:P1166" si="186">IF(N1161&lt;0.001,"",IF(O1161=-1,"",O1161/N1161*100-100))</f>
        <v/>
      </c>
      <c r="Q1161" s="490">
        <v>14.087</v>
      </c>
      <c r="R1161" s="473">
        <v>-1</v>
      </c>
      <c r="S1161" s="657" t="str">
        <f t="shared" ref="S1161:S1166" si="187">IF(Q1161&lt;0.001,"",IF(R1161=-1,"",R1161/Q1161*100-100))</f>
        <v/>
      </c>
      <c r="T1161" s="490">
        <v>6.4999650000000004</v>
      </c>
      <c r="U1161" s="473">
        <v>-1</v>
      </c>
      <c r="V1161" s="657" t="str">
        <f t="shared" ref="V1161:V1166" si="188">IF(T1161&lt;0.001,"",IF(U1161=-1,"",U1161/T1161*100-100))</f>
        <v/>
      </c>
    </row>
    <row r="1162" spans="1:28" ht="15.75" customHeight="1">
      <c r="A1162" s="136" t="str">
        <f>F1153&amp;"m08"</f>
        <v>SNCCm08</v>
      </c>
      <c r="B1162" s="146" t="str">
        <f>IF($F$1="de",headings!$C$13,IF($F$1="fr",headings!$B$13,headings!$A$13))</f>
        <v>August</v>
      </c>
      <c r="C1162" s="750">
        <v>2.8250000000000002</v>
      </c>
      <c r="D1162" s="473">
        <v>-1</v>
      </c>
      <c r="E1162" s="657" t="str">
        <f t="shared" si="183"/>
        <v/>
      </c>
      <c r="F1162" s="750">
        <v>1.529228</v>
      </c>
      <c r="G1162" s="473">
        <v>-1</v>
      </c>
      <c r="H1162" s="657" t="str">
        <f t="shared" si="184"/>
        <v/>
      </c>
      <c r="I1162" s="653">
        <v>-1</v>
      </c>
      <c r="J1162" s="664">
        <v>-1</v>
      </c>
      <c r="K1162" s="750">
        <v>46.064</v>
      </c>
      <c r="L1162" s="473">
        <v>-1</v>
      </c>
      <c r="M1162" s="657" t="str">
        <f t="shared" si="185"/>
        <v/>
      </c>
      <c r="N1162" s="750">
        <v>16.617633999999999</v>
      </c>
      <c r="O1162" s="473">
        <v>-1</v>
      </c>
      <c r="P1162" s="657" t="str">
        <f t="shared" si="186"/>
        <v/>
      </c>
      <c r="Q1162" s="750">
        <v>12.08</v>
      </c>
      <c r="R1162" s="473">
        <v>-1</v>
      </c>
      <c r="S1162" s="657" t="str">
        <f t="shared" si="187"/>
        <v/>
      </c>
      <c r="T1162" s="750">
        <v>4.9515859999999998</v>
      </c>
      <c r="U1162" s="473">
        <v>-1</v>
      </c>
      <c r="V1162" s="657" t="str">
        <f t="shared" si="188"/>
        <v/>
      </c>
    </row>
    <row r="1163" spans="1:28" ht="15.75" customHeight="1" thickBot="1">
      <c r="A1163" s="136" t="str">
        <f>F1153&amp;"m09"</f>
        <v>SNCCm09</v>
      </c>
      <c r="B1163" s="146" t="str">
        <f>IF($F$1="de",headings!$C$14,IF($F$1="fr",headings!$B$14,headings!$A$14))</f>
        <v>September</v>
      </c>
      <c r="C1163" s="751">
        <v>1.2390000000000001</v>
      </c>
      <c r="D1163" s="655">
        <v>-1</v>
      </c>
      <c r="E1163" s="658" t="str">
        <f t="shared" si="183"/>
        <v/>
      </c>
      <c r="F1163" s="751">
        <v>0.62834400000000001</v>
      </c>
      <c r="G1163" s="655">
        <v>-1</v>
      </c>
      <c r="H1163" s="658" t="str">
        <f t="shared" si="184"/>
        <v/>
      </c>
      <c r="I1163" s="654">
        <v>-1</v>
      </c>
      <c r="J1163" s="665">
        <v>-1</v>
      </c>
      <c r="K1163" s="751">
        <v>32.139000000000003</v>
      </c>
      <c r="L1163" s="655">
        <v>-1</v>
      </c>
      <c r="M1163" s="658" t="str">
        <f t="shared" si="185"/>
        <v/>
      </c>
      <c r="N1163" s="751">
        <v>9.5964010000000002</v>
      </c>
      <c r="O1163" s="655">
        <v>-1</v>
      </c>
      <c r="P1163" s="658" t="str">
        <f t="shared" si="186"/>
        <v/>
      </c>
      <c r="Q1163" s="751">
        <v>7.3419999999999996</v>
      </c>
      <c r="R1163" s="655">
        <v>-1</v>
      </c>
      <c r="S1163" s="658" t="str">
        <f t="shared" si="187"/>
        <v/>
      </c>
      <c r="T1163" s="751">
        <v>2.6303209999999999</v>
      </c>
      <c r="U1163" s="655">
        <v>-1</v>
      </c>
      <c r="V1163" s="658" t="str">
        <f t="shared" si="188"/>
        <v/>
      </c>
    </row>
    <row r="1164" spans="1:28" ht="15.75" customHeight="1" thickTop="1">
      <c r="A1164" s="136" t="str">
        <f>F1153&amp;"m10"</f>
        <v>SNCCm10</v>
      </c>
      <c r="B1164" s="362" t="str">
        <f>IF($F$1="de",headings!$C$15,IF($F$1="fr",headings!$B$15,headings!$A$15))</f>
        <v>October</v>
      </c>
      <c r="C1164" s="750">
        <v>2.8319999999999999</v>
      </c>
      <c r="D1164" s="473">
        <v>-1</v>
      </c>
      <c r="E1164" s="657" t="str">
        <f t="shared" si="183"/>
        <v/>
      </c>
      <c r="F1164" s="750">
        <v>1.7276</v>
      </c>
      <c r="G1164" s="473">
        <v>-1</v>
      </c>
      <c r="H1164" s="657" t="str">
        <f t="shared" si="184"/>
        <v/>
      </c>
      <c r="I1164" s="653">
        <v>-1</v>
      </c>
      <c r="J1164" s="664">
        <v>-1</v>
      </c>
      <c r="K1164" s="750">
        <v>48.006</v>
      </c>
      <c r="L1164" s="473">
        <v>-1</v>
      </c>
      <c r="M1164" s="657" t="str">
        <f t="shared" si="185"/>
        <v/>
      </c>
      <c r="N1164" s="750">
        <v>13.813772</v>
      </c>
      <c r="O1164" s="473">
        <v>-1</v>
      </c>
      <c r="P1164" s="657" t="str">
        <f t="shared" si="186"/>
        <v/>
      </c>
      <c r="Q1164" s="750">
        <v>11.868</v>
      </c>
      <c r="R1164" s="473">
        <v>-1</v>
      </c>
      <c r="S1164" s="657" t="str">
        <f t="shared" si="187"/>
        <v/>
      </c>
      <c r="T1164" s="750">
        <v>4.7581449999999998</v>
      </c>
      <c r="U1164" s="473">
        <v>-1</v>
      </c>
      <c r="V1164" s="657" t="str">
        <f t="shared" si="188"/>
        <v/>
      </c>
      <c r="X1164" s="137"/>
    </row>
    <row r="1165" spans="1:28" ht="15.75" customHeight="1">
      <c r="A1165" s="136" t="str">
        <f>F1153&amp;"m11"</f>
        <v>SNCCm11</v>
      </c>
      <c r="B1165" s="362" t="str">
        <f>IF($F$1="de",headings!$C$16,IF($F$1="fr",headings!$B$16,headings!$A$16))</f>
        <v>November</v>
      </c>
      <c r="C1165" s="750">
        <v>4.2039999999999997</v>
      </c>
      <c r="D1165" s="473">
        <v>-1</v>
      </c>
      <c r="E1165" s="657" t="str">
        <f t="shared" si="183"/>
        <v/>
      </c>
      <c r="F1165" s="750">
        <v>2.4817459999999998</v>
      </c>
      <c r="G1165" s="473">
        <v>-1</v>
      </c>
      <c r="H1165" s="657" t="str">
        <f t="shared" si="184"/>
        <v/>
      </c>
      <c r="I1165" s="653">
        <v>-1</v>
      </c>
      <c r="J1165" s="664">
        <v>-1</v>
      </c>
      <c r="K1165" s="750">
        <v>45.037999999999997</v>
      </c>
      <c r="L1165" s="473">
        <v>-1</v>
      </c>
      <c r="M1165" s="657" t="str">
        <f t="shared" si="185"/>
        <v/>
      </c>
      <c r="N1165" s="750">
        <v>14.267849999999999</v>
      </c>
      <c r="O1165" s="473">
        <v>-1</v>
      </c>
      <c r="P1165" s="657" t="str">
        <f t="shared" si="186"/>
        <v/>
      </c>
      <c r="Q1165" s="750">
        <v>14.064</v>
      </c>
      <c r="R1165" s="473">
        <v>-1</v>
      </c>
      <c r="S1165" s="657" t="str">
        <f t="shared" si="187"/>
        <v/>
      </c>
      <c r="T1165" s="750">
        <v>5.698982</v>
      </c>
      <c r="U1165" s="473">
        <v>-1</v>
      </c>
      <c r="V1165" s="657" t="str">
        <f t="shared" si="188"/>
        <v/>
      </c>
      <c r="X1165" s="137"/>
    </row>
    <row r="1166" spans="1:28" ht="15.75" customHeight="1" thickBot="1">
      <c r="A1166" s="136" t="str">
        <f>F1153&amp;"m12"</f>
        <v>SNCCm12</v>
      </c>
      <c r="B1166" s="146" t="str">
        <f>IF($F$1="de",headings!$C$17,IF($F$1="fr",headings!$B$17,headings!$A$17))</f>
        <v>December</v>
      </c>
      <c r="C1166" s="751">
        <v>2.548</v>
      </c>
      <c r="D1166" s="655">
        <v>-1</v>
      </c>
      <c r="E1166" s="658" t="str">
        <f t="shared" si="183"/>
        <v/>
      </c>
      <c r="F1166" s="751">
        <v>1.55227</v>
      </c>
      <c r="G1166" s="655">
        <v>-1</v>
      </c>
      <c r="H1166" s="658" t="str">
        <f t="shared" si="184"/>
        <v/>
      </c>
      <c r="I1166" s="654">
        <v>-1</v>
      </c>
      <c r="J1166" s="665">
        <v>-1</v>
      </c>
      <c r="K1166" s="751">
        <v>37.395000000000003</v>
      </c>
      <c r="L1166" s="655">
        <v>-1</v>
      </c>
      <c r="M1166" s="658" t="str">
        <f t="shared" si="185"/>
        <v/>
      </c>
      <c r="N1166" s="751">
        <v>11.391216999999999</v>
      </c>
      <c r="O1166" s="655">
        <v>-1</v>
      </c>
      <c r="P1166" s="658" t="str">
        <f t="shared" si="186"/>
        <v/>
      </c>
      <c r="Q1166" s="751">
        <v>9.7089999999999996</v>
      </c>
      <c r="R1166" s="655">
        <v>-1</v>
      </c>
      <c r="S1166" s="658" t="str">
        <f t="shared" si="187"/>
        <v/>
      </c>
      <c r="T1166" s="751">
        <v>4.1304429999999996</v>
      </c>
      <c r="U1166" s="655">
        <v>-1</v>
      </c>
      <c r="V1166" s="658" t="str">
        <f t="shared" si="188"/>
        <v/>
      </c>
      <c r="X1166" s="137"/>
    </row>
    <row r="1167" spans="1:28" ht="14.4" thickTop="1" thickBot="1">
      <c r="B1167" s="146"/>
      <c r="C1167" s="146"/>
      <c r="D1167" s="146"/>
      <c r="E1167" s="146"/>
      <c r="F1167" s="146"/>
      <c r="G1167" s="146"/>
      <c r="H1167" s="146"/>
      <c r="I1167" s="146"/>
      <c r="J1167" s="146"/>
      <c r="K1167" s="146"/>
      <c r="L1167" s="146"/>
      <c r="M1167" s="146"/>
      <c r="N1167" s="146"/>
      <c r="O1167" s="146"/>
      <c r="P1167" s="146"/>
      <c r="Q1167" s="146"/>
      <c r="R1167" s="146"/>
      <c r="S1167" s="146"/>
      <c r="T1167" s="146"/>
      <c r="U1167" s="146"/>
      <c r="V1167" s="146"/>
      <c r="X1167" s="137"/>
    </row>
    <row r="1168" spans="1:28" s="137" customFormat="1" ht="15.75" customHeight="1" thickTop="1">
      <c r="A1168" s="137" t="str">
        <f>F1153&amp;"q1"</f>
        <v>SNCCq1</v>
      </c>
      <c r="B1168" s="146" t="str">
        <f>IF($F$1="de",headings!$C$31,IF($F$1="fr",headings!$B$31,headings!$A$31))</f>
        <v>Quarter 1</v>
      </c>
      <c r="C1168" s="319">
        <f>IF(C1157=-1,"-1",C1155+C1156+C1157)</f>
        <v>15.149000000000001</v>
      </c>
      <c r="D1168" s="320">
        <f>IF(D1157=-1,"-1",D1155+D1156+D1157)</f>
        <v>9.4920000000000009</v>
      </c>
      <c r="E1168" s="666">
        <f>IF(C1157+C1158+C1159&lt;=0,"",IF(D1157=-1,"",D1168/C1168*100-100))</f>
        <v>-37.342398838207139</v>
      </c>
      <c r="F1168" s="319">
        <f>IF(F1157=-1,"-1",F1155+F1156+F1157)</f>
        <v>7.534732</v>
      </c>
      <c r="G1168" s="334">
        <f>IF(G1157=-1,"-1",G1155+G1156+G1157)</f>
        <v>5.8203999999999994</v>
      </c>
      <c r="H1168" s="666">
        <f>IF(F1157+F1158+F1159&lt;=0,"",IF(G1157=-1,"",G1168/F1168*100-100))</f>
        <v>-22.752395174771991</v>
      </c>
      <c r="I1168" s="320" t="str">
        <f>IF(I1157=-1,"-1",I1155+I1156+I1157)</f>
        <v>-1</v>
      </c>
      <c r="J1168" s="321" t="str">
        <f>IF(J1157=-1,"-1",J1155+J1156+J1157)</f>
        <v>-1</v>
      </c>
      <c r="K1168" s="319">
        <f>IF(K1157=-1,"-1",K1155+K1156+K1157)</f>
        <v>154.25700000000001</v>
      </c>
      <c r="L1168" s="320">
        <f>IF(L1157=-1,"-1",L1155+L1156+L1157)</f>
        <v>111.82999999999998</v>
      </c>
      <c r="M1168" s="666">
        <f>IF(K1157+K1158+K1159&lt;=0,"",IF(L1157=-1,"",L1168/K1168*100-100))</f>
        <v>-27.504100300148465</v>
      </c>
      <c r="N1168" s="319">
        <f>IF(N1157=-1,"-1",N1155+N1156+N1157)</f>
        <v>53.132279999999994</v>
      </c>
      <c r="O1168" s="334">
        <f>IF(O1157=-1,"-1",O1155+O1156+O1157)</f>
        <v>41.356819000000002</v>
      </c>
      <c r="P1168" s="666">
        <f>IF(N1157+N1158+N1159&lt;=0,"",IF(O1157=-1,"",O1168/N1168*100-100))</f>
        <v>-22.162536597337805</v>
      </c>
      <c r="Q1168" s="319">
        <f>IF(Q1157=-1,"-1",Q1155+Q1156+Q1157)</f>
        <v>39.972000000000001</v>
      </c>
      <c r="R1168" s="320">
        <f>IF(R1157=-1,"-1",R1155+R1156+R1157)</f>
        <v>22.344999999999999</v>
      </c>
      <c r="S1168" s="666">
        <f>IF(Q1157+Q1158+Q1159&lt;=0,"",IF(R1157=-1,"",R1168/Q1168*100-100))</f>
        <v>-44.098368858200743</v>
      </c>
      <c r="T1168" s="319">
        <f>IF(T1157=-1,"-1",T1155+T1156+T1157)</f>
        <v>16.382981999999998</v>
      </c>
      <c r="U1168" s="334">
        <f>IF(U1157=-1,"-1",U1155+U1156+U1157)</f>
        <v>10.321695</v>
      </c>
      <c r="V1168" s="666">
        <f>IF(T1157+T1158+T1159&lt;=0,"",IF(U1157=-1,"",U1168/T1168*100-100))</f>
        <v>-36.997458704404352</v>
      </c>
      <c r="X1168" s="136"/>
      <c r="AA1168" s="244"/>
      <c r="AB1168" s="244"/>
    </row>
    <row r="1169" spans="1:34" s="137" customFormat="1" ht="15.75" customHeight="1">
      <c r="A1169" s="137" t="str">
        <f>F1153&amp;"q2"</f>
        <v>SNCCq2</v>
      </c>
      <c r="B1169" s="146" t="str">
        <f>IF($F$1="de",headings!$C$32,IF($F$1="fr",headings!$B$32,headings!$A$32))</f>
        <v>Quarter 2</v>
      </c>
      <c r="C1169" s="322">
        <f>IF(C1160=-1,"-1",C1158+C1159+C1160)</f>
        <v>12.762</v>
      </c>
      <c r="D1169" s="323">
        <f>IF(D1160=-1,"-1",D1158+D1159+D1160)</f>
        <v>8.6150000000000002</v>
      </c>
      <c r="E1169" s="667">
        <f>IF(C1158+C1159+C1160&lt;=0,"",IF(D1160=-1,"",D1169/C1169*100-100))</f>
        <v>-32.494906754427205</v>
      </c>
      <c r="F1169" s="322">
        <f>IF(F1160=-1,"-1",F1158+F1159+F1160)</f>
        <v>6.7431539999999996</v>
      </c>
      <c r="G1169" s="335">
        <f>IF(G1160=-1,"-1",G1158+G1159+G1160)</f>
        <v>3.627418</v>
      </c>
      <c r="H1169" s="667">
        <f>IF(F1158+F1159+F1160&lt;=0,"",IF(G1160=-1,"",G1169/F1169*100-100))</f>
        <v>-46.20591491755934</v>
      </c>
      <c r="I1169" s="323" t="str">
        <f>IF(I1160=-1,"-1",I1158+I1159+I1160)</f>
        <v>-1</v>
      </c>
      <c r="J1169" s="324" t="str">
        <f>IF(J1160=-1,"-1",J1158+J1159+J1160)</f>
        <v>-1</v>
      </c>
      <c r="K1169" s="322">
        <f>IF(K1160=-1,"-1",K1158+K1159+K1160)</f>
        <v>151.24700000000001</v>
      </c>
      <c r="L1169" s="323">
        <f>IF(L1160=-1,"-1",L1158+L1159+L1160)</f>
        <v>131.56200000000001</v>
      </c>
      <c r="M1169" s="667">
        <f>IF(K1158+K1159+K1160&lt;=0,"",IF(L1160=-1,"",L1169/K1169*100-100))</f>
        <v>-13.015134184479692</v>
      </c>
      <c r="N1169" s="322">
        <f>IF(N1160=-1,"-1",N1158+N1159+N1160)</f>
        <v>50.510903999999996</v>
      </c>
      <c r="O1169" s="335">
        <f>IF(O1160=-1,"-1",O1158+O1159+O1160)</f>
        <v>45.151693000000002</v>
      </c>
      <c r="P1169" s="667">
        <f>IF(N1158+N1159+N1160&lt;=0,"",IF(O1160=-1,"",O1169/N1169*100-100))</f>
        <v>-10.610008088550543</v>
      </c>
      <c r="Q1169" s="322">
        <f>IF(Q1160=-1,"-1",Q1158+Q1159+Q1160)</f>
        <v>30.760999999999999</v>
      </c>
      <c r="R1169" s="323">
        <f>IF(R1160=-1,"-1",R1158+R1159+R1160)</f>
        <v>19.326000000000001</v>
      </c>
      <c r="S1169" s="667">
        <f>IF(Q1158+Q1159+Q1160&lt;=0,"",IF(R1160=-1,"",R1169/Q1169*100-100))</f>
        <v>-37.173693963135136</v>
      </c>
      <c r="T1169" s="322">
        <f>IF(T1160=-1,"-1",T1158+T1159+T1160)</f>
        <v>11.445291999999998</v>
      </c>
      <c r="U1169" s="335">
        <f>IF(U1160=-1,"-1",U1158+U1159+U1160)</f>
        <v>8.3069009999999999</v>
      </c>
      <c r="V1169" s="667">
        <f>IF(T1158+T1159+T1160&lt;=0,"",IF(U1160=-1,"",U1169/T1169*100-100))</f>
        <v>-27.420803243814134</v>
      </c>
      <c r="X1169" s="138"/>
      <c r="AA1169" s="244"/>
      <c r="AB1169" s="244"/>
    </row>
    <row r="1170" spans="1:34" s="137" customFormat="1" ht="15.75" customHeight="1">
      <c r="A1170" s="137" t="str">
        <f>F1153&amp;"q3"</f>
        <v>SNCCq3</v>
      </c>
      <c r="B1170" s="146" t="str">
        <f>IF($F$1="de",headings!$C$33,IF($F$1="fr",headings!$B$33,headings!$A$33))</f>
        <v>Quarter 3</v>
      </c>
      <c r="C1170" s="322">
        <f>IF(C1163=-1,"-1",C1161+C1162+C1163)</f>
        <v>8.5069999999999997</v>
      </c>
      <c r="D1170" s="323" t="str">
        <f>IF(D1163=-1,"-1",D1161+D1162+D1163)</f>
        <v>-1</v>
      </c>
      <c r="E1170" s="667" t="str">
        <f>IF(C1161+C1162+C1163&lt;=0,"",IF(D1163=-1,"",D1170/C1170*100-100))</f>
        <v/>
      </c>
      <c r="F1170" s="322">
        <f>IF(F1163=-1,"-1",F1161+F1162+F1163)</f>
        <v>4.6101320000000001</v>
      </c>
      <c r="G1170" s="323" t="str">
        <f>IF(G1163=-1,"-1",G1161+G1162+G1163)</f>
        <v>-1</v>
      </c>
      <c r="H1170" s="667" t="str">
        <f>IF(F1161+F1162+F1163&lt;=0,"",IF(G1163=-1,"",G1170/F1170*100-100))</f>
        <v/>
      </c>
      <c r="I1170" s="323" t="str">
        <f>IF(I1163=-1,"-1",I1161+I1162+I1163)</f>
        <v>-1</v>
      </c>
      <c r="J1170" s="324" t="str">
        <f>IF(J1163=-1,"-1",J1161+J1162+J1163)</f>
        <v>-1</v>
      </c>
      <c r="K1170" s="322">
        <f>IF(K1163=-1,"-1",K1161+K1162+K1163)</f>
        <v>136.74200000000002</v>
      </c>
      <c r="L1170" s="323" t="str">
        <f>IF(L1163=-1,"-1",L1161+L1162+L1163)</f>
        <v>-1</v>
      </c>
      <c r="M1170" s="667" t="str">
        <f>IF(K1161+K1162+K1163&lt;=0,"",IF(L1163=-1,"",L1170/K1170*100-100))</f>
        <v/>
      </c>
      <c r="N1170" s="322">
        <f>IF(N1163=-1,"-1",N1161+N1162+N1163)</f>
        <v>43.903661</v>
      </c>
      <c r="O1170" s="323" t="str">
        <f>IF(O1163=-1,"-1",O1161+O1162+O1163)</f>
        <v>-1</v>
      </c>
      <c r="P1170" s="667" t="str">
        <f>IF(N1161+N1162+N1163&lt;=0,"",IF(O1163=-1,"",O1170/N1170*100-100))</f>
        <v/>
      </c>
      <c r="Q1170" s="322">
        <f>IF(Q1163=-1,"-1",Q1161+Q1162+Q1163)</f>
        <v>33.509</v>
      </c>
      <c r="R1170" s="323" t="str">
        <f>IF(R1163=-1,"-1",R1161+R1162+R1163)</f>
        <v>-1</v>
      </c>
      <c r="S1170" s="667" t="str">
        <f>IF(Q1161+Q1162+Q1163&lt;=0,"",IF(R1163=-1,"",R1170/Q1170*100-100))</f>
        <v/>
      </c>
      <c r="T1170" s="322">
        <f>IF(T1163=-1,"-1",T1161+T1162+T1163)</f>
        <v>14.081872000000001</v>
      </c>
      <c r="U1170" s="323" t="str">
        <f>IF(U1163=-1,"-1",U1161+U1162+U1163)</f>
        <v>-1</v>
      </c>
      <c r="V1170" s="667" t="str">
        <f>IF(T1161+T1162+T1163&lt;=0,"",IF(U1163=-1,"",U1170/T1170*100-100))</f>
        <v/>
      </c>
      <c r="X1170" s="136"/>
      <c r="AA1170" s="244"/>
      <c r="AB1170" s="244"/>
    </row>
    <row r="1171" spans="1:34" s="137" customFormat="1" ht="15.75" customHeight="1" thickBot="1">
      <c r="A1171" s="137" t="str">
        <f>F1153&amp;"q4"</f>
        <v>SNCCq4</v>
      </c>
      <c r="B1171" s="146" t="str">
        <f>IF($F$1="de",headings!$C$34,IF($F$1="fr",headings!$B$34,headings!$A$34))</f>
        <v>Quarter 4</v>
      </c>
      <c r="C1171" s="325">
        <f>IF(C1166=-1,"-1",C1164+C1165+C1166)</f>
        <v>9.5839999999999996</v>
      </c>
      <c r="D1171" s="326" t="str">
        <f>IF(D1166=-1,"-1",D1164+D1165+D1166)</f>
        <v>-1</v>
      </c>
      <c r="E1171" s="668" t="str">
        <f>IF(C1164+C1165+C1166&lt;=0,"",IF(D1166=-1,"",D1171/C1171*100-100))</f>
        <v/>
      </c>
      <c r="F1171" s="325">
        <f>IF(F1166=-1,"-1",F1164+F1165+F1166)</f>
        <v>5.7616160000000001</v>
      </c>
      <c r="G1171" s="326" t="str">
        <f>IF(G1166=-1,"-1",G1164+G1165+G1166)</f>
        <v>-1</v>
      </c>
      <c r="H1171" s="668" t="str">
        <f>IF(F1164+F1165+F1166&lt;=0,"",IF(G1166=-1,"",G1171/F1171*100-100))</f>
        <v/>
      </c>
      <c r="I1171" s="326" t="str">
        <f>IF(I1166=-1,"-1",I1164+I1165+I1166)</f>
        <v>-1</v>
      </c>
      <c r="J1171" s="327" t="str">
        <f>IF(J1166=-1,"-1",J1164+J1165+J1166)</f>
        <v>-1</v>
      </c>
      <c r="K1171" s="325">
        <f>IF(K1166=-1,"-1",K1164+K1165+K1166)</f>
        <v>130.43899999999999</v>
      </c>
      <c r="L1171" s="326" t="str">
        <f>IF(L1166=-1,"-1",L1164+L1165+L1166)</f>
        <v>-1</v>
      </c>
      <c r="M1171" s="668" t="str">
        <f>IF(K1164+K1165+K1166&lt;=0,"",IF(L1166=-1,"",L1171/K1171*100-100))</f>
        <v/>
      </c>
      <c r="N1171" s="325">
        <f>IF(N1166=-1,"-1",N1164+N1165+N1166)</f>
        <v>39.472839</v>
      </c>
      <c r="O1171" s="326" t="str">
        <f>IF(O1166=-1,"-1",O1164+O1165+O1166)</f>
        <v>-1</v>
      </c>
      <c r="P1171" s="668" t="str">
        <f>IF(N1164+N1165+N1166&lt;=0,"",IF(O1166=-1,"",O1171/N1171*100-100))</f>
        <v/>
      </c>
      <c r="Q1171" s="325">
        <f>IF(Q1166=-1,"-1",Q1164+Q1165+Q1166)</f>
        <v>35.641000000000005</v>
      </c>
      <c r="R1171" s="326" t="str">
        <f>IF(R1166=-1,"-1",R1164+R1165+R1166)</f>
        <v>-1</v>
      </c>
      <c r="S1171" s="668" t="str">
        <f>IF(Q1164+Q1165+Q1166&lt;=0,"",IF(R1166=-1,"",R1171/Q1171*100-100))</f>
        <v/>
      </c>
      <c r="T1171" s="325">
        <f>IF(T1166=-1,"-1",T1164+T1165+T1166)</f>
        <v>14.587569999999999</v>
      </c>
      <c r="U1171" s="326" t="str">
        <f>IF(U1166=-1,"-1",U1164+U1165+U1166)</f>
        <v>-1</v>
      </c>
      <c r="V1171" s="668" t="str">
        <f>IF(T1164+T1165+T1166&lt;=0,"",IF(U1166=-1,"",U1171/T1171*100-100))</f>
        <v/>
      </c>
      <c r="X1171" s="136"/>
      <c r="AA1171" s="244"/>
      <c r="AB1171" s="244"/>
    </row>
    <row r="1172" spans="1:34" ht="14.4" thickTop="1" thickBot="1">
      <c r="B1172" s="146"/>
      <c r="C1172" s="146"/>
      <c r="D1172" s="146"/>
      <c r="E1172" s="146"/>
      <c r="F1172" s="146"/>
      <c r="G1172" s="146"/>
      <c r="H1172" s="146"/>
      <c r="I1172" s="146"/>
      <c r="J1172" s="146"/>
      <c r="K1172" s="146"/>
      <c r="L1172" s="146"/>
      <c r="M1172" s="146"/>
      <c r="N1172" s="146"/>
      <c r="O1172" s="146"/>
      <c r="P1172" s="146"/>
      <c r="Q1172" s="146"/>
      <c r="R1172" s="146"/>
      <c r="S1172" s="146"/>
      <c r="T1172" s="146"/>
      <c r="U1172" s="146"/>
      <c r="V1172" s="146"/>
      <c r="AC1172" s="137"/>
      <c r="AD1172" s="137"/>
      <c r="AE1172" s="137"/>
      <c r="AF1172" s="137"/>
      <c r="AG1172" s="137"/>
      <c r="AH1172" s="137"/>
    </row>
    <row r="1173" spans="1:34" s="138" customFormat="1" ht="15.75" customHeight="1" thickTop="1" thickBot="1">
      <c r="A1173" s="138" t="str">
        <f>F1153&amp;"y"</f>
        <v>SNCCy</v>
      </c>
      <c r="B1173" s="152" t="str">
        <f>IF($F$1="de",headings!$C$35,IF($F$1="fr",headings!$B$35,headings!$A$35))</f>
        <v>Full year</v>
      </c>
      <c r="C1173" s="328">
        <f>IF(C1166=-1,"-1",SUM(C1168:C1171))</f>
        <v>46.001999999999995</v>
      </c>
      <c r="D1173" s="414" t="str">
        <f>IF(D1166=-1,"-1",SUM(D1168:D1171))</f>
        <v>-1</v>
      </c>
      <c r="E1173" s="659" t="str">
        <f>IF(SUM(C1155:C1166)&lt;=0,"",IF(D1166=-1,"",D1173/C1173*100-100))</f>
        <v/>
      </c>
      <c r="F1173" s="328">
        <f>IF(F1166=-1,"-1",SUM(F1168:F1171))</f>
        <v>24.649633999999999</v>
      </c>
      <c r="G1173" s="414" t="str">
        <f>IF(G1166=-1,"-1",SUM(G1168:G1171))</f>
        <v>-1</v>
      </c>
      <c r="H1173" s="659" t="str">
        <f>IF(SUM(F1155:F1166)&lt;=0,"",IF(G1166=-1,"",G1173/F1173*100-100))</f>
        <v/>
      </c>
      <c r="I1173" s="329" t="str">
        <f>IF(I1166=-1,"-1",SUM(I1168:I1171))</f>
        <v>-1</v>
      </c>
      <c r="J1173" s="330" t="str">
        <f>IF(J1166=-1,"-1",SUM(J1168:J1171))</f>
        <v>-1</v>
      </c>
      <c r="K1173" s="328">
        <f>IF(K1166=-1,"-1",SUM(K1168:K1171))</f>
        <v>572.68500000000006</v>
      </c>
      <c r="L1173" s="414" t="str">
        <f>IF(L1166=-1,"-1",SUM(L1168:L1171))</f>
        <v>-1</v>
      </c>
      <c r="M1173" s="659" t="str">
        <f>IF(SUM(K1155:K1166)&lt;=0,"",IF(L1166=-1,"",L1173/K1173*100-100))</f>
        <v/>
      </c>
      <c r="N1173" s="328">
        <f>IF(N1166=-1,"-1",SUM(N1168:N1171))</f>
        <v>187.01968399999998</v>
      </c>
      <c r="O1173" s="414" t="str">
        <f>IF(O1166=-1,"-1",SUM(O1168:O1171))</f>
        <v>-1</v>
      </c>
      <c r="P1173" s="659" t="str">
        <f>IF(SUM(N1155:N1166)&lt;=0,"",IF(O1166=-1,"",O1173/N1173*100-100))</f>
        <v/>
      </c>
      <c r="Q1173" s="328">
        <f>IF(Q1166=-1,"-1",SUM(Q1168:Q1171))</f>
        <v>139.88300000000001</v>
      </c>
      <c r="R1173" s="414" t="str">
        <f>IF(R1166=-1,"-1",SUM(R1168:R1171))</f>
        <v>-1</v>
      </c>
      <c r="S1173" s="659" t="str">
        <f>IF(SUM(Q1155:Q1166)&lt;=0,"",IF(R1166=-1,"",R1173/Q1173*100-100))</f>
        <v/>
      </c>
      <c r="T1173" s="328">
        <f>IF(T1166=-1,"-1",SUM(T1168:T1171))</f>
        <v>56.497715999999997</v>
      </c>
      <c r="U1173" s="414" t="str">
        <f>IF(U1166=-1,"-1",SUM(U1168:U1171))</f>
        <v>-1</v>
      </c>
      <c r="V1173" s="659" t="str">
        <f>IF(SUM(T1155:T1166)&lt;=0,"",IF(U1166=-1,"",U1173/T1173*100-100))</f>
        <v/>
      </c>
      <c r="X1173" s="136"/>
      <c r="AC1173" s="137"/>
      <c r="AD1173" s="137"/>
      <c r="AE1173" s="137"/>
      <c r="AF1173" s="137"/>
      <c r="AG1173" s="137"/>
      <c r="AH1173" s="137"/>
    </row>
    <row r="1174" spans="1:34" ht="13.8" thickTop="1">
      <c r="B1174" s="147"/>
      <c r="C1174" s="180"/>
      <c r="D1174" s="180"/>
      <c r="E1174" s="180"/>
      <c r="F1174" s="180"/>
      <c r="G1174" s="180"/>
      <c r="H1174" s="180"/>
      <c r="I1174" s="180"/>
      <c r="J1174" s="180"/>
      <c r="K1174" s="180"/>
      <c r="L1174" s="180"/>
      <c r="M1174" s="180"/>
      <c r="N1174" s="180"/>
      <c r="O1174" s="180"/>
      <c r="P1174" s="180"/>
      <c r="Q1174" s="180"/>
      <c r="R1174" s="180"/>
      <c r="S1174" s="180"/>
      <c r="T1174" s="180"/>
      <c r="U1174" s="149"/>
      <c r="V1174" s="149"/>
      <c r="AC1174" s="137"/>
      <c r="AD1174" s="137"/>
      <c r="AE1174" s="137"/>
      <c r="AF1174" s="137"/>
      <c r="AG1174" s="137"/>
      <c r="AH1174" s="137"/>
    </row>
    <row r="1175" spans="1:34">
      <c r="B1175" s="147"/>
      <c r="C1175" s="180"/>
      <c r="D1175" s="180"/>
      <c r="E1175" s="180"/>
      <c r="F1175" s="180"/>
      <c r="G1175" s="180"/>
      <c r="H1175" s="180"/>
      <c r="I1175" s="180"/>
      <c r="J1175" s="180"/>
      <c r="K1175" s="180"/>
      <c r="L1175" s="180"/>
      <c r="M1175" s="180"/>
      <c r="N1175" s="180"/>
      <c r="O1175" s="180"/>
      <c r="P1175" s="180"/>
      <c r="Q1175" s="180"/>
      <c r="R1175" s="180"/>
      <c r="S1175" s="180"/>
      <c r="T1175" s="180"/>
      <c r="U1175" s="149"/>
      <c r="V1175" s="149"/>
      <c r="AE1175" s="137"/>
      <c r="AF1175" s="137"/>
      <c r="AG1175" s="137"/>
      <c r="AH1175" s="137"/>
    </row>
    <row r="1176" spans="1:34">
      <c r="B1176" s="152" t="str">
        <f>IF($F$1="de",headings!$C$37,IF($F$1="fr",headings!$B$37,headings!$A$37))</f>
        <v>Comments</v>
      </c>
      <c r="C1176" s="1021" t="s">
        <v>260</v>
      </c>
      <c r="D1176" s="1022"/>
      <c r="E1176" s="1022"/>
      <c r="F1176" s="1022"/>
      <c r="G1176" s="1022"/>
      <c r="H1176" s="1022"/>
      <c r="I1176" s="1022"/>
      <c r="J1176" s="1022"/>
      <c r="K1176" s="1022"/>
      <c r="L1176" s="1022"/>
      <c r="M1176" s="1022"/>
      <c r="N1176" s="1022"/>
      <c r="O1176" s="1022"/>
      <c r="P1176" s="1022"/>
      <c r="Q1176" s="1022"/>
      <c r="R1176" s="1022"/>
      <c r="S1176" s="1022"/>
      <c r="T1176" s="1023"/>
      <c r="U1176" s="149"/>
      <c r="V1176" s="149"/>
      <c r="AE1176" s="137"/>
      <c r="AF1176" s="137"/>
      <c r="AG1176" s="137"/>
      <c r="AH1176" s="137"/>
    </row>
    <row r="1177" spans="1:34">
      <c r="B1177" s="151"/>
      <c r="C1177" s="1024"/>
      <c r="D1177" s="1025"/>
      <c r="E1177" s="1025"/>
      <c r="F1177" s="1025"/>
      <c r="G1177" s="1025"/>
      <c r="H1177" s="1025"/>
      <c r="I1177" s="1025"/>
      <c r="J1177" s="1025"/>
      <c r="K1177" s="1025"/>
      <c r="L1177" s="1025"/>
      <c r="M1177" s="1025"/>
      <c r="N1177" s="1025"/>
      <c r="O1177" s="1025"/>
      <c r="P1177" s="1025"/>
      <c r="Q1177" s="1025"/>
      <c r="R1177" s="1025"/>
      <c r="S1177" s="1025"/>
      <c r="T1177" s="1026"/>
      <c r="U1177" s="149"/>
      <c r="V1177" s="149"/>
      <c r="AE1177" s="137"/>
      <c r="AF1177" s="137"/>
      <c r="AG1177" s="137"/>
      <c r="AH1177" s="137"/>
    </row>
    <row r="1178" spans="1:34" ht="13.8" thickBot="1">
      <c r="B1178" s="151"/>
      <c r="C1178" s="1024"/>
      <c r="D1178" s="1025"/>
      <c r="E1178" s="1025"/>
      <c r="F1178" s="1025"/>
      <c r="G1178" s="1025"/>
      <c r="H1178" s="1025"/>
      <c r="I1178" s="1025"/>
      <c r="J1178" s="1025"/>
      <c r="K1178" s="1025"/>
      <c r="L1178" s="1025"/>
      <c r="M1178" s="1025"/>
      <c r="N1178" s="1025"/>
      <c r="O1178" s="1025"/>
      <c r="P1178" s="1025"/>
      <c r="Q1178" s="1025"/>
      <c r="R1178" s="1025"/>
      <c r="S1178" s="1025"/>
      <c r="T1178" s="1026"/>
      <c r="U1178" s="149"/>
      <c r="V1178" s="149"/>
      <c r="AE1178" s="137"/>
      <c r="AF1178" s="137"/>
      <c r="AG1178" s="137"/>
      <c r="AH1178" s="137"/>
    </row>
    <row r="1179" spans="1:34" ht="13.8" thickTop="1">
      <c r="B1179" s="151"/>
      <c r="C1179" s="1027"/>
      <c r="D1179" s="1028"/>
      <c r="E1179" s="1028"/>
      <c r="F1179" s="1028"/>
      <c r="G1179" s="1028"/>
      <c r="H1179" s="1028"/>
      <c r="I1179" s="1028"/>
      <c r="J1179" s="1028"/>
      <c r="K1179" s="1028"/>
      <c r="L1179" s="1028"/>
      <c r="M1179" s="1028"/>
      <c r="N1179" s="1028"/>
      <c r="O1179" s="1028"/>
      <c r="P1179" s="1028"/>
      <c r="Q1179" s="1028"/>
      <c r="R1179" s="1028"/>
      <c r="S1179" s="1028"/>
      <c r="T1179" s="1029"/>
      <c r="U1179" s="149"/>
      <c r="V1179" s="149"/>
      <c r="Y1179" s="1030" t="s">
        <v>6</v>
      </c>
      <c r="Z1179" s="1031"/>
      <c r="AA1179" s="1031"/>
      <c r="AB1179" s="1031"/>
      <c r="AC1179" s="1031"/>
      <c r="AD1179" s="1032"/>
      <c r="AE1179" s="137"/>
      <c r="AF1179" s="137"/>
      <c r="AG1179" s="137"/>
      <c r="AH1179" s="137"/>
    </row>
    <row r="1180" spans="1:34">
      <c r="B1180" s="151"/>
      <c r="C1180" s="180"/>
      <c r="D1180" s="180"/>
      <c r="E1180" s="180"/>
      <c r="F1180" s="180"/>
      <c r="G1180" s="180"/>
      <c r="H1180" s="180"/>
      <c r="I1180" s="180"/>
      <c r="J1180" s="180"/>
      <c r="K1180" s="180"/>
      <c r="L1180" s="180"/>
      <c r="M1180" s="180"/>
      <c r="N1180" s="180"/>
      <c r="O1180" s="180"/>
      <c r="P1180" s="180"/>
      <c r="Q1180" s="180"/>
      <c r="R1180" s="180"/>
      <c r="S1180" s="180"/>
      <c r="T1180" s="180"/>
      <c r="U1180" s="149"/>
      <c r="V1180" s="149"/>
      <c r="Y1180" s="1033" t="s">
        <v>84</v>
      </c>
      <c r="Z1180" s="1034"/>
      <c r="AA1180" s="1035"/>
      <c r="AB1180" s="1036" t="s">
        <v>85</v>
      </c>
      <c r="AC1180" s="1034"/>
      <c r="AD1180" s="1037"/>
      <c r="AE1180" s="137"/>
      <c r="AF1180" s="137"/>
      <c r="AG1180" s="137"/>
      <c r="AH1180" s="137"/>
    </row>
    <row r="1181" spans="1:34">
      <c r="A1181" s="142"/>
      <c r="B1181" s="143"/>
      <c r="C1181" s="181"/>
      <c r="D1181" s="181"/>
      <c r="E1181" s="181"/>
      <c r="F1181" s="181"/>
      <c r="G1181" s="181"/>
      <c r="H1181" s="181"/>
      <c r="I1181" s="181"/>
      <c r="J1181" s="181"/>
      <c r="K1181" s="181"/>
      <c r="L1181" s="181"/>
      <c r="M1181" s="292"/>
      <c r="N1181" s="181"/>
      <c r="O1181" s="181"/>
      <c r="P1181" s="181"/>
      <c r="Q1181" s="181"/>
      <c r="R1181" s="181"/>
      <c r="S1181" s="181"/>
      <c r="T1181" s="181"/>
      <c r="U1181" s="149"/>
      <c r="V1181" s="149"/>
      <c r="Y1181" s="1038" t="s">
        <v>210</v>
      </c>
      <c r="Z1181" s="1039"/>
      <c r="AA1181" s="1039"/>
      <c r="AB1181" s="1040" t="s">
        <v>212</v>
      </c>
      <c r="AC1181" s="1039"/>
      <c r="AD1181" s="1041"/>
      <c r="AE1181" s="137"/>
      <c r="AF1181" s="137"/>
      <c r="AG1181" s="137"/>
      <c r="AH1181" s="137"/>
    </row>
    <row r="1182" spans="1:34" s="141" customFormat="1" ht="11.4" customHeight="1" thickBot="1">
      <c r="B1182" s="146"/>
      <c r="C1182" s="154"/>
      <c r="D1182" s="154"/>
      <c r="E1182" s="155"/>
      <c r="F1182" s="154"/>
      <c r="G1182" s="154"/>
      <c r="H1182" s="155"/>
      <c r="I1182" s="154"/>
      <c r="J1182" s="154"/>
      <c r="K1182" s="155"/>
      <c r="L1182" s="154"/>
      <c r="M1182" s="154"/>
      <c r="N1182" s="155"/>
      <c r="O1182" s="154"/>
      <c r="P1182" s="154"/>
      <c r="Q1182" s="155"/>
      <c r="R1182" s="154"/>
      <c r="S1182" s="154"/>
      <c r="T1182" s="155"/>
      <c r="U1182" s="149"/>
      <c r="V1182" s="149"/>
      <c r="W1182" s="136"/>
      <c r="X1182" s="136"/>
      <c r="Y1182" s="289">
        <v>2011</v>
      </c>
      <c r="Z1182" s="290">
        <v>2012</v>
      </c>
      <c r="AA1182" s="441" t="s">
        <v>95</v>
      </c>
      <c r="AB1182" s="289">
        <v>2011</v>
      </c>
      <c r="AC1182" s="290">
        <v>2012</v>
      </c>
      <c r="AD1182" s="441" t="s">
        <v>95</v>
      </c>
      <c r="AE1182" s="137"/>
      <c r="AF1182" s="137"/>
      <c r="AG1182" s="137"/>
      <c r="AH1182" s="137"/>
    </row>
    <row r="1183" spans="1:34" s="131" customFormat="1" ht="18" thickTop="1">
      <c r="B1183" s="150" t="str">
        <f>IF($F$1="de",headings!$C$3,IF($F$1="fr",headings!$B$3,headings!$A$3))</f>
        <v>Railway Operator:</v>
      </c>
      <c r="C1183" s="156"/>
      <c r="D1183" s="156"/>
      <c r="E1183" s="156"/>
      <c r="F1183" s="1134" t="s">
        <v>56</v>
      </c>
      <c r="G1183" s="1134"/>
      <c r="H1183" s="1134"/>
      <c r="I1183" s="1134"/>
      <c r="J1183" s="1134"/>
      <c r="K1183" s="157"/>
      <c r="L1183" s="157"/>
      <c r="M1183" s="157"/>
      <c r="N1183" s="157"/>
      <c r="O1183" s="157"/>
      <c r="P1183" s="157"/>
      <c r="Q1183" s="157"/>
      <c r="R1183" s="157"/>
      <c r="S1183" s="157"/>
      <c r="T1183" s="157"/>
      <c r="U1183" s="157"/>
      <c r="V1183" s="157"/>
      <c r="W1183" s="136"/>
      <c r="X1183" s="136"/>
      <c r="AF1183" s="137"/>
      <c r="AG1183" s="137"/>
      <c r="AH1183" s="137"/>
    </row>
    <row r="1184" spans="1:34" ht="6.75" customHeight="1" thickBot="1">
      <c r="B1184" s="146"/>
      <c r="C1184" s="157"/>
      <c r="D1184" s="157"/>
      <c r="E1184" s="159"/>
      <c r="F1184" s="157"/>
      <c r="G1184" s="157"/>
      <c r="H1184" s="157"/>
      <c r="I1184" s="157"/>
      <c r="J1184" s="157"/>
      <c r="K1184" s="157"/>
      <c r="L1184" s="157"/>
      <c r="M1184" s="157"/>
      <c r="N1184" s="157"/>
      <c r="O1184" s="157"/>
      <c r="P1184" s="157"/>
      <c r="Q1184" s="157"/>
      <c r="R1184" s="157"/>
      <c r="S1184" s="157"/>
      <c r="T1184" s="160"/>
      <c r="U1184" s="149"/>
      <c r="V1184" s="149"/>
      <c r="AE1184" s="137"/>
      <c r="AF1184" s="137"/>
      <c r="AG1184" s="137"/>
      <c r="AH1184" s="137"/>
    </row>
    <row r="1185" spans="1:34" ht="15.75" customHeight="1" thickTop="1">
      <c r="A1185" s="136" t="str">
        <f>F1183&amp;"m01"</f>
        <v>SNCFm01</v>
      </c>
      <c r="B1185" s="362" t="str">
        <f>IF($F$1="de",headings!$C$6,IF($F$1="fr",headings!$B$6,headings!$A$6))</f>
        <v>January</v>
      </c>
      <c r="C1185" s="198">
        <v>92650.043495478094</v>
      </c>
      <c r="D1185" s="206">
        <v>94287.0171531628</v>
      </c>
      <c r="E1185" s="656">
        <f t="shared" ref="E1185:E1193" si="189">IF(C1185&lt;0.001,"",IF(D1185=-1,"",D1185/C1185*100-100))</f>
        <v>1.7668352824514244</v>
      </c>
      <c r="F1185" s="198">
        <v>6646.1589659784304</v>
      </c>
      <c r="G1185" s="206">
        <v>6517.1765047595336</v>
      </c>
      <c r="H1185" s="656">
        <f t="shared" ref="H1185:H1193" si="190">IF(F1185&lt;0.001,"",IF(G1185=-1,"",G1185/F1185*100-100))</f>
        <v>-1.9407068335132465</v>
      </c>
      <c r="I1185" s="198">
        <v>2218.4944344995329</v>
      </c>
      <c r="J1185" s="206">
        <v>4298.6820702599998</v>
      </c>
      <c r="K1185" s="198">
        <v>5494.8589290922328</v>
      </c>
      <c r="L1185" s="206">
        <v>5566.7742440000002</v>
      </c>
      <c r="M1185" s="656">
        <f t="shared" ref="M1185:M1193" si="191">IF(K1185&lt;0.001,"",IF(L1185=-1,"",L1185/K1185*100-100))</f>
        <v>1.3087745442747547</v>
      </c>
      <c r="N1185" s="198">
        <v>2099.54</v>
      </c>
      <c r="O1185" s="206">
        <v>2079.7336277663499</v>
      </c>
      <c r="P1185" s="656">
        <f t="shared" ref="P1185:P1193" si="192">IF(N1185&lt;0.001,"",IF(O1185=-1,"",O1185/N1185*100-100))</f>
        <v>-0.94336722489927638</v>
      </c>
      <c r="Q1185" s="198">
        <v>1004.6458462522918</v>
      </c>
      <c r="R1185" s="206">
        <v>1267.0785633333332</v>
      </c>
      <c r="S1185" s="656">
        <f t="shared" ref="S1185:S1193" si="193">IF(Q1185&lt;0.001,"",IF(R1185=-1,"",R1185/Q1185*100-100))</f>
        <v>26.121913315026845</v>
      </c>
      <c r="T1185" s="198">
        <v>449.9723235808317</v>
      </c>
      <c r="U1185" s="206">
        <v>511.30723489001178</v>
      </c>
      <c r="V1185" s="656">
        <f t="shared" ref="V1185:V1193" si="194">IF(T1185&lt;0.001,"",IF(U1185=-1,"",U1185/T1185*100-100))</f>
        <v>13.630818629262237</v>
      </c>
      <c r="Y1185" s="198">
        <v>-1</v>
      </c>
      <c r="Z1185" s="206">
        <v>-1</v>
      </c>
      <c r="AA1185" s="124" t="str">
        <f t="shared" ref="AA1185:AA1196" si="195">IF(Y1185&lt;0.001,"",IF(Z1185=-1,"",Z1185/Y1185*100-100))</f>
        <v/>
      </c>
      <c r="AB1185" s="206">
        <v>1030.7126793333334</v>
      </c>
      <c r="AC1185" s="206">
        <v>827.46522000000004</v>
      </c>
      <c r="AD1185" s="124">
        <v>-19.719118956098811</v>
      </c>
      <c r="AE1185" s="137"/>
      <c r="AF1185" s="137"/>
      <c r="AG1185" s="137"/>
      <c r="AH1185" s="137"/>
    </row>
    <row r="1186" spans="1:34" ht="15.75" customHeight="1">
      <c r="A1186" s="136" t="str">
        <f>F1183&amp;"m02"</f>
        <v>SNCFm02</v>
      </c>
      <c r="B1186" s="362" t="str">
        <f>IF($F$1="de",headings!$C$7,IF($F$1="fr",headings!$B$7,headings!$A$7))</f>
        <v>February</v>
      </c>
      <c r="C1186" s="199">
        <v>90455.076519027076</v>
      </c>
      <c r="D1186" s="207">
        <v>93061.808347925151</v>
      </c>
      <c r="E1186" s="657">
        <f t="shared" si="189"/>
        <v>2.8817971629815133</v>
      </c>
      <c r="F1186" s="199">
        <v>6564.5873121529994</v>
      </c>
      <c r="G1186" s="207">
        <v>6669.9085496459411</v>
      </c>
      <c r="H1186" s="657">
        <f t="shared" si="190"/>
        <v>1.6043847462880336</v>
      </c>
      <c r="I1186" s="199">
        <v>2173.1694991859408</v>
      </c>
      <c r="J1186" s="207">
        <v>4496.7390504599998</v>
      </c>
      <c r="K1186" s="199">
        <v>5494.8589290922328</v>
      </c>
      <c r="L1186" s="207">
        <v>5566.7742440000002</v>
      </c>
      <c r="M1186" s="657">
        <f t="shared" si="191"/>
        <v>1.3087745442747547</v>
      </c>
      <c r="N1186" s="199">
        <v>2099.54</v>
      </c>
      <c r="O1186" s="207">
        <v>2079.7336277663499</v>
      </c>
      <c r="P1186" s="657">
        <f t="shared" si="192"/>
        <v>-0.94336722489927638</v>
      </c>
      <c r="Q1186" s="199">
        <v>1004.6458462522918</v>
      </c>
      <c r="R1186" s="207">
        <v>1267.0785633333332</v>
      </c>
      <c r="S1186" s="657">
        <f t="shared" si="193"/>
        <v>26.121913315026845</v>
      </c>
      <c r="T1186" s="199">
        <v>449.9723235808317</v>
      </c>
      <c r="U1186" s="207">
        <v>511.30723489001178</v>
      </c>
      <c r="V1186" s="657">
        <f t="shared" si="194"/>
        <v>13.630818629262237</v>
      </c>
      <c r="Y1186" s="199">
        <v>-1</v>
      </c>
      <c r="Z1186" s="207">
        <v>-1</v>
      </c>
      <c r="AA1186" s="127" t="str">
        <f t="shared" si="195"/>
        <v/>
      </c>
      <c r="AB1186" s="207">
        <v>1030.7126793333334</v>
      </c>
      <c r="AC1186" s="207">
        <v>827.46522000000004</v>
      </c>
      <c r="AD1186" s="127">
        <v>-19.719118956098811</v>
      </c>
      <c r="AE1186" s="137"/>
      <c r="AF1186" s="137"/>
      <c r="AG1186" s="137"/>
      <c r="AH1186" s="137"/>
    </row>
    <row r="1187" spans="1:34" ht="15.75" customHeight="1" thickBot="1">
      <c r="A1187" s="136" t="str">
        <f>F1183&amp;"m03"</f>
        <v>SNCFm03</v>
      </c>
      <c r="B1187" s="362" t="str">
        <f>IF($F$1="de",headings!$C$8,IF($F$1="fr",headings!$B$8,headings!$A$8))</f>
        <v>March</v>
      </c>
      <c r="C1187" s="200">
        <v>95213.893912339554</v>
      </c>
      <c r="D1187" s="208">
        <v>97950.648482531789</v>
      </c>
      <c r="E1187" s="658">
        <f t="shared" si="189"/>
        <v>2.8743227041127852</v>
      </c>
      <c r="F1187" s="200">
        <v>6990.9196527823005</v>
      </c>
      <c r="G1187" s="208">
        <v>7118.4639684563608</v>
      </c>
      <c r="H1187" s="658">
        <f t="shared" si="190"/>
        <v>1.8244282871038138</v>
      </c>
      <c r="I1187" s="200">
        <v>2285.4873187963603</v>
      </c>
      <c r="J1187" s="208">
        <v>4832.9766496599996</v>
      </c>
      <c r="K1187" s="200">
        <v>5494.8589290922328</v>
      </c>
      <c r="L1187" s="208">
        <v>5566.7742440000002</v>
      </c>
      <c r="M1187" s="658">
        <f t="shared" si="191"/>
        <v>1.3087745442747547</v>
      </c>
      <c r="N1187" s="200">
        <v>2099.54</v>
      </c>
      <c r="O1187" s="208">
        <v>2079.7336277663499</v>
      </c>
      <c r="P1187" s="658">
        <f t="shared" si="192"/>
        <v>-0.94336722489927638</v>
      </c>
      <c r="Q1187" s="200">
        <v>1004.6458462522918</v>
      </c>
      <c r="R1187" s="208">
        <v>1267.0785633333332</v>
      </c>
      <c r="S1187" s="658">
        <f t="shared" si="193"/>
        <v>26.121913315026845</v>
      </c>
      <c r="T1187" s="200">
        <v>449.9723235808317</v>
      </c>
      <c r="U1187" s="208">
        <v>511.30723489001178</v>
      </c>
      <c r="V1187" s="658">
        <f t="shared" si="194"/>
        <v>13.630818629262237</v>
      </c>
      <c r="Y1187" s="200">
        <v>-1</v>
      </c>
      <c r="Z1187" s="208">
        <v>-1</v>
      </c>
      <c r="AA1187" s="129" t="str">
        <f t="shared" si="195"/>
        <v/>
      </c>
      <c r="AB1187" s="208">
        <v>1030.7126793333334</v>
      </c>
      <c r="AC1187" s="208">
        <v>827.46522000000004</v>
      </c>
      <c r="AD1187" s="129">
        <v>-19.719118956098811</v>
      </c>
      <c r="AE1187" s="137"/>
      <c r="AF1187" s="137"/>
      <c r="AG1187" s="137"/>
      <c r="AH1187" s="137"/>
    </row>
    <row r="1188" spans="1:34" ht="15.75" customHeight="1" thickTop="1">
      <c r="A1188" s="136" t="str">
        <f>F1183&amp;"m04"</f>
        <v>SNCFm04</v>
      </c>
      <c r="B1188" s="362" t="str">
        <f>IF($F$1="de",headings!$C$9,IF($F$1="fr",headings!$B$9,headings!$A$9))</f>
        <v>April</v>
      </c>
      <c r="C1188" s="198">
        <v>95412.367029280984</v>
      </c>
      <c r="D1188" s="206">
        <v>96977.087120282682</v>
      </c>
      <c r="E1188" s="657">
        <f t="shared" si="189"/>
        <v>1.6399552172534442</v>
      </c>
      <c r="F1188" s="198">
        <v>7527.62384926701</v>
      </c>
      <c r="G1188" s="206">
        <v>7468.0014502560052</v>
      </c>
      <c r="H1188" s="657">
        <f t="shared" si="190"/>
        <v>-0.79204806463344823</v>
      </c>
      <c r="I1188" s="198">
        <v>2245.4902039060057</v>
      </c>
      <c r="J1188" s="206">
        <v>5222.51124635</v>
      </c>
      <c r="K1188" s="198">
        <v>5204.4082181880003</v>
      </c>
      <c r="L1188" s="206">
        <v>-1</v>
      </c>
      <c r="M1188" s="657" t="str">
        <f t="shared" si="191"/>
        <v/>
      </c>
      <c r="N1188" s="198">
        <v>1915.8033333333333</v>
      </c>
      <c r="O1188" s="206">
        <v>-1</v>
      </c>
      <c r="P1188" s="657" t="str">
        <f t="shared" si="192"/>
        <v/>
      </c>
      <c r="Q1188" s="198">
        <v>1040.5125602800001</v>
      </c>
      <c r="R1188" s="206">
        <v>-1</v>
      </c>
      <c r="S1188" s="657" t="str">
        <f t="shared" si="193"/>
        <v/>
      </c>
      <c r="T1188" s="198">
        <v>423.67738291751328</v>
      </c>
      <c r="U1188" s="206">
        <v>-1</v>
      </c>
      <c r="V1188" s="657" t="str">
        <f t="shared" si="194"/>
        <v/>
      </c>
      <c r="Y1188" s="198">
        <v>-1</v>
      </c>
      <c r="Z1188" s="206">
        <v>-1</v>
      </c>
      <c r="AA1188" s="124" t="str">
        <f t="shared" si="195"/>
        <v/>
      </c>
      <c r="AB1188" s="206">
        <v>1073.8551316666667</v>
      </c>
      <c r="AC1188" s="206">
        <v>-1</v>
      </c>
      <c r="AD1188" s="124" t="str">
        <f t="shared" ref="AD1188:AD1196" si="196">IF(AB1188&lt;0.001,"",IF(AC1188=-1,"",AC1188/AB1188*100-100))</f>
        <v/>
      </c>
      <c r="AE1188" s="137"/>
      <c r="AF1188" s="137"/>
      <c r="AG1188" s="137"/>
      <c r="AH1188" s="137"/>
    </row>
    <row r="1189" spans="1:34" ht="15.75" customHeight="1">
      <c r="A1189" s="136" t="str">
        <f>F1183&amp;"m05"</f>
        <v>SNCFm05</v>
      </c>
      <c r="B1189" s="362" t="str">
        <f>IF($F$1="de",headings!$C$10,IF($F$1="fr",headings!$B$10,headings!$A$10))</f>
        <v>May</v>
      </c>
      <c r="C1189" s="199">
        <v>96948.77913549362</v>
      </c>
      <c r="D1189" s="207">
        <v>96279.123063877749</v>
      </c>
      <c r="E1189" s="657">
        <f t="shared" si="189"/>
        <v>-0.69073182518366139</v>
      </c>
      <c r="F1189" s="199">
        <v>7370.2020225781598</v>
      </c>
      <c r="G1189" s="207">
        <v>7198.1551514524344</v>
      </c>
      <c r="H1189" s="657">
        <f t="shared" si="190"/>
        <v>-2.3343576010354923</v>
      </c>
      <c r="I1189" s="199">
        <v>2223.3538121924339</v>
      </c>
      <c r="J1189" s="207">
        <v>4974.8013392600005</v>
      </c>
      <c r="K1189" s="199">
        <v>5204.4082181880003</v>
      </c>
      <c r="L1189" s="207">
        <v>-1</v>
      </c>
      <c r="M1189" s="657" t="str">
        <f t="shared" si="191"/>
        <v/>
      </c>
      <c r="N1189" s="199">
        <v>1915.8033333333333</v>
      </c>
      <c r="O1189" s="207">
        <v>-1</v>
      </c>
      <c r="P1189" s="657" t="str">
        <f t="shared" si="192"/>
        <v/>
      </c>
      <c r="Q1189" s="199">
        <v>1040.5125602800001</v>
      </c>
      <c r="R1189" s="207">
        <v>-1</v>
      </c>
      <c r="S1189" s="657" t="str">
        <f t="shared" si="193"/>
        <v/>
      </c>
      <c r="T1189" s="199">
        <v>423.67738291751328</v>
      </c>
      <c r="U1189" s="207">
        <v>-1</v>
      </c>
      <c r="V1189" s="657" t="str">
        <f t="shared" si="194"/>
        <v/>
      </c>
      <c r="Y1189" s="199">
        <v>-1</v>
      </c>
      <c r="Z1189" s="207">
        <v>-1</v>
      </c>
      <c r="AA1189" s="127" t="str">
        <f t="shared" si="195"/>
        <v/>
      </c>
      <c r="AB1189" s="207">
        <v>1073.8551316666667</v>
      </c>
      <c r="AC1189" s="207">
        <v>-1</v>
      </c>
      <c r="AD1189" s="127" t="str">
        <f t="shared" si="196"/>
        <v/>
      </c>
      <c r="AE1189" s="137"/>
      <c r="AF1189" s="137"/>
      <c r="AG1189" s="137"/>
      <c r="AH1189" s="137"/>
    </row>
    <row r="1190" spans="1:34" ht="15.75" customHeight="1" thickBot="1">
      <c r="A1190" s="136" t="str">
        <f>F1183&amp;"m06"</f>
        <v>SNCFm06</v>
      </c>
      <c r="B1190" s="362" t="str">
        <f>IF($F$1="de",headings!$C$11,IF($F$1="fr",headings!$B$11,headings!$A$11))</f>
        <v>June</v>
      </c>
      <c r="C1190" s="200">
        <v>97244.151054415852</v>
      </c>
      <c r="D1190" s="208">
        <v>98905.376640894712</v>
      </c>
      <c r="E1190" s="658">
        <f t="shared" si="189"/>
        <v>1.7083038604031486</v>
      </c>
      <c r="F1190" s="200">
        <v>7665.9349869374992</v>
      </c>
      <c r="G1190" s="208">
        <v>7430.6675287733315</v>
      </c>
      <c r="H1190" s="658">
        <f t="shared" si="190"/>
        <v>-3.0689988705233588</v>
      </c>
      <c r="I1190" s="200">
        <v>2241.6172308240111</v>
      </c>
      <c r="J1190" s="208">
        <v>5189.0502979493203</v>
      </c>
      <c r="K1190" s="200">
        <v>5204.4082181880003</v>
      </c>
      <c r="L1190" s="208">
        <v>-1</v>
      </c>
      <c r="M1190" s="658" t="str">
        <f t="shared" si="191"/>
        <v/>
      </c>
      <c r="N1190" s="200">
        <v>1915.8033333333333</v>
      </c>
      <c r="O1190" s="208">
        <v>-1</v>
      </c>
      <c r="P1190" s="658" t="str">
        <f t="shared" si="192"/>
        <v/>
      </c>
      <c r="Q1190" s="200">
        <v>1040.5125602800001</v>
      </c>
      <c r="R1190" s="208">
        <v>-1</v>
      </c>
      <c r="S1190" s="658" t="str">
        <f t="shared" si="193"/>
        <v/>
      </c>
      <c r="T1190" s="200">
        <v>423.67738291751328</v>
      </c>
      <c r="U1190" s="208">
        <v>-1</v>
      </c>
      <c r="V1190" s="658" t="str">
        <f t="shared" si="194"/>
        <v/>
      </c>
      <c r="Y1190" s="200">
        <v>-1</v>
      </c>
      <c r="Z1190" s="208">
        <v>-1</v>
      </c>
      <c r="AA1190" s="129" t="str">
        <f t="shared" si="195"/>
        <v/>
      </c>
      <c r="AB1190" s="208">
        <v>1073.8551316666667</v>
      </c>
      <c r="AC1190" s="208">
        <v>-1</v>
      </c>
      <c r="AD1190" s="129" t="str">
        <f t="shared" si="196"/>
        <v/>
      </c>
      <c r="AE1190" s="137"/>
      <c r="AF1190" s="137"/>
      <c r="AG1190" s="137"/>
      <c r="AH1190" s="137"/>
    </row>
    <row r="1191" spans="1:34" ht="15.75" customHeight="1" thickTop="1">
      <c r="A1191" s="136" t="str">
        <f>F1183&amp;"m07"</f>
        <v>SNCFm07</v>
      </c>
      <c r="B1191" s="362" t="str">
        <f>IF($F$1="de",headings!$C$12,IF($F$1="fr",headings!$B$12,headings!$A$12))</f>
        <v>July</v>
      </c>
      <c r="C1191" s="198">
        <v>76348.269472695509</v>
      </c>
      <c r="D1191" s="206">
        <v>-1</v>
      </c>
      <c r="E1191" s="657" t="str">
        <f t="shared" si="189"/>
        <v/>
      </c>
      <c r="F1191" s="198">
        <v>7865.2499133515894</v>
      </c>
      <c r="G1191" s="206">
        <v>-1</v>
      </c>
      <c r="H1191" s="657" t="str">
        <f t="shared" si="190"/>
        <v/>
      </c>
      <c r="I1191" s="198">
        <v>-1</v>
      </c>
      <c r="J1191" s="206">
        <v>-1</v>
      </c>
      <c r="K1191" s="198">
        <v>5075.6749263333331</v>
      </c>
      <c r="L1191" s="206">
        <v>-1</v>
      </c>
      <c r="M1191" s="657" t="str">
        <f t="shared" si="191"/>
        <v/>
      </c>
      <c r="N1191" s="198">
        <v>1861.594749356</v>
      </c>
      <c r="O1191" s="206">
        <v>-1</v>
      </c>
      <c r="P1191" s="657" t="str">
        <f t="shared" si="192"/>
        <v/>
      </c>
      <c r="Q1191" s="198">
        <v>1008.1965683333333</v>
      </c>
      <c r="R1191" s="206">
        <v>-1</v>
      </c>
      <c r="S1191" s="657" t="str">
        <f t="shared" si="193"/>
        <v/>
      </c>
      <c r="T1191" s="198">
        <v>393.24730574166665</v>
      </c>
      <c r="U1191" s="206">
        <v>-1</v>
      </c>
      <c r="V1191" s="657" t="str">
        <f t="shared" si="194"/>
        <v/>
      </c>
      <c r="Y1191" s="198">
        <v>-1</v>
      </c>
      <c r="Z1191" s="206">
        <v>-1</v>
      </c>
      <c r="AA1191" s="127" t="str">
        <f t="shared" si="195"/>
        <v/>
      </c>
      <c r="AB1191" s="206">
        <v>1022.2723503333333</v>
      </c>
      <c r="AC1191" s="206">
        <v>-1</v>
      </c>
      <c r="AD1191" s="127" t="str">
        <f t="shared" si="196"/>
        <v/>
      </c>
      <c r="AE1191" s="137"/>
      <c r="AF1191" s="137"/>
      <c r="AG1191" s="137"/>
      <c r="AH1191" s="137"/>
    </row>
    <row r="1192" spans="1:34" ht="15.75" customHeight="1">
      <c r="A1192" s="136" t="str">
        <f>F1183&amp;"m08"</f>
        <v>SNCFm08</v>
      </c>
      <c r="B1192" s="362" t="str">
        <f>IF($F$1="de",headings!$C$13,IF($F$1="fr",headings!$B$13,headings!$A$13))</f>
        <v>August</v>
      </c>
      <c r="C1192" s="199">
        <v>66959.27365725195</v>
      </c>
      <c r="D1192" s="207">
        <v>-1</v>
      </c>
      <c r="E1192" s="657" t="str">
        <f t="shared" si="189"/>
        <v/>
      </c>
      <c r="F1192" s="199">
        <v>6906.1072629159598</v>
      </c>
      <c r="G1192" s="207">
        <v>-1</v>
      </c>
      <c r="H1192" s="657" t="str">
        <f t="shared" si="190"/>
        <v/>
      </c>
      <c r="I1192" s="199">
        <v>-1</v>
      </c>
      <c r="J1192" s="207">
        <v>-1</v>
      </c>
      <c r="K1192" s="199">
        <v>5075.6749263333331</v>
      </c>
      <c r="L1192" s="207">
        <v>-1</v>
      </c>
      <c r="M1192" s="657" t="str">
        <f t="shared" si="191"/>
        <v/>
      </c>
      <c r="N1192" s="199">
        <v>1861.594749356</v>
      </c>
      <c r="O1192" s="207">
        <v>-1</v>
      </c>
      <c r="P1192" s="657" t="str">
        <f t="shared" si="192"/>
        <v/>
      </c>
      <c r="Q1192" s="199">
        <v>1008.1965683333333</v>
      </c>
      <c r="R1192" s="207">
        <v>-1</v>
      </c>
      <c r="S1192" s="657" t="str">
        <f t="shared" si="193"/>
        <v/>
      </c>
      <c r="T1192" s="199">
        <v>393.24730574166665</v>
      </c>
      <c r="U1192" s="207">
        <v>-1</v>
      </c>
      <c r="V1192" s="657" t="str">
        <f t="shared" si="194"/>
        <v/>
      </c>
      <c r="Y1192" s="199">
        <v>-1</v>
      </c>
      <c r="Z1192" s="207">
        <v>-1</v>
      </c>
      <c r="AA1192" s="127" t="str">
        <f t="shared" si="195"/>
        <v/>
      </c>
      <c r="AB1192" s="207">
        <v>1022.2723503333333</v>
      </c>
      <c r="AC1192" s="207">
        <v>-1</v>
      </c>
      <c r="AD1192" s="127" t="str">
        <f t="shared" si="196"/>
        <v/>
      </c>
      <c r="AE1192" s="137"/>
      <c r="AF1192" s="137"/>
      <c r="AG1192" s="137"/>
      <c r="AH1192" s="137"/>
    </row>
    <row r="1193" spans="1:34" ht="15.75" customHeight="1" thickBot="1">
      <c r="A1193" s="136" t="str">
        <f>F1183&amp;"m09"</f>
        <v>SNCFm09</v>
      </c>
      <c r="B1193" s="362" t="str">
        <f>IF($F$1="de",headings!$C$14,IF($F$1="fr",headings!$B$14,headings!$A$14))</f>
        <v>September</v>
      </c>
      <c r="C1193" s="200">
        <v>97452.084113026212</v>
      </c>
      <c r="D1193" s="208">
        <v>-1</v>
      </c>
      <c r="E1193" s="658" t="str">
        <f t="shared" si="189"/>
        <v/>
      </c>
      <c r="F1193" s="200">
        <v>7108.5380877419593</v>
      </c>
      <c r="G1193" s="208">
        <v>-1</v>
      </c>
      <c r="H1193" s="658" t="str">
        <f t="shared" si="190"/>
        <v/>
      </c>
      <c r="I1193" s="200">
        <v>-1</v>
      </c>
      <c r="J1193" s="208">
        <v>-1</v>
      </c>
      <c r="K1193" s="200">
        <v>5075.6749263333331</v>
      </c>
      <c r="L1193" s="208">
        <v>-1</v>
      </c>
      <c r="M1193" s="658" t="str">
        <f t="shared" si="191"/>
        <v/>
      </c>
      <c r="N1193" s="200">
        <v>1861.594749356</v>
      </c>
      <c r="O1193" s="208">
        <v>-1</v>
      </c>
      <c r="P1193" s="658" t="str">
        <f t="shared" si="192"/>
        <v/>
      </c>
      <c r="Q1193" s="200">
        <v>1008.1965683333333</v>
      </c>
      <c r="R1193" s="208">
        <v>-1</v>
      </c>
      <c r="S1193" s="658" t="str">
        <f t="shared" si="193"/>
        <v/>
      </c>
      <c r="T1193" s="200">
        <v>393.24730574166665</v>
      </c>
      <c r="U1193" s="208">
        <v>-1</v>
      </c>
      <c r="V1193" s="658" t="str">
        <f t="shared" si="194"/>
        <v/>
      </c>
      <c r="Y1193" s="200">
        <v>-1</v>
      </c>
      <c r="Z1193" s="208">
        <v>-1</v>
      </c>
      <c r="AA1193" s="129" t="str">
        <f t="shared" si="195"/>
        <v/>
      </c>
      <c r="AB1193" s="208">
        <v>1022.2723503333333</v>
      </c>
      <c r="AC1193" s="208">
        <v>-1</v>
      </c>
      <c r="AD1193" s="129" t="str">
        <f t="shared" si="196"/>
        <v/>
      </c>
      <c r="AE1193" s="137"/>
      <c r="AF1193" s="137"/>
      <c r="AG1193" s="137"/>
      <c r="AH1193" s="137"/>
    </row>
    <row r="1194" spans="1:34" ht="15.75" customHeight="1" thickTop="1">
      <c r="A1194" s="136" t="str">
        <f>F1183&amp;"m10"</f>
        <v>SNCFm10</v>
      </c>
      <c r="B1194" s="362" t="str">
        <f>IF($F$1="de",headings!$C$15,IF($F$1="fr",headings!$B$15,headings!$A$15))</f>
        <v>October</v>
      </c>
      <c r="C1194" s="198">
        <v>99193.953816300171</v>
      </c>
      <c r="D1194" s="206">
        <v>-1</v>
      </c>
      <c r="E1194" s="657" t="str">
        <f>IF(C1194&lt;0.001,"",IF(D1194=-1,"",D1194/C1194*100-100))</f>
        <v/>
      </c>
      <c r="F1194" s="198">
        <v>7384.8768612815102</v>
      </c>
      <c r="G1194" s="206">
        <v>-1</v>
      </c>
      <c r="H1194" s="657" t="str">
        <f>IF(F1194&lt;0.001,"",IF(G1194=-1,"",G1194/F1194*100-100))</f>
        <v/>
      </c>
      <c r="I1194" s="198">
        <v>-1</v>
      </c>
      <c r="J1194" s="206">
        <v>-1</v>
      </c>
      <c r="K1194" s="198">
        <v>5097.5462183333339</v>
      </c>
      <c r="L1194" s="206">
        <v>-1</v>
      </c>
      <c r="M1194" s="657" t="str">
        <f>IF(K1194&lt;0.001,"",IF(L1194=-1,"",L1194/K1194*100-100))</f>
        <v/>
      </c>
      <c r="N1194" s="198">
        <v>1870.3226350663333</v>
      </c>
      <c r="O1194" s="206">
        <v>-1</v>
      </c>
      <c r="P1194" s="657" t="str">
        <f>IF(N1194&lt;0.001,"",IF(O1194=-1,"",O1194/N1194*100-100))</f>
        <v/>
      </c>
      <c r="Q1194" s="198">
        <v>1017.9794173333333</v>
      </c>
      <c r="R1194" s="206">
        <v>-1</v>
      </c>
      <c r="S1194" s="657" t="str">
        <f>IF(Q1194&lt;0.001,"",IF(R1194=-1,"",R1194/Q1194*100-100))</f>
        <v/>
      </c>
      <c r="T1194" s="198">
        <v>405.47160712066665</v>
      </c>
      <c r="U1194" s="206">
        <v>-1</v>
      </c>
      <c r="V1194" s="657" t="str">
        <f>IF(T1194&lt;0.001,"",IF(U1194=-1,"",U1194/T1194*100-100))</f>
        <v/>
      </c>
      <c r="Y1194" s="198">
        <v>-1</v>
      </c>
      <c r="Z1194" s="206">
        <v>-1</v>
      </c>
      <c r="AA1194" s="127" t="str">
        <f t="shared" si="195"/>
        <v/>
      </c>
      <c r="AB1194" s="206">
        <v>964.93287300000009</v>
      </c>
      <c r="AC1194" s="206">
        <v>-1</v>
      </c>
      <c r="AD1194" s="127" t="str">
        <f t="shared" si="196"/>
        <v/>
      </c>
      <c r="AE1194" s="137"/>
      <c r="AF1194" s="137"/>
      <c r="AG1194" s="137"/>
      <c r="AH1194" s="137"/>
    </row>
    <row r="1195" spans="1:34" ht="15.75" customHeight="1">
      <c r="A1195" s="136" t="str">
        <f>F1183&amp;"m11"</f>
        <v>SNCFm11</v>
      </c>
      <c r="B1195" s="362" t="str">
        <f>IF($F$1="de",headings!$C$16,IF($F$1="fr",headings!$B$16,headings!$A$16))</f>
        <v>November</v>
      </c>
      <c r="C1195" s="199">
        <v>95952.96471650005</v>
      </c>
      <c r="D1195" s="207">
        <v>-1</v>
      </c>
      <c r="E1195" s="657" t="str">
        <f>IF(C1195&lt;0.001,"",IF(D1195=-1,"",D1195/C1195*100-100))</f>
        <v/>
      </c>
      <c r="F1195" s="199">
        <v>6781.0870187132605</v>
      </c>
      <c r="G1195" s="207">
        <v>-1</v>
      </c>
      <c r="H1195" s="657" t="str">
        <f>IF(F1195&lt;0.001,"",IF(G1195=-1,"",G1195/F1195*100-100))</f>
        <v/>
      </c>
      <c r="I1195" s="199">
        <v>-1</v>
      </c>
      <c r="J1195" s="207">
        <v>-1</v>
      </c>
      <c r="K1195" s="199">
        <v>5097.5462183333339</v>
      </c>
      <c r="L1195" s="207">
        <v>-1</v>
      </c>
      <c r="M1195" s="657" t="str">
        <f>IF(K1195&lt;0.001,"",IF(L1195=-1,"",L1195/K1195*100-100))</f>
        <v/>
      </c>
      <c r="N1195" s="199">
        <v>1870.3226350663333</v>
      </c>
      <c r="O1195" s="207">
        <v>-1</v>
      </c>
      <c r="P1195" s="657" t="str">
        <f>IF(N1195&lt;0.001,"",IF(O1195=-1,"",O1195/N1195*100-100))</f>
        <v/>
      </c>
      <c r="Q1195" s="199">
        <v>1017.9794173333333</v>
      </c>
      <c r="R1195" s="207">
        <v>-1</v>
      </c>
      <c r="S1195" s="657" t="str">
        <f>IF(Q1195&lt;0.001,"",IF(R1195=-1,"",R1195/Q1195*100-100))</f>
        <v/>
      </c>
      <c r="T1195" s="199">
        <v>405.47160712066665</v>
      </c>
      <c r="U1195" s="207">
        <v>-1</v>
      </c>
      <c r="V1195" s="657" t="str">
        <f>IF(T1195&lt;0.001,"",IF(U1195=-1,"",U1195/T1195*100-100))</f>
        <v/>
      </c>
      <c r="Y1195" s="199">
        <v>-1</v>
      </c>
      <c r="Z1195" s="207">
        <v>-1</v>
      </c>
      <c r="AA1195" s="127" t="str">
        <f t="shared" si="195"/>
        <v/>
      </c>
      <c r="AB1195" s="207">
        <v>964.93287300000009</v>
      </c>
      <c r="AC1195" s="207">
        <v>-1</v>
      </c>
      <c r="AD1195" s="127" t="str">
        <f t="shared" si="196"/>
        <v/>
      </c>
      <c r="AE1195" s="137"/>
      <c r="AF1195" s="137"/>
      <c r="AG1195" s="137"/>
      <c r="AH1195" s="137"/>
    </row>
    <row r="1196" spans="1:34" ht="15.75" customHeight="1" thickBot="1">
      <c r="A1196" s="136" t="str">
        <f>F1183&amp;"m12"</f>
        <v>SNCFm12</v>
      </c>
      <c r="B1196" s="362" t="str">
        <f>IF($F$1="de",headings!$C$17,IF($F$1="fr",headings!$B$17,headings!$A$17))</f>
        <v>December</v>
      </c>
      <c r="C1196" s="200">
        <v>96989.839700499011</v>
      </c>
      <c r="D1196" s="208">
        <v>-1</v>
      </c>
      <c r="E1196" s="658" t="str">
        <f>IF(C1196&lt;0.001,"",IF(D1196=-1,"",D1196/C1196*100-100))</f>
        <v/>
      </c>
      <c r="F1196" s="200">
        <v>7360.9798093304107</v>
      </c>
      <c r="G1196" s="208">
        <v>-1</v>
      </c>
      <c r="H1196" s="658" t="str">
        <f>IF(F1196&lt;0.001,"",IF(G1196=-1,"",G1196/F1196*100-100))</f>
        <v/>
      </c>
      <c r="I1196" s="200">
        <v>-1</v>
      </c>
      <c r="J1196" s="208">
        <v>-1</v>
      </c>
      <c r="K1196" s="200">
        <v>5097.5462183333339</v>
      </c>
      <c r="L1196" s="208">
        <v>-1</v>
      </c>
      <c r="M1196" s="658" t="str">
        <f>IF(K1196&lt;0.001,"",IF(L1196=-1,"",L1196/K1196*100-100))</f>
        <v/>
      </c>
      <c r="N1196" s="200">
        <v>1870.3226350663333</v>
      </c>
      <c r="O1196" s="208">
        <v>-1</v>
      </c>
      <c r="P1196" s="658" t="str">
        <f>IF(N1196&lt;0.001,"",IF(O1196=-1,"",O1196/N1196*100-100))</f>
        <v/>
      </c>
      <c r="Q1196" s="200">
        <v>1017.9794173333333</v>
      </c>
      <c r="R1196" s="208">
        <v>-1</v>
      </c>
      <c r="S1196" s="658" t="str">
        <f>IF(Q1196&lt;0.001,"",IF(R1196=-1,"",R1196/Q1196*100-100))</f>
        <v/>
      </c>
      <c r="T1196" s="200">
        <v>405.47160712066665</v>
      </c>
      <c r="U1196" s="208">
        <v>-1</v>
      </c>
      <c r="V1196" s="658" t="str">
        <f>IF(T1196&lt;0.001,"",IF(U1196=-1,"",U1196/T1196*100-100))</f>
        <v/>
      </c>
      <c r="Y1196" s="200">
        <v>-1</v>
      </c>
      <c r="Z1196" s="208">
        <v>-1</v>
      </c>
      <c r="AA1196" s="129" t="str">
        <f t="shared" si="195"/>
        <v/>
      </c>
      <c r="AB1196" s="208">
        <v>964.93287300000009</v>
      </c>
      <c r="AC1196" s="208">
        <v>-1</v>
      </c>
      <c r="AD1196" s="129" t="str">
        <f t="shared" si="196"/>
        <v/>
      </c>
      <c r="AE1196" s="137"/>
      <c r="AF1196" s="137"/>
      <c r="AG1196" s="137"/>
      <c r="AH1196" s="137"/>
    </row>
    <row r="1197" spans="1:34" ht="14.4" thickTop="1" thickBot="1">
      <c r="B1197" s="146"/>
      <c r="C1197" s="804"/>
      <c r="D1197" s="804"/>
      <c r="E1197" s="146"/>
      <c r="F1197" s="804"/>
      <c r="G1197" s="804"/>
      <c r="H1197" s="146"/>
      <c r="I1197" s="804"/>
      <c r="J1197" s="804"/>
      <c r="K1197" s="804"/>
      <c r="L1197" s="804"/>
      <c r="M1197" s="146"/>
      <c r="N1197" s="804"/>
      <c r="O1197" s="804"/>
      <c r="P1197" s="146"/>
      <c r="Q1197" s="804"/>
      <c r="R1197" s="804"/>
      <c r="S1197" s="146"/>
      <c r="T1197" s="804"/>
      <c r="U1197" s="804"/>
      <c r="V1197" s="146"/>
      <c r="AA1197" s="136"/>
      <c r="AB1197" s="136"/>
      <c r="AF1197" s="137"/>
      <c r="AG1197" s="137"/>
      <c r="AH1197" s="137"/>
    </row>
    <row r="1198" spans="1:34" s="137" customFormat="1" ht="15.75" customHeight="1" thickTop="1">
      <c r="A1198" s="137" t="str">
        <f>F1183&amp;"q1"</f>
        <v>SNCFq1</v>
      </c>
      <c r="B1198" s="362" t="str">
        <f>IF($F$1="de",headings!$C$31,IF($F$1="fr",headings!$B$31,headings!$A$31))</f>
        <v>Quarter 1</v>
      </c>
      <c r="C1198" s="478">
        <v>278259.90197643952</v>
      </c>
      <c r="D1198" s="479">
        <v>285348.83852829615</v>
      </c>
      <c r="E1198" s="666">
        <f>IF(C1187+C1188+C1189&lt;=0,"",IF(D1187=-1,"",D1198/C1198*100-100))</f>
        <v>2.547595432006176</v>
      </c>
      <c r="F1198" s="450">
        <v>20208.023439877601</v>
      </c>
      <c r="G1198" s="451">
        <v>20315.218960359678</v>
      </c>
      <c r="H1198" s="666">
        <f>IF(F1187+F1188+F1189&lt;=0,"",IF(G1187=-1,"",G1198/F1198*100-100))</f>
        <v>0.53046019468952466</v>
      </c>
      <c r="I1198" s="450">
        <v>6677.1512524818336</v>
      </c>
      <c r="J1198" s="451">
        <v>13638.067707877844</v>
      </c>
      <c r="K1198" s="450">
        <v>16484.576787276699</v>
      </c>
      <c r="L1198" s="451">
        <v>16700.322732000001</v>
      </c>
      <c r="M1198" s="666">
        <f>IF(K1187+K1188+K1189&lt;=0,"",IF(L1187=-1,"",L1198/K1198*100-100))</f>
        <v>1.3087745442747405</v>
      </c>
      <c r="N1198" s="450">
        <v>6298.62</v>
      </c>
      <c r="O1198" s="451">
        <v>6239.2008832990496</v>
      </c>
      <c r="P1198" s="666">
        <f>IF(N1187+N1188+N1189&lt;=0,"",IF(O1187=-1,"",O1198/N1198*100-100))</f>
        <v>-0.94336722489927638</v>
      </c>
      <c r="Q1198" s="450">
        <v>3013.9375387568753</v>
      </c>
      <c r="R1198" s="451">
        <v>3801.23569</v>
      </c>
      <c r="S1198" s="666">
        <f>IF(Q1187+Q1188+Q1189&lt;=0,"",IF(R1187=-1,"",R1198/Q1198*100-100))</f>
        <v>26.121913315026845</v>
      </c>
      <c r="T1198" s="450">
        <v>1349.9169707424951</v>
      </c>
      <c r="U1198" s="451">
        <v>1533.9217046700353</v>
      </c>
      <c r="V1198" s="666">
        <f>IF(T1187+T1188+T1189&lt;=0,"",IF(U1187=-1,"",U1198/T1198*100-100))</f>
        <v>13.630818629262208</v>
      </c>
      <c r="W1198" s="136"/>
      <c r="X1198" s="439"/>
      <c r="Y1198" s="319" t="str">
        <f>IF(Y1187=-1,"-1",Y1185+Y1186+Y1187)</f>
        <v>-1</v>
      </c>
      <c r="Z1198" s="557" t="str">
        <f>IF(Z1187=-1,"-1",Z1185+Z1186+Z1187)</f>
        <v>-1</v>
      </c>
      <c r="AA1198" s="124" t="str">
        <f>IF(Y1187+Y1188+Y1189&lt;=0,"",IF(Z1187=-1,"",Z1198/Y1198*100-100))</f>
        <v/>
      </c>
      <c r="AB1198" s="451">
        <v>3092.1380380000001</v>
      </c>
      <c r="AC1198" s="575">
        <f>IF(AC1187=-1,"-1",AC1185+AC1186+AC1187)</f>
        <v>2482.3956600000001</v>
      </c>
      <c r="AD1198" s="124">
        <f>IF(AB1187+AB1188+AB1189&lt;=0,"",IF(AC1187=-1,"",AC1198/AB1198*100-100))</f>
        <v>-19.719118956098811</v>
      </c>
    </row>
    <row r="1199" spans="1:34" s="137" customFormat="1" ht="15.75" customHeight="1">
      <c r="A1199" s="137" t="str">
        <f>F1183&amp;"q2"</f>
        <v>SNCFq2</v>
      </c>
      <c r="B1199" s="362" t="str">
        <f>IF($F$1="de",headings!$C$32,IF($F$1="fr",headings!$B$32,headings!$A$32))</f>
        <v>Quarter 2</v>
      </c>
      <c r="C1199" s="480">
        <v>289770.80710069649</v>
      </c>
      <c r="D1199" s="481">
        <v>292694.34751152253</v>
      </c>
      <c r="E1199" s="667">
        <f>IF(C1188+C1189+C1190&lt;=0,"",IF(D1190=-1,"",D1199/C1199*100-100))</f>
        <v>1.0089147488932895</v>
      </c>
      <c r="F1199" s="452">
        <v>22607.2191571847</v>
      </c>
      <c r="G1199" s="453">
        <v>22068.103523371807</v>
      </c>
      <c r="H1199" s="667">
        <f>IF(F1188+F1189+F1190&lt;=0,"",IF(G1190=-1,"",G1199/F1199*100-100))</f>
        <v>-2.3847056555894852</v>
      </c>
      <c r="I1199" s="452">
        <v>6710.4612469224503</v>
      </c>
      <c r="J1199" s="453">
        <v>15357.64227644936</v>
      </c>
      <c r="K1199" s="452">
        <v>15613.224654564001</v>
      </c>
      <c r="L1199" s="453">
        <v>-1</v>
      </c>
      <c r="M1199" s="667" t="str">
        <f>IF(K1188+K1189+K1190&lt;=0,"",IF(L1190=-1,"",L1199/K1199*100-100))</f>
        <v/>
      </c>
      <c r="N1199" s="452">
        <v>5747.41</v>
      </c>
      <c r="O1199" s="453">
        <v>-1</v>
      </c>
      <c r="P1199" s="667" t="str">
        <f>IF(N1188+N1189+N1190&lt;=0,"",IF(O1190=-1,"",O1199/N1199*100-100))</f>
        <v/>
      </c>
      <c r="Q1199" s="452">
        <v>3121.5376808400001</v>
      </c>
      <c r="R1199" s="453">
        <v>-1</v>
      </c>
      <c r="S1199" s="667" t="str">
        <f>IF(Q1188+Q1189+Q1190&lt;=0,"",IF(R1190=-1,"",R1199/Q1199*100-100))</f>
        <v/>
      </c>
      <c r="T1199" s="452">
        <v>1271.0321487525398</v>
      </c>
      <c r="U1199" s="453">
        <v>-1</v>
      </c>
      <c r="V1199" s="667" t="str">
        <f>IF(T1188+T1189+T1190&lt;=0,"",IF(U1190=-1,"",U1199/T1199*100-100))</f>
        <v/>
      </c>
      <c r="W1199" s="136"/>
      <c r="X1199" s="439"/>
      <c r="Y1199" s="322" t="str">
        <f>IF(Y1190=-1,"-1",Y1188+Y1189+Y1190)</f>
        <v>-1</v>
      </c>
      <c r="Z1199" s="559" t="str">
        <f>IF(Z1190=-1,"-1",Z1188+Z1189+Z1190)</f>
        <v>-1</v>
      </c>
      <c r="AA1199" s="127" t="str">
        <f>IF(Y1188+Y1189+Y1190&lt;=0,"",IF(Z1190=-1,"",Z1199/Y1199*100-100))</f>
        <v/>
      </c>
      <c r="AB1199" s="453">
        <v>3221.5653950000001</v>
      </c>
      <c r="AC1199" s="576" t="str">
        <f>IF(AC1190=-1,"-1",AC1188+AC1189+AC1190)</f>
        <v>-1</v>
      </c>
      <c r="AD1199" s="127" t="str">
        <f>IF(AB1188+AB1189+AB1190&lt;=0,"",IF(AC1190=-1,"",AC1199/AB1199*100-100))</f>
        <v/>
      </c>
    </row>
    <row r="1200" spans="1:34" s="137" customFormat="1" ht="15.75" customHeight="1">
      <c r="A1200" s="137" t="str">
        <f>F1183&amp;"q3"</f>
        <v>SNCFq3</v>
      </c>
      <c r="B1200" s="362" t="str">
        <f>IF($F$1="de",headings!$C$33,IF($F$1="fr",headings!$B$33,headings!$A$33))</f>
        <v>Quarter 3</v>
      </c>
      <c r="C1200" s="480">
        <v>241227.07720037387</v>
      </c>
      <c r="D1200" s="481">
        <v>-1</v>
      </c>
      <c r="E1200" s="667" t="str">
        <f>IF(C1191+C1192+C1193&lt;=0,"",IF(D1193=-1,"",D1200/C1200*100-100))</f>
        <v/>
      </c>
      <c r="F1200" s="452">
        <v>21980.039248552901</v>
      </c>
      <c r="G1200" s="453">
        <v>-1</v>
      </c>
      <c r="H1200" s="667" t="str">
        <f>IF(F1191+F1192+F1193&lt;=0,"",IF(G1193=-1,"",G1200/F1200*100-100))</f>
        <v/>
      </c>
      <c r="I1200" s="452">
        <v>-1</v>
      </c>
      <c r="J1200" s="453">
        <v>-1</v>
      </c>
      <c r="K1200" s="452">
        <v>15227.024778999999</v>
      </c>
      <c r="L1200" s="453">
        <v>-1</v>
      </c>
      <c r="M1200" s="667" t="str">
        <f>IF(K1191+K1192+K1193&lt;=0,"",IF(L1193=-1,"",L1200/K1200*100-100))</f>
        <v/>
      </c>
      <c r="N1200" s="452">
        <v>5584.7842480680001</v>
      </c>
      <c r="O1200" s="453">
        <v>-1</v>
      </c>
      <c r="P1200" s="667" t="str">
        <f>IF(N1191+N1192+N1193&lt;=0,"",IF(O1193=-1,"",O1200/N1200*100-100))</f>
        <v/>
      </c>
      <c r="Q1200" s="452">
        <v>3024.5897049999999</v>
      </c>
      <c r="R1200" s="453">
        <v>-1</v>
      </c>
      <c r="S1200" s="667" t="str">
        <f>IF(Q1191+Q1192+Q1193&lt;=0,"",IF(R1193=-1,"",R1200/Q1200*100-100))</f>
        <v/>
      </c>
      <c r="T1200" s="452">
        <v>1179.741917225</v>
      </c>
      <c r="U1200" s="453">
        <v>-1</v>
      </c>
      <c r="V1200" s="667" t="str">
        <f>IF(T1191+T1192+T1193&lt;=0,"",IF(U1193=-1,"",U1200/T1200*100-100))</f>
        <v/>
      </c>
      <c r="W1200" s="136"/>
      <c r="X1200" s="439"/>
      <c r="Y1200" s="322" t="str">
        <f>IF(Y1193=-1,"-1",Y1191+Y1192+Y1193)</f>
        <v>-1</v>
      </c>
      <c r="Z1200" s="559" t="str">
        <f>IF(Z1193=-1,"-1",Z1191+Z1192+Z1193)</f>
        <v>-1</v>
      </c>
      <c r="AA1200" s="127" t="str">
        <f>IF(Y1191+Y1192+Y1193&lt;=0,"",IF(Z1193=-1,"",Z1200/Y1200*100-100))</f>
        <v/>
      </c>
      <c r="AB1200" s="453">
        <v>3066.817051</v>
      </c>
      <c r="AC1200" s="576" t="str">
        <f>IF(AC1193=-1,"-1",AC1191+AC1192+AC1193)</f>
        <v>-1</v>
      </c>
      <c r="AD1200" s="127" t="str">
        <f>IF(AB1191+AB1192+AB1193&lt;=0,"",IF(AC1193=-1,"",AC1200/AB1200*100-100))</f>
        <v/>
      </c>
    </row>
    <row r="1201" spans="1:34" s="137" customFormat="1" ht="15.75" customHeight="1" thickBot="1">
      <c r="A1201" s="137" t="str">
        <f>F1183&amp;"q4"</f>
        <v>SNCFq4</v>
      </c>
      <c r="B1201" s="362" t="str">
        <f>IF($F$1="de",headings!$C$34,IF($F$1="fr",headings!$B$34,headings!$A$34))</f>
        <v>Quarter 4</v>
      </c>
      <c r="C1201" s="482">
        <v>292590.41573146253</v>
      </c>
      <c r="D1201" s="483">
        <v>-1</v>
      </c>
      <c r="E1201" s="668" t="str">
        <f>IF(C1194+C1195+C1196&lt;=0,"",IF(D1196=-1,"",D1201/C1201*100-100))</f>
        <v/>
      </c>
      <c r="F1201" s="454">
        <v>21593.533792210597</v>
      </c>
      <c r="G1201" s="455">
        <v>-1</v>
      </c>
      <c r="H1201" s="668" t="str">
        <f>IF(F1194+F1195+F1196&lt;=0,"",IF(G1196=-1,"",G1201/F1201*100-100))</f>
        <v/>
      </c>
      <c r="I1201" s="454">
        <v>-1</v>
      </c>
      <c r="J1201" s="455">
        <v>-1</v>
      </c>
      <c r="K1201" s="454">
        <v>15292.638655000001</v>
      </c>
      <c r="L1201" s="455">
        <v>-1</v>
      </c>
      <c r="M1201" s="668" t="str">
        <f>IF(K1194+K1195+K1196&lt;=0,"",IF(L1196=-1,"",L1201/K1201*100-100))</f>
        <v/>
      </c>
      <c r="N1201" s="454">
        <v>5610.9679051989997</v>
      </c>
      <c r="O1201" s="455">
        <v>-1</v>
      </c>
      <c r="P1201" s="668" t="str">
        <f>IF(N1194+N1195+N1196&lt;=0,"",IF(O1196=-1,"",O1201/N1201*100-100))</f>
        <v/>
      </c>
      <c r="Q1201" s="454">
        <v>3053.9382519999999</v>
      </c>
      <c r="R1201" s="455">
        <v>-1</v>
      </c>
      <c r="S1201" s="668" t="str">
        <f>IF(Q1194+Q1195+Q1196&lt;=0,"",IF(R1196=-1,"",R1201/Q1201*100-100))</f>
        <v/>
      </c>
      <c r="T1201" s="454">
        <v>1216.4148213619999</v>
      </c>
      <c r="U1201" s="455">
        <v>-1</v>
      </c>
      <c r="V1201" s="668" t="str">
        <f>IF(T1194+T1195+T1196&lt;=0,"",IF(U1196=-1,"",U1201/T1201*100-100))</f>
        <v/>
      </c>
      <c r="W1201" s="136"/>
      <c r="X1201" s="439"/>
      <c r="Y1201" s="325" t="str">
        <f>IF(Y1196=-1,"-1",Y1194+Y1195+Y1196)</f>
        <v>-1</v>
      </c>
      <c r="Z1201" s="560" t="str">
        <f>IF(Z1196=-1,"-1",Z1194+Z1195+Z1196)</f>
        <v>-1</v>
      </c>
      <c r="AA1201" s="129" t="str">
        <f>IF(Y1194+Y1195+Y1196&lt;=0,"",IF(Z1196=-1,"",Z1201/Y1201*100-100))</f>
        <v/>
      </c>
      <c r="AB1201" s="455">
        <v>2894.7986190000001</v>
      </c>
      <c r="AC1201" s="560" t="str">
        <f>IF(AC1196=-1,"-1",AC1194+AC1195+AC1196)</f>
        <v>-1</v>
      </c>
      <c r="AD1201" s="129" t="str">
        <f>IF(AB1194+AB1195+AB1196&lt;=0,"",IF(AC1196=-1,"",AC1201/AB1201*100-100))</f>
        <v/>
      </c>
    </row>
    <row r="1202" spans="1:34" s="213" customFormat="1" ht="14.4" thickTop="1" thickBot="1">
      <c r="B1202" s="214"/>
      <c r="C1202" s="805"/>
      <c r="D1202" s="805"/>
      <c r="E1202" s="146"/>
      <c r="F1202" s="806"/>
      <c r="G1202" s="806"/>
      <c r="H1202" s="146"/>
      <c r="I1202" s="806"/>
      <c r="J1202" s="806"/>
      <c r="K1202" s="806"/>
      <c r="L1202" s="806"/>
      <c r="M1202" s="146"/>
      <c r="N1202" s="806"/>
      <c r="O1202" s="806"/>
      <c r="P1202" s="146"/>
      <c r="Q1202" s="806"/>
      <c r="R1202" s="806"/>
      <c r="S1202" s="146"/>
      <c r="T1202" s="806"/>
      <c r="U1202" s="806"/>
      <c r="V1202" s="146"/>
      <c r="W1202" s="136"/>
      <c r="X1202" s="136"/>
      <c r="Y1202" s="146"/>
      <c r="Z1202" s="146"/>
      <c r="AA1202" s="555"/>
      <c r="AB1202" s="807"/>
      <c r="AC1202" s="146"/>
      <c r="AD1202" s="555"/>
      <c r="AE1202" s="136"/>
      <c r="AF1202" s="136"/>
      <c r="AG1202" s="137"/>
      <c r="AH1202" s="137"/>
    </row>
    <row r="1203" spans="1:34" s="138" customFormat="1" ht="15.75" customHeight="1" thickTop="1" thickBot="1">
      <c r="A1203" s="138" t="str">
        <f>F1183&amp;"y"</f>
        <v>SNCFy</v>
      </c>
      <c r="B1203" s="152" t="str">
        <f>IF($F$1="de",headings!$C$35,IF($F$1="fr",headings!$B$35,headings!$A$35))</f>
        <v>Full year</v>
      </c>
      <c r="C1203" s="912">
        <v>1101848.2020089724</v>
      </c>
      <c r="D1203" s="913">
        <v>-1</v>
      </c>
      <c r="E1203" s="659" t="str">
        <f>IF(SUM(C1185:C1196)&lt;=0,"",IF(D1196=-1,"",D1203/C1203*100-100))</f>
        <v/>
      </c>
      <c r="F1203" s="912">
        <v>86388.815637825799</v>
      </c>
      <c r="G1203" s="914">
        <v>-1</v>
      </c>
      <c r="H1203" s="659" t="str">
        <f>IF(SUM(F1185:F1196)&lt;=0,"",IF(G1196=-1,"",G1203/F1203*100-100))</f>
        <v/>
      </c>
      <c r="I1203" s="912">
        <v>-1</v>
      </c>
      <c r="J1203" s="914">
        <v>-1</v>
      </c>
      <c r="K1203" s="912">
        <v>62617.464875840698</v>
      </c>
      <c r="L1203" s="914">
        <v>-1</v>
      </c>
      <c r="M1203" s="659" t="str">
        <f>IF(SUM(K1185:K1196)&lt;=0,"",IF(L1196=-1,"",L1203/K1203*100-100))</f>
        <v/>
      </c>
      <c r="N1203" s="912">
        <v>23241.782153266999</v>
      </c>
      <c r="O1203" s="914">
        <v>-1</v>
      </c>
      <c r="P1203" s="659" t="str">
        <f>IF(SUM(N1185:N1196)&lt;=0,"",IF(O1196=-1,"",O1203/N1203*100-100))</f>
        <v/>
      </c>
      <c r="Q1203" s="912">
        <v>12214.003176596876</v>
      </c>
      <c r="R1203" s="914">
        <v>-1</v>
      </c>
      <c r="S1203" s="659" t="str">
        <f>IF(SUM(Q1185:Q1196)&lt;=0,"",IF(R1196=-1,"",R1203/Q1203*100-100))</f>
        <v/>
      </c>
      <c r="T1203" s="912">
        <v>5017.1058580820354</v>
      </c>
      <c r="U1203" s="914">
        <v>-1</v>
      </c>
      <c r="V1203" s="659" t="str">
        <f>IF(SUM(T1185:T1196)&lt;=0,"",IF(U1196=-1,"",U1203/T1203*100-100))</f>
        <v/>
      </c>
      <c r="W1203" s="136"/>
      <c r="X1203" s="136"/>
      <c r="Y1203" s="328" t="str">
        <f>IF(Y1196=-1,"-1",SUM(Y1198:Y1201))</f>
        <v>-1</v>
      </c>
      <c r="Z1203" s="489" t="str">
        <f>IF(Z1196=-1,"-1",SUM(Z1198:Z1201))</f>
        <v>-1</v>
      </c>
      <c r="AA1203" s="212" t="str">
        <f>IF(SUM(Y1185:Y1196)&lt;=0,"",IF(Z1196=-1,"",Z1203/Y1203*100-100))</f>
        <v/>
      </c>
      <c r="AB1203" s="489">
        <v>12275.319103</v>
      </c>
      <c r="AC1203" s="489" t="str">
        <f>IF(AC1196=-1,"-1",SUM(AC1198:AC1201))</f>
        <v>-1</v>
      </c>
      <c r="AD1203" s="212" t="str">
        <f>IF(SUM(AB1185:AB1196)&lt;=0,"",IF(AC1196=-1,"",AC1203/AB1203*100-100))</f>
        <v/>
      </c>
      <c r="AE1203" s="137"/>
      <c r="AF1203" s="137"/>
      <c r="AG1203" s="137"/>
      <c r="AH1203" s="137"/>
    </row>
    <row r="1204" spans="1:34" ht="14.4" hidden="1" customHeight="1" thickTop="1" thickBot="1">
      <c r="B1204" s="147"/>
      <c r="C1204" s="205"/>
      <c r="D1204" s="180"/>
      <c r="E1204" s="180"/>
      <c r="F1204" s="180"/>
      <c r="G1204" s="180"/>
      <c r="H1204" s="180"/>
      <c r="I1204" s="180"/>
      <c r="J1204" s="180"/>
      <c r="K1204" s="180"/>
      <c r="L1204" s="180"/>
      <c r="M1204" s="180"/>
      <c r="N1204" s="180"/>
      <c r="O1204" s="180"/>
      <c r="P1204" s="180"/>
      <c r="Q1204" s="180"/>
      <c r="R1204" s="180"/>
      <c r="S1204" s="180"/>
      <c r="T1204" s="180"/>
      <c r="U1204" s="149"/>
      <c r="AC1204" s="137"/>
      <c r="AD1204" s="137"/>
      <c r="AE1204" s="137"/>
      <c r="AF1204" s="137"/>
      <c r="AG1204" s="137"/>
      <c r="AH1204" s="137"/>
    </row>
    <row r="1205" spans="1:34" ht="13.95" hidden="1" customHeight="1" thickTop="1">
      <c r="A1205" s="136" t="str">
        <f>F1183&amp;"m03"</f>
        <v>SNCFm03</v>
      </c>
      <c r="B1205" s="147"/>
      <c r="C1205" s="205">
        <v>94715.463542277808</v>
      </c>
      <c r="D1205" s="205">
        <v>94388.851346247888</v>
      </c>
      <c r="E1205" s="180"/>
      <c r="F1205" s="205">
        <v>7274.1293287080043</v>
      </c>
      <c r="G1205" s="205">
        <v>6900.8307089322279</v>
      </c>
      <c r="H1205" s="180"/>
      <c r="I1205" s="205">
        <v>8911.5595709999998</v>
      </c>
      <c r="J1205" s="205">
        <v>6274.1926619999995</v>
      </c>
      <c r="K1205" s="180"/>
      <c r="L1205" s="205">
        <v>3424.5716323649999</v>
      </c>
      <c r="M1205" s="205">
        <v>2240.942361161</v>
      </c>
      <c r="N1205" s="180"/>
      <c r="O1205" s="205">
        <v>3374.7570679999999</v>
      </c>
      <c r="P1205" s="205">
        <v>1718.3976419999999</v>
      </c>
      <c r="Q1205" s="180"/>
      <c r="R1205" s="205">
        <v>1434.5254441899999</v>
      </c>
      <c r="S1205" s="205">
        <v>702.57747061000009</v>
      </c>
      <c r="T1205" s="180"/>
      <c r="U1205" s="149"/>
      <c r="AC1205" s="137"/>
      <c r="AD1205" s="137"/>
      <c r="AE1205" s="137"/>
      <c r="AF1205" s="137"/>
      <c r="AG1205" s="137"/>
      <c r="AH1205" s="137"/>
    </row>
    <row r="1206" spans="1:34" ht="13.95" hidden="1" customHeight="1" thickTop="1">
      <c r="A1206" s="136" t="str">
        <f>F1183&amp;"m06"</f>
        <v>SNCFm06</v>
      </c>
      <c r="B1206" s="147"/>
      <c r="C1206" s="205">
        <v>96676.309308021431</v>
      </c>
      <c r="D1206" s="205">
        <v>96938.182851727979</v>
      </c>
      <c r="E1206" s="180"/>
      <c r="F1206" s="205">
        <v>7622.7239363019917</v>
      </c>
      <c r="G1206" s="205">
        <v>7552.9424365108125</v>
      </c>
      <c r="H1206" s="180"/>
      <c r="I1206" s="205">
        <v>8279.5006130000002</v>
      </c>
      <c r="J1206" s="205">
        <v>6166.1099780000004</v>
      </c>
      <c r="K1206" s="180"/>
      <c r="L1206" s="205">
        <v>3206.0024952230001</v>
      </c>
      <c r="M1206" s="205">
        <v>2395.9093503189997</v>
      </c>
      <c r="N1206" s="180"/>
      <c r="O1206" s="205">
        <v>2831.890155</v>
      </c>
      <c r="P1206" s="205">
        <v>1592.8220079999999</v>
      </c>
      <c r="Q1206" s="180"/>
      <c r="R1206" s="205">
        <v>1262.385831439</v>
      </c>
      <c r="S1206" s="205">
        <v>719.71596240600002</v>
      </c>
      <c r="T1206" s="180"/>
      <c r="U1206" s="149"/>
      <c r="AC1206" s="137"/>
      <c r="AD1206" s="137"/>
      <c r="AE1206" s="137"/>
      <c r="AF1206" s="137"/>
      <c r="AG1206" s="137"/>
      <c r="AH1206" s="137"/>
    </row>
    <row r="1207" spans="1:34" ht="13.95" hidden="1" customHeight="1" thickTop="1">
      <c r="A1207" s="136" t="str">
        <f>F1183&amp;"m09"</f>
        <v>SNCFm09</v>
      </c>
      <c r="B1207" s="147"/>
      <c r="C1207" s="205">
        <v>96194.167223568686</v>
      </c>
      <c r="D1207" s="205">
        <v>1</v>
      </c>
      <c r="E1207" s="180"/>
      <c r="F1207" s="205">
        <v>7095.9587122759967</v>
      </c>
      <c r="G1207" s="205">
        <v>1</v>
      </c>
      <c r="H1207" s="180"/>
      <c r="I1207" s="205">
        <v>8311.267292999999</v>
      </c>
      <c r="J1207" s="205">
        <v>-1</v>
      </c>
      <c r="K1207" s="180"/>
      <c r="L1207" s="205">
        <v>3160.6086372340001</v>
      </c>
      <c r="M1207" s="205">
        <v>-1</v>
      </c>
      <c r="N1207" s="180"/>
      <c r="O1207" s="205">
        <v>2806.2084110000001</v>
      </c>
      <c r="P1207" s="205">
        <v>-1</v>
      </c>
      <c r="Q1207" s="180"/>
      <c r="R1207" s="205">
        <v>1169.0264549819999</v>
      </c>
      <c r="S1207" s="205">
        <v>-1</v>
      </c>
      <c r="T1207" s="180"/>
      <c r="U1207" s="149"/>
      <c r="AC1207" s="137"/>
      <c r="AD1207" s="137"/>
      <c r="AE1207" s="137"/>
      <c r="AF1207" s="137"/>
      <c r="AG1207" s="137"/>
      <c r="AH1207" s="137"/>
    </row>
    <row r="1208" spans="1:34" ht="13.95" hidden="1" customHeight="1" thickTop="1">
      <c r="A1208" s="136" t="str">
        <f>F1183&amp;"m12"</f>
        <v>SNCFm12</v>
      </c>
      <c r="B1208" s="147"/>
      <c r="C1208" s="205">
        <v>94399.200420198511</v>
      </c>
      <c r="D1208" s="205">
        <v>-561492.98638327909</v>
      </c>
      <c r="E1208" s="180"/>
      <c r="F1208" s="205">
        <v>7389.5304392850221</v>
      </c>
      <c r="G1208" s="205">
        <v>-42264.443974123904</v>
      </c>
      <c r="H1208" s="180"/>
      <c r="I1208" s="205">
        <v>5725.6942680000002</v>
      </c>
      <c r="J1208" s="205">
        <v>-1</v>
      </c>
      <c r="K1208" s="180"/>
      <c r="L1208" s="205">
        <v>2179.4784374760002</v>
      </c>
      <c r="M1208" s="205">
        <v>-1</v>
      </c>
      <c r="N1208" s="180"/>
      <c r="O1208" s="205">
        <v>1825.9173789999998</v>
      </c>
      <c r="P1208" s="205">
        <v>-1</v>
      </c>
      <c r="Q1208" s="180"/>
      <c r="R1208" s="205">
        <v>740.78789366499996</v>
      </c>
      <c r="S1208" s="205">
        <v>-1</v>
      </c>
      <c r="T1208" s="180"/>
      <c r="U1208" s="149"/>
      <c r="AC1208" s="137"/>
      <c r="AD1208" s="137"/>
      <c r="AE1208" s="137"/>
      <c r="AF1208" s="137"/>
      <c r="AG1208" s="137"/>
      <c r="AH1208" s="137"/>
    </row>
    <row r="1209" spans="1:34" ht="14.4" thickTop="1" thickBot="1">
      <c r="B1209" s="147"/>
      <c r="C1209" s="205"/>
      <c r="D1209" s="205"/>
      <c r="E1209" s="249"/>
      <c r="F1209" s="205"/>
      <c r="G1209" s="205"/>
      <c r="H1209" s="180"/>
      <c r="I1209" s="180"/>
      <c r="J1209" s="180"/>
      <c r="K1209" s="180"/>
      <c r="L1209" s="180"/>
      <c r="M1209" s="180"/>
      <c r="N1209" s="180"/>
      <c r="O1209" s="180"/>
      <c r="P1209" s="180"/>
      <c r="Q1209" s="180"/>
      <c r="R1209" s="180"/>
      <c r="S1209" s="180"/>
      <c r="T1209" s="180"/>
      <c r="U1209" s="149"/>
      <c r="V1209" s="149"/>
      <c r="AC1209" s="137"/>
      <c r="AD1209" s="137"/>
      <c r="AE1209" s="137"/>
      <c r="AF1209" s="137"/>
      <c r="AG1209" s="137"/>
      <c r="AH1209" s="137"/>
    </row>
    <row r="1210" spans="1:34" ht="13.2" customHeight="1">
      <c r="B1210" s="152" t="str">
        <f>IF($F$1="de",headings!$C$37,IF($F$1="fr",headings!$B$37,headings!$A$37))</f>
        <v>Comments</v>
      </c>
      <c r="C1210" s="915" t="s">
        <v>680</v>
      </c>
      <c r="D1210" s="579"/>
      <c r="E1210" s="579"/>
      <c r="F1210" s="579"/>
      <c r="G1210" s="579"/>
      <c r="H1210" s="579"/>
      <c r="I1210" s="579"/>
      <c r="J1210" s="579"/>
      <c r="K1210" s="579"/>
      <c r="L1210" s="579"/>
      <c r="M1210" s="579"/>
      <c r="N1210" s="579"/>
      <c r="O1210" s="579"/>
      <c r="P1210" s="579"/>
      <c r="Q1210" s="579"/>
      <c r="R1210" s="579"/>
      <c r="S1210" s="579"/>
      <c r="T1210" s="580"/>
      <c r="U1210" s="149"/>
      <c r="V1210" s="149"/>
      <c r="AC1210" s="137"/>
      <c r="AD1210" s="137"/>
      <c r="AE1210" s="137"/>
    </row>
    <row r="1211" spans="1:34">
      <c r="B1211" s="151"/>
      <c r="C1211" s="916" t="s">
        <v>681</v>
      </c>
      <c r="D1211" s="577"/>
      <c r="E1211" s="577"/>
      <c r="F1211" s="577"/>
      <c r="G1211" s="577"/>
      <c r="H1211" s="577"/>
      <c r="I1211" s="577"/>
      <c r="J1211" s="577"/>
      <c r="K1211" s="577"/>
      <c r="L1211" s="577"/>
      <c r="M1211" s="577"/>
      <c r="N1211" s="577"/>
      <c r="O1211" s="577"/>
      <c r="P1211" s="577"/>
      <c r="Q1211" s="577"/>
      <c r="R1211" s="577"/>
      <c r="S1211" s="577"/>
      <c r="T1211" s="582"/>
      <c r="U1211" s="149"/>
      <c r="V1211" s="149"/>
      <c r="AC1211" s="137"/>
      <c r="AD1211" s="137"/>
      <c r="AE1211" s="137"/>
    </row>
    <row r="1212" spans="1:34">
      <c r="B1212" s="151"/>
      <c r="C1212" s="916" t="s">
        <v>682</v>
      </c>
      <c r="D1212" s="577"/>
      <c r="E1212" s="577"/>
      <c r="F1212" s="577"/>
      <c r="G1212" s="577"/>
      <c r="H1212" s="577"/>
      <c r="I1212" s="577"/>
      <c r="J1212" s="577"/>
      <c r="K1212" s="577"/>
      <c r="L1212" s="577"/>
      <c r="M1212" s="577"/>
      <c r="N1212" s="577"/>
      <c r="O1212" s="577"/>
      <c r="P1212" s="577"/>
      <c r="Q1212" s="577"/>
      <c r="R1212" s="577"/>
      <c r="S1212" s="577"/>
      <c r="T1212" s="582"/>
      <c r="U1212" s="149"/>
      <c r="V1212" s="149"/>
      <c r="X1212" s="141"/>
    </row>
    <row r="1213" spans="1:34" ht="9.6" customHeight="1">
      <c r="B1213" s="151"/>
      <c r="C1213" s="581"/>
      <c r="D1213" s="577"/>
      <c r="E1213" s="577"/>
      <c r="F1213" s="577"/>
      <c r="G1213" s="577"/>
      <c r="H1213" s="577"/>
      <c r="I1213" s="577"/>
      <c r="J1213" s="577"/>
      <c r="K1213" s="577"/>
      <c r="L1213" s="577"/>
      <c r="M1213" s="577"/>
      <c r="N1213" s="577"/>
      <c r="O1213" s="577"/>
      <c r="P1213" s="577"/>
      <c r="Q1213" s="577"/>
      <c r="R1213" s="577"/>
      <c r="S1213" s="577"/>
      <c r="T1213" s="582"/>
      <c r="U1213" s="149"/>
      <c r="V1213" s="149"/>
      <c r="X1213" s="131"/>
    </row>
    <row r="1214" spans="1:34" ht="10.95" customHeight="1" thickBot="1">
      <c r="B1214" s="151"/>
      <c r="C1214" s="583"/>
      <c r="D1214" s="584"/>
      <c r="E1214" s="584"/>
      <c r="F1214" s="584"/>
      <c r="G1214" s="584"/>
      <c r="H1214" s="584"/>
      <c r="I1214" s="584"/>
      <c r="J1214" s="584"/>
      <c r="K1214" s="584"/>
      <c r="L1214" s="584"/>
      <c r="M1214" s="584"/>
      <c r="N1214" s="584"/>
      <c r="O1214" s="584"/>
      <c r="P1214" s="584"/>
      <c r="Q1214" s="584"/>
      <c r="R1214" s="584"/>
      <c r="S1214" s="584"/>
      <c r="T1214" s="585"/>
      <c r="U1214" s="149"/>
      <c r="V1214" s="149"/>
    </row>
    <row r="1215" spans="1:34">
      <c r="A1215" s="142"/>
      <c r="B1215" s="143"/>
      <c r="C1215" s="181"/>
      <c r="D1215" s="181"/>
      <c r="E1215" s="181"/>
      <c r="F1215" s="181"/>
      <c r="G1215" s="181"/>
      <c r="H1215" s="181"/>
      <c r="I1215" s="181"/>
      <c r="J1215" s="181"/>
      <c r="K1215" s="181"/>
      <c r="L1215" s="181"/>
      <c r="M1215" s="181"/>
      <c r="N1215" s="181"/>
      <c r="O1215" s="181"/>
      <c r="P1215" s="181"/>
      <c r="Q1215" s="181"/>
      <c r="R1215" s="181"/>
      <c r="S1215" s="181"/>
      <c r="T1215" s="181"/>
      <c r="U1215" s="149"/>
      <c r="V1215" s="149"/>
    </row>
    <row r="1216" spans="1:34" s="141" customFormat="1" ht="6.75" customHeight="1">
      <c r="B1216" s="146"/>
      <c r="C1216" s="154"/>
      <c r="D1216" s="154"/>
      <c r="E1216" s="155"/>
      <c r="F1216" s="154"/>
      <c r="G1216" s="154"/>
      <c r="H1216" s="155"/>
      <c r="I1216" s="154"/>
      <c r="J1216" s="154"/>
      <c r="K1216" s="155"/>
      <c r="L1216" s="154"/>
      <c r="M1216" s="154"/>
      <c r="N1216" s="155"/>
      <c r="O1216" s="154"/>
      <c r="P1216" s="154"/>
      <c r="Q1216" s="155"/>
      <c r="R1216" s="154"/>
      <c r="S1216" s="154"/>
      <c r="T1216" s="155"/>
      <c r="U1216" s="149"/>
      <c r="V1216" s="149"/>
      <c r="X1216" s="136"/>
      <c r="AA1216" s="239"/>
      <c r="AB1216" s="239"/>
    </row>
    <row r="1217" spans="1:28" s="131" customFormat="1" ht="17.399999999999999">
      <c r="B1217" s="150" t="str">
        <f>IF($F$1="de",headings!$C$3,IF($F$1="fr",headings!$B$3,headings!$A$3))</f>
        <v>Railway Operator:</v>
      </c>
      <c r="C1217" s="156"/>
      <c r="D1217" s="156"/>
      <c r="E1217" s="156"/>
      <c r="F1217" s="1020" t="s">
        <v>245</v>
      </c>
      <c r="G1217" s="1020"/>
      <c r="H1217" s="1020"/>
      <c r="I1217" s="1020"/>
      <c r="J1217" s="1020"/>
      <c r="K1217" s="157"/>
      <c r="L1217" s="157"/>
      <c r="M1217" s="157"/>
      <c r="N1217" s="157"/>
      <c r="O1217" s="157"/>
      <c r="P1217" s="157"/>
      <c r="Q1217" s="158"/>
      <c r="R1217" s="158"/>
      <c r="S1217" s="158"/>
      <c r="T1217" s="158"/>
      <c r="U1217" s="149"/>
      <c r="V1217" s="149"/>
      <c r="X1217" s="136"/>
      <c r="AA1217" s="243"/>
      <c r="AB1217" s="243"/>
    </row>
    <row r="1218" spans="1:28" ht="6.75" customHeight="1" thickBot="1">
      <c r="B1218" s="146"/>
      <c r="C1218" s="157"/>
      <c r="D1218" s="157"/>
      <c r="E1218" s="159"/>
      <c r="F1218" s="157"/>
      <c r="G1218" s="157"/>
      <c r="H1218" s="157"/>
      <c r="I1218" s="157"/>
      <c r="J1218" s="157"/>
      <c r="K1218" s="157"/>
      <c r="L1218" s="157"/>
      <c r="M1218" s="157"/>
      <c r="N1218" s="157"/>
      <c r="O1218" s="157"/>
      <c r="P1218" s="157"/>
      <c r="Q1218" s="180"/>
      <c r="R1218" s="158"/>
      <c r="S1218" s="157"/>
      <c r="T1218" s="160"/>
      <c r="U1218" s="149"/>
      <c r="V1218" s="149"/>
    </row>
    <row r="1219" spans="1:28" ht="15.75" customHeight="1" thickTop="1">
      <c r="A1219" s="136" t="str">
        <f>F1217&amp;"m01"</f>
        <v>SNTFm01</v>
      </c>
      <c r="B1219" s="146" t="str">
        <f>IF($F$1="de",headings!$C$6,IF($F$1="fr",headings!$B$6,headings!$A$6))</f>
        <v>January</v>
      </c>
      <c r="C1219" s="725">
        <f>Dat!D1219</f>
        <v>-1</v>
      </c>
      <c r="D1219" s="661">
        <v>-1</v>
      </c>
      <c r="E1219" s="656" t="str">
        <f t="shared" ref="E1219:E1227" si="197">IF(C1219&lt;0.001,"",IF(D1219=-1,"",D1219/C1219*100-100))</f>
        <v/>
      </c>
      <c r="F1219" s="725">
        <f>Dat!G1219</f>
        <v>-1</v>
      </c>
      <c r="G1219" s="661">
        <v>-1</v>
      </c>
      <c r="H1219" s="656" t="str">
        <f t="shared" ref="H1219:H1227" si="198">IF(F1219&lt;0.001,"",IF(G1219=-1,"",G1219/F1219*100-100))</f>
        <v/>
      </c>
      <c r="I1219" s="725">
        <v>-1</v>
      </c>
      <c r="J1219" s="661">
        <v>-1</v>
      </c>
      <c r="K1219" s="725">
        <f>Dat!L1219</f>
        <v>-1</v>
      </c>
      <c r="L1219" s="661">
        <v>-1</v>
      </c>
      <c r="M1219" s="656" t="str">
        <f t="shared" ref="M1219:M1227" si="199">IF(K1219&lt;0.001,"",IF(L1219=-1,"",L1219/K1219*100-100))</f>
        <v/>
      </c>
      <c r="N1219" s="725">
        <f>Dat!O1219</f>
        <v>-1</v>
      </c>
      <c r="O1219" s="661">
        <v>-1</v>
      </c>
      <c r="P1219" s="656" t="str">
        <f t="shared" ref="P1219:P1227" si="200">IF(N1219&lt;0.001,"",IF(O1219=-1,"",O1219/N1219*100-100))</f>
        <v/>
      </c>
      <c r="Q1219" s="180"/>
      <c r="R1219" s="158"/>
      <c r="S1219" s="149"/>
      <c r="T1219" s="149"/>
      <c r="U1219" s="149"/>
      <c r="V1219" s="149"/>
    </row>
    <row r="1220" spans="1:28" ht="15.75" customHeight="1">
      <c r="A1220" s="136" t="str">
        <f>F1217&amp;"m02"</f>
        <v>SNTFm02</v>
      </c>
      <c r="B1220" s="146" t="str">
        <f>IF($F$1="de",headings!$C$7,IF($F$1="fr",headings!$B$7,headings!$A$7))</f>
        <v>February</v>
      </c>
      <c r="C1220" s="726">
        <f>Dat!D1220</f>
        <v>-1</v>
      </c>
      <c r="D1220" s="473">
        <v>-1</v>
      </c>
      <c r="E1220" s="657" t="str">
        <f t="shared" si="197"/>
        <v/>
      </c>
      <c r="F1220" s="726">
        <f>Dat!G1220</f>
        <v>-1</v>
      </c>
      <c r="G1220" s="473">
        <v>-1</v>
      </c>
      <c r="H1220" s="657" t="str">
        <f t="shared" si="198"/>
        <v/>
      </c>
      <c r="I1220" s="726">
        <v>-1</v>
      </c>
      <c r="J1220" s="473">
        <v>-1</v>
      </c>
      <c r="K1220" s="726">
        <f>Dat!L1220</f>
        <v>-1</v>
      </c>
      <c r="L1220" s="473">
        <v>-1</v>
      </c>
      <c r="M1220" s="657" t="str">
        <f t="shared" si="199"/>
        <v/>
      </c>
      <c r="N1220" s="726">
        <f>Dat!O1220</f>
        <v>-1</v>
      </c>
      <c r="O1220" s="473">
        <v>-1</v>
      </c>
      <c r="P1220" s="657" t="str">
        <f t="shared" si="200"/>
        <v/>
      </c>
      <c r="Q1220" s="180"/>
      <c r="R1220" s="158"/>
      <c r="S1220" s="149"/>
      <c r="T1220" s="149"/>
      <c r="U1220" s="149"/>
      <c r="V1220" s="149"/>
    </row>
    <row r="1221" spans="1:28" ht="15.75" customHeight="1" thickBot="1">
      <c r="A1221" s="136" t="str">
        <f>F1217&amp;"m03"</f>
        <v>SNTFm03</v>
      </c>
      <c r="B1221" s="146" t="str">
        <f>IF($F$1="de",headings!$C$8,IF($F$1="fr",headings!$B$8,headings!$A$8))</f>
        <v>March</v>
      </c>
      <c r="C1221" s="651">
        <f>Dat!D1221</f>
        <v>-1</v>
      </c>
      <c r="D1221" s="655">
        <v>-1</v>
      </c>
      <c r="E1221" s="658" t="str">
        <f t="shared" si="197"/>
        <v/>
      </c>
      <c r="F1221" s="651">
        <f>Dat!G1221</f>
        <v>-1</v>
      </c>
      <c r="G1221" s="655">
        <v>-1</v>
      </c>
      <c r="H1221" s="658" t="str">
        <f t="shared" si="198"/>
        <v/>
      </c>
      <c r="I1221" s="651">
        <v>-1</v>
      </c>
      <c r="J1221" s="655">
        <v>-1</v>
      </c>
      <c r="K1221" s="651">
        <f>Dat!L1221</f>
        <v>-1</v>
      </c>
      <c r="L1221" s="655">
        <v>-1</v>
      </c>
      <c r="M1221" s="658" t="str">
        <f t="shared" si="199"/>
        <v/>
      </c>
      <c r="N1221" s="651">
        <f>Dat!O1221</f>
        <v>-1</v>
      </c>
      <c r="O1221" s="655">
        <v>-1</v>
      </c>
      <c r="P1221" s="658" t="str">
        <f t="shared" si="200"/>
        <v/>
      </c>
      <c r="Q1221" s="180"/>
      <c r="R1221" s="158"/>
      <c r="S1221" s="149"/>
      <c r="T1221" s="149"/>
      <c r="U1221" s="149"/>
      <c r="V1221" s="149"/>
    </row>
    <row r="1222" spans="1:28" ht="15.75" customHeight="1" thickTop="1">
      <c r="A1222" s="136" t="str">
        <f>F1217&amp;"m04"</f>
        <v>SNTFm04</v>
      </c>
      <c r="B1222" s="146" t="str">
        <f>IF($F$1="de",headings!$C$9,IF($F$1="fr",headings!$B$9,headings!$A$9))</f>
        <v>April</v>
      </c>
      <c r="C1222" s="725">
        <f>Dat!D1222</f>
        <v>-1</v>
      </c>
      <c r="D1222" s="473">
        <v>-1</v>
      </c>
      <c r="E1222" s="657" t="str">
        <f t="shared" si="197"/>
        <v/>
      </c>
      <c r="F1222" s="725">
        <f>Dat!G1222</f>
        <v>-1</v>
      </c>
      <c r="G1222" s="473">
        <v>-1</v>
      </c>
      <c r="H1222" s="657" t="str">
        <f t="shared" si="198"/>
        <v/>
      </c>
      <c r="I1222" s="725">
        <v>-1</v>
      </c>
      <c r="J1222" s="473">
        <v>-1</v>
      </c>
      <c r="K1222" s="725">
        <f>Dat!L1222</f>
        <v>-1</v>
      </c>
      <c r="L1222" s="473">
        <v>-1</v>
      </c>
      <c r="M1222" s="657" t="str">
        <f t="shared" si="199"/>
        <v/>
      </c>
      <c r="N1222" s="725">
        <f>Dat!O1222</f>
        <v>-1</v>
      </c>
      <c r="O1222" s="473">
        <v>-1</v>
      </c>
      <c r="P1222" s="657" t="str">
        <f t="shared" si="200"/>
        <v/>
      </c>
      <c r="Q1222" s="180"/>
      <c r="R1222" s="158"/>
      <c r="S1222" s="149"/>
      <c r="T1222" s="149"/>
      <c r="U1222" s="149"/>
      <c r="V1222" s="149"/>
    </row>
    <row r="1223" spans="1:28" ht="15.75" customHeight="1">
      <c r="A1223" s="136" t="str">
        <f>F1217&amp;"m05"</f>
        <v>SNTFm05</v>
      </c>
      <c r="B1223" s="146" t="str">
        <f>IF($F$1="de",headings!$C$10,IF($F$1="fr",headings!$B$10,headings!$A$10))</f>
        <v>May</v>
      </c>
      <c r="C1223" s="726">
        <f>Dat!D1223</f>
        <v>-1</v>
      </c>
      <c r="D1223" s="473">
        <v>-1</v>
      </c>
      <c r="E1223" s="657" t="str">
        <f t="shared" si="197"/>
        <v/>
      </c>
      <c r="F1223" s="726">
        <f>Dat!G1223</f>
        <v>-1</v>
      </c>
      <c r="G1223" s="473">
        <v>-1</v>
      </c>
      <c r="H1223" s="657" t="str">
        <f t="shared" si="198"/>
        <v/>
      </c>
      <c r="I1223" s="726">
        <v>-1</v>
      </c>
      <c r="J1223" s="473">
        <v>-1</v>
      </c>
      <c r="K1223" s="726">
        <f>Dat!L1223</f>
        <v>-1</v>
      </c>
      <c r="L1223" s="473">
        <v>-1</v>
      </c>
      <c r="M1223" s="657" t="str">
        <f t="shared" si="199"/>
        <v/>
      </c>
      <c r="N1223" s="726">
        <f>Dat!O1223</f>
        <v>-1</v>
      </c>
      <c r="O1223" s="473">
        <v>-1</v>
      </c>
      <c r="P1223" s="657" t="str">
        <f t="shared" si="200"/>
        <v/>
      </c>
      <c r="Q1223" s="180"/>
      <c r="R1223" s="158"/>
      <c r="S1223" s="149"/>
      <c r="T1223" s="149"/>
      <c r="U1223" s="149"/>
      <c r="V1223" s="149"/>
    </row>
    <row r="1224" spans="1:28" ht="15.75" customHeight="1" thickBot="1">
      <c r="A1224" s="136" t="str">
        <f>F1217&amp;"m06"</f>
        <v>SNTFm06</v>
      </c>
      <c r="B1224" s="146" t="str">
        <f>IF($F$1="de",headings!$C$11,IF($F$1="fr",headings!$B$11,headings!$A$11))</f>
        <v>June</v>
      </c>
      <c r="C1224" s="651">
        <f>Dat!D1224</f>
        <v>-1</v>
      </c>
      <c r="D1224" s="655">
        <v>-1</v>
      </c>
      <c r="E1224" s="658" t="str">
        <f t="shared" si="197"/>
        <v/>
      </c>
      <c r="F1224" s="651">
        <f>Dat!G1224</f>
        <v>-1</v>
      </c>
      <c r="G1224" s="655">
        <v>-1</v>
      </c>
      <c r="H1224" s="658" t="str">
        <f t="shared" si="198"/>
        <v/>
      </c>
      <c r="I1224" s="651">
        <v>-1</v>
      </c>
      <c r="J1224" s="655">
        <v>-1</v>
      </c>
      <c r="K1224" s="651">
        <f>Dat!L1224</f>
        <v>-1</v>
      </c>
      <c r="L1224" s="655">
        <v>-1</v>
      </c>
      <c r="M1224" s="658" t="str">
        <f t="shared" si="199"/>
        <v/>
      </c>
      <c r="N1224" s="651">
        <f>Dat!O1224</f>
        <v>-1</v>
      </c>
      <c r="O1224" s="655">
        <v>-1</v>
      </c>
      <c r="P1224" s="658" t="str">
        <f t="shared" si="200"/>
        <v/>
      </c>
      <c r="Q1224" s="180"/>
      <c r="R1224" s="149"/>
      <c r="S1224" s="149"/>
      <c r="T1224" s="149"/>
      <c r="U1224" s="149"/>
      <c r="V1224" s="149"/>
    </row>
    <row r="1225" spans="1:28" ht="15.75" customHeight="1" thickTop="1">
      <c r="A1225" s="136" t="str">
        <f>F1217&amp;"m07"</f>
        <v>SNTFm07</v>
      </c>
      <c r="B1225" s="146" t="str">
        <f>IF($F$1="de",headings!$C$12,IF($F$1="fr",headings!$B$12,headings!$A$12))</f>
        <v>July</v>
      </c>
      <c r="C1225" s="725">
        <f>Dat!D1225</f>
        <v>-1</v>
      </c>
      <c r="D1225" s="473">
        <v>-1</v>
      </c>
      <c r="E1225" s="657" t="str">
        <f t="shared" si="197"/>
        <v/>
      </c>
      <c r="F1225" s="725">
        <f>Dat!G1225</f>
        <v>-1</v>
      </c>
      <c r="G1225" s="473">
        <v>-1</v>
      </c>
      <c r="H1225" s="657" t="str">
        <f t="shared" si="198"/>
        <v/>
      </c>
      <c r="I1225" s="725">
        <v>-1</v>
      </c>
      <c r="J1225" s="473">
        <v>-1</v>
      </c>
      <c r="K1225" s="725">
        <f>Dat!L1225</f>
        <v>-1</v>
      </c>
      <c r="L1225" s="473">
        <v>-1</v>
      </c>
      <c r="M1225" s="657" t="str">
        <f t="shared" si="199"/>
        <v/>
      </c>
      <c r="N1225" s="725">
        <f>Dat!O1225</f>
        <v>-1</v>
      </c>
      <c r="O1225" s="473">
        <v>-1</v>
      </c>
      <c r="P1225" s="657" t="str">
        <f t="shared" si="200"/>
        <v/>
      </c>
      <c r="Q1225" s="180"/>
      <c r="R1225" s="149"/>
      <c r="S1225" s="149"/>
      <c r="T1225" s="149"/>
      <c r="U1225" s="149"/>
      <c r="V1225" s="149"/>
    </row>
    <row r="1226" spans="1:28" ht="15.75" customHeight="1">
      <c r="A1226" s="136" t="str">
        <f>F1217&amp;"m08"</f>
        <v>SNTFm08</v>
      </c>
      <c r="B1226" s="146" t="str">
        <f>IF($F$1="de",headings!$C$13,IF($F$1="fr",headings!$B$13,headings!$A$13))</f>
        <v>August</v>
      </c>
      <c r="C1226" s="726">
        <f>Dat!D1226</f>
        <v>-1</v>
      </c>
      <c r="D1226" s="473">
        <v>-1</v>
      </c>
      <c r="E1226" s="657" t="str">
        <f t="shared" si="197"/>
        <v/>
      </c>
      <c r="F1226" s="726">
        <f>Dat!G1226</f>
        <v>-1</v>
      </c>
      <c r="G1226" s="473">
        <v>-1</v>
      </c>
      <c r="H1226" s="657" t="str">
        <f t="shared" si="198"/>
        <v/>
      </c>
      <c r="I1226" s="726">
        <v>-1</v>
      </c>
      <c r="J1226" s="473">
        <v>-1</v>
      </c>
      <c r="K1226" s="726">
        <f>Dat!L1226</f>
        <v>-1</v>
      </c>
      <c r="L1226" s="473">
        <v>-1</v>
      </c>
      <c r="M1226" s="657" t="str">
        <f t="shared" si="199"/>
        <v/>
      </c>
      <c r="N1226" s="726">
        <f>Dat!O1226</f>
        <v>-1</v>
      </c>
      <c r="O1226" s="473">
        <v>-1</v>
      </c>
      <c r="P1226" s="657" t="str">
        <f t="shared" si="200"/>
        <v/>
      </c>
      <c r="Q1226" s="180"/>
      <c r="R1226" s="149"/>
      <c r="S1226" s="149"/>
      <c r="T1226" s="149"/>
      <c r="U1226" s="149"/>
      <c r="V1226" s="149"/>
    </row>
    <row r="1227" spans="1:28" ht="15.75" customHeight="1" thickBot="1">
      <c r="A1227" s="136" t="str">
        <f>F1217&amp;"m09"</f>
        <v>SNTFm09</v>
      </c>
      <c r="B1227" s="146" t="str">
        <f>IF($F$1="de",headings!$C$14,IF($F$1="fr",headings!$B$14,headings!$A$14))</f>
        <v>September</v>
      </c>
      <c r="C1227" s="651">
        <f>Dat!D1227</f>
        <v>-1</v>
      </c>
      <c r="D1227" s="655">
        <v>-1</v>
      </c>
      <c r="E1227" s="658" t="str">
        <f t="shared" si="197"/>
        <v/>
      </c>
      <c r="F1227" s="651">
        <f>Dat!G1227</f>
        <v>-1</v>
      </c>
      <c r="G1227" s="655">
        <v>-1</v>
      </c>
      <c r="H1227" s="658" t="str">
        <f t="shared" si="198"/>
        <v/>
      </c>
      <c r="I1227" s="651">
        <v>-1</v>
      </c>
      <c r="J1227" s="655">
        <v>-1</v>
      </c>
      <c r="K1227" s="651">
        <f>Dat!L1227</f>
        <v>-1</v>
      </c>
      <c r="L1227" s="655">
        <v>-1</v>
      </c>
      <c r="M1227" s="658" t="str">
        <f t="shared" si="199"/>
        <v/>
      </c>
      <c r="N1227" s="651">
        <f>Dat!O1227</f>
        <v>-1</v>
      </c>
      <c r="O1227" s="655">
        <v>-1</v>
      </c>
      <c r="P1227" s="658" t="str">
        <f t="shared" si="200"/>
        <v/>
      </c>
      <c r="Q1227" s="180"/>
      <c r="R1227" s="149"/>
      <c r="S1227" s="149"/>
      <c r="T1227" s="149"/>
      <c r="U1227" s="149"/>
      <c r="V1227" s="149"/>
    </row>
    <row r="1228" spans="1:28" ht="15.75" customHeight="1" thickTop="1">
      <c r="A1228" s="136" t="str">
        <f>F1217&amp;"m10"</f>
        <v>SNTFm10</v>
      </c>
      <c r="B1228" s="146" t="str">
        <f>IF($F$1="de",headings!$C$15,IF($F$1="fr",headings!$B$15,headings!$A$15))</f>
        <v>October</v>
      </c>
      <c r="C1228" s="653">
        <f>Dat!D1228</f>
        <v>-1</v>
      </c>
      <c r="D1228" s="473">
        <v>-1</v>
      </c>
      <c r="E1228" s="657" t="str">
        <f>IF(C1228&lt;0.001,"",IF(D1228=-1,"",D1228/C1228*100-100))</f>
        <v/>
      </c>
      <c r="F1228" s="653">
        <f>Dat!G1228</f>
        <v>-1</v>
      </c>
      <c r="G1228" s="473">
        <v>-1</v>
      </c>
      <c r="H1228" s="657" t="str">
        <f>IF(F1228&lt;0.001,"",IF(G1228=-1,"",G1228/F1228*100-100))</f>
        <v/>
      </c>
      <c r="I1228" s="653">
        <v>-1</v>
      </c>
      <c r="J1228" s="473">
        <v>-1</v>
      </c>
      <c r="K1228" s="653">
        <f>Dat!L1228</f>
        <v>-1</v>
      </c>
      <c r="L1228" s="473">
        <v>-1</v>
      </c>
      <c r="M1228" s="657" t="str">
        <f>IF(K1228&lt;0.001,"",IF(L1228=-1,"",L1228/K1228*100-100))</f>
        <v/>
      </c>
      <c r="N1228" s="653">
        <f>Dat!O1228</f>
        <v>-1</v>
      </c>
      <c r="O1228" s="473">
        <v>-1</v>
      </c>
      <c r="P1228" s="657" t="str">
        <f>IF(N1228&lt;0.001,"",IF(O1228=-1,"",O1228/N1228*100-100))</f>
        <v/>
      </c>
      <c r="Q1228" s="180"/>
      <c r="R1228" s="149"/>
      <c r="S1228" s="149"/>
      <c r="T1228" s="149"/>
      <c r="U1228" s="149"/>
      <c r="V1228" s="149"/>
      <c r="X1228" s="137"/>
    </row>
    <row r="1229" spans="1:28" ht="15.75" customHeight="1">
      <c r="A1229" s="136" t="str">
        <f>F1217&amp;"m11"</f>
        <v>SNTFm11</v>
      </c>
      <c r="B1229" s="146" t="str">
        <f>IF($F$1="de",headings!$C$16,IF($F$1="fr",headings!$B$16,headings!$A$16))</f>
        <v>November</v>
      </c>
      <c r="C1229" s="653">
        <f>Dat!D1229</f>
        <v>-1</v>
      </c>
      <c r="D1229" s="473">
        <v>-1</v>
      </c>
      <c r="E1229" s="657" t="str">
        <f>IF(C1229&lt;0.001,"",IF(D1229=-1,"",D1229/C1229*100-100))</f>
        <v/>
      </c>
      <c r="F1229" s="653">
        <f>Dat!G1229</f>
        <v>-1</v>
      </c>
      <c r="G1229" s="473">
        <v>-1</v>
      </c>
      <c r="H1229" s="657" t="str">
        <f>IF(F1229&lt;0.001,"",IF(G1229=-1,"",G1229/F1229*100-100))</f>
        <v/>
      </c>
      <c r="I1229" s="653">
        <v>-1</v>
      </c>
      <c r="J1229" s="473">
        <v>-1</v>
      </c>
      <c r="K1229" s="653">
        <f>Dat!L1229</f>
        <v>-1</v>
      </c>
      <c r="L1229" s="473">
        <v>-1</v>
      </c>
      <c r="M1229" s="657" t="str">
        <f>IF(K1229&lt;0.001,"",IF(L1229=-1,"",L1229/K1229*100-100))</f>
        <v/>
      </c>
      <c r="N1229" s="653">
        <f>Dat!O1229</f>
        <v>-1</v>
      </c>
      <c r="O1229" s="473">
        <v>-1</v>
      </c>
      <c r="P1229" s="657" t="str">
        <f>IF(N1229&lt;0.001,"",IF(O1229=-1,"",O1229/N1229*100-100))</f>
        <v/>
      </c>
      <c r="Q1229" s="180"/>
      <c r="R1229" s="149"/>
      <c r="S1229" s="149"/>
      <c r="T1229" s="149"/>
      <c r="U1229" s="149"/>
      <c r="V1229" s="149"/>
      <c r="X1229" s="137"/>
    </row>
    <row r="1230" spans="1:28" ht="15.75" customHeight="1" thickBot="1">
      <c r="A1230" s="136" t="str">
        <f>F1217&amp;"m12"</f>
        <v>SNTFm12</v>
      </c>
      <c r="B1230" s="146" t="str">
        <f>IF($F$1="de",headings!$C$17,IF($F$1="fr",headings!$B$17,headings!$A$17))</f>
        <v>December</v>
      </c>
      <c r="C1230" s="654">
        <f>Dat!D1230</f>
        <v>-1</v>
      </c>
      <c r="D1230" s="655">
        <v>-1</v>
      </c>
      <c r="E1230" s="658" t="str">
        <f>IF(C1230&lt;0.001,"",IF(D1230=-1,"",D1230/C1230*100-100))</f>
        <v/>
      </c>
      <c r="F1230" s="654">
        <f>Dat!G1230</f>
        <v>-1</v>
      </c>
      <c r="G1230" s="655">
        <v>-1</v>
      </c>
      <c r="H1230" s="658" t="str">
        <f>IF(F1230&lt;0.001,"",IF(G1230=-1,"",G1230/F1230*100-100))</f>
        <v/>
      </c>
      <c r="I1230" s="654">
        <v>-1</v>
      </c>
      <c r="J1230" s="655">
        <v>-1</v>
      </c>
      <c r="K1230" s="654">
        <f>Dat!L1230</f>
        <v>-1</v>
      </c>
      <c r="L1230" s="655">
        <v>-1</v>
      </c>
      <c r="M1230" s="658" t="str">
        <f>IF(K1230&lt;0.001,"",IF(L1230=-1,"",L1230/K1230*100-100))</f>
        <v/>
      </c>
      <c r="N1230" s="654">
        <f>Dat!O1230</f>
        <v>-1</v>
      </c>
      <c r="O1230" s="655">
        <v>-1</v>
      </c>
      <c r="P1230" s="658" t="str">
        <f>IF(N1230&lt;0.001,"",IF(O1230=-1,"",O1230/N1230*100-100))</f>
        <v/>
      </c>
      <c r="Q1230" s="180"/>
      <c r="R1230" s="149"/>
      <c r="S1230" s="149"/>
      <c r="T1230" s="149"/>
      <c r="U1230" s="149"/>
      <c r="V1230" s="149"/>
      <c r="X1230" s="137"/>
    </row>
    <row r="1231" spans="1:28" ht="14.4" thickTop="1" thickBot="1">
      <c r="B1231" s="146"/>
      <c r="C1231" s="146"/>
      <c r="D1231" s="146"/>
      <c r="E1231" s="146"/>
      <c r="F1231" s="146"/>
      <c r="G1231" s="146"/>
      <c r="H1231" s="146"/>
      <c r="I1231" s="146"/>
      <c r="J1231" s="146"/>
      <c r="K1231" s="146"/>
      <c r="L1231" s="146"/>
      <c r="M1231" s="146"/>
      <c r="N1231" s="146"/>
      <c r="O1231" s="146"/>
      <c r="P1231" s="146"/>
      <c r="Q1231" s="180"/>
      <c r="R1231" s="149"/>
      <c r="S1231" s="149"/>
      <c r="T1231" s="149"/>
      <c r="U1231" s="149"/>
      <c r="V1231" s="149"/>
      <c r="X1231" s="137"/>
    </row>
    <row r="1232" spans="1:28" s="137" customFormat="1" ht="15.75" customHeight="1" thickTop="1">
      <c r="A1232" s="137" t="str">
        <f>F1217&amp;"q1"</f>
        <v>SNTFq1</v>
      </c>
      <c r="B1232" s="146" t="str">
        <f>IF($F$1="de",headings!$C$31,IF($F$1="fr",headings!$B$31,headings!$A$31))</f>
        <v>Quarter 1</v>
      </c>
      <c r="C1232" s="541" t="str">
        <f>IF(C1221=-1,"-1",C1219+C1220+C1221)</f>
        <v>-1</v>
      </c>
      <c r="D1232" s="334" t="str">
        <f>IF(D1221=-1,"-1",D1219+D1220+D1221)</f>
        <v>-1</v>
      </c>
      <c r="E1232" s="666" t="str">
        <f>IF(C1221+C1222+C1223&lt;=0,"",IF(D1221=-1,"",D1232/C1232*100-100))</f>
        <v/>
      </c>
      <c r="F1232" s="541" t="str">
        <f>IF(F1221=-1,"-1",F1219+F1220+F1221)</f>
        <v>-1</v>
      </c>
      <c r="G1232" s="334" t="str">
        <f>IF(G1221=-1,"-1",G1219+G1220+G1221)</f>
        <v>-1</v>
      </c>
      <c r="H1232" s="666" t="str">
        <f>IF(F1221+F1222+F1223&lt;=0,"",IF(G1221=-1,"",G1232/F1232*100-100))</f>
        <v/>
      </c>
      <c r="I1232" s="541" t="str">
        <f>IF(I1221=-1,"-1",I1219+I1220+I1221)</f>
        <v>-1</v>
      </c>
      <c r="J1232" s="334" t="str">
        <f>IF(J1221=-1,"-1",J1219+J1220+J1221)</f>
        <v>-1</v>
      </c>
      <c r="K1232" s="541" t="str">
        <f>IF(K1221=-1,"-1",K1219+K1220+K1221)</f>
        <v>-1</v>
      </c>
      <c r="L1232" s="334" t="str">
        <f>IF(L1221=-1,"-1",L1219+L1220+L1221)</f>
        <v>-1</v>
      </c>
      <c r="M1232" s="666" t="str">
        <f>IF(K1221+K1222+K1223&lt;=0,"",IF(L1221=-1,"",L1232/K1232*100-100))</f>
        <v/>
      </c>
      <c r="N1232" s="541" t="str">
        <f>IF(N1221=-1,"-1",N1219+N1220+N1221)</f>
        <v>-1</v>
      </c>
      <c r="O1232" s="334" t="str">
        <f>IF(O1221=-1,"-1",O1219+O1220+O1221)</f>
        <v>-1</v>
      </c>
      <c r="P1232" s="666" t="str">
        <f>IF(N1221+N1222+N1223&lt;=0,"",IF(O1221=-1,"",O1232/N1232*100-100))</f>
        <v/>
      </c>
      <c r="Q1232" s="180"/>
      <c r="R1232" s="149"/>
      <c r="S1232" s="149"/>
      <c r="T1232" s="149"/>
      <c r="U1232" s="149"/>
      <c r="V1232" s="149"/>
      <c r="X1232" s="136"/>
      <c r="AA1232" s="244"/>
      <c r="AB1232" s="244"/>
    </row>
    <row r="1233" spans="1:28" s="137" customFormat="1" ht="15.75" customHeight="1">
      <c r="A1233" s="137" t="str">
        <f>F1217&amp;"q2"</f>
        <v>SNTFq2</v>
      </c>
      <c r="B1233" s="146" t="str">
        <f>IF($F$1="de",headings!$C$32,IF($F$1="fr",headings!$B$32,headings!$A$32))</f>
        <v>Quarter 2</v>
      </c>
      <c r="C1233" s="542" t="str">
        <f>IF(C1224=-1,"-1",C1222+C1223+C1224)</f>
        <v>-1</v>
      </c>
      <c r="D1233" s="335" t="str">
        <f>IF(D1224=-1,"-1",D1222+D1223+D1224)</f>
        <v>-1</v>
      </c>
      <c r="E1233" s="667" t="str">
        <f>IF(C1222+C1223+C1224&lt;=0,"",IF(D1224=-1,"",D1233/C1233*100-100))</f>
        <v/>
      </c>
      <c r="F1233" s="542" t="str">
        <f>IF(F1224=-1,"-1",F1222+F1223+F1224)</f>
        <v>-1</v>
      </c>
      <c r="G1233" s="335" t="str">
        <f>IF(G1224=-1,"-1",G1222+G1223+G1224)</f>
        <v>-1</v>
      </c>
      <c r="H1233" s="667" t="str">
        <f>IF(F1222+F1223+F1224&lt;=0,"",IF(G1224=-1,"",G1233/F1233*100-100))</f>
        <v/>
      </c>
      <c r="I1233" s="542" t="str">
        <f>IF(I1224=-1,"-1",I1222+I1223+I1224)</f>
        <v>-1</v>
      </c>
      <c r="J1233" s="335" t="str">
        <f>IF(J1224=-1,"-1",J1222+J1223+J1224)</f>
        <v>-1</v>
      </c>
      <c r="K1233" s="542" t="str">
        <f>IF(K1224=-1,"-1",K1222+K1223+K1224)</f>
        <v>-1</v>
      </c>
      <c r="L1233" s="335" t="str">
        <f>IF(L1224=-1,"-1",L1222+L1223+L1224)</f>
        <v>-1</v>
      </c>
      <c r="M1233" s="667" t="str">
        <f>IF(K1222+K1223+K1224&lt;=0,"",IF(L1224=-1,"",L1233/K1233*100-100))</f>
        <v/>
      </c>
      <c r="N1233" s="542" t="str">
        <f>IF(N1224=-1,"-1",N1222+N1223+N1224)</f>
        <v>-1</v>
      </c>
      <c r="O1233" s="335" t="str">
        <f>IF(O1224=-1,"-1",O1222+O1223+O1224)</f>
        <v>-1</v>
      </c>
      <c r="P1233" s="667" t="str">
        <f>IF(N1222+N1223+N1224&lt;=0,"",IF(O1224=-1,"",O1233/N1233*100-100))</f>
        <v/>
      </c>
      <c r="Q1233" s="180"/>
      <c r="R1233" s="149"/>
      <c r="S1233" s="149"/>
      <c r="T1233" s="149"/>
      <c r="U1233" s="149"/>
      <c r="V1233" s="149"/>
      <c r="X1233" s="138"/>
      <c r="AA1233" s="244"/>
      <c r="AB1233" s="244"/>
    </row>
    <row r="1234" spans="1:28" s="137" customFormat="1" ht="15.75" customHeight="1">
      <c r="A1234" s="137" t="str">
        <f>F1217&amp;"q3"</f>
        <v>SNTFq3</v>
      </c>
      <c r="B1234" s="146" t="str">
        <f>IF($F$1="de",headings!$C$33,IF($F$1="fr",headings!$B$33,headings!$A$33))</f>
        <v>Quarter 3</v>
      </c>
      <c r="C1234" s="542" t="str">
        <f>IF(C1227=-1,"-1",C1225+C1226+C1227)</f>
        <v>-1</v>
      </c>
      <c r="D1234" s="323" t="str">
        <f>IF(D1227=-1,"-1",D1225+D1226+D1227)</f>
        <v>-1</v>
      </c>
      <c r="E1234" s="667" t="str">
        <f>IF(C1225+C1226+C1227&lt;=0,"",IF(D1227=-1,"",D1234/C1234*100-100))</f>
        <v/>
      </c>
      <c r="F1234" s="542" t="str">
        <f>IF(F1227=-1,"-1",F1225+F1226+F1227)</f>
        <v>-1</v>
      </c>
      <c r="G1234" s="323" t="str">
        <f>IF(G1227=-1,"-1",G1225+G1226+G1227)</f>
        <v>-1</v>
      </c>
      <c r="H1234" s="667" t="str">
        <f>IF(F1225+F1226+F1227&lt;=0,"",IF(G1227=-1,"",G1234/F1234*100-100))</f>
        <v/>
      </c>
      <c r="I1234" s="542" t="str">
        <f>IF(I1227=-1,"-1",I1225+I1226+I1227)</f>
        <v>-1</v>
      </c>
      <c r="J1234" s="323" t="str">
        <f>IF(J1227=-1,"-1",J1225+J1226+J1227)</f>
        <v>-1</v>
      </c>
      <c r="K1234" s="542" t="str">
        <f>IF(K1227=-1,"-1",K1225+K1226+K1227)</f>
        <v>-1</v>
      </c>
      <c r="L1234" s="323" t="str">
        <f>IF(L1227=-1,"-1",L1225+L1226+L1227)</f>
        <v>-1</v>
      </c>
      <c r="M1234" s="667" t="str">
        <f>IF(K1225+K1226+K1227&lt;=0,"",IF(L1227=-1,"",L1234/K1234*100-100))</f>
        <v/>
      </c>
      <c r="N1234" s="542" t="str">
        <f>IF(N1227=-1,"-1",N1225+N1226+N1227)</f>
        <v>-1</v>
      </c>
      <c r="O1234" s="323" t="str">
        <f>IF(O1227=-1,"-1",O1225+O1226+O1227)</f>
        <v>-1</v>
      </c>
      <c r="P1234" s="667" t="str">
        <f>IF(N1225+N1226+N1227&lt;=0,"",IF(O1227=-1,"",O1234/N1234*100-100))</f>
        <v/>
      </c>
      <c r="Q1234" s="180"/>
      <c r="R1234" s="149"/>
      <c r="S1234" s="149"/>
      <c r="T1234" s="149"/>
      <c r="U1234" s="149"/>
      <c r="V1234" s="149"/>
      <c r="X1234" s="136"/>
      <c r="AA1234" s="244"/>
      <c r="AB1234" s="244"/>
    </row>
    <row r="1235" spans="1:28" s="137" customFormat="1" ht="15.75" customHeight="1" thickBot="1">
      <c r="A1235" s="137" t="str">
        <f>F1217&amp;"q4"</f>
        <v>SNTFq4</v>
      </c>
      <c r="B1235" s="146" t="str">
        <f>IF($F$1="de",headings!$C$34,IF($F$1="fr",headings!$B$34,headings!$A$34))</f>
        <v>Quarter 4</v>
      </c>
      <c r="C1235" s="539" t="str">
        <f>IF(C1230=-1,"-1",C1228+C1229+C1230)</f>
        <v>-1</v>
      </c>
      <c r="D1235" s="326" t="str">
        <f>IF(D1230=-1,"-1",D1228+D1229+D1230)</f>
        <v>-1</v>
      </c>
      <c r="E1235" s="668" t="str">
        <f>IF(C1228+C1229+C1230&lt;=0,"",IF(D1230=-1,"",D1235/C1235*100-100))</f>
        <v/>
      </c>
      <c r="F1235" s="539" t="str">
        <f>IF(F1230=-1,"-1",F1228+F1229+F1230)</f>
        <v>-1</v>
      </c>
      <c r="G1235" s="326" t="str">
        <f>IF(G1230=-1,"-1",G1228+G1229+G1230)</f>
        <v>-1</v>
      </c>
      <c r="H1235" s="668" t="str">
        <f>IF(F1228+F1229+F1230&lt;=0,"",IF(G1230=-1,"",G1235/F1235*100-100))</f>
        <v/>
      </c>
      <c r="I1235" s="539" t="str">
        <f>IF(I1230=-1,"-1",I1228+I1229+I1230)</f>
        <v>-1</v>
      </c>
      <c r="J1235" s="326" t="str">
        <f>IF(J1230=-1,"-1",J1228+J1229+J1230)</f>
        <v>-1</v>
      </c>
      <c r="K1235" s="539" t="str">
        <f>IF(K1230=-1,"-1",K1228+K1229+K1230)</f>
        <v>-1</v>
      </c>
      <c r="L1235" s="326" t="str">
        <f>IF(L1230=-1,"-1",L1228+L1229+L1230)</f>
        <v>-1</v>
      </c>
      <c r="M1235" s="668" t="str">
        <f>IF(K1228+K1229+K1230&lt;=0,"",IF(L1230=-1,"",L1235/K1235*100-100))</f>
        <v/>
      </c>
      <c r="N1235" s="539" t="str">
        <f>IF(N1230=-1,"-1",N1228+N1229+N1230)</f>
        <v>-1</v>
      </c>
      <c r="O1235" s="326" t="str">
        <f>IF(O1230=-1,"-1",O1228+O1229+O1230)</f>
        <v>-1</v>
      </c>
      <c r="P1235" s="668" t="str">
        <f>IF(N1228+N1229+N1230&lt;=0,"",IF(O1230=-1,"",O1235/N1235*100-100))</f>
        <v/>
      </c>
      <c r="Q1235" s="180"/>
      <c r="R1235" s="149"/>
      <c r="S1235" s="149"/>
      <c r="T1235" s="149"/>
      <c r="U1235" s="149"/>
      <c r="V1235" s="149"/>
      <c r="X1235" s="136"/>
      <c r="AA1235" s="244"/>
      <c r="AB1235" s="244"/>
    </row>
    <row r="1236" spans="1:28" ht="14.4" thickTop="1" thickBot="1">
      <c r="B1236" s="146"/>
      <c r="C1236" s="146"/>
      <c r="D1236" s="146"/>
      <c r="E1236" s="146"/>
      <c r="F1236" s="146"/>
      <c r="G1236" s="146"/>
      <c r="H1236" s="146"/>
      <c r="I1236" s="146"/>
      <c r="J1236" s="146"/>
      <c r="K1236" s="146"/>
      <c r="L1236" s="146"/>
      <c r="M1236" s="146"/>
      <c r="N1236" s="146"/>
      <c r="O1236" s="146"/>
      <c r="P1236" s="146"/>
      <c r="Q1236" s="180"/>
      <c r="R1236" s="149"/>
      <c r="S1236" s="149"/>
      <c r="T1236" s="149"/>
      <c r="U1236" s="149"/>
      <c r="V1236" s="149"/>
    </row>
    <row r="1237" spans="1:28" s="138" customFormat="1" ht="15.75" customHeight="1" thickTop="1" thickBot="1">
      <c r="A1237" s="138" t="str">
        <f>F1217&amp;"y"</f>
        <v>SNTFy</v>
      </c>
      <c r="B1237" s="152" t="str">
        <f>IF($F$1="de",headings!$C$35,IF($F$1="fr",headings!$B$35,headings!$A$35))</f>
        <v>Full year</v>
      </c>
      <c r="C1237" s="328" t="str">
        <f>IF(C1230=-1,"-1",SUM(C1232:C1235))</f>
        <v>-1</v>
      </c>
      <c r="D1237" s="414" t="str">
        <f>IF(D1230=-1,"-1",SUM(D1232:D1235))</f>
        <v>-1</v>
      </c>
      <c r="E1237" s="659" t="str">
        <f>IF(SUM(C1219:C1230)&lt;=0,"",IF(D1230=-1,"",D1237/C1237*100-100))</f>
        <v/>
      </c>
      <c r="F1237" s="328" t="str">
        <f>IF(F1230=-1,"-1",SUM(F1232:F1235))</f>
        <v>-1</v>
      </c>
      <c r="G1237" s="414" t="str">
        <f>IF(G1230=-1,"-1",SUM(G1232:G1235))</f>
        <v>-1</v>
      </c>
      <c r="H1237" s="659" t="str">
        <f>IF(SUM(F1219:F1230)&lt;=0,"",IF(G1230=-1,"",G1237/F1237*100-100))</f>
        <v/>
      </c>
      <c r="I1237" s="329" t="str">
        <f>IF(I1230=-1,"-1",SUM(I1232:I1235))</f>
        <v>-1</v>
      </c>
      <c r="J1237" s="330" t="str">
        <f>IF(J1230=-1,"-1",SUM(J1232:J1235))</f>
        <v>-1</v>
      </c>
      <c r="K1237" s="328" t="str">
        <f>IF(K1230=-1,"-1",SUM(K1232:K1235))</f>
        <v>-1</v>
      </c>
      <c r="L1237" s="414" t="str">
        <f>IF(L1230=-1,"-1",SUM(L1232:L1235))</f>
        <v>-1</v>
      </c>
      <c r="M1237" s="659" t="str">
        <f>IF(SUM(K1219:K1230)&lt;=0,"",IF(L1230=-1,"",L1237/K1237*100-100))</f>
        <v/>
      </c>
      <c r="N1237" s="328" t="str">
        <f>IF(N1230=-1,"-1",SUM(N1232:N1235))</f>
        <v>-1</v>
      </c>
      <c r="O1237" s="414" t="str">
        <f>IF(O1230=-1,"-1",SUM(O1232:O1235))</f>
        <v>-1</v>
      </c>
      <c r="P1237" s="659" t="str">
        <f>IF(SUM(N1219:N1230)&lt;=0,"",IF(O1230=-1,"",O1237/N1237*100-100))</f>
        <v/>
      </c>
      <c r="Q1237" s="180"/>
      <c r="R1237" s="149"/>
      <c r="S1237" s="149"/>
      <c r="T1237" s="149"/>
      <c r="U1237" s="149"/>
      <c r="V1237" s="149"/>
      <c r="X1237" s="136"/>
    </row>
    <row r="1238" spans="1:28" ht="13.8" thickTop="1">
      <c r="B1238" s="147"/>
      <c r="C1238" s="180"/>
      <c r="D1238" s="180"/>
      <c r="E1238" s="180"/>
      <c r="F1238" s="180"/>
      <c r="G1238" s="180"/>
      <c r="H1238" s="180"/>
      <c r="I1238" s="180"/>
      <c r="J1238" s="180"/>
      <c r="K1238" s="180"/>
      <c r="L1238" s="180"/>
      <c r="M1238" s="180"/>
      <c r="N1238" s="180"/>
      <c r="O1238" s="180"/>
      <c r="P1238" s="180"/>
      <c r="Q1238" s="180"/>
      <c r="R1238" s="180"/>
      <c r="S1238" s="180"/>
      <c r="T1238" s="180"/>
      <c r="U1238" s="149"/>
      <c r="V1238" s="149"/>
    </row>
    <row r="1239" spans="1:28">
      <c r="B1239" s="147"/>
      <c r="C1239" s="180"/>
      <c r="D1239" s="180"/>
      <c r="E1239" s="180"/>
      <c r="F1239" s="180"/>
      <c r="G1239" s="180"/>
      <c r="H1239" s="180"/>
      <c r="I1239" s="180"/>
      <c r="J1239" s="180"/>
      <c r="K1239" s="180"/>
      <c r="L1239" s="180"/>
      <c r="M1239" s="180"/>
      <c r="N1239" s="180"/>
      <c r="O1239" s="180"/>
      <c r="P1239" s="180"/>
      <c r="Q1239" s="180"/>
      <c r="R1239" s="180"/>
      <c r="S1239" s="180"/>
      <c r="T1239" s="180"/>
      <c r="U1239" s="149"/>
      <c r="V1239" s="149"/>
    </row>
    <row r="1240" spans="1:28">
      <c r="B1240" s="152" t="str">
        <f>IF($F$1="de",headings!$C$37,IF($F$1="fr",headings!$B$37,headings!$A$37))</f>
        <v>Comments</v>
      </c>
      <c r="C1240" s="1021"/>
      <c r="D1240" s="1022"/>
      <c r="E1240" s="1022"/>
      <c r="F1240" s="1022"/>
      <c r="G1240" s="1022"/>
      <c r="H1240" s="1022"/>
      <c r="I1240" s="1022"/>
      <c r="J1240" s="1022"/>
      <c r="K1240" s="1022"/>
      <c r="L1240" s="1022"/>
      <c r="M1240" s="1022"/>
      <c r="N1240" s="1022"/>
      <c r="O1240" s="1022"/>
      <c r="P1240" s="1022"/>
      <c r="Q1240" s="1022"/>
      <c r="R1240" s="1022"/>
      <c r="S1240" s="1022"/>
      <c r="T1240" s="1023"/>
      <c r="U1240" s="149"/>
      <c r="V1240" s="149"/>
    </row>
    <row r="1241" spans="1:28">
      <c r="B1241" s="151"/>
      <c r="C1241" s="1024"/>
      <c r="D1241" s="1025"/>
      <c r="E1241" s="1025"/>
      <c r="F1241" s="1025"/>
      <c r="G1241" s="1025"/>
      <c r="H1241" s="1025"/>
      <c r="I1241" s="1025"/>
      <c r="J1241" s="1025"/>
      <c r="K1241" s="1025"/>
      <c r="L1241" s="1025"/>
      <c r="M1241" s="1025"/>
      <c r="N1241" s="1025"/>
      <c r="O1241" s="1025"/>
      <c r="P1241" s="1025"/>
      <c r="Q1241" s="1025"/>
      <c r="R1241" s="1025"/>
      <c r="S1241" s="1025"/>
      <c r="T1241" s="1026"/>
      <c r="U1241" s="149"/>
      <c r="V1241" s="149"/>
    </row>
    <row r="1242" spans="1:28">
      <c r="B1242" s="151"/>
      <c r="C1242" s="1024"/>
      <c r="D1242" s="1025"/>
      <c r="E1242" s="1025"/>
      <c r="F1242" s="1025"/>
      <c r="G1242" s="1025"/>
      <c r="H1242" s="1025"/>
      <c r="I1242" s="1025"/>
      <c r="J1242" s="1025"/>
      <c r="K1242" s="1025"/>
      <c r="L1242" s="1025"/>
      <c r="M1242" s="1025"/>
      <c r="N1242" s="1025"/>
      <c r="O1242" s="1025"/>
      <c r="P1242" s="1025"/>
      <c r="Q1242" s="1025"/>
      <c r="R1242" s="1025"/>
      <c r="S1242" s="1025"/>
      <c r="T1242" s="1026"/>
      <c r="U1242" s="149"/>
      <c r="V1242" s="149"/>
      <c r="X1242" s="141"/>
    </row>
    <row r="1243" spans="1:28">
      <c r="B1243" s="151"/>
      <c r="C1243" s="1027"/>
      <c r="D1243" s="1028"/>
      <c r="E1243" s="1028"/>
      <c r="F1243" s="1028"/>
      <c r="G1243" s="1028"/>
      <c r="H1243" s="1028"/>
      <c r="I1243" s="1028"/>
      <c r="J1243" s="1028"/>
      <c r="K1243" s="1028"/>
      <c r="L1243" s="1028"/>
      <c r="M1243" s="1028"/>
      <c r="N1243" s="1028"/>
      <c r="O1243" s="1028"/>
      <c r="P1243" s="1028"/>
      <c r="Q1243" s="1028"/>
      <c r="R1243" s="1028"/>
      <c r="S1243" s="1028"/>
      <c r="T1243" s="1029"/>
      <c r="U1243" s="149"/>
      <c r="V1243" s="149"/>
      <c r="X1243" s="131"/>
    </row>
    <row r="1244" spans="1:28">
      <c r="B1244" s="151"/>
      <c r="C1244" s="180"/>
      <c r="D1244" s="180"/>
      <c r="E1244" s="180"/>
      <c r="F1244" s="180"/>
      <c r="G1244" s="180"/>
      <c r="H1244" s="180"/>
      <c r="I1244" s="180"/>
      <c r="J1244" s="180"/>
      <c r="K1244" s="180"/>
      <c r="L1244" s="180"/>
      <c r="M1244" s="180"/>
      <c r="N1244" s="180"/>
      <c r="O1244" s="180"/>
      <c r="P1244" s="180"/>
      <c r="Q1244" s="180"/>
      <c r="R1244" s="180"/>
      <c r="S1244" s="180"/>
      <c r="T1244" s="180"/>
      <c r="U1244" s="149"/>
      <c r="V1244" s="149"/>
    </row>
    <row r="1245" spans="1:28">
      <c r="A1245" s="142"/>
      <c r="B1245" s="143"/>
      <c r="C1245" s="181"/>
      <c r="D1245" s="181"/>
      <c r="E1245" s="181"/>
      <c r="F1245" s="181"/>
      <c r="G1245" s="181"/>
      <c r="H1245" s="181"/>
      <c r="I1245" s="181"/>
      <c r="J1245" s="181"/>
      <c r="K1245" s="181"/>
      <c r="L1245" s="181"/>
      <c r="M1245" s="181"/>
      <c r="N1245" s="181"/>
      <c r="O1245" s="181"/>
      <c r="P1245" s="181"/>
      <c r="Q1245" s="181"/>
      <c r="R1245" s="181"/>
      <c r="S1245" s="181"/>
      <c r="T1245" s="181"/>
      <c r="U1245" s="149"/>
      <c r="V1245" s="149"/>
    </row>
    <row r="1246" spans="1:28" s="141" customFormat="1" ht="6.75" customHeight="1">
      <c r="B1246" s="146"/>
      <c r="C1246" s="154"/>
      <c r="D1246" s="154"/>
      <c r="E1246" s="155"/>
      <c r="F1246" s="154"/>
      <c r="G1246" s="154"/>
      <c r="H1246" s="155"/>
      <c r="I1246" s="154"/>
      <c r="J1246" s="154"/>
      <c r="K1246" s="155"/>
      <c r="L1246" s="154"/>
      <c r="M1246" s="154"/>
      <c r="N1246" s="155"/>
      <c r="O1246" s="154"/>
      <c r="P1246" s="154"/>
      <c r="Q1246" s="155"/>
      <c r="R1246" s="154"/>
      <c r="S1246" s="154"/>
      <c r="T1246" s="155"/>
      <c r="U1246" s="149"/>
      <c r="V1246" s="149"/>
      <c r="X1246" s="136"/>
      <c r="AA1246" s="239"/>
      <c r="AB1246" s="239"/>
    </row>
    <row r="1247" spans="1:28" s="131" customFormat="1" ht="17.399999999999999">
      <c r="B1247" s="150" t="str">
        <f>IF($F$1="de",headings!$C$3,IF($F$1="fr",headings!$B$3,headings!$A$3))</f>
        <v>Railway Operator:</v>
      </c>
      <c r="C1247" s="156"/>
      <c r="D1247" s="156"/>
      <c r="E1247" s="156"/>
      <c r="F1247" s="1020" t="s">
        <v>38</v>
      </c>
      <c r="G1247" s="1020"/>
      <c r="H1247" s="1020"/>
      <c r="I1247" s="1020"/>
      <c r="J1247" s="1020"/>
      <c r="K1247" s="157"/>
      <c r="L1247" s="157"/>
      <c r="M1247" s="157"/>
      <c r="N1247" s="157"/>
      <c r="O1247" s="157"/>
      <c r="P1247" s="157"/>
      <c r="Q1247" s="158"/>
      <c r="R1247" s="158"/>
      <c r="S1247" s="158"/>
      <c r="T1247" s="158"/>
      <c r="U1247" s="149"/>
      <c r="V1247" s="149"/>
      <c r="X1247" s="136"/>
      <c r="AA1247" s="243"/>
      <c r="AB1247" s="243"/>
    </row>
    <row r="1248" spans="1:28" ht="6.75" customHeight="1" thickBot="1">
      <c r="B1248" s="146"/>
      <c r="C1248" s="157"/>
      <c r="D1248" s="157"/>
      <c r="E1248" s="159"/>
      <c r="F1248" s="157"/>
      <c r="G1248" s="157"/>
      <c r="H1248" s="157"/>
      <c r="I1248" s="157"/>
      <c r="J1248" s="157"/>
      <c r="K1248" s="157"/>
      <c r="L1248" s="157"/>
      <c r="M1248" s="157"/>
      <c r="N1248" s="157"/>
      <c r="O1248" s="157"/>
      <c r="P1248" s="157"/>
      <c r="Q1248" s="157"/>
      <c r="R1248" s="157"/>
      <c r="S1248" s="157"/>
      <c r="T1248" s="160"/>
      <c r="U1248" s="149"/>
      <c r="V1248" s="149"/>
    </row>
    <row r="1249" spans="1:28" ht="15.75" customHeight="1" thickTop="1">
      <c r="A1249" s="136" t="str">
        <f>F1247&amp;"m01"</f>
        <v>SROm01</v>
      </c>
      <c r="B1249" s="146" t="str">
        <f>IF($F$1="de",headings!$C$6,IF($F$1="fr",headings!$B$6,headings!$A$6))</f>
        <v>January</v>
      </c>
      <c r="C1249" s="725">
        <v>-1</v>
      </c>
      <c r="D1249" s="310">
        <v>-1</v>
      </c>
      <c r="E1249" s="124" t="str">
        <f t="shared" ref="E1249:E1260" si="201">IF(C1249&lt;0.001,"",IF(D1249=-1,"",D1249/C1249*100-100))</f>
        <v/>
      </c>
      <c r="F1249" s="293">
        <v>-1</v>
      </c>
      <c r="G1249" s="310">
        <v>-1</v>
      </c>
      <c r="H1249" s="124" t="str">
        <f t="shared" ref="H1249:H1260" si="202">IF(F1249&lt;0.001,"",IF(G1249=-1,"",G1249/F1249*100-100))</f>
        <v/>
      </c>
      <c r="I1249" s="310">
        <v>-1</v>
      </c>
      <c r="J1249" s="311">
        <v>-1</v>
      </c>
      <c r="K1249" s="293">
        <v>-1</v>
      </c>
      <c r="L1249" s="310">
        <v>-1</v>
      </c>
      <c r="M1249" s="124" t="str">
        <f t="shared" ref="M1249:M1260" si="203">IF(K1249&lt;0.001,"",IF(L1249=-1,"",L1249/K1249*100-100))</f>
        <v/>
      </c>
      <c r="N1249" s="293">
        <v>-1</v>
      </c>
      <c r="O1249" s="310">
        <v>-1</v>
      </c>
      <c r="P1249" s="124" t="str">
        <f t="shared" ref="P1249:P1260" si="204">IF(N1249&lt;0.001,"",IF(O1249=-1,"",O1249/N1249*100-100))</f>
        <v/>
      </c>
      <c r="Q1249" s="149"/>
      <c r="R1249" s="149"/>
      <c r="S1249" s="149"/>
      <c r="T1249" s="149"/>
      <c r="U1249" s="149"/>
      <c r="V1249" s="149"/>
    </row>
    <row r="1250" spans="1:28" ht="15.75" customHeight="1">
      <c r="A1250" s="136" t="str">
        <f>F1247&amp;"m02"</f>
        <v>SROm02</v>
      </c>
      <c r="B1250" s="146" t="str">
        <f>IF($F$1="de",headings!$C$7,IF($F$1="fr",headings!$B$7,headings!$A$7))</f>
        <v>February</v>
      </c>
      <c r="C1250" s="726">
        <v>-1</v>
      </c>
      <c r="D1250" s="312">
        <v>-1</v>
      </c>
      <c r="E1250" s="127" t="str">
        <f t="shared" si="201"/>
        <v/>
      </c>
      <c r="F1250" s="294">
        <v>-1</v>
      </c>
      <c r="G1250" s="312">
        <v>-1</v>
      </c>
      <c r="H1250" s="127" t="str">
        <f t="shared" si="202"/>
        <v/>
      </c>
      <c r="I1250" s="312">
        <v>-1</v>
      </c>
      <c r="J1250" s="313">
        <v>-1</v>
      </c>
      <c r="K1250" s="294">
        <v>-1</v>
      </c>
      <c r="L1250" s="312">
        <v>-1</v>
      </c>
      <c r="M1250" s="127" t="str">
        <f t="shared" si="203"/>
        <v/>
      </c>
      <c r="N1250" s="294">
        <v>-1</v>
      </c>
      <c r="O1250" s="312">
        <v>-1</v>
      </c>
      <c r="P1250" s="127" t="str">
        <f t="shared" si="204"/>
        <v/>
      </c>
      <c r="Q1250" s="149"/>
      <c r="R1250" s="149"/>
      <c r="S1250" s="149"/>
      <c r="T1250" s="149"/>
      <c r="U1250" s="149"/>
      <c r="V1250" s="149"/>
    </row>
    <row r="1251" spans="1:28" ht="15.75" customHeight="1" thickBot="1">
      <c r="A1251" s="136" t="str">
        <f>F1247&amp;"m03"</f>
        <v>SROm03</v>
      </c>
      <c r="B1251" s="146" t="str">
        <f>IF($F$1="de",headings!$C$8,IF($F$1="fr",headings!$B$8,headings!$A$8))</f>
        <v>March</v>
      </c>
      <c r="C1251" s="651">
        <v>-1</v>
      </c>
      <c r="D1251" s="312">
        <v>-1</v>
      </c>
      <c r="E1251" s="129" t="str">
        <f t="shared" si="201"/>
        <v/>
      </c>
      <c r="F1251" s="295">
        <v>-1</v>
      </c>
      <c r="G1251" s="312">
        <v>-1</v>
      </c>
      <c r="H1251" s="129" t="str">
        <f t="shared" si="202"/>
        <v/>
      </c>
      <c r="I1251" s="312">
        <v>-1</v>
      </c>
      <c r="J1251" s="313">
        <v>-1</v>
      </c>
      <c r="K1251" s="295">
        <v>-1</v>
      </c>
      <c r="L1251" s="312">
        <v>-1</v>
      </c>
      <c r="M1251" s="129" t="str">
        <f t="shared" si="203"/>
        <v/>
      </c>
      <c r="N1251" s="295">
        <v>-1</v>
      </c>
      <c r="O1251" s="312">
        <v>-1</v>
      </c>
      <c r="P1251" s="129" t="str">
        <f t="shared" si="204"/>
        <v/>
      </c>
      <c r="Q1251" s="149"/>
      <c r="R1251" s="149"/>
      <c r="S1251" s="149"/>
      <c r="T1251" s="149"/>
      <c r="U1251" s="149"/>
      <c r="V1251" s="149"/>
    </row>
    <row r="1252" spans="1:28" ht="15.75" customHeight="1" thickTop="1">
      <c r="A1252" s="136" t="str">
        <f>F1247&amp;"m04"</f>
        <v>SROm04</v>
      </c>
      <c r="B1252" s="146" t="str">
        <f>IF($F$1="de",headings!$C$9,IF($F$1="fr",headings!$B$9,headings!$A$9))</f>
        <v>April</v>
      </c>
      <c r="C1252" s="725">
        <v>-1</v>
      </c>
      <c r="D1252" s="310">
        <v>-1</v>
      </c>
      <c r="E1252" s="124" t="str">
        <f t="shared" si="201"/>
        <v/>
      </c>
      <c r="F1252" s="309">
        <v>-1</v>
      </c>
      <c r="G1252" s="310">
        <v>-1</v>
      </c>
      <c r="H1252" s="124" t="str">
        <f t="shared" si="202"/>
        <v/>
      </c>
      <c r="I1252" s="310">
        <v>-1</v>
      </c>
      <c r="J1252" s="311">
        <v>-1</v>
      </c>
      <c r="K1252" s="309">
        <v>-1</v>
      </c>
      <c r="L1252" s="310">
        <v>-1</v>
      </c>
      <c r="M1252" s="124" t="str">
        <f t="shared" si="203"/>
        <v/>
      </c>
      <c r="N1252" s="309">
        <v>-1</v>
      </c>
      <c r="O1252" s="310">
        <v>-1</v>
      </c>
      <c r="P1252" s="124" t="str">
        <f t="shared" si="204"/>
        <v/>
      </c>
      <c r="Q1252" s="149"/>
      <c r="R1252" s="149"/>
      <c r="S1252" s="149"/>
      <c r="T1252" s="149"/>
      <c r="U1252" s="149"/>
      <c r="V1252" s="149"/>
    </row>
    <row r="1253" spans="1:28" ht="15.75" customHeight="1">
      <c r="A1253" s="136" t="str">
        <f>F1247&amp;"m05"</f>
        <v>SROm05</v>
      </c>
      <c r="B1253" s="146" t="str">
        <f>IF($F$1="de",headings!$C$10,IF($F$1="fr",headings!$B$10,headings!$A$10))</f>
        <v>May</v>
      </c>
      <c r="C1253" s="726">
        <v>-1</v>
      </c>
      <c r="D1253" s="312">
        <v>-1</v>
      </c>
      <c r="E1253" s="127" t="str">
        <f t="shared" si="201"/>
        <v/>
      </c>
      <c r="F1253" s="294">
        <v>-1</v>
      </c>
      <c r="G1253" s="312">
        <v>-1</v>
      </c>
      <c r="H1253" s="127" t="str">
        <f t="shared" si="202"/>
        <v/>
      </c>
      <c r="I1253" s="312">
        <v>-1</v>
      </c>
      <c r="J1253" s="313">
        <v>-1</v>
      </c>
      <c r="K1253" s="294">
        <v>-1</v>
      </c>
      <c r="L1253" s="312">
        <v>-1</v>
      </c>
      <c r="M1253" s="127" t="str">
        <f t="shared" si="203"/>
        <v/>
      </c>
      <c r="N1253" s="294">
        <v>-1</v>
      </c>
      <c r="O1253" s="312">
        <v>-1</v>
      </c>
      <c r="P1253" s="127" t="str">
        <f t="shared" si="204"/>
        <v/>
      </c>
      <c r="Q1253" s="149"/>
      <c r="R1253" s="149"/>
      <c r="S1253" s="149"/>
      <c r="T1253" s="149"/>
      <c r="U1253" s="149"/>
      <c r="V1253" s="149"/>
    </row>
    <row r="1254" spans="1:28" ht="15.75" customHeight="1" thickBot="1">
      <c r="A1254" s="136" t="str">
        <f>F1247&amp;"m06"</f>
        <v>SROm06</v>
      </c>
      <c r="B1254" s="146" t="str">
        <f>IF($F$1="de",headings!$C$11,IF($F$1="fr",headings!$B$11,headings!$A$11))</f>
        <v>June</v>
      </c>
      <c r="C1254" s="651">
        <v>-1</v>
      </c>
      <c r="D1254" s="312">
        <v>-1</v>
      </c>
      <c r="E1254" s="129" t="str">
        <f t="shared" si="201"/>
        <v/>
      </c>
      <c r="F1254" s="295">
        <v>-1</v>
      </c>
      <c r="G1254" s="312">
        <v>-1</v>
      </c>
      <c r="H1254" s="129" t="str">
        <f t="shared" si="202"/>
        <v/>
      </c>
      <c r="I1254" s="312">
        <v>-1</v>
      </c>
      <c r="J1254" s="313">
        <v>-1</v>
      </c>
      <c r="K1254" s="295">
        <v>-1</v>
      </c>
      <c r="L1254" s="312">
        <v>-1</v>
      </c>
      <c r="M1254" s="129" t="str">
        <f t="shared" si="203"/>
        <v/>
      </c>
      <c r="N1254" s="295">
        <v>-1</v>
      </c>
      <c r="O1254" s="312">
        <v>-1</v>
      </c>
      <c r="P1254" s="129" t="str">
        <f t="shared" si="204"/>
        <v/>
      </c>
      <c r="Q1254" s="149"/>
      <c r="R1254" s="149"/>
      <c r="S1254" s="149"/>
      <c r="T1254" s="149"/>
      <c r="U1254" s="149"/>
      <c r="V1254" s="149"/>
    </row>
    <row r="1255" spans="1:28" ht="15.75" customHeight="1" thickTop="1">
      <c r="A1255" s="136" t="str">
        <f>F1247&amp;"m07"</f>
        <v>SROm07</v>
      </c>
      <c r="B1255" s="146" t="str">
        <f>IF($F$1="de",headings!$C$12,IF($F$1="fr",headings!$B$12,headings!$A$12))</f>
        <v>July</v>
      </c>
      <c r="C1255" s="725">
        <v>-1</v>
      </c>
      <c r="D1255" s="310">
        <v>-1</v>
      </c>
      <c r="E1255" s="127" t="str">
        <f t="shared" si="201"/>
        <v/>
      </c>
      <c r="F1255" s="309">
        <v>-1</v>
      </c>
      <c r="G1255" s="310">
        <v>-1</v>
      </c>
      <c r="H1255" s="127" t="str">
        <f t="shared" si="202"/>
        <v/>
      </c>
      <c r="I1255" s="310">
        <v>-1</v>
      </c>
      <c r="J1255" s="311">
        <v>-1</v>
      </c>
      <c r="K1255" s="309">
        <v>-1</v>
      </c>
      <c r="L1255" s="310">
        <v>-1</v>
      </c>
      <c r="M1255" s="127" t="str">
        <f t="shared" si="203"/>
        <v/>
      </c>
      <c r="N1255" s="309">
        <v>-1</v>
      </c>
      <c r="O1255" s="310">
        <v>-1</v>
      </c>
      <c r="P1255" s="127" t="str">
        <f t="shared" si="204"/>
        <v/>
      </c>
      <c r="Q1255" s="149"/>
      <c r="R1255" s="149"/>
      <c r="S1255" s="149"/>
      <c r="T1255" s="149"/>
      <c r="U1255" s="149"/>
      <c r="V1255" s="149"/>
    </row>
    <row r="1256" spans="1:28" ht="15.75" customHeight="1">
      <c r="A1256" s="136" t="str">
        <f>F1247&amp;"m08"</f>
        <v>SROm08</v>
      </c>
      <c r="B1256" s="146" t="str">
        <f>IF($F$1="de",headings!$C$13,IF($F$1="fr",headings!$B$13,headings!$A$13))</f>
        <v>August</v>
      </c>
      <c r="C1256" s="726">
        <v>-1</v>
      </c>
      <c r="D1256" s="312">
        <v>-1</v>
      </c>
      <c r="E1256" s="127" t="str">
        <f t="shared" si="201"/>
        <v/>
      </c>
      <c r="F1256" s="294">
        <v>-1</v>
      </c>
      <c r="G1256" s="312">
        <v>-1</v>
      </c>
      <c r="H1256" s="127" t="str">
        <f t="shared" si="202"/>
        <v/>
      </c>
      <c r="I1256" s="312">
        <v>-1</v>
      </c>
      <c r="J1256" s="313">
        <v>-1</v>
      </c>
      <c r="K1256" s="294">
        <v>-1</v>
      </c>
      <c r="L1256" s="312">
        <v>-1</v>
      </c>
      <c r="M1256" s="127" t="str">
        <f t="shared" si="203"/>
        <v/>
      </c>
      <c r="N1256" s="294">
        <v>-1</v>
      </c>
      <c r="O1256" s="312">
        <v>-1</v>
      </c>
      <c r="P1256" s="127" t="str">
        <f t="shared" si="204"/>
        <v/>
      </c>
      <c r="Q1256" s="149"/>
      <c r="R1256" s="149"/>
      <c r="S1256" s="149"/>
      <c r="T1256" s="149"/>
      <c r="U1256" s="149"/>
      <c r="V1256" s="149"/>
    </row>
    <row r="1257" spans="1:28" ht="15.75" customHeight="1" thickBot="1">
      <c r="A1257" s="136" t="str">
        <f>F1247&amp;"m09"</f>
        <v>SROm09</v>
      </c>
      <c r="B1257" s="146" t="str">
        <f>IF($F$1="de",headings!$C$14,IF($F$1="fr",headings!$B$14,headings!$A$14))</f>
        <v>September</v>
      </c>
      <c r="C1257" s="651">
        <v>-1</v>
      </c>
      <c r="D1257" s="312">
        <v>-1</v>
      </c>
      <c r="E1257" s="129" t="str">
        <f t="shared" si="201"/>
        <v/>
      </c>
      <c r="F1257" s="295">
        <v>-1</v>
      </c>
      <c r="G1257" s="314">
        <v>-1</v>
      </c>
      <c r="H1257" s="129" t="str">
        <f t="shared" si="202"/>
        <v/>
      </c>
      <c r="I1257" s="315">
        <v>-1</v>
      </c>
      <c r="J1257" s="316">
        <v>-1</v>
      </c>
      <c r="K1257" s="295">
        <v>-1</v>
      </c>
      <c r="L1257" s="312">
        <v>-1</v>
      </c>
      <c r="M1257" s="129" t="str">
        <f t="shared" si="203"/>
        <v/>
      </c>
      <c r="N1257" s="295">
        <v>-1</v>
      </c>
      <c r="O1257" s="314">
        <v>-1</v>
      </c>
      <c r="P1257" s="129" t="str">
        <f t="shared" si="204"/>
        <v/>
      </c>
      <c r="Q1257" s="149"/>
      <c r="R1257" s="149"/>
      <c r="S1257" s="149"/>
      <c r="T1257" s="149"/>
      <c r="U1257" s="149"/>
      <c r="V1257" s="149"/>
    </row>
    <row r="1258" spans="1:28" ht="15.75" customHeight="1" thickTop="1">
      <c r="A1258" s="136" t="str">
        <f>F1247&amp;"m10"</f>
        <v>SROm10</v>
      </c>
      <c r="B1258" s="146" t="str">
        <f>IF($F$1="de",headings!$C$15,IF($F$1="fr",headings!$B$15,headings!$A$15))</f>
        <v>October</v>
      </c>
      <c r="C1258" s="725">
        <v>-1</v>
      </c>
      <c r="D1258" s="310">
        <v>-1</v>
      </c>
      <c r="E1258" s="127" t="str">
        <f t="shared" si="201"/>
        <v/>
      </c>
      <c r="F1258" s="317">
        <v>-1</v>
      </c>
      <c r="G1258" s="312">
        <v>-1</v>
      </c>
      <c r="H1258" s="127" t="str">
        <f t="shared" si="202"/>
        <v/>
      </c>
      <c r="I1258" s="312">
        <v>-1</v>
      </c>
      <c r="J1258" s="313">
        <v>-1</v>
      </c>
      <c r="K1258" s="309">
        <v>-1</v>
      </c>
      <c r="L1258" s="310">
        <v>-1</v>
      </c>
      <c r="M1258" s="127" t="str">
        <f t="shared" si="203"/>
        <v/>
      </c>
      <c r="N1258" s="317">
        <v>-1</v>
      </c>
      <c r="O1258" s="312">
        <v>-1</v>
      </c>
      <c r="P1258" s="127" t="str">
        <f t="shared" si="204"/>
        <v/>
      </c>
      <c r="Q1258" s="149"/>
      <c r="R1258" s="149"/>
      <c r="S1258" s="149"/>
      <c r="T1258" s="149"/>
      <c r="U1258" s="149"/>
      <c r="V1258" s="149"/>
      <c r="X1258" s="137"/>
    </row>
    <row r="1259" spans="1:28" ht="15.75" customHeight="1">
      <c r="A1259" s="136" t="str">
        <f>F1247&amp;"m11"</f>
        <v>SROm11</v>
      </c>
      <c r="B1259" s="146" t="str">
        <f>IF($F$1="de",headings!$C$16,IF($F$1="fr",headings!$B$16,headings!$A$16))</f>
        <v>November</v>
      </c>
      <c r="C1259" s="726">
        <v>-1</v>
      </c>
      <c r="D1259" s="312">
        <v>-1</v>
      </c>
      <c r="E1259" s="127" t="str">
        <f t="shared" si="201"/>
        <v/>
      </c>
      <c r="F1259" s="317">
        <v>-1</v>
      </c>
      <c r="G1259" s="312">
        <v>-1</v>
      </c>
      <c r="H1259" s="127" t="str">
        <f t="shared" si="202"/>
        <v/>
      </c>
      <c r="I1259" s="312">
        <v>-1</v>
      </c>
      <c r="J1259" s="313">
        <v>-1</v>
      </c>
      <c r="K1259" s="294">
        <v>-1</v>
      </c>
      <c r="L1259" s="312">
        <v>-1</v>
      </c>
      <c r="M1259" s="127" t="str">
        <f t="shared" si="203"/>
        <v/>
      </c>
      <c r="N1259" s="317">
        <v>-1</v>
      </c>
      <c r="O1259" s="312">
        <v>-1</v>
      </c>
      <c r="P1259" s="127" t="str">
        <f t="shared" si="204"/>
        <v/>
      </c>
      <c r="Q1259" s="149"/>
      <c r="R1259" s="149"/>
      <c r="S1259" s="149"/>
      <c r="T1259" s="149"/>
      <c r="U1259" s="149"/>
      <c r="V1259" s="149"/>
      <c r="X1259" s="137"/>
    </row>
    <row r="1260" spans="1:28" ht="15.75" customHeight="1" thickBot="1">
      <c r="A1260" s="136" t="str">
        <f>F1247&amp;"m12"</f>
        <v>SROm12</v>
      </c>
      <c r="B1260" s="146" t="str">
        <f>IF($F$1="de",headings!$C$17,IF($F$1="fr",headings!$B$17,headings!$A$17))</f>
        <v>December</v>
      </c>
      <c r="C1260" s="745">
        <v>-1</v>
      </c>
      <c r="D1260" s="314">
        <v>-1</v>
      </c>
      <c r="E1260" s="129" t="str">
        <f t="shared" si="201"/>
        <v/>
      </c>
      <c r="F1260" s="325">
        <v>-1</v>
      </c>
      <c r="G1260" s="314">
        <v>-1</v>
      </c>
      <c r="H1260" s="129" t="str">
        <f t="shared" si="202"/>
        <v/>
      </c>
      <c r="I1260" s="314">
        <v>-1</v>
      </c>
      <c r="J1260" s="316">
        <v>-1</v>
      </c>
      <c r="K1260" s="325">
        <v>-1</v>
      </c>
      <c r="L1260" s="314">
        <v>-1</v>
      </c>
      <c r="M1260" s="129" t="str">
        <f t="shared" si="203"/>
        <v/>
      </c>
      <c r="N1260" s="325">
        <v>-1</v>
      </c>
      <c r="O1260" s="314">
        <v>-1</v>
      </c>
      <c r="P1260" s="129" t="str">
        <f t="shared" si="204"/>
        <v/>
      </c>
      <c r="Q1260" s="149"/>
      <c r="R1260" s="149"/>
      <c r="S1260" s="149"/>
      <c r="T1260" s="149"/>
      <c r="U1260" s="149"/>
      <c r="V1260" s="149"/>
      <c r="X1260" s="137"/>
    </row>
    <row r="1261" spans="1:28" ht="14.4" thickTop="1" thickBot="1">
      <c r="B1261" s="146"/>
      <c r="C1261" s="146"/>
      <c r="D1261" s="146"/>
      <c r="E1261" s="146"/>
      <c r="F1261" s="146"/>
      <c r="G1261" s="146"/>
      <c r="H1261" s="146"/>
      <c r="I1261" s="146"/>
      <c r="J1261" s="146"/>
      <c r="K1261" s="146"/>
      <c r="L1261" s="146"/>
      <c r="M1261" s="146"/>
      <c r="N1261" s="146"/>
      <c r="O1261" s="146"/>
      <c r="P1261" s="146"/>
      <c r="Q1261" s="149"/>
      <c r="R1261" s="149"/>
      <c r="S1261" s="149"/>
      <c r="T1261" s="149"/>
      <c r="U1261" s="149"/>
      <c r="V1261" s="149"/>
      <c r="X1261" s="137"/>
    </row>
    <row r="1262" spans="1:28" s="137" customFormat="1" ht="15.75" customHeight="1" thickTop="1">
      <c r="A1262" s="137" t="str">
        <f>F1247&amp;"q1"</f>
        <v>SROq1</v>
      </c>
      <c r="B1262" s="146" t="str">
        <f>IF($F$1="de",headings!$C$31,IF($F$1="fr",headings!$B$31,headings!$A$31))</f>
        <v>Quarter 1</v>
      </c>
      <c r="C1262" s="541" t="str">
        <f>IF(C1251=-1,"-1",C1249+C1250+C1251)</f>
        <v>-1</v>
      </c>
      <c r="D1262" s="320" t="str">
        <f>IF(D1251=-1,"-1",D1249+D1250+D1251)</f>
        <v>-1</v>
      </c>
      <c r="E1262" s="358" t="str">
        <f>IF(C1251+C1252+C1253&lt;=0,"",IF(D1251=-1,"",D1262/C1262*100-100))</f>
        <v/>
      </c>
      <c r="F1262" s="541" t="str">
        <f>IF(F1251=-1,"-1",F1249+F1250+F1251)</f>
        <v>-1</v>
      </c>
      <c r="G1262" s="320" t="str">
        <f>IF(G1251=-1,"-1",G1249+G1250+G1251)</f>
        <v>-1</v>
      </c>
      <c r="H1262" s="358" t="str">
        <f>IF(F1251+F1252+F1253&lt;=0,"",IF(G1251=-1,"",G1262/F1262*100-100))</f>
        <v/>
      </c>
      <c r="I1262" s="320" t="str">
        <f>IF(I1251=-1,"-1",I1249+I1250+I1251)</f>
        <v>-1</v>
      </c>
      <c r="J1262" s="321" t="str">
        <f>IF(J1251=-1,"-1",J1249+J1250+J1251)</f>
        <v>-1</v>
      </c>
      <c r="K1262" s="541" t="str">
        <f>IF(K1251=-1,"-1",K1249+K1250+K1251)</f>
        <v>-1</v>
      </c>
      <c r="L1262" s="320" t="str">
        <f>IF(L1251=-1,"-1",L1249+L1250+L1251)</f>
        <v>-1</v>
      </c>
      <c r="M1262" s="358" t="str">
        <f>IF(K1251+K1252+K1253&lt;=0,"",IF(L1251=-1,"",L1262/K1262*100-100))</f>
        <v/>
      </c>
      <c r="N1262" s="541" t="str">
        <f>IF(N1251=-1,"-1",N1249+N1250+N1251)</f>
        <v>-1</v>
      </c>
      <c r="O1262" s="320" t="str">
        <f>IF(O1251=-1,"-1",O1249+O1250+O1251)</f>
        <v>-1</v>
      </c>
      <c r="P1262" s="358" t="str">
        <f>IF(N1251+N1252+N1253&lt;=0,"",IF(O1251=-1,"",O1262/N1262*100-100))</f>
        <v/>
      </c>
      <c r="Q1262" s="149"/>
      <c r="R1262" s="149"/>
      <c r="S1262" s="149"/>
      <c r="T1262" s="149"/>
      <c r="U1262" s="149"/>
      <c r="V1262" s="149"/>
      <c r="X1262" s="136"/>
      <c r="AA1262" s="244"/>
      <c r="AB1262" s="244"/>
    </row>
    <row r="1263" spans="1:28" s="137" customFormat="1" ht="15.75" customHeight="1">
      <c r="A1263" s="137" t="str">
        <f>F1247&amp;"q2"</f>
        <v>SROq2</v>
      </c>
      <c r="B1263" s="146" t="str">
        <f>IF($F$1="de",headings!$C$32,IF($F$1="fr",headings!$B$32,headings!$A$32))</f>
        <v>Quarter 2</v>
      </c>
      <c r="C1263" s="542" t="str">
        <f>IF(C1254=-1,"-1",C1252+C1253+C1254)</f>
        <v>-1</v>
      </c>
      <c r="D1263" s="323" t="str">
        <f>IF(D1254=-1,"-1",D1252+D1253+D1254)</f>
        <v>-1</v>
      </c>
      <c r="E1263" s="342" t="str">
        <f>IF(C1252+C1253+C1254&lt;=0,"",IF(D1254=-1,"",D1263/C1263*100-100))</f>
        <v/>
      </c>
      <c r="F1263" s="542" t="str">
        <f>IF(F1254=-1,"-1",F1252+F1253+F1254)</f>
        <v>-1</v>
      </c>
      <c r="G1263" s="323" t="str">
        <f>IF(G1254=-1,"-1",G1252+G1253+G1254)</f>
        <v>-1</v>
      </c>
      <c r="H1263" s="342" t="str">
        <f>IF(F1252+F1253+F1254&lt;=0,"",IF(G1254=-1,"",G1263/F1263*100-100))</f>
        <v/>
      </c>
      <c r="I1263" s="323" t="str">
        <f>IF(I1254=-1,"-1",I1252+I1253+I1254)</f>
        <v>-1</v>
      </c>
      <c r="J1263" s="324" t="str">
        <f>IF(J1254=-1,"-1",J1252+J1253+J1254)</f>
        <v>-1</v>
      </c>
      <c r="K1263" s="542" t="str">
        <f>IF(K1254=-1,"-1",K1252+K1253+K1254)</f>
        <v>-1</v>
      </c>
      <c r="L1263" s="323" t="str">
        <f>IF(L1254=-1,"-1",L1252+L1253+L1254)</f>
        <v>-1</v>
      </c>
      <c r="M1263" s="342" t="str">
        <f>IF(K1252+K1253+K1254&lt;=0,"",IF(L1254=-1,"",L1263/K1263*100-100))</f>
        <v/>
      </c>
      <c r="N1263" s="542" t="str">
        <f>IF(N1254=-1,"-1",N1252+N1253+N1254)</f>
        <v>-1</v>
      </c>
      <c r="O1263" s="323" t="str">
        <f>IF(O1254=-1,"-1",O1252+O1253+O1254)</f>
        <v>-1</v>
      </c>
      <c r="P1263" s="342" t="str">
        <f>IF(N1252+N1253+N1254&lt;=0,"",IF(O1254=-1,"",O1263/N1263*100-100))</f>
        <v/>
      </c>
      <c r="Q1263" s="149"/>
      <c r="R1263" s="149"/>
      <c r="S1263" s="149"/>
      <c r="T1263" s="149"/>
      <c r="U1263" s="149"/>
      <c r="V1263" s="149"/>
      <c r="X1263" s="138"/>
      <c r="AA1263" s="244"/>
      <c r="AB1263" s="244"/>
    </row>
    <row r="1264" spans="1:28" s="137" customFormat="1" ht="15.75" customHeight="1">
      <c r="A1264" s="137" t="str">
        <f>F1247&amp;"q3"</f>
        <v>SROq3</v>
      </c>
      <c r="B1264" s="146" t="str">
        <f>IF($F$1="de",headings!$C$33,IF($F$1="fr",headings!$B$33,headings!$A$33))</f>
        <v>Quarter 3</v>
      </c>
      <c r="C1264" s="542" t="str">
        <f>IF(C1257=-1,"-1",C1255+C1256+C1257)</f>
        <v>-1</v>
      </c>
      <c r="D1264" s="323" t="str">
        <f>IF(D1257=-1,"-1",D1255+D1256+D1257)</f>
        <v>-1</v>
      </c>
      <c r="E1264" s="342" t="str">
        <f>IF(C1255+C1256+C1257&lt;=0,"",IF(D1257=-1,"",D1264/C1264*100-100))</f>
        <v/>
      </c>
      <c r="F1264" s="542" t="str">
        <f>IF(F1257=-1,"-1",F1255+F1256+F1257)</f>
        <v>-1</v>
      </c>
      <c r="G1264" s="323" t="str">
        <f>IF(G1257=-1,"-1",G1255+G1256+G1257)</f>
        <v>-1</v>
      </c>
      <c r="H1264" s="342" t="str">
        <f>IF(F1255+F1256+F1257&lt;=0,"",IF(G1257=-1,"",G1264/F1264*100-100))</f>
        <v/>
      </c>
      <c r="I1264" s="323" t="str">
        <f>IF(I1257=-1,"-1",I1255+I1256+I1257)</f>
        <v>-1</v>
      </c>
      <c r="J1264" s="324" t="str">
        <f>IF(J1257=-1,"-1",J1255+J1256+J1257)</f>
        <v>-1</v>
      </c>
      <c r="K1264" s="542" t="str">
        <f>IF(K1257=-1,"-1",K1255+K1256+K1257)</f>
        <v>-1</v>
      </c>
      <c r="L1264" s="323" t="str">
        <f>IF(L1257=-1,"-1",L1255+L1256+L1257)</f>
        <v>-1</v>
      </c>
      <c r="M1264" s="342" t="str">
        <f>IF(K1255+K1256+K1257&lt;=0,"",IF(L1257=-1,"",L1264/K1264*100-100))</f>
        <v/>
      </c>
      <c r="N1264" s="542" t="str">
        <f>IF(N1257=-1,"-1",N1255+N1256+N1257)</f>
        <v>-1</v>
      </c>
      <c r="O1264" s="323" t="str">
        <f>IF(O1257=-1,"-1",O1255+O1256+O1257)</f>
        <v>-1</v>
      </c>
      <c r="P1264" s="342" t="str">
        <f>IF(N1255+N1256+N1257&lt;=0,"",IF(O1257=-1,"",O1264/N1264*100-100))</f>
        <v/>
      </c>
      <c r="Q1264" s="149"/>
      <c r="R1264" s="149"/>
      <c r="S1264" s="149"/>
      <c r="T1264" s="149"/>
      <c r="U1264" s="149"/>
      <c r="V1264" s="149"/>
      <c r="X1264" s="136"/>
      <c r="AA1264" s="244"/>
      <c r="AB1264" s="244"/>
    </row>
    <row r="1265" spans="1:28" s="137" customFormat="1" ht="15.75" customHeight="1" thickBot="1">
      <c r="A1265" s="137" t="str">
        <f>F1247&amp;"q4"</f>
        <v>SROq4</v>
      </c>
      <c r="B1265" s="146" t="str">
        <f>IF($F$1="de",headings!$C$34,IF($F$1="fr",headings!$B$34,headings!$A$34))</f>
        <v>Quarter 4</v>
      </c>
      <c r="C1265" s="539" t="str">
        <f>IF(C1260=-1,"-1",C1258+C1259+C1260)</f>
        <v>-1</v>
      </c>
      <c r="D1265" s="326" t="str">
        <f>IF(D1260=-1,"-1",D1258+D1259+D1260)</f>
        <v>-1</v>
      </c>
      <c r="E1265" s="341" t="str">
        <f>IF(C1258+C1259+C1260&lt;=0,"",IF(D1260=-1,"",D1265/C1265*100-100))</f>
        <v/>
      </c>
      <c r="F1265" s="539" t="str">
        <f>IF(F1260=-1,"-1",F1258+F1259+F1260)</f>
        <v>-1</v>
      </c>
      <c r="G1265" s="326" t="str">
        <f>IF(G1260=-1,"-1",G1258+G1259+G1260)</f>
        <v>-1</v>
      </c>
      <c r="H1265" s="341" t="str">
        <f>IF(F1258+F1259+F1260&lt;=0,"",IF(G1260=-1,"",G1265/F1265*100-100))</f>
        <v/>
      </c>
      <c r="I1265" s="326" t="str">
        <f>IF(I1260=-1,"-1",I1258+I1259+I1260)</f>
        <v>-1</v>
      </c>
      <c r="J1265" s="327" t="str">
        <f>IF(J1260=-1,"-1",J1258+J1259+J1260)</f>
        <v>-1</v>
      </c>
      <c r="K1265" s="539" t="str">
        <f>IF(K1260=-1,"-1",K1258+K1259+K1260)</f>
        <v>-1</v>
      </c>
      <c r="L1265" s="326" t="str">
        <f>IF(L1260=-1,"-1",L1258+L1259+L1260)</f>
        <v>-1</v>
      </c>
      <c r="M1265" s="341" t="str">
        <f>IF(K1258+K1259+K1260&lt;=0,"",IF(L1260=-1,"",L1265/K1265*100-100))</f>
        <v/>
      </c>
      <c r="N1265" s="539" t="str">
        <f>IF(N1260=-1,"-1",N1258+N1259+N1260)</f>
        <v>-1</v>
      </c>
      <c r="O1265" s="326" t="str">
        <f>IF(O1260=-1,"-1",O1258+O1259+O1260)</f>
        <v>-1</v>
      </c>
      <c r="P1265" s="341" t="str">
        <f>IF(N1258+N1259+N1260&lt;=0,"",IF(O1260=-1,"",O1265/N1265*100-100))</f>
        <v/>
      </c>
      <c r="Q1265" s="149"/>
      <c r="R1265" s="149"/>
      <c r="S1265" s="149"/>
      <c r="T1265" s="149"/>
      <c r="U1265" s="149"/>
      <c r="V1265" s="149"/>
      <c r="X1265" s="136"/>
      <c r="AA1265" s="244"/>
      <c r="AB1265" s="244"/>
    </row>
    <row r="1266" spans="1:28" ht="14.4" thickTop="1" thickBot="1">
      <c r="B1266" s="146"/>
      <c r="C1266" s="146"/>
      <c r="D1266" s="146"/>
      <c r="E1266" s="146"/>
      <c r="F1266" s="146"/>
      <c r="G1266" s="146"/>
      <c r="H1266" s="146"/>
      <c r="I1266" s="146"/>
      <c r="J1266" s="146"/>
      <c r="K1266" s="146"/>
      <c r="L1266" s="146"/>
      <c r="M1266" s="146"/>
      <c r="N1266" s="146"/>
      <c r="O1266" s="146"/>
      <c r="P1266" s="146"/>
      <c r="Q1266" s="149"/>
      <c r="R1266" s="149"/>
      <c r="S1266" s="149"/>
      <c r="T1266" s="149"/>
      <c r="U1266" s="149"/>
      <c r="V1266" s="149"/>
    </row>
    <row r="1267" spans="1:28" s="138" customFormat="1" ht="15.75" customHeight="1" thickTop="1" thickBot="1">
      <c r="A1267" s="138" t="str">
        <f>F1247&amp;"y"</f>
        <v>SROy</v>
      </c>
      <c r="B1267" s="152" t="str">
        <f>IF($F$1="de",headings!$C$35,IF($F$1="fr",headings!$B$35,headings!$A$35))</f>
        <v>Full year</v>
      </c>
      <c r="C1267" s="328" t="str">
        <f>IF(C1260=-1,"-1",SUM(C1262:C1265))</f>
        <v>-1</v>
      </c>
      <c r="D1267" s="329" t="str">
        <f>IF(D1260=-1,"-1",SUM(D1262:D1265))</f>
        <v>-1</v>
      </c>
      <c r="E1267" s="343" t="str">
        <f>IF(SUM(C1249:C1260)&lt;=0,"",IF(D1260=-1,"",D1267/C1267*100-100))</f>
        <v/>
      </c>
      <c r="F1267" s="328" t="str">
        <f>IF(F1260=-1,"-1",SUM(F1262:F1265))</f>
        <v>-1</v>
      </c>
      <c r="G1267" s="329" t="str">
        <f>IF(G1260=-1,"-1",SUM(G1262:G1265))</f>
        <v>-1</v>
      </c>
      <c r="H1267" s="343" t="str">
        <f>IF(SUM(F1249:F1260)&lt;=0,"",IF(G1260=-1,"",G1267/F1267*100-100))</f>
        <v/>
      </c>
      <c r="I1267" s="329" t="str">
        <f>IF(I1260=-1,"-1",SUM(I1262:I1265))</f>
        <v>-1</v>
      </c>
      <c r="J1267" s="330" t="str">
        <f>IF(J1260=-1,"-1",SUM(J1262:J1265))</f>
        <v>-1</v>
      </c>
      <c r="K1267" s="328" t="str">
        <f>IF(K1260=-1,"-1",SUM(K1262:K1265))</f>
        <v>-1</v>
      </c>
      <c r="L1267" s="329" t="str">
        <f>IF(L1260=-1,"-1",SUM(L1262:L1265))</f>
        <v>-1</v>
      </c>
      <c r="M1267" s="343" t="str">
        <f>IF(SUM(K1249:K1260)&lt;=0,"",IF(L1260=-1,"",L1267/K1267*100-100))</f>
        <v/>
      </c>
      <c r="N1267" s="328" t="str">
        <f>IF(N1260=-1,"-1",SUM(N1262:N1265))</f>
        <v>-1</v>
      </c>
      <c r="O1267" s="329" t="str">
        <f>IF(O1260=-1,"-1",SUM(O1262:O1265))</f>
        <v>-1</v>
      </c>
      <c r="P1267" s="343" t="str">
        <f>IF(SUM(N1249:N1260)&lt;=0,"",IF(O1260=-1,"",O1267/N1267*100-100))</f>
        <v/>
      </c>
      <c r="Q1267" s="149"/>
      <c r="R1267" s="149"/>
      <c r="S1267" s="149"/>
      <c r="T1267" s="149"/>
      <c r="U1267" s="149"/>
      <c r="V1267" s="149"/>
      <c r="X1267" s="136"/>
    </row>
    <row r="1268" spans="1:28" ht="13.8" thickTop="1">
      <c r="B1268" s="147"/>
      <c r="C1268" s="180"/>
      <c r="D1268" s="180"/>
      <c r="E1268" s="180"/>
      <c r="F1268" s="180"/>
      <c r="G1268" s="180"/>
      <c r="H1268" s="180"/>
      <c r="I1268" s="180"/>
      <c r="J1268" s="180"/>
      <c r="K1268" s="180"/>
      <c r="L1268" s="180"/>
      <c r="M1268" s="180"/>
      <c r="N1268" s="180"/>
      <c r="O1268" s="180"/>
      <c r="P1268" s="180"/>
      <c r="Q1268" s="180"/>
      <c r="R1268" s="180"/>
      <c r="S1268" s="180"/>
      <c r="T1268" s="180"/>
      <c r="U1268" s="149"/>
      <c r="V1268" s="149"/>
    </row>
    <row r="1269" spans="1:28">
      <c r="B1269" s="147"/>
      <c r="C1269" s="180"/>
      <c r="D1269" s="180"/>
      <c r="E1269" s="180"/>
      <c r="F1269" s="180"/>
      <c r="G1269" s="180"/>
      <c r="H1269" s="180"/>
      <c r="I1269" s="180"/>
      <c r="J1269" s="180"/>
      <c r="K1269" s="180"/>
      <c r="L1269" s="180"/>
      <c r="M1269" s="180"/>
      <c r="N1269" s="180"/>
      <c r="O1269" s="180"/>
      <c r="P1269" s="180"/>
      <c r="Q1269" s="180"/>
      <c r="R1269" s="180"/>
      <c r="S1269" s="180"/>
      <c r="T1269" s="180"/>
      <c r="U1269" s="149"/>
      <c r="V1269" s="149"/>
    </row>
    <row r="1270" spans="1:28">
      <c r="B1270" s="152" t="str">
        <f>IF($F$1="de",headings!$C$37,IF($F$1="fr",headings!$B$37,headings!$A$37))</f>
        <v>Comments</v>
      </c>
      <c r="C1270" s="1111" t="s">
        <v>253</v>
      </c>
      <c r="D1270" s="1112"/>
      <c r="E1270" s="1112"/>
      <c r="F1270" s="1112"/>
      <c r="G1270" s="1112"/>
      <c r="H1270" s="1112"/>
      <c r="I1270" s="1112"/>
      <c r="J1270" s="1112"/>
      <c r="K1270" s="1112"/>
      <c r="L1270" s="1112"/>
      <c r="M1270" s="1112"/>
      <c r="N1270" s="1112"/>
      <c r="O1270" s="1112"/>
      <c r="P1270" s="1112"/>
      <c r="Q1270" s="1112"/>
      <c r="R1270" s="1112"/>
      <c r="S1270" s="1112"/>
      <c r="T1270" s="1113"/>
      <c r="U1270" s="149"/>
      <c r="V1270" s="149"/>
    </row>
    <row r="1271" spans="1:28">
      <c r="B1271" s="151"/>
      <c r="C1271" s="1114"/>
      <c r="D1271" s="1115"/>
      <c r="E1271" s="1115"/>
      <c r="F1271" s="1115"/>
      <c r="G1271" s="1115"/>
      <c r="H1271" s="1115"/>
      <c r="I1271" s="1115"/>
      <c r="J1271" s="1115"/>
      <c r="K1271" s="1115"/>
      <c r="L1271" s="1115"/>
      <c r="M1271" s="1115"/>
      <c r="N1271" s="1115"/>
      <c r="O1271" s="1115"/>
      <c r="P1271" s="1115"/>
      <c r="Q1271" s="1115"/>
      <c r="R1271" s="1115"/>
      <c r="S1271" s="1115"/>
      <c r="T1271" s="1116"/>
      <c r="U1271" s="149"/>
      <c r="V1271" s="149"/>
    </row>
    <row r="1272" spans="1:28">
      <c r="B1272" s="151"/>
      <c r="C1272" s="1114"/>
      <c r="D1272" s="1115"/>
      <c r="E1272" s="1115"/>
      <c r="F1272" s="1115"/>
      <c r="G1272" s="1115"/>
      <c r="H1272" s="1115"/>
      <c r="I1272" s="1115"/>
      <c r="J1272" s="1115"/>
      <c r="K1272" s="1115"/>
      <c r="L1272" s="1115"/>
      <c r="M1272" s="1115"/>
      <c r="N1272" s="1115"/>
      <c r="O1272" s="1115"/>
      <c r="P1272" s="1115"/>
      <c r="Q1272" s="1115"/>
      <c r="R1272" s="1115"/>
      <c r="S1272" s="1115"/>
      <c r="T1272" s="1116"/>
      <c r="U1272" s="149"/>
      <c r="V1272" s="149"/>
      <c r="X1272" s="141"/>
    </row>
    <row r="1273" spans="1:28">
      <c r="B1273" s="151"/>
      <c r="C1273" s="1117"/>
      <c r="D1273" s="1118"/>
      <c r="E1273" s="1118"/>
      <c r="F1273" s="1118"/>
      <c r="G1273" s="1118"/>
      <c r="H1273" s="1118"/>
      <c r="I1273" s="1118"/>
      <c r="J1273" s="1118"/>
      <c r="K1273" s="1118"/>
      <c r="L1273" s="1118"/>
      <c r="M1273" s="1118"/>
      <c r="N1273" s="1118"/>
      <c r="O1273" s="1118"/>
      <c r="P1273" s="1118"/>
      <c r="Q1273" s="1118"/>
      <c r="R1273" s="1118"/>
      <c r="S1273" s="1118"/>
      <c r="T1273" s="1119"/>
      <c r="U1273" s="149"/>
      <c r="V1273" s="149"/>
      <c r="X1273" s="131"/>
    </row>
    <row r="1274" spans="1:28">
      <c r="B1274" s="151"/>
      <c r="C1274" s="180"/>
      <c r="D1274" s="180"/>
      <c r="E1274" s="180"/>
      <c r="F1274" s="180"/>
      <c r="G1274" s="180"/>
      <c r="H1274" s="180"/>
      <c r="I1274" s="180"/>
      <c r="J1274" s="180"/>
      <c r="K1274" s="180"/>
      <c r="L1274" s="180"/>
      <c r="M1274" s="180"/>
      <c r="N1274" s="180"/>
      <c r="O1274" s="180"/>
      <c r="P1274" s="180"/>
      <c r="Q1274" s="180"/>
      <c r="R1274" s="180"/>
      <c r="S1274" s="180"/>
      <c r="T1274" s="180"/>
      <c r="U1274" s="149"/>
      <c r="V1274" s="149"/>
    </row>
    <row r="1275" spans="1:28">
      <c r="A1275" s="142"/>
      <c r="B1275" s="143"/>
      <c r="C1275" s="181"/>
      <c r="D1275" s="181"/>
      <c r="E1275" s="181"/>
      <c r="F1275" s="181"/>
      <c r="G1275" s="181"/>
      <c r="H1275" s="181"/>
      <c r="I1275" s="181"/>
      <c r="J1275" s="181"/>
      <c r="K1275" s="181"/>
      <c r="L1275" s="181"/>
      <c r="M1275" s="181"/>
      <c r="N1275" s="181"/>
      <c r="O1275" s="181"/>
      <c r="P1275" s="181"/>
      <c r="Q1275" s="181"/>
      <c r="R1275" s="181"/>
      <c r="S1275" s="181"/>
      <c r="T1275" s="181"/>
      <c r="U1275" s="149"/>
      <c r="V1275" s="149"/>
    </row>
    <row r="1276" spans="1:28" s="141" customFormat="1" ht="6.75" customHeight="1">
      <c r="B1276" s="146"/>
      <c r="C1276" s="154"/>
      <c r="D1276" s="154"/>
      <c r="E1276" s="155"/>
      <c r="F1276" s="154"/>
      <c r="G1276" s="154"/>
      <c r="H1276" s="155"/>
      <c r="I1276" s="154"/>
      <c r="J1276" s="154"/>
      <c r="K1276" s="155"/>
      <c r="L1276" s="154"/>
      <c r="M1276" s="154"/>
      <c r="N1276" s="155"/>
      <c r="O1276" s="154"/>
      <c r="P1276" s="154"/>
      <c r="Q1276" s="155"/>
      <c r="R1276" s="154"/>
      <c r="S1276" s="154"/>
      <c r="T1276" s="155"/>
      <c r="U1276" s="149"/>
      <c r="V1276" s="149"/>
      <c r="W1276" s="136"/>
      <c r="X1276" s="136"/>
      <c r="Y1276" s="136"/>
      <c r="AA1276" s="239"/>
      <c r="AB1276" s="239"/>
    </row>
    <row r="1277" spans="1:28" s="131" customFormat="1" ht="17.399999999999999">
      <c r="B1277" s="150" t="str">
        <f>IF($F$1="de",headings!$C$3,IF($F$1="fr",headings!$B$3,headings!$A$3))</f>
        <v>Railway Operator:</v>
      </c>
      <c r="C1277" s="156"/>
      <c r="D1277" s="156"/>
      <c r="E1277" s="156"/>
      <c r="F1277" s="1134" t="s">
        <v>57</v>
      </c>
      <c r="G1277" s="1134"/>
      <c r="H1277" s="1134"/>
      <c r="I1277" s="1134"/>
      <c r="J1277" s="1134"/>
      <c r="K1277" s="157"/>
      <c r="L1277" s="157"/>
      <c r="M1277" s="157"/>
      <c r="N1277" s="157"/>
      <c r="O1277" s="157"/>
      <c r="P1277" s="157"/>
      <c r="Q1277" s="157"/>
      <c r="R1277" s="157"/>
      <c r="S1277" s="157"/>
      <c r="T1277" s="157"/>
      <c r="U1277" s="157"/>
      <c r="V1277" s="157"/>
      <c r="W1277" s="136"/>
      <c r="X1277" s="136"/>
      <c r="Y1277" s="136"/>
      <c r="AA1277" s="243"/>
      <c r="AB1277" s="243"/>
    </row>
    <row r="1278" spans="1:28" ht="6.75" customHeight="1" thickBot="1">
      <c r="B1278" s="146"/>
      <c r="C1278" s="157"/>
      <c r="D1278" s="157"/>
      <c r="E1278" s="159"/>
      <c r="F1278" s="157"/>
      <c r="G1278" s="157"/>
      <c r="H1278" s="157"/>
      <c r="I1278" s="157"/>
      <c r="J1278" s="157"/>
      <c r="K1278" s="157"/>
      <c r="L1278" s="157"/>
      <c r="M1278" s="157"/>
      <c r="N1278" s="157"/>
      <c r="O1278" s="157"/>
      <c r="P1278" s="157"/>
      <c r="Q1278" s="157"/>
      <c r="R1278" s="157"/>
      <c r="S1278" s="157"/>
      <c r="T1278" s="160"/>
      <c r="U1278" s="149"/>
      <c r="V1278" s="149"/>
    </row>
    <row r="1279" spans="1:28" ht="15.75" customHeight="1" thickTop="1">
      <c r="A1279" s="136" t="str">
        <f>F1277&amp;"m01"</f>
        <v>SZm01</v>
      </c>
      <c r="B1279" s="146" t="str">
        <f>IF($F$1="de",headings!$C$6,IF($F$1="fr",headings!$B$6,headings!$A$6))</f>
        <v>January</v>
      </c>
      <c r="C1279" s="293">
        <v>1447.4780000000001</v>
      </c>
      <c r="D1279" s="629">
        <v>1421.451</v>
      </c>
      <c r="E1279" s="902">
        <v>-1.7980929589258068</v>
      </c>
      <c r="F1279" s="293">
        <v>68.887067000000002</v>
      </c>
      <c r="G1279" s="903">
        <v>65.501278999999997</v>
      </c>
      <c r="H1279" s="902">
        <v>-4.9149835338467796</v>
      </c>
      <c r="I1279" s="662">
        <v>-1</v>
      </c>
      <c r="J1279" s="663">
        <v>-1</v>
      </c>
      <c r="K1279" s="293">
        <v>1321.621551</v>
      </c>
      <c r="L1279" s="629">
        <v>1268.063189</v>
      </c>
      <c r="M1279" s="902">
        <v>-4.0524734149102812</v>
      </c>
      <c r="N1279" s="293">
        <v>296.75400000000002</v>
      </c>
      <c r="O1279" s="616">
        <v>287.99299999999999</v>
      </c>
      <c r="P1279" s="902">
        <v>-2.9522769701503648</v>
      </c>
      <c r="Q1279" s="293">
        <v>1056.2470000000001</v>
      </c>
      <c r="R1279" s="629">
        <v>994.28099999999995</v>
      </c>
      <c r="S1279" s="902">
        <v>-5.8666202128858203</v>
      </c>
      <c r="T1279" s="293">
        <v>246.07400000000001</v>
      </c>
      <c r="U1279" s="616">
        <v>233.04</v>
      </c>
      <c r="V1279" s="902">
        <v>-5.2967806432211546</v>
      </c>
    </row>
    <row r="1280" spans="1:28" ht="15.75" customHeight="1">
      <c r="A1280" s="136" t="str">
        <f>F1277&amp;"m02"</f>
        <v>SZm02</v>
      </c>
      <c r="B1280" s="146" t="str">
        <f>IF($F$1="de",headings!$C$7,IF($F$1="fr",headings!$B$7,headings!$A$7))</f>
        <v>February</v>
      </c>
      <c r="C1280" s="752">
        <v>1399.902</v>
      </c>
      <c r="D1280" s="630">
        <v>1348.65</v>
      </c>
      <c r="E1280" s="904">
        <v>-3.6611134207965961</v>
      </c>
      <c r="F1280" s="752">
        <v>67.639303999999996</v>
      </c>
      <c r="G1280" s="905">
        <v>65.922793999999996</v>
      </c>
      <c r="H1280" s="904">
        <v>-2.5377404829594354</v>
      </c>
      <c r="I1280" s="653">
        <v>-1</v>
      </c>
      <c r="J1280" s="664">
        <v>-1</v>
      </c>
      <c r="K1280" s="752">
        <v>1345.207318</v>
      </c>
      <c r="L1280" s="630">
        <v>1089.094785</v>
      </c>
      <c r="M1280" s="904">
        <v>-19.038889364709803</v>
      </c>
      <c r="N1280" s="752">
        <v>296.959</v>
      </c>
      <c r="O1280" s="612">
        <v>236.04900000000001</v>
      </c>
      <c r="P1280" s="904">
        <v>-20.511249027643544</v>
      </c>
      <c r="Q1280" s="752">
        <v>1062.0050000000001</v>
      </c>
      <c r="R1280" s="630">
        <v>822.33900000000006</v>
      </c>
      <c r="S1280" s="904">
        <v>-22.567313713212272</v>
      </c>
      <c r="T1280" s="752">
        <v>241.73400000000001</v>
      </c>
      <c r="U1280" s="612">
        <v>182.59399999999999</v>
      </c>
      <c r="V1280" s="904">
        <v>-24.46490770847295</v>
      </c>
    </row>
    <row r="1281" spans="1:28" ht="15.75" customHeight="1" thickBot="1">
      <c r="A1281" s="136" t="str">
        <f>F1277&amp;"m03"</f>
        <v>SZm03</v>
      </c>
      <c r="B1281" s="146" t="str">
        <f>IF($F$1="de",headings!$C$8,IF($F$1="fr",headings!$B$8,headings!$A$8))</f>
        <v>March</v>
      </c>
      <c r="C1281" s="753">
        <v>1302.788</v>
      </c>
      <c r="D1281" s="630">
        <v>1372.749</v>
      </c>
      <c r="E1281" s="906">
        <v>5.436955206833332</v>
      </c>
      <c r="F1281" s="753">
        <v>62.884833999999998</v>
      </c>
      <c r="G1281" s="905">
        <v>63.384396000000002</v>
      </c>
      <c r="H1281" s="906">
        <v>1.6137197722427175</v>
      </c>
      <c r="I1281" s="654">
        <v>-1</v>
      </c>
      <c r="J1281" s="665">
        <v>-1</v>
      </c>
      <c r="K1281" s="753">
        <v>1535.5087249999999</v>
      </c>
      <c r="L1281" s="630">
        <v>1399.3706299999999</v>
      </c>
      <c r="M1281" s="906">
        <v>-8.8659929301281011</v>
      </c>
      <c r="N1281" s="753">
        <v>329.34300000000002</v>
      </c>
      <c r="O1281" s="612">
        <v>309.40499999999997</v>
      </c>
      <c r="P1281" s="906">
        <v>-6.0538708884051147</v>
      </c>
      <c r="Q1281" s="753">
        <v>1221.0170000000001</v>
      </c>
      <c r="R1281" s="630">
        <v>1104.2460000000001</v>
      </c>
      <c r="S1281" s="906">
        <v>-9.5634213119063816</v>
      </c>
      <c r="T1281" s="753">
        <v>269.04899999999998</v>
      </c>
      <c r="U1281" s="612">
        <v>251.745</v>
      </c>
      <c r="V1281" s="906">
        <v>-6.4315422097833306</v>
      </c>
    </row>
    <row r="1282" spans="1:28" ht="15.75" customHeight="1" thickTop="1">
      <c r="A1282" s="136" t="str">
        <f>F1277&amp;"m04"</f>
        <v>SZm04</v>
      </c>
      <c r="B1282" s="146" t="str">
        <f>IF($F$1="de",headings!$C$9,IF($F$1="fr",headings!$B$9,headings!$A$9))</f>
        <v>April</v>
      </c>
      <c r="C1282" s="293">
        <v>1250.5999999999999</v>
      </c>
      <c r="D1282" s="473">
        <v>1228.432</v>
      </c>
      <c r="E1282" s="657">
        <f t="shared" ref="E1282:E1290" si="205">IF(C1282&lt;0.001,"",IF(D1282=-1,"",D1282/C1282*100-100))</f>
        <v>-1.7725891572045356</v>
      </c>
      <c r="F1282" s="293">
        <v>62.047542</v>
      </c>
      <c r="G1282" s="473">
        <v>57.746316999999998</v>
      </c>
      <c r="H1282" s="657">
        <f t="shared" ref="H1282:H1290" si="206">IF(F1282&lt;0.001,"",IF(G1282=-1,"",G1282/F1282*100-100))</f>
        <v>-6.9321440646270815</v>
      </c>
      <c r="I1282" s="653">
        <v>-1</v>
      </c>
      <c r="J1282" s="664">
        <v>-1</v>
      </c>
      <c r="K1282" s="293">
        <v>1407.5312080000001</v>
      </c>
      <c r="L1282" s="473">
        <v>1248.0736910000001</v>
      </c>
      <c r="M1282" s="657">
        <f t="shared" ref="M1282:M1290" si="207">IF(K1282&lt;0.001,"",IF(L1282=-1,"",L1282/K1282*100-100))</f>
        <v>-11.328879679092708</v>
      </c>
      <c r="N1282" s="293">
        <v>312.69499999999999</v>
      </c>
      <c r="O1282" s="473">
        <v>276.72699999999998</v>
      </c>
      <c r="P1282" s="657">
        <f t="shared" ref="P1282:P1290" si="208">IF(N1282&lt;0.001,"",IF(O1282=-1,"",O1282/N1282*100-100))</f>
        <v>-11.502582388589516</v>
      </c>
      <c r="Q1282" s="293">
        <v>1140.5609999999999</v>
      </c>
      <c r="R1282" s="473">
        <v>1016.902</v>
      </c>
      <c r="S1282" s="657">
        <f t="shared" ref="S1282:S1290" si="209">IF(Q1282&lt;0.001,"",IF(R1282=-1,"",R1282/Q1282*100-100))</f>
        <v>-10.841945323397866</v>
      </c>
      <c r="T1282" s="293">
        <v>262.00400000000002</v>
      </c>
      <c r="U1282" s="473">
        <v>230.68700000000001</v>
      </c>
      <c r="V1282" s="657">
        <f t="shared" ref="V1282:V1290" si="210">IF(T1282&lt;0.001,"",IF(U1282=-1,"",U1282/T1282*100-100))</f>
        <v>-11.95287094853515</v>
      </c>
    </row>
    <row r="1283" spans="1:28" ht="15.75" customHeight="1">
      <c r="A1283" s="136" t="str">
        <f>F1277&amp;"m05"</f>
        <v>SZm05</v>
      </c>
      <c r="B1283" s="146" t="str">
        <f>IF($F$1="de",headings!$C$10,IF($F$1="fr",headings!$B$10,headings!$A$10))</f>
        <v>May</v>
      </c>
      <c r="C1283" s="752">
        <v>1364.385</v>
      </c>
      <c r="D1283" s="473">
        <v>1364.6489999999999</v>
      </c>
      <c r="E1283" s="657">
        <f t="shared" si="205"/>
        <v>1.9349377191929307E-2</v>
      </c>
      <c r="F1283" s="752">
        <v>66.334810000000004</v>
      </c>
      <c r="G1283" s="473">
        <v>66.344025000000002</v>
      </c>
      <c r="H1283" s="657">
        <f t="shared" si="206"/>
        <v>1.3891650552693591E-2</v>
      </c>
      <c r="I1283" s="653">
        <v>-1</v>
      </c>
      <c r="J1283" s="664">
        <v>-1</v>
      </c>
      <c r="K1283" s="752">
        <v>1423.545867</v>
      </c>
      <c r="L1283" s="473">
        <v>1259.038718</v>
      </c>
      <c r="M1283" s="657">
        <f t="shared" si="207"/>
        <v>-11.556153743516859</v>
      </c>
      <c r="N1283" s="752">
        <v>314.46300000000002</v>
      </c>
      <c r="O1283" s="473">
        <v>276.21899999999999</v>
      </c>
      <c r="P1283" s="657">
        <f t="shared" si="208"/>
        <v>-12.16168515850832</v>
      </c>
      <c r="Q1283" s="752">
        <v>1159.1769999999999</v>
      </c>
      <c r="R1283" s="473">
        <v>1030.731</v>
      </c>
      <c r="S1283" s="657">
        <f t="shared" si="209"/>
        <v>-11.080792665831012</v>
      </c>
      <c r="T1283" s="752">
        <v>264.63299999999998</v>
      </c>
      <c r="U1283" s="473">
        <v>228.96899999999999</v>
      </c>
      <c r="V1283" s="657">
        <f t="shared" si="210"/>
        <v>-13.476777272675747</v>
      </c>
    </row>
    <row r="1284" spans="1:28" ht="15.75" customHeight="1" thickBot="1">
      <c r="A1284" s="136" t="str">
        <f>F1277&amp;"m06"</f>
        <v>SZm06</v>
      </c>
      <c r="B1284" s="146" t="str">
        <f>IF($F$1="de",headings!$C$11,IF($F$1="fr",headings!$B$11,headings!$A$11))</f>
        <v>June</v>
      </c>
      <c r="C1284" s="753">
        <v>1208.4369999999999</v>
      </c>
      <c r="D1284" s="655">
        <v>1105.69</v>
      </c>
      <c r="E1284" s="658">
        <v>-8.5024705466648101</v>
      </c>
      <c r="F1284" s="753">
        <v>66.091926000000001</v>
      </c>
      <c r="G1284" s="655">
        <v>57.537218000000003</v>
      </c>
      <c r="H1284" s="658">
        <v>-12.943650635933963</v>
      </c>
      <c r="I1284" s="654">
        <v>-1</v>
      </c>
      <c r="J1284" s="665">
        <v>-1</v>
      </c>
      <c r="K1284" s="753">
        <v>1351.0775900000001</v>
      </c>
      <c r="L1284" s="655">
        <v>1273.765193</v>
      </c>
      <c r="M1284" s="658">
        <v>-5.722276616252671</v>
      </c>
      <c r="N1284" s="753">
        <v>299.05399999999997</v>
      </c>
      <c r="O1284" s="655">
        <v>279.84199999999998</v>
      </c>
      <c r="P1284" s="658">
        <v>-6.4242578263457375</v>
      </c>
      <c r="Q1284" s="753">
        <v>1087.3789999999999</v>
      </c>
      <c r="R1284" s="655">
        <v>971.02499999999998</v>
      </c>
      <c r="S1284" s="658">
        <v>-10.700408965043465</v>
      </c>
      <c r="T1284" s="753">
        <v>249.33199999999999</v>
      </c>
      <c r="U1284" s="655">
        <v>219.87299999999999</v>
      </c>
      <c r="V1284" s="658">
        <f t="shared" si="210"/>
        <v>-11.815170134599654</v>
      </c>
    </row>
    <row r="1285" spans="1:28" ht="15.75" customHeight="1" thickTop="1">
      <c r="A1285" s="136" t="str">
        <f>F1277&amp;"m07"</f>
        <v>SZm07</v>
      </c>
      <c r="B1285" s="146" t="str">
        <f>IF($F$1="de",headings!$C$12,IF($F$1="fr",headings!$B$12,headings!$A$12))</f>
        <v>July</v>
      </c>
      <c r="C1285" s="293">
        <v>1155.6990000000001</v>
      </c>
      <c r="D1285" s="473">
        <v>-1</v>
      </c>
      <c r="E1285" s="657" t="str">
        <f t="shared" si="205"/>
        <v/>
      </c>
      <c r="F1285" s="293">
        <v>67.253200000000007</v>
      </c>
      <c r="G1285" s="473">
        <v>-1</v>
      </c>
      <c r="H1285" s="657" t="str">
        <f t="shared" si="206"/>
        <v/>
      </c>
      <c r="I1285" s="653">
        <v>-1</v>
      </c>
      <c r="J1285" s="664">
        <v>-1</v>
      </c>
      <c r="K1285" s="293">
        <v>1331.5835380000001</v>
      </c>
      <c r="L1285" s="473">
        <v>-1</v>
      </c>
      <c r="M1285" s="657" t="str">
        <f t="shared" si="207"/>
        <v/>
      </c>
      <c r="N1285" s="293">
        <v>294.952</v>
      </c>
      <c r="O1285" s="473">
        <v>-1</v>
      </c>
      <c r="P1285" s="657" t="str">
        <f t="shared" si="208"/>
        <v/>
      </c>
      <c r="Q1285" s="293">
        <v>1068.0920000000001</v>
      </c>
      <c r="R1285" s="473">
        <v>-1</v>
      </c>
      <c r="S1285" s="657" t="str">
        <f t="shared" si="209"/>
        <v/>
      </c>
      <c r="T1285" s="293">
        <v>243.41900000000001</v>
      </c>
      <c r="U1285" s="473">
        <v>-1</v>
      </c>
      <c r="V1285" s="657" t="str">
        <f t="shared" si="210"/>
        <v/>
      </c>
    </row>
    <row r="1286" spans="1:28" ht="15.75" customHeight="1">
      <c r="A1286" s="136" t="str">
        <f>F1277&amp;"m08"</f>
        <v>SZm08</v>
      </c>
      <c r="B1286" s="146" t="str">
        <f>IF($F$1="de",headings!$C$13,IF($F$1="fr",headings!$B$13,headings!$A$13))</f>
        <v>August</v>
      </c>
      <c r="C1286" s="752">
        <v>1299.4960000000001</v>
      </c>
      <c r="D1286" s="473">
        <v>-1</v>
      </c>
      <c r="E1286" s="657" t="str">
        <f t="shared" si="205"/>
        <v/>
      </c>
      <c r="F1286" s="752">
        <v>70.521775000000005</v>
      </c>
      <c r="G1286" s="473">
        <v>-1</v>
      </c>
      <c r="H1286" s="657" t="str">
        <f t="shared" si="206"/>
        <v/>
      </c>
      <c r="I1286" s="653">
        <v>-1</v>
      </c>
      <c r="J1286" s="664">
        <v>-1</v>
      </c>
      <c r="K1286" s="752">
        <v>1240.9746849999999</v>
      </c>
      <c r="L1286" s="473">
        <v>-1</v>
      </c>
      <c r="M1286" s="657" t="str">
        <f t="shared" si="207"/>
        <v/>
      </c>
      <c r="N1286" s="752">
        <v>273.50400000000002</v>
      </c>
      <c r="O1286" s="473">
        <v>-1</v>
      </c>
      <c r="P1286" s="657" t="str">
        <f t="shared" si="208"/>
        <v/>
      </c>
      <c r="Q1286" s="752">
        <v>1021.7140000000001</v>
      </c>
      <c r="R1286" s="473">
        <v>-1</v>
      </c>
      <c r="S1286" s="657" t="str">
        <f t="shared" si="209"/>
        <v/>
      </c>
      <c r="T1286" s="752">
        <v>230.654</v>
      </c>
      <c r="U1286" s="473">
        <v>-1</v>
      </c>
      <c r="V1286" s="657" t="str">
        <f t="shared" si="210"/>
        <v/>
      </c>
    </row>
    <row r="1287" spans="1:28" ht="15.75" customHeight="1" thickBot="1">
      <c r="A1287" s="136" t="str">
        <f>F1277&amp;"m09"</f>
        <v>SZm09</v>
      </c>
      <c r="B1287" s="146" t="str">
        <f>IF($F$1="de",headings!$C$14,IF($F$1="fr",headings!$B$14,headings!$A$14))</f>
        <v>September</v>
      </c>
      <c r="C1287" s="753">
        <v>1294.174</v>
      </c>
      <c r="D1287" s="655">
        <v>-1</v>
      </c>
      <c r="E1287" s="658" t="str">
        <f t="shared" si="205"/>
        <v/>
      </c>
      <c r="F1287" s="753">
        <v>64.140428999999997</v>
      </c>
      <c r="G1287" s="655">
        <v>-1</v>
      </c>
      <c r="H1287" s="658" t="str">
        <f t="shared" si="206"/>
        <v/>
      </c>
      <c r="I1287" s="654">
        <v>-1</v>
      </c>
      <c r="J1287" s="665">
        <v>-1</v>
      </c>
      <c r="K1287" s="753">
        <v>1281.1817129999999</v>
      </c>
      <c r="L1287" s="655">
        <v>-1</v>
      </c>
      <c r="M1287" s="658" t="str">
        <f t="shared" si="207"/>
        <v/>
      </c>
      <c r="N1287" s="753">
        <v>281.108</v>
      </c>
      <c r="O1287" s="655">
        <v>-1</v>
      </c>
      <c r="P1287" s="658" t="str">
        <f t="shared" si="208"/>
        <v/>
      </c>
      <c r="Q1287" s="753">
        <v>1022.682</v>
      </c>
      <c r="R1287" s="655">
        <v>-1</v>
      </c>
      <c r="S1287" s="658" t="str">
        <f t="shared" si="209"/>
        <v/>
      </c>
      <c r="T1287" s="753">
        <v>229.661</v>
      </c>
      <c r="U1287" s="655">
        <v>-1</v>
      </c>
      <c r="V1287" s="658" t="str">
        <f t="shared" si="210"/>
        <v/>
      </c>
    </row>
    <row r="1288" spans="1:28" ht="15.75" customHeight="1" thickTop="1">
      <c r="A1288" s="136" t="str">
        <f>F1277&amp;"m10"</f>
        <v>SZm10</v>
      </c>
      <c r="B1288" s="146" t="str">
        <f>IF($F$1="de",headings!$C$15,IF($F$1="fr",headings!$B$15,headings!$A$15))</f>
        <v>October</v>
      </c>
      <c r="C1288" s="752">
        <v>1291.068</v>
      </c>
      <c r="D1288" s="473">
        <v>-1</v>
      </c>
      <c r="E1288" s="657" t="str">
        <f t="shared" si="205"/>
        <v/>
      </c>
      <c r="F1288" s="752">
        <v>59.137526999999999</v>
      </c>
      <c r="G1288" s="473">
        <v>-1</v>
      </c>
      <c r="H1288" s="657" t="str">
        <f t="shared" si="206"/>
        <v/>
      </c>
      <c r="I1288" s="653">
        <v>-1</v>
      </c>
      <c r="J1288" s="664">
        <v>-1</v>
      </c>
      <c r="K1288" s="752">
        <v>1321.229411</v>
      </c>
      <c r="L1288" s="473">
        <v>-1</v>
      </c>
      <c r="M1288" s="657" t="str">
        <f t="shared" si="207"/>
        <v/>
      </c>
      <c r="N1288" s="752">
        <v>289.214</v>
      </c>
      <c r="O1288" s="473">
        <v>-1</v>
      </c>
      <c r="P1288" s="657" t="str">
        <f t="shared" si="208"/>
        <v/>
      </c>
      <c r="Q1288" s="752">
        <v>1016.885</v>
      </c>
      <c r="R1288" s="473">
        <v>-1</v>
      </c>
      <c r="S1288" s="657" t="str">
        <f t="shared" si="209"/>
        <v/>
      </c>
      <c r="T1288" s="752">
        <v>231.89500000000001</v>
      </c>
      <c r="U1288" s="473">
        <v>-1</v>
      </c>
      <c r="V1288" s="657" t="str">
        <f t="shared" si="210"/>
        <v/>
      </c>
      <c r="X1288" s="137"/>
    </row>
    <row r="1289" spans="1:28" ht="15.75" customHeight="1">
      <c r="A1289" s="136" t="str">
        <f>F1277&amp;"m11"</f>
        <v>SZm11</v>
      </c>
      <c r="B1289" s="146" t="str">
        <f>IF($F$1="de",headings!$C$16,IF($F$1="fr",headings!$B$16,headings!$A$16))</f>
        <v>November</v>
      </c>
      <c r="C1289" s="752">
        <v>1451.712</v>
      </c>
      <c r="D1289" s="473">
        <v>-1</v>
      </c>
      <c r="E1289" s="657" t="str">
        <f t="shared" si="205"/>
        <v/>
      </c>
      <c r="F1289" s="752">
        <v>61.346952999999999</v>
      </c>
      <c r="G1289" s="473">
        <v>-1</v>
      </c>
      <c r="H1289" s="657" t="str">
        <f t="shared" si="206"/>
        <v/>
      </c>
      <c r="I1289" s="653">
        <v>-1</v>
      </c>
      <c r="J1289" s="664">
        <v>-1</v>
      </c>
      <c r="K1289" s="752">
        <v>1430.155319</v>
      </c>
      <c r="L1289" s="473">
        <v>-1</v>
      </c>
      <c r="M1289" s="657" t="str">
        <f t="shared" si="207"/>
        <v/>
      </c>
      <c r="N1289" s="752">
        <v>314.05</v>
      </c>
      <c r="O1289" s="473">
        <v>-1</v>
      </c>
      <c r="P1289" s="657" t="str">
        <f t="shared" si="208"/>
        <v/>
      </c>
      <c r="Q1289" s="752">
        <v>1115.2</v>
      </c>
      <c r="R1289" s="473">
        <v>-1</v>
      </c>
      <c r="S1289" s="657" t="str">
        <f t="shared" si="209"/>
        <v/>
      </c>
      <c r="T1289" s="752">
        <v>255.88300000000001</v>
      </c>
      <c r="U1289" s="473">
        <v>-1</v>
      </c>
      <c r="V1289" s="657" t="str">
        <f t="shared" si="210"/>
        <v/>
      </c>
      <c r="X1289" s="137"/>
    </row>
    <row r="1290" spans="1:28" ht="15.75" customHeight="1" thickBot="1">
      <c r="A1290" s="136" t="str">
        <f>F1277&amp;"m12"</f>
        <v>SZm12</v>
      </c>
      <c r="B1290" s="146" t="str">
        <f>IF($F$1="de",headings!$C$17,IF($F$1="fr",headings!$B$17,headings!$A$17))</f>
        <v>December</v>
      </c>
      <c r="C1290" s="753">
        <v>1277.7</v>
      </c>
      <c r="D1290" s="655">
        <v>-1</v>
      </c>
      <c r="E1290" s="658" t="str">
        <f t="shared" si="205"/>
        <v/>
      </c>
      <c r="F1290" s="753">
        <v>56.944341000000001</v>
      </c>
      <c r="G1290" s="655">
        <v>-1</v>
      </c>
      <c r="H1290" s="658" t="str">
        <f t="shared" si="206"/>
        <v/>
      </c>
      <c r="I1290" s="654">
        <v>-1</v>
      </c>
      <c r="J1290" s="665">
        <v>-1</v>
      </c>
      <c r="K1290" s="753">
        <v>1278.1062059999999</v>
      </c>
      <c r="L1290" s="655">
        <v>-1</v>
      </c>
      <c r="M1290" s="658" t="str">
        <f t="shared" si="207"/>
        <v/>
      </c>
      <c r="N1290" s="753">
        <v>282.17500000000001</v>
      </c>
      <c r="O1290" s="655">
        <v>-1</v>
      </c>
      <c r="P1290" s="658" t="str">
        <f t="shared" si="208"/>
        <v/>
      </c>
      <c r="Q1290" s="753">
        <v>976.41300000000001</v>
      </c>
      <c r="R1290" s="655">
        <v>-1</v>
      </c>
      <c r="S1290" s="658" t="str">
        <f t="shared" si="209"/>
        <v/>
      </c>
      <c r="T1290" s="753">
        <v>226.89400000000001</v>
      </c>
      <c r="U1290" s="655">
        <v>-1</v>
      </c>
      <c r="V1290" s="658" t="str">
        <f t="shared" si="210"/>
        <v/>
      </c>
      <c r="X1290" s="137"/>
    </row>
    <row r="1291" spans="1:28" ht="14.4" thickTop="1" thickBot="1">
      <c r="B1291" s="146"/>
      <c r="C1291" s="146"/>
      <c r="D1291" s="146"/>
      <c r="E1291" s="146"/>
      <c r="F1291" s="146"/>
      <c r="G1291" s="146"/>
      <c r="H1291" s="146"/>
      <c r="I1291" s="146"/>
      <c r="J1291" s="146"/>
      <c r="K1291" s="146"/>
      <c r="L1291" s="146"/>
      <c r="M1291" s="146"/>
      <c r="N1291" s="146"/>
      <c r="O1291" s="146"/>
      <c r="P1291" s="146"/>
      <c r="Q1291" s="146"/>
      <c r="R1291" s="146"/>
      <c r="S1291" s="146"/>
      <c r="T1291" s="146"/>
      <c r="U1291" s="146"/>
      <c r="V1291" s="146"/>
      <c r="X1291" s="137"/>
    </row>
    <row r="1292" spans="1:28" s="137" customFormat="1" ht="15.75" customHeight="1" thickTop="1">
      <c r="A1292" s="137" t="str">
        <f>F1277&amp;"q1"</f>
        <v>SZq1</v>
      </c>
      <c r="B1292" s="146" t="str">
        <f>IF($F$1="de",headings!$C$31,IF($F$1="fr",headings!$B$31,headings!$A$31))</f>
        <v>Quarter 1</v>
      </c>
      <c r="C1292" s="319">
        <f>IF(C1281=-1,"-1",C1279+C1280+C1281)</f>
        <v>4150.1679999999997</v>
      </c>
      <c r="D1292" s="320">
        <f>IF(D1281=-1,"-1",D1279+D1280+D1281)</f>
        <v>4142.8500000000004</v>
      </c>
      <c r="E1292" s="666">
        <f>IF(C1281+C1282+C1283&lt;=0,"",IF(D1281=-1,"",D1292/C1292*100-100))</f>
        <v>-0.17633021121071124</v>
      </c>
      <c r="F1292" s="319">
        <f>IF(F1281=-1,"-1",F1279+F1280+F1281)</f>
        <v>199.411205</v>
      </c>
      <c r="G1292" s="334">
        <f>IF(G1281=-1,"-1",G1279+G1280+G1281)</f>
        <v>194.808469</v>
      </c>
      <c r="H1292" s="666">
        <f>IF(F1281+F1282+F1283&lt;=0,"",IF(G1281=-1,"",G1292/F1292*100-100))</f>
        <v>-2.3081631746821785</v>
      </c>
      <c r="I1292" s="320" t="str">
        <f>IF(I1281=-1,"-1",I1279+I1280+I1281)</f>
        <v>-1</v>
      </c>
      <c r="J1292" s="321" t="str">
        <f>IF(J1281=-1,"-1",J1279+J1280+J1281)</f>
        <v>-1</v>
      </c>
      <c r="K1292" s="319">
        <f>IF(K1281=-1,"-1",K1279+K1280+K1281)</f>
        <v>4202.3375939999996</v>
      </c>
      <c r="L1292" s="320">
        <f>IF(L1281=-1,"-1",L1279+L1280+L1281)</f>
        <v>3756.5286039999996</v>
      </c>
      <c r="M1292" s="666">
        <f>IF(K1281+K1282+K1283&lt;=0,"",IF(L1281=-1,"",L1292/K1292*100-100))</f>
        <v>-10.608595335998601</v>
      </c>
      <c r="N1292" s="319">
        <f>IF(N1281=-1,"-1",N1279+N1280+N1281)</f>
        <v>923.05600000000004</v>
      </c>
      <c r="O1292" s="334">
        <f>IF(O1281=-1,"-1",O1279+O1280+O1281)</f>
        <v>833.447</v>
      </c>
      <c r="P1292" s="666">
        <f>IF(N1281+N1282+N1283&lt;=0,"",IF(O1281=-1,"",O1292/N1292*100-100))</f>
        <v>-9.7078617115321322</v>
      </c>
      <c r="Q1292" s="319">
        <f>IF(Q1281=-1,"-1",Q1279+Q1280+Q1281)</f>
        <v>3339.2690000000002</v>
      </c>
      <c r="R1292" s="320">
        <f>IF(R1281=-1,"-1",R1279+R1280+R1281)</f>
        <v>2920.866</v>
      </c>
      <c r="S1292" s="666">
        <f>IF(Q1281+Q1282+Q1283&lt;=0,"",IF(R1281=-1,"",R1292/Q1292*100-100))</f>
        <v>-12.529778223916679</v>
      </c>
      <c r="T1292" s="319">
        <f>IF(T1281=-1,"-1",T1279+T1280+T1281)</f>
        <v>756.85699999999997</v>
      </c>
      <c r="U1292" s="334">
        <f>IF(U1281=-1,"-1",U1279+U1280+U1281)</f>
        <v>667.37900000000002</v>
      </c>
      <c r="V1292" s="666">
        <f>IF(T1281+T1282+T1283&lt;=0,"",IF(U1281=-1,"",U1292/T1292*100-100))</f>
        <v>-11.822312537242823</v>
      </c>
      <c r="X1292" s="136"/>
      <c r="AA1292" s="244"/>
      <c r="AB1292" s="244"/>
    </row>
    <row r="1293" spans="1:28" s="137" customFormat="1" ht="15.75" customHeight="1">
      <c r="A1293" s="137" t="str">
        <f>F1277&amp;"q2"</f>
        <v>SZq2</v>
      </c>
      <c r="B1293" s="146" t="str">
        <f>IF($F$1="de",headings!$C$32,IF($F$1="fr",headings!$B$32,headings!$A$32))</f>
        <v>Quarter 2</v>
      </c>
      <c r="C1293" s="322">
        <f>IF(C1284=-1,"-1",C1282+C1283+C1284)</f>
        <v>3823.4219999999996</v>
      </c>
      <c r="D1293" s="323">
        <f>IF(D1284=-1,"-1",D1282+D1283+D1284)</f>
        <v>3698.7710000000002</v>
      </c>
      <c r="E1293" s="667">
        <f>IF(C1282+C1283+C1284&lt;=0,"",IF(D1284=-1,"",D1293/C1293*100-100))</f>
        <v>-3.2601946633146781</v>
      </c>
      <c r="F1293" s="322">
        <f>IF(F1284=-1,"-1",F1282+F1283+F1284)</f>
        <v>194.474278</v>
      </c>
      <c r="G1293" s="335">
        <f>IF(G1284=-1,"-1",G1282+G1283+G1284)</f>
        <v>181.62755999999999</v>
      </c>
      <c r="H1293" s="667">
        <f>IF(F1282+F1283+F1284&lt;=0,"",IF(G1284=-1,"",G1293/F1293*100-100))</f>
        <v>-6.6058700061094981</v>
      </c>
      <c r="I1293" s="323" t="str">
        <f>IF(I1284=-1,"-1",I1282+I1283+I1284)</f>
        <v>-1</v>
      </c>
      <c r="J1293" s="324" t="str">
        <f>IF(J1284=-1,"-1",J1282+J1283+J1284)</f>
        <v>-1</v>
      </c>
      <c r="K1293" s="322">
        <f>IF(K1284=-1,"-1",K1282+K1283+K1284)</f>
        <v>4182.154665</v>
      </c>
      <c r="L1293" s="323">
        <f>IF(L1284=-1,"-1",L1282+L1283+L1284)</f>
        <v>3780.8776020000005</v>
      </c>
      <c r="M1293" s="667">
        <f>IF(K1282+K1283+K1284&lt;=0,"",IF(L1284=-1,"",L1293/K1293*100-100))</f>
        <v>-9.5949838096195776</v>
      </c>
      <c r="N1293" s="322">
        <f>IF(N1284=-1,"-1",N1282+N1283+N1284)</f>
        <v>926.21199999999999</v>
      </c>
      <c r="O1293" s="335">
        <f>IF(O1284=-1,"-1",O1282+O1283+O1284)</f>
        <v>832.7879999999999</v>
      </c>
      <c r="P1293" s="667">
        <f>IF(N1282+N1283+N1284&lt;=0,"",IF(O1284=-1,"",O1293/N1293*100-100))</f>
        <v>-10.086675620700234</v>
      </c>
      <c r="Q1293" s="322">
        <f>IF(Q1284=-1,"-1",Q1282+Q1283+Q1284)</f>
        <v>3387.1169999999997</v>
      </c>
      <c r="R1293" s="323">
        <f>IF(R1284=-1,"-1",R1282+R1283+R1284)</f>
        <v>3018.6579999999999</v>
      </c>
      <c r="S1293" s="667">
        <f>IF(Q1282+Q1283+Q1284&lt;=0,"",IF(R1284=-1,"",R1293/Q1293*100-100))</f>
        <v>-10.878248374650184</v>
      </c>
      <c r="T1293" s="322">
        <f>IF(T1284=-1,"-1",T1282+T1283+T1284)</f>
        <v>775.96899999999994</v>
      </c>
      <c r="U1293" s="335">
        <f>IF(U1284=-1,"-1",U1282+U1283+U1284)</f>
        <v>679.529</v>
      </c>
      <c r="V1293" s="667">
        <f>IF(T1282+T1283+T1284&lt;=0,"",IF(U1284=-1,"",U1293/T1293*100-100))</f>
        <v>-12.428331544172508</v>
      </c>
      <c r="X1293" s="138"/>
      <c r="AA1293" s="244"/>
      <c r="AB1293" s="244"/>
    </row>
    <row r="1294" spans="1:28" s="137" customFormat="1" ht="15.75" customHeight="1">
      <c r="A1294" s="137" t="str">
        <f>F1277&amp;"q3"</f>
        <v>SZq3</v>
      </c>
      <c r="B1294" s="146" t="str">
        <f>IF($F$1="de",headings!$C$33,IF($F$1="fr",headings!$B$33,headings!$A$33))</f>
        <v>Quarter 3</v>
      </c>
      <c r="C1294" s="322">
        <f>IF(C1287=-1,"-1",C1285+C1286+C1287)</f>
        <v>3749.3690000000001</v>
      </c>
      <c r="D1294" s="323" t="str">
        <f>IF(D1287=-1,"-1",D1285+D1286+D1287)</f>
        <v>-1</v>
      </c>
      <c r="E1294" s="667" t="str">
        <f>IF(C1285+C1286+C1287&lt;=0,"",IF(D1287=-1,"",D1294/C1294*100-100))</f>
        <v/>
      </c>
      <c r="F1294" s="322">
        <f>IF(F1287=-1,"-1",F1285+F1286+F1287)</f>
        <v>201.91540400000002</v>
      </c>
      <c r="G1294" s="323" t="str">
        <f>IF(G1287=-1,"-1",G1285+G1286+G1287)</f>
        <v>-1</v>
      </c>
      <c r="H1294" s="667" t="str">
        <f>IF(F1285+F1286+F1287&lt;=0,"",IF(G1287=-1,"",G1294/F1294*100-100))</f>
        <v/>
      </c>
      <c r="I1294" s="323" t="str">
        <f>IF(I1287=-1,"-1",I1285+I1286+I1287)</f>
        <v>-1</v>
      </c>
      <c r="J1294" s="324" t="str">
        <f>IF(J1287=-1,"-1",J1285+J1286+J1287)</f>
        <v>-1</v>
      </c>
      <c r="K1294" s="322">
        <f>IF(K1287=-1,"-1",K1285+K1286+K1287)</f>
        <v>3853.7399359999999</v>
      </c>
      <c r="L1294" s="323" t="str">
        <f>IF(L1287=-1,"-1",L1285+L1286+L1287)</f>
        <v>-1</v>
      </c>
      <c r="M1294" s="667" t="str">
        <f>IF(K1285+K1286+K1287&lt;=0,"",IF(L1287=-1,"",L1294/K1294*100-100))</f>
        <v/>
      </c>
      <c r="N1294" s="322">
        <f>IF(N1287=-1,"-1",N1285+N1286+N1287)</f>
        <v>849.56400000000008</v>
      </c>
      <c r="O1294" s="323" t="str">
        <f>IF(O1287=-1,"-1",O1285+O1286+O1287)</f>
        <v>-1</v>
      </c>
      <c r="P1294" s="667" t="str">
        <f>IF(N1285+N1286+N1287&lt;=0,"",IF(O1287=-1,"",O1294/N1294*100-100))</f>
        <v/>
      </c>
      <c r="Q1294" s="322">
        <f>IF(Q1287=-1,"-1",Q1285+Q1286+Q1287)</f>
        <v>3112.4880000000003</v>
      </c>
      <c r="R1294" s="323" t="str">
        <f>IF(R1287=-1,"-1",R1285+R1286+R1287)</f>
        <v>-1</v>
      </c>
      <c r="S1294" s="667" t="str">
        <f>IF(Q1285+Q1286+Q1287&lt;=0,"",IF(R1287=-1,"",R1294/Q1294*100-100))</f>
        <v/>
      </c>
      <c r="T1294" s="322">
        <f>IF(T1287=-1,"-1",T1285+T1286+T1287)</f>
        <v>703.73399999999992</v>
      </c>
      <c r="U1294" s="323" t="str">
        <f>IF(U1287=-1,"-1",U1285+U1286+U1287)</f>
        <v>-1</v>
      </c>
      <c r="V1294" s="667" t="str">
        <f>IF(T1285+T1286+T1287&lt;=0,"",IF(U1287=-1,"",U1294/T1294*100-100))</f>
        <v/>
      </c>
      <c r="X1294" s="136"/>
      <c r="AA1294" s="244"/>
      <c r="AB1294" s="244"/>
    </row>
    <row r="1295" spans="1:28" s="137" customFormat="1" ht="15.75" customHeight="1" thickBot="1">
      <c r="A1295" s="137" t="str">
        <f>F1277&amp;"q4"</f>
        <v>SZq4</v>
      </c>
      <c r="B1295" s="146" t="str">
        <f>IF($F$1="de",headings!$C$34,IF($F$1="fr",headings!$B$34,headings!$A$34))</f>
        <v>Quarter 4</v>
      </c>
      <c r="C1295" s="325">
        <f>IF(C1290=-1,"-1",C1288+C1289+C1290)</f>
        <v>4020.4799999999996</v>
      </c>
      <c r="D1295" s="326" t="str">
        <f>IF(D1290=-1,"-1",D1288+D1289+D1290)</f>
        <v>-1</v>
      </c>
      <c r="E1295" s="668" t="str">
        <f>IF(C1288+C1289+C1290&lt;=0,"",IF(D1290=-1,"",D1295/C1295*100-100))</f>
        <v/>
      </c>
      <c r="F1295" s="325">
        <f>IF(F1290=-1,"-1",F1288+F1289+F1290)</f>
        <v>177.428821</v>
      </c>
      <c r="G1295" s="326" t="str">
        <f>IF(G1290=-1,"-1",G1288+G1289+G1290)</f>
        <v>-1</v>
      </c>
      <c r="H1295" s="668" t="str">
        <f>IF(F1288+F1289+F1290&lt;=0,"",IF(G1290=-1,"",G1295/F1295*100-100))</f>
        <v/>
      </c>
      <c r="I1295" s="326" t="str">
        <f>IF(I1290=-1,"-1",I1288+I1289+I1290)</f>
        <v>-1</v>
      </c>
      <c r="J1295" s="327" t="str">
        <f>IF(J1290=-1,"-1",J1288+J1289+J1290)</f>
        <v>-1</v>
      </c>
      <c r="K1295" s="325">
        <f>IF(K1290=-1,"-1",K1288+K1289+K1290)</f>
        <v>4029.4909359999997</v>
      </c>
      <c r="L1295" s="326" t="str">
        <f>IF(L1290=-1,"-1",L1288+L1289+L1290)</f>
        <v>-1</v>
      </c>
      <c r="M1295" s="668" t="str">
        <f>IF(K1288+K1289+K1290&lt;=0,"",IF(L1290=-1,"",L1295/K1295*100-100))</f>
        <v/>
      </c>
      <c r="N1295" s="325">
        <f>IF(N1290=-1,"-1",N1288+N1289+N1290)</f>
        <v>885.43900000000008</v>
      </c>
      <c r="O1295" s="326" t="str">
        <f>IF(O1290=-1,"-1",O1288+O1289+O1290)</f>
        <v>-1</v>
      </c>
      <c r="P1295" s="668" t="str">
        <f>IF(N1288+N1289+N1290&lt;=0,"",IF(O1290=-1,"",O1295/N1295*100-100))</f>
        <v/>
      </c>
      <c r="Q1295" s="325">
        <f>IF(Q1290=-1,"-1",Q1288+Q1289+Q1290)</f>
        <v>3108.498</v>
      </c>
      <c r="R1295" s="326" t="str">
        <f>IF(R1290=-1,"-1",R1288+R1289+R1290)</f>
        <v>-1</v>
      </c>
      <c r="S1295" s="668" t="str">
        <f>IF(Q1288+Q1289+Q1290&lt;=0,"",IF(R1290=-1,"",R1295/Q1295*100-100))</f>
        <v/>
      </c>
      <c r="T1295" s="325">
        <f>IF(T1290=-1,"-1",T1288+T1289+T1290)</f>
        <v>714.67200000000003</v>
      </c>
      <c r="U1295" s="326" t="str">
        <f>IF(U1290=-1,"-1",U1288+U1289+U1290)</f>
        <v>-1</v>
      </c>
      <c r="V1295" s="668" t="str">
        <f>IF(T1288+T1289+T1290&lt;=0,"",IF(U1290=-1,"",U1295/T1295*100-100))</f>
        <v/>
      </c>
      <c r="X1295" s="136"/>
      <c r="AA1295" s="244"/>
      <c r="AB1295" s="244"/>
    </row>
    <row r="1296" spans="1:28" ht="14.4" thickTop="1" thickBot="1">
      <c r="B1296" s="146"/>
      <c r="C1296" s="146"/>
      <c r="D1296" s="146"/>
      <c r="E1296" s="146"/>
      <c r="F1296" s="146"/>
      <c r="G1296" s="146"/>
      <c r="H1296" s="146"/>
      <c r="I1296" s="146"/>
      <c r="J1296" s="146"/>
      <c r="K1296" s="146"/>
      <c r="L1296" s="146"/>
      <c r="M1296" s="146"/>
      <c r="N1296" s="146"/>
      <c r="O1296" s="146"/>
      <c r="P1296" s="146"/>
      <c r="Q1296" s="146"/>
      <c r="R1296" s="146"/>
      <c r="S1296" s="146"/>
      <c r="T1296" s="146"/>
      <c r="U1296" s="146"/>
      <c r="V1296" s="146"/>
    </row>
    <row r="1297" spans="1:45" s="138" customFormat="1" ht="15.75" customHeight="1" thickTop="1" thickBot="1">
      <c r="A1297" s="138" t="str">
        <f>F1277&amp;"y"</f>
        <v>SZy</v>
      </c>
      <c r="B1297" s="152" t="str">
        <f>IF($F$1="de",headings!$C$35,IF($F$1="fr",headings!$B$35,headings!$A$35))</f>
        <v>Full year</v>
      </c>
      <c r="C1297" s="328">
        <f>IF(C1290=-1,"-1",SUM(C1292:C1295))</f>
        <v>15743.438999999998</v>
      </c>
      <c r="D1297" s="414" t="str">
        <f>IF(D1290=-1,"-1",SUM(D1292:D1295))</f>
        <v>-1</v>
      </c>
      <c r="E1297" s="659" t="str">
        <f>IF(SUM(C1279:C1290)&lt;=0,"",IF(D1290=-1,"",D1297/C1297*100-100))</f>
        <v/>
      </c>
      <c r="F1297" s="328">
        <f>IF(F1290=-1,"-1",SUM(F1292:F1295))</f>
        <v>773.22970800000007</v>
      </c>
      <c r="G1297" s="414" t="str">
        <f>IF(G1290=-1,"-1",SUM(G1292:G1295))</f>
        <v>-1</v>
      </c>
      <c r="H1297" s="659" t="str">
        <f>IF(SUM(F1279:F1290)&lt;=0,"",IF(G1290=-1,"",G1297/F1297*100-100))</f>
        <v/>
      </c>
      <c r="I1297" s="329" t="str">
        <f>IF(I1290=-1,"-1",SUM(I1292:I1295))</f>
        <v>-1</v>
      </c>
      <c r="J1297" s="330" t="str">
        <f>IF(J1290=-1,"-1",SUM(J1292:J1295))</f>
        <v>-1</v>
      </c>
      <c r="K1297" s="328">
        <f>IF(K1290=-1,"-1",SUM(K1292:K1295))</f>
        <v>16267.723130999999</v>
      </c>
      <c r="L1297" s="414" t="str">
        <f>IF(L1290=-1,"-1",SUM(L1292:L1295))</f>
        <v>-1</v>
      </c>
      <c r="M1297" s="659" t="str">
        <f>IF(SUM(K1279:K1290)&lt;=0,"",IF(L1290=-1,"",L1297/K1297*100-100))</f>
        <v/>
      </c>
      <c r="N1297" s="328">
        <f>IF(N1290=-1,"-1",SUM(N1292:N1295))</f>
        <v>3584.2710000000006</v>
      </c>
      <c r="O1297" s="414" t="str">
        <f>IF(O1290=-1,"-1",SUM(O1292:O1295))</f>
        <v>-1</v>
      </c>
      <c r="P1297" s="659" t="str">
        <f>IF(SUM(N1279:N1290)&lt;=0,"",IF(O1290=-1,"",O1297/N1297*100-100))</f>
        <v/>
      </c>
      <c r="Q1297" s="328">
        <f>IF(Q1290=-1,"-1",SUM(Q1292:Q1295))</f>
        <v>12947.371999999999</v>
      </c>
      <c r="R1297" s="414" t="str">
        <f>IF(R1290=-1,"-1",SUM(R1292:R1295))</f>
        <v>-1</v>
      </c>
      <c r="S1297" s="659" t="str">
        <f>IF(SUM(Q1279:Q1290)&lt;=0,"",IF(R1290=-1,"",R1297/Q1297*100-100))</f>
        <v/>
      </c>
      <c r="T1297" s="328">
        <f>IF(T1290=-1,"-1",SUM(T1292:T1295))</f>
        <v>2951.232</v>
      </c>
      <c r="U1297" s="414" t="str">
        <f>IF(U1290=-1,"-1",SUM(U1292:U1295))</f>
        <v>-1</v>
      </c>
      <c r="V1297" s="659" t="str">
        <f>IF(SUM(T1279:T1290)&lt;=0,"",IF(U1290=-1,"",U1297/T1297*100-100))</f>
        <v/>
      </c>
      <c r="X1297" s="136"/>
    </row>
    <row r="1298" spans="1:45" ht="13.8" thickTop="1">
      <c r="B1298" s="147"/>
      <c r="C1298" s="180"/>
      <c r="D1298" s="180"/>
      <c r="E1298" s="180"/>
      <c r="F1298" s="180"/>
      <c r="G1298" s="180"/>
      <c r="H1298" s="180"/>
      <c r="I1298" s="180"/>
      <c r="J1298" s="180"/>
      <c r="K1298" s="180"/>
      <c r="L1298" s="180"/>
      <c r="M1298" s="180"/>
      <c r="N1298" s="180"/>
      <c r="O1298" s="180"/>
      <c r="P1298" s="180"/>
      <c r="Q1298" s="180"/>
      <c r="R1298" s="180"/>
      <c r="S1298" s="180"/>
      <c r="T1298" s="180"/>
      <c r="U1298" s="149"/>
      <c r="V1298" s="149"/>
    </row>
    <row r="1299" spans="1:45">
      <c r="B1299" s="147"/>
      <c r="C1299" s="180"/>
      <c r="D1299" s="180"/>
      <c r="E1299" s="180"/>
      <c r="F1299" s="180"/>
      <c r="G1299" s="180"/>
      <c r="H1299" s="180"/>
      <c r="I1299" s="180"/>
      <c r="J1299" s="180"/>
      <c r="K1299" s="180"/>
      <c r="L1299" s="180"/>
      <c r="M1299" s="180"/>
      <c r="N1299" s="180"/>
      <c r="O1299" s="180"/>
      <c r="P1299" s="180"/>
      <c r="Q1299" s="180"/>
      <c r="R1299" s="180"/>
      <c r="S1299" s="180"/>
      <c r="T1299" s="180"/>
      <c r="U1299" s="149"/>
      <c r="V1299" s="149"/>
    </row>
    <row r="1300" spans="1:45">
      <c r="B1300" s="152" t="str">
        <f>IF($F$1="de",headings!$C$37,IF($F$1="fr",headings!$B$37,headings!$A$37))</f>
        <v>Comments</v>
      </c>
      <c r="C1300" s="1021"/>
      <c r="D1300" s="1022"/>
      <c r="E1300" s="1022"/>
      <c r="F1300" s="1022"/>
      <c r="G1300" s="1022"/>
      <c r="H1300" s="1022"/>
      <c r="I1300" s="1022"/>
      <c r="J1300" s="1022"/>
      <c r="K1300" s="1022"/>
      <c r="L1300" s="1022"/>
      <c r="M1300" s="1022"/>
      <c r="N1300" s="1022"/>
      <c r="O1300" s="1022"/>
      <c r="P1300" s="1022"/>
      <c r="Q1300" s="1022"/>
      <c r="R1300" s="1022"/>
      <c r="S1300" s="1022"/>
      <c r="T1300" s="1023"/>
      <c r="U1300" s="149"/>
      <c r="V1300" s="149"/>
    </row>
    <row r="1301" spans="1:45">
      <c r="B1301" s="151"/>
      <c r="C1301" s="1024"/>
      <c r="D1301" s="1025"/>
      <c r="E1301" s="1025"/>
      <c r="F1301" s="1025"/>
      <c r="G1301" s="1025"/>
      <c r="H1301" s="1025"/>
      <c r="I1301" s="1025"/>
      <c r="J1301" s="1025"/>
      <c r="K1301" s="1025"/>
      <c r="L1301" s="1025"/>
      <c r="M1301" s="1025"/>
      <c r="N1301" s="1025"/>
      <c r="O1301" s="1025"/>
      <c r="P1301" s="1025"/>
      <c r="Q1301" s="1025"/>
      <c r="R1301" s="1025"/>
      <c r="S1301" s="1025"/>
      <c r="T1301" s="1026"/>
      <c r="U1301" s="149"/>
      <c r="V1301" s="149"/>
    </row>
    <row r="1302" spans="1:45">
      <c r="B1302" s="151"/>
      <c r="C1302" s="1024"/>
      <c r="D1302" s="1025"/>
      <c r="E1302" s="1025"/>
      <c r="F1302" s="1025"/>
      <c r="G1302" s="1025"/>
      <c r="H1302" s="1025"/>
      <c r="I1302" s="1025"/>
      <c r="J1302" s="1025"/>
      <c r="K1302" s="1025"/>
      <c r="L1302" s="1025"/>
      <c r="M1302" s="1025"/>
      <c r="N1302" s="1025"/>
      <c r="O1302" s="1025"/>
      <c r="P1302" s="1025"/>
      <c r="Q1302" s="1025"/>
      <c r="R1302" s="1025"/>
      <c r="S1302" s="1025"/>
      <c r="T1302" s="1026"/>
      <c r="U1302" s="149"/>
      <c r="V1302" s="149"/>
      <c r="X1302" s="141"/>
    </row>
    <row r="1303" spans="1:45">
      <c r="B1303" s="151"/>
      <c r="C1303" s="1027"/>
      <c r="D1303" s="1028"/>
      <c r="E1303" s="1028"/>
      <c r="F1303" s="1028"/>
      <c r="G1303" s="1028"/>
      <c r="H1303" s="1028"/>
      <c r="I1303" s="1028"/>
      <c r="J1303" s="1028"/>
      <c r="K1303" s="1028"/>
      <c r="L1303" s="1028"/>
      <c r="M1303" s="1028"/>
      <c r="N1303" s="1028"/>
      <c r="O1303" s="1028"/>
      <c r="P1303" s="1028"/>
      <c r="Q1303" s="1028"/>
      <c r="R1303" s="1028"/>
      <c r="S1303" s="1028"/>
      <c r="T1303" s="1029"/>
      <c r="U1303" s="149"/>
      <c r="V1303" s="149"/>
      <c r="X1303" s="131"/>
    </row>
    <row r="1304" spans="1:45" ht="19.2" customHeight="1">
      <c r="B1304" s="151"/>
      <c r="C1304" s="180"/>
      <c r="D1304" s="180"/>
      <c r="E1304" s="180"/>
      <c r="F1304" s="180"/>
      <c r="G1304" s="180"/>
      <c r="H1304" s="180"/>
      <c r="I1304" s="180"/>
      <c r="J1304" s="180"/>
      <c r="K1304" s="180"/>
      <c r="L1304" s="180"/>
      <c r="M1304" s="180"/>
      <c r="N1304" s="180"/>
      <c r="O1304" s="180"/>
      <c r="P1304" s="180"/>
      <c r="Q1304" s="180"/>
      <c r="R1304" s="180"/>
      <c r="S1304" s="180"/>
      <c r="T1304" s="180"/>
      <c r="U1304" s="149"/>
      <c r="V1304" s="149"/>
    </row>
    <row r="1305" spans="1:45">
      <c r="A1305" s="142"/>
      <c r="B1305" s="143"/>
      <c r="C1305" s="181"/>
      <c r="D1305" s="181"/>
      <c r="E1305" s="181"/>
      <c r="F1305" s="181"/>
      <c r="G1305" s="181"/>
      <c r="H1305" s="181"/>
      <c r="I1305" s="181"/>
      <c r="J1305" s="181"/>
      <c r="K1305" s="181"/>
      <c r="L1305" s="181"/>
      <c r="M1305" s="181"/>
      <c r="N1305" s="181"/>
      <c r="O1305" s="181"/>
      <c r="P1305" s="181"/>
      <c r="Q1305" s="181"/>
      <c r="R1305" s="181"/>
      <c r="S1305" s="181"/>
      <c r="T1305" s="181"/>
      <c r="U1305" s="149"/>
      <c r="V1305" s="149"/>
    </row>
    <row r="1306" spans="1:45" s="141" customFormat="1" ht="6.75" customHeight="1">
      <c r="B1306" s="146"/>
      <c r="C1306" s="154"/>
      <c r="D1306" s="154"/>
      <c r="E1306" s="155"/>
      <c r="F1306" s="154"/>
      <c r="G1306" s="154"/>
      <c r="H1306" s="155"/>
      <c r="I1306" s="154"/>
      <c r="J1306" s="154"/>
      <c r="K1306" s="155"/>
      <c r="L1306" s="154"/>
      <c r="M1306" s="154"/>
      <c r="N1306" s="155"/>
      <c r="O1306" s="154"/>
      <c r="P1306" s="154"/>
      <c r="Q1306" s="155"/>
      <c r="R1306" s="154"/>
      <c r="S1306" s="154"/>
      <c r="T1306" s="155"/>
      <c r="U1306" s="149"/>
      <c r="V1306" s="149"/>
      <c r="W1306" s="136"/>
      <c r="X1306" s="136"/>
      <c r="AA1306" s="239"/>
      <c r="AB1306" s="239"/>
    </row>
    <row r="1307" spans="1:45" s="131" customFormat="1" ht="17.399999999999999">
      <c r="B1307" s="150" t="str">
        <f>IF($F$1="de",headings!$C$3,IF($F$1="fr",headings!$B$3,headings!$A$3))</f>
        <v>Railway Operator:</v>
      </c>
      <c r="C1307" s="156"/>
      <c r="D1307" s="156"/>
      <c r="E1307" s="156"/>
      <c r="F1307" s="1134" t="s">
        <v>63</v>
      </c>
      <c r="G1307" s="1134"/>
      <c r="H1307" s="1134"/>
      <c r="I1307" s="1134"/>
      <c r="J1307" s="1134"/>
      <c r="K1307" s="157"/>
      <c r="L1307" s="157"/>
      <c r="M1307" s="157"/>
      <c r="N1307" s="157"/>
      <c r="O1307" s="157"/>
      <c r="P1307" s="157"/>
      <c r="Q1307" s="157"/>
      <c r="R1307" s="157"/>
      <c r="S1307" s="157"/>
      <c r="T1307" s="157"/>
      <c r="U1307" s="157"/>
      <c r="V1307" s="157"/>
      <c r="W1307" s="136"/>
      <c r="X1307" s="136"/>
      <c r="Y1307" s="796"/>
      <c r="Z1307" s="796"/>
      <c r="AA1307" s="795"/>
      <c r="AB1307" s="795"/>
      <c r="AC1307" s="796"/>
      <c r="AD1307" s="796"/>
      <c r="AE1307" s="796"/>
      <c r="AF1307" s="796"/>
      <c r="AG1307" s="796"/>
      <c r="AH1307" s="796"/>
      <c r="AI1307" s="796"/>
      <c r="AJ1307" s="796"/>
      <c r="AK1307" s="796"/>
      <c r="AL1307" s="796"/>
      <c r="AM1307" s="796"/>
      <c r="AN1307" s="796"/>
      <c r="AO1307" s="796"/>
      <c r="AP1307" s="796"/>
      <c r="AQ1307" s="796"/>
      <c r="AR1307" s="796"/>
      <c r="AS1307" s="796"/>
    </row>
    <row r="1308" spans="1:45" ht="6.75" customHeight="1" thickBot="1">
      <c r="B1308" s="146"/>
      <c r="C1308" s="157"/>
      <c r="D1308" s="157"/>
      <c r="E1308" s="159"/>
      <c r="F1308" s="157"/>
      <c r="G1308" s="157"/>
      <c r="H1308" s="157"/>
      <c r="I1308" s="157"/>
      <c r="J1308" s="157"/>
      <c r="K1308" s="157"/>
      <c r="L1308" s="157"/>
      <c r="M1308" s="157"/>
      <c r="N1308" s="157"/>
      <c r="O1308" s="157"/>
      <c r="P1308" s="157"/>
      <c r="Q1308" s="157"/>
      <c r="R1308" s="157"/>
      <c r="S1308" s="157"/>
      <c r="T1308" s="160"/>
      <c r="U1308" s="149"/>
      <c r="V1308" s="149"/>
      <c r="Y1308" s="670"/>
      <c r="Z1308" s="670"/>
      <c r="AA1308" s="797"/>
      <c r="AB1308" s="797"/>
      <c r="AC1308" s="670"/>
      <c r="AD1308" s="670"/>
      <c r="AE1308" s="670"/>
      <c r="AF1308" s="670"/>
      <c r="AG1308" s="670"/>
      <c r="AH1308" s="670"/>
      <c r="AI1308" s="670"/>
      <c r="AJ1308" s="670"/>
      <c r="AK1308" s="670"/>
      <c r="AL1308" s="670"/>
      <c r="AM1308" s="670"/>
      <c r="AN1308" s="670"/>
      <c r="AO1308" s="670"/>
      <c r="AP1308" s="670"/>
      <c r="AQ1308" s="670"/>
      <c r="AR1308" s="670"/>
      <c r="AS1308" s="670"/>
    </row>
    <row r="1309" spans="1:45" ht="15.75" customHeight="1" thickTop="1">
      <c r="A1309" s="136" t="str">
        <f>F1307&amp;"m01"</f>
        <v>TCDDm01</v>
      </c>
      <c r="B1309" s="362" t="str">
        <f>IF($F$1="de",headings!$C$6,IF($F$1="fr",headings!$B$6,headings!$A$6))</f>
        <v>January</v>
      </c>
      <c r="C1309" s="280">
        <v>6976</v>
      </c>
      <c r="D1309" s="661">
        <v>6133</v>
      </c>
      <c r="E1309" s="656">
        <f>IF(C1309&lt;0.001,"",IF(D1309=-1,"",D1309/C1309*100-100))</f>
        <v>-12.084288990825684</v>
      </c>
      <c r="F1309" s="280">
        <v>467</v>
      </c>
      <c r="G1309" s="661">
        <v>452</v>
      </c>
      <c r="H1309" s="656">
        <f>IF(F1309&lt;0.001,"",IF(G1309=-1,"",G1309/F1309*100-100))</f>
        <v>-3.2119914346895087</v>
      </c>
      <c r="I1309" s="653">
        <v>-1</v>
      </c>
      <c r="J1309" s="664">
        <v>-1</v>
      </c>
      <c r="K1309" s="280">
        <v>1893</v>
      </c>
      <c r="L1309" s="661">
        <v>2076</v>
      </c>
      <c r="M1309" s="656">
        <f>IF(K1309&lt;0.001,"",IF(L1309=-1,"",L1309/K1309*100-100))</f>
        <v>9.6671949286846228</v>
      </c>
      <c r="N1309" s="280">
        <v>934</v>
      </c>
      <c r="O1309" s="661">
        <v>1023</v>
      </c>
      <c r="P1309" s="656">
        <f>IF(N1309&lt;0.001,"",IF(O1309=-1,"",O1309/N1309*100-100))</f>
        <v>9.5289079229122109</v>
      </c>
      <c r="Q1309" s="280">
        <v>111</v>
      </c>
      <c r="R1309" s="661">
        <v>192</v>
      </c>
      <c r="S1309" s="656">
        <f>IF(Q1309&lt;0.001,"",IF(R1309=-1,"",R1309/Q1309*100-100))</f>
        <v>72.972972972972968</v>
      </c>
      <c r="T1309" s="280">
        <v>58</v>
      </c>
      <c r="U1309" s="661">
        <v>77</v>
      </c>
      <c r="V1309" s="656">
        <f>IF(T1309&lt;0.001,"",IF(U1309=-1,"",U1309/T1309*100-100))</f>
        <v>32.758620689655174</v>
      </c>
      <c r="Y1309" s="670"/>
      <c r="Z1309" s="281"/>
      <c r="AA1309" s="281"/>
      <c r="AB1309" s="817"/>
      <c r="AC1309" s="281"/>
      <c r="AD1309" s="281"/>
      <c r="AE1309" s="817"/>
      <c r="AF1309" s="126"/>
      <c r="AG1309" s="126"/>
      <c r="AH1309" s="281"/>
      <c r="AI1309" s="281"/>
      <c r="AJ1309" s="817"/>
      <c r="AK1309" s="281"/>
      <c r="AL1309" s="281"/>
      <c r="AM1309" s="817"/>
      <c r="AN1309" s="281"/>
      <c r="AO1309" s="281"/>
      <c r="AP1309" s="817"/>
      <c r="AQ1309" s="281"/>
      <c r="AR1309" s="281"/>
      <c r="AS1309" s="817"/>
    </row>
    <row r="1310" spans="1:45" ht="15.75" customHeight="1">
      <c r="A1310" s="136" t="str">
        <f>F1307&amp;"m02"</f>
        <v>TCDDm02</v>
      </c>
      <c r="B1310" s="362" t="str">
        <f>IF($F$1="de",headings!$C$7,IF($F$1="fr",headings!$B$7,headings!$A$7))</f>
        <v>February</v>
      </c>
      <c r="C1310" s="281">
        <v>7051</v>
      </c>
      <c r="D1310" s="473">
        <v>5718</v>
      </c>
      <c r="E1310" s="657">
        <f>IF(C1310&lt;0.001,"",IF(D1310=-1,"",D1310/C1310*100-100))</f>
        <v>-18.905119841157287</v>
      </c>
      <c r="F1310" s="281">
        <v>451</v>
      </c>
      <c r="G1310" s="473">
        <v>366</v>
      </c>
      <c r="H1310" s="657">
        <f>IF(F1310&lt;0.001,"",IF(G1310=-1,"",G1310/F1310*100-100))</f>
        <v>-18.847006651884698</v>
      </c>
      <c r="I1310" s="653">
        <v>-1</v>
      </c>
      <c r="J1310" s="664">
        <v>-1</v>
      </c>
      <c r="K1310" s="281">
        <v>1925</v>
      </c>
      <c r="L1310" s="473">
        <v>1718</v>
      </c>
      <c r="M1310" s="657">
        <f>IF(K1310&lt;0.001,"",IF(L1310=-1,"",L1310/K1310*100-100))</f>
        <v>-10.753246753246742</v>
      </c>
      <c r="N1310" s="281">
        <v>932</v>
      </c>
      <c r="O1310" s="473">
        <v>835</v>
      </c>
      <c r="P1310" s="657">
        <f>IF(N1310&lt;0.001,"",IF(O1310=-1,"",O1310/N1310*100-100))</f>
        <v>-10.407725321888421</v>
      </c>
      <c r="Q1310" s="281">
        <v>324</v>
      </c>
      <c r="R1310" s="473">
        <v>106</v>
      </c>
      <c r="S1310" s="657">
        <f>IF(Q1310&lt;0.001,"",IF(R1310=-1,"",R1310/Q1310*100-100))</f>
        <v>-67.283950617283949</v>
      </c>
      <c r="T1310" s="281">
        <v>118</v>
      </c>
      <c r="U1310" s="473">
        <v>46</v>
      </c>
      <c r="V1310" s="657">
        <f>IF(T1310&lt;0.001,"",IF(U1310=-1,"",U1310/T1310*100-100))</f>
        <v>-61.016949152542374</v>
      </c>
      <c r="Y1310" s="670"/>
      <c r="Z1310" s="281"/>
      <c r="AA1310" s="281"/>
      <c r="AB1310" s="817"/>
      <c r="AC1310" s="281"/>
      <c r="AD1310" s="281"/>
      <c r="AE1310" s="817"/>
      <c r="AF1310" s="126"/>
      <c r="AG1310" s="126"/>
      <c r="AH1310" s="281"/>
      <c r="AI1310" s="281"/>
      <c r="AJ1310" s="817"/>
      <c r="AK1310" s="281"/>
      <c r="AL1310" s="281"/>
      <c r="AM1310" s="817"/>
      <c r="AN1310" s="281"/>
      <c r="AO1310" s="281"/>
      <c r="AP1310" s="817"/>
      <c r="AQ1310" s="281"/>
      <c r="AR1310" s="281"/>
      <c r="AS1310" s="817"/>
    </row>
    <row r="1311" spans="1:45" ht="15.75" customHeight="1" thickBot="1">
      <c r="A1311" s="136" t="str">
        <f>F1307&amp;"m03"</f>
        <v>TCDDm03</v>
      </c>
      <c r="B1311" s="362" t="str">
        <f>IF($F$1="de",headings!$C$8,IF($F$1="fr",headings!$B$8,headings!$A$8))</f>
        <v>March</v>
      </c>
      <c r="C1311" s="281">
        <v>7659</v>
      </c>
      <c r="D1311" s="655">
        <v>6406</v>
      </c>
      <c r="E1311" s="658">
        <f>IF(C1311&lt;0.001,"",IF(D1311=-1,"",D1311/C1311*100-100))</f>
        <v>-16.359838098968538</v>
      </c>
      <c r="F1311" s="281">
        <v>477</v>
      </c>
      <c r="G1311" s="655">
        <v>396</v>
      </c>
      <c r="H1311" s="658">
        <f>IF(F1311&lt;0.001,"",IF(G1311=-1,"",G1311/F1311*100-100))</f>
        <v>-16.981132075471692</v>
      </c>
      <c r="I1311" s="654">
        <v>-1</v>
      </c>
      <c r="J1311" s="665">
        <v>-1</v>
      </c>
      <c r="K1311" s="281">
        <v>2123</v>
      </c>
      <c r="L1311" s="655">
        <v>2204</v>
      </c>
      <c r="M1311" s="658">
        <f>IF(K1311&lt;0.001,"",IF(L1311=-1,"",L1311/K1311*100-100))</f>
        <v>3.8153556288271346</v>
      </c>
      <c r="N1311" s="281">
        <v>990</v>
      </c>
      <c r="O1311" s="655">
        <v>976</v>
      </c>
      <c r="P1311" s="658">
        <f>IF(N1311&lt;0.001,"",IF(O1311=-1,"",O1311/N1311*100-100))</f>
        <v>-1.4141414141414117</v>
      </c>
      <c r="Q1311" s="281">
        <v>238</v>
      </c>
      <c r="R1311" s="655">
        <v>204</v>
      </c>
      <c r="S1311" s="658">
        <f>IF(Q1311&lt;0.001,"",IF(R1311=-1,"",R1311/Q1311*100-100))</f>
        <v>-14.285714285714292</v>
      </c>
      <c r="T1311" s="281">
        <v>92</v>
      </c>
      <c r="U1311" s="655">
        <v>80</v>
      </c>
      <c r="V1311" s="658">
        <f>IF(T1311&lt;0.001,"",IF(U1311=-1,"",U1311/T1311*100-100))</f>
        <v>-13.043478260869563</v>
      </c>
      <c r="Y1311" s="670"/>
      <c r="Z1311" s="281"/>
      <c r="AA1311" s="281"/>
      <c r="AB1311" s="817"/>
      <c r="AC1311" s="281"/>
      <c r="AD1311" s="281"/>
      <c r="AE1311" s="817"/>
      <c r="AF1311" s="126"/>
      <c r="AG1311" s="126"/>
      <c r="AH1311" s="281"/>
      <c r="AI1311" s="281"/>
      <c r="AJ1311" s="817"/>
      <c r="AK1311" s="281"/>
      <c r="AL1311" s="281"/>
      <c r="AM1311" s="817"/>
      <c r="AN1311" s="281"/>
      <c r="AO1311" s="281"/>
      <c r="AP1311" s="817"/>
      <c r="AQ1311" s="281"/>
      <c r="AR1311" s="281"/>
      <c r="AS1311" s="817"/>
    </row>
    <row r="1312" spans="1:45" ht="15.75" customHeight="1" thickTop="1">
      <c r="A1312" s="136" t="str">
        <f>F1307&amp;"m04"</f>
        <v>TCDDm04</v>
      </c>
      <c r="B1312" s="362" t="str">
        <f>IF($F$1="de",headings!$C$9,IF($F$1="fr",headings!$B$9,headings!$A$9))</f>
        <v>April</v>
      </c>
      <c r="C1312" s="280">
        <v>7692</v>
      </c>
      <c r="D1312" s="473">
        <v>6665</v>
      </c>
      <c r="E1312" s="657">
        <v>-13.351534061362457</v>
      </c>
      <c r="F1312" s="280">
        <v>473</v>
      </c>
      <c r="G1312" s="473">
        <v>435</v>
      </c>
      <c r="H1312" s="657">
        <v>-8.0338266384778052</v>
      </c>
      <c r="I1312" s="653">
        <v>-1</v>
      </c>
      <c r="J1312" s="664">
        <v>-1</v>
      </c>
      <c r="K1312" s="280">
        <v>2081</v>
      </c>
      <c r="L1312" s="473">
        <v>2195</v>
      </c>
      <c r="M1312" s="657">
        <v>5.4781355117731891</v>
      </c>
      <c r="N1312" s="280">
        <v>943</v>
      </c>
      <c r="O1312" s="473">
        <v>939</v>
      </c>
      <c r="P1312" s="657">
        <v>-0.42417815482502874</v>
      </c>
      <c r="Q1312" s="280">
        <v>184</v>
      </c>
      <c r="R1312" s="473">
        <v>182</v>
      </c>
      <c r="S1312" s="657">
        <v>-1.0869565217391397</v>
      </c>
      <c r="T1312" s="280">
        <v>75</v>
      </c>
      <c r="U1312" s="473">
        <v>71</v>
      </c>
      <c r="V1312" s="657">
        <f t="shared" ref="V1312:V1317" si="211">IF(T1312&lt;0.001,"",IF(U1312=-1,"",U1312/T1312*100-100))</f>
        <v>-5.3333333333333286</v>
      </c>
      <c r="Y1312" s="670"/>
      <c r="Z1312" s="281"/>
      <c r="AA1312" s="281"/>
      <c r="AB1312" s="817"/>
      <c r="AC1312" s="281"/>
      <c r="AD1312" s="281"/>
      <c r="AE1312" s="817"/>
      <c r="AF1312" s="126"/>
      <c r="AG1312" s="126"/>
      <c r="AH1312" s="281"/>
      <c r="AI1312" s="281"/>
      <c r="AJ1312" s="817"/>
      <c r="AK1312" s="281"/>
      <c r="AL1312" s="281"/>
      <c r="AM1312" s="817"/>
      <c r="AN1312" s="281"/>
      <c r="AO1312" s="281"/>
      <c r="AP1312" s="817"/>
      <c r="AQ1312" s="281"/>
      <c r="AR1312" s="281"/>
      <c r="AS1312" s="817"/>
    </row>
    <row r="1313" spans="1:45" ht="15.75" customHeight="1">
      <c r="A1313" s="136" t="str">
        <f>F1307&amp;"m05"</f>
        <v>TCDDm05</v>
      </c>
      <c r="B1313" s="362" t="str">
        <f>IF($F$1="de",headings!$C$10,IF($F$1="fr",headings!$B$10,headings!$A$10))</f>
        <v>May</v>
      </c>
      <c r="C1313" s="281">
        <v>8020</v>
      </c>
      <c r="D1313" s="473">
        <v>5795</v>
      </c>
      <c r="E1313" s="657">
        <v>-27.743142144638398</v>
      </c>
      <c r="F1313" s="281">
        <v>511</v>
      </c>
      <c r="G1313" s="473">
        <v>400</v>
      </c>
      <c r="H1313" s="657">
        <v>-21.722113502935429</v>
      </c>
      <c r="I1313" s="653">
        <v>-1</v>
      </c>
      <c r="J1313" s="664">
        <v>-1</v>
      </c>
      <c r="K1313" s="281">
        <v>2221</v>
      </c>
      <c r="L1313" s="473">
        <v>2222</v>
      </c>
      <c r="M1313" s="657">
        <v>4.5024763619977648E-2</v>
      </c>
      <c r="N1313" s="281">
        <v>976</v>
      </c>
      <c r="O1313" s="473">
        <v>965</v>
      </c>
      <c r="P1313" s="657">
        <v>-1.127049180327873</v>
      </c>
      <c r="Q1313" s="281">
        <v>239</v>
      </c>
      <c r="R1313" s="473">
        <v>171</v>
      </c>
      <c r="S1313" s="657">
        <v>-28.45188284518828</v>
      </c>
      <c r="T1313" s="281">
        <v>85</v>
      </c>
      <c r="U1313" s="473">
        <v>59</v>
      </c>
      <c r="V1313" s="657">
        <f t="shared" si="211"/>
        <v>-30.588235294117652</v>
      </c>
      <c r="Y1313" s="670"/>
      <c r="Z1313" s="281"/>
      <c r="AA1313" s="281"/>
      <c r="AB1313" s="817"/>
      <c r="AC1313" s="281"/>
      <c r="AD1313" s="281"/>
      <c r="AE1313" s="817"/>
      <c r="AF1313" s="126"/>
      <c r="AG1313" s="126"/>
      <c r="AH1313" s="281"/>
      <c r="AI1313" s="281"/>
      <c r="AJ1313" s="817"/>
      <c r="AK1313" s="281"/>
      <c r="AL1313" s="281"/>
      <c r="AM1313" s="817"/>
      <c r="AN1313" s="281"/>
      <c r="AO1313" s="281"/>
      <c r="AP1313" s="817"/>
      <c r="AQ1313" s="281"/>
      <c r="AR1313" s="281"/>
      <c r="AS1313" s="817"/>
    </row>
    <row r="1314" spans="1:45" ht="15.75" customHeight="1" thickBot="1">
      <c r="A1314" s="136" t="str">
        <f>F1307&amp;"m06"</f>
        <v>TCDDm06</v>
      </c>
      <c r="B1314" s="362" t="str">
        <f>IF($F$1="de",headings!$C$11,IF($F$1="fr",headings!$B$11,headings!$A$11))</f>
        <v>June</v>
      </c>
      <c r="C1314" s="281">
        <v>7542</v>
      </c>
      <c r="D1314" s="655">
        <v>5998</v>
      </c>
      <c r="E1314" s="658">
        <v>-20.472023335985142</v>
      </c>
      <c r="F1314" s="281">
        <v>504</v>
      </c>
      <c r="G1314" s="655">
        <v>403</v>
      </c>
      <c r="H1314" s="658">
        <v>-20.039682539682531</v>
      </c>
      <c r="I1314" s="654">
        <v>-1</v>
      </c>
      <c r="J1314" s="665">
        <v>-1</v>
      </c>
      <c r="K1314" s="281">
        <v>2203</v>
      </c>
      <c r="L1314" s="655">
        <v>2144</v>
      </c>
      <c r="M1314" s="658">
        <v>-2.6781661370857961</v>
      </c>
      <c r="N1314" s="281">
        <v>937</v>
      </c>
      <c r="O1314" s="655">
        <v>966</v>
      </c>
      <c r="P1314" s="658">
        <v>3.0949839914621009</v>
      </c>
      <c r="Q1314" s="281">
        <v>247</v>
      </c>
      <c r="R1314" s="655">
        <v>172</v>
      </c>
      <c r="S1314" s="658">
        <v>-30.364372469635626</v>
      </c>
      <c r="T1314" s="281">
        <v>85</v>
      </c>
      <c r="U1314" s="655">
        <v>61</v>
      </c>
      <c r="V1314" s="658">
        <f t="shared" si="211"/>
        <v>-28.235294117647058</v>
      </c>
      <c r="Y1314" s="670"/>
      <c r="Z1314" s="281"/>
      <c r="AA1314" s="281"/>
      <c r="AB1314" s="817"/>
      <c r="AC1314" s="281"/>
      <c r="AD1314" s="281"/>
      <c r="AE1314" s="817"/>
      <c r="AF1314" s="126"/>
      <c r="AG1314" s="126"/>
      <c r="AH1314" s="281"/>
      <c r="AI1314" s="281"/>
      <c r="AJ1314" s="817"/>
      <c r="AK1314" s="281"/>
      <c r="AL1314" s="281"/>
      <c r="AM1314" s="817"/>
      <c r="AN1314" s="281"/>
      <c r="AO1314" s="281"/>
      <c r="AP1314" s="817"/>
      <c r="AQ1314" s="281"/>
      <c r="AR1314" s="281"/>
      <c r="AS1314" s="817"/>
    </row>
    <row r="1315" spans="1:45" ht="15.75" customHeight="1" thickTop="1">
      <c r="A1315" s="136" t="str">
        <f>F1307&amp;"m07"</f>
        <v>TCDDm07</v>
      </c>
      <c r="B1315" s="362" t="str">
        <f>IF($F$1="de",headings!$C$12,IF($F$1="fr",headings!$B$12,headings!$A$12))</f>
        <v>July</v>
      </c>
      <c r="C1315" s="280">
        <v>7649</v>
      </c>
      <c r="D1315" s="473">
        <v>-1</v>
      </c>
      <c r="E1315" s="657" t="str">
        <f t="shared" ref="E1315:E1317" si="212">IF(C1315&lt;0.001,"",IF(D1315=-1,"",D1315/C1315*100-100))</f>
        <v/>
      </c>
      <c r="F1315" s="280">
        <v>561</v>
      </c>
      <c r="G1315" s="473">
        <v>-1</v>
      </c>
      <c r="H1315" s="657" t="str">
        <f t="shared" ref="H1315:H1317" si="213">IF(F1315&lt;0.001,"",IF(G1315=-1,"",G1315/F1315*100-100))</f>
        <v/>
      </c>
      <c r="I1315" s="653">
        <v>-1</v>
      </c>
      <c r="J1315" s="664">
        <v>-1</v>
      </c>
      <c r="K1315" s="280">
        <v>2203</v>
      </c>
      <c r="L1315" s="473">
        <v>-1</v>
      </c>
      <c r="M1315" s="657" t="str">
        <f t="shared" ref="M1315:M1317" si="214">IF(K1315&lt;0.001,"",IF(L1315=-1,"",L1315/K1315*100-100))</f>
        <v/>
      </c>
      <c r="N1315" s="280">
        <v>969</v>
      </c>
      <c r="O1315" s="473">
        <v>-1</v>
      </c>
      <c r="P1315" s="657" t="str">
        <f t="shared" ref="P1315:P1317" si="215">IF(N1315&lt;0.001,"",IF(O1315=-1,"",O1315/N1315*100-100))</f>
        <v/>
      </c>
      <c r="Q1315" s="280">
        <v>220</v>
      </c>
      <c r="R1315" s="473">
        <v>-1</v>
      </c>
      <c r="S1315" s="657" t="str">
        <f t="shared" ref="S1315:S1317" si="216">IF(Q1315&lt;0.001,"",IF(R1315=-1,"",R1315/Q1315*100-100))</f>
        <v/>
      </c>
      <c r="T1315" s="280">
        <v>77</v>
      </c>
      <c r="U1315" s="473">
        <v>-1</v>
      </c>
      <c r="V1315" s="657" t="str">
        <f t="shared" si="211"/>
        <v/>
      </c>
      <c r="Y1315" s="670"/>
      <c r="Z1315" s="281"/>
      <c r="AA1315" s="281"/>
      <c r="AB1315" s="817"/>
      <c r="AC1315" s="281"/>
      <c r="AD1315" s="281"/>
      <c r="AE1315" s="817"/>
      <c r="AF1315" s="126"/>
      <c r="AG1315" s="126"/>
      <c r="AH1315" s="281"/>
      <c r="AI1315" s="281"/>
      <c r="AJ1315" s="817"/>
      <c r="AK1315" s="281"/>
      <c r="AL1315" s="281"/>
      <c r="AM1315" s="817"/>
      <c r="AN1315" s="281"/>
      <c r="AO1315" s="281"/>
      <c r="AP1315" s="817"/>
      <c r="AQ1315" s="281"/>
      <c r="AR1315" s="281"/>
      <c r="AS1315" s="817"/>
    </row>
    <row r="1316" spans="1:45" ht="15.75" customHeight="1">
      <c r="A1316" s="136" t="str">
        <f>F1307&amp;"m08"</f>
        <v>TCDDm08</v>
      </c>
      <c r="B1316" s="362" t="str">
        <f>IF($F$1="de",headings!$C$13,IF($F$1="fr",headings!$B$13,headings!$A$13))</f>
        <v>August</v>
      </c>
      <c r="C1316" s="281">
        <v>5933</v>
      </c>
      <c r="D1316" s="473">
        <v>-1</v>
      </c>
      <c r="E1316" s="657" t="str">
        <f t="shared" si="212"/>
        <v/>
      </c>
      <c r="F1316" s="281">
        <v>440</v>
      </c>
      <c r="G1316" s="473">
        <v>-1</v>
      </c>
      <c r="H1316" s="657" t="str">
        <f t="shared" si="213"/>
        <v/>
      </c>
      <c r="I1316" s="653">
        <v>-1</v>
      </c>
      <c r="J1316" s="664">
        <v>-1</v>
      </c>
      <c r="K1316" s="281">
        <v>2085</v>
      </c>
      <c r="L1316" s="473">
        <v>-1</v>
      </c>
      <c r="M1316" s="657" t="str">
        <f t="shared" si="214"/>
        <v/>
      </c>
      <c r="N1316" s="281">
        <v>983</v>
      </c>
      <c r="O1316" s="473">
        <v>-1</v>
      </c>
      <c r="P1316" s="657" t="str">
        <f t="shared" si="215"/>
        <v/>
      </c>
      <c r="Q1316" s="281">
        <v>177</v>
      </c>
      <c r="R1316" s="473">
        <v>-1</v>
      </c>
      <c r="S1316" s="657" t="str">
        <f t="shared" si="216"/>
        <v/>
      </c>
      <c r="T1316" s="281">
        <v>69</v>
      </c>
      <c r="U1316" s="473">
        <v>-1</v>
      </c>
      <c r="V1316" s="657" t="str">
        <f t="shared" si="211"/>
        <v/>
      </c>
      <c r="Y1316" s="670"/>
      <c r="Z1316" s="281"/>
      <c r="AA1316" s="281"/>
      <c r="AB1316" s="817"/>
      <c r="AC1316" s="281"/>
      <c r="AD1316" s="281"/>
      <c r="AE1316" s="817"/>
      <c r="AF1316" s="126"/>
      <c r="AG1316" s="126"/>
      <c r="AH1316" s="281"/>
      <c r="AI1316" s="281"/>
      <c r="AJ1316" s="817"/>
      <c r="AK1316" s="281"/>
      <c r="AL1316" s="281"/>
      <c r="AM1316" s="817"/>
      <c r="AN1316" s="281"/>
      <c r="AO1316" s="281"/>
      <c r="AP1316" s="817"/>
      <c r="AQ1316" s="281"/>
      <c r="AR1316" s="281"/>
      <c r="AS1316" s="817"/>
    </row>
    <row r="1317" spans="1:45" ht="15.75" customHeight="1" thickBot="1">
      <c r="A1317" s="136" t="str">
        <f>F1307&amp;"m09"</f>
        <v>TCDDm09</v>
      </c>
      <c r="B1317" s="362" t="str">
        <f>IF($F$1="de",headings!$C$14,IF($F$1="fr",headings!$B$14,headings!$A$14))</f>
        <v>September</v>
      </c>
      <c r="C1317" s="282">
        <v>6940</v>
      </c>
      <c r="D1317" s="655">
        <v>-1</v>
      </c>
      <c r="E1317" s="658" t="str">
        <f t="shared" si="212"/>
        <v/>
      </c>
      <c r="F1317" s="281">
        <v>553</v>
      </c>
      <c r="G1317" s="655">
        <v>-1</v>
      </c>
      <c r="H1317" s="658" t="str">
        <f t="shared" si="213"/>
        <v/>
      </c>
      <c r="I1317" s="654">
        <v>-1</v>
      </c>
      <c r="J1317" s="665">
        <v>-1</v>
      </c>
      <c r="K1317" s="281">
        <v>2180</v>
      </c>
      <c r="L1317" s="655">
        <v>-1</v>
      </c>
      <c r="M1317" s="658" t="str">
        <f t="shared" si="214"/>
        <v/>
      </c>
      <c r="N1317" s="281">
        <v>980</v>
      </c>
      <c r="O1317" s="655">
        <v>-1</v>
      </c>
      <c r="P1317" s="658" t="str">
        <f t="shared" si="215"/>
        <v/>
      </c>
      <c r="Q1317" s="281">
        <v>218</v>
      </c>
      <c r="R1317" s="655">
        <v>-1</v>
      </c>
      <c r="S1317" s="658" t="str">
        <f t="shared" si="216"/>
        <v/>
      </c>
      <c r="T1317" s="281">
        <v>93</v>
      </c>
      <c r="U1317" s="655">
        <v>-1</v>
      </c>
      <c r="V1317" s="658" t="str">
        <f t="shared" si="211"/>
        <v/>
      </c>
      <c r="Y1317" s="670"/>
      <c r="Z1317" s="281"/>
      <c r="AA1317" s="281"/>
      <c r="AB1317" s="817"/>
      <c r="AC1317" s="281"/>
      <c r="AD1317" s="281"/>
      <c r="AE1317" s="817"/>
      <c r="AF1317" s="126"/>
      <c r="AG1317" s="126"/>
      <c r="AH1317" s="281"/>
      <c r="AI1317" s="281"/>
      <c r="AJ1317" s="817"/>
      <c r="AK1317" s="281"/>
      <c r="AL1317" s="281"/>
      <c r="AM1317" s="817"/>
      <c r="AN1317" s="281"/>
      <c r="AO1317" s="281"/>
      <c r="AP1317" s="817"/>
      <c r="AQ1317" s="281"/>
      <c r="AR1317" s="281"/>
      <c r="AS1317" s="817"/>
    </row>
    <row r="1318" spans="1:45" ht="15.75" customHeight="1" thickTop="1">
      <c r="A1318" s="136" t="str">
        <f>F1307&amp;"m10"</f>
        <v>TCDDm10</v>
      </c>
      <c r="B1318" s="362" t="str">
        <f>IF($F$1="de",headings!$C$15,IF($F$1="fr",headings!$B$15,headings!$A$15))</f>
        <v>October</v>
      </c>
      <c r="C1318" s="411">
        <v>6953</v>
      </c>
      <c r="D1318" s="473">
        <v>-1</v>
      </c>
      <c r="E1318" s="657" t="str">
        <f>IF(C1318&lt;0.001,"",IF(D1318=-1,"",D1318/C1318*100-100))</f>
        <v/>
      </c>
      <c r="F1318" s="413">
        <v>499</v>
      </c>
      <c r="G1318" s="473">
        <v>-1</v>
      </c>
      <c r="H1318" s="657" t="str">
        <f>IF(F1318&lt;0.001,"",IF(G1318=-1,"",G1318/F1318*100-100))</f>
        <v/>
      </c>
      <c r="I1318" s="653">
        <v>-1</v>
      </c>
      <c r="J1318" s="664">
        <v>-1</v>
      </c>
      <c r="K1318" s="280">
        <v>2252</v>
      </c>
      <c r="L1318" s="473">
        <v>-1</v>
      </c>
      <c r="M1318" s="657" t="str">
        <f>IF(K1318&lt;0.001,"",IF(L1318=-1,"",L1318/K1318*100-100))</f>
        <v/>
      </c>
      <c r="N1318" s="280">
        <v>1049</v>
      </c>
      <c r="O1318" s="473">
        <v>-1</v>
      </c>
      <c r="P1318" s="657" t="str">
        <f>IF(N1318&lt;0.001,"",IF(O1318=-1,"",O1318/N1318*100-100))</f>
        <v/>
      </c>
      <c r="Q1318" s="280">
        <v>195</v>
      </c>
      <c r="R1318" s="473">
        <v>-1</v>
      </c>
      <c r="S1318" s="657" t="str">
        <f>IF(Q1318&lt;0.001,"",IF(R1318=-1,"",R1318/Q1318*100-100))</f>
        <v/>
      </c>
      <c r="T1318" s="280">
        <v>79</v>
      </c>
      <c r="U1318" s="473">
        <v>-1</v>
      </c>
      <c r="V1318" s="657" t="str">
        <f>IF(T1318&lt;0.001,"",IF(U1318=-1,"",U1318/T1318*100-100))</f>
        <v/>
      </c>
      <c r="X1318" s="137"/>
      <c r="Y1318" s="670"/>
      <c r="Z1318" s="281"/>
      <c r="AA1318" s="281"/>
      <c r="AB1318" s="817"/>
      <c r="AC1318" s="281"/>
      <c r="AD1318" s="281"/>
      <c r="AE1318" s="817"/>
      <c r="AF1318" s="126"/>
      <c r="AG1318" s="126"/>
      <c r="AH1318" s="281"/>
      <c r="AI1318" s="281"/>
      <c r="AJ1318" s="817"/>
      <c r="AK1318" s="281"/>
      <c r="AL1318" s="281"/>
      <c r="AM1318" s="817"/>
      <c r="AN1318" s="281"/>
      <c r="AO1318" s="281"/>
      <c r="AP1318" s="817"/>
      <c r="AQ1318" s="281"/>
      <c r="AR1318" s="281"/>
      <c r="AS1318" s="817"/>
    </row>
    <row r="1319" spans="1:45" ht="15.75" customHeight="1">
      <c r="A1319" s="136" t="str">
        <f>F1307&amp;"m11"</f>
        <v>TCDDm11</v>
      </c>
      <c r="B1319" s="362" t="str">
        <f>IF($F$1="de",headings!$C$16,IF($F$1="fr",headings!$B$16,headings!$A$16))</f>
        <v>November</v>
      </c>
      <c r="C1319" s="411">
        <v>6515</v>
      </c>
      <c r="D1319" s="473">
        <v>-1</v>
      </c>
      <c r="E1319" s="657" t="str">
        <f>IF(C1319&lt;0.001,"",IF(D1319=-1,"",D1319/C1319*100-100))</f>
        <v/>
      </c>
      <c r="F1319" s="411">
        <v>470</v>
      </c>
      <c r="G1319" s="473">
        <v>-1</v>
      </c>
      <c r="H1319" s="657" t="str">
        <f>IF(F1319&lt;0.001,"",IF(G1319=-1,"",G1319/F1319*100-100))</f>
        <v/>
      </c>
      <c r="I1319" s="653">
        <v>-1</v>
      </c>
      <c r="J1319" s="664">
        <v>-1</v>
      </c>
      <c r="K1319" s="411">
        <v>2060</v>
      </c>
      <c r="L1319" s="473">
        <v>-1</v>
      </c>
      <c r="M1319" s="657" t="str">
        <f>IF(K1319&lt;0.001,"",IF(L1319=-1,"",L1319/K1319*100-100))</f>
        <v/>
      </c>
      <c r="N1319" s="411">
        <v>946</v>
      </c>
      <c r="O1319" s="473">
        <v>-1</v>
      </c>
      <c r="P1319" s="657" t="str">
        <f>IF(N1319&lt;0.001,"",IF(O1319=-1,"",O1319/N1319*100-100))</f>
        <v/>
      </c>
      <c r="Q1319" s="411">
        <v>196</v>
      </c>
      <c r="R1319" s="473">
        <v>-1</v>
      </c>
      <c r="S1319" s="657" t="str">
        <f>IF(Q1319&lt;0.001,"",IF(R1319=-1,"",R1319/Q1319*100-100))</f>
        <v/>
      </c>
      <c r="T1319" s="411">
        <v>74</v>
      </c>
      <c r="U1319" s="473">
        <v>-1</v>
      </c>
      <c r="V1319" s="657" t="str">
        <f>IF(T1319&lt;0.001,"",IF(U1319=-1,"",U1319/T1319*100-100))</f>
        <v/>
      </c>
      <c r="X1319" s="137"/>
      <c r="Y1319" s="670"/>
      <c r="Z1319" s="281"/>
      <c r="AA1319" s="281"/>
      <c r="AB1319" s="817"/>
      <c r="AC1319" s="281"/>
      <c r="AD1319" s="281"/>
      <c r="AE1319" s="817"/>
      <c r="AF1319" s="126"/>
      <c r="AG1319" s="126"/>
      <c r="AH1319" s="281"/>
      <c r="AI1319" s="281"/>
      <c r="AJ1319" s="817"/>
      <c r="AK1319" s="281"/>
      <c r="AL1319" s="281"/>
      <c r="AM1319" s="817"/>
      <c r="AN1319" s="281"/>
      <c r="AO1319" s="281"/>
      <c r="AP1319" s="817"/>
      <c r="AQ1319" s="281"/>
      <c r="AR1319" s="281"/>
      <c r="AS1319" s="817"/>
    </row>
    <row r="1320" spans="1:45" ht="15.75" customHeight="1" thickBot="1">
      <c r="A1320" s="136" t="str">
        <f>F1307&amp;"m12"</f>
        <v>TCDDm12</v>
      </c>
      <c r="B1320" s="362" t="str">
        <f>IF($F$1="de",headings!$C$17,IF($F$1="fr",headings!$B$17,headings!$A$17))</f>
        <v>December</v>
      </c>
      <c r="C1320" s="443">
        <v>6822</v>
      </c>
      <c r="D1320" s="655">
        <v>-1</v>
      </c>
      <c r="E1320" s="658" t="str">
        <f>IF(C1320&lt;0.001,"",IF(D1320=-1,"",D1320/C1320*100-100))</f>
        <v/>
      </c>
      <c r="F1320" s="443">
        <v>476</v>
      </c>
      <c r="G1320" s="655">
        <v>-1</v>
      </c>
      <c r="H1320" s="658" t="str">
        <f>IF(F1320&lt;0.001,"",IF(G1320=-1,"",G1320/F1320*100-100))</f>
        <v/>
      </c>
      <c r="I1320" s="654">
        <v>-1</v>
      </c>
      <c r="J1320" s="665">
        <v>-1</v>
      </c>
      <c r="K1320" s="443">
        <v>2196</v>
      </c>
      <c r="L1320" s="655">
        <v>-1</v>
      </c>
      <c r="M1320" s="658" t="str">
        <f>IF(K1320&lt;0.001,"",IF(L1320=-1,"",L1320/K1320*100-100))</f>
        <v/>
      </c>
      <c r="N1320" s="443">
        <v>1037</v>
      </c>
      <c r="O1320" s="655">
        <v>-1</v>
      </c>
      <c r="P1320" s="658" t="str">
        <f>IF(N1320&lt;0.001,"",IF(O1320=-1,"",O1320/N1320*100-100))</f>
        <v/>
      </c>
      <c r="Q1320" s="443">
        <v>206</v>
      </c>
      <c r="R1320" s="655">
        <v>-1</v>
      </c>
      <c r="S1320" s="658" t="str">
        <f>IF(Q1320&lt;0.001,"",IF(R1320=-1,"",R1320/Q1320*100-100))</f>
        <v/>
      </c>
      <c r="T1320" s="443">
        <v>86</v>
      </c>
      <c r="U1320" s="655">
        <v>-1</v>
      </c>
      <c r="V1320" s="658" t="str">
        <f>IF(T1320&lt;0.001,"",IF(U1320=-1,"",U1320/T1320*100-100))</f>
        <v/>
      </c>
      <c r="X1320" s="137"/>
      <c r="Y1320" s="670"/>
      <c r="Z1320" s="281"/>
      <c r="AA1320" s="281"/>
      <c r="AB1320" s="817"/>
      <c r="AC1320" s="281"/>
      <c r="AD1320" s="281"/>
      <c r="AE1320" s="817"/>
      <c r="AF1320" s="126"/>
      <c r="AG1320" s="126"/>
      <c r="AH1320" s="281"/>
      <c r="AI1320" s="281"/>
      <c r="AJ1320" s="817"/>
      <c r="AK1320" s="281"/>
      <c r="AL1320" s="281"/>
      <c r="AM1320" s="817"/>
      <c r="AN1320" s="281"/>
      <c r="AO1320" s="281"/>
      <c r="AP1320" s="817"/>
      <c r="AQ1320" s="281"/>
      <c r="AR1320" s="281"/>
      <c r="AS1320" s="817"/>
    </row>
    <row r="1321" spans="1:45" ht="14.4" thickTop="1" thickBot="1">
      <c r="B1321" s="146"/>
      <c r="C1321" s="146"/>
      <c r="D1321" s="146"/>
      <c r="E1321" s="146"/>
      <c r="F1321" s="146"/>
      <c r="G1321" s="146"/>
      <c r="H1321" s="146"/>
      <c r="I1321" s="146"/>
      <c r="J1321" s="146"/>
      <c r="K1321" s="146"/>
      <c r="L1321" s="146"/>
      <c r="M1321" s="146"/>
      <c r="N1321" s="146"/>
      <c r="O1321" s="146"/>
      <c r="P1321" s="146"/>
      <c r="Q1321" s="146"/>
      <c r="R1321" s="146"/>
      <c r="S1321" s="146"/>
      <c r="T1321" s="146"/>
      <c r="U1321" s="146"/>
      <c r="V1321" s="146"/>
      <c r="X1321" s="137"/>
      <c r="Y1321" s="670"/>
      <c r="Z1321" s="812"/>
      <c r="AA1321" s="812"/>
      <c r="AB1321" s="813"/>
      <c r="AC1321" s="812"/>
      <c r="AD1321" s="812"/>
      <c r="AE1321" s="813"/>
      <c r="AF1321" s="672"/>
      <c r="AG1321" s="672"/>
      <c r="AH1321" s="812"/>
      <c r="AI1321" s="812"/>
      <c r="AJ1321" s="813"/>
      <c r="AK1321" s="812"/>
      <c r="AL1321" s="812"/>
      <c r="AM1321" s="813"/>
      <c r="AN1321" s="812"/>
      <c r="AO1321" s="812"/>
      <c r="AP1321" s="813"/>
      <c r="AQ1321" s="812"/>
      <c r="AR1321" s="812"/>
      <c r="AS1321" s="813"/>
    </row>
    <row r="1322" spans="1:45" s="137" customFormat="1" ht="15.75" customHeight="1" thickTop="1">
      <c r="A1322" s="137" t="str">
        <f>F1307&amp;"q1"</f>
        <v>TCDDq1</v>
      </c>
      <c r="B1322" s="146" t="str">
        <f>IF($F$1="de",headings!$C$31,IF($F$1="fr",headings!$B$31,headings!$A$31))</f>
        <v>Quarter 1</v>
      </c>
      <c r="C1322" s="319">
        <f>IF(C1311=-1,"-1",C1309+C1310+C1311)</f>
        <v>21686</v>
      </c>
      <c r="D1322" s="320">
        <f>IF(D1311=-1,"-1",D1309+D1310+D1311)</f>
        <v>18257</v>
      </c>
      <c r="E1322" s="666">
        <f>IF(C1311+C1312+C1313&lt;=0,"",IF(D1311=-1,"",D1322/C1322*100-100))</f>
        <v>-15.812044637093052</v>
      </c>
      <c r="F1322" s="319">
        <f>IF(F1311=-1,"-1",F1309+F1310+F1311)</f>
        <v>1395</v>
      </c>
      <c r="G1322" s="334">
        <f>IF(G1311=-1,"-1",G1309+G1310+G1311)</f>
        <v>1214</v>
      </c>
      <c r="H1322" s="666">
        <f>IF(F1311+F1312+F1313&lt;=0,"",IF(G1311=-1,"",G1322/F1322*100-100))</f>
        <v>-12.974910394265237</v>
      </c>
      <c r="I1322" s="320" t="str">
        <f>IF(I1311=-1,"-1",I1309+I1310+I1311)</f>
        <v>-1</v>
      </c>
      <c r="J1322" s="321" t="str">
        <f>IF(J1311=-1,"-1",J1309+J1310+J1311)</f>
        <v>-1</v>
      </c>
      <c r="K1322" s="319">
        <f>IF(K1311=-1,"-1",K1309+K1310+K1311)</f>
        <v>5941</v>
      </c>
      <c r="L1322" s="320">
        <f>IF(L1311=-1,"-1",L1309+L1310+L1311)</f>
        <v>5998</v>
      </c>
      <c r="M1322" s="666">
        <f>IF(K1311+K1312+K1313&lt;=0,"",IF(L1311=-1,"",L1322/K1322*100-100))</f>
        <v>0.95943443864669575</v>
      </c>
      <c r="N1322" s="319">
        <f>IF(N1311=-1,"-1",N1309+N1310+N1311)</f>
        <v>2856</v>
      </c>
      <c r="O1322" s="334">
        <f>IF(O1311=-1,"-1",O1309+O1310+O1311)</f>
        <v>2834</v>
      </c>
      <c r="P1322" s="666">
        <f>IF(N1311+N1312+N1313&lt;=0,"",IF(O1311=-1,"",O1322/N1322*100-100))</f>
        <v>-0.77030812324929343</v>
      </c>
      <c r="Q1322" s="319">
        <f>IF(Q1311=-1,"-1",Q1309+Q1310+Q1311)</f>
        <v>673</v>
      </c>
      <c r="R1322" s="320">
        <f>IF(R1311=-1,"-1",R1309+R1310+R1311)</f>
        <v>502</v>
      </c>
      <c r="S1322" s="666">
        <f>IF(Q1311+Q1312+Q1313&lt;=0,"",IF(R1311=-1,"",R1322/Q1322*100-100))</f>
        <v>-25.408618127786028</v>
      </c>
      <c r="T1322" s="319">
        <f>IF(T1311=-1,"-1",T1309+T1310+T1311)</f>
        <v>268</v>
      </c>
      <c r="U1322" s="334">
        <f>IF(U1311=-1,"-1",U1309+U1310+U1311)</f>
        <v>203</v>
      </c>
      <c r="V1322" s="666">
        <f>IF(T1311+T1312+T1313&lt;=0,"",IF(U1311=-1,"",U1322/T1322*100-100))</f>
        <v>-24.253731343283576</v>
      </c>
      <c r="X1322" s="136"/>
      <c r="Y1322" s="814"/>
      <c r="Z1322" s="673"/>
      <c r="AA1322" s="815"/>
      <c r="AB1322" s="817"/>
      <c r="AC1322" s="673"/>
      <c r="AD1322" s="815"/>
      <c r="AE1322" s="817"/>
      <c r="AF1322" s="674"/>
      <c r="AG1322" s="674"/>
      <c r="AH1322" s="673"/>
      <c r="AI1322" s="815"/>
      <c r="AJ1322" s="817"/>
      <c r="AK1322" s="815"/>
      <c r="AL1322" s="815"/>
      <c r="AM1322" s="817"/>
      <c r="AN1322" s="815"/>
      <c r="AO1322" s="815"/>
      <c r="AP1322" s="817"/>
      <c r="AQ1322" s="815"/>
      <c r="AR1322" s="815"/>
      <c r="AS1322" s="817"/>
    </row>
    <row r="1323" spans="1:45" s="137" customFormat="1" ht="15.75" customHeight="1">
      <c r="A1323" s="137" t="str">
        <f>F1307&amp;"q2"</f>
        <v>TCDDq2</v>
      </c>
      <c r="B1323" s="146" t="str">
        <f>IF($F$1="de",headings!$C$32,IF($F$1="fr",headings!$B$32,headings!$A$32))</f>
        <v>Quarter 2</v>
      </c>
      <c r="C1323" s="322">
        <f>IF(C1314=-1,"-1",C1312+C1313+C1314)</f>
        <v>23254</v>
      </c>
      <c r="D1323" s="323">
        <f>IF(D1314=-1,"-1",D1312+D1313+D1314)</f>
        <v>18458</v>
      </c>
      <c r="E1323" s="667">
        <f>IF(C1312+C1313+C1314&lt;=0,"",IF(D1314=-1,"",D1323/C1323*100-100))</f>
        <v>-20.624408703878899</v>
      </c>
      <c r="F1323" s="322">
        <f>IF(F1314=-1,"-1",F1312+F1313+F1314)</f>
        <v>1488</v>
      </c>
      <c r="G1323" s="335">
        <f>IF(G1314=-1,"-1",G1312+G1313+G1314)</f>
        <v>1238</v>
      </c>
      <c r="H1323" s="667">
        <f>IF(F1312+F1313+F1314&lt;=0,"",IF(G1314=-1,"",G1323/F1323*100-100))</f>
        <v>-16.8010752688172</v>
      </c>
      <c r="I1323" s="323" t="str">
        <f>IF(I1314=-1,"-1",I1312+I1313+I1314)</f>
        <v>-1</v>
      </c>
      <c r="J1323" s="324" t="str">
        <f>IF(J1314=-1,"-1",J1312+J1313+J1314)</f>
        <v>-1</v>
      </c>
      <c r="K1323" s="322">
        <f>IF(K1314=-1,"-1",K1312+K1313+K1314)</f>
        <v>6505</v>
      </c>
      <c r="L1323" s="323">
        <f>IF(L1314=-1,"-1",L1312+L1313+L1314)</f>
        <v>6561</v>
      </c>
      <c r="M1323" s="667">
        <f>IF(K1312+K1313+K1314&lt;=0,"",IF(L1314=-1,"",L1323/K1323*100-100))</f>
        <v>0.86087624903920812</v>
      </c>
      <c r="N1323" s="322">
        <f>IF(N1314=-1,"-1",N1312+N1313+N1314)</f>
        <v>2856</v>
      </c>
      <c r="O1323" s="335">
        <f>IF(O1314=-1,"-1",O1312+O1313+O1314)</f>
        <v>2870</v>
      </c>
      <c r="P1323" s="667">
        <f>IF(N1312+N1313+N1314&lt;=0,"",IF(O1314=-1,"",O1323/N1323*100-100))</f>
        <v>0.49019607843136725</v>
      </c>
      <c r="Q1323" s="322">
        <f>IF(Q1314=-1,"-1",Q1312+Q1313+Q1314)</f>
        <v>670</v>
      </c>
      <c r="R1323" s="323">
        <f>IF(R1314=-1,"-1",R1312+R1313+R1314)</f>
        <v>525</v>
      </c>
      <c r="S1323" s="667">
        <f>IF(Q1312+Q1313+Q1314&lt;=0,"",IF(R1314=-1,"",R1323/Q1323*100-100))</f>
        <v>-21.641791044776113</v>
      </c>
      <c r="T1323" s="322">
        <f>IF(T1314=-1,"-1",T1312+T1313+T1314)</f>
        <v>245</v>
      </c>
      <c r="U1323" s="335">
        <f>IF(U1314=-1,"-1",U1312+U1313+U1314)</f>
        <v>191</v>
      </c>
      <c r="V1323" s="667">
        <f>IF(T1312+T1313+T1314&lt;=0,"",IF(U1314=-1,"",U1323/T1323*100-100))</f>
        <v>-22.040816326530603</v>
      </c>
      <c r="X1323" s="138"/>
      <c r="Y1323" s="814"/>
      <c r="Z1323" s="673"/>
      <c r="AA1323" s="815"/>
      <c r="AB1323" s="817"/>
      <c r="AC1323" s="673"/>
      <c r="AD1323" s="815"/>
      <c r="AE1323" s="817"/>
      <c r="AF1323" s="674"/>
      <c r="AG1323" s="674"/>
      <c r="AH1323" s="673"/>
      <c r="AI1323" s="815"/>
      <c r="AJ1323" s="817"/>
      <c r="AK1323" s="815"/>
      <c r="AL1323" s="815"/>
      <c r="AM1323" s="817"/>
      <c r="AN1323" s="815"/>
      <c r="AO1323" s="815"/>
      <c r="AP1323" s="817"/>
      <c r="AQ1323" s="815"/>
      <c r="AR1323" s="815"/>
      <c r="AS1323" s="817"/>
    </row>
    <row r="1324" spans="1:45" s="137" customFormat="1" ht="15.75" customHeight="1">
      <c r="A1324" s="137" t="str">
        <f>F1307&amp;"q3"</f>
        <v>TCDDq3</v>
      </c>
      <c r="B1324" s="146" t="str">
        <f>IF($F$1="de",headings!$C$33,IF($F$1="fr",headings!$B$33,headings!$A$33))</f>
        <v>Quarter 3</v>
      </c>
      <c r="C1324" s="322">
        <f>IF(C1317=-1,"-1",C1315+C1316+C1317)</f>
        <v>20522</v>
      </c>
      <c r="D1324" s="323" t="str">
        <f>IF(D1317=-1,"-1",D1315+D1316+D1317)</f>
        <v>-1</v>
      </c>
      <c r="E1324" s="667" t="str">
        <f>IF(C1315+C1316+C1317&lt;=0,"",IF(D1317=-1,"",D1324/C1324*100-100))</f>
        <v/>
      </c>
      <c r="F1324" s="322">
        <f>IF(F1317=-1,"-1",F1315+F1316+F1317)</f>
        <v>1554</v>
      </c>
      <c r="G1324" s="323" t="str">
        <f>IF(G1317=-1,"-1",G1315+G1316+G1317)</f>
        <v>-1</v>
      </c>
      <c r="H1324" s="667" t="str">
        <f>IF(F1315+F1316+F1317&lt;=0,"",IF(G1317=-1,"",G1324/F1324*100-100))</f>
        <v/>
      </c>
      <c r="I1324" s="323" t="str">
        <f>IF(I1317=-1,"-1",I1315+I1316+I1317)</f>
        <v>-1</v>
      </c>
      <c r="J1324" s="324" t="str">
        <f>IF(J1317=-1,"-1",J1315+J1316+J1317)</f>
        <v>-1</v>
      </c>
      <c r="K1324" s="322">
        <f>IF(K1317=-1,"-1",K1315+K1316+K1317)</f>
        <v>6468</v>
      </c>
      <c r="L1324" s="323" t="str">
        <f>IF(L1317=-1,"-1",L1315+L1316+L1317)</f>
        <v>-1</v>
      </c>
      <c r="M1324" s="667" t="str">
        <f>IF(K1315+K1316+K1317&lt;=0,"",IF(L1317=-1,"",L1324/K1324*100-100))</f>
        <v/>
      </c>
      <c r="N1324" s="322">
        <f>IF(N1317=-1,"-1",N1315+N1316+N1317)</f>
        <v>2932</v>
      </c>
      <c r="O1324" s="323" t="str">
        <f>IF(O1317=-1,"-1",O1315+O1316+O1317)</f>
        <v>-1</v>
      </c>
      <c r="P1324" s="667" t="str">
        <f>IF(N1315+N1316+N1317&lt;=0,"",IF(O1317=-1,"",O1324/N1324*100-100))</f>
        <v/>
      </c>
      <c r="Q1324" s="322">
        <f>IF(Q1317=-1,"-1",Q1315+Q1316+Q1317)</f>
        <v>615</v>
      </c>
      <c r="R1324" s="323" t="str">
        <f>IF(R1317=-1,"-1",R1315+R1316+R1317)</f>
        <v>-1</v>
      </c>
      <c r="S1324" s="667" t="str">
        <f>IF(Q1315+Q1316+Q1317&lt;=0,"",IF(R1317=-1,"",R1324/Q1324*100-100))</f>
        <v/>
      </c>
      <c r="T1324" s="322">
        <f>IF(T1317=-1,"-1",T1315+T1316+T1317)</f>
        <v>239</v>
      </c>
      <c r="U1324" s="323" t="str">
        <f>IF(U1317=-1,"-1",U1315+U1316+U1317)</f>
        <v>-1</v>
      </c>
      <c r="V1324" s="667" t="str">
        <f>IF(T1315+T1316+T1317&lt;=0,"",IF(U1317=-1,"",U1324/T1324*100-100))</f>
        <v/>
      </c>
      <c r="X1324" s="136"/>
      <c r="Y1324" s="814"/>
      <c r="Z1324" s="673"/>
      <c r="AA1324" s="815"/>
      <c r="AB1324" s="817"/>
      <c r="AC1324" s="673"/>
      <c r="AD1324" s="815"/>
      <c r="AE1324" s="817"/>
      <c r="AF1324" s="674"/>
      <c r="AG1324" s="674"/>
      <c r="AH1324" s="673"/>
      <c r="AI1324" s="815"/>
      <c r="AJ1324" s="817"/>
      <c r="AK1324" s="815"/>
      <c r="AL1324" s="815"/>
      <c r="AM1324" s="817"/>
      <c r="AN1324" s="815"/>
      <c r="AO1324" s="815"/>
      <c r="AP1324" s="817"/>
      <c r="AQ1324" s="815"/>
      <c r="AR1324" s="815"/>
      <c r="AS1324" s="817"/>
    </row>
    <row r="1325" spans="1:45" s="137" customFormat="1" ht="15.75" customHeight="1" thickBot="1">
      <c r="A1325" s="137" t="str">
        <f>F1307&amp;"q4"</f>
        <v>TCDDq4</v>
      </c>
      <c r="B1325" s="146" t="str">
        <f>IF($F$1="de",headings!$C$34,IF($F$1="fr",headings!$B$34,headings!$A$34))</f>
        <v>Quarter 4</v>
      </c>
      <c r="C1325" s="325">
        <f>IF(C1320=-1,"-1",C1318+C1319+C1320)</f>
        <v>20290</v>
      </c>
      <c r="D1325" s="326" t="str">
        <f>IF(D1320=-1,"-1",D1318+D1319+D1320)</f>
        <v>-1</v>
      </c>
      <c r="E1325" s="668" t="str">
        <f>IF(C1318+C1319+C1320&lt;=0,"",IF(D1320=-1,"",D1325/C1325*100-100))</f>
        <v/>
      </c>
      <c r="F1325" s="325">
        <f>IF(F1320=-1,"-1",F1318+F1319+F1320)</f>
        <v>1445</v>
      </c>
      <c r="G1325" s="326" t="str">
        <f>IF(G1320=-1,"-1",G1318+G1319+G1320)</f>
        <v>-1</v>
      </c>
      <c r="H1325" s="668" t="str">
        <f>IF(F1318+F1319+F1320&lt;=0,"",IF(G1320=-1,"",G1325/F1325*100-100))</f>
        <v/>
      </c>
      <c r="I1325" s="326" t="str">
        <f>IF(I1320=-1,"-1",I1318+I1319+I1320)</f>
        <v>-1</v>
      </c>
      <c r="J1325" s="327" t="str">
        <f>IF(J1320=-1,"-1",J1318+J1319+J1320)</f>
        <v>-1</v>
      </c>
      <c r="K1325" s="325">
        <f>IF(K1320=-1,"-1",K1318+K1319+K1320)</f>
        <v>6508</v>
      </c>
      <c r="L1325" s="326" t="str">
        <f>IF(L1320=-1,"-1",L1318+L1319+L1320)</f>
        <v>-1</v>
      </c>
      <c r="M1325" s="668" t="str">
        <f>IF(K1318+K1319+K1320&lt;=0,"",IF(L1320=-1,"",L1325/K1325*100-100))</f>
        <v/>
      </c>
      <c r="N1325" s="325">
        <f>IF(N1320=-1,"-1",N1318+N1319+N1320)</f>
        <v>3032</v>
      </c>
      <c r="O1325" s="326" t="str">
        <f>IF(O1320=-1,"-1",O1318+O1319+O1320)</f>
        <v>-1</v>
      </c>
      <c r="P1325" s="668" t="str">
        <f>IF(N1318+N1319+N1320&lt;=0,"",IF(O1320=-1,"",O1325/N1325*100-100))</f>
        <v/>
      </c>
      <c r="Q1325" s="325">
        <f>IF(Q1320=-1,"-1",Q1318+Q1319+Q1320)</f>
        <v>597</v>
      </c>
      <c r="R1325" s="326" t="str">
        <f>IF(R1320=-1,"-1",R1318+R1319+R1320)</f>
        <v>-1</v>
      </c>
      <c r="S1325" s="668" t="str">
        <f>IF(Q1318+Q1319+Q1320&lt;=0,"",IF(R1320=-1,"",R1325/Q1325*100-100))</f>
        <v/>
      </c>
      <c r="T1325" s="325">
        <f>IF(T1320=-1,"-1",T1318+T1319+T1320)</f>
        <v>239</v>
      </c>
      <c r="U1325" s="326" t="str">
        <f>IF(U1320=-1,"-1",U1318+U1319+U1320)</f>
        <v>-1</v>
      </c>
      <c r="V1325" s="668" t="str">
        <f>IF(T1318+T1319+T1320&lt;=0,"",IF(U1320=-1,"",U1325/T1325*100-100))</f>
        <v/>
      </c>
      <c r="X1325" s="136"/>
      <c r="Y1325" s="814"/>
      <c r="Z1325" s="673"/>
      <c r="AA1325" s="815"/>
      <c r="AB1325" s="817"/>
      <c r="AC1325" s="673"/>
      <c r="AD1325" s="815"/>
      <c r="AE1325" s="817"/>
      <c r="AF1325" s="674"/>
      <c r="AG1325" s="674"/>
      <c r="AH1325" s="673"/>
      <c r="AI1325" s="815"/>
      <c r="AJ1325" s="817"/>
      <c r="AK1325" s="815"/>
      <c r="AL1325" s="815"/>
      <c r="AM1325" s="817"/>
      <c r="AN1325" s="815"/>
      <c r="AO1325" s="815"/>
      <c r="AP1325" s="817"/>
      <c r="AQ1325" s="815"/>
      <c r="AR1325" s="815"/>
      <c r="AS1325" s="817"/>
    </row>
    <row r="1326" spans="1:45" ht="14.4" thickTop="1" thickBot="1">
      <c r="B1326" s="146"/>
      <c r="C1326" s="146"/>
      <c r="D1326" s="146"/>
      <c r="E1326" s="146"/>
      <c r="F1326" s="146"/>
      <c r="G1326" s="146"/>
      <c r="H1326" s="146"/>
      <c r="I1326" s="146"/>
      <c r="J1326" s="146"/>
      <c r="K1326" s="146"/>
      <c r="L1326" s="146"/>
      <c r="M1326" s="146"/>
      <c r="N1326" s="146"/>
      <c r="O1326" s="146"/>
      <c r="P1326" s="146"/>
      <c r="Q1326" s="146"/>
      <c r="R1326" s="146"/>
      <c r="S1326" s="146"/>
      <c r="T1326" s="146"/>
      <c r="U1326" s="146"/>
      <c r="V1326" s="146"/>
      <c r="Y1326" s="670"/>
      <c r="Z1326" s="812"/>
      <c r="AA1326" s="812"/>
      <c r="AB1326" s="813"/>
      <c r="AC1326" s="812"/>
      <c r="AD1326" s="812"/>
      <c r="AE1326" s="813"/>
      <c r="AF1326" s="672"/>
      <c r="AG1326" s="672"/>
      <c r="AH1326" s="812"/>
      <c r="AI1326" s="812"/>
      <c r="AJ1326" s="813"/>
      <c r="AK1326" s="812"/>
      <c r="AL1326" s="812"/>
      <c r="AM1326" s="813"/>
      <c r="AN1326" s="812"/>
      <c r="AO1326" s="812"/>
      <c r="AP1326" s="813"/>
      <c r="AQ1326" s="812"/>
      <c r="AR1326" s="812"/>
      <c r="AS1326" s="813"/>
    </row>
    <row r="1327" spans="1:45" s="138" customFormat="1" ht="15.75" customHeight="1" thickTop="1" thickBot="1">
      <c r="A1327" s="138" t="str">
        <f>F1307&amp;"y"</f>
        <v>TCDDy</v>
      </c>
      <c r="B1327" s="152" t="str">
        <f>IF($F$1="de",headings!$C$35,IF($F$1="fr",headings!$B$35,headings!$A$35))</f>
        <v>Full year</v>
      </c>
      <c r="C1327" s="328">
        <f>IF(C1320=-1,"-1",SUM(C1322:C1325))</f>
        <v>85752</v>
      </c>
      <c r="D1327" s="414" t="str">
        <f>IF(D1320=-1,"-1",SUM(D1322:D1325))</f>
        <v>-1</v>
      </c>
      <c r="E1327" s="659" t="str">
        <f>IF(SUM(C1309:C1320)&lt;=0,"",IF(D1320=-1,"",D1327/C1327*100-100))</f>
        <v/>
      </c>
      <c r="F1327" s="328">
        <f>IF(F1320=-1,"-1",SUM(F1322:F1325))</f>
        <v>5882</v>
      </c>
      <c r="G1327" s="414" t="str">
        <f>IF(G1320=-1,"-1",SUM(G1322:G1325))</f>
        <v>-1</v>
      </c>
      <c r="H1327" s="659" t="str">
        <f>IF(SUM(F1309:F1320)&lt;=0,"",IF(G1320=-1,"",G1327/F1327*100-100))</f>
        <v/>
      </c>
      <c r="I1327" s="329" t="str">
        <f>IF(I1320=-1,"-1",SUM(I1322:I1325))</f>
        <v>-1</v>
      </c>
      <c r="J1327" s="330" t="str">
        <f>IF(J1320=-1,"-1",SUM(J1322:J1325))</f>
        <v>-1</v>
      </c>
      <c r="K1327" s="328">
        <f>IF(K1320=-1,"-1",SUM(K1322:K1325))</f>
        <v>25422</v>
      </c>
      <c r="L1327" s="414" t="str">
        <f>IF(L1320=-1,"-1",SUM(L1322:L1325))</f>
        <v>-1</v>
      </c>
      <c r="M1327" s="659" t="str">
        <f>IF(SUM(K1309:K1320)&lt;=0,"",IF(L1320=-1,"",L1327/K1327*100-100))</f>
        <v/>
      </c>
      <c r="N1327" s="328">
        <f>IF(N1320=-1,"-1",SUM(N1322:N1325))</f>
        <v>11676</v>
      </c>
      <c r="O1327" s="414" t="str">
        <f>IF(O1320=-1,"-1",SUM(O1322:O1325))</f>
        <v>-1</v>
      </c>
      <c r="P1327" s="659" t="str">
        <f>IF(SUM(N1309:N1320)&lt;=0,"",IF(O1320=-1,"",O1327/N1327*100-100))</f>
        <v/>
      </c>
      <c r="Q1327" s="328">
        <f>IF(Q1320=-1,"-1",SUM(Q1322:Q1325))</f>
        <v>2555</v>
      </c>
      <c r="R1327" s="414" t="str">
        <f>IF(R1320=-1,"-1",SUM(R1322:R1325))</f>
        <v>-1</v>
      </c>
      <c r="S1327" s="659" t="str">
        <f>IF(SUM(Q1309:Q1320)&lt;=0,"",IF(R1320=-1,"",R1327/Q1327*100-100))</f>
        <v/>
      </c>
      <c r="T1327" s="328">
        <f>IF(T1320=-1,"-1",SUM(T1322:T1325))</f>
        <v>991</v>
      </c>
      <c r="U1327" s="414" t="str">
        <f>IF(U1320=-1,"-1",SUM(U1322:U1325))</f>
        <v>-1</v>
      </c>
      <c r="V1327" s="659" t="str">
        <f>IF(SUM(T1309:T1320)&lt;=0,"",IF(U1320=-1,"",U1327/T1327*100-100))</f>
        <v/>
      </c>
      <c r="X1327" s="136"/>
      <c r="Y1327" s="816"/>
      <c r="Z1327" s="676"/>
      <c r="AA1327" s="675"/>
      <c r="AB1327" s="817"/>
      <c r="AC1327" s="676"/>
      <c r="AD1327" s="675"/>
      <c r="AE1327" s="817"/>
      <c r="AF1327" s="685"/>
      <c r="AG1327" s="685"/>
      <c r="AH1327" s="676"/>
      <c r="AI1327" s="675"/>
      <c r="AJ1327" s="817"/>
      <c r="AK1327" s="675"/>
      <c r="AL1327" s="675"/>
      <c r="AM1327" s="817"/>
      <c r="AN1327" s="675"/>
      <c r="AO1327" s="675"/>
      <c r="AP1327" s="817"/>
      <c r="AQ1327" s="675"/>
      <c r="AR1327" s="675"/>
      <c r="AS1327" s="817"/>
    </row>
    <row r="1328" spans="1:45" ht="13.8" thickTop="1">
      <c r="B1328" s="147"/>
      <c r="C1328" s="180"/>
      <c r="D1328" s="180"/>
      <c r="E1328" s="180"/>
      <c r="F1328" s="180"/>
      <c r="G1328" s="180"/>
      <c r="H1328" s="180"/>
      <c r="I1328" s="157"/>
      <c r="J1328" s="157"/>
      <c r="K1328" s="180"/>
      <c r="L1328" s="180"/>
      <c r="M1328" s="180"/>
      <c r="N1328" s="180"/>
      <c r="O1328" s="180"/>
      <c r="P1328" s="180"/>
      <c r="Q1328" s="180"/>
      <c r="R1328" s="180"/>
      <c r="S1328" s="180"/>
      <c r="T1328" s="180"/>
      <c r="U1328" s="149"/>
      <c r="V1328" s="149"/>
      <c r="Y1328" s="670"/>
      <c r="Z1328" s="670"/>
      <c r="AA1328" s="797"/>
      <c r="AB1328" s="797"/>
      <c r="AC1328" s="670"/>
      <c r="AD1328" s="670"/>
      <c r="AE1328" s="670"/>
      <c r="AF1328" s="670"/>
      <c r="AG1328" s="670"/>
      <c r="AH1328" s="670"/>
      <c r="AI1328" s="670"/>
      <c r="AJ1328" s="670"/>
      <c r="AK1328" s="670"/>
      <c r="AL1328" s="670"/>
      <c r="AM1328" s="670"/>
      <c r="AN1328" s="670"/>
      <c r="AO1328" s="670"/>
      <c r="AP1328" s="670"/>
      <c r="AQ1328" s="670"/>
      <c r="AR1328" s="670"/>
      <c r="AS1328" s="670"/>
    </row>
    <row r="1329" spans="1:45">
      <c r="B1329" s="147"/>
      <c r="C1329" s="180"/>
      <c r="D1329" s="180"/>
      <c r="E1329" s="180"/>
      <c r="F1329" s="180"/>
      <c r="G1329" s="180"/>
      <c r="H1329" s="180"/>
      <c r="I1329" s="180"/>
      <c r="J1329" s="180"/>
      <c r="K1329" s="180"/>
      <c r="L1329" s="180"/>
      <c r="M1329" s="180"/>
      <c r="N1329" s="180"/>
      <c r="O1329" s="180"/>
      <c r="P1329" s="180"/>
      <c r="Q1329" s="180"/>
      <c r="R1329" s="180"/>
      <c r="S1329" s="180"/>
      <c r="T1329" s="180"/>
      <c r="U1329" s="149"/>
      <c r="V1329" s="149"/>
      <c r="Y1329" s="670"/>
      <c r="Z1329" s="670"/>
      <c r="AA1329" s="797"/>
      <c r="AB1329" s="797"/>
      <c r="AC1329" s="670"/>
      <c r="AD1329" s="670"/>
      <c r="AE1329" s="670"/>
      <c r="AF1329" s="670"/>
      <c r="AG1329" s="670"/>
      <c r="AH1329" s="670"/>
      <c r="AI1329" s="670"/>
      <c r="AJ1329" s="670"/>
      <c r="AK1329" s="670"/>
      <c r="AL1329" s="670"/>
      <c r="AM1329" s="670"/>
      <c r="AN1329" s="670"/>
      <c r="AO1329" s="670"/>
      <c r="AP1329" s="670"/>
      <c r="AQ1329" s="670"/>
      <c r="AR1329" s="670"/>
      <c r="AS1329" s="670"/>
    </row>
    <row r="1330" spans="1:45">
      <c r="B1330" s="152" t="str">
        <f>IF($F$1="de",headings!$C$37,IF($F$1="fr",headings!$B$37,headings!$A$37))</f>
        <v>Comments</v>
      </c>
      <c r="C1330" s="1101" t="s">
        <v>678</v>
      </c>
      <c r="D1330" s="1102"/>
      <c r="E1330" s="1102"/>
      <c r="F1330" s="1102"/>
      <c r="G1330" s="1102"/>
      <c r="H1330" s="1102"/>
      <c r="I1330" s="1102"/>
      <c r="J1330" s="1102"/>
      <c r="K1330" s="1102"/>
      <c r="L1330" s="1102"/>
      <c r="M1330" s="1102"/>
      <c r="N1330" s="1102"/>
      <c r="O1330" s="1102"/>
      <c r="P1330" s="1102"/>
      <c r="Q1330" s="1102"/>
      <c r="R1330" s="1102"/>
      <c r="S1330" s="1102"/>
      <c r="T1330" s="1103"/>
      <c r="U1330" s="149"/>
      <c r="V1330" s="149"/>
    </row>
    <row r="1331" spans="1:45">
      <c r="B1331" s="151"/>
      <c r="C1331" s="1104"/>
      <c r="D1331" s="1105"/>
      <c r="E1331" s="1105"/>
      <c r="F1331" s="1105"/>
      <c r="G1331" s="1105"/>
      <c r="H1331" s="1105"/>
      <c r="I1331" s="1105"/>
      <c r="J1331" s="1105"/>
      <c r="K1331" s="1105"/>
      <c r="L1331" s="1105"/>
      <c r="M1331" s="1105"/>
      <c r="N1331" s="1105"/>
      <c r="O1331" s="1105"/>
      <c r="P1331" s="1105"/>
      <c r="Q1331" s="1105"/>
      <c r="R1331" s="1105"/>
      <c r="S1331" s="1105"/>
      <c r="T1331" s="1106"/>
      <c r="U1331" s="149"/>
      <c r="V1331" s="149"/>
    </row>
    <row r="1332" spans="1:45">
      <c r="B1332" s="151"/>
      <c r="C1332" s="1104"/>
      <c r="D1332" s="1105"/>
      <c r="E1332" s="1105"/>
      <c r="F1332" s="1105"/>
      <c r="G1332" s="1105"/>
      <c r="H1332" s="1105"/>
      <c r="I1332" s="1105"/>
      <c r="J1332" s="1105"/>
      <c r="K1332" s="1105"/>
      <c r="L1332" s="1105"/>
      <c r="M1332" s="1105"/>
      <c r="N1332" s="1105"/>
      <c r="O1332" s="1105"/>
      <c r="P1332" s="1105"/>
      <c r="Q1332" s="1105"/>
      <c r="R1332" s="1105"/>
      <c r="S1332" s="1105"/>
      <c r="T1332" s="1106"/>
      <c r="U1332" s="149"/>
      <c r="V1332" s="149"/>
      <c r="X1332" s="141"/>
    </row>
    <row r="1333" spans="1:45">
      <c r="B1333" s="151"/>
      <c r="C1333" s="1107"/>
      <c r="D1333" s="1108"/>
      <c r="E1333" s="1108"/>
      <c r="F1333" s="1108"/>
      <c r="G1333" s="1108"/>
      <c r="H1333" s="1108"/>
      <c r="I1333" s="1108"/>
      <c r="J1333" s="1108"/>
      <c r="K1333" s="1108"/>
      <c r="L1333" s="1108"/>
      <c r="M1333" s="1108"/>
      <c r="N1333" s="1108"/>
      <c r="O1333" s="1108"/>
      <c r="P1333" s="1108"/>
      <c r="Q1333" s="1108"/>
      <c r="R1333" s="1108"/>
      <c r="S1333" s="1108"/>
      <c r="T1333" s="1109"/>
      <c r="U1333" s="149"/>
      <c r="V1333" s="149"/>
      <c r="X1333" s="131"/>
    </row>
    <row r="1334" spans="1:45">
      <c r="B1334" s="151"/>
      <c r="C1334" s="180"/>
      <c r="D1334" s="180"/>
      <c r="E1334" s="180"/>
      <c r="F1334" s="180"/>
      <c r="G1334" s="180"/>
      <c r="H1334" s="180"/>
      <c r="I1334" s="180"/>
      <c r="J1334" s="180"/>
      <c r="K1334" s="180"/>
      <c r="L1334" s="180"/>
      <c r="M1334" s="180"/>
      <c r="N1334" s="180"/>
      <c r="O1334" s="180"/>
      <c r="P1334" s="180"/>
      <c r="Q1334" s="180"/>
      <c r="R1334" s="180"/>
      <c r="S1334" s="180"/>
      <c r="T1334" s="180"/>
      <c r="U1334" s="149"/>
      <c r="V1334" s="149"/>
    </row>
    <row r="1335" spans="1:45">
      <c r="A1335" s="142"/>
      <c r="B1335" s="143"/>
      <c r="C1335" s="181"/>
      <c r="D1335" s="181"/>
      <c r="E1335" s="181"/>
      <c r="F1335" s="181"/>
      <c r="G1335" s="181"/>
      <c r="H1335" s="181"/>
      <c r="I1335" s="181"/>
      <c r="J1335" s="181"/>
      <c r="K1335" s="181"/>
      <c r="L1335" s="181"/>
      <c r="M1335" s="181"/>
      <c r="N1335" s="181"/>
      <c r="O1335" s="181"/>
      <c r="P1335" s="181"/>
      <c r="Q1335" s="181"/>
      <c r="R1335" s="181"/>
      <c r="S1335" s="181"/>
      <c r="T1335" s="181"/>
      <c r="U1335" s="149"/>
      <c r="V1335" s="149"/>
      <c r="Y1335" s="670"/>
      <c r="Z1335" s="670"/>
      <c r="AA1335" s="797"/>
      <c r="AB1335" s="797"/>
      <c r="AC1335" s="670"/>
      <c r="AD1335" s="670"/>
      <c r="AE1335" s="670"/>
      <c r="AF1335" s="670"/>
      <c r="AG1335" s="670"/>
      <c r="AH1335" s="670"/>
      <c r="AI1335" s="670"/>
      <c r="AJ1335" s="670"/>
      <c r="AK1335" s="670"/>
      <c r="AL1335" s="670"/>
      <c r="AM1335" s="670"/>
      <c r="AN1335" s="670"/>
    </row>
    <row r="1336" spans="1:45" s="141" customFormat="1" ht="6.75" customHeight="1">
      <c r="B1336" s="146"/>
      <c r="C1336" s="154"/>
      <c r="D1336" s="154"/>
      <c r="E1336" s="155"/>
      <c r="F1336" s="154"/>
      <c r="G1336" s="154"/>
      <c r="H1336" s="155"/>
      <c r="I1336" s="154"/>
      <c r="J1336" s="154"/>
      <c r="K1336" s="155"/>
      <c r="L1336" s="154"/>
      <c r="M1336" s="154"/>
      <c r="N1336" s="155"/>
      <c r="O1336" s="154"/>
      <c r="P1336" s="154"/>
      <c r="Q1336" s="155"/>
      <c r="R1336" s="154"/>
      <c r="S1336" s="154"/>
      <c r="T1336" s="155"/>
      <c r="U1336" s="149"/>
      <c r="V1336" s="149"/>
      <c r="W1336" s="136"/>
      <c r="X1336" s="136"/>
      <c r="Y1336" s="670"/>
      <c r="AA1336" s="239"/>
      <c r="AB1336" s="239"/>
    </row>
    <row r="1337" spans="1:45" s="131" customFormat="1" ht="17.399999999999999">
      <c r="B1337" s="150" t="str">
        <f>IF($F$1="de",headings!$C$3,IF($F$1="fr",headings!$B$3,headings!$A$3))</f>
        <v>Railway Operator:</v>
      </c>
      <c r="C1337" s="156"/>
      <c r="D1337" s="156"/>
      <c r="E1337" s="156"/>
      <c r="F1337" s="1134" t="s">
        <v>138</v>
      </c>
      <c r="G1337" s="1134"/>
      <c r="H1337" s="1134"/>
      <c r="I1337" s="1134"/>
      <c r="J1337" s="1134"/>
      <c r="K1337" s="157"/>
      <c r="L1337" s="157"/>
      <c r="M1337" s="157"/>
      <c r="N1337" s="157"/>
      <c r="O1337" s="157"/>
      <c r="P1337" s="157"/>
      <c r="Q1337" s="157"/>
      <c r="R1337" s="157"/>
      <c r="S1337" s="157"/>
      <c r="T1337" s="157"/>
      <c r="U1337" s="157"/>
      <c r="V1337" s="157"/>
      <c r="W1337" s="136"/>
      <c r="X1337" s="136"/>
      <c r="Y1337" s="670"/>
      <c r="Z1337" s="796"/>
      <c r="AA1337" s="795"/>
      <c r="AB1337" s="795"/>
      <c r="AC1337" s="796"/>
      <c r="AD1337" s="796"/>
      <c r="AE1337" s="796"/>
      <c r="AF1337" s="796"/>
      <c r="AG1337" s="796"/>
      <c r="AH1337" s="796"/>
      <c r="AI1337" s="796"/>
      <c r="AJ1337" s="796"/>
      <c r="AK1337" s="796"/>
      <c r="AL1337" s="796"/>
      <c r="AM1337" s="796"/>
      <c r="AN1337" s="796"/>
    </row>
    <row r="1338" spans="1:45" ht="6.75" customHeight="1" thickBot="1">
      <c r="B1338" s="146"/>
      <c r="C1338" s="157"/>
      <c r="D1338" s="157"/>
      <c r="E1338" s="159"/>
      <c r="F1338" s="157"/>
      <c r="G1338" s="157"/>
      <c r="H1338" s="157"/>
      <c r="I1338" s="157"/>
      <c r="J1338" s="157"/>
      <c r="K1338" s="157"/>
      <c r="L1338" s="157"/>
      <c r="M1338" s="157"/>
      <c r="N1338" s="157"/>
      <c r="O1338" s="157"/>
      <c r="P1338" s="157"/>
      <c r="Q1338" s="157"/>
      <c r="R1338" s="157"/>
      <c r="S1338" s="157"/>
      <c r="T1338" s="160"/>
      <c r="U1338" s="149"/>
      <c r="V1338" s="149"/>
      <c r="Y1338" s="670"/>
      <c r="Z1338" s="670"/>
      <c r="AA1338" s="797"/>
      <c r="AB1338" s="797"/>
      <c r="AC1338" s="670"/>
      <c r="AD1338" s="670"/>
      <c r="AE1338" s="670"/>
      <c r="AF1338" s="670"/>
      <c r="AG1338" s="670"/>
      <c r="AH1338" s="670"/>
      <c r="AI1338" s="670"/>
      <c r="AJ1338" s="670"/>
      <c r="AK1338" s="670"/>
      <c r="AL1338" s="670"/>
      <c r="AM1338" s="670"/>
      <c r="AN1338" s="670"/>
    </row>
    <row r="1339" spans="1:45" ht="15.75" customHeight="1" thickTop="1">
      <c r="A1339" s="136" t="str">
        <f>F1337&amp;"m01"</f>
        <v>TRAm01</v>
      </c>
      <c r="B1339" s="146" t="str">
        <f>IF($F$1="de",headings!$C$6,IF($F$1="fr",headings!$B$6,headings!$A$6))</f>
        <v>January</v>
      </c>
      <c r="C1339" s="413">
        <v>15431.3</v>
      </c>
      <c r="D1339" s="661">
        <v>-1</v>
      </c>
      <c r="E1339" s="656" t="str">
        <f t="shared" ref="E1339:E1347" si="217">IF(C1339&lt;0.001,"",IF(D1339=-1,"",D1339/C1339*100-100))</f>
        <v/>
      </c>
      <c r="F1339" s="826">
        <v>762.10426099999995</v>
      </c>
      <c r="G1339" s="661">
        <v>-1</v>
      </c>
      <c r="H1339" s="656" t="str">
        <f t="shared" ref="H1339:H1347" si="218">IF(F1339&lt;0.001,"",IF(G1339=-1,"",G1339/F1339*100-100))</f>
        <v/>
      </c>
      <c r="I1339" s="662">
        <v>-1</v>
      </c>
      <c r="J1339" s="663">
        <v>-1</v>
      </c>
      <c r="K1339" s="827">
        <v>895.23699999999997</v>
      </c>
      <c r="L1339" s="661">
        <v>-1</v>
      </c>
      <c r="M1339" s="656" t="str">
        <f t="shared" ref="M1339:M1347" si="219">IF(K1339&lt;0.001,"",IF(L1339=-1,"",L1339/K1339*100-100))</f>
        <v/>
      </c>
      <c r="N1339" s="827">
        <v>71.937134</v>
      </c>
      <c r="O1339" s="661">
        <v>-1</v>
      </c>
      <c r="P1339" s="656" t="str">
        <f t="shared" ref="P1339:P1347" si="220">IF(N1339&lt;0.001,"",IF(O1339=-1,"",O1339/N1339*100-100))</f>
        <v/>
      </c>
      <c r="Q1339" s="725">
        <v>-1</v>
      </c>
      <c r="R1339" s="661">
        <v>-1</v>
      </c>
      <c r="S1339" s="656" t="str">
        <f t="shared" ref="S1339:S1347" si="221">IF(Q1339&lt;0.001,"",IF(R1339=-1,"",R1339/Q1339*100-100))</f>
        <v/>
      </c>
      <c r="T1339" s="725">
        <v>-1</v>
      </c>
      <c r="U1339" s="661">
        <v>-1</v>
      </c>
      <c r="V1339" s="656" t="str">
        <f t="shared" ref="V1339:V1347" si="222">IF(T1339&lt;0.001,"",IF(U1339=-1,"",U1339/T1339*100-100))</f>
        <v/>
      </c>
      <c r="Y1339" s="281"/>
      <c r="Z1339" s="281"/>
      <c r="AA1339" s="843"/>
      <c r="AB1339" s="281"/>
      <c r="AC1339" s="841"/>
      <c r="AD1339" s="843"/>
      <c r="AE1339" s="126"/>
      <c r="AF1339" s="126"/>
      <c r="AG1339" s="281"/>
      <c r="AH1339" s="842"/>
      <c r="AI1339" s="844"/>
      <c r="AJ1339" s="281"/>
      <c r="AK1339" s="842"/>
      <c r="AL1339" s="671"/>
      <c r="AM1339" s="670"/>
      <c r="AN1339" s="670"/>
    </row>
    <row r="1340" spans="1:45" ht="15.75" customHeight="1">
      <c r="A1340" s="136" t="str">
        <f>F1337&amp;"m02"</f>
        <v>TRAm02</v>
      </c>
      <c r="B1340" s="146" t="str">
        <f>IF($F$1="de",headings!$C$7,IF($F$1="fr",headings!$B$7,headings!$A$7))</f>
        <v>February</v>
      </c>
      <c r="C1340" s="829">
        <v>17778.897000000001</v>
      </c>
      <c r="D1340" s="473">
        <v>-1</v>
      </c>
      <c r="E1340" s="657" t="str">
        <f t="shared" si="217"/>
        <v/>
      </c>
      <c r="F1340" s="831">
        <v>816.05213700000002</v>
      </c>
      <c r="G1340" s="473">
        <v>-1</v>
      </c>
      <c r="H1340" s="657" t="str">
        <f t="shared" si="218"/>
        <v/>
      </c>
      <c r="I1340" s="653">
        <v>-1</v>
      </c>
      <c r="J1340" s="664">
        <v>-1</v>
      </c>
      <c r="K1340" s="832">
        <v>725.596</v>
      </c>
      <c r="L1340" s="473">
        <v>-1</v>
      </c>
      <c r="M1340" s="657" t="str">
        <f t="shared" si="219"/>
        <v/>
      </c>
      <c r="N1340" s="832">
        <v>53.036442999999998</v>
      </c>
      <c r="O1340" s="473">
        <v>-1</v>
      </c>
      <c r="P1340" s="657" t="str">
        <f t="shared" si="220"/>
        <v/>
      </c>
      <c r="Q1340" s="726">
        <v>-1</v>
      </c>
      <c r="R1340" s="473">
        <v>-1</v>
      </c>
      <c r="S1340" s="657" t="str">
        <f t="shared" si="221"/>
        <v/>
      </c>
      <c r="T1340" s="726">
        <v>-1</v>
      </c>
      <c r="U1340" s="473">
        <v>-1</v>
      </c>
      <c r="V1340" s="657" t="str">
        <f t="shared" si="222"/>
        <v/>
      </c>
      <c r="Y1340" s="470"/>
      <c r="Z1340" s="840"/>
      <c r="AA1340" s="843"/>
      <c r="AB1340" s="470"/>
      <c r="AC1340" s="841"/>
      <c r="AD1340" s="843"/>
      <c r="AE1340" s="126"/>
      <c r="AF1340" s="126"/>
      <c r="AG1340" s="470"/>
      <c r="AH1340" s="842"/>
      <c r="AI1340" s="844"/>
      <c r="AJ1340" s="470"/>
      <c r="AK1340" s="842"/>
      <c r="AL1340" s="671"/>
      <c r="AM1340" s="670"/>
      <c r="AN1340" s="670"/>
    </row>
    <row r="1341" spans="1:45" ht="15.75" customHeight="1" thickBot="1">
      <c r="A1341" s="136" t="str">
        <f>F1337&amp;"m03"</f>
        <v>TRAm03</v>
      </c>
      <c r="B1341" s="146" t="str">
        <f>IF($F$1="de",headings!$C$8,IF($F$1="fr",headings!$B$8,headings!$A$8))</f>
        <v>March</v>
      </c>
      <c r="C1341" s="829">
        <v>16419.566999999999</v>
      </c>
      <c r="D1341" s="655">
        <v>-1</v>
      </c>
      <c r="E1341" s="658" t="str">
        <f t="shared" si="217"/>
        <v/>
      </c>
      <c r="F1341" s="831">
        <v>782.79673600000001</v>
      </c>
      <c r="G1341" s="655">
        <v>-1</v>
      </c>
      <c r="H1341" s="658" t="str">
        <f t="shared" si="218"/>
        <v/>
      </c>
      <c r="I1341" s="654">
        <v>-1</v>
      </c>
      <c r="J1341" s="665">
        <v>-1</v>
      </c>
      <c r="K1341" s="832">
        <v>937.60799999999995</v>
      </c>
      <c r="L1341" s="655">
        <v>-1</v>
      </c>
      <c r="M1341" s="658" t="str">
        <f t="shared" si="219"/>
        <v/>
      </c>
      <c r="N1341" s="832">
        <v>77.431372999999994</v>
      </c>
      <c r="O1341" s="655">
        <v>-1</v>
      </c>
      <c r="P1341" s="658" t="str">
        <f t="shared" si="220"/>
        <v/>
      </c>
      <c r="Q1341" s="651">
        <v>-1</v>
      </c>
      <c r="R1341" s="655">
        <v>-1</v>
      </c>
      <c r="S1341" s="658" t="str">
        <f t="shared" si="221"/>
        <v/>
      </c>
      <c r="T1341" s="651">
        <v>-1</v>
      </c>
      <c r="U1341" s="655">
        <v>-1</v>
      </c>
      <c r="V1341" s="658" t="str">
        <f t="shared" si="222"/>
        <v/>
      </c>
      <c r="Y1341" s="470"/>
      <c r="Z1341" s="840"/>
      <c r="AA1341" s="843"/>
      <c r="AB1341" s="470"/>
      <c r="AC1341" s="841"/>
      <c r="AD1341" s="843"/>
      <c r="AE1341" s="126"/>
      <c r="AF1341" s="126"/>
      <c r="AG1341" s="470"/>
      <c r="AH1341" s="842"/>
      <c r="AI1341" s="844"/>
      <c r="AJ1341" s="470"/>
      <c r="AK1341" s="842"/>
      <c r="AL1341" s="671"/>
      <c r="AM1341" s="670"/>
      <c r="AN1341" s="670"/>
    </row>
    <row r="1342" spans="1:45" ht="15.75" customHeight="1" thickTop="1">
      <c r="A1342" s="136" t="str">
        <f>F1337&amp;"m04"</f>
        <v>TRAm04</v>
      </c>
      <c r="B1342" s="146" t="str">
        <f>IF($F$1="de",headings!$C$9,IF($F$1="fr",headings!$B$9,headings!$A$9))</f>
        <v>April</v>
      </c>
      <c r="C1342" s="836">
        <v>17638.811000000002</v>
      </c>
      <c r="D1342" s="473">
        <v>-1</v>
      </c>
      <c r="E1342" s="657" t="str">
        <f t="shared" si="217"/>
        <v/>
      </c>
      <c r="F1342" s="826">
        <v>806.63289099999997</v>
      </c>
      <c r="G1342" s="473">
        <v>-1</v>
      </c>
      <c r="H1342" s="657" t="str">
        <f t="shared" si="218"/>
        <v/>
      </c>
      <c r="I1342" s="653">
        <v>-1</v>
      </c>
      <c r="J1342" s="664">
        <v>-1</v>
      </c>
      <c r="K1342" s="827">
        <v>920.06899999999996</v>
      </c>
      <c r="L1342" s="473">
        <v>-1</v>
      </c>
      <c r="M1342" s="657" t="str">
        <f t="shared" si="219"/>
        <v/>
      </c>
      <c r="N1342" s="827">
        <v>74.509671999999995</v>
      </c>
      <c r="O1342" s="473">
        <v>-1</v>
      </c>
      <c r="P1342" s="657" t="str">
        <f t="shared" si="220"/>
        <v/>
      </c>
      <c r="Q1342" s="725">
        <v>-1</v>
      </c>
      <c r="R1342" s="473">
        <v>-1</v>
      </c>
      <c r="S1342" s="657" t="str">
        <f t="shared" si="221"/>
        <v/>
      </c>
      <c r="T1342" s="725">
        <v>-1</v>
      </c>
      <c r="U1342" s="473">
        <v>-1</v>
      </c>
      <c r="V1342" s="657" t="str">
        <f t="shared" si="222"/>
        <v/>
      </c>
      <c r="Y1342" s="281"/>
      <c r="Z1342" s="840"/>
      <c r="AA1342" s="843"/>
      <c r="AB1342" s="281"/>
      <c r="AC1342" s="841"/>
      <c r="AD1342" s="843"/>
      <c r="AE1342" s="126"/>
      <c r="AF1342" s="126"/>
      <c r="AG1342" s="281"/>
      <c r="AH1342" s="842"/>
      <c r="AI1342" s="844"/>
      <c r="AJ1342" s="281"/>
      <c r="AK1342" s="842"/>
      <c r="AL1342" s="671"/>
      <c r="AM1342" s="670"/>
      <c r="AN1342" s="670"/>
    </row>
    <row r="1343" spans="1:45" ht="15.75" customHeight="1">
      <c r="A1343" s="136" t="str">
        <f>F1337&amp;"m05"</f>
        <v>TRAm05</v>
      </c>
      <c r="B1343" s="146" t="str">
        <f>IF($F$1="de",headings!$C$10,IF($F$1="fr",headings!$B$10,headings!$A$10))</f>
        <v>May</v>
      </c>
      <c r="C1343" s="829">
        <v>16698.905999999999</v>
      </c>
      <c r="D1343" s="473">
        <v>-1</v>
      </c>
      <c r="E1343" s="657" t="str">
        <f t="shared" si="217"/>
        <v/>
      </c>
      <c r="F1343" s="831">
        <v>782.19777599999998</v>
      </c>
      <c r="G1343" s="473">
        <v>-1</v>
      </c>
      <c r="H1343" s="657" t="str">
        <f t="shared" si="218"/>
        <v/>
      </c>
      <c r="I1343" s="653">
        <v>-1</v>
      </c>
      <c r="J1343" s="664">
        <v>-1</v>
      </c>
      <c r="K1343" s="832">
        <v>896.08900000000006</v>
      </c>
      <c r="L1343" s="473">
        <v>-1</v>
      </c>
      <c r="M1343" s="657" t="str">
        <f t="shared" si="219"/>
        <v/>
      </c>
      <c r="N1343" s="832">
        <v>72.258390000000006</v>
      </c>
      <c r="O1343" s="473">
        <v>-1</v>
      </c>
      <c r="P1343" s="657" t="str">
        <f t="shared" si="220"/>
        <v/>
      </c>
      <c r="Q1343" s="726">
        <v>-1</v>
      </c>
      <c r="R1343" s="473">
        <v>-1</v>
      </c>
      <c r="S1343" s="657" t="str">
        <f t="shared" si="221"/>
        <v/>
      </c>
      <c r="T1343" s="726">
        <v>-1</v>
      </c>
      <c r="U1343" s="473">
        <v>-1</v>
      </c>
      <c r="V1343" s="657" t="str">
        <f t="shared" si="222"/>
        <v/>
      </c>
      <c r="Y1343" s="470"/>
      <c r="Z1343" s="840"/>
      <c r="AA1343" s="843"/>
      <c r="AB1343" s="470"/>
      <c r="AC1343" s="841"/>
      <c r="AD1343" s="843"/>
      <c r="AE1343" s="126"/>
      <c r="AF1343" s="126"/>
      <c r="AG1343" s="470"/>
      <c r="AH1343" s="842"/>
      <c r="AI1343" s="844"/>
      <c r="AJ1343" s="470"/>
      <c r="AK1343" s="842"/>
      <c r="AL1343" s="671"/>
      <c r="AM1343" s="670"/>
      <c r="AN1343" s="670"/>
    </row>
    <row r="1344" spans="1:45" ht="15.75" customHeight="1" thickBot="1">
      <c r="A1344" s="136" t="str">
        <f>F1337&amp;"m06"</f>
        <v>TRAm06</v>
      </c>
      <c r="B1344" s="146" t="str">
        <f>IF($F$1="de",headings!$C$11,IF($F$1="fr",headings!$B$11,headings!$A$11))</f>
        <v>June</v>
      </c>
      <c r="C1344" s="829">
        <v>16092.43</v>
      </c>
      <c r="D1344" s="655">
        <v>-1</v>
      </c>
      <c r="E1344" s="658" t="str">
        <f t="shared" si="217"/>
        <v/>
      </c>
      <c r="F1344" s="831">
        <v>778.96547699999996</v>
      </c>
      <c r="G1344" s="655">
        <v>-1</v>
      </c>
      <c r="H1344" s="658" t="str">
        <f t="shared" si="218"/>
        <v/>
      </c>
      <c r="I1344" s="654">
        <v>-1</v>
      </c>
      <c r="J1344" s="665">
        <v>-1</v>
      </c>
      <c r="K1344" s="832">
        <v>836.58</v>
      </c>
      <c r="L1344" s="655">
        <v>-1</v>
      </c>
      <c r="M1344" s="658" t="str">
        <f t="shared" si="219"/>
        <v/>
      </c>
      <c r="N1344" s="832">
        <v>71.754147000000003</v>
      </c>
      <c r="O1344" s="655">
        <v>-1</v>
      </c>
      <c r="P1344" s="658" t="str">
        <f t="shared" si="220"/>
        <v/>
      </c>
      <c r="Q1344" s="651">
        <v>-1</v>
      </c>
      <c r="R1344" s="655">
        <v>-1</v>
      </c>
      <c r="S1344" s="658" t="str">
        <f t="shared" si="221"/>
        <v/>
      </c>
      <c r="T1344" s="651">
        <v>-1</v>
      </c>
      <c r="U1344" s="655">
        <v>-1</v>
      </c>
      <c r="V1344" s="658" t="str">
        <f t="shared" si="222"/>
        <v/>
      </c>
      <c r="Y1344" s="470"/>
      <c r="Z1344" s="840"/>
      <c r="AA1344" s="843"/>
      <c r="AB1344" s="470"/>
      <c r="AC1344" s="841"/>
      <c r="AD1344" s="843"/>
      <c r="AE1344" s="126"/>
      <c r="AF1344" s="126"/>
      <c r="AG1344" s="470"/>
      <c r="AH1344" s="842"/>
      <c r="AI1344" s="844"/>
      <c r="AJ1344" s="470"/>
      <c r="AK1344" s="842"/>
      <c r="AL1344" s="671"/>
      <c r="AM1344" s="670"/>
      <c r="AN1344" s="670"/>
    </row>
    <row r="1345" spans="1:40" ht="15.75" customHeight="1" thickTop="1">
      <c r="A1345" s="136" t="str">
        <f>F1337&amp;"m07"</f>
        <v>TRAm07</v>
      </c>
      <c r="B1345" s="146" t="str">
        <f>IF($F$1="de",headings!$C$12,IF($F$1="fr",headings!$B$12,headings!$A$12))</f>
        <v>July</v>
      </c>
      <c r="C1345" s="836">
        <v>17663.490000000002</v>
      </c>
      <c r="D1345" s="473">
        <v>-1</v>
      </c>
      <c r="E1345" s="657" t="str">
        <f t="shared" si="217"/>
        <v/>
      </c>
      <c r="F1345" s="826">
        <v>891.15621499999997</v>
      </c>
      <c r="G1345" s="473">
        <v>-1</v>
      </c>
      <c r="H1345" s="657" t="str">
        <f t="shared" si="218"/>
        <v/>
      </c>
      <c r="I1345" s="653">
        <v>-1</v>
      </c>
      <c r="J1345" s="664">
        <v>-1</v>
      </c>
      <c r="K1345" s="827">
        <v>889.404</v>
      </c>
      <c r="L1345" s="473">
        <v>-1</v>
      </c>
      <c r="M1345" s="657" t="str">
        <f t="shared" si="219"/>
        <v/>
      </c>
      <c r="N1345" s="827">
        <v>72.152823999999995</v>
      </c>
      <c r="O1345" s="473">
        <v>-1</v>
      </c>
      <c r="P1345" s="657" t="str">
        <f t="shared" si="220"/>
        <v/>
      </c>
      <c r="Q1345" s="725">
        <v>-1</v>
      </c>
      <c r="R1345" s="473">
        <v>-1</v>
      </c>
      <c r="S1345" s="657" t="str">
        <f t="shared" si="221"/>
        <v/>
      </c>
      <c r="T1345" s="725">
        <v>-1</v>
      </c>
      <c r="U1345" s="473">
        <v>-1</v>
      </c>
      <c r="V1345" s="657" t="str">
        <f t="shared" si="222"/>
        <v/>
      </c>
      <c r="Y1345" s="281"/>
      <c r="Z1345" s="840"/>
      <c r="AA1345" s="843"/>
      <c r="AB1345" s="281"/>
      <c r="AC1345" s="841"/>
      <c r="AD1345" s="843"/>
      <c r="AE1345" s="126"/>
      <c r="AF1345" s="126"/>
      <c r="AG1345" s="281"/>
      <c r="AH1345" s="842"/>
      <c r="AI1345" s="844"/>
      <c r="AJ1345" s="281"/>
      <c r="AK1345" s="842"/>
      <c r="AL1345" s="671"/>
      <c r="AM1345" s="670"/>
      <c r="AN1345" s="670"/>
    </row>
    <row r="1346" spans="1:40" ht="15.75" customHeight="1">
      <c r="A1346" s="136" t="str">
        <f>F1337&amp;"m08"</f>
        <v>TRAm08</v>
      </c>
      <c r="B1346" s="146" t="str">
        <f>IF($F$1="de",headings!$C$13,IF($F$1="fr",headings!$B$13,headings!$A$13))</f>
        <v>August</v>
      </c>
      <c r="C1346" s="829">
        <v>17912.100999999999</v>
      </c>
      <c r="D1346" s="473">
        <v>-1</v>
      </c>
      <c r="E1346" s="657" t="str">
        <f t="shared" si="217"/>
        <v/>
      </c>
      <c r="F1346" s="831">
        <v>882.262925</v>
      </c>
      <c r="G1346" s="473">
        <v>-1</v>
      </c>
      <c r="H1346" s="657" t="str">
        <f t="shared" si="218"/>
        <v/>
      </c>
      <c r="I1346" s="653">
        <v>-1</v>
      </c>
      <c r="J1346" s="664">
        <v>-1</v>
      </c>
      <c r="K1346" s="832">
        <v>867.76199999999994</v>
      </c>
      <c r="L1346" s="473">
        <v>-1</v>
      </c>
      <c r="M1346" s="657" t="str">
        <f t="shared" si="219"/>
        <v/>
      </c>
      <c r="N1346" s="832">
        <v>69.725660000000005</v>
      </c>
      <c r="O1346" s="473">
        <v>-1</v>
      </c>
      <c r="P1346" s="657" t="str">
        <f t="shared" si="220"/>
        <v/>
      </c>
      <c r="Q1346" s="726">
        <v>-1</v>
      </c>
      <c r="R1346" s="473">
        <v>-1</v>
      </c>
      <c r="S1346" s="657" t="str">
        <f t="shared" si="221"/>
        <v/>
      </c>
      <c r="T1346" s="726">
        <v>-1</v>
      </c>
      <c r="U1346" s="473">
        <v>-1</v>
      </c>
      <c r="V1346" s="657" t="str">
        <f t="shared" si="222"/>
        <v/>
      </c>
      <c r="Y1346" s="470"/>
      <c r="Z1346" s="840"/>
      <c r="AA1346" s="843"/>
      <c r="AB1346" s="470"/>
      <c r="AC1346" s="841"/>
      <c r="AD1346" s="843"/>
      <c r="AE1346" s="126"/>
      <c r="AF1346" s="126"/>
      <c r="AG1346" s="470"/>
      <c r="AH1346" s="842"/>
      <c r="AI1346" s="844"/>
      <c r="AJ1346" s="470"/>
      <c r="AK1346" s="842"/>
      <c r="AL1346" s="671"/>
      <c r="AM1346" s="670"/>
      <c r="AN1346" s="670"/>
    </row>
    <row r="1347" spans="1:40" ht="15.75" customHeight="1" thickBot="1">
      <c r="A1347" s="136" t="str">
        <f>F1337&amp;"m09"</f>
        <v>TRAm09</v>
      </c>
      <c r="B1347" s="146" t="str">
        <f>IF($F$1="de",headings!$C$14,IF($F$1="fr",headings!$B$14,headings!$A$14))</f>
        <v>September</v>
      </c>
      <c r="C1347" s="829">
        <v>17273.675999999999</v>
      </c>
      <c r="D1347" s="655">
        <v>-1</v>
      </c>
      <c r="E1347" s="658" t="str">
        <f t="shared" si="217"/>
        <v/>
      </c>
      <c r="F1347" s="837">
        <v>821.82008800000006</v>
      </c>
      <c r="G1347" s="655">
        <v>-1</v>
      </c>
      <c r="H1347" s="658" t="str">
        <f t="shared" si="218"/>
        <v/>
      </c>
      <c r="I1347" s="654">
        <v>-1</v>
      </c>
      <c r="J1347" s="665">
        <v>-1</v>
      </c>
      <c r="K1347" s="838">
        <v>917.63900000000001</v>
      </c>
      <c r="L1347" s="655">
        <v>-1</v>
      </c>
      <c r="M1347" s="658" t="str">
        <f t="shared" si="219"/>
        <v/>
      </c>
      <c r="N1347" s="838">
        <v>72.902096999999998</v>
      </c>
      <c r="O1347" s="655">
        <v>-1</v>
      </c>
      <c r="P1347" s="658" t="str">
        <f t="shared" si="220"/>
        <v/>
      </c>
      <c r="Q1347" s="651">
        <v>-1</v>
      </c>
      <c r="R1347" s="655">
        <v>-1</v>
      </c>
      <c r="S1347" s="658" t="str">
        <f t="shared" si="221"/>
        <v/>
      </c>
      <c r="T1347" s="651">
        <v>-1</v>
      </c>
      <c r="U1347" s="655">
        <v>-1</v>
      </c>
      <c r="V1347" s="658" t="str">
        <f t="shared" si="222"/>
        <v/>
      </c>
      <c r="Y1347" s="470"/>
      <c r="Z1347" s="840"/>
      <c r="AA1347" s="843"/>
      <c r="AB1347" s="470"/>
      <c r="AC1347" s="841"/>
      <c r="AD1347" s="843"/>
      <c r="AE1347" s="126"/>
      <c r="AF1347" s="126"/>
      <c r="AG1347" s="470"/>
      <c r="AH1347" s="842"/>
      <c r="AI1347" s="844"/>
      <c r="AJ1347" s="470"/>
      <c r="AK1347" s="842"/>
      <c r="AL1347" s="671"/>
      <c r="AM1347" s="670"/>
      <c r="AN1347" s="670"/>
    </row>
    <row r="1348" spans="1:40" ht="15.75" customHeight="1" thickTop="1">
      <c r="A1348" s="136" t="str">
        <f>F1337&amp;"m10"</f>
        <v>TRAm10</v>
      </c>
      <c r="B1348" s="146" t="str">
        <f>IF($F$1="de",headings!$C$15,IF($F$1="fr",headings!$B$15,headings!$A$15))</f>
        <v>October</v>
      </c>
      <c r="C1348" s="836">
        <v>18211.808000000001</v>
      </c>
      <c r="D1348" s="473">
        <v>-1</v>
      </c>
      <c r="E1348" s="657" t="str">
        <f>IF(C1348&lt;0.001,"",IF(D1348=-1,"",D1348/C1348*100-100))</f>
        <v/>
      </c>
      <c r="F1348" s="831">
        <v>818.27667199999996</v>
      </c>
      <c r="G1348" s="473">
        <v>-1</v>
      </c>
      <c r="H1348" s="657" t="str">
        <f>IF(F1348&lt;0.001,"",IF(G1348=-1,"",G1348/F1348*100-100))</f>
        <v/>
      </c>
      <c r="I1348" s="653">
        <v>-1</v>
      </c>
      <c r="J1348" s="664">
        <v>-1</v>
      </c>
      <c r="K1348" s="832">
        <v>817.41700000000003</v>
      </c>
      <c r="L1348" s="473">
        <v>-1</v>
      </c>
      <c r="M1348" s="657" t="str">
        <f>IF(K1348&lt;0.001,"",IF(L1348=-1,"",L1348/K1348*100-100))</f>
        <v/>
      </c>
      <c r="N1348" s="832">
        <v>65.671352999999996</v>
      </c>
      <c r="O1348" s="473">
        <v>-1</v>
      </c>
      <c r="P1348" s="657" t="str">
        <f>IF(N1348&lt;0.001,"",IF(O1348=-1,"",O1348/N1348*100-100))</f>
        <v/>
      </c>
      <c r="Q1348" s="653">
        <v>-1</v>
      </c>
      <c r="R1348" s="473">
        <v>-1</v>
      </c>
      <c r="S1348" s="657" t="str">
        <f>IF(Q1348&lt;0.001,"",IF(R1348=-1,"",R1348/Q1348*100-100))</f>
        <v/>
      </c>
      <c r="T1348" s="472">
        <v>-1</v>
      </c>
      <c r="U1348" s="473">
        <v>-1</v>
      </c>
      <c r="V1348" s="657" t="str">
        <f>IF(T1348&lt;0.001,"",IF(U1348=-1,"",U1348/T1348*100-100))</f>
        <v/>
      </c>
      <c r="X1348" s="137"/>
      <c r="Y1348" s="281"/>
      <c r="Z1348" s="840"/>
      <c r="AA1348" s="843"/>
      <c r="AB1348" s="281"/>
      <c r="AC1348" s="841"/>
      <c r="AD1348" s="843"/>
      <c r="AE1348" s="126"/>
      <c r="AF1348" s="126"/>
      <c r="AG1348" s="281"/>
      <c r="AH1348" s="842"/>
      <c r="AI1348" s="844"/>
      <c r="AJ1348" s="281"/>
      <c r="AK1348" s="842"/>
      <c r="AL1348" s="671"/>
      <c r="AM1348" s="670"/>
      <c r="AN1348" s="670"/>
    </row>
    <row r="1349" spans="1:40" ht="15.75" customHeight="1">
      <c r="A1349" s="136" t="str">
        <f>F1337&amp;"m11"</f>
        <v>TRAm11</v>
      </c>
      <c r="B1349" s="146" t="str">
        <f>IF($F$1="de",headings!$C$16,IF($F$1="fr",headings!$B$16,headings!$A$16))</f>
        <v>November</v>
      </c>
      <c r="C1349" s="829">
        <v>17102.013999999999</v>
      </c>
      <c r="D1349" s="473">
        <v>-1</v>
      </c>
      <c r="E1349" s="657" t="str">
        <f>IF(C1349&lt;0.001,"",IF(D1349=-1,"",D1349/C1349*100-100))</f>
        <v/>
      </c>
      <c r="F1349" s="831">
        <v>784.97790899999995</v>
      </c>
      <c r="G1349" s="473">
        <v>-1</v>
      </c>
      <c r="H1349" s="657" t="str">
        <f>IF(F1349&lt;0.001,"",IF(G1349=-1,"",G1349/F1349*100-100))</f>
        <v/>
      </c>
      <c r="I1349" s="653">
        <v>-1</v>
      </c>
      <c r="J1349" s="664">
        <v>-1</v>
      </c>
      <c r="K1349" s="832">
        <v>934.26599999999996</v>
      </c>
      <c r="L1349" s="473">
        <v>-1</v>
      </c>
      <c r="M1349" s="657" t="str">
        <f>IF(K1349&lt;0.001,"",IF(L1349=-1,"",L1349/K1349*100-100))</f>
        <v/>
      </c>
      <c r="N1349" s="832">
        <v>70.609012000000007</v>
      </c>
      <c r="O1349" s="473">
        <v>-1</v>
      </c>
      <c r="P1349" s="657" t="str">
        <f>IF(N1349&lt;0.001,"",IF(O1349=-1,"",O1349/N1349*100-100))</f>
        <v/>
      </c>
      <c r="Q1349" s="653">
        <v>-1</v>
      </c>
      <c r="R1349" s="473">
        <v>-1</v>
      </c>
      <c r="S1349" s="657" t="str">
        <f>IF(Q1349&lt;0.001,"",IF(R1349=-1,"",R1349/Q1349*100-100))</f>
        <v/>
      </c>
      <c r="T1349" s="472">
        <v>-1</v>
      </c>
      <c r="U1349" s="473">
        <v>-1</v>
      </c>
      <c r="V1349" s="657" t="str">
        <f>IF(T1349&lt;0.001,"",IF(U1349=-1,"",U1349/T1349*100-100))</f>
        <v/>
      </c>
      <c r="X1349" s="137"/>
      <c r="Y1349" s="470"/>
      <c r="Z1349" s="840"/>
      <c r="AA1349" s="843"/>
      <c r="AB1349" s="470"/>
      <c r="AC1349" s="841"/>
      <c r="AD1349" s="843"/>
      <c r="AE1349" s="126"/>
      <c r="AF1349" s="126"/>
      <c r="AG1349" s="470"/>
      <c r="AH1349" s="842"/>
      <c r="AI1349" s="844"/>
      <c r="AJ1349" s="470"/>
      <c r="AK1349" s="842"/>
      <c r="AL1349" s="671"/>
      <c r="AM1349" s="670"/>
      <c r="AN1349" s="670"/>
    </row>
    <row r="1350" spans="1:40" ht="15.75" customHeight="1" thickBot="1">
      <c r="A1350" s="136" t="str">
        <f>F1337&amp;"m12"</f>
        <v>TRAm12</v>
      </c>
      <c r="B1350" s="146" t="str">
        <f>IF($F$1="de",headings!$C$17,IF($F$1="fr",headings!$B$17,headings!$A$17))</f>
        <v>December</v>
      </c>
      <c r="C1350" s="839">
        <v>17606.333999999999</v>
      </c>
      <c r="D1350" s="655">
        <v>-1</v>
      </c>
      <c r="E1350" s="658" t="str">
        <f>IF(C1350&lt;0.001,"",IF(D1350=-1,"",D1350/C1350*100-100))</f>
        <v/>
      </c>
      <c r="F1350" s="837">
        <v>792.362122</v>
      </c>
      <c r="G1350" s="655">
        <v>-1</v>
      </c>
      <c r="H1350" s="658" t="str">
        <f>IF(F1350&lt;0.001,"",IF(G1350=-1,"",G1350/F1350*100-100))</f>
        <v/>
      </c>
      <c r="I1350" s="654">
        <v>-1</v>
      </c>
      <c r="J1350" s="665">
        <v>-1</v>
      </c>
      <c r="K1350" s="838">
        <v>1023.353</v>
      </c>
      <c r="L1350" s="655">
        <v>-1</v>
      </c>
      <c r="M1350" s="658" t="str">
        <f>IF(K1350&lt;0.001,"",IF(L1350=-1,"",L1350/K1350*100-100))</f>
        <v/>
      </c>
      <c r="N1350" s="838">
        <v>75.718954999999994</v>
      </c>
      <c r="O1350" s="655">
        <v>-1</v>
      </c>
      <c r="P1350" s="658" t="str">
        <f>IF(N1350&lt;0.001,"",IF(O1350=-1,"",O1350/N1350*100-100))</f>
        <v/>
      </c>
      <c r="Q1350" s="654">
        <v>-1</v>
      </c>
      <c r="R1350" s="655">
        <v>-1</v>
      </c>
      <c r="S1350" s="658" t="str">
        <f>IF(Q1350&lt;0.001,"",IF(R1350=-1,"",R1350/Q1350*100-100))</f>
        <v/>
      </c>
      <c r="T1350" s="652">
        <v>-1</v>
      </c>
      <c r="U1350" s="655">
        <v>-1</v>
      </c>
      <c r="V1350" s="658" t="str">
        <f>IF(T1350&lt;0.001,"",IF(U1350=-1,"",U1350/T1350*100-100))</f>
        <v/>
      </c>
      <c r="X1350" s="137"/>
      <c r="Y1350" s="470"/>
      <c r="Z1350" s="840"/>
      <c r="AA1350" s="843"/>
      <c r="AB1350" s="470"/>
      <c r="AC1350" s="841"/>
      <c r="AD1350" s="843"/>
      <c r="AE1350" s="126"/>
      <c r="AF1350" s="126"/>
      <c r="AG1350" s="470"/>
      <c r="AH1350" s="842"/>
      <c r="AI1350" s="844"/>
      <c r="AJ1350" s="470"/>
      <c r="AK1350" s="842"/>
      <c r="AL1350" s="671"/>
      <c r="AM1350" s="670"/>
      <c r="AN1350" s="670"/>
    </row>
    <row r="1351" spans="1:40" ht="14.4" thickTop="1" thickBot="1">
      <c r="B1351" s="146"/>
      <c r="C1351" s="146"/>
      <c r="D1351" s="146"/>
      <c r="E1351" s="146"/>
      <c r="F1351" s="146"/>
      <c r="G1351" s="146"/>
      <c r="H1351" s="146"/>
      <c r="I1351" s="146"/>
      <c r="J1351" s="146"/>
      <c r="K1351" s="146"/>
      <c r="L1351" s="146"/>
      <c r="M1351" s="146"/>
      <c r="N1351" s="146"/>
      <c r="O1351" s="146"/>
      <c r="P1351" s="146"/>
      <c r="Q1351" s="146"/>
      <c r="R1351" s="146"/>
      <c r="S1351" s="146"/>
      <c r="T1351" s="146"/>
      <c r="U1351" s="146"/>
      <c r="V1351" s="146"/>
      <c r="X1351" s="137"/>
      <c r="Y1351" s="672"/>
      <c r="Z1351" s="672"/>
      <c r="AA1351" s="672"/>
      <c r="AB1351" s="672"/>
      <c r="AC1351" s="672"/>
      <c r="AD1351" s="672"/>
      <c r="AE1351" s="672"/>
      <c r="AF1351" s="672"/>
      <c r="AG1351" s="672"/>
      <c r="AH1351" s="672"/>
      <c r="AI1351" s="672"/>
      <c r="AJ1351" s="672"/>
      <c r="AK1351" s="672"/>
      <c r="AL1351" s="672"/>
      <c r="AM1351" s="670"/>
      <c r="AN1351" s="670"/>
    </row>
    <row r="1352" spans="1:40" s="137" customFormat="1" ht="15.75" customHeight="1" thickTop="1">
      <c r="A1352" s="137" t="str">
        <f>F1337&amp;"q1"</f>
        <v>TRAq1</v>
      </c>
      <c r="B1352" s="146" t="str">
        <f>IF($F$1="de",headings!$C$31,IF($F$1="fr",headings!$B$31,headings!$A$31))</f>
        <v>Quarter 1</v>
      </c>
      <c r="C1352" s="319">
        <f>IF(C1341=-1,"-1",C1339+C1340+C1341)</f>
        <v>49629.763999999996</v>
      </c>
      <c r="D1352" s="320" t="str">
        <f>IF(D1341=-1,"-1",D1339+D1340+D1341)</f>
        <v>-1</v>
      </c>
      <c r="E1352" s="666" t="str">
        <f>IF(C1341+C1342+C1343&lt;=0,"",IF(D1341=-1,"",D1352/C1352*100-100))</f>
        <v/>
      </c>
      <c r="F1352" s="319">
        <f>IF(F1341=-1,"-1",F1339+F1340+F1341)</f>
        <v>2360.9531340000003</v>
      </c>
      <c r="G1352" s="334" t="str">
        <f>IF(G1341=-1,"-1",G1339+G1340+G1341)</f>
        <v>-1</v>
      </c>
      <c r="H1352" s="666" t="str">
        <f>IF(F1341+F1342+F1343&lt;=0,"",IF(G1341=-1,"",G1352/F1352*100-100))</f>
        <v/>
      </c>
      <c r="I1352" s="320" t="str">
        <f>IF(I1341=-1,"-1",I1339+I1340+I1341)</f>
        <v>-1</v>
      </c>
      <c r="J1352" s="321" t="str">
        <f>IF(J1341=-1,"-1",J1339+J1340+J1341)</f>
        <v>-1</v>
      </c>
      <c r="K1352" s="319">
        <f>IF(K1341=-1,"-1",K1339+K1340+K1341)</f>
        <v>2558.4409999999998</v>
      </c>
      <c r="L1352" s="320" t="str">
        <f>IF(L1341=-1,"-1",L1339+L1340+L1341)</f>
        <v>-1</v>
      </c>
      <c r="M1352" s="666" t="str">
        <f>IF(K1341+K1342+K1343&lt;=0,"",IF(L1341=-1,"",L1352/K1352*100-100))</f>
        <v/>
      </c>
      <c r="N1352" s="319">
        <f>IF(N1341=-1,"-1",N1339+N1340+N1341)</f>
        <v>202.40494999999999</v>
      </c>
      <c r="O1352" s="334" t="str">
        <f>IF(O1341=-1,"-1",O1339+O1340+O1341)</f>
        <v>-1</v>
      </c>
      <c r="P1352" s="666" t="str">
        <f>IF(N1341+N1342+N1343&lt;=0,"",IF(O1341=-1,"",O1352/N1352*100-100))</f>
        <v/>
      </c>
      <c r="Q1352" s="319" t="str">
        <f>IF(Q1341=-1,"-1",Q1339+Q1340+Q1341)</f>
        <v>-1</v>
      </c>
      <c r="R1352" s="320" t="str">
        <f>IF(R1341=-1,"-1",R1339+R1340+R1341)</f>
        <v>-1</v>
      </c>
      <c r="S1352" s="666" t="str">
        <f>IF(Q1341+Q1342+Q1343&lt;=0,"",IF(R1341=-1,"",R1352/Q1352*100-100))</f>
        <v/>
      </c>
      <c r="T1352" s="319" t="str">
        <f>IF(T1341=-1,"-1",T1339+T1340+T1341)</f>
        <v>-1</v>
      </c>
      <c r="U1352" s="334" t="str">
        <f>IF(U1341=-1,"-1",U1339+U1340+U1341)</f>
        <v>-1</v>
      </c>
      <c r="V1352" s="666" t="str">
        <f>IF(T1341+T1342+T1343&lt;=0,"",IF(U1341=-1,"",U1352/T1352*100-100))</f>
        <v/>
      </c>
      <c r="X1352" s="136"/>
      <c r="Y1352" s="673"/>
      <c r="Z1352" s="815"/>
      <c r="AA1352" s="817"/>
      <c r="AB1352" s="673"/>
      <c r="AC1352" s="815"/>
      <c r="AD1352" s="817"/>
      <c r="AE1352" s="674"/>
      <c r="AF1352" s="674"/>
      <c r="AG1352" s="673"/>
      <c r="AH1352" s="815"/>
      <c r="AI1352" s="817"/>
      <c r="AJ1352" s="673"/>
      <c r="AK1352" s="815"/>
      <c r="AL1352" s="817"/>
      <c r="AM1352" s="814"/>
      <c r="AN1352" s="814"/>
    </row>
    <row r="1353" spans="1:40" s="137" customFormat="1" ht="15.75" customHeight="1">
      <c r="A1353" s="137" t="str">
        <f>F1337&amp;"q2"</f>
        <v>TRAq2</v>
      </c>
      <c r="B1353" s="146" t="str">
        <f>IF($F$1="de",headings!$C$32,IF($F$1="fr",headings!$B$32,headings!$A$32))</f>
        <v>Quarter 2</v>
      </c>
      <c r="C1353" s="322">
        <f>IF(C1344=-1,"-1",C1342+C1343+C1344)</f>
        <v>50430.147000000004</v>
      </c>
      <c r="D1353" s="323" t="str">
        <f>IF(D1344=-1,"-1",D1342+D1343+D1344)</f>
        <v>-1</v>
      </c>
      <c r="E1353" s="667" t="str">
        <f>IF(C1342+C1343+C1344&lt;=0,"",IF(D1344=-1,"",D1353/C1353*100-100))</f>
        <v/>
      </c>
      <c r="F1353" s="322">
        <f>IF(F1344=-1,"-1",F1342+F1343+F1344)</f>
        <v>2367.7961439999999</v>
      </c>
      <c r="G1353" s="335" t="str">
        <f>IF(G1344=-1,"-1",G1342+G1343+G1344)</f>
        <v>-1</v>
      </c>
      <c r="H1353" s="667" t="str">
        <f>IF(F1342+F1343+F1344&lt;=0,"",IF(G1344=-1,"",G1353/F1353*100-100))</f>
        <v/>
      </c>
      <c r="I1353" s="323" t="str">
        <f>IF(I1344=-1,"-1",I1342+I1343+I1344)</f>
        <v>-1</v>
      </c>
      <c r="J1353" s="324" t="str">
        <f>IF(J1344=-1,"-1",J1342+J1343+J1344)</f>
        <v>-1</v>
      </c>
      <c r="K1353" s="322">
        <f>IF(K1344=-1,"-1",K1342+K1343+K1344)</f>
        <v>2652.7379999999998</v>
      </c>
      <c r="L1353" s="323" t="str">
        <f>IF(L1344=-1,"-1",L1342+L1343+L1344)</f>
        <v>-1</v>
      </c>
      <c r="M1353" s="667" t="str">
        <f>IF(K1342+K1343+K1344&lt;=0,"",IF(L1344=-1,"",L1353/K1353*100-100))</f>
        <v/>
      </c>
      <c r="N1353" s="322">
        <f>IF(N1344=-1,"-1",N1342+N1343+N1344)</f>
        <v>218.52220899999998</v>
      </c>
      <c r="O1353" s="335" t="str">
        <f>IF(O1344=-1,"-1",O1342+O1343+O1344)</f>
        <v>-1</v>
      </c>
      <c r="P1353" s="667" t="str">
        <f>IF(N1342+N1343+N1344&lt;=0,"",IF(O1344=-1,"",O1353/N1353*100-100))</f>
        <v/>
      </c>
      <c r="Q1353" s="322" t="str">
        <f>IF(Q1344=-1,"-1",Q1342+Q1343+Q1344)</f>
        <v>-1</v>
      </c>
      <c r="R1353" s="323" t="str">
        <f>IF(R1344=-1,"-1",R1342+R1343+R1344)</f>
        <v>-1</v>
      </c>
      <c r="S1353" s="667" t="str">
        <f>IF(Q1342+Q1343+Q1344&lt;=0,"",IF(R1344=-1,"",R1353/Q1353*100-100))</f>
        <v/>
      </c>
      <c r="T1353" s="322" t="str">
        <f>IF(T1344=-1,"-1",T1342+T1343+T1344)</f>
        <v>-1</v>
      </c>
      <c r="U1353" s="335" t="str">
        <f>IF(U1344=-1,"-1",U1342+U1343+U1344)</f>
        <v>-1</v>
      </c>
      <c r="V1353" s="667" t="str">
        <f>IF(T1342+T1343+T1344&lt;=0,"",IF(U1344=-1,"",U1353/T1353*100-100))</f>
        <v/>
      </c>
      <c r="X1353" s="138"/>
      <c r="Y1353" s="673"/>
      <c r="Z1353" s="815"/>
      <c r="AA1353" s="817"/>
      <c r="AB1353" s="673"/>
      <c r="AC1353" s="815"/>
      <c r="AD1353" s="817"/>
      <c r="AE1353" s="674"/>
      <c r="AF1353" s="674"/>
      <c r="AG1353" s="673"/>
      <c r="AH1353" s="815"/>
      <c r="AI1353" s="817"/>
      <c r="AJ1353" s="673"/>
      <c r="AK1353" s="815"/>
      <c r="AL1353" s="817"/>
      <c r="AM1353" s="814"/>
      <c r="AN1353" s="814"/>
    </row>
    <row r="1354" spans="1:40" s="137" customFormat="1" ht="15.75" customHeight="1">
      <c r="A1354" s="137" t="str">
        <f>F1337&amp;"q3"</f>
        <v>TRAq3</v>
      </c>
      <c r="B1354" s="146" t="str">
        <f>IF($F$1="de",headings!$C$33,IF($F$1="fr",headings!$B$33,headings!$A$33))</f>
        <v>Quarter 3</v>
      </c>
      <c r="C1354" s="322">
        <f>IF(C1347=-1,"-1",C1345+C1346+C1347)</f>
        <v>52849.267</v>
      </c>
      <c r="D1354" s="323" t="str">
        <f>IF(D1347=-1,"-1",D1345+D1346+D1347)</f>
        <v>-1</v>
      </c>
      <c r="E1354" s="667" t="str">
        <f>IF(C1345+C1346+C1347&lt;=0,"",IF(D1347=-1,"",D1354/C1354*100-100))</f>
        <v/>
      </c>
      <c r="F1354" s="322">
        <f>IF(F1347=-1,"-1",F1345+F1346+F1347)</f>
        <v>2595.2392279999999</v>
      </c>
      <c r="G1354" s="323" t="str">
        <f>IF(G1347=-1,"-1",G1345+G1346+G1347)</f>
        <v>-1</v>
      </c>
      <c r="H1354" s="667" t="str">
        <f>IF(F1345+F1346+F1347&lt;=0,"",IF(G1347=-1,"",G1354/F1354*100-100))</f>
        <v/>
      </c>
      <c r="I1354" s="323" t="str">
        <f>IF(I1347=-1,"-1",I1345+I1346+I1347)</f>
        <v>-1</v>
      </c>
      <c r="J1354" s="324" t="str">
        <f>IF(J1347=-1,"-1",J1345+J1346+J1347)</f>
        <v>-1</v>
      </c>
      <c r="K1354" s="322">
        <f>IF(K1347=-1,"-1",K1345+K1346+K1347)</f>
        <v>2674.8049999999998</v>
      </c>
      <c r="L1354" s="323" t="str">
        <f>IF(L1347=-1,"-1",L1345+L1346+L1347)</f>
        <v>-1</v>
      </c>
      <c r="M1354" s="667" t="str">
        <f>IF(K1345+K1346+K1347&lt;=0,"",IF(L1347=-1,"",L1354/K1354*100-100))</f>
        <v/>
      </c>
      <c r="N1354" s="322">
        <f>IF(N1347=-1,"-1",N1345+N1346+N1347)</f>
        <v>214.78058100000001</v>
      </c>
      <c r="O1354" s="323" t="str">
        <f>IF(O1347=-1,"-1",O1345+O1346+O1347)</f>
        <v>-1</v>
      </c>
      <c r="P1354" s="667" t="str">
        <f>IF(N1345+N1346+N1347&lt;=0,"",IF(O1347=-1,"",O1354/N1354*100-100))</f>
        <v/>
      </c>
      <c r="Q1354" s="322" t="str">
        <f>IF(Q1347=-1,"-1",Q1345+Q1346+Q1347)</f>
        <v>-1</v>
      </c>
      <c r="R1354" s="323" t="str">
        <f>IF(R1347=-1,"-1",R1345+R1346+R1347)</f>
        <v>-1</v>
      </c>
      <c r="S1354" s="667" t="str">
        <f>IF(Q1345+Q1346+Q1347&lt;=0,"",IF(R1347=-1,"",R1354/Q1354*100-100))</f>
        <v/>
      </c>
      <c r="T1354" s="322" t="str">
        <f>IF(T1347=-1,"-1",T1345+T1346+T1347)</f>
        <v>-1</v>
      </c>
      <c r="U1354" s="323" t="str">
        <f>IF(U1347=-1,"-1",U1345+U1346+U1347)</f>
        <v>-1</v>
      </c>
      <c r="V1354" s="667" t="str">
        <f>IF(T1345+T1346+T1347&lt;=0,"",IF(U1347=-1,"",U1354/T1354*100-100))</f>
        <v/>
      </c>
      <c r="X1354" s="136"/>
      <c r="Y1354" s="673"/>
      <c r="Z1354" s="815"/>
      <c r="AA1354" s="817"/>
      <c r="AB1354" s="673"/>
      <c r="AC1354" s="815"/>
      <c r="AD1354" s="817"/>
      <c r="AE1354" s="674"/>
      <c r="AF1354" s="674"/>
      <c r="AG1354" s="673"/>
      <c r="AH1354" s="815"/>
      <c r="AI1354" s="817"/>
      <c r="AJ1354" s="673"/>
      <c r="AK1354" s="815"/>
      <c r="AL1354" s="817"/>
      <c r="AM1354" s="814"/>
      <c r="AN1354" s="814"/>
    </row>
    <row r="1355" spans="1:40" s="137" customFormat="1" ht="15.75" customHeight="1" thickBot="1">
      <c r="A1355" s="137" t="str">
        <f>F1337&amp;"q4"</f>
        <v>TRAq4</v>
      </c>
      <c r="B1355" s="146" t="str">
        <f>IF($F$1="de",headings!$C$34,IF($F$1="fr",headings!$B$34,headings!$A$34))</f>
        <v>Quarter 4</v>
      </c>
      <c r="C1355" s="325">
        <f>IF(C1350=-1,"-1",C1348+C1349+C1350)</f>
        <v>52920.156000000003</v>
      </c>
      <c r="D1355" s="326" t="str">
        <f>IF(D1350=-1,"-1",D1348+D1349+D1350)</f>
        <v>-1</v>
      </c>
      <c r="E1355" s="668" t="str">
        <f>IF(C1348+C1349+C1350&lt;=0,"",IF(D1350=-1,"",D1355/C1355*100-100))</f>
        <v/>
      </c>
      <c r="F1355" s="325">
        <f>IF(F1350=-1,"-1",F1348+F1349+F1350)</f>
        <v>2395.6167029999997</v>
      </c>
      <c r="G1355" s="326" t="str">
        <f>IF(G1350=-1,"-1",G1348+G1349+G1350)</f>
        <v>-1</v>
      </c>
      <c r="H1355" s="668" t="str">
        <f>IF(F1348+F1349+F1350&lt;=0,"",IF(G1350=-1,"",G1355/F1355*100-100))</f>
        <v/>
      </c>
      <c r="I1355" s="326" t="str">
        <f>IF(I1350=-1,"-1",I1348+I1349+I1350)</f>
        <v>-1</v>
      </c>
      <c r="J1355" s="327" t="str">
        <f>IF(J1350=-1,"-1",J1348+J1349+J1350)</f>
        <v>-1</v>
      </c>
      <c r="K1355" s="325">
        <f>IF(K1350=-1,"-1",K1348+K1349+K1350)</f>
        <v>2775.0360000000001</v>
      </c>
      <c r="L1355" s="326" t="str">
        <f>IF(L1350=-1,"-1",L1348+L1349+L1350)</f>
        <v>-1</v>
      </c>
      <c r="M1355" s="668" t="str">
        <f>IF(K1348+K1349+K1350&lt;=0,"",IF(L1350=-1,"",L1355/K1355*100-100))</f>
        <v/>
      </c>
      <c r="N1355" s="325">
        <f>IF(N1350=-1,"-1",N1348+N1349+N1350)</f>
        <v>211.99932000000001</v>
      </c>
      <c r="O1355" s="326" t="str">
        <f>IF(O1350=-1,"-1",O1348+O1349+O1350)</f>
        <v>-1</v>
      </c>
      <c r="P1355" s="668" t="str">
        <f>IF(N1348+N1349+N1350&lt;=0,"",IF(O1350=-1,"",O1355/N1355*100-100))</f>
        <v/>
      </c>
      <c r="Q1355" s="325" t="str">
        <f>IF(Q1350=-1,"-1",Q1348+Q1349+Q1350)</f>
        <v>-1</v>
      </c>
      <c r="R1355" s="326" t="str">
        <f>IF(R1350=-1,"-1",R1348+R1349+R1350)</f>
        <v>-1</v>
      </c>
      <c r="S1355" s="668" t="str">
        <f>IF(Q1348+Q1349+Q1350&lt;=0,"",IF(R1350=-1,"",R1355/Q1355*100-100))</f>
        <v/>
      </c>
      <c r="T1355" s="325" t="str">
        <f>IF(T1350=-1,"-1",T1348+T1349+T1350)</f>
        <v>-1</v>
      </c>
      <c r="U1355" s="326" t="str">
        <f>IF(U1350=-1,"-1",U1348+U1349+U1350)</f>
        <v>-1</v>
      </c>
      <c r="V1355" s="668" t="str">
        <f>IF(T1348+T1349+T1350&lt;=0,"",IF(U1350=-1,"",U1355/T1355*100-100))</f>
        <v/>
      </c>
      <c r="X1355" s="136"/>
      <c r="Y1355" s="673"/>
      <c r="Z1355" s="815"/>
      <c r="AA1355" s="817"/>
      <c r="AB1355" s="673"/>
      <c r="AC1355" s="815"/>
      <c r="AD1355" s="817"/>
      <c r="AE1355" s="674"/>
      <c r="AF1355" s="674"/>
      <c r="AG1355" s="673"/>
      <c r="AH1355" s="815"/>
      <c r="AI1355" s="817"/>
      <c r="AJ1355" s="673"/>
      <c r="AK1355" s="815"/>
      <c r="AL1355" s="817"/>
      <c r="AM1355" s="814"/>
      <c r="AN1355" s="814"/>
    </row>
    <row r="1356" spans="1:40" ht="14.4" thickTop="1" thickBot="1">
      <c r="B1356" s="146"/>
      <c r="C1356" s="146"/>
      <c r="D1356" s="146"/>
      <c r="E1356" s="146"/>
      <c r="F1356" s="146"/>
      <c r="G1356" s="146"/>
      <c r="H1356" s="146"/>
      <c r="I1356" s="146"/>
      <c r="J1356" s="146"/>
      <c r="K1356" s="146"/>
      <c r="L1356" s="146"/>
      <c r="M1356" s="146"/>
      <c r="N1356" s="146"/>
      <c r="O1356" s="146"/>
      <c r="P1356" s="146"/>
      <c r="Q1356" s="146"/>
      <c r="R1356" s="146"/>
      <c r="S1356" s="146"/>
      <c r="T1356" s="146"/>
      <c r="U1356" s="146"/>
      <c r="V1356" s="146"/>
      <c r="Y1356" s="812"/>
      <c r="Z1356" s="812"/>
      <c r="AA1356" s="813"/>
      <c r="AB1356" s="812"/>
      <c r="AC1356" s="812"/>
      <c r="AD1356" s="813"/>
      <c r="AE1356" s="672"/>
      <c r="AF1356" s="672"/>
      <c r="AG1356" s="812"/>
      <c r="AH1356" s="812"/>
      <c r="AI1356" s="813"/>
      <c r="AJ1356" s="812"/>
      <c r="AK1356" s="812"/>
      <c r="AL1356" s="813"/>
      <c r="AM1356" s="670"/>
      <c r="AN1356" s="670"/>
    </row>
    <row r="1357" spans="1:40" s="138" customFormat="1" ht="15.75" customHeight="1" thickTop="1" thickBot="1">
      <c r="A1357" s="138" t="str">
        <f>F1337&amp;"y"</f>
        <v>TRAy</v>
      </c>
      <c r="B1357" s="152" t="str">
        <f>IF($F$1="de",headings!$C$35,IF($F$1="fr",headings!$B$35,headings!$A$35))</f>
        <v>Full year</v>
      </c>
      <c r="C1357" s="328">
        <f>IF(C1350=-1,"-1",SUM(C1352:C1355))</f>
        <v>205829.33399999997</v>
      </c>
      <c r="D1357" s="414" t="str">
        <f>IF(D1350=-1,"-1",SUM(D1352:D1355))</f>
        <v>-1</v>
      </c>
      <c r="E1357" s="659" t="str">
        <f>IF(SUM(C1339:C1350)&lt;=0,"",IF(D1350=-1,"",D1357/C1357*100-100))</f>
        <v/>
      </c>
      <c r="F1357" s="328">
        <f>IF(F1350=-1,"-1",SUM(F1352:F1355))</f>
        <v>9719.6052089999994</v>
      </c>
      <c r="G1357" s="414" t="str">
        <f>IF(G1350=-1,"-1",SUM(G1352:G1355))</f>
        <v>-1</v>
      </c>
      <c r="H1357" s="659" t="str">
        <f>IF(SUM(F1339:F1350)&lt;=0,"",IF(G1350=-1,"",G1357/F1357*100-100))</f>
        <v/>
      </c>
      <c r="I1357" s="329" t="str">
        <f>IF(I1350=-1,"-1",SUM(I1352:I1355))</f>
        <v>-1</v>
      </c>
      <c r="J1357" s="330" t="str">
        <f>IF(J1350=-1,"-1",SUM(J1352:J1355))</f>
        <v>-1</v>
      </c>
      <c r="K1357" s="328">
        <f>IF(K1350=-1,"-1",SUM(K1352:K1355))</f>
        <v>10661.02</v>
      </c>
      <c r="L1357" s="414" t="str">
        <f>IF(L1350=-1,"-1",SUM(L1352:L1355))</f>
        <v>-1</v>
      </c>
      <c r="M1357" s="659" t="str">
        <f>IF(SUM(K1339:K1350)&lt;=0,"",IF(L1350=-1,"",L1357/K1357*100-100))</f>
        <v/>
      </c>
      <c r="N1357" s="328">
        <f>IF(N1350=-1,"-1",SUM(N1352:N1355))</f>
        <v>847.70705999999996</v>
      </c>
      <c r="O1357" s="414" t="str">
        <f>IF(O1350=-1,"-1",SUM(O1352:O1355))</f>
        <v>-1</v>
      </c>
      <c r="P1357" s="659" t="str">
        <f>IF(SUM(N1339:N1350)&lt;=0,"",IF(O1350=-1,"",O1357/N1357*100-100))</f>
        <v/>
      </c>
      <c r="Q1357" s="328" t="str">
        <f>IF(Q1350=-1,"-1",SUM(Q1352:Q1355))</f>
        <v>-1</v>
      </c>
      <c r="R1357" s="414" t="str">
        <f>IF(R1350=-1,"-1",SUM(R1352:R1355))</f>
        <v>-1</v>
      </c>
      <c r="S1357" s="659" t="str">
        <f>IF(SUM(Q1339:Q1350)&lt;=0,"",IF(R1350=-1,"",R1357/Q1357*100-100))</f>
        <v/>
      </c>
      <c r="T1357" s="328" t="str">
        <f>IF(T1350=-1,"-1",SUM(T1352:T1355))</f>
        <v>-1</v>
      </c>
      <c r="U1357" s="414" t="str">
        <f>IF(U1350=-1,"-1",SUM(U1352:U1355))</f>
        <v>-1</v>
      </c>
      <c r="V1357" s="659" t="str">
        <f>IF(SUM(T1339:T1350)&lt;=0,"",IF(U1350=-1,"",U1357/T1357*100-100))</f>
        <v/>
      </c>
      <c r="X1357" s="136"/>
      <c r="Y1357" s="676"/>
      <c r="Z1357" s="675"/>
      <c r="AA1357" s="817"/>
      <c r="AB1357" s="676"/>
      <c r="AC1357" s="675"/>
      <c r="AD1357" s="817"/>
      <c r="AE1357" s="685"/>
      <c r="AF1357" s="685"/>
      <c r="AG1357" s="676"/>
      <c r="AH1357" s="675"/>
      <c r="AI1357" s="817"/>
      <c r="AJ1357" s="676"/>
      <c r="AK1357" s="675"/>
      <c r="AL1357" s="817"/>
      <c r="AM1357" s="816"/>
      <c r="AN1357" s="816"/>
    </row>
    <row r="1358" spans="1:40" ht="13.8" thickTop="1">
      <c r="B1358" s="147"/>
      <c r="C1358" s="180"/>
      <c r="D1358" s="180"/>
      <c r="E1358" s="180"/>
      <c r="F1358" s="180"/>
      <c r="G1358" s="180"/>
      <c r="H1358" s="180"/>
      <c r="I1358" s="180"/>
      <c r="J1358" s="180"/>
      <c r="K1358" s="180"/>
      <c r="L1358" s="180"/>
      <c r="M1358" s="180"/>
      <c r="N1358" s="180"/>
      <c r="O1358" s="180"/>
      <c r="P1358" s="180"/>
      <c r="Q1358" s="180"/>
      <c r="R1358" s="180"/>
      <c r="S1358" s="180"/>
      <c r="T1358" s="180"/>
      <c r="U1358" s="149"/>
      <c r="V1358" s="149"/>
      <c r="Y1358" s="670"/>
      <c r="Z1358" s="670"/>
      <c r="AA1358" s="797"/>
      <c r="AB1358" s="797"/>
      <c r="AC1358" s="670"/>
      <c r="AD1358" s="670"/>
      <c r="AE1358" s="670"/>
      <c r="AF1358" s="670"/>
      <c r="AG1358" s="670"/>
      <c r="AH1358" s="670"/>
      <c r="AI1358" s="670"/>
      <c r="AJ1358" s="670"/>
      <c r="AK1358" s="670"/>
      <c r="AL1358" s="670"/>
      <c r="AM1358" s="670"/>
      <c r="AN1358" s="670"/>
    </row>
    <row r="1359" spans="1:40">
      <c r="B1359" s="147"/>
      <c r="C1359" s="180"/>
      <c r="D1359" s="180"/>
      <c r="E1359" s="180"/>
      <c r="F1359" s="180"/>
      <c r="G1359" s="180"/>
      <c r="H1359" s="180"/>
      <c r="I1359" s="180"/>
      <c r="J1359" s="180"/>
      <c r="K1359" s="180"/>
      <c r="L1359" s="180"/>
      <c r="M1359" s="180"/>
      <c r="N1359" s="180"/>
      <c r="O1359" s="180"/>
      <c r="P1359" s="180"/>
      <c r="Q1359" s="180"/>
      <c r="R1359" s="180"/>
      <c r="S1359" s="180"/>
      <c r="T1359" s="180"/>
      <c r="U1359" s="149"/>
      <c r="V1359" s="149"/>
      <c r="Y1359" s="670"/>
      <c r="Z1359" s="670"/>
      <c r="AA1359" s="797"/>
      <c r="AB1359" s="797"/>
      <c r="AC1359" s="670"/>
      <c r="AD1359" s="670"/>
      <c r="AE1359" s="670"/>
      <c r="AF1359" s="670"/>
      <c r="AG1359" s="670"/>
      <c r="AH1359" s="670"/>
      <c r="AI1359" s="670"/>
      <c r="AJ1359" s="670"/>
      <c r="AK1359" s="670"/>
      <c r="AL1359" s="670"/>
      <c r="AM1359" s="670"/>
      <c r="AN1359" s="670"/>
    </row>
    <row r="1360" spans="1:40">
      <c r="B1360" s="152" t="str">
        <f>IF($F$1="de",headings!$C$37,IF($F$1="fr",headings!$B$37,headings!$A$37))</f>
        <v>Comments</v>
      </c>
      <c r="C1360" s="1021"/>
      <c r="D1360" s="1022"/>
      <c r="E1360" s="1022"/>
      <c r="F1360" s="1022"/>
      <c r="G1360" s="1022"/>
      <c r="H1360" s="1022"/>
      <c r="I1360" s="1022"/>
      <c r="J1360" s="1022"/>
      <c r="K1360" s="1022"/>
      <c r="L1360" s="1022"/>
      <c r="M1360" s="1022"/>
      <c r="N1360" s="1022"/>
      <c r="O1360" s="1022"/>
      <c r="P1360" s="1022"/>
      <c r="Q1360" s="1022"/>
      <c r="R1360" s="1022"/>
      <c r="S1360" s="1022"/>
      <c r="T1360" s="1023"/>
      <c r="U1360" s="149"/>
      <c r="V1360" s="149"/>
      <c r="Y1360" s="670"/>
      <c r="Z1360" s="670"/>
      <c r="AA1360" s="797"/>
      <c r="AB1360" s="797"/>
      <c r="AC1360" s="670"/>
      <c r="AD1360" s="670"/>
      <c r="AE1360" s="670"/>
      <c r="AF1360" s="670"/>
      <c r="AG1360" s="670"/>
      <c r="AH1360" s="670"/>
      <c r="AI1360" s="670"/>
      <c r="AJ1360" s="670"/>
      <c r="AK1360" s="670"/>
      <c r="AL1360" s="670"/>
      <c r="AM1360" s="670"/>
      <c r="AN1360" s="670"/>
    </row>
    <row r="1361" spans="1:40">
      <c r="B1361" s="151"/>
      <c r="C1361" s="1024"/>
      <c r="D1361" s="1025"/>
      <c r="E1361" s="1025"/>
      <c r="F1361" s="1025"/>
      <c r="G1361" s="1025"/>
      <c r="H1361" s="1025"/>
      <c r="I1361" s="1025"/>
      <c r="J1361" s="1025"/>
      <c r="K1361" s="1025"/>
      <c r="L1361" s="1025"/>
      <c r="M1361" s="1025"/>
      <c r="N1361" s="1025"/>
      <c r="O1361" s="1025"/>
      <c r="P1361" s="1025"/>
      <c r="Q1361" s="1025"/>
      <c r="R1361" s="1025"/>
      <c r="S1361" s="1025"/>
      <c r="T1361" s="1026"/>
      <c r="U1361" s="149"/>
      <c r="V1361" s="149"/>
      <c r="Y1361" s="670"/>
      <c r="Z1361" s="670"/>
      <c r="AA1361" s="797"/>
      <c r="AB1361" s="797"/>
      <c r="AC1361" s="670"/>
      <c r="AD1361" s="670"/>
      <c r="AE1361" s="670"/>
      <c r="AF1361" s="670"/>
      <c r="AG1361" s="670"/>
      <c r="AH1361" s="670"/>
      <c r="AI1361" s="670"/>
      <c r="AJ1361" s="670"/>
      <c r="AK1361" s="670"/>
      <c r="AL1361" s="670"/>
      <c r="AM1361" s="670"/>
      <c r="AN1361" s="670"/>
    </row>
    <row r="1362" spans="1:40">
      <c r="B1362" s="151"/>
      <c r="C1362" s="1024"/>
      <c r="D1362" s="1025"/>
      <c r="E1362" s="1025"/>
      <c r="F1362" s="1025"/>
      <c r="G1362" s="1025"/>
      <c r="H1362" s="1025"/>
      <c r="I1362" s="1025"/>
      <c r="J1362" s="1025"/>
      <c r="K1362" s="1025"/>
      <c r="L1362" s="1025"/>
      <c r="M1362" s="1025"/>
      <c r="N1362" s="1025"/>
      <c r="O1362" s="1025"/>
      <c r="P1362" s="1025"/>
      <c r="Q1362" s="1025"/>
      <c r="R1362" s="1025"/>
      <c r="S1362" s="1025"/>
      <c r="T1362" s="1026"/>
      <c r="U1362" s="149"/>
      <c r="V1362" s="149"/>
      <c r="X1362" s="141"/>
      <c r="Y1362" s="670"/>
      <c r="Z1362" s="670"/>
      <c r="AA1362" s="797"/>
      <c r="AB1362" s="797"/>
      <c r="AC1362" s="670"/>
      <c r="AD1362" s="670"/>
      <c r="AE1362" s="670"/>
      <c r="AF1362" s="670"/>
      <c r="AG1362" s="670"/>
      <c r="AH1362" s="670"/>
      <c r="AI1362" s="670"/>
      <c r="AJ1362" s="670"/>
      <c r="AK1362" s="670"/>
      <c r="AL1362" s="670"/>
      <c r="AM1362" s="670"/>
      <c r="AN1362" s="670"/>
    </row>
    <row r="1363" spans="1:40">
      <c r="B1363" s="151"/>
      <c r="C1363" s="1027"/>
      <c r="D1363" s="1028"/>
      <c r="E1363" s="1028"/>
      <c r="F1363" s="1028"/>
      <c r="G1363" s="1028"/>
      <c r="H1363" s="1028"/>
      <c r="I1363" s="1028"/>
      <c r="J1363" s="1028"/>
      <c r="K1363" s="1028"/>
      <c r="L1363" s="1028"/>
      <c r="M1363" s="1028"/>
      <c r="N1363" s="1028"/>
      <c r="O1363" s="1028"/>
      <c r="P1363" s="1028"/>
      <c r="Q1363" s="1028"/>
      <c r="R1363" s="1028"/>
      <c r="S1363" s="1028"/>
      <c r="T1363" s="1029"/>
      <c r="U1363" s="149"/>
      <c r="V1363" s="149"/>
      <c r="X1363" s="131"/>
      <c r="Y1363" s="670"/>
      <c r="Z1363" s="670"/>
      <c r="AA1363" s="797"/>
      <c r="AB1363" s="797"/>
      <c r="AC1363" s="670"/>
      <c r="AD1363" s="670"/>
      <c r="AE1363" s="670"/>
      <c r="AF1363" s="670"/>
      <c r="AG1363" s="670"/>
      <c r="AH1363" s="670"/>
      <c r="AI1363" s="670"/>
      <c r="AJ1363" s="670"/>
      <c r="AK1363" s="670"/>
      <c r="AL1363" s="670"/>
      <c r="AM1363" s="670"/>
      <c r="AN1363" s="670"/>
    </row>
    <row r="1364" spans="1:40">
      <c r="B1364" s="151"/>
      <c r="C1364" s="180"/>
      <c r="D1364" s="180"/>
      <c r="E1364" s="180"/>
      <c r="F1364" s="180"/>
      <c r="G1364" s="180"/>
      <c r="H1364" s="180"/>
      <c r="I1364" s="180"/>
      <c r="J1364" s="180"/>
      <c r="K1364" s="180"/>
      <c r="L1364" s="180"/>
      <c r="M1364" s="180"/>
      <c r="N1364" s="180"/>
      <c r="O1364" s="180"/>
      <c r="P1364" s="180"/>
      <c r="Q1364" s="180"/>
      <c r="R1364" s="180"/>
      <c r="S1364" s="180"/>
      <c r="T1364" s="180"/>
      <c r="U1364" s="149"/>
      <c r="V1364" s="149"/>
    </row>
    <row r="1365" spans="1:40">
      <c r="A1365" s="142"/>
      <c r="B1365" s="143"/>
      <c r="C1365" s="181"/>
      <c r="D1365" s="181"/>
      <c r="E1365" s="181"/>
      <c r="F1365" s="181"/>
      <c r="G1365" s="181"/>
      <c r="H1365" s="181"/>
      <c r="I1365" s="181"/>
      <c r="J1365" s="181"/>
      <c r="K1365" s="181"/>
      <c r="L1365" s="181"/>
      <c r="M1365" s="181"/>
      <c r="N1365" s="181"/>
      <c r="O1365" s="181"/>
      <c r="P1365" s="181"/>
      <c r="Q1365" s="181"/>
      <c r="R1365" s="181"/>
      <c r="S1365" s="181"/>
      <c r="T1365" s="181"/>
      <c r="U1365" s="149"/>
      <c r="V1365" s="149"/>
    </row>
    <row r="1366" spans="1:40" s="141" customFormat="1" ht="6.75" customHeight="1">
      <c r="B1366" s="146"/>
      <c r="C1366" s="154"/>
      <c r="D1366" s="154"/>
      <c r="E1366" s="155"/>
      <c r="F1366" s="154"/>
      <c r="G1366" s="154"/>
      <c r="H1366" s="155"/>
      <c r="I1366" s="154"/>
      <c r="J1366" s="154"/>
      <c r="K1366" s="155"/>
      <c r="L1366" s="154"/>
      <c r="M1366" s="154"/>
      <c r="N1366" s="155"/>
      <c r="O1366" s="154"/>
      <c r="P1366" s="154"/>
      <c r="Q1366" s="155"/>
      <c r="R1366" s="154"/>
      <c r="S1366" s="154"/>
      <c r="T1366" s="155"/>
      <c r="U1366" s="149"/>
      <c r="V1366" s="149"/>
      <c r="W1366" s="136"/>
      <c r="X1366" s="136"/>
      <c r="Y1366" s="136"/>
      <c r="AA1366" s="239"/>
      <c r="AB1366" s="239"/>
    </row>
    <row r="1367" spans="1:40" s="131" customFormat="1" ht="17.399999999999999">
      <c r="B1367" s="150" t="str">
        <f>IF($F$1="de",headings!$C$3,IF($F$1="fr",headings!$B$3,headings!$A$3))</f>
        <v>Railway Operator:</v>
      </c>
      <c r="C1367" s="156"/>
      <c r="D1367" s="156"/>
      <c r="E1367" s="156"/>
      <c r="F1367" s="1144" t="s">
        <v>137</v>
      </c>
      <c r="G1367" s="1144"/>
      <c r="H1367" s="1144"/>
      <c r="I1367" s="1144"/>
      <c r="J1367" s="1144"/>
      <c r="K1367" s="157"/>
      <c r="L1367" s="157"/>
      <c r="M1367" s="157"/>
      <c r="N1367" s="157"/>
      <c r="O1367" s="157"/>
      <c r="P1367" s="157"/>
      <c r="Q1367" s="157"/>
      <c r="R1367" s="157"/>
      <c r="S1367" s="157"/>
      <c r="T1367" s="157"/>
      <c r="U1367" s="157"/>
      <c r="V1367" s="157"/>
      <c r="W1367" s="136"/>
      <c r="X1367" s="136"/>
      <c r="Y1367" s="136"/>
      <c r="AA1367" s="243"/>
      <c r="AB1367" s="243"/>
    </row>
    <row r="1368" spans="1:40" ht="6.75" customHeight="1" thickBot="1">
      <c r="B1368" s="146"/>
      <c r="C1368" s="157"/>
      <c r="D1368" s="157"/>
      <c r="E1368" s="159"/>
      <c r="F1368" s="157"/>
      <c r="G1368" s="157"/>
      <c r="H1368" s="157"/>
      <c r="I1368" s="157"/>
      <c r="J1368" s="157"/>
      <c r="K1368" s="157"/>
      <c r="L1368" s="157"/>
      <c r="M1368" s="157"/>
      <c r="N1368" s="157"/>
      <c r="O1368" s="157"/>
      <c r="P1368" s="157"/>
      <c r="Q1368" s="157"/>
      <c r="R1368" s="157"/>
      <c r="S1368" s="157"/>
      <c r="T1368" s="160"/>
      <c r="U1368" s="149"/>
      <c r="V1368" s="149"/>
    </row>
    <row r="1369" spans="1:40" ht="15.75" customHeight="1" thickTop="1">
      <c r="A1369" s="136" t="str">
        <f>F1367&amp;"m01"</f>
        <v>UNIFERTRANSm01</v>
      </c>
      <c r="B1369" s="146" t="str">
        <f>IF($F$1="de",headings!$C$6,IF($F$1="fr",headings!$B$6,headings!$A$6))</f>
        <v>January</v>
      </c>
      <c r="C1369" s="157"/>
      <c r="D1369" s="157"/>
      <c r="E1369" s="157"/>
      <c r="F1369" s="157"/>
      <c r="G1369" s="157"/>
      <c r="H1369" s="157"/>
      <c r="I1369" s="180"/>
      <c r="J1369" s="180"/>
      <c r="K1369" s="485">
        <v>115</v>
      </c>
      <c r="L1369" s="661">
        <v>-1</v>
      </c>
      <c r="M1369" s="656" t="str">
        <f t="shared" ref="M1369:M1377" si="223">IF(K1369&lt;0.001,"",IF(L1369=-1,"",L1369/K1369*100-100))</f>
        <v/>
      </c>
      <c r="N1369" s="485">
        <v>58</v>
      </c>
      <c r="O1369" s="661">
        <v>-1</v>
      </c>
      <c r="P1369" s="656" t="str">
        <f t="shared" ref="P1369:P1377" si="224">IF(N1369&lt;0.001,"",IF(O1369=-1,"",O1369/N1369*100-100))</f>
        <v/>
      </c>
      <c r="Q1369" s="485">
        <v>-1</v>
      </c>
      <c r="R1369" s="661">
        <v>-1</v>
      </c>
      <c r="S1369" s="656" t="str">
        <f t="shared" ref="S1369:S1377" si="225">IF(Q1369&lt;0.001,"",IF(R1369=-1,"",R1369/Q1369*100-100))</f>
        <v/>
      </c>
      <c r="T1369" s="485">
        <v>-1</v>
      </c>
      <c r="U1369" s="661">
        <v>-1</v>
      </c>
      <c r="V1369" s="656" t="str">
        <f t="shared" ref="V1369:V1377" si="226">IF(T1369&lt;0.001,"",IF(U1369=-1,"",U1369/T1369*100-100))</f>
        <v/>
      </c>
    </row>
    <row r="1370" spans="1:40" ht="15.75" customHeight="1">
      <c r="A1370" s="136" t="str">
        <f>F1367&amp;"m02"</f>
        <v>UNIFERTRANSm02</v>
      </c>
      <c r="B1370" s="146" t="str">
        <f>IF($F$1="de",headings!$C$7,IF($F$1="fr",headings!$B$7,headings!$A$7))</f>
        <v>February</v>
      </c>
      <c r="C1370" s="157"/>
      <c r="D1370" s="157"/>
      <c r="E1370" s="157"/>
      <c r="F1370" s="157"/>
      <c r="G1370" s="157"/>
      <c r="H1370" s="157"/>
      <c r="I1370" s="180"/>
      <c r="J1370" s="180"/>
      <c r="K1370" s="486">
        <v>105</v>
      </c>
      <c r="L1370" s="473">
        <v>-1</v>
      </c>
      <c r="M1370" s="657" t="str">
        <f t="shared" si="223"/>
        <v/>
      </c>
      <c r="N1370" s="486">
        <v>53</v>
      </c>
      <c r="O1370" s="473">
        <v>-1</v>
      </c>
      <c r="P1370" s="657" t="str">
        <f t="shared" si="224"/>
        <v/>
      </c>
      <c r="Q1370" s="486">
        <v>-1</v>
      </c>
      <c r="R1370" s="473">
        <v>-1</v>
      </c>
      <c r="S1370" s="657" t="str">
        <f t="shared" si="225"/>
        <v/>
      </c>
      <c r="T1370" s="486">
        <v>-1</v>
      </c>
      <c r="U1370" s="473">
        <v>-1</v>
      </c>
      <c r="V1370" s="657" t="str">
        <f t="shared" si="226"/>
        <v/>
      </c>
    </row>
    <row r="1371" spans="1:40" ht="15.75" customHeight="1" thickBot="1">
      <c r="A1371" s="136" t="str">
        <f>F1367&amp;"m03"</f>
        <v>UNIFERTRANSm03</v>
      </c>
      <c r="B1371" s="146" t="str">
        <f>IF($F$1="de",headings!$C$8,IF($F$1="fr",headings!$B$8,headings!$A$8))</f>
        <v>March</v>
      </c>
      <c r="C1371" s="157"/>
      <c r="D1371" s="157"/>
      <c r="E1371" s="157"/>
      <c r="F1371" s="157"/>
      <c r="G1371" s="157"/>
      <c r="H1371" s="157"/>
      <c r="I1371" s="180"/>
      <c r="J1371" s="180"/>
      <c r="K1371" s="487">
        <v>93</v>
      </c>
      <c r="L1371" s="655">
        <v>-1</v>
      </c>
      <c r="M1371" s="658" t="str">
        <f t="shared" si="223"/>
        <v/>
      </c>
      <c r="N1371" s="487">
        <v>47</v>
      </c>
      <c r="O1371" s="655">
        <v>-1</v>
      </c>
      <c r="P1371" s="658" t="str">
        <f t="shared" si="224"/>
        <v/>
      </c>
      <c r="Q1371" s="487">
        <v>-1</v>
      </c>
      <c r="R1371" s="655">
        <v>-1</v>
      </c>
      <c r="S1371" s="658" t="str">
        <f t="shared" si="225"/>
        <v/>
      </c>
      <c r="T1371" s="487">
        <v>-1</v>
      </c>
      <c r="U1371" s="655">
        <v>-1</v>
      </c>
      <c r="V1371" s="658" t="str">
        <f t="shared" si="226"/>
        <v/>
      </c>
    </row>
    <row r="1372" spans="1:40" ht="15.75" customHeight="1" thickTop="1">
      <c r="A1372" s="136" t="str">
        <f>F1367&amp;"m04"</f>
        <v>UNIFERTRANSm04</v>
      </c>
      <c r="B1372" s="146" t="str">
        <f>IF($F$1="de",headings!$C$9,IF($F$1="fr",headings!$B$9,headings!$A$9))</f>
        <v>April</v>
      </c>
      <c r="C1372" s="157"/>
      <c r="D1372" s="157"/>
      <c r="E1372" s="157"/>
      <c r="F1372" s="157"/>
      <c r="G1372" s="157"/>
      <c r="H1372" s="157"/>
      <c r="I1372" s="180"/>
      <c r="J1372" s="180"/>
      <c r="K1372" s="485">
        <v>104</v>
      </c>
      <c r="L1372" s="473">
        <v>-1</v>
      </c>
      <c r="M1372" s="657" t="str">
        <f t="shared" si="223"/>
        <v/>
      </c>
      <c r="N1372" s="485">
        <v>52</v>
      </c>
      <c r="O1372" s="473">
        <v>-1</v>
      </c>
      <c r="P1372" s="657" t="str">
        <f t="shared" si="224"/>
        <v/>
      </c>
      <c r="Q1372" s="485">
        <v>-1</v>
      </c>
      <c r="R1372" s="473">
        <v>-1</v>
      </c>
      <c r="S1372" s="657" t="str">
        <f t="shared" si="225"/>
        <v/>
      </c>
      <c r="T1372" s="485">
        <v>-1</v>
      </c>
      <c r="U1372" s="473">
        <v>-1</v>
      </c>
      <c r="V1372" s="657" t="str">
        <f t="shared" si="226"/>
        <v/>
      </c>
    </row>
    <row r="1373" spans="1:40" ht="15.6" customHeight="1">
      <c r="A1373" s="136" t="str">
        <f>F1367&amp;"m05"</f>
        <v>UNIFERTRANSm05</v>
      </c>
      <c r="B1373" s="146" t="str">
        <f>IF($F$1="de",headings!$C$10,IF($F$1="fr",headings!$B$10,headings!$A$10))</f>
        <v>May</v>
      </c>
      <c r="C1373" s="157"/>
      <c r="D1373" s="157"/>
      <c r="E1373" s="157"/>
      <c r="F1373" s="157"/>
      <c r="G1373" s="157"/>
      <c r="H1373" s="157"/>
      <c r="I1373" s="180"/>
      <c r="J1373" s="180"/>
      <c r="K1373" s="486">
        <v>76</v>
      </c>
      <c r="L1373" s="473">
        <v>-1</v>
      </c>
      <c r="M1373" s="657" t="str">
        <f t="shared" si="223"/>
        <v/>
      </c>
      <c r="N1373" s="486">
        <v>36</v>
      </c>
      <c r="O1373" s="473">
        <v>-1</v>
      </c>
      <c r="P1373" s="657" t="str">
        <f t="shared" si="224"/>
        <v/>
      </c>
      <c r="Q1373" s="486">
        <v>-1</v>
      </c>
      <c r="R1373" s="473">
        <v>-1</v>
      </c>
      <c r="S1373" s="657" t="str">
        <f t="shared" si="225"/>
        <v/>
      </c>
      <c r="T1373" s="486">
        <v>-1</v>
      </c>
      <c r="U1373" s="473">
        <v>-1</v>
      </c>
      <c r="V1373" s="657" t="str">
        <f t="shared" si="226"/>
        <v/>
      </c>
    </row>
    <row r="1374" spans="1:40" ht="15.75" customHeight="1" thickBot="1">
      <c r="A1374" s="136" t="str">
        <f>F1367&amp;"m06"</f>
        <v>UNIFERTRANSm06</v>
      </c>
      <c r="B1374" s="146" t="str">
        <f>IF($F$1="de",headings!$C$11,IF($F$1="fr",headings!$B$11,headings!$A$11))</f>
        <v>June</v>
      </c>
      <c r="C1374" s="157"/>
      <c r="D1374" s="157"/>
      <c r="E1374" s="157"/>
      <c r="F1374" s="157"/>
      <c r="G1374" s="157"/>
      <c r="H1374" s="157"/>
      <c r="I1374" s="180"/>
      <c r="J1374" s="180"/>
      <c r="K1374" s="487">
        <v>103</v>
      </c>
      <c r="L1374" s="655">
        <v>-1</v>
      </c>
      <c r="M1374" s="658" t="str">
        <f t="shared" si="223"/>
        <v/>
      </c>
      <c r="N1374" s="487">
        <v>52</v>
      </c>
      <c r="O1374" s="655">
        <v>-1</v>
      </c>
      <c r="P1374" s="658" t="str">
        <f t="shared" si="224"/>
        <v/>
      </c>
      <c r="Q1374" s="487">
        <v>-1</v>
      </c>
      <c r="R1374" s="655">
        <v>-1</v>
      </c>
      <c r="S1374" s="658" t="str">
        <f t="shared" si="225"/>
        <v/>
      </c>
      <c r="T1374" s="487">
        <v>-1</v>
      </c>
      <c r="U1374" s="655">
        <v>-1</v>
      </c>
      <c r="V1374" s="658" t="str">
        <f t="shared" si="226"/>
        <v/>
      </c>
    </row>
    <row r="1375" spans="1:40" ht="15.75" customHeight="1" thickTop="1">
      <c r="A1375" s="136" t="str">
        <f>F1367&amp;"m07"</f>
        <v>UNIFERTRANSm07</v>
      </c>
      <c r="B1375" s="146" t="str">
        <f>IF($F$1="de",headings!$C$12,IF($F$1="fr",headings!$B$12,headings!$A$12))</f>
        <v>July</v>
      </c>
      <c r="C1375" s="157"/>
      <c r="D1375" s="157"/>
      <c r="E1375" s="157"/>
      <c r="F1375" s="157"/>
      <c r="G1375" s="157"/>
      <c r="H1375" s="157"/>
      <c r="I1375" s="180"/>
      <c r="J1375" s="180"/>
      <c r="K1375" s="485">
        <v>96</v>
      </c>
      <c r="L1375" s="473">
        <v>-1</v>
      </c>
      <c r="M1375" s="657" t="str">
        <f t="shared" si="223"/>
        <v/>
      </c>
      <c r="N1375" s="485">
        <v>47</v>
      </c>
      <c r="O1375" s="473">
        <v>-1</v>
      </c>
      <c r="P1375" s="657" t="str">
        <f t="shared" si="224"/>
        <v/>
      </c>
      <c r="Q1375" s="485">
        <v>-1</v>
      </c>
      <c r="R1375" s="473">
        <v>-1</v>
      </c>
      <c r="S1375" s="657" t="str">
        <f t="shared" si="225"/>
        <v/>
      </c>
      <c r="T1375" s="485">
        <v>-1</v>
      </c>
      <c r="U1375" s="473">
        <v>-1</v>
      </c>
      <c r="V1375" s="657" t="str">
        <f t="shared" si="226"/>
        <v/>
      </c>
    </row>
    <row r="1376" spans="1:40" ht="15.75" customHeight="1">
      <c r="A1376" s="136" t="str">
        <f>F1367&amp;"m08"</f>
        <v>UNIFERTRANSm08</v>
      </c>
      <c r="B1376" s="146" t="str">
        <f>IF($F$1="de",headings!$C$13,IF($F$1="fr",headings!$B$13,headings!$A$13))</f>
        <v>August</v>
      </c>
      <c r="C1376" s="157"/>
      <c r="D1376" s="157"/>
      <c r="E1376" s="157"/>
      <c r="F1376" s="157"/>
      <c r="G1376" s="157"/>
      <c r="H1376" s="157"/>
      <c r="I1376" s="180"/>
      <c r="J1376" s="180"/>
      <c r="K1376" s="486">
        <v>-1</v>
      </c>
      <c r="L1376" s="473">
        <v>-1</v>
      </c>
      <c r="M1376" s="657" t="str">
        <f t="shared" si="223"/>
        <v/>
      </c>
      <c r="N1376" s="486">
        <v>-1</v>
      </c>
      <c r="O1376" s="473">
        <v>-1</v>
      </c>
      <c r="P1376" s="657" t="str">
        <f t="shared" si="224"/>
        <v/>
      </c>
      <c r="Q1376" s="486">
        <v>-1</v>
      </c>
      <c r="R1376" s="473">
        <v>-1</v>
      </c>
      <c r="S1376" s="657" t="str">
        <f t="shared" si="225"/>
        <v/>
      </c>
      <c r="T1376" s="486">
        <v>-1</v>
      </c>
      <c r="U1376" s="473">
        <v>-1</v>
      </c>
      <c r="V1376" s="657" t="str">
        <f t="shared" si="226"/>
        <v/>
      </c>
    </row>
    <row r="1377" spans="1:28" ht="15.75" customHeight="1" thickBot="1">
      <c r="A1377" s="136" t="str">
        <f>F1367&amp;"m09"</f>
        <v>UNIFERTRANSm09</v>
      </c>
      <c r="B1377" s="146" t="str">
        <f>IF($F$1="de",headings!$C$14,IF($F$1="fr",headings!$B$14,headings!$A$14))</f>
        <v>September</v>
      </c>
      <c r="C1377" s="157"/>
      <c r="D1377" s="157"/>
      <c r="E1377" s="157"/>
      <c r="F1377" s="157"/>
      <c r="G1377" s="157"/>
      <c r="H1377" s="157"/>
      <c r="I1377" s="180"/>
      <c r="J1377" s="180"/>
      <c r="K1377" s="651">
        <v>-1</v>
      </c>
      <c r="L1377" s="655">
        <v>-1</v>
      </c>
      <c r="M1377" s="658" t="str">
        <f t="shared" si="223"/>
        <v/>
      </c>
      <c r="N1377" s="651">
        <v>-1</v>
      </c>
      <c r="O1377" s="655">
        <v>-1</v>
      </c>
      <c r="P1377" s="658" t="str">
        <f t="shared" si="224"/>
        <v/>
      </c>
      <c r="Q1377" s="651">
        <v>-1</v>
      </c>
      <c r="R1377" s="655">
        <v>-1</v>
      </c>
      <c r="S1377" s="658" t="str">
        <f t="shared" si="225"/>
        <v/>
      </c>
      <c r="T1377" s="651">
        <v>-1</v>
      </c>
      <c r="U1377" s="655">
        <v>-1</v>
      </c>
      <c r="V1377" s="658" t="str">
        <f t="shared" si="226"/>
        <v/>
      </c>
    </row>
    <row r="1378" spans="1:28" ht="15.75" customHeight="1" thickTop="1">
      <c r="A1378" s="136" t="str">
        <f>F1367&amp;"m10"</f>
        <v>UNIFERTRANSm10</v>
      </c>
      <c r="B1378" s="146" t="str">
        <f>IF($F$1="de",headings!$C$15,IF($F$1="fr",headings!$B$15,headings!$A$15))</f>
        <v>October</v>
      </c>
      <c r="C1378" s="157"/>
      <c r="D1378" s="157"/>
      <c r="E1378" s="157"/>
      <c r="F1378" s="157"/>
      <c r="G1378" s="157"/>
      <c r="H1378" s="157"/>
      <c r="I1378" s="180"/>
      <c r="J1378" s="180"/>
      <c r="K1378" s="653">
        <v>-1</v>
      </c>
      <c r="L1378" s="473">
        <v>-1</v>
      </c>
      <c r="M1378" s="657" t="str">
        <f>IF(K1378&lt;0.001,"",IF(L1378=-1,"",L1378/K1378*100-100))</f>
        <v/>
      </c>
      <c r="N1378" s="472">
        <v>-1</v>
      </c>
      <c r="O1378" s="473">
        <v>-1</v>
      </c>
      <c r="P1378" s="657" t="str">
        <f>IF(N1378&lt;0.001,"",IF(O1378=-1,"",O1378/N1378*100-100))</f>
        <v/>
      </c>
      <c r="Q1378" s="653">
        <v>-1</v>
      </c>
      <c r="R1378" s="473">
        <v>-1</v>
      </c>
      <c r="S1378" s="657" t="str">
        <f>IF(Q1378&lt;0.001,"",IF(R1378=-1,"",R1378/Q1378*100-100))</f>
        <v/>
      </c>
      <c r="T1378" s="472">
        <v>-1</v>
      </c>
      <c r="U1378" s="473">
        <v>-1</v>
      </c>
      <c r="V1378" s="657" t="str">
        <f>IF(T1378&lt;0.001,"",IF(U1378=-1,"",U1378/T1378*100-100))</f>
        <v/>
      </c>
      <c r="X1378" s="137"/>
    </row>
    <row r="1379" spans="1:28" ht="15.75" customHeight="1">
      <c r="A1379" s="136" t="str">
        <f>F1367&amp;"m11"</f>
        <v>UNIFERTRANSm11</v>
      </c>
      <c r="B1379" s="146" t="str">
        <f>IF($F$1="de",headings!$C$16,IF($F$1="fr",headings!$B$16,headings!$A$16))</f>
        <v>November</v>
      </c>
      <c r="C1379" s="157"/>
      <c r="D1379" s="157"/>
      <c r="E1379" s="157"/>
      <c r="F1379" s="157"/>
      <c r="G1379" s="157"/>
      <c r="H1379" s="157"/>
      <c r="I1379" s="180"/>
      <c r="J1379" s="180"/>
      <c r="K1379" s="653">
        <v>-1</v>
      </c>
      <c r="L1379" s="473">
        <v>-1</v>
      </c>
      <c r="M1379" s="657" t="str">
        <f>IF(K1379&lt;0.001,"",IF(L1379=-1,"",L1379/K1379*100-100))</f>
        <v/>
      </c>
      <c r="N1379" s="472">
        <v>-1</v>
      </c>
      <c r="O1379" s="473">
        <v>-1</v>
      </c>
      <c r="P1379" s="657" t="str">
        <f>IF(N1379&lt;0.001,"",IF(O1379=-1,"",O1379/N1379*100-100))</f>
        <v/>
      </c>
      <c r="Q1379" s="653">
        <v>-1</v>
      </c>
      <c r="R1379" s="473">
        <v>-1</v>
      </c>
      <c r="S1379" s="657" t="str">
        <f>IF(Q1379&lt;0.001,"",IF(R1379=-1,"",R1379/Q1379*100-100))</f>
        <v/>
      </c>
      <c r="T1379" s="472">
        <v>-1</v>
      </c>
      <c r="U1379" s="473">
        <v>-1</v>
      </c>
      <c r="V1379" s="657" t="str">
        <f>IF(T1379&lt;0.001,"",IF(U1379=-1,"",U1379/T1379*100-100))</f>
        <v/>
      </c>
      <c r="X1379" s="137"/>
    </row>
    <row r="1380" spans="1:28" ht="15.75" customHeight="1" thickBot="1">
      <c r="A1380" s="136" t="str">
        <f>F1367&amp;"m12"</f>
        <v>UNIFERTRANSm12</v>
      </c>
      <c r="B1380" s="146" t="str">
        <f>IF($F$1="de",headings!$C$17,IF($F$1="fr",headings!$B$17,headings!$A$17))</f>
        <v>December</v>
      </c>
      <c r="C1380" s="157"/>
      <c r="D1380" s="157"/>
      <c r="E1380" s="157"/>
      <c r="F1380" s="157"/>
      <c r="G1380" s="157"/>
      <c r="H1380" s="157"/>
      <c r="I1380" s="180"/>
      <c r="J1380" s="180"/>
      <c r="K1380" s="654">
        <v>-1</v>
      </c>
      <c r="L1380" s="655">
        <v>-1</v>
      </c>
      <c r="M1380" s="658" t="str">
        <f>IF(K1380&lt;0.001,"",IF(L1380=-1,"",L1380/K1380*100-100))</f>
        <v/>
      </c>
      <c r="N1380" s="652">
        <v>-1</v>
      </c>
      <c r="O1380" s="655">
        <v>-1</v>
      </c>
      <c r="P1380" s="658" t="str">
        <f>IF(N1380&lt;0.001,"",IF(O1380=-1,"",O1380/N1380*100-100))</f>
        <v/>
      </c>
      <c r="Q1380" s="654">
        <v>-1</v>
      </c>
      <c r="R1380" s="655">
        <v>-1</v>
      </c>
      <c r="S1380" s="658" t="str">
        <f>IF(Q1380&lt;0.001,"",IF(R1380=-1,"",R1380/Q1380*100-100))</f>
        <v/>
      </c>
      <c r="T1380" s="652">
        <v>-1</v>
      </c>
      <c r="U1380" s="655">
        <v>-1</v>
      </c>
      <c r="V1380" s="658" t="str">
        <f>IF(T1380&lt;0.001,"",IF(U1380=-1,"",U1380/T1380*100-100))</f>
        <v/>
      </c>
      <c r="X1380" s="137"/>
    </row>
    <row r="1381" spans="1:28" ht="14.4" thickTop="1" thickBot="1">
      <c r="B1381" s="146"/>
      <c r="C1381" s="157"/>
      <c r="D1381" s="157"/>
      <c r="E1381" s="157"/>
      <c r="F1381" s="157"/>
      <c r="G1381" s="157"/>
      <c r="H1381" s="157"/>
      <c r="I1381" s="180"/>
      <c r="J1381" s="180"/>
      <c r="K1381" s="180"/>
      <c r="L1381" s="180"/>
      <c r="M1381" s="180"/>
      <c r="N1381" s="180"/>
      <c r="O1381" s="180"/>
      <c r="P1381" s="180"/>
      <c r="Q1381" s="180"/>
      <c r="R1381" s="180"/>
      <c r="S1381" s="180"/>
      <c r="T1381" s="180"/>
      <c r="U1381" s="180"/>
      <c r="V1381" s="180"/>
      <c r="X1381" s="137"/>
    </row>
    <row r="1382" spans="1:28" s="137" customFormat="1" ht="15.75" customHeight="1" thickTop="1">
      <c r="A1382" s="137" t="str">
        <f>F1367&amp;"q1"</f>
        <v>UNIFERTRANSq1</v>
      </c>
      <c r="B1382" s="146" t="str">
        <f>IF($F$1="de",headings!$C$31,IF($F$1="fr",headings!$B$31,headings!$A$31))</f>
        <v>Quarter 1</v>
      </c>
      <c r="C1382" s="157"/>
      <c r="D1382" s="157"/>
      <c r="E1382" s="157"/>
      <c r="F1382" s="157"/>
      <c r="G1382" s="157"/>
      <c r="H1382" s="157"/>
      <c r="I1382" s="180"/>
      <c r="J1382" s="180"/>
      <c r="K1382" s="319">
        <f>IF(K1371=-1,"-1",K1369+K1370+K1371)</f>
        <v>313</v>
      </c>
      <c r="L1382" s="320" t="str">
        <f>IF(L1371=-1,"-1",L1369+L1370+L1371)</f>
        <v>-1</v>
      </c>
      <c r="M1382" s="666" t="str">
        <f>IF(K1371+K1372+K1373&lt;=0,"",IF(L1371=-1,"",L1382/K1382*100-100))</f>
        <v/>
      </c>
      <c r="N1382" s="319">
        <f>IF(N1371=-1,"-1",N1369+N1370+N1371)</f>
        <v>158</v>
      </c>
      <c r="O1382" s="334" t="str">
        <f>IF(O1371=-1,"-1",O1369+O1370+O1371)</f>
        <v>-1</v>
      </c>
      <c r="P1382" s="666" t="str">
        <f>IF(N1371+N1372+N1373&lt;=0,"",IF(O1371=-1,"",O1382/N1382*100-100))</f>
        <v/>
      </c>
      <c r="Q1382" s="319" t="str">
        <f>IF(Q1371=-1,"-1",Q1369+Q1370+Q1371)</f>
        <v>-1</v>
      </c>
      <c r="R1382" s="320" t="str">
        <f>IF(R1371=-1,"-1",R1369+R1370+R1371)</f>
        <v>-1</v>
      </c>
      <c r="S1382" s="666" t="str">
        <f>IF(Q1371+Q1372+Q1373&lt;=0,"",IF(R1371=-1,"",R1382/Q1382*100-100))</f>
        <v/>
      </c>
      <c r="T1382" s="319" t="str">
        <f>IF(T1371=-1,"-1",T1369+T1370+T1371)</f>
        <v>-1</v>
      </c>
      <c r="U1382" s="334" t="str">
        <f>IF(U1371=-1,"-1",U1369+U1370+U1371)</f>
        <v>-1</v>
      </c>
      <c r="V1382" s="666" t="str">
        <f>IF(T1371+T1372+T1373&lt;=0,"",IF(U1371=-1,"",U1382/T1382*100-100))</f>
        <v/>
      </c>
      <c r="X1382" s="136"/>
      <c r="AA1382" s="244"/>
      <c r="AB1382" s="244"/>
    </row>
    <row r="1383" spans="1:28" s="137" customFormat="1" ht="15.75" customHeight="1">
      <c r="A1383" s="137" t="str">
        <f>F1367&amp;"q2"</f>
        <v>UNIFERTRANSq2</v>
      </c>
      <c r="B1383" s="146" t="str">
        <f>IF($F$1="de",headings!$C$32,IF($F$1="fr",headings!$B$32,headings!$A$32))</f>
        <v>Quarter 2</v>
      </c>
      <c r="C1383" s="157"/>
      <c r="D1383" s="157"/>
      <c r="E1383" s="157"/>
      <c r="F1383" s="157"/>
      <c r="G1383" s="157"/>
      <c r="H1383" s="157"/>
      <c r="I1383" s="180"/>
      <c r="J1383" s="180"/>
      <c r="K1383" s="322">
        <f>IF(K1374=-1,"-1",K1372+K1373+K1374)</f>
        <v>283</v>
      </c>
      <c r="L1383" s="323" t="str">
        <f>IF(L1374=-1,"-1",L1372+L1373+L1374)</f>
        <v>-1</v>
      </c>
      <c r="M1383" s="667" t="str">
        <f>IF(K1372+K1373+K1374&lt;=0,"",IF(L1374=-1,"",L1383/K1383*100-100))</f>
        <v/>
      </c>
      <c r="N1383" s="322">
        <f>IF(N1374=-1,"-1",N1372+N1373+N1374)</f>
        <v>140</v>
      </c>
      <c r="O1383" s="335" t="str">
        <f>IF(O1374=-1,"-1",O1372+O1373+O1374)</f>
        <v>-1</v>
      </c>
      <c r="P1383" s="667" t="str">
        <f>IF(N1372+N1373+N1374&lt;=0,"",IF(O1374=-1,"",O1383/N1383*100-100))</f>
        <v/>
      </c>
      <c r="Q1383" s="322" t="str">
        <f>IF(Q1374=-1,"-1",Q1372+Q1373+Q1374)</f>
        <v>-1</v>
      </c>
      <c r="R1383" s="323" t="str">
        <f>IF(R1374=-1,"-1",R1372+R1373+R1374)</f>
        <v>-1</v>
      </c>
      <c r="S1383" s="667" t="str">
        <f>IF(Q1372+Q1373+Q1374&lt;=0,"",IF(R1374=-1,"",R1383/Q1383*100-100))</f>
        <v/>
      </c>
      <c r="T1383" s="322" t="str">
        <f>IF(T1374=-1,"-1",T1372+T1373+T1374)</f>
        <v>-1</v>
      </c>
      <c r="U1383" s="335" t="str">
        <f>IF(U1374=-1,"-1",U1372+U1373+U1374)</f>
        <v>-1</v>
      </c>
      <c r="V1383" s="667" t="str">
        <f>IF(T1372+T1373+T1374&lt;=0,"",IF(U1374=-1,"",U1383/T1383*100-100))</f>
        <v/>
      </c>
      <c r="X1383" s="138"/>
      <c r="AA1383" s="244"/>
      <c r="AB1383" s="244"/>
    </row>
    <row r="1384" spans="1:28" s="137" customFormat="1" ht="15.75" customHeight="1">
      <c r="A1384" s="137" t="str">
        <f>F1367&amp;"q3"</f>
        <v>UNIFERTRANSq3</v>
      </c>
      <c r="B1384" s="146" t="str">
        <f>IF($F$1="de",headings!$C$33,IF($F$1="fr",headings!$B$33,headings!$A$33))</f>
        <v>Quarter 3</v>
      </c>
      <c r="C1384" s="157"/>
      <c r="D1384" s="157"/>
      <c r="E1384" s="157"/>
      <c r="F1384" s="157"/>
      <c r="G1384" s="157"/>
      <c r="H1384" s="157"/>
      <c r="I1384" s="180"/>
      <c r="J1384" s="180"/>
      <c r="K1384" s="322" t="str">
        <f>IF(K1377=-1,"-1",K1375+K1376+K1377)</f>
        <v>-1</v>
      </c>
      <c r="L1384" s="323" t="str">
        <f>IF(L1377=-1,"-1",L1375+L1376+L1377)</f>
        <v>-1</v>
      </c>
      <c r="M1384" s="667" t="str">
        <f>IF(K1375+K1376+K1377&lt;=0,"",IF(L1377=-1,"",L1384/K1384*100-100))</f>
        <v/>
      </c>
      <c r="N1384" s="322" t="str">
        <f>IF(N1377=-1,"-1",N1375+N1376+N1377)</f>
        <v>-1</v>
      </c>
      <c r="O1384" s="323" t="str">
        <f>IF(O1377=-1,"-1",O1375+O1376+O1377)</f>
        <v>-1</v>
      </c>
      <c r="P1384" s="667" t="str">
        <f>IF(N1375+N1376+N1377&lt;=0,"",IF(O1377=-1,"",O1384/N1384*100-100))</f>
        <v/>
      </c>
      <c r="Q1384" s="322" t="str">
        <f>IF(Q1377=-1,"-1",Q1375+Q1376+Q1377)</f>
        <v>-1</v>
      </c>
      <c r="R1384" s="323" t="str">
        <f>IF(R1377=-1,"-1",R1375+R1376+R1377)</f>
        <v>-1</v>
      </c>
      <c r="S1384" s="667" t="str">
        <f>IF(Q1375+Q1376+Q1377&lt;=0,"",IF(R1377=-1,"",R1384/Q1384*100-100))</f>
        <v/>
      </c>
      <c r="T1384" s="322" t="str">
        <f>IF(T1377=-1,"-1",T1375+T1376+T1377)</f>
        <v>-1</v>
      </c>
      <c r="U1384" s="323" t="str">
        <f>IF(U1377=-1,"-1",U1375+U1376+U1377)</f>
        <v>-1</v>
      </c>
      <c r="V1384" s="667" t="str">
        <f>IF(T1375+T1376+T1377&lt;=0,"",IF(U1377=-1,"",U1384/T1384*100-100))</f>
        <v/>
      </c>
      <c r="X1384" s="136"/>
      <c r="AA1384" s="244"/>
      <c r="AB1384" s="244"/>
    </row>
    <row r="1385" spans="1:28" s="137" customFormat="1" ht="15.75" customHeight="1" thickBot="1">
      <c r="A1385" s="137" t="str">
        <f>F1367&amp;"q4"</f>
        <v>UNIFERTRANSq4</v>
      </c>
      <c r="B1385" s="146" t="str">
        <f>IF($F$1="de",headings!$C$34,IF($F$1="fr",headings!$B$34,headings!$A$34))</f>
        <v>Quarter 4</v>
      </c>
      <c r="C1385" s="157"/>
      <c r="D1385" s="157"/>
      <c r="E1385" s="157"/>
      <c r="F1385" s="157"/>
      <c r="G1385" s="157"/>
      <c r="H1385" s="157"/>
      <c r="I1385" s="180"/>
      <c r="J1385" s="180"/>
      <c r="K1385" s="325" t="str">
        <f>IF(K1380=-1,"-1",K1378+K1379+K1380)</f>
        <v>-1</v>
      </c>
      <c r="L1385" s="326" t="str">
        <f>IF(L1380=-1,"-1",L1378+L1379+L1380)</f>
        <v>-1</v>
      </c>
      <c r="M1385" s="668" t="str">
        <f>IF(K1378+K1379+K1380&lt;=0,"",IF(L1380=-1,"",L1385/K1385*100-100))</f>
        <v/>
      </c>
      <c r="N1385" s="325" t="str">
        <f>IF(N1380=-1,"-1",N1378+N1379+N1380)</f>
        <v>-1</v>
      </c>
      <c r="O1385" s="326" t="str">
        <f>IF(O1380=-1,"-1",O1378+O1379+O1380)</f>
        <v>-1</v>
      </c>
      <c r="P1385" s="668" t="str">
        <f>IF(N1378+N1379+N1380&lt;=0,"",IF(O1380=-1,"",O1385/N1385*100-100))</f>
        <v/>
      </c>
      <c r="Q1385" s="325" t="str">
        <f>IF(Q1380=-1,"-1",Q1378+Q1379+Q1380)</f>
        <v>-1</v>
      </c>
      <c r="R1385" s="326" t="str">
        <f>IF(R1380=-1,"-1",R1378+R1379+R1380)</f>
        <v>-1</v>
      </c>
      <c r="S1385" s="668" t="str">
        <f>IF(Q1378+Q1379+Q1380&lt;=0,"",IF(R1380=-1,"",R1385/Q1385*100-100))</f>
        <v/>
      </c>
      <c r="T1385" s="325" t="str">
        <f>IF(T1380=-1,"-1",T1378+T1379+T1380)</f>
        <v>-1</v>
      </c>
      <c r="U1385" s="326" t="str">
        <f>IF(U1380=-1,"-1",U1378+U1379+U1380)</f>
        <v>-1</v>
      </c>
      <c r="V1385" s="668" t="str">
        <f>IF(T1378+T1379+T1380&lt;=0,"",IF(U1380=-1,"",U1385/T1385*100-100))</f>
        <v/>
      </c>
      <c r="X1385" s="136"/>
      <c r="AA1385" s="244"/>
      <c r="AB1385" s="244"/>
    </row>
    <row r="1386" spans="1:28" ht="14.4" thickTop="1" thickBot="1">
      <c r="B1386" s="146"/>
      <c r="C1386" s="157"/>
      <c r="D1386" s="157"/>
      <c r="E1386" s="157"/>
      <c r="F1386" s="157"/>
      <c r="G1386" s="157"/>
      <c r="H1386" s="157"/>
      <c r="I1386" s="180"/>
      <c r="J1386" s="180"/>
      <c r="K1386" s="146"/>
      <c r="L1386" s="146"/>
      <c r="M1386" s="146"/>
      <c r="N1386" s="146"/>
      <c r="O1386" s="146"/>
      <c r="P1386" s="146"/>
      <c r="Q1386" s="146"/>
      <c r="R1386" s="146"/>
      <c r="S1386" s="146"/>
      <c r="T1386" s="146"/>
      <c r="U1386" s="146"/>
      <c r="V1386" s="146"/>
    </row>
    <row r="1387" spans="1:28" s="138" customFormat="1" ht="15.75" customHeight="1" thickTop="1" thickBot="1">
      <c r="A1387" s="138" t="str">
        <f>F1367&amp;"y"</f>
        <v>UNIFERTRANSy</v>
      </c>
      <c r="B1387" s="152" t="str">
        <f>IF($F$1="de",headings!$C$35,IF($F$1="fr",headings!$B$35,headings!$A$35))</f>
        <v>Full year</v>
      </c>
      <c r="C1387" s="157"/>
      <c r="D1387" s="157"/>
      <c r="E1387" s="157"/>
      <c r="F1387" s="157"/>
      <c r="G1387" s="157"/>
      <c r="H1387" s="157"/>
      <c r="I1387" s="180"/>
      <c r="J1387" s="180"/>
      <c r="K1387" s="328" t="str">
        <f>IF(K1380=-1,"-1",SUM(K1382:K1385))</f>
        <v>-1</v>
      </c>
      <c r="L1387" s="414" t="str">
        <f>IF(L1380=-1,"-1",SUM(L1382:L1385))</f>
        <v>-1</v>
      </c>
      <c r="M1387" s="659" t="str">
        <f>IF(SUM(K1369:K1380)&lt;=0,"",IF(L1380=-1,"",L1387/K1387*100-100))</f>
        <v/>
      </c>
      <c r="N1387" s="328" t="str">
        <f>IF(N1380=-1,"-1",SUM(N1382:N1385))</f>
        <v>-1</v>
      </c>
      <c r="O1387" s="414" t="str">
        <f>IF(O1380=-1,"-1",SUM(O1382:O1385))</f>
        <v>-1</v>
      </c>
      <c r="P1387" s="659" t="str">
        <f>IF(SUM(N1369:N1380)&lt;=0,"",IF(O1380=-1,"",O1387/N1387*100-100))</f>
        <v/>
      </c>
      <c r="Q1387" s="328" t="str">
        <f>IF(Q1380=-1,"-1",SUM(Q1382:Q1385))</f>
        <v>-1</v>
      </c>
      <c r="R1387" s="414" t="str">
        <f>IF(R1380=-1,"-1",SUM(R1382:R1385))</f>
        <v>-1</v>
      </c>
      <c r="S1387" s="659" t="str">
        <f>IF(SUM(Q1369:Q1380)&lt;=0,"",IF(R1380=-1,"",R1387/Q1387*100-100))</f>
        <v/>
      </c>
      <c r="T1387" s="328" t="str">
        <f>IF(T1380=-1,"-1",SUM(T1382:T1385))</f>
        <v>-1</v>
      </c>
      <c r="U1387" s="414" t="str">
        <f>IF(U1380=-1,"-1",SUM(U1382:U1385))</f>
        <v>-1</v>
      </c>
      <c r="V1387" s="659" t="str">
        <f>IF(SUM(T1369:T1380)&lt;=0,"",IF(U1380=-1,"",U1387/T1387*100-100))</f>
        <v/>
      </c>
      <c r="X1387" s="136"/>
    </row>
    <row r="1388" spans="1:28" ht="13.8" thickTop="1">
      <c r="B1388" s="147"/>
      <c r="C1388" s="180"/>
      <c r="D1388" s="180"/>
      <c r="E1388" s="180"/>
      <c r="F1388" s="180"/>
      <c r="G1388" s="180"/>
      <c r="H1388" s="180"/>
      <c r="I1388" s="180"/>
      <c r="J1388" s="180"/>
      <c r="K1388" s="180"/>
      <c r="L1388" s="180"/>
      <c r="M1388" s="180"/>
      <c r="N1388" s="180"/>
      <c r="O1388" s="180"/>
      <c r="P1388" s="180"/>
      <c r="Q1388" s="180"/>
      <c r="R1388" s="180"/>
      <c r="S1388" s="180"/>
      <c r="T1388" s="180"/>
      <c r="U1388" s="149"/>
      <c r="V1388" s="149"/>
    </row>
    <row r="1389" spans="1:28">
      <c r="B1389" s="147"/>
      <c r="C1389" s="180"/>
      <c r="D1389" s="180"/>
      <c r="E1389" s="180"/>
      <c r="F1389" s="180"/>
      <c r="G1389" s="180"/>
      <c r="H1389" s="180"/>
      <c r="I1389" s="180"/>
      <c r="J1389" s="180"/>
      <c r="K1389" s="180"/>
      <c r="L1389" s="180"/>
      <c r="M1389" s="180"/>
      <c r="N1389" s="180"/>
      <c r="O1389" s="180"/>
      <c r="P1389" s="180"/>
      <c r="Q1389" s="180"/>
      <c r="R1389" s="180"/>
      <c r="S1389" s="180"/>
      <c r="T1389" s="180"/>
      <c r="U1389" s="149"/>
      <c r="V1389" s="149"/>
    </row>
    <row r="1390" spans="1:28">
      <c r="B1390" s="152" t="str">
        <f>IF($F$1="de",headings!$C$37,IF($F$1="fr",headings!$B$37,headings!$A$37))</f>
        <v>Comments</v>
      </c>
      <c r="C1390" s="1021"/>
      <c r="D1390" s="1022"/>
      <c r="E1390" s="1022"/>
      <c r="F1390" s="1022"/>
      <c r="G1390" s="1022"/>
      <c r="H1390" s="1022"/>
      <c r="I1390" s="1022"/>
      <c r="J1390" s="1022"/>
      <c r="K1390" s="1022"/>
      <c r="L1390" s="1022"/>
      <c r="M1390" s="1022"/>
      <c r="N1390" s="1022"/>
      <c r="O1390" s="1022"/>
      <c r="P1390" s="1022"/>
      <c r="Q1390" s="1022"/>
      <c r="R1390" s="1022"/>
      <c r="S1390" s="1022"/>
      <c r="T1390" s="1023"/>
      <c r="U1390" s="149"/>
      <c r="V1390" s="149"/>
    </row>
    <row r="1391" spans="1:28">
      <c r="B1391" s="151"/>
      <c r="C1391" s="1024"/>
      <c r="D1391" s="1025"/>
      <c r="E1391" s="1025"/>
      <c r="F1391" s="1025"/>
      <c r="G1391" s="1025"/>
      <c r="H1391" s="1025"/>
      <c r="I1391" s="1025"/>
      <c r="J1391" s="1025"/>
      <c r="K1391" s="1025"/>
      <c r="L1391" s="1025"/>
      <c r="M1391" s="1025"/>
      <c r="N1391" s="1025"/>
      <c r="O1391" s="1025"/>
      <c r="P1391" s="1025"/>
      <c r="Q1391" s="1025"/>
      <c r="R1391" s="1025"/>
      <c r="S1391" s="1025"/>
      <c r="T1391" s="1026"/>
      <c r="U1391" s="149"/>
      <c r="V1391" s="149"/>
    </row>
    <row r="1392" spans="1:28">
      <c r="B1392" s="151"/>
      <c r="C1392" s="1024"/>
      <c r="D1392" s="1025"/>
      <c r="E1392" s="1025"/>
      <c r="F1392" s="1025"/>
      <c r="G1392" s="1025"/>
      <c r="H1392" s="1025"/>
      <c r="I1392" s="1025"/>
      <c r="J1392" s="1025"/>
      <c r="K1392" s="1025"/>
      <c r="L1392" s="1025"/>
      <c r="M1392" s="1025"/>
      <c r="N1392" s="1025"/>
      <c r="O1392" s="1025"/>
      <c r="P1392" s="1025"/>
      <c r="Q1392" s="1025"/>
      <c r="R1392" s="1025"/>
      <c r="S1392" s="1025"/>
      <c r="T1392" s="1026"/>
      <c r="U1392" s="149"/>
      <c r="V1392" s="149"/>
      <c r="X1392" s="141"/>
    </row>
    <row r="1393" spans="1:28">
      <c r="B1393" s="151"/>
      <c r="C1393" s="1027"/>
      <c r="D1393" s="1028"/>
      <c r="E1393" s="1028"/>
      <c r="F1393" s="1028"/>
      <c r="G1393" s="1028"/>
      <c r="H1393" s="1028"/>
      <c r="I1393" s="1028"/>
      <c r="J1393" s="1028"/>
      <c r="K1393" s="1028"/>
      <c r="L1393" s="1028"/>
      <c r="M1393" s="1028"/>
      <c r="N1393" s="1028"/>
      <c r="O1393" s="1028"/>
      <c r="P1393" s="1028"/>
      <c r="Q1393" s="1028"/>
      <c r="R1393" s="1028"/>
      <c r="S1393" s="1028"/>
      <c r="T1393" s="1029"/>
      <c r="U1393" s="149"/>
      <c r="V1393" s="149"/>
      <c r="X1393" s="131"/>
    </row>
    <row r="1394" spans="1:28">
      <c r="B1394" s="151"/>
      <c r="C1394" s="180"/>
      <c r="D1394" s="180"/>
      <c r="E1394" s="180"/>
      <c r="F1394" s="180"/>
      <c r="G1394" s="180"/>
      <c r="H1394" s="180"/>
      <c r="I1394" s="180"/>
      <c r="J1394" s="180"/>
      <c r="K1394" s="180"/>
      <c r="L1394" s="180"/>
      <c r="M1394" s="180"/>
      <c r="N1394" s="180"/>
      <c r="O1394" s="180"/>
      <c r="P1394" s="180"/>
      <c r="Q1394" s="180"/>
      <c r="R1394" s="180"/>
      <c r="S1394" s="180"/>
      <c r="T1394" s="180"/>
      <c r="U1394" s="149"/>
      <c r="V1394" s="149"/>
    </row>
    <row r="1395" spans="1:28">
      <c r="A1395" s="142"/>
      <c r="B1395" s="143"/>
      <c r="C1395" s="181"/>
      <c r="D1395" s="181"/>
      <c r="E1395" s="181"/>
      <c r="F1395" s="181"/>
      <c r="G1395" s="181"/>
      <c r="H1395" s="181"/>
      <c r="I1395" s="181"/>
      <c r="J1395" s="181"/>
      <c r="K1395" s="181"/>
      <c r="L1395" s="181"/>
      <c r="M1395" s="181"/>
      <c r="N1395" s="181"/>
      <c r="O1395" s="181"/>
      <c r="P1395" s="181"/>
      <c r="Q1395" s="181"/>
      <c r="R1395" s="181"/>
      <c r="S1395" s="181"/>
      <c r="T1395" s="181"/>
      <c r="U1395" s="149"/>
      <c r="V1395" s="149"/>
    </row>
    <row r="1396" spans="1:28" s="141" customFormat="1" ht="6.75" customHeight="1">
      <c r="B1396" s="146"/>
      <c r="C1396" s="154"/>
      <c r="D1396" s="154"/>
      <c r="E1396" s="155"/>
      <c r="F1396" s="154"/>
      <c r="G1396" s="154"/>
      <c r="H1396" s="155"/>
      <c r="I1396" s="154"/>
      <c r="J1396" s="154"/>
      <c r="K1396" s="155"/>
      <c r="L1396" s="154"/>
      <c r="M1396" s="154"/>
      <c r="N1396" s="155"/>
      <c r="O1396" s="154"/>
      <c r="P1396" s="154"/>
      <c r="Q1396" s="155"/>
      <c r="R1396" s="154"/>
      <c r="S1396" s="154"/>
      <c r="T1396" s="155"/>
      <c r="U1396" s="149"/>
      <c r="V1396" s="149"/>
      <c r="W1396" s="136"/>
      <c r="X1396" s="136"/>
      <c r="Y1396" s="136"/>
      <c r="AA1396" s="239"/>
      <c r="AB1396" s="239"/>
    </row>
    <row r="1397" spans="1:28" s="131" customFormat="1" ht="17.399999999999999">
      <c r="B1397" s="150" t="str">
        <f>IF($F$1="de",headings!$C$3,IF($F$1="fr",headings!$B$3,headings!$A$3))</f>
        <v>Railway Operator:</v>
      </c>
      <c r="C1397" s="156"/>
      <c r="D1397" s="156"/>
      <c r="E1397" s="156"/>
      <c r="F1397" s="1134" t="s">
        <v>67</v>
      </c>
      <c r="G1397" s="1134"/>
      <c r="H1397" s="1134"/>
      <c r="I1397" s="1134"/>
      <c r="J1397" s="1134"/>
      <c r="K1397" s="157"/>
      <c r="L1397" s="157"/>
      <c r="M1397" s="157"/>
      <c r="N1397" s="157"/>
      <c r="O1397" s="157"/>
      <c r="P1397" s="157"/>
      <c r="Q1397" s="157"/>
      <c r="R1397" s="157"/>
      <c r="S1397" s="157"/>
      <c r="T1397" s="157"/>
      <c r="U1397" s="157"/>
      <c r="V1397" s="157"/>
      <c r="W1397" s="136"/>
      <c r="X1397" s="136"/>
      <c r="Y1397" s="136"/>
      <c r="AA1397" s="243"/>
      <c r="AB1397" s="243"/>
    </row>
    <row r="1398" spans="1:28" ht="6.75" customHeight="1" thickBot="1">
      <c r="B1398" s="146"/>
      <c r="C1398" s="157"/>
      <c r="D1398" s="157"/>
      <c r="E1398" s="159"/>
      <c r="F1398" s="157"/>
      <c r="G1398" s="157"/>
      <c r="H1398" s="157"/>
      <c r="I1398" s="157"/>
      <c r="J1398" s="157"/>
      <c r="K1398" s="157"/>
      <c r="L1398" s="157"/>
      <c r="M1398" s="157"/>
      <c r="N1398" s="157"/>
      <c r="O1398" s="157"/>
      <c r="P1398" s="157"/>
      <c r="Q1398" s="157"/>
      <c r="R1398" s="157"/>
      <c r="S1398" s="157"/>
      <c r="T1398" s="160"/>
      <c r="U1398" s="149"/>
      <c r="V1398" s="149"/>
    </row>
    <row r="1399" spans="1:28" ht="15.75" customHeight="1" thickTop="1">
      <c r="A1399" s="136" t="str">
        <f>F1397&amp;"m01"</f>
        <v>UZm01</v>
      </c>
      <c r="B1399" s="146" t="str">
        <f>IF($F$1="de",headings!$C$6,IF($F$1="fr",headings!$B$6,headings!$A$6))</f>
        <v>January</v>
      </c>
      <c r="C1399" s="725">
        <v>-1</v>
      </c>
      <c r="D1399" s="661">
        <v>-1</v>
      </c>
      <c r="E1399" s="656" t="str">
        <f t="shared" ref="E1399:E1407" si="227">IF(C1399&lt;0.001,"",IF(D1399=-1,"",D1399/C1399*100-100))</f>
        <v/>
      </c>
      <c r="F1399" s="725">
        <v>-1</v>
      </c>
      <c r="G1399" s="661">
        <v>-1</v>
      </c>
      <c r="H1399" s="656" t="str">
        <f t="shared" ref="H1399:H1407" si="228">IF(F1399&lt;0.001,"",IF(G1399=-1,"",G1399/F1399*100-100))</f>
        <v/>
      </c>
      <c r="I1399" s="662">
        <v>-1</v>
      </c>
      <c r="J1399" s="663">
        <v>-1</v>
      </c>
      <c r="K1399" s="725">
        <v>-1</v>
      </c>
      <c r="L1399" s="661">
        <v>-1</v>
      </c>
      <c r="M1399" s="656" t="str">
        <f t="shared" ref="M1399:M1407" si="229">IF(K1399&lt;0.001,"",IF(L1399=-1,"",L1399/K1399*100-100))</f>
        <v/>
      </c>
      <c r="N1399" s="725">
        <v>-1</v>
      </c>
      <c r="O1399" s="661">
        <v>-1</v>
      </c>
      <c r="P1399" s="656" t="str">
        <f t="shared" ref="P1399:P1407" si="230">IF(N1399&lt;0.001,"",IF(O1399=-1,"",O1399/N1399*100-100))</f>
        <v/>
      </c>
      <c r="Q1399" s="725">
        <v>-1</v>
      </c>
      <c r="R1399" s="661">
        <v>-1</v>
      </c>
      <c r="S1399" s="656" t="str">
        <f t="shared" ref="S1399:S1407" si="231">IF(Q1399&lt;0.001,"",IF(R1399=-1,"",R1399/Q1399*100-100))</f>
        <v/>
      </c>
      <c r="T1399" s="725">
        <v>-1</v>
      </c>
      <c r="U1399" s="661">
        <v>-1</v>
      </c>
      <c r="V1399" s="656" t="str">
        <f t="shared" ref="V1399:V1407" si="232">IF(T1399&lt;0.001,"",IF(U1399=-1,"",U1399/T1399*100-100))</f>
        <v/>
      </c>
    </row>
    <row r="1400" spans="1:28" ht="15.75" customHeight="1">
      <c r="A1400" s="136" t="str">
        <f>F1397&amp;"m02"</f>
        <v>UZm02</v>
      </c>
      <c r="B1400" s="146" t="str">
        <f>IF($F$1="de",headings!$C$7,IF($F$1="fr",headings!$B$7,headings!$A$7))</f>
        <v>February</v>
      </c>
      <c r="C1400" s="726">
        <v>-1</v>
      </c>
      <c r="D1400" s="473">
        <v>-1</v>
      </c>
      <c r="E1400" s="657" t="str">
        <f t="shared" si="227"/>
        <v/>
      </c>
      <c r="F1400" s="726">
        <v>-1</v>
      </c>
      <c r="G1400" s="473">
        <v>-1</v>
      </c>
      <c r="H1400" s="657" t="str">
        <f t="shared" si="228"/>
        <v/>
      </c>
      <c r="I1400" s="653">
        <v>-1</v>
      </c>
      <c r="J1400" s="664">
        <v>-1</v>
      </c>
      <c r="K1400" s="726">
        <v>-1</v>
      </c>
      <c r="L1400" s="473">
        <v>-1</v>
      </c>
      <c r="M1400" s="657" t="str">
        <f t="shared" si="229"/>
        <v/>
      </c>
      <c r="N1400" s="726">
        <v>-1</v>
      </c>
      <c r="O1400" s="473">
        <v>-1</v>
      </c>
      <c r="P1400" s="657" t="str">
        <f t="shared" si="230"/>
        <v/>
      </c>
      <c r="Q1400" s="726">
        <v>-1</v>
      </c>
      <c r="R1400" s="473">
        <v>-1</v>
      </c>
      <c r="S1400" s="657" t="str">
        <f t="shared" si="231"/>
        <v/>
      </c>
      <c r="T1400" s="726">
        <v>-1</v>
      </c>
      <c r="U1400" s="473">
        <v>-1</v>
      </c>
      <c r="V1400" s="657" t="str">
        <f t="shared" si="232"/>
        <v/>
      </c>
    </row>
    <row r="1401" spans="1:28" ht="15.75" customHeight="1" thickBot="1">
      <c r="A1401" s="136" t="str">
        <f>F1397&amp;"m03"</f>
        <v>UZm03</v>
      </c>
      <c r="B1401" s="146" t="str">
        <f>IF($F$1="de",headings!$C$8,IF($F$1="fr",headings!$B$8,headings!$A$8))</f>
        <v>March</v>
      </c>
      <c r="C1401" s="651">
        <v>-1</v>
      </c>
      <c r="D1401" s="655">
        <v>-1</v>
      </c>
      <c r="E1401" s="658" t="str">
        <f t="shared" si="227"/>
        <v/>
      </c>
      <c r="F1401" s="651">
        <v>-1</v>
      </c>
      <c r="G1401" s="655">
        <v>-1</v>
      </c>
      <c r="H1401" s="658" t="str">
        <f t="shared" si="228"/>
        <v/>
      </c>
      <c r="I1401" s="654">
        <v>-1</v>
      </c>
      <c r="J1401" s="665">
        <v>-1</v>
      </c>
      <c r="K1401" s="651">
        <v>-1</v>
      </c>
      <c r="L1401" s="655">
        <v>-1</v>
      </c>
      <c r="M1401" s="658" t="str">
        <f t="shared" si="229"/>
        <v/>
      </c>
      <c r="N1401" s="651">
        <v>-1</v>
      </c>
      <c r="O1401" s="655">
        <v>-1</v>
      </c>
      <c r="P1401" s="658" t="str">
        <f t="shared" si="230"/>
        <v/>
      </c>
      <c r="Q1401" s="651">
        <v>-1</v>
      </c>
      <c r="R1401" s="655">
        <v>-1</v>
      </c>
      <c r="S1401" s="658" t="str">
        <f t="shared" si="231"/>
        <v/>
      </c>
      <c r="T1401" s="651">
        <v>-1</v>
      </c>
      <c r="U1401" s="655">
        <v>-1</v>
      </c>
      <c r="V1401" s="658" t="str">
        <f t="shared" si="232"/>
        <v/>
      </c>
    </row>
    <row r="1402" spans="1:28" ht="15.75" customHeight="1" thickTop="1">
      <c r="A1402" s="136" t="str">
        <f>F1397&amp;"m04"</f>
        <v>UZm04</v>
      </c>
      <c r="B1402" s="146" t="str">
        <f>IF($F$1="de",headings!$C$9,IF($F$1="fr",headings!$B$9,headings!$A$9))</f>
        <v>April</v>
      </c>
      <c r="C1402" s="725">
        <v>-1</v>
      </c>
      <c r="D1402" s="473">
        <v>-1</v>
      </c>
      <c r="E1402" s="657" t="str">
        <f t="shared" si="227"/>
        <v/>
      </c>
      <c r="F1402" s="725">
        <v>-1</v>
      </c>
      <c r="G1402" s="473">
        <v>-1</v>
      </c>
      <c r="H1402" s="657" t="str">
        <f t="shared" si="228"/>
        <v/>
      </c>
      <c r="I1402" s="653">
        <v>-1</v>
      </c>
      <c r="J1402" s="664">
        <v>-1</v>
      </c>
      <c r="K1402" s="725">
        <v>-1</v>
      </c>
      <c r="L1402" s="473">
        <v>-1</v>
      </c>
      <c r="M1402" s="657" t="str">
        <f t="shared" si="229"/>
        <v/>
      </c>
      <c r="N1402" s="725">
        <v>-1</v>
      </c>
      <c r="O1402" s="473">
        <v>-1</v>
      </c>
      <c r="P1402" s="657" t="str">
        <f t="shared" si="230"/>
        <v/>
      </c>
      <c r="Q1402" s="725">
        <v>-1</v>
      </c>
      <c r="R1402" s="473">
        <v>-1</v>
      </c>
      <c r="S1402" s="657" t="str">
        <f t="shared" si="231"/>
        <v/>
      </c>
      <c r="T1402" s="725">
        <v>-1</v>
      </c>
      <c r="U1402" s="473">
        <v>-1</v>
      </c>
      <c r="V1402" s="657" t="str">
        <f t="shared" si="232"/>
        <v/>
      </c>
    </row>
    <row r="1403" spans="1:28" ht="15.75" customHeight="1">
      <c r="A1403" s="136" t="str">
        <f>F1397&amp;"m05"</f>
        <v>UZm05</v>
      </c>
      <c r="B1403" s="146" t="str">
        <f>IF($F$1="de",headings!$C$10,IF($F$1="fr",headings!$B$10,headings!$A$10))</f>
        <v>May</v>
      </c>
      <c r="C1403" s="726">
        <v>-1</v>
      </c>
      <c r="D1403" s="473">
        <v>-1</v>
      </c>
      <c r="E1403" s="657" t="str">
        <f t="shared" si="227"/>
        <v/>
      </c>
      <c r="F1403" s="726">
        <v>-1</v>
      </c>
      <c r="G1403" s="473">
        <v>-1</v>
      </c>
      <c r="H1403" s="657" t="str">
        <f t="shared" si="228"/>
        <v/>
      </c>
      <c r="I1403" s="653">
        <v>-1</v>
      </c>
      <c r="J1403" s="664">
        <v>-1</v>
      </c>
      <c r="K1403" s="726">
        <v>-1</v>
      </c>
      <c r="L1403" s="473">
        <v>-1</v>
      </c>
      <c r="M1403" s="657" t="str">
        <f t="shared" si="229"/>
        <v/>
      </c>
      <c r="N1403" s="726">
        <v>-1</v>
      </c>
      <c r="O1403" s="473">
        <v>-1</v>
      </c>
      <c r="P1403" s="657" t="str">
        <f t="shared" si="230"/>
        <v/>
      </c>
      <c r="Q1403" s="726">
        <v>-1</v>
      </c>
      <c r="R1403" s="473">
        <v>-1</v>
      </c>
      <c r="S1403" s="657" t="str">
        <f t="shared" si="231"/>
        <v/>
      </c>
      <c r="T1403" s="726">
        <v>-1</v>
      </c>
      <c r="U1403" s="473">
        <v>-1</v>
      </c>
      <c r="V1403" s="657" t="str">
        <f t="shared" si="232"/>
        <v/>
      </c>
    </row>
    <row r="1404" spans="1:28" ht="15.75" customHeight="1" thickBot="1">
      <c r="A1404" s="136" t="str">
        <f>F1397&amp;"m06"</f>
        <v>UZm06</v>
      </c>
      <c r="B1404" s="146" t="str">
        <f>IF($F$1="de",headings!$C$11,IF($F$1="fr",headings!$B$11,headings!$A$11))</f>
        <v>June</v>
      </c>
      <c r="C1404" s="651">
        <v>-1</v>
      </c>
      <c r="D1404" s="655">
        <v>-1</v>
      </c>
      <c r="E1404" s="658" t="str">
        <f t="shared" si="227"/>
        <v/>
      </c>
      <c r="F1404" s="651">
        <v>-1</v>
      </c>
      <c r="G1404" s="655">
        <v>-1</v>
      </c>
      <c r="H1404" s="658" t="str">
        <f t="shared" si="228"/>
        <v/>
      </c>
      <c r="I1404" s="654">
        <v>-1</v>
      </c>
      <c r="J1404" s="665">
        <v>-1</v>
      </c>
      <c r="K1404" s="651">
        <v>-1</v>
      </c>
      <c r="L1404" s="655">
        <v>-1</v>
      </c>
      <c r="M1404" s="658" t="str">
        <f t="shared" si="229"/>
        <v/>
      </c>
      <c r="N1404" s="651">
        <v>-1</v>
      </c>
      <c r="O1404" s="655">
        <v>-1</v>
      </c>
      <c r="P1404" s="658" t="str">
        <f t="shared" si="230"/>
        <v/>
      </c>
      <c r="Q1404" s="651">
        <v>-1</v>
      </c>
      <c r="R1404" s="655">
        <v>-1</v>
      </c>
      <c r="S1404" s="658" t="str">
        <f t="shared" si="231"/>
        <v/>
      </c>
      <c r="T1404" s="651">
        <v>-1</v>
      </c>
      <c r="U1404" s="655">
        <v>-1</v>
      </c>
      <c r="V1404" s="658" t="str">
        <f t="shared" si="232"/>
        <v/>
      </c>
    </row>
    <row r="1405" spans="1:28" ht="15.75" customHeight="1" thickTop="1">
      <c r="A1405" s="136" t="str">
        <f>F1397&amp;"m07"</f>
        <v>UZm07</v>
      </c>
      <c r="B1405" s="146" t="str">
        <f>IF($F$1="de",headings!$C$12,IF($F$1="fr",headings!$B$12,headings!$A$12))</f>
        <v>July</v>
      </c>
      <c r="C1405" s="725">
        <v>-1</v>
      </c>
      <c r="D1405" s="473">
        <v>-1</v>
      </c>
      <c r="E1405" s="657" t="str">
        <f t="shared" si="227"/>
        <v/>
      </c>
      <c r="F1405" s="725">
        <v>-1</v>
      </c>
      <c r="G1405" s="473">
        <v>-1</v>
      </c>
      <c r="H1405" s="657" t="str">
        <f t="shared" si="228"/>
        <v/>
      </c>
      <c r="I1405" s="653">
        <v>-1</v>
      </c>
      <c r="J1405" s="664">
        <v>-1</v>
      </c>
      <c r="K1405" s="725">
        <v>-1</v>
      </c>
      <c r="L1405" s="473">
        <v>-1</v>
      </c>
      <c r="M1405" s="657" t="str">
        <f t="shared" si="229"/>
        <v/>
      </c>
      <c r="N1405" s="725">
        <v>-1</v>
      </c>
      <c r="O1405" s="473">
        <v>-1</v>
      </c>
      <c r="P1405" s="657" t="str">
        <f t="shared" si="230"/>
        <v/>
      </c>
      <c r="Q1405" s="725">
        <v>-1</v>
      </c>
      <c r="R1405" s="473">
        <v>-1</v>
      </c>
      <c r="S1405" s="657" t="str">
        <f t="shared" si="231"/>
        <v/>
      </c>
      <c r="T1405" s="725">
        <v>-1</v>
      </c>
      <c r="U1405" s="473">
        <v>-1</v>
      </c>
      <c r="V1405" s="657" t="str">
        <f t="shared" si="232"/>
        <v/>
      </c>
    </row>
    <row r="1406" spans="1:28" ht="15.75" customHeight="1">
      <c r="A1406" s="136" t="str">
        <f>F1397&amp;"m08"</f>
        <v>UZm08</v>
      </c>
      <c r="B1406" s="146" t="str">
        <f>IF($F$1="de",headings!$C$13,IF($F$1="fr",headings!$B$13,headings!$A$13))</f>
        <v>August</v>
      </c>
      <c r="C1406" s="726">
        <v>-1</v>
      </c>
      <c r="D1406" s="473">
        <v>-1</v>
      </c>
      <c r="E1406" s="657" t="str">
        <f t="shared" si="227"/>
        <v/>
      </c>
      <c r="F1406" s="726">
        <v>-1</v>
      </c>
      <c r="G1406" s="473">
        <v>-1</v>
      </c>
      <c r="H1406" s="657" t="str">
        <f t="shared" si="228"/>
        <v/>
      </c>
      <c r="I1406" s="653">
        <v>-1</v>
      </c>
      <c r="J1406" s="664">
        <v>-1</v>
      </c>
      <c r="K1406" s="726">
        <v>-1</v>
      </c>
      <c r="L1406" s="473">
        <v>-1</v>
      </c>
      <c r="M1406" s="657" t="str">
        <f t="shared" si="229"/>
        <v/>
      </c>
      <c r="N1406" s="726">
        <v>-1</v>
      </c>
      <c r="O1406" s="473">
        <v>-1</v>
      </c>
      <c r="P1406" s="657" t="str">
        <f t="shared" si="230"/>
        <v/>
      </c>
      <c r="Q1406" s="726">
        <v>-1</v>
      </c>
      <c r="R1406" s="473">
        <v>-1</v>
      </c>
      <c r="S1406" s="657" t="str">
        <f t="shared" si="231"/>
        <v/>
      </c>
      <c r="T1406" s="726">
        <v>-1</v>
      </c>
      <c r="U1406" s="473">
        <v>-1</v>
      </c>
      <c r="V1406" s="657" t="str">
        <f t="shared" si="232"/>
        <v/>
      </c>
    </row>
    <row r="1407" spans="1:28" ht="15.75" customHeight="1" thickBot="1">
      <c r="A1407" s="136" t="str">
        <f>F1397&amp;"m09"</f>
        <v>UZm09</v>
      </c>
      <c r="B1407" s="146" t="str">
        <f>IF($F$1="de",headings!$C$14,IF($F$1="fr",headings!$B$14,headings!$A$14))</f>
        <v>September</v>
      </c>
      <c r="C1407" s="651">
        <v>-1</v>
      </c>
      <c r="D1407" s="655">
        <v>-1</v>
      </c>
      <c r="E1407" s="658" t="str">
        <f t="shared" si="227"/>
        <v/>
      </c>
      <c r="F1407" s="651">
        <v>-1</v>
      </c>
      <c r="G1407" s="655">
        <v>-1</v>
      </c>
      <c r="H1407" s="658" t="str">
        <f t="shared" si="228"/>
        <v/>
      </c>
      <c r="I1407" s="654">
        <v>-1</v>
      </c>
      <c r="J1407" s="665">
        <v>-1</v>
      </c>
      <c r="K1407" s="651">
        <v>-1</v>
      </c>
      <c r="L1407" s="655">
        <v>-1</v>
      </c>
      <c r="M1407" s="658" t="str">
        <f t="shared" si="229"/>
        <v/>
      </c>
      <c r="N1407" s="651">
        <v>-1</v>
      </c>
      <c r="O1407" s="655">
        <v>-1</v>
      </c>
      <c r="P1407" s="658" t="str">
        <f t="shared" si="230"/>
        <v/>
      </c>
      <c r="Q1407" s="651">
        <v>-1</v>
      </c>
      <c r="R1407" s="655">
        <v>-1</v>
      </c>
      <c r="S1407" s="658" t="str">
        <f t="shared" si="231"/>
        <v/>
      </c>
      <c r="T1407" s="651">
        <v>-1</v>
      </c>
      <c r="U1407" s="655">
        <v>-1</v>
      </c>
      <c r="V1407" s="658" t="str">
        <f t="shared" si="232"/>
        <v/>
      </c>
    </row>
    <row r="1408" spans="1:28" ht="15.75" customHeight="1" thickTop="1">
      <c r="A1408" s="136" t="str">
        <f>F1397&amp;"m10"</f>
        <v>UZm10</v>
      </c>
      <c r="B1408" s="146" t="str">
        <f>IF($F$1="de",headings!$C$15,IF($F$1="fr",headings!$B$15,headings!$A$15))</f>
        <v>October</v>
      </c>
      <c r="C1408" s="653">
        <v>-1</v>
      </c>
      <c r="D1408" s="473">
        <v>-1</v>
      </c>
      <c r="E1408" s="657" t="str">
        <f>IF(C1408&lt;0.001,"",IF(D1408=-1,"",D1408/C1408*100-100))</f>
        <v/>
      </c>
      <c r="F1408" s="472">
        <v>-1</v>
      </c>
      <c r="G1408" s="473">
        <v>-1</v>
      </c>
      <c r="H1408" s="657" t="str">
        <f>IF(F1408&lt;0.001,"",IF(G1408=-1,"",G1408/F1408*100-100))</f>
        <v/>
      </c>
      <c r="I1408" s="653">
        <v>-1</v>
      </c>
      <c r="J1408" s="664">
        <v>-1</v>
      </c>
      <c r="K1408" s="653">
        <v>-1</v>
      </c>
      <c r="L1408" s="473">
        <v>-1</v>
      </c>
      <c r="M1408" s="657" t="str">
        <f>IF(K1408&lt;0.001,"",IF(L1408=-1,"",L1408/K1408*100-100))</f>
        <v/>
      </c>
      <c r="N1408" s="472">
        <v>-1</v>
      </c>
      <c r="O1408" s="473">
        <v>-1</v>
      </c>
      <c r="P1408" s="657" t="str">
        <f>IF(N1408&lt;0.001,"",IF(O1408=-1,"",O1408/N1408*100-100))</f>
        <v/>
      </c>
      <c r="Q1408" s="653">
        <v>-1</v>
      </c>
      <c r="R1408" s="473">
        <v>-1</v>
      </c>
      <c r="S1408" s="657" t="str">
        <f>IF(Q1408&lt;0.001,"",IF(R1408=-1,"",R1408/Q1408*100-100))</f>
        <v/>
      </c>
      <c r="T1408" s="472">
        <v>-1</v>
      </c>
      <c r="U1408" s="473">
        <v>-1</v>
      </c>
      <c r="V1408" s="657" t="str">
        <f>IF(T1408&lt;0.001,"",IF(U1408=-1,"",U1408/T1408*100-100))</f>
        <v/>
      </c>
      <c r="X1408" s="137"/>
    </row>
    <row r="1409" spans="1:28" ht="15.75" customHeight="1">
      <c r="A1409" s="136" t="str">
        <f>F1397&amp;"m11"</f>
        <v>UZm11</v>
      </c>
      <c r="B1409" s="146" t="str">
        <f>IF($F$1="de",headings!$C$16,IF($F$1="fr",headings!$B$16,headings!$A$16))</f>
        <v>November</v>
      </c>
      <c r="C1409" s="653">
        <v>-1</v>
      </c>
      <c r="D1409" s="473">
        <v>-1</v>
      </c>
      <c r="E1409" s="657" t="str">
        <f>IF(C1409&lt;0.001,"",IF(D1409=-1,"",D1409/C1409*100-100))</f>
        <v/>
      </c>
      <c r="F1409" s="472">
        <v>-1</v>
      </c>
      <c r="G1409" s="473">
        <v>-1</v>
      </c>
      <c r="H1409" s="657" t="str">
        <f>IF(F1409&lt;0.001,"",IF(G1409=-1,"",G1409/F1409*100-100))</f>
        <v/>
      </c>
      <c r="I1409" s="653">
        <v>-1</v>
      </c>
      <c r="J1409" s="664">
        <v>-1</v>
      </c>
      <c r="K1409" s="653">
        <v>-1</v>
      </c>
      <c r="L1409" s="473">
        <v>-1</v>
      </c>
      <c r="M1409" s="657" t="str">
        <f>IF(K1409&lt;0.001,"",IF(L1409=-1,"",L1409/K1409*100-100))</f>
        <v/>
      </c>
      <c r="N1409" s="472">
        <v>-1</v>
      </c>
      <c r="O1409" s="473">
        <v>-1</v>
      </c>
      <c r="P1409" s="657" t="str">
        <f>IF(N1409&lt;0.001,"",IF(O1409=-1,"",O1409/N1409*100-100))</f>
        <v/>
      </c>
      <c r="Q1409" s="653">
        <v>-1</v>
      </c>
      <c r="R1409" s="473">
        <v>-1</v>
      </c>
      <c r="S1409" s="657" t="str">
        <f>IF(Q1409&lt;0.001,"",IF(R1409=-1,"",R1409/Q1409*100-100))</f>
        <v/>
      </c>
      <c r="T1409" s="472">
        <v>-1</v>
      </c>
      <c r="U1409" s="473">
        <v>-1</v>
      </c>
      <c r="V1409" s="657" t="str">
        <f>IF(T1409&lt;0.001,"",IF(U1409=-1,"",U1409/T1409*100-100))</f>
        <v/>
      </c>
      <c r="X1409" s="137"/>
    </row>
    <row r="1410" spans="1:28" ht="15.75" customHeight="1" thickBot="1">
      <c r="A1410" s="136" t="str">
        <f>F1397&amp;"m12"</f>
        <v>UZm12</v>
      </c>
      <c r="B1410" s="146" t="str">
        <f>IF($F$1="de",headings!$C$17,IF($F$1="fr",headings!$B$17,headings!$A$17))</f>
        <v>December</v>
      </c>
      <c r="C1410" s="654">
        <v>-1</v>
      </c>
      <c r="D1410" s="655">
        <v>-1</v>
      </c>
      <c r="E1410" s="658" t="str">
        <f>IF(C1410&lt;0.001,"",IF(D1410=-1,"",D1410/C1410*100-100))</f>
        <v/>
      </c>
      <c r="F1410" s="652">
        <v>-1</v>
      </c>
      <c r="G1410" s="655">
        <v>-1</v>
      </c>
      <c r="H1410" s="658" t="str">
        <f>IF(F1410&lt;0.001,"",IF(G1410=-1,"",G1410/F1410*100-100))</f>
        <v/>
      </c>
      <c r="I1410" s="654">
        <v>-1</v>
      </c>
      <c r="J1410" s="665">
        <v>-1</v>
      </c>
      <c r="K1410" s="654">
        <v>-1</v>
      </c>
      <c r="L1410" s="655">
        <v>-1</v>
      </c>
      <c r="M1410" s="658" t="str">
        <f>IF(K1410&lt;0.001,"",IF(L1410=-1,"",L1410/K1410*100-100))</f>
        <v/>
      </c>
      <c r="N1410" s="652">
        <v>-1</v>
      </c>
      <c r="O1410" s="655">
        <v>-1</v>
      </c>
      <c r="P1410" s="658" t="str">
        <f>IF(N1410&lt;0.001,"",IF(O1410=-1,"",O1410/N1410*100-100))</f>
        <v/>
      </c>
      <c r="Q1410" s="654">
        <v>-1</v>
      </c>
      <c r="R1410" s="655">
        <v>-1</v>
      </c>
      <c r="S1410" s="658" t="str">
        <f>IF(Q1410&lt;0.001,"",IF(R1410=-1,"",R1410/Q1410*100-100))</f>
        <v/>
      </c>
      <c r="T1410" s="652">
        <v>-1</v>
      </c>
      <c r="U1410" s="655">
        <v>-1</v>
      </c>
      <c r="V1410" s="658" t="str">
        <f>IF(T1410&lt;0.001,"",IF(U1410=-1,"",U1410/T1410*100-100))</f>
        <v/>
      </c>
      <c r="X1410" s="137"/>
    </row>
    <row r="1411" spans="1:28" ht="14.4" thickTop="1" thickBot="1">
      <c r="B1411" s="146"/>
      <c r="C1411" s="146"/>
      <c r="D1411" s="146"/>
      <c r="E1411" s="146"/>
      <c r="F1411" s="146"/>
      <c r="G1411" s="146"/>
      <c r="H1411" s="146"/>
      <c r="I1411" s="146"/>
      <c r="J1411" s="146"/>
      <c r="K1411" s="146"/>
      <c r="L1411" s="146"/>
      <c r="M1411" s="146"/>
      <c r="N1411" s="146"/>
      <c r="O1411" s="146"/>
      <c r="P1411" s="146"/>
      <c r="Q1411" s="146"/>
      <c r="R1411" s="146"/>
      <c r="S1411" s="146"/>
      <c r="T1411" s="146"/>
      <c r="U1411" s="146"/>
      <c r="V1411" s="146"/>
      <c r="X1411" s="137"/>
    </row>
    <row r="1412" spans="1:28" s="137" customFormat="1" ht="15.75" customHeight="1" thickTop="1">
      <c r="A1412" s="137" t="str">
        <f>F1397&amp;"q1"</f>
        <v>UZq1</v>
      </c>
      <c r="B1412" s="146" t="str">
        <f>IF($F$1="de",headings!$C$31,IF($F$1="fr",headings!$B$31,headings!$A$31))</f>
        <v>Quarter 1</v>
      </c>
      <c r="C1412" s="319" t="str">
        <f>IF(C1401=-1,"-1",C1399+C1400+C1401)</f>
        <v>-1</v>
      </c>
      <c r="D1412" s="320" t="str">
        <f>IF(D1401=-1,"-1",D1399+D1400+D1401)</f>
        <v>-1</v>
      </c>
      <c r="E1412" s="666" t="str">
        <f>IF(C1401+C1402+C1403&lt;=0,"",IF(D1401=-1,"",D1412/C1412*100-100))</f>
        <v/>
      </c>
      <c r="F1412" s="319" t="str">
        <f>IF(F1401=-1,"-1",F1399+F1400+F1401)</f>
        <v>-1</v>
      </c>
      <c r="G1412" s="334" t="str">
        <f>IF(G1401=-1,"-1",G1399+G1400+G1401)</f>
        <v>-1</v>
      </c>
      <c r="H1412" s="666" t="str">
        <f>IF(F1401+F1402+F1403&lt;=0,"",IF(G1401=-1,"",G1412/F1412*100-100))</f>
        <v/>
      </c>
      <c r="I1412" s="320" t="str">
        <f>IF(I1401=-1,"-1",I1399+I1400+I1401)</f>
        <v>-1</v>
      </c>
      <c r="J1412" s="321" t="str">
        <f>IF(J1401=-1,"-1",J1399+J1400+J1401)</f>
        <v>-1</v>
      </c>
      <c r="K1412" s="319" t="str">
        <f>IF(K1401=-1,"-1",K1399+K1400+K1401)</f>
        <v>-1</v>
      </c>
      <c r="L1412" s="320" t="str">
        <f>IF(L1401=-1,"-1",L1399+L1400+L1401)</f>
        <v>-1</v>
      </c>
      <c r="M1412" s="666" t="str">
        <f>IF(K1401+K1402+K1403&lt;=0,"",IF(L1401=-1,"",L1412/K1412*100-100))</f>
        <v/>
      </c>
      <c r="N1412" s="319" t="str">
        <f>IF(N1401=-1,"-1",N1399+N1400+N1401)</f>
        <v>-1</v>
      </c>
      <c r="O1412" s="334" t="str">
        <f>IF(O1401=-1,"-1",O1399+O1400+O1401)</f>
        <v>-1</v>
      </c>
      <c r="P1412" s="666" t="str">
        <f>IF(N1401+N1402+N1403&lt;=0,"",IF(O1401=-1,"",O1412/N1412*100-100))</f>
        <v/>
      </c>
      <c r="Q1412" s="319" t="str">
        <f>IF(Q1401=-1,"-1",Q1399+Q1400+Q1401)</f>
        <v>-1</v>
      </c>
      <c r="R1412" s="320" t="str">
        <f>IF(R1401=-1,"-1",R1399+R1400+R1401)</f>
        <v>-1</v>
      </c>
      <c r="S1412" s="666" t="str">
        <f>IF(Q1401+Q1402+Q1403&lt;=0,"",IF(R1401=-1,"",R1412/Q1412*100-100))</f>
        <v/>
      </c>
      <c r="T1412" s="319" t="str">
        <f>IF(T1401=-1,"-1",T1399+T1400+T1401)</f>
        <v>-1</v>
      </c>
      <c r="U1412" s="334" t="str">
        <f>IF(U1401=-1,"-1",U1399+U1400+U1401)</f>
        <v>-1</v>
      </c>
      <c r="V1412" s="666" t="str">
        <f>IF(T1401+T1402+T1403&lt;=0,"",IF(U1401=-1,"",U1412/T1412*100-100))</f>
        <v/>
      </c>
      <c r="X1412" s="136"/>
      <c r="AA1412" s="244"/>
      <c r="AB1412" s="244"/>
    </row>
    <row r="1413" spans="1:28" s="137" customFormat="1" ht="15.75" customHeight="1">
      <c r="A1413" s="137" t="str">
        <f>F1397&amp;"q2"</f>
        <v>UZq2</v>
      </c>
      <c r="B1413" s="146" t="str">
        <f>IF($F$1="de",headings!$C$32,IF($F$1="fr",headings!$B$32,headings!$A$32))</f>
        <v>Quarter 2</v>
      </c>
      <c r="C1413" s="322" t="str">
        <f>IF(C1404=-1,"-1",C1402+C1403+C1404)</f>
        <v>-1</v>
      </c>
      <c r="D1413" s="323" t="str">
        <f>IF(D1404=-1,"-1",D1402+D1403+D1404)</f>
        <v>-1</v>
      </c>
      <c r="E1413" s="667" t="str">
        <f>IF(C1402+C1403+C1404&lt;=0,"",IF(D1404=-1,"",D1413/C1413*100-100))</f>
        <v/>
      </c>
      <c r="F1413" s="322" t="str">
        <f>IF(F1404=-1,"-1",F1402+F1403+F1404)</f>
        <v>-1</v>
      </c>
      <c r="G1413" s="335" t="str">
        <f>IF(G1404=-1,"-1",G1402+G1403+G1404)</f>
        <v>-1</v>
      </c>
      <c r="H1413" s="667" t="str">
        <f>IF(F1402+F1403+F1404&lt;=0,"",IF(G1404=-1,"",G1413/F1413*100-100))</f>
        <v/>
      </c>
      <c r="I1413" s="323" t="str">
        <f>IF(I1404=-1,"-1",I1402+I1403+I1404)</f>
        <v>-1</v>
      </c>
      <c r="J1413" s="324" t="str">
        <f>IF(J1404=-1,"-1",J1402+J1403+J1404)</f>
        <v>-1</v>
      </c>
      <c r="K1413" s="322" t="str">
        <f>IF(K1404=-1,"-1",K1402+K1403+K1404)</f>
        <v>-1</v>
      </c>
      <c r="L1413" s="323" t="str">
        <f>IF(L1404=-1,"-1",L1402+L1403+L1404)</f>
        <v>-1</v>
      </c>
      <c r="M1413" s="667" t="str">
        <f>IF(K1402+K1403+K1404&lt;=0,"",IF(L1404=-1,"",L1413/K1413*100-100))</f>
        <v/>
      </c>
      <c r="N1413" s="322" t="str">
        <f>IF(N1404=-1,"-1",N1402+N1403+N1404)</f>
        <v>-1</v>
      </c>
      <c r="O1413" s="335" t="str">
        <f>IF(O1404=-1,"-1",O1402+O1403+O1404)</f>
        <v>-1</v>
      </c>
      <c r="P1413" s="667" t="str">
        <f>IF(N1402+N1403+N1404&lt;=0,"",IF(O1404=-1,"",O1413/N1413*100-100))</f>
        <v/>
      </c>
      <c r="Q1413" s="322" t="str">
        <f>IF(Q1404=-1,"-1",Q1402+Q1403+Q1404)</f>
        <v>-1</v>
      </c>
      <c r="R1413" s="323" t="str">
        <f>IF(R1404=-1,"-1",R1402+R1403+R1404)</f>
        <v>-1</v>
      </c>
      <c r="S1413" s="667" t="str">
        <f>IF(Q1402+Q1403+Q1404&lt;=0,"",IF(R1404=-1,"",R1413/Q1413*100-100))</f>
        <v/>
      </c>
      <c r="T1413" s="322" t="str">
        <f>IF(T1404=-1,"-1",T1402+T1403+T1404)</f>
        <v>-1</v>
      </c>
      <c r="U1413" s="335" t="str">
        <f>IF(U1404=-1,"-1",U1402+U1403+U1404)</f>
        <v>-1</v>
      </c>
      <c r="V1413" s="667" t="str">
        <f>IF(T1402+T1403+T1404&lt;=0,"",IF(U1404=-1,"",U1413/T1413*100-100))</f>
        <v/>
      </c>
      <c r="X1413" s="138"/>
      <c r="AA1413" s="244"/>
      <c r="AB1413" s="244"/>
    </row>
    <row r="1414" spans="1:28" s="137" customFormat="1" ht="15.75" customHeight="1">
      <c r="A1414" s="137" t="str">
        <f>F1397&amp;"q3"</f>
        <v>UZq3</v>
      </c>
      <c r="B1414" s="146" t="str">
        <f>IF($F$1="de",headings!$C$33,IF($F$1="fr",headings!$B$33,headings!$A$33))</f>
        <v>Quarter 3</v>
      </c>
      <c r="C1414" s="322" t="str">
        <f>IF(C1407=-1,"-1",C1405+C1406+C1407)</f>
        <v>-1</v>
      </c>
      <c r="D1414" s="323" t="str">
        <f>IF(D1407=-1,"-1",D1405+D1406+D1407)</f>
        <v>-1</v>
      </c>
      <c r="E1414" s="667" t="str">
        <f>IF(C1405+C1406+C1407&lt;=0,"",IF(D1407=-1,"",D1414/C1414*100-100))</f>
        <v/>
      </c>
      <c r="F1414" s="322" t="str">
        <f>IF(F1407=-1,"-1",F1405+F1406+F1407)</f>
        <v>-1</v>
      </c>
      <c r="G1414" s="323" t="str">
        <f>IF(G1407=-1,"-1",G1405+G1406+G1407)</f>
        <v>-1</v>
      </c>
      <c r="H1414" s="667" t="str">
        <f>IF(F1405+F1406+F1407&lt;=0,"",IF(G1407=-1,"",G1414/F1414*100-100))</f>
        <v/>
      </c>
      <c r="I1414" s="323" t="str">
        <f>IF(I1407=-1,"-1",I1405+I1406+I1407)</f>
        <v>-1</v>
      </c>
      <c r="J1414" s="324" t="str">
        <f>IF(J1407=-1,"-1",J1405+J1406+J1407)</f>
        <v>-1</v>
      </c>
      <c r="K1414" s="322" t="str">
        <f>IF(K1407=-1,"-1",K1405+K1406+K1407)</f>
        <v>-1</v>
      </c>
      <c r="L1414" s="323" t="str">
        <f>IF(L1407=-1,"-1",L1405+L1406+L1407)</f>
        <v>-1</v>
      </c>
      <c r="M1414" s="667" t="str">
        <f>IF(K1405+K1406+K1407&lt;=0,"",IF(L1407=-1,"",L1414/K1414*100-100))</f>
        <v/>
      </c>
      <c r="N1414" s="322" t="str">
        <f>IF(N1407=-1,"-1",N1405+N1406+N1407)</f>
        <v>-1</v>
      </c>
      <c r="O1414" s="323" t="str">
        <f>IF(O1407=-1,"-1",O1405+O1406+O1407)</f>
        <v>-1</v>
      </c>
      <c r="P1414" s="667" t="str">
        <f>IF(N1405+N1406+N1407&lt;=0,"",IF(O1407=-1,"",O1414/N1414*100-100))</f>
        <v/>
      </c>
      <c r="Q1414" s="322" t="str">
        <f>IF(Q1407=-1,"-1",Q1405+Q1406+Q1407)</f>
        <v>-1</v>
      </c>
      <c r="R1414" s="323" t="str">
        <f>IF(R1407=-1,"-1",R1405+R1406+R1407)</f>
        <v>-1</v>
      </c>
      <c r="S1414" s="667" t="str">
        <f>IF(Q1405+Q1406+Q1407&lt;=0,"",IF(R1407=-1,"",R1414/Q1414*100-100))</f>
        <v/>
      </c>
      <c r="T1414" s="322" t="str">
        <f>IF(T1407=-1,"-1",T1405+T1406+T1407)</f>
        <v>-1</v>
      </c>
      <c r="U1414" s="323" t="str">
        <f>IF(U1407=-1,"-1",U1405+U1406+U1407)</f>
        <v>-1</v>
      </c>
      <c r="V1414" s="667" t="str">
        <f>IF(T1405+T1406+T1407&lt;=0,"",IF(U1407=-1,"",U1414/T1414*100-100))</f>
        <v/>
      </c>
      <c r="X1414" s="136"/>
      <c r="AA1414" s="244"/>
      <c r="AB1414" s="244"/>
    </row>
    <row r="1415" spans="1:28" s="137" customFormat="1" ht="15.75" customHeight="1" thickBot="1">
      <c r="A1415" s="137" t="str">
        <f>F1397&amp;"q4"</f>
        <v>UZq4</v>
      </c>
      <c r="B1415" s="146" t="str">
        <f>IF($F$1="de",headings!$C$34,IF($F$1="fr",headings!$B$34,headings!$A$34))</f>
        <v>Quarter 4</v>
      </c>
      <c r="C1415" s="325" t="str">
        <f>IF(C1410=-1,"-1",C1408+C1409+C1410)</f>
        <v>-1</v>
      </c>
      <c r="D1415" s="326" t="str">
        <f>IF(D1410=-1,"-1",D1408+D1409+D1410)</f>
        <v>-1</v>
      </c>
      <c r="E1415" s="668" t="str">
        <f>IF(C1408+C1409+C1410&lt;=0,"",IF(D1410=-1,"",D1415/C1415*100-100))</f>
        <v/>
      </c>
      <c r="F1415" s="325" t="str">
        <f>IF(F1410=-1,"-1",F1408+F1409+F1410)</f>
        <v>-1</v>
      </c>
      <c r="G1415" s="326" t="str">
        <f>IF(G1410=-1,"-1",G1408+G1409+G1410)</f>
        <v>-1</v>
      </c>
      <c r="H1415" s="668" t="str">
        <f>IF(F1408+F1409+F1410&lt;=0,"",IF(G1410=-1,"",G1415/F1415*100-100))</f>
        <v/>
      </c>
      <c r="I1415" s="326" t="str">
        <f>IF(I1410=-1,"-1",I1408+I1409+I1410)</f>
        <v>-1</v>
      </c>
      <c r="J1415" s="327" t="str">
        <f>IF(J1410=-1,"-1",J1408+J1409+J1410)</f>
        <v>-1</v>
      </c>
      <c r="K1415" s="325" t="str">
        <f>IF(K1410=-1,"-1",K1408+K1409+K1410)</f>
        <v>-1</v>
      </c>
      <c r="L1415" s="326" t="str">
        <f>IF(L1410=-1,"-1",L1408+L1409+L1410)</f>
        <v>-1</v>
      </c>
      <c r="M1415" s="668" t="str">
        <f>IF(K1408+K1409+K1410&lt;=0,"",IF(L1410=-1,"",L1415/K1415*100-100))</f>
        <v/>
      </c>
      <c r="N1415" s="325" t="str">
        <f>IF(N1410=-1,"-1",N1408+N1409+N1410)</f>
        <v>-1</v>
      </c>
      <c r="O1415" s="326" t="str">
        <f>IF(O1410=-1,"-1",O1408+O1409+O1410)</f>
        <v>-1</v>
      </c>
      <c r="P1415" s="668" t="str">
        <f>IF(N1408+N1409+N1410&lt;=0,"",IF(O1410=-1,"",O1415/N1415*100-100))</f>
        <v/>
      </c>
      <c r="Q1415" s="325" t="str">
        <f>IF(Q1410=-1,"-1",Q1408+Q1409+Q1410)</f>
        <v>-1</v>
      </c>
      <c r="R1415" s="326" t="str">
        <f>IF(R1410=-1,"-1",R1408+R1409+R1410)</f>
        <v>-1</v>
      </c>
      <c r="S1415" s="668" t="str">
        <f>IF(Q1408+Q1409+Q1410&lt;=0,"",IF(R1410=-1,"",R1415/Q1415*100-100))</f>
        <v/>
      </c>
      <c r="T1415" s="325" t="str">
        <f>IF(T1410=-1,"-1",T1408+T1409+T1410)</f>
        <v>-1</v>
      </c>
      <c r="U1415" s="326" t="str">
        <f>IF(U1410=-1,"-1",U1408+U1409+U1410)</f>
        <v>-1</v>
      </c>
      <c r="V1415" s="668" t="str">
        <f>IF(T1408+T1409+T1410&lt;=0,"",IF(U1410=-1,"",U1415/T1415*100-100))</f>
        <v/>
      </c>
      <c r="X1415" s="136"/>
      <c r="AA1415" s="244"/>
      <c r="AB1415" s="244"/>
    </row>
    <row r="1416" spans="1:28" ht="14.4" thickTop="1" thickBot="1">
      <c r="B1416" s="146"/>
      <c r="C1416" s="146"/>
      <c r="D1416" s="146"/>
      <c r="E1416" s="146"/>
      <c r="F1416" s="146"/>
      <c r="G1416" s="146"/>
      <c r="H1416" s="146"/>
      <c r="I1416" s="146"/>
      <c r="J1416" s="146"/>
      <c r="K1416" s="146"/>
      <c r="L1416" s="146"/>
      <c r="M1416" s="146"/>
      <c r="N1416" s="146"/>
      <c r="O1416" s="146"/>
      <c r="P1416" s="146"/>
      <c r="Q1416" s="146"/>
      <c r="R1416" s="146"/>
      <c r="S1416" s="146"/>
      <c r="T1416" s="146"/>
      <c r="U1416" s="146"/>
      <c r="V1416" s="146"/>
    </row>
    <row r="1417" spans="1:28" s="138" customFormat="1" ht="15.75" customHeight="1" thickTop="1" thickBot="1">
      <c r="A1417" s="138" t="str">
        <f>F1397&amp;"y"</f>
        <v>UZy</v>
      </c>
      <c r="B1417" s="152" t="str">
        <f>IF($F$1="de",headings!$C$35,IF($F$1="fr",headings!$B$35,headings!$A$35))</f>
        <v>Full year</v>
      </c>
      <c r="C1417" s="328" t="str">
        <f>IF(C1410=-1,"-1",SUM(C1412:C1415))</f>
        <v>-1</v>
      </c>
      <c r="D1417" s="414" t="str">
        <f>IF(D1410=-1,"-1",SUM(D1412:D1415))</f>
        <v>-1</v>
      </c>
      <c r="E1417" s="659" t="str">
        <f>IF(SUM(C1399:C1410)&lt;=0,"",IF(D1410=-1,"",D1417/C1417*100-100))</f>
        <v/>
      </c>
      <c r="F1417" s="328" t="str">
        <f>IF(F1410=-1,"-1",SUM(F1412:F1415))</f>
        <v>-1</v>
      </c>
      <c r="G1417" s="414" t="str">
        <f>IF(G1410=-1,"-1",SUM(G1412:G1415))</f>
        <v>-1</v>
      </c>
      <c r="H1417" s="659" t="str">
        <f>IF(SUM(F1399:F1410)&lt;=0,"",IF(G1410=-1,"",G1417/F1417*100-100))</f>
        <v/>
      </c>
      <c r="I1417" s="329" t="str">
        <f>IF(I1410=-1,"-1",SUM(I1412:I1415))</f>
        <v>-1</v>
      </c>
      <c r="J1417" s="330" t="str">
        <f>IF(J1410=-1,"-1",SUM(J1412:J1415))</f>
        <v>-1</v>
      </c>
      <c r="K1417" s="328" t="str">
        <f>IF(K1410=-1,"-1",SUM(K1412:K1415))</f>
        <v>-1</v>
      </c>
      <c r="L1417" s="414" t="str">
        <f>IF(L1410=-1,"-1",SUM(L1412:L1415))</f>
        <v>-1</v>
      </c>
      <c r="M1417" s="659" t="str">
        <f>IF(SUM(K1399:K1410)&lt;=0,"",IF(L1410=-1,"",L1417/K1417*100-100))</f>
        <v/>
      </c>
      <c r="N1417" s="328" t="str">
        <f>IF(N1410=-1,"-1",SUM(N1412:N1415))</f>
        <v>-1</v>
      </c>
      <c r="O1417" s="414" t="str">
        <f>IF(O1410=-1,"-1",SUM(O1412:O1415))</f>
        <v>-1</v>
      </c>
      <c r="P1417" s="659" t="str">
        <f>IF(SUM(N1399:N1410)&lt;=0,"",IF(O1410=-1,"",O1417/N1417*100-100))</f>
        <v/>
      </c>
      <c r="Q1417" s="328" t="str">
        <f>IF(Q1410=-1,"-1",SUM(Q1412:Q1415))</f>
        <v>-1</v>
      </c>
      <c r="R1417" s="414" t="str">
        <f>IF(R1410=-1,"-1",SUM(R1412:R1415))</f>
        <v>-1</v>
      </c>
      <c r="S1417" s="659" t="str">
        <f>IF(SUM(Q1399:Q1410)&lt;=0,"",IF(R1410=-1,"",R1417/Q1417*100-100))</f>
        <v/>
      </c>
      <c r="T1417" s="328" t="str">
        <f>IF(T1410=-1,"-1",SUM(T1412:T1415))</f>
        <v>-1</v>
      </c>
      <c r="U1417" s="414" t="str">
        <f>IF(U1410=-1,"-1",SUM(U1412:U1415))</f>
        <v>-1</v>
      </c>
      <c r="V1417" s="659" t="str">
        <f>IF(SUM(T1399:T1410)&lt;=0,"",IF(U1410=-1,"",U1417/T1417*100-100))</f>
        <v/>
      </c>
      <c r="X1417" s="136"/>
    </row>
    <row r="1418" spans="1:28" ht="13.8" thickTop="1">
      <c r="B1418" s="147"/>
      <c r="C1418" s="180"/>
      <c r="D1418" s="180"/>
      <c r="E1418" s="180"/>
      <c r="F1418" s="180"/>
      <c r="G1418" s="180"/>
      <c r="H1418" s="180"/>
      <c r="I1418" s="180"/>
      <c r="J1418" s="180"/>
      <c r="K1418" s="180"/>
      <c r="L1418" s="180"/>
      <c r="M1418" s="180"/>
      <c r="N1418" s="180"/>
      <c r="O1418" s="180"/>
      <c r="P1418" s="180"/>
      <c r="Q1418" s="180"/>
      <c r="R1418" s="180"/>
      <c r="S1418" s="180"/>
      <c r="T1418" s="180"/>
      <c r="U1418" s="149"/>
      <c r="V1418" s="149"/>
    </row>
    <row r="1419" spans="1:28">
      <c r="B1419" s="147"/>
      <c r="C1419" s="180"/>
      <c r="D1419" s="180"/>
      <c r="E1419" s="180"/>
      <c r="F1419" s="180"/>
      <c r="G1419" s="180"/>
      <c r="H1419" s="180"/>
      <c r="I1419" s="180"/>
      <c r="J1419" s="180"/>
      <c r="K1419" s="180"/>
      <c r="L1419" s="180"/>
      <c r="M1419" s="180"/>
      <c r="N1419" s="180"/>
      <c r="O1419" s="180"/>
      <c r="P1419" s="180"/>
      <c r="Q1419" s="180"/>
      <c r="R1419" s="180"/>
      <c r="S1419" s="180"/>
      <c r="T1419" s="180"/>
      <c r="U1419" s="149"/>
      <c r="V1419" s="149"/>
    </row>
    <row r="1420" spans="1:28">
      <c r="B1420" s="152" t="str">
        <f>IF($F$1="de",headings!$C$37,IF($F$1="fr",headings!$B$37,headings!$A$37))</f>
        <v>Comments</v>
      </c>
      <c r="C1420" s="1021"/>
      <c r="D1420" s="1022"/>
      <c r="E1420" s="1022"/>
      <c r="F1420" s="1022"/>
      <c r="G1420" s="1022"/>
      <c r="H1420" s="1022"/>
      <c r="I1420" s="1022"/>
      <c r="J1420" s="1022"/>
      <c r="K1420" s="1022"/>
      <c r="L1420" s="1022"/>
      <c r="M1420" s="1022"/>
      <c r="N1420" s="1022"/>
      <c r="O1420" s="1022"/>
      <c r="P1420" s="1022"/>
      <c r="Q1420" s="1022"/>
      <c r="R1420" s="1022"/>
      <c r="S1420" s="1022"/>
      <c r="T1420" s="1023"/>
      <c r="U1420" s="149"/>
      <c r="V1420" s="149"/>
    </row>
    <row r="1421" spans="1:28">
      <c r="B1421" s="151"/>
      <c r="C1421" s="1024"/>
      <c r="D1421" s="1025"/>
      <c r="E1421" s="1025"/>
      <c r="F1421" s="1025"/>
      <c r="G1421" s="1025"/>
      <c r="H1421" s="1025"/>
      <c r="I1421" s="1025"/>
      <c r="J1421" s="1025"/>
      <c r="K1421" s="1025"/>
      <c r="L1421" s="1025"/>
      <c r="M1421" s="1025"/>
      <c r="N1421" s="1025"/>
      <c r="O1421" s="1025"/>
      <c r="P1421" s="1025"/>
      <c r="Q1421" s="1025"/>
      <c r="R1421" s="1025"/>
      <c r="S1421" s="1025"/>
      <c r="T1421" s="1026"/>
      <c r="U1421" s="149"/>
      <c r="V1421" s="149"/>
    </row>
    <row r="1422" spans="1:28">
      <c r="B1422" s="151"/>
      <c r="C1422" s="1024"/>
      <c r="D1422" s="1025"/>
      <c r="E1422" s="1025"/>
      <c r="F1422" s="1025"/>
      <c r="G1422" s="1025"/>
      <c r="H1422" s="1025"/>
      <c r="I1422" s="1025"/>
      <c r="J1422" s="1025"/>
      <c r="K1422" s="1025"/>
      <c r="L1422" s="1025"/>
      <c r="M1422" s="1025"/>
      <c r="N1422" s="1025"/>
      <c r="O1422" s="1025"/>
      <c r="P1422" s="1025"/>
      <c r="Q1422" s="1025"/>
      <c r="R1422" s="1025"/>
      <c r="S1422" s="1025"/>
      <c r="T1422" s="1026"/>
      <c r="U1422" s="149"/>
      <c r="V1422" s="149"/>
      <c r="X1422" s="141"/>
    </row>
    <row r="1423" spans="1:28">
      <c r="B1423" s="151"/>
      <c r="C1423" s="1027"/>
      <c r="D1423" s="1028"/>
      <c r="E1423" s="1028"/>
      <c r="F1423" s="1028"/>
      <c r="G1423" s="1028"/>
      <c r="H1423" s="1028"/>
      <c r="I1423" s="1028"/>
      <c r="J1423" s="1028"/>
      <c r="K1423" s="1028"/>
      <c r="L1423" s="1028"/>
      <c r="M1423" s="1028"/>
      <c r="N1423" s="1028"/>
      <c r="O1423" s="1028"/>
      <c r="P1423" s="1028"/>
      <c r="Q1423" s="1028"/>
      <c r="R1423" s="1028"/>
      <c r="S1423" s="1028"/>
      <c r="T1423" s="1029"/>
      <c r="U1423" s="149"/>
      <c r="V1423" s="149"/>
      <c r="X1423" s="131"/>
    </row>
    <row r="1424" spans="1:28">
      <c r="B1424" s="151"/>
      <c r="C1424" s="180"/>
      <c r="D1424" s="180"/>
      <c r="E1424" s="180"/>
      <c r="F1424" s="180"/>
      <c r="G1424" s="180"/>
      <c r="H1424" s="180"/>
      <c r="I1424" s="180"/>
      <c r="J1424" s="180"/>
      <c r="K1424" s="180"/>
      <c r="L1424" s="180"/>
      <c r="M1424" s="180"/>
      <c r="N1424" s="180"/>
      <c r="O1424" s="180"/>
      <c r="P1424" s="180"/>
      <c r="Q1424" s="180"/>
      <c r="R1424" s="180"/>
      <c r="S1424" s="180"/>
      <c r="T1424" s="180"/>
      <c r="U1424" s="149"/>
      <c r="V1424" s="149"/>
    </row>
    <row r="1425" spans="1:28">
      <c r="A1425" s="142"/>
      <c r="B1425" s="143"/>
      <c r="C1425" s="181"/>
      <c r="D1425" s="181"/>
      <c r="E1425" s="181"/>
      <c r="F1425" s="181"/>
      <c r="G1425" s="181"/>
      <c r="H1425" s="181"/>
      <c r="I1425" s="181"/>
      <c r="J1425" s="181"/>
      <c r="K1425" s="181"/>
      <c r="L1425" s="181"/>
      <c r="M1425" s="181"/>
      <c r="N1425" s="181"/>
      <c r="O1425" s="181"/>
      <c r="P1425" s="181"/>
      <c r="Q1425" s="181"/>
      <c r="R1425" s="181"/>
      <c r="S1425" s="181"/>
      <c r="T1425" s="181"/>
      <c r="U1425" s="181"/>
      <c r="V1425" s="181"/>
    </row>
    <row r="1426" spans="1:28" s="141" customFormat="1" ht="6.75" customHeight="1">
      <c r="B1426" s="146"/>
      <c r="C1426" s="154"/>
      <c r="D1426" s="154"/>
      <c r="E1426" s="155"/>
      <c r="F1426" s="154"/>
      <c r="G1426" s="154"/>
      <c r="H1426" s="155"/>
      <c r="I1426" s="154"/>
      <c r="J1426" s="154"/>
      <c r="K1426" s="155"/>
      <c r="L1426" s="154"/>
      <c r="M1426" s="154"/>
      <c r="N1426" s="155"/>
      <c r="O1426" s="154"/>
      <c r="P1426" s="154"/>
      <c r="Q1426" s="155"/>
      <c r="R1426" s="154"/>
      <c r="S1426" s="154"/>
      <c r="T1426" s="155"/>
      <c r="U1426" s="149"/>
      <c r="V1426" s="149"/>
      <c r="W1426" s="136"/>
      <c r="X1426" s="136"/>
      <c r="AA1426" s="239"/>
      <c r="AB1426" s="239"/>
    </row>
    <row r="1427" spans="1:28" s="131" customFormat="1" ht="17.399999999999999">
      <c r="B1427" s="150" t="str">
        <f>IF($F$1="de",headings!$C$3,IF($F$1="fr",headings!$B$3,headings!$A$3))</f>
        <v>Railway Operator:</v>
      </c>
      <c r="C1427" s="156"/>
      <c r="D1427" s="156"/>
      <c r="E1427" s="156"/>
      <c r="F1427" s="1134" t="s">
        <v>58</v>
      </c>
      <c r="G1427" s="1134"/>
      <c r="H1427" s="1134"/>
      <c r="I1427" s="1134"/>
      <c r="J1427" s="1134"/>
      <c r="K1427" s="157"/>
      <c r="L1427" s="157"/>
      <c r="M1427" s="157"/>
      <c r="N1427" s="157"/>
      <c r="O1427" s="157"/>
      <c r="P1427" s="157"/>
      <c r="Q1427" s="157"/>
      <c r="R1427" s="157"/>
      <c r="S1427" s="157"/>
      <c r="T1427" s="157"/>
      <c r="U1427" s="157"/>
      <c r="V1427" s="157"/>
      <c r="W1427" s="136"/>
      <c r="X1427" s="136"/>
      <c r="AA1427" s="243"/>
      <c r="AB1427" s="243"/>
    </row>
    <row r="1428" spans="1:28" ht="6.75" customHeight="1" thickBot="1">
      <c r="B1428" s="146"/>
      <c r="C1428" s="157"/>
      <c r="D1428" s="157"/>
      <c r="E1428" s="159"/>
      <c r="F1428" s="157"/>
      <c r="G1428" s="157"/>
      <c r="H1428" s="157"/>
      <c r="I1428" s="157"/>
      <c r="J1428" s="157"/>
      <c r="K1428" s="157"/>
      <c r="L1428" s="157"/>
      <c r="M1428" s="157"/>
      <c r="N1428" s="157"/>
      <c r="O1428" s="157"/>
      <c r="P1428" s="157"/>
      <c r="Q1428" s="157"/>
      <c r="R1428" s="157"/>
      <c r="S1428" s="157"/>
      <c r="T1428" s="160"/>
      <c r="U1428" s="149"/>
      <c r="V1428" s="149"/>
    </row>
    <row r="1429" spans="1:28" ht="15.75" customHeight="1" thickTop="1">
      <c r="A1429" s="136" t="str">
        <f>F1427&amp;"m01"</f>
        <v>VRm01</v>
      </c>
      <c r="B1429" s="146" t="str">
        <f>IF($F$1="de",headings!$C$6,IF($F$1="fr",headings!$B$6,headings!$A$6))</f>
        <v>January</v>
      </c>
      <c r="C1429" s="293">
        <v>5728</v>
      </c>
      <c r="D1429" s="661">
        <v>5850</v>
      </c>
      <c r="E1429" s="656">
        <f t="shared" ref="E1429:E1440" si="233">IF(C1429&lt;0.001,"",IF(D1429=-1,"",D1429/C1429*100-100))</f>
        <v>2.1298882681564351</v>
      </c>
      <c r="F1429" s="293">
        <v>322</v>
      </c>
      <c r="G1429" s="661">
        <v>328</v>
      </c>
      <c r="H1429" s="656">
        <f t="shared" ref="H1429:H1440" si="234">IF(F1429&lt;0.001,"",IF(G1429=-1,"",G1429/F1429*100-100))</f>
        <v>1.8633540372670723</v>
      </c>
      <c r="I1429" s="662">
        <v>79</v>
      </c>
      <c r="J1429" s="663">
        <v>249</v>
      </c>
      <c r="K1429" s="293">
        <v>2616.5</v>
      </c>
      <c r="L1429" s="661">
        <v>2603.5</v>
      </c>
      <c r="M1429" s="656">
        <f>IF(K1429&lt;0.001,"",IF(L1429=-1,"",L1429/K1429*100-100))</f>
        <v>-0.49684693292566351</v>
      </c>
      <c r="N1429" s="293">
        <v>683.6</v>
      </c>
      <c r="O1429" s="661">
        <v>697.6</v>
      </c>
      <c r="P1429" s="656">
        <f t="shared" ref="P1429:P1440" si="235">IF(N1429&lt;0.001,"",IF(O1429=-1,"",O1429/N1429*100-100))</f>
        <v>2.0479812755997813</v>
      </c>
      <c r="Q1429" s="293">
        <v>794.3</v>
      </c>
      <c r="R1429" s="661">
        <v>852.7</v>
      </c>
      <c r="S1429" s="656">
        <f t="shared" ref="S1429:S1440" si="236">IF(Q1429&lt;0.001,"",IF(R1429=-1,"",R1429/Q1429*100-100))</f>
        <v>7.3523857484577775</v>
      </c>
      <c r="T1429" s="293">
        <v>151.69999999999999</v>
      </c>
      <c r="U1429" s="661">
        <v>179.1</v>
      </c>
      <c r="V1429" s="656">
        <f t="shared" ref="V1429:V1440" si="237">IF(T1429&lt;0.001,"",IF(U1429=-1,"",U1429/T1429*100-100))</f>
        <v>18.061964403427822</v>
      </c>
    </row>
    <row r="1430" spans="1:28" ht="15.75" customHeight="1">
      <c r="A1430" s="136" t="str">
        <f>F1427&amp;"m02"</f>
        <v>VRm02</v>
      </c>
      <c r="B1430" s="146" t="str">
        <f>IF($F$1="de",headings!$C$7,IF($F$1="fr",headings!$B$7,headings!$A$7))</f>
        <v>February</v>
      </c>
      <c r="C1430" s="752">
        <v>5325</v>
      </c>
      <c r="D1430" s="473">
        <v>5413</v>
      </c>
      <c r="E1430" s="657">
        <f t="shared" si="233"/>
        <v>1.6525821596244015</v>
      </c>
      <c r="F1430" s="752">
        <v>304</v>
      </c>
      <c r="G1430" s="473">
        <v>310</v>
      </c>
      <c r="H1430" s="657">
        <f t="shared" si="234"/>
        <v>1.9736842105263008</v>
      </c>
      <c r="I1430" s="653">
        <v>71</v>
      </c>
      <c r="J1430" s="664">
        <v>238</v>
      </c>
      <c r="K1430" s="752">
        <v>2577.6999999999998</v>
      </c>
      <c r="L1430" s="473">
        <v>2630.5</v>
      </c>
      <c r="M1430" s="657">
        <f>IF(K1430&lt;0.001,"",IF(L1430=-1,"",L1430/K1430*100-100))</f>
        <v>2.0483376653605916</v>
      </c>
      <c r="N1430" s="752">
        <v>684.4</v>
      </c>
      <c r="O1430" s="473">
        <v>713.2</v>
      </c>
      <c r="P1430" s="657">
        <f t="shared" si="235"/>
        <v>4.2080654587960424</v>
      </c>
      <c r="Q1430" s="752">
        <v>742.2</v>
      </c>
      <c r="R1430" s="473">
        <v>839.3</v>
      </c>
      <c r="S1430" s="657">
        <f t="shared" si="236"/>
        <v>13.082727027755297</v>
      </c>
      <c r="T1430" s="752">
        <v>148.6</v>
      </c>
      <c r="U1430" s="473">
        <v>184.7</v>
      </c>
      <c r="V1430" s="657">
        <f t="shared" si="237"/>
        <v>24.293405114401082</v>
      </c>
    </row>
    <row r="1431" spans="1:28" ht="15.75" customHeight="1" thickBot="1">
      <c r="A1431" s="136" t="str">
        <f>F1427&amp;"m03"</f>
        <v>VRm03</v>
      </c>
      <c r="B1431" s="146" t="str">
        <f>IF($F$1="de",headings!$C$8,IF($F$1="fr",headings!$B$8,headings!$A$8))</f>
        <v>March</v>
      </c>
      <c r="C1431" s="753">
        <v>5908</v>
      </c>
      <c r="D1431" s="655">
        <v>5765</v>
      </c>
      <c r="E1431" s="658">
        <f t="shared" si="233"/>
        <v>-2.4204468517264814</v>
      </c>
      <c r="F1431" s="753">
        <v>337</v>
      </c>
      <c r="G1431" s="655">
        <v>333</v>
      </c>
      <c r="H1431" s="658">
        <f t="shared" si="234"/>
        <v>-1.1869436201780417</v>
      </c>
      <c r="I1431" s="654">
        <v>73</v>
      </c>
      <c r="J1431" s="665">
        <v>260</v>
      </c>
      <c r="K1431" s="753">
        <v>2965.3</v>
      </c>
      <c r="L1431" s="655">
        <v>3040.2</v>
      </c>
      <c r="M1431" s="658">
        <f>IF(K1431&lt;0.001,"",IF(L1431=-1,"",L1431/K1431*100-100))</f>
        <v>2.5258827100124677</v>
      </c>
      <c r="N1431" s="753">
        <v>758.7</v>
      </c>
      <c r="O1431" s="655">
        <v>810.4</v>
      </c>
      <c r="P1431" s="658">
        <f t="shared" si="235"/>
        <v>6.8142875972057482</v>
      </c>
      <c r="Q1431" s="753">
        <v>816.6</v>
      </c>
      <c r="R1431" s="655">
        <v>904.2</v>
      </c>
      <c r="S1431" s="658">
        <f t="shared" si="236"/>
        <v>10.727406318883183</v>
      </c>
      <c r="T1431" s="753">
        <v>140.1</v>
      </c>
      <c r="U1431" s="655">
        <v>183.2</v>
      </c>
      <c r="V1431" s="658">
        <f t="shared" si="237"/>
        <v>30.763740185581725</v>
      </c>
    </row>
    <row r="1432" spans="1:28" ht="15.75" customHeight="1" thickTop="1">
      <c r="A1432" s="136" t="str">
        <f>F1427&amp;"m04"</f>
        <v>VRm04</v>
      </c>
      <c r="B1432" s="146" t="str">
        <f>IF($F$1="de",headings!$C$9,IF($F$1="fr",headings!$B$9,headings!$A$9))</f>
        <v>April</v>
      </c>
      <c r="C1432" s="293">
        <v>5636</v>
      </c>
      <c r="D1432" s="473">
        <v>5760</v>
      </c>
      <c r="E1432" s="657">
        <f t="shared" si="233"/>
        <v>2.2001419446416008</v>
      </c>
      <c r="F1432" s="293">
        <v>300</v>
      </c>
      <c r="G1432" s="473">
        <v>313</v>
      </c>
      <c r="H1432" s="657">
        <f t="shared" si="234"/>
        <v>4.3333333333333286</v>
      </c>
      <c r="I1432" s="653">
        <v>77</v>
      </c>
      <c r="J1432" s="664">
        <v>236</v>
      </c>
      <c r="K1432" s="293">
        <v>2897.6</v>
      </c>
      <c r="L1432" s="473">
        <v>2834</v>
      </c>
      <c r="M1432" s="657">
        <f t="shared" ref="M1432:M1440" si="238">IF(K1432&lt;0.001,"",IF(L1432=-1,"",L1432/K1432*100-100))</f>
        <v>-2.1949199337382623</v>
      </c>
      <c r="N1432" s="293">
        <v>757.2</v>
      </c>
      <c r="O1432" s="473">
        <v>764.9</v>
      </c>
      <c r="P1432" s="657">
        <f t="shared" si="235"/>
        <v>1.0169043845747296</v>
      </c>
      <c r="Q1432" s="293">
        <v>918.1</v>
      </c>
      <c r="R1432" s="473">
        <v>802.8</v>
      </c>
      <c r="S1432" s="657">
        <f t="shared" si="236"/>
        <v>-12.558544820825617</v>
      </c>
      <c r="T1432" s="293">
        <v>193.3</v>
      </c>
      <c r="U1432" s="473">
        <v>175.2</v>
      </c>
      <c r="V1432" s="657">
        <f t="shared" si="237"/>
        <v>-9.3636833936885751</v>
      </c>
    </row>
    <row r="1433" spans="1:28" ht="15.75" customHeight="1">
      <c r="A1433" s="136" t="str">
        <f>F1427&amp;"m05"</f>
        <v>VRm05</v>
      </c>
      <c r="B1433" s="146" t="str">
        <f>IF($F$1="de",headings!$C$10,IF($F$1="fr",headings!$B$10,headings!$A$10))</f>
        <v>May</v>
      </c>
      <c r="C1433" s="752">
        <v>5711</v>
      </c>
      <c r="D1433" s="473">
        <v>5777</v>
      </c>
      <c r="E1433" s="657">
        <f t="shared" si="233"/>
        <v>1.1556645070915721</v>
      </c>
      <c r="F1433" s="752">
        <v>313</v>
      </c>
      <c r="G1433" s="473">
        <v>333</v>
      </c>
      <c r="H1433" s="657">
        <f t="shared" si="234"/>
        <v>6.389776357827472</v>
      </c>
      <c r="I1433" s="653">
        <v>75</v>
      </c>
      <c r="J1433" s="664">
        <v>258</v>
      </c>
      <c r="K1433" s="752">
        <v>3206.7</v>
      </c>
      <c r="L1433" s="473">
        <v>3121.1</v>
      </c>
      <c r="M1433" s="657">
        <f t="shared" si="238"/>
        <v>-2.6694109208844026</v>
      </c>
      <c r="N1433" s="752">
        <v>890.7</v>
      </c>
      <c r="O1433" s="473">
        <v>823.3</v>
      </c>
      <c r="P1433" s="657">
        <f t="shared" si="235"/>
        <v>-7.5670820702817991</v>
      </c>
      <c r="Q1433" s="752">
        <v>1021.5</v>
      </c>
      <c r="R1433" s="473">
        <v>1065.5</v>
      </c>
      <c r="S1433" s="657">
        <f t="shared" si="236"/>
        <v>4.3073910915320681</v>
      </c>
      <c r="T1433" s="752">
        <v>245.2</v>
      </c>
      <c r="U1433" s="473">
        <v>230.2</v>
      </c>
      <c r="V1433" s="657">
        <f t="shared" si="237"/>
        <v>-6.1174551386623222</v>
      </c>
    </row>
    <row r="1434" spans="1:28" ht="15.75" customHeight="1" thickBot="1">
      <c r="A1434" s="136" t="str">
        <f>F1427&amp;"m06"</f>
        <v>VRm06</v>
      </c>
      <c r="B1434" s="146" t="str">
        <f>IF($F$1="de",headings!$C$11,IF($F$1="fr",headings!$B$11,headings!$A$11))</f>
        <v>June</v>
      </c>
      <c r="C1434" s="753">
        <v>5071</v>
      </c>
      <c r="D1434" s="655">
        <v>5119</v>
      </c>
      <c r="E1434" s="658">
        <f t="shared" si="233"/>
        <v>0.94655886412935786</v>
      </c>
      <c r="F1434" s="753">
        <v>312</v>
      </c>
      <c r="G1434" s="655">
        <v>320</v>
      </c>
      <c r="H1434" s="658">
        <f t="shared" si="234"/>
        <v>2.564102564102555</v>
      </c>
      <c r="I1434" s="654">
        <v>64</v>
      </c>
      <c r="J1434" s="665">
        <v>256</v>
      </c>
      <c r="K1434" s="753">
        <v>2856.1</v>
      </c>
      <c r="L1434" s="655">
        <v>2914</v>
      </c>
      <c r="M1434" s="658">
        <f t="shared" si="238"/>
        <v>2.0272399425790582</v>
      </c>
      <c r="N1434" s="753">
        <v>788.8</v>
      </c>
      <c r="O1434" s="655">
        <v>793.8</v>
      </c>
      <c r="P1434" s="658">
        <f t="shared" si="235"/>
        <v>0.63387423935090226</v>
      </c>
      <c r="Q1434" s="753">
        <v>965.6</v>
      </c>
      <c r="R1434" s="655">
        <v>991.4</v>
      </c>
      <c r="S1434" s="658">
        <f t="shared" si="236"/>
        <v>2.6719138359569001</v>
      </c>
      <c r="T1434" s="753">
        <v>245.7</v>
      </c>
      <c r="U1434" s="655">
        <v>227</v>
      </c>
      <c r="V1434" s="658">
        <f t="shared" si="237"/>
        <v>-7.6109076109076028</v>
      </c>
    </row>
    <row r="1435" spans="1:28" ht="15.75" customHeight="1" thickTop="1">
      <c r="A1435" s="136" t="str">
        <f>F1427&amp;"m07"</f>
        <v>VRm07</v>
      </c>
      <c r="B1435" s="146" t="str">
        <f>IF($F$1="de",headings!$C$12,IF($F$1="fr",headings!$B$12,headings!$A$12))</f>
        <v>July</v>
      </c>
      <c r="C1435" s="293">
        <v>5237</v>
      </c>
      <c r="D1435" s="473">
        <v>-1</v>
      </c>
      <c r="E1435" s="657" t="str">
        <f t="shared" si="233"/>
        <v/>
      </c>
      <c r="F1435" s="293">
        <v>328</v>
      </c>
      <c r="G1435" s="473">
        <v>-1</v>
      </c>
      <c r="H1435" s="657" t="str">
        <f t="shared" si="234"/>
        <v/>
      </c>
      <c r="I1435" s="653"/>
      <c r="J1435" s="664"/>
      <c r="K1435" s="293">
        <v>2887.2</v>
      </c>
      <c r="L1435" s="473">
        <v>-1</v>
      </c>
      <c r="M1435" s="657" t="str">
        <f t="shared" si="238"/>
        <v/>
      </c>
      <c r="N1435" s="293">
        <v>791.4</v>
      </c>
      <c r="O1435" s="473">
        <v>-1</v>
      </c>
      <c r="P1435" s="657" t="str">
        <f t="shared" si="235"/>
        <v/>
      </c>
      <c r="Q1435" s="293">
        <v>984.4</v>
      </c>
      <c r="R1435" s="473">
        <v>-1</v>
      </c>
      <c r="S1435" s="657" t="str">
        <f t="shared" si="236"/>
        <v/>
      </c>
      <c r="T1435" s="293">
        <v>244.8</v>
      </c>
      <c r="U1435" s="473">
        <v>-1</v>
      </c>
      <c r="V1435" s="657" t="str">
        <f t="shared" si="237"/>
        <v/>
      </c>
    </row>
    <row r="1436" spans="1:28" ht="15.75" customHeight="1">
      <c r="A1436" s="136" t="str">
        <f>F1427&amp;"m08"</f>
        <v>VRm08</v>
      </c>
      <c r="B1436" s="146" t="str">
        <f>IF($F$1="de",headings!$C$13,IF($F$1="fr",headings!$B$13,headings!$A$13))</f>
        <v>August</v>
      </c>
      <c r="C1436" s="752">
        <v>6085</v>
      </c>
      <c r="D1436" s="473">
        <v>-1</v>
      </c>
      <c r="E1436" s="657" t="str">
        <f t="shared" si="233"/>
        <v/>
      </c>
      <c r="F1436" s="752">
        <v>339</v>
      </c>
      <c r="G1436" s="473">
        <v>-1</v>
      </c>
      <c r="H1436" s="657" t="str">
        <f t="shared" si="234"/>
        <v/>
      </c>
      <c r="I1436" s="653"/>
      <c r="J1436" s="664"/>
      <c r="K1436" s="752">
        <v>3084.1</v>
      </c>
      <c r="L1436" s="473">
        <v>-1</v>
      </c>
      <c r="M1436" s="657" t="str">
        <f t="shared" si="238"/>
        <v/>
      </c>
      <c r="N1436" s="752">
        <v>844</v>
      </c>
      <c r="O1436" s="473">
        <v>-1</v>
      </c>
      <c r="P1436" s="657" t="str">
        <f t="shared" si="235"/>
        <v/>
      </c>
      <c r="Q1436" s="752">
        <v>1091.3</v>
      </c>
      <c r="R1436" s="473">
        <v>-1</v>
      </c>
      <c r="S1436" s="657" t="str">
        <f t="shared" si="236"/>
        <v/>
      </c>
      <c r="T1436" s="752">
        <v>273.60000000000002</v>
      </c>
      <c r="U1436" s="473">
        <v>-1</v>
      </c>
      <c r="V1436" s="657" t="str">
        <f t="shared" si="237"/>
        <v/>
      </c>
    </row>
    <row r="1437" spans="1:28" ht="15.75" customHeight="1" thickBot="1">
      <c r="A1437" s="136" t="str">
        <f>F1427&amp;"m09"</f>
        <v>VRm09</v>
      </c>
      <c r="B1437" s="146" t="str">
        <f>IF($F$1="de",headings!$C$14,IF($F$1="fr",headings!$B$14,headings!$A$14))</f>
        <v>September</v>
      </c>
      <c r="C1437" s="753">
        <v>5946</v>
      </c>
      <c r="D1437" s="655">
        <v>-1</v>
      </c>
      <c r="E1437" s="658" t="str">
        <f t="shared" si="233"/>
        <v/>
      </c>
      <c r="F1437" s="753">
        <v>331</v>
      </c>
      <c r="G1437" s="655">
        <v>-1</v>
      </c>
      <c r="H1437" s="658" t="str">
        <f t="shared" si="234"/>
        <v/>
      </c>
      <c r="I1437" s="654"/>
      <c r="J1437" s="665"/>
      <c r="K1437" s="753">
        <v>2965.2</v>
      </c>
      <c r="L1437" s="655">
        <v>-1</v>
      </c>
      <c r="M1437" s="658" t="str">
        <f t="shared" si="238"/>
        <v/>
      </c>
      <c r="N1437" s="753">
        <v>798.7</v>
      </c>
      <c r="O1437" s="655">
        <v>-1</v>
      </c>
      <c r="P1437" s="658" t="str">
        <f t="shared" si="235"/>
        <v/>
      </c>
      <c r="Q1437" s="753">
        <v>1039.5</v>
      </c>
      <c r="R1437" s="655">
        <v>-1</v>
      </c>
      <c r="S1437" s="658" t="str">
        <f t="shared" si="236"/>
        <v/>
      </c>
      <c r="T1437" s="753">
        <v>241.4</v>
      </c>
      <c r="U1437" s="655">
        <v>-1</v>
      </c>
      <c r="V1437" s="658" t="str">
        <f t="shared" si="237"/>
        <v/>
      </c>
    </row>
    <row r="1438" spans="1:28" ht="15.75" customHeight="1" thickTop="1">
      <c r="A1438" s="136" t="str">
        <f>F1427&amp;"m10"</f>
        <v>VRm10</v>
      </c>
      <c r="B1438" s="362" t="str">
        <f>IF($F$1="de",headings!$C$15,IF($F$1="fr",headings!$B$15,headings!$A$15))</f>
        <v>October</v>
      </c>
      <c r="C1438" s="752">
        <v>6261</v>
      </c>
      <c r="D1438" s="473">
        <v>-1</v>
      </c>
      <c r="E1438" s="657" t="str">
        <f t="shared" si="233"/>
        <v/>
      </c>
      <c r="F1438" s="752">
        <v>356</v>
      </c>
      <c r="G1438" s="473">
        <v>-1</v>
      </c>
      <c r="H1438" s="657" t="str">
        <f t="shared" si="234"/>
        <v/>
      </c>
      <c r="I1438" s="653"/>
      <c r="J1438" s="664"/>
      <c r="K1438" s="752">
        <v>2711.4</v>
      </c>
      <c r="L1438" s="473">
        <v>-1</v>
      </c>
      <c r="M1438" s="657" t="str">
        <f t="shared" si="238"/>
        <v/>
      </c>
      <c r="N1438" s="752">
        <v>733.3</v>
      </c>
      <c r="O1438" s="473">
        <v>-1</v>
      </c>
      <c r="P1438" s="657" t="str">
        <f t="shared" si="235"/>
        <v/>
      </c>
      <c r="Q1438" s="752">
        <v>876</v>
      </c>
      <c r="R1438" s="473">
        <v>-1</v>
      </c>
      <c r="S1438" s="657" t="str">
        <f t="shared" si="236"/>
        <v/>
      </c>
      <c r="T1438" s="752">
        <v>209.4</v>
      </c>
      <c r="U1438" s="473">
        <v>-1</v>
      </c>
      <c r="V1438" s="657" t="str">
        <f t="shared" si="237"/>
        <v/>
      </c>
      <c r="X1438" s="137"/>
    </row>
    <row r="1439" spans="1:28" ht="15.75" customHeight="1">
      <c r="A1439" s="136" t="str">
        <f>F1427&amp;"m11"</f>
        <v>VRm11</v>
      </c>
      <c r="B1439" s="362" t="str">
        <f>IF($F$1="de",headings!$C$16,IF($F$1="fr",headings!$B$16,headings!$A$16))</f>
        <v>November</v>
      </c>
      <c r="C1439" s="752">
        <v>5829</v>
      </c>
      <c r="D1439" s="473">
        <v>-1</v>
      </c>
      <c r="E1439" s="657" t="str">
        <f t="shared" si="233"/>
        <v/>
      </c>
      <c r="F1439" s="752">
        <v>329</v>
      </c>
      <c r="G1439" s="473">
        <v>-1</v>
      </c>
      <c r="H1439" s="657" t="str">
        <f t="shared" si="234"/>
        <v/>
      </c>
      <c r="I1439" s="653"/>
      <c r="J1439" s="664"/>
      <c r="K1439" s="752">
        <v>3111.3</v>
      </c>
      <c r="L1439" s="473">
        <v>-1</v>
      </c>
      <c r="M1439" s="657" t="str">
        <f t="shared" si="238"/>
        <v/>
      </c>
      <c r="N1439" s="752">
        <v>871.1</v>
      </c>
      <c r="O1439" s="473">
        <v>-1</v>
      </c>
      <c r="P1439" s="657" t="str">
        <f t="shared" si="235"/>
        <v/>
      </c>
      <c r="Q1439" s="752">
        <v>1061.5</v>
      </c>
      <c r="R1439" s="473">
        <v>-1</v>
      </c>
      <c r="S1439" s="657" t="str">
        <f t="shared" si="236"/>
        <v/>
      </c>
      <c r="T1439" s="752">
        <v>269.39999999999998</v>
      </c>
      <c r="U1439" s="473">
        <v>-1</v>
      </c>
      <c r="V1439" s="657" t="str">
        <f t="shared" si="237"/>
        <v/>
      </c>
      <c r="X1439" s="137"/>
    </row>
    <row r="1440" spans="1:28" ht="15.75" customHeight="1" thickBot="1">
      <c r="A1440" s="136" t="str">
        <f>F1427&amp;"m12"</f>
        <v>VRm12</v>
      </c>
      <c r="B1440" s="146" t="str">
        <f>IF($F$1="de",headings!$C$17,IF($F$1="fr",headings!$B$17,headings!$A$17))</f>
        <v>December</v>
      </c>
      <c r="C1440" s="753">
        <v>5639</v>
      </c>
      <c r="D1440" s="655">
        <v>-1</v>
      </c>
      <c r="E1440" s="658" t="str">
        <f t="shared" si="233"/>
        <v/>
      </c>
      <c r="F1440" s="753">
        <v>311</v>
      </c>
      <c r="G1440" s="655">
        <v>-1</v>
      </c>
      <c r="H1440" s="658" t="str">
        <f t="shared" si="234"/>
        <v/>
      </c>
      <c r="I1440" s="654"/>
      <c r="J1440" s="665"/>
      <c r="K1440" s="753">
        <v>2947.9</v>
      </c>
      <c r="L1440" s="655">
        <v>-1</v>
      </c>
      <c r="M1440" s="658" t="str">
        <f t="shared" si="238"/>
        <v/>
      </c>
      <c r="N1440" s="753">
        <v>793.3</v>
      </c>
      <c r="O1440" s="655">
        <v>-1</v>
      </c>
      <c r="P1440" s="658" t="str">
        <f t="shared" si="235"/>
        <v/>
      </c>
      <c r="Q1440" s="753">
        <v>1011.4</v>
      </c>
      <c r="R1440" s="655">
        <v>-1</v>
      </c>
      <c r="S1440" s="658" t="str">
        <f t="shared" si="236"/>
        <v/>
      </c>
      <c r="T1440" s="753">
        <v>234.7</v>
      </c>
      <c r="U1440" s="655">
        <v>-1</v>
      </c>
      <c r="V1440" s="658" t="str">
        <f t="shared" si="237"/>
        <v/>
      </c>
      <c r="X1440" s="137"/>
    </row>
    <row r="1441" spans="1:28" ht="14.4" thickTop="1" thickBot="1">
      <c r="B1441" s="146"/>
      <c r="C1441" s="146"/>
      <c r="D1441" s="146"/>
      <c r="E1441" s="146"/>
      <c r="F1441" s="146"/>
      <c r="G1441" s="146"/>
      <c r="H1441" s="146"/>
      <c r="I1441" s="146"/>
      <c r="J1441" s="146"/>
      <c r="K1441" s="146"/>
      <c r="L1441" s="146"/>
      <c r="M1441" s="146"/>
      <c r="N1441" s="146"/>
      <c r="O1441" s="146"/>
      <c r="P1441" s="146"/>
      <c r="Q1441" s="146"/>
      <c r="R1441" s="146"/>
      <c r="S1441" s="146"/>
      <c r="T1441" s="146"/>
      <c r="U1441" s="146"/>
      <c r="V1441" s="146"/>
      <c r="X1441" s="137"/>
    </row>
    <row r="1442" spans="1:28" s="137" customFormat="1" ht="15.75" customHeight="1" thickTop="1">
      <c r="A1442" s="137" t="str">
        <f>F1427&amp;"q1"</f>
        <v>VRq1</v>
      </c>
      <c r="B1442" s="146" t="str">
        <f>IF($F$1="de",headings!$C$31,IF($F$1="fr",headings!$B$31,headings!$A$31))</f>
        <v>Quarter 1</v>
      </c>
      <c r="C1442" s="319">
        <f>IF(C1431=-1,"-1",C1429+C1430+C1431)</f>
        <v>16961</v>
      </c>
      <c r="D1442" s="320">
        <f>IF(D1431=-1,"-1",D1429+D1430+D1431)</f>
        <v>17028</v>
      </c>
      <c r="E1442" s="666">
        <f>IF(C1431+C1432+C1433&lt;=0,"",IF(D1431=-1,"",D1442/C1442*100-100))</f>
        <v>0.39502387830904695</v>
      </c>
      <c r="F1442" s="319">
        <f>IF(F1431=-1,"-1",F1429+F1430+F1431)</f>
        <v>963</v>
      </c>
      <c r="G1442" s="334">
        <f>IF(G1431=-1,"-1",G1429+G1430+G1431)</f>
        <v>971</v>
      </c>
      <c r="H1442" s="666">
        <f>IF(F1431+F1432+F1433&lt;=0,"",IF(G1431=-1,"",G1442/F1442*100-100))</f>
        <v>0.83073727933540908</v>
      </c>
      <c r="I1442" s="320">
        <f>IF(I1431=-1,"-1",I1429+I1430+I1431)</f>
        <v>223</v>
      </c>
      <c r="J1442" s="321">
        <f>IF(J1431=-1,"-1",J1429+J1430+J1431)</f>
        <v>747</v>
      </c>
      <c r="K1442" s="319">
        <f>IF(K1431=-1,"-1",K1429+K1430+K1431)</f>
        <v>8159.5</v>
      </c>
      <c r="L1442" s="320">
        <f>IF(L1431=-1,"-1",L1429+L1430+L1431)</f>
        <v>8274.2000000000007</v>
      </c>
      <c r="M1442" s="666">
        <f>IF(K1431+K1432+K1433&lt;=0,"",IF(L1431=-1,"",L1442/K1442*100-100))</f>
        <v>1.4057233899136037</v>
      </c>
      <c r="N1442" s="319">
        <f>IF(N1431=-1,"-1",N1429+N1430+N1431)</f>
        <v>2126.6999999999998</v>
      </c>
      <c r="O1442" s="334">
        <f>IF(O1431=-1,"-1",O1429+O1430+O1431)</f>
        <v>2221.2000000000003</v>
      </c>
      <c r="P1442" s="666">
        <f>IF(N1431+N1432+N1433&lt;=0,"",IF(O1431=-1,"",O1442/N1442*100-100))</f>
        <v>4.443504020313199</v>
      </c>
      <c r="Q1442" s="319">
        <f>IF(Q1431=-1,"-1",Q1429+Q1430+Q1431)</f>
        <v>2353.1</v>
      </c>
      <c r="R1442" s="320">
        <f>IF(R1431=-1,"-1",R1429+R1430+R1431)</f>
        <v>2596.1999999999998</v>
      </c>
      <c r="S1442" s="666">
        <f>IF(Q1431+Q1432+Q1433&lt;=0,"",IF(R1431=-1,"",R1442/Q1442*100-100))</f>
        <v>10.331052653945846</v>
      </c>
      <c r="T1442" s="319">
        <f>IF(T1431=-1,"-1",T1429+T1430+T1431)</f>
        <v>440.4</v>
      </c>
      <c r="U1442" s="334">
        <f>IF(U1431=-1,"-1",U1429+U1430+U1431)</f>
        <v>547</v>
      </c>
      <c r="V1442" s="666">
        <f>IF(T1431+T1432+T1433&lt;=0,"",IF(U1431=-1,"",U1442/T1442*100-100))</f>
        <v>24.205267938237967</v>
      </c>
      <c r="X1442" s="136"/>
      <c r="AA1442" s="244"/>
      <c r="AB1442" s="244"/>
    </row>
    <row r="1443" spans="1:28" s="137" customFormat="1" ht="15.75" customHeight="1">
      <c r="A1443" s="137" t="str">
        <f>F1427&amp;"q2"</f>
        <v>VRq2</v>
      </c>
      <c r="B1443" s="146" t="str">
        <f>IF($F$1="de",headings!$C$32,IF($F$1="fr",headings!$B$32,headings!$A$32))</f>
        <v>Quarter 2</v>
      </c>
      <c r="C1443" s="322">
        <f>IF(C1434=-1,"-1",C1432+C1433+C1434)</f>
        <v>16418</v>
      </c>
      <c r="D1443" s="323">
        <f>IF(D1434=-1,"-1",D1432+D1433+D1434)</f>
        <v>16656</v>
      </c>
      <c r="E1443" s="667">
        <f>IF(C1432+C1433+C1434&lt;=0,"",IF(D1434=-1,"",D1443/C1443*100-100))</f>
        <v>1.4496284565720572</v>
      </c>
      <c r="F1443" s="322">
        <f>IF(F1434=-1,"-1",F1432+F1433+F1434)</f>
        <v>925</v>
      </c>
      <c r="G1443" s="335">
        <f>IF(G1434=-1,"-1",G1432+G1433+G1434)</f>
        <v>966</v>
      </c>
      <c r="H1443" s="667">
        <f>IF(F1432+F1433+F1434&lt;=0,"",IF(G1434=-1,"",G1443/F1443*100-100))</f>
        <v>4.4324324324324351</v>
      </c>
      <c r="I1443" s="323">
        <f>IF(I1434=-1,"-1",I1432+I1433+I1434)</f>
        <v>216</v>
      </c>
      <c r="J1443" s="324">
        <f>IF(J1434=-1,"-1",J1432+J1433+J1434)</f>
        <v>750</v>
      </c>
      <c r="K1443" s="322">
        <f>IF(K1434=-1,"-1",K1432+K1433+K1434)</f>
        <v>8960.4</v>
      </c>
      <c r="L1443" s="323">
        <f>IF(L1434=-1,"-1",L1432+L1433+L1434)</f>
        <v>8869.1</v>
      </c>
      <c r="M1443" s="667">
        <f>IF(K1432+K1433+K1434&lt;=0,"",IF(L1434=-1,"",L1443/K1443*100-100))</f>
        <v>-1.0189277264407792</v>
      </c>
      <c r="N1443" s="322">
        <f>IF(N1434=-1,"-1",N1432+N1433+N1434)</f>
        <v>2436.6999999999998</v>
      </c>
      <c r="O1443" s="335">
        <f>IF(O1434=-1,"-1",O1432+O1433+O1434)</f>
        <v>2382</v>
      </c>
      <c r="P1443" s="667">
        <f>IF(N1432+N1433+N1434&lt;=0,"",IF(O1434=-1,"",O1443/N1443*100-100))</f>
        <v>-2.24483933188327</v>
      </c>
      <c r="Q1443" s="322">
        <f>IF(Q1434=-1,"-1",Q1432+Q1433+Q1434)</f>
        <v>2905.2</v>
      </c>
      <c r="R1443" s="323">
        <f>IF(R1434=-1,"-1",R1432+R1433+R1434)</f>
        <v>2859.7</v>
      </c>
      <c r="S1443" s="667">
        <f>IF(Q1432+Q1433+Q1434&lt;=0,"",IF(R1434=-1,"",R1443/Q1443*100-100))</f>
        <v>-1.5661572353022137</v>
      </c>
      <c r="T1443" s="322">
        <f>IF(T1434=-1,"-1",T1432+T1433+T1434)</f>
        <v>684.2</v>
      </c>
      <c r="U1443" s="335">
        <f>IF(U1434=-1,"-1",U1432+U1433+U1434)</f>
        <v>632.4</v>
      </c>
      <c r="V1443" s="667">
        <f>IF(T1432+T1433+T1434&lt;=0,"",IF(U1434=-1,"",U1443/T1443*100-100))</f>
        <v>-7.5708857059339465</v>
      </c>
      <c r="X1443" s="138"/>
      <c r="AA1443" s="244"/>
      <c r="AB1443" s="244"/>
    </row>
    <row r="1444" spans="1:28" s="137" customFormat="1" ht="15.75" customHeight="1">
      <c r="A1444" s="137" t="str">
        <f>F1427&amp;"q3"</f>
        <v>VRq3</v>
      </c>
      <c r="B1444" s="146" t="str">
        <f>IF($F$1="de",headings!$C$33,IF($F$1="fr",headings!$B$33,headings!$A$33))</f>
        <v>Quarter 3</v>
      </c>
      <c r="C1444" s="322">
        <f>IF(C1437=-1,"-1",C1435+C1436+C1437)</f>
        <v>17268</v>
      </c>
      <c r="D1444" s="323" t="str">
        <f>IF(D1437=-1,"-1",D1435+D1436+D1437)</f>
        <v>-1</v>
      </c>
      <c r="E1444" s="667" t="str">
        <f>IF(C1435+C1436+C1437&lt;=0,"",IF(D1437=-1,"",D1444/C1444*100-100))</f>
        <v/>
      </c>
      <c r="F1444" s="322">
        <f>IF(F1437=-1,"-1",F1435+F1436+F1437)</f>
        <v>998</v>
      </c>
      <c r="G1444" s="323" t="str">
        <f>IF(G1437=-1,"-1",G1435+G1436+G1437)</f>
        <v>-1</v>
      </c>
      <c r="H1444" s="667" t="str">
        <f>IF(F1435+F1436+F1437&lt;=0,"",IF(G1437=-1,"",G1444/F1444*100-100))</f>
        <v/>
      </c>
      <c r="I1444" s="323">
        <f>IF(I1437=-1,"-1",I1435+I1436+I1437)</f>
        <v>0</v>
      </c>
      <c r="J1444" s="324">
        <f>IF(J1437=-1,"-1",J1435+J1436+J1437)</f>
        <v>0</v>
      </c>
      <c r="K1444" s="322">
        <f>IF(K1437=-1,"-1",K1435+K1436+K1437)</f>
        <v>8936.5</v>
      </c>
      <c r="L1444" s="323" t="str">
        <f>IF(L1437=-1,"-1",L1435+L1436+L1437)</f>
        <v>-1</v>
      </c>
      <c r="M1444" s="667" t="str">
        <f>IF(K1435+K1436+K1437&lt;=0,"",IF(L1437=-1,"",L1444/K1444*100-100))</f>
        <v/>
      </c>
      <c r="N1444" s="322">
        <f>IF(N1437=-1,"-1",N1435+N1436+N1437)</f>
        <v>2434.1000000000004</v>
      </c>
      <c r="O1444" s="323" t="str">
        <f>IF(O1437=-1,"-1",O1435+O1436+O1437)</f>
        <v>-1</v>
      </c>
      <c r="P1444" s="667" t="str">
        <f>IF(N1435+N1436+N1437&lt;=0,"",IF(O1437=-1,"",O1444/N1444*100-100))</f>
        <v/>
      </c>
      <c r="Q1444" s="322">
        <f>IF(Q1437=-1,"-1",Q1435+Q1436+Q1437)</f>
        <v>3115.2</v>
      </c>
      <c r="R1444" s="323" t="str">
        <f>IF(R1437=-1,"-1",R1435+R1436+R1437)</f>
        <v>-1</v>
      </c>
      <c r="S1444" s="667" t="str">
        <f>IF(Q1435+Q1436+Q1437&lt;=0,"",IF(R1437=-1,"",R1444/Q1444*100-100))</f>
        <v/>
      </c>
      <c r="T1444" s="322">
        <f>IF(T1437=-1,"-1",T1435+T1436+T1437)</f>
        <v>759.80000000000007</v>
      </c>
      <c r="U1444" s="323" t="str">
        <f>IF(U1437=-1,"-1",U1435+U1436+U1437)</f>
        <v>-1</v>
      </c>
      <c r="V1444" s="667" t="str">
        <f>IF(T1435+T1436+T1437&lt;=0,"",IF(U1437=-1,"",U1444/T1444*100-100))</f>
        <v/>
      </c>
      <c r="X1444" s="136"/>
      <c r="AA1444" s="244"/>
      <c r="AB1444" s="244"/>
    </row>
    <row r="1445" spans="1:28" s="137" customFormat="1" ht="15.75" customHeight="1" thickBot="1">
      <c r="A1445" s="137" t="str">
        <f>F1427&amp;"q4"</f>
        <v>VRq4</v>
      </c>
      <c r="B1445" s="146" t="str">
        <f>IF($F$1="de",headings!$C$34,IF($F$1="fr",headings!$B$34,headings!$A$34))</f>
        <v>Quarter 4</v>
      </c>
      <c r="C1445" s="325">
        <f>IF(C1440=-1,"-1",C1438+C1439+C1440)</f>
        <v>17729</v>
      </c>
      <c r="D1445" s="326" t="str">
        <f>IF(D1440=-1,"-1",D1438+D1439+D1440)</f>
        <v>-1</v>
      </c>
      <c r="E1445" s="668" t="str">
        <f>IF(C1438+C1439+C1440&lt;=0,"",IF(D1440=-1,"",D1445/C1445*100-100))</f>
        <v/>
      </c>
      <c r="F1445" s="325">
        <f>IF(F1440=-1,"-1",F1438+F1439+F1440)</f>
        <v>996</v>
      </c>
      <c r="G1445" s="326" t="str">
        <f>IF(G1440=-1,"-1",G1438+G1439+G1440)</f>
        <v>-1</v>
      </c>
      <c r="H1445" s="668" t="str">
        <f>IF(F1438+F1439+F1440&lt;=0,"",IF(G1440=-1,"",G1445/F1445*100-100))</f>
        <v/>
      </c>
      <c r="I1445" s="326">
        <f>IF(I1440=-1,"-1",I1438+I1439+I1440)</f>
        <v>0</v>
      </c>
      <c r="J1445" s="327">
        <f>IF(J1440=-1,"-1",J1438+J1439+J1440)</f>
        <v>0</v>
      </c>
      <c r="K1445" s="325">
        <f>IF(K1440=-1,"-1",K1438+K1439+K1440)</f>
        <v>8770.6</v>
      </c>
      <c r="L1445" s="326" t="str">
        <f>IF(L1440=-1,"-1",L1438+L1439+L1440)</f>
        <v>-1</v>
      </c>
      <c r="M1445" s="668" t="str">
        <f>IF(K1438+K1439+K1440&lt;=0,"",IF(L1440=-1,"",L1445/K1445*100-100))</f>
        <v/>
      </c>
      <c r="N1445" s="325">
        <f>IF(N1440=-1,"-1",N1438+N1439+N1440)</f>
        <v>2397.6999999999998</v>
      </c>
      <c r="O1445" s="326" t="str">
        <f>IF(O1440=-1,"-1",O1438+O1439+O1440)</f>
        <v>-1</v>
      </c>
      <c r="P1445" s="668" t="str">
        <f>IF(N1438+N1439+N1440&lt;=0,"",IF(O1440=-1,"",O1445/N1445*100-100))</f>
        <v/>
      </c>
      <c r="Q1445" s="325">
        <f>IF(Q1440=-1,"-1",Q1438+Q1439+Q1440)</f>
        <v>2948.9</v>
      </c>
      <c r="R1445" s="326" t="str">
        <f>IF(R1440=-1,"-1",R1438+R1439+R1440)</f>
        <v>-1</v>
      </c>
      <c r="S1445" s="668" t="str">
        <f>IF(Q1438+Q1439+Q1440&lt;=0,"",IF(R1440=-1,"",R1445/Q1445*100-100))</f>
        <v/>
      </c>
      <c r="T1445" s="325">
        <f>IF(T1440=-1,"-1",T1438+T1439+T1440)</f>
        <v>713.5</v>
      </c>
      <c r="U1445" s="326" t="str">
        <f>IF(U1440=-1,"-1",U1438+U1439+U1440)</f>
        <v>-1</v>
      </c>
      <c r="V1445" s="668" t="str">
        <f>IF(T1438+T1439+T1440&lt;=0,"",IF(U1440=-1,"",U1445/T1445*100-100))</f>
        <v/>
      </c>
      <c r="X1445" s="136"/>
      <c r="AA1445" s="244"/>
      <c r="AB1445" s="244"/>
    </row>
    <row r="1446" spans="1:28" ht="14.4" thickTop="1" thickBot="1">
      <c r="B1446" s="146"/>
      <c r="C1446" s="146"/>
      <c r="D1446" s="146"/>
      <c r="E1446" s="146"/>
      <c r="F1446" s="146"/>
      <c r="G1446" s="146"/>
      <c r="H1446" s="146"/>
      <c r="I1446" s="146"/>
      <c r="J1446" s="146"/>
      <c r="K1446" s="146"/>
      <c r="L1446" s="146"/>
      <c r="M1446" s="146"/>
      <c r="N1446" s="146"/>
      <c r="O1446" s="146"/>
      <c r="P1446" s="146"/>
      <c r="Q1446" s="146"/>
      <c r="R1446" s="146"/>
      <c r="S1446" s="146"/>
      <c r="T1446" s="146"/>
      <c r="U1446" s="146"/>
      <c r="V1446" s="146"/>
    </row>
    <row r="1447" spans="1:28" s="138" customFormat="1" ht="15.75" customHeight="1" thickTop="1" thickBot="1">
      <c r="A1447" s="138" t="str">
        <f>F1427&amp;"y"</f>
        <v>VRy</v>
      </c>
      <c r="B1447" s="152" t="str">
        <f>IF($F$1="de",headings!$C$35,IF($F$1="fr",headings!$B$35,headings!$A$35))</f>
        <v>Full year</v>
      </c>
      <c r="C1447" s="328">
        <f>IF(C1440=-1,"-1",SUM(C1442:C1445))</f>
        <v>68376</v>
      </c>
      <c r="D1447" s="414" t="str">
        <f>IF(D1440=-1,"-1",SUM(D1442:D1445))</f>
        <v>-1</v>
      </c>
      <c r="E1447" s="659" t="str">
        <f>IF(SUM(C1429:C1440)&lt;=0,"",IF(D1440=-1,"",D1447/C1447*100-100))</f>
        <v/>
      </c>
      <c r="F1447" s="328">
        <f>IF(F1440=-1,"-1",SUM(F1442:F1445))</f>
        <v>3882</v>
      </c>
      <c r="G1447" s="414" t="str">
        <f>IF(G1440=-1,"-1",SUM(G1442:G1445))</f>
        <v>-1</v>
      </c>
      <c r="H1447" s="659" t="str">
        <f>IF(SUM(F1429:F1440)&lt;=0,"",IF(G1440=-1,"",G1447/F1447*100-100))</f>
        <v/>
      </c>
      <c r="I1447" s="329">
        <f>IF(I1440=-1,"-1",SUM(I1442:I1445))</f>
        <v>439</v>
      </c>
      <c r="J1447" s="330">
        <f>IF(J1440=-1,"-1",SUM(J1442:J1445))</f>
        <v>1497</v>
      </c>
      <c r="K1447" s="328">
        <f>IF(K1440=-1,"-1",SUM(K1442:K1445))</f>
        <v>34827</v>
      </c>
      <c r="L1447" s="414" t="str">
        <f>IF(L1440=-1,"-1",SUM(L1442:L1445))</f>
        <v>-1</v>
      </c>
      <c r="M1447" s="659" t="str">
        <f>IF(SUM(K1429:K1440)&lt;=0,"",IF(L1440=-1,"",L1447/K1447*100-100))</f>
        <v/>
      </c>
      <c r="N1447" s="328">
        <f>IF(N1440=-1,"-1",SUM(N1442:N1445))</f>
        <v>9395.2000000000007</v>
      </c>
      <c r="O1447" s="414" t="str">
        <f>IF(O1440=-1,"-1",SUM(O1442:O1445))</f>
        <v>-1</v>
      </c>
      <c r="P1447" s="659" t="str">
        <f>IF(SUM(N1429:N1440)&lt;=0,"",IF(O1440=-1,"",O1447/N1447*100-100))</f>
        <v/>
      </c>
      <c r="Q1447" s="328">
        <f>IF(Q1440=-1,"-1",SUM(Q1442:Q1445))</f>
        <v>11322.4</v>
      </c>
      <c r="R1447" s="414" t="str">
        <f>IF(R1440=-1,"-1",SUM(R1442:R1445))</f>
        <v>-1</v>
      </c>
      <c r="S1447" s="659" t="str">
        <f>IF(SUM(Q1429:Q1440)&lt;=0,"",IF(R1440=-1,"",R1447/Q1447*100-100))</f>
        <v/>
      </c>
      <c r="T1447" s="328">
        <f>IF(T1440=-1,"-1",SUM(T1442:T1445))</f>
        <v>2597.9</v>
      </c>
      <c r="U1447" s="414" t="str">
        <f>IF(U1440=-1,"-1",SUM(U1442:U1445))</f>
        <v>-1</v>
      </c>
      <c r="V1447" s="659" t="str">
        <f>IF(SUM(T1429:T1440)&lt;=0,"",IF(U1440=-1,"",U1447/T1447*100-100))</f>
        <v/>
      </c>
      <c r="X1447" s="136"/>
    </row>
    <row r="1448" spans="1:28" ht="13.8" thickTop="1">
      <c r="B1448" s="147"/>
      <c r="C1448" s="180"/>
      <c r="D1448" s="180"/>
      <c r="E1448" s="180"/>
      <c r="F1448" s="180"/>
      <c r="G1448" s="180"/>
      <c r="H1448" s="180"/>
      <c r="I1448" s="180"/>
      <c r="J1448" s="180"/>
      <c r="K1448" s="180"/>
      <c r="L1448" s="180"/>
      <c r="M1448" s="180"/>
      <c r="N1448" s="180"/>
      <c r="O1448" s="180"/>
      <c r="P1448" s="180"/>
      <c r="Q1448" s="180"/>
      <c r="R1448" s="180"/>
      <c r="S1448" s="180"/>
      <c r="T1448" s="180"/>
      <c r="U1448" s="149"/>
      <c r="V1448" s="149"/>
    </row>
    <row r="1449" spans="1:28">
      <c r="B1449" s="147"/>
      <c r="C1449" s="180"/>
      <c r="D1449" s="180"/>
      <c r="E1449" s="180"/>
      <c r="F1449" s="180"/>
      <c r="G1449" s="180"/>
      <c r="H1449" s="180"/>
      <c r="I1449" s="180"/>
      <c r="J1449" s="180"/>
      <c r="K1449" s="180"/>
      <c r="L1449" s="180"/>
      <c r="M1449" s="180"/>
      <c r="N1449" s="180"/>
      <c r="O1449" s="180"/>
      <c r="P1449" s="180"/>
      <c r="Q1449" s="180"/>
      <c r="R1449" s="180"/>
      <c r="S1449" s="180"/>
      <c r="T1449" s="180"/>
      <c r="U1449" s="149"/>
      <c r="V1449" s="149"/>
    </row>
    <row r="1450" spans="1:28">
      <c r="B1450" s="152" t="str">
        <f>IF($F$1="de",headings!$C$37,IF($F$1="fr",headings!$B$37,headings!$A$37))</f>
        <v>Comments</v>
      </c>
      <c r="C1450" s="1021"/>
      <c r="D1450" s="1022"/>
      <c r="E1450" s="1022"/>
      <c r="F1450" s="1022"/>
      <c r="G1450" s="1022"/>
      <c r="H1450" s="1022"/>
      <c r="I1450" s="1022"/>
      <c r="J1450" s="1022"/>
      <c r="K1450" s="1022"/>
      <c r="L1450" s="1022"/>
      <c r="M1450" s="1022"/>
      <c r="N1450" s="1022"/>
      <c r="O1450" s="1022"/>
      <c r="P1450" s="1022"/>
      <c r="Q1450" s="1022"/>
      <c r="R1450" s="1022"/>
      <c r="S1450" s="1022"/>
      <c r="T1450" s="1023"/>
      <c r="U1450" s="149"/>
      <c r="V1450" s="149"/>
    </row>
    <row r="1451" spans="1:28">
      <c r="B1451" s="151"/>
      <c r="C1451" s="1024"/>
      <c r="D1451" s="1025"/>
      <c r="E1451" s="1025"/>
      <c r="F1451" s="1025"/>
      <c r="G1451" s="1025"/>
      <c r="H1451" s="1025"/>
      <c r="I1451" s="1025"/>
      <c r="J1451" s="1025"/>
      <c r="K1451" s="1025"/>
      <c r="L1451" s="1025"/>
      <c r="M1451" s="1025"/>
      <c r="N1451" s="1025"/>
      <c r="O1451" s="1025"/>
      <c r="P1451" s="1025"/>
      <c r="Q1451" s="1025"/>
      <c r="R1451" s="1025"/>
      <c r="S1451" s="1025"/>
      <c r="T1451" s="1026"/>
      <c r="U1451" s="149"/>
      <c r="V1451" s="149"/>
    </row>
    <row r="1452" spans="1:28">
      <c r="B1452" s="151"/>
      <c r="C1452" s="1024"/>
      <c r="D1452" s="1025"/>
      <c r="E1452" s="1025"/>
      <c r="F1452" s="1025"/>
      <c r="G1452" s="1025"/>
      <c r="H1452" s="1025"/>
      <c r="I1452" s="1025"/>
      <c r="J1452" s="1025"/>
      <c r="K1452" s="1025"/>
      <c r="L1452" s="1025"/>
      <c r="M1452" s="1025"/>
      <c r="N1452" s="1025"/>
      <c r="O1452" s="1025"/>
      <c r="P1452" s="1025"/>
      <c r="Q1452" s="1025"/>
      <c r="R1452" s="1025"/>
      <c r="S1452" s="1025"/>
      <c r="T1452" s="1026"/>
      <c r="U1452" s="149"/>
      <c r="V1452" s="149"/>
      <c r="X1452" s="141"/>
    </row>
    <row r="1453" spans="1:28">
      <c r="B1453" s="151"/>
      <c r="C1453" s="1027"/>
      <c r="D1453" s="1028"/>
      <c r="E1453" s="1028"/>
      <c r="F1453" s="1028"/>
      <c r="G1453" s="1028"/>
      <c r="H1453" s="1028"/>
      <c r="I1453" s="1028"/>
      <c r="J1453" s="1028"/>
      <c r="K1453" s="1028"/>
      <c r="L1453" s="1028"/>
      <c r="M1453" s="1028"/>
      <c r="N1453" s="1028"/>
      <c r="O1453" s="1028"/>
      <c r="P1453" s="1028"/>
      <c r="Q1453" s="1028"/>
      <c r="R1453" s="1028"/>
      <c r="S1453" s="1028"/>
      <c r="T1453" s="1029"/>
      <c r="U1453" s="149"/>
      <c r="V1453" s="149"/>
      <c r="X1453" s="131"/>
    </row>
    <row r="1454" spans="1:28">
      <c r="B1454" s="151"/>
      <c r="C1454" s="180"/>
      <c r="D1454" s="180"/>
      <c r="E1454" s="180"/>
      <c r="F1454" s="180"/>
      <c r="G1454" s="180"/>
      <c r="H1454" s="180"/>
      <c r="I1454" s="180"/>
      <c r="J1454" s="180"/>
      <c r="K1454" s="180"/>
      <c r="L1454" s="180"/>
      <c r="M1454" s="180"/>
      <c r="N1454" s="180"/>
      <c r="O1454" s="180"/>
      <c r="P1454" s="180"/>
      <c r="Q1454" s="180"/>
      <c r="R1454" s="180"/>
      <c r="S1454" s="180"/>
      <c r="T1454" s="180"/>
      <c r="U1454" s="149"/>
      <c r="V1454" s="149"/>
    </row>
    <row r="1455" spans="1:28">
      <c r="A1455" s="142"/>
      <c r="B1455" s="143"/>
      <c r="C1455" s="181"/>
      <c r="D1455" s="181"/>
      <c r="E1455" s="181"/>
      <c r="F1455" s="181"/>
      <c r="G1455" s="181"/>
      <c r="H1455" s="181"/>
      <c r="I1455" s="181"/>
      <c r="J1455" s="181"/>
      <c r="K1455" s="181"/>
      <c r="L1455" s="181"/>
      <c r="M1455" s="181"/>
      <c r="N1455" s="181"/>
      <c r="O1455" s="181"/>
      <c r="P1455" s="181"/>
      <c r="Q1455" s="181"/>
      <c r="R1455" s="181"/>
      <c r="S1455" s="181"/>
      <c r="T1455" s="181"/>
      <c r="U1455" s="181"/>
      <c r="V1455" s="181"/>
    </row>
    <row r="1456" spans="1:28" s="141" customFormat="1" ht="6.75" customHeight="1">
      <c r="B1456" s="146"/>
      <c r="C1456" s="154"/>
      <c r="D1456" s="154"/>
      <c r="E1456" s="155"/>
      <c r="F1456" s="154"/>
      <c r="G1456" s="154"/>
      <c r="H1456" s="155"/>
      <c r="I1456" s="154"/>
      <c r="J1456" s="154"/>
      <c r="K1456" s="155"/>
      <c r="L1456" s="154"/>
      <c r="M1456" s="154"/>
      <c r="N1456" s="155"/>
      <c r="O1456" s="154"/>
      <c r="P1456" s="154"/>
      <c r="Q1456" s="155"/>
      <c r="R1456" s="154"/>
      <c r="S1456" s="154"/>
      <c r="T1456" s="155"/>
      <c r="U1456" s="149"/>
      <c r="V1456" s="149"/>
      <c r="W1456" s="136"/>
      <c r="X1456" s="136"/>
      <c r="AA1456" s="239"/>
      <c r="AB1456" s="239"/>
    </row>
    <row r="1457" spans="1:28" s="131" customFormat="1" ht="17.399999999999999">
      <c r="B1457" s="150" t="str">
        <f>IF($F$1="de",headings!$C$3,IF($F$1="fr",headings!$B$3,headings!$A$3))</f>
        <v>Railway Operator:</v>
      </c>
      <c r="C1457" s="156"/>
      <c r="D1457" s="156"/>
      <c r="E1457" s="156"/>
      <c r="F1457" s="1134" t="s">
        <v>18</v>
      </c>
      <c r="G1457" s="1134"/>
      <c r="H1457" s="1134"/>
      <c r="I1457" s="1134"/>
      <c r="J1457" s="1134"/>
      <c r="K1457" s="157"/>
      <c r="L1457" s="157"/>
      <c r="M1457" s="157"/>
      <c r="N1457" s="157"/>
      <c r="O1457" s="157"/>
      <c r="P1457" s="157"/>
      <c r="Q1457" s="157"/>
      <c r="R1457" s="157"/>
      <c r="S1457" s="157"/>
      <c r="T1457" s="157"/>
      <c r="U1457" s="157"/>
      <c r="V1457" s="157"/>
      <c r="W1457" s="136"/>
      <c r="X1457" s="136"/>
      <c r="AA1457" s="243"/>
      <c r="AB1457" s="243"/>
    </row>
    <row r="1458" spans="1:28" ht="6.75" customHeight="1" thickBot="1">
      <c r="B1458" s="146"/>
      <c r="C1458" s="157"/>
      <c r="D1458" s="157"/>
      <c r="E1458" s="159"/>
      <c r="F1458" s="157"/>
      <c r="G1458" s="157"/>
      <c r="H1458" s="157"/>
      <c r="I1458" s="157"/>
      <c r="J1458" s="157"/>
      <c r="K1458" s="157"/>
      <c r="L1458" s="157"/>
      <c r="M1458" s="157"/>
      <c r="N1458" s="157"/>
      <c r="O1458" s="157"/>
      <c r="P1458" s="157"/>
      <c r="Q1458" s="157"/>
      <c r="R1458" s="157"/>
      <c r="S1458" s="157"/>
      <c r="T1458" s="160"/>
      <c r="U1458" s="149"/>
      <c r="V1458" s="149"/>
    </row>
    <row r="1459" spans="1:28" ht="15.75" customHeight="1" thickTop="1">
      <c r="A1459" s="136" t="str">
        <f>F1457&amp;"m01"</f>
        <v>ZFBHm01</v>
      </c>
      <c r="B1459" s="146" t="str">
        <f>IF($F$1="de",headings!$C$6,IF($F$1="fr",headings!$B$6,headings!$A$6))</f>
        <v>January</v>
      </c>
      <c r="C1459" s="485">
        <v>40</v>
      </c>
      <c r="D1459" s="661">
        <v>36.396999999999998</v>
      </c>
      <c r="E1459" s="656">
        <f t="shared" ref="E1459:E1464" si="239">IF(C1459&lt;0.001,"",IF(D1459=-1,"",D1459/C1459*100-100))</f>
        <v>-9.0075000000000074</v>
      </c>
      <c r="F1459" s="485">
        <v>2.6</v>
      </c>
      <c r="G1459" s="661">
        <v>2.2277110000000002</v>
      </c>
      <c r="H1459" s="656">
        <f t="shared" ref="H1459:H1464" si="240">IF(F1459&lt;0.001,"",IF(G1459=-1,"",G1459/F1459*100-100))</f>
        <v>-14.318807692307686</v>
      </c>
      <c r="I1459" s="662">
        <v>-1</v>
      </c>
      <c r="J1459" s="663">
        <v>-1</v>
      </c>
      <c r="K1459" s="485">
        <v>712</v>
      </c>
      <c r="L1459" s="661">
        <v>670</v>
      </c>
      <c r="M1459" s="656">
        <f t="shared" ref="M1459:M1464" si="241">IF(K1459&lt;0.001,"",IF(L1459=-1,"",L1459/K1459*100-100))</f>
        <v>-5.8988764044943736</v>
      </c>
      <c r="N1459" s="485">
        <v>82.5</v>
      </c>
      <c r="O1459" s="661">
        <v>48.9</v>
      </c>
      <c r="P1459" s="656">
        <f t="shared" ref="P1459:P1464" si="242">IF(N1459&lt;0.001,"",IF(O1459=-1,"",O1459/N1459*100-100))</f>
        <v>-40.727272727272734</v>
      </c>
      <c r="Q1459" s="485">
        <v>336</v>
      </c>
      <c r="R1459" s="661">
        <v>189</v>
      </c>
      <c r="S1459" s="656">
        <f t="shared" ref="S1459:S1464" si="243">IF(Q1459&lt;0.001,"",IF(R1459=-1,"",R1459/Q1459*100-100))</f>
        <v>-43.75</v>
      </c>
      <c r="T1459" s="485">
        <v>68.400000000000006</v>
      </c>
      <c r="U1459" s="661">
        <v>30.1</v>
      </c>
      <c r="V1459" s="656">
        <f t="shared" ref="V1459:V1464" si="244">IF(T1459&lt;0.001,"",IF(U1459=-1,"",U1459/T1459*100-100))</f>
        <v>-55.994152046783633</v>
      </c>
    </row>
    <row r="1460" spans="1:28" ht="15.75" customHeight="1">
      <c r="A1460" s="136" t="str">
        <f>F1457&amp;"m02"</f>
        <v>ZFBHm02</v>
      </c>
      <c r="B1460" s="146" t="str">
        <f>IF($F$1="de",headings!$C$7,IF($F$1="fr",headings!$B$7,headings!$A$7))</f>
        <v>February</v>
      </c>
      <c r="C1460" s="486">
        <v>34</v>
      </c>
      <c r="D1460" s="473">
        <v>26.456</v>
      </c>
      <c r="E1460" s="657">
        <f t="shared" si="239"/>
        <v>-22.188235294117646</v>
      </c>
      <c r="F1460" s="486">
        <v>2.2000000000000002</v>
      </c>
      <c r="G1460" s="473">
        <v>1.5793360000000001</v>
      </c>
      <c r="H1460" s="657">
        <f t="shared" si="240"/>
        <v>-28.212000000000003</v>
      </c>
      <c r="I1460" s="653">
        <v>-1</v>
      </c>
      <c r="J1460" s="664">
        <v>-1</v>
      </c>
      <c r="K1460" s="486">
        <v>691</v>
      </c>
      <c r="L1460" s="473">
        <v>407</v>
      </c>
      <c r="M1460" s="657">
        <f t="shared" si="241"/>
        <v>-41.099855282199712</v>
      </c>
      <c r="N1460" s="486">
        <v>73.599999999999994</v>
      </c>
      <c r="O1460" s="473">
        <v>34.9</v>
      </c>
      <c r="P1460" s="657">
        <f t="shared" si="242"/>
        <v>-52.58152173913043</v>
      </c>
      <c r="Q1460" s="486">
        <v>298</v>
      </c>
      <c r="R1460" s="473">
        <v>140</v>
      </c>
      <c r="S1460" s="657">
        <f t="shared" si="243"/>
        <v>-53.020134228187921</v>
      </c>
      <c r="T1460" s="486">
        <v>60.8</v>
      </c>
      <c r="U1460" s="473">
        <v>23.7</v>
      </c>
      <c r="V1460" s="657">
        <f t="shared" si="244"/>
        <v>-61.01973684210526</v>
      </c>
    </row>
    <row r="1461" spans="1:28" ht="15.75" customHeight="1" thickBot="1">
      <c r="A1461" s="136" t="str">
        <f>F1457&amp;"m03"</f>
        <v>ZFBHm03</v>
      </c>
      <c r="B1461" s="146" t="str">
        <f>IF($F$1="de",headings!$C$8,IF($F$1="fr",headings!$B$8,headings!$A$8))</f>
        <v>March</v>
      </c>
      <c r="C1461" s="487">
        <v>42</v>
      </c>
      <c r="D1461" s="655">
        <v>36.49</v>
      </c>
      <c r="E1461" s="658">
        <f t="shared" si="239"/>
        <v>-13.11904761904762</v>
      </c>
      <c r="F1461" s="487">
        <v>2.6</v>
      </c>
      <c r="G1461" s="655">
        <v>2.1592039999999999</v>
      </c>
      <c r="H1461" s="658">
        <f t="shared" si="240"/>
        <v>-16.953692307692307</v>
      </c>
      <c r="I1461" s="654">
        <v>-1</v>
      </c>
      <c r="J1461" s="665">
        <v>-1</v>
      </c>
      <c r="K1461" s="487">
        <v>836</v>
      </c>
      <c r="L1461" s="655">
        <v>824</v>
      </c>
      <c r="M1461" s="658">
        <f t="shared" si="241"/>
        <v>-1.4354066985645915</v>
      </c>
      <c r="N1461" s="487">
        <v>89.8</v>
      </c>
      <c r="O1461" s="655">
        <v>73.400000000000006</v>
      </c>
      <c r="P1461" s="658">
        <f t="shared" si="242"/>
        <v>-18.262806236080166</v>
      </c>
      <c r="Q1461" s="487">
        <v>343</v>
      </c>
      <c r="R1461" s="655">
        <v>306</v>
      </c>
      <c r="S1461" s="658">
        <f t="shared" si="243"/>
        <v>-10.787172011661809</v>
      </c>
      <c r="T1461" s="487">
        <v>69.7</v>
      </c>
      <c r="U1461" s="655">
        <v>50.7</v>
      </c>
      <c r="V1461" s="658">
        <f t="shared" si="244"/>
        <v>-27.259684361549503</v>
      </c>
    </row>
    <row r="1462" spans="1:28" ht="15.75" customHeight="1" thickTop="1">
      <c r="A1462" s="136" t="str">
        <f>F1457&amp;"m04"</f>
        <v>ZFBHm04</v>
      </c>
      <c r="B1462" s="146" t="str">
        <f>IF($F$1="de",headings!$C$9,IF($F$1="fr",headings!$B$9,headings!$A$9))</f>
        <v>April</v>
      </c>
      <c r="C1462" s="485">
        <v>48</v>
      </c>
      <c r="D1462" s="473">
        <v>41.521000000000001</v>
      </c>
      <c r="E1462" s="657">
        <f t="shared" si="239"/>
        <v>-13.497916666666669</v>
      </c>
      <c r="F1462" s="485">
        <v>3.1</v>
      </c>
      <c r="G1462" s="473">
        <v>2.7088049999999999</v>
      </c>
      <c r="H1462" s="657">
        <f t="shared" si="240"/>
        <v>-12.619193548387102</v>
      </c>
      <c r="I1462" s="653">
        <v>-1</v>
      </c>
      <c r="J1462" s="664">
        <v>-1</v>
      </c>
      <c r="K1462" s="485">
        <v>824</v>
      </c>
      <c r="L1462" s="473">
        <v>726</v>
      </c>
      <c r="M1462" s="657">
        <f t="shared" si="241"/>
        <v>-11.893203883495147</v>
      </c>
      <c r="N1462" s="485">
        <v>80.7</v>
      </c>
      <c r="O1462" s="473">
        <v>59.6</v>
      </c>
      <c r="P1462" s="657">
        <f t="shared" si="242"/>
        <v>-26.146220570012389</v>
      </c>
      <c r="Q1462" s="485">
        <v>334</v>
      </c>
      <c r="R1462" s="473">
        <v>235</v>
      </c>
      <c r="S1462" s="657">
        <f t="shared" si="243"/>
        <v>-29.640718562874241</v>
      </c>
      <c r="T1462" s="485">
        <v>62.6</v>
      </c>
      <c r="U1462" s="473">
        <v>38.1</v>
      </c>
      <c r="V1462" s="657">
        <f t="shared" si="244"/>
        <v>-39.137380191693296</v>
      </c>
    </row>
    <row r="1463" spans="1:28" ht="15.75" customHeight="1">
      <c r="A1463" s="136" t="str">
        <f>F1457&amp;"m05"</f>
        <v>ZFBHm05</v>
      </c>
      <c r="B1463" s="146" t="str">
        <f>IF($F$1="de",headings!$C$10,IF($F$1="fr",headings!$B$10,headings!$A$10))</f>
        <v>May</v>
      </c>
      <c r="C1463" s="486">
        <v>49</v>
      </c>
      <c r="D1463" s="473">
        <v>47.648000000000003</v>
      </c>
      <c r="E1463" s="657">
        <f t="shared" si="239"/>
        <v>-2.75918367346938</v>
      </c>
      <c r="F1463" s="486">
        <v>3.1</v>
      </c>
      <c r="G1463" s="473">
        <v>2.991657</v>
      </c>
      <c r="H1463" s="657">
        <f t="shared" si="240"/>
        <v>-3.4949354838709752</v>
      </c>
      <c r="I1463" s="653">
        <v>-1</v>
      </c>
      <c r="J1463" s="664">
        <v>-1</v>
      </c>
      <c r="K1463" s="486">
        <v>805</v>
      </c>
      <c r="L1463" s="473">
        <v>727</v>
      </c>
      <c r="M1463" s="657">
        <f t="shared" si="241"/>
        <v>-9.6894409937888213</v>
      </c>
      <c r="N1463" s="486">
        <v>80.3</v>
      </c>
      <c r="O1463" s="473">
        <v>67.7</v>
      </c>
      <c r="P1463" s="657">
        <f t="shared" si="242"/>
        <v>-15.691158156911584</v>
      </c>
      <c r="Q1463" s="486">
        <v>324</v>
      </c>
      <c r="R1463" s="473">
        <v>236</v>
      </c>
      <c r="S1463" s="657">
        <f t="shared" si="243"/>
        <v>-27.160493827160494</v>
      </c>
      <c r="T1463" s="486">
        <v>64</v>
      </c>
      <c r="U1463" s="473">
        <v>43.6</v>
      </c>
      <c r="V1463" s="657">
        <f t="shared" si="244"/>
        <v>-31.875</v>
      </c>
    </row>
    <row r="1464" spans="1:28" ht="15.75" customHeight="1" thickBot="1">
      <c r="A1464" s="136" t="str">
        <f>F1457&amp;"m06"</f>
        <v>ZFBHm06</v>
      </c>
      <c r="B1464" s="146" t="str">
        <f>IF($F$1="de",headings!$C$11,IF($F$1="fr",headings!$B$11,headings!$A$11))</f>
        <v>June</v>
      </c>
      <c r="C1464" s="487">
        <v>47</v>
      </c>
      <c r="D1464" s="655">
        <v>54.134999999999998</v>
      </c>
      <c r="E1464" s="658">
        <f t="shared" si="239"/>
        <v>15.180851063829778</v>
      </c>
      <c r="F1464" s="487">
        <v>3.2</v>
      </c>
      <c r="G1464" s="655">
        <v>3.4741089999999999</v>
      </c>
      <c r="H1464" s="658">
        <f t="shared" si="240"/>
        <v>8.5659062499999976</v>
      </c>
      <c r="I1464" s="654">
        <v>-1</v>
      </c>
      <c r="J1464" s="665">
        <v>-1</v>
      </c>
      <c r="K1464" s="487">
        <v>719</v>
      </c>
      <c r="L1464" s="655">
        <v>686</v>
      </c>
      <c r="M1464" s="658">
        <f t="shared" si="241"/>
        <v>-4.5897079276773383</v>
      </c>
      <c r="N1464" s="487">
        <v>64.2</v>
      </c>
      <c r="O1464" s="655">
        <v>66.400000000000006</v>
      </c>
      <c r="P1464" s="658">
        <f t="shared" si="242"/>
        <v>3.4267912772585731</v>
      </c>
      <c r="Q1464" s="487">
        <v>253</v>
      </c>
      <c r="R1464" s="655">
        <v>226</v>
      </c>
      <c r="S1464" s="658">
        <f t="shared" si="243"/>
        <v>-10.671936758893281</v>
      </c>
      <c r="T1464" s="487">
        <v>50</v>
      </c>
      <c r="U1464" s="655">
        <v>40.1</v>
      </c>
      <c r="V1464" s="658">
        <f t="shared" si="244"/>
        <v>-19.799999999999997</v>
      </c>
    </row>
    <row r="1465" spans="1:28" ht="15.75" customHeight="1" thickTop="1">
      <c r="A1465" s="136" t="str">
        <f>F1457&amp;"m07"</f>
        <v>ZFBHm07</v>
      </c>
      <c r="B1465" s="146" t="str">
        <f>IF($F$1="de",headings!$C$12,IF($F$1="fr",headings!$B$12,headings!$A$12))</f>
        <v>July</v>
      </c>
      <c r="C1465" s="485">
        <v>47</v>
      </c>
      <c r="D1465" s="473">
        <v>-1</v>
      </c>
      <c r="E1465" s="657" t="str">
        <f t="shared" ref="E1465:E1470" si="245">IF(C1465&lt;0.001,"",IF(D1465=-1,"",D1465/C1465*100-100))</f>
        <v/>
      </c>
      <c r="F1465" s="485">
        <v>3.6</v>
      </c>
      <c r="G1465" s="473">
        <v>-1</v>
      </c>
      <c r="H1465" s="657" t="str">
        <f t="shared" ref="H1465:H1470" si="246">IF(F1465&lt;0.001,"",IF(G1465=-1,"",G1465/F1465*100-100))</f>
        <v/>
      </c>
      <c r="I1465" s="653">
        <v>-1</v>
      </c>
      <c r="J1465" s="664">
        <v>-1</v>
      </c>
      <c r="K1465" s="485">
        <v>820</v>
      </c>
      <c r="L1465" s="473">
        <v>-1</v>
      </c>
      <c r="M1465" s="657" t="str">
        <f t="shared" ref="M1465:M1470" si="247">IF(K1465&lt;0.001,"",IF(L1465=-1,"",L1465/K1465*100-100))</f>
        <v/>
      </c>
      <c r="N1465" s="485">
        <v>74.3</v>
      </c>
      <c r="O1465" s="473">
        <v>-1</v>
      </c>
      <c r="P1465" s="657" t="str">
        <f t="shared" ref="P1465:P1470" si="248">IF(N1465&lt;0.001,"",IF(O1465=-1,"",O1465/N1465*100-100))</f>
        <v/>
      </c>
      <c r="Q1465" s="485">
        <v>265</v>
      </c>
      <c r="R1465" s="473">
        <v>-1</v>
      </c>
      <c r="S1465" s="657" t="str">
        <f t="shared" ref="S1465:S1470" si="249">IF(Q1465&lt;0.001,"",IF(R1465=-1,"",R1465/Q1465*100-100))</f>
        <v/>
      </c>
      <c r="T1465" s="485">
        <v>53.3</v>
      </c>
      <c r="U1465" s="473">
        <v>-1</v>
      </c>
      <c r="V1465" s="657" t="str">
        <f t="shared" ref="V1465:V1470" si="250">IF(T1465&lt;0.001,"",IF(U1465=-1,"",U1465/T1465*100-100))</f>
        <v/>
      </c>
    </row>
    <row r="1466" spans="1:28" ht="15.75" customHeight="1">
      <c r="A1466" s="136" t="str">
        <f>F1457&amp;"m08"</f>
        <v>ZFBHm08</v>
      </c>
      <c r="B1466" s="146" t="str">
        <f>IF($F$1="de",headings!$C$13,IF($F$1="fr",headings!$B$13,headings!$A$13))</f>
        <v>August</v>
      </c>
      <c r="C1466" s="486">
        <v>41</v>
      </c>
      <c r="D1466" s="473">
        <v>-1</v>
      </c>
      <c r="E1466" s="657" t="str">
        <f t="shared" si="245"/>
        <v/>
      </c>
      <c r="F1466" s="486">
        <v>3.1</v>
      </c>
      <c r="G1466" s="473">
        <v>-1</v>
      </c>
      <c r="H1466" s="657" t="str">
        <f t="shared" si="246"/>
        <v/>
      </c>
      <c r="I1466" s="653">
        <v>-1</v>
      </c>
      <c r="J1466" s="664">
        <v>-1</v>
      </c>
      <c r="K1466" s="486">
        <v>823</v>
      </c>
      <c r="L1466" s="473">
        <v>-1</v>
      </c>
      <c r="M1466" s="657" t="str">
        <f t="shared" si="247"/>
        <v/>
      </c>
      <c r="N1466" s="486">
        <v>80.2</v>
      </c>
      <c r="O1466" s="473">
        <v>-1</v>
      </c>
      <c r="P1466" s="657" t="str">
        <f t="shared" si="248"/>
        <v/>
      </c>
      <c r="Q1466" s="486">
        <v>256</v>
      </c>
      <c r="R1466" s="473">
        <v>-1</v>
      </c>
      <c r="S1466" s="657" t="str">
        <f t="shared" si="249"/>
        <v/>
      </c>
      <c r="T1466" s="486">
        <v>56.8</v>
      </c>
      <c r="U1466" s="473">
        <v>-1</v>
      </c>
      <c r="V1466" s="657" t="str">
        <f t="shared" si="250"/>
        <v/>
      </c>
    </row>
    <row r="1467" spans="1:28" ht="15.75" customHeight="1" thickBot="1">
      <c r="A1467" s="136" t="str">
        <f>F1457&amp;"m09"</f>
        <v>ZFBHm09</v>
      </c>
      <c r="B1467" s="146" t="str">
        <f>IF($F$1="de",headings!$C$14,IF($F$1="fr",headings!$B$14,headings!$A$14))</f>
        <v>September</v>
      </c>
      <c r="C1467" s="651">
        <v>45</v>
      </c>
      <c r="D1467" s="655">
        <v>-1</v>
      </c>
      <c r="E1467" s="658" t="str">
        <f t="shared" si="245"/>
        <v/>
      </c>
      <c r="F1467" s="651">
        <v>2.9</v>
      </c>
      <c r="G1467" s="655">
        <v>-1</v>
      </c>
      <c r="H1467" s="658" t="str">
        <f t="shared" si="246"/>
        <v/>
      </c>
      <c r="I1467" s="654">
        <v>-1</v>
      </c>
      <c r="J1467" s="665">
        <v>-1</v>
      </c>
      <c r="K1467" s="651">
        <v>787</v>
      </c>
      <c r="L1467" s="655">
        <v>-1</v>
      </c>
      <c r="M1467" s="658" t="str">
        <f t="shared" si="247"/>
        <v/>
      </c>
      <c r="N1467" s="651">
        <v>71.400000000000006</v>
      </c>
      <c r="O1467" s="655">
        <v>-1</v>
      </c>
      <c r="P1467" s="658" t="str">
        <f t="shared" si="248"/>
        <v/>
      </c>
      <c r="Q1467" s="651">
        <v>254</v>
      </c>
      <c r="R1467" s="655">
        <v>-1</v>
      </c>
      <c r="S1467" s="658" t="str">
        <f t="shared" si="249"/>
        <v/>
      </c>
      <c r="T1467" s="651">
        <v>54.5</v>
      </c>
      <c r="U1467" s="655">
        <v>-1</v>
      </c>
      <c r="V1467" s="658" t="str">
        <f t="shared" si="250"/>
        <v/>
      </c>
    </row>
    <row r="1468" spans="1:28" ht="15.75" customHeight="1" thickTop="1">
      <c r="A1468" s="136" t="str">
        <f>F1457&amp;"m10"</f>
        <v>ZFBHm10</v>
      </c>
      <c r="B1468" s="146" t="str">
        <f>IF($F$1="de",headings!$C$15,IF($F$1="fr",headings!$B$15,headings!$A$15))</f>
        <v>October</v>
      </c>
      <c r="C1468" s="653">
        <v>39</v>
      </c>
      <c r="D1468" s="473">
        <v>-1</v>
      </c>
      <c r="E1468" s="657" t="str">
        <f t="shared" si="245"/>
        <v/>
      </c>
      <c r="F1468" s="472">
        <v>2.4</v>
      </c>
      <c r="G1468" s="473">
        <v>-1</v>
      </c>
      <c r="H1468" s="657" t="str">
        <f t="shared" si="246"/>
        <v/>
      </c>
      <c r="I1468" s="653">
        <v>-1</v>
      </c>
      <c r="J1468" s="664">
        <v>-1</v>
      </c>
      <c r="K1468" s="653">
        <v>718</v>
      </c>
      <c r="L1468" s="473">
        <v>-1</v>
      </c>
      <c r="M1468" s="657" t="str">
        <f t="shared" si="247"/>
        <v/>
      </c>
      <c r="N1468" s="472">
        <v>66.7</v>
      </c>
      <c r="O1468" s="473">
        <v>-1</v>
      </c>
      <c r="P1468" s="657" t="str">
        <f t="shared" si="248"/>
        <v/>
      </c>
      <c r="Q1468" s="653">
        <v>263</v>
      </c>
      <c r="R1468" s="473">
        <v>-1</v>
      </c>
      <c r="S1468" s="657" t="str">
        <f t="shared" si="249"/>
        <v/>
      </c>
      <c r="T1468" s="472">
        <v>54.7</v>
      </c>
      <c r="U1468" s="473">
        <v>-1</v>
      </c>
      <c r="V1468" s="657" t="str">
        <f t="shared" si="250"/>
        <v/>
      </c>
      <c r="X1468" s="137"/>
    </row>
    <row r="1469" spans="1:28" ht="15.75" customHeight="1">
      <c r="A1469" s="136" t="str">
        <f>F1457&amp;"m11"</f>
        <v>ZFBHm11</v>
      </c>
      <c r="B1469" s="146" t="str">
        <f>IF($F$1="de",headings!$C$16,IF($F$1="fr",headings!$B$16,headings!$A$16))</f>
        <v>November</v>
      </c>
      <c r="C1469" s="653">
        <v>35</v>
      </c>
      <c r="D1469" s="473">
        <v>-1</v>
      </c>
      <c r="E1469" s="657" t="str">
        <f t="shared" si="245"/>
        <v/>
      </c>
      <c r="F1469" s="472">
        <v>2.2000000000000002</v>
      </c>
      <c r="G1469" s="473">
        <v>-1</v>
      </c>
      <c r="H1469" s="657" t="str">
        <f t="shared" si="246"/>
        <v/>
      </c>
      <c r="I1469" s="653">
        <v>-1</v>
      </c>
      <c r="J1469" s="664">
        <v>-1</v>
      </c>
      <c r="K1469" s="653">
        <v>694</v>
      </c>
      <c r="L1469" s="473">
        <v>-1</v>
      </c>
      <c r="M1469" s="657" t="str">
        <f t="shared" si="247"/>
        <v/>
      </c>
      <c r="N1469" s="472">
        <v>61.9</v>
      </c>
      <c r="O1469" s="473">
        <v>-1</v>
      </c>
      <c r="P1469" s="657" t="str">
        <f t="shared" si="248"/>
        <v/>
      </c>
      <c r="Q1469" s="653">
        <v>250</v>
      </c>
      <c r="R1469" s="473">
        <v>-1</v>
      </c>
      <c r="S1469" s="657" t="str">
        <f t="shared" si="249"/>
        <v/>
      </c>
      <c r="T1469" s="472">
        <v>51.5</v>
      </c>
      <c r="U1469" s="473">
        <v>-1</v>
      </c>
      <c r="V1469" s="657" t="str">
        <f t="shared" si="250"/>
        <v/>
      </c>
      <c r="X1469" s="137"/>
    </row>
    <row r="1470" spans="1:28" ht="15.75" customHeight="1" thickBot="1">
      <c r="A1470" s="136" t="str">
        <f>F1457&amp;"m12"</f>
        <v>ZFBHm12</v>
      </c>
      <c r="B1470" s="146" t="str">
        <f>IF($F$1="de",headings!$C$17,IF($F$1="fr",headings!$B$17,headings!$A$17))</f>
        <v>December</v>
      </c>
      <c r="C1470" s="654">
        <v>37</v>
      </c>
      <c r="D1470" s="655">
        <v>-1</v>
      </c>
      <c r="E1470" s="658" t="str">
        <f t="shared" si="245"/>
        <v/>
      </c>
      <c r="F1470" s="652">
        <v>2.2999999999999998</v>
      </c>
      <c r="G1470" s="655">
        <v>-1</v>
      </c>
      <c r="H1470" s="658" t="str">
        <f t="shared" si="246"/>
        <v/>
      </c>
      <c r="I1470" s="654">
        <v>-1</v>
      </c>
      <c r="J1470" s="665">
        <v>-1</v>
      </c>
      <c r="K1470" s="654">
        <v>762</v>
      </c>
      <c r="L1470" s="655">
        <v>-1</v>
      </c>
      <c r="M1470" s="658" t="str">
        <f t="shared" si="247"/>
        <v/>
      </c>
      <c r="N1470" s="652">
        <v>62.3</v>
      </c>
      <c r="O1470" s="655">
        <v>-1</v>
      </c>
      <c r="P1470" s="658" t="str">
        <f t="shared" si="248"/>
        <v/>
      </c>
      <c r="Q1470" s="654">
        <v>229</v>
      </c>
      <c r="R1470" s="655">
        <v>-1</v>
      </c>
      <c r="S1470" s="658" t="str">
        <f t="shared" si="249"/>
        <v/>
      </c>
      <c r="T1470" s="652">
        <v>39.5</v>
      </c>
      <c r="U1470" s="655">
        <v>-1</v>
      </c>
      <c r="V1470" s="658" t="str">
        <f t="shared" si="250"/>
        <v/>
      </c>
      <c r="X1470" s="137"/>
    </row>
    <row r="1471" spans="1:28" ht="14.4" thickTop="1" thickBot="1">
      <c r="B1471" s="146"/>
      <c r="C1471" s="146"/>
      <c r="D1471" s="146"/>
      <c r="E1471" s="146"/>
      <c r="F1471" s="146"/>
      <c r="G1471" s="146"/>
      <c r="H1471" s="146"/>
      <c r="I1471" s="146"/>
      <c r="J1471" s="146"/>
      <c r="K1471" s="146"/>
      <c r="L1471" s="146"/>
      <c r="M1471" s="146"/>
      <c r="N1471" s="146"/>
      <c r="O1471" s="146"/>
      <c r="P1471" s="146"/>
      <c r="Q1471" s="146"/>
      <c r="R1471" s="146"/>
      <c r="S1471" s="146"/>
      <c r="T1471" s="146"/>
      <c r="U1471" s="146"/>
      <c r="V1471" s="146"/>
      <c r="X1471" s="137"/>
    </row>
    <row r="1472" spans="1:28" s="137" customFormat="1" ht="15.75" customHeight="1" thickTop="1">
      <c r="A1472" s="137" t="str">
        <f>F1457&amp;"q1"</f>
        <v>ZFBHq1</v>
      </c>
      <c r="B1472" s="146" t="str">
        <f>IF($F$1="de",headings!$C$31,IF($F$1="fr",headings!$B$31,headings!$A$31))</f>
        <v>Quarter 1</v>
      </c>
      <c r="C1472" s="319">
        <f>IF(C1461=-1,"-1",C1459+C1460+C1461)</f>
        <v>116</v>
      </c>
      <c r="D1472" s="320">
        <f>IF(D1461=-1,"-1",D1459+D1460+D1461)</f>
        <v>99.342999999999989</v>
      </c>
      <c r="E1472" s="666">
        <f>IF(C1461+C1462+C1463&lt;=0,"",IF(D1461=-1,"",D1472/C1472*100-100))</f>
        <v>-14.3594827586207</v>
      </c>
      <c r="F1472" s="319">
        <f>IF(F1461=-1,"-1",F1459+F1460+F1461)</f>
        <v>7.4</v>
      </c>
      <c r="G1472" s="334">
        <f>IF(G1461=-1,"-1",G1459+G1460+G1461)</f>
        <v>5.9662509999999997</v>
      </c>
      <c r="H1472" s="666">
        <f>IF(F1461+F1462+F1463&lt;=0,"",IF(G1461=-1,"",G1472/F1472*100-100))</f>
        <v>-19.374986486486492</v>
      </c>
      <c r="I1472" s="320" t="str">
        <f>IF(I1461=-1,"-1",I1459+I1460+I1461)</f>
        <v>-1</v>
      </c>
      <c r="J1472" s="321" t="str">
        <f>IF(J1461=-1,"-1",J1459+J1460+J1461)</f>
        <v>-1</v>
      </c>
      <c r="K1472" s="319">
        <f>IF(K1461=-1,"-1",K1459+K1460+K1461)</f>
        <v>2239</v>
      </c>
      <c r="L1472" s="320">
        <f>IF(L1461=-1,"-1",L1459+L1460+L1461)</f>
        <v>1901</v>
      </c>
      <c r="M1472" s="666">
        <f>IF(K1461+K1462+K1463&lt;=0,"",IF(L1461=-1,"",L1472/K1472*100-100))</f>
        <v>-15.096025011165707</v>
      </c>
      <c r="N1472" s="319">
        <f>IF(N1461=-1,"-1",N1459+N1460+N1461)</f>
        <v>245.89999999999998</v>
      </c>
      <c r="O1472" s="334">
        <f>IF(O1461=-1,"-1",O1459+O1460+O1461)</f>
        <v>157.19999999999999</v>
      </c>
      <c r="P1472" s="666">
        <f>IF(N1461+N1462+N1463&lt;=0,"",IF(O1461=-1,"",O1472/N1472*100-100))</f>
        <v>-36.071573810492062</v>
      </c>
      <c r="Q1472" s="319">
        <f>IF(Q1461=-1,"-1",Q1459+Q1460+Q1461)</f>
        <v>977</v>
      </c>
      <c r="R1472" s="320">
        <f>IF(R1461=-1,"-1",R1459+R1460+R1461)</f>
        <v>635</v>
      </c>
      <c r="S1472" s="666">
        <f>IF(Q1461+Q1462+Q1463&lt;=0,"",IF(R1461=-1,"",R1472/Q1472*100-100))</f>
        <v>-35.005117707267146</v>
      </c>
      <c r="T1472" s="319">
        <f>IF(T1461=-1,"-1",T1459+T1460+T1461)</f>
        <v>198.89999999999998</v>
      </c>
      <c r="U1472" s="334">
        <f>IF(U1461=-1,"-1",U1459+U1460+U1461)</f>
        <v>104.5</v>
      </c>
      <c r="V1472" s="666">
        <f>IF(T1461+T1462+T1463&lt;=0,"",IF(U1461=-1,"",U1472/T1472*100-100))</f>
        <v>-47.461035696329809</v>
      </c>
      <c r="X1472" s="136"/>
      <c r="AA1472" s="244"/>
      <c r="AB1472" s="244"/>
    </row>
    <row r="1473" spans="1:28" s="137" customFormat="1" ht="15.75" customHeight="1">
      <c r="A1473" s="137" t="str">
        <f>F1457&amp;"q2"</f>
        <v>ZFBHq2</v>
      </c>
      <c r="B1473" s="146" t="str">
        <f>IF($F$1="de",headings!$C$32,IF($F$1="fr",headings!$B$32,headings!$A$32))</f>
        <v>Quarter 2</v>
      </c>
      <c r="C1473" s="322">
        <f>IF(C1464=-1,"-1",C1462+C1463+C1464)</f>
        <v>144</v>
      </c>
      <c r="D1473" s="323">
        <f>IF(D1464=-1,"-1",D1462+D1463+D1464)</f>
        <v>143.304</v>
      </c>
      <c r="E1473" s="667">
        <f>IF(C1462+C1463+C1464&lt;=0,"",IF(D1464=-1,"",D1473/C1473*100-100))</f>
        <v>-0.48333333333333428</v>
      </c>
      <c r="F1473" s="322">
        <f>IF(F1464=-1,"-1",F1462+F1463+F1464)</f>
        <v>9.4</v>
      </c>
      <c r="G1473" s="335">
        <f>IF(G1464=-1,"-1",G1462+G1463+G1464)</f>
        <v>9.1745710000000003</v>
      </c>
      <c r="H1473" s="667">
        <f>IF(F1462+F1463+F1464&lt;=0,"",IF(G1464=-1,"",G1473/F1473*100-100))</f>
        <v>-2.3981808510638416</v>
      </c>
      <c r="I1473" s="323" t="str">
        <f>IF(I1464=-1,"-1",I1462+I1463+I1464)</f>
        <v>-1</v>
      </c>
      <c r="J1473" s="324" t="str">
        <f>IF(J1464=-1,"-1",J1462+J1463+J1464)</f>
        <v>-1</v>
      </c>
      <c r="K1473" s="322">
        <f>IF(K1464=-1,"-1",K1462+K1463+K1464)</f>
        <v>2348</v>
      </c>
      <c r="L1473" s="323">
        <f>IF(L1464=-1,"-1",L1462+L1463+L1464)</f>
        <v>2139</v>
      </c>
      <c r="M1473" s="667">
        <f>IF(K1462+K1463+K1464&lt;=0,"",IF(L1464=-1,"",L1473/K1473*100-100))</f>
        <v>-8.9011925042589439</v>
      </c>
      <c r="N1473" s="322">
        <f>IF(N1464=-1,"-1",N1462+N1463+N1464)</f>
        <v>225.2</v>
      </c>
      <c r="O1473" s="335">
        <f>IF(O1464=-1,"-1",O1462+O1463+O1464)</f>
        <v>193.70000000000002</v>
      </c>
      <c r="P1473" s="667">
        <f>IF(N1462+N1463+N1464&lt;=0,"",IF(O1464=-1,"",O1473/N1473*100-100))</f>
        <v>-13.987566607460025</v>
      </c>
      <c r="Q1473" s="322">
        <f>IF(Q1464=-1,"-1",Q1462+Q1463+Q1464)</f>
        <v>911</v>
      </c>
      <c r="R1473" s="323">
        <f>IF(R1464=-1,"-1",R1462+R1463+R1464)</f>
        <v>697</v>
      </c>
      <c r="S1473" s="667">
        <f>IF(Q1462+Q1463+Q1464&lt;=0,"",IF(R1464=-1,"",R1473/Q1473*100-100))</f>
        <v>-23.490669593852914</v>
      </c>
      <c r="T1473" s="322">
        <f>IF(T1464=-1,"-1",T1462+T1463+T1464)</f>
        <v>176.6</v>
      </c>
      <c r="U1473" s="335">
        <f>IF(U1464=-1,"-1",U1462+U1463+U1464)</f>
        <v>121.80000000000001</v>
      </c>
      <c r="V1473" s="667">
        <f>IF(T1462+T1463+T1464&lt;=0,"",IF(U1464=-1,"",U1473/T1473*100-100))</f>
        <v>-31.030577576443932</v>
      </c>
      <c r="X1473" s="138"/>
      <c r="AA1473" s="244"/>
      <c r="AB1473" s="244"/>
    </row>
    <row r="1474" spans="1:28" s="137" customFormat="1" ht="15.75" customHeight="1">
      <c r="A1474" s="137" t="str">
        <f>F1457&amp;"q3"</f>
        <v>ZFBHq3</v>
      </c>
      <c r="B1474" s="146" t="str">
        <f>IF($F$1="de",headings!$C$33,IF($F$1="fr",headings!$B$33,headings!$A$33))</f>
        <v>Quarter 3</v>
      </c>
      <c r="C1474" s="322">
        <f>IF(C1467=-1,"-1",C1465+C1466+C1467)</f>
        <v>133</v>
      </c>
      <c r="D1474" s="323" t="str">
        <f>IF(D1467=-1,"-1",D1465+D1466+D1467)</f>
        <v>-1</v>
      </c>
      <c r="E1474" s="667" t="str">
        <f>IF(C1465+C1466+C1467&lt;=0,"",IF(D1467=-1,"",D1474/C1474*100-100))</f>
        <v/>
      </c>
      <c r="F1474" s="322">
        <f>IF(F1467=-1,"-1",F1465+F1466+F1467)</f>
        <v>9.6</v>
      </c>
      <c r="G1474" s="323" t="str">
        <f>IF(G1467=-1,"-1",G1465+G1466+G1467)</f>
        <v>-1</v>
      </c>
      <c r="H1474" s="667" t="str">
        <f>IF(F1465+F1466+F1467&lt;=0,"",IF(G1467=-1,"",G1474/F1474*100-100))</f>
        <v/>
      </c>
      <c r="I1474" s="323" t="str">
        <f>IF(I1467=-1,"-1",I1465+I1466+I1467)</f>
        <v>-1</v>
      </c>
      <c r="J1474" s="324" t="str">
        <f>IF(J1467=-1,"-1",J1465+J1466+J1467)</f>
        <v>-1</v>
      </c>
      <c r="K1474" s="322">
        <f>IF(K1467=-1,"-1",K1465+K1466+K1467)</f>
        <v>2430</v>
      </c>
      <c r="L1474" s="323" t="str">
        <f>IF(L1467=-1,"-1",L1465+L1466+L1467)</f>
        <v>-1</v>
      </c>
      <c r="M1474" s="667" t="str">
        <f>IF(K1465+K1466+K1467&lt;=0,"",IF(L1467=-1,"",L1474/K1474*100-100))</f>
        <v/>
      </c>
      <c r="N1474" s="322">
        <f>IF(N1467=-1,"-1",N1465+N1466+N1467)</f>
        <v>225.9</v>
      </c>
      <c r="O1474" s="323" t="str">
        <f>IF(O1467=-1,"-1",O1465+O1466+O1467)</f>
        <v>-1</v>
      </c>
      <c r="P1474" s="667" t="str">
        <f>IF(N1465+N1466+N1467&lt;=0,"",IF(O1467=-1,"",O1474/N1474*100-100))</f>
        <v/>
      </c>
      <c r="Q1474" s="322">
        <f>IF(Q1467=-1,"-1",Q1465+Q1466+Q1467)</f>
        <v>775</v>
      </c>
      <c r="R1474" s="323" t="str">
        <f>IF(R1467=-1,"-1",R1465+R1466+R1467)</f>
        <v>-1</v>
      </c>
      <c r="S1474" s="667" t="str">
        <f>IF(Q1465+Q1466+Q1467&lt;=0,"",IF(R1467=-1,"",R1474/Q1474*100-100))</f>
        <v/>
      </c>
      <c r="T1474" s="322">
        <f>IF(T1467=-1,"-1",T1465+T1466+T1467)</f>
        <v>164.6</v>
      </c>
      <c r="U1474" s="323" t="str">
        <f>IF(U1467=-1,"-1",U1465+U1466+U1467)</f>
        <v>-1</v>
      </c>
      <c r="V1474" s="667" t="str">
        <f>IF(T1465+T1466+T1467&lt;=0,"",IF(U1467=-1,"",U1474/T1474*100-100))</f>
        <v/>
      </c>
      <c r="X1474" s="136"/>
      <c r="AA1474" s="244"/>
      <c r="AB1474" s="244"/>
    </row>
    <row r="1475" spans="1:28" s="137" customFormat="1" ht="15.75" customHeight="1" thickBot="1">
      <c r="A1475" s="137" t="str">
        <f>F1457&amp;"q4"</f>
        <v>ZFBHq4</v>
      </c>
      <c r="B1475" s="146" t="str">
        <f>IF($F$1="de",headings!$C$34,IF($F$1="fr",headings!$B$34,headings!$A$34))</f>
        <v>Quarter 4</v>
      </c>
      <c r="C1475" s="325">
        <f>IF(C1470=-1,"-1",C1468+C1469+C1470)</f>
        <v>111</v>
      </c>
      <c r="D1475" s="326" t="str">
        <f>IF(D1470=-1,"-1",D1468+D1469+D1470)</f>
        <v>-1</v>
      </c>
      <c r="E1475" s="668" t="str">
        <f>IF(C1468+C1469+C1470&lt;=0,"",IF(D1470=-1,"",D1475/C1475*100-100))</f>
        <v/>
      </c>
      <c r="F1475" s="325">
        <f>IF(F1470=-1,"-1",F1468+F1469+F1470)</f>
        <v>6.8999999999999995</v>
      </c>
      <c r="G1475" s="326" t="str">
        <f>IF(G1470=-1,"-1",G1468+G1469+G1470)</f>
        <v>-1</v>
      </c>
      <c r="H1475" s="668" t="str">
        <f>IF(F1468+F1469+F1470&lt;=0,"",IF(G1470=-1,"",G1475/F1475*100-100))</f>
        <v/>
      </c>
      <c r="I1475" s="326" t="str">
        <f>IF(I1470=-1,"-1",I1468+I1469+I1470)</f>
        <v>-1</v>
      </c>
      <c r="J1475" s="327" t="str">
        <f>IF(J1470=-1,"-1",J1468+J1469+J1470)</f>
        <v>-1</v>
      </c>
      <c r="K1475" s="325">
        <f>IF(K1470=-1,"-1",K1468+K1469+K1470)</f>
        <v>2174</v>
      </c>
      <c r="L1475" s="326" t="str">
        <f>IF(L1470=-1,"-1",L1468+L1469+L1470)</f>
        <v>-1</v>
      </c>
      <c r="M1475" s="668" t="str">
        <f>IF(K1468+K1469+K1470&lt;=0,"",IF(L1470=-1,"",L1475/K1475*100-100))</f>
        <v/>
      </c>
      <c r="N1475" s="325">
        <f>IF(N1470=-1,"-1",N1468+N1469+N1470)</f>
        <v>190.89999999999998</v>
      </c>
      <c r="O1475" s="326" t="str">
        <f>IF(O1470=-1,"-1",O1468+O1469+O1470)</f>
        <v>-1</v>
      </c>
      <c r="P1475" s="668" t="str">
        <f>IF(N1468+N1469+N1470&lt;=0,"",IF(O1470=-1,"",O1475/N1475*100-100))</f>
        <v/>
      </c>
      <c r="Q1475" s="325">
        <f>IF(Q1470=-1,"-1",Q1468+Q1469+Q1470)</f>
        <v>742</v>
      </c>
      <c r="R1475" s="326" t="str">
        <f>IF(R1470=-1,"-1",R1468+R1469+R1470)</f>
        <v>-1</v>
      </c>
      <c r="S1475" s="668" t="str">
        <f>IF(Q1468+Q1469+Q1470&lt;=0,"",IF(R1470=-1,"",R1475/Q1475*100-100))</f>
        <v/>
      </c>
      <c r="T1475" s="325">
        <f>IF(T1470=-1,"-1",T1468+T1469+T1470)</f>
        <v>145.69999999999999</v>
      </c>
      <c r="U1475" s="326" t="str">
        <f>IF(U1470=-1,"-1",U1468+U1469+U1470)</f>
        <v>-1</v>
      </c>
      <c r="V1475" s="668" t="str">
        <f>IF(T1468+T1469+T1470&lt;=0,"",IF(U1470=-1,"",U1475/T1475*100-100))</f>
        <v/>
      </c>
      <c r="X1475" s="136"/>
      <c r="AA1475" s="244"/>
      <c r="AB1475" s="244"/>
    </row>
    <row r="1476" spans="1:28" ht="14.4" thickTop="1" thickBot="1">
      <c r="B1476" s="146"/>
      <c r="C1476" s="146"/>
      <c r="D1476" s="146"/>
      <c r="E1476" s="146"/>
      <c r="F1476" s="146"/>
      <c r="G1476" s="146"/>
      <c r="H1476" s="146"/>
      <c r="I1476" s="146"/>
      <c r="J1476" s="146"/>
      <c r="K1476" s="146"/>
      <c r="L1476" s="146"/>
      <c r="M1476" s="146"/>
      <c r="N1476" s="146"/>
      <c r="O1476" s="146"/>
      <c r="P1476" s="146"/>
      <c r="Q1476" s="146"/>
      <c r="R1476" s="146"/>
      <c r="S1476" s="146"/>
      <c r="T1476" s="146"/>
      <c r="U1476" s="146"/>
      <c r="V1476" s="146"/>
    </row>
    <row r="1477" spans="1:28" s="138" customFormat="1" ht="15.75" customHeight="1" thickTop="1" thickBot="1">
      <c r="A1477" s="138" t="str">
        <f>F1457&amp;"y"</f>
        <v>ZFBHy</v>
      </c>
      <c r="B1477" s="152" t="str">
        <f>IF($F$1="de",headings!$C$35,IF($F$1="fr",headings!$B$35,headings!$A$35))</f>
        <v>Full year</v>
      </c>
      <c r="C1477" s="328">
        <f>IF(C1470=-1,"-1",SUM(C1472:C1475))</f>
        <v>504</v>
      </c>
      <c r="D1477" s="414" t="str">
        <f>IF(D1470=-1,"-1",SUM(D1472:D1475))</f>
        <v>-1</v>
      </c>
      <c r="E1477" s="659" t="str">
        <f>IF(SUM(C1459:C1470)&lt;=0,"",IF(D1470=-1,"",D1477/C1477*100-100))</f>
        <v/>
      </c>
      <c r="F1477" s="328">
        <f>IF(F1470=-1,"-1",SUM(F1472:F1475))</f>
        <v>33.299999999999997</v>
      </c>
      <c r="G1477" s="414" t="str">
        <f>IF(G1470=-1,"-1",SUM(G1472:G1475))</f>
        <v>-1</v>
      </c>
      <c r="H1477" s="659" t="str">
        <f>IF(SUM(F1459:F1470)&lt;=0,"",IF(G1470=-1,"",G1477/F1477*100-100))</f>
        <v/>
      </c>
      <c r="I1477" s="329" t="str">
        <f>IF(I1470=-1,"-1",SUM(I1472:I1475))</f>
        <v>-1</v>
      </c>
      <c r="J1477" s="330" t="str">
        <f>IF(J1470=-1,"-1",SUM(J1472:J1475))</f>
        <v>-1</v>
      </c>
      <c r="K1477" s="328">
        <f>IF(K1470=-1,"-1",SUM(K1472:K1475))</f>
        <v>9191</v>
      </c>
      <c r="L1477" s="414" t="str">
        <f>IF(L1470=-1,"-1",SUM(L1472:L1475))</f>
        <v>-1</v>
      </c>
      <c r="M1477" s="659" t="str">
        <f>IF(SUM(K1459:K1470)&lt;=0,"",IF(L1470=-1,"",L1477/K1477*100-100))</f>
        <v/>
      </c>
      <c r="N1477" s="328">
        <f>IF(N1470=-1,"-1",SUM(N1472:N1475))</f>
        <v>887.9</v>
      </c>
      <c r="O1477" s="414" t="str">
        <f>IF(O1470=-1,"-1",SUM(O1472:O1475))</f>
        <v>-1</v>
      </c>
      <c r="P1477" s="659" t="str">
        <f>IF(SUM(N1459:N1470)&lt;=0,"",IF(O1470=-1,"",O1477/N1477*100-100))</f>
        <v/>
      </c>
      <c r="Q1477" s="328">
        <f>IF(Q1470=-1,"-1",SUM(Q1472:Q1475))</f>
        <v>3405</v>
      </c>
      <c r="R1477" s="414" t="str">
        <f>IF(R1470=-1,"-1",SUM(R1472:R1475))</f>
        <v>-1</v>
      </c>
      <c r="S1477" s="659" t="str">
        <f>IF(SUM(Q1459:Q1470)&lt;=0,"",IF(R1470=-1,"",R1477/Q1477*100-100))</f>
        <v/>
      </c>
      <c r="T1477" s="328">
        <f>IF(T1470=-1,"-1",SUM(T1472:T1475))</f>
        <v>685.8</v>
      </c>
      <c r="U1477" s="414" t="str">
        <f>IF(U1470=-1,"-1",SUM(U1472:U1475))</f>
        <v>-1</v>
      </c>
      <c r="V1477" s="659" t="str">
        <f>IF(SUM(T1459:T1470)&lt;=0,"",IF(U1470=-1,"",U1477/T1477*100-100))</f>
        <v/>
      </c>
      <c r="X1477" s="136"/>
    </row>
    <row r="1478" spans="1:28" ht="13.8" thickTop="1">
      <c r="B1478" s="147"/>
      <c r="C1478" s="180"/>
      <c r="D1478" s="180"/>
      <c r="E1478" s="180"/>
      <c r="F1478" s="180"/>
      <c r="G1478" s="180"/>
      <c r="H1478" s="180"/>
      <c r="I1478" s="180"/>
      <c r="J1478" s="180"/>
      <c r="K1478" s="180"/>
      <c r="L1478" s="180"/>
      <c r="M1478" s="180"/>
      <c r="N1478" s="180"/>
      <c r="O1478" s="180"/>
      <c r="P1478" s="180"/>
      <c r="Q1478" s="180"/>
      <c r="R1478" s="180"/>
      <c r="S1478" s="180"/>
      <c r="T1478" s="180"/>
      <c r="U1478" s="149"/>
      <c r="V1478" s="149"/>
    </row>
    <row r="1479" spans="1:28">
      <c r="B1479" s="147"/>
      <c r="C1479" s="180"/>
      <c r="D1479" s="180"/>
      <c r="E1479" s="180"/>
      <c r="F1479" s="180"/>
      <c r="G1479" s="180"/>
      <c r="H1479" s="180"/>
      <c r="I1479" s="180"/>
      <c r="J1479" s="180"/>
      <c r="K1479" s="180"/>
      <c r="L1479" s="180"/>
      <c r="M1479" s="180"/>
      <c r="N1479" s="180"/>
      <c r="O1479" s="180"/>
      <c r="P1479" s="180"/>
      <c r="Q1479" s="180"/>
      <c r="R1479" s="180"/>
      <c r="S1479" s="180"/>
      <c r="T1479" s="180"/>
      <c r="U1479" s="149"/>
      <c r="V1479" s="149"/>
    </row>
    <row r="1480" spans="1:28">
      <c r="B1480" s="152" t="str">
        <f>IF($F$1="de",headings!$C$37,IF($F$1="fr",headings!$B$37,headings!$A$37))</f>
        <v>Comments</v>
      </c>
      <c r="C1480" s="1021"/>
      <c r="D1480" s="1022"/>
      <c r="E1480" s="1022"/>
      <c r="F1480" s="1022"/>
      <c r="G1480" s="1022"/>
      <c r="H1480" s="1022"/>
      <c r="I1480" s="1022"/>
      <c r="J1480" s="1022"/>
      <c r="K1480" s="1022"/>
      <c r="L1480" s="1022"/>
      <c r="M1480" s="1022"/>
      <c r="N1480" s="1022"/>
      <c r="O1480" s="1022"/>
      <c r="P1480" s="1022"/>
      <c r="Q1480" s="1022"/>
      <c r="R1480" s="1022"/>
      <c r="S1480" s="1022"/>
      <c r="T1480" s="1023"/>
      <c r="U1480" s="149"/>
      <c r="V1480" s="149"/>
    </row>
    <row r="1481" spans="1:28">
      <c r="B1481" s="151"/>
      <c r="C1481" s="1024"/>
      <c r="D1481" s="1025"/>
      <c r="E1481" s="1025"/>
      <c r="F1481" s="1025"/>
      <c r="G1481" s="1025"/>
      <c r="H1481" s="1025"/>
      <c r="I1481" s="1025"/>
      <c r="J1481" s="1025"/>
      <c r="K1481" s="1025"/>
      <c r="L1481" s="1025"/>
      <c r="M1481" s="1025"/>
      <c r="N1481" s="1025"/>
      <c r="O1481" s="1025"/>
      <c r="P1481" s="1025"/>
      <c r="Q1481" s="1025"/>
      <c r="R1481" s="1025"/>
      <c r="S1481" s="1025"/>
      <c r="T1481" s="1026"/>
      <c r="U1481" s="149"/>
      <c r="V1481" s="149"/>
    </row>
    <row r="1482" spans="1:28">
      <c r="B1482" s="151"/>
      <c r="C1482" s="1024"/>
      <c r="D1482" s="1025"/>
      <c r="E1482" s="1025"/>
      <c r="F1482" s="1025"/>
      <c r="G1482" s="1025"/>
      <c r="H1482" s="1025"/>
      <c r="I1482" s="1025"/>
      <c r="J1482" s="1025"/>
      <c r="K1482" s="1025"/>
      <c r="L1482" s="1025"/>
      <c r="M1482" s="1025"/>
      <c r="N1482" s="1025"/>
      <c r="O1482" s="1025"/>
      <c r="P1482" s="1025"/>
      <c r="Q1482" s="1025"/>
      <c r="R1482" s="1025"/>
      <c r="S1482" s="1025"/>
      <c r="T1482" s="1026"/>
      <c r="U1482" s="149"/>
      <c r="V1482" s="149"/>
      <c r="X1482" s="141"/>
    </row>
    <row r="1483" spans="1:28">
      <c r="B1483" s="151"/>
      <c r="C1483" s="1027"/>
      <c r="D1483" s="1028"/>
      <c r="E1483" s="1028"/>
      <c r="F1483" s="1028"/>
      <c r="G1483" s="1028"/>
      <c r="H1483" s="1028"/>
      <c r="I1483" s="1028"/>
      <c r="J1483" s="1028"/>
      <c r="K1483" s="1028"/>
      <c r="L1483" s="1028"/>
      <c r="M1483" s="1028"/>
      <c r="N1483" s="1028"/>
      <c r="O1483" s="1028"/>
      <c r="P1483" s="1028"/>
      <c r="Q1483" s="1028"/>
      <c r="R1483" s="1028"/>
      <c r="S1483" s="1028"/>
      <c r="T1483" s="1029"/>
      <c r="U1483" s="149"/>
      <c r="V1483" s="149"/>
      <c r="X1483" s="131"/>
    </row>
    <row r="1484" spans="1:28">
      <c r="B1484" s="151"/>
      <c r="C1484" s="180"/>
      <c r="D1484" s="180"/>
      <c r="E1484" s="180"/>
      <c r="F1484" s="180"/>
      <c r="G1484" s="180"/>
      <c r="H1484" s="180"/>
      <c r="I1484" s="180"/>
      <c r="J1484" s="180"/>
      <c r="K1484" s="180"/>
      <c r="L1484" s="180"/>
      <c r="M1484" s="180"/>
      <c r="N1484" s="180"/>
      <c r="O1484" s="180"/>
      <c r="P1484" s="180"/>
      <c r="Q1484" s="180"/>
      <c r="R1484" s="180"/>
      <c r="S1484" s="180"/>
      <c r="T1484" s="180"/>
      <c r="U1484" s="149"/>
      <c r="V1484" s="149"/>
    </row>
    <row r="1485" spans="1:28">
      <c r="A1485" s="142"/>
      <c r="B1485" s="143"/>
      <c r="C1485" s="181"/>
      <c r="D1485" s="181"/>
      <c r="E1485" s="181"/>
      <c r="F1485" s="181"/>
      <c r="G1485" s="181"/>
      <c r="H1485" s="181"/>
      <c r="I1485" s="181"/>
      <c r="J1485" s="181"/>
      <c r="K1485" s="181"/>
      <c r="L1485" s="181"/>
      <c r="M1485" s="181"/>
      <c r="N1485" s="181"/>
      <c r="O1485" s="181"/>
      <c r="P1485" s="181"/>
      <c r="Q1485" s="181"/>
      <c r="R1485" s="181"/>
      <c r="S1485" s="181"/>
      <c r="T1485" s="181"/>
      <c r="U1485" s="181"/>
      <c r="V1485" s="181"/>
    </row>
    <row r="1486" spans="1:28" s="141" customFormat="1" ht="6.75" customHeight="1">
      <c r="B1486" s="146"/>
      <c r="C1486" s="154"/>
      <c r="D1486" s="154"/>
      <c r="E1486" s="155"/>
      <c r="F1486" s="154"/>
      <c r="G1486" s="154"/>
      <c r="H1486" s="155"/>
      <c r="I1486" s="154"/>
      <c r="J1486" s="154"/>
      <c r="K1486" s="155"/>
      <c r="L1486" s="154"/>
      <c r="M1486" s="154"/>
      <c r="N1486" s="155"/>
      <c r="O1486" s="154"/>
      <c r="P1486" s="154"/>
      <c r="Q1486" s="155"/>
      <c r="R1486" s="154"/>
      <c r="S1486" s="154"/>
      <c r="T1486" s="155"/>
      <c r="U1486" s="149"/>
      <c r="V1486" s="149"/>
      <c r="W1486" s="136"/>
      <c r="X1486" s="136"/>
      <c r="AA1486" s="239"/>
      <c r="AB1486" s="239"/>
    </row>
    <row r="1487" spans="1:28" s="131" customFormat="1" ht="17.399999999999999">
      <c r="B1487" s="150" t="str">
        <f>IF($F$1="de",headings!$C$3,IF($F$1="fr",headings!$B$3,headings!$A$3))</f>
        <v>Railway Operator:</v>
      </c>
      <c r="C1487" s="156"/>
      <c r="D1487" s="156"/>
      <c r="E1487" s="156"/>
      <c r="F1487" s="1134" t="s">
        <v>65</v>
      </c>
      <c r="G1487" s="1134"/>
      <c r="H1487" s="1134"/>
      <c r="I1487" s="1134"/>
      <c r="J1487" s="1134"/>
      <c r="K1487" s="157"/>
      <c r="L1487" s="157"/>
      <c r="M1487" s="157"/>
      <c r="N1487" s="157"/>
      <c r="O1487" s="157"/>
      <c r="P1487" s="157"/>
      <c r="Q1487" s="157"/>
      <c r="R1487" s="157"/>
      <c r="S1487" s="157"/>
      <c r="T1487" s="157"/>
      <c r="U1487" s="157"/>
      <c r="V1487" s="157"/>
      <c r="W1487" s="136"/>
      <c r="X1487" s="136"/>
      <c r="AA1487" s="243"/>
      <c r="AB1487" s="243"/>
    </row>
    <row r="1488" spans="1:28" ht="6.75" customHeight="1" thickBot="1">
      <c r="B1488" s="146"/>
      <c r="C1488" s="157"/>
      <c r="D1488" s="157"/>
      <c r="E1488" s="159"/>
      <c r="F1488" s="157"/>
      <c r="G1488" s="157"/>
      <c r="H1488" s="157"/>
      <c r="I1488" s="157"/>
      <c r="J1488" s="157"/>
      <c r="K1488" s="157"/>
      <c r="L1488" s="157"/>
      <c r="M1488" s="157"/>
      <c r="N1488" s="157"/>
      <c r="O1488" s="157"/>
      <c r="P1488" s="157"/>
      <c r="Q1488" s="157"/>
      <c r="R1488" s="157"/>
      <c r="S1488" s="157"/>
      <c r="T1488" s="160"/>
      <c r="U1488" s="149"/>
      <c r="V1488" s="149"/>
    </row>
    <row r="1489" spans="1:28" ht="15.75" customHeight="1" thickTop="1">
      <c r="A1489" s="136" t="str">
        <f>F1487&amp;"m01"</f>
        <v>ZRSm01</v>
      </c>
      <c r="B1489" s="146" t="str">
        <f>IF($F$1="de",headings!$C$6,IF($F$1="fr",headings!$B$6,headings!$A$6))</f>
        <v>January</v>
      </c>
      <c r="C1489" s="485">
        <v>26</v>
      </c>
      <c r="D1489" s="661">
        <v>-1</v>
      </c>
      <c r="E1489" s="656" t="str">
        <f t="shared" ref="E1489:E1497" si="251">IF(C1489&lt;0.001,"",IF(D1489=-1,"",D1489/C1489*100-100))</f>
        <v/>
      </c>
      <c r="F1489" s="485">
        <v>2</v>
      </c>
      <c r="G1489" s="661">
        <v>-1</v>
      </c>
      <c r="H1489" s="656" t="str">
        <f t="shared" ref="H1489:H1497" si="252">IF(F1489&lt;0.001,"",IF(G1489=-1,"",G1489/F1489*100-100))</f>
        <v/>
      </c>
      <c r="I1489" s="662">
        <v>-1</v>
      </c>
      <c r="J1489" s="663">
        <v>-1</v>
      </c>
      <c r="K1489" s="485">
        <v>384</v>
      </c>
      <c r="L1489" s="661">
        <v>-1</v>
      </c>
      <c r="M1489" s="656" t="str">
        <f t="shared" ref="M1489:M1497" si="253">IF(K1489&lt;0.001,"",IF(L1489=-1,"",L1489/K1489*100-100))</f>
        <v/>
      </c>
      <c r="N1489" s="485">
        <v>31.911999999999999</v>
      </c>
      <c r="O1489" s="661">
        <v>-1</v>
      </c>
      <c r="P1489" s="656" t="str">
        <f t="shared" ref="P1489:P1497" si="254">IF(N1489&lt;0.001,"",IF(O1489=-1,"",O1489/N1489*100-100))</f>
        <v/>
      </c>
      <c r="Q1489" s="485">
        <v>252</v>
      </c>
      <c r="R1489" s="661">
        <v>-1</v>
      </c>
      <c r="S1489" s="656" t="str">
        <f t="shared" ref="S1489:S1497" si="255">IF(Q1489&lt;0.001,"",IF(R1489=-1,"",R1489/Q1489*100-100))</f>
        <v/>
      </c>
      <c r="T1489" s="485">
        <v>14.760999999999999</v>
      </c>
      <c r="U1489" s="661">
        <v>-1</v>
      </c>
      <c r="V1489" s="656" t="str">
        <f t="shared" ref="V1489:V1497" si="256">IF(T1489&lt;0.001,"",IF(U1489=-1,"",U1489/T1489*100-100))</f>
        <v/>
      </c>
    </row>
    <row r="1490" spans="1:28" ht="15.75" customHeight="1">
      <c r="A1490" s="136" t="str">
        <f>F1487&amp;"m02"</f>
        <v>ZRSm02</v>
      </c>
      <c r="B1490" s="146" t="str">
        <f>IF($F$1="de",headings!$C$7,IF($F$1="fr",headings!$B$7,headings!$A$7))</f>
        <v>February</v>
      </c>
      <c r="C1490" s="486">
        <v>26</v>
      </c>
      <c r="D1490" s="473">
        <v>-1</v>
      </c>
      <c r="E1490" s="657" t="str">
        <f t="shared" si="251"/>
        <v/>
      </c>
      <c r="F1490" s="486">
        <v>1.5</v>
      </c>
      <c r="G1490" s="473">
        <v>-1</v>
      </c>
      <c r="H1490" s="657" t="str">
        <f t="shared" si="252"/>
        <v/>
      </c>
      <c r="I1490" s="653">
        <v>-1</v>
      </c>
      <c r="J1490" s="664">
        <v>-1</v>
      </c>
      <c r="K1490" s="486">
        <v>364</v>
      </c>
      <c r="L1490" s="473">
        <v>-1</v>
      </c>
      <c r="M1490" s="657" t="str">
        <f t="shared" si="253"/>
        <v/>
      </c>
      <c r="N1490" s="486">
        <v>29.579000000000001</v>
      </c>
      <c r="O1490" s="473">
        <v>-1</v>
      </c>
      <c r="P1490" s="657" t="str">
        <f t="shared" si="254"/>
        <v/>
      </c>
      <c r="Q1490" s="486">
        <v>245</v>
      </c>
      <c r="R1490" s="473">
        <v>-1</v>
      </c>
      <c r="S1490" s="657" t="str">
        <f t="shared" si="255"/>
        <v/>
      </c>
      <c r="T1490" s="486">
        <v>14.161</v>
      </c>
      <c r="U1490" s="473">
        <v>-1</v>
      </c>
      <c r="V1490" s="657" t="str">
        <f t="shared" si="256"/>
        <v/>
      </c>
    </row>
    <row r="1491" spans="1:28" ht="15.75" customHeight="1" thickBot="1">
      <c r="A1491" s="136" t="str">
        <f>F1487&amp;"m03"</f>
        <v>ZRSm03</v>
      </c>
      <c r="B1491" s="146" t="str">
        <f>IF($F$1="de",headings!$C$8,IF($F$1="fr",headings!$B$8,headings!$A$8))</f>
        <v>March</v>
      </c>
      <c r="C1491" s="487">
        <v>30</v>
      </c>
      <c r="D1491" s="655">
        <v>-1</v>
      </c>
      <c r="E1491" s="658" t="str">
        <f t="shared" si="251"/>
        <v/>
      </c>
      <c r="F1491" s="487">
        <v>1.8</v>
      </c>
      <c r="G1491" s="655">
        <v>-1</v>
      </c>
      <c r="H1491" s="658" t="str">
        <f t="shared" si="252"/>
        <v/>
      </c>
      <c r="I1491" s="654">
        <v>-1</v>
      </c>
      <c r="J1491" s="665">
        <v>-1</v>
      </c>
      <c r="K1491" s="487">
        <v>496</v>
      </c>
      <c r="L1491" s="655">
        <v>-1</v>
      </c>
      <c r="M1491" s="658" t="str">
        <f t="shared" si="253"/>
        <v/>
      </c>
      <c r="N1491" s="487">
        <v>40.901000000000003</v>
      </c>
      <c r="O1491" s="655">
        <v>-1</v>
      </c>
      <c r="P1491" s="658" t="str">
        <f t="shared" si="254"/>
        <v/>
      </c>
      <c r="Q1491" s="487">
        <v>337</v>
      </c>
      <c r="R1491" s="655">
        <v>-1</v>
      </c>
      <c r="S1491" s="658" t="str">
        <f t="shared" si="255"/>
        <v/>
      </c>
      <c r="T1491" s="487">
        <v>20.323</v>
      </c>
      <c r="U1491" s="655">
        <v>-1</v>
      </c>
      <c r="V1491" s="658" t="str">
        <f t="shared" si="256"/>
        <v/>
      </c>
    </row>
    <row r="1492" spans="1:28" ht="15.75" customHeight="1" thickTop="1">
      <c r="A1492" s="136" t="str">
        <f>F1487&amp;"m04"</f>
        <v>ZRSm04</v>
      </c>
      <c r="B1492" s="146" t="str">
        <f>IF($F$1="de",headings!$C$9,IF($F$1="fr",headings!$B$9,headings!$A$9))</f>
        <v>April</v>
      </c>
      <c r="C1492" s="485">
        <v>32</v>
      </c>
      <c r="D1492" s="473">
        <v>-1</v>
      </c>
      <c r="E1492" s="657" t="str">
        <f t="shared" si="251"/>
        <v/>
      </c>
      <c r="F1492" s="485">
        <v>2.4</v>
      </c>
      <c r="G1492" s="473">
        <v>-1</v>
      </c>
      <c r="H1492" s="657" t="str">
        <f t="shared" si="252"/>
        <v/>
      </c>
      <c r="I1492" s="653">
        <v>-1</v>
      </c>
      <c r="J1492" s="664">
        <v>-1</v>
      </c>
      <c r="K1492" s="485">
        <v>472</v>
      </c>
      <c r="L1492" s="473">
        <v>-1</v>
      </c>
      <c r="M1492" s="657" t="str">
        <f t="shared" si="253"/>
        <v/>
      </c>
      <c r="N1492" s="485">
        <v>37.92</v>
      </c>
      <c r="O1492" s="473">
        <v>-1</v>
      </c>
      <c r="P1492" s="657" t="str">
        <f t="shared" si="254"/>
        <v/>
      </c>
      <c r="Q1492" s="485">
        <v>310</v>
      </c>
      <c r="R1492" s="473">
        <v>-1</v>
      </c>
      <c r="S1492" s="657" t="str">
        <f t="shared" si="255"/>
        <v/>
      </c>
      <c r="T1492" s="485">
        <v>17.744</v>
      </c>
      <c r="U1492" s="473">
        <v>-1</v>
      </c>
      <c r="V1492" s="657" t="str">
        <f t="shared" si="256"/>
        <v/>
      </c>
    </row>
    <row r="1493" spans="1:28" ht="15.75" customHeight="1">
      <c r="A1493" s="136" t="str">
        <f>F1487&amp;"m05"</f>
        <v>ZRSm05</v>
      </c>
      <c r="B1493" s="146" t="str">
        <f>IF($F$1="de",headings!$C$10,IF($F$1="fr",headings!$B$10,headings!$A$10))</f>
        <v>May</v>
      </c>
      <c r="C1493" s="486">
        <v>33</v>
      </c>
      <c r="D1493" s="473">
        <v>-1</v>
      </c>
      <c r="E1493" s="657" t="str">
        <f t="shared" si="251"/>
        <v/>
      </c>
      <c r="F1493" s="486">
        <v>2</v>
      </c>
      <c r="G1493" s="473">
        <v>-1</v>
      </c>
      <c r="H1493" s="657" t="str">
        <f t="shared" si="252"/>
        <v/>
      </c>
      <c r="I1493" s="653">
        <v>-1</v>
      </c>
      <c r="J1493" s="664">
        <v>-1</v>
      </c>
      <c r="K1493" s="486">
        <v>451</v>
      </c>
      <c r="L1493" s="473">
        <v>-1</v>
      </c>
      <c r="M1493" s="657" t="str">
        <f t="shared" si="253"/>
        <v/>
      </c>
      <c r="N1493" s="486">
        <v>36.494999999999997</v>
      </c>
      <c r="O1493" s="473">
        <v>-1</v>
      </c>
      <c r="P1493" s="657" t="str">
        <f t="shared" si="254"/>
        <v/>
      </c>
      <c r="Q1493" s="486">
        <v>300</v>
      </c>
      <c r="R1493" s="473">
        <v>-1</v>
      </c>
      <c r="S1493" s="657" t="str">
        <f t="shared" si="255"/>
        <v/>
      </c>
      <c r="T1493" s="486">
        <v>17.937999999999999</v>
      </c>
      <c r="U1493" s="473">
        <v>-1</v>
      </c>
      <c r="V1493" s="657" t="str">
        <f t="shared" si="256"/>
        <v/>
      </c>
    </row>
    <row r="1494" spans="1:28" ht="15.75" customHeight="1" thickBot="1">
      <c r="A1494" s="136" t="str">
        <f>F1487&amp;"m06"</f>
        <v>ZRSm06</v>
      </c>
      <c r="B1494" s="146" t="str">
        <f>IF($F$1="de",headings!$C$11,IF($F$1="fr",headings!$B$11,headings!$A$11))</f>
        <v>June</v>
      </c>
      <c r="C1494" s="487">
        <v>21</v>
      </c>
      <c r="D1494" s="655">
        <v>-1</v>
      </c>
      <c r="E1494" s="658" t="str">
        <f t="shared" si="251"/>
        <v/>
      </c>
      <c r="F1494" s="487">
        <v>1.6</v>
      </c>
      <c r="G1494" s="655">
        <v>-1</v>
      </c>
      <c r="H1494" s="658" t="str">
        <f t="shared" si="252"/>
        <v/>
      </c>
      <c r="I1494" s="654">
        <v>-1</v>
      </c>
      <c r="J1494" s="665">
        <v>-1</v>
      </c>
      <c r="K1494" s="487">
        <v>319</v>
      </c>
      <c r="L1494" s="655">
        <v>-1</v>
      </c>
      <c r="M1494" s="658" t="str">
        <f t="shared" si="253"/>
        <v/>
      </c>
      <c r="N1494" s="487">
        <v>25.446000000000002</v>
      </c>
      <c r="O1494" s="655">
        <v>-1</v>
      </c>
      <c r="P1494" s="658" t="str">
        <f t="shared" si="254"/>
        <v/>
      </c>
      <c r="Q1494" s="487">
        <v>201</v>
      </c>
      <c r="R1494" s="655">
        <v>-1</v>
      </c>
      <c r="S1494" s="658" t="str">
        <f t="shared" si="255"/>
        <v/>
      </c>
      <c r="T1494" s="487">
        <v>11.247</v>
      </c>
      <c r="U1494" s="655">
        <v>-1</v>
      </c>
      <c r="V1494" s="658" t="str">
        <f t="shared" si="256"/>
        <v/>
      </c>
    </row>
    <row r="1495" spans="1:28" ht="15.75" customHeight="1" thickTop="1">
      <c r="A1495" s="136" t="str">
        <f>F1487&amp;"m07"</f>
        <v>ZRSm07</v>
      </c>
      <c r="B1495" s="146" t="str">
        <f>IF($F$1="de",headings!$C$12,IF($F$1="fr",headings!$B$12,headings!$A$12))</f>
        <v>July</v>
      </c>
      <c r="C1495" s="485">
        <v>29</v>
      </c>
      <c r="D1495" s="473">
        <v>-1</v>
      </c>
      <c r="E1495" s="657" t="str">
        <f t="shared" si="251"/>
        <v/>
      </c>
      <c r="F1495" s="485">
        <v>2.2000000000000002</v>
      </c>
      <c r="G1495" s="473">
        <v>-1</v>
      </c>
      <c r="H1495" s="657" t="str">
        <f t="shared" si="252"/>
        <v/>
      </c>
      <c r="I1495" s="653">
        <v>-1</v>
      </c>
      <c r="J1495" s="664">
        <v>-1</v>
      </c>
      <c r="K1495" s="485">
        <v>469</v>
      </c>
      <c r="L1495" s="473">
        <v>-1</v>
      </c>
      <c r="M1495" s="657" t="str">
        <f t="shared" si="253"/>
        <v/>
      </c>
      <c r="N1495" s="485">
        <v>40.421999999999997</v>
      </c>
      <c r="O1495" s="473">
        <v>-1</v>
      </c>
      <c r="P1495" s="657" t="str">
        <f t="shared" si="254"/>
        <v/>
      </c>
      <c r="Q1495" s="485">
        <v>276</v>
      </c>
      <c r="R1495" s="473">
        <v>-1</v>
      </c>
      <c r="S1495" s="657" t="str">
        <f t="shared" si="255"/>
        <v/>
      </c>
      <c r="T1495" s="485">
        <v>15.904999999999999</v>
      </c>
      <c r="U1495" s="473">
        <v>-1</v>
      </c>
      <c r="V1495" s="657" t="str">
        <f t="shared" si="256"/>
        <v/>
      </c>
    </row>
    <row r="1496" spans="1:28" ht="15.75" customHeight="1">
      <c r="A1496" s="136" t="str">
        <f>F1487&amp;"m08"</f>
        <v>ZRSm08</v>
      </c>
      <c r="B1496" s="146" t="str">
        <f>IF($F$1="de",headings!$C$13,IF($F$1="fr",headings!$B$13,headings!$A$13))</f>
        <v>August</v>
      </c>
      <c r="C1496" s="486">
        <v>30</v>
      </c>
      <c r="D1496" s="473">
        <v>-1</v>
      </c>
      <c r="E1496" s="657" t="str">
        <f t="shared" si="251"/>
        <v/>
      </c>
      <c r="F1496" s="486">
        <v>2.1</v>
      </c>
      <c r="G1496" s="473">
        <v>-1</v>
      </c>
      <c r="H1496" s="657" t="str">
        <f t="shared" si="252"/>
        <v/>
      </c>
      <c r="I1496" s="653">
        <v>-1</v>
      </c>
      <c r="J1496" s="664">
        <v>-1</v>
      </c>
      <c r="K1496" s="486">
        <v>559</v>
      </c>
      <c r="L1496" s="473">
        <v>-1</v>
      </c>
      <c r="M1496" s="657" t="str">
        <f t="shared" si="253"/>
        <v/>
      </c>
      <c r="N1496" s="486">
        <v>45.923000000000002</v>
      </c>
      <c r="O1496" s="473">
        <v>-1</v>
      </c>
      <c r="P1496" s="657" t="str">
        <f t="shared" si="254"/>
        <v/>
      </c>
      <c r="Q1496" s="486">
        <v>358</v>
      </c>
      <c r="R1496" s="473">
        <v>-1</v>
      </c>
      <c r="S1496" s="657" t="str">
        <f t="shared" si="255"/>
        <v/>
      </c>
      <c r="T1496" s="486">
        <v>20.574999999999999</v>
      </c>
      <c r="U1496" s="473">
        <v>-1</v>
      </c>
      <c r="V1496" s="657" t="str">
        <f t="shared" si="256"/>
        <v/>
      </c>
    </row>
    <row r="1497" spans="1:28" ht="15.75" customHeight="1" thickBot="1">
      <c r="A1497" s="136" t="str">
        <f>F1487&amp;"m09"</f>
        <v>ZRSm09</v>
      </c>
      <c r="B1497" s="146" t="str">
        <f>IF($F$1="de",headings!$C$14,IF($F$1="fr",headings!$B$14,headings!$A$14))</f>
        <v>September</v>
      </c>
      <c r="C1497" s="651">
        <v>30</v>
      </c>
      <c r="D1497" s="655">
        <v>-1</v>
      </c>
      <c r="E1497" s="658" t="str">
        <f t="shared" si="251"/>
        <v/>
      </c>
      <c r="F1497" s="651">
        <v>1.9</v>
      </c>
      <c r="G1497" s="655">
        <v>-1</v>
      </c>
      <c r="H1497" s="658" t="str">
        <f t="shared" si="252"/>
        <v/>
      </c>
      <c r="I1497" s="654">
        <v>-1</v>
      </c>
      <c r="J1497" s="665">
        <v>-1</v>
      </c>
      <c r="K1497" s="651">
        <v>459</v>
      </c>
      <c r="L1497" s="655">
        <v>-1</v>
      </c>
      <c r="M1497" s="658" t="str">
        <f t="shared" si="253"/>
        <v/>
      </c>
      <c r="N1497" s="651">
        <v>40.377000000000002</v>
      </c>
      <c r="O1497" s="655">
        <v>-1</v>
      </c>
      <c r="P1497" s="658" t="str">
        <f t="shared" si="254"/>
        <v/>
      </c>
      <c r="Q1497" s="651">
        <v>279</v>
      </c>
      <c r="R1497" s="655">
        <v>-1</v>
      </c>
      <c r="S1497" s="658" t="str">
        <f t="shared" si="255"/>
        <v/>
      </c>
      <c r="T1497" s="651">
        <v>17.166</v>
      </c>
      <c r="U1497" s="655">
        <v>-1</v>
      </c>
      <c r="V1497" s="658" t="str">
        <f t="shared" si="256"/>
        <v/>
      </c>
    </row>
    <row r="1498" spans="1:28" ht="15.75" customHeight="1" thickTop="1">
      <c r="A1498" s="136" t="str">
        <f>F1487&amp;"m10"</f>
        <v>ZRSm10</v>
      </c>
      <c r="B1498" s="362" t="str">
        <f>IF($F$1="de",headings!$C$15,IF($F$1="fr",headings!$B$15,headings!$A$15))</f>
        <v>October</v>
      </c>
      <c r="C1498" s="653">
        <v>19</v>
      </c>
      <c r="D1498" s="473">
        <v>-1</v>
      </c>
      <c r="E1498" s="657" t="str">
        <f>IF(C1498&lt;0.001,"",IF(D1498=-1,"",D1498/C1498*100-100))</f>
        <v/>
      </c>
      <c r="F1498" s="472">
        <v>1.2</v>
      </c>
      <c r="G1498" s="473">
        <v>-1</v>
      </c>
      <c r="H1498" s="657" t="str">
        <f>IF(F1498&lt;0.001,"",IF(G1498=-1,"",G1498/F1498*100-100))</f>
        <v/>
      </c>
      <c r="I1498" s="653">
        <v>-1</v>
      </c>
      <c r="J1498" s="664">
        <v>-1</v>
      </c>
      <c r="K1498" s="653">
        <v>339</v>
      </c>
      <c r="L1498" s="473">
        <v>-1</v>
      </c>
      <c r="M1498" s="657" t="str">
        <f>IF(K1498&lt;0.001,"",IF(L1498=-1,"",L1498/K1498*100-100))</f>
        <v/>
      </c>
      <c r="N1498" s="472">
        <v>23.844999999999999</v>
      </c>
      <c r="O1498" s="473">
        <v>-1</v>
      </c>
      <c r="P1498" s="657" t="str">
        <f>IF(N1498&lt;0.001,"",IF(O1498=-1,"",O1498/N1498*100-100))</f>
        <v/>
      </c>
      <c r="Q1498" s="653">
        <v>233</v>
      </c>
      <c r="R1498" s="473">
        <v>-1</v>
      </c>
      <c r="S1498" s="657" t="str">
        <f>IF(Q1498&lt;0.001,"",IF(R1498=-1,"",R1498/Q1498*100-100))</f>
        <v/>
      </c>
      <c r="T1498" s="472">
        <v>10.499000000000001</v>
      </c>
      <c r="U1498" s="473">
        <v>-1</v>
      </c>
      <c r="V1498" s="657" t="str">
        <f>IF(T1498&lt;0.001,"",IF(U1498=-1,"",U1498/T1498*100-100))</f>
        <v/>
      </c>
      <c r="X1498" s="137"/>
    </row>
    <row r="1499" spans="1:28" ht="15.75" customHeight="1">
      <c r="A1499" s="136" t="str">
        <f>F1487&amp;"m11"</f>
        <v>ZRSm11</v>
      </c>
      <c r="B1499" s="362" t="str">
        <f>IF($F$1="de",headings!$C$16,IF($F$1="fr",headings!$B$16,headings!$A$16))</f>
        <v>November</v>
      </c>
      <c r="C1499" s="653">
        <v>10</v>
      </c>
      <c r="D1499" s="473">
        <v>-1</v>
      </c>
      <c r="E1499" s="657" t="str">
        <f>IF(C1499&lt;0.001,"",IF(D1499=-1,"",D1499/C1499*100-100))</f>
        <v/>
      </c>
      <c r="F1499" s="472">
        <v>0.8</v>
      </c>
      <c r="G1499" s="473">
        <v>-1</v>
      </c>
      <c r="H1499" s="657" t="str">
        <f>IF(F1499&lt;0.001,"",IF(G1499=-1,"",G1499/F1499*100-100))</f>
        <v/>
      </c>
      <c r="I1499" s="653">
        <v>-1</v>
      </c>
      <c r="J1499" s="664">
        <v>-1</v>
      </c>
      <c r="K1499" s="653">
        <v>351</v>
      </c>
      <c r="L1499" s="473">
        <v>-1</v>
      </c>
      <c r="M1499" s="657" t="str">
        <f>IF(K1499&lt;0.001,"",IF(L1499=-1,"",L1499/K1499*100-100))</f>
        <v/>
      </c>
      <c r="N1499" s="472">
        <v>25.891999999999999</v>
      </c>
      <c r="O1499" s="473">
        <v>-1</v>
      </c>
      <c r="P1499" s="657" t="str">
        <f>IF(N1499&lt;0.001,"",IF(O1499=-1,"",O1499/N1499*100-100))</f>
        <v/>
      </c>
      <c r="Q1499" s="653">
        <v>219</v>
      </c>
      <c r="R1499" s="473">
        <v>-1</v>
      </c>
      <c r="S1499" s="657" t="str">
        <f>IF(Q1499&lt;0.001,"",IF(R1499=-1,"",R1499/Q1499*100-100))</f>
        <v/>
      </c>
      <c r="T1499" s="472">
        <v>10.592000000000001</v>
      </c>
      <c r="U1499" s="473">
        <v>-1</v>
      </c>
      <c r="V1499" s="657" t="str">
        <f>IF(T1499&lt;0.001,"",IF(U1499=-1,"",U1499/T1499*100-100))</f>
        <v/>
      </c>
      <c r="X1499" s="137"/>
    </row>
    <row r="1500" spans="1:28" ht="15.75" customHeight="1" thickBot="1">
      <c r="A1500" s="136" t="str">
        <f>F1487&amp;"m12"</f>
        <v>ZRSm12</v>
      </c>
      <c r="B1500" s="146" t="str">
        <f>IF($F$1="de",headings!$C$17,IF($F$1="fr",headings!$B$17,headings!$A$17))</f>
        <v>December</v>
      </c>
      <c r="C1500" s="654">
        <v>23</v>
      </c>
      <c r="D1500" s="655">
        <v>-1</v>
      </c>
      <c r="E1500" s="658" t="str">
        <f>IF(C1500&lt;0.001,"",IF(D1500=-1,"",D1500/C1500*100-100))</f>
        <v/>
      </c>
      <c r="F1500" s="652">
        <v>1.8</v>
      </c>
      <c r="G1500" s="655">
        <v>-1</v>
      </c>
      <c r="H1500" s="658" t="str">
        <f>IF(F1500&lt;0.001,"",IF(G1500=-1,"",G1500/F1500*100-100))</f>
        <v/>
      </c>
      <c r="I1500" s="654">
        <v>-1</v>
      </c>
      <c r="J1500" s="665">
        <v>-1</v>
      </c>
      <c r="K1500" s="654">
        <v>443</v>
      </c>
      <c r="L1500" s="655">
        <v>-1</v>
      </c>
      <c r="M1500" s="658" t="str">
        <f>IF(K1500&lt;0.001,"",IF(L1500=-1,"",L1500/K1500*100-100))</f>
        <v/>
      </c>
      <c r="N1500" s="652">
        <v>41.9</v>
      </c>
      <c r="O1500" s="655">
        <v>-1</v>
      </c>
      <c r="P1500" s="658" t="str">
        <f>IF(N1500&lt;0.001,"",IF(O1500=-1,"",O1500/N1500*100-100))</f>
        <v/>
      </c>
      <c r="Q1500" s="654">
        <v>229</v>
      </c>
      <c r="R1500" s="655">
        <v>-1</v>
      </c>
      <c r="S1500" s="658" t="str">
        <f>IF(Q1500&lt;0.001,"",IF(R1500=-1,"",R1500/Q1500*100-100))</f>
        <v/>
      </c>
      <c r="T1500" s="652">
        <v>14.739000000000001</v>
      </c>
      <c r="U1500" s="655">
        <v>-1</v>
      </c>
      <c r="V1500" s="658" t="str">
        <f>IF(T1500&lt;0.001,"",IF(U1500=-1,"",U1500/T1500*100-100))</f>
        <v/>
      </c>
      <c r="X1500" s="137"/>
    </row>
    <row r="1501" spans="1:28" ht="14.4" thickTop="1" thickBot="1">
      <c r="B1501" s="146"/>
      <c r="C1501" s="146"/>
      <c r="D1501" s="146"/>
      <c r="E1501" s="146"/>
      <c r="F1501" s="146"/>
      <c r="G1501" s="146"/>
      <c r="H1501" s="146"/>
      <c r="I1501" s="146"/>
      <c r="J1501" s="146"/>
      <c r="K1501" s="146"/>
      <c r="L1501" s="146"/>
      <c r="M1501" s="146"/>
      <c r="N1501" s="146"/>
      <c r="O1501" s="146"/>
      <c r="P1501" s="146"/>
      <c r="Q1501" s="146"/>
      <c r="R1501" s="146"/>
      <c r="S1501" s="146"/>
      <c r="T1501" s="146"/>
      <c r="U1501" s="146"/>
      <c r="V1501" s="146"/>
      <c r="X1501" s="137"/>
    </row>
    <row r="1502" spans="1:28" s="137" customFormat="1" ht="15.75" customHeight="1" thickTop="1">
      <c r="A1502" s="137" t="str">
        <f>F1487&amp;"q1"</f>
        <v>ZRSq1</v>
      </c>
      <c r="B1502" s="146" t="str">
        <f>IF($F$1="de",headings!$C$31,IF($F$1="fr",headings!$B$31,headings!$A$31))</f>
        <v>Quarter 1</v>
      </c>
      <c r="C1502" s="319">
        <f>IF(C1491=-1,"-1",C1489+C1490+C1491)</f>
        <v>82</v>
      </c>
      <c r="D1502" s="320" t="str">
        <f>IF(D1491=-1,"-1",D1489+D1490+D1491)</f>
        <v>-1</v>
      </c>
      <c r="E1502" s="666" t="str">
        <f>IF(C1491+C1492+C1493&lt;=0,"",IF(D1491=-1,"",D1502/C1502*100-100))</f>
        <v/>
      </c>
      <c r="F1502" s="319">
        <f>IF(F1491=-1,"-1",F1489+F1490+F1491)</f>
        <v>5.3</v>
      </c>
      <c r="G1502" s="334" t="str">
        <f>IF(G1491=-1,"-1",G1489+G1490+G1491)</f>
        <v>-1</v>
      </c>
      <c r="H1502" s="666" t="str">
        <f>IF(F1491+F1492+F1493&lt;=0,"",IF(G1491=-1,"",G1502/F1502*100-100))</f>
        <v/>
      </c>
      <c r="I1502" s="320" t="str">
        <f>IF(I1491=-1,"-1",I1489+I1490+I1491)</f>
        <v>-1</v>
      </c>
      <c r="J1502" s="321" t="str">
        <f>IF(J1491=-1,"-1",J1489+J1490+J1491)</f>
        <v>-1</v>
      </c>
      <c r="K1502" s="319">
        <f>IF(K1491=-1,"-1",K1489+K1490+K1491)</f>
        <v>1244</v>
      </c>
      <c r="L1502" s="320" t="str">
        <f>IF(L1491=-1,"-1",L1489+L1490+L1491)</f>
        <v>-1</v>
      </c>
      <c r="M1502" s="666" t="str">
        <f>IF(K1491+K1492+K1493&lt;=0,"",IF(L1491=-1,"",L1502/K1502*100-100))</f>
        <v/>
      </c>
      <c r="N1502" s="319">
        <f>IF(N1491=-1,"-1",N1489+N1490+N1491)</f>
        <v>102.392</v>
      </c>
      <c r="O1502" s="334" t="str">
        <f>IF(O1491=-1,"-1",O1489+O1490+O1491)</f>
        <v>-1</v>
      </c>
      <c r="P1502" s="666" t="str">
        <f>IF(N1491+N1492+N1493&lt;=0,"",IF(O1491=-1,"",O1502/N1502*100-100))</f>
        <v/>
      </c>
      <c r="Q1502" s="319">
        <f>IF(Q1491=-1,"-1",Q1489+Q1490+Q1491)</f>
        <v>834</v>
      </c>
      <c r="R1502" s="320" t="str">
        <f>IF(R1491=-1,"-1",R1489+R1490+R1491)</f>
        <v>-1</v>
      </c>
      <c r="S1502" s="666" t="str">
        <f>IF(Q1491+Q1492+Q1493&lt;=0,"",IF(R1491=-1,"",R1502/Q1502*100-100))</f>
        <v/>
      </c>
      <c r="T1502" s="319">
        <f>IF(T1491=-1,"-1",T1489+T1490+T1491)</f>
        <v>49.244999999999997</v>
      </c>
      <c r="U1502" s="334" t="str">
        <f>IF(U1491=-1,"-1",U1489+U1490+U1491)</f>
        <v>-1</v>
      </c>
      <c r="V1502" s="666" t="str">
        <f>IF(T1491+T1492+T1493&lt;=0,"",IF(U1491=-1,"",U1502/T1502*100-100))</f>
        <v/>
      </c>
      <c r="X1502" s="136"/>
      <c r="AA1502" s="244"/>
      <c r="AB1502" s="244"/>
    </row>
    <row r="1503" spans="1:28" s="137" customFormat="1" ht="15.75" customHeight="1">
      <c r="A1503" s="137" t="str">
        <f>F1487&amp;"q2"</f>
        <v>ZRSq2</v>
      </c>
      <c r="B1503" s="146" t="str">
        <f>IF($F$1="de",headings!$C$32,IF($F$1="fr",headings!$B$32,headings!$A$32))</f>
        <v>Quarter 2</v>
      </c>
      <c r="C1503" s="322">
        <f>IF(C1494=-1,"-1",C1492+C1493+C1494)</f>
        <v>86</v>
      </c>
      <c r="D1503" s="323" t="str">
        <f>IF(D1494=-1,"-1",D1492+D1493+D1494)</f>
        <v>-1</v>
      </c>
      <c r="E1503" s="667" t="str">
        <f>IF(C1492+C1493+C1494&lt;=0,"",IF(D1494=-1,"",D1503/C1503*100-100))</f>
        <v/>
      </c>
      <c r="F1503" s="322">
        <f>IF(F1494=-1,"-1",F1492+F1493+F1494)</f>
        <v>6</v>
      </c>
      <c r="G1503" s="335" t="str">
        <f>IF(G1494=-1,"-1",G1492+G1493+G1494)</f>
        <v>-1</v>
      </c>
      <c r="H1503" s="667" t="str">
        <f>IF(F1492+F1493+F1494&lt;=0,"",IF(G1494=-1,"",G1503/F1503*100-100))</f>
        <v/>
      </c>
      <c r="I1503" s="323" t="str">
        <f>IF(I1494=-1,"-1",I1492+I1493+I1494)</f>
        <v>-1</v>
      </c>
      <c r="J1503" s="324" t="str">
        <f>IF(J1494=-1,"-1",J1492+J1493+J1494)</f>
        <v>-1</v>
      </c>
      <c r="K1503" s="322">
        <f>IF(K1494=-1,"-1",K1492+K1493+K1494)</f>
        <v>1242</v>
      </c>
      <c r="L1503" s="323" t="str">
        <f>IF(L1494=-1,"-1",L1492+L1493+L1494)</f>
        <v>-1</v>
      </c>
      <c r="M1503" s="667" t="str">
        <f>IF(K1492+K1493+K1494&lt;=0,"",IF(L1494=-1,"",L1503/K1503*100-100))</f>
        <v/>
      </c>
      <c r="N1503" s="322">
        <f>IF(N1494=-1,"-1",N1492+N1493+N1494)</f>
        <v>99.86099999999999</v>
      </c>
      <c r="O1503" s="335" t="str">
        <f>IF(O1494=-1,"-1",O1492+O1493+O1494)</f>
        <v>-1</v>
      </c>
      <c r="P1503" s="667" t="str">
        <f>IF(N1492+N1493+N1494&lt;=0,"",IF(O1494=-1,"",O1503/N1503*100-100))</f>
        <v/>
      </c>
      <c r="Q1503" s="322">
        <f>IF(Q1494=-1,"-1",Q1492+Q1493+Q1494)</f>
        <v>811</v>
      </c>
      <c r="R1503" s="323" t="str">
        <f>IF(R1494=-1,"-1",R1492+R1493+R1494)</f>
        <v>-1</v>
      </c>
      <c r="S1503" s="667" t="str">
        <f>IF(Q1492+Q1493+Q1494&lt;=0,"",IF(R1494=-1,"",R1503/Q1503*100-100))</f>
        <v/>
      </c>
      <c r="T1503" s="322">
        <f>IF(T1494=-1,"-1",T1492+T1493+T1494)</f>
        <v>46.929000000000002</v>
      </c>
      <c r="U1503" s="335" t="str">
        <f>IF(U1494=-1,"-1",U1492+U1493+U1494)</f>
        <v>-1</v>
      </c>
      <c r="V1503" s="667" t="str">
        <f>IF(T1492+T1493+T1494&lt;=0,"",IF(U1494=-1,"",U1503/T1503*100-100))</f>
        <v/>
      </c>
      <c r="X1503" s="138"/>
      <c r="AA1503" s="244"/>
      <c r="AB1503" s="244"/>
    </row>
    <row r="1504" spans="1:28" s="137" customFormat="1" ht="15.75" customHeight="1">
      <c r="A1504" s="137" t="str">
        <f>F1487&amp;"q3"</f>
        <v>ZRSq3</v>
      </c>
      <c r="B1504" s="146" t="str">
        <f>IF($F$1="de",headings!$C$33,IF($F$1="fr",headings!$B$33,headings!$A$33))</f>
        <v>Quarter 3</v>
      </c>
      <c r="C1504" s="322">
        <f>IF(C1497=-1,"-1",C1495+C1496+C1497)</f>
        <v>89</v>
      </c>
      <c r="D1504" s="323" t="str">
        <f>IF(D1497=-1,"-1",D1495+D1496+D1497)</f>
        <v>-1</v>
      </c>
      <c r="E1504" s="667" t="str">
        <f>IF(C1495+C1496+C1497&lt;=0,"",IF(D1497=-1,"",D1504/C1504*100-100))</f>
        <v/>
      </c>
      <c r="F1504" s="322">
        <f>IF(F1497=-1,"-1",F1495+F1496+F1497)</f>
        <v>6.2000000000000011</v>
      </c>
      <c r="G1504" s="323" t="str">
        <f>IF(G1497=-1,"-1",G1495+G1496+G1497)</f>
        <v>-1</v>
      </c>
      <c r="H1504" s="667" t="str">
        <f>IF(F1495+F1496+F1497&lt;=0,"",IF(G1497=-1,"",G1504/F1504*100-100))</f>
        <v/>
      </c>
      <c r="I1504" s="323" t="str">
        <f>IF(I1497=-1,"-1",I1495+I1496+I1497)</f>
        <v>-1</v>
      </c>
      <c r="J1504" s="324" t="str">
        <f>IF(J1497=-1,"-1",J1495+J1496+J1497)</f>
        <v>-1</v>
      </c>
      <c r="K1504" s="322">
        <f>IF(K1497=-1,"-1",K1495+K1496+K1497)</f>
        <v>1487</v>
      </c>
      <c r="L1504" s="323" t="str">
        <f>IF(L1497=-1,"-1",L1495+L1496+L1497)</f>
        <v>-1</v>
      </c>
      <c r="M1504" s="667" t="str">
        <f>IF(K1495+K1496+K1497&lt;=0,"",IF(L1497=-1,"",L1504/K1504*100-100))</f>
        <v/>
      </c>
      <c r="N1504" s="322">
        <f>IF(N1497=-1,"-1",N1495+N1496+N1497)</f>
        <v>126.72200000000001</v>
      </c>
      <c r="O1504" s="323" t="str">
        <f>IF(O1497=-1,"-1",O1495+O1496+O1497)</f>
        <v>-1</v>
      </c>
      <c r="P1504" s="667" t="str">
        <f>IF(N1495+N1496+N1497&lt;=0,"",IF(O1497=-1,"",O1504/N1504*100-100))</f>
        <v/>
      </c>
      <c r="Q1504" s="322">
        <f>IF(Q1497=-1,"-1",Q1495+Q1496+Q1497)</f>
        <v>913</v>
      </c>
      <c r="R1504" s="323" t="str">
        <f>IF(R1497=-1,"-1",R1495+R1496+R1497)</f>
        <v>-1</v>
      </c>
      <c r="S1504" s="667" t="str">
        <f>IF(Q1495+Q1496+Q1497&lt;=0,"",IF(R1497=-1,"",R1504/Q1504*100-100))</f>
        <v/>
      </c>
      <c r="T1504" s="322">
        <f>IF(T1497=-1,"-1",T1495+T1496+T1497)</f>
        <v>53.646000000000001</v>
      </c>
      <c r="U1504" s="323" t="str">
        <f>IF(U1497=-1,"-1",U1495+U1496+U1497)</f>
        <v>-1</v>
      </c>
      <c r="V1504" s="667" t="str">
        <f>IF(T1495+T1496+T1497&lt;=0,"",IF(U1497=-1,"",U1504/T1504*100-100))</f>
        <v/>
      </c>
      <c r="X1504" s="136"/>
      <c r="AA1504" s="244"/>
      <c r="AB1504" s="244"/>
    </row>
    <row r="1505" spans="1:28" s="137" customFormat="1" ht="15.75" customHeight="1" thickBot="1">
      <c r="A1505" s="137" t="str">
        <f>F1487&amp;"q4"</f>
        <v>ZRSq4</v>
      </c>
      <c r="B1505" s="146" t="str">
        <f>IF($F$1="de",headings!$C$34,IF($F$1="fr",headings!$B$34,headings!$A$34))</f>
        <v>Quarter 4</v>
      </c>
      <c r="C1505" s="325">
        <f>IF(C1500=-1,"-1",C1498+C1499+C1500)</f>
        <v>52</v>
      </c>
      <c r="D1505" s="326" t="str">
        <f>IF(D1500=-1,"-1",D1498+D1499+D1500)</f>
        <v>-1</v>
      </c>
      <c r="E1505" s="668" t="str">
        <f>IF(C1498+C1499+C1500&lt;=0,"",IF(D1500=-1,"",D1505/C1505*100-100))</f>
        <v/>
      </c>
      <c r="F1505" s="325">
        <f>IF(F1500=-1,"-1",F1498+F1499+F1500)</f>
        <v>3.8</v>
      </c>
      <c r="G1505" s="326" t="str">
        <f>IF(G1500=-1,"-1",G1498+G1499+G1500)</f>
        <v>-1</v>
      </c>
      <c r="H1505" s="668" t="str">
        <f>IF(F1498+F1499+F1500&lt;=0,"",IF(G1500=-1,"",G1505/F1505*100-100))</f>
        <v/>
      </c>
      <c r="I1505" s="326" t="str">
        <f>IF(I1500=-1,"-1",I1498+I1499+I1500)</f>
        <v>-1</v>
      </c>
      <c r="J1505" s="327" t="str">
        <f>IF(J1500=-1,"-1",J1498+J1499+J1500)</f>
        <v>-1</v>
      </c>
      <c r="K1505" s="325">
        <f>IF(K1500=-1,"-1",K1498+K1499+K1500)</f>
        <v>1133</v>
      </c>
      <c r="L1505" s="326" t="str">
        <f>IF(L1500=-1,"-1",L1498+L1499+L1500)</f>
        <v>-1</v>
      </c>
      <c r="M1505" s="668" t="str">
        <f>IF(K1498+K1499+K1500&lt;=0,"",IF(L1500=-1,"",L1505/K1505*100-100))</f>
        <v/>
      </c>
      <c r="N1505" s="325">
        <f>IF(N1500=-1,"-1",N1498+N1499+N1500)</f>
        <v>91.637</v>
      </c>
      <c r="O1505" s="326" t="str">
        <f>IF(O1500=-1,"-1",O1498+O1499+O1500)</f>
        <v>-1</v>
      </c>
      <c r="P1505" s="668" t="str">
        <f>IF(N1498+N1499+N1500&lt;=0,"",IF(O1500=-1,"",O1505/N1505*100-100))</f>
        <v/>
      </c>
      <c r="Q1505" s="325">
        <f>IF(Q1500=-1,"-1",Q1498+Q1499+Q1500)</f>
        <v>681</v>
      </c>
      <c r="R1505" s="326" t="str">
        <f>IF(R1500=-1,"-1",R1498+R1499+R1500)</f>
        <v>-1</v>
      </c>
      <c r="S1505" s="668" t="str">
        <f>IF(Q1498+Q1499+Q1500&lt;=0,"",IF(R1500=-1,"",R1505/Q1505*100-100))</f>
        <v/>
      </c>
      <c r="T1505" s="325">
        <f>IF(T1500=-1,"-1",T1498+T1499+T1500)</f>
        <v>35.83</v>
      </c>
      <c r="U1505" s="326" t="str">
        <f>IF(U1500=-1,"-1",U1498+U1499+U1500)</f>
        <v>-1</v>
      </c>
      <c r="V1505" s="668" t="str">
        <f>IF(T1498+T1499+T1500&lt;=0,"",IF(U1500=-1,"",U1505/T1505*100-100))</f>
        <v/>
      </c>
      <c r="X1505" s="136"/>
      <c r="AA1505" s="244"/>
      <c r="AB1505" s="244"/>
    </row>
    <row r="1506" spans="1:28" ht="14.4" thickTop="1" thickBot="1">
      <c r="B1506" s="146"/>
      <c r="C1506" s="146"/>
      <c r="D1506" s="146"/>
      <c r="E1506" s="146"/>
      <c r="F1506" s="146"/>
      <c r="G1506" s="146"/>
      <c r="H1506" s="146"/>
      <c r="I1506" s="146"/>
      <c r="J1506" s="146"/>
      <c r="K1506" s="146"/>
      <c r="L1506" s="146"/>
      <c r="M1506" s="146"/>
      <c r="N1506" s="146"/>
      <c r="O1506" s="146"/>
      <c r="P1506" s="146"/>
      <c r="Q1506" s="146"/>
      <c r="R1506" s="146"/>
      <c r="S1506" s="146"/>
      <c r="T1506" s="146"/>
      <c r="U1506" s="146"/>
      <c r="V1506" s="146"/>
    </row>
    <row r="1507" spans="1:28" s="138" customFormat="1" ht="15.75" customHeight="1" thickTop="1" thickBot="1">
      <c r="A1507" s="138" t="str">
        <f>F1487&amp;"y"</f>
        <v>ZRSy</v>
      </c>
      <c r="B1507" s="152" t="str">
        <f>IF($F$1="de",headings!$C$35,IF($F$1="fr",headings!$B$35,headings!$A$35))</f>
        <v>Full year</v>
      </c>
      <c r="C1507" s="328">
        <f>IF(C1500=-1,"-1",SUM(C1502:C1505))</f>
        <v>309</v>
      </c>
      <c r="D1507" s="414" t="str">
        <f>IF(D1500=-1,"-1",SUM(D1502:D1505))</f>
        <v>-1</v>
      </c>
      <c r="E1507" s="659" t="str">
        <f>IF(SUM(C1489:C1500)&lt;=0,"",IF(D1500=-1,"",D1507/C1507*100-100))</f>
        <v/>
      </c>
      <c r="F1507" s="328">
        <f>IF(F1500=-1,"-1",SUM(F1502:F1505))</f>
        <v>21.3</v>
      </c>
      <c r="G1507" s="414" t="str">
        <f>IF(G1500=-1,"-1",SUM(G1502:G1505))</f>
        <v>-1</v>
      </c>
      <c r="H1507" s="659" t="str">
        <f>IF(SUM(F1489:F1500)&lt;=0,"",IF(G1500=-1,"",G1507/F1507*100-100))</f>
        <v/>
      </c>
      <c r="I1507" s="329" t="str">
        <f>IF(I1500=-1,"-1",SUM(I1502:I1505))</f>
        <v>-1</v>
      </c>
      <c r="J1507" s="330" t="str">
        <f>IF(J1500=-1,"-1",SUM(J1502:J1505))</f>
        <v>-1</v>
      </c>
      <c r="K1507" s="328">
        <f>IF(K1500=-1,"-1",SUM(K1502:K1505))</f>
        <v>5106</v>
      </c>
      <c r="L1507" s="414" t="str">
        <f>IF(L1500=-1,"-1",SUM(L1502:L1505))</f>
        <v>-1</v>
      </c>
      <c r="M1507" s="659" t="str">
        <f>IF(SUM(K1489:K1500)&lt;=0,"",IF(L1500=-1,"",L1507/K1507*100-100))</f>
        <v/>
      </c>
      <c r="N1507" s="328">
        <f>IF(N1500=-1,"-1",SUM(N1502:N1505))</f>
        <v>420.61200000000002</v>
      </c>
      <c r="O1507" s="414" t="str">
        <f>IF(O1500=-1,"-1",SUM(O1502:O1505))</f>
        <v>-1</v>
      </c>
      <c r="P1507" s="659" t="str">
        <f>IF(SUM(N1489:N1500)&lt;=0,"",IF(O1500=-1,"",O1507/N1507*100-100))</f>
        <v/>
      </c>
      <c r="Q1507" s="328">
        <f>IF(Q1500=-1,"-1",SUM(Q1502:Q1505))</f>
        <v>3239</v>
      </c>
      <c r="R1507" s="414" t="str">
        <f>IF(R1500=-1,"-1",SUM(R1502:R1505))</f>
        <v>-1</v>
      </c>
      <c r="S1507" s="659" t="str">
        <f>IF(SUM(Q1489:Q1500)&lt;=0,"",IF(R1500=-1,"",R1507/Q1507*100-100))</f>
        <v/>
      </c>
      <c r="T1507" s="328">
        <f>IF(T1500=-1,"-1",SUM(T1502:T1505))</f>
        <v>185.64999999999998</v>
      </c>
      <c r="U1507" s="414" t="str">
        <f>IF(U1500=-1,"-1",SUM(U1502:U1505))</f>
        <v>-1</v>
      </c>
      <c r="V1507" s="659" t="str">
        <f>IF(SUM(T1489:T1500)&lt;=0,"",IF(U1500=-1,"",U1507/T1507*100-100))</f>
        <v/>
      </c>
      <c r="X1507" s="136"/>
    </row>
    <row r="1508" spans="1:28" ht="13.8" thickTop="1">
      <c r="B1508" s="147"/>
      <c r="C1508" s="180"/>
      <c r="D1508" s="180"/>
      <c r="E1508" s="180"/>
      <c r="F1508" s="180"/>
      <c r="G1508" s="180"/>
      <c r="H1508" s="180"/>
      <c r="I1508" s="180"/>
      <c r="J1508" s="180"/>
      <c r="K1508" s="180"/>
      <c r="L1508" s="180"/>
      <c r="M1508" s="180"/>
      <c r="N1508" s="180"/>
      <c r="O1508" s="180"/>
      <c r="P1508" s="180"/>
      <c r="Q1508" s="180"/>
      <c r="R1508" s="180"/>
      <c r="S1508" s="180"/>
      <c r="T1508" s="180"/>
      <c r="U1508" s="149"/>
      <c r="V1508" s="149"/>
    </row>
    <row r="1509" spans="1:28">
      <c r="B1509" s="147"/>
      <c r="C1509" s="180"/>
      <c r="D1509" s="180"/>
      <c r="E1509" s="180"/>
      <c r="F1509" s="180"/>
      <c r="G1509" s="180"/>
      <c r="H1509" s="180"/>
      <c r="I1509" s="180"/>
      <c r="J1509" s="180"/>
      <c r="K1509" s="180"/>
      <c r="L1509" s="180"/>
      <c r="M1509" s="180"/>
      <c r="N1509" s="180"/>
      <c r="O1509" s="180"/>
      <c r="P1509" s="180"/>
      <c r="Q1509" s="180"/>
      <c r="R1509" s="180"/>
      <c r="S1509" s="180"/>
      <c r="T1509" s="180"/>
      <c r="U1509" s="149"/>
      <c r="V1509" s="149"/>
    </row>
    <row r="1510" spans="1:28">
      <c r="B1510" s="152" t="str">
        <f>IF($F$1="de",headings!$C$37,IF($F$1="fr",headings!$B$37,headings!$A$37))</f>
        <v>Comments</v>
      </c>
      <c r="C1510" s="1021"/>
      <c r="D1510" s="1022"/>
      <c r="E1510" s="1022"/>
      <c r="F1510" s="1022"/>
      <c r="G1510" s="1022"/>
      <c r="H1510" s="1022"/>
      <c r="I1510" s="1022"/>
      <c r="J1510" s="1022"/>
      <c r="K1510" s="1022"/>
      <c r="L1510" s="1022"/>
      <c r="M1510" s="1022"/>
      <c r="N1510" s="1022"/>
      <c r="O1510" s="1022"/>
      <c r="P1510" s="1022"/>
      <c r="Q1510" s="1022"/>
      <c r="R1510" s="1022"/>
      <c r="S1510" s="1022"/>
      <c r="T1510" s="1023"/>
      <c r="U1510" s="149"/>
      <c r="V1510" s="149"/>
    </row>
    <row r="1511" spans="1:28">
      <c r="B1511" s="151"/>
      <c r="C1511" s="1024"/>
      <c r="D1511" s="1025"/>
      <c r="E1511" s="1025"/>
      <c r="F1511" s="1025"/>
      <c r="G1511" s="1025"/>
      <c r="H1511" s="1025"/>
      <c r="I1511" s="1025"/>
      <c r="J1511" s="1025"/>
      <c r="K1511" s="1025"/>
      <c r="L1511" s="1025"/>
      <c r="M1511" s="1025"/>
      <c r="N1511" s="1025"/>
      <c r="O1511" s="1025"/>
      <c r="P1511" s="1025"/>
      <c r="Q1511" s="1025"/>
      <c r="R1511" s="1025"/>
      <c r="S1511" s="1025"/>
      <c r="T1511" s="1026"/>
      <c r="U1511" s="149"/>
      <c r="V1511" s="149"/>
    </row>
    <row r="1512" spans="1:28">
      <c r="B1512" s="151"/>
      <c r="C1512" s="1024"/>
      <c r="D1512" s="1025"/>
      <c r="E1512" s="1025"/>
      <c r="F1512" s="1025"/>
      <c r="G1512" s="1025"/>
      <c r="H1512" s="1025"/>
      <c r="I1512" s="1025"/>
      <c r="J1512" s="1025"/>
      <c r="K1512" s="1025"/>
      <c r="L1512" s="1025"/>
      <c r="M1512" s="1025"/>
      <c r="N1512" s="1025"/>
      <c r="O1512" s="1025"/>
      <c r="P1512" s="1025"/>
      <c r="Q1512" s="1025"/>
      <c r="R1512" s="1025"/>
      <c r="S1512" s="1025"/>
      <c r="T1512" s="1026"/>
      <c r="U1512" s="149"/>
      <c r="V1512" s="149"/>
      <c r="X1512" s="141"/>
    </row>
    <row r="1513" spans="1:28">
      <c r="B1513" s="151"/>
      <c r="C1513" s="1027"/>
      <c r="D1513" s="1028"/>
      <c r="E1513" s="1028"/>
      <c r="F1513" s="1028"/>
      <c r="G1513" s="1028"/>
      <c r="H1513" s="1028"/>
      <c r="I1513" s="1028"/>
      <c r="J1513" s="1028"/>
      <c r="K1513" s="1028"/>
      <c r="L1513" s="1028"/>
      <c r="M1513" s="1028"/>
      <c r="N1513" s="1028"/>
      <c r="O1513" s="1028"/>
      <c r="P1513" s="1028"/>
      <c r="Q1513" s="1028"/>
      <c r="R1513" s="1028"/>
      <c r="S1513" s="1028"/>
      <c r="T1513" s="1029"/>
      <c r="U1513" s="149"/>
      <c r="V1513" s="149"/>
      <c r="X1513" s="131"/>
    </row>
    <row r="1514" spans="1:28">
      <c r="B1514" s="151"/>
      <c r="C1514" s="180"/>
      <c r="D1514" s="180"/>
      <c r="E1514" s="180"/>
      <c r="F1514" s="180"/>
      <c r="G1514" s="180"/>
      <c r="H1514" s="180"/>
      <c r="I1514" s="180"/>
      <c r="J1514" s="180"/>
      <c r="K1514" s="180"/>
      <c r="L1514" s="180"/>
      <c r="M1514" s="180"/>
      <c r="N1514" s="180"/>
      <c r="O1514" s="180"/>
      <c r="P1514" s="180"/>
      <c r="Q1514" s="180"/>
      <c r="R1514" s="180"/>
      <c r="S1514" s="180"/>
      <c r="T1514" s="180"/>
      <c r="U1514" s="149"/>
      <c r="V1514" s="149"/>
    </row>
    <row r="1515" spans="1:28">
      <c r="A1515" s="142"/>
      <c r="B1515" s="143"/>
      <c r="C1515" s="181"/>
      <c r="D1515" s="181"/>
      <c r="E1515" s="181"/>
      <c r="F1515" s="181"/>
      <c r="G1515" s="181"/>
      <c r="H1515" s="181"/>
      <c r="I1515" s="181"/>
      <c r="J1515" s="181"/>
      <c r="K1515" s="181"/>
      <c r="L1515" s="181"/>
      <c r="M1515" s="181"/>
      <c r="N1515" s="181"/>
      <c r="O1515" s="181"/>
      <c r="P1515" s="181"/>
      <c r="Q1515" s="181"/>
      <c r="R1515" s="181"/>
      <c r="S1515" s="181"/>
      <c r="T1515" s="181"/>
      <c r="U1515" s="181"/>
      <c r="V1515" s="181"/>
    </row>
    <row r="1516" spans="1:28" s="141" customFormat="1" ht="6.75" customHeight="1">
      <c r="B1516" s="146"/>
      <c r="C1516" s="154"/>
      <c r="D1516" s="154"/>
      <c r="E1516" s="155"/>
      <c r="F1516" s="154"/>
      <c r="G1516" s="154"/>
      <c r="H1516" s="155"/>
      <c r="I1516" s="154"/>
      <c r="J1516" s="154"/>
      <c r="K1516" s="155"/>
      <c r="L1516" s="154"/>
      <c r="M1516" s="154"/>
      <c r="N1516" s="155"/>
      <c r="O1516" s="154"/>
      <c r="P1516" s="154"/>
      <c r="Q1516" s="155"/>
      <c r="R1516" s="154"/>
      <c r="S1516" s="154"/>
      <c r="T1516" s="155"/>
      <c r="U1516" s="149"/>
      <c r="V1516" s="149"/>
      <c r="X1516" s="136"/>
      <c r="AA1516" s="239"/>
      <c r="AB1516" s="239"/>
    </row>
    <row r="1517" spans="1:28" s="131" customFormat="1" ht="17.399999999999999">
      <c r="B1517" s="150" t="str">
        <f>IF($F$1="de",headings!$C$3,IF($F$1="fr",headings!$B$3,headings!$A$3))</f>
        <v>Railway Operator:</v>
      </c>
      <c r="C1517" s="156"/>
      <c r="D1517" s="156"/>
      <c r="E1517" s="156"/>
      <c r="F1517" s="1020" t="s">
        <v>27</v>
      </c>
      <c r="G1517" s="1020"/>
      <c r="H1517" s="1020"/>
      <c r="I1517" s="1020"/>
      <c r="J1517" s="1020"/>
      <c r="K1517" s="157"/>
      <c r="L1517" s="157"/>
      <c r="M1517" s="157"/>
      <c r="N1517" s="157"/>
      <c r="O1517" s="157"/>
      <c r="P1517" s="157"/>
      <c r="Q1517" s="158"/>
      <c r="R1517" s="158"/>
      <c r="S1517" s="158"/>
      <c r="T1517" s="158"/>
      <c r="U1517" s="149"/>
      <c r="V1517" s="149"/>
      <c r="X1517" s="136"/>
      <c r="AA1517" s="243"/>
      <c r="AB1517" s="243"/>
    </row>
    <row r="1518" spans="1:28" ht="6.75" customHeight="1" thickBot="1">
      <c r="B1518" s="146"/>
      <c r="C1518" s="157"/>
      <c r="D1518" s="157"/>
      <c r="E1518" s="159"/>
      <c r="F1518" s="157"/>
      <c r="G1518" s="157"/>
      <c r="H1518" s="157"/>
      <c r="I1518" s="157"/>
      <c r="J1518" s="157"/>
      <c r="K1518" s="157"/>
      <c r="L1518" s="157"/>
      <c r="M1518" s="157"/>
      <c r="N1518" s="157"/>
      <c r="O1518" s="157"/>
      <c r="P1518" s="157"/>
      <c r="Q1518" s="157"/>
      <c r="R1518" s="157"/>
      <c r="S1518" s="157"/>
      <c r="T1518" s="160"/>
      <c r="U1518" s="149"/>
      <c r="V1518" s="149"/>
    </row>
    <row r="1519" spans="1:28" ht="15.75" customHeight="1" thickTop="1">
      <c r="A1519" s="136" t="str">
        <f>F1517&amp;"m01"</f>
        <v>ZSm01</v>
      </c>
      <c r="B1519" s="146" t="str">
        <f>IF($F$1="de",headings!$C$6,IF($F$1="fr",headings!$B$6,headings!$A$6))</f>
        <v>January</v>
      </c>
      <c r="C1519" s="741">
        <v>-1</v>
      </c>
      <c r="D1519" s="310">
        <v>-1</v>
      </c>
      <c r="E1519" s="124" t="str">
        <f>IF(C1519&lt;0.001,"",IF(D1519=-1,"",D1519/C1519*100-100))</f>
        <v/>
      </c>
      <c r="F1519" s="164">
        <v>-1</v>
      </c>
      <c r="G1519" s="164">
        <v>-1</v>
      </c>
      <c r="H1519" s="124" t="str">
        <f>IF(F1519&lt;0.001,"",IF(G1519=-1,"",G1519/F1519*100-100))</f>
        <v/>
      </c>
      <c r="I1519" s="164">
        <v>-1</v>
      </c>
      <c r="J1519" s="364">
        <v>-1</v>
      </c>
      <c r="K1519" s="164">
        <v>-1</v>
      </c>
      <c r="L1519" s="164">
        <v>-1</v>
      </c>
      <c r="M1519" s="124" t="str">
        <f>IF(K1519&lt;0.001,"",IF(L1519=-1,"",L1519/K1519*100-100))</f>
        <v/>
      </c>
      <c r="N1519" s="164">
        <v>-1</v>
      </c>
      <c r="O1519" s="164">
        <v>-1</v>
      </c>
      <c r="P1519" s="124" t="str">
        <f>IF(N1519&lt;0.001,"",IF(O1519=-1,"",O1519/N1519*100-100))</f>
        <v/>
      </c>
      <c r="Q1519" s="164">
        <v>-1</v>
      </c>
      <c r="R1519" s="164">
        <v>-1</v>
      </c>
      <c r="S1519" s="124" t="str">
        <f>IF(Q1519&lt;0.001,"",IF(R1519=-1,"",R1519/Q1519*100-100))</f>
        <v/>
      </c>
      <c r="T1519" s="164">
        <v>-1</v>
      </c>
      <c r="U1519" s="164">
        <v>-1</v>
      </c>
      <c r="V1519" s="124" t="str">
        <f>IF(T1519&lt;0.001,"",IF(U1519=-1,"",U1519/T1519*100-100))</f>
        <v/>
      </c>
    </row>
    <row r="1520" spans="1:28" ht="15.75" customHeight="1">
      <c r="A1520" s="136" t="str">
        <f>F1517&amp;"m02"</f>
        <v>ZSm02</v>
      </c>
      <c r="B1520" s="146" t="str">
        <f>IF($F$1="de",headings!$C$7,IF($F$1="fr",headings!$B$7,headings!$A$7))</f>
        <v>February</v>
      </c>
      <c r="C1520" s="742">
        <v>-1</v>
      </c>
      <c r="D1520" s="312">
        <v>-1</v>
      </c>
      <c r="E1520" s="127" t="str">
        <f>IF(C1520&lt;0.001,"",IF(D1520=-1,"",D1520/C1520*100-100))</f>
        <v/>
      </c>
      <c r="F1520" s="166">
        <v>-1</v>
      </c>
      <c r="G1520" s="166">
        <v>-1</v>
      </c>
      <c r="H1520" s="127" t="str">
        <f>IF(F1520&lt;0.001,"",IF(G1520=-1,"",G1520/F1520*100-100))</f>
        <v/>
      </c>
      <c r="I1520" s="166">
        <v>-1</v>
      </c>
      <c r="J1520" s="365">
        <v>-1</v>
      </c>
      <c r="K1520" s="166">
        <v>-1</v>
      </c>
      <c r="L1520" s="166">
        <v>-1</v>
      </c>
      <c r="M1520" s="127" t="str">
        <f>IF(K1520&lt;0.001,"",IF(L1520=-1,"",L1520/K1520*100-100))</f>
        <v/>
      </c>
      <c r="N1520" s="166">
        <v>-1</v>
      </c>
      <c r="O1520" s="166">
        <v>-1</v>
      </c>
      <c r="P1520" s="127" t="str">
        <f>IF(N1520&lt;0.001,"",IF(O1520=-1,"",O1520/N1520*100-100))</f>
        <v/>
      </c>
      <c r="Q1520" s="166">
        <v>-1</v>
      </c>
      <c r="R1520" s="166">
        <v>-1</v>
      </c>
      <c r="S1520" s="127" t="str">
        <f>IF(Q1520&lt;0.001,"",IF(R1520=-1,"",R1520/Q1520*100-100))</f>
        <v/>
      </c>
      <c r="T1520" s="166">
        <v>-1</v>
      </c>
      <c r="U1520" s="166">
        <v>-1</v>
      </c>
      <c r="V1520" s="127" t="str">
        <f>IF(T1520&lt;0.001,"",IF(U1520=-1,"",U1520/T1520*100-100))</f>
        <v/>
      </c>
    </row>
    <row r="1521" spans="1:28" ht="15.75" customHeight="1" thickBot="1">
      <c r="A1521" s="136" t="str">
        <f>F1517&amp;"m03"</f>
        <v>ZSm03</v>
      </c>
      <c r="B1521" s="146" t="str">
        <f>IF($F$1="de",headings!$C$8,IF($F$1="fr",headings!$B$8,headings!$A$8))</f>
        <v>March</v>
      </c>
      <c r="C1521" s="743">
        <v>-1</v>
      </c>
      <c r="D1521" s="312">
        <v>-1</v>
      </c>
      <c r="E1521" s="129" t="str">
        <f>IF(C1521&lt;0.001,"",IF(D1521=-1,"",D1521/C1521*100-100))</f>
        <v/>
      </c>
      <c r="F1521" s="168">
        <v>-1</v>
      </c>
      <c r="G1521" s="168">
        <v>-1</v>
      </c>
      <c r="H1521" s="129" t="str">
        <f>IF(F1521&lt;0.001,"",IF(G1521=-1,"",G1521/F1521*100-100))</f>
        <v/>
      </c>
      <c r="I1521" s="168">
        <v>-1</v>
      </c>
      <c r="J1521" s="366">
        <v>-1</v>
      </c>
      <c r="K1521" s="168">
        <v>-1</v>
      </c>
      <c r="L1521" s="168">
        <v>-1</v>
      </c>
      <c r="M1521" s="129" t="str">
        <f>IF(K1521&lt;0.001,"",IF(L1521=-1,"",L1521/K1521*100-100))</f>
        <v/>
      </c>
      <c r="N1521" s="168">
        <v>-1</v>
      </c>
      <c r="O1521" s="168">
        <v>-1</v>
      </c>
      <c r="P1521" s="129" t="str">
        <f>IF(N1521&lt;0.001,"",IF(O1521=-1,"",O1521/N1521*100-100))</f>
        <v/>
      </c>
      <c r="Q1521" s="168">
        <v>-1</v>
      </c>
      <c r="R1521" s="168">
        <v>-1</v>
      </c>
      <c r="S1521" s="129" t="str">
        <f>IF(Q1521&lt;0.001,"",IF(R1521=-1,"",R1521/Q1521*100-100))</f>
        <v/>
      </c>
      <c r="T1521" s="168">
        <v>-1</v>
      </c>
      <c r="U1521" s="168">
        <v>-1</v>
      </c>
      <c r="V1521" s="129" t="str">
        <f>IF(T1521&lt;0.001,"",IF(U1521=-1,"",U1521/T1521*100-100))</f>
        <v/>
      </c>
    </row>
    <row r="1522" spans="1:28" ht="15.75" customHeight="1" thickTop="1">
      <c r="A1522" s="136" t="str">
        <f>F1517&amp;"m04"</f>
        <v>ZSm04</v>
      </c>
      <c r="B1522" s="146" t="str">
        <f>IF($F$1="de",headings!$C$9,IF($F$1="fr",headings!$B$9,headings!$A$9))</f>
        <v>April</v>
      </c>
      <c r="C1522" s="741">
        <v>-1</v>
      </c>
      <c r="D1522" s="310">
        <v>-1</v>
      </c>
      <c r="E1522" s="124" t="str">
        <f t="shared" ref="E1522:E1530" si="257">IF(C1522&lt;0.001,"",IF(D1522=-1,"",D1522/C1522*100-100))</f>
        <v/>
      </c>
      <c r="F1522" s="164">
        <v>-1</v>
      </c>
      <c r="G1522" s="164">
        <v>-1</v>
      </c>
      <c r="H1522" s="124" t="str">
        <f t="shared" ref="H1522:H1530" si="258">IF(F1522&lt;0.001,"",IF(G1522=-1,"",G1522/F1522*100-100))</f>
        <v/>
      </c>
      <c r="I1522" s="164">
        <v>-1</v>
      </c>
      <c r="J1522" s="364">
        <v>-1</v>
      </c>
      <c r="K1522" s="164">
        <v>-1</v>
      </c>
      <c r="L1522" s="164">
        <v>-1</v>
      </c>
      <c r="M1522" s="124" t="str">
        <f t="shared" ref="M1522:M1530" si="259">IF(K1522&lt;0.001,"",IF(L1522=-1,"",L1522/K1522*100-100))</f>
        <v/>
      </c>
      <c r="N1522" s="164">
        <v>-1</v>
      </c>
      <c r="O1522" s="164">
        <v>-1</v>
      </c>
      <c r="P1522" s="124" t="str">
        <f t="shared" ref="P1522:P1530" si="260">IF(N1522&lt;0.001,"",IF(O1522=-1,"",O1522/N1522*100-100))</f>
        <v/>
      </c>
      <c r="Q1522" s="164">
        <v>-1</v>
      </c>
      <c r="R1522" s="164">
        <v>-1</v>
      </c>
      <c r="S1522" s="124" t="str">
        <f t="shared" ref="S1522:S1530" si="261">IF(Q1522&lt;0.001,"",IF(R1522=-1,"",R1522/Q1522*100-100))</f>
        <v/>
      </c>
      <c r="T1522" s="164">
        <v>-1</v>
      </c>
      <c r="U1522" s="164">
        <v>-1</v>
      </c>
      <c r="V1522" s="124" t="str">
        <f t="shared" ref="V1522:V1530" si="262">IF(T1522&lt;0.001,"",IF(U1522=-1,"",U1522/T1522*100-100))</f>
        <v/>
      </c>
    </row>
    <row r="1523" spans="1:28" ht="15.75" customHeight="1">
      <c r="A1523" s="136" t="str">
        <f>F1517&amp;"m05"</f>
        <v>ZSm05</v>
      </c>
      <c r="B1523" s="146" t="str">
        <f>IF($F$1="de",headings!$C$10,IF($F$1="fr",headings!$B$10,headings!$A$10))</f>
        <v>May</v>
      </c>
      <c r="C1523" s="742">
        <v>-1</v>
      </c>
      <c r="D1523" s="312">
        <v>-1</v>
      </c>
      <c r="E1523" s="127" t="str">
        <f t="shared" si="257"/>
        <v/>
      </c>
      <c r="F1523" s="166">
        <v>-1</v>
      </c>
      <c r="G1523" s="166">
        <v>-1</v>
      </c>
      <c r="H1523" s="127" t="str">
        <f t="shared" si="258"/>
        <v/>
      </c>
      <c r="I1523" s="166">
        <v>-1</v>
      </c>
      <c r="J1523" s="365">
        <v>-1</v>
      </c>
      <c r="K1523" s="166">
        <v>-1</v>
      </c>
      <c r="L1523" s="166">
        <v>-1</v>
      </c>
      <c r="M1523" s="127" t="str">
        <f t="shared" si="259"/>
        <v/>
      </c>
      <c r="N1523" s="166">
        <v>-1</v>
      </c>
      <c r="O1523" s="166">
        <v>-1</v>
      </c>
      <c r="P1523" s="127" t="str">
        <f t="shared" si="260"/>
        <v/>
      </c>
      <c r="Q1523" s="166">
        <v>-1</v>
      </c>
      <c r="R1523" s="166">
        <v>-1</v>
      </c>
      <c r="S1523" s="127" t="str">
        <f t="shared" si="261"/>
        <v/>
      </c>
      <c r="T1523" s="166">
        <v>-1</v>
      </c>
      <c r="U1523" s="166">
        <v>-1</v>
      </c>
      <c r="V1523" s="127" t="str">
        <f t="shared" si="262"/>
        <v/>
      </c>
    </row>
    <row r="1524" spans="1:28" ht="15.75" customHeight="1" thickBot="1">
      <c r="A1524" s="136" t="str">
        <f>F1517&amp;"m06"</f>
        <v>ZSm06</v>
      </c>
      <c r="B1524" s="146" t="str">
        <f>IF($F$1="de",headings!$C$11,IF($F$1="fr",headings!$B$11,headings!$A$11))</f>
        <v>June</v>
      </c>
      <c r="C1524" s="743">
        <v>-1</v>
      </c>
      <c r="D1524" s="312">
        <v>-1</v>
      </c>
      <c r="E1524" s="129" t="str">
        <f t="shared" si="257"/>
        <v/>
      </c>
      <c r="F1524" s="168">
        <v>-1</v>
      </c>
      <c r="G1524" s="168">
        <v>-1</v>
      </c>
      <c r="H1524" s="129" t="str">
        <f t="shared" si="258"/>
        <v/>
      </c>
      <c r="I1524" s="168">
        <v>-1</v>
      </c>
      <c r="J1524" s="366">
        <v>-1</v>
      </c>
      <c r="K1524" s="168">
        <v>-1</v>
      </c>
      <c r="L1524" s="168">
        <v>-1</v>
      </c>
      <c r="M1524" s="129" t="str">
        <f t="shared" si="259"/>
        <v/>
      </c>
      <c r="N1524" s="168">
        <v>-1</v>
      </c>
      <c r="O1524" s="168">
        <v>-1</v>
      </c>
      <c r="P1524" s="129" t="str">
        <f t="shared" si="260"/>
        <v/>
      </c>
      <c r="Q1524" s="168">
        <v>-1</v>
      </c>
      <c r="R1524" s="168">
        <v>-1</v>
      </c>
      <c r="S1524" s="129" t="str">
        <f t="shared" si="261"/>
        <v/>
      </c>
      <c r="T1524" s="168">
        <v>-1</v>
      </c>
      <c r="U1524" s="168">
        <v>-1</v>
      </c>
      <c r="V1524" s="129" t="str">
        <f t="shared" si="262"/>
        <v/>
      </c>
    </row>
    <row r="1525" spans="1:28" ht="15.75" customHeight="1" thickTop="1">
      <c r="A1525" s="136" t="str">
        <f>F1517&amp;"m07"</f>
        <v>ZSm07</v>
      </c>
      <c r="B1525" s="146" t="str">
        <f>IF($F$1="de",headings!$C$12,IF($F$1="fr",headings!$B$12,headings!$A$12))</f>
        <v>July</v>
      </c>
      <c r="C1525" s="741">
        <v>-1</v>
      </c>
      <c r="D1525" s="310">
        <v>-1</v>
      </c>
      <c r="E1525" s="127" t="str">
        <f t="shared" si="257"/>
        <v/>
      </c>
      <c r="F1525" s="164">
        <v>-1</v>
      </c>
      <c r="G1525" s="164">
        <v>-1</v>
      </c>
      <c r="H1525" s="127" t="str">
        <f t="shared" si="258"/>
        <v/>
      </c>
      <c r="I1525" s="164">
        <v>-1</v>
      </c>
      <c r="J1525" s="364">
        <v>-1</v>
      </c>
      <c r="K1525" s="164">
        <v>-1</v>
      </c>
      <c r="L1525" s="164">
        <v>-1</v>
      </c>
      <c r="M1525" s="127" t="str">
        <f t="shared" si="259"/>
        <v/>
      </c>
      <c r="N1525" s="164">
        <v>-1</v>
      </c>
      <c r="O1525" s="164">
        <v>-1</v>
      </c>
      <c r="P1525" s="127" t="str">
        <f t="shared" si="260"/>
        <v/>
      </c>
      <c r="Q1525" s="164">
        <v>-1</v>
      </c>
      <c r="R1525" s="164">
        <v>-1</v>
      </c>
      <c r="S1525" s="127" t="str">
        <f t="shared" si="261"/>
        <v/>
      </c>
      <c r="T1525" s="164">
        <v>-1</v>
      </c>
      <c r="U1525" s="164">
        <v>-1</v>
      </c>
      <c r="V1525" s="127" t="str">
        <f t="shared" si="262"/>
        <v/>
      </c>
    </row>
    <row r="1526" spans="1:28" ht="15.75" customHeight="1">
      <c r="A1526" s="136" t="str">
        <f>F1517&amp;"m08"</f>
        <v>ZSm08</v>
      </c>
      <c r="B1526" s="146" t="str">
        <f>IF($F$1="de",headings!$C$13,IF($F$1="fr",headings!$B$13,headings!$A$13))</f>
        <v>August</v>
      </c>
      <c r="C1526" s="742">
        <v>-1</v>
      </c>
      <c r="D1526" s="312">
        <v>-1</v>
      </c>
      <c r="E1526" s="127" t="str">
        <f t="shared" si="257"/>
        <v/>
      </c>
      <c r="F1526" s="166">
        <v>-1</v>
      </c>
      <c r="G1526" s="166">
        <v>-1</v>
      </c>
      <c r="H1526" s="127" t="str">
        <f t="shared" si="258"/>
        <v/>
      </c>
      <c r="I1526" s="166">
        <v>-1</v>
      </c>
      <c r="J1526" s="365">
        <v>-1</v>
      </c>
      <c r="K1526" s="166">
        <v>-1</v>
      </c>
      <c r="L1526" s="166">
        <v>-1</v>
      </c>
      <c r="M1526" s="127" t="str">
        <f t="shared" si="259"/>
        <v/>
      </c>
      <c r="N1526" s="166">
        <v>-1</v>
      </c>
      <c r="O1526" s="166">
        <v>-1</v>
      </c>
      <c r="P1526" s="127" t="str">
        <f t="shared" si="260"/>
        <v/>
      </c>
      <c r="Q1526" s="166">
        <v>-1</v>
      </c>
      <c r="R1526" s="166">
        <v>-1</v>
      </c>
      <c r="S1526" s="127" t="str">
        <f t="shared" si="261"/>
        <v/>
      </c>
      <c r="T1526" s="166">
        <v>-1</v>
      </c>
      <c r="U1526" s="166">
        <v>-1</v>
      </c>
      <c r="V1526" s="127" t="str">
        <f t="shared" si="262"/>
        <v/>
      </c>
    </row>
    <row r="1527" spans="1:28" ht="15.75" customHeight="1" thickBot="1">
      <c r="A1527" s="136" t="str">
        <f>F1517&amp;"m09"</f>
        <v>ZSm09</v>
      </c>
      <c r="B1527" s="146" t="str">
        <f>IF($F$1="de",headings!$C$14,IF($F$1="fr",headings!$B$14,headings!$A$14))</f>
        <v>September</v>
      </c>
      <c r="C1527" s="743">
        <v>-1</v>
      </c>
      <c r="D1527" s="312">
        <v>-1</v>
      </c>
      <c r="E1527" s="129" t="str">
        <f t="shared" si="257"/>
        <v/>
      </c>
      <c r="F1527" s="168">
        <v>-1</v>
      </c>
      <c r="G1527" s="168">
        <v>-1</v>
      </c>
      <c r="H1527" s="129" t="str">
        <f t="shared" si="258"/>
        <v/>
      </c>
      <c r="I1527" s="168">
        <v>-1</v>
      </c>
      <c r="J1527" s="366">
        <v>-1</v>
      </c>
      <c r="K1527" s="168">
        <v>-1</v>
      </c>
      <c r="L1527" s="168">
        <v>-1</v>
      </c>
      <c r="M1527" s="129" t="str">
        <f t="shared" si="259"/>
        <v/>
      </c>
      <c r="N1527" s="168">
        <v>-1</v>
      </c>
      <c r="O1527" s="168">
        <v>-1</v>
      </c>
      <c r="P1527" s="129" t="str">
        <f t="shared" si="260"/>
        <v/>
      </c>
      <c r="Q1527" s="168">
        <v>-1</v>
      </c>
      <c r="R1527" s="168">
        <v>-1</v>
      </c>
      <c r="S1527" s="129" t="str">
        <f t="shared" si="261"/>
        <v/>
      </c>
      <c r="T1527" s="168">
        <v>-1</v>
      </c>
      <c r="U1527" s="168">
        <v>-1</v>
      </c>
      <c r="V1527" s="129" t="str">
        <f t="shared" si="262"/>
        <v/>
      </c>
    </row>
    <row r="1528" spans="1:28" ht="15.75" customHeight="1" thickTop="1">
      <c r="A1528" s="136" t="str">
        <f>F1517&amp;"m10"</f>
        <v>ZSm10</v>
      </c>
      <c r="B1528" s="146" t="str">
        <f>IF($F$1="de",headings!$C$15,IF($F$1="fr",headings!$B$15,headings!$A$15))</f>
        <v>October</v>
      </c>
      <c r="C1528" s="741">
        <v>-1</v>
      </c>
      <c r="D1528" s="310">
        <v>-1</v>
      </c>
      <c r="E1528" s="127" t="str">
        <f t="shared" si="257"/>
        <v/>
      </c>
      <c r="F1528" s="164">
        <v>-1</v>
      </c>
      <c r="G1528" s="164">
        <v>-1</v>
      </c>
      <c r="H1528" s="127" t="str">
        <f t="shared" si="258"/>
        <v/>
      </c>
      <c r="I1528" s="164">
        <v>-1</v>
      </c>
      <c r="J1528" s="364">
        <v>-1</v>
      </c>
      <c r="K1528" s="164">
        <v>-1</v>
      </c>
      <c r="L1528" s="164">
        <v>-1</v>
      </c>
      <c r="M1528" s="127" t="str">
        <f t="shared" si="259"/>
        <v/>
      </c>
      <c r="N1528" s="164">
        <v>-1</v>
      </c>
      <c r="O1528" s="164">
        <v>-1</v>
      </c>
      <c r="P1528" s="127" t="str">
        <f t="shared" si="260"/>
        <v/>
      </c>
      <c r="Q1528" s="164">
        <v>-1</v>
      </c>
      <c r="R1528" s="164">
        <v>-1</v>
      </c>
      <c r="S1528" s="127" t="str">
        <f t="shared" si="261"/>
        <v/>
      </c>
      <c r="T1528" s="164">
        <v>-1</v>
      </c>
      <c r="U1528" s="164">
        <v>-1</v>
      </c>
      <c r="V1528" s="127" t="str">
        <f t="shared" si="262"/>
        <v/>
      </c>
      <c r="X1528" s="137"/>
    </row>
    <row r="1529" spans="1:28" ht="15.75" customHeight="1">
      <c r="A1529" s="136" t="str">
        <f>F1517&amp;"m11"</f>
        <v>ZSm11</v>
      </c>
      <c r="B1529" s="146" t="str">
        <f>IF($F$1="de",headings!$C$16,IF($F$1="fr",headings!$B$16,headings!$A$16))</f>
        <v>November</v>
      </c>
      <c r="C1529" s="742">
        <v>-1</v>
      </c>
      <c r="D1529" s="312">
        <v>-1</v>
      </c>
      <c r="E1529" s="127" t="str">
        <f t="shared" si="257"/>
        <v/>
      </c>
      <c r="F1529" s="166">
        <v>-1</v>
      </c>
      <c r="G1529" s="166">
        <v>-1</v>
      </c>
      <c r="H1529" s="127" t="str">
        <f t="shared" si="258"/>
        <v/>
      </c>
      <c r="I1529" s="166">
        <v>-1</v>
      </c>
      <c r="J1529" s="365">
        <v>-1</v>
      </c>
      <c r="K1529" s="166">
        <v>-1</v>
      </c>
      <c r="L1529" s="166">
        <v>-1</v>
      </c>
      <c r="M1529" s="127" t="str">
        <f t="shared" si="259"/>
        <v/>
      </c>
      <c r="N1529" s="166">
        <v>-1</v>
      </c>
      <c r="O1529" s="166">
        <v>-1</v>
      </c>
      <c r="P1529" s="127" t="str">
        <f t="shared" si="260"/>
        <v/>
      </c>
      <c r="Q1529" s="166">
        <v>-1</v>
      </c>
      <c r="R1529" s="166">
        <v>-1</v>
      </c>
      <c r="S1529" s="127" t="str">
        <f t="shared" si="261"/>
        <v/>
      </c>
      <c r="T1529" s="166">
        <v>-1</v>
      </c>
      <c r="U1529" s="166">
        <v>-1</v>
      </c>
      <c r="V1529" s="127" t="str">
        <f t="shared" si="262"/>
        <v/>
      </c>
      <c r="X1529" s="137"/>
    </row>
    <row r="1530" spans="1:28" ht="15.75" customHeight="1" thickBot="1">
      <c r="A1530" s="136" t="str">
        <f>F1517&amp;"m12"</f>
        <v>ZSm12</v>
      </c>
      <c r="B1530" s="146" t="str">
        <f>IF($F$1="de",headings!$C$17,IF($F$1="fr",headings!$B$17,headings!$A$17))</f>
        <v>December</v>
      </c>
      <c r="C1530" s="744">
        <v>-1</v>
      </c>
      <c r="D1530" s="314">
        <v>-1</v>
      </c>
      <c r="E1530" s="129" t="str">
        <f t="shared" si="257"/>
        <v/>
      </c>
      <c r="F1530" s="168">
        <v>-1</v>
      </c>
      <c r="G1530" s="168">
        <v>-1</v>
      </c>
      <c r="H1530" s="129" t="str">
        <f t="shared" si="258"/>
        <v/>
      </c>
      <c r="I1530" s="168">
        <v>-1</v>
      </c>
      <c r="J1530" s="366">
        <v>-1</v>
      </c>
      <c r="K1530" s="168">
        <v>-1</v>
      </c>
      <c r="L1530" s="168">
        <v>-1</v>
      </c>
      <c r="M1530" s="129" t="str">
        <f t="shared" si="259"/>
        <v/>
      </c>
      <c r="N1530" s="168">
        <v>-1</v>
      </c>
      <c r="O1530" s="168">
        <v>-1</v>
      </c>
      <c r="P1530" s="129" t="str">
        <f t="shared" si="260"/>
        <v/>
      </c>
      <c r="Q1530" s="168">
        <v>-1</v>
      </c>
      <c r="R1530" s="168">
        <v>-1</v>
      </c>
      <c r="S1530" s="129" t="str">
        <f t="shared" si="261"/>
        <v/>
      </c>
      <c r="T1530" s="168">
        <v>-1</v>
      </c>
      <c r="U1530" s="168">
        <v>-1</v>
      </c>
      <c r="V1530" s="129" t="str">
        <f t="shared" si="262"/>
        <v/>
      </c>
      <c r="X1530" s="137"/>
    </row>
    <row r="1531" spans="1:28" ht="14.4" thickTop="1" thickBot="1">
      <c r="B1531" s="146"/>
      <c r="C1531" s="169"/>
      <c r="D1531" s="146"/>
      <c r="E1531" s="146"/>
      <c r="F1531" s="146"/>
      <c r="G1531" s="146"/>
      <c r="H1531" s="146"/>
      <c r="I1531" s="146"/>
      <c r="J1531" s="362"/>
      <c r="K1531" s="146"/>
      <c r="L1531" s="146"/>
      <c r="M1531" s="146"/>
      <c r="N1531" s="146"/>
      <c r="O1531" s="146"/>
      <c r="P1531" s="146"/>
      <c r="Q1531" s="146"/>
      <c r="R1531" s="146"/>
      <c r="S1531" s="146"/>
      <c r="T1531" s="146"/>
      <c r="U1531" s="146"/>
      <c r="V1531" s="146"/>
      <c r="X1531" s="137"/>
    </row>
    <row r="1532" spans="1:28" s="137" customFormat="1" ht="15.75" customHeight="1" thickTop="1">
      <c r="A1532" s="137" t="str">
        <f>F1517&amp;"q1"</f>
        <v>ZSq1</v>
      </c>
      <c r="B1532" s="146" t="str">
        <f>IF($F$1="de",headings!$C$31,IF($F$1="fr",headings!$B$31,headings!$A$31))</f>
        <v>Quarter 1</v>
      </c>
      <c r="C1532" s="283" t="str">
        <f>IF(C1521=-1,"-1",C1519+C1520+C1521)</f>
        <v>-1</v>
      </c>
      <c r="D1532" s="320" t="str">
        <f>IF(D1521=-1,"-1",D1519+D1520+D1521)</f>
        <v>-1</v>
      </c>
      <c r="E1532" s="358" t="str">
        <f>IF(C1521+C1522+C1523&lt;=0,"",IF(D1521=-1,"",D1532/C1532*100-100))</f>
        <v/>
      </c>
      <c r="F1532" s="320" t="str">
        <f>IF(F1521=-1,"-1",F1519+F1520+F1521)</f>
        <v>-1</v>
      </c>
      <c r="G1532" s="320" t="str">
        <f>IF(G1521=-1,"-1",G1519+G1520+G1521)</f>
        <v>-1</v>
      </c>
      <c r="H1532" s="358" t="str">
        <f>IF(F1521+F1522+F1523&lt;=0,"",IF(G1521=-1,"",G1532/F1532*100-100))</f>
        <v/>
      </c>
      <c r="I1532" s="320" t="str">
        <f>IF(I1521=-1,"-1",I1519+I1520+I1521)</f>
        <v>-1</v>
      </c>
      <c r="J1532" s="367" t="str">
        <f>IF(J1521=-1,"-1",J1519+J1520+J1521)</f>
        <v>-1</v>
      </c>
      <c r="K1532" s="320" t="str">
        <f>IF(K1521=-1,"-1",K1519+K1520+K1521)</f>
        <v>-1</v>
      </c>
      <c r="L1532" s="320" t="str">
        <f>IF(L1521=-1,"-1",L1519+L1520+L1521)</f>
        <v>-1</v>
      </c>
      <c r="M1532" s="358" t="str">
        <f>IF(K1521+K1522+K1523&lt;=0,"",IF(L1521=-1,"",L1532/K1532*100-100))</f>
        <v/>
      </c>
      <c r="N1532" s="320" t="str">
        <f>IF(N1521=-1,"-1",N1519+N1520+N1521)</f>
        <v>-1</v>
      </c>
      <c r="O1532" s="320" t="str">
        <f>IF(O1521=-1,"-1",O1519+O1520+O1521)</f>
        <v>-1</v>
      </c>
      <c r="P1532" s="358" t="str">
        <f>IF(N1521+N1522+N1523&lt;=0,"",IF(O1521=-1,"",O1532/N1532*100-100))</f>
        <v/>
      </c>
      <c r="Q1532" s="320" t="str">
        <f>IF(Q1521=-1,"-1",Q1519+Q1520+Q1521)</f>
        <v>-1</v>
      </c>
      <c r="R1532" s="320" t="str">
        <f>IF(R1521=-1,"-1",R1519+R1520+R1521)</f>
        <v>-1</v>
      </c>
      <c r="S1532" s="358" t="str">
        <f>IF(Q1521+Q1522+Q1523&lt;=0,"",IF(R1521=-1,"",R1532/Q1532*100-100))</f>
        <v/>
      </c>
      <c r="T1532" s="320" t="str">
        <f>IF(T1521=-1,"-1",T1519+T1520+T1521)</f>
        <v>-1</v>
      </c>
      <c r="U1532" s="320" t="str">
        <f>IF(U1521=-1,"-1",U1519+U1520+U1521)</f>
        <v>-1</v>
      </c>
      <c r="V1532" s="358" t="str">
        <f>IF(T1521+T1522+T1523&lt;=0,"",IF(U1521=-1,"",U1532/T1532*100-100))</f>
        <v/>
      </c>
      <c r="X1532" s="136"/>
      <c r="AA1532" s="244"/>
      <c r="AB1532" s="244"/>
    </row>
    <row r="1533" spans="1:28" s="137" customFormat="1" ht="15.75" customHeight="1">
      <c r="A1533" s="137" t="str">
        <f>F1517&amp;"q2"</f>
        <v>ZSq2</v>
      </c>
      <c r="B1533" s="146" t="str">
        <f>IF($F$1="de",headings!$C$32,IF($F$1="fr",headings!$B$32,headings!$A$32))</f>
        <v>Quarter 2</v>
      </c>
      <c r="C1533" s="284" t="str">
        <f>IF(C1524=-1,"-1",C1522+C1523+C1524)</f>
        <v>-1</v>
      </c>
      <c r="D1533" s="323" t="str">
        <f>IF(D1524=-1,"-1",D1522+D1523+D1524)</f>
        <v>-1</v>
      </c>
      <c r="E1533" s="342" t="str">
        <f>IF(C1522+C1523+C1524&lt;=0,"",IF(D1524=-1,"",D1533/C1533*100-100))</f>
        <v/>
      </c>
      <c r="F1533" s="323" t="str">
        <f>IF(F1524=-1,"-1",F1522+F1523+F1524)</f>
        <v>-1</v>
      </c>
      <c r="G1533" s="323" t="str">
        <f>IF(G1524=-1,"-1",G1522+G1523+G1524)</f>
        <v>-1</v>
      </c>
      <c r="H1533" s="342" t="str">
        <f>IF(F1522+F1523+F1524&lt;=0,"",IF(G1524=-1,"",G1533/F1533*100-100))</f>
        <v/>
      </c>
      <c r="I1533" s="323" t="str">
        <f>IF(I1524=-1,"-1",I1522+I1523+I1524)</f>
        <v>-1</v>
      </c>
      <c r="J1533" s="368" t="str">
        <f>IF(J1524=-1,"-1",J1522+J1523+J1524)</f>
        <v>-1</v>
      </c>
      <c r="K1533" s="323" t="str">
        <f>IF(K1524=-1,"-1",K1522+K1523+K1524)</f>
        <v>-1</v>
      </c>
      <c r="L1533" s="323" t="str">
        <f>IF(L1524=-1,"-1",L1522+L1523+L1524)</f>
        <v>-1</v>
      </c>
      <c r="M1533" s="342" t="str">
        <f>IF(K1522+K1523+K1524&lt;=0,"",IF(L1524=-1,"",L1533/K1533*100-100))</f>
        <v/>
      </c>
      <c r="N1533" s="323" t="str">
        <f>IF(N1524=-1,"-1",N1522+N1523+N1524)</f>
        <v>-1</v>
      </c>
      <c r="O1533" s="323" t="str">
        <f>IF(O1524=-1,"-1",O1522+O1523+O1524)</f>
        <v>-1</v>
      </c>
      <c r="P1533" s="342" t="str">
        <f>IF(N1522+N1523+N1524&lt;=0,"",IF(O1524=-1,"",O1533/N1533*100-100))</f>
        <v/>
      </c>
      <c r="Q1533" s="323" t="str">
        <f>IF(Q1524=-1,"-1",Q1522+Q1523+Q1524)</f>
        <v>-1</v>
      </c>
      <c r="R1533" s="323" t="str">
        <f>IF(R1524=-1,"-1",R1522+R1523+R1524)</f>
        <v>-1</v>
      </c>
      <c r="S1533" s="342" t="str">
        <f>IF(Q1522+Q1523+Q1524&lt;=0,"",IF(R1524=-1,"",R1533/Q1533*100-100))</f>
        <v/>
      </c>
      <c r="T1533" s="323" t="str">
        <f>IF(T1524=-1,"-1",T1522+T1523+T1524)</f>
        <v>-1</v>
      </c>
      <c r="U1533" s="323" t="str">
        <f>IF(U1524=-1,"-1",U1522+U1523+U1524)</f>
        <v>-1</v>
      </c>
      <c r="V1533" s="342" t="str">
        <f>IF(T1522+T1523+T1524&lt;=0,"",IF(U1524=-1,"",U1533/T1533*100-100))</f>
        <v/>
      </c>
      <c r="X1533" s="138"/>
      <c r="AA1533" s="244"/>
      <c r="AB1533" s="244"/>
    </row>
    <row r="1534" spans="1:28" s="137" customFormat="1" ht="15.75" customHeight="1">
      <c r="A1534" s="137" t="str">
        <f>F1517&amp;"q3"</f>
        <v>ZSq3</v>
      </c>
      <c r="B1534" s="146" t="str">
        <f>IF($F$1="de",headings!$C$33,IF($F$1="fr",headings!$B$33,headings!$A$33))</f>
        <v>Quarter 3</v>
      </c>
      <c r="C1534" s="284" t="str">
        <f>IF(C1527=-1,"-1",C1525+C1526+C1527)</f>
        <v>-1</v>
      </c>
      <c r="D1534" s="323" t="str">
        <f>IF(D1527=-1,"-1",D1525+D1526+D1527)</f>
        <v>-1</v>
      </c>
      <c r="E1534" s="342" t="str">
        <f>IF(C1525+C1526+C1527&lt;=0,"",IF(D1527=-1,"",D1534/C1534*100-100))</f>
        <v/>
      </c>
      <c r="F1534" s="323" t="str">
        <f>IF(F1527=-1,"-1",F1525+F1526+F1527)</f>
        <v>-1</v>
      </c>
      <c r="G1534" s="323" t="str">
        <f>IF(G1527=-1,"-1",G1525+G1526+G1527)</f>
        <v>-1</v>
      </c>
      <c r="H1534" s="342" t="str">
        <f>IF(F1525+F1526+F1527&lt;=0,"",IF(G1527=-1,"",G1534/F1534*100-100))</f>
        <v/>
      </c>
      <c r="I1534" s="323" t="str">
        <f>IF(I1527=-1,"-1",I1525+I1526+I1527)</f>
        <v>-1</v>
      </c>
      <c r="J1534" s="368" t="str">
        <f>IF(J1527=-1,"-1",J1525+J1526+J1527)</f>
        <v>-1</v>
      </c>
      <c r="K1534" s="323" t="str">
        <f>IF(K1527=-1,"-1",K1525+K1526+K1527)</f>
        <v>-1</v>
      </c>
      <c r="L1534" s="323" t="str">
        <f>IF(L1527=-1,"-1",L1525+L1526+L1527)</f>
        <v>-1</v>
      </c>
      <c r="M1534" s="342" t="str">
        <f>IF(K1525+K1526+K1527&lt;=0,"",IF(L1527=-1,"",L1534/K1534*100-100))</f>
        <v/>
      </c>
      <c r="N1534" s="323" t="str">
        <f>IF(N1527=-1,"-1",N1525+N1526+N1527)</f>
        <v>-1</v>
      </c>
      <c r="O1534" s="323" t="str">
        <f>IF(O1527=-1,"-1",O1525+O1526+O1527)</f>
        <v>-1</v>
      </c>
      <c r="P1534" s="342" t="str">
        <f>IF(N1525+N1526+N1527&lt;=0,"",IF(O1527=-1,"",O1534/N1534*100-100))</f>
        <v/>
      </c>
      <c r="Q1534" s="323" t="str">
        <f>IF(Q1527=-1,"-1",Q1525+Q1526+Q1527)</f>
        <v>-1</v>
      </c>
      <c r="R1534" s="323" t="str">
        <f>IF(R1527=-1,"-1",R1525+R1526+R1527)</f>
        <v>-1</v>
      </c>
      <c r="S1534" s="342" t="str">
        <f>IF(Q1525+Q1526+Q1527&lt;=0,"",IF(R1527=-1,"",R1534/Q1534*100-100))</f>
        <v/>
      </c>
      <c r="T1534" s="323" t="str">
        <f>IF(T1527=-1,"-1",T1525+T1526+T1527)</f>
        <v>-1</v>
      </c>
      <c r="U1534" s="323" t="str">
        <f>IF(U1527=-1,"-1",U1525+U1526+U1527)</f>
        <v>-1</v>
      </c>
      <c r="V1534" s="342" t="str">
        <f>IF(T1525+T1526+T1527&lt;=0,"",IF(U1527=-1,"",U1534/T1534*100-100))</f>
        <v/>
      </c>
      <c r="X1534" s="136"/>
      <c r="AA1534" s="244"/>
      <c r="AB1534" s="244"/>
    </row>
    <row r="1535" spans="1:28" s="137" customFormat="1" ht="15.75" customHeight="1" thickBot="1">
      <c r="A1535" s="137" t="str">
        <f>F1517&amp;"q4"</f>
        <v>ZSq4</v>
      </c>
      <c r="B1535" s="146" t="str">
        <f>IF($F$1="de",headings!$C$34,IF($F$1="fr",headings!$B$34,headings!$A$34))</f>
        <v>Quarter 4</v>
      </c>
      <c r="C1535" s="285" t="str">
        <f>IF(C1530=-1,"-1",C1528+C1529+C1530)</f>
        <v>-1</v>
      </c>
      <c r="D1535" s="326" t="str">
        <f>IF(D1530=-1,"-1",D1528+D1529+D1530)</f>
        <v>-1</v>
      </c>
      <c r="E1535" s="341" t="str">
        <f>IF(C1528+C1529+C1530&lt;=0,"",IF(D1530=-1,"",D1535/C1535*100-100))</f>
        <v/>
      </c>
      <c r="F1535" s="326" t="str">
        <f>IF(F1530=-1,"-1",F1528+F1529+F1530)</f>
        <v>-1</v>
      </c>
      <c r="G1535" s="326" t="str">
        <f>IF(G1530=-1,"-1",G1528+G1529+G1530)</f>
        <v>-1</v>
      </c>
      <c r="H1535" s="341" t="str">
        <f>IF(F1528+F1529+F1530&lt;=0,"",IF(G1530=-1,"",G1535/F1535*100-100))</f>
        <v/>
      </c>
      <c r="I1535" s="326" t="str">
        <f>IF(I1530=-1,"-1",I1528+I1529+I1530)</f>
        <v>-1</v>
      </c>
      <c r="J1535" s="369" t="str">
        <f>IF(J1530=-1,"-1",J1528+J1529+J1530)</f>
        <v>-1</v>
      </c>
      <c r="K1535" s="326" t="str">
        <f>IF(K1530=-1,"-1",K1528+K1529+K1530)</f>
        <v>-1</v>
      </c>
      <c r="L1535" s="326" t="str">
        <f>IF(L1530=-1,"-1",L1528+L1529+L1530)</f>
        <v>-1</v>
      </c>
      <c r="M1535" s="341" t="str">
        <f>IF(K1528+K1529+K1530&lt;=0,"",IF(L1530=-1,"",L1535/K1535*100-100))</f>
        <v/>
      </c>
      <c r="N1535" s="326" t="str">
        <f>IF(N1530=-1,"-1",N1528+N1529+N1530)</f>
        <v>-1</v>
      </c>
      <c r="O1535" s="326" t="str">
        <f>IF(O1530=-1,"-1",O1528+O1529+O1530)</f>
        <v>-1</v>
      </c>
      <c r="P1535" s="341" t="str">
        <f>IF(N1528+N1529+N1530&lt;=0,"",IF(O1530=-1,"",O1535/N1535*100-100))</f>
        <v/>
      </c>
      <c r="Q1535" s="326" t="str">
        <f>IF(Q1530=-1,"-1",Q1528+Q1529+Q1530)</f>
        <v>-1</v>
      </c>
      <c r="R1535" s="326" t="str">
        <f>IF(R1530=-1,"-1",R1528+R1529+R1530)</f>
        <v>-1</v>
      </c>
      <c r="S1535" s="341" t="str">
        <f>IF(Q1528+Q1529+Q1530&lt;=0,"",IF(R1530=-1,"",R1535/Q1535*100-100))</f>
        <v/>
      </c>
      <c r="T1535" s="326" t="str">
        <f>IF(T1530=-1,"-1",T1528+T1529+T1530)</f>
        <v>-1</v>
      </c>
      <c r="U1535" s="326" t="str">
        <f>IF(U1530=-1,"-1",U1528+U1529+U1530)</f>
        <v>-1</v>
      </c>
      <c r="V1535" s="341" t="str">
        <f>IF(T1528+T1529+T1530&lt;=0,"",IF(U1530=-1,"",U1535/T1535*100-100))</f>
        <v/>
      </c>
      <c r="X1535" s="136"/>
      <c r="AA1535" s="244"/>
      <c r="AB1535" s="244"/>
    </row>
    <row r="1536" spans="1:28" ht="14.4" thickTop="1" thickBot="1">
      <c r="B1536" s="146"/>
      <c r="C1536" s="158"/>
      <c r="D1536" s="146"/>
      <c r="E1536" s="146"/>
      <c r="F1536" s="146"/>
      <c r="G1536" s="146"/>
      <c r="H1536" s="146"/>
      <c r="I1536" s="146"/>
      <c r="J1536" s="362"/>
      <c r="K1536" s="146"/>
      <c r="L1536" s="146"/>
      <c r="M1536" s="146"/>
      <c r="N1536" s="146"/>
      <c r="O1536" s="146"/>
      <c r="P1536" s="146"/>
      <c r="Q1536" s="146"/>
      <c r="R1536" s="146"/>
      <c r="S1536" s="146"/>
      <c r="T1536" s="146"/>
      <c r="U1536" s="146"/>
      <c r="V1536" s="146"/>
    </row>
    <row r="1537" spans="1:28" s="138" customFormat="1" ht="15.75" customHeight="1" thickTop="1" thickBot="1">
      <c r="A1537" s="138" t="str">
        <f>F1517&amp;"y"</f>
        <v>ZSy</v>
      </c>
      <c r="B1537" s="152" t="str">
        <f>IF($F$1="de",headings!$C$35,IF($F$1="fr",headings!$B$35,headings!$A$35))</f>
        <v>Full year</v>
      </c>
      <c r="C1537" s="286" t="str">
        <f>IF(C1530=-1,"-1",SUM(C1532:C1535))</f>
        <v>-1</v>
      </c>
      <c r="D1537" s="329" t="str">
        <f>IF(D1530=-1,"-1",SUM(D1532:D1535))</f>
        <v>-1</v>
      </c>
      <c r="E1537" s="343" t="str">
        <f>IF(SUM(C1519:C1530)&lt;=0,"",IF(D1530=-1,"",D1537/C1537*100-100))</f>
        <v/>
      </c>
      <c r="F1537" s="329" t="str">
        <f>IF(F1530=-1,"-1",SUM(F1532:F1535))</f>
        <v>-1</v>
      </c>
      <c r="G1537" s="329" t="str">
        <f>IF(G1530=-1,"-1",SUM(G1532:G1535))</f>
        <v>-1</v>
      </c>
      <c r="H1537" s="343" t="str">
        <f>IF(SUM(F1519:F1530)&lt;=0,"",IF(G1530=-1,"",G1537/F1537*100-100))</f>
        <v/>
      </c>
      <c r="I1537" s="329" t="str">
        <f>IF(I1530=-1,"-1",SUM(I1532:I1535))</f>
        <v>-1</v>
      </c>
      <c r="J1537" s="370" t="str">
        <f>IF(J1530=-1,"-1",SUM(J1532:J1535))</f>
        <v>-1</v>
      </c>
      <c r="K1537" s="329" t="str">
        <f>IF(K1530=-1,"-1",SUM(K1532:K1535))</f>
        <v>-1</v>
      </c>
      <c r="L1537" s="329" t="str">
        <f>IF(L1530=-1,"-1",SUM(L1532:L1535))</f>
        <v>-1</v>
      </c>
      <c r="M1537" s="343" t="str">
        <f>IF(SUM(K1519:K1530)&lt;=0,"",IF(L1530=-1,"",L1537/K1537*100-100))</f>
        <v/>
      </c>
      <c r="N1537" s="329" t="str">
        <f>IF(N1530=-1,"-1",SUM(N1532:N1535))</f>
        <v>-1</v>
      </c>
      <c r="O1537" s="329" t="str">
        <f>IF(O1530=-1,"-1",SUM(O1532:O1535))</f>
        <v>-1</v>
      </c>
      <c r="P1537" s="343" t="str">
        <f>IF(SUM(N1519:N1530)&lt;=0,"",IF(O1530=-1,"",O1537/N1537*100-100))</f>
        <v/>
      </c>
      <c r="Q1537" s="329" t="str">
        <f>IF(Q1530=-1,"-1",SUM(Q1532:Q1535))</f>
        <v>-1</v>
      </c>
      <c r="R1537" s="329" t="str">
        <f>IF(R1530=-1,"-1",SUM(R1532:R1535))</f>
        <v>-1</v>
      </c>
      <c r="S1537" s="343" t="str">
        <f>IF(SUM(Q1519:Q1530)&lt;=0,"",IF(R1530=-1,"",R1537/Q1537*100-100))</f>
        <v/>
      </c>
      <c r="T1537" s="329" t="str">
        <f>IF(T1530=-1,"-1",SUM(T1532:T1535))</f>
        <v>-1</v>
      </c>
      <c r="U1537" s="329" t="str">
        <f>IF(U1530=-1,"-1",SUM(U1532:U1535))</f>
        <v>-1</v>
      </c>
      <c r="V1537" s="343" t="str">
        <f>IF(SUM(T1519:T1530)&lt;=0,"",IF(U1530=-1,"",U1537/T1537*100-100))</f>
        <v/>
      </c>
      <c r="X1537" s="136"/>
    </row>
    <row r="1538" spans="1:28" ht="13.8" thickTop="1">
      <c r="B1538" s="147"/>
      <c r="C1538" s="180"/>
      <c r="D1538" s="180"/>
      <c r="E1538" s="180"/>
      <c r="F1538" s="180"/>
      <c r="G1538" s="180"/>
      <c r="H1538" s="180"/>
      <c r="I1538" s="180"/>
      <c r="J1538" s="180"/>
      <c r="K1538" s="180"/>
      <c r="L1538" s="180"/>
      <c r="M1538" s="180"/>
      <c r="N1538" s="180"/>
      <c r="O1538" s="180"/>
      <c r="P1538" s="180"/>
      <c r="Q1538" s="180"/>
      <c r="R1538" s="180"/>
      <c r="S1538" s="180"/>
      <c r="T1538" s="180"/>
      <c r="U1538" s="149"/>
      <c r="V1538" s="149"/>
    </row>
    <row r="1539" spans="1:28">
      <c r="B1539" s="147"/>
      <c r="C1539" s="180"/>
      <c r="D1539" s="180"/>
      <c r="E1539" s="180"/>
      <c r="F1539" s="180"/>
      <c r="G1539" s="180"/>
      <c r="H1539" s="180"/>
      <c r="I1539" s="180"/>
      <c r="J1539" s="180"/>
      <c r="K1539" s="180"/>
      <c r="L1539" s="180"/>
      <c r="M1539" s="180"/>
      <c r="N1539" s="180"/>
      <c r="O1539" s="180"/>
      <c r="P1539" s="180"/>
      <c r="Q1539" s="180"/>
      <c r="R1539" s="180"/>
      <c r="S1539" s="180"/>
      <c r="T1539" s="180"/>
      <c r="U1539" s="149"/>
      <c r="V1539" s="149"/>
    </row>
    <row r="1540" spans="1:28">
      <c r="B1540" s="152" t="str">
        <f>IF($F$1="de",headings!$C$37,IF($F$1="fr",headings!$B$37,headings!$A$37))</f>
        <v>Comments</v>
      </c>
      <c r="C1540" s="1082"/>
      <c r="D1540" s="1022"/>
      <c r="E1540" s="1022"/>
      <c r="F1540" s="1022"/>
      <c r="G1540" s="1022"/>
      <c r="H1540" s="1022"/>
      <c r="I1540" s="1022"/>
      <c r="J1540" s="1022"/>
      <c r="K1540" s="1022"/>
      <c r="L1540" s="1022"/>
      <c r="M1540" s="1022"/>
      <c r="N1540" s="1022"/>
      <c r="O1540" s="1022"/>
      <c r="P1540" s="1022"/>
      <c r="Q1540" s="1022"/>
      <c r="R1540" s="1022"/>
      <c r="S1540" s="1022"/>
      <c r="T1540" s="1023"/>
      <c r="U1540" s="149"/>
      <c r="V1540" s="149"/>
    </row>
    <row r="1541" spans="1:28">
      <c r="B1541" s="151"/>
      <c r="C1541" s="1024"/>
      <c r="D1541" s="1025"/>
      <c r="E1541" s="1025"/>
      <c r="F1541" s="1025"/>
      <c r="G1541" s="1025"/>
      <c r="H1541" s="1025"/>
      <c r="I1541" s="1025"/>
      <c r="J1541" s="1025"/>
      <c r="K1541" s="1025"/>
      <c r="L1541" s="1025"/>
      <c r="M1541" s="1025"/>
      <c r="N1541" s="1025"/>
      <c r="O1541" s="1025"/>
      <c r="P1541" s="1025"/>
      <c r="Q1541" s="1025"/>
      <c r="R1541" s="1025"/>
      <c r="S1541" s="1025"/>
      <c r="T1541" s="1026"/>
      <c r="U1541" s="149"/>
      <c r="V1541" s="149"/>
    </row>
    <row r="1542" spans="1:28">
      <c r="B1542" s="151"/>
      <c r="C1542" s="1024"/>
      <c r="D1542" s="1025"/>
      <c r="E1542" s="1025"/>
      <c r="F1542" s="1025"/>
      <c r="G1542" s="1025"/>
      <c r="H1542" s="1025"/>
      <c r="I1542" s="1025"/>
      <c r="J1542" s="1025"/>
      <c r="K1542" s="1025"/>
      <c r="L1542" s="1025"/>
      <c r="M1542" s="1025"/>
      <c r="N1542" s="1025"/>
      <c r="O1542" s="1025"/>
      <c r="P1542" s="1025"/>
      <c r="Q1542" s="1025"/>
      <c r="R1542" s="1025"/>
      <c r="S1542" s="1025"/>
      <c r="T1542" s="1026"/>
      <c r="U1542" s="149"/>
      <c r="V1542" s="149"/>
      <c r="X1542" s="141"/>
    </row>
    <row r="1543" spans="1:28">
      <c r="B1543" s="151"/>
      <c r="C1543" s="1027"/>
      <c r="D1543" s="1028"/>
      <c r="E1543" s="1028"/>
      <c r="F1543" s="1028"/>
      <c r="G1543" s="1028"/>
      <c r="H1543" s="1028"/>
      <c r="I1543" s="1028"/>
      <c r="J1543" s="1028"/>
      <c r="K1543" s="1028"/>
      <c r="L1543" s="1028"/>
      <c r="M1543" s="1028"/>
      <c r="N1543" s="1028"/>
      <c r="O1543" s="1028"/>
      <c r="P1543" s="1028"/>
      <c r="Q1543" s="1028"/>
      <c r="R1543" s="1028"/>
      <c r="S1543" s="1028"/>
      <c r="T1543" s="1029"/>
      <c r="U1543" s="149"/>
      <c r="V1543" s="149"/>
      <c r="X1543" s="131"/>
    </row>
    <row r="1544" spans="1:28">
      <c r="B1544" s="151"/>
      <c r="C1544" s="180"/>
      <c r="D1544" s="180"/>
      <c r="E1544" s="180"/>
      <c r="F1544" s="180"/>
      <c r="G1544" s="180"/>
      <c r="H1544" s="180"/>
      <c r="I1544" s="180"/>
      <c r="J1544" s="180"/>
      <c r="K1544" s="180"/>
      <c r="L1544" s="180"/>
      <c r="M1544" s="180"/>
      <c r="N1544" s="180"/>
      <c r="O1544" s="180"/>
      <c r="P1544" s="180"/>
      <c r="Q1544" s="180"/>
      <c r="R1544" s="180"/>
      <c r="S1544" s="180"/>
      <c r="T1544" s="180"/>
      <c r="U1544" s="149"/>
      <c r="V1544" s="149"/>
    </row>
    <row r="1545" spans="1:28">
      <c r="A1545" s="142"/>
      <c r="B1545" s="143"/>
      <c r="C1545" s="181"/>
      <c r="D1545" s="181"/>
      <c r="E1545" s="181"/>
      <c r="F1545" s="181"/>
      <c r="G1545" s="181"/>
      <c r="H1545" s="181"/>
      <c r="I1545" s="181"/>
      <c r="J1545" s="181"/>
      <c r="K1545" s="181"/>
      <c r="L1545" s="181"/>
      <c r="M1545" s="181"/>
      <c r="N1545" s="181"/>
      <c r="O1545" s="181"/>
      <c r="P1545" s="181"/>
      <c r="Q1545" s="181"/>
      <c r="R1545" s="181"/>
      <c r="S1545" s="181"/>
      <c r="T1545" s="181"/>
      <c r="U1545" s="181"/>
      <c r="V1545" s="181"/>
    </row>
    <row r="1546" spans="1:28" s="141" customFormat="1" ht="6.75" customHeight="1">
      <c r="B1546" s="146"/>
      <c r="C1546" s="154"/>
      <c r="D1546" s="154"/>
      <c r="E1546" s="155"/>
      <c r="F1546" s="154"/>
      <c r="G1546" s="154"/>
      <c r="H1546" s="155"/>
      <c r="I1546" s="154"/>
      <c r="J1546" s="154"/>
      <c r="K1546" s="155"/>
      <c r="L1546" s="154"/>
      <c r="M1546" s="154"/>
      <c r="N1546" s="155"/>
      <c r="O1546" s="154"/>
      <c r="P1546" s="154"/>
      <c r="Q1546" s="155"/>
      <c r="R1546" s="154"/>
      <c r="S1546" s="154"/>
      <c r="T1546" s="155"/>
      <c r="U1546" s="149"/>
      <c r="V1546" s="149"/>
      <c r="X1546" s="136"/>
      <c r="AA1546" s="239"/>
      <c r="AB1546" s="239"/>
    </row>
    <row r="1547" spans="1:28" s="131" customFormat="1" ht="17.399999999999999">
      <c r="B1547" s="150" t="str">
        <f>IF($F$1="de",headings!$C$3,IF($F$1="fr",headings!$B$3,headings!$A$3))</f>
        <v>Railway Operator:</v>
      </c>
      <c r="C1547" s="156"/>
      <c r="D1547" s="156"/>
      <c r="E1547" s="156"/>
      <c r="F1547" s="1134" t="s">
        <v>59</v>
      </c>
      <c r="G1547" s="1134"/>
      <c r="H1547" s="1134"/>
      <c r="I1547" s="1134"/>
      <c r="J1547" s="1134"/>
      <c r="K1547" s="157"/>
      <c r="L1547" s="157"/>
      <c r="M1547" s="157"/>
      <c r="N1547" s="157"/>
      <c r="O1547" s="157"/>
      <c r="P1547" s="157"/>
      <c r="Q1547" s="158"/>
      <c r="R1547" s="158"/>
      <c r="S1547" s="158"/>
      <c r="T1547" s="158"/>
      <c r="U1547" s="149"/>
      <c r="V1547" s="149"/>
      <c r="X1547" s="136"/>
      <c r="AA1547" s="243"/>
      <c r="AB1547" s="243"/>
    </row>
    <row r="1548" spans="1:28" ht="6.75" customHeight="1" thickBot="1">
      <c r="B1548" s="146"/>
      <c r="C1548" s="157"/>
      <c r="D1548" s="157"/>
      <c r="E1548" s="159"/>
      <c r="F1548" s="157"/>
      <c r="G1548" s="157"/>
      <c r="H1548" s="157"/>
      <c r="I1548" s="157"/>
      <c r="J1548" s="157"/>
      <c r="K1548" s="157"/>
      <c r="L1548" s="157"/>
      <c r="M1548" s="157"/>
      <c r="N1548" s="157"/>
      <c r="O1548" s="157"/>
      <c r="P1548" s="157"/>
      <c r="Q1548" s="157"/>
      <c r="R1548" s="157"/>
      <c r="S1548" s="157"/>
      <c r="T1548" s="160"/>
      <c r="U1548" s="149"/>
      <c r="V1548" s="149"/>
    </row>
    <row r="1549" spans="1:28" ht="15.75" customHeight="1" thickTop="1">
      <c r="A1549" s="136" t="str">
        <f>F1547&amp;"m01"</f>
        <v>ZSSKm01</v>
      </c>
      <c r="B1549" s="146" t="str">
        <f>IF($F$1="de",headings!$C$6,IF($F$1="fr",headings!$B$6,headings!$A$6))</f>
        <v>January</v>
      </c>
      <c r="C1549" s="293">
        <v>3650.741</v>
      </c>
      <c r="D1549" s="818">
        <v>3604.7429999999999</v>
      </c>
      <c r="E1549" s="656">
        <f t="shared" ref="E1549:E1554" si="263">IF(C1549&lt;0.001,"",IF(D1549=-1,"",D1549/C1549*100-100))</f>
        <v>-1.2599633882546044</v>
      </c>
      <c r="F1549" s="293">
        <v>181.17567099999999</v>
      </c>
      <c r="G1549" s="818">
        <v>187.46772200000001</v>
      </c>
      <c r="H1549" s="656">
        <f t="shared" ref="H1549:H1554" si="264">IF(F1549&lt;0.001,"",IF(G1549=-1,"",G1549/F1549*100-100))</f>
        <v>3.4729006192006864</v>
      </c>
      <c r="I1549" s="662">
        <v>-1</v>
      </c>
      <c r="J1549" s="663">
        <v>-1</v>
      </c>
      <c r="K1549" s="180"/>
      <c r="L1549" s="180"/>
      <c r="M1549" s="180"/>
      <c r="N1549" s="180"/>
      <c r="O1549" s="180"/>
      <c r="P1549" s="180"/>
      <c r="Q1549" s="180"/>
      <c r="R1549" s="157"/>
      <c r="S1549" s="157"/>
      <c r="T1549" s="157"/>
      <c r="U1549" s="149"/>
      <c r="V1549" s="149"/>
    </row>
    <row r="1550" spans="1:28" ht="15.75" customHeight="1">
      <c r="A1550" s="136" t="str">
        <f>F1547&amp;"m02"</f>
        <v>ZSSKm02</v>
      </c>
      <c r="B1550" s="146" t="str">
        <f>IF($F$1="de",headings!$C$7,IF($F$1="fr",headings!$B$7,headings!$A$7))</f>
        <v>February</v>
      </c>
      <c r="C1550" s="752">
        <v>3560.172</v>
      </c>
      <c r="D1550" s="819">
        <v>3439.7109999999998</v>
      </c>
      <c r="E1550" s="657">
        <f t="shared" si="263"/>
        <v>-3.3835724790824742</v>
      </c>
      <c r="F1550" s="752">
        <v>179.49557999999999</v>
      </c>
      <c r="G1550" s="819">
        <v>182.98678799999999</v>
      </c>
      <c r="H1550" s="657">
        <f t="shared" si="264"/>
        <v>1.9450105679482448</v>
      </c>
      <c r="I1550" s="653">
        <v>-1</v>
      </c>
      <c r="J1550" s="664">
        <v>-1</v>
      </c>
      <c r="K1550" s="180"/>
      <c r="L1550" s="180"/>
      <c r="M1550" s="180"/>
      <c r="N1550" s="180"/>
      <c r="O1550" s="180"/>
      <c r="P1550" s="180"/>
      <c r="Q1550" s="180"/>
      <c r="R1550" s="157"/>
      <c r="S1550" s="157"/>
      <c r="T1550" s="157"/>
      <c r="U1550" s="149"/>
      <c r="V1550" s="149"/>
    </row>
    <row r="1551" spans="1:28" ht="15.75" customHeight="1" thickBot="1">
      <c r="A1551" s="136" t="str">
        <f>F1547&amp;"m03"</f>
        <v>ZSSKm03</v>
      </c>
      <c r="B1551" s="146" t="str">
        <f>IF($F$1="de",headings!$C$8,IF($F$1="fr",headings!$B$8,headings!$A$8))</f>
        <v>March</v>
      </c>
      <c r="C1551" s="753">
        <v>4076.3980000000001</v>
      </c>
      <c r="D1551" s="820">
        <v>3803.0169999999998</v>
      </c>
      <c r="E1551" s="658">
        <f t="shared" si="263"/>
        <v>-6.7064354363828187</v>
      </c>
      <c r="F1551" s="753">
        <v>201.843062</v>
      </c>
      <c r="G1551" s="820">
        <v>207.17355900000001</v>
      </c>
      <c r="H1551" s="658">
        <f t="shared" si="264"/>
        <v>2.6409116801844732</v>
      </c>
      <c r="I1551" s="654">
        <v>-1</v>
      </c>
      <c r="J1551" s="665">
        <v>-1</v>
      </c>
      <c r="K1551" s="180"/>
      <c r="L1551" s="180"/>
      <c r="M1551" s="180"/>
      <c r="N1551" s="180"/>
      <c r="O1551" s="180"/>
      <c r="P1551" s="180"/>
      <c r="Q1551" s="180"/>
      <c r="R1551" s="157"/>
      <c r="S1551" s="157"/>
      <c r="T1551" s="157"/>
      <c r="U1551" s="149"/>
      <c r="V1551" s="149"/>
    </row>
    <row r="1552" spans="1:28" ht="15.75" customHeight="1" thickTop="1">
      <c r="A1552" s="136" t="str">
        <f>F1547&amp;"m04"</f>
        <v>ZSSKm04</v>
      </c>
      <c r="B1552" s="146" t="str">
        <f>IF($F$1="de",headings!$C$9,IF($F$1="fr",headings!$B$9,headings!$A$9))</f>
        <v>April</v>
      </c>
      <c r="C1552" s="293">
        <v>3783.6239999999998</v>
      </c>
      <c r="D1552" s="818">
        <v>3579.1469999999999</v>
      </c>
      <c r="E1552" s="657">
        <f t="shared" si="263"/>
        <v>-5.404263214315165</v>
      </c>
      <c r="F1552" s="293">
        <v>195.565224</v>
      </c>
      <c r="G1552" s="818">
        <v>195.38249200000001</v>
      </c>
      <c r="H1552" s="657">
        <f t="shared" si="264"/>
        <v>-9.3437880346243674E-2</v>
      </c>
      <c r="I1552" s="653">
        <v>-1</v>
      </c>
      <c r="J1552" s="664">
        <v>-1</v>
      </c>
      <c r="K1552" s="180"/>
      <c r="L1552" s="180"/>
      <c r="M1552" s="180"/>
      <c r="N1552" s="180"/>
      <c r="O1552" s="180"/>
      <c r="P1552" s="180"/>
      <c r="Q1552" s="180"/>
      <c r="R1552" s="157"/>
      <c r="S1552" s="157"/>
      <c r="T1552" s="157"/>
      <c r="U1552" s="149"/>
      <c r="V1552" s="149"/>
    </row>
    <row r="1553" spans="1:28" ht="15.75" customHeight="1">
      <c r="A1553" s="136" t="str">
        <f>F1547&amp;"m05"</f>
        <v>ZSSKm05</v>
      </c>
      <c r="B1553" s="146" t="str">
        <f>IF($F$1="de",headings!$C$10,IF($F$1="fr",headings!$B$10,headings!$A$10))</f>
        <v>May</v>
      </c>
      <c r="C1553" s="752">
        <v>4052.1970000000001</v>
      </c>
      <c r="D1553" s="819">
        <v>3785.1210000000001</v>
      </c>
      <c r="E1553" s="657">
        <f t="shared" si="263"/>
        <v>-6.5908937793498126</v>
      </c>
      <c r="F1553" s="752">
        <v>206.50612599999999</v>
      </c>
      <c r="G1553" s="819">
        <v>205.512066</v>
      </c>
      <c r="H1553" s="657">
        <f t="shared" si="264"/>
        <v>-0.48137070761764278</v>
      </c>
      <c r="I1553" s="653">
        <v>-1</v>
      </c>
      <c r="J1553" s="664">
        <v>-1</v>
      </c>
      <c r="K1553" s="180"/>
      <c r="L1553" s="180"/>
      <c r="M1553" s="180"/>
      <c r="N1553" s="180"/>
      <c r="O1553" s="180"/>
      <c r="P1553" s="180"/>
      <c r="Q1553" s="180"/>
      <c r="R1553" s="157"/>
      <c r="S1553" s="157"/>
      <c r="T1553" s="157"/>
      <c r="U1553" s="149"/>
      <c r="V1553" s="149"/>
    </row>
    <row r="1554" spans="1:28" ht="15.75" customHeight="1" thickBot="1">
      <c r="A1554" s="136" t="str">
        <f>F1547&amp;"m06"</f>
        <v>ZSSKm06</v>
      </c>
      <c r="B1554" s="146" t="str">
        <f>IF($F$1="de",headings!$C$11,IF($F$1="fr",headings!$B$11,headings!$A$11))</f>
        <v>June</v>
      </c>
      <c r="C1554" s="753">
        <v>3874.712</v>
      </c>
      <c r="D1554" s="820">
        <v>3662.181</v>
      </c>
      <c r="E1554" s="658">
        <f t="shared" si="263"/>
        <v>-5.4850786329409829</v>
      </c>
      <c r="F1554" s="753">
        <v>209.25842299999999</v>
      </c>
      <c r="G1554" s="820">
        <v>207.72692699999999</v>
      </c>
      <c r="H1554" s="658">
        <f t="shared" si="264"/>
        <v>-0.73186826988560938</v>
      </c>
      <c r="I1554" s="654">
        <v>-1</v>
      </c>
      <c r="J1554" s="665">
        <v>-1</v>
      </c>
      <c r="K1554" s="180"/>
      <c r="L1554" s="180"/>
      <c r="M1554" s="180"/>
      <c r="N1554" s="180"/>
      <c r="O1554" s="180"/>
      <c r="P1554" s="180"/>
      <c r="Q1554" s="180"/>
      <c r="R1554" s="157"/>
      <c r="S1554" s="157"/>
      <c r="T1554" s="157"/>
      <c r="U1554" s="149"/>
      <c r="V1554" s="149"/>
    </row>
    <row r="1555" spans="1:28" ht="15.75" customHeight="1" thickTop="1">
      <c r="A1555" s="136" t="str">
        <f>F1547&amp;"m07"</f>
        <v>ZSSKm07</v>
      </c>
      <c r="B1555" s="146" t="str">
        <f>IF($F$1="de",headings!$C$12,IF($F$1="fr",headings!$B$12,headings!$A$12))</f>
        <v>July</v>
      </c>
      <c r="C1555" s="293">
        <v>3407.2060000000001</v>
      </c>
      <c r="D1555" s="473">
        <v>-1</v>
      </c>
      <c r="E1555" s="657" t="str">
        <f t="shared" ref="E1555:E1560" si="265">IF(C1555&lt;0.001,"",IF(D1555=-1,"",D1555/C1555*100-100))</f>
        <v/>
      </c>
      <c r="F1555" s="293">
        <v>194.141615</v>
      </c>
      <c r="G1555" s="473">
        <v>-1</v>
      </c>
      <c r="H1555" s="657" t="str">
        <f t="shared" ref="H1555:H1560" si="266">IF(F1555&lt;0.001,"",IF(G1555=-1,"",G1555/F1555*100-100))</f>
        <v/>
      </c>
      <c r="I1555" s="653">
        <v>-1</v>
      </c>
      <c r="J1555" s="664">
        <v>-1</v>
      </c>
      <c r="K1555" s="180"/>
      <c r="L1555" s="180"/>
      <c r="M1555" s="180"/>
      <c r="N1555" s="180"/>
      <c r="O1555" s="180"/>
      <c r="P1555" s="180"/>
      <c r="Q1555" s="180"/>
      <c r="R1555" s="157"/>
      <c r="S1555" s="157"/>
      <c r="T1555" s="157"/>
      <c r="U1555" s="149"/>
      <c r="V1555" s="149"/>
    </row>
    <row r="1556" spans="1:28" ht="15.75" customHeight="1">
      <c r="A1556" s="136" t="str">
        <f>F1547&amp;"m08"</f>
        <v>ZSSKm08</v>
      </c>
      <c r="B1556" s="146" t="str">
        <f>IF($F$1="de",headings!$C$13,IF($F$1="fr",headings!$B$13,headings!$A$13))</f>
        <v>August</v>
      </c>
      <c r="C1556" s="752">
        <v>3677.6410000000001</v>
      </c>
      <c r="D1556" s="473">
        <v>-1</v>
      </c>
      <c r="E1556" s="657" t="str">
        <f t="shared" si="265"/>
        <v/>
      </c>
      <c r="F1556" s="752">
        <v>202.875124</v>
      </c>
      <c r="G1556" s="473">
        <v>-1</v>
      </c>
      <c r="H1556" s="657" t="str">
        <f t="shared" si="266"/>
        <v/>
      </c>
      <c r="I1556" s="653">
        <v>-1</v>
      </c>
      <c r="J1556" s="664">
        <v>-1</v>
      </c>
      <c r="K1556" s="180"/>
      <c r="L1556" s="180"/>
      <c r="M1556" s="180"/>
      <c r="N1556" s="180"/>
      <c r="O1556" s="180"/>
      <c r="P1556" s="180"/>
      <c r="Q1556" s="180"/>
      <c r="R1556" s="157"/>
      <c r="S1556" s="157"/>
      <c r="T1556" s="157"/>
      <c r="U1556" s="149"/>
      <c r="V1556" s="149"/>
    </row>
    <row r="1557" spans="1:28" ht="15.75" customHeight="1" thickBot="1">
      <c r="A1557" s="136" t="str">
        <f>F1547&amp;"m09"</f>
        <v>ZSSKm09</v>
      </c>
      <c r="B1557" s="146" t="str">
        <f>IF($F$1="de",headings!$C$14,IF($F$1="fr",headings!$B$14,headings!$A$14))</f>
        <v>September</v>
      </c>
      <c r="C1557" s="753">
        <v>4201.6409999999996</v>
      </c>
      <c r="D1557" s="655">
        <v>-1</v>
      </c>
      <c r="E1557" s="658" t="str">
        <f t="shared" si="265"/>
        <v/>
      </c>
      <c r="F1557" s="753">
        <v>216.19367800000001</v>
      </c>
      <c r="G1557" s="655">
        <v>-1</v>
      </c>
      <c r="H1557" s="658" t="str">
        <f t="shared" si="266"/>
        <v/>
      </c>
      <c r="I1557" s="654">
        <v>-1</v>
      </c>
      <c r="J1557" s="665">
        <v>-1</v>
      </c>
      <c r="K1557" s="180"/>
      <c r="L1557" s="180"/>
      <c r="M1557" s="180"/>
      <c r="N1557" s="180"/>
      <c r="O1557" s="180"/>
      <c r="P1557" s="180"/>
      <c r="Q1557" s="180"/>
      <c r="R1557" s="157"/>
      <c r="S1557" s="157"/>
      <c r="T1557" s="157"/>
      <c r="U1557" s="149"/>
      <c r="V1557" s="149"/>
    </row>
    <row r="1558" spans="1:28" ht="15.75" customHeight="1" thickTop="1">
      <c r="A1558" s="136" t="str">
        <f>F1547&amp;"m10"</f>
        <v>ZSSKm10</v>
      </c>
      <c r="B1558" s="146" t="str">
        <f>IF($F$1="de",headings!$C$15,IF($F$1="fr",headings!$B$15,headings!$A$15))</f>
        <v>October</v>
      </c>
      <c r="C1558" s="752">
        <v>4482.3630000000003</v>
      </c>
      <c r="D1558" s="473">
        <v>-1</v>
      </c>
      <c r="E1558" s="657" t="str">
        <f t="shared" si="265"/>
        <v/>
      </c>
      <c r="F1558" s="752">
        <v>235.53072</v>
      </c>
      <c r="G1558" s="473">
        <v>-1</v>
      </c>
      <c r="H1558" s="657" t="str">
        <f t="shared" si="266"/>
        <v/>
      </c>
      <c r="I1558" s="653">
        <v>-1</v>
      </c>
      <c r="J1558" s="664">
        <v>-1</v>
      </c>
      <c r="K1558" s="180"/>
      <c r="L1558" s="180"/>
      <c r="M1558" s="180"/>
      <c r="N1558" s="180"/>
      <c r="O1558" s="180"/>
      <c r="P1558" s="180"/>
      <c r="Q1558" s="180"/>
      <c r="R1558" s="157"/>
      <c r="S1558" s="157"/>
      <c r="T1558" s="157"/>
      <c r="U1558" s="149"/>
      <c r="V1558" s="149"/>
      <c r="X1558" s="137"/>
    </row>
    <row r="1559" spans="1:28" ht="15.75" customHeight="1">
      <c r="A1559" s="136" t="str">
        <f>F1547&amp;"m11"</f>
        <v>ZSSKm11</v>
      </c>
      <c r="B1559" s="146" t="str">
        <f>IF($F$1="de",headings!$C$16,IF($F$1="fr",headings!$B$16,headings!$A$16))</f>
        <v>November</v>
      </c>
      <c r="C1559" s="752">
        <v>3783.7020000000002</v>
      </c>
      <c r="D1559" s="473">
        <v>-1</v>
      </c>
      <c r="E1559" s="657" t="str">
        <f t="shared" si="265"/>
        <v/>
      </c>
      <c r="F1559" s="752">
        <v>202.79883100000001</v>
      </c>
      <c r="G1559" s="473">
        <v>-1</v>
      </c>
      <c r="H1559" s="657" t="str">
        <f t="shared" si="266"/>
        <v/>
      </c>
      <c r="I1559" s="653">
        <v>-1</v>
      </c>
      <c r="J1559" s="664">
        <v>-1</v>
      </c>
      <c r="K1559" s="180"/>
      <c r="L1559" s="180"/>
      <c r="M1559" s="180"/>
      <c r="N1559" s="180"/>
      <c r="O1559" s="180"/>
      <c r="P1559" s="180"/>
      <c r="Q1559" s="180"/>
      <c r="R1559" s="157"/>
      <c r="S1559" s="157"/>
      <c r="T1559" s="157"/>
      <c r="U1559" s="149"/>
      <c r="V1559" s="149"/>
      <c r="X1559" s="137"/>
    </row>
    <row r="1560" spans="1:28" ht="15.75" customHeight="1" thickBot="1">
      <c r="A1560" s="136" t="str">
        <f>F1547&amp;"m12"</f>
        <v>ZSSKm12</v>
      </c>
      <c r="B1560" s="146" t="str">
        <f>IF($F$1="de",headings!$C$17,IF($F$1="fr",headings!$B$17,headings!$A$17))</f>
        <v>December</v>
      </c>
      <c r="C1560" s="753">
        <v>3352.7669999999998</v>
      </c>
      <c r="D1560" s="655">
        <v>-1</v>
      </c>
      <c r="E1560" s="658" t="str">
        <f t="shared" si="265"/>
        <v/>
      </c>
      <c r="F1560" s="753">
        <v>187.502836</v>
      </c>
      <c r="G1560" s="655">
        <v>-1</v>
      </c>
      <c r="H1560" s="658" t="str">
        <f t="shared" si="266"/>
        <v/>
      </c>
      <c r="I1560" s="654">
        <v>-1</v>
      </c>
      <c r="J1560" s="665">
        <v>-1</v>
      </c>
      <c r="K1560" s="180"/>
      <c r="L1560" s="180"/>
      <c r="M1560" s="180"/>
      <c r="N1560" s="180"/>
      <c r="O1560" s="180"/>
      <c r="P1560" s="180"/>
      <c r="Q1560" s="180"/>
      <c r="R1560" s="157"/>
      <c r="S1560" s="157"/>
      <c r="T1560" s="157"/>
      <c r="U1560" s="149"/>
      <c r="V1560" s="149"/>
      <c r="X1560" s="137"/>
    </row>
    <row r="1561" spans="1:28" ht="14.4" thickTop="1" thickBot="1">
      <c r="B1561" s="146"/>
      <c r="C1561" s="146"/>
      <c r="D1561" s="146"/>
      <c r="E1561" s="146"/>
      <c r="F1561" s="146"/>
      <c r="G1561" s="146"/>
      <c r="H1561" s="146"/>
      <c r="I1561" s="146"/>
      <c r="J1561" s="146"/>
      <c r="K1561" s="146"/>
      <c r="L1561" s="146"/>
      <c r="M1561" s="146"/>
      <c r="N1561" s="180"/>
      <c r="O1561" s="180"/>
      <c r="P1561" s="180"/>
      <c r="Q1561" s="180"/>
      <c r="R1561" s="157"/>
      <c r="S1561" s="157"/>
      <c r="T1561" s="157"/>
      <c r="U1561" s="149"/>
      <c r="V1561" s="149"/>
      <c r="X1561" s="137"/>
    </row>
    <row r="1562" spans="1:28" s="137" customFormat="1" ht="15.75" customHeight="1" thickTop="1">
      <c r="A1562" s="137" t="str">
        <f>F1547&amp;"q1"</f>
        <v>ZSSKq1</v>
      </c>
      <c r="B1562" s="146" t="str">
        <f>IF($F$1="de",headings!$C$31,IF($F$1="fr",headings!$B$31,headings!$A$31))</f>
        <v>Quarter 1</v>
      </c>
      <c r="C1562" s="319">
        <f>IF(C1551=-1,"-1",C1549+C1550+C1551)</f>
        <v>11287.311000000002</v>
      </c>
      <c r="D1562" s="320">
        <f>IF(D1551=-1,"-1",D1549+D1550+D1551)</f>
        <v>10847.471</v>
      </c>
      <c r="E1562" s="666">
        <f>IF(C1551+C1552+C1553&lt;=0,"",IF(D1551=-1,"",D1562/C1562*100-100))</f>
        <v>-3.896765137418484</v>
      </c>
      <c r="F1562" s="319">
        <f>IF(F1551=-1,"-1",F1549+F1550+F1551)</f>
        <v>562.51431300000002</v>
      </c>
      <c r="G1562" s="334">
        <f>IF(G1551=-1,"-1",G1549+G1550+G1551)</f>
        <v>577.6280690000001</v>
      </c>
      <c r="H1562" s="666">
        <f>IF(F1551+F1552+F1553&lt;=0,"",IF(G1551=-1,"",G1562/F1562*100-100))</f>
        <v>2.6868215884846336</v>
      </c>
      <c r="I1562" s="320" t="str">
        <f>IF(I1551=-1,"-1",I1549+I1550+I1551)</f>
        <v>-1</v>
      </c>
      <c r="J1562" s="321" t="str">
        <f>IF(J1551=-1,"-1",J1549+J1550+J1551)</f>
        <v>-1</v>
      </c>
      <c r="K1562" s="180"/>
      <c r="L1562" s="180"/>
      <c r="M1562" s="180"/>
      <c r="N1562" s="180"/>
      <c r="O1562" s="180"/>
      <c r="P1562" s="180"/>
      <c r="Q1562" s="180"/>
      <c r="R1562" s="157"/>
      <c r="S1562" s="157"/>
      <c r="T1562" s="157"/>
      <c r="U1562" s="149"/>
      <c r="V1562" s="149"/>
      <c r="X1562" s="136"/>
      <c r="AA1562" s="244"/>
      <c r="AB1562" s="244"/>
    </row>
    <row r="1563" spans="1:28" s="137" customFormat="1" ht="15.75" customHeight="1">
      <c r="A1563" s="137" t="str">
        <f>F1547&amp;"q2"</f>
        <v>ZSSKq2</v>
      </c>
      <c r="B1563" s="146" t="str">
        <f>IF($F$1="de",headings!$C$32,IF($F$1="fr",headings!$B$32,headings!$A$32))</f>
        <v>Quarter 2</v>
      </c>
      <c r="C1563" s="322">
        <f>IF(C1554=-1,"-1",C1552+C1553+C1554)</f>
        <v>11710.532999999999</v>
      </c>
      <c r="D1563" s="323">
        <f>IF(D1554=-1,"-1",D1552+D1553+D1554)</f>
        <v>11026.449000000001</v>
      </c>
      <c r="E1563" s="667">
        <f>IF(C1552+C1553+C1554&lt;=0,"",IF(D1554=-1,"",D1563/C1563*100-100))</f>
        <v>-5.8416128454614125</v>
      </c>
      <c r="F1563" s="322">
        <f>IF(F1554=-1,"-1",F1552+F1553+F1554)</f>
        <v>611.32977299999993</v>
      </c>
      <c r="G1563" s="335">
        <f>IF(G1554=-1,"-1",G1552+G1553+G1554)</f>
        <v>608.62148500000001</v>
      </c>
      <c r="H1563" s="667">
        <f>IF(F1552+F1553+F1554&lt;=0,"",IF(G1554=-1,"",G1563/F1563*100-100))</f>
        <v>-0.44301588432531958</v>
      </c>
      <c r="I1563" s="323" t="str">
        <f>IF(I1554=-1,"-1",I1552+I1553+I1554)</f>
        <v>-1</v>
      </c>
      <c r="J1563" s="324" t="str">
        <f>IF(J1554=-1,"-1",J1552+J1553+J1554)</f>
        <v>-1</v>
      </c>
      <c r="K1563" s="180"/>
      <c r="L1563" s="180"/>
      <c r="M1563" s="180"/>
      <c r="N1563" s="180"/>
      <c r="O1563" s="180"/>
      <c r="P1563" s="180"/>
      <c r="Q1563" s="180"/>
      <c r="R1563" s="157"/>
      <c r="S1563" s="157"/>
      <c r="T1563" s="157"/>
      <c r="U1563" s="149"/>
      <c r="V1563" s="149"/>
      <c r="X1563" s="138"/>
      <c r="AA1563" s="244"/>
      <c r="AB1563" s="244"/>
    </row>
    <row r="1564" spans="1:28" s="137" customFormat="1" ht="15.75" customHeight="1">
      <c r="A1564" s="137" t="str">
        <f>F1547&amp;"q3"</f>
        <v>ZSSKq3</v>
      </c>
      <c r="B1564" s="146" t="str">
        <f>IF($F$1="de",headings!$C$33,IF($F$1="fr",headings!$B$33,headings!$A$33))</f>
        <v>Quarter 3</v>
      </c>
      <c r="C1564" s="322">
        <f>IF(C1557=-1,"-1",C1555+C1556+C1557)</f>
        <v>11286.487999999999</v>
      </c>
      <c r="D1564" s="323" t="str">
        <f>IF(D1557=-1,"-1",D1555+D1556+D1557)</f>
        <v>-1</v>
      </c>
      <c r="E1564" s="667" t="str">
        <f>IF(C1555+C1556+C1557&lt;=0,"",IF(D1557=-1,"",D1564/C1564*100-100))</f>
        <v/>
      </c>
      <c r="F1564" s="322">
        <f>IF(F1557=-1,"-1",F1555+F1556+F1557)</f>
        <v>613.21041700000001</v>
      </c>
      <c r="G1564" s="323" t="str">
        <f>IF(G1557=-1,"-1",G1555+G1556+G1557)</f>
        <v>-1</v>
      </c>
      <c r="H1564" s="667" t="str">
        <f>IF(F1555+F1556+F1557&lt;=0,"",IF(G1557=-1,"",G1564/F1564*100-100))</f>
        <v/>
      </c>
      <c r="I1564" s="323" t="str">
        <f>IF(I1557=-1,"-1",I1555+I1556+I1557)</f>
        <v>-1</v>
      </c>
      <c r="J1564" s="324" t="str">
        <f>IF(J1557=-1,"-1",J1555+J1556+J1557)</f>
        <v>-1</v>
      </c>
      <c r="K1564" s="180"/>
      <c r="L1564" s="180"/>
      <c r="M1564" s="180"/>
      <c r="N1564" s="180"/>
      <c r="O1564" s="180"/>
      <c r="P1564" s="180"/>
      <c r="Q1564" s="180"/>
      <c r="R1564" s="157"/>
      <c r="S1564" s="157"/>
      <c r="T1564" s="157"/>
      <c r="U1564" s="149"/>
      <c r="V1564" s="149"/>
      <c r="X1564" s="136"/>
      <c r="AA1564" s="244"/>
      <c r="AB1564" s="244"/>
    </row>
    <row r="1565" spans="1:28" s="137" customFormat="1" ht="15.75" customHeight="1" thickBot="1">
      <c r="A1565" s="137" t="str">
        <f>F1547&amp;"q4"</f>
        <v>ZSSKq4</v>
      </c>
      <c r="B1565" s="146" t="str">
        <f>IF($F$1="de",headings!$C$34,IF($F$1="fr",headings!$B$34,headings!$A$34))</f>
        <v>Quarter 4</v>
      </c>
      <c r="C1565" s="325">
        <f>IF(C1560=-1,"-1",C1558+C1559+C1560)</f>
        <v>11618.832</v>
      </c>
      <c r="D1565" s="326" t="str">
        <f>IF(D1560=-1,"-1",D1558+D1559+D1560)</f>
        <v>-1</v>
      </c>
      <c r="E1565" s="668" t="str">
        <f>IF(C1558+C1559+C1560&lt;=0,"",IF(D1560=-1,"",D1565/C1565*100-100))</f>
        <v/>
      </c>
      <c r="F1565" s="325">
        <f>IF(F1560=-1,"-1",F1558+F1559+F1560)</f>
        <v>625.83238700000004</v>
      </c>
      <c r="G1565" s="326" t="str">
        <f>IF(G1560=-1,"-1",G1558+G1559+G1560)</f>
        <v>-1</v>
      </c>
      <c r="H1565" s="668" t="str">
        <f>IF(F1558+F1559+F1560&lt;=0,"",IF(G1560=-1,"",G1565/F1565*100-100))</f>
        <v/>
      </c>
      <c r="I1565" s="326" t="str">
        <f>IF(I1560=-1,"-1",I1558+I1559+I1560)</f>
        <v>-1</v>
      </c>
      <c r="J1565" s="327" t="str">
        <f>IF(J1560=-1,"-1",J1558+J1559+J1560)</f>
        <v>-1</v>
      </c>
      <c r="K1565" s="180"/>
      <c r="L1565" s="180"/>
      <c r="M1565" s="180"/>
      <c r="N1565" s="180"/>
      <c r="O1565" s="180"/>
      <c r="P1565" s="180"/>
      <c r="Q1565" s="180"/>
      <c r="R1565" s="157"/>
      <c r="S1565" s="157"/>
      <c r="T1565" s="157"/>
      <c r="U1565" s="149"/>
      <c r="V1565" s="149"/>
      <c r="X1565" s="136"/>
      <c r="AA1565" s="244"/>
      <c r="AB1565" s="244"/>
    </row>
    <row r="1566" spans="1:28" ht="14.4" thickTop="1" thickBot="1">
      <c r="B1566" s="146"/>
      <c r="C1566" s="146"/>
      <c r="D1566" s="146"/>
      <c r="E1566" s="146"/>
      <c r="F1566" s="146"/>
      <c r="G1566" s="146"/>
      <c r="H1566" s="146"/>
      <c r="I1566" s="146"/>
      <c r="J1566" s="146"/>
      <c r="K1566" s="146"/>
      <c r="L1566" s="146"/>
      <c r="M1566" s="146"/>
      <c r="N1566" s="180"/>
      <c r="O1566" s="180"/>
      <c r="P1566" s="180"/>
      <c r="Q1566" s="180"/>
      <c r="R1566" s="157"/>
      <c r="S1566" s="157"/>
      <c r="T1566" s="157"/>
      <c r="U1566" s="149"/>
      <c r="V1566" s="149"/>
    </row>
    <row r="1567" spans="1:28" s="138" customFormat="1" ht="15.75" customHeight="1" thickTop="1" thickBot="1">
      <c r="A1567" s="138" t="str">
        <f>F1547&amp;"y"</f>
        <v>ZSSKy</v>
      </c>
      <c r="B1567" s="152" t="str">
        <f>IF($F$1="de",headings!$C$35,IF($F$1="fr",headings!$B$35,headings!$A$35))</f>
        <v>Full year</v>
      </c>
      <c r="C1567" s="328">
        <f>IF(C1560=-1,"-1",SUM(C1562:C1565))</f>
        <v>45903.164000000004</v>
      </c>
      <c r="D1567" s="414" t="str">
        <f>IF(D1560=-1,"-1",SUM(D1562:D1565))</f>
        <v>-1</v>
      </c>
      <c r="E1567" s="659" t="str">
        <f>IF(SUM(C1549:C1560)&lt;=0,"",IF(D1560=-1,"",D1567/C1567*100-100))</f>
        <v/>
      </c>
      <c r="F1567" s="328">
        <f>IF(F1560=-1,"-1",SUM(F1562:F1565))</f>
        <v>2412.8868900000002</v>
      </c>
      <c r="G1567" s="414" t="str">
        <f>IF(G1560=-1,"-1",SUM(G1562:G1565))</f>
        <v>-1</v>
      </c>
      <c r="H1567" s="659" t="str">
        <f>IF(SUM(F1549:F1560)&lt;=0,"",IF(G1560=-1,"",G1567/F1567*100-100))</f>
        <v/>
      </c>
      <c r="I1567" s="329" t="str">
        <f>IF(I1560=-1,"-1",SUM(I1562:I1565))</f>
        <v>-1</v>
      </c>
      <c r="J1567" s="330" t="str">
        <f>IF(J1560=-1,"-1",SUM(J1562:J1565))</f>
        <v>-1</v>
      </c>
      <c r="K1567" s="180"/>
      <c r="L1567" s="180"/>
      <c r="M1567" s="180"/>
      <c r="N1567" s="180"/>
      <c r="O1567" s="180"/>
      <c r="P1567" s="180"/>
      <c r="Q1567" s="180"/>
      <c r="R1567" s="157"/>
      <c r="S1567" s="157"/>
      <c r="T1567" s="157"/>
      <c r="U1567" s="149"/>
      <c r="V1567" s="149"/>
      <c r="X1567" s="136"/>
    </row>
    <row r="1568" spans="1:28" ht="13.8" thickTop="1">
      <c r="B1568" s="147"/>
      <c r="C1568" s="180"/>
      <c r="D1568" s="180"/>
      <c r="E1568" s="180"/>
      <c r="F1568" s="180"/>
      <c r="G1568" s="180"/>
      <c r="H1568" s="180"/>
      <c r="I1568" s="180"/>
      <c r="J1568" s="180"/>
      <c r="K1568" s="180"/>
      <c r="L1568" s="180"/>
      <c r="M1568" s="180"/>
      <c r="N1568" s="180"/>
      <c r="O1568" s="180"/>
      <c r="P1568" s="180"/>
      <c r="Q1568" s="180"/>
      <c r="R1568" s="180"/>
      <c r="S1568" s="180"/>
      <c r="T1568" s="180"/>
      <c r="U1568" s="149"/>
      <c r="V1568" s="149"/>
    </row>
    <row r="1569" spans="1:40">
      <c r="B1569" s="147"/>
      <c r="C1569" s="180"/>
      <c r="D1569" s="180"/>
      <c r="E1569" s="180"/>
      <c r="F1569" s="180"/>
      <c r="G1569" s="180"/>
      <c r="H1569" s="180"/>
      <c r="I1569" s="180"/>
      <c r="J1569" s="180"/>
      <c r="K1569" s="180"/>
      <c r="L1569" s="180"/>
      <c r="M1569" s="180"/>
      <c r="N1569" s="180"/>
      <c r="O1569" s="180"/>
      <c r="P1569" s="180"/>
      <c r="Q1569" s="180"/>
      <c r="R1569" s="180"/>
      <c r="S1569" s="180"/>
      <c r="T1569" s="180"/>
      <c r="U1569" s="149"/>
      <c r="V1569" s="149"/>
    </row>
    <row r="1570" spans="1:40">
      <c r="B1570" s="152" t="str">
        <f>IF($F$1="de",headings!$C$37,IF($F$1="fr",headings!$B$37,headings!$A$37))</f>
        <v>Comments</v>
      </c>
      <c r="C1570" s="1021"/>
      <c r="D1570" s="1022"/>
      <c r="E1570" s="1022"/>
      <c r="F1570" s="1022"/>
      <c r="G1570" s="1022"/>
      <c r="H1570" s="1022"/>
      <c r="I1570" s="1022"/>
      <c r="J1570" s="1022"/>
      <c r="K1570" s="1022"/>
      <c r="L1570" s="1022"/>
      <c r="M1570" s="1022"/>
      <c r="N1570" s="1022"/>
      <c r="O1570" s="1022"/>
      <c r="P1570" s="1022"/>
      <c r="Q1570" s="1022"/>
      <c r="R1570" s="1022"/>
      <c r="S1570" s="1022"/>
      <c r="T1570" s="1023"/>
      <c r="U1570" s="149"/>
      <c r="V1570" s="149"/>
    </row>
    <row r="1571" spans="1:40">
      <c r="B1571" s="151"/>
      <c r="C1571" s="1024"/>
      <c r="D1571" s="1025"/>
      <c r="E1571" s="1025"/>
      <c r="F1571" s="1025"/>
      <c r="G1571" s="1025"/>
      <c r="H1571" s="1025"/>
      <c r="I1571" s="1025"/>
      <c r="J1571" s="1025"/>
      <c r="K1571" s="1025"/>
      <c r="L1571" s="1025"/>
      <c r="M1571" s="1025"/>
      <c r="N1571" s="1025"/>
      <c r="O1571" s="1025"/>
      <c r="P1571" s="1025"/>
      <c r="Q1571" s="1025"/>
      <c r="R1571" s="1025"/>
      <c r="S1571" s="1025"/>
      <c r="T1571" s="1026"/>
      <c r="U1571" s="149"/>
      <c r="V1571" s="149"/>
    </row>
    <row r="1572" spans="1:40">
      <c r="B1572" s="151"/>
      <c r="C1572" s="1024"/>
      <c r="D1572" s="1025"/>
      <c r="E1572" s="1025"/>
      <c r="F1572" s="1025"/>
      <c r="G1572" s="1025"/>
      <c r="H1572" s="1025"/>
      <c r="I1572" s="1025"/>
      <c r="J1572" s="1025"/>
      <c r="K1572" s="1025"/>
      <c r="L1572" s="1025"/>
      <c r="M1572" s="1025"/>
      <c r="N1572" s="1025"/>
      <c r="O1572" s="1025"/>
      <c r="P1572" s="1025"/>
      <c r="Q1572" s="1025"/>
      <c r="R1572" s="1025"/>
      <c r="S1572" s="1025"/>
      <c r="T1572" s="1026"/>
      <c r="U1572" s="149"/>
      <c r="V1572" s="149"/>
      <c r="X1572" s="141"/>
    </row>
    <row r="1573" spans="1:40">
      <c r="B1573" s="151"/>
      <c r="C1573" s="1027"/>
      <c r="D1573" s="1028"/>
      <c r="E1573" s="1028"/>
      <c r="F1573" s="1028"/>
      <c r="G1573" s="1028"/>
      <c r="H1573" s="1028"/>
      <c r="I1573" s="1028"/>
      <c r="J1573" s="1028"/>
      <c r="K1573" s="1028"/>
      <c r="L1573" s="1028"/>
      <c r="M1573" s="1028"/>
      <c r="N1573" s="1028"/>
      <c r="O1573" s="1028"/>
      <c r="P1573" s="1028"/>
      <c r="Q1573" s="1028"/>
      <c r="R1573" s="1028"/>
      <c r="S1573" s="1028"/>
      <c r="T1573" s="1029"/>
      <c r="U1573" s="149"/>
      <c r="V1573" s="149"/>
      <c r="X1573" s="131"/>
    </row>
    <row r="1574" spans="1:40">
      <c r="B1574" s="151"/>
      <c r="C1574" s="180"/>
      <c r="D1574" s="180"/>
      <c r="E1574" s="180"/>
      <c r="F1574" s="180"/>
      <c r="G1574" s="180"/>
      <c r="H1574" s="180"/>
      <c r="I1574" s="180"/>
      <c r="J1574" s="180"/>
      <c r="K1574" s="180"/>
      <c r="L1574" s="180"/>
      <c r="M1574" s="180"/>
      <c r="N1574" s="180"/>
      <c r="O1574" s="180"/>
      <c r="P1574" s="180"/>
      <c r="Q1574" s="180"/>
      <c r="R1574" s="180"/>
      <c r="S1574" s="180"/>
      <c r="T1574" s="180"/>
      <c r="U1574" s="149"/>
      <c r="V1574" s="149"/>
    </row>
    <row r="1575" spans="1:40">
      <c r="A1575" s="142"/>
      <c r="B1575" s="143"/>
      <c r="C1575" s="181"/>
      <c r="D1575" s="181"/>
      <c r="E1575" s="181"/>
      <c r="F1575" s="181"/>
      <c r="G1575" s="181"/>
      <c r="H1575" s="181"/>
      <c r="I1575" s="181"/>
      <c r="J1575" s="181"/>
      <c r="K1575" s="181"/>
      <c r="L1575" s="181"/>
      <c r="M1575" s="181"/>
      <c r="N1575" s="181"/>
      <c r="O1575" s="181"/>
      <c r="P1575" s="181"/>
      <c r="Q1575" s="181"/>
      <c r="R1575" s="181"/>
      <c r="S1575" s="181"/>
      <c r="T1575" s="181"/>
      <c r="U1575" s="181"/>
      <c r="V1575" s="181"/>
      <c r="AA1575" s="797"/>
      <c r="AB1575" s="797"/>
      <c r="AC1575" s="670"/>
      <c r="AD1575" s="670"/>
      <c r="AE1575" s="670"/>
      <c r="AF1575" s="670"/>
      <c r="AG1575" s="670"/>
      <c r="AH1575" s="670"/>
      <c r="AI1575" s="670"/>
      <c r="AJ1575" s="670"/>
      <c r="AK1575" s="670"/>
      <c r="AL1575" s="670"/>
      <c r="AM1575" s="670"/>
      <c r="AN1575" s="670"/>
    </row>
    <row r="1576" spans="1:40" s="141" customFormat="1" ht="6.75" customHeight="1">
      <c r="B1576" s="146"/>
      <c r="C1576" s="154"/>
      <c r="D1576" s="154"/>
      <c r="E1576" s="155"/>
      <c r="F1576" s="154"/>
      <c r="G1576" s="154"/>
      <c r="H1576" s="155"/>
      <c r="I1576" s="154"/>
      <c r="J1576" s="154"/>
      <c r="K1576" s="155"/>
      <c r="L1576" s="154"/>
      <c r="M1576" s="154"/>
      <c r="N1576" s="155"/>
      <c r="O1576" s="154"/>
      <c r="P1576" s="154"/>
      <c r="Q1576" s="155"/>
      <c r="R1576" s="154"/>
      <c r="S1576" s="154"/>
      <c r="T1576" s="155"/>
      <c r="U1576" s="149"/>
      <c r="V1576" s="149"/>
      <c r="W1576" s="136"/>
      <c r="X1576" s="136"/>
      <c r="AA1576" s="239"/>
      <c r="AB1576" s="239"/>
    </row>
    <row r="1577" spans="1:40" s="131" customFormat="1" ht="17.399999999999999">
      <c r="B1577" s="150" t="str">
        <f>IF($F$1="de",headings!$C$3,IF($F$1="fr",headings!$B$3,headings!$A$3))</f>
        <v>Railway Operator:</v>
      </c>
      <c r="C1577" s="156"/>
      <c r="D1577" s="156"/>
      <c r="E1577" s="156"/>
      <c r="F1577" s="1144" t="s">
        <v>133</v>
      </c>
      <c r="G1577" s="1144"/>
      <c r="H1577" s="1144"/>
      <c r="I1577" s="1144"/>
      <c r="J1577" s="1144"/>
      <c r="K1577" s="157"/>
      <c r="L1577" s="157"/>
      <c r="M1577" s="157"/>
      <c r="N1577" s="157"/>
      <c r="O1577" s="157"/>
      <c r="P1577" s="157"/>
      <c r="Q1577" s="157"/>
      <c r="R1577" s="157"/>
      <c r="S1577" s="157"/>
      <c r="T1577" s="157"/>
      <c r="U1577" s="157"/>
      <c r="V1577" s="157"/>
      <c r="W1577" s="136"/>
      <c r="X1577" s="136"/>
      <c r="AA1577" s="795"/>
      <c r="AB1577" s="795"/>
      <c r="AC1577" s="796"/>
      <c r="AD1577" s="796"/>
      <c r="AE1577" s="796"/>
      <c r="AF1577" s="796"/>
      <c r="AG1577" s="796"/>
      <c r="AH1577" s="796"/>
      <c r="AI1577" s="796"/>
      <c r="AJ1577" s="796"/>
      <c r="AK1577" s="796"/>
      <c r="AL1577" s="796"/>
      <c r="AM1577" s="796"/>
      <c r="AN1577" s="796"/>
    </row>
    <row r="1578" spans="1:40" ht="6.75" customHeight="1" thickBot="1">
      <c r="B1578" s="146"/>
      <c r="C1578" s="157"/>
      <c r="D1578" s="157"/>
      <c r="E1578" s="159"/>
      <c r="F1578" s="157"/>
      <c r="G1578" s="157"/>
      <c r="H1578" s="157"/>
      <c r="I1578" s="180"/>
      <c r="J1578" s="180"/>
      <c r="K1578" s="157"/>
      <c r="L1578" s="157"/>
      <c r="M1578" s="157"/>
      <c r="N1578" s="157"/>
      <c r="O1578" s="157"/>
      <c r="P1578" s="157"/>
      <c r="Q1578" s="157"/>
      <c r="R1578" s="157"/>
      <c r="S1578" s="157"/>
      <c r="T1578" s="160"/>
      <c r="U1578" s="149"/>
      <c r="V1578" s="149"/>
      <c r="AA1578" s="797"/>
      <c r="AB1578" s="797"/>
      <c r="AC1578" s="670"/>
      <c r="AD1578" s="670"/>
      <c r="AE1578" s="670"/>
      <c r="AF1578" s="670"/>
      <c r="AG1578" s="670"/>
      <c r="AH1578" s="670"/>
      <c r="AI1578" s="670"/>
      <c r="AJ1578" s="670"/>
      <c r="AK1578" s="670"/>
      <c r="AL1578" s="670"/>
      <c r="AM1578" s="670"/>
      <c r="AN1578" s="670"/>
    </row>
    <row r="1579" spans="1:40" ht="15.75" customHeight="1" thickTop="1">
      <c r="A1579" s="136" t="str">
        <f>F1577&amp;"m01"</f>
        <v>ZSSK Cargom01</v>
      </c>
      <c r="B1579" s="146" t="str">
        <f>IF($F$1="de",headings!$C$6,IF($F$1="fr",headings!$B$6,headings!$A$6))</f>
        <v>January</v>
      </c>
      <c r="C1579" s="157"/>
      <c r="D1579" s="157"/>
      <c r="E1579" s="157"/>
      <c r="F1579" s="157"/>
      <c r="G1579" s="157"/>
      <c r="H1579" s="157"/>
      <c r="I1579" s="180"/>
      <c r="J1579" s="371"/>
      <c r="K1579" s="164">
        <v>3013</v>
      </c>
      <c r="L1579" s="164">
        <v>2603</v>
      </c>
      <c r="M1579" s="656">
        <f t="shared" ref="M1579:M1584" si="267">IF(K1579&lt;0.001,"",IF(L1579=-1,"",L1579/K1579*100-100))</f>
        <v>-13.607699966810486</v>
      </c>
      <c r="N1579" s="164">
        <v>611</v>
      </c>
      <c r="O1579" s="164">
        <v>511.6</v>
      </c>
      <c r="P1579" s="656">
        <f t="shared" ref="P1579:P1584" si="268">IF(N1579&lt;0.001,"",IF(O1579=-1,"",O1579/N1579*100-100))</f>
        <v>-16.268412438625205</v>
      </c>
      <c r="Q1579" s="164">
        <v>2684</v>
      </c>
      <c r="R1579" s="164">
        <v>2282</v>
      </c>
      <c r="S1579" s="656">
        <f t="shared" ref="S1579:S1584" si="269">IF(Q1579&lt;0.001,"",IF(R1579=-1,"",R1579/Q1579*100-100))</f>
        <v>-14.977645305514159</v>
      </c>
      <c r="T1579" s="164">
        <v>558</v>
      </c>
      <c r="U1579" s="164">
        <v>462.2</v>
      </c>
      <c r="V1579" s="656">
        <f t="shared" ref="V1579:V1584" si="270">IF(T1579&lt;0.001,"",IF(U1579=-1,"",U1579/T1579*100-100))</f>
        <v>-17.168458781362006</v>
      </c>
      <c r="AA1579" s="166"/>
      <c r="AB1579" s="799"/>
      <c r="AC1579" s="1131"/>
      <c r="AD1579" s="1131"/>
      <c r="AE1579" s="1131"/>
      <c r="AF1579" s="1131"/>
      <c r="AG1579" s="1131"/>
      <c r="AH1579" s="1131"/>
      <c r="AI1579" s="1131"/>
      <c r="AJ1579" s="1131"/>
      <c r="AK1579" s="1131"/>
      <c r="AL1579" s="1131"/>
      <c r="AM1579" s="1131"/>
      <c r="AN1579" s="1131"/>
    </row>
    <row r="1580" spans="1:40" ht="15.75" customHeight="1">
      <c r="A1580" s="136" t="str">
        <f>F1577&amp;"m02"</f>
        <v>ZSSK Cargom02</v>
      </c>
      <c r="B1580" s="146" t="str">
        <f>IF($F$1="de",headings!$C$7,IF($F$1="fr",headings!$B$7,headings!$A$7))</f>
        <v>February</v>
      </c>
      <c r="C1580" s="157"/>
      <c r="D1580" s="157"/>
      <c r="E1580" s="157"/>
      <c r="F1580" s="157"/>
      <c r="G1580" s="157"/>
      <c r="H1580" s="157"/>
      <c r="I1580" s="180"/>
      <c r="J1580" s="371"/>
      <c r="K1580" s="166">
        <v>3008</v>
      </c>
      <c r="L1580" s="166">
        <v>2450</v>
      </c>
      <c r="M1580" s="657">
        <f t="shared" si="267"/>
        <v>-18.550531914893625</v>
      </c>
      <c r="N1580" s="166">
        <v>600</v>
      </c>
      <c r="O1580" s="166">
        <v>459.4</v>
      </c>
      <c r="P1580" s="657">
        <f t="shared" si="268"/>
        <v>-23.433333333333337</v>
      </c>
      <c r="Q1580" s="166">
        <v>2641</v>
      </c>
      <c r="R1580" s="166">
        <v>2125</v>
      </c>
      <c r="S1580" s="657">
        <f t="shared" si="269"/>
        <v>-19.538053767512309</v>
      </c>
      <c r="T1580" s="166">
        <v>541</v>
      </c>
      <c r="U1580" s="166">
        <v>406.8</v>
      </c>
      <c r="V1580" s="657">
        <f t="shared" si="270"/>
        <v>-24.80591497227357</v>
      </c>
      <c r="AA1580" s="166"/>
      <c r="AB1580" s="799"/>
      <c r="AC1580" s="1132"/>
      <c r="AD1580" s="1132"/>
      <c r="AE1580" s="1132"/>
      <c r="AF1580" s="1132"/>
      <c r="AG1580" s="1132"/>
      <c r="AH1580" s="1132"/>
      <c r="AI1580" s="1132"/>
      <c r="AJ1580" s="1132"/>
      <c r="AK1580" s="1132"/>
      <c r="AL1580" s="1132"/>
      <c r="AM1580" s="1132"/>
      <c r="AN1580" s="1132"/>
    </row>
    <row r="1581" spans="1:40" ht="15.75" customHeight="1" thickBot="1">
      <c r="A1581" s="136" t="str">
        <f>F1577&amp;"m03"</f>
        <v>ZSSK Cargom03</v>
      </c>
      <c r="B1581" s="146" t="str">
        <f>IF($F$1="de",headings!$C$8,IF($F$1="fr",headings!$B$8,headings!$A$8))</f>
        <v>March</v>
      </c>
      <c r="C1581" s="157"/>
      <c r="D1581" s="157"/>
      <c r="E1581" s="157"/>
      <c r="F1581" s="157"/>
      <c r="G1581" s="157"/>
      <c r="H1581" s="157"/>
      <c r="I1581" s="180"/>
      <c r="J1581" s="371"/>
      <c r="K1581" s="168">
        <v>3445</v>
      </c>
      <c r="L1581" s="655">
        <v>3366</v>
      </c>
      <c r="M1581" s="658">
        <f t="shared" si="267"/>
        <v>-2.2931785195936243</v>
      </c>
      <c r="N1581" s="168">
        <v>649</v>
      </c>
      <c r="O1581" s="655">
        <v>638.6</v>
      </c>
      <c r="P1581" s="658">
        <f t="shared" si="268"/>
        <v>-1.6024653312788928</v>
      </c>
      <c r="Q1581" s="168">
        <v>3028</v>
      </c>
      <c r="R1581" s="655">
        <v>2968</v>
      </c>
      <c r="S1581" s="658">
        <f t="shared" si="269"/>
        <v>-1.9815059445178349</v>
      </c>
      <c r="T1581" s="168">
        <v>580</v>
      </c>
      <c r="U1581" s="655">
        <v>576.20000000000005</v>
      </c>
      <c r="V1581" s="658">
        <f t="shared" si="270"/>
        <v>-0.6551724137930961</v>
      </c>
      <c r="AA1581" s="166"/>
      <c r="AB1581" s="799"/>
      <c r="AC1581" s="1133"/>
      <c r="AD1581" s="1133"/>
      <c r="AE1581" s="1133"/>
      <c r="AF1581" s="1133"/>
      <c r="AG1581" s="1133"/>
      <c r="AH1581" s="1133"/>
      <c r="AI1581" s="1133"/>
      <c r="AJ1581" s="1133"/>
      <c r="AK1581" s="1133"/>
      <c r="AL1581" s="1133"/>
      <c r="AM1581" s="1133"/>
      <c r="AN1581" s="1133"/>
    </row>
    <row r="1582" spans="1:40" ht="15.75" customHeight="1" thickTop="1">
      <c r="A1582" s="136" t="str">
        <f>F1577&amp;"m04"</f>
        <v>ZSSK Cargom04</v>
      </c>
      <c r="B1582" s="146" t="str">
        <f>IF($F$1="de",headings!$C$9,IF($F$1="fr",headings!$B$9,headings!$A$9))</f>
        <v>April</v>
      </c>
      <c r="C1582" s="157"/>
      <c r="D1582" s="157"/>
      <c r="E1582" s="157"/>
      <c r="F1582" s="157"/>
      <c r="G1582" s="157"/>
      <c r="H1582" s="157"/>
      <c r="I1582" s="180"/>
      <c r="J1582" s="371"/>
      <c r="K1582" s="164">
        <v>3187</v>
      </c>
      <c r="L1582" s="473">
        <v>3153</v>
      </c>
      <c r="M1582" s="657">
        <f t="shared" si="267"/>
        <v>-1.0668340131785357</v>
      </c>
      <c r="N1582" s="164">
        <v>596</v>
      </c>
      <c r="O1582" s="473">
        <v>615</v>
      </c>
      <c r="P1582" s="657">
        <f t="shared" si="268"/>
        <v>3.1879194630872547</v>
      </c>
      <c r="Q1582" s="164">
        <v>2781</v>
      </c>
      <c r="R1582" s="473">
        <v>2770</v>
      </c>
      <c r="S1582" s="657">
        <f t="shared" si="269"/>
        <v>-0.39554117224020047</v>
      </c>
      <c r="T1582" s="164">
        <v>531</v>
      </c>
      <c r="U1582" s="473">
        <v>554</v>
      </c>
      <c r="V1582" s="657">
        <f t="shared" si="270"/>
        <v>4.3314500941619656</v>
      </c>
      <c r="AA1582" s="166"/>
      <c r="AB1582" s="799"/>
      <c r="AC1582" s="798"/>
      <c r="AD1582" s="798"/>
      <c r="AE1582" s="798"/>
      <c r="AF1582" s="798"/>
      <c r="AG1582" s="798"/>
      <c r="AH1582" s="798"/>
      <c r="AI1582" s="798"/>
      <c r="AJ1582" s="798"/>
      <c r="AK1582" s="798"/>
      <c r="AL1582" s="798"/>
      <c r="AM1582" s="798"/>
      <c r="AN1582" s="798"/>
    </row>
    <row r="1583" spans="1:40" ht="15.75" customHeight="1">
      <c r="A1583" s="136" t="str">
        <f>F1577&amp;"m05"</f>
        <v>ZSSK Cargom05</v>
      </c>
      <c r="B1583" s="146" t="str">
        <f>IF($F$1="de",headings!$C$10,IF($F$1="fr",headings!$B$10,headings!$A$10))</f>
        <v>May</v>
      </c>
      <c r="C1583" s="157"/>
      <c r="D1583" s="157"/>
      <c r="E1583" s="157"/>
      <c r="F1583" s="157"/>
      <c r="G1583" s="157"/>
      <c r="H1583" s="157"/>
      <c r="I1583" s="180"/>
      <c r="J1583" s="371"/>
      <c r="K1583" s="166">
        <v>3335</v>
      </c>
      <c r="L1583" s="473">
        <v>3119</v>
      </c>
      <c r="M1583" s="657">
        <f t="shared" si="267"/>
        <v>-6.4767616191904125</v>
      </c>
      <c r="N1583" s="166">
        <v>631</v>
      </c>
      <c r="O1583" s="473">
        <v>624</v>
      </c>
      <c r="P1583" s="657">
        <f t="shared" si="268"/>
        <v>-1.109350237717905</v>
      </c>
      <c r="Q1583" s="166">
        <v>2928</v>
      </c>
      <c r="R1583" s="473">
        <v>2725</v>
      </c>
      <c r="S1583" s="657">
        <f t="shared" si="269"/>
        <v>-6.9330601092896131</v>
      </c>
      <c r="T1583" s="166">
        <v>569</v>
      </c>
      <c r="U1583" s="473">
        <v>560</v>
      </c>
      <c r="V1583" s="657">
        <f t="shared" si="270"/>
        <v>-1.5817223198594093</v>
      </c>
      <c r="AA1583" s="166"/>
      <c r="AB1583" s="672"/>
      <c r="AC1583" s="166"/>
      <c r="AD1583" s="166"/>
      <c r="AE1583" s="800"/>
      <c r="AF1583" s="166"/>
      <c r="AG1583" s="166"/>
      <c r="AH1583" s="800"/>
      <c r="AI1583" s="166"/>
      <c r="AJ1583" s="166"/>
      <c r="AK1583" s="800"/>
      <c r="AL1583" s="166"/>
      <c r="AM1583" s="166"/>
      <c r="AN1583" s="800"/>
    </row>
    <row r="1584" spans="1:40" ht="15.75" customHeight="1" thickBot="1">
      <c r="A1584" s="136" t="str">
        <f>F1577&amp;"m06"</f>
        <v>ZSSK Cargom06</v>
      </c>
      <c r="B1584" s="146" t="str">
        <f>IF($F$1="de",headings!$C$11,IF($F$1="fr",headings!$B$11,headings!$A$11))</f>
        <v>June</v>
      </c>
      <c r="C1584" s="157"/>
      <c r="D1584" s="157"/>
      <c r="E1584" s="157"/>
      <c r="F1584" s="157"/>
      <c r="G1584" s="157"/>
      <c r="H1584" s="157"/>
      <c r="I1584" s="180"/>
      <c r="J1584" s="371"/>
      <c r="K1584" s="168">
        <v>3117</v>
      </c>
      <c r="L1584" s="655">
        <v>3147</v>
      </c>
      <c r="M1584" s="658">
        <f t="shared" si="267"/>
        <v>0.96246390760346401</v>
      </c>
      <c r="N1584" s="168">
        <v>614</v>
      </c>
      <c r="O1584" s="655">
        <v>612</v>
      </c>
      <c r="P1584" s="658">
        <f t="shared" si="268"/>
        <v>-0.32573289902279612</v>
      </c>
      <c r="Q1584" s="168">
        <v>2721</v>
      </c>
      <c r="R1584" s="655">
        <v>2810</v>
      </c>
      <c r="S1584" s="658">
        <f t="shared" si="269"/>
        <v>3.2708563028298414</v>
      </c>
      <c r="T1584" s="168">
        <v>550</v>
      </c>
      <c r="U1584" s="655">
        <v>558</v>
      </c>
      <c r="V1584" s="658">
        <f t="shared" si="270"/>
        <v>1.4545454545454675</v>
      </c>
      <c r="AA1584" s="166"/>
      <c r="AB1584" s="672"/>
      <c r="AC1584" s="166"/>
      <c r="AD1584" s="166"/>
      <c r="AE1584" s="800"/>
      <c r="AF1584" s="166"/>
      <c r="AG1584" s="166"/>
      <c r="AH1584" s="800"/>
      <c r="AI1584" s="166"/>
      <c r="AJ1584" s="166"/>
      <c r="AK1584" s="800"/>
      <c r="AL1584" s="166"/>
      <c r="AM1584" s="166"/>
      <c r="AN1584" s="800"/>
    </row>
    <row r="1585" spans="1:40" ht="15.75" customHeight="1" thickTop="1">
      <c r="A1585" s="136" t="str">
        <f>F1577&amp;"m07"</f>
        <v>ZSSK Cargom07</v>
      </c>
      <c r="B1585" s="146" t="str">
        <f>IF($F$1="de",headings!$C$12,IF($F$1="fr",headings!$B$12,headings!$A$12))</f>
        <v>July</v>
      </c>
      <c r="C1585" s="157"/>
      <c r="D1585" s="157"/>
      <c r="E1585" s="157"/>
      <c r="F1585" s="157"/>
      <c r="G1585" s="157"/>
      <c r="H1585" s="157"/>
      <c r="I1585" s="180"/>
      <c r="J1585" s="371"/>
      <c r="K1585" s="164">
        <v>3034</v>
      </c>
      <c r="L1585" s="473">
        <v>-1</v>
      </c>
      <c r="M1585" s="473">
        <v>-1</v>
      </c>
      <c r="N1585" s="473">
        <v>-1</v>
      </c>
      <c r="O1585" s="473">
        <v>-1</v>
      </c>
      <c r="P1585" s="473">
        <v>-1</v>
      </c>
      <c r="Q1585" s="473">
        <v>-1</v>
      </c>
      <c r="R1585" s="473">
        <v>-1</v>
      </c>
      <c r="S1585" s="473">
        <v>-1</v>
      </c>
      <c r="T1585" s="473">
        <v>-1</v>
      </c>
      <c r="U1585" s="473">
        <v>-1</v>
      </c>
      <c r="V1585" s="473">
        <v>-1</v>
      </c>
      <c r="AA1585" s="166"/>
      <c r="AB1585" s="672"/>
      <c r="AC1585" s="166"/>
      <c r="AD1585" s="166"/>
      <c r="AE1585" s="671"/>
      <c r="AF1585" s="166"/>
      <c r="AG1585" s="166"/>
      <c r="AH1585" s="671"/>
      <c r="AI1585" s="166"/>
      <c r="AJ1585" s="166"/>
      <c r="AK1585" s="671"/>
      <c r="AL1585" s="166"/>
      <c r="AM1585" s="166"/>
      <c r="AN1585" s="671"/>
    </row>
    <row r="1586" spans="1:40" ht="15.75" customHeight="1">
      <c r="A1586" s="136" t="str">
        <f>F1577&amp;"m08"</f>
        <v>ZSSK Cargom08</v>
      </c>
      <c r="B1586" s="146" t="str">
        <f>IF($F$1="de",headings!$C$13,IF($F$1="fr",headings!$B$13,headings!$A$13))</f>
        <v>August</v>
      </c>
      <c r="C1586" s="157"/>
      <c r="D1586" s="157"/>
      <c r="E1586" s="157"/>
      <c r="F1586" s="157"/>
      <c r="G1586" s="157"/>
      <c r="H1586" s="157"/>
      <c r="I1586" s="180"/>
      <c r="J1586" s="371"/>
      <c r="K1586" s="166">
        <v>3155</v>
      </c>
      <c r="L1586" s="473">
        <v>-1</v>
      </c>
      <c r="M1586" s="657" t="str">
        <f>IF(K1586&lt;0.001,"",IF(L1586=-1,"",L1586/K1586*100-100))</f>
        <v/>
      </c>
      <c r="N1586" s="166">
        <v>619</v>
      </c>
      <c r="O1586" s="473">
        <v>-1</v>
      </c>
      <c r="P1586" s="657" t="str">
        <f>IF(N1586&lt;0.001,"",IF(O1586=-1,"",O1586/N1586*100-100))</f>
        <v/>
      </c>
      <c r="Q1586" s="166">
        <v>2804</v>
      </c>
      <c r="R1586" s="473">
        <v>-1</v>
      </c>
      <c r="S1586" s="657" t="str">
        <f>IF(Q1586&lt;0.001,"",IF(R1586=-1,"",R1586/Q1586*100-100))</f>
        <v/>
      </c>
      <c r="T1586" s="166">
        <v>563</v>
      </c>
      <c r="U1586" s="473">
        <v>-1</v>
      </c>
      <c r="V1586" s="657" t="str">
        <f>IF(T1586&lt;0.001,"",IF(U1586=-1,"",U1586/T1586*100-100))</f>
        <v/>
      </c>
      <c r="AA1586" s="166"/>
      <c r="AB1586" s="672"/>
      <c r="AC1586" s="166"/>
      <c r="AD1586" s="166"/>
      <c r="AE1586" s="671"/>
      <c r="AF1586" s="166"/>
      <c r="AG1586" s="166"/>
      <c r="AH1586" s="671"/>
      <c r="AI1586" s="166"/>
      <c r="AJ1586" s="166"/>
      <c r="AK1586" s="671"/>
      <c r="AL1586" s="166"/>
      <c r="AM1586" s="166"/>
      <c r="AN1586" s="671"/>
    </row>
    <row r="1587" spans="1:40" ht="15.75" customHeight="1" thickBot="1">
      <c r="A1587" s="136" t="str">
        <f>F1577&amp;"m09"</f>
        <v>ZSSK Cargom09</v>
      </c>
      <c r="B1587" s="146" t="str">
        <f>IF($F$1="de",headings!$C$14,IF($F$1="fr",headings!$B$14,headings!$A$14))</f>
        <v>September</v>
      </c>
      <c r="C1587" s="157"/>
      <c r="D1587" s="157"/>
      <c r="E1587" s="157"/>
      <c r="F1587" s="157"/>
      <c r="G1587" s="157"/>
      <c r="H1587" s="157"/>
      <c r="I1587" s="180"/>
      <c r="J1587" s="371"/>
      <c r="K1587" s="168">
        <v>3084</v>
      </c>
      <c r="L1587" s="655">
        <v>-1</v>
      </c>
      <c r="M1587" s="658" t="str">
        <f>IF(K1587&lt;0.001,"",IF(L1587=-1,"",L1587/K1587*100-100))</f>
        <v/>
      </c>
      <c r="N1587" s="168">
        <v>601</v>
      </c>
      <c r="O1587" s="655">
        <v>-1</v>
      </c>
      <c r="P1587" s="658" t="str">
        <f>IF(N1587&lt;0.001,"",IF(O1587=-1,"",O1587/N1587*100-100))</f>
        <v/>
      </c>
      <c r="Q1587" s="168">
        <v>2691</v>
      </c>
      <c r="R1587" s="655">
        <v>-1</v>
      </c>
      <c r="S1587" s="658" t="str">
        <f>IF(Q1587&lt;0.001,"",IF(R1587=-1,"",R1587/Q1587*100-100))</f>
        <v/>
      </c>
      <c r="T1587" s="168">
        <v>544</v>
      </c>
      <c r="U1587" s="655">
        <v>-1</v>
      </c>
      <c r="V1587" s="658" t="str">
        <f>IF(T1587&lt;0.001,"",IF(U1587=-1,"",U1587/T1587*100-100))</f>
        <v/>
      </c>
      <c r="AA1587" s="166"/>
      <c r="AB1587" s="672"/>
      <c r="AC1587" s="166"/>
      <c r="AD1587" s="166"/>
      <c r="AE1587" s="671"/>
      <c r="AF1587" s="166"/>
      <c r="AG1587" s="166"/>
      <c r="AH1587" s="671"/>
      <c r="AI1587" s="166"/>
      <c r="AJ1587" s="166"/>
      <c r="AK1587" s="671"/>
      <c r="AL1587" s="166"/>
      <c r="AM1587" s="166"/>
      <c r="AN1587" s="671"/>
    </row>
    <row r="1588" spans="1:40" ht="15.75" customHeight="1" thickTop="1">
      <c r="A1588" s="136" t="str">
        <f>F1577&amp;"m10"</f>
        <v>ZSSK Cargom10</v>
      </c>
      <c r="B1588" s="146" t="str">
        <f>IF($F$1="de",headings!$C$15,IF($F$1="fr",headings!$B$15,headings!$A$15))</f>
        <v>October</v>
      </c>
      <c r="C1588" s="157"/>
      <c r="D1588" s="157"/>
      <c r="E1588" s="157"/>
      <c r="F1588" s="157"/>
      <c r="G1588" s="157"/>
      <c r="H1588" s="157"/>
      <c r="I1588" s="180"/>
      <c r="J1588" s="371"/>
      <c r="K1588" s="164">
        <v>3262</v>
      </c>
      <c r="L1588" s="473">
        <v>-1</v>
      </c>
      <c r="M1588" s="657" t="str">
        <f>IF(K1588&lt;0.001,"",IF(L1588=-1,"",L1588/K1588*100-100))</f>
        <v/>
      </c>
      <c r="N1588" s="164">
        <v>623</v>
      </c>
      <c r="O1588" s="473">
        <v>-1</v>
      </c>
      <c r="P1588" s="657" t="str">
        <f>IF(N1588&lt;0.001,"",IF(O1588=-1,"",O1588/N1588*100-100))</f>
        <v/>
      </c>
      <c r="Q1588" s="164">
        <v>2822</v>
      </c>
      <c r="R1588" s="473">
        <v>-1</v>
      </c>
      <c r="S1588" s="657" t="str">
        <f>IF(Q1588&lt;0.001,"",IF(R1588=-1,"",R1588/Q1588*100-100))</f>
        <v/>
      </c>
      <c r="T1588" s="164">
        <v>557</v>
      </c>
      <c r="U1588" s="473">
        <v>-1</v>
      </c>
      <c r="V1588" s="657" t="str">
        <f>IF(T1588&lt;0.001,"",IF(U1588=-1,"",U1588/T1588*100-100))</f>
        <v/>
      </c>
      <c r="X1588" s="137"/>
      <c r="AA1588" s="166"/>
      <c r="AB1588" s="672"/>
      <c r="AC1588" s="166"/>
      <c r="AD1588" s="166"/>
      <c r="AE1588" s="671"/>
      <c r="AF1588" s="166"/>
      <c r="AG1588" s="166"/>
      <c r="AH1588" s="671"/>
      <c r="AI1588" s="166"/>
      <c r="AJ1588" s="166"/>
      <c r="AK1588" s="671"/>
      <c r="AL1588" s="166"/>
      <c r="AM1588" s="166"/>
      <c r="AN1588" s="671"/>
    </row>
    <row r="1589" spans="1:40" ht="15.75" customHeight="1">
      <c r="A1589" s="136" t="str">
        <f>F1577&amp;"m11"</f>
        <v>ZSSK Cargom11</v>
      </c>
      <c r="B1589" s="146" t="str">
        <f>IF($F$1="de",headings!$C$16,IF($F$1="fr",headings!$B$16,headings!$A$16))</f>
        <v>November</v>
      </c>
      <c r="C1589" s="157"/>
      <c r="D1589" s="157"/>
      <c r="E1589" s="157"/>
      <c r="F1589" s="157"/>
      <c r="G1589" s="157"/>
      <c r="H1589" s="157"/>
      <c r="I1589" s="180"/>
      <c r="J1589" s="371"/>
      <c r="K1589" s="166">
        <v>2958</v>
      </c>
      <c r="L1589" s="473">
        <v>-1</v>
      </c>
      <c r="M1589" s="657" t="str">
        <f>IF(K1589&lt;0.001,"",IF(L1589=-1,"",L1589/K1589*100-100))</f>
        <v/>
      </c>
      <c r="N1589" s="166">
        <v>554</v>
      </c>
      <c r="O1589" s="473">
        <v>-1</v>
      </c>
      <c r="P1589" s="657" t="str">
        <f>IF(N1589&lt;0.001,"",IF(O1589=-1,"",O1589/N1589*100-100))</f>
        <v/>
      </c>
      <c r="Q1589" s="166">
        <v>2555</v>
      </c>
      <c r="R1589" s="473">
        <v>-1</v>
      </c>
      <c r="S1589" s="657" t="str">
        <f>IF(Q1589&lt;0.001,"",IF(R1589=-1,"",R1589/Q1589*100-100))</f>
        <v/>
      </c>
      <c r="T1589" s="166">
        <v>492</v>
      </c>
      <c r="U1589" s="473">
        <v>-1</v>
      </c>
      <c r="V1589" s="657" t="str">
        <f>IF(T1589&lt;0.001,"",IF(U1589=-1,"",U1589/T1589*100-100))</f>
        <v/>
      </c>
      <c r="X1589" s="137"/>
      <c r="AA1589" s="166"/>
      <c r="AB1589" s="672"/>
      <c r="AC1589" s="166"/>
      <c r="AD1589" s="166"/>
      <c r="AE1589" s="671"/>
      <c r="AF1589" s="166"/>
      <c r="AG1589" s="166"/>
      <c r="AH1589" s="671"/>
      <c r="AI1589" s="166"/>
      <c r="AJ1589" s="166"/>
      <c r="AK1589" s="671"/>
      <c r="AL1589" s="166"/>
      <c r="AM1589" s="166"/>
      <c r="AN1589" s="671"/>
    </row>
    <row r="1590" spans="1:40" ht="15.75" customHeight="1" thickBot="1">
      <c r="A1590" s="136" t="str">
        <f>F1577&amp;"m12"</f>
        <v>ZSSK Cargom12</v>
      </c>
      <c r="B1590" s="146" t="str">
        <f>IF($F$1="de",headings!$C$17,IF($F$1="fr",headings!$B$17,headings!$A$17))</f>
        <v>December</v>
      </c>
      <c r="C1590" s="157"/>
      <c r="D1590" s="157"/>
      <c r="E1590" s="157"/>
      <c r="F1590" s="157"/>
      <c r="G1590" s="157"/>
      <c r="H1590" s="157"/>
      <c r="I1590" s="180"/>
      <c r="J1590" s="371"/>
      <c r="K1590" s="208">
        <v>2885</v>
      </c>
      <c r="L1590" s="655">
        <v>-1</v>
      </c>
      <c r="M1590" s="658" t="str">
        <f>IF(K1590&lt;0.001,"",IF(L1590=-1,"",L1590/K1590*100-100))</f>
        <v/>
      </c>
      <c r="N1590" s="208">
        <v>587</v>
      </c>
      <c r="O1590" s="655">
        <v>-1</v>
      </c>
      <c r="P1590" s="658" t="str">
        <f>IF(N1590&lt;0.001,"",IF(O1590=-1,"",O1590/N1590*100-100))</f>
        <v/>
      </c>
      <c r="Q1590" s="208">
        <v>2564</v>
      </c>
      <c r="R1590" s="655">
        <v>-1</v>
      </c>
      <c r="S1590" s="658" t="str">
        <f>IF(Q1590&lt;0.001,"",IF(R1590=-1,"",R1590/Q1590*100-100))</f>
        <v/>
      </c>
      <c r="T1590" s="208">
        <v>541</v>
      </c>
      <c r="U1590" s="655">
        <v>-1</v>
      </c>
      <c r="V1590" s="658" t="str">
        <f>IF(T1590&lt;0.001,"",IF(U1590=-1,"",U1590/T1590*100-100))</f>
        <v/>
      </c>
      <c r="X1590" s="137"/>
      <c r="AA1590" s="166"/>
      <c r="AB1590" s="672"/>
      <c r="AC1590" s="166"/>
      <c r="AD1590" s="166"/>
      <c r="AE1590" s="671"/>
      <c r="AF1590" s="166"/>
      <c r="AG1590" s="166"/>
      <c r="AH1590" s="671"/>
      <c r="AI1590" s="166"/>
      <c r="AJ1590" s="166"/>
      <c r="AK1590" s="671"/>
      <c r="AL1590" s="166"/>
      <c r="AM1590" s="166"/>
      <c r="AN1590" s="671"/>
    </row>
    <row r="1591" spans="1:40" ht="14.4" thickTop="1" thickBot="1">
      <c r="B1591" s="146"/>
      <c r="C1591" s="157"/>
      <c r="D1591" s="157"/>
      <c r="E1591" s="157"/>
      <c r="F1591" s="157"/>
      <c r="G1591" s="157"/>
      <c r="H1591" s="157"/>
      <c r="I1591" s="180"/>
      <c r="J1591" s="180"/>
      <c r="K1591" s="180"/>
      <c r="L1591" s="180"/>
      <c r="M1591" s="180"/>
      <c r="N1591" s="180"/>
      <c r="O1591" s="180"/>
      <c r="P1591" s="180"/>
      <c r="Q1591" s="180"/>
      <c r="R1591" s="180"/>
      <c r="S1591" s="180"/>
      <c r="T1591" s="180"/>
      <c r="U1591" s="180"/>
      <c r="V1591" s="180"/>
      <c r="X1591" s="137"/>
      <c r="AA1591" s="672"/>
      <c r="AB1591" s="672"/>
      <c r="AC1591" s="166"/>
      <c r="AD1591" s="166"/>
      <c r="AE1591" s="671"/>
      <c r="AF1591" s="166"/>
      <c r="AG1591" s="166"/>
      <c r="AH1591" s="671"/>
      <c r="AI1591" s="166"/>
      <c r="AJ1591" s="166"/>
      <c r="AK1591" s="671"/>
      <c r="AL1591" s="166"/>
      <c r="AM1591" s="166"/>
      <c r="AN1591" s="671"/>
    </row>
    <row r="1592" spans="1:40" s="137" customFormat="1" ht="15.75" customHeight="1" thickTop="1">
      <c r="A1592" s="137" t="str">
        <f>F1577&amp;"q1"</f>
        <v>ZSSK Cargoq1</v>
      </c>
      <c r="B1592" s="146" t="str">
        <f>IF($F$1="de",headings!$C$31,IF($F$1="fr",headings!$B$31,headings!$A$31))</f>
        <v>Quarter 1</v>
      </c>
      <c r="C1592" s="157"/>
      <c r="D1592" s="157"/>
      <c r="E1592" s="157"/>
      <c r="F1592" s="157"/>
      <c r="G1592" s="157"/>
      <c r="H1592" s="157"/>
      <c r="I1592" s="180"/>
      <c r="J1592" s="371"/>
      <c r="K1592" s="319">
        <f>IF(K1581=-1,"-1",K1579+K1580+K1581)</f>
        <v>9466</v>
      </c>
      <c r="L1592" s="320">
        <f>IF(L1581=-1,"-1",L1579+L1580+L1581)</f>
        <v>8419</v>
      </c>
      <c r="M1592" s="666">
        <f>IF(K1581+K1582+K1583&lt;=0,"",IF(L1581=-1,"",L1592/K1592*100-100))</f>
        <v>-11.060638073103732</v>
      </c>
      <c r="N1592" s="319">
        <f>IF(N1581=-1,"-1",N1579+N1580+N1581)</f>
        <v>1860</v>
      </c>
      <c r="O1592" s="334">
        <f>IF(O1581=-1,"-1",O1579+O1580+O1581)</f>
        <v>1609.6</v>
      </c>
      <c r="P1592" s="666">
        <f>IF(N1581+N1582+N1583&lt;=0,"",IF(O1581=-1,"",O1592/N1592*100-100))</f>
        <v>-13.462365591397855</v>
      </c>
      <c r="Q1592" s="319">
        <f>IF(Q1581=-1,"-1",Q1579+Q1580+Q1581)</f>
        <v>8353</v>
      </c>
      <c r="R1592" s="320">
        <f>IF(R1581=-1,"-1",R1579+R1580+R1581)</f>
        <v>7375</v>
      </c>
      <c r="S1592" s="666">
        <f>IF(Q1581+Q1582+Q1583&lt;=0,"",IF(R1581=-1,"",R1592/Q1592*100-100))</f>
        <v>-11.708368250927819</v>
      </c>
      <c r="T1592" s="319">
        <f>IF(T1581=-1,"-1",T1579+T1580+T1581)</f>
        <v>1679</v>
      </c>
      <c r="U1592" s="334">
        <f>IF(U1581=-1,"-1",U1579+U1580+U1581)</f>
        <v>1445.2</v>
      </c>
      <c r="V1592" s="666">
        <f>IF(T1581+T1582+T1583&lt;=0,"",IF(U1581=-1,"",U1592/T1592*100-100))</f>
        <v>-13.9249553305539</v>
      </c>
      <c r="X1592" s="136"/>
      <c r="AA1592" s="674"/>
      <c r="AB1592" s="672"/>
      <c r="AC1592" s="166"/>
      <c r="AD1592" s="166"/>
      <c r="AE1592" s="671"/>
      <c r="AF1592" s="166"/>
      <c r="AG1592" s="166"/>
      <c r="AH1592" s="671"/>
      <c r="AI1592" s="166"/>
      <c r="AJ1592" s="166"/>
      <c r="AK1592" s="671"/>
      <c r="AL1592" s="166"/>
      <c r="AM1592" s="166"/>
      <c r="AN1592" s="671"/>
    </row>
    <row r="1593" spans="1:40" s="137" customFormat="1" ht="15.75" customHeight="1">
      <c r="A1593" s="137" t="str">
        <f>F1577&amp;"q2"</f>
        <v>ZSSK Cargoq2</v>
      </c>
      <c r="B1593" s="146" t="str">
        <f>IF($F$1="de",headings!$C$32,IF($F$1="fr",headings!$B$32,headings!$A$32))</f>
        <v>Quarter 2</v>
      </c>
      <c r="C1593" s="157"/>
      <c r="D1593" s="157"/>
      <c r="E1593" s="157"/>
      <c r="F1593" s="157"/>
      <c r="G1593" s="157"/>
      <c r="H1593" s="157"/>
      <c r="I1593" s="180"/>
      <c r="J1593" s="371"/>
      <c r="K1593" s="322">
        <f>IF(K1584=-1,"-1",K1582+K1583+K1584)</f>
        <v>9639</v>
      </c>
      <c r="L1593" s="323">
        <f>IF(L1584=-1,"-1",L1582+L1583+L1584)</f>
        <v>9419</v>
      </c>
      <c r="M1593" s="667">
        <f>IF(K1582+K1583+K1584&lt;=0,"",IF(L1584=-1,"",L1593/K1593*100-100))</f>
        <v>-2.2823944392571889</v>
      </c>
      <c r="N1593" s="322">
        <f>IF(N1584=-1,"-1",N1582+N1583+N1584)</f>
        <v>1841</v>
      </c>
      <c r="O1593" s="335">
        <f>IF(O1584=-1,"-1",O1582+O1583+O1584)</f>
        <v>1851</v>
      </c>
      <c r="P1593" s="667">
        <f>IF(N1582+N1583+N1584&lt;=0,"",IF(O1584=-1,"",O1593/N1593*100-100))</f>
        <v>0.54318305268876088</v>
      </c>
      <c r="Q1593" s="322">
        <f>IF(Q1584=-1,"-1",Q1582+Q1583+Q1584)</f>
        <v>8430</v>
      </c>
      <c r="R1593" s="323">
        <f>IF(R1584=-1,"-1",R1582+R1583+R1584)</f>
        <v>8305</v>
      </c>
      <c r="S1593" s="667">
        <f>IF(Q1582+Q1583+Q1584&lt;=0,"",IF(R1584=-1,"",R1593/Q1593*100-100))</f>
        <v>-1.4827995255041486</v>
      </c>
      <c r="T1593" s="322">
        <f>IF(T1584=-1,"-1",T1582+T1583+T1584)</f>
        <v>1650</v>
      </c>
      <c r="U1593" s="335">
        <f>IF(U1584=-1,"-1",U1582+U1583+U1584)</f>
        <v>1672</v>
      </c>
      <c r="V1593" s="667">
        <f>IF(T1582+T1583+T1584&lt;=0,"",IF(U1584=-1,"",U1593/T1593*100-100))</f>
        <v>1.3333333333333428</v>
      </c>
      <c r="X1593" s="138"/>
      <c r="AA1593" s="674"/>
      <c r="AB1593" s="672"/>
      <c r="AC1593" s="166"/>
      <c r="AD1593" s="166"/>
      <c r="AE1593" s="671"/>
      <c r="AF1593" s="166"/>
      <c r="AG1593" s="166"/>
      <c r="AH1593" s="671"/>
      <c r="AI1593" s="166"/>
      <c r="AJ1593" s="166"/>
      <c r="AK1593" s="671"/>
      <c r="AL1593" s="166"/>
      <c r="AM1593" s="166"/>
      <c r="AN1593" s="671"/>
    </row>
    <row r="1594" spans="1:40" s="137" customFormat="1" ht="15.75" customHeight="1">
      <c r="A1594" s="137" t="str">
        <f>F1577&amp;"q3"</f>
        <v>ZSSK Cargoq3</v>
      </c>
      <c r="B1594" s="146" t="str">
        <f>IF($F$1="de",headings!$C$33,IF($F$1="fr",headings!$B$33,headings!$A$33))</f>
        <v>Quarter 3</v>
      </c>
      <c r="C1594" s="157"/>
      <c r="D1594" s="157"/>
      <c r="E1594" s="157"/>
      <c r="F1594" s="157"/>
      <c r="G1594" s="157"/>
      <c r="H1594" s="157"/>
      <c r="I1594" s="180"/>
      <c r="J1594" s="371"/>
      <c r="K1594" s="322">
        <f>IF(K1587=-1,"-1",K1585+K1586+K1587)</f>
        <v>9273</v>
      </c>
      <c r="L1594" s="323" t="str">
        <f>IF(L1587=-1,"-1",L1585+L1586+L1587)</f>
        <v>-1</v>
      </c>
      <c r="M1594" s="667" t="str">
        <f>IF(K1585+K1586+K1587&lt;=0,"",IF(L1587=-1,"",L1594/K1594*100-100))</f>
        <v/>
      </c>
      <c r="N1594" s="322">
        <f>IF(N1587=-1,"-1",N1585+N1586+N1587)</f>
        <v>1219</v>
      </c>
      <c r="O1594" s="323" t="str">
        <f>IF(O1587=-1,"-1",O1585+O1586+O1587)</f>
        <v>-1</v>
      </c>
      <c r="P1594" s="667" t="str">
        <f>IF(N1585+N1586+N1587&lt;=0,"",IF(O1587=-1,"",O1594/N1594*100-100))</f>
        <v/>
      </c>
      <c r="Q1594" s="322">
        <f>IF(Q1587=-1,"-1",Q1585+Q1586+Q1587)</f>
        <v>5494</v>
      </c>
      <c r="R1594" s="323" t="str">
        <f>IF(R1587=-1,"-1",R1585+R1586+R1587)</f>
        <v>-1</v>
      </c>
      <c r="S1594" s="667" t="str">
        <f>IF(Q1585+Q1586+Q1587&lt;=0,"",IF(R1587=-1,"",R1594/Q1594*100-100))</f>
        <v/>
      </c>
      <c r="T1594" s="322">
        <f>IF(T1587=-1,"-1",T1585+T1586+T1587)</f>
        <v>1106</v>
      </c>
      <c r="U1594" s="323" t="str">
        <f>IF(U1587=-1,"-1",U1585+U1586+U1587)</f>
        <v>-1</v>
      </c>
      <c r="V1594" s="667" t="str">
        <f>IF(T1585+T1586+T1587&lt;=0,"",IF(U1587=-1,"",U1594/T1594*100-100))</f>
        <v/>
      </c>
      <c r="X1594" s="136"/>
      <c r="AA1594" s="674"/>
      <c r="AB1594" s="672"/>
      <c r="AC1594" s="207"/>
      <c r="AD1594" s="207"/>
      <c r="AE1594" s="671"/>
      <c r="AF1594" s="207"/>
      <c r="AG1594" s="207"/>
      <c r="AH1594" s="671"/>
      <c r="AI1594" s="207"/>
      <c r="AJ1594" s="207"/>
      <c r="AK1594" s="671"/>
      <c r="AL1594" s="207"/>
      <c r="AM1594" s="207"/>
      <c r="AN1594" s="671"/>
    </row>
    <row r="1595" spans="1:40" s="137" customFormat="1" ht="15.75" customHeight="1" thickBot="1">
      <c r="A1595" s="137" t="str">
        <f>F1577&amp;"q4"</f>
        <v>ZSSK Cargoq4</v>
      </c>
      <c r="B1595" s="146" t="str">
        <f>IF($F$1="de",headings!$C$34,IF($F$1="fr",headings!$B$34,headings!$A$34))</f>
        <v>Quarter 4</v>
      </c>
      <c r="C1595" s="157"/>
      <c r="D1595" s="157"/>
      <c r="E1595" s="157"/>
      <c r="F1595" s="157"/>
      <c r="G1595" s="157"/>
      <c r="H1595" s="157"/>
      <c r="I1595" s="180"/>
      <c r="J1595" s="371"/>
      <c r="K1595" s="325">
        <f>IF(K1590=-1,"-1",K1588+K1589+K1590)</f>
        <v>9105</v>
      </c>
      <c r="L1595" s="326" t="str">
        <f>IF(L1590=-1,"-1",L1588+L1589+L1590)</f>
        <v>-1</v>
      </c>
      <c r="M1595" s="668" t="str">
        <f>IF(K1588+K1589+K1590&lt;=0,"",IF(L1590=-1,"",L1595/K1595*100-100))</f>
        <v/>
      </c>
      <c r="N1595" s="325">
        <f>IF(N1590=-1,"-1",N1588+N1589+N1590)</f>
        <v>1764</v>
      </c>
      <c r="O1595" s="326" t="str">
        <f>IF(O1590=-1,"-1",O1588+O1589+O1590)</f>
        <v>-1</v>
      </c>
      <c r="P1595" s="668" t="str">
        <f>IF(N1588+N1589+N1590&lt;=0,"",IF(O1590=-1,"",O1595/N1595*100-100))</f>
        <v/>
      </c>
      <c r="Q1595" s="325">
        <f>IF(Q1590=-1,"-1",Q1588+Q1589+Q1590)</f>
        <v>7941</v>
      </c>
      <c r="R1595" s="326" t="str">
        <f>IF(R1590=-1,"-1",R1588+R1589+R1590)</f>
        <v>-1</v>
      </c>
      <c r="S1595" s="668" t="str">
        <f>IF(Q1588+Q1589+Q1590&lt;=0,"",IF(R1590=-1,"",R1595/Q1595*100-100))</f>
        <v/>
      </c>
      <c r="T1595" s="325">
        <f>IF(T1590=-1,"-1",T1588+T1589+T1590)</f>
        <v>1590</v>
      </c>
      <c r="U1595" s="326" t="str">
        <f>IF(U1590=-1,"-1",U1588+U1589+U1590)</f>
        <v>-1</v>
      </c>
      <c r="V1595" s="668" t="str">
        <f>IF(T1588+T1589+T1590&lt;=0,"",IF(U1590=-1,"",U1595/T1595*100-100))</f>
        <v/>
      </c>
      <c r="X1595" s="136"/>
      <c r="AA1595" s="674"/>
      <c r="AB1595" s="672"/>
      <c r="AC1595" s="672"/>
      <c r="AD1595" s="672"/>
      <c r="AE1595" s="672"/>
      <c r="AF1595" s="672"/>
      <c r="AG1595" s="672"/>
      <c r="AH1595" s="672"/>
      <c r="AI1595" s="672"/>
      <c r="AJ1595" s="672"/>
      <c r="AK1595" s="672"/>
      <c r="AL1595" s="672"/>
      <c r="AM1595" s="672"/>
      <c r="AN1595" s="672"/>
    </row>
    <row r="1596" spans="1:40" ht="14.4" thickTop="1" thickBot="1">
      <c r="B1596" s="146"/>
      <c r="C1596" s="157"/>
      <c r="D1596" s="157"/>
      <c r="E1596" s="157"/>
      <c r="F1596" s="157"/>
      <c r="G1596" s="157"/>
      <c r="H1596" s="157"/>
      <c r="I1596" s="180"/>
      <c r="J1596" s="180"/>
      <c r="K1596" s="146"/>
      <c r="L1596" s="146"/>
      <c r="M1596" s="146"/>
      <c r="N1596" s="146"/>
      <c r="O1596" s="146"/>
      <c r="P1596" s="146"/>
      <c r="Q1596" s="146"/>
      <c r="R1596" s="146"/>
      <c r="S1596" s="146"/>
      <c r="T1596" s="146"/>
      <c r="U1596" s="146"/>
      <c r="V1596" s="146"/>
      <c r="AA1596" s="672"/>
      <c r="AB1596" s="672"/>
      <c r="AC1596" s="674"/>
      <c r="AD1596" s="674"/>
      <c r="AE1596" s="800"/>
      <c r="AF1596" s="674"/>
      <c r="AG1596" s="674"/>
      <c r="AH1596" s="800"/>
      <c r="AI1596" s="674"/>
      <c r="AJ1596" s="674"/>
      <c r="AK1596" s="800"/>
      <c r="AL1596" s="674"/>
      <c r="AM1596" s="674"/>
      <c r="AN1596" s="800"/>
    </row>
    <row r="1597" spans="1:40" s="138" customFormat="1" ht="15.75" customHeight="1" thickTop="1" thickBot="1">
      <c r="A1597" s="138" t="str">
        <f>F1577&amp;"y"</f>
        <v>ZSSK Cargoy</v>
      </c>
      <c r="B1597" s="152" t="str">
        <f>IF($F$1="de",headings!$C$35,IF($F$1="fr",headings!$B$35,headings!$A$35))</f>
        <v>Full year</v>
      </c>
      <c r="C1597" s="157"/>
      <c r="D1597" s="157"/>
      <c r="E1597" s="157"/>
      <c r="F1597" s="157"/>
      <c r="G1597" s="157"/>
      <c r="H1597" s="157"/>
      <c r="I1597" s="180"/>
      <c r="J1597" s="180"/>
      <c r="K1597" s="328">
        <f>IF(K1590=-1,"-1",SUM(K1592:K1595))</f>
        <v>37483</v>
      </c>
      <c r="L1597" s="414" t="str">
        <f>IF(L1590=-1,"-1",SUM(L1592:L1595))</f>
        <v>-1</v>
      </c>
      <c r="M1597" s="659" t="str">
        <f>IF(SUM(K1579:K1590)&lt;=0,"",IF(L1590=-1,"",L1597/K1597*100-100))</f>
        <v/>
      </c>
      <c r="N1597" s="328">
        <f>IF(N1590=-1,"-1",SUM(N1592:N1595))</f>
        <v>6684</v>
      </c>
      <c r="O1597" s="414" t="str">
        <f>IF(O1590=-1,"-1",SUM(O1592:O1595))</f>
        <v>-1</v>
      </c>
      <c r="P1597" s="659" t="str">
        <f>IF(SUM(N1579:N1590)&lt;=0,"",IF(O1590=-1,"",O1597/N1597*100-100))</f>
        <v/>
      </c>
      <c r="Q1597" s="328">
        <f>IF(Q1590=-1,"-1",SUM(Q1592:Q1595))</f>
        <v>30218</v>
      </c>
      <c r="R1597" s="414" t="str">
        <f>IF(R1590=-1,"-1",SUM(R1592:R1595))</f>
        <v>-1</v>
      </c>
      <c r="S1597" s="659" t="str">
        <f>IF(SUM(Q1579:Q1590)&lt;=0,"",IF(R1590=-1,"",R1597/Q1597*100-100))</f>
        <v/>
      </c>
      <c r="T1597" s="328">
        <f>IF(T1590=-1,"-1",SUM(T1592:T1595))</f>
        <v>6025</v>
      </c>
      <c r="U1597" s="414" t="str">
        <f>IF(U1590=-1,"-1",SUM(U1592:U1595))</f>
        <v>-1</v>
      </c>
      <c r="V1597" s="659" t="str">
        <f>IF(SUM(T1579:T1590)&lt;=0,"",IF(U1590=-1,"",U1597/T1597*100-100))</f>
        <v/>
      </c>
      <c r="X1597" s="136"/>
      <c r="AA1597" s="685"/>
      <c r="AB1597" s="672"/>
      <c r="AC1597" s="674"/>
      <c r="AD1597" s="674"/>
      <c r="AE1597" s="671"/>
      <c r="AF1597" s="674"/>
      <c r="AG1597" s="674"/>
      <c r="AH1597" s="671"/>
      <c r="AI1597" s="674"/>
      <c r="AJ1597" s="674"/>
      <c r="AK1597" s="671"/>
      <c r="AL1597" s="674"/>
      <c r="AM1597" s="674"/>
      <c r="AN1597" s="671"/>
    </row>
    <row r="1598" spans="1:40" ht="13.8" thickTop="1">
      <c r="B1598" s="147"/>
      <c r="C1598" s="180"/>
      <c r="D1598" s="180"/>
      <c r="E1598" s="180"/>
      <c r="F1598" s="180"/>
      <c r="G1598" s="180"/>
      <c r="H1598" s="180"/>
      <c r="I1598" s="180"/>
      <c r="J1598" s="180"/>
      <c r="K1598" s="180"/>
      <c r="L1598" s="180"/>
      <c r="M1598" s="180"/>
      <c r="N1598" s="180"/>
      <c r="O1598" s="180"/>
      <c r="P1598" s="180"/>
      <c r="Q1598" s="180"/>
      <c r="R1598" s="180"/>
      <c r="S1598" s="180"/>
      <c r="T1598" s="180"/>
      <c r="U1598" s="149"/>
      <c r="V1598" s="149"/>
      <c r="AA1598" s="797"/>
      <c r="AB1598" s="672"/>
      <c r="AC1598" s="674"/>
      <c r="AD1598" s="674"/>
      <c r="AE1598" s="671"/>
      <c r="AF1598" s="674"/>
      <c r="AG1598" s="674"/>
      <c r="AH1598" s="671"/>
      <c r="AI1598" s="674"/>
      <c r="AJ1598" s="674"/>
      <c r="AK1598" s="671"/>
      <c r="AL1598" s="674"/>
      <c r="AM1598" s="674"/>
      <c r="AN1598" s="671"/>
    </row>
    <row r="1599" spans="1:40">
      <c r="B1599" s="147"/>
      <c r="C1599" s="180"/>
      <c r="D1599" s="180"/>
      <c r="E1599" s="180"/>
      <c r="F1599" s="180"/>
      <c r="G1599" s="180"/>
      <c r="H1599" s="180"/>
      <c r="I1599" s="180"/>
      <c r="J1599" s="180"/>
      <c r="K1599" s="180"/>
      <c r="L1599" s="180"/>
      <c r="M1599" s="180"/>
      <c r="N1599" s="180"/>
      <c r="O1599" s="180"/>
      <c r="P1599" s="180"/>
      <c r="Q1599" s="180"/>
      <c r="R1599" s="180"/>
      <c r="S1599" s="180"/>
      <c r="T1599" s="180"/>
      <c r="U1599" s="149"/>
      <c r="V1599" s="149"/>
      <c r="AA1599" s="797"/>
      <c r="AB1599" s="672"/>
      <c r="AC1599" s="207"/>
      <c r="AD1599" s="207"/>
      <c r="AE1599" s="671"/>
      <c r="AF1599" s="674"/>
      <c r="AG1599" s="674"/>
      <c r="AH1599" s="671"/>
      <c r="AI1599" s="207"/>
      <c r="AJ1599" s="207"/>
      <c r="AK1599" s="671"/>
      <c r="AL1599" s="207"/>
      <c r="AM1599" s="207"/>
      <c r="AN1599" s="671"/>
    </row>
    <row r="1600" spans="1:40">
      <c r="B1600" s="152" t="str">
        <f>IF($F$1="de",headings!$C$37,IF($F$1="fr",headings!$B$37,headings!$A$37))</f>
        <v>Comments</v>
      </c>
      <c r="C1600" s="1021"/>
      <c r="D1600" s="1022"/>
      <c r="E1600" s="1022"/>
      <c r="F1600" s="1022"/>
      <c r="G1600" s="1022"/>
      <c r="H1600" s="1022"/>
      <c r="I1600" s="1022"/>
      <c r="J1600" s="1022"/>
      <c r="K1600" s="1022"/>
      <c r="L1600" s="1022"/>
      <c r="M1600" s="1022"/>
      <c r="N1600" s="1022"/>
      <c r="O1600" s="1022"/>
      <c r="P1600" s="1022"/>
      <c r="Q1600" s="1022"/>
      <c r="R1600" s="1022"/>
      <c r="S1600" s="1022"/>
      <c r="T1600" s="1023"/>
      <c r="U1600" s="149"/>
      <c r="V1600" s="149"/>
      <c r="AA1600" s="797"/>
      <c r="AB1600" s="672"/>
      <c r="AC1600" s="672"/>
      <c r="AD1600" s="672"/>
      <c r="AE1600" s="672"/>
      <c r="AF1600" s="672"/>
      <c r="AG1600" s="672"/>
      <c r="AH1600" s="672"/>
      <c r="AI1600" s="672"/>
      <c r="AJ1600" s="672"/>
      <c r="AK1600" s="672"/>
      <c r="AL1600" s="672"/>
      <c r="AM1600" s="672"/>
      <c r="AN1600" s="672"/>
    </row>
    <row r="1601" spans="1:40">
      <c r="B1601" s="151"/>
      <c r="C1601" s="1024"/>
      <c r="D1601" s="1025"/>
      <c r="E1601" s="1025"/>
      <c r="F1601" s="1025"/>
      <c r="G1601" s="1025"/>
      <c r="H1601" s="1025"/>
      <c r="I1601" s="1025"/>
      <c r="J1601" s="1025"/>
      <c r="K1601" s="1025"/>
      <c r="L1601" s="1025"/>
      <c r="M1601" s="1025"/>
      <c r="N1601" s="1025"/>
      <c r="O1601" s="1025"/>
      <c r="P1601" s="1025"/>
      <c r="Q1601" s="1025"/>
      <c r="R1601" s="1025"/>
      <c r="S1601" s="1025"/>
      <c r="T1601" s="1026"/>
      <c r="U1601" s="149"/>
      <c r="V1601" s="149"/>
      <c r="AA1601" s="797"/>
      <c r="AB1601" s="801"/>
      <c r="AC1601" s="802"/>
      <c r="AD1601" s="802"/>
      <c r="AE1601" s="800"/>
      <c r="AF1601" s="802"/>
      <c r="AG1601" s="802"/>
      <c r="AH1601" s="803"/>
      <c r="AI1601" s="802"/>
      <c r="AJ1601" s="802"/>
      <c r="AK1601" s="800"/>
      <c r="AL1601" s="802"/>
      <c r="AM1601" s="802"/>
      <c r="AN1601" s="800"/>
    </row>
    <row r="1602" spans="1:40">
      <c r="B1602" s="151"/>
      <c r="C1602" s="1024"/>
      <c r="D1602" s="1025"/>
      <c r="E1602" s="1025"/>
      <c r="F1602" s="1025"/>
      <c r="G1602" s="1025"/>
      <c r="H1602" s="1025"/>
      <c r="I1602" s="1025"/>
      <c r="J1602" s="1025"/>
      <c r="K1602" s="1025"/>
      <c r="L1602" s="1025"/>
      <c r="M1602" s="1025"/>
      <c r="N1602" s="1025"/>
      <c r="O1602" s="1025"/>
      <c r="P1602" s="1025"/>
      <c r="Q1602" s="1025"/>
      <c r="R1602" s="1025"/>
      <c r="S1602" s="1025"/>
      <c r="T1602" s="1026"/>
      <c r="U1602" s="149"/>
      <c r="V1602" s="149"/>
      <c r="X1602" s="141"/>
      <c r="AA1602" s="797"/>
      <c r="AB1602" s="797"/>
      <c r="AC1602" s="670"/>
      <c r="AD1602" s="670"/>
      <c r="AE1602" s="670"/>
      <c r="AF1602" s="670"/>
      <c r="AG1602" s="670"/>
      <c r="AH1602" s="670"/>
      <c r="AI1602" s="670"/>
      <c r="AJ1602" s="670"/>
      <c r="AK1602" s="670"/>
      <c r="AL1602" s="670"/>
      <c r="AM1602" s="670"/>
      <c r="AN1602" s="670"/>
    </row>
    <row r="1603" spans="1:40">
      <c r="B1603" s="151"/>
      <c r="C1603" s="1027"/>
      <c r="D1603" s="1028"/>
      <c r="E1603" s="1028"/>
      <c r="F1603" s="1028"/>
      <c r="G1603" s="1028"/>
      <c r="H1603" s="1028"/>
      <c r="I1603" s="1028"/>
      <c r="J1603" s="1028"/>
      <c r="K1603" s="1028"/>
      <c r="L1603" s="1028"/>
      <c r="M1603" s="1028"/>
      <c r="N1603" s="1028"/>
      <c r="O1603" s="1028"/>
      <c r="P1603" s="1028"/>
      <c r="Q1603" s="1028"/>
      <c r="R1603" s="1028"/>
      <c r="S1603" s="1028"/>
      <c r="T1603" s="1029"/>
      <c r="U1603" s="149"/>
      <c r="V1603" s="149"/>
      <c r="X1603" s="131"/>
      <c r="AA1603" s="797"/>
      <c r="AB1603" s="797"/>
      <c r="AC1603" s="670"/>
      <c r="AD1603" s="670"/>
      <c r="AE1603" s="670"/>
      <c r="AF1603" s="670"/>
      <c r="AG1603" s="670"/>
      <c r="AH1603" s="670"/>
      <c r="AI1603" s="670"/>
      <c r="AJ1603" s="670"/>
      <c r="AK1603" s="670"/>
      <c r="AL1603" s="670"/>
      <c r="AM1603" s="670"/>
      <c r="AN1603" s="670"/>
    </row>
    <row r="1604" spans="1:40">
      <c r="B1604" s="151"/>
      <c r="C1604" s="180"/>
      <c r="D1604" s="180"/>
      <c r="E1604" s="180"/>
      <c r="F1604" s="180"/>
      <c r="G1604" s="180"/>
      <c r="H1604" s="180"/>
      <c r="I1604" s="180"/>
      <c r="J1604" s="180"/>
      <c r="K1604" s="180"/>
      <c r="L1604" s="180"/>
      <c r="M1604" s="180"/>
      <c r="N1604" s="180"/>
      <c r="O1604" s="180"/>
      <c r="P1604" s="180"/>
      <c r="Q1604" s="180"/>
      <c r="R1604" s="180"/>
      <c r="S1604" s="180"/>
      <c r="T1604" s="180"/>
      <c r="U1604" s="149"/>
      <c r="V1604" s="149"/>
    </row>
    <row r="1605" spans="1:40">
      <c r="A1605" s="142"/>
      <c r="B1605" s="143"/>
      <c r="C1605" s="181"/>
      <c r="D1605" s="181"/>
      <c r="E1605" s="181"/>
      <c r="F1605" s="181"/>
      <c r="G1605" s="181"/>
      <c r="H1605" s="181"/>
      <c r="I1605" s="181"/>
      <c r="J1605" s="181"/>
      <c r="K1605" s="181"/>
      <c r="L1605" s="181"/>
      <c r="M1605" s="181"/>
      <c r="N1605" s="181"/>
      <c r="O1605" s="181"/>
      <c r="P1605" s="181"/>
      <c r="Q1605" s="181"/>
      <c r="R1605" s="181"/>
      <c r="S1605" s="181"/>
      <c r="T1605" s="181"/>
      <c r="U1605" s="181"/>
      <c r="V1605" s="181"/>
    </row>
    <row r="1606" spans="1:40" s="141" customFormat="1" ht="6.75" customHeight="1">
      <c r="B1606" s="146"/>
      <c r="C1606" s="154"/>
      <c r="D1606" s="154"/>
      <c r="E1606" s="155"/>
      <c r="F1606" s="154"/>
      <c r="G1606" s="154"/>
      <c r="H1606" s="155"/>
      <c r="I1606" s="154"/>
      <c r="J1606" s="154"/>
      <c r="K1606" s="155"/>
      <c r="L1606" s="154"/>
      <c r="M1606" s="154"/>
      <c r="N1606" s="155"/>
      <c r="O1606" s="154"/>
      <c r="P1606" s="154"/>
      <c r="Q1606" s="155"/>
      <c r="R1606" s="154"/>
      <c r="S1606" s="154"/>
      <c r="T1606" s="155"/>
      <c r="U1606" s="149"/>
      <c r="V1606" s="149"/>
      <c r="W1606" s="136"/>
      <c r="X1606" s="136"/>
      <c r="Y1606" s="136"/>
      <c r="AA1606" s="239"/>
      <c r="AB1606" s="239"/>
    </row>
    <row r="1607" spans="1:40" s="131" customFormat="1" ht="17.399999999999999">
      <c r="B1607" s="150" t="str">
        <f>IF($F$1="de",headings!$C$3,IF($F$1="fr",headings!$B$3,headings!$A$3))</f>
        <v>Railway Operator:</v>
      </c>
      <c r="C1607" s="156"/>
      <c r="D1607" s="156"/>
      <c r="E1607" s="156"/>
      <c r="F1607" s="1134" t="s">
        <v>250</v>
      </c>
      <c r="G1607" s="1134"/>
      <c r="H1607" s="1134"/>
      <c r="I1607" s="1134"/>
      <c r="J1607" s="1134"/>
      <c r="K1607" s="157"/>
      <c r="L1607" s="157"/>
      <c r="M1607" s="157"/>
      <c r="N1607" s="157"/>
      <c r="O1607" s="157"/>
      <c r="P1607" s="157"/>
      <c r="Q1607" s="157"/>
      <c r="R1607" s="157"/>
      <c r="S1607" s="157"/>
      <c r="T1607" s="157"/>
      <c r="U1607" s="157"/>
      <c r="V1607" s="157"/>
      <c r="W1607" s="136"/>
      <c r="X1607" s="136"/>
      <c r="Y1607" s="136"/>
      <c r="AA1607" s="243"/>
      <c r="AB1607" s="243"/>
    </row>
    <row r="1608" spans="1:40" ht="6.75" customHeight="1" thickBot="1">
      <c r="B1608" s="146"/>
      <c r="C1608" s="157"/>
      <c r="D1608" s="157"/>
      <c r="E1608" s="159"/>
      <c r="F1608" s="157"/>
      <c r="G1608" s="157"/>
      <c r="H1608" s="157"/>
      <c r="I1608" s="157"/>
      <c r="J1608" s="157"/>
      <c r="K1608" s="157"/>
      <c r="L1608" s="157"/>
      <c r="M1608" s="157"/>
      <c r="N1608" s="157"/>
      <c r="O1608" s="157"/>
      <c r="P1608" s="157"/>
      <c r="Q1608" s="157"/>
      <c r="R1608" s="157"/>
      <c r="S1608" s="157"/>
      <c r="T1608" s="160"/>
      <c r="U1608" s="149"/>
      <c r="V1608" s="149"/>
    </row>
    <row r="1609" spans="1:40" ht="15.75" customHeight="1" thickTop="1">
      <c r="A1609" s="136" t="str">
        <f>F1607&amp;"m01"</f>
        <v>GKBm01</v>
      </c>
      <c r="B1609" s="146" t="str">
        <f>IF($F$1="de",headings!$C$6,IF($F$1="fr",headings!$B$6,headings!$A$6))</f>
        <v>January</v>
      </c>
      <c r="C1609" s="485">
        <v>376</v>
      </c>
      <c r="D1609" s="661">
        <v>-1</v>
      </c>
      <c r="E1609" s="656" t="str">
        <f t="shared" ref="E1609:E1617" si="271">IF(C1609&lt;0.001,"",IF(D1609=-1,"",D1609/C1609*100-100))</f>
        <v/>
      </c>
      <c r="F1609" s="485">
        <v>10</v>
      </c>
      <c r="G1609" s="661">
        <v>-1</v>
      </c>
      <c r="H1609" s="656" t="str">
        <f t="shared" ref="H1609:H1617" si="272">IF(F1609&lt;0.001,"",IF(G1609=-1,"",G1609/F1609*100-100))</f>
        <v/>
      </c>
      <c r="I1609" s="662">
        <v>-1</v>
      </c>
      <c r="J1609" s="663">
        <v>-1</v>
      </c>
      <c r="K1609" s="485">
        <v>31</v>
      </c>
      <c r="L1609" s="661">
        <v>-1</v>
      </c>
      <c r="M1609" s="656" t="str">
        <f t="shared" ref="M1609:M1617" si="273">IF(K1609&lt;0.001,"",IF(L1609=-1,"",L1609/K1609*100-100))</f>
        <v/>
      </c>
      <c r="N1609" s="485">
        <v>0.68</v>
      </c>
      <c r="O1609" s="661">
        <v>-1</v>
      </c>
      <c r="P1609" s="656" t="str">
        <f t="shared" ref="P1609:P1617" si="274">IF(N1609&lt;0.001,"",IF(O1609=-1,"",O1609/N1609*100-100))</f>
        <v/>
      </c>
      <c r="Q1609" s="485">
        <v>29</v>
      </c>
      <c r="R1609" s="661">
        <v>-1</v>
      </c>
      <c r="S1609" s="656" t="str">
        <f t="shared" ref="S1609:S1617" si="275">IF(Q1609&lt;0.001,"",IF(R1609=-1,"",R1609/Q1609*100-100))</f>
        <v/>
      </c>
      <c r="T1609" s="485">
        <v>0.12</v>
      </c>
      <c r="U1609" s="661">
        <v>-1</v>
      </c>
      <c r="V1609" s="656" t="str">
        <f t="shared" ref="V1609:V1617" si="276">IF(T1609&lt;0.001,"",IF(U1609=-1,"",U1609/T1609*100-100))</f>
        <v/>
      </c>
    </row>
    <row r="1610" spans="1:40" ht="15.75" customHeight="1">
      <c r="A1610" s="136" t="str">
        <f>F1607&amp;"m02"</f>
        <v>GKBm02</v>
      </c>
      <c r="B1610" s="146" t="str">
        <f>IF($F$1="de",headings!$C$7,IF($F$1="fr",headings!$B$7,headings!$A$7))</f>
        <v>February</v>
      </c>
      <c r="C1610" s="486">
        <v>365</v>
      </c>
      <c r="D1610" s="473">
        <v>-1</v>
      </c>
      <c r="E1610" s="657" t="str">
        <f t="shared" si="271"/>
        <v/>
      </c>
      <c r="F1610" s="486">
        <v>9</v>
      </c>
      <c r="G1610" s="473">
        <v>-1</v>
      </c>
      <c r="H1610" s="657" t="str">
        <f t="shared" si="272"/>
        <v/>
      </c>
      <c r="I1610" s="653">
        <v>-1</v>
      </c>
      <c r="J1610" s="664">
        <v>-1</v>
      </c>
      <c r="K1610" s="486">
        <v>38</v>
      </c>
      <c r="L1610" s="473">
        <v>-1</v>
      </c>
      <c r="M1610" s="657" t="str">
        <f t="shared" si="273"/>
        <v/>
      </c>
      <c r="N1610" s="486">
        <v>0.74</v>
      </c>
      <c r="O1610" s="473">
        <v>-1</v>
      </c>
      <c r="P1610" s="657" t="str">
        <f t="shared" si="274"/>
        <v/>
      </c>
      <c r="Q1610" s="486">
        <v>15</v>
      </c>
      <c r="R1610" s="473">
        <v>-1</v>
      </c>
      <c r="S1610" s="657" t="str">
        <f t="shared" si="275"/>
        <v/>
      </c>
      <c r="T1610" s="486">
        <v>0.09</v>
      </c>
      <c r="U1610" s="473">
        <v>-1</v>
      </c>
      <c r="V1610" s="657" t="str">
        <f t="shared" si="276"/>
        <v/>
      </c>
    </row>
    <row r="1611" spans="1:40" ht="15.75" customHeight="1" thickBot="1">
      <c r="A1611" s="136" t="str">
        <f>F1607&amp;"m03"</f>
        <v>GKBm03</v>
      </c>
      <c r="B1611" s="146" t="str">
        <f>IF($F$1="de",headings!$C$8,IF($F$1="fr",headings!$B$8,headings!$A$8))</f>
        <v>March</v>
      </c>
      <c r="C1611" s="487">
        <v>419</v>
      </c>
      <c r="D1611" s="655">
        <v>-1</v>
      </c>
      <c r="E1611" s="658" t="str">
        <f t="shared" si="271"/>
        <v/>
      </c>
      <c r="F1611" s="487">
        <v>11</v>
      </c>
      <c r="G1611" s="655">
        <v>-1</v>
      </c>
      <c r="H1611" s="658" t="str">
        <f t="shared" si="272"/>
        <v/>
      </c>
      <c r="I1611" s="654">
        <v>-1</v>
      </c>
      <c r="J1611" s="665">
        <v>-1</v>
      </c>
      <c r="K1611" s="487">
        <v>41</v>
      </c>
      <c r="L1611" s="655">
        <v>-1</v>
      </c>
      <c r="M1611" s="658" t="str">
        <f t="shared" si="273"/>
        <v/>
      </c>
      <c r="N1611" s="487">
        <v>0.93</v>
      </c>
      <c r="O1611" s="655">
        <v>-1</v>
      </c>
      <c r="P1611" s="658" t="str">
        <f t="shared" si="274"/>
        <v/>
      </c>
      <c r="Q1611" s="487">
        <v>20</v>
      </c>
      <c r="R1611" s="655">
        <v>-1</v>
      </c>
      <c r="S1611" s="658" t="str">
        <f t="shared" si="275"/>
        <v/>
      </c>
      <c r="T1611" s="487">
        <v>0.19</v>
      </c>
      <c r="U1611" s="655">
        <v>-1</v>
      </c>
      <c r="V1611" s="658" t="str">
        <f t="shared" si="276"/>
        <v/>
      </c>
    </row>
    <row r="1612" spans="1:40" ht="15.75" customHeight="1" thickTop="1">
      <c r="A1612" s="136" t="str">
        <f>F1607&amp;"m04"</f>
        <v>GKBm04</v>
      </c>
      <c r="B1612" s="146" t="str">
        <f>IF($F$1="de",headings!$C$9,IF($F$1="fr",headings!$B$9,headings!$A$9))</f>
        <v>April</v>
      </c>
      <c r="C1612" s="485">
        <v>375</v>
      </c>
      <c r="D1612" s="473">
        <v>-1</v>
      </c>
      <c r="E1612" s="657" t="str">
        <f t="shared" si="271"/>
        <v/>
      </c>
      <c r="F1612" s="485">
        <v>10</v>
      </c>
      <c r="G1612" s="473">
        <v>-1</v>
      </c>
      <c r="H1612" s="657" t="str">
        <f t="shared" si="272"/>
        <v/>
      </c>
      <c r="I1612" s="653">
        <v>-1</v>
      </c>
      <c r="J1612" s="664">
        <v>-1</v>
      </c>
      <c r="K1612" s="485">
        <v>41</v>
      </c>
      <c r="L1612" s="473">
        <v>-1</v>
      </c>
      <c r="M1612" s="657" t="str">
        <f t="shared" si="273"/>
        <v/>
      </c>
      <c r="N1612" s="485">
        <v>0.53</v>
      </c>
      <c r="O1612" s="473">
        <v>-1</v>
      </c>
      <c r="P1612" s="657" t="str">
        <f t="shared" si="274"/>
        <v/>
      </c>
      <c r="Q1612" s="485">
        <v>15</v>
      </c>
      <c r="R1612" s="473">
        <v>-1</v>
      </c>
      <c r="S1612" s="657" t="str">
        <f t="shared" si="275"/>
        <v/>
      </c>
      <c r="T1612" s="485">
        <v>0.1</v>
      </c>
      <c r="U1612" s="473">
        <v>-1</v>
      </c>
      <c r="V1612" s="657" t="str">
        <f t="shared" si="276"/>
        <v/>
      </c>
    </row>
    <row r="1613" spans="1:40" ht="15.75" customHeight="1">
      <c r="A1613" s="136" t="str">
        <f>F1607&amp;"m05"</f>
        <v>GKBm05</v>
      </c>
      <c r="B1613" s="146" t="str">
        <f>IF($F$1="de",headings!$C$10,IF($F$1="fr",headings!$B$10,headings!$A$10))</f>
        <v>May</v>
      </c>
      <c r="C1613" s="486">
        <v>406</v>
      </c>
      <c r="D1613" s="473">
        <v>-1</v>
      </c>
      <c r="E1613" s="657" t="str">
        <f t="shared" si="271"/>
        <v/>
      </c>
      <c r="F1613" s="486">
        <v>11</v>
      </c>
      <c r="G1613" s="473">
        <v>-1</v>
      </c>
      <c r="H1613" s="657" t="str">
        <f t="shared" si="272"/>
        <v/>
      </c>
      <c r="I1613" s="653">
        <v>-1</v>
      </c>
      <c r="J1613" s="664">
        <v>-1</v>
      </c>
      <c r="K1613" s="486">
        <v>46</v>
      </c>
      <c r="L1613" s="473">
        <v>-1</v>
      </c>
      <c r="M1613" s="657" t="str">
        <f t="shared" si="273"/>
        <v/>
      </c>
      <c r="N1613" s="486">
        <v>0.95</v>
      </c>
      <c r="O1613" s="473">
        <v>-1</v>
      </c>
      <c r="P1613" s="657" t="str">
        <f t="shared" si="274"/>
        <v/>
      </c>
      <c r="Q1613" s="486">
        <v>16</v>
      </c>
      <c r="R1613" s="473">
        <v>-1</v>
      </c>
      <c r="S1613" s="657" t="str">
        <f t="shared" si="275"/>
        <v/>
      </c>
      <c r="T1613" s="486">
        <v>0.13</v>
      </c>
      <c r="U1613" s="473">
        <v>-1</v>
      </c>
      <c r="V1613" s="657" t="str">
        <f t="shared" si="276"/>
        <v/>
      </c>
    </row>
    <row r="1614" spans="1:40" ht="15.75" customHeight="1" thickBot="1">
      <c r="A1614" s="136" t="str">
        <f>F1607&amp;"m06"</f>
        <v>GKBm06</v>
      </c>
      <c r="B1614" s="146" t="str">
        <f>IF($F$1="de",headings!$C$11,IF($F$1="fr",headings!$B$11,headings!$A$11))</f>
        <v>June</v>
      </c>
      <c r="C1614" s="487">
        <v>370</v>
      </c>
      <c r="D1614" s="655">
        <v>-1</v>
      </c>
      <c r="E1614" s="658" t="str">
        <f t="shared" si="271"/>
        <v/>
      </c>
      <c r="F1614" s="487">
        <v>10</v>
      </c>
      <c r="G1614" s="655">
        <v>-1</v>
      </c>
      <c r="H1614" s="658" t="str">
        <f t="shared" si="272"/>
        <v/>
      </c>
      <c r="I1614" s="654">
        <v>-1</v>
      </c>
      <c r="J1614" s="665">
        <v>-1</v>
      </c>
      <c r="K1614" s="487">
        <v>45</v>
      </c>
      <c r="L1614" s="655">
        <v>-1</v>
      </c>
      <c r="M1614" s="658" t="str">
        <f t="shared" si="273"/>
        <v/>
      </c>
      <c r="N1614" s="487">
        <v>0.77</v>
      </c>
      <c r="O1614" s="655">
        <v>-1</v>
      </c>
      <c r="P1614" s="658" t="str">
        <f t="shared" si="274"/>
        <v/>
      </c>
      <c r="Q1614" s="487">
        <v>17</v>
      </c>
      <c r="R1614" s="655">
        <v>-1</v>
      </c>
      <c r="S1614" s="658" t="str">
        <f t="shared" si="275"/>
        <v/>
      </c>
      <c r="T1614" s="487">
        <v>0.08</v>
      </c>
      <c r="U1614" s="655">
        <v>-1</v>
      </c>
      <c r="V1614" s="658" t="str">
        <f t="shared" si="276"/>
        <v/>
      </c>
    </row>
    <row r="1615" spans="1:40" ht="15.75" customHeight="1" thickTop="1">
      <c r="A1615" s="136" t="str">
        <f>F1607&amp;"m07"</f>
        <v>GKBm07</v>
      </c>
      <c r="B1615" s="146" t="str">
        <f>IF($F$1="de",headings!$C$12,IF($F$1="fr",headings!$B$12,headings!$A$12))</f>
        <v>July</v>
      </c>
      <c r="C1615" s="485">
        <v>407</v>
      </c>
      <c r="D1615" s="473">
        <v>-1</v>
      </c>
      <c r="E1615" s="657" t="str">
        <f t="shared" si="271"/>
        <v/>
      </c>
      <c r="F1615" s="485">
        <v>11</v>
      </c>
      <c r="G1615" s="473">
        <v>-1</v>
      </c>
      <c r="H1615" s="657" t="str">
        <f t="shared" si="272"/>
        <v/>
      </c>
      <c r="I1615" s="653">
        <v>-1</v>
      </c>
      <c r="J1615" s="664">
        <v>-1</v>
      </c>
      <c r="K1615" s="485">
        <v>40</v>
      </c>
      <c r="L1615" s="473">
        <v>-1</v>
      </c>
      <c r="M1615" s="657" t="str">
        <f t="shared" si="273"/>
        <v/>
      </c>
      <c r="N1615" s="485">
        <v>0.73</v>
      </c>
      <c r="O1615" s="473">
        <v>-1</v>
      </c>
      <c r="P1615" s="657" t="str">
        <f t="shared" si="274"/>
        <v/>
      </c>
      <c r="Q1615" s="485">
        <v>17</v>
      </c>
      <c r="R1615" s="473">
        <v>-1</v>
      </c>
      <c r="S1615" s="657" t="str">
        <f t="shared" si="275"/>
        <v/>
      </c>
      <c r="T1615" s="485">
        <v>0.05</v>
      </c>
      <c r="U1615" s="473">
        <v>-1</v>
      </c>
      <c r="V1615" s="657" t="str">
        <f t="shared" si="276"/>
        <v/>
      </c>
    </row>
    <row r="1616" spans="1:40" ht="15.75" customHeight="1">
      <c r="A1616" s="136" t="str">
        <f>F1607&amp;"m08"</f>
        <v>GKBm08</v>
      </c>
      <c r="B1616" s="146" t="str">
        <f>IF($F$1="de",headings!$C$13,IF($F$1="fr",headings!$B$13,headings!$A$13))</f>
        <v>August</v>
      </c>
      <c r="C1616" s="486">
        <v>416</v>
      </c>
      <c r="D1616" s="473">
        <v>-1</v>
      </c>
      <c r="E1616" s="657" t="str">
        <f t="shared" si="271"/>
        <v/>
      </c>
      <c r="F1616" s="486">
        <v>11</v>
      </c>
      <c r="G1616" s="473">
        <v>-1</v>
      </c>
      <c r="H1616" s="657" t="str">
        <f t="shared" si="272"/>
        <v/>
      </c>
      <c r="I1616" s="653">
        <v>-1</v>
      </c>
      <c r="J1616" s="664">
        <v>-1</v>
      </c>
      <c r="K1616" s="486">
        <v>42</v>
      </c>
      <c r="L1616" s="473">
        <v>-1</v>
      </c>
      <c r="M1616" s="657" t="str">
        <f t="shared" si="273"/>
        <v/>
      </c>
      <c r="N1616" s="486">
        <v>0.44</v>
      </c>
      <c r="O1616" s="473">
        <v>-1</v>
      </c>
      <c r="P1616" s="657" t="str">
        <f t="shared" si="274"/>
        <v/>
      </c>
      <c r="Q1616" s="486">
        <v>14</v>
      </c>
      <c r="R1616" s="473">
        <v>-1</v>
      </c>
      <c r="S1616" s="657" t="str">
        <f t="shared" si="275"/>
        <v/>
      </c>
      <c r="T1616" s="486">
        <v>0.04</v>
      </c>
      <c r="U1616" s="473">
        <v>-1</v>
      </c>
      <c r="V1616" s="657" t="str">
        <f t="shared" si="276"/>
        <v/>
      </c>
    </row>
    <row r="1617" spans="1:28" ht="15.75" customHeight="1" thickBot="1">
      <c r="A1617" s="136" t="str">
        <f>F1607&amp;"m09"</f>
        <v>GKBm09</v>
      </c>
      <c r="B1617" s="146" t="str">
        <f>IF($F$1="de",headings!$C$14,IF($F$1="fr",headings!$B$14,headings!$A$14))</f>
        <v>September</v>
      </c>
      <c r="C1617" s="651">
        <v>482</v>
      </c>
      <c r="D1617" s="655">
        <v>-1</v>
      </c>
      <c r="E1617" s="658" t="str">
        <f t="shared" si="271"/>
        <v/>
      </c>
      <c r="F1617" s="651">
        <v>12</v>
      </c>
      <c r="G1617" s="655">
        <v>-1</v>
      </c>
      <c r="H1617" s="658" t="str">
        <f t="shared" si="272"/>
        <v/>
      </c>
      <c r="I1617" s="654">
        <v>-1</v>
      </c>
      <c r="J1617" s="665">
        <v>-1</v>
      </c>
      <c r="K1617" s="651">
        <v>36</v>
      </c>
      <c r="L1617" s="655">
        <v>-1</v>
      </c>
      <c r="M1617" s="658" t="str">
        <f t="shared" si="273"/>
        <v/>
      </c>
      <c r="N1617" s="651">
        <v>0.52</v>
      </c>
      <c r="O1617" s="655">
        <v>-1</v>
      </c>
      <c r="P1617" s="658" t="str">
        <f t="shared" si="274"/>
        <v/>
      </c>
      <c r="Q1617" s="651">
        <v>16</v>
      </c>
      <c r="R1617" s="655">
        <v>-1</v>
      </c>
      <c r="S1617" s="658" t="str">
        <f t="shared" si="275"/>
        <v/>
      </c>
      <c r="T1617" s="651">
        <v>0.05</v>
      </c>
      <c r="U1617" s="655">
        <v>-1</v>
      </c>
      <c r="V1617" s="658" t="str">
        <f t="shared" si="276"/>
        <v/>
      </c>
    </row>
    <row r="1618" spans="1:28" ht="15.75" customHeight="1" thickTop="1">
      <c r="A1618" s="136" t="str">
        <f>F1607&amp;"m10"</f>
        <v>GKBm10</v>
      </c>
      <c r="B1618" s="146" t="str">
        <f>IF($F$1="de",headings!$C$15,IF($F$1="fr",headings!$B$15,headings!$A$15))</f>
        <v>October</v>
      </c>
      <c r="C1618" s="653">
        <v>448</v>
      </c>
      <c r="D1618" s="473">
        <v>-1</v>
      </c>
      <c r="E1618" s="657" t="str">
        <f>IF(C1618&lt;0.001,"",IF(D1618=-1,"",D1618/C1618*100-100))</f>
        <v/>
      </c>
      <c r="F1618" s="472">
        <v>12</v>
      </c>
      <c r="G1618" s="473">
        <v>-1</v>
      </c>
      <c r="H1618" s="657" t="str">
        <f>IF(F1618&lt;0.001,"",IF(G1618=-1,"",G1618/F1618*100-100))</f>
        <v/>
      </c>
      <c r="I1618" s="653">
        <v>-1</v>
      </c>
      <c r="J1618" s="664">
        <v>-1</v>
      </c>
      <c r="K1618" s="653">
        <v>29</v>
      </c>
      <c r="L1618" s="473">
        <v>-1</v>
      </c>
      <c r="M1618" s="657" t="str">
        <f>IF(K1618&lt;0.001,"",IF(L1618=-1,"",L1618/K1618*100-100))</f>
        <v/>
      </c>
      <c r="N1618" s="472">
        <v>0.43</v>
      </c>
      <c r="O1618" s="473">
        <v>-1</v>
      </c>
      <c r="P1618" s="657" t="str">
        <f>IF(N1618&lt;0.001,"",IF(O1618=-1,"",O1618/N1618*100-100))</f>
        <v/>
      </c>
      <c r="Q1618" s="653">
        <v>14</v>
      </c>
      <c r="R1618" s="473">
        <v>-1</v>
      </c>
      <c r="S1618" s="657" t="str">
        <f>IF(Q1618&lt;0.001,"",IF(R1618=-1,"",R1618/Q1618*100-100))</f>
        <v/>
      </c>
      <c r="T1618" s="472">
        <v>0.05</v>
      </c>
      <c r="U1618" s="473">
        <v>-1</v>
      </c>
      <c r="V1618" s="657" t="str">
        <f>IF(T1618&lt;0.001,"",IF(U1618=-1,"",U1618/T1618*100-100))</f>
        <v/>
      </c>
      <c r="X1618" s="137"/>
    </row>
    <row r="1619" spans="1:28" ht="15.75" customHeight="1">
      <c r="A1619" s="136" t="str">
        <f>F1607&amp;"m11"</f>
        <v>GKBm11</v>
      </c>
      <c r="B1619" s="146" t="str">
        <f>IF($F$1="de",headings!$C$16,IF($F$1="fr",headings!$B$16,headings!$A$16))</f>
        <v>November</v>
      </c>
      <c r="C1619" s="653">
        <v>416</v>
      </c>
      <c r="D1619" s="473">
        <v>-1</v>
      </c>
      <c r="E1619" s="657" t="str">
        <f>IF(C1619&lt;0.001,"",IF(D1619=-1,"",D1619/C1619*100-100))</f>
        <v/>
      </c>
      <c r="F1619" s="472">
        <v>11</v>
      </c>
      <c r="G1619" s="473">
        <v>-1</v>
      </c>
      <c r="H1619" s="657" t="str">
        <f>IF(F1619&lt;0.001,"",IF(G1619=-1,"",G1619/F1619*100-100))</f>
        <v/>
      </c>
      <c r="I1619" s="653">
        <v>-1</v>
      </c>
      <c r="J1619" s="664">
        <v>-1</v>
      </c>
      <c r="K1619" s="653">
        <v>39</v>
      </c>
      <c r="L1619" s="473">
        <v>-1</v>
      </c>
      <c r="M1619" s="657" t="str">
        <f>IF(K1619&lt;0.001,"",IF(L1619=-1,"",L1619/K1619*100-100))</f>
        <v/>
      </c>
      <c r="N1619" s="472">
        <v>0.79</v>
      </c>
      <c r="O1619" s="473">
        <v>-1</v>
      </c>
      <c r="P1619" s="657" t="str">
        <f>IF(N1619&lt;0.001,"",IF(O1619=-1,"",O1619/N1619*100-100))</f>
        <v/>
      </c>
      <c r="Q1619" s="653">
        <v>15</v>
      </c>
      <c r="R1619" s="473">
        <v>-1</v>
      </c>
      <c r="S1619" s="657" t="str">
        <f>IF(Q1619&lt;0.001,"",IF(R1619=-1,"",R1619/Q1619*100-100))</f>
        <v/>
      </c>
      <c r="T1619" s="472">
        <v>0.09</v>
      </c>
      <c r="U1619" s="473">
        <v>-1</v>
      </c>
      <c r="V1619" s="657" t="str">
        <f>IF(T1619&lt;0.001,"",IF(U1619=-1,"",U1619/T1619*100-100))</f>
        <v/>
      </c>
      <c r="X1619" s="137"/>
    </row>
    <row r="1620" spans="1:28" ht="15.75" customHeight="1" thickBot="1">
      <c r="A1620" s="136" t="str">
        <f>F1607&amp;"m12"</f>
        <v>GKBm12</v>
      </c>
      <c r="B1620" s="146" t="str">
        <f>IF($F$1="de",headings!$C$17,IF($F$1="fr",headings!$B$17,headings!$A$17))</f>
        <v>December</v>
      </c>
      <c r="C1620" s="654">
        <v>388</v>
      </c>
      <c r="D1620" s="655">
        <v>-1</v>
      </c>
      <c r="E1620" s="658" t="str">
        <f>IF(C1620&lt;0.001,"",IF(D1620=-1,"",D1620/C1620*100-100))</f>
        <v/>
      </c>
      <c r="F1620" s="652">
        <v>10</v>
      </c>
      <c r="G1620" s="655">
        <v>-1</v>
      </c>
      <c r="H1620" s="658" t="str">
        <f>IF(F1620&lt;0.001,"",IF(G1620=-1,"",G1620/F1620*100-100))</f>
        <v/>
      </c>
      <c r="I1620" s="654">
        <v>-1</v>
      </c>
      <c r="J1620" s="665">
        <v>-1</v>
      </c>
      <c r="K1620" s="654">
        <v>39</v>
      </c>
      <c r="L1620" s="655">
        <v>-1</v>
      </c>
      <c r="M1620" s="658" t="str">
        <f>IF(K1620&lt;0.001,"",IF(L1620=-1,"",L1620/K1620*100-100))</f>
        <v/>
      </c>
      <c r="N1620" s="652">
        <v>0.99</v>
      </c>
      <c r="O1620" s="655">
        <v>-1</v>
      </c>
      <c r="P1620" s="658" t="str">
        <f>IF(N1620&lt;0.001,"",IF(O1620=-1,"",O1620/N1620*100-100))</f>
        <v/>
      </c>
      <c r="Q1620" s="654">
        <v>17</v>
      </c>
      <c r="R1620" s="655">
        <v>-1</v>
      </c>
      <c r="S1620" s="658" t="str">
        <f>IF(Q1620&lt;0.001,"",IF(R1620=-1,"",R1620/Q1620*100-100))</f>
        <v/>
      </c>
      <c r="T1620" s="652">
        <v>0.13</v>
      </c>
      <c r="U1620" s="655">
        <v>-1</v>
      </c>
      <c r="V1620" s="658" t="str">
        <f>IF(T1620&lt;0.001,"",IF(U1620=-1,"",U1620/T1620*100-100))</f>
        <v/>
      </c>
      <c r="X1620" s="137"/>
    </row>
    <row r="1621" spans="1:28" ht="14.4" thickTop="1" thickBot="1">
      <c r="B1621" s="146"/>
      <c r="C1621" s="146"/>
      <c r="D1621" s="146"/>
      <c r="E1621" s="146"/>
      <c r="F1621" s="146"/>
      <c r="G1621" s="146"/>
      <c r="H1621" s="146"/>
      <c r="I1621" s="146"/>
      <c r="J1621" s="146"/>
      <c r="K1621" s="146"/>
      <c r="L1621" s="146"/>
      <c r="M1621" s="146"/>
      <c r="N1621" s="146"/>
      <c r="O1621" s="146"/>
      <c r="P1621" s="146"/>
      <c r="Q1621" s="146"/>
      <c r="R1621" s="146"/>
      <c r="S1621" s="146"/>
      <c r="T1621" s="146"/>
      <c r="U1621" s="146"/>
      <c r="V1621" s="146"/>
      <c r="X1621" s="137"/>
    </row>
    <row r="1622" spans="1:28" s="137" customFormat="1" ht="15.75" customHeight="1" thickTop="1">
      <c r="A1622" s="137" t="str">
        <f>F1607&amp;"q1"</f>
        <v>GKBq1</v>
      </c>
      <c r="B1622" s="146" t="str">
        <f>IF($F$1="de",headings!$C$31,IF($F$1="fr",headings!$B$31,headings!$A$31))</f>
        <v>Quarter 1</v>
      </c>
      <c r="C1622" s="319">
        <f>IF(C1611=-1,"-1",C1609+C1610+C1611)</f>
        <v>1160</v>
      </c>
      <c r="D1622" s="320" t="str">
        <f>IF(D1611=-1,"-1",D1609+D1610+D1611)</f>
        <v>-1</v>
      </c>
      <c r="E1622" s="666" t="str">
        <f>IF(C1611+C1612+C1613&lt;=0,"",IF(D1611=-1,"",D1622/C1622*100-100))</f>
        <v/>
      </c>
      <c r="F1622" s="319">
        <f>IF(F1611=-1,"-1",F1609+F1610+F1611)</f>
        <v>30</v>
      </c>
      <c r="G1622" s="334" t="str">
        <f>IF(G1611=-1,"-1",G1609+G1610+G1611)</f>
        <v>-1</v>
      </c>
      <c r="H1622" s="666" t="str">
        <f>IF(F1611+F1612+F1613&lt;=0,"",IF(G1611=-1,"",G1622/F1622*100-100))</f>
        <v/>
      </c>
      <c r="I1622" s="320" t="str">
        <f>IF(I1611=-1,"-1",I1609+I1610+I1611)</f>
        <v>-1</v>
      </c>
      <c r="J1622" s="321" t="str">
        <f>IF(J1611=-1,"-1",J1609+J1610+J1611)</f>
        <v>-1</v>
      </c>
      <c r="K1622" s="319">
        <f>IF(K1611=-1,"-1",K1609+K1610+K1611)</f>
        <v>110</v>
      </c>
      <c r="L1622" s="320" t="str">
        <f>IF(L1611=-1,"-1",L1609+L1610+L1611)</f>
        <v>-1</v>
      </c>
      <c r="M1622" s="666" t="str">
        <f>IF(K1611+K1612+K1613&lt;=0,"",IF(L1611=-1,"",L1622/K1622*100-100))</f>
        <v/>
      </c>
      <c r="N1622" s="319">
        <f>IF(N1611=-1,"-1",N1609+N1610+N1611)</f>
        <v>2.35</v>
      </c>
      <c r="O1622" s="334" t="str">
        <f>IF(O1611=-1,"-1",O1609+O1610+O1611)</f>
        <v>-1</v>
      </c>
      <c r="P1622" s="666" t="str">
        <f>IF(N1611+N1612+N1613&lt;=0,"",IF(O1611=-1,"",O1622/N1622*100-100))</f>
        <v/>
      </c>
      <c r="Q1622" s="319">
        <f>IF(Q1611=-1,"-1",Q1609+Q1610+Q1611)</f>
        <v>64</v>
      </c>
      <c r="R1622" s="320" t="str">
        <f>IF(R1611=-1,"-1",R1609+R1610+R1611)</f>
        <v>-1</v>
      </c>
      <c r="S1622" s="666" t="str">
        <f>IF(Q1611+Q1612+Q1613&lt;=0,"",IF(R1611=-1,"",R1622/Q1622*100-100))</f>
        <v/>
      </c>
      <c r="T1622" s="319">
        <f>IF(T1611=-1,"-1",T1609+T1610+T1611)</f>
        <v>0.4</v>
      </c>
      <c r="U1622" s="334" t="str">
        <f>IF(U1611=-1,"-1",U1609+U1610+U1611)</f>
        <v>-1</v>
      </c>
      <c r="V1622" s="666" t="str">
        <f>IF(T1611+T1612+T1613&lt;=0,"",IF(U1611=-1,"",U1622/T1622*100-100))</f>
        <v/>
      </c>
      <c r="X1622" s="136"/>
      <c r="AA1622" s="244"/>
      <c r="AB1622" s="244"/>
    </row>
    <row r="1623" spans="1:28" s="137" customFormat="1" ht="15.75" customHeight="1">
      <c r="A1623" s="137" t="str">
        <f>F1607&amp;"q2"</f>
        <v>GKBq2</v>
      </c>
      <c r="B1623" s="146" t="str">
        <f>IF($F$1="de",headings!$C$32,IF($F$1="fr",headings!$B$32,headings!$A$32))</f>
        <v>Quarter 2</v>
      </c>
      <c r="C1623" s="322">
        <f>IF(C1614=-1,"-1",C1612+C1613+C1614)</f>
        <v>1151</v>
      </c>
      <c r="D1623" s="323" t="str">
        <f>IF(D1614=-1,"-1",D1612+D1613+D1614)</f>
        <v>-1</v>
      </c>
      <c r="E1623" s="667" t="str">
        <f>IF(C1612+C1613+C1614&lt;=0,"",IF(D1614=-1,"",D1623/C1623*100-100))</f>
        <v/>
      </c>
      <c r="F1623" s="322">
        <f>IF(F1614=-1,"-1",F1612+F1613+F1614)</f>
        <v>31</v>
      </c>
      <c r="G1623" s="335" t="str">
        <f>IF(G1614=-1,"-1",G1612+G1613+G1614)</f>
        <v>-1</v>
      </c>
      <c r="H1623" s="667" t="str">
        <f>IF(F1612+F1613+F1614&lt;=0,"",IF(G1614=-1,"",G1623/F1623*100-100))</f>
        <v/>
      </c>
      <c r="I1623" s="323" t="str">
        <f>IF(I1614=-1,"-1",I1612+I1613+I1614)</f>
        <v>-1</v>
      </c>
      <c r="J1623" s="324" t="str">
        <f>IF(J1614=-1,"-1",J1612+J1613+J1614)</f>
        <v>-1</v>
      </c>
      <c r="K1623" s="322">
        <f>IF(K1614=-1,"-1",K1612+K1613+K1614)</f>
        <v>132</v>
      </c>
      <c r="L1623" s="323" t="str">
        <f>IF(L1614=-1,"-1",L1612+L1613+L1614)</f>
        <v>-1</v>
      </c>
      <c r="M1623" s="667" t="str">
        <f>IF(K1612+K1613+K1614&lt;=0,"",IF(L1614=-1,"",L1623/K1623*100-100))</f>
        <v/>
      </c>
      <c r="N1623" s="322">
        <f>IF(N1614=-1,"-1",N1612+N1613+N1614)</f>
        <v>2.25</v>
      </c>
      <c r="O1623" s="335" t="str">
        <f>IF(O1614=-1,"-1",O1612+O1613+O1614)</f>
        <v>-1</v>
      </c>
      <c r="P1623" s="667" t="str">
        <f>IF(N1612+N1613+N1614&lt;=0,"",IF(O1614=-1,"",O1623/N1623*100-100))</f>
        <v/>
      </c>
      <c r="Q1623" s="322">
        <f>IF(Q1614=-1,"-1",Q1612+Q1613+Q1614)</f>
        <v>48</v>
      </c>
      <c r="R1623" s="323" t="str">
        <f>IF(R1614=-1,"-1",R1612+R1613+R1614)</f>
        <v>-1</v>
      </c>
      <c r="S1623" s="667" t="str">
        <f>IF(Q1612+Q1613+Q1614&lt;=0,"",IF(R1614=-1,"",R1623/Q1623*100-100))</f>
        <v/>
      </c>
      <c r="T1623" s="322">
        <f>IF(T1614=-1,"-1",T1612+T1613+T1614)</f>
        <v>0.31</v>
      </c>
      <c r="U1623" s="335" t="str">
        <f>IF(U1614=-1,"-1",U1612+U1613+U1614)</f>
        <v>-1</v>
      </c>
      <c r="V1623" s="667" t="str">
        <f>IF(T1612+T1613+T1614&lt;=0,"",IF(U1614=-1,"",U1623/T1623*100-100))</f>
        <v/>
      </c>
      <c r="X1623" s="138"/>
      <c r="AA1623" s="244"/>
      <c r="AB1623" s="244"/>
    </row>
    <row r="1624" spans="1:28" s="137" customFormat="1" ht="15.75" customHeight="1">
      <c r="A1624" s="137" t="str">
        <f>F1607&amp;"q3"</f>
        <v>GKBq3</v>
      </c>
      <c r="B1624" s="146" t="str">
        <f>IF($F$1="de",headings!$C$33,IF($F$1="fr",headings!$B$33,headings!$A$33))</f>
        <v>Quarter 3</v>
      </c>
      <c r="C1624" s="322">
        <f>IF(C1617=-1,"-1",C1615+C1616+C1617)</f>
        <v>1305</v>
      </c>
      <c r="D1624" s="323" t="str">
        <f>IF(D1617=-1,"-1",D1615+D1616+D1617)</f>
        <v>-1</v>
      </c>
      <c r="E1624" s="667" t="str">
        <f>IF(C1615+C1616+C1617&lt;=0,"",IF(D1617=-1,"",D1624/C1624*100-100))</f>
        <v/>
      </c>
      <c r="F1624" s="322">
        <f>IF(F1617=-1,"-1",F1615+F1616+F1617)</f>
        <v>34</v>
      </c>
      <c r="G1624" s="323" t="str">
        <f>IF(G1617=-1,"-1",G1615+G1616+G1617)</f>
        <v>-1</v>
      </c>
      <c r="H1624" s="667" t="str">
        <f>IF(F1615+F1616+F1617&lt;=0,"",IF(G1617=-1,"",G1624/F1624*100-100))</f>
        <v/>
      </c>
      <c r="I1624" s="323" t="str">
        <f>IF(I1617=-1,"-1",I1615+I1616+I1617)</f>
        <v>-1</v>
      </c>
      <c r="J1624" s="324" t="str">
        <f>IF(J1617=-1,"-1",J1615+J1616+J1617)</f>
        <v>-1</v>
      </c>
      <c r="K1624" s="322">
        <f>IF(K1617=-1,"-1",K1615+K1616+K1617)</f>
        <v>118</v>
      </c>
      <c r="L1624" s="323" t="str">
        <f>IF(L1617=-1,"-1",L1615+L1616+L1617)</f>
        <v>-1</v>
      </c>
      <c r="M1624" s="667" t="str">
        <f>IF(K1615+K1616+K1617&lt;=0,"",IF(L1617=-1,"",L1624/K1624*100-100))</f>
        <v/>
      </c>
      <c r="N1624" s="322">
        <f>IF(N1617=-1,"-1",N1615+N1616+N1617)</f>
        <v>1.69</v>
      </c>
      <c r="O1624" s="323" t="str">
        <f>IF(O1617=-1,"-1",O1615+O1616+O1617)</f>
        <v>-1</v>
      </c>
      <c r="P1624" s="667" t="str">
        <f>IF(N1615+N1616+N1617&lt;=0,"",IF(O1617=-1,"",O1624/N1624*100-100))</f>
        <v/>
      </c>
      <c r="Q1624" s="322">
        <f>IF(Q1617=-1,"-1",Q1615+Q1616+Q1617)</f>
        <v>47</v>
      </c>
      <c r="R1624" s="323" t="str">
        <f>IF(R1617=-1,"-1",R1615+R1616+R1617)</f>
        <v>-1</v>
      </c>
      <c r="S1624" s="667" t="str">
        <f>IF(Q1615+Q1616+Q1617&lt;=0,"",IF(R1617=-1,"",R1624/Q1624*100-100))</f>
        <v/>
      </c>
      <c r="T1624" s="322">
        <f>IF(T1617=-1,"-1",T1615+T1616+T1617)</f>
        <v>0.14000000000000001</v>
      </c>
      <c r="U1624" s="323" t="str">
        <f>IF(U1617=-1,"-1",U1615+U1616+U1617)</f>
        <v>-1</v>
      </c>
      <c r="V1624" s="667" t="str">
        <f>IF(T1615+T1616+T1617&lt;=0,"",IF(U1617=-1,"",U1624/T1624*100-100))</f>
        <v/>
      </c>
      <c r="X1624" s="136"/>
      <c r="AA1624" s="244"/>
      <c r="AB1624" s="244"/>
    </row>
    <row r="1625" spans="1:28" s="137" customFormat="1" ht="15.75" customHeight="1" thickBot="1">
      <c r="A1625" s="137" t="str">
        <f>F1607&amp;"q4"</f>
        <v>GKBq4</v>
      </c>
      <c r="B1625" s="146" t="str">
        <f>IF($F$1="de",headings!$C$34,IF($F$1="fr",headings!$B$34,headings!$A$34))</f>
        <v>Quarter 4</v>
      </c>
      <c r="C1625" s="325">
        <f>IF(C1620=-1,"-1",C1618+C1619+C1620)</f>
        <v>1252</v>
      </c>
      <c r="D1625" s="326" t="str">
        <f>IF(D1620=-1,"-1",D1618+D1619+D1620)</f>
        <v>-1</v>
      </c>
      <c r="E1625" s="668" t="str">
        <f>IF(C1618+C1619+C1620&lt;=0,"",IF(D1620=-1,"",D1625/C1625*100-100))</f>
        <v/>
      </c>
      <c r="F1625" s="325">
        <f>IF(F1620=-1,"-1",F1618+F1619+F1620)</f>
        <v>33</v>
      </c>
      <c r="G1625" s="326" t="str">
        <f>IF(G1620=-1,"-1",G1618+G1619+G1620)</f>
        <v>-1</v>
      </c>
      <c r="H1625" s="668" t="str">
        <f>IF(F1618+F1619+F1620&lt;=0,"",IF(G1620=-1,"",G1625/F1625*100-100))</f>
        <v/>
      </c>
      <c r="I1625" s="326" t="str">
        <f>IF(I1620=-1,"-1",I1618+I1619+I1620)</f>
        <v>-1</v>
      </c>
      <c r="J1625" s="327" t="str">
        <f>IF(J1620=-1,"-1",J1618+J1619+J1620)</f>
        <v>-1</v>
      </c>
      <c r="K1625" s="325">
        <f>IF(K1620=-1,"-1",K1618+K1619+K1620)</f>
        <v>107</v>
      </c>
      <c r="L1625" s="326" t="str">
        <f>IF(L1620=-1,"-1",L1618+L1619+L1620)</f>
        <v>-1</v>
      </c>
      <c r="M1625" s="668" t="str">
        <f>IF(K1618+K1619+K1620&lt;=0,"",IF(L1620=-1,"",L1625/K1625*100-100))</f>
        <v/>
      </c>
      <c r="N1625" s="325">
        <f>IF(N1620=-1,"-1",N1618+N1619+N1620)</f>
        <v>2.21</v>
      </c>
      <c r="O1625" s="326" t="str">
        <f>IF(O1620=-1,"-1",O1618+O1619+O1620)</f>
        <v>-1</v>
      </c>
      <c r="P1625" s="668" t="str">
        <f>IF(N1618+N1619+N1620&lt;=0,"",IF(O1620=-1,"",O1625/N1625*100-100))</f>
        <v/>
      </c>
      <c r="Q1625" s="325">
        <f>IF(Q1620=-1,"-1",Q1618+Q1619+Q1620)</f>
        <v>46</v>
      </c>
      <c r="R1625" s="326" t="str">
        <f>IF(R1620=-1,"-1",R1618+R1619+R1620)</f>
        <v>-1</v>
      </c>
      <c r="S1625" s="668" t="str">
        <f>IF(Q1618+Q1619+Q1620&lt;=0,"",IF(R1620=-1,"",R1625/Q1625*100-100))</f>
        <v/>
      </c>
      <c r="T1625" s="325">
        <f>IF(T1620=-1,"-1",T1618+T1619+T1620)</f>
        <v>0.27</v>
      </c>
      <c r="U1625" s="326" t="str">
        <f>IF(U1620=-1,"-1",U1618+U1619+U1620)</f>
        <v>-1</v>
      </c>
      <c r="V1625" s="668" t="str">
        <f>IF(T1618+T1619+T1620&lt;=0,"",IF(U1620=-1,"",U1625/T1625*100-100))</f>
        <v/>
      </c>
      <c r="X1625" s="136"/>
      <c r="AA1625" s="244"/>
      <c r="AB1625" s="244"/>
    </row>
    <row r="1626" spans="1:28" ht="14.4" thickTop="1" thickBot="1">
      <c r="B1626" s="146"/>
      <c r="C1626" s="146"/>
      <c r="D1626" s="146"/>
      <c r="E1626" s="146"/>
      <c r="F1626" s="146"/>
      <c r="G1626" s="146"/>
      <c r="H1626" s="146"/>
      <c r="I1626" s="146"/>
      <c r="J1626" s="146"/>
      <c r="K1626" s="146"/>
      <c r="L1626" s="146"/>
      <c r="M1626" s="146"/>
      <c r="N1626" s="146"/>
      <c r="O1626" s="146"/>
      <c r="P1626" s="146"/>
      <c r="Q1626" s="146"/>
      <c r="R1626" s="146"/>
      <c r="S1626" s="146"/>
      <c r="T1626" s="146"/>
      <c r="U1626" s="146"/>
      <c r="V1626" s="146"/>
    </row>
    <row r="1627" spans="1:28" s="138" customFormat="1" ht="15.75" customHeight="1" thickTop="1" thickBot="1">
      <c r="A1627" s="138" t="str">
        <f>F1607&amp;"y"</f>
        <v>GKBy</v>
      </c>
      <c r="B1627" s="152" t="str">
        <f>IF($F$1="de",headings!$C$35,IF($F$1="fr",headings!$B$35,headings!$A$35))</f>
        <v>Full year</v>
      </c>
      <c r="C1627" s="328">
        <f>IF(C1620=-1,"-1",SUM(C1622:C1625))</f>
        <v>4868</v>
      </c>
      <c r="D1627" s="414" t="str">
        <f>IF(D1620=-1,"-1",SUM(D1622:D1625))</f>
        <v>-1</v>
      </c>
      <c r="E1627" s="659" t="str">
        <f>IF(SUM(C1609:C1620)&lt;=0,"",IF(D1620=-1,"",D1627/C1627*100-100))</f>
        <v/>
      </c>
      <c r="F1627" s="328">
        <f>IF(F1620=-1,"-1",SUM(F1622:F1625))</f>
        <v>128</v>
      </c>
      <c r="G1627" s="414" t="str">
        <f>IF(G1620=-1,"-1",SUM(G1622:G1625))</f>
        <v>-1</v>
      </c>
      <c r="H1627" s="659" t="str">
        <f>IF(SUM(F1609:F1620)&lt;=0,"",IF(G1620=-1,"",G1627/F1627*100-100))</f>
        <v/>
      </c>
      <c r="I1627" s="329" t="str">
        <f>IF(I1620=-1,"-1",SUM(I1622:I1625))</f>
        <v>-1</v>
      </c>
      <c r="J1627" s="330" t="str">
        <f>IF(J1620=-1,"-1",SUM(J1622:J1625))</f>
        <v>-1</v>
      </c>
      <c r="K1627" s="328">
        <f>IF(K1620=-1,"-1",SUM(K1622:K1625))</f>
        <v>467</v>
      </c>
      <c r="L1627" s="414" t="str">
        <f>IF(L1620=-1,"-1",SUM(L1622:L1625))</f>
        <v>-1</v>
      </c>
      <c r="M1627" s="659" t="str">
        <f>IF(SUM(K1609:K1620)&lt;=0,"",IF(L1620=-1,"",L1627/K1627*100-100))</f>
        <v/>
      </c>
      <c r="N1627" s="328">
        <f>IF(N1620=-1,"-1",SUM(N1622:N1625))</f>
        <v>8.5</v>
      </c>
      <c r="O1627" s="414" t="str">
        <f>IF(O1620=-1,"-1",SUM(O1622:O1625))</f>
        <v>-1</v>
      </c>
      <c r="P1627" s="659" t="str">
        <f>IF(SUM(N1609:N1620)&lt;=0,"",IF(O1620=-1,"",O1627/N1627*100-100))</f>
        <v/>
      </c>
      <c r="Q1627" s="328">
        <f>IF(Q1620=-1,"-1",SUM(Q1622:Q1625))</f>
        <v>205</v>
      </c>
      <c r="R1627" s="414" t="str">
        <f>IF(R1620=-1,"-1",SUM(R1622:R1625))</f>
        <v>-1</v>
      </c>
      <c r="S1627" s="659" t="str">
        <f>IF(SUM(Q1609:Q1620)&lt;=0,"",IF(R1620=-1,"",R1627/Q1627*100-100))</f>
        <v/>
      </c>
      <c r="T1627" s="328">
        <f>IF(T1620=-1,"-1",SUM(T1622:T1625))</f>
        <v>1.1200000000000001</v>
      </c>
      <c r="U1627" s="414" t="str">
        <f>IF(U1620=-1,"-1",SUM(U1622:U1625))</f>
        <v>-1</v>
      </c>
      <c r="V1627" s="659" t="str">
        <f>IF(SUM(T1609:T1620)&lt;=0,"",IF(U1620=-1,"",U1627/T1627*100-100))</f>
        <v/>
      </c>
      <c r="X1627" s="136"/>
    </row>
    <row r="1628" spans="1:28" ht="13.8" thickTop="1">
      <c r="B1628" s="147"/>
      <c r="C1628" s="180"/>
      <c r="D1628" s="180"/>
      <c r="E1628" s="180"/>
      <c r="F1628" s="180"/>
      <c r="G1628" s="180"/>
      <c r="H1628" s="180"/>
      <c r="I1628" s="180"/>
      <c r="J1628" s="180"/>
      <c r="K1628" s="180"/>
      <c r="L1628" s="180"/>
      <c r="M1628" s="180"/>
      <c r="N1628" s="180"/>
      <c r="O1628" s="180"/>
      <c r="P1628" s="180"/>
      <c r="Q1628" s="180"/>
      <c r="R1628" s="180"/>
      <c r="S1628" s="180"/>
      <c r="T1628" s="180"/>
      <c r="U1628" s="149"/>
      <c r="V1628" s="149"/>
    </row>
    <row r="1629" spans="1:28">
      <c r="B1629" s="147"/>
      <c r="C1629" s="180"/>
      <c r="D1629" s="180"/>
      <c r="E1629" s="180"/>
      <c r="F1629" s="180"/>
      <c r="G1629" s="180"/>
      <c r="H1629" s="180"/>
      <c r="I1629" s="180"/>
      <c r="J1629" s="180"/>
      <c r="K1629" s="180"/>
      <c r="L1629" s="180"/>
      <c r="M1629" s="180"/>
      <c r="N1629" s="180"/>
      <c r="O1629" s="180"/>
      <c r="P1629" s="180"/>
      <c r="Q1629" s="180"/>
      <c r="R1629" s="180"/>
      <c r="S1629" s="180"/>
      <c r="T1629" s="180"/>
      <c r="U1629" s="149"/>
      <c r="V1629" s="149"/>
    </row>
    <row r="1630" spans="1:28">
      <c r="B1630" s="152" t="str">
        <f>IF($F$1="de",headings!$C$37,IF($F$1="fr",headings!$B$37,headings!$A$37))</f>
        <v>Comments</v>
      </c>
      <c r="C1630" s="1021"/>
      <c r="D1630" s="1022"/>
      <c r="E1630" s="1022"/>
      <c r="F1630" s="1022"/>
      <c r="G1630" s="1022"/>
      <c r="H1630" s="1022"/>
      <c r="I1630" s="1022"/>
      <c r="J1630" s="1022"/>
      <c r="K1630" s="1022"/>
      <c r="L1630" s="1022"/>
      <c r="M1630" s="1022"/>
      <c r="N1630" s="1022"/>
      <c r="O1630" s="1022"/>
      <c r="P1630" s="1022"/>
      <c r="Q1630" s="1022"/>
      <c r="R1630" s="1022"/>
      <c r="S1630" s="1022"/>
      <c r="T1630" s="1023"/>
      <c r="U1630" s="149"/>
      <c r="V1630" s="149"/>
    </row>
    <row r="1631" spans="1:28">
      <c r="B1631" s="151"/>
      <c r="C1631" s="1024"/>
      <c r="D1631" s="1025"/>
      <c r="E1631" s="1025"/>
      <c r="F1631" s="1025"/>
      <c r="G1631" s="1025"/>
      <c r="H1631" s="1025"/>
      <c r="I1631" s="1025"/>
      <c r="J1631" s="1025"/>
      <c r="K1631" s="1025"/>
      <c r="L1631" s="1025"/>
      <c r="M1631" s="1025"/>
      <c r="N1631" s="1025"/>
      <c r="O1631" s="1025"/>
      <c r="P1631" s="1025"/>
      <c r="Q1631" s="1025"/>
      <c r="R1631" s="1025"/>
      <c r="S1631" s="1025"/>
      <c r="T1631" s="1026"/>
      <c r="U1631" s="149"/>
      <c r="V1631" s="149"/>
    </row>
    <row r="1632" spans="1:28">
      <c r="B1632" s="151"/>
      <c r="C1632" s="1024"/>
      <c r="D1632" s="1025"/>
      <c r="E1632" s="1025"/>
      <c r="F1632" s="1025"/>
      <c r="G1632" s="1025"/>
      <c r="H1632" s="1025"/>
      <c r="I1632" s="1025"/>
      <c r="J1632" s="1025"/>
      <c r="K1632" s="1025"/>
      <c r="L1632" s="1025"/>
      <c r="M1632" s="1025"/>
      <c r="N1632" s="1025"/>
      <c r="O1632" s="1025"/>
      <c r="P1632" s="1025"/>
      <c r="Q1632" s="1025"/>
      <c r="R1632" s="1025"/>
      <c r="S1632" s="1025"/>
      <c r="T1632" s="1026"/>
      <c r="U1632" s="149"/>
      <c r="V1632" s="149"/>
    </row>
    <row r="1633" spans="1:24">
      <c r="B1633" s="151"/>
      <c r="C1633" s="1027"/>
      <c r="D1633" s="1028"/>
      <c r="E1633" s="1028"/>
      <c r="F1633" s="1028"/>
      <c r="G1633" s="1028"/>
      <c r="H1633" s="1028"/>
      <c r="I1633" s="1028"/>
      <c r="J1633" s="1028"/>
      <c r="K1633" s="1028"/>
      <c r="L1633" s="1028"/>
      <c r="M1633" s="1028"/>
      <c r="N1633" s="1028"/>
      <c r="O1633" s="1028"/>
      <c r="P1633" s="1028"/>
      <c r="Q1633" s="1028"/>
      <c r="R1633" s="1028"/>
      <c r="S1633" s="1028"/>
      <c r="T1633" s="1029"/>
      <c r="U1633" s="149"/>
      <c r="V1633" s="149"/>
    </row>
    <row r="1634" spans="1:24">
      <c r="B1634" s="151"/>
      <c r="C1634" s="180"/>
      <c r="D1634" s="180"/>
      <c r="E1634" s="180"/>
      <c r="F1634" s="180"/>
      <c r="G1634" s="180"/>
      <c r="H1634" s="180"/>
      <c r="I1634" s="180"/>
      <c r="J1634" s="180"/>
      <c r="K1634" s="180"/>
      <c r="L1634" s="180"/>
      <c r="M1634" s="180"/>
      <c r="N1634" s="180"/>
      <c r="O1634" s="180"/>
      <c r="P1634" s="180"/>
      <c r="Q1634" s="180"/>
      <c r="R1634" s="180"/>
      <c r="S1634" s="180"/>
      <c r="T1634" s="180"/>
      <c r="U1634" s="149"/>
      <c r="V1634" s="149"/>
    </row>
    <row r="1635" spans="1:24">
      <c r="A1635" s="142"/>
      <c r="B1635" s="143"/>
      <c r="C1635" s="181"/>
      <c r="D1635" s="181"/>
      <c r="E1635" s="181"/>
      <c r="F1635" s="181"/>
      <c r="G1635" s="181"/>
      <c r="H1635" s="181"/>
      <c r="I1635" s="181"/>
      <c r="J1635" s="181"/>
      <c r="K1635" s="181"/>
      <c r="L1635" s="181"/>
      <c r="M1635" s="181"/>
      <c r="N1635" s="181"/>
      <c r="O1635" s="181"/>
      <c r="P1635" s="181"/>
      <c r="Q1635" s="181"/>
      <c r="R1635" s="181"/>
      <c r="S1635" s="181"/>
      <c r="T1635" s="181"/>
      <c r="U1635" s="181"/>
      <c r="V1635" s="181"/>
    </row>
    <row r="1636" spans="1:24">
      <c r="B1636" s="146"/>
      <c r="C1636" s="154"/>
      <c r="D1636" s="154"/>
      <c r="E1636" s="155"/>
      <c r="F1636" s="154"/>
      <c r="G1636" s="154"/>
      <c r="H1636" s="155"/>
      <c r="I1636" s="154"/>
      <c r="J1636" s="154"/>
      <c r="K1636" s="155"/>
      <c r="L1636" s="154"/>
      <c r="M1636" s="154"/>
      <c r="N1636" s="155"/>
      <c r="O1636" s="154"/>
      <c r="P1636" s="154"/>
      <c r="Q1636" s="155"/>
      <c r="R1636" s="154"/>
      <c r="S1636" s="154"/>
      <c r="T1636" s="155"/>
      <c r="U1636" s="149"/>
      <c r="V1636" s="149"/>
    </row>
    <row r="1637" spans="1:24" ht="17.399999999999999">
      <c r="B1637" s="150" t="str">
        <f>IF($F$1="de",headings!$C$3,IF($F$1="fr",headings!$B$3,headings!$A$3))</f>
        <v>Railway Operator:</v>
      </c>
      <c r="C1637" s="156"/>
      <c r="D1637" s="156"/>
      <c r="E1637" s="156"/>
      <c r="F1637" s="1134" t="s">
        <v>251</v>
      </c>
      <c r="G1637" s="1134"/>
      <c r="H1637" s="1134"/>
      <c r="I1637" s="1134"/>
      <c r="J1637" s="1134"/>
      <c r="K1637" s="157"/>
      <c r="L1637" s="157"/>
      <c r="M1637" s="157"/>
      <c r="N1637" s="788"/>
      <c r="O1637" s="788"/>
      <c r="P1637" s="788"/>
      <c r="Q1637" s="789"/>
      <c r="R1637" s="789"/>
      <c r="S1637" s="158"/>
      <c r="T1637" s="789"/>
      <c r="U1637" s="790"/>
      <c r="V1637" s="790"/>
      <c r="W1637" s="790"/>
      <c r="X1637" s="790"/>
    </row>
    <row r="1638" spans="1:24" ht="13.8" thickBot="1">
      <c r="B1638" s="146"/>
      <c r="C1638" s="157"/>
      <c r="D1638" s="157"/>
      <c r="E1638" s="159"/>
      <c r="F1638" s="157"/>
      <c r="G1638" s="157"/>
      <c r="H1638" s="157"/>
      <c r="I1638" s="157"/>
      <c r="J1638" s="157"/>
      <c r="K1638" s="157"/>
      <c r="L1638" s="157"/>
      <c r="M1638" s="157"/>
      <c r="N1638" s="157"/>
      <c r="O1638" s="157"/>
      <c r="P1638" s="157"/>
      <c r="Q1638" s="157"/>
      <c r="R1638" s="157"/>
      <c r="S1638" s="157"/>
      <c r="T1638" s="160"/>
      <c r="U1638" s="149"/>
      <c r="V1638" s="149"/>
    </row>
    <row r="1639" spans="1:24" ht="13.8" thickTop="1">
      <c r="A1639" s="136" t="str">
        <f>F1637&amp;"m01"</f>
        <v>Total Chilem01</v>
      </c>
      <c r="B1639" s="146" t="str">
        <f>IF($F$1="de",headings!$C$6,IF($F$1="fr",headings!$B$6,headings!$A$6))</f>
        <v>January</v>
      </c>
      <c r="C1639" s="293">
        <v>2140.7579999999998</v>
      </c>
      <c r="D1639" s="661">
        <v>-1</v>
      </c>
      <c r="E1639" s="656" t="str">
        <f t="shared" ref="E1639:E1647" si="277">IF(C1639&lt;0.001,"",IF(D1639=-1,"",D1639/C1639*100-100))</f>
        <v/>
      </c>
      <c r="F1639" s="293">
        <v>70.216999999999999</v>
      </c>
      <c r="G1639" s="661">
        <v>-1</v>
      </c>
      <c r="H1639" s="656" t="str">
        <f t="shared" ref="H1639:H1647" si="278">IF(F1639&lt;0.001,"",IF(G1639=-1,"",G1639/F1639*100-100))</f>
        <v/>
      </c>
      <c r="I1639" s="662">
        <v>-1</v>
      </c>
      <c r="J1639" s="663">
        <v>-1</v>
      </c>
      <c r="K1639" s="293">
        <v>2376.3330000000001</v>
      </c>
      <c r="L1639" s="661">
        <v>-1</v>
      </c>
      <c r="M1639" s="656" t="str">
        <f t="shared" ref="M1639:M1647" si="279">IF(K1639&lt;0.001,"",IF(L1639=-1,"",L1639/K1639*100-100))</f>
        <v/>
      </c>
      <c r="N1639" s="293">
        <v>365.173</v>
      </c>
      <c r="O1639" s="661">
        <v>-1</v>
      </c>
      <c r="P1639" s="656" t="str">
        <f t="shared" ref="P1639:P1647" si="280">IF(N1639&lt;0.001,"",IF(O1639=-1,"",O1639/N1639*100-100))</f>
        <v/>
      </c>
      <c r="Q1639" s="725">
        <v>-1</v>
      </c>
      <c r="R1639" s="661">
        <v>-1</v>
      </c>
      <c r="S1639" s="656" t="str">
        <f t="shared" ref="S1639:S1647" si="281">IF(Q1639&lt;0.001,"",IF(R1639=-1,"",R1639/Q1639*100-100))</f>
        <v/>
      </c>
      <c r="T1639" s="725">
        <v>-1</v>
      </c>
      <c r="U1639" s="661">
        <v>-1</v>
      </c>
      <c r="V1639" s="656" t="str">
        <f t="shared" ref="V1639:V1647" si="282">IF(T1639&lt;0.001,"",IF(U1639=-1,"",U1639/T1639*100-100))</f>
        <v/>
      </c>
    </row>
    <row r="1640" spans="1:24">
      <c r="A1640" s="136" t="str">
        <f>F1637&amp;"m02"</f>
        <v>Total Chilem02</v>
      </c>
      <c r="B1640" s="146" t="str">
        <f>IF($F$1="de",headings!$C$7,IF($F$1="fr",headings!$B$7,headings!$A$7))</f>
        <v>February</v>
      </c>
      <c r="C1640" s="752">
        <v>1883.268</v>
      </c>
      <c r="D1640" s="473">
        <v>-1</v>
      </c>
      <c r="E1640" s="657" t="str">
        <f t="shared" si="277"/>
        <v/>
      </c>
      <c r="F1640" s="752">
        <v>62.1</v>
      </c>
      <c r="G1640" s="473">
        <v>-1</v>
      </c>
      <c r="H1640" s="657" t="str">
        <f t="shared" si="278"/>
        <v/>
      </c>
      <c r="I1640" s="653">
        <v>-1</v>
      </c>
      <c r="J1640" s="664">
        <v>-1</v>
      </c>
      <c r="K1640" s="752">
        <v>2005.8140000000001</v>
      </c>
      <c r="L1640" s="473">
        <v>-1</v>
      </c>
      <c r="M1640" s="657" t="str">
        <f t="shared" si="279"/>
        <v/>
      </c>
      <c r="N1640" s="752">
        <v>313.06799999999998</v>
      </c>
      <c r="O1640" s="473">
        <v>-1</v>
      </c>
      <c r="P1640" s="657" t="str">
        <f t="shared" si="280"/>
        <v/>
      </c>
      <c r="Q1640" s="726">
        <v>-1</v>
      </c>
      <c r="R1640" s="473">
        <v>-1</v>
      </c>
      <c r="S1640" s="657" t="str">
        <f t="shared" si="281"/>
        <v/>
      </c>
      <c r="T1640" s="726">
        <v>-1</v>
      </c>
      <c r="U1640" s="473">
        <v>-1</v>
      </c>
      <c r="V1640" s="657" t="str">
        <f t="shared" si="282"/>
        <v/>
      </c>
    </row>
    <row r="1641" spans="1:24" ht="13.8" thickBot="1">
      <c r="A1641" s="136" t="str">
        <f>F1637&amp;"m03"</f>
        <v>Total Chilem03</v>
      </c>
      <c r="B1641" s="146" t="str">
        <f>IF($F$1="de",headings!$C$8,IF($F$1="fr",headings!$B$8,headings!$A$8))</f>
        <v>March</v>
      </c>
      <c r="C1641" s="753">
        <v>2277.7399999999998</v>
      </c>
      <c r="D1641" s="655">
        <v>-1</v>
      </c>
      <c r="E1641" s="658" t="str">
        <f t="shared" si="277"/>
        <v/>
      </c>
      <c r="F1641" s="753">
        <v>65.698999999999998</v>
      </c>
      <c r="G1641" s="655">
        <v>-1</v>
      </c>
      <c r="H1641" s="658" t="str">
        <f t="shared" si="278"/>
        <v/>
      </c>
      <c r="I1641" s="654">
        <v>-1</v>
      </c>
      <c r="J1641" s="665">
        <v>-1</v>
      </c>
      <c r="K1641" s="753">
        <v>2330.0659999999998</v>
      </c>
      <c r="L1641" s="655">
        <v>-1</v>
      </c>
      <c r="M1641" s="658" t="str">
        <f t="shared" si="279"/>
        <v/>
      </c>
      <c r="N1641" s="753">
        <v>345.14800000000002</v>
      </c>
      <c r="O1641" s="655">
        <v>-1</v>
      </c>
      <c r="P1641" s="658" t="str">
        <f t="shared" si="280"/>
        <v/>
      </c>
      <c r="Q1641" s="651">
        <v>-1</v>
      </c>
      <c r="R1641" s="655">
        <v>-1</v>
      </c>
      <c r="S1641" s="658" t="str">
        <f t="shared" si="281"/>
        <v/>
      </c>
      <c r="T1641" s="651">
        <v>-1</v>
      </c>
      <c r="U1641" s="655">
        <v>-1</v>
      </c>
      <c r="V1641" s="658" t="str">
        <f t="shared" si="282"/>
        <v/>
      </c>
    </row>
    <row r="1642" spans="1:24" ht="13.8" thickTop="1">
      <c r="A1642" s="136" t="str">
        <f>F1637&amp;"m04"</f>
        <v>Total Chilem04</v>
      </c>
      <c r="B1642" s="146" t="str">
        <f>IF($F$1="de",headings!$C$9,IF($F$1="fr",headings!$B$9,headings!$A$9))</f>
        <v>April</v>
      </c>
      <c r="C1642" s="293">
        <v>2280.5230000000001</v>
      </c>
      <c r="D1642" s="473">
        <v>-1</v>
      </c>
      <c r="E1642" s="657" t="str">
        <f t="shared" si="277"/>
        <v/>
      </c>
      <c r="F1642" s="293">
        <v>73.063999999999993</v>
      </c>
      <c r="G1642" s="473">
        <v>-1</v>
      </c>
      <c r="H1642" s="657" t="str">
        <f t="shared" si="278"/>
        <v/>
      </c>
      <c r="I1642" s="653">
        <v>-1</v>
      </c>
      <c r="J1642" s="664">
        <v>-1</v>
      </c>
      <c r="K1642" s="293">
        <v>2299.6610000000001</v>
      </c>
      <c r="L1642" s="473">
        <v>-1</v>
      </c>
      <c r="M1642" s="657" t="str">
        <f t="shared" si="279"/>
        <v/>
      </c>
      <c r="N1642" s="293">
        <v>345.15800000000002</v>
      </c>
      <c r="O1642" s="473">
        <v>-1</v>
      </c>
      <c r="P1642" s="657" t="str">
        <f t="shared" si="280"/>
        <v/>
      </c>
      <c r="Q1642" s="725">
        <v>-1</v>
      </c>
      <c r="R1642" s="473">
        <v>-1</v>
      </c>
      <c r="S1642" s="657" t="str">
        <f t="shared" si="281"/>
        <v/>
      </c>
      <c r="T1642" s="725">
        <v>-1</v>
      </c>
      <c r="U1642" s="473">
        <v>-1</v>
      </c>
      <c r="V1642" s="657" t="str">
        <f t="shared" si="282"/>
        <v/>
      </c>
    </row>
    <row r="1643" spans="1:24">
      <c r="A1643" s="136" t="str">
        <f>F1637&amp;"m05"</f>
        <v>Total Chilem05</v>
      </c>
      <c r="B1643" s="146" t="str">
        <f>IF($F$1="de",headings!$C$10,IF($F$1="fr",headings!$B$10,headings!$A$10))</f>
        <v>May</v>
      </c>
      <c r="C1643" s="752">
        <v>2409.39</v>
      </c>
      <c r="D1643" s="473">
        <v>-1</v>
      </c>
      <c r="E1643" s="657" t="str">
        <f t="shared" si="277"/>
        <v/>
      </c>
      <c r="F1643" s="752">
        <v>75.097999999999999</v>
      </c>
      <c r="G1643" s="473">
        <v>-1</v>
      </c>
      <c r="H1643" s="657" t="str">
        <f t="shared" si="278"/>
        <v/>
      </c>
      <c r="I1643" s="653">
        <v>-1</v>
      </c>
      <c r="J1643" s="664">
        <v>-1</v>
      </c>
      <c r="K1643" s="752">
        <v>2300.3440000000001</v>
      </c>
      <c r="L1643" s="473">
        <v>-1</v>
      </c>
      <c r="M1643" s="657" t="str">
        <f t="shared" si="279"/>
        <v/>
      </c>
      <c r="N1643" s="752">
        <v>348.54599999999999</v>
      </c>
      <c r="O1643" s="473">
        <v>-1</v>
      </c>
      <c r="P1643" s="657" t="str">
        <f t="shared" si="280"/>
        <v/>
      </c>
      <c r="Q1643" s="726">
        <v>-1</v>
      </c>
      <c r="R1643" s="473">
        <v>-1</v>
      </c>
      <c r="S1643" s="657" t="str">
        <f t="shared" si="281"/>
        <v/>
      </c>
      <c r="T1643" s="726">
        <v>-1</v>
      </c>
      <c r="U1643" s="473">
        <v>-1</v>
      </c>
      <c r="V1643" s="657" t="str">
        <f t="shared" si="282"/>
        <v/>
      </c>
    </row>
    <row r="1644" spans="1:24" ht="13.8" thickBot="1">
      <c r="A1644" s="136" t="str">
        <f>F1637&amp;"m06"</f>
        <v>Total Chilem06</v>
      </c>
      <c r="B1644" s="146" t="str">
        <f>IF($F$1="de",headings!$C$11,IF($F$1="fr",headings!$B$11,headings!$A$11))</f>
        <v>June</v>
      </c>
      <c r="C1644" s="753">
        <v>2136.2800000000002</v>
      </c>
      <c r="D1644" s="655">
        <v>-1</v>
      </c>
      <c r="E1644" s="658" t="str">
        <f t="shared" si="277"/>
        <v/>
      </c>
      <c r="F1644" s="753">
        <v>66.38</v>
      </c>
      <c r="G1644" s="655">
        <v>-1</v>
      </c>
      <c r="H1644" s="658" t="str">
        <f t="shared" si="278"/>
        <v/>
      </c>
      <c r="I1644" s="654">
        <v>-1</v>
      </c>
      <c r="J1644" s="665">
        <v>-1</v>
      </c>
      <c r="K1644" s="753">
        <v>2243.723</v>
      </c>
      <c r="L1644" s="655">
        <v>-1</v>
      </c>
      <c r="M1644" s="658" t="str">
        <f t="shared" si="279"/>
        <v/>
      </c>
      <c r="N1644" s="753">
        <v>328.67200000000003</v>
      </c>
      <c r="O1644" s="655">
        <v>-1</v>
      </c>
      <c r="P1644" s="658" t="str">
        <f t="shared" si="280"/>
        <v/>
      </c>
      <c r="Q1644" s="651">
        <v>-1</v>
      </c>
      <c r="R1644" s="655">
        <v>-1</v>
      </c>
      <c r="S1644" s="658" t="str">
        <f t="shared" si="281"/>
        <v/>
      </c>
      <c r="T1644" s="651">
        <v>-1</v>
      </c>
      <c r="U1644" s="655">
        <v>-1</v>
      </c>
      <c r="V1644" s="658" t="str">
        <f t="shared" si="282"/>
        <v/>
      </c>
    </row>
    <row r="1645" spans="1:24" ht="13.8" thickTop="1">
      <c r="A1645" s="136" t="str">
        <f>F1637&amp;"m07"</f>
        <v>Total Chilem07</v>
      </c>
      <c r="B1645" s="146" t="str">
        <f>IF($F$1="de",headings!$C$12,IF($F$1="fr",headings!$B$12,headings!$A$12))</f>
        <v>July</v>
      </c>
      <c r="C1645" s="293">
        <v>2153.8040000000001</v>
      </c>
      <c r="D1645" s="473">
        <v>-1</v>
      </c>
      <c r="E1645" s="657" t="str">
        <f t="shared" si="277"/>
        <v/>
      </c>
      <c r="F1645" s="293">
        <v>72.262</v>
      </c>
      <c r="G1645" s="473">
        <v>-1</v>
      </c>
      <c r="H1645" s="657" t="str">
        <f t="shared" si="278"/>
        <v/>
      </c>
      <c r="I1645" s="653">
        <v>-1</v>
      </c>
      <c r="J1645" s="664">
        <v>-1</v>
      </c>
      <c r="K1645" s="293">
        <v>2209.328</v>
      </c>
      <c r="L1645" s="473">
        <v>-1</v>
      </c>
      <c r="M1645" s="657" t="str">
        <f t="shared" si="279"/>
        <v/>
      </c>
      <c r="N1645" s="293">
        <v>335.99599999999998</v>
      </c>
      <c r="O1645" s="473">
        <v>-1</v>
      </c>
      <c r="P1645" s="657" t="str">
        <f t="shared" si="280"/>
        <v/>
      </c>
      <c r="Q1645" s="725">
        <v>-1</v>
      </c>
      <c r="R1645" s="473">
        <v>-1</v>
      </c>
      <c r="S1645" s="657" t="str">
        <f t="shared" si="281"/>
        <v/>
      </c>
      <c r="T1645" s="725">
        <v>-1</v>
      </c>
      <c r="U1645" s="473">
        <v>-1</v>
      </c>
      <c r="V1645" s="657" t="str">
        <f t="shared" si="282"/>
        <v/>
      </c>
    </row>
    <row r="1646" spans="1:24">
      <c r="A1646" s="136" t="str">
        <f>F1637&amp;"m08"</f>
        <v>Total Chilem08</v>
      </c>
      <c r="B1646" s="146" t="str">
        <f>IF($F$1="de",headings!$C$13,IF($F$1="fr",headings!$B$13,headings!$A$13))</f>
        <v>August</v>
      </c>
      <c r="C1646" s="752">
        <v>2192.6860000000001</v>
      </c>
      <c r="D1646" s="473">
        <v>-1</v>
      </c>
      <c r="E1646" s="657" t="str">
        <f t="shared" si="277"/>
        <v/>
      </c>
      <c r="F1646" s="752">
        <v>67.441999999999993</v>
      </c>
      <c r="G1646" s="473">
        <v>-1</v>
      </c>
      <c r="H1646" s="657" t="str">
        <f t="shared" si="278"/>
        <v/>
      </c>
      <c r="I1646" s="653">
        <v>-1</v>
      </c>
      <c r="J1646" s="664">
        <v>-1</v>
      </c>
      <c r="K1646" s="752">
        <v>2285.6759999999999</v>
      </c>
      <c r="L1646" s="473">
        <v>-1</v>
      </c>
      <c r="M1646" s="657" t="str">
        <f t="shared" si="279"/>
        <v/>
      </c>
      <c r="N1646" s="752">
        <v>340.041</v>
      </c>
      <c r="O1646" s="473">
        <v>-1</v>
      </c>
      <c r="P1646" s="657" t="str">
        <f t="shared" si="280"/>
        <v/>
      </c>
      <c r="Q1646" s="726">
        <v>-1</v>
      </c>
      <c r="R1646" s="473">
        <v>-1</v>
      </c>
      <c r="S1646" s="657" t="str">
        <f t="shared" si="281"/>
        <v/>
      </c>
      <c r="T1646" s="726">
        <v>-1</v>
      </c>
      <c r="U1646" s="473">
        <v>-1</v>
      </c>
      <c r="V1646" s="657" t="str">
        <f t="shared" si="282"/>
        <v/>
      </c>
    </row>
    <row r="1647" spans="1:24" ht="13.8" thickBot="1">
      <c r="A1647" s="136" t="str">
        <f>F1637&amp;"m09"</f>
        <v>Total Chilem09</v>
      </c>
      <c r="B1647" s="146" t="str">
        <f>IF($F$1="de",headings!$C$14,IF($F$1="fr",headings!$B$14,headings!$A$14))</f>
        <v>September</v>
      </c>
      <c r="C1647" s="753">
        <v>2256.433</v>
      </c>
      <c r="D1647" s="655">
        <v>-1</v>
      </c>
      <c r="E1647" s="658" t="str">
        <f t="shared" si="277"/>
        <v/>
      </c>
      <c r="F1647" s="753">
        <v>71.346999999999994</v>
      </c>
      <c r="G1647" s="655">
        <v>-1</v>
      </c>
      <c r="H1647" s="658" t="str">
        <f t="shared" si="278"/>
        <v/>
      </c>
      <c r="I1647" s="654">
        <v>-1</v>
      </c>
      <c r="J1647" s="665">
        <v>-1</v>
      </c>
      <c r="K1647" s="753">
        <v>2258.6950000000002</v>
      </c>
      <c r="L1647" s="655">
        <v>-1</v>
      </c>
      <c r="M1647" s="658" t="str">
        <f t="shared" si="279"/>
        <v/>
      </c>
      <c r="N1647" s="753">
        <v>341.97699999999998</v>
      </c>
      <c r="O1647" s="655">
        <v>-1</v>
      </c>
      <c r="P1647" s="658" t="str">
        <f t="shared" si="280"/>
        <v/>
      </c>
      <c r="Q1647" s="651">
        <v>-1</v>
      </c>
      <c r="R1647" s="655">
        <v>-1</v>
      </c>
      <c r="S1647" s="658" t="str">
        <f t="shared" si="281"/>
        <v/>
      </c>
      <c r="T1647" s="651">
        <v>-1</v>
      </c>
      <c r="U1647" s="655">
        <v>-1</v>
      </c>
      <c r="V1647" s="658" t="str">
        <f t="shared" si="282"/>
        <v/>
      </c>
    </row>
    <row r="1648" spans="1:24" ht="13.8" thickTop="1">
      <c r="A1648" s="136" t="str">
        <f>F1637&amp;"m10"</f>
        <v>Total Chilem10</v>
      </c>
      <c r="B1648" s="146" t="str">
        <f>IF($F$1="de",headings!$C$15,IF($F$1="fr",headings!$B$15,headings!$A$15))</f>
        <v>October</v>
      </c>
      <c r="C1648" s="752">
        <v>2312.0100000000002</v>
      </c>
      <c r="D1648" s="473">
        <v>-1</v>
      </c>
      <c r="E1648" s="657" t="str">
        <f>IF(C1648&lt;0.001,"",IF(D1648=-1,"",D1648/C1648*100-100))</f>
        <v/>
      </c>
      <c r="F1648" s="752">
        <v>74.504000000000005</v>
      </c>
      <c r="G1648" s="473">
        <v>-1</v>
      </c>
      <c r="H1648" s="657" t="str">
        <f>IF(F1648&lt;0.001,"",IF(G1648=-1,"",G1648/F1648*100-100))</f>
        <v/>
      </c>
      <c r="I1648" s="653">
        <v>-1</v>
      </c>
      <c r="J1648" s="664">
        <v>-1</v>
      </c>
      <c r="K1648" s="752">
        <v>2393.4250000000002</v>
      </c>
      <c r="L1648" s="473">
        <v>-1</v>
      </c>
      <c r="M1648" s="657" t="str">
        <f>IF(K1648&lt;0.001,"",IF(L1648=-1,"",L1648/K1648*100-100))</f>
        <v/>
      </c>
      <c r="N1648" s="752">
        <v>356.238</v>
      </c>
      <c r="O1648" s="473">
        <v>-1</v>
      </c>
      <c r="P1648" s="657" t="str">
        <f>IF(N1648&lt;0.001,"",IF(O1648=-1,"",O1648/N1648*100-100))</f>
        <v/>
      </c>
      <c r="Q1648" s="653">
        <v>-1</v>
      </c>
      <c r="R1648" s="473">
        <v>-1</v>
      </c>
      <c r="S1648" s="657" t="str">
        <f>IF(Q1648&lt;0.001,"",IF(R1648=-1,"",R1648/Q1648*100-100))</f>
        <v/>
      </c>
      <c r="T1648" s="472">
        <v>-1</v>
      </c>
      <c r="U1648" s="473">
        <v>-1</v>
      </c>
      <c r="V1648" s="657" t="str">
        <f>IF(T1648&lt;0.001,"",IF(U1648=-1,"",U1648/T1648*100-100))</f>
        <v/>
      </c>
    </row>
    <row r="1649" spans="1:24">
      <c r="A1649" s="136" t="str">
        <f>F1637&amp;"m11"</f>
        <v>Total Chilem11</v>
      </c>
      <c r="B1649" s="146" t="str">
        <f>IF($F$1="de",headings!$C$16,IF($F$1="fr",headings!$B$16,headings!$A$16))</f>
        <v>November</v>
      </c>
      <c r="C1649" s="752">
        <v>2359.828</v>
      </c>
      <c r="D1649" s="473">
        <v>-1</v>
      </c>
      <c r="E1649" s="657" t="str">
        <f>IF(C1649&lt;0.001,"",IF(D1649=-1,"",D1649/C1649*100-100))</f>
        <v/>
      </c>
      <c r="F1649" s="752">
        <v>73.992999999999995</v>
      </c>
      <c r="G1649" s="473">
        <v>-1</v>
      </c>
      <c r="H1649" s="657" t="str">
        <f>IF(F1649&lt;0.001,"",IF(G1649=-1,"",G1649/F1649*100-100))</f>
        <v/>
      </c>
      <c r="I1649" s="653">
        <v>-1</v>
      </c>
      <c r="J1649" s="664">
        <v>-1</v>
      </c>
      <c r="K1649" s="752">
        <v>2339.6779999999999</v>
      </c>
      <c r="L1649" s="473">
        <v>-1</v>
      </c>
      <c r="M1649" s="657" t="str">
        <f>IF(K1649&lt;0.001,"",IF(L1649=-1,"",L1649/K1649*100-100))</f>
        <v/>
      </c>
      <c r="N1649" s="752">
        <v>350.39699999999999</v>
      </c>
      <c r="O1649" s="473">
        <v>-1</v>
      </c>
      <c r="P1649" s="657" t="str">
        <f>IF(N1649&lt;0.001,"",IF(O1649=-1,"",O1649/N1649*100-100))</f>
        <v/>
      </c>
      <c r="Q1649" s="653">
        <v>-1</v>
      </c>
      <c r="R1649" s="473">
        <v>-1</v>
      </c>
      <c r="S1649" s="657" t="str">
        <f>IF(Q1649&lt;0.001,"",IF(R1649=-1,"",R1649/Q1649*100-100))</f>
        <v/>
      </c>
      <c r="T1649" s="472">
        <v>-1</v>
      </c>
      <c r="U1649" s="473">
        <v>-1</v>
      </c>
      <c r="V1649" s="657" t="str">
        <f>IF(T1649&lt;0.001,"",IF(U1649=-1,"",U1649/T1649*100-100))</f>
        <v/>
      </c>
    </row>
    <row r="1650" spans="1:24" ht="13.8" thickBot="1">
      <c r="A1650" s="136" t="str">
        <f>F1637&amp;"m12"</f>
        <v>Total Chilem12</v>
      </c>
      <c r="B1650" s="146" t="str">
        <f>IF($F$1="de",headings!$C$17,IF($F$1="fr",headings!$B$17,headings!$A$17))</f>
        <v>December</v>
      </c>
      <c r="C1650" s="753">
        <v>2456.3440000000001</v>
      </c>
      <c r="D1650" s="655">
        <v>-1</v>
      </c>
      <c r="E1650" s="658" t="str">
        <f>IF(C1650&lt;0.001,"",IF(D1650=-1,"",D1650/C1650*100-100))</f>
        <v/>
      </c>
      <c r="F1650" s="753">
        <v>79.475999999999999</v>
      </c>
      <c r="G1650" s="655">
        <v>-1</v>
      </c>
      <c r="H1650" s="658" t="str">
        <f>IF(F1650&lt;0.001,"",IF(G1650=-1,"",G1650/F1650*100-100))</f>
        <v/>
      </c>
      <c r="I1650" s="654">
        <v>-1</v>
      </c>
      <c r="J1650" s="665">
        <v>-1</v>
      </c>
      <c r="K1650" s="753">
        <v>2332.1849999999999</v>
      </c>
      <c r="L1650" s="655">
        <v>-1</v>
      </c>
      <c r="M1650" s="658" t="str">
        <f>IF(K1650&lt;0.001,"",IF(L1650=-1,"",L1650/K1650*100-100))</f>
        <v/>
      </c>
      <c r="N1650" s="753">
        <v>352.79599999999999</v>
      </c>
      <c r="O1650" s="655">
        <v>-1</v>
      </c>
      <c r="P1650" s="658" t="str">
        <f>IF(N1650&lt;0.001,"",IF(O1650=-1,"",O1650/N1650*100-100))</f>
        <v/>
      </c>
      <c r="Q1650" s="654">
        <v>-1</v>
      </c>
      <c r="R1650" s="655">
        <v>-1</v>
      </c>
      <c r="S1650" s="658" t="str">
        <f>IF(Q1650&lt;0.001,"",IF(R1650=-1,"",R1650/Q1650*100-100))</f>
        <v/>
      </c>
      <c r="T1650" s="652">
        <v>-1</v>
      </c>
      <c r="U1650" s="655">
        <v>-1</v>
      </c>
      <c r="V1650" s="658" t="str">
        <f>IF(T1650&lt;0.001,"",IF(U1650=-1,"",U1650/T1650*100-100))</f>
        <v/>
      </c>
    </row>
    <row r="1651" spans="1:24" ht="14.4" thickTop="1" thickBot="1">
      <c r="B1651" s="146"/>
      <c r="C1651" s="146"/>
      <c r="D1651" s="146"/>
      <c r="E1651" s="146"/>
      <c r="F1651" s="146"/>
      <c r="G1651" s="146"/>
      <c r="H1651" s="146"/>
      <c r="I1651" s="146"/>
      <c r="J1651" s="146"/>
      <c r="K1651" s="146"/>
      <c r="L1651" s="146"/>
      <c r="M1651" s="146"/>
      <c r="N1651" s="146"/>
      <c r="O1651" s="146"/>
      <c r="P1651" s="146"/>
      <c r="Q1651" s="146"/>
      <c r="R1651" s="146"/>
      <c r="S1651" s="146"/>
      <c r="T1651" s="146"/>
      <c r="U1651" s="146"/>
      <c r="V1651" s="146"/>
    </row>
    <row r="1652" spans="1:24" ht="13.8" thickTop="1">
      <c r="A1652" s="137" t="str">
        <f>F1637&amp;"q1"</f>
        <v>Total Chileq1</v>
      </c>
      <c r="B1652" s="146" t="str">
        <f>IF($F$1="de",headings!$C$31,IF($F$1="fr",headings!$B$31,headings!$A$31))</f>
        <v>Quarter 1</v>
      </c>
      <c r="C1652" s="319">
        <f>IF(C1641=-1,"-1",C1639+C1640+C1641)</f>
        <v>6301.7659999999996</v>
      </c>
      <c r="D1652" s="320" t="str">
        <f>IF(D1641=-1,"-1",D1639+D1640+D1641)</f>
        <v>-1</v>
      </c>
      <c r="E1652" s="666" t="str">
        <f>IF(C1641+C1642+C1643&lt;=0,"",IF(D1641=-1,"",D1652/C1652*100-100))</f>
        <v/>
      </c>
      <c r="F1652" s="319">
        <f>IF(F1641=-1,"-1",F1639+F1640+F1641)</f>
        <v>198.01600000000002</v>
      </c>
      <c r="G1652" s="334" t="str">
        <f>IF(G1641=-1,"-1",G1639+G1640+G1641)</f>
        <v>-1</v>
      </c>
      <c r="H1652" s="666" t="str">
        <f>IF(F1641+F1642+F1643&lt;=0,"",IF(G1641=-1,"",G1652/F1652*100-100))</f>
        <v/>
      </c>
      <c r="I1652" s="320" t="str">
        <f>IF(I1641=-1,"-1",I1639+I1640+I1641)</f>
        <v>-1</v>
      </c>
      <c r="J1652" s="321" t="str">
        <f>IF(J1641=-1,"-1",J1639+J1640+J1641)</f>
        <v>-1</v>
      </c>
      <c r="K1652" s="319">
        <f>IF(K1641=-1,"-1",K1639+K1640+K1641)</f>
        <v>6712.2129999999997</v>
      </c>
      <c r="L1652" s="320" t="str">
        <f>IF(L1641=-1,"-1",L1639+L1640+L1641)</f>
        <v>-1</v>
      </c>
      <c r="M1652" s="666" t="str">
        <f>IF(K1641+K1642+K1643&lt;=0,"",IF(L1641=-1,"",L1652/K1652*100-100))</f>
        <v/>
      </c>
      <c r="N1652" s="319">
        <f>IF(N1641=-1,"-1",N1639+N1640+N1641)</f>
        <v>1023.389</v>
      </c>
      <c r="O1652" s="334" t="str">
        <f>IF(O1641=-1,"-1",O1639+O1640+O1641)</f>
        <v>-1</v>
      </c>
      <c r="P1652" s="666" t="str">
        <f>IF(N1641+N1642+N1643&lt;=0,"",IF(O1641=-1,"",O1652/N1652*100-100))</f>
        <v/>
      </c>
      <c r="Q1652" s="319" t="str">
        <f>IF(Q1641=-1,"-1",Q1639+Q1640+Q1641)</f>
        <v>-1</v>
      </c>
      <c r="R1652" s="320" t="str">
        <f>IF(R1641=-1,"-1",R1639+R1640+R1641)</f>
        <v>-1</v>
      </c>
      <c r="S1652" s="666" t="str">
        <f>IF(Q1641+Q1642+Q1643&lt;=0,"",IF(R1641=-1,"",R1652/Q1652*100-100))</f>
        <v/>
      </c>
      <c r="T1652" s="319" t="str">
        <f>IF(T1641=-1,"-1",T1639+T1640+T1641)</f>
        <v>-1</v>
      </c>
      <c r="U1652" s="334" t="str">
        <f>IF(U1641=-1,"-1",U1639+U1640+U1641)</f>
        <v>-1</v>
      </c>
      <c r="V1652" s="666" t="str">
        <f>IF(T1641+T1642+T1643&lt;=0,"",IF(U1641=-1,"",U1652/T1652*100-100))</f>
        <v/>
      </c>
    </row>
    <row r="1653" spans="1:24">
      <c r="A1653" s="137" t="str">
        <f>F1637&amp;"q2"</f>
        <v>Total Chileq2</v>
      </c>
      <c r="B1653" s="146" t="str">
        <f>IF($F$1="de",headings!$C$32,IF($F$1="fr",headings!$B$32,headings!$A$32))</f>
        <v>Quarter 2</v>
      </c>
      <c r="C1653" s="322">
        <f>IF(C1644=-1,"-1",C1642+C1643+C1644)</f>
        <v>6826.1930000000011</v>
      </c>
      <c r="D1653" s="323" t="str">
        <f>IF(D1644=-1,"-1",D1642+D1643+D1644)</f>
        <v>-1</v>
      </c>
      <c r="E1653" s="667" t="str">
        <f>IF(C1642+C1643+C1644&lt;=0,"",IF(D1644=-1,"",D1653/C1653*100-100))</f>
        <v/>
      </c>
      <c r="F1653" s="322">
        <f>IF(F1644=-1,"-1",F1642+F1643+F1644)</f>
        <v>214.54199999999997</v>
      </c>
      <c r="G1653" s="335" t="str">
        <f>IF(G1644=-1,"-1",G1642+G1643+G1644)</f>
        <v>-1</v>
      </c>
      <c r="H1653" s="667" t="str">
        <f>IF(F1642+F1643+F1644&lt;=0,"",IF(G1644=-1,"",G1653/F1653*100-100))</f>
        <v/>
      </c>
      <c r="I1653" s="323" t="str">
        <f>IF(I1644=-1,"-1",I1642+I1643+I1644)</f>
        <v>-1</v>
      </c>
      <c r="J1653" s="324" t="str">
        <f>IF(J1644=-1,"-1",J1642+J1643+J1644)</f>
        <v>-1</v>
      </c>
      <c r="K1653" s="322">
        <f>IF(K1644=-1,"-1",K1642+K1643+K1644)</f>
        <v>6843.7280000000001</v>
      </c>
      <c r="L1653" s="323" t="str">
        <f>IF(L1644=-1,"-1",L1642+L1643+L1644)</f>
        <v>-1</v>
      </c>
      <c r="M1653" s="667" t="str">
        <f>IF(K1642+K1643+K1644&lt;=0,"",IF(L1644=-1,"",L1653/K1653*100-100))</f>
        <v/>
      </c>
      <c r="N1653" s="322">
        <f>IF(N1644=-1,"-1",N1642+N1643+N1644)</f>
        <v>1022.376</v>
      </c>
      <c r="O1653" s="335" t="str">
        <f>IF(O1644=-1,"-1",O1642+O1643+O1644)</f>
        <v>-1</v>
      </c>
      <c r="P1653" s="667" t="str">
        <f>IF(N1642+N1643+N1644&lt;=0,"",IF(O1644=-1,"",O1653/N1653*100-100))</f>
        <v/>
      </c>
      <c r="Q1653" s="322" t="str">
        <f>IF(Q1644=-1,"-1",Q1642+Q1643+Q1644)</f>
        <v>-1</v>
      </c>
      <c r="R1653" s="323" t="str">
        <f>IF(R1644=-1,"-1",R1642+R1643+R1644)</f>
        <v>-1</v>
      </c>
      <c r="S1653" s="667" t="str">
        <f>IF(Q1642+Q1643+Q1644&lt;=0,"",IF(R1644=-1,"",R1653/Q1653*100-100))</f>
        <v/>
      </c>
      <c r="T1653" s="322" t="str">
        <f>IF(T1644=-1,"-1",T1642+T1643+T1644)</f>
        <v>-1</v>
      </c>
      <c r="U1653" s="335" t="str">
        <f>IF(U1644=-1,"-1",U1642+U1643+U1644)</f>
        <v>-1</v>
      </c>
      <c r="V1653" s="667" t="str">
        <f>IF(T1642+T1643+T1644&lt;=0,"",IF(U1644=-1,"",U1653/T1653*100-100))</f>
        <v/>
      </c>
    </row>
    <row r="1654" spans="1:24">
      <c r="A1654" s="137" t="str">
        <f>F1637&amp;"q3"</f>
        <v>Total Chileq3</v>
      </c>
      <c r="B1654" s="146" t="str">
        <f>IF($F$1="de",headings!$C$33,IF($F$1="fr",headings!$B$33,headings!$A$33))</f>
        <v>Quarter 3</v>
      </c>
      <c r="C1654" s="322">
        <f>IF(C1647=-1,"-1",C1645+C1646+C1647)</f>
        <v>6602.9229999999998</v>
      </c>
      <c r="D1654" s="323" t="str">
        <f>IF(D1647=-1,"-1",D1645+D1646+D1647)</f>
        <v>-1</v>
      </c>
      <c r="E1654" s="667" t="str">
        <f>IF(C1645+C1646+C1647&lt;=0,"",IF(D1647=-1,"",D1654/C1654*100-100))</f>
        <v/>
      </c>
      <c r="F1654" s="322">
        <f>IF(F1647=-1,"-1",F1645+F1646+F1647)</f>
        <v>211.05099999999999</v>
      </c>
      <c r="G1654" s="323" t="str">
        <f>IF(G1647=-1,"-1",G1645+G1646+G1647)</f>
        <v>-1</v>
      </c>
      <c r="H1654" s="667" t="str">
        <f>IF(F1645+F1646+F1647&lt;=0,"",IF(G1647=-1,"",G1654/F1654*100-100))</f>
        <v/>
      </c>
      <c r="I1654" s="323" t="str">
        <f>IF(I1647=-1,"-1",I1645+I1646+I1647)</f>
        <v>-1</v>
      </c>
      <c r="J1654" s="324" t="str">
        <f>IF(J1647=-1,"-1",J1645+J1646+J1647)</f>
        <v>-1</v>
      </c>
      <c r="K1654" s="322">
        <f>IF(K1647=-1,"-1",K1645+K1646+K1647)</f>
        <v>6753.6990000000005</v>
      </c>
      <c r="L1654" s="323" t="str">
        <f>IF(L1647=-1,"-1",L1645+L1646+L1647)</f>
        <v>-1</v>
      </c>
      <c r="M1654" s="667" t="str">
        <f>IF(K1645+K1646+K1647&lt;=0,"",IF(L1647=-1,"",L1654/K1654*100-100))</f>
        <v/>
      </c>
      <c r="N1654" s="322">
        <f>IF(N1647=-1,"-1",N1645+N1646+N1647)</f>
        <v>1018.014</v>
      </c>
      <c r="O1654" s="323" t="str">
        <f>IF(O1647=-1,"-1",O1645+O1646+O1647)</f>
        <v>-1</v>
      </c>
      <c r="P1654" s="667" t="str">
        <f>IF(N1645+N1646+N1647&lt;=0,"",IF(O1647=-1,"",O1654/N1654*100-100))</f>
        <v/>
      </c>
      <c r="Q1654" s="322" t="str">
        <f>IF(Q1647=-1,"-1",Q1645+Q1646+Q1647)</f>
        <v>-1</v>
      </c>
      <c r="R1654" s="323" t="str">
        <f>IF(R1647=-1,"-1",R1645+R1646+R1647)</f>
        <v>-1</v>
      </c>
      <c r="S1654" s="667" t="str">
        <f>IF(Q1645+Q1646+Q1647&lt;=0,"",IF(R1647=-1,"",R1654/Q1654*100-100))</f>
        <v/>
      </c>
      <c r="T1654" s="322" t="str">
        <f>IF(T1647=-1,"-1",T1645+T1646+T1647)</f>
        <v>-1</v>
      </c>
      <c r="U1654" s="323" t="str">
        <f>IF(U1647=-1,"-1",U1645+U1646+U1647)</f>
        <v>-1</v>
      </c>
      <c r="V1654" s="667" t="str">
        <f>IF(T1645+T1646+T1647&lt;=0,"",IF(U1647=-1,"",U1654/T1654*100-100))</f>
        <v/>
      </c>
    </row>
    <row r="1655" spans="1:24" ht="13.8" thickBot="1">
      <c r="A1655" s="137" t="str">
        <f>F1637&amp;"q4"</f>
        <v>Total Chileq4</v>
      </c>
      <c r="B1655" s="146" t="str">
        <f>IF($F$1="de",headings!$C$34,IF($F$1="fr",headings!$B$34,headings!$A$34))</f>
        <v>Quarter 4</v>
      </c>
      <c r="C1655" s="325">
        <f>IF(C1650=-1,"-1",C1648+C1649+C1650)</f>
        <v>7128.1819999999998</v>
      </c>
      <c r="D1655" s="326" t="str">
        <f>IF(D1650=-1,"-1",D1648+D1649+D1650)</f>
        <v>-1</v>
      </c>
      <c r="E1655" s="668" t="str">
        <f>IF(C1648+C1649+C1650&lt;=0,"",IF(D1650=-1,"",D1655/C1655*100-100))</f>
        <v/>
      </c>
      <c r="F1655" s="325">
        <f>IF(F1650=-1,"-1",F1648+F1649+F1650)</f>
        <v>227.97300000000001</v>
      </c>
      <c r="G1655" s="326" t="str">
        <f>IF(G1650=-1,"-1",G1648+G1649+G1650)</f>
        <v>-1</v>
      </c>
      <c r="H1655" s="668" t="str">
        <f>IF(F1648+F1649+F1650&lt;=0,"",IF(G1650=-1,"",G1655/F1655*100-100))</f>
        <v/>
      </c>
      <c r="I1655" s="326" t="str">
        <f>IF(I1650=-1,"-1",I1648+I1649+I1650)</f>
        <v>-1</v>
      </c>
      <c r="J1655" s="327" t="str">
        <f>IF(J1650=-1,"-1",J1648+J1649+J1650)</f>
        <v>-1</v>
      </c>
      <c r="K1655" s="325">
        <f>IF(K1650=-1,"-1",K1648+K1649+K1650)</f>
        <v>7065.2880000000005</v>
      </c>
      <c r="L1655" s="326" t="str">
        <f>IF(L1650=-1,"-1",L1648+L1649+L1650)</f>
        <v>-1</v>
      </c>
      <c r="M1655" s="668" t="str">
        <f>IF(K1648+K1649+K1650&lt;=0,"",IF(L1650=-1,"",L1655/K1655*100-100))</f>
        <v/>
      </c>
      <c r="N1655" s="325">
        <f>IF(N1650=-1,"-1",N1648+N1649+N1650)</f>
        <v>1059.431</v>
      </c>
      <c r="O1655" s="326" t="str">
        <f>IF(O1650=-1,"-1",O1648+O1649+O1650)</f>
        <v>-1</v>
      </c>
      <c r="P1655" s="668" t="str">
        <f>IF(N1648+N1649+N1650&lt;=0,"",IF(O1650=-1,"",O1655/N1655*100-100))</f>
        <v/>
      </c>
      <c r="Q1655" s="325" t="str">
        <f>IF(Q1650=-1,"-1",Q1648+Q1649+Q1650)</f>
        <v>-1</v>
      </c>
      <c r="R1655" s="326" t="str">
        <f>IF(R1650=-1,"-1",R1648+R1649+R1650)</f>
        <v>-1</v>
      </c>
      <c r="S1655" s="668" t="str">
        <f>IF(Q1648+Q1649+Q1650&lt;=0,"",IF(R1650=-1,"",R1655/Q1655*100-100))</f>
        <v/>
      </c>
      <c r="T1655" s="325" t="str">
        <f>IF(T1650=-1,"-1",T1648+T1649+T1650)</f>
        <v>-1</v>
      </c>
      <c r="U1655" s="326" t="str">
        <f>IF(U1650=-1,"-1",U1648+U1649+U1650)</f>
        <v>-1</v>
      </c>
      <c r="V1655" s="668" t="str">
        <f>IF(T1648+T1649+T1650&lt;=0,"",IF(U1650=-1,"",U1655/T1655*100-100))</f>
        <v/>
      </c>
    </row>
    <row r="1656" spans="1:24" ht="14.4" thickTop="1" thickBot="1">
      <c r="B1656" s="146"/>
      <c r="C1656" s="146"/>
      <c r="D1656" s="146"/>
      <c r="E1656" s="146"/>
      <c r="F1656" s="146"/>
      <c r="G1656" s="146"/>
      <c r="H1656" s="146"/>
      <c r="I1656" s="146"/>
      <c r="J1656" s="146"/>
      <c r="K1656" s="146"/>
      <c r="L1656" s="146"/>
      <c r="M1656" s="146"/>
      <c r="N1656" s="146"/>
      <c r="O1656" s="146"/>
      <c r="P1656" s="146"/>
      <c r="Q1656" s="146"/>
      <c r="R1656" s="146"/>
      <c r="S1656" s="146"/>
      <c r="T1656" s="146"/>
      <c r="U1656" s="146"/>
      <c r="V1656" s="146"/>
    </row>
    <row r="1657" spans="1:24" ht="14.4" thickTop="1" thickBot="1">
      <c r="A1657" s="138" t="str">
        <f>F1637&amp;"y"</f>
        <v>Total Chiley</v>
      </c>
      <c r="B1657" s="152" t="str">
        <f>IF($F$1="de",headings!$C$35,IF($F$1="fr",headings!$B$35,headings!$A$35))</f>
        <v>Full year</v>
      </c>
      <c r="C1657" s="328">
        <f>IF(C1650=-1,"-1",SUM(C1652:C1655))</f>
        <v>26859.064000000002</v>
      </c>
      <c r="D1657" s="414" t="str">
        <f>IF(D1650=-1,"-1",SUM(D1652:D1655))</f>
        <v>-1</v>
      </c>
      <c r="E1657" s="659" t="str">
        <f>IF(SUM(C1639:C1650)&lt;=0,"",IF(D1650=-1,"",D1657/C1657*100-100))</f>
        <v/>
      </c>
      <c r="F1657" s="328">
        <f>IF(F1650=-1,"-1",SUM(F1652:F1655))</f>
        <v>851.58199999999988</v>
      </c>
      <c r="G1657" s="414" t="str">
        <f>IF(G1650=-1,"-1",SUM(G1652:G1655))</f>
        <v>-1</v>
      </c>
      <c r="H1657" s="659" t="str">
        <f>IF(SUM(F1639:F1650)&lt;=0,"",IF(G1650=-1,"",G1657/F1657*100-100))</f>
        <v/>
      </c>
      <c r="I1657" s="329" t="str">
        <f>IF(I1650=-1,"-1",SUM(I1652:I1655))</f>
        <v>-1</v>
      </c>
      <c r="J1657" s="330" t="str">
        <f>IF(J1650=-1,"-1",SUM(J1652:J1655))</f>
        <v>-1</v>
      </c>
      <c r="K1657" s="328">
        <f>IF(K1650=-1,"-1",SUM(K1652:K1655))</f>
        <v>27374.928</v>
      </c>
      <c r="L1657" s="414" t="str">
        <f>IF(L1650=-1,"-1",SUM(L1652:L1655))</f>
        <v>-1</v>
      </c>
      <c r="M1657" s="659" t="str">
        <f>IF(SUM(K1639:K1650)&lt;=0,"",IF(L1650=-1,"",L1657/K1657*100-100))</f>
        <v/>
      </c>
      <c r="N1657" s="328">
        <f>IF(N1650=-1,"-1",SUM(N1652:N1655))</f>
        <v>4123.21</v>
      </c>
      <c r="O1657" s="414" t="str">
        <f>IF(O1650=-1,"-1",SUM(O1652:O1655))</f>
        <v>-1</v>
      </c>
      <c r="P1657" s="659" t="str">
        <f>IF(SUM(N1639:N1650)&lt;=0,"",IF(O1650=-1,"",O1657/N1657*100-100))</f>
        <v/>
      </c>
      <c r="Q1657" s="328" t="str">
        <f>IF(Q1650=-1,"-1",SUM(Q1652:Q1655))</f>
        <v>-1</v>
      </c>
      <c r="R1657" s="414" t="str">
        <f>IF(R1650=-1,"-1",SUM(R1652:R1655))</f>
        <v>-1</v>
      </c>
      <c r="S1657" s="659" t="str">
        <f>IF(SUM(Q1639:Q1650)&lt;=0,"",IF(R1650=-1,"",R1657/Q1657*100-100))</f>
        <v/>
      </c>
      <c r="T1657" s="328" t="str">
        <f>IF(T1650=-1,"-1",SUM(T1652:T1655))</f>
        <v>-1</v>
      </c>
      <c r="U1657" s="414" t="str">
        <f>IF(U1650=-1,"-1",SUM(U1652:U1655))</f>
        <v>-1</v>
      </c>
      <c r="V1657" s="659" t="str">
        <f>IF(SUM(T1639:T1650)&lt;=0,"",IF(U1650=-1,"",U1657/T1657*100-100))</f>
        <v/>
      </c>
    </row>
    <row r="1658" spans="1:24" ht="13.8" thickTop="1">
      <c r="B1658" s="147"/>
      <c r="C1658" s="180"/>
      <c r="D1658" s="180"/>
      <c r="E1658" s="180"/>
      <c r="F1658" s="180"/>
      <c r="G1658" s="180"/>
      <c r="H1658" s="180"/>
      <c r="I1658" s="180"/>
      <c r="J1658" s="180"/>
      <c r="K1658" s="180"/>
      <c r="L1658" s="180"/>
      <c r="M1658" s="180"/>
      <c r="N1658" s="180"/>
      <c r="O1658" s="180"/>
      <c r="P1658" s="180"/>
      <c r="Q1658" s="180"/>
      <c r="R1658" s="180"/>
      <c r="S1658" s="180"/>
      <c r="T1658" s="180"/>
      <c r="U1658" s="149"/>
      <c r="V1658" s="149"/>
    </row>
    <row r="1659" spans="1:24">
      <c r="B1659" s="147"/>
      <c r="C1659" s="147"/>
      <c r="D1659" s="147"/>
      <c r="E1659" s="180"/>
      <c r="F1659" s="180"/>
      <c r="G1659" s="180"/>
      <c r="H1659" s="180"/>
      <c r="I1659" s="180"/>
      <c r="J1659" s="180"/>
      <c r="K1659" s="180"/>
      <c r="L1659" s="180"/>
      <c r="M1659" s="180"/>
      <c r="N1659" s="180"/>
      <c r="O1659" s="180"/>
      <c r="P1659" s="180"/>
      <c r="Q1659" s="180"/>
      <c r="R1659" s="180"/>
      <c r="S1659" s="180"/>
      <c r="T1659" s="180"/>
      <c r="U1659" s="149"/>
      <c r="V1659" s="149"/>
    </row>
    <row r="1660" spans="1:24">
      <c r="B1660" s="152" t="str">
        <f>IF($F$1="de",headings!$C$37,IF($F$1="fr",headings!$B$37,headings!$A$37))</f>
        <v>Comments</v>
      </c>
      <c r="C1660" s="1021"/>
      <c r="D1660" s="1022"/>
      <c r="E1660" s="1022"/>
      <c r="F1660" s="1022"/>
      <c r="G1660" s="1022"/>
      <c r="H1660" s="1022"/>
      <c r="I1660" s="1022"/>
      <c r="J1660" s="1022"/>
      <c r="K1660" s="1022"/>
      <c r="L1660" s="1022"/>
      <c r="M1660" s="1022"/>
      <c r="N1660" s="1022"/>
      <c r="O1660" s="1022"/>
      <c r="P1660" s="1022"/>
      <c r="Q1660" s="1022"/>
      <c r="R1660" s="1022"/>
      <c r="S1660" s="1022"/>
      <c r="T1660" s="1023"/>
      <c r="U1660" s="149"/>
      <c r="V1660" s="149"/>
    </row>
    <row r="1661" spans="1:24">
      <c r="B1661" s="151"/>
      <c r="C1661" s="1024"/>
      <c r="D1661" s="1025"/>
      <c r="E1661" s="1025"/>
      <c r="F1661" s="1025"/>
      <c r="G1661" s="1025"/>
      <c r="H1661" s="1025"/>
      <c r="I1661" s="1025"/>
      <c r="J1661" s="1025"/>
      <c r="K1661" s="1025"/>
      <c r="L1661" s="1025"/>
      <c r="M1661" s="1025"/>
      <c r="N1661" s="1025"/>
      <c r="O1661" s="1025"/>
      <c r="P1661" s="1025"/>
      <c r="Q1661" s="1025"/>
      <c r="R1661" s="1025"/>
      <c r="S1661" s="1025"/>
      <c r="T1661" s="1026"/>
      <c r="U1661" s="149"/>
      <c r="V1661" s="149"/>
    </row>
    <row r="1662" spans="1:24">
      <c r="B1662" s="151"/>
      <c r="C1662" s="1024"/>
      <c r="D1662" s="1025"/>
      <c r="E1662" s="1025"/>
      <c r="F1662" s="1025"/>
      <c r="G1662" s="1025"/>
      <c r="H1662" s="1025"/>
      <c r="I1662" s="1025"/>
      <c r="J1662" s="1025"/>
      <c r="K1662" s="1025"/>
      <c r="L1662" s="1025"/>
      <c r="M1662" s="1025"/>
      <c r="N1662" s="1025"/>
      <c r="O1662" s="1025"/>
      <c r="P1662" s="1025"/>
      <c r="Q1662" s="1025"/>
      <c r="R1662" s="1025"/>
      <c r="S1662" s="1025"/>
      <c r="T1662" s="1026"/>
      <c r="U1662" s="149"/>
      <c r="V1662" s="149"/>
      <c r="X1662" s="141"/>
    </row>
    <row r="1663" spans="1:24">
      <c r="B1663" s="151"/>
      <c r="C1663" s="1027"/>
      <c r="D1663" s="1028"/>
      <c r="E1663" s="1028"/>
      <c r="F1663" s="1028"/>
      <c r="G1663" s="1028"/>
      <c r="H1663" s="1028"/>
      <c r="I1663" s="1028"/>
      <c r="J1663" s="1028"/>
      <c r="K1663" s="1028"/>
      <c r="L1663" s="1028"/>
      <c r="M1663" s="1028"/>
      <c r="N1663" s="1028"/>
      <c r="O1663" s="1028"/>
      <c r="P1663" s="1028"/>
      <c r="Q1663" s="1028"/>
      <c r="R1663" s="1028"/>
      <c r="S1663" s="1028"/>
      <c r="T1663" s="1029"/>
      <c r="U1663" s="149"/>
      <c r="V1663" s="149"/>
      <c r="X1663" s="131"/>
    </row>
    <row r="1664" spans="1:24">
      <c r="B1664" s="151"/>
      <c r="C1664" s="180"/>
      <c r="D1664" s="180"/>
      <c r="E1664" s="180"/>
      <c r="F1664" s="180"/>
      <c r="G1664" s="180"/>
      <c r="H1664" s="180"/>
      <c r="I1664" s="180"/>
      <c r="J1664" s="180"/>
      <c r="K1664" s="180"/>
      <c r="L1664" s="180"/>
      <c r="M1664" s="180"/>
      <c r="N1664" s="180"/>
      <c r="O1664" s="180"/>
      <c r="P1664" s="180"/>
      <c r="Q1664" s="180"/>
      <c r="R1664" s="180"/>
      <c r="S1664" s="180"/>
      <c r="T1664" s="180"/>
      <c r="U1664" s="149"/>
      <c r="V1664" s="149"/>
    </row>
    <row r="1665" spans="1:28">
      <c r="A1665" s="142"/>
      <c r="B1665" s="143"/>
      <c r="C1665" s="181"/>
      <c r="D1665" s="181"/>
      <c r="E1665" s="181"/>
      <c r="F1665" s="181"/>
      <c r="G1665" s="181"/>
      <c r="H1665" s="181"/>
      <c r="I1665" s="181"/>
      <c r="J1665" s="181"/>
      <c r="K1665" s="181"/>
      <c r="L1665" s="181"/>
      <c r="M1665" s="181"/>
      <c r="N1665" s="181"/>
      <c r="O1665" s="181"/>
      <c r="P1665" s="181"/>
      <c r="Q1665" s="181"/>
      <c r="R1665" s="181"/>
      <c r="S1665" s="181"/>
      <c r="T1665" s="181"/>
      <c r="U1665" s="142"/>
      <c r="V1665" s="142"/>
    </row>
    <row r="1666" spans="1:28" s="141" customFormat="1" ht="6.75" customHeight="1">
      <c r="B1666" s="146"/>
      <c r="C1666" s="154"/>
      <c r="D1666" s="154"/>
      <c r="E1666" s="155"/>
      <c r="F1666" s="154"/>
      <c r="G1666" s="154"/>
      <c r="H1666" s="155"/>
      <c r="I1666" s="154"/>
      <c r="J1666" s="154"/>
      <c r="K1666" s="155"/>
      <c r="L1666" s="154"/>
      <c r="M1666" s="154"/>
      <c r="N1666" s="155"/>
      <c r="O1666" s="154"/>
      <c r="P1666" s="154"/>
      <c r="Q1666" s="155"/>
      <c r="R1666" s="154"/>
      <c r="S1666" s="154"/>
      <c r="T1666" s="155"/>
      <c r="U1666" s="149"/>
      <c r="V1666" s="149"/>
      <c r="X1666" s="136"/>
      <c r="AA1666" s="239"/>
      <c r="AB1666" s="239"/>
    </row>
    <row r="1667" spans="1:28" s="131" customFormat="1" ht="17.399999999999999">
      <c r="B1667" s="150" t="str">
        <f>IF($F$1="de",headings!$C$3,IF($F$1="fr",headings!$B$3,headings!$A$3))</f>
        <v>Railway Operator:</v>
      </c>
      <c r="C1667" s="156"/>
      <c r="D1667" s="156"/>
      <c r="E1667" s="156"/>
      <c r="F1667" s="1134" t="s">
        <v>256</v>
      </c>
      <c r="G1667" s="1134"/>
      <c r="H1667" s="1134"/>
      <c r="I1667" s="1134"/>
      <c r="J1667" s="1134"/>
      <c r="K1667" s="157"/>
      <c r="L1667" s="157"/>
      <c r="M1667" s="157"/>
      <c r="N1667" s="157"/>
      <c r="O1667" s="157"/>
      <c r="P1667" s="157" t="s">
        <v>257</v>
      </c>
      <c r="Q1667" s="158">
        <v>0.62409999999999999</v>
      </c>
      <c r="R1667" s="158" t="s">
        <v>258</v>
      </c>
      <c r="S1667" s="158"/>
      <c r="T1667" s="158"/>
      <c r="U1667" s="149"/>
      <c r="V1667" s="149"/>
      <c r="X1667" s="136"/>
      <c r="AA1667" s="243"/>
      <c r="AB1667" s="243"/>
    </row>
    <row r="1668" spans="1:28" ht="6.75" customHeight="1" thickBot="1">
      <c r="B1668" s="146"/>
      <c r="C1668" s="157"/>
      <c r="D1668" s="157"/>
      <c r="E1668" s="159"/>
      <c r="F1668" s="157"/>
      <c r="G1668" s="157"/>
      <c r="H1668" s="157"/>
      <c r="I1668" s="157"/>
      <c r="J1668" s="157"/>
      <c r="K1668" s="157"/>
      <c r="L1668" s="157"/>
      <c r="M1668" s="157"/>
      <c r="N1668" s="157"/>
      <c r="O1668" s="157"/>
      <c r="P1668" s="157"/>
      <c r="Q1668" s="157"/>
      <c r="R1668" s="157"/>
      <c r="S1668" s="157"/>
      <c r="T1668" s="160"/>
      <c r="U1668" s="149"/>
      <c r="V1668" s="149"/>
    </row>
    <row r="1669" spans="1:28" ht="15.75" customHeight="1" thickTop="1">
      <c r="A1669" s="136" t="str">
        <f>F1667&amp;"m01"</f>
        <v>AMTRAKm01</v>
      </c>
      <c r="B1669" s="146" t="str">
        <f>IF($F$1="de",headings!$C$6,IF($F$1="fr",headings!$B$6,headings!$A$6))</f>
        <v>January</v>
      </c>
      <c r="C1669" s="725">
        <v>-1</v>
      </c>
      <c r="D1669" s="661">
        <v>-1</v>
      </c>
      <c r="E1669" s="656" t="str">
        <f t="shared" ref="E1669:E1677" si="283">IF(C1669&lt;0.001,"",IF(D1669=-1,"",D1669/C1669*100-100))</f>
        <v/>
      </c>
      <c r="F1669" s="725">
        <v>-1</v>
      </c>
      <c r="G1669" s="661">
        <v>-1</v>
      </c>
      <c r="H1669" s="656" t="str">
        <f t="shared" ref="H1669:H1677" si="284">IF(F1669&lt;0.001,"",IF(G1669=-1,"",G1669/F1669*100-100))</f>
        <v/>
      </c>
      <c r="I1669" s="662">
        <v>-1</v>
      </c>
      <c r="J1669" s="663">
        <v>-1</v>
      </c>
      <c r="K1669" s="157"/>
      <c r="L1669" s="157"/>
      <c r="M1669" s="157">
        <v>440.78100000000001</v>
      </c>
      <c r="N1669" s="157"/>
      <c r="O1669" s="157"/>
      <c r="P1669" s="157"/>
      <c r="Q1669" s="157"/>
      <c r="R1669" s="157"/>
      <c r="S1669" s="157"/>
      <c r="T1669" s="157"/>
      <c r="U1669" s="149"/>
      <c r="V1669" s="149"/>
    </row>
    <row r="1670" spans="1:28" ht="15.75" customHeight="1">
      <c r="A1670" s="136" t="str">
        <f>F1667&amp;"m02"</f>
        <v>AMTRAKm02</v>
      </c>
      <c r="B1670" s="146" t="str">
        <f>IF($F$1="de",headings!$C$7,IF($F$1="fr",headings!$B$7,headings!$A$7))</f>
        <v>February</v>
      </c>
      <c r="C1670" s="726">
        <v>-1</v>
      </c>
      <c r="D1670" s="473">
        <v>-1</v>
      </c>
      <c r="E1670" s="657" t="str">
        <f t="shared" si="283"/>
        <v/>
      </c>
      <c r="F1670" s="726">
        <v>-1</v>
      </c>
      <c r="G1670" s="473">
        <v>-1</v>
      </c>
      <c r="H1670" s="657" t="str">
        <f t="shared" si="284"/>
        <v/>
      </c>
      <c r="I1670" s="653">
        <v>-1</v>
      </c>
      <c r="J1670" s="664">
        <v>-1</v>
      </c>
      <c r="K1670" s="157"/>
      <c r="L1670" s="157"/>
      <c r="M1670" s="157">
        <v>405.79</v>
      </c>
      <c r="N1670" s="157"/>
      <c r="O1670" s="157"/>
      <c r="P1670" s="157"/>
      <c r="Q1670" s="157"/>
      <c r="R1670" s="157"/>
      <c r="S1670" s="157"/>
      <c r="T1670" s="157"/>
      <c r="U1670" s="149"/>
      <c r="V1670" s="149"/>
    </row>
    <row r="1671" spans="1:28" ht="15.75" customHeight="1" thickBot="1">
      <c r="A1671" s="136" t="str">
        <f>F1667&amp;"m03"</f>
        <v>AMTRAKm03</v>
      </c>
      <c r="B1671" s="146" t="str">
        <f>IF($F$1="de",headings!$C$8,IF($F$1="fr",headings!$B$8,headings!$A$8))</f>
        <v>March</v>
      </c>
      <c r="C1671" s="651">
        <v>-1</v>
      </c>
      <c r="D1671" s="655">
        <v>-1</v>
      </c>
      <c r="E1671" s="658" t="str">
        <f t="shared" si="283"/>
        <v/>
      </c>
      <c r="F1671" s="651">
        <v>-1</v>
      </c>
      <c r="G1671" s="655">
        <v>-1</v>
      </c>
      <c r="H1671" s="658" t="str">
        <f t="shared" si="284"/>
        <v/>
      </c>
      <c r="I1671" s="654">
        <v>-1</v>
      </c>
      <c r="J1671" s="665">
        <v>-1</v>
      </c>
      <c r="K1671" s="157"/>
      <c r="L1671" s="157"/>
      <c r="M1671" s="157">
        <v>538.36699999999996</v>
      </c>
      <c r="N1671" s="157"/>
      <c r="O1671" s="157"/>
      <c r="P1671" s="157"/>
      <c r="Q1671" s="157"/>
      <c r="R1671" s="157"/>
      <c r="S1671" s="157"/>
      <c r="T1671" s="157"/>
      <c r="U1671" s="149"/>
      <c r="V1671" s="149"/>
    </row>
    <row r="1672" spans="1:28" ht="15.75" customHeight="1" thickTop="1">
      <c r="A1672" s="136" t="str">
        <f>F1667&amp;"m04"</f>
        <v>AMTRAKm04</v>
      </c>
      <c r="B1672" s="146" t="str">
        <f>IF($F$1="de",headings!$C$9,IF($F$1="fr",headings!$B$9,headings!$A$9))</f>
        <v>April</v>
      </c>
      <c r="C1672" s="725">
        <v>-1</v>
      </c>
      <c r="D1672" s="473">
        <v>-1</v>
      </c>
      <c r="E1672" s="657" t="str">
        <f t="shared" si="283"/>
        <v/>
      </c>
      <c r="F1672" s="725">
        <v>-1</v>
      </c>
      <c r="G1672" s="473">
        <v>-1</v>
      </c>
      <c r="H1672" s="657" t="str">
        <f t="shared" si="284"/>
        <v/>
      </c>
      <c r="I1672" s="653">
        <v>-1</v>
      </c>
      <c r="J1672" s="664">
        <v>-1</v>
      </c>
      <c r="K1672" s="157"/>
      <c r="L1672" s="157"/>
      <c r="M1672" s="157">
        <v>519.94600000000003</v>
      </c>
      <c r="N1672" s="157"/>
      <c r="O1672" s="157"/>
      <c r="P1672" s="157"/>
      <c r="Q1672" s="157"/>
      <c r="R1672" s="157"/>
      <c r="S1672" s="157"/>
      <c r="T1672" s="157"/>
      <c r="U1672" s="149"/>
      <c r="V1672" s="149"/>
    </row>
    <row r="1673" spans="1:28" ht="15.75" customHeight="1">
      <c r="A1673" s="136" t="str">
        <f>F1667&amp;"m05"</f>
        <v>AMTRAKm05</v>
      </c>
      <c r="B1673" s="146" t="str">
        <f>IF($F$1="de",headings!$C$10,IF($F$1="fr",headings!$B$10,headings!$A$10))</f>
        <v>May</v>
      </c>
      <c r="C1673" s="726">
        <v>-1</v>
      </c>
      <c r="D1673" s="473">
        <v>-1</v>
      </c>
      <c r="E1673" s="657" t="str">
        <f t="shared" si="283"/>
        <v/>
      </c>
      <c r="F1673" s="726">
        <v>-1</v>
      </c>
      <c r="G1673" s="473">
        <v>-1</v>
      </c>
      <c r="H1673" s="657" t="str">
        <f t="shared" si="284"/>
        <v/>
      </c>
      <c r="I1673" s="653">
        <v>-1</v>
      </c>
      <c r="J1673" s="664">
        <v>-1</v>
      </c>
      <c r="K1673" s="157"/>
      <c r="L1673" s="157"/>
      <c r="M1673" s="157">
        <v>542.87900000000002</v>
      </c>
      <c r="N1673" s="157"/>
      <c r="O1673" s="157"/>
      <c r="P1673" s="157"/>
      <c r="Q1673" s="157"/>
      <c r="R1673" s="157"/>
      <c r="S1673" s="157"/>
      <c r="T1673" s="157"/>
      <c r="U1673" s="149"/>
      <c r="V1673" s="149"/>
    </row>
    <row r="1674" spans="1:28" ht="15.75" customHeight="1" thickBot="1">
      <c r="A1674" s="136" t="str">
        <f>F1667&amp;"m06"</f>
        <v>AMTRAKm06</v>
      </c>
      <c r="B1674" s="146" t="str">
        <f>IF($F$1="de",headings!$C$11,IF($F$1="fr",headings!$B$11,headings!$A$11))</f>
        <v>June</v>
      </c>
      <c r="C1674" s="651">
        <v>-1</v>
      </c>
      <c r="D1674" s="655">
        <v>-1</v>
      </c>
      <c r="E1674" s="658" t="str">
        <f t="shared" si="283"/>
        <v/>
      </c>
      <c r="F1674" s="651">
        <v>-1</v>
      </c>
      <c r="G1674" s="655">
        <v>-1</v>
      </c>
      <c r="H1674" s="658" t="str">
        <f t="shared" si="284"/>
        <v/>
      </c>
      <c r="I1674" s="654">
        <v>-1</v>
      </c>
      <c r="J1674" s="665">
        <v>-1</v>
      </c>
      <c r="K1674" s="157"/>
      <c r="L1674" s="157"/>
      <c r="M1674" s="157">
        <v>600.99199999999996</v>
      </c>
      <c r="N1674" s="157"/>
      <c r="O1674" s="157"/>
      <c r="P1674" s="157"/>
      <c r="Q1674" s="157"/>
      <c r="R1674" s="157"/>
      <c r="S1674" s="157"/>
      <c r="T1674" s="157"/>
      <c r="U1674" s="149"/>
      <c r="V1674" s="149"/>
    </row>
    <row r="1675" spans="1:28" ht="15.75" customHeight="1" thickTop="1">
      <c r="A1675" s="136" t="str">
        <f>F1667&amp;"m07"</f>
        <v>AMTRAKm07</v>
      </c>
      <c r="B1675" s="146" t="str">
        <f>IF($F$1="de",headings!$C$12,IF($F$1="fr",headings!$B$12,headings!$A$12))</f>
        <v>July</v>
      </c>
      <c r="C1675" s="725">
        <v>-1</v>
      </c>
      <c r="D1675" s="473">
        <v>-1</v>
      </c>
      <c r="E1675" s="657" t="str">
        <f t="shared" si="283"/>
        <v/>
      </c>
      <c r="F1675" s="725">
        <v>-1</v>
      </c>
      <c r="G1675" s="473">
        <v>-1</v>
      </c>
      <c r="H1675" s="657" t="str">
        <f t="shared" si="284"/>
        <v/>
      </c>
      <c r="I1675" s="653">
        <v>-1</v>
      </c>
      <c r="J1675" s="664">
        <v>-1</v>
      </c>
      <c r="K1675" s="157"/>
      <c r="L1675" s="157"/>
      <c r="M1675" s="157">
        <v>665.36800000000005</v>
      </c>
      <c r="N1675" s="157"/>
      <c r="O1675" s="157"/>
      <c r="P1675" s="157"/>
      <c r="Q1675" s="157"/>
      <c r="R1675" s="157"/>
      <c r="S1675" s="157"/>
      <c r="T1675" s="157"/>
      <c r="U1675" s="149"/>
      <c r="V1675" s="149"/>
    </row>
    <row r="1676" spans="1:28" ht="15.75" customHeight="1">
      <c r="A1676" s="136" t="str">
        <f>F1667&amp;"m08"</f>
        <v>AMTRAKm08</v>
      </c>
      <c r="B1676" s="146" t="str">
        <f>IF($F$1="de",headings!$C$13,IF($F$1="fr",headings!$B$13,headings!$A$13))</f>
        <v>August</v>
      </c>
      <c r="C1676" s="726">
        <v>-1</v>
      </c>
      <c r="D1676" s="473">
        <v>-1</v>
      </c>
      <c r="E1676" s="657" t="str">
        <f t="shared" si="283"/>
        <v/>
      </c>
      <c r="F1676" s="726">
        <v>-1</v>
      </c>
      <c r="G1676" s="473">
        <v>-1</v>
      </c>
      <c r="H1676" s="657" t="str">
        <f t="shared" si="284"/>
        <v/>
      </c>
      <c r="I1676" s="653">
        <v>-1</v>
      </c>
      <c r="J1676" s="664">
        <v>-1</v>
      </c>
      <c r="K1676" s="157"/>
      <c r="L1676" s="157"/>
      <c r="M1676" s="157">
        <v>593.173</v>
      </c>
      <c r="N1676" s="157"/>
      <c r="O1676" s="157"/>
      <c r="P1676" s="157"/>
      <c r="Q1676" s="157"/>
      <c r="R1676" s="157"/>
      <c r="S1676" s="157"/>
      <c r="T1676" s="157"/>
      <c r="U1676" s="149"/>
      <c r="V1676" s="149"/>
    </row>
    <row r="1677" spans="1:28" ht="15.75" customHeight="1" thickBot="1">
      <c r="A1677" s="136" t="str">
        <f>F1667&amp;"m09"</f>
        <v>AMTRAKm09</v>
      </c>
      <c r="B1677" s="146" t="str">
        <f>IF($F$1="de",headings!$C$14,IF($F$1="fr",headings!$B$14,headings!$A$14))</f>
        <v>September</v>
      </c>
      <c r="C1677" s="651">
        <v>-1</v>
      </c>
      <c r="D1677" s="655">
        <v>-1</v>
      </c>
      <c r="E1677" s="658" t="str">
        <f t="shared" si="283"/>
        <v/>
      </c>
      <c r="F1677" s="651">
        <v>-1</v>
      </c>
      <c r="G1677" s="655">
        <v>-1</v>
      </c>
      <c r="H1677" s="658" t="str">
        <f t="shared" si="284"/>
        <v/>
      </c>
      <c r="I1677" s="654">
        <v>-1</v>
      </c>
      <c r="J1677" s="665">
        <v>-1</v>
      </c>
      <c r="K1677" s="157"/>
      <c r="L1677" s="157"/>
      <c r="M1677" s="157">
        <v>495.23899999999998</v>
      </c>
      <c r="N1677" s="157"/>
      <c r="O1677" s="157"/>
      <c r="P1677" s="157"/>
      <c r="Q1677" s="157"/>
      <c r="R1677" s="157"/>
      <c r="S1677" s="157"/>
      <c r="T1677" s="157"/>
      <c r="U1677" s="149"/>
      <c r="V1677" s="149"/>
    </row>
    <row r="1678" spans="1:28" ht="15.75" customHeight="1" thickTop="1">
      <c r="A1678" s="136" t="str">
        <f>F1667&amp;"m10"</f>
        <v>AMTRAKm10</v>
      </c>
      <c r="B1678" s="146" t="str">
        <f>IF($F$1="de",headings!$C$15,IF($F$1="fr",headings!$B$15,headings!$A$15))</f>
        <v>October</v>
      </c>
      <c r="C1678" s="653">
        <v>-1</v>
      </c>
      <c r="D1678" s="473">
        <v>-1</v>
      </c>
      <c r="E1678" s="657" t="str">
        <f>IF(C1678&lt;0.001,"",IF(D1678=-1,"",D1678/C1678*100-100))</f>
        <v/>
      </c>
      <c r="F1678" s="472">
        <v>-1</v>
      </c>
      <c r="G1678" s="473">
        <v>-1</v>
      </c>
      <c r="H1678" s="657" t="str">
        <f>IF(F1678&lt;0.001,"",IF(G1678=-1,"",G1678/F1678*100-100))</f>
        <v/>
      </c>
      <c r="I1678" s="653">
        <v>-1</v>
      </c>
      <c r="J1678" s="664">
        <v>-1</v>
      </c>
      <c r="K1678" s="157"/>
      <c r="L1678" s="157"/>
      <c r="M1678" s="157"/>
      <c r="N1678" s="157"/>
      <c r="O1678" s="157"/>
      <c r="P1678" s="157"/>
      <c r="Q1678" s="157"/>
      <c r="R1678" s="157"/>
      <c r="S1678" s="157"/>
      <c r="T1678" s="157"/>
      <c r="U1678" s="149"/>
      <c r="V1678" s="149"/>
      <c r="X1678" s="137"/>
    </row>
    <row r="1679" spans="1:28" ht="15.75" customHeight="1">
      <c r="A1679" s="136" t="str">
        <f>F1667&amp;"m11"</f>
        <v>AMTRAKm11</v>
      </c>
      <c r="B1679" s="146" t="str">
        <f>IF($F$1="de",headings!$C$16,IF($F$1="fr",headings!$B$16,headings!$A$16))</f>
        <v>November</v>
      </c>
      <c r="C1679" s="653">
        <v>-1</v>
      </c>
      <c r="D1679" s="473">
        <v>-1</v>
      </c>
      <c r="E1679" s="657" t="str">
        <f>IF(C1679&lt;0.001,"",IF(D1679=-1,"",D1679/C1679*100-100))</f>
        <v/>
      </c>
      <c r="F1679" s="472">
        <v>-1</v>
      </c>
      <c r="G1679" s="473">
        <v>-1</v>
      </c>
      <c r="H1679" s="657" t="str">
        <f>IF(F1679&lt;0.001,"",IF(G1679=-1,"",G1679/F1679*100-100))</f>
        <v/>
      </c>
      <c r="I1679" s="653">
        <v>-1</v>
      </c>
      <c r="J1679" s="664">
        <v>-1</v>
      </c>
      <c r="K1679" s="157"/>
      <c r="L1679" s="157"/>
      <c r="M1679" s="157"/>
      <c r="N1679" s="157"/>
      <c r="O1679" s="157"/>
      <c r="P1679" s="157"/>
      <c r="Q1679" s="157"/>
      <c r="R1679" s="157"/>
      <c r="S1679" s="157"/>
      <c r="T1679" s="157"/>
      <c r="U1679" s="149"/>
      <c r="V1679" s="149"/>
      <c r="X1679" s="137"/>
    </row>
    <row r="1680" spans="1:28" ht="15.75" customHeight="1" thickBot="1">
      <c r="A1680" s="136" t="str">
        <f>F1667&amp;"m12"</f>
        <v>AMTRAKm12</v>
      </c>
      <c r="B1680" s="146" t="str">
        <f>IF($F$1="de",headings!$C$17,IF($F$1="fr",headings!$B$17,headings!$A$17))</f>
        <v>December</v>
      </c>
      <c r="C1680" s="654">
        <v>-1</v>
      </c>
      <c r="D1680" s="655">
        <v>-1</v>
      </c>
      <c r="E1680" s="658" t="str">
        <f>IF(C1680&lt;0.001,"",IF(D1680=-1,"",D1680/C1680*100-100))</f>
        <v/>
      </c>
      <c r="F1680" s="652">
        <v>-1</v>
      </c>
      <c r="G1680" s="655">
        <v>-1</v>
      </c>
      <c r="H1680" s="658" t="str">
        <f>IF(F1680&lt;0.001,"",IF(G1680=-1,"",G1680/F1680*100-100))</f>
        <v/>
      </c>
      <c r="I1680" s="654">
        <v>-1</v>
      </c>
      <c r="J1680" s="665">
        <v>-1</v>
      </c>
      <c r="K1680" s="157"/>
      <c r="L1680" s="157"/>
      <c r="M1680" s="157"/>
      <c r="N1680" s="157"/>
      <c r="O1680" s="157"/>
      <c r="P1680" s="157"/>
      <c r="Q1680" s="157"/>
      <c r="R1680" s="157"/>
      <c r="S1680" s="157"/>
      <c r="T1680" s="157"/>
      <c r="U1680" s="149"/>
      <c r="V1680" s="149"/>
      <c r="X1680" s="137"/>
    </row>
    <row r="1681" spans="1:28" ht="14.4" thickTop="1" thickBot="1">
      <c r="B1681" s="146"/>
      <c r="C1681" s="146"/>
      <c r="D1681" s="146"/>
      <c r="E1681" s="146"/>
      <c r="F1681" s="146"/>
      <c r="G1681" s="146"/>
      <c r="H1681" s="146"/>
      <c r="I1681" s="146"/>
      <c r="J1681" s="146"/>
      <c r="K1681" s="157"/>
      <c r="L1681" s="157"/>
      <c r="M1681" s="157"/>
      <c r="N1681" s="157"/>
      <c r="O1681" s="157"/>
      <c r="P1681" s="157"/>
      <c r="Q1681" s="157"/>
      <c r="R1681" s="157"/>
      <c r="S1681" s="157"/>
      <c r="T1681" s="157"/>
      <c r="U1681" s="149"/>
      <c r="V1681" s="149"/>
      <c r="X1681" s="137"/>
    </row>
    <row r="1682" spans="1:28" s="137" customFormat="1" ht="15.75" customHeight="1" thickTop="1">
      <c r="A1682" s="137" t="str">
        <f>F1667&amp;"q1"</f>
        <v>AMTRAKq1</v>
      </c>
      <c r="B1682" s="146" t="str">
        <f>IF($F$1="de",headings!$C$31,IF($F$1="fr",headings!$B$31,headings!$A$31))</f>
        <v>Quarter 1</v>
      </c>
      <c r="C1682" s="319" t="str">
        <f>IF(C1671=-1,"-1",C1669+C1670+C1671)</f>
        <v>-1</v>
      </c>
      <c r="D1682" s="320" t="str">
        <f>IF(D1671=-1,"-1",D1669+D1670+D1671)</f>
        <v>-1</v>
      </c>
      <c r="E1682" s="666" t="str">
        <f>IF(C1671+C1672+C1673&lt;=0,"",IF(D1671=-1,"",D1682/C1682*100-100))</f>
        <v/>
      </c>
      <c r="F1682" s="319" t="str">
        <f>IF(F1671=-1,"-1",F1669+F1670+F1671)</f>
        <v>-1</v>
      </c>
      <c r="G1682" s="334" t="str">
        <f>IF(G1671=-1,"-1",G1669+G1670+G1671)</f>
        <v>-1</v>
      </c>
      <c r="H1682" s="666" t="str">
        <f>IF(F1671+F1672+F1673&lt;=0,"",IF(G1671=-1,"",G1682/F1682*100-100))</f>
        <v/>
      </c>
      <c r="I1682" s="320" t="str">
        <f>IF(I1671=-1,"-1",I1669+I1670+I1671)</f>
        <v>-1</v>
      </c>
      <c r="J1682" s="321" t="str">
        <f>IF(J1671=-1,"-1",J1669+J1670+J1671)</f>
        <v>-1</v>
      </c>
      <c r="K1682" s="157"/>
      <c r="L1682" s="157"/>
      <c r="M1682" s="157"/>
      <c r="N1682" s="157"/>
      <c r="O1682" s="157"/>
      <c r="P1682" s="157"/>
      <c r="Q1682" s="157"/>
      <c r="R1682" s="157"/>
      <c r="S1682" s="157"/>
      <c r="T1682" s="157"/>
      <c r="U1682" s="149"/>
      <c r="V1682" s="149"/>
      <c r="X1682" s="136"/>
      <c r="AA1682" s="244"/>
      <c r="AB1682" s="244"/>
    </row>
    <row r="1683" spans="1:28" s="137" customFormat="1" ht="15.75" customHeight="1">
      <c r="A1683" s="137" t="str">
        <f>F1667&amp;"q2"</f>
        <v>AMTRAKq2</v>
      </c>
      <c r="B1683" s="146" t="str">
        <f>IF($F$1="de",headings!$C$32,IF($F$1="fr",headings!$B$32,headings!$A$32))</f>
        <v>Quarter 2</v>
      </c>
      <c r="C1683" s="322" t="str">
        <f>IF(C1674=-1,"-1",C1672+C1673+C1674)</f>
        <v>-1</v>
      </c>
      <c r="D1683" s="323" t="str">
        <f>IF(D1674=-1,"-1",D1672+D1673+D1674)</f>
        <v>-1</v>
      </c>
      <c r="E1683" s="667" t="str">
        <f>IF(C1672+C1673+C1674&lt;=0,"",IF(D1674=-1,"",D1683/C1683*100-100))</f>
        <v/>
      </c>
      <c r="F1683" s="322" t="str">
        <f>IF(F1674=-1,"-1",F1672+F1673+F1674)</f>
        <v>-1</v>
      </c>
      <c r="G1683" s="335" t="str">
        <f>IF(G1674=-1,"-1",G1672+G1673+G1674)</f>
        <v>-1</v>
      </c>
      <c r="H1683" s="667" t="str">
        <f>IF(F1672+F1673+F1674&lt;=0,"",IF(G1674=-1,"",G1683/F1683*100-100))</f>
        <v/>
      </c>
      <c r="I1683" s="323" t="str">
        <f>IF(I1674=-1,"-1",I1672+I1673+I1674)</f>
        <v>-1</v>
      </c>
      <c r="J1683" s="324" t="str">
        <f>IF(J1674=-1,"-1",J1672+J1673+J1674)</f>
        <v>-1</v>
      </c>
      <c r="K1683" s="157"/>
      <c r="L1683" s="157"/>
      <c r="M1683" s="157"/>
      <c r="N1683" s="157"/>
      <c r="O1683" s="157"/>
      <c r="P1683" s="157"/>
      <c r="Q1683" s="157"/>
      <c r="R1683" s="157"/>
      <c r="S1683" s="157"/>
      <c r="T1683" s="157"/>
      <c r="U1683" s="149"/>
      <c r="V1683" s="149"/>
      <c r="X1683" s="138"/>
      <c r="AA1683" s="244"/>
      <c r="AB1683" s="244"/>
    </row>
    <row r="1684" spans="1:28" s="137" customFormat="1" ht="15.75" customHeight="1">
      <c r="A1684" s="137" t="str">
        <f>F1667&amp;"q3"</f>
        <v>AMTRAKq3</v>
      </c>
      <c r="B1684" s="146" t="str">
        <f>IF($F$1="de",headings!$C$33,IF($F$1="fr",headings!$B$33,headings!$A$33))</f>
        <v>Quarter 3</v>
      </c>
      <c r="C1684" s="322" t="str">
        <f>IF(C1677=-1,"-1",C1675+C1676+C1677)</f>
        <v>-1</v>
      </c>
      <c r="D1684" s="323" t="str">
        <f>IF(D1677=-1,"-1",D1675+D1676+D1677)</f>
        <v>-1</v>
      </c>
      <c r="E1684" s="667" t="str">
        <f>IF(C1675+C1676+C1677&lt;=0,"",IF(D1677=-1,"",D1684/C1684*100-100))</f>
        <v/>
      </c>
      <c r="F1684" s="322" t="str">
        <f>IF(F1677=-1,"-1",F1675+F1676+F1677)</f>
        <v>-1</v>
      </c>
      <c r="G1684" s="323" t="str">
        <f>IF(G1677=-1,"-1",G1675+G1676+G1677)</f>
        <v>-1</v>
      </c>
      <c r="H1684" s="667" t="str">
        <f>IF(F1675+F1676+F1677&lt;=0,"",IF(G1677=-1,"",G1684/F1684*100-100))</f>
        <v/>
      </c>
      <c r="I1684" s="323" t="str">
        <f>IF(I1677=-1,"-1",I1675+I1676+I1677)</f>
        <v>-1</v>
      </c>
      <c r="J1684" s="324" t="str">
        <f>IF(J1677=-1,"-1",J1675+J1676+J1677)</f>
        <v>-1</v>
      </c>
      <c r="K1684" s="157"/>
      <c r="L1684" s="157"/>
      <c r="M1684" s="157"/>
      <c r="N1684" s="157"/>
      <c r="O1684" s="157"/>
      <c r="P1684" s="157"/>
      <c r="Q1684" s="157"/>
      <c r="R1684" s="157"/>
      <c r="S1684" s="157"/>
      <c r="T1684" s="157"/>
      <c r="U1684" s="149"/>
      <c r="V1684" s="149"/>
      <c r="X1684" s="136"/>
      <c r="AA1684" s="244"/>
      <c r="AB1684" s="244"/>
    </row>
    <row r="1685" spans="1:28" s="137" customFormat="1" ht="15.75" customHeight="1" thickBot="1">
      <c r="A1685" s="137" t="str">
        <f>F1667&amp;"q4"</f>
        <v>AMTRAKq4</v>
      </c>
      <c r="B1685" s="146" t="str">
        <f>IF($F$1="de",headings!$C$34,IF($F$1="fr",headings!$B$34,headings!$A$34))</f>
        <v>Quarter 4</v>
      </c>
      <c r="C1685" s="325" t="str">
        <f>IF(C1680=-1,"-1",C1678+C1679+C1680)</f>
        <v>-1</v>
      </c>
      <c r="D1685" s="326" t="str">
        <f>IF(D1680=-1,"-1",D1678+D1679+D1680)</f>
        <v>-1</v>
      </c>
      <c r="E1685" s="668" t="str">
        <f>IF(C1678+C1679+C1680&lt;=0,"",IF(D1680=-1,"",D1685/C1685*100-100))</f>
        <v/>
      </c>
      <c r="F1685" s="325" t="str">
        <f>IF(F1680=-1,"-1",F1678+F1679+F1680)</f>
        <v>-1</v>
      </c>
      <c r="G1685" s="326" t="str">
        <f>IF(G1680=-1,"-1",G1678+G1679+G1680)</f>
        <v>-1</v>
      </c>
      <c r="H1685" s="668" t="str">
        <f>IF(F1678+F1679+F1680&lt;=0,"",IF(G1680=-1,"",G1685/F1685*100-100))</f>
        <v/>
      </c>
      <c r="I1685" s="326" t="str">
        <f>IF(I1680=-1,"-1",I1678+I1679+I1680)</f>
        <v>-1</v>
      </c>
      <c r="J1685" s="327" t="str">
        <f>IF(J1680=-1,"-1",J1678+J1679+J1680)</f>
        <v>-1</v>
      </c>
      <c r="K1685" s="157"/>
      <c r="L1685" s="157"/>
      <c r="M1685" s="157"/>
      <c r="N1685" s="157"/>
      <c r="O1685" s="157"/>
      <c r="P1685" s="157"/>
      <c r="Q1685" s="157"/>
      <c r="R1685" s="157"/>
      <c r="S1685" s="157"/>
      <c r="T1685" s="157"/>
      <c r="U1685" s="149"/>
      <c r="V1685" s="149"/>
      <c r="X1685" s="136"/>
      <c r="AA1685" s="244"/>
      <c r="AB1685" s="244"/>
    </row>
    <row r="1686" spans="1:28" ht="14.4" thickTop="1" thickBot="1">
      <c r="B1686" s="146"/>
      <c r="C1686" s="146"/>
      <c r="D1686" s="146"/>
      <c r="E1686" s="146"/>
      <c r="F1686" s="146"/>
      <c r="G1686" s="146"/>
      <c r="H1686" s="146"/>
      <c r="I1686" s="146"/>
      <c r="J1686" s="146"/>
      <c r="K1686" s="157"/>
      <c r="L1686" s="157"/>
      <c r="M1686" s="157"/>
      <c r="N1686" s="157"/>
      <c r="O1686" s="157"/>
      <c r="P1686" s="157"/>
      <c r="Q1686" s="157"/>
      <c r="R1686" s="157"/>
      <c r="S1686" s="157"/>
      <c r="T1686" s="157"/>
      <c r="U1686" s="149"/>
      <c r="V1686" s="149"/>
    </row>
    <row r="1687" spans="1:28" s="138" customFormat="1" ht="15.75" customHeight="1" thickTop="1" thickBot="1">
      <c r="A1687" s="138" t="str">
        <f>F1667&amp;"y"</f>
        <v>AMTRAKy</v>
      </c>
      <c r="B1687" s="152" t="str">
        <f>IF($F$1="de",headings!$C$35,IF($F$1="fr",headings!$B$35,headings!$A$35))</f>
        <v>Full year</v>
      </c>
      <c r="C1687" s="328" t="str">
        <f>IF(C1680=-1,"-1",SUM(C1682:C1685))</f>
        <v>-1</v>
      </c>
      <c r="D1687" s="414" t="str">
        <f>IF(D1680=-1,"-1",SUM(D1682:D1685))</f>
        <v>-1</v>
      </c>
      <c r="E1687" s="659" t="str">
        <f>IF(SUM(C1669:C1680)&lt;=0,"",IF(D1680=-1,"",D1687/C1687*100-100))</f>
        <v/>
      </c>
      <c r="F1687" s="328" t="str">
        <f>IF(F1680=-1,"-1",SUM(F1682:F1685))</f>
        <v>-1</v>
      </c>
      <c r="G1687" s="414" t="str">
        <f>IF(G1680=-1,"-1",SUM(G1682:G1685))</f>
        <v>-1</v>
      </c>
      <c r="H1687" s="659" t="str">
        <f>IF(SUM(F1669:F1680)&lt;=0,"",IF(G1680=-1,"",G1687/F1687*100-100))</f>
        <v/>
      </c>
      <c r="I1687" s="329" t="str">
        <f>IF(I1680=-1,"-1",SUM(I1682:I1685))</f>
        <v>-1</v>
      </c>
      <c r="J1687" s="330" t="str">
        <f>IF(J1680=-1,"-1",SUM(J1682:J1685))</f>
        <v>-1</v>
      </c>
      <c r="K1687" s="157"/>
      <c r="L1687" s="157"/>
      <c r="M1687" s="157"/>
      <c r="N1687" s="157"/>
      <c r="O1687" s="157"/>
      <c r="P1687" s="157"/>
      <c r="Q1687" s="157"/>
      <c r="R1687" s="157"/>
      <c r="S1687" s="157"/>
      <c r="T1687" s="157"/>
      <c r="U1687" s="149"/>
      <c r="V1687" s="149"/>
      <c r="X1687" s="136"/>
    </row>
    <row r="1688" spans="1:28" ht="13.8" thickTop="1">
      <c r="B1688" s="147"/>
      <c r="C1688" s="180"/>
      <c r="D1688" s="180"/>
      <c r="E1688" s="180"/>
      <c r="F1688" s="180"/>
      <c r="G1688" s="180"/>
      <c r="H1688" s="180"/>
      <c r="I1688" s="180"/>
      <c r="J1688" s="180"/>
      <c r="K1688" s="180"/>
      <c r="L1688" s="180"/>
      <c r="M1688" s="180"/>
      <c r="N1688" s="180"/>
      <c r="O1688" s="180"/>
      <c r="P1688" s="180"/>
      <c r="Q1688" s="180"/>
      <c r="R1688" s="180"/>
      <c r="S1688" s="180"/>
      <c r="T1688" s="180"/>
      <c r="U1688" s="149"/>
      <c r="V1688" s="149"/>
    </row>
    <row r="1689" spans="1:28">
      <c r="B1689" s="147"/>
      <c r="C1689" s="180"/>
      <c r="D1689" s="180"/>
      <c r="E1689" s="180"/>
      <c r="F1689" s="180"/>
      <c r="G1689" s="180"/>
      <c r="H1689" s="180"/>
      <c r="I1689" s="180"/>
      <c r="J1689" s="180"/>
      <c r="K1689" s="180"/>
      <c r="L1689" s="180"/>
      <c r="M1689" s="180"/>
      <c r="N1689" s="180"/>
      <c r="O1689" s="180"/>
      <c r="P1689" s="180"/>
      <c r="Q1689" s="180"/>
      <c r="R1689" s="180"/>
      <c r="S1689" s="180"/>
      <c r="T1689" s="180"/>
      <c r="U1689" s="149"/>
      <c r="V1689" s="149"/>
    </row>
    <row r="1690" spans="1:28">
      <c r="B1690" s="152" t="str">
        <f>IF($F$1="de",headings!$C$37,IF($F$1="fr",headings!$B$37,headings!$A$37))</f>
        <v>Comments</v>
      </c>
      <c r="C1690" s="1021"/>
      <c r="D1690" s="1022"/>
      <c r="E1690" s="1022"/>
      <c r="F1690" s="1022"/>
      <c r="G1690" s="1022"/>
      <c r="H1690" s="1022"/>
      <c r="I1690" s="1022"/>
      <c r="J1690" s="1022"/>
      <c r="K1690" s="1022"/>
      <c r="L1690" s="1022"/>
      <c r="M1690" s="1022"/>
      <c r="N1690" s="1022"/>
      <c r="O1690" s="1022"/>
      <c r="P1690" s="1022"/>
      <c r="Q1690" s="1022"/>
      <c r="R1690" s="1022"/>
      <c r="S1690" s="1022"/>
      <c r="T1690" s="1023"/>
      <c r="U1690" s="149"/>
      <c r="V1690" s="149"/>
    </row>
    <row r="1691" spans="1:28">
      <c r="B1691" s="151"/>
      <c r="C1691" s="1024"/>
      <c r="D1691" s="1025"/>
      <c r="E1691" s="1025"/>
      <c r="F1691" s="1025"/>
      <c r="G1691" s="1025"/>
      <c r="H1691" s="1025"/>
      <c r="I1691" s="1025"/>
      <c r="J1691" s="1025"/>
      <c r="K1691" s="1025"/>
      <c r="L1691" s="1025"/>
      <c r="M1691" s="1025"/>
      <c r="N1691" s="1025"/>
      <c r="O1691" s="1025"/>
      <c r="P1691" s="1025"/>
      <c r="Q1691" s="1025"/>
      <c r="R1691" s="1025"/>
      <c r="S1691" s="1025"/>
      <c r="T1691" s="1026"/>
      <c r="U1691" s="149"/>
      <c r="V1691" s="149"/>
    </row>
    <row r="1692" spans="1:28">
      <c r="B1692" s="151"/>
      <c r="C1692" s="1024"/>
      <c r="D1692" s="1025"/>
      <c r="E1692" s="1025"/>
      <c r="F1692" s="1025"/>
      <c r="G1692" s="1025"/>
      <c r="H1692" s="1025"/>
      <c r="I1692" s="1025"/>
      <c r="J1692" s="1025"/>
      <c r="K1692" s="1025"/>
      <c r="L1692" s="1025"/>
      <c r="M1692" s="1025"/>
      <c r="N1692" s="1025"/>
      <c r="O1692" s="1025"/>
      <c r="P1692" s="1025"/>
      <c r="Q1692" s="1025"/>
      <c r="R1692" s="1025"/>
      <c r="S1692" s="1025"/>
      <c r="T1692" s="1026"/>
      <c r="U1692" s="149"/>
      <c r="V1692" s="149"/>
    </row>
    <row r="1693" spans="1:28">
      <c r="B1693" s="151"/>
      <c r="C1693" s="1027"/>
      <c r="D1693" s="1028"/>
      <c r="E1693" s="1028"/>
      <c r="F1693" s="1028"/>
      <c r="G1693" s="1028"/>
      <c r="H1693" s="1028"/>
      <c r="I1693" s="1028"/>
      <c r="J1693" s="1028"/>
      <c r="K1693" s="1028"/>
      <c r="L1693" s="1028"/>
      <c r="M1693" s="1028"/>
      <c r="N1693" s="1028"/>
      <c r="O1693" s="1028"/>
      <c r="P1693" s="1028"/>
      <c r="Q1693" s="1028"/>
      <c r="R1693" s="1028"/>
      <c r="S1693" s="1028"/>
      <c r="T1693" s="1029"/>
      <c r="U1693" s="149"/>
      <c r="V1693" s="149"/>
    </row>
    <row r="1694" spans="1:28">
      <c r="B1694" s="151"/>
      <c r="C1694" s="180"/>
      <c r="D1694" s="180"/>
      <c r="E1694" s="180"/>
      <c r="F1694" s="180"/>
      <c r="G1694" s="180"/>
      <c r="H1694" s="180"/>
      <c r="I1694" s="180"/>
      <c r="J1694" s="180"/>
      <c r="K1694" s="180"/>
      <c r="L1694" s="180"/>
      <c r="M1694" s="180"/>
      <c r="N1694" s="180"/>
      <c r="O1694" s="180"/>
      <c r="P1694" s="180"/>
      <c r="Q1694" s="180"/>
      <c r="R1694" s="180"/>
      <c r="S1694" s="180"/>
      <c r="T1694" s="180"/>
      <c r="U1694" s="149"/>
      <c r="V1694" s="149"/>
    </row>
    <row r="1695" spans="1:28">
      <c r="A1695" s="142"/>
      <c r="B1695" s="143"/>
      <c r="C1695" s="181"/>
      <c r="D1695" s="181"/>
      <c r="E1695" s="181"/>
      <c r="F1695" s="181"/>
      <c r="G1695" s="181"/>
      <c r="H1695" s="181"/>
      <c r="I1695" s="181"/>
      <c r="J1695" s="181"/>
      <c r="K1695" s="181"/>
      <c r="L1695" s="181"/>
      <c r="M1695" s="181"/>
      <c r="N1695" s="181"/>
      <c r="O1695" s="181"/>
      <c r="P1695" s="181"/>
      <c r="Q1695" s="181"/>
      <c r="R1695" s="181"/>
      <c r="S1695" s="181"/>
      <c r="T1695" s="181"/>
      <c r="U1695" s="142"/>
      <c r="V1695" s="142"/>
    </row>
    <row r="1696" spans="1:28" s="141" customFormat="1" ht="6.75" customHeight="1">
      <c r="B1696" s="146"/>
      <c r="C1696" s="154"/>
      <c r="D1696" s="154"/>
      <c r="E1696" s="155"/>
      <c r="F1696" s="154"/>
      <c r="G1696" s="154"/>
      <c r="H1696" s="155"/>
      <c r="I1696" s="154"/>
      <c r="J1696" s="154"/>
      <c r="K1696" s="155"/>
      <c r="L1696" s="154"/>
      <c r="M1696" s="154"/>
      <c r="N1696" s="155"/>
      <c r="O1696" s="154"/>
      <c r="P1696" s="154"/>
      <c r="Q1696" s="155"/>
      <c r="R1696" s="154"/>
      <c r="S1696" s="154"/>
      <c r="T1696" s="155"/>
      <c r="U1696" s="149"/>
      <c r="V1696" s="149"/>
      <c r="X1696" s="136"/>
      <c r="AA1696" s="239"/>
      <c r="AB1696" s="239"/>
    </row>
    <row r="1697" spans="1:28" s="131" customFormat="1" ht="17.399999999999999">
      <c r="B1697" s="150" t="str">
        <f>IF($F$1="de",headings!$C$3,IF($F$1="fr",headings!$B$3,headings!$A$3))</f>
        <v>Railway Operator:</v>
      </c>
      <c r="C1697" s="156"/>
      <c r="D1697" s="156"/>
      <c r="E1697" s="156"/>
      <c r="F1697" s="1134" t="s">
        <v>265</v>
      </c>
      <c r="G1697" s="1134"/>
      <c r="H1697" s="1134"/>
      <c r="I1697" s="1134"/>
      <c r="J1697" s="1134"/>
      <c r="K1697" s="157"/>
      <c r="L1697" s="157"/>
      <c r="M1697" s="157"/>
      <c r="N1697" s="157"/>
      <c r="O1697" s="157"/>
      <c r="P1697" s="157"/>
      <c r="Q1697" s="158"/>
      <c r="R1697" s="158"/>
      <c r="S1697" s="158"/>
      <c r="T1697" s="158"/>
      <c r="U1697" s="149"/>
      <c r="V1697" s="149"/>
      <c r="X1697" s="136"/>
      <c r="AA1697" s="243"/>
      <c r="AB1697" s="243"/>
    </row>
    <row r="1698" spans="1:28" ht="6.75" customHeight="1" thickBot="1">
      <c r="B1698" s="146"/>
      <c r="C1698" s="157"/>
      <c r="D1698" s="157"/>
      <c r="E1698" s="159"/>
      <c r="F1698" s="157"/>
      <c r="G1698" s="157"/>
      <c r="H1698" s="157"/>
      <c r="I1698" s="157"/>
      <c r="J1698" s="157"/>
      <c r="K1698" s="157"/>
      <c r="L1698" s="157"/>
      <c r="M1698" s="157"/>
      <c r="N1698" s="157"/>
      <c r="O1698" s="157"/>
      <c r="P1698" s="157"/>
      <c r="Q1698" s="157"/>
      <c r="R1698" s="157"/>
      <c r="S1698" s="157"/>
      <c r="T1698" s="160"/>
      <c r="U1698" s="149"/>
      <c r="V1698" s="149"/>
    </row>
    <row r="1699" spans="1:28" ht="15.75" customHeight="1" thickTop="1">
      <c r="A1699" s="136" t="str">
        <f>F1697&amp;"m01"</f>
        <v>THSRCm01</v>
      </c>
      <c r="B1699" s="146" t="str">
        <f>IF($F$1="de",headings!$C$6,IF($F$1="fr",headings!$B$6,headings!$A$6))</f>
        <v>January</v>
      </c>
      <c r="C1699" s="725">
        <v>-1</v>
      </c>
      <c r="D1699" s="661">
        <v>-1</v>
      </c>
      <c r="E1699" s="656" t="str">
        <f t="shared" ref="E1699:E1707" si="285">IF(C1699&lt;0.001,"",IF(D1699=-1,"",D1699/C1699*100-100))</f>
        <v/>
      </c>
      <c r="F1699" s="725">
        <v>-1</v>
      </c>
      <c r="G1699" s="661">
        <v>-1</v>
      </c>
      <c r="H1699" s="656" t="str">
        <f t="shared" ref="H1699:H1707" si="286">IF(F1699&lt;0.001,"",IF(G1699=-1,"",G1699/F1699*100-100))</f>
        <v/>
      </c>
      <c r="I1699" s="662">
        <v>-1</v>
      </c>
      <c r="J1699" s="663">
        <v>-1</v>
      </c>
      <c r="K1699" s="157">
        <f>12146000000/51975370</f>
        <v>233.68761011225124</v>
      </c>
      <c r="L1699" s="157" t="s">
        <v>266</v>
      </c>
      <c r="M1699" s="157"/>
      <c r="N1699" s="157"/>
      <c r="O1699" s="157"/>
      <c r="P1699" s="157"/>
      <c r="Q1699" s="157"/>
      <c r="R1699" s="157"/>
      <c r="S1699" s="157"/>
      <c r="T1699" s="157"/>
      <c r="U1699" s="149"/>
      <c r="V1699" s="149"/>
    </row>
    <row r="1700" spans="1:28" ht="15.75" customHeight="1">
      <c r="A1700" s="136" t="str">
        <f>F1697&amp;"m02"</f>
        <v>THSRCm02</v>
      </c>
      <c r="B1700" s="146" t="str">
        <f>IF($F$1="de",headings!$C$7,IF($F$1="fr",headings!$B$7,headings!$A$7))</f>
        <v>February</v>
      </c>
      <c r="C1700" s="726">
        <v>-1</v>
      </c>
      <c r="D1700" s="473">
        <v>-1</v>
      </c>
      <c r="E1700" s="657" t="str">
        <f t="shared" si="285"/>
        <v/>
      </c>
      <c r="F1700" s="726">
        <v>-1</v>
      </c>
      <c r="G1700" s="473">
        <v>-1</v>
      </c>
      <c r="H1700" s="657" t="str">
        <f t="shared" si="286"/>
        <v/>
      </c>
      <c r="I1700" s="653">
        <v>-1</v>
      </c>
      <c r="J1700" s="664">
        <v>-1</v>
      </c>
      <c r="K1700" s="157"/>
      <c r="L1700" s="157"/>
      <c r="M1700" s="157"/>
      <c r="N1700" s="157"/>
      <c r="O1700" s="157"/>
      <c r="P1700" s="157"/>
      <c r="Q1700" s="157"/>
      <c r="R1700" s="157"/>
      <c r="S1700" s="157"/>
      <c r="T1700" s="157"/>
      <c r="U1700" s="149"/>
      <c r="V1700" s="149"/>
    </row>
    <row r="1701" spans="1:28" ht="15.75" customHeight="1" thickBot="1">
      <c r="A1701" s="136" t="str">
        <f>F1697&amp;"m03"</f>
        <v>THSRCm03</v>
      </c>
      <c r="B1701" s="146" t="str">
        <f>IF($F$1="de",headings!$C$8,IF($F$1="fr",headings!$B$8,headings!$A$8))</f>
        <v>March</v>
      </c>
      <c r="C1701" s="651">
        <v>-1</v>
      </c>
      <c r="D1701" s="655">
        <v>-1</v>
      </c>
      <c r="E1701" s="658" t="str">
        <f t="shared" si="285"/>
        <v/>
      </c>
      <c r="F1701" s="651">
        <v>-1</v>
      </c>
      <c r="G1701" s="655">
        <v>-1</v>
      </c>
      <c r="H1701" s="658" t="str">
        <f t="shared" si="286"/>
        <v/>
      </c>
      <c r="I1701" s="654">
        <v>-1</v>
      </c>
      <c r="J1701" s="665">
        <v>-1</v>
      </c>
      <c r="K1701" s="157"/>
      <c r="L1701" s="157"/>
      <c r="M1701" s="157"/>
      <c r="N1701" s="157"/>
      <c r="O1701" s="157"/>
      <c r="P1701" s="157"/>
      <c r="Q1701" s="157"/>
      <c r="R1701" s="157"/>
      <c r="S1701" s="157"/>
      <c r="T1701" s="157"/>
      <c r="U1701" s="149"/>
      <c r="V1701" s="149"/>
    </row>
    <row r="1702" spans="1:28" ht="15.75" customHeight="1" thickTop="1">
      <c r="A1702" s="136" t="str">
        <f>F1697&amp;"m04"</f>
        <v>THSRCm04</v>
      </c>
      <c r="B1702" s="146" t="str">
        <f>IF($F$1="de",headings!$C$9,IF($F$1="fr",headings!$B$9,headings!$A$9))</f>
        <v>April</v>
      </c>
      <c r="C1702" s="725">
        <v>-1</v>
      </c>
      <c r="D1702" s="473">
        <v>-1</v>
      </c>
      <c r="E1702" s="657" t="str">
        <f t="shared" si="285"/>
        <v/>
      </c>
      <c r="F1702" s="725">
        <v>-1</v>
      </c>
      <c r="G1702" s="473">
        <v>-1</v>
      </c>
      <c r="H1702" s="657" t="str">
        <f t="shared" si="286"/>
        <v/>
      </c>
      <c r="I1702" s="653">
        <v>-1</v>
      </c>
      <c r="J1702" s="664">
        <v>-1</v>
      </c>
      <c r="K1702" s="157"/>
      <c r="L1702" s="157"/>
      <c r="M1702" s="157"/>
      <c r="N1702" s="157"/>
      <c r="O1702" s="157"/>
      <c r="P1702" s="157"/>
      <c r="Q1702" s="157"/>
      <c r="R1702" s="157"/>
      <c r="S1702" s="157"/>
      <c r="T1702" s="157"/>
      <c r="U1702" s="149"/>
      <c r="V1702" s="149"/>
    </row>
    <row r="1703" spans="1:28" ht="15.75" customHeight="1">
      <c r="A1703" s="136" t="str">
        <f>F1697&amp;"m05"</f>
        <v>THSRCm05</v>
      </c>
      <c r="B1703" s="146" t="str">
        <f>IF($F$1="de",headings!$C$10,IF($F$1="fr",headings!$B$10,headings!$A$10))</f>
        <v>May</v>
      </c>
      <c r="C1703" s="726">
        <v>-1</v>
      </c>
      <c r="D1703" s="473">
        <v>-1</v>
      </c>
      <c r="E1703" s="657" t="str">
        <f t="shared" si="285"/>
        <v/>
      </c>
      <c r="F1703" s="726">
        <v>-1</v>
      </c>
      <c r="G1703" s="473">
        <v>-1</v>
      </c>
      <c r="H1703" s="657" t="str">
        <f t="shared" si="286"/>
        <v/>
      </c>
      <c r="I1703" s="653">
        <v>-1</v>
      </c>
      <c r="J1703" s="664">
        <v>-1</v>
      </c>
      <c r="K1703" s="157"/>
      <c r="L1703" s="157"/>
      <c r="M1703" s="157"/>
      <c r="N1703" s="157"/>
      <c r="O1703" s="157"/>
      <c r="P1703" s="157"/>
      <c r="Q1703" s="157"/>
      <c r="R1703" s="157"/>
      <c r="S1703" s="157"/>
      <c r="T1703" s="157"/>
      <c r="U1703" s="149"/>
      <c r="V1703" s="149"/>
    </row>
    <row r="1704" spans="1:28" ht="15.75" customHeight="1" thickBot="1">
      <c r="A1704" s="136" t="str">
        <f>F1697&amp;"m06"</f>
        <v>THSRCm06</v>
      </c>
      <c r="B1704" s="146" t="str">
        <f>IF($F$1="de",headings!$C$11,IF($F$1="fr",headings!$B$11,headings!$A$11))</f>
        <v>June</v>
      </c>
      <c r="C1704" s="651">
        <v>-1</v>
      </c>
      <c r="D1704" s="655">
        <v>-1</v>
      </c>
      <c r="E1704" s="658" t="str">
        <f t="shared" si="285"/>
        <v/>
      </c>
      <c r="F1704" s="651">
        <v>-1</v>
      </c>
      <c r="G1704" s="655">
        <v>-1</v>
      </c>
      <c r="H1704" s="658" t="str">
        <f t="shared" si="286"/>
        <v/>
      </c>
      <c r="I1704" s="654">
        <v>-1</v>
      </c>
      <c r="J1704" s="665">
        <v>-1</v>
      </c>
      <c r="K1704" s="157"/>
      <c r="L1704" s="157"/>
      <c r="M1704" s="157"/>
      <c r="N1704" s="157"/>
      <c r="O1704" s="157"/>
      <c r="P1704" s="157"/>
      <c r="Q1704" s="157"/>
      <c r="R1704" s="157"/>
      <c r="S1704" s="157"/>
      <c r="T1704" s="157"/>
      <c r="U1704" s="149"/>
      <c r="V1704" s="149"/>
    </row>
    <row r="1705" spans="1:28" ht="15.75" customHeight="1" thickTop="1">
      <c r="A1705" s="136" t="str">
        <f>F1697&amp;"m07"</f>
        <v>THSRCm07</v>
      </c>
      <c r="B1705" s="146" t="str">
        <f>IF($F$1="de",headings!$C$12,IF($F$1="fr",headings!$B$12,headings!$A$12))</f>
        <v>July</v>
      </c>
      <c r="C1705" s="725">
        <v>-1</v>
      </c>
      <c r="D1705" s="473">
        <v>-1</v>
      </c>
      <c r="E1705" s="657" t="str">
        <f t="shared" si="285"/>
        <v/>
      </c>
      <c r="F1705" s="725">
        <v>-1</v>
      </c>
      <c r="G1705" s="473">
        <v>-1</v>
      </c>
      <c r="H1705" s="657" t="str">
        <f t="shared" si="286"/>
        <v/>
      </c>
      <c r="I1705" s="653">
        <v>-1</v>
      </c>
      <c r="J1705" s="664">
        <v>-1</v>
      </c>
      <c r="K1705" s="157"/>
      <c r="L1705" s="157"/>
      <c r="M1705" s="157"/>
      <c r="N1705" s="157"/>
      <c r="O1705" s="157"/>
      <c r="P1705" s="157"/>
      <c r="Q1705" s="157"/>
      <c r="R1705" s="157"/>
      <c r="S1705" s="157"/>
      <c r="T1705" s="157"/>
      <c r="U1705" s="149"/>
      <c r="V1705" s="149"/>
    </row>
    <row r="1706" spans="1:28" ht="15.75" customHeight="1">
      <c r="A1706" s="136" t="str">
        <f>F1697&amp;"m08"</f>
        <v>THSRCm08</v>
      </c>
      <c r="B1706" s="146" t="str">
        <f>IF($F$1="de",headings!$C$13,IF($F$1="fr",headings!$B$13,headings!$A$13))</f>
        <v>August</v>
      </c>
      <c r="C1706" s="726">
        <v>-1</v>
      </c>
      <c r="D1706" s="473">
        <v>-1</v>
      </c>
      <c r="E1706" s="657" t="str">
        <f t="shared" si="285"/>
        <v/>
      </c>
      <c r="F1706" s="726">
        <v>-1</v>
      </c>
      <c r="G1706" s="473">
        <v>-1</v>
      </c>
      <c r="H1706" s="657" t="str">
        <f t="shared" si="286"/>
        <v/>
      </c>
      <c r="I1706" s="653">
        <v>-1</v>
      </c>
      <c r="J1706" s="664">
        <v>-1</v>
      </c>
      <c r="K1706" s="157"/>
      <c r="L1706" s="157"/>
      <c r="M1706" s="157"/>
      <c r="N1706" s="157"/>
      <c r="O1706" s="157"/>
      <c r="P1706" s="157"/>
      <c r="Q1706" s="157"/>
      <c r="R1706" s="157"/>
      <c r="S1706" s="157"/>
      <c r="T1706" s="157"/>
      <c r="U1706" s="149"/>
      <c r="V1706" s="149"/>
    </row>
    <row r="1707" spans="1:28" ht="15.75" customHeight="1" thickBot="1">
      <c r="A1707" s="136" t="str">
        <f>F1697&amp;"m09"</f>
        <v>THSRCm09</v>
      </c>
      <c r="B1707" s="146" t="str">
        <f>IF($F$1="de",headings!$C$14,IF($F$1="fr",headings!$B$14,headings!$A$14))</f>
        <v>September</v>
      </c>
      <c r="C1707" s="651">
        <v>-1</v>
      </c>
      <c r="D1707" s="655">
        <v>-1</v>
      </c>
      <c r="E1707" s="658" t="str">
        <f t="shared" si="285"/>
        <v/>
      </c>
      <c r="F1707" s="651">
        <v>-1</v>
      </c>
      <c r="G1707" s="655">
        <v>-1</v>
      </c>
      <c r="H1707" s="658" t="str">
        <f t="shared" si="286"/>
        <v/>
      </c>
      <c r="I1707" s="654">
        <v>-1</v>
      </c>
      <c r="J1707" s="665">
        <v>-1</v>
      </c>
      <c r="K1707" s="157"/>
      <c r="L1707" s="157"/>
      <c r="M1707" s="157"/>
      <c r="N1707" s="157"/>
      <c r="O1707" s="157"/>
      <c r="P1707" s="157"/>
      <c r="Q1707" s="157"/>
      <c r="R1707" s="157"/>
      <c r="S1707" s="157"/>
      <c r="T1707" s="157"/>
      <c r="U1707" s="149"/>
      <c r="V1707" s="149"/>
    </row>
    <row r="1708" spans="1:28" ht="15.75" customHeight="1" thickTop="1">
      <c r="A1708" s="136" t="str">
        <f>F1697&amp;"m10"</f>
        <v>THSRCm10</v>
      </c>
      <c r="B1708" s="146" t="str">
        <f>IF($F$1="de",headings!$C$15,IF($F$1="fr",headings!$B$15,headings!$A$15))</f>
        <v>October</v>
      </c>
      <c r="C1708" s="653">
        <v>-1</v>
      </c>
      <c r="D1708" s="473">
        <v>-1</v>
      </c>
      <c r="E1708" s="657" t="str">
        <f>IF(C1708&lt;0.001,"",IF(D1708=-1,"",D1708/C1708*100-100))</f>
        <v/>
      </c>
      <c r="F1708" s="472">
        <v>-1</v>
      </c>
      <c r="G1708" s="473">
        <v>-1</v>
      </c>
      <c r="H1708" s="657" t="str">
        <f>IF(F1708&lt;0.001,"",IF(G1708=-1,"",G1708/F1708*100-100))</f>
        <v/>
      </c>
      <c r="I1708" s="653">
        <v>-1</v>
      </c>
      <c r="J1708" s="664">
        <v>-1</v>
      </c>
      <c r="K1708" s="157"/>
      <c r="L1708" s="157"/>
      <c r="M1708" s="157"/>
      <c r="N1708" s="157"/>
      <c r="O1708" s="157"/>
      <c r="P1708" s="157"/>
      <c r="Q1708" s="157"/>
      <c r="R1708" s="157"/>
      <c r="S1708" s="157"/>
      <c r="T1708" s="157"/>
      <c r="U1708" s="149"/>
      <c r="V1708" s="149"/>
      <c r="X1708" s="137"/>
    </row>
    <row r="1709" spans="1:28" ht="15.75" customHeight="1">
      <c r="A1709" s="136" t="str">
        <f>F1697&amp;"m11"</f>
        <v>THSRCm11</v>
      </c>
      <c r="B1709" s="146" t="str">
        <f>IF($F$1="de",headings!$C$16,IF($F$1="fr",headings!$B$16,headings!$A$16))</f>
        <v>November</v>
      </c>
      <c r="C1709" s="653">
        <v>-1</v>
      </c>
      <c r="D1709" s="473">
        <v>-1</v>
      </c>
      <c r="E1709" s="657" t="str">
        <f>IF(C1709&lt;0.001,"",IF(D1709=-1,"",D1709/C1709*100-100))</f>
        <v/>
      </c>
      <c r="F1709" s="472">
        <v>-1</v>
      </c>
      <c r="G1709" s="473">
        <v>-1</v>
      </c>
      <c r="H1709" s="657" t="str">
        <f>IF(F1709&lt;0.001,"",IF(G1709=-1,"",G1709/F1709*100-100))</f>
        <v/>
      </c>
      <c r="I1709" s="653">
        <v>-1</v>
      </c>
      <c r="J1709" s="664">
        <v>-1</v>
      </c>
      <c r="K1709" s="157"/>
      <c r="L1709" s="157"/>
      <c r="M1709" s="157"/>
      <c r="N1709" s="157"/>
      <c r="O1709" s="157"/>
      <c r="P1709" s="157"/>
      <c r="Q1709" s="157"/>
      <c r="R1709" s="157"/>
      <c r="S1709" s="157"/>
      <c r="T1709" s="157"/>
      <c r="U1709" s="149"/>
      <c r="V1709" s="149"/>
      <c r="X1709" s="137"/>
    </row>
    <row r="1710" spans="1:28" ht="15.75" customHeight="1" thickBot="1">
      <c r="A1710" s="136" t="str">
        <f>F1697&amp;"m12"</f>
        <v>THSRCm12</v>
      </c>
      <c r="B1710" s="146" t="str">
        <f>IF($F$1="de",headings!$C$17,IF($F$1="fr",headings!$B$17,headings!$A$17))</f>
        <v>December</v>
      </c>
      <c r="C1710" s="654">
        <v>-1</v>
      </c>
      <c r="D1710" s="655">
        <v>-1</v>
      </c>
      <c r="E1710" s="658" t="str">
        <f>IF(C1710&lt;0.001,"",IF(D1710=-1,"",D1710/C1710*100-100))</f>
        <v/>
      </c>
      <c r="F1710" s="652">
        <v>-1</v>
      </c>
      <c r="G1710" s="655">
        <v>-1</v>
      </c>
      <c r="H1710" s="658" t="str">
        <f>IF(F1710&lt;0.001,"",IF(G1710=-1,"",G1710/F1710*100-100))</f>
        <v/>
      </c>
      <c r="I1710" s="654">
        <v>-1</v>
      </c>
      <c r="J1710" s="665">
        <v>-1</v>
      </c>
      <c r="K1710" s="157"/>
      <c r="L1710" s="157"/>
      <c r="M1710" s="157"/>
      <c r="N1710" s="157"/>
      <c r="O1710" s="157"/>
      <c r="P1710" s="157"/>
      <c r="Q1710" s="157"/>
      <c r="R1710" s="157"/>
      <c r="S1710" s="157"/>
      <c r="T1710" s="157"/>
      <c r="U1710" s="149"/>
      <c r="V1710" s="149"/>
      <c r="X1710" s="137"/>
    </row>
    <row r="1711" spans="1:28" ht="14.4" thickTop="1" thickBot="1">
      <c r="B1711" s="146"/>
      <c r="C1711" s="146"/>
      <c r="D1711" s="146"/>
      <c r="E1711" s="146"/>
      <c r="F1711" s="146"/>
      <c r="G1711" s="146"/>
      <c r="H1711" s="146"/>
      <c r="I1711" s="146"/>
      <c r="J1711" s="146"/>
      <c r="K1711" s="157"/>
      <c r="L1711" s="157"/>
      <c r="M1711" s="157"/>
      <c r="N1711" s="157"/>
      <c r="O1711" s="157"/>
      <c r="P1711" s="157"/>
      <c r="Q1711" s="157"/>
      <c r="R1711" s="157"/>
      <c r="S1711" s="157"/>
      <c r="T1711" s="157"/>
      <c r="U1711" s="149"/>
      <c r="V1711" s="149"/>
      <c r="X1711" s="137"/>
    </row>
    <row r="1712" spans="1:28" s="137" customFormat="1" ht="15.75" customHeight="1" thickTop="1">
      <c r="A1712" s="137" t="str">
        <f>F1697&amp;"q1"</f>
        <v>THSRCq1</v>
      </c>
      <c r="B1712" s="146" t="str">
        <f>IF($F$1="de",headings!$C$31,IF($F$1="fr",headings!$B$31,headings!$A$31))</f>
        <v>Quarter 1</v>
      </c>
      <c r="C1712" s="319" t="str">
        <f>IF(C1701=-1,"-1",C1699+C1700+C1701)</f>
        <v>-1</v>
      </c>
      <c r="D1712" s="320" t="str">
        <f>IF(D1701=-1,"-1",D1699+D1700+D1701)</f>
        <v>-1</v>
      </c>
      <c r="E1712" s="666" t="str">
        <f>IF(C1701+C1702+C1703&lt;=0,"",IF(D1701=-1,"",D1712/C1712*100-100))</f>
        <v/>
      </c>
      <c r="F1712" s="319" t="str">
        <f>IF(F1701=-1,"-1",F1699+F1700+F1701)</f>
        <v>-1</v>
      </c>
      <c r="G1712" s="334" t="str">
        <f>IF(G1701=-1,"-1",G1699+G1700+G1701)</f>
        <v>-1</v>
      </c>
      <c r="H1712" s="666" t="str">
        <f>IF(F1701+F1702+F1703&lt;=0,"",IF(G1701=-1,"",G1712/F1712*100-100))</f>
        <v/>
      </c>
      <c r="I1712" s="320" t="str">
        <f>IF(I1701=-1,"-1",I1699+I1700+I1701)</f>
        <v>-1</v>
      </c>
      <c r="J1712" s="321" t="str">
        <f>IF(J1701=-1,"-1",J1699+J1700+J1701)</f>
        <v>-1</v>
      </c>
      <c r="K1712" s="157"/>
      <c r="L1712" s="157"/>
      <c r="M1712" s="157"/>
      <c r="N1712" s="157"/>
      <c r="O1712" s="157"/>
      <c r="P1712" s="157"/>
      <c r="Q1712" s="157"/>
      <c r="R1712" s="157"/>
      <c r="S1712" s="157"/>
      <c r="T1712" s="157"/>
      <c r="U1712" s="149"/>
      <c r="V1712" s="149"/>
      <c r="X1712" s="136"/>
      <c r="AA1712" s="244"/>
      <c r="AB1712" s="244"/>
    </row>
    <row r="1713" spans="1:28" s="137" customFormat="1" ht="15.75" customHeight="1">
      <c r="A1713" s="137" t="str">
        <f>F1697&amp;"q2"</f>
        <v>THSRCq2</v>
      </c>
      <c r="B1713" s="146" t="str">
        <f>IF($F$1="de",headings!$C$32,IF($F$1="fr",headings!$B$32,headings!$A$32))</f>
        <v>Quarter 2</v>
      </c>
      <c r="C1713" s="322" t="str">
        <f>IF(C1704=-1,"-1",C1702+C1703+C1704)</f>
        <v>-1</v>
      </c>
      <c r="D1713" s="323" t="str">
        <f>IF(D1704=-1,"-1",D1702+D1703+D1704)</f>
        <v>-1</v>
      </c>
      <c r="E1713" s="667" t="str">
        <f>IF(C1702+C1703+C1704&lt;=0,"",IF(D1704=-1,"",D1713/C1713*100-100))</f>
        <v/>
      </c>
      <c r="F1713" s="322" t="str">
        <f>IF(F1704=-1,"-1",F1702+F1703+F1704)</f>
        <v>-1</v>
      </c>
      <c r="G1713" s="335" t="str">
        <f>IF(G1704=-1,"-1",G1702+G1703+G1704)</f>
        <v>-1</v>
      </c>
      <c r="H1713" s="667" t="str">
        <f>IF(F1702+F1703+F1704&lt;=0,"",IF(G1704=-1,"",G1713/F1713*100-100))</f>
        <v/>
      </c>
      <c r="I1713" s="323" t="str">
        <f>IF(I1704=-1,"-1",I1702+I1703+I1704)</f>
        <v>-1</v>
      </c>
      <c r="J1713" s="324" t="str">
        <f>IF(J1704=-1,"-1",J1702+J1703+J1704)</f>
        <v>-1</v>
      </c>
      <c r="K1713" s="157"/>
      <c r="L1713" s="157"/>
      <c r="M1713" s="157"/>
      <c r="N1713" s="157"/>
      <c r="O1713" s="157"/>
      <c r="P1713" s="157"/>
      <c r="Q1713" s="157"/>
      <c r="R1713" s="157"/>
      <c r="S1713" s="157"/>
      <c r="T1713" s="157"/>
      <c r="U1713" s="149"/>
      <c r="V1713" s="149"/>
      <c r="X1713" s="138"/>
      <c r="AA1713" s="244"/>
      <c r="AB1713" s="244"/>
    </row>
    <row r="1714" spans="1:28" s="137" customFormat="1" ht="15.75" customHeight="1">
      <c r="A1714" s="137" t="str">
        <f>F1697&amp;"q3"</f>
        <v>THSRCq3</v>
      </c>
      <c r="B1714" s="146" t="str">
        <f>IF($F$1="de",headings!$C$33,IF($F$1="fr",headings!$B$33,headings!$A$33))</f>
        <v>Quarter 3</v>
      </c>
      <c r="C1714" s="322" t="str">
        <f>IF(C1707=-1,"-1",C1705+C1706+C1707)</f>
        <v>-1</v>
      </c>
      <c r="D1714" s="323" t="str">
        <f>IF(D1707=-1,"-1",D1705+D1706+D1707)</f>
        <v>-1</v>
      </c>
      <c r="E1714" s="667" t="str">
        <f>IF(C1705+C1706+C1707&lt;=0,"",IF(D1707=-1,"",D1714/C1714*100-100))</f>
        <v/>
      </c>
      <c r="F1714" s="322" t="str">
        <f>IF(F1707=-1,"-1",F1705+F1706+F1707)</f>
        <v>-1</v>
      </c>
      <c r="G1714" s="323" t="str">
        <f>IF(G1707=-1,"-1",G1705+G1706+G1707)</f>
        <v>-1</v>
      </c>
      <c r="H1714" s="667" t="str">
        <f>IF(F1705+F1706+F1707&lt;=0,"",IF(G1707=-1,"",G1714/F1714*100-100))</f>
        <v/>
      </c>
      <c r="I1714" s="323" t="str">
        <f>IF(I1707=-1,"-1",I1705+I1706+I1707)</f>
        <v>-1</v>
      </c>
      <c r="J1714" s="324" t="str">
        <f>IF(J1707=-1,"-1",J1705+J1706+J1707)</f>
        <v>-1</v>
      </c>
      <c r="K1714" s="157"/>
      <c r="L1714" s="157"/>
      <c r="M1714" s="157"/>
      <c r="N1714" s="157"/>
      <c r="O1714" s="157"/>
      <c r="P1714" s="157"/>
      <c r="Q1714" s="157"/>
      <c r="R1714" s="157"/>
      <c r="S1714" s="157"/>
      <c r="T1714" s="157"/>
      <c r="U1714" s="149"/>
      <c r="V1714" s="149"/>
      <c r="X1714" s="136"/>
      <c r="AA1714" s="244"/>
      <c r="AB1714" s="244"/>
    </row>
    <row r="1715" spans="1:28" s="137" customFormat="1" ht="15.75" customHeight="1" thickBot="1">
      <c r="A1715" s="137" t="str">
        <f>F1697&amp;"q4"</f>
        <v>THSRCq4</v>
      </c>
      <c r="B1715" s="146" t="str">
        <f>IF($F$1="de",headings!$C$34,IF($F$1="fr",headings!$B$34,headings!$A$34))</f>
        <v>Quarter 4</v>
      </c>
      <c r="C1715" s="325" t="str">
        <f>IF(C1710=-1,"-1",C1708+C1709+C1710)</f>
        <v>-1</v>
      </c>
      <c r="D1715" s="326" t="str">
        <f>IF(D1710=-1,"-1",D1708+D1709+D1710)</f>
        <v>-1</v>
      </c>
      <c r="E1715" s="668" t="str">
        <f>IF(C1708+C1709+C1710&lt;=0,"",IF(D1710=-1,"",D1715/C1715*100-100))</f>
        <v/>
      </c>
      <c r="F1715" s="325" t="str">
        <f>IF(F1710=-1,"-1",F1708+F1709+F1710)</f>
        <v>-1</v>
      </c>
      <c r="G1715" s="326" t="str">
        <f>IF(G1710=-1,"-1",G1708+G1709+G1710)</f>
        <v>-1</v>
      </c>
      <c r="H1715" s="668" t="str">
        <f>IF(F1708+F1709+F1710&lt;=0,"",IF(G1710=-1,"",G1715/F1715*100-100))</f>
        <v/>
      </c>
      <c r="I1715" s="326" t="str">
        <f>IF(I1710=-1,"-1",I1708+I1709+I1710)</f>
        <v>-1</v>
      </c>
      <c r="J1715" s="327" t="str">
        <f>IF(J1710=-1,"-1",J1708+J1709+J1710)</f>
        <v>-1</v>
      </c>
      <c r="K1715" s="157"/>
      <c r="L1715" s="157"/>
      <c r="M1715" s="157"/>
      <c r="N1715" s="157"/>
      <c r="O1715" s="157"/>
      <c r="P1715" s="157"/>
      <c r="Q1715" s="157"/>
      <c r="R1715" s="157"/>
      <c r="S1715" s="157"/>
      <c r="T1715" s="157"/>
      <c r="U1715" s="149"/>
      <c r="V1715" s="149"/>
      <c r="X1715" s="136"/>
      <c r="AA1715" s="244"/>
      <c r="AB1715" s="244"/>
    </row>
    <row r="1716" spans="1:28" ht="14.4" thickTop="1" thickBot="1">
      <c r="B1716" s="146"/>
      <c r="C1716" s="146"/>
      <c r="D1716" s="146"/>
      <c r="E1716" s="146"/>
      <c r="F1716" s="146"/>
      <c r="G1716" s="146"/>
      <c r="H1716" s="146"/>
      <c r="I1716" s="146"/>
      <c r="J1716" s="146"/>
      <c r="K1716" s="158"/>
      <c r="L1716" s="158"/>
      <c r="M1716" s="157"/>
      <c r="N1716" s="157"/>
      <c r="O1716" s="157"/>
      <c r="P1716" s="157"/>
      <c r="Q1716" s="157"/>
      <c r="R1716" s="157"/>
      <c r="S1716" s="157"/>
      <c r="T1716" s="157"/>
      <c r="U1716" s="149"/>
      <c r="V1716" s="149"/>
    </row>
    <row r="1717" spans="1:28" s="138" customFormat="1" ht="15.75" customHeight="1" thickTop="1" thickBot="1">
      <c r="A1717" s="138" t="str">
        <f>F1697&amp;"y"</f>
        <v>THSRCy</v>
      </c>
      <c r="B1717" s="152" t="str">
        <f>IF($F$1="de",headings!$C$35,IF($F$1="fr",headings!$B$35,headings!$A$35))</f>
        <v>Full year</v>
      </c>
      <c r="C1717" s="328" t="str">
        <f>IF(C1710=-1,"-1",SUM(C1712:C1715))</f>
        <v>-1</v>
      </c>
      <c r="D1717" s="414" t="str">
        <f>IF(D1710=-1,"-1",SUM(D1712:D1715))</f>
        <v>-1</v>
      </c>
      <c r="E1717" s="659" t="str">
        <f>IF(SUM(C1699:C1710)&lt;=0,"",IF(D1710=-1,"",D1717/C1717*100-100))</f>
        <v/>
      </c>
      <c r="F1717" s="328" t="str">
        <f>IF(F1710=-1,"-1",SUM(F1712:F1715))</f>
        <v>-1</v>
      </c>
      <c r="G1717" s="414" t="str">
        <f>IF(G1710=-1,"-1",SUM(G1712:G1715))</f>
        <v>-1</v>
      </c>
      <c r="H1717" s="659" t="str">
        <f>IF(SUM(F1699:F1710)&lt;=0,"",IF(G1710=-1,"",G1717/F1717*100-100))</f>
        <v/>
      </c>
      <c r="I1717" s="329" t="str">
        <f>IF(I1710=-1,"-1",SUM(I1712:I1715))</f>
        <v>-1</v>
      </c>
      <c r="J1717" s="330" t="str">
        <f>IF(J1710=-1,"-1",SUM(J1712:J1715))</f>
        <v>-1</v>
      </c>
      <c r="K1717" s="157"/>
      <c r="L1717" s="157"/>
      <c r="M1717" s="157"/>
      <c r="N1717" s="157"/>
      <c r="O1717" s="157"/>
      <c r="P1717" s="157"/>
      <c r="Q1717" s="157"/>
      <c r="R1717" s="157"/>
      <c r="S1717" s="157"/>
      <c r="T1717" s="157"/>
      <c r="U1717" s="149"/>
      <c r="V1717" s="149"/>
      <c r="X1717" s="136"/>
    </row>
    <row r="1718" spans="1:28" ht="13.8" thickTop="1">
      <c r="B1718" s="147"/>
      <c r="C1718" s="180"/>
      <c r="D1718" s="180"/>
      <c r="E1718" s="180"/>
      <c r="F1718" s="180"/>
      <c r="G1718" s="180"/>
      <c r="H1718" s="180"/>
      <c r="I1718" s="180"/>
      <c r="J1718" s="180"/>
      <c r="K1718" s="180"/>
      <c r="L1718" s="180"/>
      <c r="M1718" s="180"/>
      <c r="N1718" s="180"/>
      <c r="O1718" s="180"/>
      <c r="P1718" s="180"/>
      <c r="Q1718" s="180"/>
      <c r="R1718" s="180"/>
      <c r="S1718" s="180"/>
      <c r="T1718" s="180"/>
      <c r="U1718" s="149"/>
      <c r="V1718" s="149"/>
    </row>
    <row r="1719" spans="1:28">
      <c r="B1719" s="147"/>
      <c r="C1719" s="180"/>
      <c r="D1719" s="180"/>
      <c r="E1719" s="180"/>
      <c r="F1719" s="180"/>
      <c r="G1719" s="180"/>
      <c r="H1719" s="180"/>
      <c r="I1719" s="180"/>
      <c r="J1719" s="180"/>
      <c r="K1719" s="180"/>
      <c r="L1719" s="180"/>
      <c r="M1719" s="180"/>
      <c r="N1719" s="180"/>
      <c r="O1719" s="180"/>
      <c r="P1719" s="180"/>
      <c r="Q1719" s="180"/>
      <c r="R1719" s="180"/>
      <c r="S1719" s="180"/>
      <c r="T1719" s="180"/>
      <c r="U1719" s="149"/>
      <c r="V1719" s="149"/>
    </row>
    <row r="1720" spans="1:28">
      <c r="B1720" s="152" t="str">
        <f>IF($F$1="de",headings!$C$37,IF($F$1="fr",headings!$B$37,headings!$A$37))</f>
        <v>Comments</v>
      </c>
      <c r="C1720" s="1021"/>
      <c r="D1720" s="1022"/>
      <c r="E1720" s="1022"/>
      <c r="F1720" s="1022"/>
      <c r="G1720" s="1022"/>
      <c r="H1720" s="1022"/>
      <c r="I1720" s="1022"/>
      <c r="J1720" s="1022"/>
      <c r="K1720" s="1022"/>
      <c r="L1720" s="1022"/>
      <c r="M1720" s="1022"/>
      <c r="N1720" s="1022"/>
      <c r="O1720" s="1022"/>
      <c r="P1720" s="1022"/>
      <c r="Q1720" s="1022"/>
      <c r="R1720" s="1022"/>
      <c r="S1720" s="1022"/>
      <c r="T1720" s="1023"/>
      <c r="U1720" s="149"/>
      <c r="V1720" s="149"/>
    </row>
    <row r="1721" spans="1:28">
      <c r="B1721" s="151"/>
      <c r="C1721" s="1024"/>
      <c r="D1721" s="1025"/>
      <c r="E1721" s="1025"/>
      <c r="F1721" s="1025"/>
      <c r="G1721" s="1025"/>
      <c r="H1721" s="1025"/>
      <c r="I1721" s="1025"/>
      <c r="J1721" s="1025"/>
      <c r="K1721" s="1025"/>
      <c r="L1721" s="1025"/>
      <c r="M1721" s="1025"/>
      <c r="N1721" s="1025"/>
      <c r="O1721" s="1025"/>
      <c r="P1721" s="1025"/>
      <c r="Q1721" s="1025"/>
      <c r="R1721" s="1025"/>
      <c r="S1721" s="1025"/>
      <c r="T1721" s="1026"/>
      <c r="U1721" s="149"/>
      <c r="V1721" s="149"/>
    </row>
    <row r="1722" spans="1:28">
      <c r="B1722" s="151"/>
      <c r="C1722" s="1024"/>
      <c r="D1722" s="1025"/>
      <c r="E1722" s="1025"/>
      <c r="F1722" s="1025"/>
      <c r="G1722" s="1025"/>
      <c r="H1722" s="1025"/>
      <c r="I1722" s="1025"/>
      <c r="J1722" s="1025"/>
      <c r="K1722" s="1025"/>
      <c r="L1722" s="1025"/>
      <c r="M1722" s="1025"/>
      <c r="N1722" s="1025"/>
      <c r="O1722" s="1025"/>
      <c r="P1722" s="1025"/>
      <c r="Q1722" s="1025"/>
      <c r="R1722" s="1025"/>
      <c r="S1722" s="1025"/>
      <c r="T1722" s="1026"/>
      <c r="U1722" s="149"/>
      <c r="V1722" s="149"/>
    </row>
    <row r="1723" spans="1:28">
      <c r="B1723" s="151"/>
      <c r="C1723" s="1027"/>
      <c r="D1723" s="1028"/>
      <c r="E1723" s="1028"/>
      <c r="F1723" s="1028"/>
      <c r="G1723" s="1028"/>
      <c r="H1723" s="1028"/>
      <c r="I1723" s="1028"/>
      <c r="J1723" s="1028"/>
      <c r="K1723" s="1028"/>
      <c r="L1723" s="1028"/>
      <c r="M1723" s="1028"/>
      <c r="N1723" s="1028"/>
      <c r="O1723" s="1028"/>
      <c r="P1723" s="1028"/>
      <c r="Q1723" s="1028"/>
      <c r="R1723" s="1028"/>
      <c r="S1723" s="1028"/>
      <c r="T1723" s="1029"/>
      <c r="U1723" s="149"/>
      <c r="V1723" s="149"/>
    </row>
    <row r="1724" spans="1:28">
      <c r="B1724" s="151"/>
      <c r="C1724" s="180"/>
      <c r="D1724" s="180"/>
      <c r="E1724" s="180"/>
      <c r="F1724" s="180"/>
      <c r="G1724" s="180"/>
      <c r="H1724" s="180"/>
      <c r="I1724" s="180"/>
      <c r="J1724" s="180"/>
      <c r="K1724" s="180"/>
      <c r="L1724" s="180"/>
      <c r="M1724" s="180"/>
      <c r="N1724" s="180"/>
      <c r="O1724" s="180"/>
      <c r="P1724" s="180"/>
      <c r="Q1724" s="180"/>
      <c r="R1724" s="180"/>
      <c r="S1724" s="180"/>
      <c r="T1724" s="180"/>
      <c r="U1724" s="149"/>
      <c r="V1724" s="149"/>
    </row>
    <row r="1725" spans="1:28">
      <c r="A1725" s="142"/>
      <c r="B1725" s="143"/>
      <c r="C1725" s="181"/>
      <c r="D1725" s="181"/>
      <c r="E1725" s="181"/>
      <c r="F1725" s="181"/>
      <c r="G1725" s="181"/>
      <c r="H1725" s="181"/>
      <c r="I1725" s="181"/>
      <c r="J1725" s="181"/>
      <c r="K1725" s="181"/>
      <c r="L1725" s="181"/>
      <c r="M1725" s="181"/>
      <c r="N1725" s="181"/>
      <c r="O1725" s="181"/>
      <c r="P1725" s="181"/>
      <c r="Q1725" s="181"/>
      <c r="R1725" s="181"/>
      <c r="S1725" s="181"/>
      <c r="T1725" s="181"/>
      <c r="U1725" s="142"/>
      <c r="V1725" s="142"/>
    </row>
    <row r="1726" spans="1:28" s="141" customFormat="1" ht="6.75" customHeight="1">
      <c r="B1726" s="146"/>
      <c r="C1726" s="154"/>
      <c r="D1726" s="154"/>
      <c r="E1726" s="155"/>
      <c r="F1726" s="154"/>
      <c r="G1726" s="154"/>
      <c r="H1726" s="155"/>
      <c r="I1726" s="154"/>
      <c r="J1726" s="154"/>
      <c r="K1726" s="155"/>
      <c r="L1726" s="154"/>
      <c r="M1726" s="154"/>
      <c r="N1726" s="155"/>
      <c r="O1726" s="154"/>
      <c r="P1726" s="154"/>
      <c r="Q1726" s="155"/>
      <c r="R1726" s="154"/>
      <c r="S1726" s="154"/>
      <c r="T1726" s="155"/>
      <c r="U1726" s="147"/>
      <c r="V1726" s="147"/>
      <c r="W1726" s="136"/>
      <c r="X1726" s="136"/>
      <c r="AA1726" s="239"/>
      <c r="AB1726" s="239"/>
    </row>
    <row r="1727" spans="1:28" s="131" customFormat="1" ht="18.75" customHeight="1">
      <c r="B1727" s="150" t="str">
        <f>IF($F$1="de",headings!$C$3,IF($F$1="fr",headings!$B$3,headings!$A$3))</f>
        <v>Railway Operator:</v>
      </c>
      <c r="C1727" s="156"/>
      <c r="D1727" s="156"/>
      <c r="E1727" s="156"/>
      <c r="F1727" s="1134" t="s">
        <v>167</v>
      </c>
      <c r="G1727" s="1134"/>
      <c r="H1727" s="1134"/>
      <c r="I1727" s="1134"/>
      <c r="J1727" s="1134"/>
      <c r="K1727" s="157"/>
      <c r="L1727" s="157"/>
      <c r="M1727" s="157"/>
      <c r="N1727" s="157"/>
      <c r="O1727" s="157"/>
      <c r="P1727" s="157"/>
      <c r="Q1727" s="157"/>
      <c r="R1727" s="157"/>
      <c r="S1727" s="157"/>
      <c r="T1727" s="157"/>
      <c r="U1727" s="157"/>
      <c r="V1727" s="157"/>
      <c r="W1727" s="136"/>
      <c r="X1727" s="136"/>
      <c r="AA1727" s="243"/>
      <c r="AB1727" s="243"/>
    </row>
    <row r="1728" spans="1:28" ht="6.75" customHeight="1" thickBot="1">
      <c r="B1728" s="146"/>
      <c r="C1728" s="157"/>
      <c r="D1728" s="157"/>
      <c r="E1728" s="159"/>
      <c r="F1728" s="157"/>
      <c r="G1728" s="157"/>
      <c r="H1728" s="157"/>
      <c r="I1728" s="157"/>
      <c r="J1728" s="157"/>
      <c r="K1728" s="157"/>
      <c r="L1728" s="157"/>
      <c r="M1728" s="157"/>
      <c r="N1728" s="157"/>
      <c r="O1728" s="157"/>
      <c r="P1728" s="157"/>
      <c r="Q1728" s="157"/>
      <c r="R1728" s="157"/>
      <c r="S1728" s="157"/>
      <c r="T1728" s="160"/>
      <c r="U1728" s="149"/>
      <c r="V1728" s="149"/>
    </row>
    <row r="1729" spans="1:28" ht="15.75" customHeight="1" thickTop="1">
      <c r="A1729" s="136" t="str">
        <f>F1727&amp;"m01"</f>
        <v>DSVNm01</v>
      </c>
      <c r="B1729" s="146" t="str">
        <f>IF($F$1="de",headings!$C$6,IF($F$1="fr",headings!$B$6,headings!$A$6))</f>
        <v>January</v>
      </c>
      <c r="C1729" s="485">
        <v>-1</v>
      </c>
      <c r="D1729" s="661">
        <v>-1</v>
      </c>
      <c r="E1729" s="656" t="str">
        <f t="shared" ref="E1729:E1737" si="287">IF(C1729&lt;0.001,"",IF(D1729=-1,"",D1729/C1729*100-100))</f>
        <v/>
      </c>
      <c r="F1729" s="485">
        <v>-1</v>
      </c>
      <c r="G1729" s="661">
        <v>-1</v>
      </c>
      <c r="H1729" s="656" t="str">
        <f t="shared" ref="H1729:H1737" si="288">IF(F1729&lt;0.001,"",IF(G1729=-1,"",G1729/F1729*100-100))</f>
        <v/>
      </c>
      <c r="I1729" s="662">
        <v>-1</v>
      </c>
      <c r="J1729" s="663">
        <v>-1</v>
      </c>
      <c r="K1729" s="485">
        <v>-1</v>
      </c>
      <c r="L1729" s="661">
        <v>-1</v>
      </c>
      <c r="M1729" s="656" t="str">
        <f t="shared" ref="M1729:M1737" si="289">IF(K1729&lt;0.001,"",IF(L1729=-1,"",L1729/K1729*100-100))</f>
        <v/>
      </c>
      <c r="N1729" s="485">
        <v>-1</v>
      </c>
      <c r="O1729" s="661">
        <v>-1</v>
      </c>
      <c r="P1729" s="656" t="str">
        <f t="shared" ref="P1729:P1737" si="290">IF(N1729&lt;0.001,"",IF(O1729=-1,"",O1729/N1729*100-100))</f>
        <v/>
      </c>
      <c r="Q1729" s="485">
        <v>-1</v>
      </c>
      <c r="R1729" s="661">
        <v>-1</v>
      </c>
      <c r="S1729" s="656" t="str">
        <f t="shared" ref="S1729:S1737" si="291">IF(Q1729&lt;0.001,"",IF(R1729=-1,"",R1729/Q1729*100-100))</f>
        <v/>
      </c>
      <c r="T1729" s="485">
        <v>-1</v>
      </c>
      <c r="U1729" s="661">
        <v>-1</v>
      </c>
      <c r="V1729" s="656" t="str">
        <f t="shared" ref="V1729:V1737" si="292">IF(T1729&lt;0.001,"",IF(U1729=-1,"",U1729/T1729*100-100))</f>
        <v/>
      </c>
    </row>
    <row r="1730" spans="1:28" ht="15.75" customHeight="1">
      <c r="A1730" s="136" t="str">
        <f>F1727&amp;"m02"</f>
        <v>DSVNm02</v>
      </c>
      <c r="B1730" s="146" t="str">
        <f>IF($F$1="de",headings!$C$7,IF($F$1="fr",headings!$B$7,headings!$A$7))</f>
        <v>February</v>
      </c>
      <c r="C1730" s="486">
        <v>-1</v>
      </c>
      <c r="D1730" s="473">
        <v>-1</v>
      </c>
      <c r="E1730" s="657" t="str">
        <f t="shared" si="287"/>
        <v/>
      </c>
      <c r="F1730" s="486">
        <v>-1</v>
      </c>
      <c r="G1730" s="473">
        <v>-1</v>
      </c>
      <c r="H1730" s="657" t="str">
        <f t="shared" si="288"/>
        <v/>
      </c>
      <c r="I1730" s="653">
        <v>-1</v>
      </c>
      <c r="J1730" s="664">
        <v>-1</v>
      </c>
      <c r="K1730" s="486">
        <v>-1</v>
      </c>
      <c r="L1730" s="473">
        <v>-1</v>
      </c>
      <c r="M1730" s="657" t="str">
        <f t="shared" si="289"/>
        <v/>
      </c>
      <c r="N1730" s="486">
        <v>-1</v>
      </c>
      <c r="O1730" s="473">
        <v>-1</v>
      </c>
      <c r="P1730" s="657" t="str">
        <f t="shared" si="290"/>
        <v/>
      </c>
      <c r="Q1730" s="486">
        <v>-1</v>
      </c>
      <c r="R1730" s="473">
        <v>-1</v>
      </c>
      <c r="S1730" s="657" t="str">
        <f t="shared" si="291"/>
        <v/>
      </c>
      <c r="T1730" s="486">
        <v>-1</v>
      </c>
      <c r="U1730" s="473">
        <v>-1</v>
      </c>
      <c r="V1730" s="657" t="str">
        <f t="shared" si="292"/>
        <v/>
      </c>
    </row>
    <row r="1731" spans="1:28" ht="15.75" customHeight="1" thickBot="1">
      <c r="A1731" s="136" t="str">
        <f>F1727&amp;"m03"</f>
        <v>DSVNm03</v>
      </c>
      <c r="B1731" s="146" t="str">
        <f>IF($F$1="de",headings!$C$8,IF($F$1="fr",headings!$B$8,headings!$A$8))</f>
        <v>March</v>
      </c>
      <c r="C1731" s="487">
        <v>-1</v>
      </c>
      <c r="D1731" s="655">
        <v>-1</v>
      </c>
      <c r="E1731" s="658" t="str">
        <f t="shared" si="287"/>
        <v/>
      </c>
      <c r="F1731" s="487">
        <v>-1</v>
      </c>
      <c r="G1731" s="655">
        <v>-1</v>
      </c>
      <c r="H1731" s="658" t="str">
        <f t="shared" si="288"/>
        <v/>
      </c>
      <c r="I1731" s="654">
        <v>-1</v>
      </c>
      <c r="J1731" s="665">
        <v>-1</v>
      </c>
      <c r="K1731" s="487">
        <v>-1</v>
      </c>
      <c r="L1731" s="655">
        <v>-1</v>
      </c>
      <c r="M1731" s="658" t="str">
        <f t="shared" si="289"/>
        <v/>
      </c>
      <c r="N1731" s="487">
        <v>-1</v>
      </c>
      <c r="O1731" s="655">
        <v>-1</v>
      </c>
      <c r="P1731" s="658" t="str">
        <f t="shared" si="290"/>
        <v/>
      </c>
      <c r="Q1731" s="487">
        <v>-1</v>
      </c>
      <c r="R1731" s="655">
        <v>-1</v>
      </c>
      <c r="S1731" s="658" t="str">
        <f t="shared" si="291"/>
        <v/>
      </c>
      <c r="T1731" s="487">
        <v>-1</v>
      </c>
      <c r="U1731" s="655">
        <v>-1</v>
      </c>
      <c r="V1731" s="658" t="str">
        <f t="shared" si="292"/>
        <v/>
      </c>
    </row>
    <row r="1732" spans="1:28" ht="15.75" customHeight="1" thickTop="1">
      <c r="A1732" s="136" t="str">
        <f>F1727&amp;"m04"</f>
        <v>DSVNm04</v>
      </c>
      <c r="B1732" s="146" t="str">
        <f>IF($F$1="de",headings!$C$9,IF($F$1="fr",headings!$B$9,headings!$A$9))</f>
        <v>April</v>
      </c>
      <c r="C1732" s="485">
        <v>-1</v>
      </c>
      <c r="D1732" s="473">
        <v>-1</v>
      </c>
      <c r="E1732" s="657" t="str">
        <f t="shared" si="287"/>
        <v/>
      </c>
      <c r="F1732" s="485">
        <v>-1</v>
      </c>
      <c r="G1732" s="473">
        <v>-1</v>
      </c>
      <c r="H1732" s="657" t="str">
        <f t="shared" si="288"/>
        <v/>
      </c>
      <c r="I1732" s="653">
        <v>-1</v>
      </c>
      <c r="J1732" s="664">
        <v>-1</v>
      </c>
      <c r="K1732" s="485">
        <v>-1</v>
      </c>
      <c r="L1732" s="473">
        <v>-1</v>
      </c>
      <c r="M1732" s="657" t="str">
        <f t="shared" si="289"/>
        <v/>
      </c>
      <c r="N1732" s="485">
        <v>-1</v>
      </c>
      <c r="O1732" s="473">
        <v>-1</v>
      </c>
      <c r="P1732" s="657" t="str">
        <f t="shared" si="290"/>
        <v/>
      </c>
      <c r="Q1732" s="485">
        <v>-1</v>
      </c>
      <c r="R1732" s="473">
        <v>-1</v>
      </c>
      <c r="S1732" s="657" t="str">
        <f t="shared" si="291"/>
        <v/>
      </c>
      <c r="T1732" s="485">
        <v>-1</v>
      </c>
      <c r="U1732" s="473">
        <v>-1</v>
      </c>
      <c r="V1732" s="657" t="str">
        <f t="shared" si="292"/>
        <v/>
      </c>
    </row>
    <row r="1733" spans="1:28" ht="15.75" customHeight="1">
      <c r="A1733" s="136" t="str">
        <f>F1727&amp;"m05"</f>
        <v>DSVNm05</v>
      </c>
      <c r="B1733" s="146" t="str">
        <f>IF($F$1="de",headings!$C$10,IF($F$1="fr",headings!$B$10,headings!$A$10))</f>
        <v>May</v>
      </c>
      <c r="C1733" s="486">
        <v>-1</v>
      </c>
      <c r="D1733" s="473">
        <v>-1</v>
      </c>
      <c r="E1733" s="657" t="str">
        <f t="shared" si="287"/>
        <v/>
      </c>
      <c r="F1733" s="486">
        <v>-1</v>
      </c>
      <c r="G1733" s="473">
        <v>-1</v>
      </c>
      <c r="H1733" s="657" t="str">
        <f t="shared" si="288"/>
        <v/>
      </c>
      <c r="I1733" s="653">
        <v>-1</v>
      </c>
      <c r="J1733" s="664">
        <v>-1</v>
      </c>
      <c r="K1733" s="486">
        <v>-1</v>
      </c>
      <c r="L1733" s="473">
        <v>-1</v>
      </c>
      <c r="M1733" s="657" t="str">
        <f t="shared" si="289"/>
        <v/>
      </c>
      <c r="N1733" s="486">
        <v>-1</v>
      </c>
      <c r="O1733" s="473">
        <v>-1</v>
      </c>
      <c r="P1733" s="657" t="str">
        <f t="shared" si="290"/>
        <v/>
      </c>
      <c r="Q1733" s="486">
        <v>-1</v>
      </c>
      <c r="R1733" s="473">
        <v>-1</v>
      </c>
      <c r="S1733" s="657" t="str">
        <f t="shared" si="291"/>
        <v/>
      </c>
      <c r="T1733" s="486">
        <v>-1</v>
      </c>
      <c r="U1733" s="473">
        <v>-1</v>
      </c>
      <c r="V1733" s="657" t="str">
        <f t="shared" si="292"/>
        <v/>
      </c>
    </row>
    <row r="1734" spans="1:28" ht="15.75" customHeight="1" thickBot="1">
      <c r="A1734" s="136" t="str">
        <f>F1727&amp;"m06"</f>
        <v>DSVNm06</v>
      </c>
      <c r="B1734" s="146" t="str">
        <f>IF($F$1="de",headings!$C$11,IF($F$1="fr",headings!$B$11,headings!$A$11))</f>
        <v>June</v>
      </c>
      <c r="C1734" s="487">
        <v>-1</v>
      </c>
      <c r="D1734" s="655">
        <v>-1</v>
      </c>
      <c r="E1734" s="658" t="str">
        <f t="shared" si="287"/>
        <v/>
      </c>
      <c r="F1734" s="487">
        <v>-1</v>
      </c>
      <c r="G1734" s="655">
        <v>-1</v>
      </c>
      <c r="H1734" s="658" t="str">
        <f t="shared" si="288"/>
        <v/>
      </c>
      <c r="I1734" s="654">
        <v>-1</v>
      </c>
      <c r="J1734" s="665">
        <v>-1</v>
      </c>
      <c r="K1734" s="487">
        <v>-1</v>
      </c>
      <c r="L1734" s="655">
        <v>-1</v>
      </c>
      <c r="M1734" s="658" t="str">
        <f t="shared" si="289"/>
        <v/>
      </c>
      <c r="N1734" s="487">
        <v>-1</v>
      </c>
      <c r="O1734" s="655">
        <v>-1</v>
      </c>
      <c r="P1734" s="658" t="str">
        <f t="shared" si="290"/>
        <v/>
      </c>
      <c r="Q1734" s="487">
        <v>-1</v>
      </c>
      <c r="R1734" s="655">
        <v>-1</v>
      </c>
      <c r="S1734" s="658" t="str">
        <f t="shared" si="291"/>
        <v/>
      </c>
      <c r="T1734" s="487">
        <v>-1</v>
      </c>
      <c r="U1734" s="655">
        <v>-1</v>
      </c>
      <c r="V1734" s="658" t="str">
        <f t="shared" si="292"/>
        <v/>
      </c>
    </row>
    <row r="1735" spans="1:28" ht="15.75" customHeight="1" thickTop="1">
      <c r="A1735" s="136" t="str">
        <f>F1727&amp;"m07"</f>
        <v>DSVNm07</v>
      </c>
      <c r="B1735" s="146" t="str">
        <f>IF($F$1="de",headings!$C$12,IF($F$1="fr",headings!$B$12,headings!$A$12))</f>
        <v>July</v>
      </c>
      <c r="C1735" s="485">
        <v>-1</v>
      </c>
      <c r="D1735" s="473">
        <v>-1</v>
      </c>
      <c r="E1735" s="657" t="str">
        <f t="shared" si="287"/>
        <v/>
      </c>
      <c r="F1735" s="485">
        <v>-1</v>
      </c>
      <c r="G1735" s="473">
        <v>-1</v>
      </c>
      <c r="H1735" s="657" t="str">
        <f t="shared" si="288"/>
        <v/>
      </c>
      <c r="I1735" s="653">
        <v>-1</v>
      </c>
      <c r="J1735" s="664">
        <v>-1</v>
      </c>
      <c r="K1735" s="485">
        <v>-1</v>
      </c>
      <c r="L1735" s="473">
        <v>-1</v>
      </c>
      <c r="M1735" s="657" t="str">
        <f t="shared" si="289"/>
        <v/>
      </c>
      <c r="N1735" s="485">
        <v>-1</v>
      </c>
      <c r="O1735" s="473">
        <v>-1</v>
      </c>
      <c r="P1735" s="657" t="str">
        <f t="shared" si="290"/>
        <v/>
      </c>
      <c r="Q1735" s="485">
        <v>-1</v>
      </c>
      <c r="R1735" s="473">
        <v>-1</v>
      </c>
      <c r="S1735" s="657" t="str">
        <f t="shared" si="291"/>
        <v/>
      </c>
      <c r="T1735" s="485">
        <v>-1</v>
      </c>
      <c r="U1735" s="473">
        <v>-1</v>
      </c>
      <c r="V1735" s="657" t="str">
        <f t="shared" si="292"/>
        <v/>
      </c>
    </row>
    <row r="1736" spans="1:28" ht="15.75" customHeight="1">
      <c r="A1736" s="136" t="str">
        <f>F1727&amp;"m08"</f>
        <v>DSVNm08</v>
      </c>
      <c r="B1736" s="146" t="str">
        <f>IF($F$1="de",headings!$C$13,IF($F$1="fr",headings!$B$13,headings!$A$13))</f>
        <v>August</v>
      </c>
      <c r="C1736" s="486">
        <v>-1</v>
      </c>
      <c r="D1736" s="473">
        <v>-1</v>
      </c>
      <c r="E1736" s="657" t="str">
        <f t="shared" si="287"/>
        <v/>
      </c>
      <c r="F1736" s="486">
        <v>-1</v>
      </c>
      <c r="G1736" s="473">
        <v>-1</v>
      </c>
      <c r="H1736" s="657" t="str">
        <f t="shared" si="288"/>
        <v/>
      </c>
      <c r="I1736" s="653">
        <v>-1</v>
      </c>
      <c r="J1736" s="664">
        <v>-1</v>
      </c>
      <c r="K1736" s="486">
        <v>-1</v>
      </c>
      <c r="L1736" s="473">
        <v>-1</v>
      </c>
      <c r="M1736" s="657" t="str">
        <f t="shared" si="289"/>
        <v/>
      </c>
      <c r="N1736" s="486">
        <v>-1</v>
      </c>
      <c r="O1736" s="473">
        <v>-1</v>
      </c>
      <c r="P1736" s="657" t="str">
        <f t="shared" si="290"/>
        <v/>
      </c>
      <c r="Q1736" s="486">
        <v>-1</v>
      </c>
      <c r="R1736" s="473">
        <v>-1</v>
      </c>
      <c r="S1736" s="657" t="str">
        <f t="shared" si="291"/>
        <v/>
      </c>
      <c r="T1736" s="486">
        <v>-1</v>
      </c>
      <c r="U1736" s="473">
        <v>-1</v>
      </c>
      <c r="V1736" s="657" t="str">
        <f t="shared" si="292"/>
        <v/>
      </c>
    </row>
    <row r="1737" spans="1:28" ht="15.75" customHeight="1" thickBot="1">
      <c r="A1737" s="136" t="str">
        <f>F1727&amp;"m09"</f>
        <v>DSVNm09</v>
      </c>
      <c r="B1737" s="146" t="str">
        <f>IF($F$1="de",headings!$C$14,IF($F$1="fr",headings!$B$14,headings!$A$14))</f>
        <v>September</v>
      </c>
      <c r="C1737" s="651">
        <v>-1</v>
      </c>
      <c r="D1737" s="655">
        <v>-1</v>
      </c>
      <c r="E1737" s="658" t="str">
        <f t="shared" si="287"/>
        <v/>
      </c>
      <c r="F1737" s="651">
        <v>-1</v>
      </c>
      <c r="G1737" s="655">
        <v>-1</v>
      </c>
      <c r="H1737" s="658" t="str">
        <f t="shared" si="288"/>
        <v/>
      </c>
      <c r="I1737" s="654">
        <v>-1</v>
      </c>
      <c r="J1737" s="665">
        <v>-1</v>
      </c>
      <c r="K1737" s="651">
        <v>-1</v>
      </c>
      <c r="L1737" s="655">
        <v>-1</v>
      </c>
      <c r="M1737" s="658" t="str">
        <f t="shared" si="289"/>
        <v/>
      </c>
      <c r="N1737" s="651">
        <v>-1</v>
      </c>
      <c r="O1737" s="655">
        <v>-1</v>
      </c>
      <c r="P1737" s="658" t="str">
        <f t="shared" si="290"/>
        <v/>
      </c>
      <c r="Q1737" s="651">
        <v>-1</v>
      </c>
      <c r="R1737" s="655">
        <v>-1</v>
      </c>
      <c r="S1737" s="658" t="str">
        <f t="shared" si="291"/>
        <v/>
      </c>
      <c r="T1737" s="651">
        <v>-1</v>
      </c>
      <c r="U1737" s="655">
        <v>-1</v>
      </c>
      <c r="V1737" s="658" t="str">
        <f t="shared" si="292"/>
        <v/>
      </c>
    </row>
    <row r="1738" spans="1:28" ht="15.75" customHeight="1" thickTop="1">
      <c r="A1738" s="136" t="str">
        <f>F1727&amp;"m10"</f>
        <v>DSVNm10</v>
      </c>
      <c r="B1738" s="146" t="str">
        <f>IF($F$1="de",headings!$C$15,IF($F$1="fr",headings!$B$15,headings!$A$15))</f>
        <v>October</v>
      </c>
      <c r="C1738" s="653">
        <v>-1</v>
      </c>
      <c r="D1738" s="473">
        <v>-1</v>
      </c>
      <c r="E1738" s="657" t="str">
        <f>IF(C1738&lt;0.001,"",IF(D1738=-1,"",D1738/C1738*100-100))</f>
        <v/>
      </c>
      <c r="F1738" s="472">
        <v>-1</v>
      </c>
      <c r="G1738" s="473">
        <v>-1</v>
      </c>
      <c r="H1738" s="657" t="str">
        <f>IF(F1738&lt;0.001,"",IF(G1738=-1,"",G1738/F1738*100-100))</f>
        <v/>
      </c>
      <c r="I1738" s="653">
        <v>-1</v>
      </c>
      <c r="J1738" s="664">
        <v>-1</v>
      </c>
      <c r="K1738" s="653">
        <v>-1</v>
      </c>
      <c r="L1738" s="473">
        <v>-1</v>
      </c>
      <c r="M1738" s="657" t="str">
        <f>IF(K1738&lt;0.001,"",IF(L1738=-1,"",L1738/K1738*100-100))</f>
        <v/>
      </c>
      <c r="N1738" s="472">
        <v>-1</v>
      </c>
      <c r="O1738" s="473">
        <v>-1</v>
      </c>
      <c r="P1738" s="657" t="str">
        <f>IF(N1738&lt;0.001,"",IF(O1738=-1,"",O1738/N1738*100-100))</f>
        <v/>
      </c>
      <c r="Q1738" s="653">
        <v>-1</v>
      </c>
      <c r="R1738" s="473">
        <v>-1</v>
      </c>
      <c r="S1738" s="657" t="str">
        <f>IF(Q1738&lt;0.001,"",IF(R1738=-1,"",R1738/Q1738*100-100))</f>
        <v/>
      </c>
      <c r="T1738" s="472">
        <v>-1</v>
      </c>
      <c r="U1738" s="473">
        <v>-1</v>
      </c>
      <c r="V1738" s="657" t="str">
        <f>IF(T1738&lt;0.001,"",IF(U1738=-1,"",U1738/T1738*100-100))</f>
        <v/>
      </c>
      <c r="X1738" s="137"/>
    </row>
    <row r="1739" spans="1:28" ht="15.75" customHeight="1">
      <c r="A1739" s="136" t="str">
        <f>F1727&amp;"m11"</f>
        <v>DSVNm11</v>
      </c>
      <c r="B1739" s="146" t="str">
        <f>IF($F$1="de",headings!$C$16,IF($F$1="fr",headings!$B$16,headings!$A$16))</f>
        <v>November</v>
      </c>
      <c r="C1739" s="653">
        <v>-1</v>
      </c>
      <c r="D1739" s="473">
        <v>-1</v>
      </c>
      <c r="E1739" s="657" t="str">
        <f>IF(C1739&lt;0.001,"",IF(D1739=-1,"",D1739/C1739*100-100))</f>
        <v/>
      </c>
      <c r="F1739" s="472">
        <v>-1</v>
      </c>
      <c r="G1739" s="473">
        <v>-1</v>
      </c>
      <c r="H1739" s="657" t="str">
        <f>IF(F1739&lt;0.001,"",IF(G1739=-1,"",G1739/F1739*100-100))</f>
        <v/>
      </c>
      <c r="I1739" s="653">
        <v>-1</v>
      </c>
      <c r="J1739" s="664">
        <v>-1</v>
      </c>
      <c r="K1739" s="653">
        <v>-1</v>
      </c>
      <c r="L1739" s="473">
        <v>-1</v>
      </c>
      <c r="M1739" s="657" t="str">
        <f>IF(K1739&lt;0.001,"",IF(L1739=-1,"",L1739/K1739*100-100))</f>
        <v/>
      </c>
      <c r="N1739" s="472">
        <v>-1</v>
      </c>
      <c r="O1739" s="473">
        <v>-1</v>
      </c>
      <c r="P1739" s="657" t="str">
        <f>IF(N1739&lt;0.001,"",IF(O1739=-1,"",O1739/N1739*100-100))</f>
        <v/>
      </c>
      <c r="Q1739" s="653">
        <v>-1</v>
      </c>
      <c r="R1739" s="473">
        <v>-1</v>
      </c>
      <c r="S1739" s="657" t="str">
        <f>IF(Q1739&lt;0.001,"",IF(R1739=-1,"",R1739/Q1739*100-100))</f>
        <v/>
      </c>
      <c r="T1739" s="472">
        <v>-1</v>
      </c>
      <c r="U1739" s="473">
        <v>-1</v>
      </c>
      <c r="V1739" s="657" t="str">
        <f>IF(T1739&lt;0.001,"",IF(U1739=-1,"",U1739/T1739*100-100))</f>
        <v/>
      </c>
      <c r="X1739" s="137"/>
    </row>
    <row r="1740" spans="1:28" ht="15.75" customHeight="1" thickBot="1">
      <c r="A1740" s="136" t="str">
        <f>F1727&amp;"m12"</f>
        <v>DSVNm12</v>
      </c>
      <c r="B1740" s="146" t="str">
        <f>IF($F$1="de",headings!$C$17,IF($F$1="fr",headings!$B$17,headings!$A$17))</f>
        <v>December</v>
      </c>
      <c r="C1740" s="654">
        <v>-1</v>
      </c>
      <c r="D1740" s="655">
        <v>-1</v>
      </c>
      <c r="E1740" s="658" t="str">
        <f>IF(C1740&lt;0.001,"",IF(D1740=-1,"",D1740/C1740*100-100))</f>
        <v/>
      </c>
      <c r="F1740" s="652">
        <v>-1</v>
      </c>
      <c r="G1740" s="655">
        <v>-1</v>
      </c>
      <c r="H1740" s="658" t="str">
        <f>IF(F1740&lt;0.001,"",IF(G1740=-1,"",G1740/F1740*100-100))</f>
        <v/>
      </c>
      <c r="I1740" s="654">
        <v>-1</v>
      </c>
      <c r="J1740" s="665">
        <v>-1</v>
      </c>
      <c r="K1740" s="654">
        <v>-1</v>
      </c>
      <c r="L1740" s="655">
        <v>-1</v>
      </c>
      <c r="M1740" s="658" t="str">
        <f>IF(K1740&lt;0.001,"",IF(L1740=-1,"",L1740/K1740*100-100))</f>
        <v/>
      </c>
      <c r="N1740" s="652">
        <v>-1</v>
      </c>
      <c r="O1740" s="655">
        <v>-1</v>
      </c>
      <c r="P1740" s="658" t="str">
        <f>IF(N1740&lt;0.001,"",IF(O1740=-1,"",O1740/N1740*100-100))</f>
        <v/>
      </c>
      <c r="Q1740" s="654">
        <v>-1</v>
      </c>
      <c r="R1740" s="655">
        <v>-1</v>
      </c>
      <c r="S1740" s="658" t="str">
        <f>IF(Q1740&lt;0.001,"",IF(R1740=-1,"",R1740/Q1740*100-100))</f>
        <v/>
      </c>
      <c r="T1740" s="652">
        <v>-1</v>
      </c>
      <c r="U1740" s="655">
        <v>-1</v>
      </c>
      <c r="V1740" s="658" t="str">
        <f>IF(T1740&lt;0.001,"",IF(U1740=-1,"",U1740/T1740*100-100))</f>
        <v/>
      </c>
      <c r="X1740" s="137"/>
    </row>
    <row r="1741" spans="1:28" ht="14.4" thickTop="1" thickBot="1">
      <c r="B1741" s="146"/>
      <c r="C1741" s="146"/>
      <c r="D1741" s="146"/>
      <c r="E1741" s="146"/>
      <c r="F1741" s="146"/>
      <c r="G1741" s="146"/>
      <c r="H1741" s="146"/>
      <c r="I1741" s="146"/>
      <c r="J1741" s="146"/>
      <c r="K1741" s="146"/>
      <c r="L1741" s="146"/>
      <c r="M1741" s="146"/>
      <c r="N1741" s="146"/>
      <c r="O1741" s="146"/>
      <c r="P1741" s="146"/>
      <c r="Q1741" s="146"/>
      <c r="R1741" s="146"/>
      <c r="S1741" s="146"/>
      <c r="T1741" s="146"/>
      <c r="U1741" s="146"/>
      <c r="V1741" s="146"/>
      <c r="X1741" s="137"/>
    </row>
    <row r="1742" spans="1:28" s="137" customFormat="1" ht="15.75" customHeight="1" thickTop="1">
      <c r="A1742" s="137" t="str">
        <f>F1727&amp;"q1"</f>
        <v>DSVNq1</v>
      </c>
      <c r="B1742" s="146" t="str">
        <f>IF($F$1="de",headings!$C$31,IF($F$1="fr",headings!$B$31,headings!$A$31))</f>
        <v>Quarter 1</v>
      </c>
      <c r="C1742" s="319" t="str">
        <f>IF(C1731=-1,"-1",C1729+C1730+C1731)</f>
        <v>-1</v>
      </c>
      <c r="D1742" s="320" t="str">
        <f>IF(D1731=-1,"-1",D1729+D1730+D1731)</f>
        <v>-1</v>
      </c>
      <c r="E1742" s="666" t="str">
        <f>IF(C1731+C1732+C1733&lt;=0,"",IF(D1731=-1,"",D1742/C1742*100-100))</f>
        <v/>
      </c>
      <c r="F1742" s="319" t="str">
        <f>IF(F1731=-1,"-1",F1729+F1730+F1731)</f>
        <v>-1</v>
      </c>
      <c r="G1742" s="334" t="str">
        <f>IF(G1731=-1,"-1",G1729+G1730+G1731)</f>
        <v>-1</v>
      </c>
      <c r="H1742" s="666" t="str">
        <f>IF(F1731+F1732+F1733&lt;=0,"",IF(G1731=-1,"",G1742/F1742*100-100))</f>
        <v/>
      </c>
      <c r="I1742" s="320" t="str">
        <f>IF(I1731=-1,"-1",I1729+I1730+I1731)</f>
        <v>-1</v>
      </c>
      <c r="J1742" s="321" t="str">
        <f>IF(J1731=-1,"-1",J1729+J1730+J1731)</f>
        <v>-1</v>
      </c>
      <c r="K1742" s="319" t="str">
        <f>IF(K1731=-1,"-1",K1729+K1730+K1731)</f>
        <v>-1</v>
      </c>
      <c r="L1742" s="320" t="str">
        <f>IF(L1731=-1,"-1",L1729+L1730+L1731)</f>
        <v>-1</v>
      </c>
      <c r="M1742" s="666" t="str">
        <f>IF(K1731+K1732+K1733&lt;=0,"",IF(L1731=-1,"",L1742/K1742*100-100))</f>
        <v/>
      </c>
      <c r="N1742" s="319" t="str">
        <f>IF(N1731=-1,"-1",N1729+N1730+N1731)</f>
        <v>-1</v>
      </c>
      <c r="O1742" s="334" t="str">
        <f>IF(O1731=-1,"-1",O1729+O1730+O1731)</f>
        <v>-1</v>
      </c>
      <c r="P1742" s="666" t="str">
        <f>IF(N1731+N1732+N1733&lt;=0,"",IF(O1731=-1,"",O1742/N1742*100-100))</f>
        <v/>
      </c>
      <c r="Q1742" s="319" t="str">
        <f>IF(Q1731=-1,"-1",Q1729+Q1730+Q1731)</f>
        <v>-1</v>
      </c>
      <c r="R1742" s="320" t="str">
        <f>IF(R1731=-1,"-1",R1729+R1730+R1731)</f>
        <v>-1</v>
      </c>
      <c r="S1742" s="666" t="str">
        <f>IF(Q1731+Q1732+Q1733&lt;=0,"",IF(R1731=-1,"",R1742/Q1742*100-100))</f>
        <v/>
      </c>
      <c r="T1742" s="319" t="str">
        <f>IF(T1731=-1,"-1",T1729+T1730+T1731)</f>
        <v>-1</v>
      </c>
      <c r="U1742" s="334" t="str">
        <f>IF(U1731=-1,"-1",U1729+U1730+U1731)</f>
        <v>-1</v>
      </c>
      <c r="V1742" s="666" t="str">
        <f>IF(T1731+T1732+T1733&lt;=0,"",IF(U1731=-1,"",U1742/T1742*100-100))</f>
        <v/>
      </c>
      <c r="X1742" s="136"/>
      <c r="AA1742" s="244"/>
      <c r="AB1742" s="244"/>
    </row>
    <row r="1743" spans="1:28" s="137" customFormat="1" ht="15.75" customHeight="1">
      <c r="A1743" s="137" t="str">
        <f>F1727&amp;"q2"</f>
        <v>DSVNq2</v>
      </c>
      <c r="B1743" s="146" t="str">
        <f>IF($F$1="de",headings!$C$32,IF($F$1="fr",headings!$B$32,headings!$A$32))</f>
        <v>Quarter 2</v>
      </c>
      <c r="C1743" s="322" t="str">
        <f>IF(C1734=-1,"-1",C1732+C1733+C1734)</f>
        <v>-1</v>
      </c>
      <c r="D1743" s="323" t="str">
        <f>IF(D1734=-1,"-1",D1732+D1733+D1734)</f>
        <v>-1</v>
      </c>
      <c r="E1743" s="667" t="str">
        <f>IF(C1732+C1733+C1734&lt;=0,"",IF(D1734=-1,"",D1743/C1743*100-100))</f>
        <v/>
      </c>
      <c r="F1743" s="322" t="str">
        <f>IF(F1734=-1,"-1",F1732+F1733+F1734)</f>
        <v>-1</v>
      </c>
      <c r="G1743" s="335" t="str">
        <f>IF(G1734=-1,"-1",G1732+G1733+G1734)</f>
        <v>-1</v>
      </c>
      <c r="H1743" s="667" t="str">
        <f>IF(F1732+F1733+F1734&lt;=0,"",IF(G1734=-1,"",G1743/F1743*100-100))</f>
        <v/>
      </c>
      <c r="I1743" s="323" t="str">
        <f>IF(I1734=-1,"-1",I1732+I1733+I1734)</f>
        <v>-1</v>
      </c>
      <c r="J1743" s="324" t="str">
        <f>IF(J1734=-1,"-1",J1732+J1733+J1734)</f>
        <v>-1</v>
      </c>
      <c r="K1743" s="322" t="str">
        <f>IF(K1734=-1,"-1",K1732+K1733+K1734)</f>
        <v>-1</v>
      </c>
      <c r="L1743" s="323" t="str">
        <f>IF(L1734=-1,"-1",L1732+L1733+L1734)</f>
        <v>-1</v>
      </c>
      <c r="M1743" s="667" t="str">
        <f>IF(K1732+K1733+K1734&lt;=0,"",IF(L1734=-1,"",L1743/K1743*100-100))</f>
        <v/>
      </c>
      <c r="N1743" s="322" t="str">
        <f>IF(N1734=-1,"-1",N1732+N1733+N1734)</f>
        <v>-1</v>
      </c>
      <c r="O1743" s="335" t="str">
        <f>IF(O1734=-1,"-1",O1732+O1733+O1734)</f>
        <v>-1</v>
      </c>
      <c r="P1743" s="667" t="str">
        <f>IF(N1732+N1733+N1734&lt;=0,"",IF(O1734=-1,"",O1743/N1743*100-100))</f>
        <v/>
      </c>
      <c r="Q1743" s="322" t="str">
        <f>IF(Q1734=-1,"-1",Q1732+Q1733+Q1734)</f>
        <v>-1</v>
      </c>
      <c r="R1743" s="323" t="str">
        <f>IF(R1734=-1,"-1",R1732+R1733+R1734)</f>
        <v>-1</v>
      </c>
      <c r="S1743" s="667" t="str">
        <f>IF(Q1732+Q1733+Q1734&lt;=0,"",IF(R1734=-1,"",R1743/Q1743*100-100))</f>
        <v/>
      </c>
      <c r="T1743" s="322" t="str">
        <f>IF(T1734=-1,"-1",T1732+T1733+T1734)</f>
        <v>-1</v>
      </c>
      <c r="U1743" s="335" t="str">
        <f>IF(U1734=-1,"-1",U1732+U1733+U1734)</f>
        <v>-1</v>
      </c>
      <c r="V1743" s="667" t="str">
        <f>IF(T1732+T1733+T1734&lt;=0,"",IF(U1734=-1,"",U1743/T1743*100-100))</f>
        <v/>
      </c>
      <c r="X1743" s="138"/>
      <c r="AA1743" s="244"/>
      <c r="AB1743" s="244"/>
    </row>
    <row r="1744" spans="1:28" s="137" customFormat="1" ht="15.75" customHeight="1">
      <c r="A1744" s="137" t="str">
        <f>F1727&amp;"q3"</f>
        <v>DSVNq3</v>
      </c>
      <c r="B1744" s="146" t="str">
        <f>IF($F$1="de",headings!$C$33,IF($F$1="fr",headings!$B$33,headings!$A$33))</f>
        <v>Quarter 3</v>
      </c>
      <c r="C1744" s="322" t="str">
        <f>IF(C1737=-1,"-1",C1735+C1736+C1737)</f>
        <v>-1</v>
      </c>
      <c r="D1744" s="323" t="str">
        <f>IF(D1737=-1,"-1",D1735+D1736+D1737)</f>
        <v>-1</v>
      </c>
      <c r="E1744" s="667" t="str">
        <f>IF(C1735+C1736+C1737&lt;=0,"",IF(D1737=-1,"",D1744/C1744*100-100))</f>
        <v/>
      </c>
      <c r="F1744" s="322" t="str">
        <f>IF(F1737=-1,"-1",F1735+F1736+F1737)</f>
        <v>-1</v>
      </c>
      <c r="G1744" s="323" t="str">
        <f>IF(G1737=-1,"-1",G1735+G1736+G1737)</f>
        <v>-1</v>
      </c>
      <c r="H1744" s="667" t="str">
        <f>IF(F1735+F1736+F1737&lt;=0,"",IF(G1737=-1,"",G1744/F1744*100-100))</f>
        <v/>
      </c>
      <c r="I1744" s="323" t="str">
        <f>IF(I1737=-1,"-1",I1735+I1736+I1737)</f>
        <v>-1</v>
      </c>
      <c r="J1744" s="324" t="str">
        <f>IF(J1737=-1,"-1",J1735+J1736+J1737)</f>
        <v>-1</v>
      </c>
      <c r="K1744" s="322" t="str">
        <f>IF(K1737=-1,"-1",K1735+K1736+K1737)</f>
        <v>-1</v>
      </c>
      <c r="L1744" s="323" t="str">
        <f>IF(L1737=-1,"-1",L1735+L1736+L1737)</f>
        <v>-1</v>
      </c>
      <c r="M1744" s="667" t="str">
        <f>IF(K1735+K1736+K1737&lt;=0,"",IF(L1737=-1,"",L1744/K1744*100-100))</f>
        <v/>
      </c>
      <c r="N1744" s="322" t="str">
        <f>IF(N1737=-1,"-1",N1735+N1736+N1737)</f>
        <v>-1</v>
      </c>
      <c r="O1744" s="323" t="str">
        <f>IF(O1737=-1,"-1",O1735+O1736+O1737)</f>
        <v>-1</v>
      </c>
      <c r="P1744" s="667" t="str">
        <f>IF(N1735+N1736+N1737&lt;=0,"",IF(O1737=-1,"",O1744/N1744*100-100))</f>
        <v/>
      </c>
      <c r="Q1744" s="322" t="str">
        <f>IF(Q1737=-1,"-1",Q1735+Q1736+Q1737)</f>
        <v>-1</v>
      </c>
      <c r="R1744" s="323" t="str">
        <f>IF(R1737=-1,"-1",R1735+R1736+R1737)</f>
        <v>-1</v>
      </c>
      <c r="S1744" s="667" t="str">
        <f>IF(Q1735+Q1736+Q1737&lt;=0,"",IF(R1737=-1,"",R1744/Q1744*100-100))</f>
        <v/>
      </c>
      <c r="T1744" s="322" t="str">
        <f>IF(T1737=-1,"-1",T1735+T1736+T1737)</f>
        <v>-1</v>
      </c>
      <c r="U1744" s="323" t="str">
        <f>IF(U1737=-1,"-1",U1735+U1736+U1737)</f>
        <v>-1</v>
      </c>
      <c r="V1744" s="667" t="str">
        <f>IF(T1735+T1736+T1737&lt;=0,"",IF(U1737=-1,"",U1744/T1744*100-100))</f>
        <v/>
      </c>
      <c r="X1744" s="136"/>
      <c r="AA1744" s="244"/>
      <c r="AB1744" s="244"/>
    </row>
    <row r="1745" spans="1:28" s="137" customFormat="1" ht="15.75" customHeight="1" thickBot="1">
      <c r="A1745" s="137" t="str">
        <f>F1727&amp;"q4"</f>
        <v>DSVNq4</v>
      </c>
      <c r="B1745" s="146" t="str">
        <f>IF($F$1="de",headings!$C$34,IF($F$1="fr",headings!$B$34,headings!$A$34))</f>
        <v>Quarter 4</v>
      </c>
      <c r="C1745" s="325" t="str">
        <f>IF(C1740=-1,"-1",C1738+C1739+C1740)</f>
        <v>-1</v>
      </c>
      <c r="D1745" s="326" t="str">
        <f>IF(D1740=-1,"-1",D1738+D1739+D1740)</f>
        <v>-1</v>
      </c>
      <c r="E1745" s="668" t="str">
        <f>IF(C1738+C1739+C1740&lt;=0,"",IF(D1740=-1,"",D1745/C1745*100-100))</f>
        <v/>
      </c>
      <c r="F1745" s="325" t="str">
        <f>IF(F1740=-1,"-1",F1738+F1739+F1740)</f>
        <v>-1</v>
      </c>
      <c r="G1745" s="326" t="str">
        <f>IF(G1740=-1,"-1",G1738+G1739+G1740)</f>
        <v>-1</v>
      </c>
      <c r="H1745" s="668" t="str">
        <f>IF(F1738+F1739+F1740&lt;=0,"",IF(G1740=-1,"",G1745/F1745*100-100))</f>
        <v/>
      </c>
      <c r="I1745" s="326" t="str">
        <f>IF(I1740=-1,"-1",I1738+I1739+I1740)</f>
        <v>-1</v>
      </c>
      <c r="J1745" s="327" t="str">
        <f>IF(J1740=-1,"-1",J1738+J1739+J1740)</f>
        <v>-1</v>
      </c>
      <c r="K1745" s="325" t="str">
        <f>IF(K1740=-1,"-1",K1738+K1739+K1740)</f>
        <v>-1</v>
      </c>
      <c r="L1745" s="326" t="str">
        <f>IF(L1740=-1,"-1",L1738+L1739+L1740)</f>
        <v>-1</v>
      </c>
      <c r="M1745" s="668" t="str">
        <f>IF(K1738+K1739+K1740&lt;=0,"",IF(L1740=-1,"",L1745/K1745*100-100))</f>
        <v/>
      </c>
      <c r="N1745" s="325" t="str">
        <f>IF(N1740=-1,"-1",N1738+N1739+N1740)</f>
        <v>-1</v>
      </c>
      <c r="O1745" s="326" t="str">
        <f>IF(O1740=-1,"-1",O1738+O1739+O1740)</f>
        <v>-1</v>
      </c>
      <c r="P1745" s="668" t="str">
        <f>IF(N1738+N1739+N1740&lt;=0,"",IF(O1740=-1,"",O1745/N1745*100-100))</f>
        <v/>
      </c>
      <c r="Q1745" s="325" t="str">
        <f>IF(Q1740=-1,"-1",Q1738+Q1739+Q1740)</f>
        <v>-1</v>
      </c>
      <c r="R1745" s="326" t="str">
        <f>IF(R1740=-1,"-1",R1738+R1739+R1740)</f>
        <v>-1</v>
      </c>
      <c r="S1745" s="668" t="str">
        <f>IF(Q1738+Q1739+Q1740&lt;=0,"",IF(R1740=-1,"",R1745/Q1745*100-100))</f>
        <v/>
      </c>
      <c r="T1745" s="325" t="str">
        <f>IF(T1740=-1,"-1",T1738+T1739+T1740)</f>
        <v>-1</v>
      </c>
      <c r="U1745" s="326" t="str">
        <f>IF(U1740=-1,"-1",U1738+U1739+U1740)</f>
        <v>-1</v>
      </c>
      <c r="V1745" s="668" t="str">
        <f>IF(T1738+T1739+T1740&lt;=0,"",IF(U1740=-1,"",U1745/T1745*100-100))</f>
        <v/>
      </c>
      <c r="X1745" s="136"/>
      <c r="AA1745" s="244"/>
      <c r="AB1745" s="244"/>
    </row>
    <row r="1746" spans="1:28" ht="14.4" thickTop="1" thickBot="1">
      <c r="B1746" s="146"/>
      <c r="C1746" s="146"/>
      <c r="D1746" s="146"/>
      <c r="E1746" s="146"/>
      <c r="F1746" s="146"/>
      <c r="G1746" s="146"/>
      <c r="H1746" s="146"/>
      <c r="I1746" s="146"/>
      <c r="J1746" s="146"/>
      <c r="K1746" s="146"/>
      <c r="L1746" s="146"/>
      <c r="M1746" s="146"/>
      <c r="N1746" s="146"/>
      <c r="O1746" s="146"/>
      <c r="P1746" s="146"/>
      <c r="Q1746" s="146"/>
      <c r="R1746" s="146"/>
      <c r="S1746" s="146"/>
      <c r="T1746" s="146"/>
      <c r="U1746" s="146"/>
      <c r="V1746" s="146"/>
    </row>
    <row r="1747" spans="1:28" s="138" customFormat="1" ht="15.75" customHeight="1" thickTop="1" thickBot="1">
      <c r="A1747" s="138" t="str">
        <f>F1727&amp;"y"</f>
        <v>DSVNy</v>
      </c>
      <c r="B1747" s="152" t="str">
        <f>IF($F$1="de",headings!$C$35,IF($F$1="fr",headings!$B$35,headings!$A$35))</f>
        <v>Full year</v>
      </c>
      <c r="C1747" s="328" t="str">
        <f>IF(C1740=-1,"-1",SUM(C1742:C1745))</f>
        <v>-1</v>
      </c>
      <c r="D1747" s="414" t="str">
        <f>IF(D1740=-1,"-1",SUM(D1742:D1745))</f>
        <v>-1</v>
      </c>
      <c r="E1747" s="659" t="str">
        <f>IF(SUM(C1729:C1740)&lt;=0,"",IF(D1740=-1,"",D1747/C1747*100-100))</f>
        <v/>
      </c>
      <c r="F1747" s="328" t="str">
        <f>IF(F1740=-1,"-1",SUM(F1742:F1745))</f>
        <v>-1</v>
      </c>
      <c r="G1747" s="414" t="str">
        <f>IF(G1740=-1,"-1",SUM(G1742:G1745))</f>
        <v>-1</v>
      </c>
      <c r="H1747" s="659" t="str">
        <f>IF(SUM(F1729:F1740)&lt;=0,"",IF(G1740=-1,"",G1747/F1747*100-100))</f>
        <v/>
      </c>
      <c r="I1747" s="329" t="str">
        <f>IF(I1740=-1,"-1",SUM(I1742:I1745))</f>
        <v>-1</v>
      </c>
      <c r="J1747" s="330" t="str">
        <f>IF(J1740=-1,"-1",SUM(J1742:J1745))</f>
        <v>-1</v>
      </c>
      <c r="K1747" s="328" t="str">
        <f>IF(K1740=-1,"-1",SUM(K1742:K1745))</f>
        <v>-1</v>
      </c>
      <c r="L1747" s="414" t="str">
        <f>IF(L1740=-1,"-1",SUM(L1742:L1745))</f>
        <v>-1</v>
      </c>
      <c r="M1747" s="659" t="str">
        <f>IF(SUM(K1729:K1740)&lt;=0,"",IF(L1740=-1,"",L1747/K1747*100-100))</f>
        <v/>
      </c>
      <c r="N1747" s="328" t="str">
        <f>IF(N1740=-1,"-1",SUM(N1742:N1745))</f>
        <v>-1</v>
      </c>
      <c r="O1747" s="414" t="str">
        <f>IF(O1740=-1,"-1",SUM(O1742:O1745))</f>
        <v>-1</v>
      </c>
      <c r="P1747" s="659" t="str">
        <f>IF(SUM(N1729:N1740)&lt;=0,"",IF(O1740=-1,"",O1747/N1747*100-100))</f>
        <v/>
      </c>
      <c r="Q1747" s="328" t="str">
        <f>IF(Q1740=-1,"-1",SUM(Q1742:Q1745))</f>
        <v>-1</v>
      </c>
      <c r="R1747" s="414" t="str">
        <f>IF(R1740=-1,"-1",SUM(R1742:R1745))</f>
        <v>-1</v>
      </c>
      <c r="S1747" s="659" t="str">
        <f>IF(SUM(Q1729:Q1740)&lt;=0,"",IF(R1740=-1,"",R1747/Q1747*100-100))</f>
        <v/>
      </c>
      <c r="T1747" s="328" t="str">
        <f>IF(T1740=-1,"-1",SUM(T1742:T1745))</f>
        <v>-1</v>
      </c>
      <c r="U1747" s="414" t="str">
        <f>IF(U1740=-1,"-1",SUM(U1742:U1745))</f>
        <v>-1</v>
      </c>
      <c r="V1747" s="659" t="str">
        <f>IF(SUM(T1729:T1740)&lt;=0,"",IF(U1740=-1,"",U1747/T1747*100-100))</f>
        <v/>
      </c>
      <c r="X1747" s="136"/>
    </row>
    <row r="1748" spans="1:28" ht="13.8" thickTop="1">
      <c r="B1748" s="147"/>
      <c r="C1748" s="180"/>
      <c r="D1748" s="180"/>
      <c r="E1748" s="180"/>
      <c r="F1748" s="180"/>
      <c r="G1748" s="180"/>
      <c r="H1748" s="180"/>
      <c r="I1748" s="180"/>
      <c r="J1748" s="180"/>
      <c r="K1748" s="180"/>
      <c r="L1748" s="180"/>
      <c r="M1748" s="180"/>
      <c r="N1748" s="180"/>
      <c r="O1748" s="180"/>
      <c r="P1748" s="180"/>
      <c r="Q1748" s="180"/>
      <c r="R1748" s="180"/>
      <c r="S1748" s="180"/>
      <c r="T1748" s="180"/>
      <c r="U1748" s="149"/>
      <c r="V1748" s="149"/>
    </row>
    <row r="1749" spans="1:28">
      <c r="B1749" s="147"/>
      <c r="C1749" s="180"/>
      <c r="D1749" s="180"/>
      <c r="E1749" s="180"/>
      <c r="F1749" s="180"/>
      <c r="G1749" s="180"/>
      <c r="H1749" s="180"/>
      <c r="I1749" s="180"/>
      <c r="J1749" s="180"/>
      <c r="K1749" s="180"/>
      <c r="L1749" s="180"/>
      <c r="M1749" s="180"/>
      <c r="N1749" s="180"/>
      <c r="O1749" s="180"/>
      <c r="P1749" s="180"/>
      <c r="Q1749" s="180"/>
      <c r="R1749" s="180"/>
      <c r="S1749" s="180"/>
      <c r="T1749" s="180"/>
      <c r="U1749" s="149"/>
      <c r="V1749" s="149"/>
    </row>
    <row r="1750" spans="1:28">
      <c r="B1750" s="152" t="str">
        <f>IF($F$1="de",headings!$C$37,IF($F$1="fr",headings!$B$37,headings!$A$37))</f>
        <v>Comments</v>
      </c>
      <c r="C1750" s="1021"/>
      <c r="D1750" s="1022"/>
      <c r="E1750" s="1022"/>
      <c r="F1750" s="1022"/>
      <c r="G1750" s="1022"/>
      <c r="H1750" s="1022"/>
      <c r="I1750" s="1022"/>
      <c r="J1750" s="1022"/>
      <c r="K1750" s="1022"/>
      <c r="L1750" s="1022"/>
      <c r="M1750" s="1022"/>
      <c r="N1750" s="1022"/>
      <c r="O1750" s="1022"/>
      <c r="P1750" s="1022"/>
      <c r="Q1750" s="1022"/>
      <c r="R1750" s="1022"/>
      <c r="S1750" s="1022"/>
      <c r="T1750" s="1023"/>
      <c r="U1750" s="149"/>
      <c r="V1750" s="149"/>
    </row>
    <row r="1751" spans="1:28">
      <c r="B1751" s="151"/>
      <c r="C1751" s="1024"/>
      <c r="D1751" s="1025"/>
      <c r="E1751" s="1025"/>
      <c r="F1751" s="1025"/>
      <c r="G1751" s="1025"/>
      <c r="H1751" s="1025"/>
      <c r="I1751" s="1025"/>
      <c r="J1751" s="1025"/>
      <c r="K1751" s="1025"/>
      <c r="L1751" s="1025"/>
      <c r="M1751" s="1025"/>
      <c r="N1751" s="1025"/>
      <c r="O1751" s="1025"/>
      <c r="P1751" s="1025"/>
      <c r="Q1751" s="1025"/>
      <c r="R1751" s="1025"/>
      <c r="S1751" s="1025"/>
      <c r="T1751" s="1026"/>
      <c r="U1751" s="149"/>
      <c r="V1751" s="149"/>
    </row>
    <row r="1752" spans="1:28">
      <c r="B1752" s="151"/>
      <c r="C1752" s="1024"/>
      <c r="D1752" s="1025"/>
      <c r="E1752" s="1025"/>
      <c r="F1752" s="1025"/>
      <c r="G1752" s="1025"/>
      <c r="H1752" s="1025"/>
      <c r="I1752" s="1025"/>
      <c r="J1752" s="1025"/>
      <c r="K1752" s="1025"/>
      <c r="L1752" s="1025"/>
      <c r="M1752" s="1025"/>
      <c r="N1752" s="1025"/>
      <c r="O1752" s="1025"/>
      <c r="P1752" s="1025"/>
      <c r="Q1752" s="1025"/>
      <c r="R1752" s="1025"/>
      <c r="S1752" s="1025"/>
      <c r="T1752" s="1026"/>
      <c r="U1752" s="149"/>
      <c r="V1752" s="149"/>
      <c r="X1752" s="141"/>
    </row>
    <row r="1753" spans="1:28">
      <c r="B1753" s="151"/>
      <c r="C1753" s="1027"/>
      <c r="D1753" s="1028"/>
      <c r="E1753" s="1028"/>
      <c r="F1753" s="1028"/>
      <c r="G1753" s="1028"/>
      <c r="H1753" s="1028"/>
      <c r="I1753" s="1028"/>
      <c r="J1753" s="1028"/>
      <c r="K1753" s="1028"/>
      <c r="L1753" s="1028"/>
      <c r="M1753" s="1028"/>
      <c r="N1753" s="1028"/>
      <c r="O1753" s="1028"/>
      <c r="P1753" s="1028"/>
      <c r="Q1753" s="1028"/>
      <c r="R1753" s="1028"/>
      <c r="S1753" s="1028"/>
      <c r="T1753" s="1029"/>
      <c r="U1753" s="149"/>
      <c r="V1753" s="149"/>
      <c r="X1753" s="131"/>
    </row>
    <row r="1754" spans="1:28">
      <c r="B1754" s="151"/>
      <c r="C1754" s="180"/>
      <c r="D1754" s="180"/>
      <c r="E1754" s="180"/>
      <c r="F1754" s="180"/>
      <c r="G1754" s="180"/>
      <c r="H1754" s="180"/>
      <c r="I1754" s="180"/>
      <c r="J1754" s="180"/>
      <c r="K1754" s="180"/>
      <c r="L1754" s="180"/>
      <c r="M1754" s="180"/>
      <c r="N1754" s="180"/>
      <c r="O1754" s="180"/>
      <c r="P1754" s="180"/>
      <c r="Q1754" s="180"/>
      <c r="R1754" s="180"/>
      <c r="S1754" s="180"/>
      <c r="T1754" s="180"/>
      <c r="U1754" s="149"/>
      <c r="V1754" s="149"/>
    </row>
    <row r="1755" spans="1:28">
      <c r="A1755" s="142"/>
      <c r="B1755" s="143"/>
      <c r="C1755" s="181"/>
      <c r="D1755" s="181"/>
      <c r="E1755" s="181"/>
      <c r="F1755" s="181"/>
      <c r="G1755" s="181"/>
      <c r="H1755" s="181"/>
      <c r="I1755" s="181"/>
      <c r="J1755" s="181"/>
      <c r="K1755" s="181"/>
      <c r="L1755" s="181"/>
      <c r="M1755" s="181"/>
      <c r="N1755" s="181"/>
      <c r="O1755" s="181"/>
      <c r="P1755" s="181"/>
      <c r="Q1755" s="181"/>
      <c r="R1755" s="181"/>
      <c r="S1755" s="181"/>
      <c r="T1755" s="181"/>
      <c r="U1755" s="142"/>
      <c r="V1755" s="142"/>
    </row>
    <row r="1756" spans="1:28" s="141" customFormat="1" ht="6.75" customHeight="1">
      <c r="B1756" s="146"/>
      <c r="C1756" s="154"/>
      <c r="D1756" s="154"/>
      <c r="E1756" s="155"/>
      <c r="F1756" s="154"/>
      <c r="G1756" s="154"/>
      <c r="H1756" s="155"/>
      <c r="I1756" s="154"/>
      <c r="J1756" s="154"/>
      <c r="K1756" s="155"/>
      <c r="L1756" s="154"/>
      <c r="M1756" s="154"/>
      <c r="N1756" s="155"/>
      <c r="O1756" s="154"/>
      <c r="P1756" s="154"/>
      <c r="Q1756" s="155"/>
      <c r="R1756" s="154"/>
      <c r="S1756" s="154"/>
      <c r="T1756" s="155"/>
      <c r="U1756" s="147"/>
      <c r="V1756" s="147"/>
      <c r="W1756" s="136"/>
      <c r="X1756" s="136"/>
      <c r="AA1756" s="239"/>
      <c r="AB1756" s="239"/>
    </row>
    <row r="1757" spans="1:28" s="131" customFormat="1" ht="17.399999999999999">
      <c r="B1757" s="150" t="str">
        <f>IF($F$1="de",headings!$C$3,IF($F$1="fr",headings!$B$3,headings!$A$3))</f>
        <v>Railway Operator:</v>
      </c>
      <c r="C1757" s="156"/>
      <c r="D1757" s="156"/>
      <c r="E1757" s="156"/>
      <c r="F1757" s="1144" t="s">
        <v>169</v>
      </c>
      <c r="G1757" s="1144"/>
      <c r="H1757" s="1144"/>
      <c r="I1757" s="1144"/>
      <c r="J1757" s="1144"/>
      <c r="K1757" s="157"/>
      <c r="L1757" s="157"/>
      <c r="M1757" s="157"/>
      <c r="N1757" s="157"/>
      <c r="O1757" s="157"/>
      <c r="P1757" s="157"/>
      <c r="Q1757" s="157"/>
      <c r="R1757" s="157"/>
      <c r="S1757" s="157"/>
      <c r="T1757" s="157"/>
      <c r="U1757" s="157"/>
      <c r="V1757" s="157"/>
      <c r="W1757" s="136"/>
      <c r="X1757" s="136"/>
      <c r="AA1757" s="243"/>
      <c r="AB1757" s="243"/>
    </row>
    <row r="1758" spans="1:28" ht="6.75" customHeight="1" thickBot="1">
      <c r="B1758" s="146"/>
      <c r="C1758" s="157"/>
      <c r="D1758" s="157"/>
      <c r="E1758" s="159"/>
      <c r="F1758" s="157"/>
      <c r="G1758" s="157"/>
      <c r="H1758" s="180"/>
      <c r="I1758" s="180"/>
      <c r="J1758" s="180"/>
      <c r="K1758" s="157"/>
      <c r="L1758" s="157"/>
      <c r="M1758" s="157"/>
      <c r="N1758" s="157"/>
      <c r="O1758" s="157"/>
      <c r="P1758" s="157"/>
      <c r="Q1758" s="157"/>
      <c r="R1758" s="157"/>
      <c r="S1758" s="157"/>
      <c r="T1758" s="160"/>
      <c r="U1758" s="149"/>
      <c r="V1758" s="149"/>
    </row>
    <row r="1759" spans="1:28" ht="15.75" customHeight="1" thickTop="1">
      <c r="A1759" s="136" t="str">
        <f>F1757&amp;"m01"</f>
        <v>BRCm01</v>
      </c>
      <c r="B1759" s="146" t="str">
        <f>IF($F$1="de",headings!$C$6,IF($F$1="fr",headings!$B$6,headings!$A$6))</f>
        <v>January</v>
      </c>
      <c r="C1759" s="157"/>
      <c r="D1759" s="157"/>
      <c r="E1759" s="157"/>
      <c r="F1759" s="157"/>
      <c r="G1759" s="157"/>
      <c r="H1759" s="180"/>
      <c r="I1759" s="180"/>
      <c r="J1759" s="371"/>
      <c r="K1759" s="485">
        <v>129</v>
      </c>
      <c r="L1759" s="661">
        <v>128.69999999999999</v>
      </c>
      <c r="M1759" s="908">
        <f t="shared" ref="M1759:M1767" si="293">IF(K1759&lt;0.001,"",IF(L1759=-1,"",L1759/K1759*100-100))</f>
        <v>-0.23255813953488769</v>
      </c>
      <c r="N1759" s="485">
        <v>45.6</v>
      </c>
      <c r="O1759" s="661">
        <v>46.9</v>
      </c>
      <c r="P1759" s="908">
        <f>IF(N1759&lt;0.001,"",IF(O1759=-1,"",O1759/N1759*100-100))</f>
        <v>2.8508771929824519</v>
      </c>
      <c r="Q1759" s="485">
        <v>12</v>
      </c>
      <c r="R1759" s="661">
        <v>16.8</v>
      </c>
      <c r="S1759" s="908">
        <f>IF(Q1759&lt;0.001,"",IF(R1759=-1,"",R1759/Q1759*100-100))</f>
        <v>40</v>
      </c>
      <c r="T1759" s="485">
        <v>3.9</v>
      </c>
      <c r="U1759" s="661">
        <v>5.9</v>
      </c>
      <c r="V1759" s="908">
        <f>IF(T1759&lt;0.001,"",IF(U1759=-1,"",U1759/T1759*100-100))</f>
        <v>51.282051282051299</v>
      </c>
    </row>
    <row r="1760" spans="1:28" ht="15.75" customHeight="1">
      <c r="A1760" s="136" t="str">
        <f>F1757&amp;"m02"</f>
        <v>BRCm02</v>
      </c>
      <c r="B1760" s="146" t="str">
        <f>IF($F$1="de",headings!$C$7,IF($F$1="fr",headings!$B$7,headings!$A$7))</f>
        <v>February</v>
      </c>
      <c r="C1760" s="157"/>
      <c r="D1760" s="157"/>
      <c r="E1760" s="157"/>
      <c r="F1760" s="157"/>
      <c r="G1760" s="157"/>
      <c r="H1760" s="180"/>
      <c r="I1760" s="180"/>
      <c r="J1760" s="371"/>
      <c r="K1760" s="486">
        <v>133</v>
      </c>
      <c r="L1760" s="473">
        <v>129.6</v>
      </c>
      <c r="M1760" s="657">
        <f t="shared" si="293"/>
        <v>-2.5563909774436127</v>
      </c>
      <c r="N1760" s="486">
        <v>45</v>
      </c>
      <c r="O1760" s="473">
        <v>44</v>
      </c>
      <c r="P1760" s="657">
        <f>IF(N1760&lt;0.001,"",IF(O1760=-1,"",O1760/N1760*100-100))</f>
        <v>-2.2222222222222285</v>
      </c>
      <c r="Q1760" s="486">
        <v>19.5</v>
      </c>
      <c r="R1760" s="473">
        <v>16.399999999999999</v>
      </c>
      <c r="S1760" s="657">
        <f>IF(Q1760&lt;0.001,"",IF(R1760=-1,"",R1760/Q1760*100-100))</f>
        <v>-15.897435897435912</v>
      </c>
      <c r="T1760" s="486">
        <v>6.5</v>
      </c>
      <c r="U1760" s="473">
        <v>4.0999999999999996</v>
      </c>
      <c r="V1760" s="657">
        <f>IF(T1760&lt;0.001,"",IF(U1760=-1,"",U1760/T1760*100-100))</f>
        <v>-36.923076923076927</v>
      </c>
    </row>
    <row r="1761" spans="1:28" ht="15.75" customHeight="1" thickBot="1">
      <c r="A1761" s="136" t="str">
        <f>F1757&amp;"m03"</f>
        <v>BRCm03</v>
      </c>
      <c r="B1761" s="146" t="str">
        <f>IF($F$1="de",headings!$C$8,IF($F$1="fr",headings!$B$8,headings!$A$8))</f>
        <v>March</v>
      </c>
      <c r="C1761" s="157"/>
      <c r="D1761" s="157"/>
      <c r="E1761" s="157"/>
      <c r="F1761" s="157"/>
      <c r="G1761" s="157"/>
      <c r="H1761" s="180"/>
      <c r="I1761" s="180"/>
      <c r="J1761" s="371"/>
      <c r="K1761" s="487">
        <v>165</v>
      </c>
      <c r="L1761" s="655">
        <v>144.80000000000001</v>
      </c>
      <c r="M1761" s="658">
        <f t="shared" si="293"/>
        <v>-12.242424242424235</v>
      </c>
      <c r="N1761" s="487">
        <v>58.1</v>
      </c>
      <c r="O1761" s="655">
        <v>53.4</v>
      </c>
      <c r="P1761" s="658">
        <f>IF(N1761&lt;0.001,"",IF(O1761=-1,"",O1761/N1761*100-100))</f>
        <v>-8.0895008605852041</v>
      </c>
      <c r="Q1761" s="487">
        <v>25.5</v>
      </c>
      <c r="R1761" s="655">
        <v>28.8</v>
      </c>
      <c r="S1761" s="658">
        <f>IF(Q1761&lt;0.001,"",IF(R1761=-1,"",R1761/Q1761*100-100))</f>
        <v>12.941176470588232</v>
      </c>
      <c r="T1761" s="487">
        <v>6.8</v>
      </c>
      <c r="U1761" s="655">
        <v>7.6</v>
      </c>
      <c r="V1761" s="658">
        <f>IF(T1761&lt;0.001,"",IF(U1761=-1,"",U1761/T1761*100-100))</f>
        <v>11.764705882352942</v>
      </c>
    </row>
    <row r="1762" spans="1:28" ht="15.75" customHeight="1" thickTop="1">
      <c r="A1762" s="136" t="str">
        <f>F1757&amp;"m04"</f>
        <v>BRCm04</v>
      </c>
      <c r="B1762" s="146" t="str">
        <f>IF($F$1="de",headings!$C$9,IF($F$1="fr",headings!$B$9,headings!$A$9))</f>
        <v>April</v>
      </c>
      <c r="C1762" s="157"/>
      <c r="D1762" s="157"/>
      <c r="E1762" s="157"/>
      <c r="F1762" s="157"/>
      <c r="G1762" s="157"/>
      <c r="H1762" s="180"/>
      <c r="I1762" s="180"/>
      <c r="J1762" s="371"/>
      <c r="K1762" s="485">
        <v>175</v>
      </c>
      <c r="L1762" s="473">
        <v>-1</v>
      </c>
      <c r="M1762" s="657" t="str">
        <f t="shared" si="293"/>
        <v/>
      </c>
      <c r="N1762" s="485">
        <v>59</v>
      </c>
      <c r="O1762" s="473">
        <v>-1</v>
      </c>
      <c r="P1762" s="657" t="str">
        <f t="shared" ref="P1762:P1767" si="294">IF(N1762&lt;0.001,"",IF(O1762=-1,"",O1762/N1762*100-100))</f>
        <v/>
      </c>
      <c r="Q1762" s="485">
        <v>43</v>
      </c>
      <c r="R1762" s="473">
        <v>-1</v>
      </c>
      <c r="S1762" s="657" t="str">
        <f t="shared" ref="S1762:S1767" si="295">IF(Q1762&lt;0.001,"",IF(R1762=-1,"",R1762/Q1762*100-100))</f>
        <v/>
      </c>
      <c r="T1762" s="485">
        <v>10.199999999999999</v>
      </c>
      <c r="U1762" s="473">
        <v>-1</v>
      </c>
      <c r="V1762" s="657" t="str">
        <f t="shared" ref="V1762:V1767" si="296">IF(T1762&lt;0.001,"",IF(U1762=-1,"",U1762/T1762*100-100))</f>
        <v/>
      </c>
    </row>
    <row r="1763" spans="1:28" ht="15.75" customHeight="1">
      <c r="A1763" s="136" t="str">
        <f>F1757&amp;"m05"</f>
        <v>BRCm05</v>
      </c>
      <c r="B1763" s="146" t="str">
        <f>IF($F$1="de",headings!$C$10,IF($F$1="fr",headings!$B$10,headings!$A$10))</f>
        <v>May</v>
      </c>
      <c r="C1763" s="157"/>
      <c r="D1763" s="157"/>
      <c r="E1763" s="157"/>
      <c r="F1763" s="157"/>
      <c r="G1763" s="157"/>
      <c r="H1763" s="180"/>
      <c r="I1763" s="180"/>
      <c r="J1763" s="371"/>
      <c r="K1763" s="486">
        <v>193</v>
      </c>
      <c r="L1763" s="473">
        <v>-1</v>
      </c>
      <c r="M1763" s="657" t="str">
        <f t="shared" si="293"/>
        <v/>
      </c>
      <c r="N1763" s="486">
        <v>61.6</v>
      </c>
      <c r="O1763" s="473">
        <v>-1</v>
      </c>
      <c r="P1763" s="657" t="str">
        <f t="shared" si="294"/>
        <v/>
      </c>
      <c r="Q1763" s="486">
        <v>46.5</v>
      </c>
      <c r="R1763" s="473">
        <v>-1</v>
      </c>
      <c r="S1763" s="657" t="str">
        <f t="shared" si="295"/>
        <v/>
      </c>
      <c r="T1763" s="486">
        <v>8.9</v>
      </c>
      <c r="U1763" s="473">
        <v>-1</v>
      </c>
      <c r="V1763" s="657" t="str">
        <f t="shared" si="296"/>
        <v/>
      </c>
    </row>
    <row r="1764" spans="1:28" ht="15.75" customHeight="1" thickBot="1">
      <c r="A1764" s="136" t="str">
        <f>F1757&amp;"m06"</f>
        <v>BRCm06</v>
      </c>
      <c r="B1764" s="146" t="str">
        <f>IF($F$1="de",headings!$C$11,IF($F$1="fr",headings!$B$11,headings!$A$11))</f>
        <v>June</v>
      </c>
      <c r="C1764" s="157"/>
      <c r="D1764" s="157"/>
      <c r="E1764" s="157"/>
      <c r="F1764" s="157"/>
      <c r="G1764" s="157"/>
      <c r="H1764" s="180"/>
      <c r="I1764" s="180"/>
      <c r="J1764" s="371"/>
      <c r="K1764" s="487">
        <v>192</v>
      </c>
      <c r="L1764" s="655">
        <v>-1</v>
      </c>
      <c r="M1764" s="658" t="str">
        <f t="shared" si="293"/>
        <v/>
      </c>
      <c r="N1764" s="487">
        <v>58.2</v>
      </c>
      <c r="O1764" s="655">
        <v>-1</v>
      </c>
      <c r="P1764" s="658" t="str">
        <f t="shared" si="294"/>
        <v/>
      </c>
      <c r="Q1764" s="487">
        <v>52.4</v>
      </c>
      <c r="R1764" s="655">
        <v>-1</v>
      </c>
      <c r="S1764" s="658" t="str">
        <f t="shared" si="295"/>
        <v/>
      </c>
      <c r="T1764" s="487">
        <v>7.3</v>
      </c>
      <c r="U1764" s="655">
        <v>-1</v>
      </c>
      <c r="V1764" s="658" t="str">
        <f t="shared" si="296"/>
        <v/>
      </c>
    </row>
    <row r="1765" spans="1:28" ht="15.75" customHeight="1" thickTop="1">
      <c r="A1765" s="136" t="str">
        <f>F1757&amp;"m07"</f>
        <v>BRCm07</v>
      </c>
      <c r="B1765" s="146" t="str">
        <f>IF($F$1="de",headings!$C$12,IF($F$1="fr",headings!$B$12,headings!$A$12))</f>
        <v>July</v>
      </c>
      <c r="C1765" s="157"/>
      <c r="D1765" s="157"/>
      <c r="E1765" s="157"/>
      <c r="F1765" s="157"/>
      <c r="G1765" s="157"/>
      <c r="H1765" s="180"/>
      <c r="I1765" s="180"/>
      <c r="J1765" s="371"/>
      <c r="K1765" s="485">
        <v>194</v>
      </c>
      <c r="L1765" s="473">
        <v>-1</v>
      </c>
      <c r="M1765" s="657" t="str">
        <f t="shared" si="293"/>
        <v/>
      </c>
      <c r="N1765" s="485">
        <v>59.3</v>
      </c>
      <c r="O1765" s="473">
        <v>-1</v>
      </c>
      <c r="P1765" s="657" t="str">
        <f t="shared" si="294"/>
        <v/>
      </c>
      <c r="Q1765" s="485">
        <v>50.9</v>
      </c>
      <c r="R1765" s="473">
        <v>-1</v>
      </c>
      <c r="S1765" s="657" t="str">
        <f t="shared" si="295"/>
        <v/>
      </c>
      <c r="T1765" s="485">
        <v>8.9</v>
      </c>
      <c r="U1765" s="473">
        <v>-1</v>
      </c>
      <c r="V1765" s="657" t="str">
        <f t="shared" si="296"/>
        <v/>
      </c>
    </row>
    <row r="1766" spans="1:28" ht="15.75" customHeight="1">
      <c r="A1766" s="136" t="str">
        <f>F1757&amp;"m08"</f>
        <v>BRCm08</v>
      </c>
      <c r="B1766" s="146" t="str">
        <f>IF($F$1="de",headings!$C$13,IF($F$1="fr",headings!$B$13,headings!$A$13))</f>
        <v>August</v>
      </c>
      <c r="C1766" s="157"/>
      <c r="D1766" s="157"/>
      <c r="E1766" s="157"/>
      <c r="F1766" s="157"/>
      <c r="G1766" s="157"/>
      <c r="H1766" s="180"/>
      <c r="I1766" s="180"/>
      <c r="J1766" s="371"/>
      <c r="K1766" s="486">
        <v>201</v>
      </c>
      <c r="L1766" s="473">
        <v>-1</v>
      </c>
      <c r="M1766" s="657" t="str">
        <f t="shared" si="293"/>
        <v/>
      </c>
      <c r="N1766" s="486">
        <v>62.6</v>
      </c>
      <c r="O1766" s="473">
        <v>-1</v>
      </c>
      <c r="P1766" s="657" t="str">
        <f t="shared" si="294"/>
        <v/>
      </c>
      <c r="Q1766" s="486">
        <v>53.2</v>
      </c>
      <c r="R1766" s="473">
        <v>-1</v>
      </c>
      <c r="S1766" s="657" t="str">
        <f t="shared" si="295"/>
        <v/>
      </c>
      <c r="T1766" s="486">
        <v>9.9</v>
      </c>
      <c r="U1766" s="473">
        <v>-1</v>
      </c>
      <c r="V1766" s="657" t="str">
        <f t="shared" si="296"/>
        <v/>
      </c>
    </row>
    <row r="1767" spans="1:28" ht="15.75" customHeight="1" thickBot="1">
      <c r="A1767" s="136" t="str">
        <f>F1757&amp;"m09"</f>
        <v>BRCm09</v>
      </c>
      <c r="B1767" s="146" t="str">
        <f>IF($F$1="de",headings!$C$14,IF($F$1="fr",headings!$B$14,headings!$A$14))</f>
        <v>September</v>
      </c>
      <c r="C1767" s="157"/>
      <c r="D1767" s="157"/>
      <c r="E1767" s="157"/>
      <c r="F1767" s="157"/>
      <c r="G1767" s="157"/>
      <c r="H1767" s="180"/>
      <c r="I1767" s="180"/>
      <c r="J1767" s="371"/>
      <c r="K1767" s="651">
        <v>183</v>
      </c>
      <c r="L1767" s="655">
        <v>-1</v>
      </c>
      <c r="M1767" s="658" t="str">
        <f t="shared" si="293"/>
        <v/>
      </c>
      <c r="N1767" s="651">
        <v>56.1</v>
      </c>
      <c r="O1767" s="655">
        <v>-1</v>
      </c>
      <c r="P1767" s="658" t="str">
        <f t="shared" si="294"/>
        <v/>
      </c>
      <c r="Q1767" s="651">
        <v>55.9</v>
      </c>
      <c r="R1767" s="655">
        <v>-1</v>
      </c>
      <c r="S1767" s="658" t="str">
        <f t="shared" si="295"/>
        <v/>
      </c>
      <c r="T1767" s="651">
        <v>11.1</v>
      </c>
      <c r="U1767" s="655">
        <v>-1</v>
      </c>
      <c r="V1767" s="658" t="str">
        <f t="shared" si="296"/>
        <v/>
      </c>
    </row>
    <row r="1768" spans="1:28" ht="15.75" customHeight="1" thickTop="1">
      <c r="A1768" s="136" t="str">
        <f>F1757&amp;"m10"</f>
        <v>BRCm10</v>
      </c>
      <c r="B1768" s="146" t="str">
        <f>IF($F$1="de",headings!$C$15,IF($F$1="fr",headings!$B$15,headings!$A$15))</f>
        <v>October</v>
      </c>
      <c r="C1768" s="157"/>
      <c r="D1768" s="157"/>
      <c r="E1768" s="157"/>
      <c r="F1768" s="157"/>
      <c r="G1768" s="157"/>
      <c r="H1768" s="180"/>
      <c r="I1768" s="180"/>
      <c r="J1768" s="371"/>
      <c r="K1768" s="653">
        <v>182</v>
      </c>
      <c r="L1768" s="473">
        <v>-1</v>
      </c>
      <c r="M1768" s="657" t="str">
        <f>IF(K1768&lt;0.001,"",IF(L1768=-1,"",L1768/K1768*100-100))</f>
        <v/>
      </c>
      <c r="N1768" s="472">
        <v>56.4</v>
      </c>
      <c r="O1768" s="473">
        <v>-1</v>
      </c>
      <c r="P1768" s="657" t="str">
        <f>IF(N1768&lt;0.001,"",IF(O1768=-1,"",O1768/N1768*100-100))</f>
        <v/>
      </c>
      <c r="Q1768" s="653">
        <v>55.6</v>
      </c>
      <c r="R1768" s="473">
        <v>-1</v>
      </c>
      <c r="S1768" s="657" t="str">
        <f>IF(Q1768&lt;0.001,"",IF(R1768=-1,"",R1768/Q1768*100-100))</f>
        <v/>
      </c>
      <c r="T1768" s="472">
        <v>11.6</v>
      </c>
      <c r="U1768" s="473">
        <v>-1</v>
      </c>
      <c r="V1768" s="657" t="str">
        <f>IF(T1768&lt;0.001,"",IF(U1768=-1,"",U1768/T1768*100-100))</f>
        <v/>
      </c>
      <c r="X1768" s="137"/>
    </row>
    <row r="1769" spans="1:28" ht="15.75" customHeight="1">
      <c r="A1769" s="136" t="str">
        <f>F1757&amp;"m11"</f>
        <v>BRCm11</v>
      </c>
      <c r="B1769" s="146" t="str">
        <f>IF($F$1="de",headings!$C$16,IF($F$1="fr",headings!$B$16,headings!$A$16))</f>
        <v>November</v>
      </c>
      <c r="C1769" s="157"/>
      <c r="D1769" s="157"/>
      <c r="E1769" s="157"/>
      <c r="F1769" s="157"/>
      <c r="G1769" s="157"/>
      <c r="H1769" s="180"/>
      <c r="I1769" s="180"/>
      <c r="J1769" s="371"/>
      <c r="K1769" s="653">
        <v>166</v>
      </c>
      <c r="L1769" s="473">
        <v>-1</v>
      </c>
      <c r="M1769" s="657" t="str">
        <f>IF(K1769&lt;0.001,"",IF(L1769=-1,"",L1769/K1769*100-100))</f>
        <v/>
      </c>
      <c r="N1769" s="472">
        <v>56.1</v>
      </c>
      <c r="O1769" s="473">
        <v>-1</v>
      </c>
      <c r="P1769" s="657" t="str">
        <f>IF(N1769&lt;0.001,"",IF(O1769=-1,"",O1769/N1769*100-100))</f>
        <v/>
      </c>
      <c r="Q1769" s="653">
        <v>32.6</v>
      </c>
      <c r="R1769" s="473">
        <v>-1</v>
      </c>
      <c r="S1769" s="657" t="str">
        <f>IF(Q1769&lt;0.001,"",IF(R1769=-1,"",R1769/Q1769*100-100))</f>
        <v/>
      </c>
      <c r="T1769" s="472">
        <v>6</v>
      </c>
      <c r="U1769" s="473">
        <v>-1</v>
      </c>
      <c r="V1769" s="657" t="str">
        <f>IF(T1769&lt;0.001,"",IF(U1769=-1,"",U1769/T1769*100-100))</f>
        <v/>
      </c>
      <c r="X1769" s="137"/>
    </row>
    <row r="1770" spans="1:28" ht="15.75" customHeight="1" thickBot="1">
      <c r="A1770" s="136" t="str">
        <f>F1757&amp;"m12"</f>
        <v>BRCm12</v>
      </c>
      <c r="B1770" s="146" t="str">
        <f>IF($F$1="de",headings!$C$17,IF($F$1="fr",headings!$B$17,headings!$A$17))</f>
        <v>December</v>
      </c>
      <c r="C1770" s="157"/>
      <c r="D1770" s="157"/>
      <c r="E1770" s="157"/>
      <c r="F1770" s="157"/>
      <c r="G1770" s="157"/>
      <c r="H1770" s="180"/>
      <c r="I1770" s="180"/>
      <c r="J1770" s="371"/>
      <c r="K1770" s="654">
        <v>156</v>
      </c>
      <c r="L1770" s="655">
        <v>-1</v>
      </c>
      <c r="M1770" s="658" t="str">
        <f>IF(K1770&lt;0.001,"",IF(L1770=-1,"",L1770/K1770*100-100))</f>
        <v/>
      </c>
      <c r="N1770" s="652">
        <v>52.7</v>
      </c>
      <c r="O1770" s="655">
        <v>-1</v>
      </c>
      <c r="P1770" s="658" t="str">
        <f>IF(N1770&lt;0.001,"",IF(O1770=-1,"",O1770/N1770*100-100))</f>
        <v/>
      </c>
      <c r="Q1770" s="654">
        <v>36.299999999999997</v>
      </c>
      <c r="R1770" s="655">
        <v>-1</v>
      </c>
      <c r="S1770" s="658" t="str">
        <f>IF(Q1770&lt;0.001,"",IF(R1770=-1,"",R1770/Q1770*100-100))</f>
        <v/>
      </c>
      <c r="T1770" s="652">
        <v>9.6999999999999993</v>
      </c>
      <c r="U1770" s="655">
        <v>-1</v>
      </c>
      <c r="V1770" s="658" t="str">
        <f>IF(T1770&lt;0.001,"",IF(U1770=-1,"",U1770/T1770*100-100))</f>
        <v/>
      </c>
      <c r="X1770" s="137"/>
    </row>
    <row r="1771" spans="1:28" ht="14.4" thickTop="1" thickBot="1">
      <c r="B1771" s="146"/>
      <c r="C1771" s="157"/>
      <c r="D1771" s="157"/>
      <c r="E1771" s="157"/>
      <c r="F1771" s="157"/>
      <c r="G1771" s="157"/>
      <c r="H1771" s="180"/>
      <c r="I1771" s="180"/>
      <c r="J1771" s="180"/>
      <c r="K1771" s="180"/>
      <c r="L1771" s="180"/>
      <c r="M1771" s="180"/>
      <c r="N1771" s="180"/>
      <c r="O1771" s="180"/>
      <c r="P1771" s="180"/>
      <c r="Q1771" s="180"/>
      <c r="R1771" s="180"/>
      <c r="S1771" s="180"/>
      <c r="T1771" s="180"/>
      <c r="U1771" s="180"/>
      <c r="V1771" s="180"/>
      <c r="X1771" s="137"/>
    </row>
    <row r="1772" spans="1:28" s="137" customFormat="1" ht="15.75" customHeight="1" thickTop="1">
      <c r="A1772" s="137" t="str">
        <f>F1757&amp;"q1"</f>
        <v>BRCq1</v>
      </c>
      <c r="B1772" s="146" t="str">
        <f>IF($F$1="de",headings!$C$31,IF($F$1="fr",headings!$B$31,headings!$A$31))</f>
        <v>Quarter 1</v>
      </c>
      <c r="C1772" s="157"/>
      <c r="D1772" s="157"/>
      <c r="E1772" s="157"/>
      <c r="F1772" s="157"/>
      <c r="G1772" s="157"/>
      <c r="H1772" s="180"/>
      <c r="I1772" s="180"/>
      <c r="J1772" s="371"/>
      <c r="K1772" s="319">
        <f>IF(K1761=-1,"-1",K1759+K1760+K1761)</f>
        <v>427</v>
      </c>
      <c r="L1772" s="320">
        <f>IF(L1761=-1,"-1",L1759+L1760+L1761)</f>
        <v>403.09999999999997</v>
      </c>
      <c r="M1772" s="666">
        <f>IF(K1761+K1762+K1763&lt;=0,"",IF(L1761=-1,"",L1772/K1772*100-100))</f>
        <v>-5.5971896955503695</v>
      </c>
      <c r="N1772" s="319">
        <f>IF(N1761=-1,"-1",N1759+N1760+N1761)</f>
        <v>148.69999999999999</v>
      </c>
      <c r="O1772" s="334">
        <f>IF(O1761=-1,"-1",O1759+O1760+O1761)</f>
        <v>144.30000000000001</v>
      </c>
      <c r="P1772" s="666">
        <f>IF(N1761+N1762+N1763&lt;=0,"",IF(O1761=-1,"",O1772/N1772*100-100))</f>
        <v>-2.9589778076664288</v>
      </c>
      <c r="Q1772" s="319">
        <f>IF(Q1761=-1,"-1",Q1759+Q1760+Q1761)</f>
        <v>57</v>
      </c>
      <c r="R1772" s="320">
        <f>IF(R1761=-1,"-1",R1759+R1760+R1761)</f>
        <v>62</v>
      </c>
      <c r="S1772" s="666">
        <f>IF(Q1761+Q1762+Q1763&lt;=0,"",IF(R1761=-1,"",R1772/Q1772*100-100))</f>
        <v>8.7719298245614112</v>
      </c>
      <c r="T1772" s="319">
        <f>IF(T1761=-1,"-1",T1759+T1760+T1761)</f>
        <v>17.2</v>
      </c>
      <c r="U1772" s="334">
        <f>IF(U1761=-1,"-1",U1759+U1760+U1761)</f>
        <v>17.600000000000001</v>
      </c>
      <c r="V1772" s="666">
        <f>IF(T1761+T1762+T1763&lt;=0,"",IF(U1761=-1,"",U1772/T1772*100-100))</f>
        <v>2.3255813953488484</v>
      </c>
      <c r="X1772" s="136"/>
      <c r="AA1772" s="244"/>
      <c r="AB1772" s="244"/>
    </row>
    <row r="1773" spans="1:28" s="137" customFormat="1" ht="15.75" customHeight="1">
      <c r="A1773" s="137" t="str">
        <f>F1757&amp;"q2"</f>
        <v>BRCq2</v>
      </c>
      <c r="B1773" s="146" t="str">
        <f>IF($F$1="de",headings!$C$32,IF($F$1="fr",headings!$B$32,headings!$A$32))</f>
        <v>Quarter 2</v>
      </c>
      <c r="C1773" s="157"/>
      <c r="D1773" s="157"/>
      <c r="E1773" s="157"/>
      <c r="F1773" s="157"/>
      <c r="G1773" s="157"/>
      <c r="H1773" s="180"/>
      <c r="I1773" s="180"/>
      <c r="J1773" s="371"/>
      <c r="K1773" s="322">
        <f>IF(K1764=-1,"-1",K1762+K1763+K1764)</f>
        <v>560</v>
      </c>
      <c r="L1773" s="323" t="str">
        <f>IF(L1764=-1,"-1",L1762+L1763+L1764)</f>
        <v>-1</v>
      </c>
      <c r="M1773" s="667" t="str">
        <f>IF(K1762+K1763+K1764&lt;=0,"",IF(L1764=-1,"",L1773/K1773*100-100))</f>
        <v/>
      </c>
      <c r="N1773" s="322">
        <f>IF(N1764=-1,"-1",N1762+N1763+N1764)</f>
        <v>178.8</v>
      </c>
      <c r="O1773" s="335" t="str">
        <f>IF(O1764=-1,"-1",O1762+O1763+O1764)</f>
        <v>-1</v>
      </c>
      <c r="P1773" s="667" t="str">
        <f>IF(N1762+N1763+N1764&lt;=0,"",IF(O1764=-1,"",O1773/N1773*100-100))</f>
        <v/>
      </c>
      <c r="Q1773" s="322">
        <f>IF(Q1764=-1,"-1",Q1762+Q1763+Q1764)</f>
        <v>141.9</v>
      </c>
      <c r="R1773" s="323" t="str">
        <f>IF(R1764=-1,"-1",R1762+R1763+R1764)</f>
        <v>-1</v>
      </c>
      <c r="S1773" s="667" t="str">
        <f>IF(Q1762+Q1763+Q1764&lt;=0,"",IF(R1764=-1,"",R1773/Q1773*100-100))</f>
        <v/>
      </c>
      <c r="T1773" s="322">
        <f>IF(T1764=-1,"-1",T1762+T1763+T1764)</f>
        <v>26.400000000000002</v>
      </c>
      <c r="U1773" s="335" t="str">
        <f>IF(U1764=-1,"-1",U1762+U1763+U1764)</f>
        <v>-1</v>
      </c>
      <c r="V1773" s="667" t="str">
        <f>IF(T1762+T1763+T1764&lt;=0,"",IF(U1764=-1,"",U1773/T1773*100-100))</f>
        <v/>
      </c>
      <c r="X1773" s="138"/>
      <c r="AA1773" s="244"/>
      <c r="AB1773" s="244"/>
    </row>
    <row r="1774" spans="1:28" s="137" customFormat="1" ht="15.75" customHeight="1">
      <c r="A1774" s="137" t="str">
        <f>F1757&amp;"q3"</f>
        <v>BRCq3</v>
      </c>
      <c r="B1774" s="146" t="str">
        <f>IF($F$1="de",headings!$C$33,IF($F$1="fr",headings!$B$33,headings!$A$33))</f>
        <v>Quarter 3</v>
      </c>
      <c r="C1774" s="157"/>
      <c r="D1774" s="157"/>
      <c r="E1774" s="157"/>
      <c r="F1774" s="157"/>
      <c r="G1774" s="157"/>
      <c r="H1774" s="180"/>
      <c r="I1774" s="180"/>
      <c r="J1774" s="371"/>
      <c r="K1774" s="322">
        <f>IF(K1767=-1,"-1",K1765+K1766+K1767)</f>
        <v>578</v>
      </c>
      <c r="L1774" s="323" t="str">
        <f>IF(L1767=-1,"-1",L1765+L1766+L1767)</f>
        <v>-1</v>
      </c>
      <c r="M1774" s="667" t="str">
        <f>IF(K1765+K1766+K1767&lt;=0,"",IF(L1767=-1,"",L1774/K1774*100-100))</f>
        <v/>
      </c>
      <c r="N1774" s="322">
        <f>IF(N1767=-1,"-1",N1765+N1766+N1767)</f>
        <v>178</v>
      </c>
      <c r="O1774" s="323" t="str">
        <f>IF(O1767=-1,"-1",O1765+O1766+O1767)</f>
        <v>-1</v>
      </c>
      <c r="P1774" s="667" t="str">
        <f>IF(N1765+N1766+N1767&lt;=0,"",IF(O1767=-1,"",O1774/N1774*100-100))</f>
        <v/>
      </c>
      <c r="Q1774" s="322">
        <f>IF(Q1767=-1,"-1",Q1765+Q1766+Q1767)</f>
        <v>160</v>
      </c>
      <c r="R1774" s="323" t="str">
        <f>IF(R1767=-1,"-1",R1765+R1766+R1767)</f>
        <v>-1</v>
      </c>
      <c r="S1774" s="667" t="str">
        <f>IF(Q1765+Q1766+Q1767&lt;=0,"",IF(R1767=-1,"",R1774/Q1774*100-100))</f>
        <v/>
      </c>
      <c r="T1774" s="322">
        <f>IF(T1767=-1,"-1",T1765+T1766+T1767)</f>
        <v>29.9</v>
      </c>
      <c r="U1774" s="323" t="str">
        <f>IF(U1767=-1,"-1",U1765+U1766+U1767)</f>
        <v>-1</v>
      </c>
      <c r="V1774" s="667" t="str">
        <f>IF(T1765+T1766+T1767&lt;=0,"",IF(U1767=-1,"",U1774/T1774*100-100))</f>
        <v/>
      </c>
      <c r="X1774" s="136"/>
      <c r="AA1774" s="244"/>
      <c r="AB1774" s="244"/>
    </row>
    <row r="1775" spans="1:28" s="137" customFormat="1" ht="15.75" customHeight="1" thickBot="1">
      <c r="A1775" s="137" t="str">
        <f>F1757&amp;"q4"</f>
        <v>BRCq4</v>
      </c>
      <c r="B1775" s="146" t="str">
        <f>IF($F$1="de",headings!$C$34,IF($F$1="fr",headings!$B$34,headings!$A$34))</f>
        <v>Quarter 4</v>
      </c>
      <c r="C1775" s="157"/>
      <c r="D1775" s="157"/>
      <c r="E1775" s="157"/>
      <c r="F1775" s="157"/>
      <c r="G1775" s="157"/>
      <c r="H1775" s="180"/>
      <c r="I1775" s="180"/>
      <c r="J1775" s="371"/>
      <c r="K1775" s="325">
        <f>IF(K1770=-1,"-1",K1768+K1769+K1770)</f>
        <v>504</v>
      </c>
      <c r="L1775" s="326" t="str">
        <f>IF(L1770=-1,"-1",L1768+L1769+L1770)</f>
        <v>-1</v>
      </c>
      <c r="M1775" s="668" t="str">
        <f>IF(K1768+K1769+K1770&lt;=0,"",IF(L1770=-1,"",L1775/K1775*100-100))</f>
        <v/>
      </c>
      <c r="N1775" s="325">
        <f>IF(N1770=-1,"-1",N1768+N1769+N1770)</f>
        <v>165.2</v>
      </c>
      <c r="O1775" s="326" t="str">
        <f>IF(O1770=-1,"-1",O1768+O1769+O1770)</f>
        <v>-1</v>
      </c>
      <c r="P1775" s="668" t="str">
        <f>IF(N1768+N1769+N1770&lt;=0,"",IF(O1770=-1,"",O1775/N1775*100-100))</f>
        <v/>
      </c>
      <c r="Q1775" s="325">
        <f>IF(Q1770=-1,"-1",Q1768+Q1769+Q1770)</f>
        <v>124.5</v>
      </c>
      <c r="R1775" s="326" t="str">
        <f>IF(R1770=-1,"-1",R1768+R1769+R1770)</f>
        <v>-1</v>
      </c>
      <c r="S1775" s="668" t="str">
        <f>IF(Q1768+Q1769+Q1770&lt;=0,"",IF(R1770=-1,"",R1775/Q1775*100-100))</f>
        <v/>
      </c>
      <c r="T1775" s="325">
        <f>IF(T1770=-1,"-1",T1768+T1769+T1770)</f>
        <v>27.3</v>
      </c>
      <c r="U1775" s="326" t="str">
        <f>IF(U1770=-1,"-1",U1768+U1769+U1770)</f>
        <v>-1</v>
      </c>
      <c r="V1775" s="668" t="str">
        <f>IF(T1768+T1769+T1770&lt;=0,"",IF(U1770=-1,"",U1775/T1775*100-100))</f>
        <v/>
      </c>
      <c r="X1775" s="136"/>
      <c r="AA1775" s="244"/>
      <c r="AB1775" s="244"/>
    </row>
    <row r="1776" spans="1:28" ht="14.4" thickTop="1" thickBot="1">
      <c r="B1776" s="146"/>
      <c r="C1776" s="157"/>
      <c r="D1776" s="157"/>
      <c r="E1776" s="157"/>
      <c r="F1776" s="157"/>
      <c r="G1776" s="157"/>
      <c r="H1776" s="180"/>
      <c r="I1776" s="180"/>
      <c r="J1776" s="180"/>
      <c r="K1776" s="146"/>
      <c r="L1776" s="146"/>
      <c r="M1776" s="146"/>
      <c r="N1776" s="146"/>
      <c r="O1776" s="146"/>
      <c r="P1776" s="146"/>
      <c r="Q1776" s="146"/>
      <c r="R1776" s="146"/>
      <c r="S1776" s="146"/>
      <c r="T1776" s="146"/>
      <c r="U1776" s="146"/>
      <c r="V1776" s="146"/>
    </row>
    <row r="1777" spans="1:24" s="138" customFormat="1" ht="15.75" customHeight="1" thickTop="1" thickBot="1">
      <c r="A1777" s="138" t="str">
        <f>F1757&amp;"y"</f>
        <v>BRCy</v>
      </c>
      <c r="B1777" s="152" t="str">
        <f>IF($F$1="de",headings!$C$35,IF($F$1="fr",headings!$B$35,headings!$A$35))</f>
        <v>Full year</v>
      </c>
      <c r="C1777" s="157"/>
      <c r="D1777" s="157"/>
      <c r="E1777" s="157"/>
      <c r="F1777" s="157"/>
      <c r="G1777" s="157"/>
      <c r="H1777" s="180"/>
      <c r="I1777" s="180"/>
      <c r="J1777" s="180"/>
      <c r="K1777" s="328">
        <f>IF(K1770=-1,"-1",SUM(K1772:K1775))</f>
        <v>2069</v>
      </c>
      <c r="L1777" s="414" t="str">
        <f>IF(L1770=-1,"-1",SUM(L1772:L1775))</f>
        <v>-1</v>
      </c>
      <c r="M1777" s="659" t="str">
        <f>IF(SUM(K1759:K1770)&lt;=0,"",IF(L1770=-1,"",L1777/K1777*100-100))</f>
        <v/>
      </c>
      <c r="N1777" s="328">
        <f>IF(N1770=-1,"-1",SUM(N1772:N1775))</f>
        <v>670.7</v>
      </c>
      <c r="O1777" s="414" t="str">
        <f>IF(O1770=-1,"-1",SUM(O1772:O1775))</f>
        <v>-1</v>
      </c>
      <c r="P1777" s="659" t="str">
        <f>IF(SUM(N1759:N1770)&lt;=0,"",IF(O1770=-1,"",O1777/N1777*100-100))</f>
        <v/>
      </c>
      <c r="Q1777" s="328">
        <f>IF(Q1770=-1,"-1",SUM(Q1772:Q1775))</f>
        <v>483.4</v>
      </c>
      <c r="R1777" s="414" t="str">
        <f>IF(R1770=-1,"-1",SUM(R1772:R1775))</f>
        <v>-1</v>
      </c>
      <c r="S1777" s="659" t="str">
        <f>IF(SUM(Q1759:Q1770)&lt;=0,"",IF(R1770=-1,"",R1777/Q1777*100-100))</f>
        <v/>
      </c>
      <c r="T1777" s="328">
        <f>IF(T1770=-1,"-1",SUM(T1772:T1775))</f>
        <v>100.8</v>
      </c>
      <c r="U1777" s="414" t="str">
        <f>IF(U1770=-1,"-1",SUM(U1772:U1775))</f>
        <v>-1</v>
      </c>
      <c r="V1777" s="659" t="str">
        <f>IF(SUM(T1759:T1770)&lt;=0,"",IF(U1770=-1,"",U1777/T1777*100-100))</f>
        <v/>
      </c>
      <c r="X1777" s="136"/>
    </row>
    <row r="1778" spans="1:24" ht="13.8" thickTop="1">
      <c r="B1778" s="147"/>
      <c r="C1778" s="180"/>
      <c r="D1778" s="180"/>
      <c r="E1778" s="180"/>
      <c r="F1778" s="180"/>
      <c r="G1778" s="180"/>
      <c r="H1778" s="180"/>
      <c r="I1778" s="180"/>
      <c r="J1778" s="180"/>
      <c r="K1778" s="180"/>
      <c r="L1778" s="180"/>
      <c r="M1778" s="180"/>
      <c r="N1778" s="180"/>
      <c r="O1778" s="180"/>
      <c r="P1778" s="180"/>
      <c r="Q1778" s="180"/>
      <c r="R1778" s="180"/>
      <c r="S1778" s="180"/>
      <c r="T1778" s="180"/>
      <c r="U1778" s="149"/>
      <c r="V1778" s="149"/>
    </row>
    <row r="1779" spans="1:24">
      <c r="B1779" s="147"/>
      <c r="C1779" s="180"/>
      <c r="D1779" s="180"/>
      <c r="E1779" s="180"/>
      <c r="F1779" s="180"/>
      <c r="G1779" s="180"/>
      <c r="H1779" s="180"/>
      <c r="I1779" s="180"/>
      <c r="J1779" s="180"/>
      <c r="K1779" s="180"/>
      <c r="L1779" s="180"/>
      <c r="M1779" s="180"/>
      <c r="N1779" s="180"/>
      <c r="O1779" s="180"/>
      <c r="P1779" s="180"/>
      <c r="Q1779" s="180"/>
      <c r="R1779" s="180"/>
      <c r="S1779" s="180"/>
      <c r="T1779" s="180"/>
      <c r="U1779" s="149"/>
      <c r="V1779" s="149"/>
    </row>
    <row r="1780" spans="1:24">
      <c r="B1780" s="152" t="str">
        <f>IF($F$1="de",headings!$C$37,IF($F$1="fr",headings!$B$37,headings!$A$37))</f>
        <v>Comments</v>
      </c>
      <c r="C1780" s="1021"/>
      <c r="D1780" s="1022"/>
      <c r="E1780" s="1022"/>
      <c r="F1780" s="1022"/>
      <c r="G1780" s="1022"/>
      <c r="H1780" s="1022"/>
      <c r="I1780" s="1022"/>
      <c r="J1780" s="1022"/>
      <c r="K1780" s="1022"/>
      <c r="L1780" s="1022"/>
      <c r="M1780" s="1022"/>
      <c r="N1780" s="1022"/>
      <c r="O1780" s="1022"/>
      <c r="P1780" s="1022"/>
      <c r="Q1780" s="1022"/>
      <c r="R1780" s="1022"/>
      <c r="S1780" s="1022"/>
      <c r="T1780" s="1023"/>
      <c r="U1780" s="149"/>
      <c r="V1780" s="149"/>
    </row>
    <row r="1781" spans="1:24">
      <c r="B1781" s="151"/>
      <c r="C1781" s="1024"/>
      <c r="D1781" s="1025"/>
      <c r="E1781" s="1025"/>
      <c r="F1781" s="1025"/>
      <c r="G1781" s="1025"/>
      <c r="H1781" s="1025"/>
      <c r="I1781" s="1025"/>
      <c r="J1781" s="1025"/>
      <c r="K1781" s="1025"/>
      <c r="L1781" s="1025"/>
      <c r="M1781" s="1025"/>
      <c r="N1781" s="1025"/>
      <c r="O1781" s="1025"/>
      <c r="P1781" s="1025"/>
      <c r="Q1781" s="1025"/>
      <c r="R1781" s="1025"/>
      <c r="S1781" s="1025"/>
      <c r="T1781" s="1026"/>
      <c r="U1781" s="149"/>
      <c r="V1781" s="149"/>
    </row>
    <row r="1782" spans="1:24">
      <c r="B1782" s="151"/>
      <c r="C1782" s="1024"/>
      <c r="D1782" s="1025"/>
      <c r="E1782" s="1025"/>
      <c r="F1782" s="1025"/>
      <c r="G1782" s="1025"/>
      <c r="H1782" s="1025"/>
      <c r="I1782" s="1025"/>
      <c r="J1782" s="1025"/>
      <c r="K1782" s="1025"/>
      <c r="L1782" s="1025"/>
      <c r="M1782" s="1025"/>
      <c r="N1782" s="1025"/>
      <c r="O1782" s="1025"/>
      <c r="P1782" s="1025"/>
      <c r="Q1782" s="1025"/>
      <c r="R1782" s="1025"/>
      <c r="S1782" s="1025"/>
      <c r="T1782" s="1026"/>
      <c r="U1782" s="149"/>
      <c r="V1782" s="149"/>
      <c r="X1782" s="141"/>
    </row>
    <row r="1783" spans="1:24">
      <c r="B1783" s="151"/>
      <c r="C1783" s="1027"/>
      <c r="D1783" s="1028"/>
      <c r="E1783" s="1028"/>
      <c r="F1783" s="1028"/>
      <c r="G1783" s="1028"/>
      <c r="H1783" s="1028"/>
      <c r="I1783" s="1028"/>
      <c r="J1783" s="1028"/>
      <c r="K1783" s="1028"/>
      <c r="L1783" s="1028"/>
      <c r="M1783" s="1028"/>
      <c r="N1783" s="1028"/>
      <c r="O1783" s="1028"/>
      <c r="P1783" s="1028"/>
      <c r="Q1783" s="1028"/>
      <c r="R1783" s="1028"/>
      <c r="S1783" s="1028"/>
      <c r="T1783" s="1029"/>
      <c r="U1783" s="149"/>
      <c r="V1783" s="149"/>
      <c r="X1783" s="131"/>
    </row>
    <row r="1784" spans="1:24">
      <c r="B1784" s="151"/>
      <c r="C1784" s="180"/>
      <c r="D1784" s="180"/>
      <c r="E1784" s="180"/>
      <c r="F1784" s="180"/>
      <c r="G1784" s="180"/>
      <c r="H1784" s="180"/>
      <c r="I1784" s="180"/>
      <c r="J1784" s="180"/>
      <c r="K1784" s="180"/>
      <c r="L1784" s="180"/>
      <c r="M1784" s="180"/>
      <c r="N1784" s="180"/>
      <c r="O1784" s="180"/>
      <c r="P1784" s="180"/>
      <c r="Q1784" s="180"/>
      <c r="R1784" s="180"/>
      <c r="S1784" s="180"/>
      <c r="T1784" s="180"/>
      <c r="U1784" s="149"/>
      <c r="V1784" s="151"/>
    </row>
    <row r="1785" spans="1:24">
      <c r="B1785" s="151"/>
      <c r="C1785" s="180"/>
      <c r="D1785" s="180"/>
      <c r="E1785" s="180"/>
      <c r="F1785" s="180"/>
      <c r="G1785" s="180"/>
      <c r="H1785" s="180"/>
      <c r="I1785" s="180"/>
      <c r="J1785" s="180"/>
      <c r="K1785" s="180"/>
      <c r="L1785" s="180"/>
      <c r="M1785" s="180"/>
      <c r="N1785" s="180"/>
      <c r="O1785" s="180"/>
      <c r="P1785" s="180"/>
      <c r="Q1785" s="180"/>
      <c r="R1785" s="180"/>
      <c r="S1785" s="180"/>
      <c r="T1785" s="180"/>
      <c r="U1785" s="149"/>
      <c r="V1785" s="151"/>
    </row>
    <row r="1786" spans="1:24">
      <c r="B1786" s="151"/>
      <c r="C1786" s="180"/>
      <c r="D1786" s="180"/>
      <c r="E1786" s="180"/>
      <c r="F1786" s="180"/>
      <c r="G1786" s="180"/>
      <c r="H1786" s="180"/>
      <c r="I1786" s="180"/>
      <c r="J1786" s="180"/>
      <c r="K1786" s="180"/>
      <c r="L1786" s="180"/>
      <c r="M1786" s="180"/>
      <c r="N1786" s="180"/>
      <c r="O1786" s="180"/>
      <c r="P1786" s="180"/>
      <c r="Q1786" s="180"/>
      <c r="R1786" s="180"/>
      <c r="S1786" s="180"/>
      <c r="T1786" s="180"/>
      <c r="U1786" s="149"/>
      <c r="V1786" s="151"/>
    </row>
    <row r="1787" spans="1:24">
      <c r="A1787" s="338"/>
      <c r="B1787" s="151"/>
      <c r="C1787" s="180"/>
      <c r="D1787" s="180"/>
      <c r="E1787" s="180"/>
      <c r="F1787" s="180"/>
      <c r="G1787" s="180"/>
      <c r="H1787" s="180"/>
      <c r="I1787" s="180"/>
      <c r="J1787" s="180"/>
      <c r="K1787" s="180"/>
      <c r="L1787" s="180"/>
      <c r="M1787" s="180"/>
      <c r="N1787" s="180"/>
      <c r="O1787" s="180"/>
      <c r="P1787" s="180"/>
      <c r="Q1787" s="180"/>
      <c r="R1787" s="180"/>
      <c r="S1787" s="180"/>
      <c r="T1787" s="180"/>
      <c r="U1787" s="149"/>
      <c r="V1787" s="151"/>
    </row>
    <row r="1788" spans="1:24">
      <c r="A1788" s="338"/>
      <c r="B1788" s="151"/>
      <c r="C1788" s="180"/>
      <c r="D1788" s="180"/>
      <c r="E1788" s="180"/>
      <c r="F1788" s="180"/>
      <c r="G1788" s="180"/>
      <c r="H1788" s="180"/>
      <c r="I1788" s="180"/>
      <c r="J1788" s="180"/>
      <c r="K1788" s="180"/>
      <c r="L1788" s="180"/>
      <c r="M1788" s="180"/>
      <c r="N1788" s="180"/>
      <c r="O1788" s="180"/>
      <c r="P1788" s="180"/>
      <c r="Q1788" s="180"/>
      <c r="R1788" s="180"/>
      <c r="S1788" s="180"/>
      <c r="T1788" s="180"/>
      <c r="U1788" s="149"/>
      <c r="V1788" s="151"/>
    </row>
    <row r="1789" spans="1:24">
      <c r="A1789" s="142"/>
      <c r="B1789" s="143"/>
      <c r="C1789" s="181"/>
      <c r="D1789" s="181"/>
      <c r="E1789" s="181"/>
      <c r="F1789" s="181"/>
      <c r="G1789" s="181"/>
      <c r="H1789" s="181"/>
      <c r="I1789" s="181"/>
      <c r="J1789" s="181"/>
      <c r="K1789" s="181"/>
      <c r="L1789" s="181"/>
      <c r="M1789" s="181"/>
      <c r="N1789" s="181"/>
      <c r="O1789" s="181"/>
      <c r="P1789" s="181"/>
      <c r="Q1789" s="181"/>
      <c r="R1789" s="181"/>
      <c r="S1789" s="181"/>
      <c r="T1789" s="181"/>
      <c r="U1789" s="142"/>
      <c r="V1789" s="142"/>
    </row>
    <row r="1790" spans="1:24">
      <c r="A1790" s="338"/>
      <c r="B1790" s="146"/>
      <c r="C1790" s="154"/>
      <c r="D1790" s="154"/>
      <c r="E1790" s="155"/>
      <c r="F1790" s="154"/>
      <c r="G1790" s="154"/>
      <c r="H1790" s="155"/>
      <c r="I1790" s="154"/>
      <c r="J1790" s="154"/>
      <c r="K1790" s="155"/>
      <c r="L1790" s="154"/>
      <c r="M1790" s="154"/>
      <c r="N1790" s="155"/>
      <c r="O1790" s="154"/>
      <c r="P1790" s="154"/>
      <c r="Q1790" s="155"/>
      <c r="R1790" s="154"/>
      <c r="S1790" s="154"/>
      <c r="T1790" s="155"/>
      <c r="U1790" s="147"/>
      <c r="V1790" s="147"/>
      <c r="W1790" s="141"/>
    </row>
    <row r="1791" spans="1:24" ht="17.399999999999999">
      <c r="A1791" s="340" t="s">
        <v>162</v>
      </c>
      <c r="B1791" s="150"/>
      <c r="C1791" s="156"/>
      <c r="D1791" s="156"/>
      <c r="E1791" s="156"/>
      <c r="F1791" s="1134" t="s">
        <v>16</v>
      </c>
      <c r="G1791" s="1134"/>
      <c r="H1791" s="1134"/>
      <c r="I1791" s="1134"/>
      <c r="J1791" s="1134"/>
      <c r="K1791" s="157"/>
      <c r="L1791" s="157"/>
      <c r="M1791" s="157"/>
      <c r="N1791" s="157"/>
      <c r="O1791" s="157"/>
      <c r="P1791" s="157"/>
      <c r="Q1791" s="157"/>
      <c r="R1791" s="157"/>
      <c r="S1791" s="157"/>
      <c r="T1791" s="157"/>
      <c r="U1791" s="157"/>
      <c r="V1791" s="157"/>
      <c r="W1791" s="141"/>
    </row>
    <row r="1792" spans="1:24" ht="13.8" thickBot="1">
      <c r="A1792" s="339"/>
      <c r="B1792" s="146"/>
      <c r="C1792" s="157"/>
      <c r="D1792" s="157"/>
      <c r="E1792" s="159"/>
      <c r="F1792" s="157"/>
      <c r="G1792" s="157"/>
      <c r="H1792" s="157"/>
      <c r="I1792" s="157"/>
      <c r="J1792" s="157"/>
      <c r="K1792" s="157"/>
      <c r="L1792" s="157"/>
      <c r="M1792" s="157"/>
      <c r="N1792" s="157"/>
      <c r="O1792" s="157"/>
      <c r="P1792" s="157"/>
      <c r="Q1792" s="157"/>
      <c r="R1792" s="157"/>
      <c r="S1792" s="157"/>
      <c r="T1792" s="160"/>
      <c r="U1792" s="147"/>
      <c r="V1792" s="147"/>
      <c r="W1792" s="141"/>
    </row>
    <row r="1793" spans="1:29" ht="13.8" thickTop="1">
      <c r="A1793" s="136" t="str">
        <f>F1791&amp;"m01"</f>
        <v>SETRAGm01</v>
      </c>
      <c r="B1793" s="146" t="str">
        <f>IF($F$1="de",headings!$C$6,IF($F$1="fr",headings!$B$6,headings!$A$6))</f>
        <v>January</v>
      </c>
      <c r="C1793" s="485">
        <v>13</v>
      </c>
      <c r="D1793" s="661">
        <v>-1</v>
      </c>
      <c r="E1793" s="656" t="str">
        <f t="shared" ref="E1793:E1801" si="297">IF(C1793&lt;0.001,"",IF(D1793=-1,"",D1793/C1793*100-100))</f>
        <v/>
      </c>
      <c r="F1793" s="485">
        <v>6</v>
      </c>
      <c r="G1793" s="661">
        <v>-1</v>
      </c>
      <c r="H1793" s="656" t="str">
        <f t="shared" ref="H1793:H1801" si="298">IF(F1793&lt;0.001,"",IF(G1793=-1,"",G1793/F1793*100-100))</f>
        <v/>
      </c>
      <c r="I1793" s="662">
        <v>-1</v>
      </c>
      <c r="J1793" s="663">
        <v>-1</v>
      </c>
      <c r="K1793" s="725">
        <v>-1</v>
      </c>
      <c r="L1793" s="661">
        <v>-1</v>
      </c>
      <c r="M1793" s="656" t="str">
        <f t="shared" ref="M1793:M1801" si="299">IF(K1793&lt;0.001,"",IF(L1793=-1,"",L1793/K1793*100-100))</f>
        <v/>
      </c>
      <c r="N1793" s="485">
        <v>210</v>
      </c>
      <c r="O1793" s="661">
        <v>-1</v>
      </c>
      <c r="P1793" s="656" t="str">
        <f t="shared" ref="P1793:P1801" si="300">IF(N1793&lt;0.001,"",IF(O1793=-1,"",O1793/N1793*100-100))</f>
        <v/>
      </c>
      <c r="Q1793" s="725">
        <v>-1</v>
      </c>
      <c r="R1793" s="661">
        <v>-1</v>
      </c>
      <c r="S1793" s="656" t="str">
        <f t="shared" ref="S1793:S1801" si="301">IF(Q1793&lt;0.001,"",IF(R1793=-1,"",R1793/Q1793*100-100))</f>
        <v/>
      </c>
      <c r="T1793" s="725">
        <v>-1</v>
      </c>
      <c r="U1793" s="661">
        <v>-1</v>
      </c>
      <c r="V1793" s="656" t="str">
        <f t="shared" ref="V1793:V1801" si="302">IF(T1793&lt;0.001,"",IF(U1793=-1,"",U1793/T1793*100-100))</f>
        <v/>
      </c>
      <c r="AA1793" s="136"/>
      <c r="AC1793" s="242"/>
    </row>
    <row r="1794" spans="1:29">
      <c r="A1794" s="136" t="str">
        <f>F1791&amp;"m02"</f>
        <v>SETRAGm02</v>
      </c>
      <c r="B1794" s="146" t="str">
        <f>IF($F$1="de",headings!$C$7,IF($F$1="fr",headings!$B$7,headings!$A$7))</f>
        <v>February</v>
      </c>
      <c r="C1794" s="486">
        <v>11</v>
      </c>
      <c r="D1794" s="473">
        <v>-1</v>
      </c>
      <c r="E1794" s="657" t="str">
        <f t="shared" si="297"/>
        <v/>
      </c>
      <c r="F1794" s="486">
        <v>5</v>
      </c>
      <c r="G1794" s="473">
        <v>-1</v>
      </c>
      <c r="H1794" s="657" t="str">
        <f t="shared" si="298"/>
        <v/>
      </c>
      <c r="I1794" s="653">
        <v>-1</v>
      </c>
      <c r="J1794" s="664">
        <v>-1</v>
      </c>
      <c r="K1794" s="726">
        <v>-1</v>
      </c>
      <c r="L1794" s="473">
        <v>-1</v>
      </c>
      <c r="M1794" s="657" t="str">
        <f t="shared" si="299"/>
        <v/>
      </c>
      <c r="N1794" s="486">
        <v>138</v>
      </c>
      <c r="O1794" s="473">
        <v>-1</v>
      </c>
      <c r="P1794" s="657" t="str">
        <f t="shared" si="300"/>
        <v/>
      </c>
      <c r="Q1794" s="726">
        <v>-1</v>
      </c>
      <c r="R1794" s="473">
        <v>-1</v>
      </c>
      <c r="S1794" s="657" t="str">
        <f t="shared" si="301"/>
        <v/>
      </c>
      <c r="T1794" s="726">
        <v>-1</v>
      </c>
      <c r="U1794" s="473">
        <v>-1</v>
      </c>
      <c r="V1794" s="657" t="str">
        <f t="shared" si="302"/>
        <v/>
      </c>
      <c r="AA1794" s="136"/>
      <c r="AC1794" s="242"/>
    </row>
    <row r="1795" spans="1:29" ht="13.8" thickBot="1">
      <c r="A1795" s="136" t="str">
        <f>F1791&amp;"m03"</f>
        <v>SETRAGm03</v>
      </c>
      <c r="B1795" s="146" t="str">
        <f>IF($F$1="de",headings!$C$8,IF($F$1="fr",headings!$B$8,headings!$A$8))</f>
        <v>March</v>
      </c>
      <c r="C1795" s="651">
        <v>-1</v>
      </c>
      <c r="D1795" s="655">
        <v>-1</v>
      </c>
      <c r="E1795" s="658" t="str">
        <f t="shared" si="297"/>
        <v/>
      </c>
      <c r="F1795" s="651">
        <v>-1</v>
      </c>
      <c r="G1795" s="655">
        <v>-1</v>
      </c>
      <c r="H1795" s="658" t="str">
        <f t="shared" si="298"/>
        <v/>
      </c>
      <c r="I1795" s="654">
        <v>-1</v>
      </c>
      <c r="J1795" s="665">
        <v>-1</v>
      </c>
      <c r="K1795" s="651">
        <v>-1</v>
      </c>
      <c r="L1795" s="655">
        <v>-1</v>
      </c>
      <c r="M1795" s="658" t="str">
        <f t="shared" si="299"/>
        <v/>
      </c>
      <c r="N1795" s="651">
        <v>-1</v>
      </c>
      <c r="O1795" s="655">
        <v>-1</v>
      </c>
      <c r="P1795" s="658" t="str">
        <f t="shared" si="300"/>
        <v/>
      </c>
      <c r="Q1795" s="651">
        <v>-1</v>
      </c>
      <c r="R1795" s="655">
        <v>-1</v>
      </c>
      <c r="S1795" s="658" t="str">
        <f t="shared" si="301"/>
        <v/>
      </c>
      <c r="T1795" s="651">
        <v>-1</v>
      </c>
      <c r="U1795" s="655">
        <v>-1</v>
      </c>
      <c r="V1795" s="658" t="str">
        <f t="shared" si="302"/>
        <v/>
      </c>
      <c r="AA1795" s="136"/>
      <c r="AC1795" s="242"/>
    </row>
    <row r="1796" spans="1:29" ht="13.8" thickTop="1">
      <c r="A1796" s="136" t="str">
        <f>F1791&amp;"m04"</f>
        <v>SETRAGm04</v>
      </c>
      <c r="B1796" s="146" t="str">
        <f>IF($F$1="de",headings!$C$9,IF($F$1="fr",headings!$B$9,headings!$A$9))</f>
        <v>April</v>
      </c>
      <c r="C1796" s="725">
        <v>-1</v>
      </c>
      <c r="D1796" s="473">
        <v>-1</v>
      </c>
      <c r="E1796" s="657" t="str">
        <f t="shared" si="297"/>
        <v/>
      </c>
      <c r="F1796" s="725">
        <v>-1</v>
      </c>
      <c r="G1796" s="473">
        <v>-1</v>
      </c>
      <c r="H1796" s="657" t="str">
        <f t="shared" si="298"/>
        <v/>
      </c>
      <c r="I1796" s="653">
        <v>-1</v>
      </c>
      <c r="J1796" s="664">
        <v>-1</v>
      </c>
      <c r="K1796" s="725">
        <v>-1</v>
      </c>
      <c r="L1796" s="473">
        <v>-1</v>
      </c>
      <c r="M1796" s="657" t="str">
        <f t="shared" si="299"/>
        <v/>
      </c>
      <c r="N1796" s="725">
        <v>-1</v>
      </c>
      <c r="O1796" s="473">
        <v>-1</v>
      </c>
      <c r="P1796" s="657" t="str">
        <f t="shared" si="300"/>
        <v/>
      </c>
      <c r="Q1796" s="725">
        <v>-1</v>
      </c>
      <c r="R1796" s="473">
        <v>-1</v>
      </c>
      <c r="S1796" s="657" t="str">
        <f t="shared" si="301"/>
        <v/>
      </c>
      <c r="T1796" s="725">
        <v>-1</v>
      </c>
      <c r="U1796" s="473">
        <v>-1</v>
      </c>
      <c r="V1796" s="657" t="str">
        <f t="shared" si="302"/>
        <v/>
      </c>
      <c r="AA1796" s="136"/>
      <c r="AC1796" s="242"/>
    </row>
    <row r="1797" spans="1:29">
      <c r="A1797" s="136" t="str">
        <f>F1791&amp;"m05"</f>
        <v>SETRAGm05</v>
      </c>
      <c r="B1797" s="146" t="str">
        <f>IF($F$1="de",headings!$C$10,IF($F$1="fr",headings!$B$10,headings!$A$10))</f>
        <v>May</v>
      </c>
      <c r="C1797" s="726">
        <v>-1</v>
      </c>
      <c r="D1797" s="473">
        <v>-1</v>
      </c>
      <c r="E1797" s="657" t="str">
        <f t="shared" si="297"/>
        <v/>
      </c>
      <c r="F1797" s="726">
        <v>-1</v>
      </c>
      <c r="G1797" s="473">
        <v>-1</v>
      </c>
      <c r="H1797" s="657" t="str">
        <f t="shared" si="298"/>
        <v/>
      </c>
      <c r="I1797" s="653">
        <v>-1</v>
      </c>
      <c r="J1797" s="664">
        <v>-1</v>
      </c>
      <c r="K1797" s="726">
        <v>-1</v>
      </c>
      <c r="L1797" s="473">
        <v>-1</v>
      </c>
      <c r="M1797" s="657" t="str">
        <f t="shared" si="299"/>
        <v/>
      </c>
      <c r="N1797" s="726">
        <v>-1</v>
      </c>
      <c r="O1797" s="473">
        <v>-1</v>
      </c>
      <c r="P1797" s="657" t="str">
        <f t="shared" si="300"/>
        <v/>
      </c>
      <c r="Q1797" s="726">
        <v>-1</v>
      </c>
      <c r="R1797" s="473">
        <v>-1</v>
      </c>
      <c r="S1797" s="657" t="str">
        <f t="shared" si="301"/>
        <v/>
      </c>
      <c r="T1797" s="726">
        <v>-1</v>
      </c>
      <c r="U1797" s="473">
        <v>-1</v>
      </c>
      <c r="V1797" s="657" t="str">
        <f t="shared" si="302"/>
        <v/>
      </c>
      <c r="AA1797" s="136"/>
      <c r="AC1797" s="242"/>
    </row>
    <row r="1798" spans="1:29" ht="13.8" thickBot="1">
      <c r="A1798" s="136" t="str">
        <f>F1791&amp;"m06"</f>
        <v>SETRAGm06</v>
      </c>
      <c r="B1798" s="146" t="str">
        <f>IF($F$1="de",headings!$C$11,IF($F$1="fr",headings!$B$11,headings!$A$11))</f>
        <v>June</v>
      </c>
      <c r="C1798" s="651">
        <v>-1</v>
      </c>
      <c r="D1798" s="655">
        <v>-1</v>
      </c>
      <c r="E1798" s="658" t="str">
        <f t="shared" si="297"/>
        <v/>
      </c>
      <c r="F1798" s="651">
        <v>-1</v>
      </c>
      <c r="G1798" s="655">
        <v>-1</v>
      </c>
      <c r="H1798" s="658" t="str">
        <f t="shared" si="298"/>
        <v/>
      </c>
      <c r="I1798" s="654">
        <v>-1</v>
      </c>
      <c r="J1798" s="665">
        <v>-1</v>
      </c>
      <c r="K1798" s="651">
        <v>-1</v>
      </c>
      <c r="L1798" s="655">
        <v>-1</v>
      </c>
      <c r="M1798" s="658" t="str">
        <f t="shared" si="299"/>
        <v/>
      </c>
      <c r="N1798" s="651">
        <v>-1</v>
      </c>
      <c r="O1798" s="655">
        <v>-1</v>
      </c>
      <c r="P1798" s="658" t="str">
        <f t="shared" si="300"/>
        <v/>
      </c>
      <c r="Q1798" s="651">
        <v>-1</v>
      </c>
      <c r="R1798" s="655">
        <v>-1</v>
      </c>
      <c r="S1798" s="658" t="str">
        <f t="shared" si="301"/>
        <v/>
      </c>
      <c r="T1798" s="651">
        <v>-1</v>
      </c>
      <c r="U1798" s="655">
        <v>-1</v>
      </c>
      <c r="V1798" s="658" t="str">
        <f t="shared" si="302"/>
        <v/>
      </c>
      <c r="AA1798" s="136"/>
      <c r="AC1798" s="242"/>
    </row>
    <row r="1799" spans="1:29" ht="13.8" thickTop="1">
      <c r="A1799" s="136" t="str">
        <f>F1791&amp;"m07"</f>
        <v>SETRAGm07</v>
      </c>
      <c r="B1799" s="146" t="str">
        <f>IF($F$1="de",headings!$C$12,IF($F$1="fr",headings!$B$12,headings!$A$12))</f>
        <v>July</v>
      </c>
      <c r="C1799" s="725">
        <v>-1</v>
      </c>
      <c r="D1799" s="473">
        <v>-1</v>
      </c>
      <c r="E1799" s="657" t="str">
        <f t="shared" si="297"/>
        <v/>
      </c>
      <c r="F1799" s="725">
        <v>-1</v>
      </c>
      <c r="G1799" s="473">
        <v>-1</v>
      </c>
      <c r="H1799" s="657" t="str">
        <f t="shared" si="298"/>
        <v/>
      </c>
      <c r="I1799" s="653">
        <v>-1</v>
      </c>
      <c r="J1799" s="664">
        <v>-1</v>
      </c>
      <c r="K1799" s="725">
        <v>-1</v>
      </c>
      <c r="L1799" s="473">
        <v>-1</v>
      </c>
      <c r="M1799" s="657" t="str">
        <f t="shared" si="299"/>
        <v/>
      </c>
      <c r="N1799" s="725">
        <v>-1</v>
      </c>
      <c r="O1799" s="473">
        <v>-1</v>
      </c>
      <c r="P1799" s="657" t="str">
        <f t="shared" si="300"/>
        <v/>
      </c>
      <c r="Q1799" s="725">
        <v>-1</v>
      </c>
      <c r="R1799" s="473">
        <v>-1</v>
      </c>
      <c r="S1799" s="657" t="str">
        <f t="shared" si="301"/>
        <v/>
      </c>
      <c r="T1799" s="725">
        <v>-1</v>
      </c>
      <c r="U1799" s="473">
        <v>-1</v>
      </c>
      <c r="V1799" s="657" t="str">
        <f t="shared" si="302"/>
        <v/>
      </c>
      <c r="AA1799" s="136"/>
      <c r="AC1799" s="242"/>
    </row>
    <row r="1800" spans="1:29">
      <c r="A1800" s="136" t="str">
        <f>F1791&amp;"m08"</f>
        <v>SETRAGm08</v>
      </c>
      <c r="B1800" s="146" t="str">
        <f>IF($F$1="de",headings!$C$13,IF($F$1="fr",headings!$B$13,headings!$A$13))</f>
        <v>August</v>
      </c>
      <c r="C1800" s="726">
        <v>-1</v>
      </c>
      <c r="D1800" s="473">
        <v>-1</v>
      </c>
      <c r="E1800" s="657" t="str">
        <f t="shared" si="297"/>
        <v/>
      </c>
      <c r="F1800" s="726">
        <v>-1</v>
      </c>
      <c r="G1800" s="473">
        <v>-1</v>
      </c>
      <c r="H1800" s="657" t="str">
        <f t="shared" si="298"/>
        <v/>
      </c>
      <c r="I1800" s="653">
        <v>-1</v>
      </c>
      <c r="J1800" s="664">
        <v>-1</v>
      </c>
      <c r="K1800" s="726">
        <v>-1</v>
      </c>
      <c r="L1800" s="473">
        <v>-1</v>
      </c>
      <c r="M1800" s="657" t="str">
        <f t="shared" si="299"/>
        <v/>
      </c>
      <c r="N1800" s="726">
        <v>-1</v>
      </c>
      <c r="O1800" s="473">
        <v>-1</v>
      </c>
      <c r="P1800" s="657" t="str">
        <f t="shared" si="300"/>
        <v/>
      </c>
      <c r="Q1800" s="726">
        <v>-1</v>
      </c>
      <c r="R1800" s="473">
        <v>-1</v>
      </c>
      <c r="S1800" s="657" t="str">
        <f t="shared" si="301"/>
        <v/>
      </c>
      <c r="T1800" s="726">
        <v>-1</v>
      </c>
      <c r="U1800" s="473">
        <v>-1</v>
      </c>
      <c r="V1800" s="657" t="str">
        <f t="shared" si="302"/>
        <v/>
      </c>
      <c r="AA1800" s="136"/>
      <c r="AC1800" s="242"/>
    </row>
    <row r="1801" spans="1:29" ht="13.8" thickBot="1">
      <c r="A1801" s="136" t="str">
        <f>F1791&amp;"m09"</f>
        <v>SETRAGm09</v>
      </c>
      <c r="B1801" s="146" t="str">
        <f>IF($F$1="de",headings!$C$14,IF($F$1="fr",headings!$B$14,headings!$A$14))</f>
        <v>September</v>
      </c>
      <c r="C1801" s="651">
        <v>-1</v>
      </c>
      <c r="D1801" s="655">
        <v>-1</v>
      </c>
      <c r="E1801" s="658" t="str">
        <f t="shared" si="297"/>
        <v/>
      </c>
      <c r="F1801" s="651">
        <v>-1</v>
      </c>
      <c r="G1801" s="655">
        <v>-1</v>
      </c>
      <c r="H1801" s="658" t="str">
        <f t="shared" si="298"/>
        <v/>
      </c>
      <c r="I1801" s="654">
        <v>-1</v>
      </c>
      <c r="J1801" s="665">
        <v>-1</v>
      </c>
      <c r="K1801" s="651">
        <v>-1</v>
      </c>
      <c r="L1801" s="655">
        <v>-1</v>
      </c>
      <c r="M1801" s="658" t="str">
        <f t="shared" si="299"/>
        <v/>
      </c>
      <c r="N1801" s="651">
        <v>-1</v>
      </c>
      <c r="O1801" s="655">
        <v>-1</v>
      </c>
      <c r="P1801" s="658" t="str">
        <f t="shared" si="300"/>
        <v/>
      </c>
      <c r="Q1801" s="651">
        <v>-1</v>
      </c>
      <c r="R1801" s="655">
        <v>-1</v>
      </c>
      <c r="S1801" s="658" t="str">
        <f t="shared" si="301"/>
        <v/>
      </c>
      <c r="T1801" s="651">
        <v>-1</v>
      </c>
      <c r="U1801" s="655">
        <v>-1</v>
      </c>
      <c r="V1801" s="658" t="str">
        <f t="shared" si="302"/>
        <v/>
      </c>
      <c r="AA1801" s="136"/>
      <c r="AC1801" s="242"/>
    </row>
    <row r="1802" spans="1:29" ht="13.8" thickTop="1">
      <c r="A1802" s="136" t="str">
        <f>F1791&amp;"m10"</f>
        <v>SETRAGm10</v>
      </c>
      <c r="B1802" s="146" t="str">
        <f>IF($F$1="de",headings!$C$15,IF($F$1="fr",headings!$B$15,headings!$A$15))</f>
        <v>October</v>
      </c>
      <c r="C1802" s="653">
        <v>-1</v>
      </c>
      <c r="D1802" s="473">
        <v>-1</v>
      </c>
      <c r="E1802" s="657" t="str">
        <f>IF(C1802&lt;0.001,"",IF(D1802=-1,"",D1802/C1802*100-100))</f>
        <v/>
      </c>
      <c r="F1802" s="472">
        <v>-1</v>
      </c>
      <c r="G1802" s="473">
        <v>-1</v>
      </c>
      <c r="H1802" s="657" t="str">
        <f>IF(F1802&lt;0.001,"",IF(G1802=-1,"",G1802/F1802*100-100))</f>
        <v/>
      </c>
      <c r="I1802" s="653">
        <v>-1</v>
      </c>
      <c r="J1802" s="664">
        <v>-1</v>
      </c>
      <c r="K1802" s="653">
        <v>-1</v>
      </c>
      <c r="L1802" s="473">
        <v>-1</v>
      </c>
      <c r="M1802" s="657" t="str">
        <f>IF(K1802&lt;0.001,"",IF(L1802=-1,"",L1802/K1802*100-100))</f>
        <v/>
      </c>
      <c r="N1802" s="472">
        <v>-1</v>
      </c>
      <c r="O1802" s="473">
        <v>-1</v>
      </c>
      <c r="P1802" s="657" t="str">
        <f>IF(N1802&lt;0.001,"",IF(O1802=-1,"",O1802/N1802*100-100))</f>
        <v/>
      </c>
      <c r="Q1802" s="653">
        <v>-1</v>
      </c>
      <c r="R1802" s="473">
        <v>-1</v>
      </c>
      <c r="S1802" s="657" t="str">
        <f>IF(Q1802&lt;0.001,"",IF(R1802=-1,"",R1802/Q1802*100-100))</f>
        <v/>
      </c>
      <c r="T1802" s="472">
        <v>-1</v>
      </c>
      <c r="U1802" s="473">
        <v>-1</v>
      </c>
      <c r="V1802" s="657" t="str">
        <f>IF(T1802&lt;0.001,"",IF(U1802=-1,"",U1802/T1802*100-100))</f>
        <v/>
      </c>
      <c r="AA1802" s="136"/>
      <c r="AC1802" s="242"/>
    </row>
    <row r="1803" spans="1:29">
      <c r="A1803" s="136" t="str">
        <f>F1791&amp;"m11"</f>
        <v>SETRAGm11</v>
      </c>
      <c r="B1803" s="146" t="str">
        <f>IF($F$1="de",headings!$C$16,IF($F$1="fr",headings!$B$16,headings!$A$16))</f>
        <v>November</v>
      </c>
      <c r="C1803" s="653">
        <v>-1</v>
      </c>
      <c r="D1803" s="473">
        <v>-1</v>
      </c>
      <c r="E1803" s="657" t="str">
        <f>IF(C1803&lt;0.001,"",IF(D1803=-1,"",D1803/C1803*100-100))</f>
        <v/>
      </c>
      <c r="F1803" s="472">
        <v>-1</v>
      </c>
      <c r="G1803" s="473">
        <v>-1</v>
      </c>
      <c r="H1803" s="657" t="str">
        <f>IF(F1803&lt;0.001,"",IF(G1803=-1,"",G1803/F1803*100-100))</f>
        <v/>
      </c>
      <c r="I1803" s="653">
        <v>-1</v>
      </c>
      <c r="J1803" s="664">
        <v>-1</v>
      </c>
      <c r="K1803" s="653">
        <v>-1</v>
      </c>
      <c r="L1803" s="473">
        <v>-1</v>
      </c>
      <c r="M1803" s="657" t="str">
        <f>IF(K1803&lt;0.001,"",IF(L1803=-1,"",L1803/K1803*100-100))</f>
        <v/>
      </c>
      <c r="N1803" s="472">
        <v>-1</v>
      </c>
      <c r="O1803" s="473">
        <v>-1</v>
      </c>
      <c r="P1803" s="657" t="str">
        <f>IF(N1803&lt;0.001,"",IF(O1803=-1,"",O1803/N1803*100-100))</f>
        <v/>
      </c>
      <c r="Q1803" s="653">
        <v>-1</v>
      </c>
      <c r="R1803" s="473">
        <v>-1</v>
      </c>
      <c r="S1803" s="657" t="str">
        <f>IF(Q1803&lt;0.001,"",IF(R1803=-1,"",R1803/Q1803*100-100))</f>
        <v/>
      </c>
      <c r="T1803" s="472">
        <v>-1</v>
      </c>
      <c r="U1803" s="473">
        <v>-1</v>
      </c>
      <c r="V1803" s="657" t="str">
        <f>IF(T1803&lt;0.001,"",IF(U1803=-1,"",U1803/T1803*100-100))</f>
        <v/>
      </c>
      <c r="AA1803" s="136"/>
      <c r="AC1803" s="242"/>
    </row>
    <row r="1804" spans="1:29" ht="13.8" thickBot="1">
      <c r="A1804" s="136" t="str">
        <f>F1791&amp;"m12"</f>
        <v>SETRAGm12</v>
      </c>
      <c r="B1804" s="146" t="str">
        <f>IF($F$1="de",headings!$C$17,IF($F$1="fr",headings!$B$17,headings!$A$17))</f>
        <v>December</v>
      </c>
      <c r="C1804" s="654">
        <v>-1</v>
      </c>
      <c r="D1804" s="655">
        <v>-1</v>
      </c>
      <c r="E1804" s="658" t="str">
        <f>IF(C1804&lt;0.001,"",IF(D1804=-1,"",D1804/C1804*100-100))</f>
        <v/>
      </c>
      <c r="F1804" s="652">
        <v>-1</v>
      </c>
      <c r="G1804" s="655">
        <v>-1</v>
      </c>
      <c r="H1804" s="658" t="str">
        <f>IF(F1804&lt;0.001,"",IF(G1804=-1,"",G1804/F1804*100-100))</f>
        <v/>
      </c>
      <c r="I1804" s="654">
        <v>-1</v>
      </c>
      <c r="J1804" s="665">
        <v>-1</v>
      </c>
      <c r="K1804" s="654">
        <v>-1</v>
      </c>
      <c r="L1804" s="655">
        <v>-1</v>
      </c>
      <c r="M1804" s="658" t="str">
        <f>IF(K1804&lt;0.001,"",IF(L1804=-1,"",L1804/K1804*100-100))</f>
        <v/>
      </c>
      <c r="N1804" s="652">
        <v>-1</v>
      </c>
      <c r="O1804" s="655">
        <v>-1</v>
      </c>
      <c r="P1804" s="658" t="str">
        <f>IF(N1804&lt;0.001,"",IF(O1804=-1,"",O1804/N1804*100-100))</f>
        <v/>
      </c>
      <c r="Q1804" s="654">
        <v>-1</v>
      </c>
      <c r="R1804" s="655">
        <v>-1</v>
      </c>
      <c r="S1804" s="658" t="str">
        <f>IF(Q1804&lt;0.001,"",IF(R1804=-1,"",R1804/Q1804*100-100))</f>
        <v/>
      </c>
      <c r="T1804" s="652">
        <v>-1</v>
      </c>
      <c r="U1804" s="655">
        <v>-1</v>
      </c>
      <c r="V1804" s="658" t="str">
        <f>IF(T1804&lt;0.001,"",IF(U1804=-1,"",U1804/T1804*100-100))</f>
        <v/>
      </c>
      <c r="AA1804" s="136"/>
      <c r="AC1804" s="242"/>
    </row>
    <row r="1805" spans="1:29" ht="14.4" thickTop="1" thickBot="1">
      <c r="B1805" s="146"/>
      <c r="C1805" s="146"/>
      <c r="D1805" s="146"/>
      <c r="E1805" s="146"/>
      <c r="F1805" s="146"/>
      <c r="G1805" s="146"/>
      <c r="H1805" s="146"/>
      <c r="I1805" s="146"/>
      <c r="J1805" s="146"/>
      <c r="K1805" s="146"/>
      <c r="L1805" s="146"/>
      <c r="M1805" s="146"/>
      <c r="N1805" s="146"/>
      <c r="O1805" s="146"/>
      <c r="P1805" s="146"/>
      <c r="Q1805" s="146"/>
      <c r="R1805" s="146"/>
      <c r="S1805" s="146"/>
      <c r="T1805" s="146"/>
      <c r="U1805" s="146"/>
      <c r="V1805" s="146"/>
      <c r="AA1805" s="136"/>
      <c r="AC1805" s="242"/>
    </row>
    <row r="1806" spans="1:29" ht="13.8" thickTop="1">
      <c r="A1806" s="137" t="str">
        <f>F1791&amp;"q1"</f>
        <v>SETRAGq1</v>
      </c>
      <c r="B1806" s="146" t="str">
        <f>IF($F$1="de",headings!$C$31,IF($F$1="fr",headings!$B$31,headings!$A$31))</f>
        <v>Quarter 1</v>
      </c>
      <c r="C1806" s="541" t="str">
        <f>IF(C1795=-1,"-1",C1793+C1794+C1795)</f>
        <v>-1</v>
      </c>
      <c r="D1806" s="320" t="str">
        <f>IF(D1795=-1,"-1",D1793+D1794+D1795)</f>
        <v>-1</v>
      </c>
      <c r="E1806" s="666" t="str">
        <f>IF(C1795+C1796+C1797&lt;=0,"",IF(D1795=-1,"",D1806/C1806*100-100))</f>
        <v/>
      </c>
      <c r="F1806" s="541" t="str">
        <f>IF(F1795=-1,"-1",F1793+F1794+F1795)</f>
        <v>-1</v>
      </c>
      <c r="G1806" s="334" t="str">
        <f>IF(G1795=-1,"-1",G1793+G1794+G1795)</f>
        <v>-1</v>
      </c>
      <c r="H1806" s="666" t="str">
        <f>IF(F1795+F1796+F1797&lt;=0,"",IF(G1795=-1,"",G1806/F1806*100-100))</f>
        <v/>
      </c>
      <c r="I1806" s="320" t="str">
        <f>IF(I1795=-1,"-1",I1793+I1794+I1795)</f>
        <v>-1</v>
      </c>
      <c r="J1806" s="321" t="str">
        <f>IF(J1795=-1,"-1",J1793+J1794+J1795)</f>
        <v>-1</v>
      </c>
      <c r="K1806" s="541" t="str">
        <f>IF(K1795=-1,"-1",K1793+K1794+K1795)</f>
        <v>-1</v>
      </c>
      <c r="L1806" s="320" t="str">
        <f>IF(L1795=-1,"-1",L1793+L1794+L1795)</f>
        <v>-1</v>
      </c>
      <c r="M1806" s="666" t="str">
        <f>IF(K1795+K1796+K1797&lt;=0,"",IF(L1795=-1,"",L1806/K1806*100-100))</f>
        <v/>
      </c>
      <c r="N1806" s="541" t="str">
        <f>IF(N1795=-1,"-1",N1793+N1794+N1795)</f>
        <v>-1</v>
      </c>
      <c r="O1806" s="334" t="str">
        <f>IF(O1795=-1,"-1",O1793+O1794+O1795)</f>
        <v>-1</v>
      </c>
      <c r="P1806" s="666" t="str">
        <f>IF(N1795+N1796+N1797&lt;=0,"",IF(O1795=-1,"",O1806/N1806*100-100))</f>
        <v/>
      </c>
      <c r="Q1806" s="541" t="str">
        <f>IF(Q1795=-1,"-1",Q1793+Q1794+Q1795)</f>
        <v>-1</v>
      </c>
      <c r="R1806" s="320" t="str">
        <f>IF(R1795=-1,"-1",R1793+R1794+R1795)</f>
        <v>-1</v>
      </c>
      <c r="S1806" s="666" t="str">
        <f>IF(Q1795+Q1796+Q1797&lt;=0,"",IF(R1795=-1,"",R1806/Q1806*100-100))</f>
        <v/>
      </c>
      <c r="T1806" s="541" t="str">
        <f>IF(T1795=-1,"-1",T1793+T1794+T1795)</f>
        <v>-1</v>
      </c>
      <c r="U1806" s="334" t="str">
        <f>IF(U1795=-1,"-1",U1793+U1794+U1795)</f>
        <v>-1</v>
      </c>
      <c r="V1806" s="666" t="str">
        <f>IF(T1795+T1796+T1797&lt;=0,"",IF(U1795=-1,"",U1806/T1806*100-100))</f>
        <v/>
      </c>
      <c r="W1806" s="137"/>
      <c r="AA1806" s="136"/>
      <c r="AC1806" s="242"/>
    </row>
    <row r="1807" spans="1:29">
      <c r="A1807" s="137" t="str">
        <f>F1791&amp;"q2"</f>
        <v>SETRAGq2</v>
      </c>
      <c r="B1807" s="146" t="str">
        <f>IF($F$1="de",headings!$C$32,IF($F$1="fr",headings!$B$32,headings!$A$32))</f>
        <v>Quarter 2</v>
      </c>
      <c r="C1807" s="542" t="str">
        <f>IF(C1798=-1,"-1",C1796+C1797+C1798)</f>
        <v>-1</v>
      </c>
      <c r="D1807" s="323" t="str">
        <f>IF(D1798=-1,"-1",D1796+D1797+D1798)</f>
        <v>-1</v>
      </c>
      <c r="E1807" s="667" t="str">
        <f>IF(C1796+C1797+C1798&lt;=0,"",IF(D1798=-1,"",D1807/C1807*100-100))</f>
        <v/>
      </c>
      <c r="F1807" s="542" t="str">
        <f>IF(F1798=-1,"-1",F1796+F1797+F1798)</f>
        <v>-1</v>
      </c>
      <c r="G1807" s="335" t="str">
        <f>IF(G1798=-1,"-1",G1796+G1797+G1798)</f>
        <v>-1</v>
      </c>
      <c r="H1807" s="667" t="str">
        <f>IF(F1796+F1797+F1798&lt;=0,"",IF(G1798=-1,"",G1807/F1807*100-100))</f>
        <v/>
      </c>
      <c r="I1807" s="323" t="str">
        <f>IF(I1798=-1,"-1",I1796+I1797+I1798)</f>
        <v>-1</v>
      </c>
      <c r="J1807" s="324" t="str">
        <f>IF(J1798=-1,"-1",J1796+J1797+J1798)</f>
        <v>-1</v>
      </c>
      <c r="K1807" s="542" t="str">
        <f>IF(K1798=-1,"-1",K1796+K1797+K1798)</f>
        <v>-1</v>
      </c>
      <c r="L1807" s="323" t="str">
        <f>IF(L1798=-1,"-1",L1796+L1797+L1798)</f>
        <v>-1</v>
      </c>
      <c r="M1807" s="667" t="str">
        <f>IF(K1796+K1797+K1798&lt;=0,"",IF(L1798=-1,"",L1807/K1807*100-100))</f>
        <v/>
      </c>
      <c r="N1807" s="542" t="str">
        <f>IF(N1798=-1,"-1",N1796+N1797+N1798)</f>
        <v>-1</v>
      </c>
      <c r="O1807" s="335" t="str">
        <f>IF(O1798=-1,"-1",O1796+O1797+O1798)</f>
        <v>-1</v>
      </c>
      <c r="P1807" s="667" t="str">
        <f>IF(N1796+N1797+N1798&lt;=0,"",IF(O1798=-1,"",O1807/N1807*100-100))</f>
        <v/>
      </c>
      <c r="Q1807" s="542" t="str">
        <f>IF(Q1798=-1,"-1",Q1796+Q1797+Q1798)</f>
        <v>-1</v>
      </c>
      <c r="R1807" s="323" t="str">
        <f>IF(R1798=-1,"-1",R1796+R1797+R1798)</f>
        <v>-1</v>
      </c>
      <c r="S1807" s="667" t="str">
        <f>IF(Q1796+Q1797+Q1798&lt;=0,"",IF(R1798=-1,"",R1807/Q1807*100-100))</f>
        <v/>
      </c>
      <c r="T1807" s="542" t="str">
        <f>IF(T1798=-1,"-1",T1796+T1797+T1798)</f>
        <v>-1</v>
      </c>
      <c r="U1807" s="335" t="str">
        <f>IF(U1798=-1,"-1",U1796+U1797+U1798)</f>
        <v>-1</v>
      </c>
      <c r="V1807" s="667" t="str">
        <f>IF(T1796+T1797+T1798&lt;=0,"",IF(U1798=-1,"",U1807/T1807*100-100))</f>
        <v/>
      </c>
      <c r="W1807" s="137"/>
      <c r="AA1807" s="136"/>
      <c r="AC1807" s="242"/>
    </row>
    <row r="1808" spans="1:29">
      <c r="A1808" s="137" t="str">
        <f>F1791&amp;"q3"</f>
        <v>SETRAGq3</v>
      </c>
      <c r="B1808" s="146" t="str">
        <f>IF($F$1="de",headings!$C$33,IF($F$1="fr",headings!$B$33,headings!$A$33))</f>
        <v>Quarter 3</v>
      </c>
      <c r="C1808" s="542" t="str">
        <f>IF(C1801=-1,"-1",C1799+C1800+C1801)</f>
        <v>-1</v>
      </c>
      <c r="D1808" s="323" t="str">
        <f>IF(D1801=-1,"-1",D1799+D1800+D1801)</f>
        <v>-1</v>
      </c>
      <c r="E1808" s="667" t="str">
        <f>IF(C1799+C1800+C1801&lt;=0,"",IF(D1801=-1,"",D1808/C1808*100-100))</f>
        <v/>
      </c>
      <c r="F1808" s="542" t="str">
        <f>IF(F1801=-1,"-1",F1799+F1800+F1801)</f>
        <v>-1</v>
      </c>
      <c r="G1808" s="323" t="str">
        <f>IF(G1801=-1,"-1",G1799+G1800+G1801)</f>
        <v>-1</v>
      </c>
      <c r="H1808" s="667" t="str">
        <f>IF(F1799+F1800+F1801&lt;=0,"",IF(G1801=-1,"",G1808/F1808*100-100))</f>
        <v/>
      </c>
      <c r="I1808" s="323" t="str">
        <f>IF(I1801=-1,"-1",I1799+I1800+I1801)</f>
        <v>-1</v>
      </c>
      <c r="J1808" s="324" t="str">
        <f>IF(J1801=-1,"-1",J1799+J1800+J1801)</f>
        <v>-1</v>
      </c>
      <c r="K1808" s="542" t="str">
        <f>IF(K1801=-1,"-1",K1799+K1800+K1801)</f>
        <v>-1</v>
      </c>
      <c r="L1808" s="323" t="str">
        <f>IF(L1801=-1,"-1",L1799+L1800+L1801)</f>
        <v>-1</v>
      </c>
      <c r="M1808" s="667" t="str">
        <f>IF(K1799+K1800+K1801&lt;=0,"",IF(L1801=-1,"",L1808/K1808*100-100))</f>
        <v/>
      </c>
      <c r="N1808" s="542" t="str">
        <f>IF(N1801=-1,"-1",N1799+N1800+N1801)</f>
        <v>-1</v>
      </c>
      <c r="O1808" s="323" t="str">
        <f>IF(O1801=-1,"-1",O1799+O1800+O1801)</f>
        <v>-1</v>
      </c>
      <c r="P1808" s="667" t="str">
        <f>IF(N1799+N1800+N1801&lt;=0,"",IF(O1801=-1,"",O1808/N1808*100-100))</f>
        <v/>
      </c>
      <c r="Q1808" s="542" t="str">
        <f>IF(Q1801=-1,"-1",Q1799+Q1800+Q1801)</f>
        <v>-1</v>
      </c>
      <c r="R1808" s="323" t="str">
        <f>IF(R1801=-1,"-1",R1799+R1800+R1801)</f>
        <v>-1</v>
      </c>
      <c r="S1808" s="667" t="str">
        <f>IF(Q1799+Q1800+Q1801&lt;=0,"",IF(R1801=-1,"",R1808/Q1808*100-100))</f>
        <v/>
      </c>
      <c r="T1808" s="542" t="str">
        <f>IF(T1801=-1,"-1",T1799+T1800+T1801)</f>
        <v>-1</v>
      </c>
      <c r="U1808" s="323" t="str">
        <f>IF(U1801=-1,"-1",U1799+U1800+U1801)</f>
        <v>-1</v>
      </c>
      <c r="V1808" s="667" t="str">
        <f>IF(T1799+T1800+T1801&lt;=0,"",IF(U1801=-1,"",U1808/T1808*100-100))</f>
        <v/>
      </c>
      <c r="W1808" s="137"/>
      <c r="AA1808" s="136"/>
      <c r="AC1808" s="242"/>
    </row>
    <row r="1809" spans="1:29" ht="13.8" thickBot="1">
      <c r="A1809" s="137" t="str">
        <f>F1791&amp;"q4"</f>
        <v>SETRAGq4</v>
      </c>
      <c r="B1809" s="146" t="str">
        <f>IF($F$1="de",headings!$C$34,IF($F$1="fr",headings!$B$34,headings!$A$34))</f>
        <v>Quarter 4</v>
      </c>
      <c r="C1809" s="539" t="str">
        <f>IF(C1804=-1,"-1",C1802+C1803+C1804)</f>
        <v>-1</v>
      </c>
      <c r="D1809" s="326" t="str">
        <f>IF(D1804=-1,"-1",D1802+D1803+D1804)</f>
        <v>-1</v>
      </c>
      <c r="E1809" s="668" t="str">
        <f>IF(C1802+C1803+C1804&lt;=0,"",IF(D1804=-1,"",D1809/C1809*100-100))</f>
        <v/>
      </c>
      <c r="F1809" s="539" t="str">
        <f>IF(F1804=-1,"-1",F1802+F1803+F1804)</f>
        <v>-1</v>
      </c>
      <c r="G1809" s="326" t="str">
        <f>IF(G1804=-1,"-1",G1802+G1803+G1804)</f>
        <v>-1</v>
      </c>
      <c r="H1809" s="668" t="str">
        <f>IF(F1802+F1803+F1804&lt;=0,"",IF(G1804=-1,"",G1809/F1809*100-100))</f>
        <v/>
      </c>
      <c r="I1809" s="326" t="str">
        <f>IF(I1804=-1,"-1",I1802+I1803+I1804)</f>
        <v>-1</v>
      </c>
      <c r="J1809" s="327" t="str">
        <f>IF(J1804=-1,"-1",J1802+J1803+J1804)</f>
        <v>-1</v>
      </c>
      <c r="K1809" s="539" t="str">
        <f>IF(K1804=-1,"-1",K1802+K1803+K1804)</f>
        <v>-1</v>
      </c>
      <c r="L1809" s="326" t="str">
        <f>IF(L1804=-1,"-1",L1802+L1803+L1804)</f>
        <v>-1</v>
      </c>
      <c r="M1809" s="668" t="str">
        <f>IF(K1802+K1803+K1804&lt;=0,"",IF(L1804=-1,"",L1809/K1809*100-100))</f>
        <v/>
      </c>
      <c r="N1809" s="539" t="str">
        <f>IF(N1804=-1,"-1",N1802+N1803+N1804)</f>
        <v>-1</v>
      </c>
      <c r="O1809" s="326" t="str">
        <f>IF(O1804=-1,"-1",O1802+O1803+O1804)</f>
        <v>-1</v>
      </c>
      <c r="P1809" s="668" t="str">
        <f>IF(N1802+N1803+N1804&lt;=0,"",IF(O1804=-1,"",O1809/N1809*100-100))</f>
        <v/>
      </c>
      <c r="Q1809" s="539" t="str">
        <f>IF(Q1804=-1,"-1",Q1802+Q1803+Q1804)</f>
        <v>-1</v>
      </c>
      <c r="R1809" s="326" t="str">
        <f>IF(R1804=-1,"-1",R1802+R1803+R1804)</f>
        <v>-1</v>
      </c>
      <c r="S1809" s="668" t="str">
        <f>IF(Q1802+Q1803+Q1804&lt;=0,"",IF(R1804=-1,"",R1809/Q1809*100-100))</f>
        <v/>
      </c>
      <c r="T1809" s="539" t="str">
        <f>IF(T1804=-1,"-1",T1802+T1803+T1804)</f>
        <v>-1</v>
      </c>
      <c r="U1809" s="326" t="str">
        <f>IF(U1804=-1,"-1",U1802+U1803+U1804)</f>
        <v>-1</v>
      </c>
      <c r="V1809" s="668" t="str">
        <f>IF(T1802+T1803+T1804&lt;=0,"",IF(U1804=-1,"",U1809/T1809*100-100))</f>
        <v/>
      </c>
      <c r="W1809" s="137"/>
      <c r="AA1809" s="136"/>
      <c r="AC1809" s="242"/>
    </row>
    <row r="1810" spans="1:29" ht="14.4" thickTop="1" thickBot="1">
      <c r="B1810" s="146"/>
      <c r="C1810" s="146"/>
      <c r="D1810" s="146"/>
      <c r="E1810" s="146"/>
      <c r="F1810" s="146"/>
      <c r="G1810" s="146"/>
      <c r="H1810" s="146"/>
      <c r="I1810" s="146"/>
      <c r="J1810" s="146"/>
      <c r="K1810" s="146"/>
      <c r="L1810" s="146"/>
      <c r="M1810" s="146"/>
      <c r="N1810" s="146"/>
      <c r="O1810" s="146"/>
      <c r="P1810" s="146"/>
      <c r="Q1810" s="146"/>
      <c r="R1810" s="146"/>
      <c r="S1810" s="146"/>
      <c r="T1810" s="146"/>
      <c r="U1810" s="146"/>
      <c r="V1810" s="146"/>
      <c r="AA1810" s="136"/>
      <c r="AC1810" s="242"/>
    </row>
    <row r="1811" spans="1:29" ht="14.4" thickTop="1" thickBot="1">
      <c r="A1811" s="138" t="str">
        <f>F1791&amp;"y"</f>
        <v>SETRAGy</v>
      </c>
      <c r="B1811" s="152" t="str">
        <f>IF($F$1="de",headings!$C$35,IF($F$1="fr",headings!$B$35,headings!$A$35))</f>
        <v>Full year</v>
      </c>
      <c r="C1811" s="328" t="str">
        <f>IF(C1804=-1,"-1",SUM(C1806:C1809))</f>
        <v>-1</v>
      </c>
      <c r="D1811" s="414" t="str">
        <f>IF(D1804=-1,"-1",SUM(D1806:D1809))</f>
        <v>-1</v>
      </c>
      <c r="E1811" s="659" t="str">
        <f>IF(SUM(C1793:C1804)&lt;=0,"",IF(D1804=-1,"",D1811/C1811*100-100))</f>
        <v/>
      </c>
      <c r="F1811" s="328" t="str">
        <f>IF(F1804=-1,"-1",SUM(F1806:F1809))</f>
        <v>-1</v>
      </c>
      <c r="G1811" s="414" t="str">
        <f>IF(G1804=-1,"-1",SUM(G1806:G1809))</f>
        <v>-1</v>
      </c>
      <c r="H1811" s="659" t="str">
        <f>IF(SUM(F1793:F1804)&lt;=0,"",IF(G1804=-1,"",G1811/F1811*100-100))</f>
        <v/>
      </c>
      <c r="I1811" s="329" t="str">
        <f>IF(I1804=-1,"-1",SUM(I1806:I1809))</f>
        <v>-1</v>
      </c>
      <c r="J1811" s="330" t="str">
        <f>IF(J1804=-1,"-1",SUM(J1806:J1809))</f>
        <v>-1</v>
      </c>
      <c r="K1811" s="328" t="str">
        <f>IF(K1804=-1,"-1",SUM(K1806:K1809))</f>
        <v>-1</v>
      </c>
      <c r="L1811" s="414" t="str">
        <f>IF(L1804=-1,"-1",SUM(L1806:L1809))</f>
        <v>-1</v>
      </c>
      <c r="M1811" s="659" t="str">
        <f>IF(SUM(K1793:K1804)&lt;=0,"",IF(L1804=-1,"",L1811/K1811*100-100))</f>
        <v/>
      </c>
      <c r="N1811" s="328" t="str">
        <f>IF(N1804=-1,"-1",SUM(N1806:N1809))</f>
        <v>-1</v>
      </c>
      <c r="O1811" s="414" t="str">
        <f>IF(O1804=-1,"-1",SUM(O1806:O1809))</f>
        <v>-1</v>
      </c>
      <c r="P1811" s="659" t="str">
        <f>IF(SUM(N1793:N1804)&lt;=0,"",IF(O1804=-1,"",O1811/N1811*100-100))</f>
        <v/>
      </c>
      <c r="Q1811" s="328" t="str">
        <f>IF(Q1804=-1,"-1",SUM(Q1806:Q1809))</f>
        <v>-1</v>
      </c>
      <c r="R1811" s="414" t="str">
        <f>IF(R1804=-1,"-1",SUM(R1806:R1809))</f>
        <v>-1</v>
      </c>
      <c r="S1811" s="659" t="str">
        <f>IF(SUM(Q1793:Q1804)&lt;=0,"",IF(R1804=-1,"",R1811/Q1811*100-100))</f>
        <v/>
      </c>
      <c r="T1811" s="328" t="str">
        <f>IF(T1804=-1,"-1",SUM(T1806:T1809))</f>
        <v>-1</v>
      </c>
      <c r="U1811" s="414" t="str">
        <f>IF(U1804=-1,"-1",SUM(U1806:U1809))</f>
        <v>-1</v>
      </c>
      <c r="V1811" s="659" t="str">
        <f>IF(SUM(T1793:T1804)&lt;=0,"",IF(U1804=-1,"",U1811/T1811*100-100))</f>
        <v/>
      </c>
      <c r="W1811" s="138"/>
      <c r="AA1811" s="136"/>
      <c r="AC1811" s="242"/>
    </row>
    <row r="1812" spans="1:29" ht="13.8" thickTop="1">
      <c r="B1812" s="147"/>
      <c r="C1812" s="180"/>
      <c r="D1812" s="180"/>
      <c r="E1812" s="180"/>
      <c r="F1812" s="180"/>
      <c r="G1812" s="180"/>
      <c r="H1812" s="180"/>
      <c r="I1812" s="180"/>
      <c r="J1812" s="180"/>
      <c r="K1812" s="180"/>
      <c r="L1812" s="180"/>
      <c r="M1812" s="180"/>
      <c r="N1812" s="180"/>
      <c r="O1812" s="180"/>
      <c r="P1812" s="180"/>
      <c r="Q1812" s="180"/>
      <c r="R1812" s="180"/>
      <c r="S1812" s="180"/>
      <c r="T1812" s="180"/>
      <c r="U1812" s="149"/>
      <c r="V1812" s="149"/>
      <c r="AA1812" s="136"/>
      <c r="AC1812" s="242"/>
    </row>
    <row r="1813" spans="1:29">
      <c r="B1813" s="147"/>
      <c r="C1813" s="180"/>
      <c r="D1813" s="180"/>
      <c r="E1813" s="180"/>
      <c r="F1813" s="180"/>
      <c r="G1813" s="180"/>
      <c r="H1813" s="180"/>
      <c r="I1813" s="180"/>
      <c r="J1813" s="180"/>
      <c r="K1813" s="180"/>
      <c r="L1813" s="180"/>
      <c r="M1813" s="180"/>
      <c r="N1813" s="180"/>
      <c r="O1813" s="180"/>
      <c r="P1813" s="180"/>
      <c r="Q1813" s="180"/>
      <c r="R1813" s="180"/>
      <c r="S1813" s="180"/>
      <c r="T1813" s="180"/>
      <c r="U1813" s="149"/>
      <c r="V1813" s="149"/>
      <c r="AA1813" s="136"/>
      <c r="AC1813" s="242"/>
    </row>
    <row r="1814" spans="1:29" ht="21.6" customHeight="1">
      <c r="B1814" s="152" t="str">
        <f>IF($F$1="de",headings!$C$37,IF($F$1="fr",headings!$B$37,headings!$A$37))</f>
        <v>Comments</v>
      </c>
      <c r="C1814" s="1021" t="s">
        <v>17</v>
      </c>
      <c r="D1814" s="1022"/>
      <c r="E1814" s="1022"/>
      <c r="F1814" s="1022"/>
      <c r="G1814" s="1022"/>
      <c r="H1814" s="1022"/>
      <c r="I1814" s="1022"/>
      <c r="J1814" s="1022"/>
      <c r="K1814" s="1022"/>
      <c r="L1814" s="1022"/>
      <c r="M1814" s="1022"/>
      <c r="N1814" s="1022"/>
      <c r="O1814" s="1022"/>
      <c r="P1814" s="1022"/>
      <c r="Q1814" s="1022"/>
      <c r="R1814" s="1022"/>
      <c r="S1814" s="1022"/>
      <c r="T1814" s="1023"/>
      <c r="U1814" s="149"/>
      <c r="V1814" s="149"/>
      <c r="AA1814" s="136"/>
      <c r="AC1814" s="242"/>
    </row>
    <row r="1815" spans="1:29" ht="13.2" customHeight="1">
      <c r="B1815" s="151"/>
      <c r="C1815" s="1024"/>
      <c r="D1815" s="1025"/>
      <c r="E1815" s="1025"/>
      <c r="F1815" s="1025"/>
      <c r="G1815" s="1025"/>
      <c r="H1815" s="1025"/>
      <c r="I1815" s="1025"/>
      <c r="J1815" s="1025"/>
      <c r="K1815" s="1025"/>
      <c r="L1815" s="1025"/>
      <c r="M1815" s="1025"/>
      <c r="N1815" s="1025"/>
      <c r="O1815" s="1025"/>
      <c r="P1815" s="1025"/>
      <c r="Q1815" s="1025"/>
      <c r="R1815" s="1025"/>
      <c r="S1815" s="1025"/>
      <c r="T1815" s="1026"/>
      <c r="U1815" s="149"/>
      <c r="V1815" s="149"/>
      <c r="AA1815" s="136"/>
      <c r="AC1815" s="242"/>
    </row>
    <row r="1816" spans="1:29" ht="13.2" customHeight="1">
      <c r="B1816" s="151"/>
      <c r="C1816" s="1024"/>
      <c r="D1816" s="1025"/>
      <c r="E1816" s="1025"/>
      <c r="F1816" s="1025"/>
      <c r="G1816" s="1025"/>
      <c r="H1816" s="1025"/>
      <c r="I1816" s="1025"/>
      <c r="J1816" s="1025"/>
      <c r="K1816" s="1025"/>
      <c r="L1816" s="1025"/>
      <c r="M1816" s="1025"/>
      <c r="N1816" s="1025"/>
      <c r="O1816" s="1025"/>
      <c r="P1816" s="1025"/>
      <c r="Q1816" s="1025"/>
      <c r="R1816" s="1025"/>
      <c r="S1816" s="1025"/>
      <c r="T1816" s="1026"/>
      <c r="U1816" s="149"/>
      <c r="V1816" s="149"/>
      <c r="AA1816" s="136"/>
      <c r="AC1816" s="242"/>
    </row>
    <row r="1817" spans="1:29" ht="27" customHeight="1">
      <c r="B1817" s="151"/>
      <c r="C1817" s="1027"/>
      <c r="D1817" s="1028"/>
      <c r="E1817" s="1028"/>
      <c r="F1817" s="1028"/>
      <c r="G1817" s="1028"/>
      <c r="H1817" s="1028"/>
      <c r="I1817" s="1028"/>
      <c r="J1817" s="1028"/>
      <c r="K1817" s="1028"/>
      <c r="L1817" s="1028"/>
      <c r="M1817" s="1028"/>
      <c r="N1817" s="1028"/>
      <c r="O1817" s="1028"/>
      <c r="P1817" s="1028"/>
      <c r="Q1817" s="1028"/>
      <c r="R1817" s="1028"/>
      <c r="S1817" s="1028"/>
      <c r="T1817" s="1029"/>
      <c r="U1817" s="149"/>
      <c r="V1817" s="149"/>
      <c r="AA1817" s="136"/>
      <c r="AC1817" s="242"/>
    </row>
    <row r="1818" spans="1:29">
      <c r="B1818" s="151"/>
      <c r="C1818" s="180"/>
      <c r="D1818" s="180"/>
      <c r="E1818" s="180"/>
      <c r="F1818" s="180"/>
      <c r="G1818" s="180"/>
      <c r="H1818" s="180"/>
      <c r="I1818" s="180"/>
      <c r="J1818" s="180"/>
      <c r="K1818" s="180"/>
      <c r="L1818" s="180"/>
      <c r="M1818" s="180"/>
      <c r="N1818" s="180"/>
      <c r="O1818" s="180"/>
      <c r="P1818" s="180"/>
      <c r="Q1818" s="180"/>
      <c r="R1818" s="180"/>
      <c r="S1818" s="180"/>
      <c r="T1818" s="180"/>
      <c r="U1818" s="149"/>
      <c r="V1818" s="149"/>
      <c r="Z1818" s="242"/>
      <c r="AB1818" s="136"/>
    </row>
    <row r="1819" spans="1:29">
      <c r="T1819" s="136"/>
      <c r="Z1819" s="242"/>
      <c r="AB1819" s="136"/>
    </row>
    <row r="1820" spans="1:29">
      <c r="B1820" s="530"/>
      <c r="C1820" s="529"/>
      <c r="D1820" s="529"/>
      <c r="E1820" s="529"/>
      <c r="F1820" s="529"/>
      <c r="G1820" s="529"/>
      <c r="H1820" s="529"/>
      <c r="I1820" s="529"/>
      <c r="J1820" s="529"/>
      <c r="K1820" s="529"/>
      <c r="L1820" s="529"/>
      <c r="M1820" s="529"/>
      <c r="N1820" s="529"/>
    </row>
    <row r="1821" spans="1:29" s="925" customFormat="1" ht="17.399999999999999">
      <c r="B1821" s="926" t="s">
        <v>162</v>
      </c>
      <c r="C1821" s="927"/>
      <c r="D1821" s="928"/>
      <c r="E1821" s="929"/>
      <c r="F1821" s="1121" t="s">
        <v>683</v>
      </c>
      <c r="G1821" s="1121"/>
      <c r="H1821" s="930"/>
      <c r="I1821" s="931"/>
      <c r="J1821" s="931"/>
      <c r="K1821" s="932"/>
      <c r="L1821" s="932"/>
      <c r="M1821" s="932"/>
      <c r="N1821" s="932"/>
      <c r="O1821" s="932"/>
      <c r="P1821" s="932"/>
      <c r="Q1821" s="928"/>
      <c r="R1821" s="928"/>
      <c r="S1821" s="928"/>
      <c r="T1821" s="928"/>
      <c r="AA1821" s="933"/>
      <c r="AB1821" s="933"/>
    </row>
    <row r="1822" spans="1:29" s="925" customFormat="1" ht="13.8" thickBot="1">
      <c r="B1822" s="934"/>
      <c r="C1822" s="932"/>
      <c r="D1822" s="932"/>
      <c r="E1822" s="932"/>
      <c r="F1822" s="932"/>
      <c r="G1822" s="932"/>
      <c r="H1822" s="932"/>
      <c r="I1822" s="932"/>
      <c r="J1822" s="932"/>
      <c r="K1822" s="932"/>
      <c r="L1822" s="932"/>
      <c r="M1822" s="932"/>
      <c r="N1822" s="932"/>
      <c r="O1822" s="928"/>
      <c r="P1822" s="928"/>
      <c r="Q1822" s="928"/>
      <c r="R1822" s="928"/>
      <c r="S1822" s="928"/>
      <c r="T1822" s="928"/>
      <c r="AA1822" s="933"/>
      <c r="AB1822" s="933"/>
    </row>
    <row r="1823" spans="1:29" s="925" customFormat="1" ht="13.8" thickTop="1">
      <c r="A1823" s="925" t="str">
        <f>$F$1821&amp;"m01"</f>
        <v>TOTOm01</v>
      </c>
      <c r="B1823" s="934" t="s">
        <v>173</v>
      </c>
      <c r="C1823" s="935"/>
      <c r="D1823" s="936"/>
      <c r="E1823" s="937"/>
      <c r="F1823" s="935"/>
      <c r="G1823" s="936"/>
      <c r="H1823" s="937"/>
      <c r="I1823" s="936"/>
      <c r="J1823" s="938"/>
      <c r="K1823" s="939">
        <v>1</v>
      </c>
      <c r="L1823" s="940">
        <v>1.5</v>
      </c>
      <c r="M1823" s="622">
        <f t="shared" ref="M1823:M1831" si="303">IF(K1823&lt;0.001,"",IF(L1823=-1,"",L1823/K1823*100-100))</f>
        <v>50</v>
      </c>
      <c r="N1823" s="939">
        <v>1</v>
      </c>
      <c r="O1823" s="940">
        <v>1.5</v>
      </c>
      <c r="P1823" s="622">
        <f t="shared" ref="P1823:P1831" si="304">IF(N1823&lt;0.001,"",IF(O1823=-1,"",O1823/N1823*100-100))</f>
        <v>50</v>
      </c>
      <c r="Q1823" s="928"/>
      <c r="R1823" s="928"/>
      <c r="S1823" s="928"/>
      <c r="T1823" s="928"/>
      <c r="AA1823" s="933"/>
      <c r="AB1823" s="933"/>
    </row>
    <row r="1824" spans="1:29" s="925" customFormat="1">
      <c r="A1824" s="925" t="str">
        <f>$F$1821&amp;"m02"</f>
        <v>TOTOm02</v>
      </c>
      <c r="B1824" s="934" t="s">
        <v>176</v>
      </c>
      <c r="C1824" s="935"/>
      <c r="D1824" s="936"/>
      <c r="E1824" s="937"/>
      <c r="F1824" s="935"/>
      <c r="G1824" s="936"/>
      <c r="H1824" s="937"/>
      <c r="I1824" s="936"/>
      <c r="J1824" s="938"/>
      <c r="K1824" s="941">
        <v>2</v>
      </c>
      <c r="L1824" s="942">
        <v>2</v>
      </c>
      <c r="M1824" s="623">
        <f t="shared" si="303"/>
        <v>0</v>
      </c>
      <c r="N1824" s="941">
        <v>2</v>
      </c>
      <c r="O1824" s="942">
        <v>2</v>
      </c>
      <c r="P1824" s="623">
        <f t="shared" si="304"/>
        <v>0</v>
      </c>
      <c r="Q1824" s="928"/>
      <c r="R1824" s="928"/>
      <c r="S1824" s="928"/>
      <c r="T1824" s="928"/>
      <c r="AA1824" s="933"/>
      <c r="AB1824" s="933"/>
    </row>
    <row r="1825" spans="1:28" s="925" customFormat="1" ht="13.8" thickBot="1">
      <c r="A1825" s="925" t="str">
        <f>$F$1821&amp;"m03"</f>
        <v>TOTOm03</v>
      </c>
      <c r="B1825" s="934" t="s">
        <v>179</v>
      </c>
      <c r="C1825" s="935"/>
      <c r="D1825" s="936"/>
      <c r="E1825" s="937"/>
      <c r="F1825" s="935"/>
      <c r="G1825" s="936"/>
      <c r="H1825" s="937"/>
      <c r="I1825" s="936"/>
      <c r="J1825" s="938"/>
      <c r="K1825" s="943">
        <v>3</v>
      </c>
      <c r="L1825" s="944">
        <v>2.5</v>
      </c>
      <c r="M1825" s="624">
        <f t="shared" si="303"/>
        <v>-16.666666666666657</v>
      </c>
      <c r="N1825" s="943">
        <v>3</v>
      </c>
      <c r="O1825" s="944">
        <v>2.5</v>
      </c>
      <c r="P1825" s="624">
        <f t="shared" si="304"/>
        <v>-16.666666666666657</v>
      </c>
      <c r="Q1825" s="928"/>
      <c r="R1825" s="928"/>
      <c r="S1825" s="928"/>
      <c r="T1825" s="928"/>
      <c r="AA1825" s="933"/>
      <c r="AB1825" s="933"/>
    </row>
    <row r="1826" spans="1:28" s="925" customFormat="1" ht="13.8" thickTop="1">
      <c r="A1826" s="925" t="str">
        <f>$F$1821&amp;"m04"</f>
        <v>TOTOm04</v>
      </c>
      <c r="B1826" s="934" t="s">
        <v>182</v>
      </c>
      <c r="C1826" s="935"/>
      <c r="D1826" s="936"/>
      <c r="E1826" s="937"/>
      <c r="F1826" s="935"/>
      <c r="G1826" s="936"/>
      <c r="H1826" s="937"/>
      <c r="I1826" s="936"/>
      <c r="J1826" s="938"/>
      <c r="K1826" s="939">
        <v>1</v>
      </c>
      <c r="L1826" s="940">
        <v>1.5</v>
      </c>
      <c r="M1826" s="623">
        <f t="shared" si="303"/>
        <v>50</v>
      </c>
      <c r="N1826" s="939">
        <v>1</v>
      </c>
      <c r="O1826" s="940">
        <v>1.5</v>
      </c>
      <c r="P1826" s="623">
        <f t="shared" si="304"/>
        <v>50</v>
      </c>
      <c r="Q1826" s="928"/>
      <c r="R1826" s="928"/>
      <c r="S1826" s="928"/>
      <c r="T1826" s="928"/>
      <c r="AA1826" s="933"/>
      <c r="AB1826" s="933"/>
    </row>
    <row r="1827" spans="1:28" s="925" customFormat="1">
      <c r="A1827" s="925" t="str">
        <f>$F$1821&amp;"m05"</f>
        <v>TOTOm05</v>
      </c>
      <c r="B1827" s="934" t="s">
        <v>184</v>
      </c>
      <c r="C1827" s="935"/>
      <c r="D1827" s="936"/>
      <c r="E1827" s="937"/>
      <c r="F1827" s="935"/>
      <c r="G1827" s="936"/>
      <c r="H1827" s="937"/>
      <c r="I1827" s="936"/>
      <c r="J1827" s="938"/>
      <c r="K1827" s="941">
        <v>2</v>
      </c>
      <c r="L1827" s="942">
        <v>2</v>
      </c>
      <c r="M1827" s="623">
        <f t="shared" si="303"/>
        <v>0</v>
      </c>
      <c r="N1827" s="941">
        <v>2</v>
      </c>
      <c r="O1827" s="942">
        <v>2</v>
      </c>
      <c r="P1827" s="623">
        <f t="shared" si="304"/>
        <v>0</v>
      </c>
      <c r="Q1827" s="928"/>
      <c r="R1827" s="928"/>
      <c r="S1827" s="928"/>
      <c r="T1827" s="928"/>
      <c r="AA1827" s="933"/>
      <c r="AB1827" s="933"/>
    </row>
    <row r="1828" spans="1:28" s="925" customFormat="1" ht="13.8" thickBot="1">
      <c r="A1828" s="925" t="str">
        <f>$F$1821&amp;"m06"</f>
        <v>TOTOm06</v>
      </c>
      <c r="B1828" s="934" t="s">
        <v>186</v>
      </c>
      <c r="C1828" s="935"/>
      <c r="D1828" s="936"/>
      <c r="E1828" s="937"/>
      <c r="F1828" s="935"/>
      <c r="G1828" s="936"/>
      <c r="H1828" s="937"/>
      <c r="I1828" s="936"/>
      <c r="J1828" s="938"/>
      <c r="K1828" s="943">
        <v>3</v>
      </c>
      <c r="L1828" s="944">
        <v>2.5</v>
      </c>
      <c r="M1828" s="624">
        <f t="shared" si="303"/>
        <v>-16.666666666666657</v>
      </c>
      <c r="N1828" s="943">
        <v>3</v>
      </c>
      <c r="O1828" s="944">
        <v>2.5</v>
      </c>
      <c r="P1828" s="624">
        <f t="shared" si="304"/>
        <v>-16.666666666666657</v>
      </c>
      <c r="Q1828" s="928"/>
      <c r="R1828" s="928"/>
      <c r="S1828" s="928"/>
      <c r="T1828" s="928"/>
      <c r="AA1828" s="933"/>
      <c r="AB1828" s="933"/>
    </row>
    <row r="1829" spans="1:28" s="925" customFormat="1" ht="13.8" thickTop="1">
      <c r="A1829" s="925" t="str">
        <f>$F$1821&amp;"m07"</f>
        <v>TOTOm07</v>
      </c>
      <c r="B1829" s="934" t="s">
        <v>189</v>
      </c>
      <c r="C1829" s="935"/>
      <c r="D1829" s="936"/>
      <c r="E1829" s="937"/>
      <c r="F1829" s="935"/>
      <c r="G1829" s="936"/>
      <c r="H1829" s="937"/>
      <c r="I1829" s="936"/>
      <c r="J1829" s="938"/>
      <c r="K1829" s="939">
        <v>1</v>
      </c>
      <c r="L1829" s="942">
        <v>-1</v>
      </c>
      <c r="M1829" s="623" t="str">
        <f t="shared" si="303"/>
        <v/>
      </c>
      <c r="N1829" s="939">
        <v>1</v>
      </c>
      <c r="O1829" s="942">
        <v>-1</v>
      </c>
      <c r="P1829" s="623" t="str">
        <f t="shared" si="304"/>
        <v/>
      </c>
      <c r="Q1829" s="928"/>
      <c r="R1829" s="928"/>
      <c r="S1829" s="928"/>
      <c r="T1829" s="928"/>
      <c r="AA1829" s="933"/>
      <c r="AB1829" s="933"/>
    </row>
    <row r="1830" spans="1:28" s="925" customFormat="1">
      <c r="A1830" s="925" t="str">
        <f>$F$1821&amp;"m08"</f>
        <v>TOTOm08</v>
      </c>
      <c r="B1830" s="934" t="s">
        <v>192</v>
      </c>
      <c r="C1830" s="935"/>
      <c r="D1830" s="936"/>
      <c r="E1830" s="937"/>
      <c r="F1830" s="935"/>
      <c r="G1830" s="936"/>
      <c r="H1830" s="937"/>
      <c r="I1830" s="936"/>
      <c r="J1830" s="938"/>
      <c r="K1830" s="941">
        <v>2</v>
      </c>
      <c r="L1830" s="942">
        <v>-1</v>
      </c>
      <c r="M1830" s="623" t="str">
        <f t="shared" si="303"/>
        <v/>
      </c>
      <c r="N1830" s="941">
        <v>2</v>
      </c>
      <c r="O1830" s="942">
        <v>-1</v>
      </c>
      <c r="P1830" s="623" t="str">
        <f t="shared" si="304"/>
        <v/>
      </c>
      <c r="Q1830" s="928"/>
      <c r="R1830" s="928"/>
      <c r="S1830" s="928"/>
      <c r="T1830" s="928"/>
      <c r="AA1830" s="933"/>
      <c r="AB1830" s="933"/>
    </row>
    <row r="1831" spans="1:28" s="925" customFormat="1" ht="13.8" thickBot="1">
      <c r="A1831" s="925" t="str">
        <f>$F$1821&amp;"m09"</f>
        <v>TOTOm09</v>
      </c>
      <c r="B1831" s="934" t="s">
        <v>194</v>
      </c>
      <c r="C1831" s="945"/>
      <c r="D1831" s="936"/>
      <c r="E1831" s="937"/>
      <c r="F1831" s="945"/>
      <c r="G1831" s="936"/>
      <c r="H1831" s="937"/>
      <c r="I1831" s="936"/>
      <c r="J1831" s="938"/>
      <c r="K1831" s="943">
        <v>3</v>
      </c>
      <c r="L1831" s="944">
        <v>-1</v>
      </c>
      <c r="M1831" s="624" t="str">
        <f t="shared" si="303"/>
        <v/>
      </c>
      <c r="N1831" s="943">
        <v>3</v>
      </c>
      <c r="O1831" s="944">
        <v>-1</v>
      </c>
      <c r="P1831" s="624" t="str">
        <f t="shared" si="304"/>
        <v/>
      </c>
      <c r="Q1831" s="928"/>
      <c r="R1831" s="928"/>
      <c r="S1831" s="928"/>
      <c r="T1831" s="928"/>
      <c r="AA1831" s="933"/>
      <c r="AB1831" s="933"/>
    </row>
    <row r="1832" spans="1:28" s="925" customFormat="1" ht="13.8" thickTop="1">
      <c r="A1832" s="925" t="str">
        <f>$F$1821&amp;"m10"</f>
        <v>TOTOm10</v>
      </c>
      <c r="B1832" s="934" t="s">
        <v>196</v>
      </c>
      <c r="C1832" s="936"/>
      <c r="D1832" s="936"/>
      <c r="E1832" s="937"/>
      <c r="F1832" s="936"/>
      <c r="G1832" s="936"/>
      <c r="H1832" s="937"/>
      <c r="I1832" s="936"/>
      <c r="J1832" s="938"/>
      <c r="K1832" s="939">
        <v>1</v>
      </c>
      <c r="L1832" s="942">
        <v>-1</v>
      </c>
      <c r="M1832" s="623" t="str">
        <f>IF(K1832&lt;0.001,"",IF(L1832=-1,"",L1832/K1832*100-100))</f>
        <v/>
      </c>
      <c r="N1832" s="939">
        <v>1</v>
      </c>
      <c r="O1832" s="942">
        <v>-1</v>
      </c>
      <c r="P1832" s="623" t="str">
        <f>IF(N1832&lt;0.001,"",IF(O1832=-1,"",O1832/N1832*100-100))</f>
        <v/>
      </c>
      <c r="Q1832" s="928"/>
      <c r="R1832" s="928"/>
      <c r="S1832" s="928"/>
      <c r="T1832" s="928"/>
      <c r="AA1832" s="933"/>
      <c r="AB1832" s="933"/>
    </row>
    <row r="1833" spans="1:28" s="925" customFormat="1">
      <c r="A1833" s="925" t="str">
        <f>$F$1821&amp;"m11"</f>
        <v>TOTOm11</v>
      </c>
      <c r="B1833" s="934" t="s">
        <v>198</v>
      </c>
      <c r="C1833" s="936"/>
      <c r="D1833" s="936"/>
      <c r="E1833" s="937"/>
      <c r="F1833" s="936"/>
      <c r="G1833" s="936"/>
      <c r="H1833" s="937"/>
      <c r="I1833" s="936"/>
      <c r="J1833" s="938"/>
      <c r="K1833" s="941">
        <v>2</v>
      </c>
      <c r="L1833" s="942">
        <v>-1</v>
      </c>
      <c r="M1833" s="623" t="str">
        <f>IF(K1833&lt;0.001,"",IF(L1833=-1,"",L1833/K1833*100-100))</f>
        <v/>
      </c>
      <c r="N1833" s="941">
        <v>2</v>
      </c>
      <c r="O1833" s="942">
        <v>-1</v>
      </c>
      <c r="P1833" s="623" t="str">
        <f>IF(N1833&lt;0.001,"",IF(O1833=-1,"",O1833/N1833*100-100))</f>
        <v/>
      </c>
      <c r="Q1833" s="928"/>
      <c r="R1833" s="928"/>
      <c r="S1833" s="928"/>
      <c r="T1833" s="928"/>
      <c r="AA1833" s="933"/>
      <c r="AB1833" s="933"/>
    </row>
    <row r="1834" spans="1:28" s="925" customFormat="1" ht="13.8" thickBot="1">
      <c r="A1834" s="925" t="str">
        <f>$F$1821&amp;"m12"</f>
        <v>TOTOm12</v>
      </c>
      <c r="B1834" s="934" t="s">
        <v>200</v>
      </c>
      <c r="C1834" s="936"/>
      <c r="D1834" s="936"/>
      <c r="E1834" s="937"/>
      <c r="F1834" s="936"/>
      <c r="G1834" s="936"/>
      <c r="H1834" s="937"/>
      <c r="I1834" s="936"/>
      <c r="J1834" s="938"/>
      <c r="K1834" s="943">
        <v>3</v>
      </c>
      <c r="L1834" s="944">
        <v>-1</v>
      </c>
      <c r="M1834" s="624" t="str">
        <f>IF(K1834&lt;0.001,"",IF(L1834=-1,"",L1834/K1834*100-100))</f>
        <v/>
      </c>
      <c r="N1834" s="943">
        <v>3</v>
      </c>
      <c r="O1834" s="944">
        <v>-1</v>
      </c>
      <c r="P1834" s="624" t="str">
        <f>IF(N1834&lt;0.001,"",IF(O1834=-1,"",O1834/N1834*100-100))</f>
        <v/>
      </c>
      <c r="Q1834" s="928"/>
      <c r="R1834" s="928"/>
      <c r="S1834" s="928"/>
      <c r="T1834" s="928"/>
      <c r="AA1834" s="933"/>
      <c r="AB1834" s="933"/>
    </row>
    <row r="1835" spans="1:28" s="925" customFormat="1" ht="14.4" thickTop="1" thickBot="1">
      <c r="B1835" s="934"/>
      <c r="C1835" s="946"/>
      <c r="D1835" s="946"/>
      <c r="E1835" s="946"/>
      <c r="F1835" s="946"/>
      <c r="G1835" s="946"/>
      <c r="H1835" s="946"/>
      <c r="I1835" s="946"/>
      <c r="J1835" s="946"/>
      <c r="K1835" s="946"/>
      <c r="L1835" s="946"/>
      <c r="M1835" s="946"/>
      <c r="N1835" s="946"/>
      <c r="O1835" s="946"/>
      <c r="P1835" s="946"/>
      <c r="Q1835" s="928"/>
      <c r="R1835" s="928"/>
      <c r="S1835" s="928"/>
      <c r="T1835" s="928"/>
      <c r="AA1835" s="933"/>
      <c r="AB1835" s="933"/>
    </row>
    <row r="1836" spans="1:28" s="925" customFormat="1" ht="13.8" thickTop="1">
      <c r="A1836" s="947" t="str">
        <f>F1821&amp;"q1"</f>
        <v>TOTOq1</v>
      </c>
      <c r="B1836" s="934" t="s">
        <v>223</v>
      </c>
      <c r="C1836" s="948"/>
      <c r="D1836" s="949"/>
      <c r="E1836" s="937"/>
      <c r="F1836" s="948"/>
      <c r="G1836" s="950"/>
      <c r="H1836" s="937"/>
      <c r="I1836" s="949"/>
      <c r="J1836" s="951"/>
      <c r="K1836" s="952">
        <f>IF(K1825=-1,"-1",K1823+K1824+K1825)</f>
        <v>6</v>
      </c>
      <c r="L1836" s="953">
        <f>IF(L1825=-1,"-1",L1823+L1824+L1825)</f>
        <v>6</v>
      </c>
      <c r="M1836" s="954">
        <f>IF(K1825+K1826+K1827&lt;=0,"",IF(L1825=-1,"",L1836/K1836*100-100))</f>
        <v>0</v>
      </c>
      <c r="N1836" s="955">
        <f>IF(N1825=-1,"-1",N1823+N1824+N1825)</f>
        <v>6</v>
      </c>
      <c r="O1836" s="956">
        <f>IF(O1825=-1,"-1",O1823+O1824+O1825)</f>
        <v>6</v>
      </c>
      <c r="P1836" s="954">
        <f>IF(N1825+N1826+N1827&lt;=0,"",IF(O1825=-1,"",O1836/N1836*100-100))</f>
        <v>0</v>
      </c>
      <c r="Q1836" s="928"/>
      <c r="R1836" s="928"/>
      <c r="S1836" s="928"/>
      <c r="T1836" s="928"/>
      <c r="AA1836" s="933"/>
      <c r="AB1836" s="933"/>
    </row>
    <row r="1837" spans="1:28" s="925" customFormat="1">
      <c r="A1837" s="947" t="str">
        <f>F1821&amp;"q2"</f>
        <v>TOTOq2</v>
      </c>
      <c r="B1837" s="934" t="s">
        <v>226</v>
      </c>
      <c r="C1837" s="948"/>
      <c r="D1837" s="949"/>
      <c r="E1837" s="937"/>
      <c r="F1837" s="948"/>
      <c r="G1837" s="950"/>
      <c r="H1837" s="937"/>
      <c r="I1837" s="949"/>
      <c r="J1837" s="951"/>
      <c r="K1837" s="948">
        <f>IF(K1828=-1,"-1",K1826+K1827+K1828)</f>
        <v>6</v>
      </c>
      <c r="L1837" s="949">
        <f>IF(L1828=-1,"-1",L1826+L1827+L1828)</f>
        <v>6</v>
      </c>
      <c r="M1837" s="957">
        <f>IF(K1826+K1827+K1828&lt;=0,"",IF(L1828=-1,"",L1837/K1837*100-100))</f>
        <v>0</v>
      </c>
      <c r="N1837" s="958">
        <f>IF(N1828=-1,"-1",N1826+N1827+N1828)</f>
        <v>6</v>
      </c>
      <c r="O1837" s="950">
        <f>IF(O1828=-1,"-1",O1826+O1827+O1828)</f>
        <v>6</v>
      </c>
      <c r="P1837" s="957">
        <f>IF(N1826+N1827+N1828&lt;=0,"",IF(O1828=-1,"",O1837/N1837*100-100))</f>
        <v>0</v>
      </c>
      <c r="Q1837" s="928"/>
      <c r="R1837" s="928"/>
      <c r="S1837" s="928"/>
      <c r="T1837" s="928"/>
      <c r="AA1837" s="933"/>
      <c r="AB1837" s="933"/>
    </row>
    <row r="1838" spans="1:28" s="925" customFormat="1">
      <c r="A1838" s="947" t="str">
        <f>F1821&amp;"q3"</f>
        <v>TOTOq3</v>
      </c>
      <c r="B1838" s="934" t="s">
        <v>229</v>
      </c>
      <c r="C1838" s="948"/>
      <c r="D1838" s="949"/>
      <c r="E1838" s="937"/>
      <c r="F1838" s="948"/>
      <c r="G1838" s="949"/>
      <c r="H1838" s="937"/>
      <c r="I1838" s="949"/>
      <c r="J1838" s="951"/>
      <c r="K1838" s="948">
        <f>IF(K1831=-1,"-1",K1829+K1830+K1831)</f>
        <v>6</v>
      </c>
      <c r="L1838" s="949" t="str">
        <f>IF(L1831=-1,"-1",L1829+L1830+L1831)</f>
        <v>-1</v>
      </c>
      <c r="M1838" s="957" t="str">
        <f>IF(K1829+K1830+K1831&lt;=0,"",IF(L1831=-1,"",L1838/K1838*100-100))</f>
        <v/>
      </c>
      <c r="N1838" s="958">
        <f>IF(N1831=-1,"-1",N1829+N1830+N1831)</f>
        <v>6</v>
      </c>
      <c r="O1838" s="949" t="str">
        <f>IF(O1831=-1,"-1",O1829+O1830+O1831)</f>
        <v>-1</v>
      </c>
      <c r="P1838" s="957" t="str">
        <f>IF(N1829+N1830+N1831&lt;=0,"",IF(O1831=-1,"",O1838/N1838*100-100))</f>
        <v/>
      </c>
      <c r="Q1838" s="928"/>
      <c r="R1838" s="928"/>
      <c r="S1838" s="928"/>
      <c r="T1838" s="928"/>
      <c r="AA1838" s="933"/>
      <c r="AB1838" s="933"/>
    </row>
    <row r="1839" spans="1:28" s="925" customFormat="1" ht="13.8" thickBot="1">
      <c r="A1839" s="947" t="str">
        <f>F1821&amp;"q4"</f>
        <v>TOTOq4</v>
      </c>
      <c r="B1839" s="934" t="s">
        <v>232</v>
      </c>
      <c r="C1839" s="948"/>
      <c r="D1839" s="949"/>
      <c r="E1839" s="937"/>
      <c r="F1839" s="948"/>
      <c r="G1839" s="949"/>
      <c r="H1839" s="937"/>
      <c r="I1839" s="949"/>
      <c r="J1839" s="951"/>
      <c r="K1839" s="959">
        <f>IF(K1834=-1,"-1",K1832+K1833+K1834)</f>
        <v>6</v>
      </c>
      <c r="L1839" s="960" t="str">
        <f>IF(L1834=-1,"-1",L1832+L1833+L1834)</f>
        <v>-1</v>
      </c>
      <c r="M1839" s="961" t="str">
        <f>IF(K1832+K1833+K1834&lt;=0,"",IF(L1834=-1,"",L1839/K1839*100-100))</f>
        <v/>
      </c>
      <c r="N1839" s="962">
        <f>IF(N1834=-1,"-1",N1832+N1833+N1834)</f>
        <v>6</v>
      </c>
      <c r="O1839" s="960" t="str">
        <f>IF(O1834=-1,"-1",O1832+O1833+O1834)</f>
        <v>-1</v>
      </c>
      <c r="P1839" s="961" t="str">
        <f>IF(N1832+N1833+N1834&lt;=0,"",IF(O1834=-1,"",O1839/N1839*100-100))</f>
        <v/>
      </c>
      <c r="Q1839" s="928"/>
      <c r="R1839" s="928"/>
      <c r="S1839" s="928"/>
      <c r="T1839" s="928"/>
      <c r="AA1839" s="933"/>
      <c r="AB1839" s="933"/>
    </row>
    <row r="1840" spans="1:28" s="925" customFormat="1" ht="14.4" thickTop="1" thickBot="1">
      <c r="B1840" s="934"/>
      <c r="C1840" s="946"/>
      <c r="D1840" s="946"/>
      <c r="E1840" s="946"/>
      <c r="F1840" s="946"/>
      <c r="G1840" s="946"/>
      <c r="H1840" s="946"/>
      <c r="I1840" s="946"/>
      <c r="J1840" s="946"/>
      <c r="K1840" s="946"/>
      <c r="L1840" s="946"/>
      <c r="M1840" s="946"/>
      <c r="N1840" s="946"/>
      <c r="O1840" s="946"/>
      <c r="P1840" s="946"/>
      <c r="Q1840" s="928"/>
      <c r="R1840" s="928"/>
      <c r="S1840" s="928"/>
      <c r="T1840" s="928"/>
      <c r="AA1840" s="933"/>
      <c r="AB1840" s="933"/>
    </row>
    <row r="1841" spans="1:28" s="925" customFormat="1" ht="14.4" thickTop="1" thickBot="1">
      <c r="A1841" s="963" t="str">
        <f>F1821&amp;"y"</f>
        <v>TOTOy</v>
      </c>
      <c r="B1841" s="964" t="s">
        <v>235</v>
      </c>
      <c r="C1841" s="965"/>
      <c r="D1841" s="966"/>
      <c r="E1841" s="937"/>
      <c r="F1841" s="965"/>
      <c r="G1841" s="966"/>
      <c r="H1841" s="937"/>
      <c r="I1841" s="967"/>
      <c r="J1841" s="967"/>
      <c r="K1841" s="968">
        <f>IF(K1834=-1,"-1",SUM(K1836:K1839))</f>
        <v>24</v>
      </c>
      <c r="L1841" s="969" t="str">
        <f>IF(L1834=-1,"-1",SUM(L1836:L1839))</f>
        <v>-1</v>
      </c>
      <c r="M1841" s="627" t="str">
        <f>IF(SUM(K1823:K1834)&lt;=0,"",IF(L1834=-1,"",L1841/K1841*100-100))</f>
        <v/>
      </c>
      <c r="N1841" s="968">
        <f>IF(N1834=-1,"-1",SUM(N1836:N1839))</f>
        <v>24</v>
      </c>
      <c r="O1841" s="969" t="str">
        <f>IF(O1834=-1,"-1",SUM(O1836:O1839))</f>
        <v>-1</v>
      </c>
      <c r="P1841" s="627" t="str">
        <f>IF(SUM(N1823:N1834)&lt;=0,"",IF(O1834=-1,"",O1841/N1841*100-100))</f>
        <v/>
      </c>
      <c r="Q1841" s="928"/>
      <c r="R1841" s="928"/>
      <c r="S1841" s="928"/>
      <c r="T1841" s="928"/>
      <c r="AA1841" s="933"/>
      <c r="AB1841" s="933"/>
    </row>
    <row r="1842" spans="1:28" s="925" customFormat="1" ht="13.8" thickTop="1">
      <c r="B1842" s="970"/>
      <c r="C1842" s="971"/>
      <c r="D1842" s="971"/>
      <c r="E1842" s="971"/>
      <c r="F1842" s="971"/>
      <c r="G1842" s="971"/>
      <c r="H1842" s="971"/>
      <c r="I1842" s="971"/>
      <c r="J1842" s="971"/>
      <c r="K1842" s="971"/>
      <c r="L1842" s="971"/>
      <c r="M1842" s="971"/>
      <c r="N1842" s="971"/>
      <c r="O1842" s="928"/>
      <c r="P1842" s="928"/>
      <c r="Q1842" s="928"/>
      <c r="R1842" s="928"/>
      <c r="S1842" s="928"/>
      <c r="T1842" s="928"/>
      <c r="AA1842" s="933"/>
      <c r="AB1842" s="933"/>
    </row>
    <row r="1843" spans="1:28" s="925" customFormat="1">
      <c r="B1843" s="970"/>
      <c r="C1843" s="971"/>
      <c r="D1843" s="971"/>
      <c r="E1843" s="971"/>
      <c r="F1843" s="971"/>
      <c r="G1843" s="971"/>
      <c r="H1843" s="971"/>
      <c r="I1843" s="971"/>
      <c r="J1843" s="971"/>
      <c r="K1843" s="971"/>
      <c r="L1843" s="971"/>
      <c r="M1843" s="971"/>
      <c r="N1843" s="971"/>
      <c r="O1843" s="928"/>
      <c r="P1843" s="928"/>
      <c r="Q1843" s="928"/>
      <c r="R1843" s="928"/>
      <c r="S1843" s="928"/>
      <c r="T1843" s="928"/>
      <c r="AA1843" s="933"/>
      <c r="AB1843" s="933"/>
    </row>
    <row r="1844" spans="1:28" s="925" customFormat="1">
      <c r="B1844" s="964" t="s">
        <v>241</v>
      </c>
      <c r="C1844" s="1122"/>
      <c r="D1844" s="1123"/>
      <c r="E1844" s="1123"/>
      <c r="F1844" s="1123"/>
      <c r="G1844" s="1123"/>
      <c r="H1844" s="1123"/>
      <c r="I1844" s="1123"/>
      <c r="J1844" s="1124"/>
      <c r="K1844" s="972"/>
      <c r="L1844" s="972"/>
      <c r="M1844" s="972"/>
      <c r="N1844" s="972"/>
      <c r="O1844" s="928"/>
      <c r="P1844" s="928"/>
      <c r="Q1844" s="928"/>
      <c r="R1844" s="928"/>
      <c r="S1844" s="928"/>
      <c r="T1844" s="928"/>
      <c r="AA1844" s="933"/>
      <c r="AB1844" s="933"/>
    </row>
    <row r="1845" spans="1:28" s="925" customFormat="1">
      <c r="B1845" s="973"/>
      <c r="C1845" s="1125"/>
      <c r="D1845" s="1126"/>
      <c r="E1845" s="1126"/>
      <c r="F1845" s="1126"/>
      <c r="G1845" s="1126"/>
      <c r="H1845" s="1126"/>
      <c r="I1845" s="1126"/>
      <c r="J1845" s="1127"/>
      <c r="K1845" s="972"/>
      <c r="L1845" s="972"/>
      <c r="M1845" s="972"/>
      <c r="N1845" s="972"/>
      <c r="O1845" s="928"/>
      <c r="P1845" s="928"/>
      <c r="Q1845" s="928"/>
      <c r="R1845" s="928"/>
      <c r="S1845" s="928"/>
      <c r="T1845" s="928"/>
      <c r="AA1845" s="933"/>
      <c r="AB1845" s="933"/>
    </row>
    <row r="1846" spans="1:28" s="925" customFormat="1">
      <c r="B1846" s="973"/>
      <c r="C1846" s="1125"/>
      <c r="D1846" s="1126"/>
      <c r="E1846" s="1126"/>
      <c r="F1846" s="1126"/>
      <c r="G1846" s="1126"/>
      <c r="H1846" s="1126"/>
      <c r="I1846" s="1126"/>
      <c r="J1846" s="1127"/>
      <c r="K1846" s="972"/>
      <c r="L1846" s="972"/>
      <c r="M1846" s="972"/>
      <c r="N1846" s="972"/>
      <c r="O1846" s="928"/>
      <c r="P1846" s="928"/>
      <c r="Q1846" s="928"/>
      <c r="R1846" s="928"/>
      <c r="S1846" s="928"/>
      <c r="T1846" s="928"/>
      <c r="AA1846" s="933"/>
      <c r="AB1846" s="933"/>
    </row>
    <row r="1847" spans="1:28" s="925" customFormat="1">
      <c r="B1847" s="973"/>
      <c r="C1847" s="1128"/>
      <c r="D1847" s="1129"/>
      <c r="E1847" s="1129"/>
      <c r="F1847" s="1129"/>
      <c r="G1847" s="1129"/>
      <c r="H1847" s="1129"/>
      <c r="I1847" s="1129"/>
      <c r="J1847" s="1130"/>
      <c r="K1847" s="972"/>
      <c r="L1847" s="972"/>
      <c r="M1847" s="972"/>
      <c r="N1847" s="972"/>
      <c r="O1847" s="928"/>
      <c r="P1847" s="928"/>
      <c r="Q1847" s="928"/>
      <c r="R1847" s="928"/>
      <c r="S1847" s="928"/>
      <c r="T1847" s="928"/>
      <c r="AA1847" s="933"/>
      <c r="AB1847" s="933"/>
    </row>
  </sheetData>
  <mergeCells count="162">
    <mergeCell ref="C1510:T1513"/>
    <mergeCell ref="F1517:J1517"/>
    <mergeCell ref="C1540:T1543"/>
    <mergeCell ref="C1780:T1783"/>
    <mergeCell ref="F1791:J1791"/>
    <mergeCell ref="C1814:T1817"/>
    <mergeCell ref="C1690:T1693"/>
    <mergeCell ref="F1697:J1697"/>
    <mergeCell ref="C1720:T1723"/>
    <mergeCell ref="F1727:J1727"/>
    <mergeCell ref="C1750:T1753"/>
    <mergeCell ref="F1757:J1757"/>
    <mergeCell ref="F1547:J1547"/>
    <mergeCell ref="C1570:T1573"/>
    <mergeCell ref="F1577:J1577"/>
    <mergeCell ref="C1420:T1423"/>
    <mergeCell ref="F1427:J1427"/>
    <mergeCell ref="C1450:T1453"/>
    <mergeCell ref="F1457:J1457"/>
    <mergeCell ref="C1480:T1483"/>
    <mergeCell ref="F1487:J1487"/>
    <mergeCell ref="F1307:J1307"/>
    <mergeCell ref="F1337:J1337"/>
    <mergeCell ref="C1360:T1363"/>
    <mergeCell ref="F1367:J1367"/>
    <mergeCell ref="C1390:T1393"/>
    <mergeCell ref="F1397:J1397"/>
    <mergeCell ref="C1330:T1333"/>
    <mergeCell ref="F1217:J1217"/>
    <mergeCell ref="C1240:T1243"/>
    <mergeCell ref="F1247:J1247"/>
    <mergeCell ref="C1270:T1273"/>
    <mergeCell ref="F1277:J1277"/>
    <mergeCell ref="C1300:T1303"/>
    <mergeCell ref="Y1179:AD1179"/>
    <mergeCell ref="Y1180:AA1180"/>
    <mergeCell ref="AB1180:AD1180"/>
    <mergeCell ref="Y1181:AA1181"/>
    <mergeCell ref="AB1181:AD1181"/>
    <mergeCell ref="F1183:J1183"/>
    <mergeCell ref="F1093:J1093"/>
    <mergeCell ref="C1116:T1119"/>
    <mergeCell ref="F1123:J1123"/>
    <mergeCell ref="C1146:T1149"/>
    <mergeCell ref="F1153:J1153"/>
    <mergeCell ref="C1176:T1179"/>
    <mergeCell ref="Z1126:AB1126"/>
    <mergeCell ref="AC1126:AE1126"/>
    <mergeCell ref="Z1127:AB1127"/>
    <mergeCell ref="AC1127:AE1127"/>
    <mergeCell ref="F1003:J1003"/>
    <mergeCell ref="C1026:T1029"/>
    <mergeCell ref="F1033:J1033"/>
    <mergeCell ref="C1056:T1059"/>
    <mergeCell ref="F1063:J1063"/>
    <mergeCell ref="C1086:T1089"/>
    <mergeCell ref="F882:J882"/>
    <mergeCell ref="C905:T908"/>
    <mergeCell ref="F912:J912"/>
    <mergeCell ref="F943:J943"/>
    <mergeCell ref="C966:T969"/>
    <mergeCell ref="F973:J973"/>
    <mergeCell ref="F792:J792"/>
    <mergeCell ref="C815:T818"/>
    <mergeCell ref="F822:J822"/>
    <mergeCell ref="C845:T848"/>
    <mergeCell ref="F852:J852"/>
    <mergeCell ref="C875:T878"/>
    <mergeCell ref="F702:J702"/>
    <mergeCell ref="C725:T728"/>
    <mergeCell ref="F732:J732"/>
    <mergeCell ref="C755:T758"/>
    <mergeCell ref="F762:J762"/>
    <mergeCell ref="C785:T788"/>
    <mergeCell ref="C695:T695"/>
    <mergeCell ref="C696:T696"/>
    <mergeCell ref="C697:T697"/>
    <mergeCell ref="C698:T698"/>
    <mergeCell ref="F402:J402"/>
    <mergeCell ref="F432:J432"/>
    <mergeCell ref="C455:J458"/>
    <mergeCell ref="F462:J462"/>
    <mergeCell ref="C485:T488"/>
    <mergeCell ref="F492:J492"/>
    <mergeCell ref="F612:J612"/>
    <mergeCell ref="C635:T638"/>
    <mergeCell ref="F642:J642"/>
    <mergeCell ref="C665:T668"/>
    <mergeCell ref="F672:J672"/>
    <mergeCell ref="C515:T518"/>
    <mergeCell ref="F522:J522"/>
    <mergeCell ref="C545:T548"/>
    <mergeCell ref="F552:J552"/>
    <mergeCell ref="F582:J582"/>
    <mergeCell ref="C605:T608"/>
    <mergeCell ref="F312:J312"/>
    <mergeCell ref="C335:T338"/>
    <mergeCell ref="F342:J342"/>
    <mergeCell ref="C365:J368"/>
    <mergeCell ref="F372:J372"/>
    <mergeCell ref="C395:T398"/>
    <mergeCell ref="F192:J192"/>
    <mergeCell ref="C215:T218"/>
    <mergeCell ref="F222:J222"/>
    <mergeCell ref="C245:T248"/>
    <mergeCell ref="C275:T278"/>
    <mergeCell ref="C305:T308"/>
    <mergeCell ref="F102:J102"/>
    <mergeCell ref="C125:T128"/>
    <mergeCell ref="F132:J132"/>
    <mergeCell ref="C155:T158"/>
    <mergeCell ref="F162:J162"/>
    <mergeCell ref="C185:T188"/>
    <mergeCell ref="I7:I8"/>
    <mergeCell ref="J7:J8"/>
    <mergeCell ref="F12:J12"/>
    <mergeCell ref="C35:T38"/>
    <mergeCell ref="F42:J42"/>
    <mergeCell ref="C65:J68"/>
    <mergeCell ref="C7:C8"/>
    <mergeCell ref="D7:D8"/>
    <mergeCell ref="E7:E8"/>
    <mergeCell ref="F7:F8"/>
    <mergeCell ref="G7:G8"/>
    <mergeCell ref="H7:H8"/>
    <mergeCell ref="I1:J1"/>
    <mergeCell ref="K1:L1"/>
    <mergeCell ref="R1:T2"/>
    <mergeCell ref="C3:J3"/>
    <mergeCell ref="K3:V3"/>
    <mergeCell ref="K4:P4"/>
    <mergeCell ref="Q4:V4"/>
    <mergeCell ref="C6:E6"/>
    <mergeCell ref="F6:J6"/>
    <mergeCell ref="K6:M6"/>
    <mergeCell ref="N6:P6"/>
    <mergeCell ref="Q6:S6"/>
    <mergeCell ref="T6:V6"/>
    <mergeCell ref="C5:E5"/>
    <mergeCell ref="F5:J5"/>
    <mergeCell ref="K5:M5"/>
    <mergeCell ref="N5:P5"/>
    <mergeCell ref="Q5:S5"/>
    <mergeCell ref="T5:V5"/>
    <mergeCell ref="F1821:G1821"/>
    <mergeCell ref="C1844:J1847"/>
    <mergeCell ref="AC1579:AH1579"/>
    <mergeCell ref="AI1579:AN1579"/>
    <mergeCell ref="AC1580:AE1580"/>
    <mergeCell ref="AF1580:AH1580"/>
    <mergeCell ref="AI1580:AK1580"/>
    <mergeCell ref="AL1580:AN1580"/>
    <mergeCell ref="AC1581:AE1581"/>
    <mergeCell ref="AF1581:AH1581"/>
    <mergeCell ref="AI1581:AK1581"/>
    <mergeCell ref="AL1581:AN1581"/>
    <mergeCell ref="C1600:T1603"/>
    <mergeCell ref="F1607:J1607"/>
    <mergeCell ref="C1630:T1633"/>
    <mergeCell ref="F1637:J1637"/>
    <mergeCell ref="C1660:T1663"/>
    <mergeCell ref="F1667:J1667"/>
  </mergeCells>
  <pageMargins left="0.15748031496062992" right="0.78740157499999996" top="0.39" bottom="0.38" header="0.35" footer="0.33"/>
  <pageSetup paperSize="9" scale="61"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sheetPr codeName="Feuil6">
    <pageSetUpPr fitToPage="1"/>
  </sheetPr>
  <dimension ref="A1:AS81"/>
  <sheetViews>
    <sheetView showGridLines="0" tabSelected="1" zoomScale="80" zoomScaleNormal="80" workbookViewId="0">
      <pane ySplit="8" topLeftCell="A9" activePane="bottomLeft" state="frozen"/>
      <selection pane="bottomLeft" activeCell="B5" sqref="B5:B8"/>
    </sheetView>
  </sheetViews>
  <sheetFormatPr baseColWidth="10" defaultColWidth="7.44140625" defaultRowHeight="10.199999999999999" outlineLevelRow="1"/>
  <cols>
    <col min="1" max="1" width="3.44140625" style="26" customWidth="1"/>
    <col min="2" max="2" width="12.33203125" style="26" customWidth="1"/>
    <col min="3" max="3" width="4" style="26" customWidth="1"/>
    <col min="4" max="4" width="8.88671875" style="26" customWidth="1"/>
    <col min="5" max="5" width="7.44140625" style="26" customWidth="1"/>
    <col min="6" max="6" width="2.33203125" style="31" customWidth="1"/>
    <col min="7" max="7" width="6.33203125" style="26" customWidth="1"/>
    <col min="8" max="9" width="7.44140625" style="26" customWidth="1"/>
    <col min="10" max="10" width="2.33203125" style="31" customWidth="1"/>
    <col min="11" max="11" width="6.6640625" style="26" customWidth="1"/>
    <col min="12" max="12" width="10.44140625" style="26" customWidth="1"/>
    <col min="13" max="13" width="9.33203125" style="26" customWidth="1"/>
    <col min="14" max="14" width="2.33203125" style="31" customWidth="1"/>
    <col min="15" max="15" width="6" style="26" customWidth="1"/>
    <col min="16" max="17" width="7.44140625" style="26" customWidth="1"/>
    <col min="18" max="18" width="2.33203125" style="31" customWidth="1"/>
    <col min="19" max="19" width="9.44140625" style="26" customWidth="1"/>
    <col min="20" max="21" width="7.44140625" style="26" customWidth="1"/>
    <col min="22" max="22" width="2.33203125" style="31" customWidth="1"/>
    <col min="23" max="23" width="5.44140625" style="26" customWidth="1"/>
    <col min="24" max="25" width="7.44140625" style="26" customWidth="1"/>
    <col min="26" max="26" width="2.33203125" style="31" customWidth="1"/>
    <col min="27" max="27" width="5.88671875" style="26" customWidth="1"/>
    <col min="28" max="28" width="7.44140625" style="26"/>
    <col min="29" max="29" width="10.109375" style="26" bestFit="1" customWidth="1"/>
    <col min="30" max="16384" width="7.44140625" style="26"/>
  </cols>
  <sheetData>
    <row r="1" spans="1:45" s="7" customFormat="1" ht="12" customHeight="1">
      <c r="A1" s="40"/>
      <c r="B1" s="63" t="s">
        <v>74</v>
      </c>
      <c r="C1" s="42"/>
      <c r="D1" s="44" t="s">
        <v>73</v>
      </c>
      <c r="E1" s="45"/>
      <c r="F1" s="46"/>
      <c r="G1" s="45"/>
      <c r="H1" s="47"/>
      <c r="I1" s="47"/>
      <c r="J1" s="46"/>
      <c r="K1" s="48"/>
      <c r="L1" s="57" t="s">
        <v>29</v>
      </c>
      <c r="M1" s="58"/>
      <c r="N1" s="59"/>
      <c r="O1" s="58"/>
      <c r="P1" s="60"/>
      <c r="Q1" s="60"/>
      <c r="R1" s="59"/>
      <c r="S1" s="58"/>
      <c r="T1" s="58"/>
      <c r="U1" s="58"/>
      <c r="V1" s="59"/>
      <c r="W1" s="58"/>
      <c r="X1" s="60"/>
      <c r="Y1" s="60"/>
      <c r="Z1" s="59"/>
      <c r="AA1" s="61"/>
      <c r="AB1" s="27"/>
      <c r="AC1" s="14"/>
    </row>
    <row r="2" spans="1:45" s="7" customFormat="1" ht="12" customHeight="1">
      <c r="A2" s="19"/>
      <c r="B2" s="38" t="s">
        <v>77</v>
      </c>
      <c r="C2" s="43"/>
      <c r="D2" s="49" t="s">
        <v>75</v>
      </c>
      <c r="E2" s="35"/>
      <c r="F2" s="36"/>
      <c r="G2" s="35"/>
      <c r="H2" s="37"/>
      <c r="I2" s="37"/>
      <c r="J2" s="36"/>
      <c r="K2" s="50"/>
      <c r="L2" s="40"/>
      <c r="M2" s="41"/>
      <c r="N2" s="62"/>
      <c r="O2" s="103" t="s">
        <v>76</v>
      </c>
      <c r="P2" s="63"/>
      <c r="Q2" s="64"/>
      <c r="R2" s="62"/>
      <c r="S2" s="104"/>
      <c r="T2" s="52" t="s">
        <v>364</v>
      </c>
      <c r="U2" s="45"/>
      <c r="V2" s="46"/>
      <c r="W2" s="105"/>
      <c r="X2" s="47"/>
      <c r="Y2" s="47"/>
      <c r="Z2" s="46"/>
      <c r="AA2" s="106"/>
      <c r="AB2" s="27"/>
      <c r="AC2" s="14"/>
    </row>
    <row r="3" spans="1:45" s="7" customFormat="1" ht="12" customHeight="1">
      <c r="A3" s="19"/>
      <c r="B3" s="38" t="s">
        <v>80</v>
      </c>
      <c r="C3" s="43"/>
      <c r="D3" s="49" t="s">
        <v>78</v>
      </c>
      <c r="E3" s="35"/>
      <c r="F3" s="36"/>
      <c r="G3" s="35"/>
      <c r="H3" s="37"/>
      <c r="I3" s="37"/>
      <c r="J3" s="36"/>
      <c r="K3" s="50"/>
      <c r="L3" s="19"/>
      <c r="M3" s="9"/>
      <c r="N3" s="33"/>
      <c r="O3" s="107" t="s">
        <v>79</v>
      </c>
      <c r="P3" s="38"/>
      <c r="Q3" s="39"/>
      <c r="R3" s="33"/>
      <c r="S3" s="108"/>
      <c r="T3" s="53" t="s">
        <v>365</v>
      </c>
      <c r="U3" s="35"/>
      <c r="V3" s="36"/>
      <c r="W3" s="109"/>
      <c r="X3" s="37"/>
      <c r="Y3" s="37"/>
      <c r="Z3" s="36"/>
      <c r="AA3" s="110"/>
      <c r="AB3" s="27"/>
      <c r="AC3" s="14"/>
    </row>
    <row r="4" spans="1:45" s="7" customFormat="1" ht="12" customHeight="1">
      <c r="A4" s="19"/>
      <c r="B4" s="9"/>
      <c r="C4" s="43"/>
      <c r="D4" s="19"/>
      <c r="E4" s="9"/>
      <c r="F4" s="33"/>
      <c r="G4" s="9"/>
      <c r="H4" s="39"/>
      <c r="I4" s="39"/>
      <c r="J4" s="33"/>
      <c r="K4" s="20"/>
      <c r="L4" s="19"/>
      <c r="M4" s="9"/>
      <c r="N4" s="33"/>
      <c r="O4" s="107" t="s">
        <v>81</v>
      </c>
      <c r="P4" s="38"/>
      <c r="Q4" s="39"/>
      <c r="R4" s="33"/>
      <c r="S4" s="108"/>
      <c r="T4" s="53" t="s">
        <v>270</v>
      </c>
      <c r="U4" s="35"/>
      <c r="V4" s="36"/>
      <c r="W4" s="109"/>
      <c r="X4" s="37"/>
      <c r="Y4" s="37"/>
      <c r="Z4" s="36"/>
      <c r="AA4" s="110"/>
    </row>
    <row r="5" spans="1:45" s="7" customFormat="1" ht="9.9" customHeight="1">
      <c r="A5" s="19"/>
      <c r="B5" s="1149">
        <f>DataYear!B1</f>
        <v>2012</v>
      </c>
      <c r="C5" s="9"/>
      <c r="D5" s="52" t="s">
        <v>82</v>
      </c>
      <c r="E5" s="45"/>
      <c r="F5" s="46"/>
      <c r="G5" s="48"/>
      <c r="H5" s="55" t="s">
        <v>83</v>
      </c>
      <c r="I5" s="47"/>
      <c r="J5" s="46"/>
      <c r="K5" s="48"/>
      <c r="L5" s="52" t="s">
        <v>84</v>
      </c>
      <c r="M5" s="45"/>
      <c r="N5" s="46"/>
      <c r="O5" s="48"/>
      <c r="P5" s="55" t="s">
        <v>85</v>
      </c>
      <c r="Q5" s="47"/>
      <c r="R5" s="46"/>
      <c r="S5" s="48"/>
      <c r="T5" s="52" t="s">
        <v>84</v>
      </c>
      <c r="U5" s="45"/>
      <c r="V5" s="46"/>
      <c r="W5" s="48"/>
      <c r="X5" s="55" t="s">
        <v>85</v>
      </c>
      <c r="Y5" s="47"/>
      <c r="Z5" s="46"/>
      <c r="AA5" s="48"/>
    </row>
    <row r="6" spans="1:45" s="7" customFormat="1" ht="9.9" customHeight="1">
      <c r="A6" s="19"/>
      <c r="B6" s="1149"/>
      <c r="C6" s="9"/>
      <c r="D6" s="53" t="s">
        <v>86</v>
      </c>
      <c r="E6" s="35"/>
      <c r="F6" s="36"/>
      <c r="G6" s="50"/>
      <c r="H6" s="56" t="s">
        <v>87</v>
      </c>
      <c r="I6" s="37"/>
      <c r="J6" s="36"/>
      <c r="K6" s="50"/>
      <c r="L6" s="53" t="s">
        <v>88</v>
      </c>
      <c r="M6" s="35"/>
      <c r="N6" s="36"/>
      <c r="O6" s="50"/>
      <c r="P6" s="56" t="s">
        <v>89</v>
      </c>
      <c r="Q6" s="37"/>
      <c r="R6" s="36"/>
      <c r="S6" s="50"/>
      <c r="T6" s="53" t="s">
        <v>88</v>
      </c>
      <c r="U6" s="35"/>
      <c r="V6" s="36"/>
      <c r="W6" s="50"/>
      <c r="X6" s="56" t="s">
        <v>89</v>
      </c>
      <c r="Y6" s="37"/>
      <c r="Z6" s="36"/>
      <c r="AA6" s="50"/>
    </row>
    <row r="7" spans="1:45" s="7" customFormat="1" ht="9.9" customHeight="1">
      <c r="A7" s="19"/>
      <c r="B7" s="1149"/>
      <c r="C7" s="9"/>
      <c r="D7" s="53" t="s">
        <v>90</v>
      </c>
      <c r="E7" s="35"/>
      <c r="F7" s="36"/>
      <c r="G7" s="50"/>
      <c r="H7" s="56" t="s">
        <v>91</v>
      </c>
      <c r="I7" s="37"/>
      <c r="J7" s="36"/>
      <c r="K7" s="50"/>
      <c r="L7" s="53" t="s">
        <v>92</v>
      </c>
      <c r="M7" s="35"/>
      <c r="N7" s="36"/>
      <c r="O7" s="50"/>
      <c r="P7" s="56" t="s">
        <v>93</v>
      </c>
      <c r="Q7" s="37"/>
      <c r="R7" s="36"/>
      <c r="S7" s="50"/>
      <c r="T7" s="53" t="s">
        <v>92</v>
      </c>
      <c r="U7" s="35"/>
      <c r="V7" s="36"/>
      <c r="W7" s="50"/>
      <c r="X7" s="56" t="s">
        <v>93</v>
      </c>
      <c r="Y7" s="37"/>
      <c r="Z7" s="36"/>
      <c r="AA7" s="50"/>
    </row>
    <row r="8" spans="1:45" s="7" customFormat="1" ht="9" customHeight="1">
      <c r="A8" s="19"/>
      <c r="B8" s="1149"/>
      <c r="C8" s="9"/>
      <c r="D8" s="30"/>
      <c r="E8" s="80" t="s">
        <v>128</v>
      </c>
      <c r="F8" s="34"/>
      <c r="G8" s="25"/>
      <c r="H8" s="81"/>
      <c r="I8" s="51" t="s">
        <v>129</v>
      </c>
      <c r="J8" s="34"/>
      <c r="K8" s="25"/>
      <c r="L8" s="30"/>
      <c r="M8" s="80" t="s">
        <v>128</v>
      </c>
      <c r="N8" s="34"/>
      <c r="O8" s="25"/>
      <c r="P8" s="81"/>
      <c r="Q8" s="51" t="s">
        <v>129</v>
      </c>
      <c r="R8" s="34"/>
      <c r="S8" s="25"/>
      <c r="T8" s="30"/>
      <c r="U8" s="80" t="s">
        <v>128</v>
      </c>
      <c r="V8" s="34"/>
      <c r="W8" s="25"/>
      <c r="X8" s="81"/>
      <c r="Y8" s="51" t="s">
        <v>129</v>
      </c>
      <c r="Z8" s="34"/>
      <c r="AA8" s="25"/>
    </row>
    <row r="9" spans="1:45" s="7" customFormat="1" ht="13.2" customHeight="1">
      <c r="A9" s="30"/>
      <c r="B9" s="24"/>
      <c r="C9" s="25"/>
      <c r="D9" s="82">
        <f>E9-1</f>
        <v>2011</v>
      </c>
      <c r="E9" s="78">
        <f>DataYear!$B$1</f>
        <v>2012</v>
      </c>
      <c r="F9" s="79" t="s">
        <v>94</v>
      </c>
      <c r="G9" s="54" t="s">
        <v>95</v>
      </c>
      <c r="H9" s="82">
        <f>I9-1</f>
        <v>2011</v>
      </c>
      <c r="I9" s="78">
        <f>DataYear!$B$1</f>
        <v>2012</v>
      </c>
      <c r="J9" s="79" t="s">
        <v>94</v>
      </c>
      <c r="K9" s="54" t="s">
        <v>95</v>
      </c>
      <c r="L9" s="82">
        <f>M9-1</f>
        <v>2011</v>
      </c>
      <c r="M9" s="78">
        <f>DataYear!$B$1</f>
        <v>2012</v>
      </c>
      <c r="N9" s="79" t="s">
        <v>94</v>
      </c>
      <c r="O9" s="54" t="s">
        <v>95</v>
      </c>
      <c r="P9" s="82">
        <f>Q9-1</f>
        <v>2011</v>
      </c>
      <c r="Q9" s="78">
        <f>DataYear!$B$1</f>
        <v>2012</v>
      </c>
      <c r="R9" s="79" t="s">
        <v>94</v>
      </c>
      <c r="S9" s="54" t="s">
        <v>95</v>
      </c>
      <c r="T9" s="82">
        <f>U9-1</f>
        <v>2011</v>
      </c>
      <c r="U9" s="78">
        <f>DataYear!$B$1</f>
        <v>2012</v>
      </c>
      <c r="V9" s="79" t="s">
        <v>94</v>
      </c>
      <c r="W9" s="54" t="s">
        <v>95</v>
      </c>
      <c r="X9" s="82">
        <f>Y9-1</f>
        <v>2011</v>
      </c>
      <c r="Y9" s="78">
        <f>DataYear!$B$1</f>
        <v>2012</v>
      </c>
      <c r="Z9" s="79" t="s">
        <v>94</v>
      </c>
      <c r="AA9" s="54" t="s">
        <v>95</v>
      </c>
    </row>
    <row r="10" spans="1:45" s="74" customFormat="1" ht="9" hidden="1" customHeight="1" outlineLevel="1">
      <c r="A10" s="67"/>
      <c r="B10" s="68"/>
      <c r="C10" s="69"/>
      <c r="D10" s="70"/>
      <c r="E10" s="71">
        <v>9601</v>
      </c>
      <c r="F10" s="72"/>
      <c r="G10" s="97" t="str">
        <f>IF(ISERROR((E10-D10)/D10),"",ROUND((E10-D10)/D10*100,1))</f>
        <v/>
      </c>
      <c r="H10" s="70"/>
      <c r="I10" s="71">
        <v>9602</v>
      </c>
      <c r="J10" s="72"/>
      <c r="K10" s="73"/>
      <c r="L10" s="70"/>
      <c r="M10" s="71">
        <v>9603</v>
      </c>
      <c r="N10" s="72"/>
      <c r="O10" s="73"/>
      <c r="P10" s="70"/>
      <c r="Q10" s="71">
        <v>9604</v>
      </c>
      <c r="R10" s="72"/>
      <c r="S10" s="73"/>
      <c r="T10" s="70"/>
      <c r="U10" s="71">
        <v>9605</v>
      </c>
      <c r="V10" s="72"/>
      <c r="W10" s="73"/>
      <c r="X10" s="70"/>
      <c r="Y10" s="71">
        <v>9606</v>
      </c>
      <c r="Z10" s="72"/>
      <c r="AA10" s="73"/>
    </row>
    <row r="11" spans="1:45" ht="11.4" hidden="1" customHeight="1" outlineLevel="1">
      <c r="A11" s="19" t="s">
        <v>107</v>
      </c>
      <c r="B11" s="12" t="s">
        <v>250</v>
      </c>
      <c r="C11" s="75"/>
      <c r="D11" s="85" t="str">
        <f>IF(ISNUMBER(VLOOKUP($B11&amp;E$10&amp;VLOOKUP($B11&amp;DataYear!$B$1&amp;E$10,DataYear!$A:$C,3,FALSE),'DataYear-1'!$A:$B,2,FALSE)),VLOOKUP($B11&amp;E$10&amp;VLOOKUP($B11&amp;DataYear!$B$1&amp;E$10,DataYear!$A:$C,3,FALSE),'DataYear-1'!$A:$B,2,FALSE),"...")</f>
        <v>...</v>
      </c>
      <c r="E11" s="86" t="str">
        <f>IF(ISNUMBER(VLOOKUP($B11&amp;DataYear!$B$1&amp;E$10,DataYear!$A:$C,2,FALSE))=TRUE,VLOOKUP($B11&amp;DataYear!$B$1&amp;E$10,DataYear!$A:$C,2,FALSE),"...")</f>
        <v>...</v>
      </c>
      <c r="F11" s="87" t="str">
        <f>IF(ISNUMBER(VLOOKUP($B11&amp;DataYear!$B$1&amp;E$10,DataYear!$A:$C,3,FALSE))=TRUE,VLOOKUP($B11&amp;DataYear!$B$1&amp;E$10,DataYear!$A:$C,3,FALSE),"")</f>
        <v/>
      </c>
      <c r="G11" s="97" t="str">
        <f>IF(ISERROR((E11-D11)/D11),"",ROUND((E11-D11)/D11*100,1))</f>
        <v/>
      </c>
      <c r="H11" s="85" t="str">
        <f>IF(ISNUMBER(VLOOKUP($B11&amp;I$10&amp;VLOOKUP($B11&amp;DataYear!$B$1&amp;I$10,DataYear!$A:$C,3,FALSE),'DataYear-1'!$A:$B,2,FALSE)),VLOOKUP($B11&amp;I$10&amp;VLOOKUP($B11&amp;DataYear!$B$1&amp;I$10,DataYear!$A:$C,3,FALSE),'DataYear-1'!$A:$B,2,FALSE),"...")</f>
        <v>...</v>
      </c>
      <c r="I11" s="86" t="str">
        <f>IF(ISNUMBER(VLOOKUP($B11&amp;DataYear!$B$1&amp;I$10,DataYear!$A:$C,2,FALSE))=TRUE,VLOOKUP($B11&amp;DataYear!$B$1&amp;I$10,DataYear!$A:$C,2,FALSE),"...")</f>
        <v>...</v>
      </c>
      <c r="J11" s="87" t="str">
        <f>IF(ISNUMBER(VLOOKUP($B11&amp;DataYear!$B$1&amp;I$10,DataYear!$A:$C,3,FALSE))=TRUE,VLOOKUP($B11&amp;DataYear!$B$1&amp;I$10,DataYear!$A:$C,3,FALSE),"")</f>
        <v/>
      </c>
      <c r="K11" s="97" t="str">
        <f>IF(ISERROR((I11-H11)/H11),"",ROUND((I11-H11)/H11*100,1))</f>
        <v/>
      </c>
      <c r="L11" s="85" t="str">
        <f>IF(ISNUMBER(VLOOKUP($B11&amp;M$10&amp;VLOOKUP($B11&amp;DataYear!$B$1&amp;M$10,DataYear!$A:$C,3,FALSE),'DataYear-1'!$A:$B,2,FALSE)),VLOOKUP($B11&amp;M$10&amp;VLOOKUP($B11&amp;DataYear!$B$1&amp;M$10,DataYear!$A:$C,3,FALSE),'DataYear-1'!$A:$B,2,FALSE),"...")</f>
        <v>...</v>
      </c>
      <c r="M11" s="86" t="str">
        <f>IF(ISNUMBER(VLOOKUP($B11&amp;DataYear!$B$1&amp;M$10,DataYear!$A:$C,2,FALSE))=TRUE,VLOOKUP($B11&amp;DataYear!$B$1&amp;M$10,DataYear!$A:$C,2,FALSE),"...")</f>
        <v>...</v>
      </c>
      <c r="N11" s="87" t="str">
        <f>IF(ISNUMBER(VLOOKUP($B11&amp;DataYear!$B$1&amp;M$10,DataYear!$A:$C,3,FALSE))=TRUE,VLOOKUP($B11&amp;DataYear!$B$1&amp;M$10,DataYear!$A:$C,3,FALSE),"")</f>
        <v/>
      </c>
      <c r="O11" s="97" t="str">
        <f>IF(ISERROR((M11-L11)/L11),"",ROUND((M11-L11)/L11*100,1))</f>
        <v/>
      </c>
      <c r="P11" s="85" t="str">
        <f>IF(ISNUMBER(VLOOKUP($B11&amp;Q$10&amp;VLOOKUP($B11&amp;DataYear!$B$1&amp;Q$10,DataYear!$A:$C,3,FALSE),'DataYear-1'!$A:$B,2,FALSE)),VLOOKUP($B11&amp;Q$10&amp;VLOOKUP($B11&amp;DataYear!$B$1&amp;Q$10,DataYear!$A:$C,3,FALSE),'DataYear-1'!$A:$B,2,FALSE),"...")</f>
        <v>...</v>
      </c>
      <c r="Q11" s="86" t="str">
        <f>IF(ISNUMBER(VLOOKUP($B11&amp;DataYear!$B$1&amp;Q$10,DataYear!$A:$C,2,FALSE))=TRUE,VLOOKUP($B11&amp;DataYear!$B$1&amp;Q$10,DataYear!$A:$C,2,FALSE),"...")</f>
        <v>...</v>
      </c>
      <c r="R11" s="87" t="str">
        <f>IF(ISNUMBER(VLOOKUP($B11&amp;DataYear!$B$1&amp;Q$10,DataYear!$A:$C,3,FALSE))=TRUE,VLOOKUP($B11&amp;DataYear!$B$1&amp;Q$10,DataYear!$A:$C,3,FALSE),"")</f>
        <v/>
      </c>
      <c r="S11" s="97" t="str">
        <f>IF(ISERROR((Q11-P11)/P11),"",ROUND((Q11-P11)/P11*100,1))</f>
        <v/>
      </c>
      <c r="T11" s="85" t="str">
        <f>IF(ISNUMBER(VLOOKUP($B11&amp;U$10&amp;VLOOKUP($B11&amp;DataYear!$B$1&amp;U$10,DataYear!$A:$C,3,FALSE),'DataYear-1'!$A:$B,2,FALSE)),VLOOKUP($B11&amp;U$10&amp;VLOOKUP($B11&amp;DataYear!$B$1&amp;U$10,DataYear!$A:$C,3,FALSE),'DataYear-1'!$A:$B,2,FALSE),"...")</f>
        <v>...</v>
      </c>
      <c r="U11" s="86" t="str">
        <f>IF(ISNUMBER(VLOOKUP($B11&amp;DataYear!$B$1&amp;U$10,DataYear!$A:$C,2,FALSE))=TRUE,VLOOKUP($B11&amp;DataYear!$B$1&amp;U$10,DataYear!$A:$C,2,FALSE),"...")</f>
        <v>...</v>
      </c>
      <c r="V11" s="87" t="str">
        <f>IF(ISNUMBER(VLOOKUP($B11&amp;DataYear!$B$1&amp;U$10,DataYear!$A:$C,3,FALSE))=TRUE,VLOOKUP($B11&amp;DataYear!$B$1&amp;U$10,DataYear!$A:$C,3,FALSE),"")</f>
        <v/>
      </c>
      <c r="W11" s="97" t="str">
        <f>IF(ISERROR((U11-T11)/T11),"",ROUND((U11-T11)/T11*100,1))</f>
        <v/>
      </c>
      <c r="X11" s="85" t="str">
        <f>IF(ISNUMBER(VLOOKUP($B11&amp;Y$10&amp;VLOOKUP($B11&amp;DataYear!$B$1&amp;Y$10,DataYear!$A:$C,3,FALSE),'DataYear-1'!$A:$B,2,FALSE)),VLOOKUP($B11&amp;Y$10&amp;VLOOKUP($B11&amp;DataYear!$B$1&amp;Y$10,DataYear!$A:$C,3,FALSE),'DataYear-1'!$A:$B,2,FALSE),"...")</f>
        <v>...</v>
      </c>
      <c r="Y11" s="86" t="str">
        <f>IF(ISNUMBER(VLOOKUP($B11&amp;DataYear!$B$1&amp;Y$10,DataYear!$A:$C,2,FALSE))=TRUE,VLOOKUP($B11&amp;DataYear!$B$1&amp;Y$10,DataYear!$A:$C,2,FALSE),"...")</f>
        <v>...</v>
      </c>
      <c r="Z11" s="87" t="str">
        <f>IF(ISNUMBER(VLOOKUP($B11&amp;DataYear!$B$1&amp;Y$10,DataYear!$A:$C,3,FALSE))=TRUE,VLOOKUP($B11&amp;DataYear!$B$1&amp;Y$10,DataYear!$A:$C,3,FALSE),"")</f>
        <v/>
      </c>
      <c r="AA11" s="88" t="str">
        <f>IF(ISERROR((Y11-X11)/X11),"",ROUND((Y11-X11)/X11*100,1))</f>
        <v/>
      </c>
    </row>
    <row r="12" spans="1:45" ht="13.8" customHeight="1" collapsed="1">
      <c r="A12" s="19" t="s">
        <v>110</v>
      </c>
      <c r="B12" s="12" t="s">
        <v>55</v>
      </c>
      <c r="C12" s="75"/>
      <c r="D12" s="85">
        <f>IF(ISNUMBER(VLOOKUP($B12&amp;E$10&amp;VLOOKUP($B12&amp;DataYear!$B$1&amp;E$10,DataYear!$A:$C,3,FALSE),'DataYear-1'!$A:$B,2,FALSE)),VLOOKUP($B12&amp;E$10&amp;VLOOKUP($B12&amp;DataYear!$B$1&amp;E$10,DataYear!$A:$C,3,FALSE),'DataYear-1'!$A:$B,2,FALSE),"...")</f>
        <v>99194.7</v>
      </c>
      <c r="E12" s="86">
        <f>IF(ISNUMBER(VLOOKUP($B12&amp;DataYear!$B$1&amp;E$10,DataYear!$A:$C,2,FALSE))=TRUE,VLOOKUP($B12&amp;DataYear!$B$1&amp;E$10,DataYear!$A:$C,2,FALSE),"...")</f>
        <v>99599.4</v>
      </c>
      <c r="F12" s="87">
        <f>IF(ISNUMBER(VLOOKUP($B12&amp;DataYear!$B$1&amp;E$10,DataYear!$A:$C,3,FALSE))=TRUE,VLOOKUP($B12&amp;DataYear!$B$1&amp;E$10,DataYear!$A:$C,3,FALSE),"")</f>
        <v>5</v>
      </c>
      <c r="G12" s="97">
        <f t="shared" ref="G12:G24" si="0">IF(ISERROR((E12-D12)/D12),"",ROUND((E12-D12)/D12*100,1))</f>
        <v>0.4</v>
      </c>
      <c r="H12" s="398">
        <f>IF(ISNUMBER(VLOOKUP($B12&amp;I$10&amp;VLOOKUP($B12&amp;DataYear!$B$1&amp;I$10,DataYear!$A:$C,3,FALSE),'DataYear-1'!$A:$B,2,FALSE)),VLOOKUP($B12&amp;I$10&amp;VLOOKUP($B12&amp;DataYear!$B$1&amp;I$10,DataYear!$A:$C,3,FALSE),'DataYear-1'!$A:$B,2,FALSE),"...")</f>
        <v>4574.7653</v>
      </c>
      <c r="I12" s="399">
        <f>IF(ISNUMBER(VLOOKUP($B12&amp;DataYear!$B$1&amp;I$10,DataYear!$A:$C,2,FALSE))=TRUE,VLOOKUP($B12&amp;DataYear!$B$1&amp;I$10,DataYear!$A:$C,2,FALSE),"...")</f>
        <v>4542.6184999999996</v>
      </c>
      <c r="J12" s="87">
        <f>IF(ISNUMBER(VLOOKUP($B12&amp;DataYear!$B$1&amp;I$10,DataYear!$A:$C,3,FALSE))=TRUE,VLOOKUP($B12&amp;DataYear!$B$1&amp;I$10,DataYear!$A:$C,3,FALSE),"")</f>
        <v>5</v>
      </c>
      <c r="K12" s="97">
        <f t="shared" ref="K12:K24" si="1">IF(ISERROR((I12-H12)/H12),"",ROUND((I12-H12)/H12*100,1))</f>
        <v>-0.7</v>
      </c>
      <c r="L12" s="85" t="str">
        <f>IF(ISNUMBER(VLOOKUP($B12&amp;M$10&amp;VLOOKUP($B12&amp;DataYear!$B$1&amp;M$10,DataYear!$A:$C,3,FALSE),'DataYear-1'!$A:$B,2,FALSE)),VLOOKUP($B12&amp;M$10&amp;VLOOKUP($B12&amp;DataYear!$B$1&amp;M$10,DataYear!$A:$C,3,FALSE),'DataYear-1'!$A:$B,2,FALSE),"...")</f>
        <v>...</v>
      </c>
      <c r="M12" s="86" t="str">
        <f>IF(ISNUMBER(VLOOKUP($B12&amp;DataYear!$B$1&amp;M$10,DataYear!$A:$C,2,FALSE))=TRUE,VLOOKUP($B12&amp;DataYear!$B$1&amp;M$10,DataYear!$A:$C,2,FALSE),"...")</f>
        <v>...</v>
      </c>
      <c r="N12" s="87" t="str">
        <f>IF(ISNUMBER(VLOOKUP($B12&amp;DataYear!$B$1&amp;M$10,DataYear!$A:$C,3,FALSE))=TRUE,VLOOKUP($B12&amp;DataYear!$B$1&amp;M$10,DataYear!$A:$C,3,FALSE),"")</f>
        <v/>
      </c>
      <c r="O12" s="97" t="str">
        <f t="shared" ref="O12:O65" si="2">IF(ISERROR((M12-L12)/L12),"",ROUND((M12-L12)/L12*100,1))</f>
        <v/>
      </c>
      <c r="P12" s="85" t="str">
        <f>IF(ISNUMBER(VLOOKUP($B12&amp;Q$10&amp;VLOOKUP($B12&amp;DataYear!$B$1&amp;Q$10,DataYear!$A:$C,3,FALSE),'DataYear-1'!$A:$B,2,FALSE)),VLOOKUP($B12&amp;Q$10&amp;VLOOKUP($B12&amp;DataYear!$B$1&amp;Q$10,DataYear!$A:$C,3,FALSE),'DataYear-1'!$A:$B,2,FALSE),"...")</f>
        <v>...</v>
      </c>
      <c r="Q12" s="86" t="str">
        <f>IF(ISNUMBER(VLOOKUP($B12&amp;DataYear!$B$1&amp;Q$10,DataYear!$A:$C,2,FALSE))=TRUE,VLOOKUP($B12&amp;DataYear!$B$1&amp;Q$10,DataYear!$A:$C,2,FALSE),"...")</f>
        <v>...</v>
      </c>
      <c r="R12" s="87" t="str">
        <f>IF(ISNUMBER(VLOOKUP($B12&amp;DataYear!$B$1&amp;Q$10,DataYear!$A:$C,3,FALSE))=TRUE,VLOOKUP($B12&amp;DataYear!$B$1&amp;Q$10,DataYear!$A:$C,3,FALSE),"")</f>
        <v/>
      </c>
      <c r="S12" s="97" t="str">
        <f t="shared" ref="S12:S65" si="3">IF(ISERROR((Q12-P12)/P12),"",ROUND((Q12-P12)/P12*100,1))</f>
        <v/>
      </c>
      <c r="T12" s="85" t="str">
        <f>IF(ISNUMBER(VLOOKUP($B12&amp;U$10&amp;VLOOKUP($B12&amp;DataYear!$B$1&amp;U$10,DataYear!$A:$C,3,FALSE),'DataYear-1'!$A:$B,2,FALSE)),VLOOKUP($B12&amp;U$10&amp;VLOOKUP($B12&amp;DataYear!$B$1&amp;U$10,DataYear!$A:$C,3,FALSE),'DataYear-1'!$A:$B,2,FALSE),"...")</f>
        <v>...</v>
      </c>
      <c r="U12" s="86" t="str">
        <f>IF(ISNUMBER(VLOOKUP($B12&amp;DataYear!$B$1&amp;U$10,DataYear!$A:$C,2,FALSE))=TRUE,VLOOKUP($B12&amp;DataYear!$B$1&amp;U$10,DataYear!$A:$C,2,FALSE),"...")</f>
        <v>...</v>
      </c>
      <c r="V12" s="87" t="str">
        <f>IF(ISNUMBER(VLOOKUP($B12&amp;DataYear!$B$1&amp;U$10,DataYear!$A:$C,3,FALSE))=TRUE,VLOOKUP($B12&amp;DataYear!$B$1&amp;U$10,DataYear!$A:$C,3,FALSE),"")</f>
        <v/>
      </c>
      <c r="W12" s="97" t="str">
        <f t="shared" ref="W12:W65" si="4">IF(ISERROR((U12-T12)/T12),"",ROUND((U12-T12)/T12*100,1))</f>
        <v/>
      </c>
      <c r="X12" s="85" t="str">
        <f>IF(ISNUMBER(VLOOKUP($B12&amp;Y$10&amp;VLOOKUP($B12&amp;DataYear!$B$1&amp;Y$10,DataYear!$A:$C,3,FALSE),'DataYear-1'!$A:$B,2,FALSE)),VLOOKUP($B12&amp;Y$10&amp;VLOOKUP($B12&amp;DataYear!$B$1&amp;Y$10,DataYear!$A:$C,3,FALSE),'DataYear-1'!$A:$B,2,FALSE),"...")</f>
        <v>...</v>
      </c>
      <c r="Y12" s="86" t="str">
        <f>IF(ISNUMBER(VLOOKUP($B12&amp;DataYear!$B$1&amp;Y$10,DataYear!$A:$C,2,FALSE))=TRUE,VLOOKUP($B12&amp;DataYear!$B$1&amp;Y$10,DataYear!$A:$C,2,FALSE),"...")</f>
        <v>...</v>
      </c>
      <c r="Z12" s="87" t="str">
        <f>IF(ISNUMBER(VLOOKUP($B12&amp;DataYear!$B$1&amp;Y$10,DataYear!$A:$C,3,FALSE))=TRUE,VLOOKUP($B12&amp;DataYear!$B$1&amp;Y$10,DataYear!$A:$C,3,FALSE),"")</f>
        <v/>
      </c>
      <c r="AA12" s="88" t="str">
        <f t="shared" ref="AA12:AA65" si="5">IF(ISERROR((Y12-X12)/X12),"",ROUND((Y12-X12)/X12*100,1))</f>
        <v/>
      </c>
    </row>
    <row r="13" spans="1:45" ht="13.95" customHeight="1">
      <c r="A13" s="19" t="s">
        <v>116</v>
      </c>
      <c r="B13" s="12" t="s">
        <v>61</v>
      </c>
      <c r="C13" s="65"/>
      <c r="D13" s="85">
        <f>IF(ISNUMBER(VLOOKUP($B13&amp;E$10&amp;VLOOKUP($B13&amp;DataYear!$B$1&amp;E$10,DataYear!$A:$C,3,FALSE),'DataYear-1'!$A:$B,2,FALSE)),VLOOKUP($B13&amp;E$10&amp;VLOOKUP($B13&amp;DataYear!$B$1&amp;E$10,DataYear!$A:$C,3,FALSE),'DataYear-1'!$A:$B,2,FALSE),"...")</f>
        <v>14925.800000000003</v>
      </c>
      <c r="E13" s="86">
        <f>IF(ISNUMBER(VLOOKUP($B13&amp;DataYear!$B$1&amp;E$10,DataYear!$A:$C,2,FALSE))=TRUE,VLOOKUP($B13&amp;DataYear!$B$1&amp;E$10,DataYear!$A:$C,2,FALSE),"...")</f>
        <v>13115.199999999999</v>
      </c>
      <c r="F13" s="87">
        <f>IF(ISNUMBER(VLOOKUP($B13&amp;DataYear!$B$1&amp;E$10,DataYear!$A:$C,3,FALSE))=TRUE,VLOOKUP($B13&amp;DataYear!$B$1&amp;E$10,DataYear!$A:$C,3,FALSE),"")</f>
        <v>6</v>
      </c>
      <c r="G13" s="456">
        <f t="shared" si="0"/>
        <v>-12.1</v>
      </c>
      <c r="H13" s="85">
        <f>IF(ISNUMBER(VLOOKUP($B13&amp;I$10&amp;VLOOKUP($B13&amp;DataYear!$B$1&amp;I$10,DataYear!$A:$C,3,FALSE),'DataYear-1'!$A:$B,2,FALSE)),VLOOKUP($B13&amp;I$10&amp;VLOOKUP($B13&amp;DataYear!$B$1&amp;I$10,DataYear!$A:$C,3,FALSE),'DataYear-1'!$A:$B,2,FALSE),"...")</f>
        <v>1018.6000000000001</v>
      </c>
      <c r="I13" s="86">
        <f>IF(ISNUMBER(VLOOKUP($B13&amp;DataYear!$B$1&amp;I$10,DataYear!$A:$C,2,FALSE))=TRUE,VLOOKUP($B13&amp;DataYear!$B$1&amp;I$10,DataYear!$A:$C,2,FALSE),"...")</f>
        <v>908.02</v>
      </c>
      <c r="J13" s="87">
        <f>IF(ISNUMBER(VLOOKUP($B13&amp;DataYear!$B$1&amp;I$10,DataYear!$A:$C,3,FALSE))=TRUE,VLOOKUP($B13&amp;DataYear!$B$1&amp;I$10,DataYear!$A:$C,3,FALSE),"")</f>
        <v>6</v>
      </c>
      <c r="K13" s="97">
        <f t="shared" si="1"/>
        <v>-10.9</v>
      </c>
      <c r="L13" s="85">
        <f>IF(ISNUMBER(VLOOKUP($B13&amp;M$10&amp;VLOOKUP($B13&amp;DataYear!$B$1&amp;M$10,DataYear!$A:$C,3,FALSE),'DataYear-1'!$A:$B,2,FALSE)),VLOOKUP($B13&amp;M$10&amp;VLOOKUP($B13&amp;DataYear!$B$1&amp;M$10,DataYear!$A:$C,3,FALSE),'DataYear-1'!$A:$B,2,FALSE),"...")</f>
        <v>6774.62</v>
      </c>
      <c r="M13" s="86">
        <f>IF(ISNUMBER(VLOOKUP($B13&amp;DataYear!$B$1&amp;M$10,DataYear!$A:$C,2,FALSE))=TRUE,VLOOKUP($B13&amp;DataYear!$B$1&amp;M$10,DataYear!$A:$C,2,FALSE),"...")</f>
        <v>5557.8</v>
      </c>
      <c r="N13" s="87">
        <f>IF(ISNUMBER(VLOOKUP($B13&amp;DataYear!$B$1&amp;M$10,DataYear!$A:$C,3,FALSE))=TRUE,VLOOKUP($B13&amp;DataYear!$B$1&amp;M$10,DataYear!$A:$C,3,FALSE),"")</f>
        <v>7</v>
      </c>
      <c r="O13" s="97">
        <f t="shared" si="2"/>
        <v>-18</v>
      </c>
      <c r="P13" s="85">
        <f>IF(ISNUMBER(VLOOKUP($B13&amp;Q$10&amp;VLOOKUP($B13&amp;DataYear!$B$1&amp;Q$10,DataYear!$A:$C,3,FALSE),'DataYear-1'!$A:$B,2,FALSE)),VLOOKUP($B13&amp;Q$10&amp;VLOOKUP($B13&amp;DataYear!$B$1&amp;Q$10,DataYear!$A:$C,3,FALSE),'DataYear-1'!$A:$B,2,FALSE),"...")</f>
        <v>1414.5</v>
      </c>
      <c r="Q13" s="86">
        <f>IF(ISNUMBER(VLOOKUP($B13&amp;DataYear!$B$1&amp;Q$10,DataYear!$A:$C,2,FALSE))=TRUE,VLOOKUP($B13&amp;DataYear!$B$1&amp;Q$10,DataYear!$A:$C,2,FALSE),"...")</f>
        <v>1191.8700000000001</v>
      </c>
      <c r="R13" s="87">
        <f>IF(ISNUMBER(VLOOKUP($B13&amp;DataYear!$B$1&amp;Q$10,DataYear!$A:$C,3,FALSE))=TRUE,VLOOKUP($B13&amp;DataYear!$B$1&amp;Q$10,DataYear!$A:$C,3,FALSE),"")</f>
        <v>7</v>
      </c>
      <c r="S13" s="97">
        <f t="shared" si="3"/>
        <v>-15.7</v>
      </c>
      <c r="T13" s="85">
        <f>IF(ISNUMBER(VLOOKUP($B13&amp;U$10&amp;VLOOKUP($B13&amp;DataYear!$B$1&amp;U$10,DataYear!$A:$C,3,FALSE),'DataYear-1'!$A:$B,2,FALSE)),VLOOKUP($B13&amp;U$10&amp;VLOOKUP($B13&amp;DataYear!$B$1&amp;U$10,DataYear!$A:$C,3,FALSE),'DataYear-1'!$A:$B,2,FALSE),"...")</f>
        <v>2107.8000000000002</v>
      </c>
      <c r="U13" s="86">
        <f>IF(ISNUMBER(VLOOKUP($B13&amp;DataYear!$B$1&amp;U$10,DataYear!$A:$C,2,FALSE))=TRUE,VLOOKUP($B13&amp;DataYear!$B$1&amp;U$10,DataYear!$A:$C,2,FALSE),"...")</f>
        <v>1687.6</v>
      </c>
      <c r="V13" s="87">
        <f>IF(ISNUMBER(VLOOKUP($B13&amp;DataYear!$B$1&amp;U$10,DataYear!$A:$C,3,FALSE))=TRUE,VLOOKUP($B13&amp;DataYear!$B$1&amp;U$10,DataYear!$A:$C,3,FALSE),"")</f>
        <v>7</v>
      </c>
      <c r="W13" s="97">
        <f t="shared" si="4"/>
        <v>-19.899999999999999</v>
      </c>
      <c r="X13" s="85">
        <f>IF(ISNUMBER(VLOOKUP($B13&amp;Y$10&amp;VLOOKUP($B13&amp;DataYear!$B$1&amp;Y$10,DataYear!$A:$C,3,FALSE),'DataYear-1'!$A:$B,2,FALSE)),VLOOKUP($B13&amp;Y$10&amp;VLOOKUP($B13&amp;DataYear!$B$1&amp;Y$10,DataYear!$A:$C,3,FALSE),'DataYear-1'!$A:$B,2,FALSE),"...")</f>
        <v>566.70000000000005</v>
      </c>
      <c r="Y13" s="86">
        <f>IF(ISNUMBER(VLOOKUP($B13&amp;DataYear!$B$1&amp;Y$10,DataYear!$A:$C,2,FALSE))=TRUE,VLOOKUP($B13&amp;DataYear!$B$1&amp;Y$10,DataYear!$A:$C,2,FALSE),"...")</f>
        <v>439.70000000000005</v>
      </c>
      <c r="Z13" s="87">
        <f>IF(ISNUMBER(VLOOKUP($B13&amp;DataYear!$B$1&amp;Y$10,DataYear!$A:$C,3,FALSE))=TRUE,VLOOKUP($B13&amp;DataYear!$B$1&amp;Y$10,DataYear!$A:$C,3,FALSE),"")</f>
        <v>7</v>
      </c>
      <c r="AA13" s="88">
        <f t="shared" si="5"/>
        <v>-22.4</v>
      </c>
    </row>
    <row r="14" spans="1:45" ht="13.95" customHeight="1">
      <c r="A14" s="19"/>
      <c r="B14" s="12" t="s">
        <v>169</v>
      </c>
      <c r="C14" s="65"/>
      <c r="D14" s="85" t="str">
        <f>IF(ISNUMBER(VLOOKUP($B14&amp;E$10&amp;VLOOKUP($B14&amp;DataYear!$B$1&amp;E$10,DataYear!$A:$C,3,FALSE),'DataYear-1'!$A:$B,2,FALSE)),VLOOKUP($B14&amp;E$10&amp;VLOOKUP($B14&amp;DataYear!$B$1&amp;E$10,DataYear!$A:$C,3,FALSE),'DataYear-1'!$A:$B,2,FALSE),"...")</f>
        <v>...</v>
      </c>
      <c r="E14" s="86" t="str">
        <f>IF(ISNUMBER(VLOOKUP($B14&amp;DataYear!$B$1&amp;E$10,DataYear!$A:$C,2,FALSE))=TRUE,VLOOKUP($B14&amp;DataYear!$B$1&amp;E$10,DataYear!$A:$C,2,FALSE),"...")</f>
        <v>...</v>
      </c>
      <c r="F14" s="87" t="str">
        <f>IF(ISNUMBER(VLOOKUP($B14&amp;DataYear!$B$1&amp;E$10,DataYear!$A:$C,3,FALSE))=TRUE,VLOOKUP($B14&amp;DataYear!$B$1&amp;E$10,DataYear!$A:$C,3,FALSE),"")</f>
        <v/>
      </c>
      <c r="G14" s="97" t="str">
        <f t="shared" si="0"/>
        <v/>
      </c>
      <c r="H14" s="85" t="str">
        <f>IF(ISNUMBER(VLOOKUP($B14&amp;I$10&amp;VLOOKUP($B14&amp;DataYear!$B$1&amp;I$10,DataYear!$A:$C,3,FALSE),'DataYear-1'!$A:$B,2,FALSE)),VLOOKUP($B14&amp;I$10&amp;VLOOKUP($B14&amp;DataYear!$B$1&amp;I$10,DataYear!$A:$C,3,FALSE),'DataYear-1'!$A:$B,2,FALSE),"...")</f>
        <v>...</v>
      </c>
      <c r="I14" s="86" t="str">
        <f>IF(ISNUMBER(VLOOKUP($B14&amp;DataYear!$B$1&amp;I$10,DataYear!$A:$C,2,FALSE))=TRUE,VLOOKUP($B14&amp;DataYear!$B$1&amp;I$10,DataYear!$A:$C,2,FALSE),"...")</f>
        <v>...</v>
      </c>
      <c r="J14" s="87" t="str">
        <f>IF(ISNUMBER(VLOOKUP($B14&amp;DataYear!$B$1&amp;I$10,DataYear!$A:$C,3,FALSE))=TRUE,VLOOKUP($B14&amp;DataYear!$B$1&amp;I$10,DataYear!$A:$C,3,FALSE),"")</f>
        <v/>
      </c>
      <c r="K14" s="97" t="str">
        <f t="shared" si="1"/>
        <v/>
      </c>
      <c r="L14" s="85">
        <f>IF(ISNUMBER(VLOOKUP($B14&amp;M$10&amp;VLOOKUP($B14&amp;DataYear!$B$1&amp;M$10,DataYear!$A:$C,3,FALSE),'DataYear-1'!$A:$B,2,FALSE)),VLOOKUP($B14&amp;M$10&amp;VLOOKUP($B14&amp;DataYear!$B$1&amp;M$10,DataYear!$A:$C,3,FALSE),'DataYear-1'!$A:$B,2,FALSE),"...")</f>
        <v>427</v>
      </c>
      <c r="M14" s="86">
        <f>IF(ISNUMBER(VLOOKUP($B14&amp;DataYear!$B$1&amp;M$10,DataYear!$A:$C,2,FALSE))=TRUE,VLOOKUP($B14&amp;DataYear!$B$1&amp;M$10,DataYear!$A:$C,2,FALSE),"...")</f>
        <v>403.09999999999997</v>
      </c>
      <c r="N14" s="87">
        <f>IF(ISNUMBER(VLOOKUP($B14&amp;DataYear!$B$1&amp;M$10,DataYear!$A:$C,3,FALSE))=TRUE,VLOOKUP($B14&amp;DataYear!$B$1&amp;M$10,DataYear!$A:$C,3,FALSE),"")</f>
        <v>3</v>
      </c>
      <c r="O14" s="97">
        <f t="shared" si="2"/>
        <v>-5.6</v>
      </c>
      <c r="P14" s="85">
        <f>IF(ISNUMBER(VLOOKUP($B14&amp;Q$10&amp;VLOOKUP($B14&amp;DataYear!$B$1&amp;Q$10,DataYear!$A:$C,3,FALSE),'DataYear-1'!$A:$B,2,FALSE)),VLOOKUP($B14&amp;Q$10&amp;VLOOKUP($B14&amp;DataYear!$B$1&amp;Q$10,DataYear!$A:$C,3,FALSE),'DataYear-1'!$A:$B,2,FALSE),"...")</f>
        <v>148.69999999999999</v>
      </c>
      <c r="Q14" s="86">
        <f>IF(ISNUMBER(VLOOKUP($B14&amp;DataYear!$B$1&amp;Q$10,DataYear!$A:$C,2,FALSE))=TRUE,VLOOKUP($B14&amp;DataYear!$B$1&amp;Q$10,DataYear!$A:$C,2,FALSE),"...")</f>
        <v>144.30000000000001</v>
      </c>
      <c r="R14" s="87">
        <f>IF(ISNUMBER(VLOOKUP($B14&amp;DataYear!$B$1&amp;Q$10,DataYear!$A:$C,3,FALSE))=TRUE,VLOOKUP($B14&amp;DataYear!$B$1&amp;Q$10,DataYear!$A:$C,3,FALSE),"")</f>
        <v>3</v>
      </c>
      <c r="S14" s="97">
        <f t="shared" si="3"/>
        <v>-3</v>
      </c>
      <c r="T14" s="85">
        <f>IF(ISNUMBER(VLOOKUP($B14&amp;U$10&amp;VLOOKUP($B14&amp;DataYear!$B$1&amp;U$10,DataYear!$A:$C,3,FALSE),'DataYear-1'!$A:$B,2,FALSE)),VLOOKUP($B14&amp;U$10&amp;VLOOKUP($B14&amp;DataYear!$B$1&amp;U$10,DataYear!$A:$C,3,FALSE),'DataYear-1'!$A:$B,2,FALSE),"...")</f>
        <v>57</v>
      </c>
      <c r="U14" s="86">
        <f>IF(ISNUMBER(VLOOKUP($B14&amp;DataYear!$B$1&amp;U$10,DataYear!$A:$C,2,FALSE))=TRUE,VLOOKUP($B14&amp;DataYear!$B$1&amp;U$10,DataYear!$A:$C,2,FALSE),"...")</f>
        <v>62</v>
      </c>
      <c r="V14" s="87">
        <f>IF(ISNUMBER(VLOOKUP($B14&amp;DataYear!$B$1&amp;U$10,DataYear!$A:$C,3,FALSE))=TRUE,VLOOKUP($B14&amp;DataYear!$B$1&amp;U$10,DataYear!$A:$C,3,FALSE),"")</f>
        <v>3</v>
      </c>
      <c r="W14" s="97">
        <f t="shared" si="4"/>
        <v>8.8000000000000007</v>
      </c>
      <c r="X14" s="85">
        <f>IF(ISNUMBER(VLOOKUP($B14&amp;Y$10&amp;VLOOKUP($B14&amp;DataYear!$B$1&amp;Y$10,DataYear!$A:$C,3,FALSE),'DataYear-1'!$A:$B,2,FALSE)),VLOOKUP($B14&amp;Y$10&amp;VLOOKUP($B14&amp;DataYear!$B$1&amp;Y$10,DataYear!$A:$C,3,FALSE),'DataYear-1'!$A:$B,2,FALSE),"...")</f>
        <v>17.2</v>
      </c>
      <c r="Y14" s="86">
        <f>IF(ISNUMBER(VLOOKUP($B14&amp;DataYear!$B$1&amp;Y$10,DataYear!$A:$C,2,FALSE))=TRUE,VLOOKUP($B14&amp;DataYear!$B$1&amp;Y$10,DataYear!$A:$C,2,FALSE),"...")</f>
        <v>17.600000000000001</v>
      </c>
      <c r="Z14" s="87">
        <f>IF(ISNUMBER(VLOOKUP($B14&amp;DataYear!$B$1&amp;Y$10,DataYear!$A:$C,3,FALSE))=TRUE,VLOOKUP($B14&amp;DataYear!$B$1&amp;Y$10,DataYear!$A:$C,3,FALSE),"")</f>
        <v>3</v>
      </c>
      <c r="AA14" s="88">
        <f t="shared" si="5"/>
        <v>2.2999999999999998</v>
      </c>
    </row>
    <row r="15" spans="1:45" ht="14.25" customHeight="1">
      <c r="A15" s="19" t="s">
        <v>97</v>
      </c>
      <c r="B15" s="12" t="s">
        <v>41</v>
      </c>
      <c r="C15" s="76"/>
      <c r="D15" s="85">
        <f>IF(ISNUMBER(VLOOKUP($B15&amp;E$10&amp;VLOOKUP($B15&amp;DataYear!$B$1&amp;E$10,DataYear!$A:$C,3,FALSE),'DataYear-1'!$A:$B,2,FALSE)),VLOOKUP($B15&amp;E$10&amp;VLOOKUP($B15&amp;DataYear!$B$1&amp;E$10,DataYear!$A:$C,3,FALSE),'DataYear-1'!$A:$B,2,FALSE),"...")</f>
        <v>82989</v>
      </c>
      <c r="E15" s="86">
        <f>IF(ISNUMBER(VLOOKUP($B15&amp;DataYear!$B$1&amp;E$10,DataYear!$A:$C,2,FALSE))=TRUE,VLOOKUP($B15&amp;DataYear!$B$1&amp;E$10,DataYear!$A:$C,2,FALSE),"...")</f>
        <v>85781</v>
      </c>
      <c r="F15" s="87">
        <f>IF(ISNUMBER(VLOOKUP($B15&amp;DataYear!$B$1&amp;E$10,DataYear!$A:$C,3,FALSE))=TRUE,VLOOKUP($B15&amp;DataYear!$B$1&amp;E$10,DataYear!$A:$C,3,FALSE),"")</f>
        <v>6</v>
      </c>
      <c r="G15" s="97">
        <f t="shared" si="0"/>
        <v>3.4</v>
      </c>
      <c r="H15" s="85">
        <f>IF(ISNUMBER(VLOOKUP($B15&amp;I$10&amp;VLOOKUP($B15&amp;DataYear!$B$1&amp;I$10,DataYear!$A:$C,3,FALSE),'DataYear-1'!$A:$B,2,FALSE)),VLOOKUP($B15&amp;I$10&amp;VLOOKUP($B15&amp;DataYear!$B$1&amp;I$10,DataYear!$A:$C,3,FALSE),'DataYear-1'!$A:$B,2,FALSE),"...")</f>
        <v>3247</v>
      </c>
      <c r="I15" s="86">
        <f>IF(ISNUMBER(VLOOKUP($B15&amp;DataYear!$B$1&amp;I$10,DataYear!$A:$C,2,FALSE))=TRUE,VLOOKUP($B15&amp;DataYear!$B$1&amp;I$10,DataYear!$A:$C,2,FALSE),"...")</f>
        <v>3386</v>
      </c>
      <c r="J15" s="87">
        <f>IF(ISNUMBER(VLOOKUP($B15&amp;DataYear!$B$1&amp;I$10,DataYear!$A:$C,3,FALSE))=TRUE,VLOOKUP($B15&amp;DataYear!$B$1&amp;I$10,DataYear!$A:$C,3,FALSE),"")</f>
        <v>6</v>
      </c>
      <c r="K15" s="97">
        <f t="shared" si="1"/>
        <v>4.3</v>
      </c>
      <c r="L15" s="85">
        <f>IF(ISNUMBER(VLOOKUP($B15&amp;M$10&amp;VLOOKUP($B15&amp;DataYear!$B$1&amp;M$10,DataYear!$A:$C,3,FALSE),'DataYear-1'!$A:$B,2,FALSE)),VLOOKUP($B15&amp;M$10&amp;VLOOKUP($B15&amp;DataYear!$B$1&amp;M$10,DataYear!$A:$C,3,FALSE),'DataYear-1'!$A:$B,2,FALSE),"...")</f>
        <v>40018</v>
      </c>
      <c r="M15" s="86">
        <f>IF(ISNUMBER(VLOOKUP($B15&amp;DataYear!$B$1&amp;M$10,DataYear!$A:$C,2,FALSE))=TRUE,VLOOKUP($B15&amp;DataYear!$B$1&amp;M$10,DataYear!$A:$C,2,FALSE),"...")</f>
        <v>37053</v>
      </c>
      <c r="N15" s="87">
        <f>IF(ISNUMBER(VLOOKUP($B15&amp;DataYear!$B$1&amp;M$10,DataYear!$A:$C,3,FALSE))=TRUE,VLOOKUP($B15&amp;DataYear!$B$1&amp;M$10,DataYear!$A:$C,3,FALSE),"")</f>
        <v>6</v>
      </c>
      <c r="O15" s="97">
        <f t="shared" si="2"/>
        <v>-7.4</v>
      </c>
      <c r="P15" s="85">
        <f>IF(ISNUMBER(VLOOKUP($B15&amp;Q$10&amp;VLOOKUP($B15&amp;DataYear!$B$1&amp;Q$10,DataYear!$A:$C,3,FALSE),'DataYear-1'!$A:$B,2,FALSE)),VLOOKUP($B15&amp;Q$10&amp;VLOOKUP($B15&amp;DataYear!$B$1&amp;Q$10,DataYear!$A:$C,3,FALSE),'DataYear-1'!$A:$B,2,FALSE),"...")</f>
        <v>7022</v>
      </c>
      <c r="Q15" s="86">
        <f>IF(ISNUMBER(VLOOKUP($B15&amp;DataYear!$B$1&amp;Q$10,DataYear!$A:$C,2,FALSE))=TRUE,VLOOKUP($B15&amp;DataYear!$B$1&amp;Q$10,DataYear!$A:$C,2,FALSE),"...")</f>
        <v>6666</v>
      </c>
      <c r="R15" s="87">
        <f>IF(ISNUMBER(VLOOKUP($B15&amp;DataYear!$B$1&amp;Q$10,DataYear!$A:$C,3,FALSE))=TRUE,VLOOKUP($B15&amp;DataYear!$B$1&amp;Q$10,DataYear!$A:$C,3,FALSE),"")</f>
        <v>6</v>
      </c>
      <c r="S15" s="97">
        <f t="shared" si="3"/>
        <v>-5.0999999999999996</v>
      </c>
      <c r="T15" s="85">
        <f>IF(ISNUMBER(VLOOKUP($B15&amp;U$10&amp;VLOOKUP($B15&amp;DataYear!$B$1&amp;U$10,DataYear!$A:$C,3,FALSE),'DataYear-1'!$A:$B,2,FALSE)),VLOOKUP($B15&amp;U$10&amp;VLOOKUP($B15&amp;DataYear!$B$1&amp;U$10,DataYear!$A:$C,3,FALSE),'DataYear-1'!$A:$B,2,FALSE),"...")</f>
        <v>24341</v>
      </c>
      <c r="U15" s="86">
        <f>IF(ISNUMBER(VLOOKUP($B15&amp;DataYear!$B$1&amp;U$10,DataYear!$A:$C,2,FALSE))=TRUE,VLOOKUP($B15&amp;DataYear!$B$1&amp;U$10,DataYear!$A:$C,2,FALSE),"...")</f>
        <v>23366</v>
      </c>
      <c r="V15" s="87">
        <f>IF(ISNUMBER(VLOOKUP($B15&amp;DataYear!$B$1&amp;U$10,DataYear!$A:$C,3,FALSE))=TRUE,VLOOKUP($B15&amp;DataYear!$B$1&amp;U$10,DataYear!$A:$C,3,FALSE),"")</f>
        <v>6</v>
      </c>
      <c r="W15" s="97">
        <f t="shared" si="4"/>
        <v>-4</v>
      </c>
      <c r="X15" s="85">
        <f>IF(ISNUMBER(VLOOKUP($B15&amp;Y$10&amp;VLOOKUP($B15&amp;DataYear!$B$1&amp;Y$10,DataYear!$A:$C,3,FALSE),'DataYear-1'!$A:$B,2,FALSE)),VLOOKUP($B15&amp;Y$10&amp;VLOOKUP($B15&amp;DataYear!$B$1&amp;Y$10,DataYear!$A:$C,3,FALSE),'DataYear-1'!$A:$B,2,FALSE),"...")</f>
        <v>4027</v>
      </c>
      <c r="Y15" s="86">
        <f>IF(ISNUMBER(VLOOKUP($B15&amp;DataYear!$B$1&amp;Y$10,DataYear!$A:$C,2,FALSE))=TRUE,VLOOKUP($B15&amp;DataYear!$B$1&amp;Y$10,DataYear!$A:$C,2,FALSE),"...")</f>
        <v>4020</v>
      </c>
      <c r="Z15" s="87">
        <f>IF(ISNUMBER(VLOOKUP($B15&amp;DataYear!$B$1&amp;Y$10,DataYear!$A:$C,3,FALSE))=TRUE,VLOOKUP($B15&amp;DataYear!$B$1&amp;Y$10,DataYear!$A:$C,3,FALSE),"")</f>
        <v>6</v>
      </c>
      <c r="AA15" s="88">
        <f t="shared" si="5"/>
        <v>-0.2</v>
      </c>
      <c r="AB15" s="406"/>
      <c r="AC15" s="406"/>
      <c r="AD15" s="406"/>
      <c r="AE15" s="406"/>
      <c r="AF15" s="406"/>
      <c r="AG15" s="406"/>
      <c r="AH15" s="406"/>
      <c r="AI15" s="406"/>
      <c r="AJ15" s="406"/>
      <c r="AK15" s="406"/>
      <c r="AL15" s="406"/>
      <c r="AM15" s="406"/>
      <c r="AN15" s="406"/>
      <c r="AO15" s="406"/>
      <c r="AP15" s="406"/>
      <c r="AQ15" s="406"/>
      <c r="AR15" s="406"/>
      <c r="AS15" s="406"/>
    </row>
    <row r="16" spans="1:45" ht="14.25" customHeight="1">
      <c r="A16" s="19" t="s">
        <v>100</v>
      </c>
      <c r="B16" s="12" t="s">
        <v>45</v>
      </c>
      <c r="C16" s="75" t="s">
        <v>98</v>
      </c>
      <c r="D16" s="85">
        <f>IF(ISNUMBER(VLOOKUP($B16&amp;E$10&amp;VLOOKUP($B16&amp;DataYear!$B$1&amp;E$10,DataYear!$A:$C,3,FALSE),'DataYear-1'!$A:$B,2,FALSE)),VLOOKUP($B16&amp;E$10&amp;VLOOKUP($B16&amp;DataYear!$B$1&amp;E$10,DataYear!$A:$C,3,FALSE),'DataYear-1'!$A:$B,2,FALSE),"...")</f>
        <v>972484</v>
      </c>
      <c r="E16" s="86">
        <f>IF(ISNUMBER(VLOOKUP($B16&amp;DataYear!$B$1&amp;E$10,DataYear!$A:$C,2,FALSE))=TRUE,VLOOKUP($B16&amp;DataYear!$B$1&amp;E$10,DataYear!$A:$C,2,FALSE),"...")</f>
        <v>1011504</v>
      </c>
      <c r="F16" s="87">
        <f>IF(ISNUMBER(VLOOKUP($B16&amp;DataYear!$B$1&amp;E$10,DataYear!$A:$C,3,FALSE))=TRUE,VLOOKUP($B16&amp;DataYear!$B$1&amp;E$10,DataYear!$A:$C,3,FALSE),"")</f>
        <v>6</v>
      </c>
      <c r="G16" s="97">
        <f t="shared" si="0"/>
        <v>4</v>
      </c>
      <c r="H16" s="85">
        <f>IF(ISNUMBER(VLOOKUP($B16&amp;I$10&amp;VLOOKUP($B16&amp;DataYear!$B$1&amp;I$10,DataYear!$A:$C,3,FALSE),'DataYear-1'!$A:$B,2,FALSE)),VLOOKUP($B16&amp;I$10&amp;VLOOKUP($B16&amp;DataYear!$B$1&amp;I$10,DataYear!$A:$C,3,FALSE),'DataYear-1'!$A:$B,2,FALSE),"...")</f>
        <v>38044.673000000003</v>
      </c>
      <c r="I16" s="86">
        <f>IF(ISNUMBER(VLOOKUP($B16&amp;DataYear!$B$1&amp;I$10,DataYear!$A:$C,2,FALSE))=TRUE,VLOOKUP($B16&amp;DataYear!$B$1&amp;I$10,DataYear!$A:$C,2,FALSE),"...")</f>
        <v>39732.815000000002</v>
      </c>
      <c r="J16" s="87">
        <f>IF(ISNUMBER(VLOOKUP($B16&amp;DataYear!$B$1&amp;I$10,DataYear!$A:$C,3,FALSE))=TRUE,VLOOKUP($B16&amp;DataYear!$B$1&amp;I$10,DataYear!$A:$C,3,FALSE),"")</f>
        <v>6</v>
      </c>
      <c r="K16" s="97">
        <f t="shared" si="1"/>
        <v>4.4000000000000004</v>
      </c>
      <c r="L16" s="85">
        <f>IF(ISNUMBER(VLOOKUP($B16&amp;M$10&amp;VLOOKUP($B16&amp;DataYear!$B$1&amp;M$10,DataYear!$A:$C,3,FALSE),'DataYear-1'!$A:$B,2,FALSE)),VLOOKUP($B16&amp;M$10&amp;VLOOKUP($B16&amp;DataYear!$B$1&amp;M$10,DataYear!$A:$C,3,FALSE),'DataYear-1'!$A:$B,2,FALSE),"...")</f>
        <v>207820</v>
      </c>
      <c r="M16" s="86">
        <f>IF(ISNUMBER(VLOOKUP($B16&amp;DataYear!$B$1&amp;M$10,DataYear!$A:$C,2,FALSE))=TRUE,VLOOKUP($B16&amp;DataYear!$B$1&amp;M$10,DataYear!$A:$C,2,FALSE),"...")</f>
        <v>202346</v>
      </c>
      <c r="N16" s="87">
        <f>IF(ISNUMBER(VLOOKUP($B16&amp;DataYear!$B$1&amp;M$10,DataYear!$A:$C,3,FALSE))=TRUE,VLOOKUP($B16&amp;DataYear!$B$1&amp;M$10,DataYear!$A:$C,3,FALSE),"")</f>
        <v>6</v>
      </c>
      <c r="O16" s="97">
        <f t="shared" si="2"/>
        <v>-2.6</v>
      </c>
      <c r="P16" s="85">
        <f>IF(ISNUMBER(VLOOKUP($B16&amp;Q$10&amp;VLOOKUP($B16&amp;DataYear!$B$1&amp;Q$10,DataYear!$A:$C,3,FALSE),'DataYear-1'!$A:$B,2,FALSE)),VLOOKUP($B16&amp;Q$10&amp;VLOOKUP($B16&amp;DataYear!$B$1&amp;Q$10,DataYear!$A:$C,3,FALSE),'DataYear-1'!$A:$B,2,FALSE),"...")</f>
        <v>56784.035000000003</v>
      </c>
      <c r="Q16" s="86">
        <f>IF(ISNUMBER(VLOOKUP($B16&amp;DataYear!$B$1&amp;Q$10,DataYear!$A:$C,2,FALSE))=TRUE,VLOOKUP($B16&amp;DataYear!$B$1&amp;Q$10,DataYear!$A:$C,2,FALSE),"...")</f>
        <v>54002.874000000003</v>
      </c>
      <c r="R16" s="87">
        <f>IF(ISNUMBER(VLOOKUP($B16&amp;DataYear!$B$1&amp;Q$10,DataYear!$A:$C,3,FALSE))=TRUE,VLOOKUP($B16&amp;DataYear!$B$1&amp;Q$10,DataYear!$A:$C,3,FALSE),"")</f>
        <v>6</v>
      </c>
      <c r="S16" s="97">
        <f t="shared" si="3"/>
        <v>-4.9000000000000004</v>
      </c>
      <c r="T16" s="85">
        <f>IF(ISNUMBER(VLOOKUP($B16&amp;U$10&amp;VLOOKUP($B16&amp;DataYear!$B$1&amp;U$10,DataYear!$A:$C,3,FALSE),'DataYear-1'!$A:$B,2,FALSE)),VLOOKUP($B16&amp;U$10&amp;VLOOKUP($B16&amp;DataYear!$B$1&amp;U$10,DataYear!$A:$C,3,FALSE),'DataYear-1'!$A:$B,2,FALSE),"...")</f>
        <v>48218.426980000004</v>
      </c>
      <c r="U16" s="86">
        <f>IF(ISNUMBER(VLOOKUP($B16&amp;DataYear!$B$1&amp;U$10,DataYear!$A:$C,2,FALSE))=TRUE,VLOOKUP($B16&amp;DataYear!$B$1&amp;U$10,DataYear!$A:$C,2,FALSE),"...")</f>
        <v>43937.683671999999</v>
      </c>
      <c r="V16" s="87">
        <f>IF(ISNUMBER(VLOOKUP($B16&amp;DataYear!$B$1&amp;U$10,DataYear!$A:$C,3,FALSE))=TRUE,VLOOKUP($B16&amp;DataYear!$B$1&amp;U$10,DataYear!$A:$C,3,FALSE),"")</f>
        <v>6</v>
      </c>
      <c r="W16" s="97">
        <f t="shared" si="4"/>
        <v>-8.9</v>
      </c>
      <c r="X16" s="85">
        <f>IF(ISNUMBER(VLOOKUP($B16&amp;Y$10&amp;VLOOKUP($B16&amp;DataYear!$B$1&amp;Y$10,DataYear!$A:$C,3,FALSE),'DataYear-1'!$A:$B,2,FALSE)),VLOOKUP($B16&amp;Y$10&amp;VLOOKUP($B16&amp;DataYear!$B$1&amp;Y$10,DataYear!$A:$C,3,FALSE),'DataYear-1'!$A:$B,2,FALSE),"...")</f>
        <v>22629.106066059998</v>
      </c>
      <c r="Y16" s="86">
        <f>IF(ISNUMBER(VLOOKUP($B16&amp;DataYear!$B$1&amp;Y$10,DataYear!$A:$C,2,FALSE))=TRUE,VLOOKUP($B16&amp;DataYear!$B$1&amp;Y$10,DataYear!$A:$C,2,FALSE),"...")</f>
        <v>20778.518515169992</v>
      </c>
      <c r="Z16" s="87">
        <f>IF(ISNUMBER(VLOOKUP($B16&amp;DataYear!$B$1&amp;Y$10,DataYear!$A:$C,3,FALSE))=TRUE,VLOOKUP($B16&amp;DataYear!$B$1&amp;Y$10,DataYear!$A:$C,3,FALSE),"")</f>
        <v>6</v>
      </c>
      <c r="AA16" s="88">
        <f t="shared" si="5"/>
        <v>-8.1999999999999993</v>
      </c>
      <c r="AB16" s="406"/>
      <c r="AC16" s="406"/>
      <c r="AD16" s="406"/>
      <c r="AE16" s="406"/>
      <c r="AF16" s="406"/>
      <c r="AG16" s="406"/>
      <c r="AH16" s="406"/>
      <c r="AI16" s="406"/>
      <c r="AJ16" s="406"/>
      <c r="AK16" s="406"/>
      <c r="AL16" s="406"/>
      <c r="AM16" s="406"/>
      <c r="AN16" s="406"/>
      <c r="AO16" s="406"/>
      <c r="AP16" s="406"/>
      <c r="AQ16" s="406"/>
      <c r="AR16" s="406"/>
      <c r="AS16" s="406"/>
    </row>
    <row r="17" spans="1:31" s="406" customFormat="1" ht="14.25" customHeight="1">
      <c r="A17" s="407" t="s">
        <v>261</v>
      </c>
      <c r="B17" s="408" t="s">
        <v>46</v>
      </c>
      <c r="C17" s="409"/>
      <c r="D17" s="398">
        <f>IF(ISNUMBER(VLOOKUP($B17&amp;E$10&amp;VLOOKUP($B17&amp;DataYear!$B$1&amp;E$10,DataYear!$A:$C,3,FALSE),'DataYear-1'!$A:$B,2,FALSE)),VLOOKUP($B17&amp;E$10&amp;VLOOKUP($B17&amp;DataYear!$B$1&amp;E$10,DataYear!$A:$C,3,FALSE),'DataYear-1'!$A:$B,2,FALSE),"...")</f>
        <v>103876.63663230177</v>
      </c>
      <c r="E17" s="399">
        <f>IF(ISNUMBER(VLOOKUP($B17&amp;DataYear!$B$1&amp;E$10,DataYear!$A:$C,2,FALSE))=TRUE,VLOOKUP($B17&amp;DataYear!$B$1&amp;E$10,DataYear!$A:$C,2,FALSE),"...")</f>
        <v>107512.42760930547</v>
      </c>
      <c r="F17" s="400">
        <f>IF(ISNUMBER(VLOOKUP($B17&amp;DataYear!$B$1&amp;E$10,DataYear!$A:$C,3,FALSE))=TRUE,VLOOKUP($B17&amp;DataYear!$B$1&amp;E$10,DataYear!$A:$C,3,FALSE),"")</f>
        <v>6</v>
      </c>
      <c r="G17" s="401">
        <f t="shared" si="0"/>
        <v>3.5</v>
      </c>
      <c r="H17" s="398">
        <f>IF(ISNUMBER(VLOOKUP($B17&amp;I$10&amp;VLOOKUP($B17&amp;DataYear!$B$1&amp;I$10,DataYear!$A:$C,3,FALSE),'DataYear-1'!$A:$B,2,FALSE)),VLOOKUP($B17&amp;I$10&amp;VLOOKUP($B17&amp;DataYear!$B$1&amp;I$10,DataYear!$A:$C,3,FALSE),'DataYear-1'!$A:$B,2,FALSE),"...")</f>
        <v>3627.1716534259831</v>
      </c>
      <c r="I17" s="399">
        <f>IF(ISNUMBER(VLOOKUP($B17&amp;DataYear!$B$1&amp;I$10,DataYear!$A:$C,2,FALSE))=TRUE,VLOOKUP($B17&amp;DataYear!$B$1&amp;I$10,DataYear!$A:$C,2,FALSE),"...")</f>
        <v>3135.083760601719</v>
      </c>
      <c r="J17" s="400">
        <f>IF(ISNUMBER(VLOOKUP($B17&amp;DataYear!$B$1&amp;I$10,DataYear!$A:$C,3,FALSE))=TRUE,VLOOKUP($B17&amp;DataYear!$B$1&amp;I$10,DataYear!$A:$C,3,FALSE),"")</f>
        <v>6</v>
      </c>
      <c r="K17" s="401">
        <f t="shared" si="1"/>
        <v>-13.6</v>
      </c>
      <c r="L17" s="398" t="str">
        <f>IF(ISNUMBER(VLOOKUP($B17&amp;M$10&amp;VLOOKUP($B17&amp;DataYear!$B$1&amp;M$10,DataYear!$A:$C,3,FALSE),'DataYear-1'!$A:$B,2,FALSE)),VLOOKUP($B17&amp;M$10&amp;VLOOKUP($B17&amp;DataYear!$B$1&amp;M$10,DataYear!$A:$C,3,FALSE),'DataYear-1'!$A:$B,2,FALSE),"...")</f>
        <v>...</v>
      </c>
      <c r="M17" s="399" t="str">
        <f>IF(ISNUMBER(VLOOKUP($B17&amp;DataYear!$B$1&amp;M$10,DataYear!$A:$C,2,FALSE))=TRUE,VLOOKUP($B17&amp;DataYear!$B$1&amp;M$10,DataYear!$A:$C,2,FALSE),"...")</f>
        <v>...</v>
      </c>
      <c r="N17" s="400" t="str">
        <f>IF(ISNUMBER(VLOOKUP($B17&amp;DataYear!$B$1&amp;M$10,DataYear!$A:$C,3,FALSE))=TRUE,VLOOKUP($B17&amp;DataYear!$B$1&amp;M$10,DataYear!$A:$C,3,FALSE),"")</f>
        <v/>
      </c>
      <c r="O17" s="401" t="str">
        <f t="shared" si="2"/>
        <v/>
      </c>
      <c r="P17" s="398" t="str">
        <f>IF(ISNUMBER(VLOOKUP($B17&amp;Q$10&amp;VLOOKUP($B17&amp;DataYear!$B$1&amp;Q$10,DataYear!$A:$C,3,FALSE),'DataYear-1'!$A:$B,2,FALSE)),VLOOKUP($B17&amp;Q$10&amp;VLOOKUP($B17&amp;DataYear!$B$1&amp;Q$10,DataYear!$A:$C,3,FALSE),'DataYear-1'!$A:$B,2,FALSE),"...")</f>
        <v>...</v>
      </c>
      <c r="Q17" s="399" t="str">
        <f>IF(ISNUMBER(VLOOKUP($B17&amp;DataYear!$B$1&amp;Q$10,DataYear!$A:$C,2,FALSE))=TRUE,VLOOKUP($B17&amp;DataYear!$B$1&amp;Q$10,DataYear!$A:$C,2,FALSE),"...")</f>
        <v>...</v>
      </c>
      <c r="R17" s="400" t="str">
        <f>IF(ISNUMBER(VLOOKUP($B17&amp;DataYear!$B$1&amp;Q$10,DataYear!$A:$C,3,FALSE))=TRUE,VLOOKUP($B17&amp;DataYear!$B$1&amp;Q$10,DataYear!$A:$C,3,FALSE),"")</f>
        <v/>
      </c>
      <c r="S17" s="401" t="str">
        <f t="shared" si="3"/>
        <v/>
      </c>
      <c r="T17" s="398" t="str">
        <f>IF(ISNUMBER(VLOOKUP($B17&amp;U$10&amp;VLOOKUP($B17&amp;DataYear!$B$1&amp;U$10,DataYear!$A:$C,3,FALSE),'DataYear-1'!$A:$B,2,FALSE)),VLOOKUP($B17&amp;U$10&amp;VLOOKUP($B17&amp;DataYear!$B$1&amp;U$10,DataYear!$A:$C,3,FALSE),'DataYear-1'!$A:$B,2,FALSE),"...")</f>
        <v>...</v>
      </c>
      <c r="U17" s="399" t="str">
        <f>IF(ISNUMBER(VLOOKUP($B17&amp;DataYear!$B$1&amp;U$10,DataYear!$A:$C,2,FALSE))=TRUE,VLOOKUP($B17&amp;DataYear!$B$1&amp;U$10,DataYear!$A:$C,2,FALSE),"...")</f>
        <v>...</v>
      </c>
      <c r="V17" s="400" t="str">
        <f>IF(ISNUMBER(VLOOKUP($B17&amp;DataYear!$B$1&amp;U$10,DataYear!$A:$C,3,FALSE))=TRUE,VLOOKUP($B17&amp;DataYear!$B$1&amp;U$10,DataYear!$A:$C,3,FALSE),"")</f>
        <v/>
      </c>
      <c r="W17" s="401" t="str">
        <f t="shared" si="4"/>
        <v/>
      </c>
      <c r="X17" s="398" t="str">
        <f>IF(ISNUMBER(VLOOKUP($B17&amp;Y$10&amp;VLOOKUP($B17&amp;DataYear!$B$1&amp;Y$10,DataYear!$A:$C,3,FALSE),'DataYear-1'!$A:$B,2,FALSE)),VLOOKUP($B17&amp;Y$10&amp;VLOOKUP($B17&amp;DataYear!$B$1&amp;Y$10,DataYear!$A:$C,3,FALSE),'DataYear-1'!$A:$B,2,FALSE),"...")</f>
        <v>...</v>
      </c>
      <c r="Y17" s="399" t="str">
        <f>IF(ISNUMBER(VLOOKUP($B17&amp;DataYear!$B$1&amp;Y$10,DataYear!$A:$C,2,FALSE))=TRUE,VLOOKUP($B17&amp;DataYear!$B$1&amp;Y$10,DataYear!$A:$C,2,FALSE),"...")</f>
        <v>...</v>
      </c>
      <c r="Z17" s="400" t="str">
        <f>IF(ISNUMBER(VLOOKUP($B17&amp;DataYear!$B$1&amp;Y$10,DataYear!$A:$C,3,FALSE))=TRUE,VLOOKUP($B17&amp;DataYear!$B$1&amp;Y$10,DataYear!$A:$C,3,FALSE),"")</f>
        <v/>
      </c>
      <c r="AA17" s="402" t="str">
        <f t="shared" si="5"/>
        <v/>
      </c>
    </row>
    <row r="18" spans="1:31" ht="14.25" hidden="1" customHeight="1" outlineLevel="1">
      <c r="A18" s="19" t="s">
        <v>102</v>
      </c>
      <c r="B18" s="12" t="s">
        <v>47</v>
      </c>
      <c r="C18" s="75"/>
      <c r="D18" s="85"/>
      <c r="E18" s="86"/>
      <c r="F18" s="87"/>
      <c r="G18" s="97" t="str">
        <f t="shared" si="0"/>
        <v/>
      </c>
      <c r="H18" s="85"/>
      <c r="I18" s="86"/>
      <c r="J18" s="87"/>
      <c r="K18" s="97" t="str">
        <f t="shared" si="1"/>
        <v/>
      </c>
      <c r="L18" s="85" t="str">
        <f>IF(ISNUMBER(VLOOKUP($B18&amp;M$10&amp;VLOOKUP($B18&amp;DataYear!$B$1&amp;M$10,DataYear!$A:$C,3,FALSE),'DataYear-1'!$A:$B,2,FALSE)),VLOOKUP($B18&amp;M$10&amp;VLOOKUP($B18&amp;DataYear!$B$1&amp;M$10,DataYear!$A:$C,3,FALSE),'DataYear-1'!$A:$B,2,FALSE),"...")</f>
        <v>...</v>
      </c>
      <c r="M18" s="86" t="str">
        <f>IF(ISNUMBER(VLOOKUP($B18&amp;DataYear!$B$1&amp;M$10,DataYear!$A:$C,2,FALSE))=TRUE,VLOOKUP($B18&amp;DataYear!$B$1&amp;M$10,DataYear!$A:$C,2,FALSE),"...")</f>
        <v>...</v>
      </c>
      <c r="N18" s="87" t="str">
        <f>IF(ISNUMBER(VLOOKUP($B18&amp;DataYear!$B$1&amp;M$10,DataYear!$A:$C,3,FALSE))=TRUE,VLOOKUP($B18&amp;DataYear!$B$1&amp;M$10,DataYear!$A:$C,3,FALSE),"")</f>
        <v/>
      </c>
      <c r="O18" s="97" t="str">
        <f t="shared" si="2"/>
        <v/>
      </c>
      <c r="P18" s="85" t="str">
        <f>IF(ISNUMBER(VLOOKUP($B18&amp;Q$10&amp;VLOOKUP($B18&amp;DataYear!$B$1&amp;Q$10,DataYear!$A:$C,3,FALSE),'DataYear-1'!$A:$B,2,FALSE)),VLOOKUP($B18&amp;Q$10&amp;VLOOKUP($B18&amp;DataYear!$B$1&amp;Q$10,DataYear!$A:$C,3,FALSE),'DataYear-1'!$A:$B,2,FALSE),"...")</f>
        <v>...</v>
      </c>
      <c r="Q18" s="86" t="str">
        <f>IF(ISNUMBER(VLOOKUP($B18&amp;DataYear!$B$1&amp;Q$10,DataYear!$A:$C,2,FALSE))=TRUE,VLOOKUP($B18&amp;DataYear!$B$1&amp;Q$10,DataYear!$A:$C,2,FALSE),"...")</f>
        <v>...</v>
      </c>
      <c r="R18" s="87" t="str">
        <f>IF(ISNUMBER(VLOOKUP($B18&amp;DataYear!$B$1&amp;Q$10,DataYear!$A:$C,3,FALSE))=TRUE,VLOOKUP($B18&amp;DataYear!$B$1&amp;Q$10,DataYear!$A:$C,3,FALSE),"")</f>
        <v/>
      </c>
      <c r="S18" s="97" t="str">
        <f t="shared" si="3"/>
        <v/>
      </c>
      <c r="T18" s="85" t="str">
        <f>IF(ISNUMBER(VLOOKUP($B18&amp;U$10&amp;VLOOKUP($B18&amp;DataYear!$B$1&amp;U$10,DataYear!$A:$C,3,FALSE),'DataYear-1'!$A:$B,2,FALSE)),VLOOKUP($B18&amp;U$10&amp;VLOOKUP($B18&amp;DataYear!$B$1&amp;U$10,DataYear!$A:$C,3,FALSE),'DataYear-1'!$A:$B,2,FALSE),"...")</f>
        <v>...</v>
      </c>
      <c r="U18" s="86" t="str">
        <f>IF(ISNUMBER(VLOOKUP($B18&amp;DataYear!$B$1&amp;U$10,DataYear!$A:$C,2,FALSE))=TRUE,VLOOKUP($B18&amp;DataYear!$B$1&amp;U$10,DataYear!$A:$C,2,FALSE),"...")</f>
        <v>...</v>
      </c>
      <c r="V18" s="87" t="str">
        <f>IF(ISNUMBER(VLOOKUP($B18&amp;DataYear!$B$1&amp;U$10,DataYear!$A:$C,3,FALSE))=TRUE,VLOOKUP($B18&amp;DataYear!$B$1&amp;U$10,DataYear!$A:$C,3,FALSE),"")</f>
        <v/>
      </c>
      <c r="W18" s="97" t="str">
        <f t="shared" si="4"/>
        <v/>
      </c>
      <c r="X18" s="85" t="str">
        <f>IF(ISNUMBER(VLOOKUP($B18&amp;Y$10&amp;VLOOKUP($B18&amp;DataYear!$B$1&amp;Y$10,DataYear!$A:$C,3,FALSE),'DataYear-1'!$A:$B,2,FALSE)),VLOOKUP($B18&amp;Y$10&amp;VLOOKUP($B18&amp;DataYear!$B$1&amp;Y$10,DataYear!$A:$C,3,FALSE),'DataYear-1'!$A:$B,2,FALSE),"...")</f>
        <v>...</v>
      </c>
      <c r="Y18" s="86" t="str">
        <f>IF(ISNUMBER(VLOOKUP($B18&amp;DataYear!$B$1&amp;Y$10,DataYear!$A:$C,2,FALSE))=TRUE,VLOOKUP($B18&amp;DataYear!$B$1&amp;Y$10,DataYear!$A:$C,2,FALSE),"...")</f>
        <v>...</v>
      </c>
      <c r="Z18" s="87" t="str">
        <f>IF(ISNUMBER(VLOOKUP($B18&amp;DataYear!$B$1&amp;Y$10,DataYear!$A:$C,3,FALSE))=TRUE,VLOOKUP($B18&amp;DataYear!$B$1&amp;Y$10,DataYear!$A:$C,3,FALSE),"")</f>
        <v/>
      </c>
      <c r="AA18" s="88" t="str">
        <f t="shared" si="5"/>
        <v/>
      </c>
    </row>
    <row r="19" spans="1:31" ht="14.25" hidden="1" customHeight="1" outlineLevel="1">
      <c r="A19" s="19" t="s">
        <v>109</v>
      </c>
      <c r="B19" s="12" t="s">
        <v>28</v>
      </c>
      <c r="C19" s="75"/>
      <c r="D19" s="85" t="str">
        <f>IF(ISNUMBER(VLOOKUP($B19&amp;E$10&amp;VLOOKUP($B19&amp;DataYear!$B$1&amp;E$10,DataYear!$A:$C,3,FALSE),'DataYear-1'!$A:$B,2,FALSE)),VLOOKUP($B19&amp;E$10&amp;VLOOKUP($B19&amp;DataYear!$B$1&amp;E$10,DataYear!$A:$C,3,FALSE),'DataYear-1'!$A:$B,2,FALSE),"...")</f>
        <v>...</v>
      </c>
      <c r="E19" s="86" t="str">
        <f>IF(ISNUMBER(VLOOKUP($B19&amp;DataYear!$B$1&amp;E$10,DataYear!$A:$C,2,FALSE))=TRUE,VLOOKUP($B19&amp;DataYear!$B$1&amp;E$10,DataYear!$A:$C,2,FALSE),"...")</f>
        <v>...</v>
      </c>
      <c r="F19" s="87" t="str">
        <f>IF(ISNUMBER(VLOOKUP($B19&amp;DataYear!$B$1&amp;E$10,DataYear!$A:$C,3,FALSE))=TRUE,VLOOKUP($B19&amp;DataYear!$B$1&amp;E$10,DataYear!$A:$C,3,FALSE),"")</f>
        <v/>
      </c>
      <c r="G19" s="97" t="str">
        <f t="shared" si="0"/>
        <v/>
      </c>
      <c r="H19" s="85" t="str">
        <f>IF(ISNUMBER(VLOOKUP($B19&amp;I$10&amp;VLOOKUP($B19&amp;DataYear!$B$1&amp;I$10,DataYear!$A:$C,3,FALSE),'DataYear-1'!$A:$B,2,FALSE)),VLOOKUP($B19&amp;I$10&amp;VLOOKUP($B19&amp;DataYear!$B$1&amp;I$10,DataYear!$A:$C,3,FALSE),'DataYear-1'!$A:$B,2,FALSE),"...")</f>
        <v>...</v>
      </c>
      <c r="I19" s="86" t="str">
        <f>IF(ISNUMBER(VLOOKUP($B19&amp;DataYear!$B$1&amp;I$10,DataYear!$A:$C,2,FALSE))=TRUE,VLOOKUP($B19&amp;DataYear!$B$1&amp;I$10,DataYear!$A:$C,2,FALSE),"...")</f>
        <v>...</v>
      </c>
      <c r="J19" s="87" t="str">
        <f>IF(ISNUMBER(VLOOKUP($B19&amp;DataYear!$B$1&amp;I$10,DataYear!$A:$C,3,FALSE))=TRUE,VLOOKUP($B19&amp;DataYear!$B$1&amp;I$10,DataYear!$A:$C,3,FALSE),"")</f>
        <v/>
      </c>
      <c r="K19" s="97" t="str">
        <f t="shared" si="1"/>
        <v/>
      </c>
      <c r="L19" s="85" t="str">
        <f>IF(ISNUMBER(VLOOKUP($B19&amp;M$10&amp;VLOOKUP($B19&amp;DataYear!$B$1&amp;M$10,DataYear!$A:$C,3,FALSE),'DataYear-1'!$A:$B,2,FALSE)),VLOOKUP($B19&amp;M$10&amp;VLOOKUP($B19&amp;DataYear!$B$1&amp;M$10,DataYear!$A:$C,3,FALSE),'DataYear-1'!$A:$B,2,FALSE),"...")</f>
        <v>...</v>
      </c>
      <c r="M19" s="86" t="str">
        <f>IF(ISNUMBER(VLOOKUP($B19&amp;DataYear!$B$1&amp;M$10,DataYear!$A:$C,2,FALSE))=TRUE,VLOOKUP($B19&amp;DataYear!$B$1&amp;M$10,DataYear!$A:$C,2,FALSE),"...")</f>
        <v>...</v>
      </c>
      <c r="N19" s="87" t="str">
        <f>IF(ISNUMBER(VLOOKUP($B19&amp;DataYear!$B$1&amp;M$10,DataYear!$A:$C,3,FALSE))=TRUE,VLOOKUP($B19&amp;DataYear!$B$1&amp;M$10,DataYear!$A:$C,3,FALSE),"")</f>
        <v/>
      </c>
      <c r="O19" s="97" t="str">
        <f t="shared" si="2"/>
        <v/>
      </c>
      <c r="P19" s="85" t="str">
        <f>IF(ISNUMBER(VLOOKUP($B19&amp;Q$10&amp;VLOOKUP($B19&amp;DataYear!$B$1&amp;Q$10,DataYear!$A:$C,3,FALSE),'DataYear-1'!$A:$B,2,FALSE)),VLOOKUP($B19&amp;Q$10&amp;VLOOKUP($B19&amp;DataYear!$B$1&amp;Q$10,DataYear!$A:$C,3,FALSE),'DataYear-1'!$A:$B,2,FALSE),"...")</f>
        <v>...</v>
      </c>
      <c r="Q19" s="86" t="str">
        <f>IF(ISNUMBER(VLOOKUP($B19&amp;DataYear!$B$1&amp;Q$10,DataYear!$A:$C,2,FALSE))=TRUE,VLOOKUP($B19&amp;DataYear!$B$1&amp;Q$10,DataYear!$A:$C,2,FALSE),"...")</f>
        <v>...</v>
      </c>
      <c r="R19" s="87" t="str">
        <f>IF(ISNUMBER(VLOOKUP($B19&amp;DataYear!$B$1&amp;Q$10,DataYear!$A:$C,3,FALSE))=TRUE,VLOOKUP($B19&amp;DataYear!$B$1&amp;Q$10,DataYear!$A:$C,3,FALSE),"")</f>
        <v/>
      </c>
      <c r="S19" s="97" t="str">
        <f t="shared" si="3"/>
        <v/>
      </c>
      <c r="T19" s="85" t="str">
        <f>IF(ISNUMBER(VLOOKUP($B19&amp;U$10&amp;VLOOKUP($B19&amp;DataYear!$B$1&amp;U$10,DataYear!$A:$C,3,FALSE),'DataYear-1'!$A:$B,2,FALSE)),VLOOKUP($B19&amp;U$10&amp;VLOOKUP($B19&amp;DataYear!$B$1&amp;U$10,DataYear!$A:$C,3,FALSE),'DataYear-1'!$A:$B,2,FALSE),"...")</f>
        <v>...</v>
      </c>
      <c r="U19" s="86" t="str">
        <f>IF(ISNUMBER(VLOOKUP($B19&amp;DataYear!$B$1&amp;U$10,DataYear!$A:$C,2,FALSE))=TRUE,VLOOKUP($B19&amp;DataYear!$B$1&amp;U$10,DataYear!$A:$C,2,FALSE),"...")</f>
        <v>...</v>
      </c>
      <c r="V19" s="87" t="str">
        <f>IF(ISNUMBER(VLOOKUP($B19&amp;DataYear!$B$1&amp;U$10,DataYear!$A:$C,3,FALSE))=TRUE,VLOOKUP($B19&amp;DataYear!$B$1&amp;U$10,DataYear!$A:$C,3,FALSE),"")</f>
        <v/>
      </c>
      <c r="W19" s="97" t="str">
        <f t="shared" si="4"/>
        <v/>
      </c>
      <c r="X19" s="85" t="str">
        <f>IF(ISNUMBER(VLOOKUP($B19&amp;Y$10&amp;VLOOKUP($B19&amp;DataYear!$B$1&amp;Y$10,DataYear!$A:$C,3,FALSE),'DataYear-1'!$A:$B,2,FALSE)),VLOOKUP($B19&amp;Y$10&amp;VLOOKUP($B19&amp;DataYear!$B$1&amp;Y$10,DataYear!$A:$C,3,FALSE),'DataYear-1'!$A:$B,2,FALSE),"...")</f>
        <v>...</v>
      </c>
      <c r="Y19" s="86" t="str">
        <f>IF(ISNUMBER(VLOOKUP($B19&amp;DataYear!$B$1&amp;Y$10,DataYear!$A:$C,2,FALSE))=TRUE,VLOOKUP($B19&amp;DataYear!$B$1&amp;Y$10,DataYear!$A:$C,2,FALSE),"...")</f>
        <v>...</v>
      </c>
      <c r="Z19" s="87" t="str">
        <f>IF(ISNUMBER(VLOOKUP($B19&amp;DataYear!$B$1&amp;Y$10,DataYear!$A:$C,3,FALSE))=TRUE,VLOOKUP($B19&amp;DataYear!$B$1&amp;Y$10,DataYear!$A:$C,3,FALSE),"")</f>
        <v/>
      </c>
      <c r="AA19" s="88" t="str">
        <f t="shared" si="5"/>
        <v/>
      </c>
    </row>
    <row r="20" spans="1:31" ht="14.25" customHeight="1" collapsed="1">
      <c r="A20" s="19" t="s">
        <v>109</v>
      </c>
      <c r="B20" s="12" t="s">
        <v>54</v>
      </c>
      <c r="C20" s="75"/>
      <c r="D20" s="85">
        <f>IF(ISNUMBER(VLOOKUP($B20&amp;E$10&amp;VLOOKUP($B20&amp;DataYear!$B$1&amp;E$10,DataYear!$A:$C,3,FALSE),'DataYear-1'!$A:$B,2,FALSE)),VLOOKUP($B20&amp;E$10&amp;VLOOKUP($B20&amp;DataYear!$B$1&amp;E$10,DataYear!$A:$C,3,FALSE),'DataYear-1'!$A:$B,2,FALSE),"...")</f>
        <v>240376</v>
      </c>
      <c r="E20" s="86">
        <f>IF(ISNUMBER(VLOOKUP($B20&amp;DataYear!$B$1&amp;E$10,DataYear!$A:$C,2,FALSE))=TRUE,VLOOKUP($B20&amp;DataYear!$B$1&amp;E$10,DataYear!$A:$C,2,FALSE),"...")</f>
        <v>240868</v>
      </c>
      <c r="F20" s="87">
        <f>IF(ISNUMBER(VLOOKUP($B20&amp;DataYear!$B$1&amp;E$10,DataYear!$A:$C,3,FALSE))=TRUE,VLOOKUP($B20&amp;DataYear!$B$1&amp;E$10,DataYear!$A:$C,3,FALSE),"")</f>
        <v>6</v>
      </c>
      <c r="G20" s="97">
        <f t="shared" si="0"/>
        <v>0.2</v>
      </c>
      <c r="H20" s="85">
        <f>IF(ISNUMBER(VLOOKUP($B20&amp;I$10&amp;VLOOKUP($B20&amp;DataYear!$B$1&amp;I$10,DataYear!$A:$C,3,FALSE),'DataYear-1'!$A:$B,2,FALSE)),VLOOKUP($B20&amp;I$10&amp;VLOOKUP($B20&amp;DataYear!$B$1&amp;I$10,DataYear!$A:$C,3,FALSE),'DataYear-1'!$A:$B,2,FALSE),"...")</f>
        <v>10675</v>
      </c>
      <c r="I20" s="86">
        <f>IF(ISNUMBER(VLOOKUP($B20&amp;DataYear!$B$1&amp;I$10,DataYear!$A:$C,2,FALSE))=TRUE,VLOOKUP($B20&amp;DataYear!$B$1&amp;I$10,DataYear!$A:$C,2,FALSE),"...")</f>
        <v>10658</v>
      </c>
      <c r="J20" s="87">
        <f>IF(ISNUMBER(VLOOKUP($B20&amp;DataYear!$B$1&amp;I$10,DataYear!$A:$C,3,FALSE))=TRUE,VLOOKUP($B20&amp;DataYear!$B$1&amp;I$10,DataYear!$A:$C,3,FALSE),"")</f>
        <v>6</v>
      </c>
      <c r="K20" s="97">
        <f t="shared" si="1"/>
        <v>-0.2</v>
      </c>
      <c r="L20" s="85">
        <f>IF(ISNUMBER(VLOOKUP($B20&amp;M$10&amp;VLOOKUP($B20&amp;DataYear!$B$1&amp;M$10,DataYear!$A:$C,3,FALSE),'DataYear-1'!$A:$B,2,FALSE)),VLOOKUP($B20&amp;M$10&amp;VLOOKUP($B20&amp;DataYear!$B$1&amp;M$10,DataYear!$A:$C,3,FALSE),'DataYear-1'!$A:$B,2,FALSE),"...")</f>
        <v>8824</v>
      </c>
      <c r="M20" s="86">
        <f>IF(ISNUMBER(VLOOKUP($B20&amp;DataYear!$B$1&amp;M$10,DataYear!$A:$C,2,FALSE))=TRUE,VLOOKUP($B20&amp;DataYear!$B$1&amp;M$10,DataYear!$A:$C,2,FALSE),"...")</f>
        <v>8726</v>
      </c>
      <c r="N20" s="87">
        <f>IF(ISNUMBER(VLOOKUP($B20&amp;DataYear!$B$1&amp;M$10,DataYear!$A:$C,3,FALSE))=TRUE,VLOOKUP($B20&amp;DataYear!$B$1&amp;M$10,DataYear!$A:$C,3,FALSE),"")</f>
        <v>6</v>
      </c>
      <c r="O20" s="97">
        <f t="shared" si="2"/>
        <v>-1.1000000000000001</v>
      </c>
      <c r="P20" s="85">
        <f>IF(ISNUMBER(VLOOKUP($B20&amp;Q$10&amp;VLOOKUP($B20&amp;DataYear!$B$1&amp;Q$10,DataYear!$A:$C,3,FALSE),'DataYear-1'!$A:$B,2,FALSE)),VLOOKUP($B20&amp;Q$10&amp;VLOOKUP($B20&amp;DataYear!$B$1&amp;Q$10,DataYear!$A:$C,3,FALSE),'DataYear-1'!$A:$B,2,FALSE),"...")</f>
        <v>4036</v>
      </c>
      <c r="Q20" s="86">
        <f>IF(ISNUMBER(VLOOKUP($B20&amp;DataYear!$B$1&amp;Q$10,DataYear!$A:$C,2,FALSE))=TRUE,VLOOKUP($B20&amp;DataYear!$B$1&amp;Q$10,DataYear!$A:$C,2,FALSE),"...")</f>
        <v>3628</v>
      </c>
      <c r="R20" s="87">
        <f>IF(ISNUMBER(VLOOKUP($B20&amp;DataYear!$B$1&amp;Q$10,DataYear!$A:$C,3,FALSE))=TRUE,VLOOKUP($B20&amp;DataYear!$B$1&amp;Q$10,DataYear!$A:$C,3,FALSE),"")</f>
        <v>6</v>
      </c>
      <c r="S20" s="97">
        <f t="shared" si="3"/>
        <v>-10.1</v>
      </c>
      <c r="T20" s="85">
        <f>IF(ISNUMBER(VLOOKUP($B20&amp;U$10&amp;VLOOKUP($B20&amp;DataYear!$B$1&amp;U$10,DataYear!$A:$C,3,FALSE),'DataYear-1'!$A:$B,2,FALSE)),VLOOKUP($B20&amp;U$10&amp;VLOOKUP($B20&amp;DataYear!$B$1&amp;U$10,DataYear!$A:$C,3,FALSE),'DataYear-1'!$A:$B,2,FALSE),"...")</f>
        <v>1570</v>
      </c>
      <c r="U20" s="86">
        <f>IF(ISNUMBER(VLOOKUP($B20&amp;DataYear!$B$1&amp;U$10,DataYear!$A:$C,2,FALSE))=TRUE,VLOOKUP($B20&amp;DataYear!$B$1&amp;U$10,DataYear!$A:$C,2,FALSE),"...")</f>
        <v>1500</v>
      </c>
      <c r="V20" s="87">
        <f>IF(ISNUMBER(VLOOKUP($B20&amp;DataYear!$B$1&amp;U$10,DataYear!$A:$C,3,FALSE))=TRUE,VLOOKUP($B20&amp;DataYear!$B$1&amp;U$10,DataYear!$A:$C,3,FALSE),"")</f>
        <v>6</v>
      </c>
      <c r="W20" s="97">
        <f t="shared" si="4"/>
        <v>-4.5</v>
      </c>
      <c r="X20" s="85">
        <f>IF(ISNUMBER(VLOOKUP($B20&amp;Y$10&amp;VLOOKUP($B20&amp;DataYear!$B$1&amp;Y$10,DataYear!$A:$C,3,FALSE),'DataYear-1'!$A:$B,2,FALSE)),VLOOKUP($B20&amp;Y$10&amp;VLOOKUP($B20&amp;DataYear!$B$1&amp;Y$10,DataYear!$A:$C,3,FALSE),'DataYear-1'!$A:$B,2,FALSE),"...")</f>
        <v>739</v>
      </c>
      <c r="Y20" s="86">
        <f>IF(ISNUMBER(VLOOKUP($B20&amp;DataYear!$B$1&amp;Y$10,DataYear!$A:$C,2,FALSE))=TRUE,VLOOKUP($B20&amp;DataYear!$B$1&amp;Y$10,DataYear!$A:$C,2,FALSE),"...")</f>
        <v>797</v>
      </c>
      <c r="Z20" s="87">
        <f>IF(ISNUMBER(VLOOKUP($B20&amp;DataYear!$B$1&amp;Y$10,DataYear!$A:$C,3,FALSE))=TRUE,VLOOKUP($B20&amp;DataYear!$B$1&amp;Y$10,DataYear!$A:$C,3,FALSE),"")</f>
        <v>6</v>
      </c>
      <c r="AA20" s="88">
        <f t="shared" si="5"/>
        <v>7.8</v>
      </c>
    </row>
    <row r="21" spans="1:31" ht="14.25" customHeight="1">
      <c r="A21" s="19" t="s">
        <v>113</v>
      </c>
      <c r="B21" s="12" t="s">
        <v>58</v>
      </c>
      <c r="C21" s="75"/>
      <c r="D21" s="85">
        <f>IF(ISNUMBER(VLOOKUP($B21&amp;E$10&amp;VLOOKUP($B21&amp;DataYear!$B$1&amp;E$10,DataYear!$A:$C,3,FALSE),'DataYear-1'!$A:$B,2,FALSE)),VLOOKUP($B21&amp;E$10&amp;VLOOKUP($B21&amp;DataYear!$B$1&amp;E$10,DataYear!$A:$C,3,FALSE),'DataYear-1'!$A:$B,2,FALSE),"...")</f>
        <v>33379</v>
      </c>
      <c r="E21" s="86">
        <f>IF(ISNUMBER(VLOOKUP($B21&amp;DataYear!$B$1&amp;E$10,DataYear!$A:$C,2,FALSE))=TRUE,VLOOKUP($B21&amp;DataYear!$B$1&amp;E$10,DataYear!$A:$C,2,FALSE),"...")</f>
        <v>33684</v>
      </c>
      <c r="F21" s="87">
        <f>IF(ISNUMBER(VLOOKUP($B21&amp;DataYear!$B$1&amp;E$10,DataYear!$A:$C,3,FALSE))=TRUE,VLOOKUP($B21&amp;DataYear!$B$1&amp;E$10,DataYear!$A:$C,3,FALSE),"")</f>
        <v>6</v>
      </c>
      <c r="G21" s="97">
        <f t="shared" si="0"/>
        <v>0.9</v>
      </c>
      <c r="H21" s="85">
        <f>IF(ISNUMBER(VLOOKUP($B21&amp;I$10&amp;VLOOKUP($B21&amp;DataYear!$B$1&amp;I$10,DataYear!$A:$C,3,FALSE),'DataYear-1'!$A:$B,2,FALSE)),VLOOKUP($B21&amp;I$10&amp;VLOOKUP($B21&amp;DataYear!$B$1&amp;I$10,DataYear!$A:$C,3,FALSE),'DataYear-1'!$A:$B,2,FALSE),"...")</f>
        <v>1888</v>
      </c>
      <c r="I21" s="86">
        <f>IF(ISNUMBER(VLOOKUP($B21&amp;DataYear!$B$1&amp;I$10,DataYear!$A:$C,2,FALSE))=TRUE,VLOOKUP($B21&amp;DataYear!$B$1&amp;I$10,DataYear!$A:$C,2,FALSE),"...")</f>
        <v>1937</v>
      </c>
      <c r="J21" s="87">
        <f>IF(ISNUMBER(VLOOKUP($B21&amp;DataYear!$B$1&amp;I$10,DataYear!$A:$C,3,FALSE))=TRUE,VLOOKUP($B21&amp;DataYear!$B$1&amp;I$10,DataYear!$A:$C,3,FALSE),"")</f>
        <v>6</v>
      </c>
      <c r="K21" s="97">
        <f t="shared" si="1"/>
        <v>2.6</v>
      </c>
      <c r="L21" s="85">
        <f>IF(ISNUMBER(VLOOKUP($B21&amp;M$10&amp;VLOOKUP($B21&amp;DataYear!$B$1&amp;M$10,DataYear!$A:$C,3,FALSE),'DataYear-1'!$A:$B,2,FALSE)),VLOOKUP($B21&amp;M$10&amp;VLOOKUP($B21&amp;DataYear!$B$1&amp;M$10,DataYear!$A:$C,3,FALSE),'DataYear-1'!$A:$B,2,FALSE),"...")</f>
        <v>17119.899999999998</v>
      </c>
      <c r="M21" s="86">
        <f>IF(ISNUMBER(VLOOKUP($B21&amp;DataYear!$B$1&amp;M$10,DataYear!$A:$C,2,FALSE))=TRUE,VLOOKUP($B21&amp;DataYear!$B$1&amp;M$10,DataYear!$A:$C,2,FALSE),"...")</f>
        <v>17143.3</v>
      </c>
      <c r="N21" s="87">
        <f>IF(ISNUMBER(VLOOKUP($B21&amp;DataYear!$B$1&amp;M$10,DataYear!$A:$C,3,FALSE))=TRUE,VLOOKUP($B21&amp;DataYear!$B$1&amp;M$10,DataYear!$A:$C,3,FALSE),"")</f>
        <v>6</v>
      </c>
      <c r="O21" s="97">
        <f t="shared" si="2"/>
        <v>0.1</v>
      </c>
      <c r="P21" s="85">
        <f>IF(ISNUMBER(VLOOKUP($B21&amp;Q$10&amp;VLOOKUP($B21&amp;DataYear!$B$1&amp;Q$10,DataYear!$A:$C,3,FALSE),'DataYear-1'!$A:$B,2,FALSE)),VLOOKUP($B21&amp;Q$10&amp;VLOOKUP($B21&amp;DataYear!$B$1&amp;Q$10,DataYear!$A:$C,3,FALSE),'DataYear-1'!$A:$B,2,FALSE),"...")</f>
        <v>4563.3999999999996</v>
      </c>
      <c r="Q21" s="86">
        <f>IF(ISNUMBER(VLOOKUP($B21&amp;DataYear!$B$1&amp;Q$10,DataYear!$A:$C,2,FALSE))=TRUE,VLOOKUP($B21&amp;DataYear!$B$1&amp;Q$10,DataYear!$A:$C,2,FALSE),"...")</f>
        <v>4603.2000000000007</v>
      </c>
      <c r="R21" s="87">
        <f>IF(ISNUMBER(VLOOKUP($B21&amp;DataYear!$B$1&amp;Q$10,DataYear!$A:$C,3,FALSE))=TRUE,VLOOKUP($B21&amp;DataYear!$B$1&amp;Q$10,DataYear!$A:$C,3,FALSE),"")</f>
        <v>6</v>
      </c>
      <c r="S21" s="97">
        <f t="shared" si="3"/>
        <v>0.9</v>
      </c>
      <c r="T21" s="85">
        <f>IF(ISNUMBER(VLOOKUP($B21&amp;U$10&amp;VLOOKUP($B21&amp;DataYear!$B$1&amp;U$10,DataYear!$A:$C,3,FALSE),'DataYear-1'!$A:$B,2,FALSE)),VLOOKUP($B21&amp;U$10&amp;VLOOKUP($B21&amp;DataYear!$B$1&amp;U$10,DataYear!$A:$C,3,FALSE),'DataYear-1'!$A:$B,2,FALSE),"...")</f>
        <v>5258.3</v>
      </c>
      <c r="U21" s="86">
        <f>IF(ISNUMBER(VLOOKUP($B21&amp;DataYear!$B$1&amp;U$10,DataYear!$A:$C,2,FALSE))=TRUE,VLOOKUP($B21&amp;DataYear!$B$1&amp;U$10,DataYear!$A:$C,2,FALSE),"...")</f>
        <v>5455.9</v>
      </c>
      <c r="V21" s="87">
        <f>IF(ISNUMBER(VLOOKUP($B21&amp;DataYear!$B$1&amp;U$10,DataYear!$A:$C,3,FALSE))=TRUE,VLOOKUP($B21&amp;DataYear!$B$1&amp;U$10,DataYear!$A:$C,3,FALSE),"")</f>
        <v>6</v>
      </c>
      <c r="W21" s="97">
        <f t="shared" si="4"/>
        <v>3.8</v>
      </c>
      <c r="X21" s="85">
        <f>IF(ISNUMBER(VLOOKUP($B21&amp;Y$10&amp;VLOOKUP($B21&amp;DataYear!$B$1&amp;Y$10,DataYear!$A:$C,3,FALSE),'DataYear-1'!$A:$B,2,FALSE)),VLOOKUP($B21&amp;Y$10&amp;VLOOKUP($B21&amp;DataYear!$B$1&amp;Y$10,DataYear!$A:$C,3,FALSE),'DataYear-1'!$A:$B,2,FALSE),"...")</f>
        <v>1124.6000000000001</v>
      </c>
      <c r="Y21" s="86">
        <f>IF(ISNUMBER(VLOOKUP($B21&amp;DataYear!$B$1&amp;Y$10,DataYear!$A:$C,2,FALSE))=TRUE,VLOOKUP($B21&amp;DataYear!$B$1&amp;Y$10,DataYear!$A:$C,2,FALSE),"...")</f>
        <v>1179.3999999999999</v>
      </c>
      <c r="Z21" s="87">
        <f>IF(ISNUMBER(VLOOKUP($B21&amp;DataYear!$B$1&amp;Y$10,DataYear!$A:$C,3,FALSE))=TRUE,VLOOKUP($B21&amp;DataYear!$B$1&amp;Y$10,DataYear!$A:$C,3,FALSE),"")</f>
        <v>6</v>
      </c>
      <c r="AA21" s="88">
        <f t="shared" si="5"/>
        <v>4.9000000000000004</v>
      </c>
    </row>
    <row r="22" spans="1:31" s="406" customFormat="1" ht="14.25" customHeight="1">
      <c r="A22" s="407" t="s">
        <v>111</v>
      </c>
      <c r="B22" s="408" t="s">
        <v>56</v>
      </c>
      <c r="C22" s="430" t="s">
        <v>101</v>
      </c>
      <c r="D22" s="85">
        <f>IF(ISNUMBER(VLOOKUP($B22&amp;E$10&amp;VLOOKUP($B22&amp;DataYear!$B$1&amp;E$10,DataYear!$A:$C,3,FALSE),'DataYear-1'!$A:$B,2,FALSE)),VLOOKUP($B22&amp;E$10&amp;VLOOKUP($B22&amp;DataYear!$B$1&amp;E$10,DataYear!$A:$C,3,FALSE),'DataYear-1'!$A:$B,2,FALSE),"...")</f>
        <v>567924.31114603509</v>
      </c>
      <c r="E22" s="86">
        <f>IF(ISNUMBER(VLOOKUP($B22&amp;DataYear!$B$1&amp;E$10,DataYear!$A:$C,2,FALSE))=TRUE,VLOOKUP($B22&amp;DataYear!$B$1&amp;E$10,DataYear!$A:$C,2,FALSE),"...")</f>
        <v>577461.0608086749</v>
      </c>
      <c r="F22" s="87">
        <f>IF(ISNUMBER(VLOOKUP($B22&amp;DataYear!$B$1&amp;E$10,DataYear!$A:$C,3,FALSE))=TRUE,VLOOKUP($B22&amp;DataYear!$B$1&amp;E$10,DataYear!$A:$C,3,FALSE),"")</f>
        <v>6</v>
      </c>
      <c r="G22" s="97">
        <f>IF(ISERROR((E22-D22)/D22),"",ROUND((E22-D22)/D22*100,1))</f>
        <v>1.7</v>
      </c>
      <c r="H22" s="85">
        <f>IF(ISNUMBER(VLOOKUP($B22&amp;I$10&amp;VLOOKUP($B22&amp;DataYear!$B$1&amp;I$10,DataYear!$A:$C,3,FALSE),'DataYear-1'!$A:$B,2,FALSE)),VLOOKUP($B22&amp;I$10&amp;VLOOKUP($B22&amp;DataYear!$B$1&amp;I$10,DataYear!$A:$C,3,FALSE),'DataYear-1'!$A:$B,2,FALSE),"...")</f>
        <v>42765.426789696401</v>
      </c>
      <c r="I22" s="86">
        <f>IF(ISNUMBER(VLOOKUP($B22&amp;DataYear!$B$1&amp;I$10,DataYear!$A:$C,2,FALSE))=TRUE,VLOOKUP($B22&amp;DataYear!$B$1&amp;I$10,DataYear!$A:$C,2,FALSE),"...")</f>
        <v>42402.3731533436</v>
      </c>
      <c r="J22" s="87">
        <f>IF(ISNUMBER(VLOOKUP($B22&amp;DataYear!$B$1&amp;I$10,DataYear!$A:$C,3,FALSE))=TRUE,VLOOKUP($B22&amp;DataYear!$B$1&amp;I$10,DataYear!$A:$C,3,FALSE),"")</f>
        <v>6</v>
      </c>
      <c r="K22" s="97">
        <f>IF(ISERROR((I22-H22)/H22),"",ROUND((I22-H22)/H22*100,1))</f>
        <v>-0.8</v>
      </c>
      <c r="L22" s="85">
        <f>IF(ISNUMBER(VLOOKUP($B22&amp;M$10&amp;VLOOKUP($B22&amp;DataYear!$B$1&amp;M$10,DataYear!$A:$C,3,FALSE),'DataYear-1'!$A:$B,2,FALSE)),VLOOKUP($B22&amp;M$10&amp;VLOOKUP($B22&amp;DataYear!$B$1&amp;M$10,DataYear!$A:$C,3,FALSE),'DataYear-1'!$A:$B,2,FALSE),"...")</f>
        <v>16484.576787276699</v>
      </c>
      <c r="M22" s="86">
        <f>IF(ISNUMBER(VLOOKUP($B22&amp;DataYear!$B$1&amp;M$10,DataYear!$A:$C,2,FALSE))=TRUE,VLOOKUP($B22&amp;DataYear!$B$1&amp;M$10,DataYear!$A:$C,2,FALSE),"...")</f>
        <v>16700.322732000001</v>
      </c>
      <c r="N22" s="87">
        <f>IF(ISNUMBER(VLOOKUP($B22&amp;DataYear!$B$1&amp;M$10,DataYear!$A:$C,3,FALSE))=TRUE,VLOOKUP($B22&amp;DataYear!$B$1&amp;M$10,DataYear!$A:$C,3,FALSE),"")</f>
        <v>3</v>
      </c>
      <c r="O22" s="97">
        <f>IF(ISERROR((M22-L22)/L22),"",ROUND((M22-L22)/L22*100,1))</f>
        <v>1.3</v>
      </c>
      <c r="P22" s="85">
        <f>IF(ISNUMBER(VLOOKUP($B22&amp;Q$10&amp;VLOOKUP($B22&amp;DataYear!$B$1&amp;Q$10,DataYear!$A:$C,3,FALSE),'DataYear-1'!$A:$B,2,FALSE)),VLOOKUP($B22&amp;Q$10&amp;VLOOKUP($B22&amp;DataYear!$B$1&amp;Q$10,DataYear!$A:$C,3,FALSE),'DataYear-1'!$A:$B,2,FALSE),"...")</f>
        <v>6298.62</v>
      </c>
      <c r="Q22" s="86">
        <f>IF(ISNUMBER(VLOOKUP($B22&amp;DataYear!$B$1&amp;Q$10,DataYear!$A:$C,2,FALSE))=TRUE,VLOOKUP($B22&amp;DataYear!$B$1&amp;Q$10,DataYear!$A:$C,2,FALSE),"...")</f>
        <v>6239.2008832990496</v>
      </c>
      <c r="R22" s="87">
        <f>IF(ISNUMBER(VLOOKUP($B22&amp;DataYear!$B$1&amp;Q$10,DataYear!$A:$C,3,FALSE))=TRUE,VLOOKUP($B22&amp;DataYear!$B$1&amp;Q$10,DataYear!$A:$C,3,FALSE),"")</f>
        <v>3</v>
      </c>
      <c r="S22" s="97">
        <f>IF(ISERROR((Q22-P22)/P22),"",ROUND((Q22-P22)/P22*100,1))</f>
        <v>-0.9</v>
      </c>
      <c r="T22" s="85">
        <f>IF(ISNUMBER(VLOOKUP($B22&amp;U$10&amp;VLOOKUP($B22&amp;DataYear!$B$1&amp;U$10,DataYear!$A:$C,3,FALSE),'DataYear-1'!$A:$B,2,FALSE)),VLOOKUP($B22&amp;U$10&amp;VLOOKUP($B22&amp;DataYear!$B$1&amp;U$10,DataYear!$A:$C,3,FALSE),'DataYear-1'!$A:$B,2,FALSE),"...")</f>
        <v>3013.9375387568753</v>
      </c>
      <c r="U22" s="86">
        <f>IF(ISNUMBER(VLOOKUP($B22&amp;DataYear!$B$1&amp;U$10,DataYear!$A:$C,2,FALSE))=TRUE,VLOOKUP($B22&amp;DataYear!$B$1&amp;U$10,DataYear!$A:$C,2,FALSE),"...")</f>
        <v>3801.2356899999995</v>
      </c>
      <c r="V22" s="87">
        <f>IF(ISNUMBER(VLOOKUP($B22&amp;DataYear!$B$1&amp;U$10,DataYear!$A:$C,3,FALSE))=TRUE,VLOOKUP($B22&amp;DataYear!$B$1&amp;U$10,DataYear!$A:$C,3,FALSE),"")</f>
        <v>3</v>
      </c>
      <c r="W22" s="97">
        <f>IF(ISERROR((U22-T22)/T22),"",ROUND((U22-T22)/T22*100,1))</f>
        <v>26.1</v>
      </c>
      <c r="X22" s="85">
        <f>IF(ISNUMBER(VLOOKUP($B22&amp;Y$10&amp;VLOOKUP($B22&amp;DataYear!$B$1&amp;Y$10,DataYear!$A:$C,3,FALSE),'DataYear-1'!$A:$B,2,FALSE)),VLOOKUP($B22&amp;Y$10&amp;VLOOKUP($B22&amp;DataYear!$B$1&amp;Y$10,DataYear!$A:$C,3,FALSE),'DataYear-1'!$A:$B,2,FALSE),"...")</f>
        <v>1349.9169707424951</v>
      </c>
      <c r="Y22" s="86">
        <f>IF(ISNUMBER(VLOOKUP($B22&amp;DataYear!$B$1&amp;Y$10,DataYear!$A:$C,2,FALSE))=TRUE,VLOOKUP($B22&amp;DataYear!$B$1&amp;Y$10,DataYear!$A:$C,2,FALSE),"...")</f>
        <v>1533.9217046700353</v>
      </c>
      <c r="Z22" s="87">
        <f>IF(ISNUMBER(VLOOKUP($B22&amp;DataYear!$B$1&amp;Y$10,DataYear!$A:$C,3,FALSE))=TRUE,VLOOKUP($B22&amp;DataYear!$B$1&amp;Y$10,DataYear!$A:$C,3,FALSE),"")</f>
        <v>3</v>
      </c>
      <c r="AA22" s="88">
        <f>IF(ISERROR((Y22-X22)/X22),"",ROUND((Y22-X22)/X22*100,1))</f>
        <v>13.6</v>
      </c>
      <c r="AC22" s="440"/>
      <c r="AD22" s="974"/>
      <c r="AE22" s="86"/>
    </row>
    <row r="23" spans="1:31" ht="14.25" hidden="1" customHeight="1" outlineLevel="1">
      <c r="A23" s="19" t="s">
        <v>96</v>
      </c>
      <c r="B23" s="12" t="s">
        <v>40</v>
      </c>
      <c r="C23" s="75"/>
      <c r="D23" s="85" t="str">
        <f>IF(ISNUMBER(VLOOKUP($B23&amp;E$10&amp;VLOOKUP($B23&amp;DataYear!$B$1&amp;E$10,DataYear!$A:$C,3,FALSE),'DataYear-1'!$A:$B,2,FALSE)),VLOOKUP($B23&amp;E$10&amp;VLOOKUP($B23&amp;DataYear!$B$1&amp;E$10,DataYear!$A:$C,3,FALSE),'DataYear-1'!$A:$B,2,FALSE),"...")</f>
        <v>...</v>
      </c>
      <c r="E23" s="86" t="str">
        <f>IF(ISNUMBER(VLOOKUP($B23&amp;DataYear!$B$1&amp;E$10,DataYear!$A:$C,2,FALSE))=TRUE,VLOOKUP($B23&amp;DataYear!$B$1&amp;E$10,DataYear!$A:$C,2,FALSE),"...")</f>
        <v>...</v>
      </c>
      <c r="F23" s="87" t="str">
        <f>IF(ISNUMBER(VLOOKUP($B23&amp;DataYear!$B$1&amp;E$10,DataYear!$A:$C,3,FALSE))=TRUE,VLOOKUP($B23&amp;DataYear!$B$1&amp;E$10,DataYear!$A:$C,3,FALSE),"")</f>
        <v/>
      </c>
      <c r="G23" s="97" t="str">
        <f>IF(ISERROR((E23-D23)/D23),"",ROUND((E23-D23)/D23*100,1))</f>
        <v/>
      </c>
      <c r="H23" s="85" t="str">
        <f>IF(ISNUMBER(VLOOKUP($B23&amp;I$10&amp;VLOOKUP($B23&amp;DataYear!$B$1&amp;I$10,DataYear!$A:$C,3,FALSE),'DataYear-1'!$A:$B,2,FALSE)),VLOOKUP($B23&amp;I$10&amp;VLOOKUP($B23&amp;DataYear!$B$1&amp;I$10,DataYear!$A:$C,3,FALSE),'DataYear-1'!$A:$B,2,FALSE),"...")</f>
        <v>...</v>
      </c>
      <c r="I23" s="86" t="str">
        <f>IF(ISNUMBER(VLOOKUP($B23&amp;DataYear!$B$1&amp;I$10,DataYear!$A:$C,2,FALSE))=TRUE,VLOOKUP($B23&amp;DataYear!$B$1&amp;I$10,DataYear!$A:$C,2,FALSE),"...")</f>
        <v>...</v>
      </c>
      <c r="J23" s="87" t="str">
        <f>IF(ISNUMBER(VLOOKUP($B23&amp;DataYear!$B$1&amp;I$10,DataYear!$A:$C,3,FALSE))=TRUE,VLOOKUP($B23&amp;DataYear!$B$1&amp;I$10,DataYear!$A:$C,3,FALSE),"")</f>
        <v/>
      </c>
      <c r="K23" s="97" t="str">
        <f>IF(ISERROR((I23-H23)/H23),"",ROUND((I23-H23)/H23*100,1))</f>
        <v/>
      </c>
      <c r="L23" s="85" t="str">
        <f>IF(ISNUMBER(VLOOKUP($B23&amp;M$10&amp;VLOOKUP($B23&amp;DataYear!$B$1&amp;M$10,DataYear!$A:$C,3,FALSE),'DataYear-1'!$A:$B,2,FALSE)),VLOOKUP($B23&amp;M$10&amp;VLOOKUP($B23&amp;DataYear!$B$1&amp;M$10,DataYear!$A:$C,3,FALSE),'DataYear-1'!$A:$B,2,FALSE),"...")</f>
        <v>...</v>
      </c>
      <c r="M23" s="86" t="str">
        <f>IF(ISNUMBER(VLOOKUP($B23&amp;DataYear!$B$1&amp;M$10,DataYear!$A:$C,2,FALSE))=TRUE,VLOOKUP($B23&amp;DataYear!$B$1&amp;M$10,DataYear!$A:$C,2,FALSE),"...")</f>
        <v>...</v>
      </c>
      <c r="N23" s="87" t="str">
        <f>IF(ISNUMBER(VLOOKUP($B23&amp;DataYear!$B$1&amp;M$10,DataYear!$A:$C,3,FALSE))=TRUE,VLOOKUP($B23&amp;DataYear!$B$1&amp;M$10,DataYear!$A:$C,3,FALSE),"")</f>
        <v/>
      </c>
      <c r="O23" s="97" t="str">
        <f>IF(ISERROR((M23-L23)/L23),"",ROUND((M23-L23)/L23*100,1))</f>
        <v/>
      </c>
      <c r="P23" s="85" t="str">
        <f>IF(ISNUMBER(VLOOKUP($B23&amp;Q$10&amp;VLOOKUP($B23&amp;DataYear!$B$1&amp;Q$10,DataYear!$A:$C,3,FALSE),'DataYear-1'!$A:$B,2,FALSE)),VLOOKUP($B23&amp;Q$10&amp;VLOOKUP($B23&amp;DataYear!$B$1&amp;Q$10,DataYear!$A:$C,3,FALSE),'DataYear-1'!$A:$B,2,FALSE),"...")</f>
        <v>...</v>
      </c>
      <c r="Q23" s="86" t="str">
        <f>IF(ISNUMBER(VLOOKUP($B23&amp;DataYear!$B$1&amp;Q$10,DataYear!$A:$C,2,FALSE))=TRUE,VLOOKUP($B23&amp;DataYear!$B$1&amp;Q$10,DataYear!$A:$C,2,FALSE),"...")</f>
        <v>...</v>
      </c>
      <c r="R23" s="87" t="str">
        <f>IF(ISNUMBER(VLOOKUP($B23&amp;DataYear!$B$1&amp;Q$10,DataYear!$A:$C,3,FALSE))=TRUE,VLOOKUP($B23&amp;DataYear!$B$1&amp;Q$10,DataYear!$A:$C,3,FALSE),"")</f>
        <v/>
      </c>
      <c r="S23" s="97" t="str">
        <f>IF(ISERROR((Q23-P23)/P23),"",ROUND((Q23-P23)/P23*100,1))</f>
        <v/>
      </c>
      <c r="T23" s="85" t="str">
        <f>IF(ISNUMBER(VLOOKUP($B23&amp;U$10&amp;VLOOKUP($B23&amp;DataYear!$B$1&amp;U$10,DataYear!$A:$C,3,FALSE),'DataYear-1'!$A:$B,2,FALSE)),VLOOKUP($B23&amp;U$10&amp;VLOOKUP($B23&amp;DataYear!$B$1&amp;U$10,DataYear!$A:$C,3,FALSE),'DataYear-1'!$A:$B,2,FALSE),"...")</f>
        <v>...</v>
      </c>
      <c r="U23" s="86" t="str">
        <f>IF(ISNUMBER(VLOOKUP($B23&amp;DataYear!$B$1&amp;U$10,DataYear!$A:$C,2,FALSE))=TRUE,VLOOKUP($B23&amp;DataYear!$B$1&amp;U$10,DataYear!$A:$C,2,FALSE),"...")</f>
        <v>...</v>
      </c>
      <c r="V23" s="87" t="str">
        <f>IF(ISNUMBER(VLOOKUP($B23&amp;DataYear!$B$1&amp;U$10,DataYear!$A:$C,3,FALSE))=TRUE,VLOOKUP($B23&amp;DataYear!$B$1&amp;U$10,DataYear!$A:$C,3,FALSE),"")</f>
        <v/>
      </c>
      <c r="W23" s="97" t="str">
        <f>IF(ISERROR((U23-T23)/T23),"",ROUND((U23-T23)/T23*100,1))</f>
        <v/>
      </c>
      <c r="X23" s="85" t="str">
        <f>IF(ISNUMBER(VLOOKUP($B23&amp;Y$10&amp;VLOOKUP($B23&amp;DataYear!$B$1&amp;Y$10,DataYear!$A:$C,3,FALSE),'DataYear-1'!$A:$B,2,FALSE)),VLOOKUP($B23&amp;Y$10&amp;VLOOKUP($B23&amp;DataYear!$B$1&amp;Y$10,DataYear!$A:$C,3,FALSE),'DataYear-1'!$A:$B,2,FALSE),"...")</f>
        <v>...</v>
      </c>
      <c r="Y23" s="86" t="str">
        <f>IF(ISNUMBER(VLOOKUP($B23&amp;DataYear!$B$1&amp;Y$10,DataYear!$A:$C,2,FALSE))=TRUE,VLOOKUP($B23&amp;DataYear!$B$1&amp;Y$10,DataYear!$A:$C,2,FALSE),"...")</f>
        <v>...</v>
      </c>
      <c r="Z23" s="87" t="str">
        <f>IF(ISNUMBER(VLOOKUP($B23&amp;DataYear!$B$1&amp;Y$10,DataYear!$A:$C,3,FALSE))=TRUE,VLOOKUP($B23&amp;DataYear!$B$1&amp;Y$10,DataYear!$A:$C,3,FALSE),"")</f>
        <v/>
      </c>
      <c r="AA23" s="88" t="str">
        <f>IF(ISERROR((Y23-X23)/X23),"",ROUND((Y23-X23)/X23*100,1))</f>
        <v/>
      </c>
    </row>
    <row r="24" spans="1:31" ht="14.25" customHeight="1" collapsed="1">
      <c r="A24" s="19" t="s">
        <v>104</v>
      </c>
      <c r="B24" s="12" t="s">
        <v>49</v>
      </c>
      <c r="C24" s="75"/>
      <c r="D24" s="85">
        <f>IF(ISNUMBER(VLOOKUP($B24&amp;E$10&amp;VLOOKUP($B24&amp;DataYear!$B$1&amp;E$10,DataYear!$A:$C,3,FALSE),'DataYear-1'!$A:$B,2,FALSE)),VLOOKUP($B24&amp;E$10&amp;VLOOKUP($B24&amp;DataYear!$B$1&amp;E$10,DataYear!$A:$C,3,FALSE),'DataYear-1'!$A:$B,2,FALSE),"...")</f>
        <v>2329.1623266666666</v>
      </c>
      <c r="E24" s="86">
        <f>IF(ISNUMBER(VLOOKUP($B24&amp;DataYear!$B$1&amp;E$10,DataYear!$A:$C,2,FALSE))=TRUE,VLOOKUP($B24&amp;DataYear!$B$1&amp;E$10,DataYear!$A:$C,2,FALSE),"...")</f>
        <v>3413</v>
      </c>
      <c r="F24" s="87">
        <f>IF(ISNUMBER(VLOOKUP($B24&amp;DataYear!$B$1&amp;E$10,DataYear!$A:$C,3,FALSE))=TRUE,VLOOKUP($B24&amp;DataYear!$B$1&amp;E$10,DataYear!$A:$C,3,FALSE),"")</f>
        <v>6</v>
      </c>
      <c r="G24" s="97">
        <f t="shared" si="0"/>
        <v>46.5</v>
      </c>
      <c r="H24" s="85">
        <f>IF(ISNUMBER(VLOOKUP($B24&amp;I$10&amp;VLOOKUP($B24&amp;DataYear!$B$1&amp;I$10,DataYear!$A:$C,3,FALSE),'DataYear-1'!$A:$B,2,FALSE)),VLOOKUP($B24&amp;I$10&amp;VLOOKUP($B24&amp;DataYear!$B$1&amp;I$10,DataYear!$A:$C,3,FALSE),'DataYear-1'!$A:$B,2,FALSE),"...")</f>
        <v>94</v>
      </c>
      <c r="I24" s="86">
        <f>IF(ISNUMBER(VLOOKUP($B24&amp;DataYear!$B$1&amp;I$10,DataYear!$A:$C,2,FALSE))=TRUE,VLOOKUP($B24&amp;DataYear!$B$1&amp;I$10,DataYear!$A:$C,2,FALSE),"...")</f>
        <v>132</v>
      </c>
      <c r="J24" s="87">
        <f>IF(ISNUMBER(VLOOKUP($B24&amp;DataYear!$B$1&amp;I$10,DataYear!$A:$C,3,FALSE))=TRUE,VLOOKUP($B24&amp;DataYear!$B$1&amp;I$10,DataYear!$A:$C,3,FALSE),"")</f>
        <v>6</v>
      </c>
      <c r="K24" s="97">
        <f t="shared" si="1"/>
        <v>40.4</v>
      </c>
      <c r="L24" s="85">
        <f>IF(ISNUMBER(VLOOKUP($B24&amp;M$10&amp;VLOOKUP($B24&amp;DataYear!$B$1&amp;M$10,DataYear!$A:$C,3,FALSE),'DataYear-1'!$A:$B,2,FALSE)),VLOOKUP($B24&amp;M$10&amp;VLOOKUP($B24&amp;DataYear!$B$1&amp;M$10,DataYear!$A:$C,3,FALSE),'DataYear-1'!$A:$B,2,FALSE),"...")</f>
        <v>2646</v>
      </c>
      <c r="M24" s="86">
        <f>IF(ISNUMBER(VLOOKUP($B24&amp;DataYear!$B$1&amp;M$10,DataYear!$A:$C,2,FALSE))=TRUE,VLOOKUP($B24&amp;DataYear!$B$1&amp;M$10,DataYear!$A:$C,2,FALSE),"...")</f>
        <v>2473</v>
      </c>
      <c r="N24" s="87">
        <f>IF(ISNUMBER(VLOOKUP($B24&amp;DataYear!$B$1&amp;M$10,DataYear!$A:$C,3,FALSE))=TRUE,VLOOKUP($B24&amp;DataYear!$B$1&amp;M$10,DataYear!$A:$C,3,FALSE),"")</f>
        <v>6</v>
      </c>
      <c r="O24" s="97">
        <f t="shared" si="2"/>
        <v>-6.5</v>
      </c>
      <c r="P24" s="85">
        <f>IF(ISNUMBER(VLOOKUP($B24&amp;Q$10&amp;VLOOKUP($B24&amp;DataYear!$B$1&amp;Q$10,DataYear!$A:$C,3,FALSE),'DataYear-1'!$A:$B,2,FALSE)),VLOOKUP($B24&amp;Q$10&amp;VLOOKUP($B24&amp;DataYear!$B$1&amp;Q$10,DataYear!$A:$C,3,FALSE),'DataYear-1'!$A:$B,2,FALSE),"...")</f>
        <v>358</v>
      </c>
      <c r="Q24" s="86">
        <f>IF(ISNUMBER(VLOOKUP($B24&amp;DataYear!$B$1&amp;Q$10,DataYear!$A:$C,2,FALSE))=TRUE,VLOOKUP($B24&amp;DataYear!$B$1&amp;Q$10,DataYear!$A:$C,2,FALSE),"...")</f>
        <v>364</v>
      </c>
      <c r="R24" s="87">
        <f>IF(ISNUMBER(VLOOKUP($B24&amp;DataYear!$B$1&amp;Q$10,DataYear!$A:$C,3,FALSE))=TRUE,VLOOKUP($B24&amp;DataYear!$B$1&amp;Q$10,DataYear!$A:$C,3,FALSE),"")</f>
        <v>6</v>
      </c>
      <c r="S24" s="97">
        <f t="shared" si="3"/>
        <v>1.7</v>
      </c>
      <c r="T24" s="85">
        <f>IF(ISNUMBER(VLOOKUP($B24&amp;U$10&amp;VLOOKUP($B24&amp;DataYear!$B$1&amp;U$10,DataYear!$A:$C,3,FALSE),'DataYear-1'!$A:$B,2,FALSE)),VLOOKUP($B24&amp;U$10&amp;VLOOKUP($B24&amp;DataYear!$B$1&amp;U$10,DataYear!$A:$C,3,FALSE),'DataYear-1'!$A:$B,2,FALSE),"...")</f>
        <v>2237</v>
      </c>
      <c r="U24" s="86">
        <f>IF(ISNUMBER(VLOOKUP($B24&amp;DataYear!$B$1&amp;U$10,DataYear!$A:$C,2,FALSE))=TRUE,VLOOKUP($B24&amp;DataYear!$B$1&amp;U$10,DataYear!$A:$C,2,FALSE),"...")</f>
        <v>1925</v>
      </c>
      <c r="V24" s="87">
        <f>IF(ISNUMBER(VLOOKUP($B24&amp;DataYear!$B$1&amp;U$10,DataYear!$A:$C,3,FALSE))=TRUE,VLOOKUP($B24&amp;DataYear!$B$1&amp;U$10,DataYear!$A:$C,3,FALSE),"")</f>
        <v>6</v>
      </c>
      <c r="W24" s="97">
        <f t="shared" si="4"/>
        <v>-13.9</v>
      </c>
      <c r="X24" s="85">
        <f>IF(ISNUMBER(VLOOKUP($B24&amp;Y$10&amp;VLOOKUP($B24&amp;DataYear!$B$1&amp;Y$10,DataYear!$A:$C,3,FALSE),'DataYear-1'!$A:$B,2,FALSE)),VLOOKUP($B24&amp;Y$10&amp;VLOOKUP($B24&amp;DataYear!$B$1&amp;Y$10,DataYear!$A:$C,3,FALSE),'DataYear-1'!$A:$B,2,FALSE),"...")</f>
        <v>251</v>
      </c>
      <c r="Y24" s="86">
        <f>IF(ISNUMBER(VLOOKUP($B24&amp;DataYear!$B$1&amp;Y$10,DataYear!$A:$C,2,FALSE))=TRUE,VLOOKUP($B24&amp;DataYear!$B$1&amp;Y$10,DataYear!$A:$C,2,FALSE),"...")</f>
        <v>225</v>
      </c>
      <c r="Z24" s="87">
        <f>IF(ISNUMBER(VLOOKUP($B24&amp;DataYear!$B$1&amp;Y$10,DataYear!$A:$C,3,FALSE))=TRUE,VLOOKUP($B24&amp;DataYear!$B$1&amp;Y$10,DataYear!$A:$C,3,FALSE),"")</f>
        <v>6</v>
      </c>
      <c r="AA24" s="88">
        <f t="shared" si="5"/>
        <v>-10.4</v>
      </c>
    </row>
    <row r="25" spans="1:31" ht="14.25" hidden="1" customHeight="1" outlineLevel="1">
      <c r="A25" s="19" t="s">
        <v>104</v>
      </c>
      <c r="B25" s="12" t="s">
        <v>254</v>
      </c>
      <c r="C25" s="75"/>
      <c r="D25" s="85" t="str">
        <f>IF(ISNUMBER(VLOOKUP($B25&amp;E$10&amp;VLOOKUP($B25&amp;DataYear!$B$1&amp;E$10,DataYear!$A:$C,3,FALSE),'DataYear-1'!$A:$B,2,FALSE)),VLOOKUP($B25&amp;E$10&amp;VLOOKUP($B25&amp;DataYear!$B$1&amp;E$10,DataYear!$A:$C,3,FALSE),'DataYear-1'!$A:$B,2,FALSE),"...")</f>
        <v>...</v>
      </c>
      <c r="E25" s="86" t="str">
        <f>IF(ISNUMBER(VLOOKUP($B25&amp;DataYear!$B$1&amp;E$10,DataYear!$A:$C,2,FALSE))=TRUE,VLOOKUP($B25&amp;DataYear!$B$1&amp;E$10,DataYear!$A:$C,2,FALSE),"...")</f>
        <v>...</v>
      </c>
      <c r="F25" s="87" t="str">
        <f>IF(ISNUMBER(VLOOKUP($B25&amp;DataYear!$B$1&amp;E$10,DataYear!$A:$C,3,FALSE))=TRUE,VLOOKUP($B25&amp;DataYear!$B$1&amp;E$10,DataYear!$A:$C,3,FALSE),"")</f>
        <v/>
      </c>
      <c r="G25" s="97" t="str">
        <f t="shared" ref="G25:G41" si="6">IF(ISERROR((E25-D25)/D25),"",ROUND((E25-D25)/D25*100,1))</f>
        <v/>
      </c>
      <c r="H25" s="85" t="str">
        <f>IF(ISNUMBER(VLOOKUP($B25&amp;I$10&amp;VLOOKUP($B25&amp;DataYear!$B$1&amp;I$10,DataYear!$A:$C,3,FALSE),'DataYear-1'!$A:$B,2,FALSE)),VLOOKUP($B25&amp;I$10&amp;VLOOKUP($B25&amp;DataYear!$B$1&amp;I$10,DataYear!$A:$C,3,FALSE),'DataYear-1'!$A:$B,2,FALSE),"...")</f>
        <v>...</v>
      </c>
      <c r="I25" s="86" t="str">
        <f>IF(ISNUMBER(VLOOKUP($B25&amp;DataYear!$B$1&amp;I$10,DataYear!$A:$C,2,FALSE))=TRUE,VLOOKUP($B25&amp;DataYear!$B$1&amp;I$10,DataYear!$A:$C,2,FALSE),"...")</f>
        <v>...</v>
      </c>
      <c r="J25" s="87" t="str">
        <f>IF(ISNUMBER(VLOOKUP($B25&amp;DataYear!$B$1&amp;I$10,DataYear!$A:$C,3,FALSE))=TRUE,VLOOKUP($B25&amp;DataYear!$B$1&amp;I$10,DataYear!$A:$C,3,FALSE),"")</f>
        <v/>
      </c>
      <c r="K25" s="97" t="str">
        <f t="shared" ref="K25:K41" si="7">IF(ISERROR((I25-H25)/H25),"",ROUND((I25-H25)/H25*100,1))</f>
        <v/>
      </c>
      <c r="L25" s="85" t="str">
        <f>IF(ISNUMBER(VLOOKUP($B25&amp;M$10&amp;VLOOKUP($B25&amp;DataYear!$B$1&amp;M$10,DataYear!$A:$C,3,FALSE),'DataYear-1'!$A:$B,2,FALSE)),VLOOKUP($B25&amp;M$10&amp;VLOOKUP($B25&amp;DataYear!$B$1&amp;M$10,DataYear!$A:$C,3,FALSE),'DataYear-1'!$A:$B,2,FALSE),"...")</f>
        <v>...</v>
      </c>
      <c r="M25" s="86" t="str">
        <f>IF(ISNUMBER(VLOOKUP($B25&amp;DataYear!$B$1&amp;M$10,DataYear!$A:$C,2,FALSE))=TRUE,VLOOKUP($B25&amp;DataYear!$B$1&amp;M$10,DataYear!$A:$C,2,FALSE),"...")</f>
        <v>...</v>
      </c>
      <c r="N25" s="87" t="str">
        <f>IF(ISNUMBER(VLOOKUP($B25&amp;DataYear!$B$1&amp;M$10,DataYear!$A:$C,3,FALSE))=TRUE,VLOOKUP($B25&amp;DataYear!$B$1&amp;M$10,DataYear!$A:$C,3,FALSE),"")</f>
        <v/>
      </c>
      <c r="O25" s="97" t="str">
        <f t="shared" si="2"/>
        <v/>
      </c>
      <c r="P25" s="85" t="str">
        <f>IF(ISNUMBER(VLOOKUP($B25&amp;Q$10&amp;VLOOKUP($B25&amp;DataYear!$B$1&amp;Q$10,DataYear!$A:$C,3,FALSE),'DataYear-1'!$A:$B,2,FALSE)),VLOOKUP($B25&amp;Q$10&amp;VLOOKUP($B25&amp;DataYear!$B$1&amp;Q$10,DataYear!$A:$C,3,FALSE),'DataYear-1'!$A:$B,2,FALSE),"...")</f>
        <v>...</v>
      </c>
      <c r="Q25" s="86" t="str">
        <f>IF(ISNUMBER(VLOOKUP($B25&amp;DataYear!$B$1&amp;Q$10,DataYear!$A:$C,2,FALSE))=TRUE,VLOOKUP($B25&amp;DataYear!$B$1&amp;Q$10,DataYear!$A:$C,2,FALSE),"...")</f>
        <v>...</v>
      </c>
      <c r="R25" s="87" t="str">
        <f>IF(ISNUMBER(VLOOKUP($B25&amp;DataYear!$B$1&amp;Q$10,DataYear!$A:$C,3,FALSE))=TRUE,VLOOKUP($B25&amp;DataYear!$B$1&amp;Q$10,DataYear!$A:$C,3,FALSE),"")</f>
        <v/>
      </c>
      <c r="S25" s="97" t="str">
        <f t="shared" si="3"/>
        <v/>
      </c>
      <c r="T25" s="85" t="str">
        <f>IF(ISNUMBER(VLOOKUP($B25&amp;U$10&amp;VLOOKUP($B25&amp;DataYear!$B$1&amp;U$10,DataYear!$A:$C,3,FALSE),'DataYear-1'!$A:$B,2,FALSE)),VLOOKUP($B25&amp;U$10&amp;VLOOKUP($B25&amp;DataYear!$B$1&amp;U$10,DataYear!$A:$C,3,FALSE),'DataYear-1'!$A:$B,2,FALSE),"...")</f>
        <v>...</v>
      </c>
      <c r="U25" s="86" t="str">
        <f>IF(ISNUMBER(VLOOKUP($B25&amp;DataYear!$B$1&amp;U$10,DataYear!$A:$C,2,FALSE))=TRUE,VLOOKUP($B25&amp;DataYear!$B$1&amp;U$10,DataYear!$A:$C,2,FALSE),"...")</f>
        <v>...</v>
      </c>
      <c r="V25" s="87" t="str">
        <f>IF(ISNUMBER(VLOOKUP($B25&amp;DataYear!$B$1&amp;U$10,DataYear!$A:$C,3,FALSE))=TRUE,VLOOKUP($B25&amp;DataYear!$B$1&amp;U$10,DataYear!$A:$C,3,FALSE),"")</f>
        <v/>
      </c>
      <c r="W25" s="97" t="str">
        <f t="shared" si="4"/>
        <v/>
      </c>
      <c r="X25" s="85" t="str">
        <f>IF(ISNUMBER(VLOOKUP($B25&amp;Y$10&amp;VLOOKUP($B25&amp;DataYear!$B$1&amp;Y$10,DataYear!$A:$C,3,FALSE),'DataYear-1'!$A:$B,2,FALSE)),VLOOKUP($B25&amp;Y$10&amp;VLOOKUP($B25&amp;DataYear!$B$1&amp;Y$10,DataYear!$A:$C,3,FALSE),'DataYear-1'!$A:$B,2,FALSE),"...")</f>
        <v>...</v>
      </c>
      <c r="Y25" s="86" t="str">
        <f>IF(ISNUMBER(VLOOKUP($B25&amp;DataYear!$B$1&amp;Y$10,DataYear!$A:$C,2,FALSE))=TRUE,VLOOKUP($B25&amp;DataYear!$B$1&amp;Y$10,DataYear!$A:$C,2,FALSE),"...")</f>
        <v>...</v>
      </c>
      <c r="Z25" s="87" t="str">
        <f>IF(ISNUMBER(VLOOKUP($B25&amp;DataYear!$B$1&amp;Y$10,DataYear!$A:$C,3,FALSE))=TRUE,VLOOKUP($B25&amp;DataYear!$B$1&amp;Y$10,DataYear!$A:$C,3,FALSE),"")</f>
        <v/>
      </c>
      <c r="AA25" s="88" t="str">
        <f t="shared" si="5"/>
        <v/>
      </c>
    </row>
    <row r="26" spans="1:31" s="269" customFormat="1" ht="14.25" hidden="1" customHeight="1" outlineLevel="1">
      <c r="A26" s="266" t="s">
        <v>19</v>
      </c>
      <c r="B26" s="267" t="s">
        <v>43</v>
      </c>
      <c r="C26" s="268"/>
      <c r="D26" s="85" t="str">
        <f>IF(ISNUMBER(VLOOKUP($B26&amp;E$10&amp;VLOOKUP($B26&amp;DataYear!$B$1&amp;E$10,DataYear!$A:$C,3,FALSE),'DataYear-1'!$A:$B,2,FALSE)),VLOOKUP($B26&amp;E$10&amp;VLOOKUP($B26&amp;DataYear!$B$1&amp;E$10,DataYear!$A:$C,3,FALSE),'DataYear-1'!$A:$B,2,FALSE),"...")</f>
        <v>...</v>
      </c>
      <c r="E26" s="86" t="str">
        <f>IF(ISNUMBER(VLOOKUP($B26&amp;DataYear!$B$1&amp;E$10,DataYear!$A:$C,2,FALSE))=TRUE,VLOOKUP($B26&amp;DataYear!$B$1&amp;E$10,DataYear!$A:$C,2,FALSE),"...")</f>
        <v>...</v>
      </c>
      <c r="F26" s="87" t="str">
        <f>IF(ISNUMBER(VLOOKUP($B26&amp;DataYear!$B$1&amp;E$10,DataYear!$A:$C,3,FALSE))=TRUE,VLOOKUP($B26&amp;DataYear!$B$1&amp;E$10,DataYear!$A:$C,3,FALSE),"")</f>
        <v/>
      </c>
      <c r="G26" s="97" t="str">
        <f t="shared" si="6"/>
        <v/>
      </c>
      <c r="H26" s="85" t="str">
        <f>IF(ISNUMBER(VLOOKUP($B26&amp;I$10&amp;VLOOKUP($B26&amp;DataYear!$B$1&amp;I$10,DataYear!$A:$C,3,FALSE),'DataYear-1'!$A:$B,2,FALSE)),VLOOKUP($B26&amp;I$10&amp;VLOOKUP($B26&amp;DataYear!$B$1&amp;I$10,DataYear!$A:$C,3,FALSE),'DataYear-1'!$A:$B,2,FALSE),"...")</f>
        <v>...</v>
      </c>
      <c r="I26" s="86" t="str">
        <f>IF(ISNUMBER(VLOOKUP($B26&amp;DataYear!$B$1&amp;I$10,DataYear!$A:$C,2,FALSE))=TRUE,VLOOKUP($B26&amp;DataYear!$B$1&amp;I$10,DataYear!$A:$C,2,FALSE),"...")</f>
        <v>...</v>
      </c>
      <c r="J26" s="87" t="str">
        <f>IF(ISNUMBER(VLOOKUP($B26&amp;DataYear!$B$1&amp;I$10,DataYear!$A:$C,3,FALSE))=TRUE,VLOOKUP($B26&amp;DataYear!$B$1&amp;I$10,DataYear!$A:$C,3,FALSE),"")</f>
        <v/>
      </c>
      <c r="K26" s="97" t="str">
        <f t="shared" si="7"/>
        <v/>
      </c>
      <c r="L26" s="85" t="str">
        <f>IF(ISNUMBER(VLOOKUP($B26&amp;M$10&amp;VLOOKUP($B26&amp;DataYear!$B$1&amp;M$10,DataYear!$A:$C,3,FALSE),'DataYear-1'!$A:$B,2,FALSE)),VLOOKUP($B26&amp;M$10&amp;VLOOKUP($B26&amp;DataYear!$B$1&amp;M$10,DataYear!$A:$C,3,FALSE),'DataYear-1'!$A:$B,2,FALSE),"...")</f>
        <v>...</v>
      </c>
      <c r="M26" s="86" t="str">
        <f>IF(ISNUMBER(VLOOKUP($B26&amp;DataYear!$B$1&amp;M$10,DataYear!$A:$C,2,FALSE))=TRUE,VLOOKUP($B26&amp;DataYear!$B$1&amp;M$10,DataYear!$A:$C,2,FALSE),"...")</f>
        <v>...</v>
      </c>
      <c r="N26" s="87" t="str">
        <f>IF(ISNUMBER(VLOOKUP($B26&amp;DataYear!$B$1&amp;M$10,DataYear!$A:$C,3,FALSE))=TRUE,VLOOKUP($B26&amp;DataYear!$B$1&amp;M$10,DataYear!$A:$C,3,FALSE),"")</f>
        <v/>
      </c>
      <c r="O26" s="97" t="str">
        <f t="shared" si="2"/>
        <v/>
      </c>
      <c r="P26" s="85" t="str">
        <f>IF(ISNUMBER(VLOOKUP($B26&amp;Q$10&amp;VLOOKUP($B26&amp;DataYear!$B$1&amp;Q$10,DataYear!$A:$C,3,FALSE),'DataYear-1'!$A:$B,2,FALSE)),VLOOKUP($B26&amp;Q$10&amp;VLOOKUP($B26&amp;DataYear!$B$1&amp;Q$10,DataYear!$A:$C,3,FALSE),'DataYear-1'!$A:$B,2,FALSE),"...")</f>
        <v>...</v>
      </c>
      <c r="Q26" s="86" t="str">
        <f>IF(ISNUMBER(VLOOKUP($B26&amp;DataYear!$B$1&amp;Q$10,DataYear!$A:$C,2,FALSE))=TRUE,VLOOKUP($B26&amp;DataYear!$B$1&amp;Q$10,DataYear!$A:$C,2,FALSE),"...")</f>
        <v>...</v>
      </c>
      <c r="R26" s="87" t="str">
        <f>IF(ISNUMBER(VLOOKUP($B26&amp;DataYear!$B$1&amp;Q$10,DataYear!$A:$C,3,FALSE))=TRUE,VLOOKUP($B26&amp;DataYear!$B$1&amp;Q$10,DataYear!$A:$C,3,FALSE),"")</f>
        <v/>
      </c>
      <c r="S26" s="97" t="str">
        <f t="shared" si="3"/>
        <v/>
      </c>
      <c r="T26" s="85"/>
      <c r="U26" s="86"/>
      <c r="V26" s="87"/>
      <c r="W26" s="97" t="str">
        <f t="shared" si="4"/>
        <v/>
      </c>
      <c r="X26" s="85"/>
      <c r="Y26" s="86"/>
      <c r="Z26" s="87"/>
      <c r="AA26" s="88"/>
    </row>
    <row r="27" spans="1:31" ht="14.25" customHeight="1" collapsed="1">
      <c r="A27" s="19" t="s">
        <v>103</v>
      </c>
      <c r="B27" s="12" t="s">
        <v>48</v>
      </c>
      <c r="C27" s="75"/>
      <c r="D27" s="85">
        <f>IF(ISNUMBER(VLOOKUP($B27&amp;E$10&amp;VLOOKUP($B27&amp;DataYear!$B$1&amp;E$10,DataYear!$A:$C,3,FALSE),'DataYear-1'!$A:$B,2,FALSE)),VLOOKUP($B27&amp;E$10&amp;VLOOKUP($B27&amp;DataYear!$B$1&amp;E$10,DataYear!$A:$C,3,FALSE),'DataYear-1'!$A:$B,2,FALSE),"...")</f>
        <v>279875.84000000003</v>
      </c>
      <c r="E27" s="86">
        <f>IF(ISNUMBER(VLOOKUP($B27&amp;DataYear!$B$1&amp;E$10,DataYear!$A:$C,2,FALSE))=TRUE,VLOOKUP($B27&amp;DataYear!$B$1&amp;E$10,DataYear!$A:$C,2,FALSE),"...")</f>
        <v>267257.2</v>
      </c>
      <c r="F27" s="87">
        <f>IF(ISNUMBER(VLOOKUP($B27&amp;DataYear!$B$1&amp;E$10,DataYear!$A:$C,3,FALSE))=TRUE,VLOOKUP($B27&amp;DataYear!$B$1&amp;E$10,DataYear!$A:$C,3,FALSE),"")</f>
        <v>6</v>
      </c>
      <c r="G27" s="97">
        <f t="shared" si="6"/>
        <v>-4.5</v>
      </c>
      <c r="H27" s="85">
        <f>IF(ISNUMBER(VLOOKUP($B27&amp;I$10&amp;VLOOKUP($B27&amp;DataYear!$B$1&amp;I$10,DataYear!$A:$C,3,FALSE),'DataYear-1'!$A:$B,2,FALSE)),VLOOKUP($B27&amp;I$10&amp;VLOOKUP($B27&amp;DataYear!$B$1&amp;I$10,DataYear!$A:$C,3,FALSE),'DataYear-1'!$A:$B,2,FALSE),"...")</f>
        <v>20092.599999999999</v>
      </c>
      <c r="I27" s="86">
        <f>IF(ISNUMBER(VLOOKUP($B27&amp;DataYear!$B$1&amp;I$10,DataYear!$A:$C,2,FALSE))=TRUE,VLOOKUP($B27&amp;DataYear!$B$1&amp;I$10,DataYear!$A:$C,2,FALSE),"...")</f>
        <v>18811.099999999999</v>
      </c>
      <c r="J27" s="87">
        <f>IF(ISNUMBER(VLOOKUP($B27&amp;DataYear!$B$1&amp;I$10,DataYear!$A:$C,3,FALSE))=TRUE,VLOOKUP($B27&amp;DataYear!$B$1&amp;I$10,DataYear!$A:$C,3,FALSE),"")</f>
        <v>6</v>
      </c>
      <c r="K27" s="97">
        <f t="shared" si="7"/>
        <v>-6.4</v>
      </c>
      <c r="L27" s="85">
        <f>IF(ISNUMBER(VLOOKUP($B27&amp;M$10&amp;VLOOKUP($B27&amp;DataYear!$B$1&amp;M$10,DataYear!$A:$C,3,FALSE),'DataYear-1'!$A:$B,2,FALSE)),VLOOKUP($B27&amp;M$10&amp;VLOOKUP($B27&amp;DataYear!$B$1&amp;M$10,DataYear!$A:$C,3,FALSE),'DataYear-1'!$A:$B,2,FALSE),"...")</f>
        <v>22274.505580000001</v>
      </c>
      <c r="M27" s="86">
        <f>IF(ISNUMBER(VLOOKUP($B27&amp;DataYear!$B$1&amp;M$10,DataYear!$A:$C,2,FALSE))=TRUE,VLOOKUP($B27&amp;DataYear!$B$1&amp;M$10,DataYear!$A:$C,2,FALSE),"...")</f>
        <v>20570.800000000003</v>
      </c>
      <c r="N27" s="87">
        <f>IF(ISNUMBER(VLOOKUP($B27&amp;DataYear!$B$1&amp;M$10,DataYear!$A:$C,3,FALSE))=TRUE,VLOOKUP($B27&amp;DataYear!$B$1&amp;M$10,DataYear!$A:$C,3,FALSE),"")</f>
        <v>6</v>
      </c>
      <c r="O27" s="97">
        <f t="shared" si="2"/>
        <v>-7.6</v>
      </c>
      <c r="P27" s="85">
        <f>IF(ISNUMBER(VLOOKUP($B27&amp;Q$10&amp;VLOOKUP($B27&amp;DataYear!$B$1&amp;Q$10,DataYear!$A:$C,3,FALSE),'DataYear-1'!$A:$B,2,FALSE)),VLOOKUP($B27&amp;Q$10&amp;VLOOKUP($B27&amp;DataYear!$B$1&amp;Q$10,DataYear!$A:$C,3,FALSE),'DataYear-1'!$A:$B,2,FALSE),"...")</f>
        <v>6110</v>
      </c>
      <c r="Q27" s="86">
        <f>IF(ISNUMBER(VLOOKUP($B27&amp;DataYear!$B$1&amp;Q$10,DataYear!$A:$C,2,FALSE))=TRUE,VLOOKUP($B27&amp;DataYear!$B$1&amp;Q$10,DataYear!$A:$C,2,FALSE),"...")</f>
        <v>5830</v>
      </c>
      <c r="R27" s="87">
        <f>IF(ISNUMBER(VLOOKUP($B27&amp;DataYear!$B$1&amp;Q$10,DataYear!$A:$C,3,FALSE))=TRUE,VLOOKUP($B27&amp;DataYear!$B$1&amp;Q$10,DataYear!$A:$C,3,FALSE),"")</f>
        <v>6</v>
      </c>
      <c r="S27" s="97">
        <f t="shared" si="3"/>
        <v>-4.5999999999999996</v>
      </c>
      <c r="T27" s="85">
        <f>IF(ISNUMBER(VLOOKUP($B27&amp;U$10&amp;VLOOKUP($B27&amp;DataYear!$B$1&amp;U$10,DataYear!$A:$C,3,FALSE),'DataYear-1'!$A:$B,2,FALSE)),VLOOKUP($B27&amp;U$10&amp;VLOOKUP($B27&amp;DataYear!$B$1&amp;U$10,DataYear!$A:$C,3,FALSE),'DataYear-1'!$A:$B,2,FALSE),"...")</f>
        <v>13127</v>
      </c>
      <c r="U27" s="86">
        <f>IF(ISNUMBER(VLOOKUP($B27&amp;DataYear!$B$1&amp;U$10,DataYear!$A:$C,2,FALSE))=TRUE,VLOOKUP($B27&amp;DataYear!$B$1&amp;U$10,DataYear!$A:$C,2,FALSE),"...")</f>
        <v>10946.9</v>
      </c>
      <c r="V27" s="87">
        <f>IF(ISNUMBER(VLOOKUP($B27&amp;DataYear!$B$1&amp;U$10,DataYear!$A:$C,3,FALSE))=TRUE,VLOOKUP($B27&amp;DataYear!$B$1&amp;U$10,DataYear!$A:$C,3,FALSE),"")</f>
        <v>6</v>
      </c>
      <c r="W27" s="97">
        <f t="shared" si="4"/>
        <v>-16.600000000000001</v>
      </c>
      <c r="X27" s="398">
        <f>IF(ISNUMBER(VLOOKUP($B27&amp;Y$10&amp;VLOOKUP($B27&amp;DataYear!$B$1&amp;Y$10,DataYear!$A:$C,3,FALSE),'DataYear-1'!$A:$B,2,FALSE)),VLOOKUP($B27&amp;Y$10&amp;VLOOKUP($B27&amp;DataYear!$B$1&amp;Y$10,DataYear!$A:$C,3,FALSE),'DataYear-1'!$A:$B,2,FALSE),"...")</f>
        <v>2790</v>
      </c>
      <c r="Y27" s="399">
        <f>IF(ISNUMBER(VLOOKUP($B27&amp;DataYear!$B$1&amp;Y$10,DataYear!$A:$C,2,FALSE))=TRUE,VLOOKUP($B27&amp;DataYear!$B$1&amp;Y$10,DataYear!$A:$C,2,FALSE),"...")</f>
        <v>2359.4</v>
      </c>
      <c r="Z27" s="400">
        <f>IF(ISNUMBER(VLOOKUP($B27&amp;DataYear!$B$1&amp;Y$10,DataYear!$A:$C,3,FALSE))=TRUE,VLOOKUP($B27&amp;DataYear!$B$1&amp;Y$10,DataYear!$A:$C,3,FALSE),"")</f>
        <v>6</v>
      </c>
      <c r="AA27" s="402">
        <f t="shared" si="5"/>
        <v>-15.4</v>
      </c>
    </row>
    <row r="28" spans="1:31" ht="14.25" customHeight="1">
      <c r="A28" s="19" t="s">
        <v>106</v>
      </c>
      <c r="B28" s="12" t="s">
        <v>51</v>
      </c>
      <c r="C28" s="75"/>
      <c r="D28" s="85">
        <f>IF(ISNUMBER(VLOOKUP($B28&amp;E$10&amp;VLOOKUP($B28&amp;DataYear!$B$1&amp;E$10,DataYear!$A:$C,3,FALSE),'DataYear-1'!$A:$B,2,FALSE)),VLOOKUP($B28&amp;E$10&amp;VLOOKUP($B28&amp;DataYear!$B$1&amp;E$10,DataYear!$A:$C,3,FALSE),'DataYear-1'!$A:$B,2,FALSE),"...")</f>
        <v>2202</v>
      </c>
      <c r="E28" s="86">
        <f>IF(ISNUMBER(VLOOKUP($B28&amp;DataYear!$B$1&amp;E$10,DataYear!$A:$C,2,FALSE))=TRUE,VLOOKUP($B28&amp;DataYear!$B$1&amp;E$10,DataYear!$A:$C,2,FALSE),"...")</f>
        <v>2308</v>
      </c>
      <c r="F28" s="87">
        <f>IF(ISNUMBER(VLOOKUP($B28&amp;DataYear!$B$1&amp;E$10,DataYear!$A:$C,3,FALSE))=TRUE,VLOOKUP($B28&amp;DataYear!$B$1&amp;E$10,DataYear!$A:$C,3,FALSE),"")</f>
        <v>6</v>
      </c>
      <c r="G28" s="97">
        <f t="shared" si="6"/>
        <v>4.8</v>
      </c>
      <c r="H28" s="85">
        <f>IF(ISNUMBER(VLOOKUP($B28&amp;I$10&amp;VLOOKUP($B28&amp;DataYear!$B$1&amp;I$10,DataYear!$A:$C,3,FALSE),'DataYear-1'!$A:$B,2,FALSE)),VLOOKUP($B28&amp;I$10&amp;VLOOKUP($B28&amp;DataYear!$B$1&amp;I$10,DataYear!$A:$C,3,FALSE),'DataYear-1'!$A:$B,2,FALSE),"...")</f>
        <v>180</v>
      </c>
      <c r="I28" s="86">
        <f>IF(ISNUMBER(VLOOKUP($B28&amp;DataYear!$B$1&amp;I$10,DataYear!$A:$C,2,FALSE))=TRUE,VLOOKUP($B28&amp;DataYear!$B$1&amp;I$10,DataYear!$A:$C,2,FALSE),"...")</f>
        <v>193</v>
      </c>
      <c r="J28" s="87">
        <f>IF(ISNUMBER(VLOOKUP($B28&amp;DataYear!$B$1&amp;I$10,DataYear!$A:$C,3,FALSE))=TRUE,VLOOKUP($B28&amp;DataYear!$B$1&amp;I$10,DataYear!$A:$C,3,FALSE),"")</f>
        <v>6</v>
      </c>
      <c r="K28" s="97">
        <f t="shared" si="7"/>
        <v>7.2</v>
      </c>
      <c r="L28" s="85">
        <f>IF(ISNUMBER(VLOOKUP($B28&amp;M$10&amp;VLOOKUP($B28&amp;DataYear!$B$1&amp;M$10,DataYear!$A:$C,3,FALSE),'DataYear-1'!$A:$B,2,FALSE)),VLOOKUP($B28&amp;M$10&amp;VLOOKUP($B28&amp;DataYear!$B$1&amp;M$10,DataYear!$A:$C,3,FALSE),'DataYear-1'!$A:$B,2,FALSE),"...")</f>
        <v>26238</v>
      </c>
      <c r="M28" s="86">
        <f>IF(ISNUMBER(VLOOKUP($B28&amp;DataYear!$B$1&amp;M$10,DataYear!$A:$C,2,FALSE))=TRUE,VLOOKUP($B28&amp;DataYear!$B$1&amp;M$10,DataYear!$A:$C,2,FALSE),"...")</f>
        <v>23531</v>
      </c>
      <c r="N28" s="87">
        <f>IF(ISNUMBER(VLOOKUP($B28&amp;DataYear!$B$1&amp;M$10,DataYear!$A:$C,3,FALSE))=TRUE,VLOOKUP($B28&amp;DataYear!$B$1&amp;M$10,DataYear!$A:$C,3,FALSE),"")</f>
        <v>6</v>
      </c>
      <c r="O28" s="97">
        <f t="shared" si="2"/>
        <v>-10.3</v>
      </c>
      <c r="P28" s="85">
        <f>IF(ISNUMBER(VLOOKUP($B28&amp;Q$10&amp;VLOOKUP($B28&amp;DataYear!$B$1&amp;Q$10,DataYear!$A:$C,3,FALSE),'DataYear-1'!$A:$B,2,FALSE)),VLOOKUP($B28&amp;Q$10&amp;VLOOKUP($B28&amp;DataYear!$B$1&amp;Q$10,DataYear!$A:$C,3,FALSE),'DataYear-1'!$A:$B,2,FALSE),"...")</f>
        <v>7585</v>
      </c>
      <c r="Q28" s="86">
        <f>IF(ISNUMBER(VLOOKUP($B28&amp;DataYear!$B$1&amp;Q$10,DataYear!$A:$C,2,FALSE))=TRUE,VLOOKUP($B28&amp;DataYear!$B$1&amp;Q$10,DataYear!$A:$C,2,FALSE),"...")</f>
        <v>6923</v>
      </c>
      <c r="R28" s="87">
        <f>IF(ISNUMBER(VLOOKUP($B28&amp;DataYear!$B$1&amp;Q$10,DataYear!$A:$C,3,FALSE))=TRUE,VLOOKUP($B28&amp;DataYear!$B$1&amp;Q$10,DataYear!$A:$C,3,FALSE),"")</f>
        <v>6</v>
      </c>
      <c r="S28" s="97">
        <f t="shared" si="3"/>
        <v>-8.6999999999999993</v>
      </c>
      <c r="T28" s="85">
        <f>IF(ISNUMBER(VLOOKUP($B28&amp;U$10&amp;VLOOKUP($B28&amp;DataYear!$B$1&amp;U$10,DataYear!$A:$C,3,FALSE),'DataYear-1'!$A:$B,2,FALSE)),VLOOKUP($B28&amp;U$10&amp;VLOOKUP($B28&amp;DataYear!$B$1&amp;U$10,DataYear!$A:$C,3,FALSE),'DataYear-1'!$A:$B,2,FALSE),"...")</f>
        <v>19222</v>
      </c>
      <c r="U28" s="86">
        <f>IF(ISNUMBER(VLOOKUP($B28&amp;DataYear!$B$1&amp;U$10,DataYear!$A:$C,2,FALSE))=TRUE,VLOOKUP($B28&amp;DataYear!$B$1&amp;U$10,DataYear!$A:$C,2,FALSE),"...")</f>
        <v>17714</v>
      </c>
      <c r="V28" s="87">
        <f>IF(ISNUMBER(VLOOKUP($B28&amp;DataYear!$B$1&amp;U$10,DataYear!$A:$C,3,FALSE))=TRUE,VLOOKUP($B28&amp;DataYear!$B$1&amp;U$10,DataYear!$A:$C,3,FALSE),"")</f>
        <v>6</v>
      </c>
      <c r="W28" s="97">
        <f t="shared" si="4"/>
        <v>-7.8</v>
      </c>
      <c r="X28" s="85">
        <f>IF(ISNUMBER(VLOOKUP($B28&amp;Y$10&amp;VLOOKUP($B28&amp;DataYear!$B$1&amp;Y$10,DataYear!$A:$C,3,FALSE),'DataYear-1'!$A:$B,2,FALSE)),VLOOKUP($B28&amp;Y$10&amp;VLOOKUP($B28&amp;DataYear!$B$1&amp;Y$10,DataYear!$A:$C,3,FALSE),'DataYear-1'!$A:$B,2,FALSE),"...")</f>
        <v>5868</v>
      </c>
      <c r="Y28" s="86">
        <f>IF(ISNUMBER(VLOOKUP($B28&amp;DataYear!$B$1&amp;Y$10,DataYear!$A:$C,2,FALSE))=TRUE,VLOOKUP($B28&amp;DataYear!$B$1&amp;Y$10,DataYear!$A:$C,2,FALSE),"...")</f>
        <v>5500</v>
      </c>
      <c r="Z28" s="87">
        <f>IF(ISNUMBER(VLOOKUP($B28&amp;DataYear!$B$1&amp;Y$10,DataYear!$A:$C,3,FALSE))=TRUE,VLOOKUP($B28&amp;DataYear!$B$1&amp;Y$10,DataYear!$A:$C,3,FALSE),"")</f>
        <v>6</v>
      </c>
      <c r="AA28" s="88">
        <f t="shared" si="5"/>
        <v>-6.3</v>
      </c>
    </row>
    <row r="29" spans="1:31" ht="14.25" customHeight="1">
      <c r="A29" s="19" t="s">
        <v>7</v>
      </c>
      <c r="B29" s="12" t="s">
        <v>42</v>
      </c>
      <c r="C29" s="75"/>
      <c r="D29" s="85">
        <f>IF(ISNUMBER(VLOOKUP($B29&amp;E$10&amp;VLOOKUP($B29&amp;DataYear!$B$1&amp;E$10,DataYear!$A:$C,3,FALSE),'DataYear-1'!$A:$B,2,FALSE)),VLOOKUP($B29&amp;E$10&amp;VLOOKUP($B29&amp;DataYear!$B$1&amp;E$10,DataYear!$A:$C,3,FALSE),'DataYear-1'!$A:$B,2,FALSE),"...")</f>
        <v>9512</v>
      </c>
      <c r="E29" s="86">
        <f>IF(ISNUMBER(VLOOKUP($B29&amp;DataYear!$B$1&amp;E$10,DataYear!$A:$C,2,FALSE))=TRUE,VLOOKUP($B29&amp;DataYear!$B$1&amp;E$10,DataYear!$A:$C,2,FALSE),"...")</f>
        <v>10045</v>
      </c>
      <c r="F29" s="87">
        <f>IF(ISNUMBER(VLOOKUP($B29&amp;DataYear!$B$1&amp;E$10,DataYear!$A:$C,3,FALSE))=TRUE,VLOOKUP($B29&amp;DataYear!$B$1&amp;E$10,DataYear!$A:$C,3,FALSE),"")</f>
        <v>6</v>
      </c>
      <c r="G29" s="97">
        <f t="shared" si="6"/>
        <v>5.6</v>
      </c>
      <c r="H29" s="85">
        <f>IF(ISNUMBER(VLOOKUP($B29&amp;I$10&amp;VLOOKUP($B29&amp;DataYear!$B$1&amp;I$10,DataYear!$A:$C,3,FALSE),'DataYear-1'!$A:$B,2,FALSE)),VLOOKUP($B29&amp;I$10&amp;VLOOKUP($B29&amp;DataYear!$B$1&amp;I$10,DataYear!$A:$C,3,FALSE),'DataYear-1'!$A:$B,2,FALSE),"...")</f>
        <v>183</v>
      </c>
      <c r="I29" s="86">
        <f>IF(ISNUMBER(VLOOKUP($B29&amp;DataYear!$B$1&amp;I$10,DataYear!$A:$C,2,FALSE))=TRUE,VLOOKUP($B29&amp;DataYear!$B$1&amp;I$10,DataYear!$A:$C,2,FALSE),"...")</f>
        <v>190</v>
      </c>
      <c r="J29" s="87">
        <f>IF(ISNUMBER(VLOOKUP($B29&amp;DataYear!$B$1&amp;I$10,DataYear!$A:$C,3,FALSE))=TRUE,VLOOKUP($B29&amp;DataYear!$B$1&amp;I$10,DataYear!$A:$C,3,FALSE),"")</f>
        <v>6</v>
      </c>
      <c r="K29" s="97">
        <f t="shared" si="7"/>
        <v>3.8</v>
      </c>
      <c r="L29" s="85"/>
      <c r="M29" s="86"/>
      <c r="N29" s="87"/>
      <c r="O29" s="97"/>
      <c r="P29" s="85"/>
      <c r="Q29" s="86"/>
      <c r="R29" s="87"/>
      <c r="S29" s="97"/>
      <c r="T29" s="85"/>
      <c r="U29" s="86"/>
      <c r="V29" s="87"/>
      <c r="W29" s="97"/>
      <c r="X29" s="85"/>
      <c r="Y29" s="86"/>
      <c r="Z29" s="87"/>
      <c r="AA29" s="88"/>
    </row>
    <row r="30" spans="1:31" ht="14.25" hidden="1" customHeight="1" outlineLevel="1">
      <c r="A30" s="19" t="s">
        <v>105</v>
      </c>
      <c r="B30" s="12" t="s">
        <v>50</v>
      </c>
      <c r="C30" s="65"/>
      <c r="D30" s="85" t="str">
        <f>IF(ISNUMBER(VLOOKUP($B30&amp;E$10&amp;VLOOKUP($B30&amp;DataYear!$B$1&amp;E$10,DataYear!$A:$C,3,FALSE),'DataYear-1'!$A:$B,2,FALSE)),VLOOKUP($B30&amp;E$10&amp;VLOOKUP($B30&amp;DataYear!$B$1&amp;E$10,DataYear!$A:$C,3,FALSE),'DataYear-1'!$A:$B,2,FALSE),"...")</f>
        <v>...</v>
      </c>
      <c r="E30" s="86" t="str">
        <f>IF(ISNUMBER(VLOOKUP($B30&amp;DataYear!$B$1&amp;E$10,DataYear!$A:$C,2,FALSE))=TRUE,VLOOKUP($B30&amp;DataYear!$B$1&amp;E$10,DataYear!$A:$C,2,FALSE),"...")</f>
        <v>...</v>
      </c>
      <c r="F30" s="87" t="str">
        <f>IF(ISNUMBER(VLOOKUP($B30&amp;DataYear!$B$1&amp;E$10,DataYear!$A:$C,3,FALSE))=TRUE,VLOOKUP($B30&amp;DataYear!$B$1&amp;E$10,DataYear!$A:$C,3,FALSE),"")</f>
        <v/>
      </c>
      <c r="G30" s="97" t="str">
        <f t="shared" si="6"/>
        <v/>
      </c>
      <c r="H30" s="85" t="str">
        <f>IF(ISNUMBER(VLOOKUP($B30&amp;I$10&amp;VLOOKUP($B30&amp;DataYear!$B$1&amp;I$10,DataYear!$A:$C,3,FALSE),'DataYear-1'!$A:$B,2,FALSE)),VLOOKUP($B30&amp;I$10&amp;VLOOKUP($B30&amp;DataYear!$B$1&amp;I$10,DataYear!$A:$C,3,FALSE),'DataYear-1'!$A:$B,2,FALSE),"...")</f>
        <v>...</v>
      </c>
      <c r="I30" s="86" t="str">
        <f>IF(ISNUMBER(VLOOKUP($B30&amp;DataYear!$B$1&amp;I$10,DataYear!$A:$C,2,FALSE))=TRUE,VLOOKUP($B30&amp;DataYear!$B$1&amp;I$10,DataYear!$A:$C,2,FALSE),"...")</f>
        <v>...</v>
      </c>
      <c r="J30" s="87" t="str">
        <f>IF(ISNUMBER(VLOOKUP($B30&amp;DataYear!$B$1&amp;I$10,DataYear!$A:$C,3,FALSE))=TRUE,VLOOKUP($B30&amp;DataYear!$B$1&amp;I$10,DataYear!$A:$C,3,FALSE),"")</f>
        <v/>
      </c>
      <c r="K30" s="97" t="str">
        <f t="shared" si="7"/>
        <v/>
      </c>
      <c r="L30" s="85" t="str">
        <f>IF(ISNUMBER(VLOOKUP($B30&amp;M$10&amp;VLOOKUP($B30&amp;DataYear!$B$1&amp;M$10,DataYear!$A:$C,3,FALSE),'DataYear-1'!$A:$B,2,FALSE)),VLOOKUP($B30&amp;M$10&amp;VLOOKUP($B30&amp;DataYear!$B$1&amp;M$10,DataYear!$A:$C,3,FALSE),'DataYear-1'!$A:$B,2,FALSE),"...")</f>
        <v>...</v>
      </c>
      <c r="M30" s="86" t="str">
        <f>IF(ISNUMBER(VLOOKUP($B30&amp;DataYear!$B$1&amp;M$10,DataYear!$A:$C,2,FALSE))=TRUE,VLOOKUP($B30&amp;DataYear!$B$1&amp;M$10,DataYear!$A:$C,2,FALSE),"...")</f>
        <v>...</v>
      </c>
      <c r="N30" s="87" t="str">
        <f>IF(ISNUMBER(VLOOKUP($B30&amp;DataYear!$B$1&amp;M$10,DataYear!$A:$C,3,FALSE))=TRUE,VLOOKUP($B30&amp;DataYear!$B$1&amp;M$10,DataYear!$A:$C,3,FALSE),"")</f>
        <v/>
      </c>
      <c r="O30" s="97" t="str">
        <f t="shared" si="2"/>
        <v/>
      </c>
      <c r="P30" s="85" t="str">
        <f>IF(ISNUMBER(VLOOKUP($B30&amp;Q$10&amp;VLOOKUP($B30&amp;DataYear!$B$1&amp;Q$10,DataYear!$A:$C,3,FALSE),'DataYear-1'!$A:$B,2,FALSE)),VLOOKUP($B30&amp;Q$10&amp;VLOOKUP($B30&amp;DataYear!$B$1&amp;Q$10,DataYear!$A:$C,3,FALSE),'DataYear-1'!$A:$B,2,FALSE),"...")</f>
        <v>...</v>
      </c>
      <c r="Q30" s="86" t="str">
        <f>IF(ISNUMBER(VLOOKUP($B30&amp;DataYear!$B$1&amp;Q$10,DataYear!$A:$C,2,FALSE))=TRUE,VLOOKUP($B30&amp;DataYear!$B$1&amp;Q$10,DataYear!$A:$C,2,FALSE),"...")</f>
        <v>...</v>
      </c>
      <c r="R30" s="87" t="str">
        <f>IF(ISNUMBER(VLOOKUP($B30&amp;DataYear!$B$1&amp;Q$10,DataYear!$A:$C,3,FALSE))=TRUE,VLOOKUP($B30&amp;DataYear!$B$1&amp;Q$10,DataYear!$A:$C,3,FALSE),"")</f>
        <v/>
      </c>
      <c r="S30" s="97" t="str">
        <f t="shared" si="3"/>
        <v/>
      </c>
      <c r="T30" s="85" t="str">
        <f>IF(ISNUMBER(VLOOKUP($B30&amp;U$10&amp;VLOOKUP($B30&amp;DataYear!$B$1&amp;U$10,DataYear!$A:$C,3,FALSE),'DataYear-1'!$A:$B,2,FALSE)),VLOOKUP($B30&amp;U$10&amp;VLOOKUP($B30&amp;DataYear!$B$1&amp;U$10,DataYear!$A:$C,3,FALSE),'DataYear-1'!$A:$B,2,FALSE),"...")</f>
        <v>...</v>
      </c>
      <c r="U30" s="86" t="str">
        <f>IF(ISNUMBER(VLOOKUP($B30&amp;DataYear!$B$1&amp;U$10,DataYear!$A:$C,2,FALSE))=TRUE,VLOOKUP($B30&amp;DataYear!$B$1&amp;U$10,DataYear!$A:$C,2,FALSE),"...")</f>
        <v>...</v>
      </c>
      <c r="V30" s="87" t="str">
        <f>IF(ISNUMBER(VLOOKUP($B30&amp;DataYear!$B$1&amp;U$10,DataYear!$A:$C,3,FALSE))=TRUE,VLOOKUP($B30&amp;DataYear!$B$1&amp;U$10,DataYear!$A:$C,3,FALSE),"")</f>
        <v/>
      </c>
      <c r="W30" s="97" t="str">
        <f t="shared" si="4"/>
        <v/>
      </c>
      <c r="X30" s="85" t="str">
        <f>IF(ISNUMBER(VLOOKUP($B30&amp;Y$10&amp;VLOOKUP($B30&amp;DataYear!$B$1&amp;Y$10,DataYear!$A:$C,3,FALSE),'DataYear-1'!$A:$B,2,FALSE)),VLOOKUP($B30&amp;Y$10&amp;VLOOKUP($B30&amp;DataYear!$B$1&amp;Y$10,DataYear!$A:$C,3,FALSE),'DataYear-1'!$A:$B,2,FALSE),"...")</f>
        <v>...</v>
      </c>
      <c r="Y30" s="86" t="str">
        <f>IF(ISNUMBER(VLOOKUP($B30&amp;DataYear!$B$1&amp;Y$10,DataYear!$A:$C,2,FALSE))=TRUE,VLOOKUP($B30&amp;DataYear!$B$1&amp;Y$10,DataYear!$A:$C,2,FALSE),"...")</f>
        <v>...</v>
      </c>
      <c r="Z30" s="87" t="str">
        <f>IF(ISNUMBER(VLOOKUP($B30&amp;DataYear!$B$1&amp;Y$10,DataYear!$A:$C,3,FALSE))=TRUE,VLOOKUP($B30&amp;DataYear!$B$1&amp;Y$10,DataYear!$A:$C,3,FALSE),"")</f>
        <v/>
      </c>
      <c r="AA30" s="88" t="str">
        <f t="shared" si="5"/>
        <v/>
      </c>
    </row>
    <row r="31" spans="1:31" ht="14.25" customHeight="1" collapsed="1">
      <c r="A31" s="19" t="s">
        <v>108</v>
      </c>
      <c r="B31" s="12" t="s">
        <v>53</v>
      </c>
      <c r="C31" s="65"/>
      <c r="D31" s="85">
        <f>IF(ISNUMBER(VLOOKUP($B31&amp;E$10&amp;VLOOKUP($B31&amp;DataYear!$B$1&amp;E$10,DataYear!$A:$C,3,FALSE),'DataYear-1'!$A:$B,2,FALSE)),VLOOKUP($B31&amp;E$10&amp;VLOOKUP($B31&amp;DataYear!$B$1&amp;E$10,DataYear!$A:$C,3,FALSE),'DataYear-1'!$A:$B,2,FALSE),"...")</f>
        <v>93159</v>
      </c>
      <c r="E31" s="86">
        <f>IF(ISNUMBER(VLOOKUP($B31&amp;DataYear!$B$1&amp;E$10,DataYear!$A:$C,2,FALSE))=TRUE,VLOOKUP($B31&amp;DataYear!$B$1&amp;E$10,DataYear!$A:$C,2,FALSE),"...")</f>
        <v>87960</v>
      </c>
      <c r="F31" s="87">
        <f>IF(ISNUMBER(VLOOKUP($B31&amp;DataYear!$B$1&amp;E$10,DataYear!$A:$C,3,FALSE))=TRUE,VLOOKUP($B31&amp;DataYear!$B$1&amp;E$10,DataYear!$A:$C,3,FALSE),"")</f>
        <v>6</v>
      </c>
      <c r="G31" s="97">
        <f>IF(ISERROR((E31-D31)/D31),"",ROUND((E31-D31)/D31*100,1))</f>
        <v>-5.6</v>
      </c>
      <c r="H31" s="85">
        <f>IF(ISNUMBER(VLOOKUP($B31&amp;I$10&amp;VLOOKUP($B31&amp;DataYear!$B$1&amp;I$10,DataYear!$A:$C,3,FALSE),'DataYear-1'!$A:$B,2,FALSE)),VLOOKUP($B31&amp;I$10&amp;VLOOKUP($B31&amp;DataYear!$B$1&amp;I$10,DataYear!$A:$C,3,FALSE),'DataYear-1'!$A:$B,2,FALSE),"...")</f>
        <v>7561</v>
      </c>
      <c r="I31" s="86">
        <f>IF(ISNUMBER(VLOOKUP($B31&amp;DataYear!$B$1&amp;I$10,DataYear!$A:$C,2,FALSE))=TRUE,VLOOKUP($B31&amp;DataYear!$B$1&amp;I$10,DataYear!$A:$C,2,FALSE),"...")</f>
        <v>7175</v>
      </c>
      <c r="J31" s="87">
        <f>IF(ISNUMBER(VLOOKUP($B31&amp;DataYear!$B$1&amp;I$10,DataYear!$A:$C,3,FALSE))=TRUE,VLOOKUP($B31&amp;DataYear!$B$1&amp;I$10,DataYear!$A:$C,3,FALSE),"")</f>
        <v>6</v>
      </c>
      <c r="K31" s="97">
        <f>IF(ISERROR((I31-H31)/H31),"",ROUND((I31-H31)/H31*100,1))</f>
        <v>-5.0999999999999996</v>
      </c>
      <c r="L31" s="85">
        <f>IF(ISNUMBER(VLOOKUP($B31&amp;M$10&amp;VLOOKUP($B31&amp;DataYear!$B$1&amp;M$10,DataYear!$A:$C,3,FALSE),'DataYear-1'!$A:$B,2,FALSE)),VLOOKUP($B31&amp;M$10&amp;VLOOKUP($B31&amp;DataYear!$B$1&amp;M$10,DataYear!$A:$C,3,FALSE),'DataYear-1'!$A:$B,2,FALSE),"...")</f>
        <v>70256</v>
      </c>
      <c r="M31" s="86">
        <f>IF(ISNUMBER(VLOOKUP($B31&amp;DataYear!$B$1&amp;M$10,DataYear!$A:$C,2,FALSE))=TRUE,VLOOKUP($B31&amp;DataYear!$B$1&amp;M$10,DataYear!$A:$C,2,FALSE),"...")</f>
        <v>60759</v>
      </c>
      <c r="N31" s="87">
        <f>IF(ISNUMBER(VLOOKUP($B31&amp;DataYear!$B$1&amp;M$10,DataYear!$A:$C,3,FALSE))=TRUE,VLOOKUP($B31&amp;DataYear!$B$1&amp;M$10,DataYear!$A:$C,3,FALSE),"")</f>
        <v>6</v>
      </c>
      <c r="O31" s="97">
        <f>IF(ISERROR((M31-L31)/L31),"",ROUND((M31-L31)/L31*100,1))</f>
        <v>-13.5</v>
      </c>
      <c r="P31" s="85">
        <f>IF(ISNUMBER(VLOOKUP($B31&amp;Q$10&amp;VLOOKUP($B31&amp;DataYear!$B$1&amp;Q$10,DataYear!$A:$C,3,FALSE),'DataYear-1'!$A:$B,2,FALSE)),VLOOKUP($B31&amp;Q$10&amp;VLOOKUP($B31&amp;DataYear!$B$1&amp;Q$10,DataYear!$A:$C,3,FALSE),'DataYear-1'!$A:$B,2,FALSE),"...")</f>
        <v>18661</v>
      </c>
      <c r="Q31" s="86">
        <f>IF(ISNUMBER(VLOOKUP($B31&amp;DataYear!$B$1&amp;Q$10,DataYear!$A:$C,2,FALSE))=TRUE,VLOOKUP($B31&amp;DataYear!$B$1&amp;Q$10,DataYear!$A:$C,2,FALSE),"...")</f>
        <v>15821</v>
      </c>
      <c r="R31" s="87">
        <f>IF(ISNUMBER(VLOOKUP($B31&amp;DataYear!$B$1&amp;Q$10,DataYear!$A:$C,3,FALSE))=TRUE,VLOOKUP($B31&amp;DataYear!$B$1&amp;Q$10,DataYear!$A:$C,3,FALSE),"")</f>
        <v>6</v>
      </c>
      <c r="S31" s="97">
        <f>IF(ISERROR((Q31-P31)/P31),"",ROUND((Q31-P31)/P31*100,1))</f>
        <v>-15.2</v>
      </c>
      <c r="T31" s="85">
        <f>IF(ISNUMBER(VLOOKUP($B31&amp;U$10&amp;VLOOKUP($B31&amp;DataYear!$B$1&amp;U$10,DataYear!$A:$C,3,FALSE),'DataYear-1'!$A:$B,2,FALSE)),VLOOKUP($B31&amp;U$10&amp;VLOOKUP($B31&amp;DataYear!$B$1&amp;U$10,DataYear!$A:$C,3,FALSE),'DataYear-1'!$A:$B,2,FALSE),"...")</f>
        <v>24929</v>
      </c>
      <c r="U31" s="86">
        <f>IF(ISNUMBER(VLOOKUP($B31&amp;DataYear!$B$1&amp;U$10,DataYear!$A:$C,2,FALSE))=TRUE,VLOOKUP($B31&amp;DataYear!$B$1&amp;U$10,DataYear!$A:$C,2,FALSE),"...")</f>
        <v>21577</v>
      </c>
      <c r="V31" s="87">
        <f>IF(ISNUMBER(VLOOKUP($B31&amp;DataYear!$B$1&amp;U$10,DataYear!$A:$C,3,FALSE))=TRUE,VLOOKUP($B31&amp;DataYear!$B$1&amp;U$10,DataYear!$A:$C,3,FALSE),"")</f>
        <v>6</v>
      </c>
      <c r="W31" s="97">
        <f>IF(ISERROR((U31-T31)/T31),"",ROUND((U31-T31)/T31*100,1))</f>
        <v>-13.4</v>
      </c>
      <c r="X31" s="85">
        <f>IF(ISNUMBER(VLOOKUP($B31&amp;Y$10&amp;VLOOKUP($B31&amp;DataYear!$B$1&amp;Y$10,DataYear!$A:$C,3,FALSE),'DataYear-1'!$A:$B,2,FALSE)),VLOOKUP($B31&amp;Y$10&amp;VLOOKUP($B31&amp;DataYear!$B$1&amp;Y$10,DataYear!$A:$C,3,FALSE),'DataYear-1'!$A:$B,2,FALSE),"...")</f>
        <v>6762</v>
      </c>
      <c r="Y31" s="86">
        <f>IF(ISNUMBER(VLOOKUP($B31&amp;DataYear!$B$1&amp;Y$10,DataYear!$A:$C,2,FALSE))=TRUE,VLOOKUP($B31&amp;DataYear!$B$1&amp;Y$10,DataYear!$A:$C,2,FALSE),"...")</f>
        <v>6167</v>
      </c>
      <c r="Z31" s="87">
        <f>IF(ISNUMBER(VLOOKUP($B31&amp;DataYear!$B$1&amp;Y$10,DataYear!$A:$C,3,FALSE))=TRUE,VLOOKUP($B31&amp;DataYear!$B$1&amp;Y$10,DataYear!$A:$C,3,FALSE),"")</f>
        <v>6</v>
      </c>
      <c r="AA31" s="88">
        <f>IF(ISERROR((Y31-X31)/X31),"",ROUND((Y31-X31)/X31*100,1))</f>
        <v>-8.8000000000000007</v>
      </c>
    </row>
    <row r="32" spans="1:31" ht="14.25" customHeight="1">
      <c r="A32" s="19" t="s">
        <v>99</v>
      </c>
      <c r="B32" s="12" t="s">
        <v>44</v>
      </c>
      <c r="C32" s="66"/>
      <c r="D32" s="85">
        <f>IF(ISNUMBER(VLOOKUP($B32&amp;E$10&amp;VLOOKUP($B32&amp;DataYear!$B$1&amp;E$10,DataYear!$A:$C,3,FALSE),'DataYear-1'!$A:$B,2,FALSE)),VLOOKUP($B32&amp;E$10&amp;VLOOKUP($B32&amp;DataYear!$B$1&amp;E$10,DataYear!$A:$C,3,FALSE),'DataYear-1'!$A:$B,2,FALSE),"...")</f>
        <v>64568.830999999998</v>
      </c>
      <c r="E32" s="86">
        <f>IF(ISNUMBER(VLOOKUP($B32&amp;DataYear!$B$1&amp;E$10,DataYear!$A:$C,2,FALSE))=TRUE,VLOOKUP($B32&amp;DataYear!$B$1&amp;E$10,DataYear!$A:$C,2,FALSE),"...")</f>
        <v>57918.458999999995</v>
      </c>
      <c r="F32" s="87">
        <f>IF(ISNUMBER(VLOOKUP($B32&amp;DataYear!$B$1&amp;E$10,DataYear!$A:$C,3,FALSE))=TRUE,VLOOKUP($B32&amp;DataYear!$B$1&amp;E$10,DataYear!$A:$C,3,FALSE),"")</f>
        <v>6</v>
      </c>
      <c r="G32" s="97">
        <f>IF(ISERROR((E32-D32)/D32),"",ROUND((E32-D32)/D32*100,1))</f>
        <v>-10.3</v>
      </c>
      <c r="H32" s="85">
        <f>IF(ISNUMBER(VLOOKUP($B32&amp;I$10&amp;VLOOKUP($B32&amp;DataYear!$B$1&amp;I$10,DataYear!$A:$C,3,FALSE),'DataYear-1'!$A:$B,2,FALSE)),VLOOKUP($B32&amp;I$10&amp;VLOOKUP($B32&amp;DataYear!$B$1&amp;I$10,DataYear!$A:$C,3,FALSE),'DataYear-1'!$A:$B,2,FALSE),"...")</f>
        <v>1863.3629048000003</v>
      </c>
      <c r="I32" s="86">
        <f>IF(ISNUMBER(VLOOKUP($B32&amp;DataYear!$B$1&amp;I$10,DataYear!$A:$C,2,FALSE))=TRUE,VLOOKUP($B32&amp;DataYear!$B$1&amp;I$10,DataYear!$A:$C,2,FALSE),"...")</f>
        <v>1733.5330457</v>
      </c>
      <c r="J32" s="87">
        <f>IF(ISNUMBER(VLOOKUP($B32&amp;DataYear!$B$1&amp;I$10,DataYear!$A:$C,3,FALSE))=TRUE,VLOOKUP($B32&amp;DataYear!$B$1&amp;I$10,DataYear!$A:$C,3,FALSE),"")</f>
        <v>6</v>
      </c>
      <c r="K32" s="97">
        <f>IF(ISERROR((I32-H32)/H32),"",ROUND((I32-H32)/H32*100,1))</f>
        <v>-7</v>
      </c>
      <c r="L32" s="85"/>
      <c r="M32" s="86"/>
      <c r="N32" s="87"/>
      <c r="O32" s="97"/>
      <c r="P32" s="85"/>
      <c r="Q32" s="86"/>
      <c r="R32" s="87"/>
      <c r="S32" s="97"/>
      <c r="T32" s="85"/>
      <c r="U32" s="86"/>
      <c r="V32" s="87"/>
      <c r="W32" s="97"/>
      <c r="X32" s="85"/>
      <c r="Y32" s="86"/>
      <c r="Z32" s="87"/>
      <c r="AA32" s="88"/>
    </row>
    <row r="33" spans="1:27" ht="14.25" hidden="1" customHeight="1" outlineLevel="1">
      <c r="A33" s="19" t="s">
        <v>99</v>
      </c>
      <c r="B33" s="12" t="s">
        <v>326</v>
      </c>
      <c r="C33" s="66"/>
      <c r="D33" s="85"/>
      <c r="E33" s="86"/>
      <c r="F33" s="87"/>
      <c r="G33" s="97"/>
      <c r="H33" s="85"/>
      <c r="I33" s="86"/>
      <c r="J33" s="87"/>
      <c r="K33" s="97"/>
      <c r="L33" s="85" t="str">
        <f>IF(ISNUMBER(VLOOKUP($B33&amp;M$10&amp;VLOOKUP($B33&amp;DataYear!$B$1&amp;M$10,DataYear!$A:$C,3,FALSE),'DataYear-1'!$A:$B,2,FALSE)),VLOOKUP($B33&amp;M$10&amp;VLOOKUP($B33&amp;DataYear!$B$1&amp;M$10,DataYear!$A:$C,3,FALSE),'DataYear-1'!$A:$B,2,FALSE),"...")</f>
        <v>...</v>
      </c>
      <c r="M33" s="86" t="str">
        <f>IF(ISNUMBER(VLOOKUP($B33&amp;DataYear!$B$1&amp;M$10,DataYear!$A:$C,2,FALSE))=TRUE,VLOOKUP($B33&amp;DataYear!$B$1&amp;M$10,DataYear!$A:$C,2,FALSE),"...")</f>
        <v>...</v>
      </c>
      <c r="N33" s="87" t="str">
        <f>IF(ISNUMBER(VLOOKUP($B33&amp;DataYear!$B$1&amp;M$10,DataYear!$A:$C,3,FALSE))=TRUE,VLOOKUP($B33&amp;DataYear!$B$1&amp;M$10,DataYear!$A:$C,3,FALSE),"")</f>
        <v/>
      </c>
      <c r="O33" s="97" t="str">
        <f>IF(ISERROR((M33-L33)/L33),"",ROUND((M33-L33)/L33*100,1))</f>
        <v/>
      </c>
      <c r="P33" s="85" t="str">
        <f>IF(ISNUMBER(VLOOKUP($B33&amp;Q$10&amp;VLOOKUP($B33&amp;DataYear!$B$1&amp;Q$10,DataYear!$A:$C,3,FALSE),'DataYear-1'!$A:$B,2,FALSE)),VLOOKUP($B33&amp;Q$10&amp;VLOOKUP($B33&amp;DataYear!$B$1&amp;Q$10,DataYear!$A:$C,3,FALSE),'DataYear-1'!$A:$B,2,FALSE),"...")</f>
        <v>...</v>
      </c>
      <c r="Q33" s="86" t="str">
        <f>IF(ISNUMBER(VLOOKUP($B33&amp;DataYear!$B$1&amp;Q$10,DataYear!$A:$C,2,FALSE))=TRUE,VLOOKUP($B33&amp;DataYear!$B$1&amp;Q$10,DataYear!$A:$C,2,FALSE),"...")</f>
        <v>...</v>
      </c>
      <c r="R33" s="87" t="str">
        <f>IF(ISNUMBER(VLOOKUP($B33&amp;DataYear!$B$1&amp;Q$10,DataYear!$A:$C,3,FALSE))=TRUE,VLOOKUP($B33&amp;DataYear!$B$1&amp;Q$10,DataYear!$A:$C,3,FALSE),"")</f>
        <v/>
      </c>
      <c r="S33" s="97" t="str">
        <f>IF(ISERROR((Q33-P33)/P33),"",ROUND((Q33-P33)/P33*100,1))</f>
        <v/>
      </c>
      <c r="T33" s="85" t="str">
        <f>IF(ISNUMBER(VLOOKUP($B33&amp;U$10&amp;VLOOKUP($B33&amp;DataYear!$B$1&amp;U$10,DataYear!$A:$C,3,FALSE),'DataYear-1'!$A:$B,2,FALSE)),VLOOKUP($B33&amp;U$10&amp;VLOOKUP($B33&amp;DataYear!$B$1&amp;U$10,DataYear!$A:$C,3,FALSE),'DataYear-1'!$A:$B,2,FALSE),"...")</f>
        <v>...</v>
      </c>
      <c r="U33" s="86" t="str">
        <f>IF(ISNUMBER(VLOOKUP($B33&amp;DataYear!$B$1&amp;U$10,DataYear!$A:$C,2,FALSE))=TRUE,VLOOKUP($B33&amp;DataYear!$B$1&amp;U$10,DataYear!$A:$C,2,FALSE),"...")</f>
        <v>...</v>
      </c>
      <c r="V33" s="87" t="str">
        <f>IF(ISNUMBER(VLOOKUP($B33&amp;DataYear!$B$1&amp;U$10,DataYear!$A:$C,3,FALSE))=TRUE,VLOOKUP($B33&amp;DataYear!$B$1&amp;U$10,DataYear!$A:$C,3,FALSE),"")</f>
        <v/>
      </c>
      <c r="W33" s="97" t="str">
        <f>IF(ISERROR((U33-T33)/T33),"",ROUND((U33-T33)/T33*100,1))</f>
        <v/>
      </c>
      <c r="X33" s="85" t="str">
        <f>IF(ISNUMBER(VLOOKUP($B33&amp;Y$10&amp;VLOOKUP($B33&amp;DataYear!$B$1&amp;Y$10,DataYear!$A:$C,3,FALSE),'DataYear-1'!$A:$B,2,FALSE)),VLOOKUP($B33&amp;Y$10&amp;VLOOKUP($B33&amp;DataYear!$B$1&amp;Y$10,DataYear!$A:$C,3,FALSE),'DataYear-1'!$A:$B,2,FALSE),"...")</f>
        <v>...</v>
      </c>
      <c r="Y33" s="86" t="str">
        <f>IF(ISNUMBER(VLOOKUP($B33&amp;DataYear!$B$1&amp;Y$10,DataYear!$A:$C,2,FALSE))=TRUE,VLOOKUP($B33&amp;DataYear!$B$1&amp;Y$10,DataYear!$A:$C,2,FALSE),"...")</f>
        <v>...</v>
      </c>
      <c r="Z33" s="87" t="str">
        <f>IF(ISNUMBER(VLOOKUP($B33&amp;DataYear!$B$1&amp;Y$10,DataYear!$A:$C,3,FALSE))=TRUE,VLOOKUP($B33&amp;DataYear!$B$1&amp;Y$10,DataYear!$A:$C,3,FALSE),"")</f>
        <v/>
      </c>
      <c r="AA33" s="88" t="str">
        <f>IF(ISERROR((Y33-X33)/X33),"",ROUND((Y33-X33)/X33*100,1))</f>
        <v/>
      </c>
    </row>
    <row r="34" spans="1:27" ht="14.25" customHeight="1" collapsed="1">
      <c r="A34" s="19" t="s">
        <v>117</v>
      </c>
      <c r="B34" s="12" t="s">
        <v>23</v>
      </c>
      <c r="C34" s="20"/>
      <c r="D34" s="85">
        <f>IF(ISNUMBER(VLOOKUP($B34&amp;E$10&amp;VLOOKUP($B34&amp;DataYear!$B$1&amp;E$10,DataYear!$A:$C,3,FALSE),'DataYear-1'!$A:$B,2,FALSE)),VLOOKUP($B34&amp;E$10&amp;VLOOKUP($B34&amp;DataYear!$B$1&amp;E$10,DataYear!$A:$C,3,FALSE),'DataYear-1'!$A:$B,2,FALSE),"...")</f>
        <v>27834</v>
      </c>
      <c r="E34" s="86">
        <f>IF(ISNUMBER(VLOOKUP($B34&amp;DataYear!$B$1&amp;E$10,DataYear!$A:$C,2,FALSE))=TRUE,VLOOKUP($B34&amp;DataYear!$B$1&amp;E$10,DataYear!$A:$C,2,FALSE),"...")</f>
        <v>24002.435356774193</v>
      </c>
      <c r="F34" s="87">
        <f>IF(ISNUMBER(VLOOKUP($B34&amp;DataYear!$B$1&amp;E$10,DataYear!$A:$C,3,FALSE))=TRUE,VLOOKUP($B34&amp;DataYear!$B$1&amp;E$10,DataYear!$A:$C,3,FALSE),"")</f>
        <v>6</v>
      </c>
      <c r="G34" s="97">
        <f t="shared" si="6"/>
        <v>-13.8</v>
      </c>
      <c r="H34" s="85">
        <f>IF(ISNUMBER(VLOOKUP($B34&amp;I$10&amp;VLOOKUP($B34&amp;DataYear!$B$1&amp;I$10,DataYear!$A:$C,3,FALSE),'DataYear-1'!$A:$B,2,FALSE)),VLOOKUP($B34&amp;I$10&amp;VLOOKUP($B34&amp;DataYear!$B$1&amp;I$10,DataYear!$A:$C,3,FALSE),'DataYear-1'!$A:$B,2,FALSE),"...")</f>
        <v>2269</v>
      </c>
      <c r="I34" s="86">
        <f>IF(ISNUMBER(VLOOKUP($B34&amp;DataYear!$B$1&amp;I$10,DataYear!$A:$C,2,FALSE))=TRUE,VLOOKUP($B34&amp;DataYear!$B$1&amp;I$10,DataYear!$A:$C,2,FALSE),"...")</f>
        <v>1863.6534794025806</v>
      </c>
      <c r="J34" s="87">
        <f>IF(ISNUMBER(VLOOKUP($B34&amp;DataYear!$B$1&amp;I$10,DataYear!$A:$C,3,FALSE))=TRUE,VLOOKUP($B34&amp;DataYear!$B$1&amp;I$10,DataYear!$A:$C,3,FALSE),"")</f>
        <v>6</v>
      </c>
      <c r="K34" s="97">
        <f t="shared" si="7"/>
        <v>-17.899999999999999</v>
      </c>
      <c r="L34" s="85" t="str">
        <f>IF(ISNUMBER(VLOOKUP($B34&amp;M$10&amp;VLOOKUP($B34&amp;DataYear!$B$1&amp;M$10,DataYear!$A:$C,3,FALSE),'DataYear-1'!$A:$B,2,FALSE)),VLOOKUP($B34&amp;M$10&amp;VLOOKUP($B34&amp;DataYear!$B$1&amp;M$10,DataYear!$A:$C,3,FALSE),'DataYear-1'!$A:$B,2,FALSE),"...")</f>
        <v>...</v>
      </c>
      <c r="M34" s="86" t="str">
        <f>IF(ISNUMBER(VLOOKUP($B34&amp;DataYear!$B$1&amp;M$10,DataYear!$A:$C,2,FALSE))=TRUE,VLOOKUP($B34&amp;DataYear!$B$1&amp;M$10,DataYear!$A:$C,2,FALSE),"...")</f>
        <v>...</v>
      </c>
      <c r="N34" s="87" t="str">
        <f>IF(ISNUMBER(VLOOKUP($B34&amp;DataYear!$B$1&amp;M$10,DataYear!$A:$C,3,FALSE))=TRUE,VLOOKUP($B34&amp;DataYear!$B$1&amp;M$10,DataYear!$A:$C,3,FALSE),"")</f>
        <v/>
      </c>
      <c r="O34" s="97" t="str">
        <f t="shared" si="2"/>
        <v/>
      </c>
      <c r="P34" s="85" t="str">
        <f>IF(ISNUMBER(VLOOKUP($B34&amp;Q$10&amp;VLOOKUP($B34&amp;DataYear!$B$1&amp;Q$10,DataYear!$A:$C,3,FALSE),'DataYear-1'!$A:$B,2,FALSE)),VLOOKUP($B34&amp;Q$10&amp;VLOOKUP($B34&amp;DataYear!$B$1&amp;Q$10,DataYear!$A:$C,3,FALSE),'DataYear-1'!$A:$B,2,FALSE),"...")</f>
        <v>...</v>
      </c>
      <c r="Q34" s="86" t="str">
        <f>IF(ISNUMBER(VLOOKUP($B34&amp;DataYear!$B$1&amp;Q$10,DataYear!$A:$C,2,FALSE))=TRUE,VLOOKUP($B34&amp;DataYear!$B$1&amp;Q$10,DataYear!$A:$C,2,FALSE),"...")</f>
        <v>...</v>
      </c>
      <c r="R34" s="87" t="str">
        <f>IF(ISNUMBER(VLOOKUP($B34&amp;DataYear!$B$1&amp;Q$10,DataYear!$A:$C,3,FALSE))=TRUE,VLOOKUP($B34&amp;DataYear!$B$1&amp;Q$10,DataYear!$A:$C,3,FALSE),"")</f>
        <v/>
      </c>
      <c r="S34" s="97" t="str">
        <f t="shared" si="3"/>
        <v/>
      </c>
      <c r="T34" s="85" t="str">
        <f>IF(ISNUMBER(VLOOKUP($B34&amp;U$10&amp;VLOOKUP($B34&amp;DataYear!$B$1&amp;U$10,DataYear!$A:$C,3,FALSE),'DataYear-1'!$A:$B,2,FALSE)),VLOOKUP($B34&amp;U$10&amp;VLOOKUP($B34&amp;DataYear!$B$1&amp;U$10,DataYear!$A:$C,3,FALSE),'DataYear-1'!$A:$B,2,FALSE),"...")</f>
        <v>...</v>
      </c>
      <c r="U34" s="86" t="str">
        <f>IF(ISNUMBER(VLOOKUP($B34&amp;DataYear!$B$1&amp;U$10,DataYear!$A:$C,2,FALSE))=TRUE,VLOOKUP($B34&amp;DataYear!$B$1&amp;U$10,DataYear!$A:$C,2,FALSE),"...")</f>
        <v>...</v>
      </c>
      <c r="V34" s="87" t="str">
        <f>IF(ISNUMBER(VLOOKUP($B34&amp;DataYear!$B$1&amp;U$10,DataYear!$A:$C,3,FALSE))=TRUE,VLOOKUP($B34&amp;DataYear!$B$1&amp;U$10,DataYear!$A:$C,3,FALSE),"")</f>
        <v/>
      </c>
      <c r="W34" s="97" t="str">
        <f t="shared" si="4"/>
        <v/>
      </c>
      <c r="X34" s="85" t="str">
        <f>IF(ISNUMBER(VLOOKUP($B34&amp;Y$10&amp;VLOOKUP($B34&amp;DataYear!$B$1&amp;Y$10,DataYear!$A:$C,3,FALSE),'DataYear-1'!$A:$B,2,FALSE)),VLOOKUP($B34&amp;Y$10&amp;VLOOKUP($B34&amp;DataYear!$B$1&amp;Y$10,DataYear!$A:$C,3,FALSE),'DataYear-1'!$A:$B,2,FALSE),"...")</f>
        <v>...</v>
      </c>
      <c r="Y34" s="86" t="str">
        <f>IF(ISNUMBER(VLOOKUP($B34&amp;DataYear!$B$1&amp;Y$10,DataYear!$A:$C,2,FALSE))=TRUE,VLOOKUP($B34&amp;DataYear!$B$1&amp;Y$10,DataYear!$A:$C,2,FALSE),"...")</f>
        <v>...</v>
      </c>
      <c r="Z34" s="87" t="str">
        <f>IF(ISNUMBER(VLOOKUP($B34&amp;DataYear!$B$1&amp;Y$10,DataYear!$A:$C,3,FALSE))=TRUE,VLOOKUP($B34&amp;DataYear!$B$1&amp;Y$10,DataYear!$A:$C,3,FALSE),"")</f>
        <v/>
      </c>
      <c r="AA34" s="88" t="str">
        <f t="shared" si="5"/>
        <v/>
      </c>
    </row>
    <row r="35" spans="1:27" ht="14.25" customHeight="1">
      <c r="A35" s="19" t="s">
        <v>117</v>
      </c>
      <c r="B35" s="12" t="s">
        <v>24</v>
      </c>
      <c r="C35" s="20"/>
      <c r="D35" s="85" t="str">
        <f>IF(ISNUMBER(VLOOKUP($B35&amp;E$10&amp;VLOOKUP($B35&amp;DataYear!$B$1&amp;E$10,DataYear!$A:$C,3,FALSE),'DataYear-1'!$A:$B,2,FALSE)),VLOOKUP($B35&amp;E$10&amp;VLOOKUP($B35&amp;DataYear!$B$1&amp;E$10,DataYear!$A:$C,3,FALSE),'DataYear-1'!$A:$B,2,FALSE),"...")</f>
        <v>...</v>
      </c>
      <c r="E35" s="86" t="str">
        <f>IF(ISNUMBER(VLOOKUP($B35&amp;DataYear!$B$1&amp;E$10,DataYear!$A:$C,2,FALSE))=TRUE,VLOOKUP($B35&amp;DataYear!$B$1&amp;E$10,DataYear!$A:$C,2,FALSE),"...")</f>
        <v>...</v>
      </c>
      <c r="F35" s="87" t="str">
        <f>IF(ISNUMBER(VLOOKUP($B35&amp;DataYear!$B$1&amp;E$10,DataYear!$A:$C,3,FALSE))=TRUE,VLOOKUP($B35&amp;DataYear!$B$1&amp;E$10,DataYear!$A:$C,3,FALSE),"")</f>
        <v/>
      </c>
      <c r="G35" s="97" t="str">
        <f t="shared" si="6"/>
        <v/>
      </c>
      <c r="H35" s="85" t="str">
        <f>IF(ISNUMBER(VLOOKUP($B35&amp;I$10&amp;VLOOKUP($B35&amp;DataYear!$B$1&amp;I$10,DataYear!$A:$C,3,FALSE),'DataYear-1'!$A:$B,2,FALSE)),VLOOKUP($B35&amp;I$10&amp;VLOOKUP($B35&amp;DataYear!$B$1&amp;I$10,DataYear!$A:$C,3,FALSE),'DataYear-1'!$A:$B,2,FALSE),"...")</f>
        <v>...</v>
      </c>
      <c r="I35" s="86" t="str">
        <f>IF(ISNUMBER(VLOOKUP($B35&amp;DataYear!$B$1&amp;I$10,DataYear!$A:$C,2,FALSE))=TRUE,VLOOKUP($B35&amp;DataYear!$B$1&amp;I$10,DataYear!$A:$C,2,FALSE),"...")</f>
        <v>...</v>
      </c>
      <c r="J35" s="87" t="str">
        <f>IF(ISNUMBER(VLOOKUP($B35&amp;DataYear!$B$1&amp;I$10,DataYear!$A:$C,3,FALSE))=TRUE,VLOOKUP($B35&amp;DataYear!$B$1&amp;I$10,DataYear!$A:$C,3,FALSE),"")</f>
        <v/>
      </c>
      <c r="K35" s="97" t="str">
        <f t="shared" si="7"/>
        <v/>
      </c>
      <c r="L35" s="85">
        <f>IF(ISNUMBER(VLOOKUP($B35&amp;M$10&amp;VLOOKUP($B35&amp;DataYear!$B$1&amp;M$10,DataYear!$A:$C,3,FALSE),'DataYear-1'!$A:$B,2,FALSE)),VLOOKUP($B35&amp;M$10&amp;VLOOKUP($B35&amp;DataYear!$B$1&amp;M$10,DataYear!$A:$C,3,FALSE),'DataYear-1'!$A:$B,2,FALSE),"...")</f>
        <v>17575.54</v>
      </c>
      <c r="M35" s="86">
        <f>IF(ISNUMBER(VLOOKUP($B35&amp;DataYear!$B$1&amp;M$10,DataYear!$A:$C,2,FALSE))=TRUE,VLOOKUP($B35&amp;DataYear!$B$1&amp;M$10,DataYear!$A:$C,2,FALSE),"...")</f>
        <v>14830.065000000001</v>
      </c>
      <c r="N35" s="87">
        <f>IF(ISNUMBER(VLOOKUP($B35&amp;DataYear!$B$1&amp;M$10,DataYear!$A:$C,3,FALSE))=TRUE,VLOOKUP($B35&amp;DataYear!$B$1&amp;M$10,DataYear!$A:$C,3,FALSE),"")</f>
        <v>6</v>
      </c>
      <c r="O35" s="97">
        <f t="shared" si="2"/>
        <v>-15.6</v>
      </c>
      <c r="P35" s="85">
        <f>IF(ISNUMBER(VLOOKUP($B35&amp;Q$10&amp;VLOOKUP($B35&amp;DataYear!$B$1&amp;Q$10,DataYear!$A:$C,3,FALSE),'DataYear-1'!$A:$B,2,FALSE)),VLOOKUP($B35&amp;Q$10&amp;VLOOKUP($B35&amp;DataYear!$B$1&amp;Q$10,DataYear!$A:$C,3,FALSE),'DataYear-1'!$A:$B,2,FALSE),"...")</f>
        <v>3178</v>
      </c>
      <c r="Q35" s="86">
        <f>IF(ISNUMBER(VLOOKUP($B35&amp;DataYear!$B$1&amp;Q$10,DataYear!$A:$C,2,FALSE))=TRUE,VLOOKUP($B35&amp;DataYear!$B$1&amp;Q$10,DataYear!$A:$C,2,FALSE),"...")</f>
        <v>2879</v>
      </c>
      <c r="R35" s="87">
        <f>IF(ISNUMBER(VLOOKUP($B35&amp;DataYear!$B$1&amp;Q$10,DataYear!$A:$C,3,FALSE))=TRUE,VLOOKUP($B35&amp;DataYear!$B$1&amp;Q$10,DataYear!$A:$C,3,FALSE),"")</f>
        <v>6</v>
      </c>
      <c r="S35" s="97">
        <f t="shared" si="3"/>
        <v>-9.4</v>
      </c>
      <c r="T35" s="85">
        <f>IF(ISNUMBER(VLOOKUP($B35&amp;U$10&amp;VLOOKUP($B35&amp;DataYear!$B$1&amp;U$10,DataYear!$A:$C,3,FALSE),'DataYear-1'!$A:$B,2,FALSE)),VLOOKUP($B35&amp;U$10&amp;VLOOKUP($B35&amp;DataYear!$B$1&amp;U$10,DataYear!$A:$C,3,FALSE),'DataYear-1'!$A:$B,2,FALSE),"...")</f>
        <v>2189</v>
      </c>
      <c r="U35" s="86">
        <f>IF(ISNUMBER(VLOOKUP($B35&amp;DataYear!$B$1&amp;U$10,DataYear!$A:$C,2,FALSE))=TRUE,VLOOKUP($B35&amp;DataYear!$B$1&amp;U$10,DataYear!$A:$C,2,FALSE),"...")</f>
        <v>1975</v>
      </c>
      <c r="V35" s="87">
        <f>IF(ISNUMBER(VLOOKUP($B35&amp;DataYear!$B$1&amp;U$10,DataYear!$A:$C,3,FALSE))=TRUE,VLOOKUP($B35&amp;DataYear!$B$1&amp;U$10,DataYear!$A:$C,3,FALSE),"")</f>
        <v>6</v>
      </c>
      <c r="W35" s="97">
        <f t="shared" si="4"/>
        <v>-9.8000000000000007</v>
      </c>
      <c r="X35" s="85">
        <f>IF(ISNUMBER(VLOOKUP($B35&amp;Y$10&amp;VLOOKUP($B35&amp;DataYear!$B$1&amp;Y$10,DataYear!$A:$C,3,FALSE),'DataYear-1'!$A:$B,2,FALSE)),VLOOKUP($B35&amp;Y$10&amp;VLOOKUP($B35&amp;DataYear!$B$1&amp;Y$10,DataYear!$A:$C,3,FALSE),'DataYear-1'!$A:$B,2,FALSE),"...")</f>
        <v>551</v>
      </c>
      <c r="Y35" s="86">
        <f>IF(ISNUMBER(VLOOKUP($B35&amp;DataYear!$B$1&amp;Y$10,DataYear!$A:$C,2,FALSE))=TRUE,VLOOKUP($B35&amp;DataYear!$B$1&amp;Y$10,DataYear!$A:$C,2,FALSE),"...")</f>
        <v>490</v>
      </c>
      <c r="Z35" s="87">
        <f>IF(ISNUMBER(VLOOKUP($B35&amp;DataYear!$B$1&amp;Y$10,DataYear!$A:$C,3,FALSE))=TRUE,VLOOKUP($B35&amp;DataYear!$B$1&amp;Y$10,DataYear!$A:$C,3,FALSE),"")</f>
        <v>6</v>
      </c>
      <c r="AA35" s="88">
        <f t="shared" si="5"/>
        <v>-11.1</v>
      </c>
    </row>
    <row r="36" spans="1:27" ht="14.25" hidden="1" customHeight="1" outlineLevel="1">
      <c r="A36" s="19" t="s">
        <v>117</v>
      </c>
      <c r="B36" s="12" t="s">
        <v>136</v>
      </c>
      <c r="C36" s="20"/>
      <c r="D36" s="85" t="str">
        <f>IF(ISNUMBER(VLOOKUP($B36&amp;E$10&amp;VLOOKUP($B36&amp;DataYear!$B$1&amp;E$10,DataYear!$A:$C,3,FALSE),'DataYear-1'!$A:$B,2,FALSE)),VLOOKUP($B36&amp;E$10&amp;VLOOKUP($B36&amp;DataYear!$B$1&amp;E$10,DataYear!$A:$C,3,FALSE),'DataYear-1'!$A:$B,2,FALSE),"...")</f>
        <v>...</v>
      </c>
      <c r="E36" s="86" t="str">
        <f>IF(ISNUMBER(VLOOKUP($B36&amp;DataYear!$B$1&amp;E$10,DataYear!$A:$C,2,FALSE))=TRUE,VLOOKUP($B36&amp;DataYear!$B$1&amp;E$10,DataYear!$A:$C,2,FALSE),"...")</f>
        <v>...</v>
      </c>
      <c r="F36" s="87" t="str">
        <f>IF(ISNUMBER(VLOOKUP($B36&amp;DataYear!$B$1&amp;E$10,DataYear!$A:$C,3,FALSE))=TRUE,VLOOKUP($B36&amp;DataYear!$B$1&amp;E$10,DataYear!$A:$C,3,FALSE),"")</f>
        <v/>
      </c>
      <c r="G36" s="97" t="str">
        <f t="shared" si="6"/>
        <v/>
      </c>
      <c r="H36" s="85" t="str">
        <f>IF(ISNUMBER(VLOOKUP($B36&amp;I$10&amp;VLOOKUP($B36&amp;DataYear!$B$1&amp;I$10,DataYear!$A:$C,3,FALSE),'DataYear-1'!$A:$B,2,FALSE)),VLOOKUP($B36&amp;I$10&amp;VLOOKUP($B36&amp;DataYear!$B$1&amp;I$10,DataYear!$A:$C,3,FALSE),'DataYear-1'!$A:$B,2,FALSE),"...")</f>
        <v>...</v>
      </c>
      <c r="I36" s="86" t="str">
        <f>IF(ISNUMBER(VLOOKUP($B36&amp;DataYear!$B$1&amp;I$10,DataYear!$A:$C,2,FALSE))=TRUE,VLOOKUP($B36&amp;DataYear!$B$1&amp;I$10,DataYear!$A:$C,2,FALSE),"...")</f>
        <v>...</v>
      </c>
      <c r="J36" s="87" t="str">
        <f>IF(ISNUMBER(VLOOKUP($B36&amp;DataYear!$B$1&amp;I$10,DataYear!$A:$C,3,FALSE))=TRUE,VLOOKUP($B36&amp;DataYear!$B$1&amp;I$10,DataYear!$A:$C,3,FALSE),"")</f>
        <v/>
      </c>
      <c r="K36" s="97" t="str">
        <f t="shared" si="7"/>
        <v/>
      </c>
      <c r="L36" s="85" t="str">
        <f>IF(ISNUMBER(VLOOKUP($B36&amp;M$10&amp;VLOOKUP($B36&amp;DataYear!$B$1&amp;M$10,DataYear!$A:$C,3,FALSE),'DataYear-1'!$A:$B,2,FALSE)),VLOOKUP($B36&amp;M$10&amp;VLOOKUP($B36&amp;DataYear!$B$1&amp;M$10,DataYear!$A:$C,3,FALSE),'DataYear-1'!$A:$B,2,FALSE),"...")</f>
        <v>...</v>
      </c>
      <c r="M36" s="86" t="str">
        <f>IF(ISNUMBER(VLOOKUP($B36&amp;DataYear!$B$1&amp;M$10,DataYear!$A:$C,2,FALSE))=TRUE,VLOOKUP($B36&amp;DataYear!$B$1&amp;M$10,DataYear!$A:$C,2,FALSE),"...")</f>
        <v>...</v>
      </c>
      <c r="N36" s="87" t="str">
        <f>IF(ISNUMBER(VLOOKUP($B36&amp;DataYear!$B$1&amp;M$10,DataYear!$A:$C,3,FALSE))=TRUE,VLOOKUP($B36&amp;DataYear!$B$1&amp;M$10,DataYear!$A:$C,3,FALSE),"")</f>
        <v/>
      </c>
      <c r="O36" s="97" t="str">
        <f t="shared" si="2"/>
        <v/>
      </c>
      <c r="P36" s="85" t="str">
        <f>IF(ISNUMBER(VLOOKUP($B36&amp;Q$10&amp;VLOOKUP($B36&amp;DataYear!$B$1&amp;Q$10,DataYear!$A:$C,3,FALSE),'DataYear-1'!$A:$B,2,FALSE)),VLOOKUP($B36&amp;Q$10&amp;VLOOKUP($B36&amp;DataYear!$B$1&amp;Q$10,DataYear!$A:$C,3,FALSE),'DataYear-1'!$A:$B,2,FALSE),"...")</f>
        <v>...</v>
      </c>
      <c r="Q36" s="86" t="str">
        <f>IF(ISNUMBER(VLOOKUP($B36&amp;DataYear!$B$1&amp;Q$10,DataYear!$A:$C,2,FALSE))=TRUE,VLOOKUP($B36&amp;DataYear!$B$1&amp;Q$10,DataYear!$A:$C,2,FALSE),"...")</f>
        <v>...</v>
      </c>
      <c r="R36" s="87" t="str">
        <f>IF(ISNUMBER(VLOOKUP($B36&amp;DataYear!$B$1&amp;Q$10,DataYear!$A:$C,3,FALSE))=TRUE,VLOOKUP($B36&amp;DataYear!$B$1&amp;Q$10,DataYear!$A:$C,3,FALSE),"")</f>
        <v/>
      </c>
      <c r="S36" s="97" t="str">
        <f t="shared" si="3"/>
        <v/>
      </c>
      <c r="T36" s="85" t="str">
        <f>IF(ISNUMBER(VLOOKUP($B36&amp;U$10&amp;VLOOKUP($B36&amp;DataYear!$B$1&amp;U$10,DataYear!$A:$C,3,FALSE),'DataYear-1'!$A:$B,2,FALSE)),VLOOKUP($B36&amp;U$10&amp;VLOOKUP($B36&amp;DataYear!$B$1&amp;U$10,DataYear!$A:$C,3,FALSE),'DataYear-1'!$A:$B,2,FALSE),"...")</f>
        <v>...</v>
      </c>
      <c r="U36" s="86" t="str">
        <f>IF(ISNUMBER(VLOOKUP($B36&amp;DataYear!$B$1&amp;U$10,DataYear!$A:$C,2,FALSE))=TRUE,VLOOKUP($B36&amp;DataYear!$B$1&amp;U$10,DataYear!$A:$C,2,FALSE),"...")</f>
        <v>...</v>
      </c>
      <c r="V36" s="87" t="str">
        <f>IF(ISNUMBER(VLOOKUP($B36&amp;DataYear!$B$1&amp;U$10,DataYear!$A:$C,3,FALSE))=TRUE,VLOOKUP($B36&amp;DataYear!$B$1&amp;U$10,DataYear!$A:$C,3,FALSE),"")</f>
        <v/>
      </c>
      <c r="W36" s="97" t="str">
        <f t="shared" si="4"/>
        <v/>
      </c>
      <c r="X36" s="85" t="str">
        <f>IF(ISNUMBER(VLOOKUP($B36&amp;Y$10&amp;VLOOKUP($B36&amp;DataYear!$B$1&amp;Y$10,DataYear!$A:$C,3,FALSE),'DataYear-1'!$A:$B,2,FALSE)),VLOOKUP($B36&amp;Y$10&amp;VLOOKUP($B36&amp;DataYear!$B$1&amp;Y$10,DataYear!$A:$C,3,FALSE),'DataYear-1'!$A:$B,2,FALSE),"...")</f>
        <v>...</v>
      </c>
      <c r="Y36" s="86" t="str">
        <f>IF(ISNUMBER(VLOOKUP($B36&amp;DataYear!$B$1&amp;Y$10,DataYear!$A:$C,2,FALSE))=TRUE,VLOOKUP($B36&amp;DataYear!$B$1&amp;Y$10,DataYear!$A:$C,2,FALSE),"...")</f>
        <v>...</v>
      </c>
      <c r="Z36" s="87" t="str">
        <f>IF(ISNUMBER(VLOOKUP($B36&amp;DataYear!$B$1&amp;Y$10,DataYear!$A:$C,3,FALSE))=TRUE,VLOOKUP($B36&amp;DataYear!$B$1&amp;Y$10,DataYear!$A:$C,3,FALSE),"")</f>
        <v/>
      </c>
      <c r="AA36" s="88" t="str">
        <f t="shared" si="5"/>
        <v/>
      </c>
    </row>
    <row r="37" spans="1:27" ht="14.25" customHeight="1" collapsed="1">
      <c r="A37" s="19" t="s">
        <v>117</v>
      </c>
      <c r="B37" s="12" t="s">
        <v>134</v>
      </c>
      <c r="C37" s="20"/>
      <c r="D37" s="85" t="str">
        <f>IF(ISNUMBER(VLOOKUP($B37&amp;E$10&amp;VLOOKUP($B37&amp;DataYear!$B$1&amp;E$10,DataYear!$A:$C,3,FALSE),'DataYear-1'!$A:$B,2,FALSE)),VLOOKUP($B37&amp;E$10&amp;VLOOKUP($B37&amp;DataYear!$B$1&amp;E$10,DataYear!$A:$C,3,FALSE),'DataYear-1'!$A:$B,2,FALSE),"...")</f>
        <v>...</v>
      </c>
      <c r="E37" s="86" t="str">
        <f>IF(ISNUMBER(VLOOKUP($B37&amp;DataYear!$B$1&amp;E$10,DataYear!$A:$C,2,FALSE))=TRUE,VLOOKUP($B37&amp;DataYear!$B$1&amp;E$10,DataYear!$A:$C,2,FALSE),"...")</f>
        <v>...</v>
      </c>
      <c r="F37" s="87" t="str">
        <f>IF(ISNUMBER(VLOOKUP($B37&amp;DataYear!$B$1&amp;E$10,DataYear!$A:$C,3,FALSE))=TRUE,VLOOKUP($B37&amp;DataYear!$B$1&amp;E$10,DataYear!$A:$C,3,FALSE),"")</f>
        <v/>
      </c>
      <c r="G37" s="97" t="str">
        <f t="shared" si="6"/>
        <v/>
      </c>
      <c r="H37" s="85" t="str">
        <f>IF(ISNUMBER(VLOOKUP($B37&amp;I$10&amp;VLOOKUP($B37&amp;DataYear!$B$1&amp;I$10,DataYear!$A:$C,3,FALSE),'DataYear-1'!$A:$B,2,FALSE)),VLOOKUP($B37&amp;I$10&amp;VLOOKUP($B37&amp;DataYear!$B$1&amp;I$10,DataYear!$A:$C,3,FALSE),'DataYear-1'!$A:$B,2,FALSE),"...")</f>
        <v>...</v>
      </c>
      <c r="I37" s="86" t="str">
        <f>IF(ISNUMBER(VLOOKUP($B37&amp;DataYear!$B$1&amp;I$10,DataYear!$A:$C,2,FALSE))=TRUE,VLOOKUP($B37&amp;DataYear!$B$1&amp;I$10,DataYear!$A:$C,2,FALSE),"...")</f>
        <v>...</v>
      </c>
      <c r="J37" s="87" t="str">
        <f>IF(ISNUMBER(VLOOKUP($B37&amp;DataYear!$B$1&amp;I$10,DataYear!$A:$C,3,FALSE))=TRUE,VLOOKUP($B37&amp;DataYear!$B$1&amp;I$10,DataYear!$A:$C,3,FALSE),"")</f>
        <v/>
      </c>
      <c r="K37" s="97" t="str">
        <f t="shared" si="7"/>
        <v/>
      </c>
      <c r="L37" s="85">
        <f>IF(ISNUMBER(VLOOKUP($B37&amp;M$10&amp;VLOOKUP($B37&amp;DataYear!$B$1&amp;M$10,DataYear!$A:$C,3,FALSE),'DataYear-1'!$A:$B,2,FALSE)),VLOOKUP($B37&amp;M$10&amp;VLOOKUP($B37&amp;DataYear!$B$1&amp;M$10,DataYear!$A:$C,3,FALSE),'DataYear-1'!$A:$B,2,FALSE),"...")</f>
        <v>1886.6029999999998</v>
      </c>
      <c r="M37" s="86">
        <f>IF(ISNUMBER(VLOOKUP($B37&amp;DataYear!$B$1&amp;M$10,DataYear!$A:$C,2,FALSE))=TRUE,VLOOKUP($B37&amp;DataYear!$B$1&amp;M$10,DataYear!$A:$C,2,FALSE),"...")</f>
        <v>1454.1889999999999</v>
      </c>
      <c r="N37" s="87">
        <f>IF(ISNUMBER(VLOOKUP($B37&amp;DataYear!$B$1&amp;M$10,DataYear!$A:$C,3,FALSE))=TRUE,VLOOKUP($B37&amp;DataYear!$B$1&amp;M$10,DataYear!$A:$C,3,FALSE),"")</f>
        <v>6</v>
      </c>
      <c r="O37" s="97">
        <f t="shared" si="2"/>
        <v>-22.9</v>
      </c>
      <c r="P37" s="85">
        <f>IF(ISNUMBER(VLOOKUP($B37&amp;Q$10&amp;VLOOKUP($B37&amp;DataYear!$B$1&amp;Q$10,DataYear!$A:$C,3,FALSE),'DataYear-1'!$A:$B,2,FALSE)),VLOOKUP($B37&amp;Q$10&amp;VLOOKUP($B37&amp;DataYear!$B$1&amp;Q$10,DataYear!$A:$C,3,FALSE),'DataYear-1'!$A:$B,2,FALSE),"...")</f>
        <v>450.82882699999999</v>
      </c>
      <c r="Q37" s="86">
        <f>IF(ISNUMBER(VLOOKUP($B37&amp;DataYear!$B$1&amp;Q$10,DataYear!$A:$C,2,FALSE))=TRUE,VLOOKUP($B37&amp;DataYear!$B$1&amp;Q$10,DataYear!$A:$C,2,FALSE),"...")</f>
        <v>187.30799999999999</v>
      </c>
      <c r="R37" s="87">
        <f>IF(ISNUMBER(VLOOKUP($B37&amp;DataYear!$B$1&amp;Q$10,DataYear!$A:$C,3,FALSE))=TRUE,VLOOKUP($B37&amp;DataYear!$B$1&amp;Q$10,DataYear!$A:$C,3,FALSE),"")</f>
        <v>6</v>
      </c>
      <c r="S37" s="97">
        <f t="shared" si="3"/>
        <v>-58.5</v>
      </c>
      <c r="T37" s="85">
        <f>IF(ISNUMBER(VLOOKUP($B37&amp;U$10&amp;VLOOKUP($B37&amp;DataYear!$B$1&amp;U$10,DataYear!$A:$C,3,FALSE),'DataYear-1'!$A:$B,2,FALSE)),VLOOKUP($B37&amp;U$10&amp;VLOOKUP($B37&amp;DataYear!$B$1&amp;U$10,DataYear!$A:$C,3,FALSE),'DataYear-1'!$A:$B,2,FALSE),"...")</f>
        <v>0</v>
      </c>
      <c r="U37" s="86">
        <f>IF(ISNUMBER(VLOOKUP($B37&amp;DataYear!$B$1&amp;U$10,DataYear!$A:$C,2,FALSE))=TRUE,VLOOKUP($B37&amp;DataYear!$B$1&amp;U$10,DataYear!$A:$C,2,FALSE),"...")</f>
        <v>39.183</v>
      </c>
      <c r="V37" s="87">
        <f>IF(ISNUMBER(VLOOKUP($B37&amp;DataYear!$B$1&amp;U$10,DataYear!$A:$C,3,FALSE))=TRUE,VLOOKUP($B37&amp;DataYear!$B$1&amp;U$10,DataYear!$A:$C,3,FALSE),"")</f>
        <v>6</v>
      </c>
      <c r="W37" s="97" t="str">
        <f t="shared" si="4"/>
        <v/>
      </c>
      <c r="X37" s="85">
        <f>IF(ISNUMBER(VLOOKUP($B37&amp;Y$10&amp;VLOOKUP($B37&amp;DataYear!$B$1&amp;Y$10,DataYear!$A:$C,3,FALSE),'DataYear-1'!$A:$B,2,FALSE)),VLOOKUP($B37&amp;Y$10&amp;VLOOKUP($B37&amp;DataYear!$B$1&amp;Y$10,DataYear!$A:$C,3,FALSE),'DataYear-1'!$A:$B,2,FALSE),"...")</f>
        <v>134.57225</v>
      </c>
      <c r="Y37" s="86">
        <f>IF(ISNUMBER(VLOOKUP($B37&amp;DataYear!$B$1&amp;Y$10,DataYear!$A:$C,2,FALSE))=TRUE,VLOOKUP($B37&amp;DataYear!$B$1&amp;Y$10,DataYear!$A:$C,2,FALSE),"...")</f>
        <v>26.925999999999998</v>
      </c>
      <c r="Z37" s="87">
        <f>IF(ISNUMBER(VLOOKUP($B37&amp;DataYear!$B$1&amp;Y$10,DataYear!$A:$C,3,FALSE))=TRUE,VLOOKUP($B37&amp;DataYear!$B$1&amp;Y$10,DataYear!$A:$C,3,FALSE),"")</f>
        <v>6</v>
      </c>
      <c r="AA37" s="88">
        <f t="shared" si="5"/>
        <v>-80</v>
      </c>
    </row>
    <row r="38" spans="1:27" ht="14.25" hidden="1" customHeight="1" outlineLevel="1">
      <c r="A38" s="19" t="s">
        <v>117</v>
      </c>
      <c r="B38" s="12" t="s">
        <v>137</v>
      </c>
      <c r="C38" s="20"/>
      <c r="D38" s="85" t="str">
        <f>IF(ISNUMBER(VLOOKUP($B38&amp;E$10&amp;VLOOKUP($B38&amp;DataYear!$B$1&amp;E$10,DataYear!$A:$C,3,FALSE),'DataYear-1'!$A:$B,2,FALSE)),VLOOKUP($B38&amp;E$10&amp;VLOOKUP($B38&amp;DataYear!$B$1&amp;E$10,DataYear!$A:$C,3,FALSE),'DataYear-1'!$A:$B,2,FALSE),"...")</f>
        <v>...</v>
      </c>
      <c r="E38" s="86" t="str">
        <f>IF(ISNUMBER(VLOOKUP($B38&amp;DataYear!$B$1&amp;E$10,DataYear!$A:$C,2,FALSE))=TRUE,VLOOKUP($B38&amp;DataYear!$B$1&amp;E$10,DataYear!$A:$C,2,FALSE),"...")</f>
        <v>...</v>
      </c>
      <c r="F38" s="87" t="str">
        <f>IF(ISNUMBER(VLOOKUP($B38&amp;DataYear!$B$1&amp;E$10,DataYear!$A:$C,3,FALSE))=TRUE,VLOOKUP($B38&amp;DataYear!$B$1&amp;E$10,DataYear!$A:$C,3,FALSE),"")</f>
        <v/>
      </c>
      <c r="G38" s="97" t="str">
        <f t="shared" si="6"/>
        <v/>
      </c>
      <c r="H38" s="85" t="str">
        <f>IF(ISNUMBER(VLOOKUP($B38&amp;I$10&amp;VLOOKUP($B38&amp;DataYear!$B$1&amp;I$10,DataYear!$A:$C,3,FALSE),'DataYear-1'!$A:$B,2,FALSE)),VLOOKUP($B38&amp;I$10&amp;VLOOKUP($B38&amp;DataYear!$B$1&amp;I$10,DataYear!$A:$C,3,FALSE),'DataYear-1'!$A:$B,2,FALSE),"...")</f>
        <v>...</v>
      </c>
      <c r="I38" s="86" t="str">
        <f>IF(ISNUMBER(VLOOKUP($B38&amp;DataYear!$B$1&amp;I$10,DataYear!$A:$C,2,FALSE))=TRUE,VLOOKUP($B38&amp;DataYear!$B$1&amp;I$10,DataYear!$A:$C,2,FALSE),"...")</f>
        <v>...</v>
      </c>
      <c r="J38" s="87" t="str">
        <f>IF(ISNUMBER(VLOOKUP($B38&amp;DataYear!$B$1&amp;I$10,DataYear!$A:$C,3,FALSE))=TRUE,VLOOKUP($B38&amp;DataYear!$B$1&amp;I$10,DataYear!$A:$C,3,FALSE),"")</f>
        <v/>
      </c>
      <c r="K38" s="97" t="str">
        <f t="shared" si="7"/>
        <v/>
      </c>
      <c r="L38" s="85" t="str">
        <f>IF(ISNUMBER(VLOOKUP($B38&amp;M$10&amp;VLOOKUP($B38&amp;DataYear!$B$1&amp;M$10,DataYear!$A:$C,3,FALSE),'DataYear-1'!$A:$B,2,FALSE)),VLOOKUP($B38&amp;M$10&amp;VLOOKUP($B38&amp;DataYear!$B$1&amp;M$10,DataYear!$A:$C,3,FALSE),'DataYear-1'!$A:$B,2,FALSE),"...")</f>
        <v>...</v>
      </c>
      <c r="M38" s="86" t="str">
        <f>IF(ISNUMBER(VLOOKUP($B38&amp;DataYear!$B$1&amp;M$10,DataYear!$A:$C,2,FALSE))=TRUE,VLOOKUP($B38&amp;DataYear!$B$1&amp;M$10,DataYear!$A:$C,2,FALSE),"...")</f>
        <v>...</v>
      </c>
      <c r="N38" s="87" t="str">
        <f>IF(ISNUMBER(VLOOKUP($B38&amp;DataYear!$B$1&amp;M$10,DataYear!$A:$C,3,FALSE))=TRUE,VLOOKUP($B38&amp;DataYear!$B$1&amp;M$10,DataYear!$A:$C,3,FALSE),"")</f>
        <v/>
      </c>
      <c r="O38" s="97" t="str">
        <f t="shared" si="2"/>
        <v/>
      </c>
      <c r="P38" s="85" t="str">
        <f>IF(ISNUMBER(VLOOKUP($B38&amp;Q$10&amp;VLOOKUP($B38&amp;DataYear!$B$1&amp;Q$10,DataYear!$A:$C,3,FALSE),'DataYear-1'!$A:$B,2,FALSE)),VLOOKUP($B38&amp;Q$10&amp;VLOOKUP($B38&amp;DataYear!$B$1&amp;Q$10,DataYear!$A:$C,3,FALSE),'DataYear-1'!$A:$B,2,FALSE),"...")</f>
        <v>...</v>
      </c>
      <c r="Q38" s="86" t="str">
        <f>IF(ISNUMBER(VLOOKUP($B38&amp;DataYear!$B$1&amp;Q$10,DataYear!$A:$C,2,FALSE))=TRUE,VLOOKUP($B38&amp;DataYear!$B$1&amp;Q$10,DataYear!$A:$C,2,FALSE),"...")</f>
        <v>...</v>
      </c>
      <c r="R38" s="87" t="str">
        <f>IF(ISNUMBER(VLOOKUP($B38&amp;DataYear!$B$1&amp;Q$10,DataYear!$A:$C,3,FALSE))=TRUE,VLOOKUP($B38&amp;DataYear!$B$1&amp;Q$10,DataYear!$A:$C,3,FALSE),"")</f>
        <v/>
      </c>
      <c r="S38" s="97" t="str">
        <f t="shared" si="3"/>
        <v/>
      </c>
      <c r="T38" s="85" t="str">
        <f>IF(ISNUMBER(VLOOKUP($B38&amp;U$10&amp;VLOOKUP($B38&amp;DataYear!$B$1&amp;U$10,DataYear!$A:$C,3,FALSE),'DataYear-1'!$A:$B,2,FALSE)),VLOOKUP($B38&amp;U$10&amp;VLOOKUP($B38&amp;DataYear!$B$1&amp;U$10,DataYear!$A:$C,3,FALSE),'DataYear-1'!$A:$B,2,FALSE),"...")</f>
        <v>...</v>
      </c>
      <c r="U38" s="86" t="str">
        <f>IF(ISNUMBER(VLOOKUP($B38&amp;DataYear!$B$1&amp;U$10,DataYear!$A:$C,2,FALSE))=TRUE,VLOOKUP($B38&amp;DataYear!$B$1&amp;U$10,DataYear!$A:$C,2,FALSE),"...")</f>
        <v>...</v>
      </c>
      <c r="V38" s="87" t="str">
        <f>IF(ISNUMBER(VLOOKUP($B38&amp;DataYear!$B$1&amp;U$10,DataYear!$A:$C,3,FALSE))=TRUE,VLOOKUP($B38&amp;DataYear!$B$1&amp;U$10,DataYear!$A:$C,3,FALSE),"")</f>
        <v/>
      </c>
      <c r="W38" s="97" t="str">
        <f t="shared" si="4"/>
        <v/>
      </c>
      <c r="X38" s="85" t="str">
        <f>IF(ISNUMBER(VLOOKUP($B38&amp;Y$10&amp;VLOOKUP($B38&amp;DataYear!$B$1&amp;Y$10,DataYear!$A:$C,3,FALSE),'DataYear-1'!$A:$B,2,FALSE)),VLOOKUP($B38&amp;Y$10&amp;VLOOKUP($B38&amp;DataYear!$B$1&amp;Y$10,DataYear!$A:$C,3,FALSE),'DataYear-1'!$A:$B,2,FALSE),"...")</f>
        <v>...</v>
      </c>
      <c r="Y38" s="86" t="str">
        <f>IF(ISNUMBER(VLOOKUP($B38&amp;DataYear!$B$1&amp;Y$10,DataYear!$A:$C,2,FALSE))=TRUE,VLOOKUP($B38&amp;DataYear!$B$1&amp;Y$10,DataYear!$A:$C,2,FALSE),"...")</f>
        <v>...</v>
      </c>
      <c r="Z38" s="87" t="str">
        <f>IF(ISNUMBER(VLOOKUP($B38&amp;DataYear!$B$1&amp;Y$10,DataYear!$A:$C,3,FALSE))=TRUE,VLOOKUP($B38&amp;DataYear!$B$1&amp;Y$10,DataYear!$A:$C,3,FALSE),"")</f>
        <v/>
      </c>
      <c r="AA38" s="88" t="str">
        <f t="shared" si="5"/>
        <v/>
      </c>
    </row>
    <row r="39" spans="1:27" ht="14.25" customHeight="1" collapsed="1">
      <c r="A39" s="19" t="s">
        <v>112</v>
      </c>
      <c r="B39" s="12" t="s">
        <v>57</v>
      </c>
      <c r="C39" s="65"/>
      <c r="D39" s="85">
        <f>IF(ISNUMBER(VLOOKUP($B39&amp;E$10&amp;VLOOKUP($B39&amp;DataYear!$B$1&amp;E$10,DataYear!$A:$C,3,FALSE),'DataYear-1'!$A:$B,2,FALSE)),VLOOKUP($B39&amp;E$10&amp;VLOOKUP($B39&amp;DataYear!$B$1&amp;E$10,DataYear!$A:$C,3,FALSE),'DataYear-1'!$A:$B,2,FALSE),"...")</f>
        <v>7973.59</v>
      </c>
      <c r="E39" s="86">
        <f>IF(ISNUMBER(VLOOKUP($B39&amp;DataYear!$B$1&amp;E$10,DataYear!$A:$C,2,FALSE))=TRUE,VLOOKUP($B39&amp;DataYear!$B$1&amp;E$10,DataYear!$A:$C,2,FALSE),"...")</f>
        <v>7841.6210000000001</v>
      </c>
      <c r="F39" s="87">
        <f>IF(ISNUMBER(VLOOKUP($B39&amp;DataYear!$B$1&amp;E$10,DataYear!$A:$C,3,FALSE))=TRUE,VLOOKUP($B39&amp;DataYear!$B$1&amp;E$10,DataYear!$A:$C,3,FALSE),"")</f>
        <v>6</v>
      </c>
      <c r="G39" s="97">
        <f t="shared" si="6"/>
        <v>-1.7</v>
      </c>
      <c r="H39" s="85">
        <f>IF(ISNUMBER(VLOOKUP($B39&amp;I$10&amp;VLOOKUP($B39&amp;DataYear!$B$1&amp;I$10,DataYear!$A:$C,3,FALSE),'DataYear-1'!$A:$B,2,FALSE)),VLOOKUP($B39&amp;I$10&amp;VLOOKUP($B39&amp;DataYear!$B$1&amp;I$10,DataYear!$A:$C,3,FALSE),'DataYear-1'!$A:$B,2,FALSE),"...")</f>
        <v>393.88548300000002</v>
      </c>
      <c r="I39" s="86">
        <f>IF(ISNUMBER(VLOOKUP($B39&amp;DataYear!$B$1&amp;I$10,DataYear!$A:$C,2,FALSE))=TRUE,VLOOKUP($B39&amp;DataYear!$B$1&amp;I$10,DataYear!$A:$C,2,FALSE),"...")</f>
        <v>376.43602900000002</v>
      </c>
      <c r="J39" s="87">
        <f>IF(ISNUMBER(VLOOKUP($B39&amp;DataYear!$B$1&amp;I$10,DataYear!$A:$C,3,FALSE))=TRUE,VLOOKUP($B39&amp;DataYear!$B$1&amp;I$10,DataYear!$A:$C,3,FALSE),"")</f>
        <v>6</v>
      </c>
      <c r="K39" s="97">
        <f t="shared" si="7"/>
        <v>-4.4000000000000004</v>
      </c>
      <c r="L39" s="85">
        <f>IF(ISNUMBER(VLOOKUP($B39&amp;M$10&amp;VLOOKUP($B39&amp;DataYear!$B$1&amp;M$10,DataYear!$A:$C,3,FALSE),'DataYear-1'!$A:$B,2,FALSE)),VLOOKUP($B39&amp;M$10&amp;VLOOKUP($B39&amp;DataYear!$B$1&amp;M$10,DataYear!$A:$C,3,FALSE),'DataYear-1'!$A:$B,2,FALSE),"...")</f>
        <v>8384.4922590000006</v>
      </c>
      <c r="M39" s="86">
        <f>IF(ISNUMBER(VLOOKUP($B39&amp;DataYear!$B$1&amp;M$10,DataYear!$A:$C,2,FALSE))=TRUE,VLOOKUP($B39&amp;DataYear!$B$1&amp;M$10,DataYear!$A:$C,2,FALSE),"...")</f>
        <v>7537.4062059999997</v>
      </c>
      <c r="N39" s="87">
        <f>IF(ISNUMBER(VLOOKUP($B39&amp;DataYear!$B$1&amp;M$10,DataYear!$A:$C,3,FALSE))=TRUE,VLOOKUP($B39&amp;DataYear!$B$1&amp;M$10,DataYear!$A:$C,3,FALSE),"")</f>
        <v>6</v>
      </c>
      <c r="O39" s="97">
        <f t="shared" si="2"/>
        <v>-10.1</v>
      </c>
      <c r="P39" s="85">
        <f>IF(ISNUMBER(VLOOKUP($B39&amp;Q$10&amp;VLOOKUP($B39&amp;DataYear!$B$1&amp;Q$10,DataYear!$A:$C,3,FALSE),'DataYear-1'!$A:$B,2,FALSE)),VLOOKUP($B39&amp;Q$10&amp;VLOOKUP($B39&amp;DataYear!$B$1&amp;Q$10,DataYear!$A:$C,3,FALSE),'DataYear-1'!$A:$B,2,FALSE),"...")</f>
        <v>1849.268</v>
      </c>
      <c r="Q39" s="86">
        <f>IF(ISNUMBER(VLOOKUP($B39&amp;DataYear!$B$1&amp;Q$10,DataYear!$A:$C,2,FALSE))=TRUE,VLOOKUP($B39&amp;DataYear!$B$1&amp;Q$10,DataYear!$A:$C,2,FALSE),"...")</f>
        <v>1666.2349999999997</v>
      </c>
      <c r="R39" s="87">
        <f>IF(ISNUMBER(VLOOKUP($B39&amp;DataYear!$B$1&amp;Q$10,DataYear!$A:$C,3,FALSE))=TRUE,VLOOKUP($B39&amp;DataYear!$B$1&amp;Q$10,DataYear!$A:$C,3,FALSE),"")</f>
        <v>6</v>
      </c>
      <c r="S39" s="97">
        <f t="shared" si="3"/>
        <v>-9.9</v>
      </c>
      <c r="T39" s="85">
        <f>IF(ISNUMBER(VLOOKUP($B39&amp;U$10&amp;VLOOKUP($B39&amp;DataYear!$B$1&amp;U$10,DataYear!$A:$C,3,FALSE),'DataYear-1'!$A:$B,2,FALSE)),VLOOKUP($B39&amp;U$10&amp;VLOOKUP($B39&amp;DataYear!$B$1&amp;U$10,DataYear!$A:$C,3,FALSE),'DataYear-1'!$A:$B,2,FALSE),"...")</f>
        <v>6726.3859999999995</v>
      </c>
      <c r="U39" s="86">
        <f>IF(ISNUMBER(VLOOKUP($B39&amp;DataYear!$B$1&amp;U$10,DataYear!$A:$C,2,FALSE))=TRUE,VLOOKUP($B39&amp;DataYear!$B$1&amp;U$10,DataYear!$A:$C,2,FALSE),"...")</f>
        <v>5939.5240000000003</v>
      </c>
      <c r="V39" s="87">
        <f>IF(ISNUMBER(VLOOKUP($B39&amp;DataYear!$B$1&amp;U$10,DataYear!$A:$C,3,FALSE))=TRUE,VLOOKUP($B39&amp;DataYear!$B$1&amp;U$10,DataYear!$A:$C,3,FALSE),"")</f>
        <v>6</v>
      </c>
      <c r="W39" s="97">
        <f t="shared" si="4"/>
        <v>-11.7</v>
      </c>
      <c r="X39" s="85">
        <f>IF(ISNUMBER(VLOOKUP($B39&amp;Y$10&amp;VLOOKUP($B39&amp;DataYear!$B$1&amp;Y$10,DataYear!$A:$C,3,FALSE),'DataYear-1'!$A:$B,2,FALSE)),VLOOKUP($B39&amp;Y$10&amp;VLOOKUP($B39&amp;DataYear!$B$1&amp;Y$10,DataYear!$A:$C,3,FALSE),'DataYear-1'!$A:$B,2,FALSE),"...")</f>
        <v>1532.826</v>
      </c>
      <c r="Y39" s="86">
        <f>IF(ISNUMBER(VLOOKUP($B39&amp;DataYear!$B$1&amp;Y$10,DataYear!$A:$C,2,FALSE))=TRUE,VLOOKUP($B39&amp;DataYear!$B$1&amp;Y$10,DataYear!$A:$C,2,FALSE),"...")</f>
        <v>1346.9079999999999</v>
      </c>
      <c r="Z39" s="87">
        <f>IF(ISNUMBER(VLOOKUP($B39&amp;DataYear!$B$1&amp;Y$10,DataYear!$A:$C,3,FALSE))=TRUE,VLOOKUP($B39&amp;DataYear!$B$1&amp;Y$10,DataYear!$A:$C,3,FALSE),"")</f>
        <v>6</v>
      </c>
      <c r="AA39" s="88">
        <f t="shared" si="5"/>
        <v>-12.1</v>
      </c>
    </row>
    <row r="40" spans="1:27" ht="14.25" customHeight="1">
      <c r="A40" s="19" t="s">
        <v>114</v>
      </c>
      <c r="B40" s="12" t="s">
        <v>59</v>
      </c>
      <c r="C40" s="20"/>
      <c r="D40" s="85">
        <f>IF(ISNUMBER(VLOOKUP($B40&amp;E$10&amp;VLOOKUP($B40&amp;DataYear!$B$1&amp;E$10,DataYear!$A:$C,3,FALSE),'DataYear-1'!$A:$B,2,FALSE)),VLOOKUP($B40&amp;E$10&amp;VLOOKUP($B40&amp;DataYear!$B$1&amp;E$10,DataYear!$A:$C,3,FALSE),'DataYear-1'!$A:$B,2,FALSE),"...")</f>
        <v>22997.844000000001</v>
      </c>
      <c r="E40" s="86">
        <f>IF(ISNUMBER(VLOOKUP($B40&amp;DataYear!$B$1&amp;E$10,DataYear!$A:$C,2,FALSE))=TRUE,VLOOKUP($B40&amp;DataYear!$B$1&amp;E$10,DataYear!$A:$C,2,FALSE),"...")</f>
        <v>21873.919999999998</v>
      </c>
      <c r="F40" s="87">
        <f>IF(ISNUMBER(VLOOKUP($B40&amp;DataYear!$B$1&amp;E$10,DataYear!$A:$C,3,FALSE))=TRUE,VLOOKUP($B40&amp;DataYear!$B$1&amp;E$10,DataYear!$A:$C,3,FALSE),"")</f>
        <v>6</v>
      </c>
      <c r="G40" s="97">
        <f t="shared" si="6"/>
        <v>-4.9000000000000004</v>
      </c>
      <c r="H40" s="85">
        <f>IF(ISNUMBER(VLOOKUP($B40&amp;I$10&amp;VLOOKUP($B40&amp;DataYear!$B$1&amp;I$10,DataYear!$A:$C,3,FALSE),'DataYear-1'!$A:$B,2,FALSE)),VLOOKUP($B40&amp;I$10&amp;VLOOKUP($B40&amp;DataYear!$B$1&amp;I$10,DataYear!$A:$C,3,FALSE),'DataYear-1'!$A:$B,2,FALSE),"...")</f>
        <v>1173.8440860000001</v>
      </c>
      <c r="I40" s="86">
        <f>IF(ISNUMBER(VLOOKUP($B40&amp;DataYear!$B$1&amp;I$10,DataYear!$A:$C,2,FALSE))=TRUE,VLOOKUP($B40&amp;DataYear!$B$1&amp;I$10,DataYear!$A:$C,2,FALSE),"...")</f>
        <v>1186.249554</v>
      </c>
      <c r="J40" s="87">
        <f>IF(ISNUMBER(VLOOKUP($B40&amp;DataYear!$B$1&amp;I$10,DataYear!$A:$C,3,FALSE))=TRUE,VLOOKUP($B40&amp;DataYear!$B$1&amp;I$10,DataYear!$A:$C,3,FALSE),"")</f>
        <v>6</v>
      </c>
      <c r="K40" s="97">
        <f t="shared" si="7"/>
        <v>1.1000000000000001</v>
      </c>
      <c r="L40" s="85" t="str">
        <f>IF(ISNUMBER(VLOOKUP($B40&amp;M$10&amp;VLOOKUP($B40&amp;DataYear!$B$1&amp;M$10,DataYear!$A:$C,3,FALSE),'DataYear-1'!$A:$B,2,FALSE)),VLOOKUP($B40&amp;M$10&amp;VLOOKUP($B40&amp;DataYear!$B$1&amp;M$10,DataYear!$A:$C,3,FALSE),'DataYear-1'!$A:$B,2,FALSE),"...")</f>
        <v>...</v>
      </c>
      <c r="M40" s="86" t="str">
        <f>IF(ISNUMBER(VLOOKUP($B40&amp;DataYear!$B$1&amp;M$10,DataYear!$A:$C,2,FALSE))=TRUE,VLOOKUP($B40&amp;DataYear!$B$1&amp;M$10,DataYear!$A:$C,2,FALSE),"...")</f>
        <v>...</v>
      </c>
      <c r="N40" s="87" t="str">
        <f>IF(ISNUMBER(VLOOKUP($B40&amp;DataYear!$B$1&amp;M$10,DataYear!$A:$C,3,FALSE))=TRUE,VLOOKUP($B40&amp;DataYear!$B$1&amp;M$10,DataYear!$A:$C,3,FALSE),"")</f>
        <v/>
      </c>
      <c r="O40" s="97" t="str">
        <f t="shared" si="2"/>
        <v/>
      </c>
      <c r="P40" s="85" t="str">
        <f>IF(ISNUMBER(VLOOKUP($B40&amp;Q$10&amp;VLOOKUP($B40&amp;DataYear!$B$1&amp;Q$10,DataYear!$A:$C,3,FALSE),'DataYear-1'!$A:$B,2,FALSE)),VLOOKUP($B40&amp;Q$10&amp;VLOOKUP($B40&amp;DataYear!$B$1&amp;Q$10,DataYear!$A:$C,3,FALSE),'DataYear-1'!$A:$B,2,FALSE),"...")</f>
        <v>...</v>
      </c>
      <c r="Q40" s="86" t="str">
        <f>IF(ISNUMBER(VLOOKUP($B40&amp;DataYear!$B$1&amp;Q$10,DataYear!$A:$C,2,FALSE))=TRUE,VLOOKUP($B40&amp;DataYear!$B$1&amp;Q$10,DataYear!$A:$C,2,FALSE),"...")</f>
        <v>...</v>
      </c>
      <c r="R40" s="87" t="str">
        <f>IF(ISNUMBER(VLOOKUP($B40&amp;DataYear!$B$1&amp;Q$10,DataYear!$A:$C,3,FALSE))=TRUE,VLOOKUP($B40&amp;DataYear!$B$1&amp;Q$10,DataYear!$A:$C,3,FALSE),"")</f>
        <v/>
      </c>
      <c r="S40" s="97" t="str">
        <f t="shared" si="3"/>
        <v/>
      </c>
      <c r="T40" s="85" t="str">
        <f>IF(ISNUMBER(VLOOKUP($B40&amp;U$10&amp;VLOOKUP($B40&amp;DataYear!$B$1&amp;U$10,DataYear!$A:$C,3,FALSE),'DataYear-1'!$A:$B,2,FALSE)),VLOOKUP($B40&amp;U$10&amp;VLOOKUP($B40&amp;DataYear!$B$1&amp;U$10,DataYear!$A:$C,3,FALSE),'DataYear-1'!$A:$B,2,FALSE),"...")</f>
        <v>...</v>
      </c>
      <c r="U40" s="86" t="str">
        <f>IF(ISNUMBER(VLOOKUP($B40&amp;DataYear!$B$1&amp;U$10,DataYear!$A:$C,2,FALSE))=TRUE,VLOOKUP($B40&amp;DataYear!$B$1&amp;U$10,DataYear!$A:$C,2,FALSE),"...")</f>
        <v>...</v>
      </c>
      <c r="V40" s="87" t="str">
        <f>IF(ISNUMBER(VLOOKUP($B40&amp;DataYear!$B$1&amp;U$10,DataYear!$A:$C,3,FALSE))=TRUE,VLOOKUP($B40&amp;DataYear!$B$1&amp;U$10,DataYear!$A:$C,3,FALSE),"")</f>
        <v/>
      </c>
      <c r="W40" s="97" t="str">
        <f t="shared" si="4"/>
        <v/>
      </c>
      <c r="X40" s="85" t="str">
        <f>IF(ISNUMBER(VLOOKUP($B40&amp;Y$10&amp;VLOOKUP($B40&amp;DataYear!$B$1&amp;Y$10,DataYear!$A:$C,3,FALSE),'DataYear-1'!$A:$B,2,FALSE)),VLOOKUP($B40&amp;Y$10&amp;VLOOKUP($B40&amp;DataYear!$B$1&amp;Y$10,DataYear!$A:$C,3,FALSE),'DataYear-1'!$A:$B,2,FALSE),"...")</f>
        <v>...</v>
      </c>
      <c r="Y40" s="86" t="str">
        <f>IF(ISNUMBER(VLOOKUP($B40&amp;DataYear!$B$1&amp;Y$10,DataYear!$A:$C,2,FALSE))=TRUE,VLOOKUP($B40&amp;DataYear!$B$1&amp;Y$10,DataYear!$A:$C,2,FALSE),"...")</f>
        <v>...</v>
      </c>
      <c r="Z40" s="87" t="str">
        <f>IF(ISNUMBER(VLOOKUP($B40&amp;DataYear!$B$1&amp;Y$10,DataYear!$A:$C,3,FALSE))=TRUE,VLOOKUP($B40&amp;DataYear!$B$1&amp;Y$10,DataYear!$A:$C,3,FALSE),"")</f>
        <v/>
      </c>
      <c r="AA40" s="88" t="str">
        <f t="shared" si="5"/>
        <v/>
      </c>
    </row>
    <row r="41" spans="1:27" ht="14.25" customHeight="1">
      <c r="A41" s="30" t="s">
        <v>114</v>
      </c>
      <c r="B41" s="23" t="s">
        <v>133</v>
      </c>
      <c r="C41" s="25"/>
      <c r="D41" s="85" t="str">
        <f>IF(ISNUMBER(VLOOKUP($B41&amp;E$10&amp;VLOOKUP($B41&amp;DataYear!$B$1&amp;E$10,DataYear!$A:$C,3,FALSE),'DataYear-1'!$A:$B,2,FALSE)),VLOOKUP($B41&amp;E$10&amp;VLOOKUP($B41&amp;DataYear!$B$1&amp;E$10,DataYear!$A:$C,3,FALSE),'DataYear-1'!$A:$B,2,FALSE),"...")</f>
        <v>...</v>
      </c>
      <c r="E41" s="86" t="str">
        <f>IF(ISNUMBER(VLOOKUP($B41&amp;DataYear!$B$1&amp;E$10,DataYear!$A:$C,2,FALSE))=TRUE,VLOOKUP($B41&amp;DataYear!$B$1&amp;E$10,DataYear!$A:$C,2,FALSE),"...")</f>
        <v>...</v>
      </c>
      <c r="F41" s="87" t="str">
        <f>IF(ISNUMBER(VLOOKUP($B41&amp;DataYear!$B$1&amp;E$10,DataYear!$A:$C,3,FALSE))=TRUE,VLOOKUP($B41&amp;DataYear!$B$1&amp;E$10,DataYear!$A:$C,3,FALSE),"")</f>
        <v/>
      </c>
      <c r="G41" s="97" t="str">
        <f t="shared" si="6"/>
        <v/>
      </c>
      <c r="H41" s="85" t="str">
        <f>IF(ISNUMBER(VLOOKUP($B41&amp;I$10&amp;VLOOKUP($B41&amp;DataYear!$B$1&amp;I$10,DataYear!$A:$C,3,FALSE),'DataYear-1'!$A:$B,2,FALSE)),VLOOKUP($B41&amp;I$10&amp;VLOOKUP($B41&amp;DataYear!$B$1&amp;I$10,DataYear!$A:$C,3,FALSE),'DataYear-1'!$A:$B,2,FALSE),"...")</f>
        <v>...</v>
      </c>
      <c r="I41" s="86" t="str">
        <f>IF(ISNUMBER(VLOOKUP($B41&amp;DataYear!$B$1&amp;I$10,DataYear!$A:$C,2,FALSE))=TRUE,VLOOKUP($B41&amp;DataYear!$B$1&amp;I$10,DataYear!$A:$C,2,FALSE),"...")</f>
        <v>...</v>
      </c>
      <c r="J41" s="87" t="str">
        <f>IF(ISNUMBER(VLOOKUP($B41&amp;DataYear!$B$1&amp;I$10,DataYear!$A:$C,3,FALSE))=TRUE,VLOOKUP($B41&amp;DataYear!$B$1&amp;I$10,DataYear!$A:$C,3,FALSE),"")</f>
        <v/>
      </c>
      <c r="K41" s="97" t="str">
        <f t="shared" si="7"/>
        <v/>
      </c>
      <c r="L41" s="85">
        <f>IF(ISNUMBER(VLOOKUP($B41&amp;M$10&amp;VLOOKUP($B41&amp;DataYear!$B$1&amp;M$10,DataYear!$A:$C,3,FALSE),'DataYear-1'!$A:$B,2,FALSE)),VLOOKUP($B41&amp;M$10&amp;VLOOKUP($B41&amp;DataYear!$B$1&amp;M$10,DataYear!$A:$C,3,FALSE),'DataYear-1'!$A:$B,2,FALSE),"...")</f>
        <v>19105</v>
      </c>
      <c r="M41" s="86">
        <f>IF(ISNUMBER(VLOOKUP($B41&amp;DataYear!$B$1&amp;M$10,DataYear!$A:$C,2,FALSE))=TRUE,VLOOKUP($B41&amp;DataYear!$B$1&amp;M$10,DataYear!$A:$C,2,FALSE),"...")</f>
        <v>17838</v>
      </c>
      <c r="N41" s="87">
        <f>IF(ISNUMBER(VLOOKUP($B41&amp;DataYear!$B$1&amp;M$10,DataYear!$A:$C,3,FALSE))=TRUE,VLOOKUP($B41&amp;DataYear!$B$1&amp;M$10,DataYear!$A:$C,3,FALSE),"")</f>
        <v>6</v>
      </c>
      <c r="O41" s="97">
        <f t="shared" si="2"/>
        <v>-6.6</v>
      </c>
      <c r="P41" s="85">
        <f>IF(ISNUMBER(VLOOKUP($B41&amp;Q$10&amp;VLOOKUP($B41&amp;DataYear!$B$1&amp;Q$10,DataYear!$A:$C,3,FALSE),'DataYear-1'!$A:$B,2,FALSE)),VLOOKUP($B41&amp;Q$10&amp;VLOOKUP($B41&amp;DataYear!$B$1&amp;Q$10,DataYear!$A:$C,3,FALSE),'DataYear-1'!$A:$B,2,FALSE),"...")</f>
        <v>3701</v>
      </c>
      <c r="Q41" s="86">
        <f>IF(ISNUMBER(VLOOKUP($B41&amp;DataYear!$B$1&amp;Q$10,DataYear!$A:$C,2,FALSE))=TRUE,VLOOKUP($B41&amp;DataYear!$B$1&amp;Q$10,DataYear!$A:$C,2,FALSE),"...")</f>
        <v>3460.6</v>
      </c>
      <c r="R41" s="87">
        <f>IF(ISNUMBER(VLOOKUP($B41&amp;DataYear!$B$1&amp;Q$10,DataYear!$A:$C,3,FALSE))=TRUE,VLOOKUP($B41&amp;DataYear!$B$1&amp;Q$10,DataYear!$A:$C,3,FALSE),"")</f>
        <v>6</v>
      </c>
      <c r="S41" s="97">
        <f t="shared" si="3"/>
        <v>-6.5</v>
      </c>
      <c r="T41" s="85">
        <f>IF(ISNUMBER(VLOOKUP($B41&amp;U$10&amp;VLOOKUP($B41&amp;DataYear!$B$1&amp;U$10,DataYear!$A:$C,3,FALSE),'DataYear-1'!$A:$B,2,FALSE)),VLOOKUP($B41&amp;U$10&amp;VLOOKUP($B41&amp;DataYear!$B$1&amp;U$10,DataYear!$A:$C,3,FALSE),'DataYear-1'!$A:$B,2,FALSE),"...")</f>
        <v>0</v>
      </c>
      <c r="U41" s="86">
        <f>IF(ISNUMBER(VLOOKUP($B41&amp;DataYear!$B$1&amp;U$10,DataYear!$A:$C,2,FALSE))=TRUE,VLOOKUP($B41&amp;DataYear!$B$1&amp;U$10,DataYear!$A:$C,2,FALSE),"...")</f>
        <v>15680</v>
      </c>
      <c r="V41" s="87">
        <f>IF(ISNUMBER(VLOOKUP($B41&amp;DataYear!$B$1&amp;U$10,DataYear!$A:$C,3,FALSE))=TRUE,VLOOKUP($B41&amp;DataYear!$B$1&amp;U$10,DataYear!$A:$C,3,FALSE),"")</f>
        <v>6</v>
      </c>
      <c r="W41" s="97" t="str">
        <f t="shared" si="4"/>
        <v/>
      </c>
      <c r="X41" s="93">
        <f>IF(ISNUMBER(VLOOKUP($B41&amp;Y$10&amp;VLOOKUP($B41&amp;DataYear!$B$1&amp;Y$10,DataYear!$A:$C,3,FALSE),'DataYear-1'!$A:$B,2,FALSE)),VLOOKUP($B41&amp;Y$10&amp;VLOOKUP($B41&amp;DataYear!$B$1&amp;Y$10,DataYear!$A:$C,3,FALSE),'DataYear-1'!$A:$B,2,FALSE),"...")</f>
        <v>3329</v>
      </c>
      <c r="Y41" s="94">
        <f>IF(ISNUMBER(VLOOKUP($B41&amp;DataYear!$B$1&amp;Y$10,DataYear!$A:$C,2,FALSE))=TRUE,VLOOKUP($B41&amp;DataYear!$B$1&amp;Y$10,DataYear!$A:$C,2,FALSE),"...")</f>
        <v>3117.2</v>
      </c>
      <c r="Z41" s="95">
        <f>IF(ISNUMBER(VLOOKUP($B41&amp;DataYear!$B$1&amp;Y$10,DataYear!$A:$C,3,FALSE))=TRUE,VLOOKUP($B41&amp;DataYear!$B$1&amp;Y$10,DataYear!$A:$C,3,FALSE),"")</f>
        <v>6</v>
      </c>
      <c r="AA41" s="96">
        <f t="shared" si="5"/>
        <v>-6.4</v>
      </c>
    </row>
    <row r="42" spans="1:27" s="120" customFormat="1" ht="12" customHeight="1">
      <c r="A42" s="118"/>
      <c r="B42" s="117" t="s">
        <v>115</v>
      </c>
      <c r="C42" s="119"/>
      <c r="D42" s="114">
        <f>SUM(D11:D41)</f>
        <v>2625601.7151050027</v>
      </c>
      <c r="E42" s="115">
        <f>SUM(E11:E41)</f>
        <v>2652144.7237747544</v>
      </c>
      <c r="F42" s="89"/>
      <c r="G42" s="116">
        <f>ROUND((E42-D42)/D42*100,1)</f>
        <v>1</v>
      </c>
      <c r="H42" s="114">
        <f>SUM(H11:H41)</f>
        <v>139651.32921692237</v>
      </c>
      <c r="I42" s="115">
        <f>SUM(I11:I41)</f>
        <v>138362.88252204793</v>
      </c>
      <c r="J42" s="89"/>
      <c r="K42" s="116">
        <f>ROUND((I42-H42)/H42*100,1)</f>
        <v>-0.9</v>
      </c>
      <c r="L42" s="114">
        <f>SUM(L11:L41)</f>
        <v>465834.23762627674</v>
      </c>
      <c r="M42" s="115">
        <f>SUM(M11:M41)</f>
        <v>436922.982938</v>
      </c>
      <c r="N42" s="89"/>
      <c r="O42" s="116">
        <f>ROUND((M42-L42)/L42*100,1)</f>
        <v>-6.2</v>
      </c>
      <c r="P42" s="114">
        <f>SUM(P11:P41)</f>
        <v>122160.35182699999</v>
      </c>
      <c r="Q42" s="115">
        <f>SUM(Q11:Q41)</f>
        <v>113606.58788329906</v>
      </c>
      <c r="R42" s="89"/>
      <c r="S42" s="116">
        <f>ROUND((Q42-P42)/P42*100,1)</f>
        <v>-7</v>
      </c>
      <c r="T42" s="114">
        <f>SUM(T11:T41)</f>
        <v>152996.8505187569</v>
      </c>
      <c r="U42" s="115">
        <f>SUM(U11:U41)</f>
        <v>155607.02636199998</v>
      </c>
      <c r="V42" s="89"/>
      <c r="W42" s="116">
        <f>ROUND((U42-T42)/T42*100,1)</f>
        <v>1.7</v>
      </c>
      <c r="X42" s="114">
        <f>SUM(X11:X41)</f>
        <v>51671.921286802492</v>
      </c>
      <c r="Y42" s="115">
        <f>SUM(Y11:Y41)</f>
        <v>47998.574219840026</v>
      </c>
      <c r="Z42" s="89"/>
      <c r="AA42" s="116">
        <f>ROUND((Y42-X42)/X42*100,1)</f>
        <v>-7.1</v>
      </c>
    </row>
    <row r="43" spans="1:27" ht="12" hidden="1" customHeight="1" outlineLevel="1">
      <c r="A43" s="19" t="s">
        <v>271</v>
      </c>
      <c r="B43" s="12" t="s">
        <v>26</v>
      </c>
      <c r="C43" s="20"/>
      <c r="D43" s="85" t="str">
        <f>IF(ISNUMBER(VLOOKUP($B43&amp;E$10&amp;VLOOKUP($B43&amp;DataYear!$B$1&amp;E$10,DataYear!$A:$C,3,FALSE),'DataYear-1'!$A:$B,2,FALSE)),VLOOKUP($B43&amp;E$10&amp;VLOOKUP($B43&amp;DataYear!$B$1&amp;E$10,DataYear!$A:$C,3,FALSE),'DataYear-1'!$A:$B,2,FALSE),"...")</f>
        <v>...</v>
      </c>
      <c r="E43" s="86" t="str">
        <f>IF(ISNUMBER(VLOOKUP($B43&amp;DataYear!$B$1&amp;E$10,DataYear!$A:$C,2,FALSE))=TRUE,VLOOKUP($B43&amp;DataYear!$B$1&amp;E$10,DataYear!$A:$C,2,FALSE),"...")</f>
        <v>...</v>
      </c>
      <c r="F43" s="87" t="str">
        <f>IF(ISNUMBER(VLOOKUP($B43&amp;DataYear!$B$1&amp;E$10,DataYear!$A:$C,3,FALSE))=TRUE,VLOOKUP($B43&amp;DataYear!$B$1&amp;E$10,DataYear!$A:$C,3,FALSE),"")</f>
        <v/>
      </c>
      <c r="G43" s="97" t="str">
        <f>IF(ISERROR((E43-D43)/D43),"",ROUND((E43-D43)/D43*100,1))</f>
        <v/>
      </c>
      <c r="H43" s="85" t="str">
        <f>IF(ISNUMBER(VLOOKUP($B43&amp;I$10&amp;VLOOKUP($B43&amp;DataYear!$B$1&amp;I$10,DataYear!$A:$C,3,FALSE),'DataYear-1'!$A:$B,2,FALSE)),VLOOKUP($B43&amp;I$10&amp;VLOOKUP($B43&amp;DataYear!$B$1&amp;I$10,DataYear!$A:$C,3,FALSE),'DataYear-1'!$A:$B,2,FALSE),"...")</f>
        <v>...</v>
      </c>
      <c r="I43" s="86" t="str">
        <f>IF(ISNUMBER(VLOOKUP($B43&amp;DataYear!$B$1&amp;I$10,DataYear!$A:$C,2,FALSE))=TRUE,VLOOKUP($B43&amp;DataYear!$B$1&amp;I$10,DataYear!$A:$C,2,FALSE),"...")</f>
        <v>...</v>
      </c>
      <c r="J43" s="87" t="str">
        <f>IF(ISNUMBER(VLOOKUP($B43&amp;DataYear!$B$1&amp;I$10,DataYear!$A:$C,3,FALSE))=TRUE,VLOOKUP($B43&amp;DataYear!$B$1&amp;I$10,DataYear!$A:$C,3,FALSE),"")</f>
        <v/>
      </c>
      <c r="K43" s="97" t="str">
        <f t="shared" ref="K43:K65" si="8">IF(ISERROR((I43-H43)/H43),"",ROUND((I43-H43)/H43*100,1))</f>
        <v/>
      </c>
      <c r="L43" s="85" t="str">
        <f>IF(ISNUMBER(VLOOKUP($B43&amp;M$10&amp;VLOOKUP($B43&amp;DataYear!$B$1&amp;M$10,DataYear!$A:$C,3,FALSE),'DataYear-1'!$A:$B,2,FALSE)),VLOOKUP($B43&amp;M$10&amp;VLOOKUP($B43&amp;DataYear!$B$1&amp;M$10,DataYear!$A:$C,3,FALSE),'DataYear-1'!$A:$B,2,FALSE),"...")</f>
        <v>...</v>
      </c>
      <c r="M43" s="86" t="str">
        <f>IF(ISNUMBER(VLOOKUP($B43&amp;DataYear!$B$1&amp;M$10,DataYear!$A:$C,2,FALSE))=TRUE,VLOOKUP($B43&amp;DataYear!$B$1&amp;M$10,DataYear!$A:$C,2,FALSE),"...")</f>
        <v>...</v>
      </c>
      <c r="N43" s="87" t="str">
        <f>IF(ISNUMBER(VLOOKUP($B43&amp;DataYear!$B$1&amp;M$10,DataYear!$A:$C,3,FALSE))=TRUE,VLOOKUP($B43&amp;DataYear!$B$1&amp;M$10,DataYear!$A:$C,3,FALSE),"")</f>
        <v/>
      </c>
      <c r="O43" s="97" t="str">
        <f t="shared" si="2"/>
        <v/>
      </c>
      <c r="P43" s="85" t="str">
        <f>IF(ISNUMBER(VLOOKUP($B43&amp;Q$10&amp;VLOOKUP($B43&amp;DataYear!$B$1&amp;Q$10,DataYear!$A:$C,3,FALSE),'DataYear-1'!$A:$B,2,FALSE)),VLOOKUP($B43&amp;Q$10&amp;VLOOKUP($B43&amp;DataYear!$B$1&amp;Q$10,DataYear!$A:$C,3,FALSE),'DataYear-1'!$A:$B,2,FALSE),"...")</f>
        <v>...</v>
      </c>
      <c r="Q43" s="86" t="str">
        <f>IF(ISNUMBER(VLOOKUP($B43&amp;DataYear!$B$1&amp;Q$10,DataYear!$A:$C,2,FALSE))=TRUE,VLOOKUP($B43&amp;DataYear!$B$1&amp;Q$10,DataYear!$A:$C,2,FALSE),"...")</f>
        <v>...</v>
      </c>
      <c r="R43" s="87" t="str">
        <f>IF(ISNUMBER(VLOOKUP($B43&amp;DataYear!$B$1&amp;Q$10,DataYear!$A:$C,3,FALSE))=TRUE,VLOOKUP($B43&amp;DataYear!$B$1&amp;Q$10,DataYear!$A:$C,3,FALSE),"")</f>
        <v/>
      </c>
      <c r="S43" s="97" t="str">
        <f t="shared" si="3"/>
        <v/>
      </c>
      <c r="T43" s="85" t="str">
        <f>IF(ISNUMBER(VLOOKUP($B43&amp;U$10&amp;VLOOKUP($B43&amp;DataYear!$B$1&amp;U$10,DataYear!$A:$C,3,FALSE),'DataYear-1'!$A:$B,2,FALSE)),VLOOKUP($B43&amp;U$10&amp;VLOOKUP($B43&amp;DataYear!$B$1&amp;U$10,DataYear!$A:$C,3,FALSE),'DataYear-1'!$A:$B,2,FALSE),"...")</f>
        <v>...</v>
      </c>
      <c r="U43" s="86" t="str">
        <f>IF(ISNUMBER(VLOOKUP($B43&amp;DataYear!$B$1&amp;U$10,DataYear!$A:$C,2,FALSE))=TRUE,VLOOKUP($B43&amp;DataYear!$B$1&amp;U$10,DataYear!$A:$C,2,FALSE),"...")</f>
        <v>...</v>
      </c>
      <c r="V43" s="87" t="str">
        <f>IF(ISNUMBER(VLOOKUP($B43&amp;DataYear!$B$1&amp;U$10,DataYear!$A:$C,3,FALSE))=TRUE,VLOOKUP($B43&amp;DataYear!$B$1&amp;U$10,DataYear!$A:$C,3,FALSE),"")</f>
        <v/>
      </c>
      <c r="W43" s="97" t="str">
        <f t="shared" si="4"/>
        <v/>
      </c>
      <c r="X43" s="90" t="str">
        <f>IF(ISNUMBER(VLOOKUP($B43&amp;Y$10&amp;VLOOKUP($B43&amp;DataYear!$B$1&amp;Y$10,DataYear!$A:$C,3,FALSE),'DataYear-1'!$A:$B,2,FALSE)),VLOOKUP($B43&amp;Y$10&amp;VLOOKUP($B43&amp;DataYear!$B$1&amp;Y$10,DataYear!$A:$C,3,FALSE),'DataYear-1'!$A:$B,2,FALSE),"...")</f>
        <v>...</v>
      </c>
      <c r="Y43" s="91" t="str">
        <f>IF(ISNUMBER(VLOOKUP($B43&amp;DataYear!$B$1&amp;Y$10,DataYear!$A:$C,2,FALSE))=TRUE,VLOOKUP($B43&amp;DataYear!$B$1&amp;Y$10,DataYear!$A:$C,2,FALSE),"...")</f>
        <v>...</v>
      </c>
      <c r="Z43" s="92" t="str">
        <f>IF(ISNUMBER(VLOOKUP($B43&amp;DataYear!$B$1&amp;Y$10,DataYear!$A:$C,3,FALSE))=TRUE,VLOOKUP($B43&amp;DataYear!$B$1&amp;Y$10,DataYear!$A:$C,3,FALSE),"")</f>
        <v/>
      </c>
      <c r="AA43" s="897" t="str">
        <f t="shared" si="5"/>
        <v/>
      </c>
    </row>
    <row r="44" spans="1:27" ht="14.4" customHeight="1" collapsed="1">
      <c r="A44" s="19" t="s">
        <v>271</v>
      </c>
      <c r="B44" s="12" t="s">
        <v>375</v>
      </c>
      <c r="C44" s="20"/>
      <c r="D44" s="85"/>
      <c r="E44" s="86"/>
      <c r="F44" s="87"/>
      <c r="G44" s="97"/>
      <c r="H44" s="85"/>
      <c r="I44" s="86"/>
      <c r="J44" s="87"/>
      <c r="K44" s="97"/>
      <c r="L44" s="93">
        <f>Data2012!K693</f>
        <v>2199</v>
      </c>
      <c r="M44" s="86">
        <f>Data2012!L693</f>
        <v>2145</v>
      </c>
      <c r="N44" s="87">
        <v>6</v>
      </c>
      <c r="O44" s="97">
        <f t="shared" si="2"/>
        <v>-2.5</v>
      </c>
      <c r="P44" s="85">
        <f>+Data2012!N693</f>
        <v>574</v>
      </c>
      <c r="Q44" s="86">
        <f>+Data2012!O693</f>
        <v>540</v>
      </c>
      <c r="R44" s="87">
        <v>6</v>
      </c>
      <c r="S44" s="97">
        <f t="shared" si="3"/>
        <v>-5.9</v>
      </c>
      <c r="T44" s="85"/>
      <c r="U44" s="86"/>
      <c r="V44" s="87" t="str">
        <f>IF(ISNUMBER(VLOOKUP($B44&amp;DataYear!$B$1&amp;U$10,DataYear!$A:$C,3,FALSE))=TRUE,VLOOKUP($B44&amp;DataYear!$B$1&amp;U$10,DataYear!$A:$C,3,FALSE),"")</f>
        <v/>
      </c>
      <c r="W44" s="97" t="str">
        <f>IF(ISERROR((U44-T44)/T44),"",ROUND((U44-T44)/T44*100,1))</f>
        <v/>
      </c>
      <c r="X44" s="93"/>
      <c r="Y44" s="94"/>
      <c r="Z44" s="95" t="str">
        <f>IF(ISNUMBER(VLOOKUP($B44&amp;DataYear!$B$1&amp;Y$10,DataYear!$A:$C,3,FALSE))=TRUE,VLOOKUP($B44&amp;DataYear!$B$1&amp;Y$10,DataYear!$A:$C,3,FALSE),"")</f>
        <v/>
      </c>
      <c r="AA44" s="96" t="str">
        <f>IF(ISERROR((Y44-X44)/X44),"",ROUND((Y44-X44)/X44*100,1))</f>
        <v/>
      </c>
    </row>
    <row r="45" spans="1:27" s="31" customFormat="1" ht="14.25" customHeight="1">
      <c r="A45" s="111"/>
      <c r="B45" s="117" t="s">
        <v>127</v>
      </c>
      <c r="C45" s="113"/>
      <c r="D45" s="114">
        <f>SUM(D42:D44)</f>
        <v>2625601.7151050027</v>
      </c>
      <c r="E45" s="115">
        <f>SUM(E42:E44)</f>
        <v>2652144.7237747544</v>
      </c>
      <c r="F45" s="89"/>
      <c r="G45" s="116">
        <f>ROUND((E45-D45)/D45*100,1)</f>
        <v>1</v>
      </c>
      <c r="H45" s="114">
        <f>SUM(H42:H44)</f>
        <v>139651.32921692237</v>
      </c>
      <c r="I45" s="115">
        <f>SUM(I42:I44)</f>
        <v>138362.88252204793</v>
      </c>
      <c r="J45" s="89"/>
      <c r="K45" s="116">
        <f>ROUND((I45-H45)/H45*100,1)</f>
        <v>-0.9</v>
      </c>
      <c r="L45" s="531">
        <f>SUM(L42:L44)</f>
        <v>468033.23762627674</v>
      </c>
      <c r="M45" s="115">
        <f>SUM(M42:M44)</f>
        <v>439067.982938</v>
      </c>
      <c r="N45" s="89"/>
      <c r="O45" s="116">
        <f>ROUND((M45-L45)/L45*100,1)</f>
        <v>-6.2</v>
      </c>
      <c r="P45" s="114">
        <f>SUM(P42:P44)</f>
        <v>122734.35182699999</v>
      </c>
      <c r="Q45" s="115">
        <f>SUM(Q42:Q44)</f>
        <v>114146.58788329906</v>
      </c>
      <c r="R45" s="89"/>
      <c r="S45" s="116">
        <f>ROUND((Q45-P45)/P45*100,1)</f>
        <v>-7</v>
      </c>
      <c r="T45" s="114">
        <f>SUM(T42:T44)</f>
        <v>152996.8505187569</v>
      </c>
      <c r="U45" s="115">
        <f>SUM(U42:U44)</f>
        <v>155607.02636199998</v>
      </c>
      <c r="V45" s="89"/>
      <c r="W45" s="116">
        <f>ROUND((U45-T45)/T45*100,1)</f>
        <v>1.7</v>
      </c>
      <c r="X45" s="531">
        <f>SUM(X42:X44)</f>
        <v>51671.921286802492</v>
      </c>
      <c r="Y45" s="532">
        <f>SUM(Y42:Y44)</f>
        <v>47998.574219840026</v>
      </c>
      <c r="Z45" s="533"/>
      <c r="AA45" s="534">
        <f>ROUND((Y45-X45)/X45*100,1)</f>
        <v>-7.1</v>
      </c>
    </row>
    <row r="46" spans="1:27" ht="14.25" customHeight="1">
      <c r="A46" s="40" t="s">
        <v>119</v>
      </c>
      <c r="B46" s="17" t="s">
        <v>18</v>
      </c>
      <c r="C46" s="83"/>
      <c r="D46" s="90">
        <f>IF(ISNUMBER(VLOOKUP($B46&amp;E$10&amp;VLOOKUP($B46&amp;DataYear!$B$1&amp;E$10,DataYear!$A:$C,3,FALSE),'DataYear-1'!$A:$B,2,FALSE)),VLOOKUP($B46&amp;E$10&amp;VLOOKUP($B46&amp;DataYear!$B$1&amp;E$10,DataYear!$A:$C,3,FALSE),'DataYear-1'!$A:$B,2,FALSE),"...")</f>
        <v>260</v>
      </c>
      <c r="E46" s="91">
        <f>IF(ISNUMBER(VLOOKUP($B46&amp;DataYear!$B$1&amp;E$10,DataYear!$A:$C,2,FALSE))=TRUE,VLOOKUP($B46&amp;DataYear!$B$1&amp;E$10,DataYear!$A:$C,2,FALSE),"...")</f>
        <v>242.64699999999999</v>
      </c>
      <c r="F46" s="92">
        <f>IF(ISNUMBER(VLOOKUP($B46&amp;DataYear!$B$1&amp;E$10,DataYear!$A:$C,3,FALSE))=TRUE,VLOOKUP($B46&amp;DataYear!$B$1&amp;E$10,DataYear!$A:$C,3,FALSE),"")</f>
        <v>6</v>
      </c>
      <c r="G46" s="88">
        <f t="shared" ref="G46:G54" si="9">IF(ISERROR((E46-D46)/D46),"",ROUND((E46-D46)/D46*100,1))</f>
        <v>-6.7</v>
      </c>
      <c r="H46" s="85">
        <f>IF(ISNUMBER(VLOOKUP($B46&amp;I$10&amp;VLOOKUP($B46&amp;DataYear!$B$1&amp;I$10,DataYear!$A:$C,3,FALSE),'DataYear-1'!$A:$B,2,FALSE)),VLOOKUP($B46&amp;I$10&amp;VLOOKUP($B46&amp;DataYear!$B$1&amp;I$10,DataYear!$A:$C,3,FALSE),'DataYear-1'!$A:$B,2,FALSE),"...")</f>
        <v>16.8</v>
      </c>
      <c r="I46" s="86">
        <f>IF(ISNUMBER(VLOOKUP($B46&amp;DataYear!$B$1&amp;I$10,DataYear!$A:$C,2,FALSE))=TRUE,VLOOKUP($B46&amp;DataYear!$B$1&amp;I$10,DataYear!$A:$C,2,FALSE),"...")</f>
        <v>15.140822</v>
      </c>
      <c r="J46" s="87">
        <f>IF(ISNUMBER(VLOOKUP($B46&amp;DataYear!$B$1&amp;I$10,DataYear!$A:$C,3,FALSE))=TRUE,VLOOKUP($B46&amp;DataYear!$B$1&amp;I$10,DataYear!$A:$C,3,FALSE),"")</f>
        <v>6</v>
      </c>
      <c r="K46" s="97">
        <f t="shared" si="8"/>
        <v>-9.9</v>
      </c>
      <c r="L46" s="85">
        <f>IF(ISNUMBER(VLOOKUP($B46&amp;M$10&amp;VLOOKUP($B46&amp;DataYear!$B$1&amp;M$10,DataYear!$A:$C,3,FALSE),'DataYear-1'!$A:$B,2,FALSE)),VLOOKUP($B46&amp;M$10&amp;VLOOKUP($B46&amp;DataYear!$B$1&amp;M$10,DataYear!$A:$C,3,FALSE),'DataYear-1'!$A:$B,2,FALSE),"...")</f>
        <v>4587</v>
      </c>
      <c r="M46" s="86">
        <f>IF(ISNUMBER(VLOOKUP($B46&amp;DataYear!$B$1&amp;M$10,DataYear!$A:$C,2,FALSE))=TRUE,VLOOKUP($B46&amp;DataYear!$B$1&amp;M$10,DataYear!$A:$C,2,FALSE),"...")</f>
        <v>4040</v>
      </c>
      <c r="N46" s="87">
        <f>IF(ISNUMBER(VLOOKUP($B46&amp;DataYear!$B$1&amp;M$10,DataYear!$A:$C,3,FALSE))=TRUE,VLOOKUP($B46&amp;DataYear!$B$1&amp;M$10,DataYear!$A:$C,3,FALSE),"")</f>
        <v>6</v>
      </c>
      <c r="O46" s="97">
        <f t="shared" si="2"/>
        <v>-11.9</v>
      </c>
      <c r="P46" s="85">
        <f>IF(ISNUMBER(VLOOKUP($B46&amp;Q$10&amp;VLOOKUP($B46&amp;DataYear!$B$1&amp;Q$10,DataYear!$A:$C,3,FALSE),'DataYear-1'!$A:$B,2,FALSE)),VLOOKUP($B46&amp;Q$10&amp;VLOOKUP($B46&amp;DataYear!$B$1&amp;Q$10,DataYear!$A:$C,3,FALSE),'DataYear-1'!$A:$B,2,FALSE),"...")</f>
        <v>471.09999999999997</v>
      </c>
      <c r="Q46" s="86">
        <f>IF(ISNUMBER(VLOOKUP($B46&amp;DataYear!$B$1&amp;Q$10,DataYear!$A:$C,2,FALSE))=TRUE,VLOOKUP($B46&amp;DataYear!$B$1&amp;Q$10,DataYear!$A:$C,2,FALSE),"...")</f>
        <v>350.9</v>
      </c>
      <c r="R46" s="87">
        <f>IF(ISNUMBER(VLOOKUP($B46&amp;DataYear!$B$1&amp;Q$10,DataYear!$A:$C,3,FALSE))=TRUE,VLOOKUP($B46&amp;DataYear!$B$1&amp;Q$10,DataYear!$A:$C,3,FALSE),"")</f>
        <v>6</v>
      </c>
      <c r="S46" s="97">
        <f t="shared" si="3"/>
        <v>-25.5</v>
      </c>
      <c r="T46" s="85">
        <f>IF(ISNUMBER(VLOOKUP($B46&amp;U$10&amp;VLOOKUP($B46&amp;DataYear!$B$1&amp;U$10,DataYear!$A:$C,3,FALSE),'DataYear-1'!$A:$B,2,FALSE)),VLOOKUP($B46&amp;U$10&amp;VLOOKUP($B46&amp;DataYear!$B$1&amp;U$10,DataYear!$A:$C,3,FALSE),'DataYear-1'!$A:$B,2,FALSE),"...")</f>
        <v>1888</v>
      </c>
      <c r="U46" s="86">
        <f>IF(ISNUMBER(VLOOKUP($B46&amp;DataYear!$B$1&amp;U$10,DataYear!$A:$C,2,FALSE))=TRUE,VLOOKUP($B46&amp;DataYear!$B$1&amp;U$10,DataYear!$A:$C,2,FALSE),"...")</f>
        <v>1332</v>
      </c>
      <c r="V46" s="87">
        <f>IF(ISNUMBER(VLOOKUP($B46&amp;DataYear!$B$1&amp;U$10,DataYear!$A:$C,3,FALSE))=TRUE,VLOOKUP($B46&amp;DataYear!$B$1&amp;U$10,DataYear!$A:$C,3,FALSE),"")</f>
        <v>6</v>
      </c>
      <c r="W46" s="97">
        <f t="shared" si="4"/>
        <v>-29.4</v>
      </c>
      <c r="X46" s="85">
        <f>IF(ISNUMBER(VLOOKUP($B46&amp;Y$10&amp;VLOOKUP($B46&amp;DataYear!$B$1&amp;Y$10,DataYear!$A:$C,3,FALSE),'DataYear-1'!$A:$B,2,FALSE)),VLOOKUP($B46&amp;Y$10&amp;VLOOKUP($B46&amp;DataYear!$B$1&amp;Y$10,DataYear!$A:$C,3,FALSE),'DataYear-1'!$A:$B,2,FALSE),"...")</f>
        <v>375.5</v>
      </c>
      <c r="Y46" s="86">
        <f>IF(ISNUMBER(VLOOKUP($B46&amp;DataYear!$B$1&amp;Y$10,DataYear!$A:$C,2,FALSE))=TRUE,VLOOKUP($B46&amp;DataYear!$B$1&amp;Y$10,DataYear!$A:$C,2,FALSE),"...")</f>
        <v>226.29999999999998</v>
      </c>
      <c r="Z46" s="87">
        <f>IF(ISNUMBER(VLOOKUP($B46&amp;DataYear!$B$1&amp;Y$10,DataYear!$A:$C,3,FALSE))=TRUE,VLOOKUP($B46&amp;DataYear!$B$1&amp;Y$10,DataYear!$A:$C,3,FALSE),"")</f>
        <v>6</v>
      </c>
      <c r="AA46" s="88">
        <f t="shared" si="5"/>
        <v>-39.700000000000003</v>
      </c>
    </row>
    <row r="47" spans="1:27" ht="14.25" hidden="1" customHeight="1" outlineLevel="1">
      <c r="A47" s="19" t="s">
        <v>119</v>
      </c>
      <c r="B47" s="12" t="s">
        <v>65</v>
      </c>
      <c r="C47" s="65"/>
      <c r="D47" s="85" t="str">
        <f>IF(ISNUMBER(VLOOKUP($B47&amp;E$10&amp;VLOOKUP($B47&amp;DataYear!$B$1&amp;E$10,DataYear!$A:$C,3,FALSE),'DataYear-1'!$A:$B,2,FALSE)),VLOOKUP($B47&amp;E$10&amp;VLOOKUP($B47&amp;DataYear!$B$1&amp;E$10,DataYear!$A:$C,3,FALSE),'DataYear-1'!$A:$B,2,FALSE),"...")</f>
        <v>...</v>
      </c>
      <c r="E47" s="86" t="str">
        <f>IF(ISNUMBER(VLOOKUP($B47&amp;DataYear!$B$1&amp;E$10,DataYear!$A:$C,2,FALSE))=TRUE,VLOOKUP($B47&amp;DataYear!$B$1&amp;E$10,DataYear!$A:$C,2,FALSE),"...")</f>
        <v>...</v>
      </c>
      <c r="F47" s="87" t="str">
        <f>IF(ISNUMBER(VLOOKUP($B47&amp;DataYear!$B$1&amp;E$10,DataYear!$A:$C,3,FALSE))=TRUE,VLOOKUP($B47&amp;DataYear!$B$1&amp;E$10,DataYear!$A:$C,3,FALSE),"")</f>
        <v/>
      </c>
      <c r="G47" s="88" t="str">
        <f t="shared" si="9"/>
        <v/>
      </c>
      <c r="H47" s="85" t="str">
        <f>IF(ISNUMBER(VLOOKUP($B47&amp;I$10&amp;VLOOKUP($B47&amp;DataYear!$B$1&amp;I$10,DataYear!$A:$C,3,FALSE),'DataYear-1'!$A:$B,2,FALSE)),VLOOKUP($B47&amp;I$10&amp;VLOOKUP($B47&amp;DataYear!$B$1&amp;I$10,DataYear!$A:$C,3,FALSE),'DataYear-1'!$A:$B,2,FALSE),"...")</f>
        <v>...</v>
      </c>
      <c r="I47" s="86" t="str">
        <f>IF(ISNUMBER(VLOOKUP($B47&amp;DataYear!$B$1&amp;I$10,DataYear!$A:$C,2,FALSE))=TRUE,VLOOKUP($B47&amp;DataYear!$B$1&amp;I$10,DataYear!$A:$C,2,FALSE),"...")</f>
        <v>...</v>
      </c>
      <c r="J47" s="87" t="str">
        <f>IF(ISNUMBER(VLOOKUP($B47&amp;DataYear!$B$1&amp;I$10,DataYear!$A:$C,3,FALSE))=TRUE,VLOOKUP($B47&amp;DataYear!$B$1&amp;I$10,DataYear!$A:$C,3,FALSE),"")</f>
        <v/>
      </c>
      <c r="K47" s="97" t="str">
        <f t="shared" si="8"/>
        <v/>
      </c>
      <c r="L47" s="85" t="str">
        <f>IF(ISNUMBER(VLOOKUP($B47&amp;M$10&amp;VLOOKUP($B47&amp;DataYear!$B$1&amp;M$10,DataYear!$A:$C,3,FALSE),'DataYear-1'!$A:$B,2,FALSE)),VLOOKUP($B47&amp;M$10&amp;VLOOKUP($B47&amp;DataYear!$B$1&amp;M$10,DataYear!$A:$C,3,FALSE),'DataYear-1'!$A:$B,2,FALSE),"...")</f>
        <v>...</v>
      </c>
      <c r="M47" s="86" t="str">
        <f>IF(ISNUMBER(VLOOKUP($B47&amp;DataYear!$B$1&amp;M$10,DataYear!$A:$C,2,FALSE))=TRUE,VLOOKUP($B47&amp;DataYear!$B$1&amp;M$10,DataYear!$A:$C,2,FALSE),"...")</f>
        <v>...</v>
      </c>
      <c r="N47" s="87" t="str">
        <f>IF(ISNUMBER(VLOOKUP($B47&amp;DataYear!$B$1&amp;M$10,DataYear!$A:$C,3,FALSE))=TRUE,VLOOKUP($B47&amp;DataYear!$B$1&amp;M$10,DataYear!$A:$C,3,FALSE),"")</f>
        <v/>
      </c>
      <c r="O47" s="97" t="str">
        <f t="shared" si="2"/>
        <v/>
      </c>
      <c r="P47" s="85" t="str">
        <f>IF(ISNUMBER(VLOOKUP($B47&amp;Q$10&amp;VLOOKUP($B47&amp;DataYear!$B$1&amp;Q$10,DataYear!$A:$C,3,FALSE),'DataYear-1'!$A:$B,2,FALSE)),VLOOKUP($B47&amp;Q$10&amp;VLOOKUP($B47&amp;DataYear!$B$1&amp;Q$10,DataYear!$A:$C,3,FALSE),'DataYear-1'!$A:$B,2,FALSE),"...")</f>
        <v>...</v>
      </c>
      <c r="Q47" s="86" t="str">
        <f>IF(ISNUMBER(VLOOKUP($B47&amp;DataYear!$B$1&amp;Q$10,DataYear!$A:$C,2,FALSE))=TRUE,VLOOKUP($B47&amp;DataYear!$B$1&amp;Q$10,DataYear!$A:$C,2,FALSE),"...")</f>
        <v>...</v>
      </c>
      <c r="R47" s="87" t="str">
        <f>IF(ISNUMBER(VLOOKUP($B47&amp;DataYear!$B$1&amp;Q$10,DataYear!$A:$C,3,FALSE))=TRUE,VLOOKUP($B47&amp;DataYear!$B$1&amp;Q$10,DataYear!$A:$C,3,FALSE),"")</f>
        <v/>
      </c>
      <c r="S47" s="97" t="str">
        <f t="shared" si="3"/>
        <v/>
      </c>
      <c r="T47" s="85" t="str">
        <f>IF(ISNUMBER(VLOOKUP($B47&amp;U$10&amp;VLOOKUP($B47&amp;DataYear!$B$1&amp;U$10,DataYear!$A:$C,3,FALSE),'DataYear-1'!$A:$B,2,FALSE)),VLOOKUP($B47&amp;U$10&amp;VLOOKUP($B47&amp;DataYear!$B$1&amp;U$10,DataYear!$A:$C,3,FALSE),'DataYear-1'!$A:$B,2,FALSE),"...")</f>
        <v>...</v>
      </c>
      <c r="U47" s="86" t="str">
        <f>IF(ISNUMBER(VLOOKUP($B47&amp;DataYear!$B$1&amp;U$10,DataYear!$A:$C,2,FALSE))=TRUE,VLOOKUP($B47&amp;DataYear!$B$1&amp;U$10,DataYear!$A:$C,2,FALSE),"...")</f>
        <v>...</v>
      </c>
      <c r="V47" s="87" t="str">
        <f>IF(ISNUMBER(VLOOKUP($B47&amp;DataYear!$B$1&amp;U$10,DataYear!$A:$C,3,FALSE))=TRUE,VLOOKUP($B47&amp;DataYear!$B$1&amp;U$10,DataYear!$A:$C,3,FALSE),"")</f>
        <v/>
      </c>
      <c r="W47" s="97" t="str">
        <f t="shared" si="4"/>
        <v/>
      </c>
      <c r="X47" s="85" t="str">
        <f>IF(ISNUMBER(VLOOKUP($B47&amp;Y$10&amp;VLOOKUP($B47&amp;DataYear!$B$1&amp;Y$10,DataYear!$A:$C,3,FALSE),'DataYear-1'!$A:$B,2,FALSE)),VLOOKUP($B47&amp;Y$10&amp;VLOOKUP($B47&amp;DataYear!$B$1&amp;Y$10,DataYear!$A:$C,3,FALSE),'DataYear-1'!$A:$B,2,FALSE),"...")</f>
        <v>...</v>
      </c>
      <c r="Y47" s="86" t="str">
        <f>IF(ISNUMBER(VLOOKUP($B47&amp;DataYear!$B$1&amp;Y$10,DataYear!$A:$C,2,FALSE))=TRUE,VLOOKUP($B47&amp;DataYear!$B$1&amp;Y$10,DataYear!$A:$C,2,FALSE),"...")</f>
        <v>...</v>
      </c>
      <c r="Z47" s="87" t="str">
        <f>IF(ISNUMBER(VLOOKUP($B47&amp;DataYear!$B$1&amp;Y$10,DataYear!$A:$C,3,FALSE))=TRUE,VLOOKUP($B47&amp;DataYear!$B$1&amp;Y$10,DataYear!$A:$C,3,FALSE),"")</f>
        <v/>
      </c>
      <c r="AA47" s="88" t="str">
        <f t="shared" si="5"/>
        <v/>
      </c>
    </row>
    <row r="48" spans="1:27" s="1002" customFormat="1" ht="14.25" customHeight="1" collapsed="1">
      <c r="A48" s="19" t="s">
        <v>268</v>
      </c>
      <c r="B48" s="12" t="s">
        <v>66</v>
      </c>
      <c r="C48" s="65"/>
      <c r="D48" s="997">
        <f>IF(ISNUMBER(VLOOKUP($B48&amp;E$10&amp;VLOOKUP($B48&amp;DataYear!$B$1&amp;E$10,DataYear!$A:$C,3,FALSE),'DataYear-1'!$A:$B,2,FALSE)),VLOOKUP($B48&amp;E$10&amp;VLOOKUP($B48&amp;DataYear!$B$1&amp;E$10,DataYear!$A:$C,3,FALSE),'DataYear-1'!$A:$B,2,FALSE),"...")</f>
        <v>41006.9</v>
      </c>
      <c r="E48" s="998">
        <f>IF(ISNUMBER(VLOOKUP($B48&amp;DataYear!$B$1&amp;E$10,DataYear!$A:$C,2,FALSE))=TRUE,VLOOKUP($B48&amp;DataYear!$B$1&amp;E$10,DataYear!$A:$C,2,FALSE),"...")</f>
        <v>47899.5</v>
      </c>
      <c r="F48" s="999">
        <f>IF(ISNUMBER(VLOOKUP($B48&amp;DataYear!$B$1&amp;E$10,DataYear!$A:$C,3,FALSE))=TRUE,VLOOKUP($B48&amp;DataYear!$B$1&amp;E$10,DataYear!$A:$C,3,FALSE),"")</f>
        <v>6</v>
      </c>
      <c r="G48" s="1001">
        <f>IF(ISERROR((E48-D48)/D48),"",ROUND((E48-D48)/D48*100,1))</f>
        <v>16.8</v>
      </c>
      <c r="H48" s="997">
        <f>IF(ISNUMBER(VLOOKUP($B48&amp;I$10&amp;VLOOKUP($B48&amp;DataYear!$B$1&amp;I$10,DataYear!$A:$C,3,FALSE),'DataYear-1'!$A:$B,2,FALSE)),VLOOKUP($B48&amp;I$10&amp;VLOOKUP($B48&amp;DataYear!$B$1&amp;I$10,DataYear!$A:$C,3,FALSE),'DataYear-1'!$A:$B,2,FALSE),"...")</f>
        <v>3715.866</v>
      </c>
      <c r="I48" s="998">
        <f>IF(ISNUMBER(VLOOKUP($B48&amp;DataYear!$B$1&amp;I$10,DataYear!$A:$C,2,FALSE))=TRUE,VLOOKUP($B48&amp;DataYear!$B$1&amp;I$10,DataYear!$A:$C,2,FALSE),"...")</f>
        <v>4338.5</v>
      </c>
      <c r="J48" s="999">
        <f>IF(ISNUMBER(VLOOKUP($B48&amp;DataYear!$B$1&amp;I$10,DataYear!$A:$C,3,FALSE))=TRUE,VLOOKUP($B48&amp;DataYear!$B$1&amp;I$10,DataYear!$A:$C,3,FALSE),"")</f>
        <v>6</v>
      </c>
      <c r="K48" s="1000">
        <f t="shared" si="8"/>
        <v>16.8</v>
      </c>
      <c r="L48" s="997">
        <f>IF(ISNUMBER(VLOOKUP($B48&amp;M$10&amp;VLOOKUP($B48&amp;DataYear!$B$1&amp;M$10,DataYear!$A:$C,3,FALSE),'DataYear-1'!$A:$B,2,FALSE)),VLOOKUP($B48&amp;M$10&amp;VLOOKUP($B48&amp;DataYear!$B$1&amp;M$10,DataYear!$A:$C,3,FALSE),'DataYear-1'!$A:$B,2,FALSE),"...")</f>
        <v>74523</v>
      </c>
      <c r="M48" s="998">
        <f>IF(ISNUMBER(VLOOKUP($B48&amp;DataYear!$B$1&amp;M$10,DataYear!$A:$C,2,FALSE))=TRUE,VLOOKUP($B48&amp;DataYear!$B$1&amp;M$10,DataYear!$A:$C,2,FALSE),"...")</f>
        <v>78800</v>
      </c>
      <c r="N48" s="999">
        <f>IF(ISNUMBER(VLOOKUP($B48&amp;DataYear!$B$1&amp;M$10,DataYear!$A:$C,3,FALSE))=TRUE,VLOOKUP($B48&amp;DataYear!$B$1&amp;M$10,DataYear!$A:$C,3,FALSE),"")</f>
        <v>6</v>
      </c>
      <c r="O48" s="1000">
        <f t="shared" si="2"/>
        <v>5.7</v>
      </c>
      <c r="P48" s="997">
        <f>IF(ISNUMBER(VLOOKUP($B48&amp;Q$10&amp;VLOOKUP($B48&amp;DataYear!$B$1&amp;Q$10,DataYear!$A:$C,3,FALSE),'DataYear-1'!$A:$B,2,FALSE)),VLOOKUP($B48&amp;Q$10&amp;VLOOKUP($B48&amp;DataYear!$B$1&amp;Q$10,DataYear!$A:$C,3,FALSE),'DataYear-1'!$A:$B,2,FALSE),"...")</f>
        <v>24509.489999999998</v>
      </c>
      <c r="Q48" s="998">
        <f>IF(ISNUMBER(VLOOKUP($B48&amp;DataYear!$B$1&amp;Q$10,DataYear!$A:$C,2,FALSE))=TRUE,VLOOKUP($B48&amp;DataYear!$B$1&amp;Q$10,DataYear!$A:$C,2,FALSE),"...")</f>
        <v>24774.9</v>
      </c>
      <c r="R48" s="999">
        <f>IF(ISNUMBER(VLOOKUP($B48&amp;DataYear!$B$1&amp;Q$10,DataYear!$A:$C,3,FALSE))=TRUE,VLOOKUP($B48&amp;DataYear!$B$1&amp;Q$10,DataYear!$A:$C,3,FALSE),"")</f>
        <v>6</v>
      </c>
      <c r="S48" s="1000">
        <f t="shared" si="3"/>
        <v>1.1000000000000001</v>
      </c>
      <c r="T48" s="997">
        <f>IF(ISNUMBER(VLOOKUP($B48&amp;U$10&amp;VLOOKUP($B48&amp;DataYear!$B$1&amp;U$10,DataYear!$A:$C,3,FALSE),'DataYear-1'!$A:$B,2,FALSE)),VLOOKUP($B48&amp;U$10&amp;VLOOKUP($B48&amp;DataYear!$B$1&amp;U$10,DataYear!$A:$C,3,FALSE),'DataYear-1'!$A:$B,2,FALSE),"...")</f>
        <v>52499</v>
      </c>
      <c r="U48" s="998">
        <f>IF(ISNUMBER(VLOOKUP($B48&amp;DataYear!$B$1&amp;U$10,DataYear!$A:$C,2,FALSE))=TRUE,VLOOKUP($B48&amp;DataYear!$B$1&amp;U$10,DataYear!$A:$C,2,FALSE),"...")</f>
        <v>58304</v>
      </c>
      <c r="V48" s="999">
        <f>IF(ISNUMBER(VLOOKUP($B48&amp;DataYear!$B$1&amp;U$10,DataYear!$A:$C,3,FALSE))=TRUE,VLOOKUP($B48&amp;DataYear!$B$1&amp;U$10,DataYear!$A:$C,3,FALSE),"")</f>
        <v>6</v>
      </c>
      <c r="W48" s="1000">
        <f t="shared" si="4"/>
        <v>11.1</v>
      </c>
      <c r="X48" s="997">
        <f>IF(ISNUMBER(VLOOKUP($B48&amp;Y$10&amp;VLOOKUP($B48&amp;DataYear!$B$1&amp;Y$10,DataYear!$A:$C,3,FALSE),'DataYear-1'!$A:$B,2,FALSE)),VLOOKUP($B48&amp;Y$10&amp;VLOOKUP($B48&amp;DataYear!$B$1&amp;Y$10,DataYear!$A:$C,3,FALSE),'DataYear-1'!$A:$B,2,FALSE),"...")</f>
        <v>17864</v>
      </c>
      <c r="Y48" s="998">
        <f>IF(ISNUMBER(VLOOKUP($B48&amp;DataYear!$B$1&amp;Y$10,DataYear!$A:$C,2,FALSE))=TRUE,VLOOKUP($B48&amp;DataYear!$B$1&amp;Y$10,DataYear!$A:$C,2,FALSE),"...")</f>
        <v>18363</v>
      </c>
      <c r="Z48" s="999">
        <f>IF(ISNUMBER(VLOOKUP($B48&amp;DataYear!$B$1&amp;Y$10,DataYear!$A:$C,3,FALSE))=TRUE,VLOOKUP($B48&amp;DataYear!$B$1&amp;Y$10,DataYear!$A:$C,3,FALSE),"")</f>
        <v>6</v>
      </c>
      <c r="AA48" s="1001">
        <f t="shared" si="5"/>
        <v>2.8</v>
      </c>
    </row>
    <row r="49" spans="1:27" ht="14.25" customHeight="1">
      <c r="A49" s="19" t="s">
        <v>118</v>
      </c>
      <c r="B49" s="12" t="s">
        <v>62</v>
      </c>
      <c r="C49" s="65"/>
      <c r="D49" s="85">
        <f>IF(ISNUMBER(VLOOKUP($B49&amp;E$10&amp;VLOOKUP($B49&amp;DataYear!$B$1&amp;E$10,DataYear!$A:$C,3,FALSE),'DataYear-1'!$A:$B,2,FALSE)),VLOOKUP($B49&amp;E$10&amp;VLOOKUP($B49&amp;DataYear!$B$1&amp;E$10,DataYear!$A:$C,3,FALSE),'DataYear-1'!$A:$B,2,FALSE),"...")</f>
        <v>32145</v>
      </c>
      <c r="E49" s="86">
        <f>IF(ISNUMBER(VLOOKUP($B49&amp;DataYear!$B$1&amp;E$10,DataYear!$A:$C,2,FALSE))=TRUE,VLOOKUP($B49&amp;DataYear!$B$1&amp;E$10,DataYear!$A:$C,2,FALSE),"...")</f>
        <v>14507</v>
      </c>
      <c r="F49" s="87">
        <f>IF(ISNUMBER(VLOOKUP($B49&amp;DataYear!$B$1&amp;E$10,DataYear!$A:$C,3,FALSE))=TRUE,VLOOKUP($B49&amp;DataYear!$B$1&amp;E$10,DataYear!$A:$C,3,FALSE),"")</f>
        <v>6</v>
      </c>
      <c r="G49" s="88">
        <f t="shared" si="9"/>
        <v>-54.9</v>
      </c>
      <c r="H49" s="85">
        <f>IF(ISNUMBER(VLOOKUP($B49&amp;I$10&amp;VLOOKUP($B49&amp;DataYear!$B$1&amp;I$10,DataYear!$A:$C,3,FALSE),'DataYear-1'!$A:$B,2,FALSE)),VLOOKUP($B49&amp;I$10&amp;VLOOKUP($B49&amp;DataYear!$B$1&amp;I$10,DataYear!$A:$C,3,FALSE),'DataYear-1'!$A:$B,2,FALSE),"...")</f>
        <v>828</v>
      </c>
      <c r="I49" s="86">
        <f>IF(ISNUMBER(VLOOKUP($B49&amp;DataYear!$B$1&amp;I$10,DataYear!$A:$C,2,FALSE))=TRUE,VLOOKUP($B49&amp;DataYear!$B$1&amp;I$10,DataYear!$A:$C,2,FALSE),"...")</f>
        <v>611</v>
      </c>
      <c r="J49" s="87">
        <f>IF(ISNUMBER(VLOOKUP($B49&amp;DataYear!$B$1&amp;I$10,DataYear!$A:$C,3,FALSE))=TRUE,VLOOKUP($B49&amp;DataYear!$B$1&amp;I$10,DataYear!$A:$C,3,FALSE),"")</f>
        <v>6</v>
      </c>
      <c r="K49" s="97">
        <f t="shared" si="8"/>
        <v>-26.2</v>
      </c>
      <c r="L49" s="85">
        <f>IF(ISNUMBER(VLOOKUP($B49&amp;M$10&amp;VLOOKUP($B49&amp;DataYear!$B$1&amp;M$10,DataYear!$A:$C,3,FALSE),'DataYear-1'!$A:$B,2,FALSE)),VLOOKUP($B49&amp;M$10&amp;VLOOKUP($B49&amp;DataYear!$B$1&amp;M$10,DataYear!$A:$C,3,FALSE),'DataYear-1'!$A:$B,2,FALSE),"...")</f>
        <v>5748</v>
      </c>
      <c r="M49" s="86">
        <f>IF(ISNUMBER(VLOOKUP($B49&amp;DataYear!$B$1&amp;M$10,DataYear!$A:$C,2,FALSE))=TRUE,VLOOKUP($B49&amp;DataYear!$B$1&amp;M$10,DataYear!$A:$C,2,FALSE),"...")</f>
        <v>5203</v>
      </c>
      <c r="N49" s="87">
        <f>IF(ISNUMBER(VLOOKUP($B49&amp;DataYear!$B$1&amp;M$10,DataYear!$A:$C,3,FALSE))=TRUE,VLOOKUP($B49&amp;DataYear!$B$1&amp;M$10,DataYear!$A:$C,3,FALSE),"")</f>
        <v>6</v>
      </c>
      <c r="O49" s="97">
        <f t="shared" si="2"/>
        <v>-9.5</v>
      </c>
      <c r="P49" s="85">
        <f>IF(ISNUMBER(VLOOKUP($B49&amp;Q$10&amp;VLOOKUP($B49&amp;DataYear!$B$1&amp;Q$10,DataYear!$A:$C,3,FALSE),'DataYear-1'!$A:$B,2,FALSE)),VLOOKUP($B49&amp;Q$10&amp;VLOOKUP($B49&amp;DataYear!$B$1&amp;Q$10,DataYear!$A:$C,3,FALSE),'DataYear-1'!$A:$B,2,FALSE),"...")</f>
        <v>1155</v>
      </c>
      <c r="Q49" s="86">
        <f>IF(ISNUMBER(VLOOKUP($B49&amp;DataYear!$B$1&amp;Q$10,DataYear!$A:$C,2,FALSE))=TRUE,VLOOKUP($B49&amp;DataYear!$B$1&amp;Q$10,DataYear!$A:$C,2,FALSE),"...")</f>
        <v>1088</v>
      </c>
      <c r="R49" s="87">
        <f>IF(ISNUMBER(VLOOKUP($B49&amp;DataYear!$B$1&amp;Q$10,DataYear!$A:$C,3,FALSE))=TRUE,VLOOKUP($B49&amp;DataYear!$B$1&amp;Q$10,DataYear!$A:$C,3,FALSE),"")</f>
        <v>6</v>
      </c>
      <c r="S49" s="97">
        <f t="shared" si="3"/>
        <v>-5.8</v>
      </c>
      <c r="T49" s="85">
        <f>IF(ISNUMBER(VLOOKUP($B49&amp;U$10&amp;VLOOKUP($B49&amp;DataYear!$B$1&amp;U$10,DataYear!$A:$C,3,FALSE),'DataYear-1'!$A:$B,2,FALSE)),VLOOKUP($B49&amp;U$10&amp;VLOOKUP($B49&amp;DataYear!$B$1&amp;U$10,DataYear!$A:$C,3,FALSE),'DataYear-1'!$A:$B,2,FALSE),"...")</f>
        <v>4797</v>
      </c>
      <c r="U49" s="86">
        <f>IF(ISNUMBER(VLOOKUP($B49&amp;DataYear!$B$1&amp;U$10,DataYear!$A:$C,2,FALSE))=TRUE,VLOOKUP($B49&amp;DataYear!$B$1&amp;U$10,DataYear!$A:$C,2,FALSE),"...")</f>
        <v>4383</v>
      </c>
      <c r="V49" s="87">
        <f>IF(ISNUMBER(VLOOKUP($B49&amp;DataYear!$B$1&amp;U$10,DataYear!$A:$C,3,FALSE))=TRUE,VLOOKUP($B49&amp;DataYear!$B$1&amp;U$10,DataYear!$A:$C,3,FALSE),"")</f>
        <v>6</v>
      </c>
      <c r="W49" s="97">
        <f t="shared" si="4"/>
        <v>-8.6</v>
      </c>
      <c r="X49" s="85">
        <f>IF(ISNUMBER(VLOOKUP($B49&amp;Y$10&amp;VLOOKUP($B49&amp;DataYear!$B$1&amp;Y$10,DataYear!$A:$C,3,FALSE),'DataYear-1'!$A:$B,2,FALSE)),VLOOKUP($B49&amp;Y$10&amp;VLOOKUP($B49&amp;DataYear!$B$1&amp;Y$10,DataYear!$A:$C,3,FALSE),'DataYear-1'!$A:$B,2,FALSE),"...")</f>
        <v>884</v>
      </c>
      <c r="Y49" s="86">
        <f>IF(ISNUMBER(VLOOKUP($B49&amp;DataYear!$B$1&amp;Y$10,DataYear!$A:$C,2,FALSE))=TRUE,VLOOKUP($B49&amp;DataYear!$B$1&amp;Y$10,DataYear!$A:$C,2,FALSE),"...")</f>
        <v>869</v>
      </c>
      <c r="Z49" s="87">
        <f>IF(ISNUMBER(VLOOKUP($B49&amp;DataYear!$B$1&amp;Y$10,DataYear!$A:$C,3,FALSE))=TRUE,VLOOKUP($B49&amp;DataYear!$B$1&amp;Y$10,DataYear!$A:$C,3,FALSE),"")</f>
        <v>6</v>
      </c>
      <c r="AA49" s="88">
        <f t="shared" si="5"/>
        <v>-1.7</v>
      </c>
    </row>
    <row r="50" spans="1:27" ht="14.25" hidden="1" customHeight="1" outlineLevel="1">
      <c r="A50" s="19" t="s">
        <v>328</v>
      </c>
      <c r="B50" s="12" t="s">
        <v>327</v>
      </c>
      <c r="C50" s="20"/>
      <c r="D50" s="85"/>
      <c r="E50" s="86"/>
      <c r="F50" s="87"/>
      <c r="G50" s="88"/>
      <c r="H50" s="85" t="str">
        <f>IF(ISNUMBER(VLOOKUP($B50&amp;I$10&amp;VLOOKUP($B50&amp;DataYear!$B$1&amp;I$10,DataYear!$A:$C,3,FALSE),'DataYear-1'!$A:$B,2,FALSE)),VLOOKUP($B50&amp;I$10&amp;VLOOKUP($B50&amp;DataYear!$B$1&amp;I$10,DataYear!$A:$C,3,FALSE),'DataYear-1'!$A:$B,2,FALSE),"...")</f>
        <v>...</v>
      </c>
      <c r="I50" s="86" t="str">
        <f>IF(ISNUMBER(VLOOKUP($B50&amp;DataYear!$B$1&amp;I$10,DataYear!$A:$C,2,FALSE))=TRUE,VLOOKUP($B50&amp;DataYear!$B$1&amp;I$10,DataYear!$A:$C,2,FALSE),"...")</f>
        <v>...</v>
      </c>
      <c r="J50" s="87" t="str">
        <f>IF(ISNUMBER(VLOOKUP($B50&amp;DataYear!$B$1&amp;I$10,DataYear!$A:$C,3,FALSE))=TRUE,VLOOKUP($B50&amp;DataYear!$B$1&amp;I$10,DataYear!$A:$C,3,FALSE),"")</f>
        <v/>
      </c>
      <c r="K50" s="97" t="str">
        <f t="shared" si="8"/>
        <v/>
      </c>
      <c r="L50" s="85" t="str">
        <f>IF(ISNUMBER(VLOOKUP($B50&amp;M$10&amp;VLOOKUP($B50&amp;DataYear!$B$1&amp;M$10,DataYear!$A:$C,3,FALSE),'DataYear-1'!$A:$B,2,FALSE)),VLOOKUP($B50&amp;M$10&amp;VLOOKUP($B50&amp;DataYear!$B$1&amp;M$10,DataYear!$A:$C,3,FALSE),'DataYear-1'!$A:$B,2,FALSE),"...")</f>
        <v>...</v>
      </c>
      <c r="M50" s="86" t="str">
        <f>IF(ISNUMBER(VLOOKUP($B50&amp;DataYear!$B$1&amp;M$10,DataYear!$A:$C,2,FALSE))=TRUE,VLOOKUP($B50&amp;DataYear!$B$1&amp;M$10,DataYear!$A:$C,2,FALSE),"...")</f>
        <v>...</v>
      </c>
      <c r="N50" s="87" t="str">
        <f>IF(ISNUMBER(VLOOKUP($B50&amp;DataYear!$B$1&amp;M$10,DataYear!$A:$C,3,FALSE))=TRUE,VLOOKUP($B50&amp;DataYear!$B$1&amp;M$10,DataYear!$A:$C,3,FALSE),"")</f>
        <v/>
      </c>
      <c r="O50" s="97" t="str">
        <f t="shared" si="2"/>
        <v/>
      </c>
      <c r="P50" s="85" t="str">
        <f>IF(ISNUMBER(VLOOKUP($B50&amp;Q$10&amp;VLOOKUP($B50&amp;DataYear!$B$1&amp;Q$10,DataYear!$A:$C,3,FALSE),'DataYear-1'!$A:$B,2,FALSE)),VLOOKUP($B50&amp;Q$10&amp;VLOOKUP($B50&amp;DataYear!$B$1&amp;Q$10,DataYear!$A:$C,3,FALSE),'DataYear-1'!$A:$B,2,FALSE),"...")</f>
        <v>...</v>
      </c>
      <c r="Q50" s="86" t="str">
        <f>IF(ISNUMBER(VLOOKUP($B50&amp;DataYear!$B$1&amp;Q$10,DataYear!$A:$C,2,FALSE))=TRUE,VLOOKUP($B50&amp;DataYear!$B$1&amp;Q$10,DataYear!$A:$C,2,FALSE),"...")</f>
        <v>...</v>
      </c>
      <c r="R50" s="87" t="str">
        <f>IF(ISNUMBER(VLOOKUP($B50&amp;DataYear!$B$1&amp;Q$10,DataYear!$A:$C,3,FALSE))=TRUE,VLOOKUP($B50&amp;DataYear!$B$1&amp;Q$10,DataYear!$A:$C,3,FALSE),"")</f>
        <v/>
      </c>
      <c r="S50" s="97" t="str">
        <f t="shared" si="3"/>
        <v/>
      </c>
      <c r="T50" s="85" t="str">
        <f>IF(ISNUMBER(VLOOKUP($B50&amp;U$10&amp;VLOOKUP($B50&amp;DataYear!$B$1&amp;U$10,DataYear!$A:$C,3,FALSE),'DataYear-1'!$A:$B,2,FALSE)),VLOOKUP($B50&amp;U$10&amp;VLOOKUP($B50&amp;DataYear!$B$1&amp;U$10,DataYear!$A:$C,3,FALSE),'DataYear-1'!$A:$B,2,FALSE),"...")</f>
        <v>...</v>
      </c>
      <c r="U50" s="86" t="str">
        <f>IF(ISNUMBER(VLOOKUP($B50&amp;DataYear!$B$1&amp;U$10,DataYear!$A:$C,2,FALSE))=TRUE,VLOOKUP($B50&amp;DataYear!$B$1&amp;U$10,DataYear!$A:$C,2,FALSE),"...")</f>
        <v>...</v>
      </c>
      <c r="V50" s="87" t="str">
        <f>IF(ISNUMBER(VLOOKUP($B50&amp;DataYear!$B$1&amp;U$10,DataYear!$A:$C,3,FALSE))=TRUE,VLOOKUP($B50&amp;DataYear!$B$1&amp;U$10,DataYear!$A:$C,3,FALSE),"")</f>
        <v/>
      </c>
      <c r="W50" s="97" t="str">
        <f t="shared" si="4"/>
        <v/>
      </c>
      <c r="X50" s="85" t="str">
        <f>IF(ISNUMBER(VLOOKUP($B50&amp;Y$10&amp;VLOOKUP($B50&amp;DataYear!$B$1&amp;Y$10,DataYear!$A:$C,3,FALSE),'DataYear-1'!$A:$B,2,FALSE)),VLOOKUP($B50&amp;Y$10&amp;VLOOKUP($B50&amp;DataYear!$B$1&amp;Y$10,DataYear!$A:$C,3,FALSE),'DataYear-1'!$A:$B,2,FALSE),"...")</f>
        <v>...</v>
      </c>
      <c r="Y50" s="86" t="str">
        <f>IF(ISNUMBER(VLOOKUP($B50&amp;DataYear!$B$1&amp;Y$10,DataYear!$A:$C,2,FALSE))=TRUE,VLOOKUP($B50&amp;DataYear!$B$1&amp;Y$10,DataYear!$A:$C,2,FALSE),"...")</f>
        <v>...</v>
      </c>
      <c r="Z50" s="87" t="str">
        <f>IF(ISNUMBER(VLOOKUP($B50&amp;DataYear!$B$1&amp;Y$10,DataYear!$A:$C,3,FALSE))=TRUE,VLOOKUP($B50&amp;DataYear!$B$1&amp;Y$10,DataYear!$A:$C,3,FALSE),"")</f>
        <v/>
      </c>
      <c r="AA50" s="88" t="str">
        <f t="shared" si="5"/>
        <v/>
      </c>
    </row>
    <row r="51" spans="1:27" ht="14.25" hidden="1" customHeight="1" outlineLevel="1">
      <c r="A51" s="19" t="s">
        <v>330</v>
      </c>
      <c r="B51" s="12" t="s">
        <v>329</v>
      </c>
      <c r="C51" s="20"/>
      <c r="D51" s="85" t="str">
        <f>IF(ISNUMBER(VLOOKUP($B51&amp;E$10&amp;VLOOKUP($B51&amp;DataYear!$B$1&amp;E$10,DataYear!$A:$C,3,FALSE),'DataYear-1'!$A:$B,2,FALSE)),VLOOKUP($B51&amp;E$10&amp;VLOOKUP($B51&amp;DataYear!$B$1&amp;E$10,DataYear!$A:$C,3,FALSE),'DataYear-1'!$A:$B,2,FALSE),"...")</f>
        <v>...</v>
      </c>
      <c r="E51" s="86" t="str">
        <f>IF(ISNUMBER(VLOOKUP($B51&amp;DataYear!$B$1&amp;E$10,DataYear!$A:$C,2,FALSE))=TRUE,VLOOKUP($B51&amp;DataYear!$B$1&amp;E$10,DataYear!$A:$C,2,FALSE),"...")</f>
        <v>...</v>
      </c>
      <c r="F51" s="87" t="str">
        <f>IF(ISNUMBER(VLOOKUP($B51&amp;DataYear!$B$1&amp;E$10,DataYear!$A:$C,3,FALSE))=TRUE,VLOOKUP($B51&amp;DataYear!$B$1&amp;E$10,DataYear!$A:$C,3,FALSE),"")</f>
        <v/>
      </c>
      <c r="G51" s="88" t="str">
        <f>IF(ISERROR((E51-D51)/D51),"",ROUND((E51-D51)/D51*100,1))</f>
        <v/>
      </c>
      <c r="H51" s="85" t="str">
        <f>IF(ISNUMBER(VLOOKUP($B51&amp;I$10&amp;VLOOKUP($B51&amp;DataYear!$B$1&amp;I$10,DataYear!$A:$C,3,FALSE),'DataYear-1'!$A:$B,2,FALSE)),VLOOKUP($B51&amp;I$10&amp;VLOOKUP($B51&amp;DataYear!$B$1&amp;I$10,DataYear!$A:$C,3,FALSE),'DataYear-1'!$A:$B,2,FALSE),"...")</f>
        <v>...</v>
      </c>
      <c r="I51" s="86" t="str">
        <f>IF(ISNUMBER(VLOOKUP($B51&amp;DataYear!$B$1&amp;I$10,DataYear!$A:$C,2,FALSE))=TRUE,VLOOKUP($B51&amp;DataYear!$B$1&amp;I$10,DataYear!$A:$C,2,FALSE),"...")</f>
        <v>...</v>
      </c>
      <c r="J51" s="87" t="str">
        <f>IF(ISNUMBER(VLOOKUP($B51&amp;DataYear!$B$1&amp;I$10,DataYear!$A:$C,3,FALSE))=TRUE,VLOOKUP($B51&amp;DataYear!$B$1&amp;I$10,DataYear!$A:$C,3,FALSE),"")</f>
        <v/>
      </c>
      <c r="K51" s="97" t="str">
        <f t="shared" si="8"/>
        <v/>
      </c>
      <c r="L51" s="85" t="str">
        <f>IF(ISNUMBER(VLOOKUP($B51&amp;M$10&amp;VLOOKUP($B51&amp;DataYear!$B$1&amp;M$10,DataYear!$A:$C,3,FALSE),'DataYear-1'!$A:$B,2,FALSE)),VLOOKUP($B51&amp;M$10&amp;VLOOKUP($B51&amp;DataYear!$B$1&amp;M$10,DataYear!$A:$C,3,FALSE),'DataYear-1'!$A:$B,2,FALSE),"...")</f>
        <v>...</v>
      </c>
      <c r="M51" s="86" t="str">
        <f>IF(ISNUMBER(VLOOKUP($B51&amp;DataYear!$B$1&amp;M$10,DataYear!$A:$C,2,FALSE))=TRUE,VLOOKUP($B51&amp;DataYear!$B$1&amp;M$10,DataYear!$A:$C,2,FALSE),"...")</f>
        <v>...</v>
      </c>
      <c r="N51" s="87" t="str">
        <f>IF(ISNUMBER(VLOOKUP($B51&amp;DataYear!$B$1&amp;M$10,DataYear!$A:$C,3,FALSE))=TRUE,VLOOKUP($B51&amp;DataYear!$B$1&amp;M$10,DataYear!$A:$C,3,FALSE),"")</f>
        <v/>
      </c>
      <c r="O51" s="97" t="str">
        <f t="shared" si="2"/>
        <v/>
      </c>
      <c r="P51" s="85" t="str">
        <f>IF(ISNUMBER(VLOOKUP($B51&amp;Q$10&amp;VLOOKUP($B51&amp;DataYear!$B$1&amp;Q$10,DataYear!$A:$C,3,FALSE),'DataYear-1'!$A:$B,2,FALSE)),VLOOKUP($B51&amp;Q$10&amp;VLOOKUP($B51&amp;DataYear!$B$1&amp;Q$10,DataYear!$A:$C,3,FALSE),'DataYear-1'!$A:$B,2,FALSE),"...")</f>
        <v>...</v>
      </c>
      <c r="Q51" s="86" t="str">
        <f>IF(ISNUMBER(VLOOKUP($B51&amp;DataYear!$B$1&amp;Q$10,DataYear!$A:$C,2,FALSE))=TRUE,VLOOKUP($B51&amp;DataYear!$B$1&amp;Q$10,DataYear!$A:$C,2,FALSE),"...")</f>
        <v>...</v>
      </c>
      <c r="R51" s="87" t="str">
        <f>IF(ISNUMBER(VLOOKUP($B51&amp;DataYear!$B$1&amp;Q$10,DataYear!$A:$C,3,FALSE))=TRUE,VLOOKUP($B51&amp;DataYear!$B$1&amp;Q$10,DataYear!$A:$C,3,FALSE),"")</f>
        <v/>
      </c>
      <c r="S51" s="97" t="str">
        <f t="shared" si="3"/>
        <v/>
      </c>
      <c r="T51" s="85" t="str">
        <f>IF(ISNUMBER(VLOOKUP($B51&amp;U$10&amp;VLOOKUP($B51&amp;DataYear!$B$1&amp;U$10,DataYear!$A:$C,3,FALSE),'DataYear-1'!$A:$B,2,FALSE)),VLOOKUP($B51&amp;U$10&amp;VLOOKUP($B51&amp;DataYear!$B$1&amp;U$10,DataYear!$A:$C,3,FALSE),'DataYear-1'!$A:$B,2,FALSE),"...")</f>
        <v>...</v>
      </c>
      <c r="U51" s="86" t="str">
        <f>IF(ISNUMBER(VLOOKUP($B51&amp;DataYear!$B$1&amp;U$10,DataYear!$A:$C,2,FALSE))=TRUE,VLOOKUP($B51&amp;DataYear!$B$1&amp;U$10,DataYear!$A:$C,2,FALSE),"...")</f>
        <v>...</v>
      </c>
      <c r="V51" s="87" t="str">
        <f>IF(ISNUMBER(VLOOKUP($B51&amp;DataYear!$B$1&amp;U$10,DataYear!$A:$C,3,FALSE))=TRUE,VLOOKUP($B51&amp;DataYear!$B$1&amp;U$10,DataYear!$A:$C,3,FALSE),"")</f>
        <v/>
      </c>
      <c r="W51" s="97" t="str">
        <f t="shared" si="4"/>
        <v/>
      </c>
      <c r="X51" s="85" t="str">
        <f>IF(ISNUMBER(VLOOKUP($B51&amp;Y$10&amp;VLOOKUP($B51&amp;DataYear!$B$1&amp;Y$10,DataYear!$A:$C,3,FALSE),'DataYear-1'!$A:$B,2,FALSE)),VLOOKUP($B51&amp;Y$10&amp;VLOOKUP($B51&amp;DataYear!$B$1&amp;Y$10,DataYear!$A:$C,3,FALSE),'DataYear-1'!$A:$B,2,FALSE),"...")</f>
        <v>...</v>
      </c>
      <c r="Y51" s="86" t="str">
        <f>IF(ISNUMBER(VLOOKUP($B51&amp;DataYear!$B$1&amp;Y$10,DataYear!$A:$C,2,FALSE))=TRUE,VLOOKUP($B51&amp;DataYear!$B$1&amp;Y$10,DataYear!$A:$C,2,FALSE),"...")</f>
        <v>...</v>
      </c>
      <c r="Z51" s="87" t="str">
        <f>IF(ISNUMBER(VLOOKUP($B51&amp;DataYear!$B$1&amp;Y$10,DataYear!$A:$C,3,FALSE))=TRUE,VLOOKUP($B51&amp;DataYear!$B$1&amp;Y$10,DataYear!$A:$C,3,FALSE),"")</f>
        <v/>
      </c>
      <c r="AA51" s="88" t="str">
        <f t="shared" si="5"/>
        <v/>
      </c>
    </row>
    <row r="52" spans="1:27" ht="14.25" hidden="1" customHeight="1" outlineLevel="1">
      <c r="A52" s="19" t="s">
        <v>322</v>
      </c>
      <c r="B52" s="12" t="s">
        <v>135</v>
      </c>
      <c r="C52" s="20"/>
      <c r="D52" s="85" t="str">
        <f>IF(ISNUMBER(VLOOKUP($B52&amp;E$10&amp;VLOOKUP($B52&amp;DataYear!$B$1&amp;E$10,DataYear!$A:$C,3,FALSE),'DataYear-1'!$A:$B,2,FALSE)),VLOOKUP($B52&amp;E$10&amp;VLOOKUP($B52&amp;DataYear!$B$1&amp;E$10,DataYear!$A:$C,3,FALSE),'DataYear-1'!$A:$B,2,FALSE),"...")</f>
        <v>...</v>
      </c>
      <c r="E52" s="86" t="str">
        <f>IF(ISNUMBER(VLOOKUP($B52&amp;DataYear!$B$1&amp;E$10,DataYear!$A:$C,2,FALSE))=TRUE,VLOOKUP($B52&amp;DataYear!$B$1&amp;E$10,DataYear!$A:$C,2,FALSE),"...")</f>
        <v>...</v>
      </c>
      <c r="F52" s="87" t="str">
        <f>IF(ISNUMBER(VLOOKUP($B52&amp;DataYear!$B$1&amp;E$10,DataYear!$A:$C,3,FALSE))=TRUE,VLOOKUP($B52&amp;DataYear!$B$1&amp;E$10,DataYear!$A:$C,3,FALSE),"")</f>
        <v/>
      </c>
      <c r="G52" s="88" t="str">
        <f>IF(ISERROR((E52-D52)/D52),"",ROUND((E52-D52)/D52*100,1))</f>
        <v/>
      </c>
      <c r="H52" s="85" t="str">
        <f>IF(ISNUMBER(VLOOKUP($B52&amp;I$10&amp;VLOOKUP($B52&amp;DataYear!$B$1&amp;I$10,DataYear!$A:$C,3,FALSE),'DataYear-1'!$A:$B,2,FALSE)),VLOOKUP($B52&amp;I$10&amp;VLOOKUP($B52&amp;DataYear!$B$1&amp;I$10,DataYear!$A:$C,3,FALSE),'DataYear-1'!$A:$B,2,FALSE),"...")</f>
        <v>...</v>
      </c>
      <c r="I52" s="86" t="str">
        <f>IF(ISNUMBER(VLOOKUP($B52&amp;DataYear!$B$1&amp;I$10,DataYear!$A:$C,2,FALSE))=TRUE,VLOOKUP($B52&amp;DataYear!$B$1&amp;I$10,DataYear!$A:$C,2,FALSE),"...")</f>
        <v>...</v>
      </c>
      <c r="J52" s="87" t="str">
        <f>IF(ISNUMBER(VLOOKUP($B52&amp;DataYear!$B$1&amp;I$10,DataYear!$A:$C,3,FALSE))=TRUE,VLOOKUP($B52&amp;DataYear!$B$1&amp;I$10,DataYear!$A:$C,3,FALSE),"")</f>
        <v/>
      </c>
      <c r="K52" s="97" t="str">
        <f t="shared" si="8"/>
        <v/>
      </c>
      <c r="L52" s="85" t="str">
        <f>IF(ISNUMBER(VLOOKUP($B52&amp;M$10&amp;VLOOKUP($B52&amp;DataYear!$B$1&amp;M$10,DataYear!$A:$C,3,FALSE),'DataYear-1'!$A:$B,2,FALSE)),VLOOKUP($B52&amp;M$10&amp;VLOOKUP($B52&amp;DataYear!$B$1&amp;M$10,DataYear!$A:$C,3,FALSE),'DataYear-1'!$A:$B,2,FALSE),"...")</f>
        <v>...</v>
      </c>
      <c r="M52" s="86" t="str">
        <f>IF(ISNUMBER(VLOOKUP($B52&amp;DataYear!$B$1&amp;M$10,DataYear!$A:$C,2,FALSE))=TRUE,VLOOKUP($B52&amp;DataYear!$B$1&amp;M$10,DataYear!$A:$C,2,FALSE),"...")</f>
        <v>...</v>
      </c>
      <c r="N52" s="87" t="str">
        <f>IF(ISNUMBER(VLOOKUP($B52&amp;DataYear!$B$1&amp;M$10,DataYear!$A:$C,3,FALSE))=TRUE,VLOOKUP($B52&amp;DataYear!$B$1&amp;M$10,DataYear!$A:$C,3,FALSE),"")</f>
        <v/>
      </c>
      <c r="O52" s="97" t="str">
        <f t="shared" si="2"/>
        <v/>
      </c>
      <c r="P52" s="85" t="str">
        <f>IF(ISNUMBER(VLOOKUP($B52&amp;Q$10&amp;VLOOKUP($B52&amp;DataYear!$B$1&amp;Q$10,DataYear!$A:$C,3,FALSE),'DataYear-1'!$A:$B,2,FALSE)),VLOOKUP($B52&amp;Q$10&amp;VLOOKUP($B52&amp;DataYear!$B$1&amp;Q$10,DataYear!$A:$C,3,FALSE),'DataYear-1'!$A:$B,2,FALSE),"...")</f>
        <v>...</v>
      </c>
      <c r="Q52" s="86" t="str">
        <f>IF(ISNUMBER(VLOOKUP($B52&amp;DataYear!$B$1&amp;Q$10,DataYear!$A:$C,2,FALSE))=TRUE,VLOOKUP($B52&amp;DataYear!$B$1&amp;Q$10,DataYear!$A:$C,2,FALSE),"...")</f>
        <v>...</v>
      </c>
      <c r="R52" s="87" t="str">
        <f>IF(ISNUMBER(VLOOKUP($B52&amp;DataYear!$B$1&amp;Q$10,DataYear!$A:$C,3,FALSE))=TRUE,VLOOKUP($B52&amp;DataYear!$B$1&amp;Q$10,DataYear!$A:$C,3,FALSE),"")</f>
        <v/>
      </c>
      <c r="S52" s="97" t="str">
        <f t="shared" si="3"/>
        <v/>
      </c>
      <c r="T52" s="85" t="str">
        <f>IF(ISNUMBER(VLOOKUP($B52&amp;U$10&amp;VLOOKUP($B52&amp;DataYear!$B$1&amp;U$10,DataYear!$A:$C,3,FALSE),'DataYear-1'!$A:$B,2,FALSE)),VLOOKUP($B52&amp;U$10&amp;VLOOKUP($B52&amp;DataYear!$B$1&amp;U$10,DataYear!$A:$C,3,FALSE),'DataYear-1'!$A:$B,2,FALSE),"...")</f>
        <v>...</v>
      </c>
      <c r="U52" s="86" t="str">
        <f>IF(ISNUMBER(VLOOKUP($B52&amp;DataYear!$B$1&amp;U$10,DataYear!$A:$C,2,FALSE))=TRUE,VLOOKUP($B52&amp;DataYear!$B$1&amp;U$10,DataYear!$A:$C,2,FALSE),"...")</f>
        <v>...</v>
      </c>
      <c r="V52" s="87" t="str">
        <f>IF(ISNUMBER(VLOOKUP($B52&amp;DataYear!$B$1&amp;U$10,DataYear!$A:$C,3,FALSE))=TRUE,VLOOKUP($B52&amp;DataYear!$B$1&amp;U$10,DataYear!$A:$C,3,FALSE),"")</f>
        <v/>
      </c>
      <c r="W52" s="97" t="str">
        <f t="shared" si="4"/>
        <v/>
      </c>
      <c r="X52" s="85" t="str">
        <f>IF(ISNUMBER(VLOOKUP($B52&amp;Y$10&amp;VLOOKUP($B52&amp;DataYear!$B$1&amp;Y$10,DataYear!$A:$C,3,FALSE),'DataYear-1'!$A:$B,2,FALSE)),VLOOKUP($B52&amp;Y$10&amp;VLOOKUP($B52&amp;DataYear!$B$1&amp;Y$10,DataYear!$A:$C,3,FALSE),'DataYear-1'!$A:$B,2,FALSE),"...")</f>
        <v>...</v>
      </c>
      <c r="Y52" s="86" t="str">
        <f>IF(ISNUMBER(VLOOKUP($B52&amp;DataYear!$B$1&amp;Y$10,DataYear!$A:$C,2,FALSE))=TRUE,VLOOKUP($B52&amp;DataYear!$B$1&amp;Y$10,DataYear!$A:$C,2,FALSE),"...")</f>
        <v>...</v>
      </c>
      <c r="Z52" s="87" t="str">
        <f>IF(ISNUMBER(VLOOKUP($B52&amp;DataYear!$B$1&amp;Y$10,DataYear!$A:$C,3,FALSE))=TRUE,VLOOKUP($B52&amp;DataYear!$B$1&amp;Y$10,DataYear!$A:$C,3,FALSE),"")</f>
        <v/>
      </c>
      <c r="AA52" s="88" t="str">
        <f t="shared" si="5"/>
        <v/>
      </c>
    </row>
    <row r="53" spans="1:27" ht="14.25" customHeight="1" collapsed="1">
      <c r="A53" s="19" t="s">
        <v>269</v>
      </c>
      <c r="B53" s="12" t="s">
        <v>63</v>
      </c>
      <c r="C53" s="20"/>
      <c r="D53" s="85">
        <f>IF(ISNUMBER(VLOOKUP($B53&amp;E$10&amp;VLOOKUP($B53&amp;DataYear!$B$1&amp;E$10,DataYear!$A:$C,3,FALSE),'DataYear-1'!$A:$B,2,FALSE)),VLOOKUP($B53&amp;E$10&amp;VLOOKUP($B53&amp;DataYear!$B$1&amp;E$10,DataYear!$A:$C,3,FALSE),'DataYear-1'!$A:$B,2,FALSE),"...")</f>
        <v>44940</v>
      </c>
      <c r="E53" s="86">
        <f>IF(ISNUMBER(VLOOKUP($B53&amp;DataYear!$B$1&amp;E$10,DataYear!$A:$C,2,FALSE))=TRUE,VLOOKUP($B53&amp;DataYear!$B$1&amp;E$10,DataYear!$A:$C,2,FALSE),"...")</f>
        <v>36715</v>
      </c>
      <c r="F53" s="87">
        <f>IF(ISNUMBER(VLOOKUP($B53&amp;DataYear!$B$1&amp;E$10,DataYear!$A:$C,3,FALSE))=TRUE,VLOOKUP($B53&amp;DataYear!$B$1&amp;E$10,DataYear!$A:$C,3,FALSE),"")</f>
        <v>6</v>
      </c>
      <c r="G53" s="88">
        <f t="shared" si="9"/>
        <v>-18.3</v>
      </c>
      <c r="H53" s="85">
        <f>IF(ISNUMBER(VLOOKUP($B53&amp;I$10&amp;VLOOKUP($B53&amp;DataYear!$B$1&amp;I$10,DataYear!$A:$C,3,FALSE),'DataYear-1'!$A:$B,2,FALSE)),VLOOKUP($B53&amp;I$10&amp;VLOOKUP($B53&amp;DataYear!$B$1&amp;I$10,DataYear!$A:$C,3,FALSE),'DataYear-1'!$A:$B,2,FALSE),"...")</f>
        <v>2883</v>
      </c>
      <c r="I53" s="86">
        <f>IF(ISNUMBER(VLOOKUP($B53&amp;DataYear!$B$1&amp;I$10,DataYear!$A:$C,2,FALSE))=TRUE,VLOOKUP($B53&amp;DataYear!$B$1&amp;I$10,DataYear!$A:$C,2,FALSE),"...")</f>
        <v>2452</v>
      </c>
      <c r="J53" s="87">
        <f>IF(ISNUMBER(VLOOKUP($B53&amp;DataYear!$B$1&amp;I$10,DataYear!$A:$C,3,FALSE))=TRUE,VLOOKUP($B53&amp;DataYear!$B$1&amp;I$10,DataYear!$A:$C,3,FALSE),"")</f>
        <v>6</v>
      </c>
      <c r="K53" s="97">
        <f t="shared" si="8"/>
        <v>-14.9</v>
      </c>
      <c r="L53" s="85">
        <f>IF(ISNUMBER(VLOOKUP($B53&amp;M$10&amp;VLOOKUP($B53&amp;DataYear!$B$1&amp;M$10,DataYear!$A:$C,3,FALSE),'DataYear-1'!$A:$B,2,FALSE)),VLOOKUP($B53&amp;M$10&amp;VLOOKUP($B53&amp;DataYear!$B$1&amp;M$10,DataYear!$A:$C,3,FALSE),'DataYear-1'!$A:$B,2,FALSE),"...")</f>
        <v>12446</v>
      </c>
      <c r="M53" s="86">
        <f>IF(ISNUMBER(VLOOKUP($B53&amp;DataYear!$B$1&amp;M$10,DataYear!$A:$C,2,FALSE))=TRUE,VLOOKUP($B53&amp;DataYear!$B$1&amp;M$10,DataYear!$A:$C,2,FALSE),"...")</f>
        <v>12559</v>
      </c>
      <c r="N53" s="87">
        <f>IF(ISNUMBER(VLOOKUP($B53&amp;DataYear!$B$1&amp;M$10,DataYear!$A:$C,3,FALSE))=TRUE,VLOOKUP($B53&amp;DataYear!$B$1&amp;M$10,DataYear!$A:$C,3,FALSE),"")</f>
        <v>6</v>
      </c>
      <c r="O53" s="97">
        <f t="shared" si="2"/>
        <v>0.9</v>
      </c>
      <c r="P53" s="85">
        <f>IF(ISNUMBER(VLOOKUP($B53&amp;Q$10&amp;VLOOKUP($B53&amp;DataYear!$B$1&amp;Q$10,DataYear!$A:$C,3,FALSE),'DataYear-1'!$A:$B,2,FALSE)),VLOOKUP($B53&amp;Q$10&amp;VLOOKUP($B53&amp;DataYear!$B$1&amp;Q$10,DataYear!$A:$C,3,FALSE),'DataYear-1'!$A:$B,2,FALSE),"...")</f>
        <v>5712</v>
      </c>
      <c r="Q53" s="86">
        <f>IF(ISNUMBER(VLOOKUP($B53&amp;DataYear!$B$1&amp;Q$10,DataYear!$A:$C,2,FALSE))=TRUE,VLOOKUP($B53&amp;DataYear!$B$1&amp;Q$10,DataYear!$A:$C,2,FALSE),"...")</f>
        <v>5704</v>
      </c>
      <c r="R53" s="87">
        <f>IF(ISNUMBER(VLOOKUP($B53&amp;DataYear!$B$1&amp;Q$10,DataYear!$A:$C,3,FALSE))=TRUE,VLOOKUP($B53&amp;DataYear!$B$1&amp;Q$10,DataYear!$A:$C,3,FALSE),"")</f>
        <v>6</v>
      </c>
      <c r="S53" s="97">
        <f t="shared" si="3"/>
        <v>-0.1</v>
      </c>
      <c r="T53" s="85">
        <f>IF(ISNUMBER(VLOOKUP($B53&amp;U$10&amp;VLOOKUP($B53&amp;DataYear!$B$1&amp;U$10,DataYear!$A:$C,3,FALSE),'DataYear-1'!$A:$B,2,FALSE)),VLOOKUP($B53&amp;U$10&amp;VLOOKUP($B53&amp;DataYear!$B$1&amp;U$10,DataYear!$A:$C,3,FALSE),'DataYear-1'!$A:$B,2,FALSE),"...")</f>
        <v>1343</v>
      </c>
      <c r="U53" s="86">
        <f>IF(ISNUMBER(VLOOKUP($B53&amp;DataYear!$B$1&amp;U$10,DataYear!$A:$C,2,FALSE))=TRUE,VLOOKUP($B53&amp;DataYear!$B$1&amp;U$10,DataYear!$A:$C,2,FALSE),"...")</f>
        <v>1027</v>
      </c>
      <c r="V53" s="87">
        <f>IF(ISNUMBER(VLOOKUP($B53&amp;DataYear!$B$1&amp;U$10,DataYear!$A:$C,3,FALSE))=TRUE,VLOOKUP($B53&amp;DataYear!$B$1&amp;U$10,DataYear!$A:$C,3,FALSE),"")</f>
        <v>6</v>
      </c>
      <c r="W53" s="97">
        <f t="shared" si="4"/>
        <v>-23.5</v>
      </c>
      <c r="X53" s="85">
        <f>IF(ISNUMBER(VLOOKUP($B53&amp;Y$10&amp;VLOOKUP($B53&amp;DataYear!$B$1&amp;Y$10,DataYear!$A:$C,3,FALSE),'DataYear-1'!$A:$B,2,FALSE)),VLOOKUP($B53&amp;Y$10&amp;VLOOKUP($B53&amp;DataYear!$B$1&amp;Y$10,DataYear!$A:$C,3,FALSE),'DataYear-1'!$A:$B,2,FALSE),"...")</f>
        <v>513</v>
      </c>
      <c r="Y53" s="86">
        <f>IF(ISNUMBER(VLOOKUP($B53&amp;DataYear!$B$1&amp;Y$10,DataYear!$A:$C,2,FALSE))=TRUE,VLOOKUP($B53&amp;DataYear!$B$1&amp;Y$10,DataYear!$A:$C,2,FALSE),"...")</f>
        <v>394</v>
      </c>
      <c r="Z53" s="87">
        <f>IF(ISNUMBER(VLOOKUP($B53&amp;DataYear!$B$1&amp;Y$10,DataYear!$A:$C,3,FALSE))=TRUE,VLOOKUP($B53&amp;DataYear!$B$1&amp;Y$10,DataYear!$A:$C,3,FALSE),"")</f>
        <v>6</v>
      </c>
      <c r="AA53" s="88">
        <f t="shared" si="5"/>
        <v>-23.2</v>
      </c>
    </row>
    <row r="54" spans="1:27" ht="14.25" hidden="1" customHeight="1" outlineLevel="1">
      <c r="A54" s="19" t="s">
        <v>262</v>
      </c>
      <c r="B54" s="12" t="s">
        <v>67</v>
      </c>
      <c r="C54" s="65"/>
      <c r="D54" s="85" t="str">
        <f>IF(ISNUMBER(VLOOKUP($B54&amp;E$10&amp;VLOOKUP($B54&amp;DataYear!$B$1&amp;E$10,DataYear!$A:$C,3,FALSE),'DataYear-1'!$A:$B,2,FALSE)),VLOOKUP($B54&amp;E$10&amp;VLOOKUP($B54&amp;DataYear!$B$1&amp;E$10,DataYear!$A:$C,3,FALSE),'DataYear-1'!$A:$B,2,FALSE),"...")</f>
        <v>...</v>
      </c>
      <c r="E54" s="86" t="str">
        <f>IF(ISNUMBER(VLOOKUP($B54&amp;DataYear!$B$1&amp;E$10,DataYear!$A:$C,2,FALSE))=TRUE,VLOOKUP($B54&amp;DataYear!$B$1&amp;E$10,DataYear!$A:$C,2,FALSE),"...")</f>
        <v>...</v>
      </c>
      <c r="F54" s="87" t="str">
        <f>IF(ISNUMBER(VLOOKUP($B54&amp;DataYear!$B$1&amp;E$10,DataYear!$A:$C,3,FALSE))=TRUE,VLOOKUP($B54&amp;DataYear!$B$1&amp;E$10,DataYear!$A:$C,3,FALSE),"")</f>
        <v/>
      </c>
      <c r="G54" s="88" t="str">
        <f t="shared" si="9"/>
        <v/>
      </c>
      <c r="H54" s="85" t="str">
        <f>IF(ISNUMBER(VLOOKUP($B54&amp;I$10&amp;VLOOKUP($B54&amp;DataYear!$B$1&amp;I$10,DataYear!$A:$C,3,FALSE),'DataYear-1'!$A:$B,2,FALSE)),VLOOKUP($B54&amp;I$10&amp;VLOOKUP($B54&amp;DataYear!$B$1&amp;I$10,DataYear!$A:$C,3,FALSE),'DataYear-1'!$A:$B,2,FALSE),"...")</f>
        <v>...</v>
      </c>
      <c r="I54" s="86" t="str">
        <f>IF(ISNUMBER(VLOOKUP($B54&amp;DataYear!$B$1&amp;I$10,DataYear!$A:$C,2,FALSE))=TRUE,VLOOKUP($B54&amp;DataYear!$B$1&amp;I$10,DataYear!$A:$C,2,FALSE),"...")</f>
        <v>...</v>
      </c>
      <c r="J54" s="87" t="str">
        <f>IF(ISNUMBER(VLOOKUP($B54&amp;DataYear!$B$1&amp;I$10,DataYear!$A:$C,3,FALSE))=TRUE,VLOOKUP($B54&amp;DataYear!$B$1&amp;I$10,DataYear!$A:$C,3,FALSE),"")</f>
        <v/>
      </c>
      <c r="K54" s="97" t="str">
        <f t="shared" si="8"/>
        <v/>
      </c>
      <c r="L54" s="85" t="str">
        <f>IF(ISNUMBER(VLOOKUP($B54&amp;M$10&amp;VLOOKUP($B54&amp;DataYear!$B$1&amp;M$10,DataYear!$A:$C,3,FALSE),'DataYear-1'!$A:$B,2,FALSE)),VLOOKUP($B54&amp;M$10&amp;VLOOKUP($B54&amp;DataYear!$B$1&amp;M$10,DataYear!$A:$C,3,FALSE),'DataYear-1'!$A:$B,2,FALSE),"...")</f>
        <v>...</v>
      </c>
      <c r="M54" s="86" t="str">
        <f>IF(ISNUMBER(VLOOKUP($B54&amp;DataYear!$B$1&amp;M$10,DataYear!$A:$C,2,FALSE))=TRUE,VLOOKUP($B54&amp;DataYear!$B$1&amp;M$10,DataYear!$A:$C,2,FALSE),"...")</f>
        <v>...</v>
      </c>
      <c r="N54" s="87" t="str">
        <f>IF(ISNUMBER(VLOOKUP($B54&amp;DataYear!$B$1&amp;M$10,DataYear!$A:$C,3,FALSE))=TRUE,VLOOKUP($B54&amp;DataYear!$B$1&amp;M$10,DataYear!$A:$C,3,FALSE),"")</f>
        <v/>
      </c>
      <c r="O54" s="97" t="str">
        <f t="shared" si="2"/>
        <v/>
      </c>
      <c r="P54" s="85" t="str">
        <f>IF(ISNUMBER(VLOOKUP($B54&amp;Q$10&amp;VLOOKUP($B54&amp;DataYear!$B$1&amp;Q$10,DataYear!$A:$C,3,FALSE),'DataYear-1'!$A:$B,2,FALSE)),VLOOKUP($B54&amp;Q$10&amp;VLOOKUP($B54&amp;DataYear!$B$1&amp;Q$10,DataYear!$A:$C,3,FALSE),'DataYear-1'!$A:$B,2,FALSE),"...")</f>
        <v>...</v>
      </c>
      <c r="Q54" s="86" t="str">
        <f>IF(ISNUMBER(VLOOKUP($B54&amp;DataYear!$B$1&amp;Q$10,DataYear!$A:$C,2,FALSE))=TRUE,VLOOKUP($B54&amp;DataYear!$B$1&amp;Q$10,DataYear!$A:$C,2,FALSE),"...")</f>
        <v>...</v>
      </c>
      <c r="R54" s="87" t="str">
        <f>IF(ISNUMBER(VLOOKUP($B54&amp;DataYear!$B$1&amp;Q$10,DataYear!$A:$C,3,FALSE))=TRUE,VLOOKUP($B54&amp;DataYear!$B$1&amp;Q$10,DataYear!$A:$C,3,FALSE),"")</f>
        <v/>
      </c>
      <c r="S54" s="97" t="str">
        <f t="shared" si="3"/>
        <v/>
      </c>
      <c r="T54" s="85" t="str">
        <f>IF(ISNUMBER(VLOOKUP($B54&amp;U$10&amp;VLOOKUP($B54&amp;DataYear!$B$1&amp;U$10,DataYear!$A:$C,3,FALSE),'DataYear-1'!$A:$B,2,FALSE)),VLOOKUP($B54&amp;U$10&amp;VLOOKUP($B54&amp;DataYear!$B$1&amp;U$10,DataYear!$A:$C,3,FALSE),'DataYear-1'!$A:$B,2,FALSE),"...")</f>
        <v>...</v>
      </c>
      <c r="U54" s="86" t="str">
        <f>IF(ISNUMBER(VLOOKUP($B54&amp;DataYear!$B$1&amp;U$10,DataYear!$A:$C,2,FALSE))=TRUE,VLOOKUP($B54&amp;DataYear!$B$1&amp;U$10,DataYear!$A:$C,2,FALSE),"...")</f>
        <v>...</v>
      </c>
      <c r="V54" s="87" t="str">
        <f>IF(ISNUMBER(VLOOKUP($B54&amp;DataYear!$B$1&amp;U$10,DataYear!$A:$C,3,FALSE))=TRUE,VLOOKUP($B54&amp;DataYear!$B$1&amp;U$10,DataYear!$A:$C,3,FALSE),"")</f>
        <v/>
      </c>
      <c r="W54" s="97" t="str">
        <f t="shared" si="4"/>
        <v/>
      </c>
      <c r="X54" s="85" t="str">
        <f>IF(ISNUMBER(VLOOKUP($B54&amp;Y$10&amp;VLOOKUP($B54&amp;DataYear!$B$1&amp;Y$10,DataYear!$A:$C,3,FALSE),'DataYear-1'!$A:$B,2,FALSE)),VLOOKUP($B54&amp;Y$10&amp;VLOOKUP($B54&amp;DataYear!$B$1&amp;Y$10,DataYear!$A:$C,3,FALSE),'DataYear-1'!$A:$B,2,FALSE),"...")</f>
        <v>...</v>
      </c>
      <c r="Y54" s="86" t="str">
        <f>IF(ISNUMBER(VLOOKUP($B54&amp;DataYear!$B$1&amp;Y$10,DataYear!$A:$C,2,FALSE))=TRUE,VLOOKUP($B54&amp;DataYear!$B$1&amp;Y$10,DataYear!$A:$C,2,FALSE),"...")</f>
        <v>...</v>
      </c>
      <c r="Z54" s="87" t="str">
        <f>IF(ISNUMBER(VLOOKUP($B54&amp;DataYear!$B$1&amp;Y$10,DataYear!$A:$C,3,FALSE))=TRUE,VLOOKUP($B54&amp;DataYear!$B$1&amp;Y$10,DataYear!$A:$C,3,FALSE),"")</f>
        <v/>
      </c>
      <c r="AA54" s="88" t="str">
        <f t="shared" si="5"/>
        <v/>
      </c>
    </row>
    <row r="55" spans="1:27" s="31" customFormat="1" ht="14.25" customHeight="1" collapsed="1">
      <c r="A55" s="111"/>
      <c r="B55" s="112" t="s">
        <v>120</v>
      </c>
      <c r="C55" s="113"/>
      <c r="D55" s="114">
        <f>SUM(D45:D54)</f>
        <v>2743953.6151050027</v>
      </c>
      <c r="E55" s="115">
        <f>SUM(E45:E54)</f>
        <v>2751508.8707747543</v>
      </c>
      <c r="F55" s="89"/>
      <c r="G55" s="116">
        <f>ROUND((E55-D55)/D55*100,1)</f>
        <v>0.3</v>
      </c>
      <c r="H55" s="114">
        <f>SUM(H45:H54)</f>
        <v>147094.99521692237</v>
      </c>
      <c r="I55" s="115">
        <f>SUM(I45:I54)</f>
        <v>145779.52334404792</v>
      </c>
      <c r="J55" s="89"/>
      <c r="K55" s="116">
        <f>ROUND((I55-H55)/H55*100,1)</f>
        <v>-0.9</v>
      </c>
      <c r="L55" s="114">
        <f>SUM(L45:L54)</f>
        <v>565337.23762627668</v>
      </c>
      <c r="M55" s="115">
        <f>SUM(M45:M54)</f>
        <v>539669.982938</v>
      </c>
      <c r="N55" s="89"/>
      <c r="O55" s="116">
        <f>ROUND((M55-L55)/L55*100,1)</f>
        <v>-4.5</v>
      </c>
      <c r="P55" s="114">
        <f>SUM(P45:P54)</f>
        <v>154581.941827</v>
      </c>
      <c r="Q55" s="115">
        <f>SUM(Q45:Q54)</f>
        <v>146064.38788329906</v>
      </c>
      <c r="R55" s="89"/>
      <c r="S55" s="116">
        <f>ROUND((Q55-P55)/P55*100,1)</f>
        <v>-5.5</v>
      </c>
      <c r="T55" s="114">
        <f>SUM(T45:T54)</f>
        <v>213523.8505187569</v>
      </c>
      <c r="U55" s="115">
        <f>SUM(U45:U54)</f>
        <v>220653.02636199998</v>
      </c>
      <c r="V55" s="89"/>
      <c r="W55" s="116">
        <f>ROUND((U55-T55)/T55*100,1)</f>
        <v>3.3</v>
      </c>
      <c r="X55" s="114">
        <f>SUM(X45:X54)</f>
        <v>71308.421286802492</v>
      </c>
      <c r="Y55" s="115">
        <f>SUM(Y45:Y54)</f>
        <v>67850.874219840029</v>
      </c>
      <c r="Z55" s="89"/>
      <c r="AA55" s="116">
        <f>ROUND((Y55-X55)/X55*100,1)</f>
        <v>-4.8</v>
      </c>
    </row>
    <row r="56" spans="1:27" ht="14.25" hidden="1" customHeight="1" outlineLevel="1">
      <c r="A56" s="19" t="s">
        <v>141</v>
      </c>
      <c r="B56" s="12" t="s">
        <v>142</v>
      </c>
      <c r="C56" s="65"/>
      <c r="D56" s="85" t="str">
        <f>IF(ISNUMBER(VLOOKUP($B56&amp;E$10&amp;VLOOKUP($B56&amp;DataYear!$B$1&amp;E$10,DataYear!$A:$C,3,FALSE),'DataYear-1'!$A:$B,2,FALSE)),VLOOKUP($B56&amp;E$10&amp;VLOOKUP($B56&amp;DataYear!$B$1&amp;E$10,DataYear!$A:$C,3,FALSE),'DataYear-1'!$A:$B,2,FALSE),"...")</f>
        <v>...</v>
      </c>
      <c r="E56" s="86" t="str">
        <f>IF(ISNUMBER(VLOOKUP($B56&amp;DataYear!$B$1&amp;E$10,DataYear!$A:$C,2,FALSE))=TRUE,VLOOKUP($B56&amp;DataYear!$B$1&amp;E$10,DataYear!$A:$C,2,FALSE),"...")</f>
        <v>...</v>
      </c>
      <c r="F56" s="87" t="str">
        <f>IF(ISNUMBER(VLOOKUP($B56&amp;DataYear!$B$1&amp;E$10,DataYear!$A:$C,3,FALSE))=TRUE,VLOOKUP($B56&amp;DataYear!$B$1&amp;E$10,DataYear!$A:$C,3,FALSE),"")</f>
        <v/>
      </c>
      <c r="G56" s="88" t="str">
        <f>IF(ISERROR((E56-D56)/D56),"",ROUND((E56-D56)/D56*100,1))</f>
        <v/>
      </c>
      <c r="H56" s="85" t="str">
        <f>IF(ISNUMBER(VLOOKUP($B56&amp;I$10&amp;VLOOKUP($B56&amp;DataYear!$B$1&amp;I$10,DataYear!$A:$C,3,FALSE),'DataYear-1'!$A:$B,2,FALSE)),VLOOKUP($B56&amp;I$10&amp;VLOOKUP($B56&amp;DataYear!$B$1&amp;I$10,DataYear!$A:$C,3,FALSE),'DataYear-1'!$A:$B,2,FALSE),"...")</f>
        <v>...</v>
      </c>
      <c r="I56" s="86" t="str">
        <f>IF(ISNUMBER(VLOOKUP($B56&amp;DataYear!$B$1&amp;I$10,DataYear!$A:$C,2,FALSE))=TRUE,VLOOKUP($B56&amp;DataYear!$B$1&amp;I$10,DataYear!$A:$C,2,FALSE),"...")</f>
        <v>...</v>
      </c>
      <c r="J56" s="87" t="str">
        <f>IF(ISNUMBER(VLOOKUP($B56&amp;DataYear!$B$1&amp;I$10,DataYear!$A:$C,3,FALSE))=TRUE,VLOOKUP($B56&amp;DataYear!$B$1&amp;I$10,DataYear!$A:$C,3,FALSE),"")</f>
        <v/>
      </c>
      <c r="K56" s="97" t="str">
        <f>IF(ISERROR((I56-H56)/H56),"",ROUND((I56-H56)/H56*100,1))</f>
        <v/>
      </c>
      <c r="L56" s="85" t="str">
        <f>IF(ISNUMBER(VLOOKUP($B56&amp;M$10&amp;VLOOKUP($B56&amp;DataYear!$B$1&amp;M$10,DataYear!$A:$C,3,FALSE),'DataYear-1'!$A:$B,2,FALSE)),VLOOKUP($B56&amp;M$10&amp;VLOOKUP($B56&amp;DataYear!$B$1&amp;M$10,DataYear!$A:$C,3,FALSE),'DataYear-1'!$A:$B,2,FALSE),"...")</f>
        <v>...</v>
      </c>
      <c r="M56" s="86" t="str">
        <f>IF(ISNUMBER(VLOOKUP($B56&amp;DataYear!$B$1&amp;M$10,DataYear!$A:$C,2,FALSE))=TRUE,VLOOKUP($B56&amp;DataYear!$B$1&amp;M$10,DataYear!$A:$C,2,FALSE),"...")</f>
        <v>...</v>
      </c>
      <c r="N56" s="87" t="str">
        <f>IF(ISNUMBER(VLOOKUP($B56&amp;DataYear!$B$1&amp;M$10,DataYear!$A:$C,3,FALSE))=TRUE,VLOOKUP($B56&amp;DataYear!$B$1&amp;M$10,DataYear!$A:$C,3,FALSE),"")</f>
        <v/>
      </c>
      <c r="O56" s="97" t="str">
        <f>IF(ISERROR((M56-L56)/L56),"",ROUND((M56-L56)/L56*100,1))</f>
        <v/>
      </c>
      <c r="P56" s="85" t="str">
        <f>IF(ISNUMBER(VLOOKUP($B56&amp;Q$10&amp;VLOOKUP($B56&amp;DataYear!$B$1&amp;Q$10,DataYear!$A:$C,3,FALSE),'DataYear-1'!$A:$B,2,FALSE)),VLOOKUP($B56&amp;Q$10&amp;VLOOKUP($B56&amp;DataYear!$B$1&amp;Q$10,DataYear!$A:$C,3,FALSE),'DataYear-1'!$A:$B,2,FALSE),"...")</f>
        <v>...</v>
      </c>
      <c r="Q56" s="86" t="str">
        <f>IF(ISNUMBER(VLOOKUP($B56&amp;DataYear!$B$1&amp;Q$10,DataYear!$A:$C,2,FALSE))=TRUE,VLOOKUP($B56&amp;DataYear!$B$1&amp;Q$10,DataYear!$A:$C,2,FALSE),"...")</f>
        <v>...</v>
      </c>
      <c r="R56" s="87" t="str">
        <f>IF(ISNUMBER(VLOOKUP($B56&amp;DataYear!$B$1&amp;Q$10,DataYear!$A:$C,3,FALSE))=TRUE,VLOOKUP($B56&amp;DataYear!$B$1&amp;Q$10,DataYear!$A:$C,3,FALSE),"")</f>
        <v/>
      </c>
      <c r="S56" s="97" t="str">
        <f>IF(ISERROR((Q56-P56)/P56),"",ROUND((Q56-P56)/P56*100,1))</f>
        <v/>
      </c>
      <c r="T56" s="85" t="str">
        <f>IF(ISNUMBER(VLOOKUP($B56&amp;U$10&amp;VLOOKUP($B56&amp;DataYear!$B$1&amp;U$10,DataYear!$A:$C,3,FALSE),'DataYear-1'!$A:$B,2,FALSE)),VLOOKUP($B56&amp;U$10&amp;VLOOKUP($B56&amp;DataYear!$B$1&amp;U$10,DataYear!$A:$C,3,FALSE),'DataYear-1'!$A:$B,2,FALSE),"...")</f>
        <v>...</v>
      </c>
      <c r="U56" s="86" t="str">
        <f>IF(ISNUMBER(VLOOKUP($B56&amp;DataYear!$B$1&amp;U$10,DataYear!$A:$C,2,FALSE))=TRUE,VLOOKUP($B56&amp;DataYear!$B$1&amp;U$10,DataYear!$A:$C,2,FALSE),"...")</f>
        <v>...</v>
      </c>
      <c r="V56" s="87" t="str">
        <f>IF(ISNUMBER(VLOOKUP($B56&amp;DataYear!$B$1&amp;U$10,DataYear!$A:$C,3,FALSE))=TRUE,VLOOKUP($B56&amp;DataYear!$B$1&amp;U$10,DataYear!$A:$C,3,FALSE),"")</f>
        <v/>
      </c>
      <c r="W56" s="97" t="str">
        <f>IF(ISERROR((U56-T56)/T56),"",ROUND((U56-T56)/T56*100,1))</f>
        <v/>
      </c>
      <c r="X56" s="85" t="str">
        <f>IF(ISNUMBER(VLOOKUP($B56&amp;Y$10&amp;VLOOKUP($B56&amp;DataYear!$B$1&amp;Y$10,DataYear!$A:$C,3,FALSE),'DataYear-1'!$A:$B,2,FALSE)),VLOOKUP($B56&amp;Y$10&amp;VLOOKUP($B56&amp;DataYear!$B$1&amp;Y$10,DataYear!$A:$C,3,FALSE),'DataYear-1'!$A:$B,2,FALSE),"...")</f>
        <v>...</v>
      </c>
      <c r="Y56" s="86" t="str">
        <f>IF(ISNUMBER(VLOOKUP($B56&amp;DataYear!$B$1&amp;Y$10,DataYear!$A:$C,2,FALSE))=TRUE,VLOOKUP($B56&amp;DataYear!$B$1&amp;Y$10,DataYear!$A:$C,2,FALSE),"...")</f>
        <v>...</v>
      </c>
      <c r="Z56" s="87" t="str">
        <f>IF(ISNUMBER(VLOOKUP($B56&amp;DataYear!$B$1&amp;Y$10,DataYear!$A:$C,3,FALSE))=TRUE,VLOOKUP($B56&amp;DataYear!$B$1&amp;Y$10,DataYear!$A:$C,3,FALSE),"")</f>
        <v/>
      </c>
      <c r="AA56" s="88" t="str">
        <f>IF(ISERROR((Y56-X56)/X56),"",ROUND((Y56-X56)/X56*100,1))</f>
        <v/>
      </c>
    </row>
    <row r="57" spans="1:27" ht="14.25" customHeight="1" collapsed="1">
      <c r="A57" s="19" t="s">
        <v>41</v>
      </c>
      <c r="B57" s="12" t="s">
        <v>39</v>
      </c>
      <c r="C57" s="65"/>
      <c r="D57" s="85">
        <f>IF(ISNUMBER(VLOOKUP($B57&amp;E$10&amp;VLOOKUP($B57&amp;DataYear!$B$1&amp;E$10,DataYear!$A:$C,3,FALSE),'DataYear-1'!$A:$B,2,FALSE)),VLOOKUP($B57&amp;E$10&amp;VLOOKUP($B57&amp;DataYear!$B$1&amp;E$10,DataYear!$A:$C,3,FALSE),'DataYear-1'!$A:$B,2,FALSE),"...")</f>
        <v>27.911000000000001</v>
      </c>
      <c r="E57" s="86">
        <f>IF(ISNUMBER(VLOOKUP($B57&amp;DataYear!$B$1&amp;E$10,DataYear!$A:$C,2,FALSE))=TRUE,VLOOKUP($B57&amp;DataYear!$B$1&amp;E$10,DataYear!$A:$C,2,FALSE),"...")</f>
        <v>18.106999999999999</v>
      </c>
      <c r="F57" s="87">
        <f>IF(ISNUMBER(VLOOKUP($B57&amp;DataYear!$B$1&amp;E$10,DataYear!$A:$C,3,FALSE))=TRUE,VLOOKUP($B57&amp;DataYear!$B$1&amp;E$10,DataYear!$A:$C,3,FALSE),"")</f>
        <v>6</v>
      </c>
      <c r="G57" s="88">
        <f>IF(ISERROR((E57-D57)/D57),"",ROUND((E57-D57)/D57*100,1))</f>
        <v>-35.1</v>
      </c>
      <c r="H57" s="85">
        <f>IF(ISNUMBER(VLOOKUP($B57&amp;I$10&amp;VLOOKUP($B57&amp;DataYear!$B$1&amp;I$10,DataYear!$A:$C,3,FALSE),'DataYear-1'!$A:$B,2,FALSE)),VLOOKUP($B57&amp;I$10&amp;VLOOKUP($B57&amp;DataYear!$B$1&amp;I$10,DataYear!$A:$C,3,FALSE),'DataYear-1'!$A:$B,2,FALSE),"...")</f>
        <v>14.277886000000001</v>
      </c>
      <c r="I57" s="86">
        <f>IF(ISNUMBER(VLOOKUP($B57&amp;DataYear!$B$1&amp;I$10,DataYear!$A:$C,2,FALSE))=TRUE,VLOOKUP($B57&amp;DataYear!$B$1&amp;I$10,DataYear!$A:$C,2,FALSE),"...")</f>
        <v>9.4478179999999998</v>
      </c>
      <c r="J57" s="87">
        <f>IF(ISNUMBER(VLOOKUP($B57&amp;DataYear!$B$1&amp;I$10,DataYear!$A:$C,3,FALSE))=TRUE,VLOOKUP($B57&amp;DataYear!$B$1&amp;I$10,DataYear!$A:$C,3,FALSE),"")</f>
        <v>6</v>
      </c>
      <c r="K57" s="97">
        <f>IF(ISERROR((I57-H57)/H57),"",ROUND((I57-H57)/H57*100,1))</f>
        <v>-33.799999999999997</v>
      </c>
      <c r="L57" s="85">
        <f>IF(ISNUMBER(VLOOKUP($B57&amp;M$10&amp;VLOOKUP($B57&amp;DataYear!$B$1&amp;M$10,DataYear!$A:$C,3,FALSE),'DataYear-1'!$A:$B,2,FALSE)),VLOOKUP($B57&amp;M$10&amp;VLOOKUP($B57&amp;DataYear!$B$1&amp;M$10,DataYear!$A:$C,3,FALSE),'DataYear-1'!$A:$B,2,FALSE),"...")</f>
        <v>305.50400000000002</v>
      </c>
      <c r="M57" s="86">
        <f>IF(ISNUMBER(VLOOKUP($B57&amp;DataYear!$B$1&amp;M$10,DataYear!$A:$C,2,FALSE))=TRUE,VLOOKUP($B57&amp;DataYear!$B$1&amp;M$10,DataYear!$A:$C,2,FALSE),"...")</f>
        <v>243.392</v>
      </c>
      <c r="N57" s="87">
        <f>IF(ISNUMBER(VLOOKUP($B57&amp;DataYear!$B$1&amp;M$10,DataYear!$A:$C,3,FALSE))=TRUE,VLOOKUP($B57&amp;DataYear!$B$1&amp;M$10,DataYear!$A:$C,3,FALSE),"")</f>
        <v>6</v>
      </c>
      <c r="O57" s="97">
        <f>IF(ISERROR((M57-L57)/L57),"",ROUND((M57-L57)/L57*100,1))</f>
        <v>-20.3</v>
      </c>
      <c r="P57" s="85">
        <f>IF(ISNUMBER(VLOOKUP($B57&amp;Q$10&amp;VLOOKUP($B57&amp;DataYear!$B$1&amp;Q$10,DataYear!$A:$C,3,FALSE),'DataYear-1'!$A:$B,2,FALSE)),VLOOKUP($B57&amp;Q$10&amp;VLOOKUP($B57&amp;DataYear!$B$1&amp;Q$10,DataYear!$A:$C,3,FALSE),'DataYear-1'!$A:$B,2,FALSE),"...")</f>
        <v>103.64318399999999</v>
      </c>
      <c r="Q57" s="86">
        <f>IF(ISNUMBER(VLOOKUP($B57&amp;DataYear!$B$1&amp;Q$10,DataYear!$A:$C,2,FALSE))=TRUE,VLOOKUP($B57&amp;DataYear!$B$1&amp;Q$10,DataYear!$A:$C,2,FALSE),"...")</f>
        <v>86.50851200000001</v>
      </c>
      <c r="R57" s="87">
        <f>IF(ISNUMBER(VLOOKUP($B57&amp;DataYear!$B$1&amp;Q$10,DataYear!$A:$C,3,FALSE))=TRUE,VLOOKUP($B57&amp;DataYear!$B$1&amp;Q$10,DataYear!$A:$C,3,FALSE),"")</f>
        <v>6</v>
      </c>
      <c r="S57" s="97">
        <f>IF(ISERROR((Q57-P57)/P57),"",ROUND((Q57-P57)/P57*100,1))</f>
        <v>-16.5</v>
      </c>
      <c r="T57" s="85">
        <f>IF(ISNUMBER(VLOOKUP($B57&amp;U$10&amp;VLOOKUP($B57&amp;DataYear!$B$1&amp;U$10,DataYear!$A:$C,3,FALSE),'DataYear-1'!$A:$B,2,FALSE)),VLOOKUP($B57&amp;U$10&amp;VLOOKUP($B57&amp;DataYear!$B$1&amp;U$10,DataYear!$A:$C,3,FALSE),'DataYear-1'!$A:$B,2,FALSE),"...")</f>
        <v>70.733000000000004</v>
      </c>
      <c r="U57" s="86">
        <f>IF(ISNUMBER(VLOOKUP($B57&amp;DataYear!$B$1&amp;U$10,DataYear!$A:$C,2,FALSE))=TRUE,VLOOKUP($B57&amp;DataYear!$B$1&amp;U$10,DataYear!$A:$C,2,FALSE),"...")</f>
        <v>41.670999999999999</v>
      </c>
      <c r="V57" s="87">
        <f>IF(ISNUMBER(VLOOKUP($B57&amp;DataYear!$B$1&amp;U$10,DataYear!$A:$C,3,FALSE))=TRUE,VLOOKUP($B57&amp;DataYear!$B$1&amp;U$10,DataYear!$A:$C,3,FALSE),"")</f>
        <v>6</v>
      </c>
      <c r="W57" s="97">
        <f>IF(ISERROR((U57-T57)/T57),"",ROUND((U57-T57)/T57*100,1))</f>
        <v>-41.1</v>
      </c>
      <c r="X57" s="85">
        <f>IF(ISNUMBER(VLOOKUP($B57&amp;Y$10&amp;VLOOKUP($B57&amp;DataYear!$B$1&amp;Y$10,DataYear!$A:$C,3,FALSE),'DataYear-1'!$A:$B,2,FALSE)),VLOOKUP($B57&amp;Y$10&amp;VLOOKUP($B57&amp;DataYear!$B$1&amp;Y$10,DataYear!$A:$C,3,FALSE),'DataYear-1'!$A:$B,2,FALSE),"...")</f>
        <v>27.828273999999997</v>
      </c>
      <c r="Y57" s="86">
        <f>IF(ISNUMBER(VLOOKUP($B57&amp;DataYear!$B$1&amp;Y$10,DataYear!$A:$C,2,FALSE))=TRUE,VLOOKUP($B57&amp;DataYear!$B$1&amp;Y$10,DataYear!$A:$C,2,FALSE),"...")</f>
        <v>18.628596000000002</v>
      </c>
      <c r="Z57" s="87">
        <f>IF(ISNUMBER(VLOOKUP($B57&amp;DataYear!$B$1&amp;Y$10,DataYear!$A:$C,3,FALSE))=TRUE,VLOOKUP($B57&amp;DataYear!$B$1&amp;Y$10,DataYear!$A:$C,3,FALSE),"")</f>
        <v>6</v>
      </c>
      <c r="AA57" s="88">
        <f>IF(ISERROR((Y57-X57)/X57),"",ROUND((Y57-X57)/X57*100,1))</f>
        <v>-33.1</v>
      </c>
    </row>
    <row r="58" spans="1:27" ht="14.25" hidden="1" customHeight="1" outlineLevel="1">
      <c r="A58" s="19" t="s">
        <v>255</v>
      </c>
      <c r="B58" s="12" t="s">
        <v>265</v>
      </c>
      <c r="C58" s="65"/>
      <c r="D58" s="85" t="str">
        <f>IF(ISNUMBER(VLOOKUP($B58&amp;E$10&amp;VLOOKUP($B58&amp;DataYear!$B$1&amp;E$10,DataYear!$A:$C,3,FALSE),'DataYear-1'!$A:$B,2,FALSE)),VLOOKUP($B58&amp;E$10&amp;VLOOKUP($B58&amp;DataYear!$B$1&amp;E$10,DataYear!$A:$C,3,FALSE),'DataYear-1'!$A:$B,2,FALSE),"...")</f>
        <v>...</v>
      </c>
      <c r="E58" s="86" t="str">
        <f>IF(ISNUMBER(VLOOKUP($B58&amp;DataYear!$B$1&amp;E$10,DataYear!$A:$C,2,FALSE))=TRUE,VLOOKUP($B58&amp;DataYear!$B$1&amp;E$10,DataYear!$A:$C,2,FALSE),"...")</f>
        <v>...</v>
      </c>
      <c r="F58" s="87" t="str">
        <f>IF(ISNUMBER(VLOOKUP($B58&amp;DataYear!$B$1&amp;E$10,DataYear!$A:$C,3,FALSE))=TRUE,VLOOKUP($B58&amp;DataYear!$B$1&amp;E$10,DataYear!$A:$C,3,FALSE),"")</f>
        <v/>
      </c>
      <c r="G58" s="88" t="str">
        <f t="shared" ref="G58:G65" si="10">IF(ISERROR((E58-D58)/D58),"",ROUND((E58-D58)/D58*100,1))</f>
        <v/>
      </c>
      <c r="H58" s="85" t="str">
        <f>IF(ISNUMBER(VLOOKUP($B58&amp;I$10&amp;VLOOKUP($B58&amp;DataYear!$B$1&amp;I$10,DataYear!$A:$C,3,FALSE),'DataYear-1'!$A:$B,2,FALSE)),VLOOKUP($B58&amp;I$10&amp;VLOOKUP($B58&amp;DataYear!$B$1&amp;I$10,DataYear!$A:$C,3,FALSE),'DataYear-1'!$A:$B,2,FALSE),"...")</f>
        <v>...</v>
      </c>
      <c r="I58" s="86" t="str">
        <f>IF(ISNUMBER(VLOOKUP($B58&amp;DataYear!$B$1&amp;I$10,DataYear!$A:$C,2,FALSE))=TRUE,VLOOKUP($B58&amp;DataYear!$B$1&amp;I$10,DataYear!$A:$C,2,FALSE),"...")</f>
        <v>...</v>
      </c>
      <c r="J58" s="87" t="str">
        <f>IF(ISNUMBER(VLOOKUP($B58&amp;DataYear!$B$1&amp;I$10,DataYear!$A:$C,3,FALSE))=TRUE,VLOOKUP($B58&amp;DataYear!$B$1&amp;I$10,DataYear!$A:$C,3,FALSE),"")</f>
        <v/>
      </c>
      <c r="K58" s="97" t="str">
        <f t="shared" si="8"/>
        <v/>
      </c>
      <c r="L58" s="85" t="str">
        <f>IF(ISNUMBER(VLOOKUP($B58&amp;M$10&amp;VLOOKUP($B58&amp;DataYear!$B$1&amp;M$10,DataYear!$A:$C,3,FALSE),'DataYear-1'!$A:$B,2,FALSE)),VLOOKUP($B58&amp;M$10&amp;VLOOKUP($B58&amp;DataYear!$B$1&amp;M$10,DataYear!$A:$C,3,FALSE),'DataYear-1'!$A:$B,2,FALSE),"...")</f>
        <v>...</v>
      </c>
      <c r="M58" s="86" t="str">
        <f>IF(ISNUMBER(VLOOKUP($B58&amp;DataYear!$B$1&amp;M$10,DataYear!$A:$C,2,FALSE))=TRUE,VLOOKUP($B58&amp;DataYear!$B$1&amp;M$10,DataYear!$A:$C,2,FALSE),"...")</f>
        <v>...</v>
      </c>
      <c r="N58" s="87" t="str">
        <f>IF(ISNUMBER(VLOOKUP($B58&amp;DataYear!$B$1&amp;M$10,DataYear!$A:$C,3,FALSE))=TRUE,VLOOKUP($B58&amp;DataYear!$B$1&amp;M$10,DataYear!$A:$C,3,FALSE),"")</f>
        <v/>
      </c>
      <c r="O58" s="97" t="str">
        <f t="shared" si="2"/>
        <v/>
      </c>
      <c r="P58" s="85" t="str">
        <f>IF(ISNUMBER(VLOOKUP($B58&amp;Q$10&amp;VLOOKUP($B58&amp;DataYear!$B$1&amp;Q$10,DataYear!$A:$C,3,FALSE),'DataYear-1'!$A:$B,2,FALSE)),VLOOKUP($B58&amp;Q$10&amp;VLOOKUP($B58&amp;DataYear!$B$1&amp;Q$10,DataYear!$A:$C,3,FALSE),'DataYear-1'!$A:$B,2,FALSE),"...")</f>
        <v>...</v>
      </c>
      <c r="Q58" s="86" t="str">
        <f>IF(ISNUMBER(VLOOKUP($B58&amp;DataYear!$B$1&amp;Q$10,DataYear!$A:$C,2,FALSE))=TRUE,VLOOKUP($B58&amp;DataYear!$B$1&amp;Q$10,DataYear!$A:$C,2,FALSE),"...")</f>
        <v>...</v>
      </c>
      <c r="R58" s="87" t="str">
        <f>IF(ISNUMBER(VLOOKUP($B58&amp;DataYear!$B$1&amp;Q$10,DataYear!$A:$C,3,FALSE))=TRUE,VLOOKUP($B58&amp;DataYear!$B$1&amp;Q$10,DataYear!$A:$C,3,FALSE),"")</f>
        <v/>
      </c>
      <c r="S58" s="97" t="str">
        <f t="shared" si="3"/>
        <v/>
      </c>
      <c r="T58" s="85" t="str">
        <f>IF(ISNUMBER(VLOOKUP($B58&amp;U$10&amp;VLOOKUP($B58&amp;DataYear!$B$1&amp;U$10,DataYear!$A:$C,3,FALSE),'DataYear-1'!$A:$B,2,FALSE)),VLOOKUP($B58&amp;U$10&amp;VLOOKUP($B58&amp;DataYear!$B$1&amp;U$10,DataYear!$A:$C,3,FALSE),'DataYear-1'!$A:$B,2,FALSE),"...")</f>
        <v>...</v>
      </c>
      <c r="U58" s="86" t="str">
        <f>IF(ISNUMBER(VLOOKUP($B58&amp;DataYear!$B$1&amp;U$10,DataYear!$A:$C,2,FALSE))=TRUE,VLOOKUP($B58&amp;DataYear!$B$1&amp;U$10,DataYear!$A:$C,2,FALSE),"...")</f>
        <v>...</v>
      </c>
      <c r="V58" s="87" t="str">
        <f>IF(ISNUMBER(VLOOKUP($B58&amp;DataYear!$B$1&amp;U$10,DataYear!$A:$C,3,FALSE))=TRUE,VLOOKUP($B58&amp;DataYear!$B$1&amp;U$10,DataYear!$A:$C,3,FALSE),"")</f>
        <v/>
      </c>
      <c r="W58" s="97" t="str">
        <f t="shared" si="4"/>
        <v/>
      </c>
      <c r="X58" s="85" t="str">
        <f>IF(ISNUMBER(VLOOKUP($B58&amp;Y$10&amp;VLOOKUP($B58&amp;DataYear!$B$1&amp;Y$10,DataYear!$A:$C,3,FALSE),'DataYear-1'!$A:$B,2,FALSE)),VLOOKUP($B58&amp;Y$10&amp;VLOOKUP($B58&amp;DataYear!$B$1&amp;Y$10,DataYear!$A:$C,3,FALSE),'DataYear-1'!$A:$B,2,FALSE),"...")</f>
        <v>...</v>
      </c>
      <c r="Y58" s="86" t="str">
        <f>IF(ISNUMBER(VLOOKUP($B58&amp;DataYear!$B$1&amp;Y$10,DataYear!$A:$C,2,FALSE))=TRUE,VLOOKUP($B58&amp;DataYear!$B$1&amp;Y$10,DataYear!$A:$C,2,FALSE),"...")</f>
        <v>...</v>
      </c>
      <c r="Z58" s="87" t="str">
        <f>IF(ISNUMBER(VLOOKUP($B58&amp;DataYear!$B$1&amp;Y$10,DataYear!$A:$C,3,FALSE))=TRUE,VLOOKUP($B58&amp;DataYear!$B$1&amp;Y$10,DataYear!$A:$C,3,FALSE),"")</f>
        <v/>
      </c>
      <c r="AA58" s="88" t="str">
        <f t="shared" si="5"/>
        <v/>
      </c>
    </row>
    <row r="59" spans="1:27" ht="14.25" hidden="1" customHeight="1" outlineLevel="1">
      <c r="A59" s="19" t="s">
        <v>331</v>
      </c>
      <c r="B59" s="12" t="s">
        <v>245</v>
      </c>
      <c r="C59" s="65"/>
      <c r="D59" s="85" t="str">
        <f>IF(ISNUMBER(VLOOKUP($B59&amp;E$10&amp;VLOOKUP($B59&amp;DataYear!$B$1&amp;E$10,DataYear!$A:$C,3,FALSE),'DataYear-1'!$A:$B,2,FALSE)),VLOOKUP($B59&amp;E$10&amp;VLOOKUP($B59&amp;DataYear!$B$1&amp;E$10,DataYear!$A:$C,3,FALSE),'DataYear-1'!$A:$B,2,FALSE),"...")</f>
        <v>...</v>
      </c>
      <c r="E59" s="86" t="str">
        <f>IF(ISNUMBER(VLOOKUP($B59&amp;DataYear!$B$1&amp;E$10,DataYear!$A:$C,2,FALSE))=TRUE,VLOOKUP($B59&amp;DataYear!$B$1&amp;E$10,DataYear!$A:$C,2,FALSE),"...")</f>
        <v>...</v>
      </c>
      <c r="F59" s="87" t="str">
        <f>IF(ISNUMBER(VLOOKUP($B59&amp;DataYear!$B$1&amp;E$10,DataYear!$A:$C,3,FALSE))=TRUE,VLOOKUP($B59&amp;DataYear!$B$1&amp;E$10,DataYear!$A:$C,3,FALSE),"")</f>
        <v/>
      </c>
      <c r="G59" s="88" t="str">
        <f t="shared" si="10"/>
        <v/>
      </c>
      <c r="H59" s="85" t="str">
        <f>IF(ISNUMBER(VLOOKUP($B59&amp;I$10&amp;VLOOKUP($B59&amp;DataYear!$B$1&amp;I$10,DataYear!$A:$C,3,FALSE),'DataYear-1'!$A:$B,2,FALSE)),VLOOKUP($B59&amp;I$10&amp;VLOOKUP($B59&amp;DataYear!$B$1&amp;I$10,DataYear!$A:$C,3,FALSE),'DataYear-1'!$A:$B,2,FALSE),"...")</f>
        <v>...</v>
      </c>
      <c r="I59" s="86" t="str">
        <f>IF(ISNUMBER(VLOOKUP($B59&amp;DataYear!$B$1&amp;I$10,DataYear!$A:$C,2,FALSE))=TRUE,VLOOKUP($B59&amp;DataYear!$B$1&amp;I$10,DataYear!$A:$C,2,FALSE),"...")</f>
        <v>...</v>
      </c>
      <c r="J59" s="87" t="str">
        <f>IF(ISNUMBER(VLOOKUP($B59&amp;DataYear!$B$1&amp;I$10,DataYear!$A:$C,3,FALSE))=TRUE,VLOOKUP($B59&amp;DataYear!$B$1&amp;I$10,DataYear!$A:$C,3,FALSE),"")</f>
        <v/>
      </c>
      <c r="K59" s="97" t="str">
        <f t="shared" si="8"/>
        <v/>
      </c>
      <c r="L59" s="85" t="str">
        <f>IF(ISNUMBER(VLOOKUP($B59&amp;M$10&amp;VLOOKUP($B59&amp;DataYear!$B$1&amp;M$10,DataYear!$A:$C,3,FALSE),'DataYear-1'!$A:$B,2,FALSE)),VLOOKUP($B59&amp;M$10&amp;VLOOKUP($B59&amp;DataYear!$B$1&amp;M$10,DataYear!$A:$C,3,FALSE),'DataYear-1'!$A:$B,2,FALSE),"...")</f>
        <v>...</v>
      </c>
      <c r="M59" s="86" t="str">
        <f>IF(ISNUMBER(VLOOKUP($B59&amp;DataYear!$B$1&amp;M$10,DataYear!$A:$C,2,FALSE))=TRUE,VLOOKUP($B59&amp;DataYear!$B$1&amp;M$10,DataYear!$A:$C,2,FALSE),"...")</f>
        <v>...</v>
      </c>
      <c r="N59" s="87" t="str">
        <f>IF(ISNUMBER(VLOOKUP($B59&amp;DataYear!$B$1&amp;M$10,DataYear!$A:$C,3,FALSE))=TRUE,VLOOKUP($B59&amp;DataYear!$B$1&amp;M$10,DataYear!$A:$C,3,FALSE),"")</f>
        <v/>
      </c>
      <c r="O59" s="97" t="str">
        <f t="shared" si="2"/>
        <v/>
      </c>
      <c r="P59" s="85" t="str">
        <f>IF(ISNUMBER(VLOOKUP($B59&amp;Q$10&amp;VLOOKUP($B59&amp;DataYear!$B$1&amp;Q$10,DataYear!$A:$C,3,FALSE),'DataYear-1'!$A:$B,2,FALSE)),VLOOKUP($B59&amp;Q$10&amp;VLOOKUP($B59&amp;DataYear!$B$1&amp;Q$10,DataYear!$A:$C,3,FALSE),'DataYear-1'!$A:$B,2,FALSE),"...")</f>
        <v>...</v>
      </c>
      <c r="Q59" s="86" t="str">
        <f>IF(ISNUMBER(VLOOKUP($B59&amp;DataYear!$B$1&amp;Q$10,DataYear!$A:$C,2,FALSE))=TRUE,VLOOKUP($B59&amp;DataYear!$B$1&amp;Q$10,DataYear!$A:$C,2,FALSE),"...")</f>
        <v>...</v>
      </c>
      <c r="R59" s="87" t="str">
        <f>IF(ISNUMBER(VLOOKUP($B59&amp;DataYear!$B$1&amp;Q$10,DataYear!$A:$C,3,FALSE))=TRUE,VLOOKUP($B59&amp;DataYear!$B$1&amp;Q$10,DataYear!$A:$C,3,FALSE),"")</f>
        <v/>
      </c>
      <c r="S59" s="97" t="str">
        <f t="shared" si="3"/>
        <v/>
      </c>
      <c r="T59" s="85"/>
      <c r="U59" s="86"/>
      <c r="V59" s="87"/>
      <c r="W59" s="97"/>
      <c r="X59" s="85"/>
      <c r="Y59" s="86"/>
      <c r="Z59" s="87"/>
      <c r="AA59" s="88" t="str">
        <f t="shared" si="5"/>
        <v/>
      </c>
    </row>
    <row r="60" spans="1:27" ht="14.25" hidden="1" customHeight="1" outlineLevel="1">
      <c r="A60" s="19" t="s">
        <v>126</v>
      </c>
      <c r="B60" s="12" t="s">
        <v>68</v>
      </c>
      <c r="C60" s="20"/>
      <c r="D60" s="85" t="str">
        <f>IF(ISNUMBER(VLOOKUP($B60&amp;E$10&amp;VLOOKUP($B60&amp;DataYear!$B$1&amp;E$10,DataYear!$A:$C,3,FALSE),'DataYear-1'!$A:$B,2,FALSE)),VLOOKUP($B60&amp;E$10&amp;VLOOKUP($B60&amp;DataYear!$B$1&amp;E$10,DataYear!$A:$C,3,FALSE),'DataYear-1'!$A:$B,2,FALSE),"...")</f>
        <v>...</v>
      </c>
      <c r="E60" s="86" t="str">
        <f>IF(ISNUMBER(VLOOKUP($B60&amp;DataYear!$B$1&amp;E$10,DataYear!$A:$C,2,FALSE))=TRUE,VLOOKUP($B60&amp;DataYear!$B$1&amp;E$10,DataYear!$A:$C,2,FALSE),"...")</f>
        <v>...</v>
      </c>
      <c r="F60" s="87" t="str">
        <f>IF(ISNUMBER(VLOOKUP($B60&amp;DataYear!$B$1&amp;E$10,DataYear!$A:$C,3,FALSE))=TRUE,VLOOKUP($B60&amp;DataYear!$B$1&amp;E$10,DataYear!$A:$C,3,FALSE),"")</f>
        <v/>
      </c>
      <c r="G60" s="88" t="str">
        <f t="shared" si="10"/>
        <v/>
      </c>
      <c r="H60" s="85" t="str">
        <f>IF(ISNUMBER(VLOOKUP($B60&amp;I$10&amp;VLOOKUP($B60&amp;DataYear!$B$1&amp;I$10,DataYear!$A:$C,3,FALSE),'DataYear-1'!$A:$B,2,FALSE)),VLOOKUP($B60&amp;I$10&amp;VLOOKUP($B60&amp;DataYear!$B$1&amp;I$10,DataYear!$A:$C,3,FALSE),'DataYear-1'!$A:$B,2,FALSE),"...")</f>
        <v>...</v>
      </c>
      <c r="I60" s="86" t="str">
        <f>IF(ISNUMBER(VLOOKUP($B60&amp;DataYear!$B$1&amp;I$10,DataYear!$A:$C,2,FALSE))=TRUE,VLOOKUP($B60&amp;DataYear!$B$1&amp;I$10,DataYear!$A:$C,2,FALSE),"...")</f>
        <v>...</v>
      </c>
      <c r="J60" s="87" t="str">
        <f>IF(ISNUMBER(VLOOKUP($B60&amp;DataYear!$B$1&amp;I$10,DataYear!$A:$C,3,FALSE))=TRUE,VLOOKUP($B60&amp;DataYear!$B$1&amp;I$10,DataYear!$A:$C,3,FALSE),"")</f>
        <v/>
      </c>
      <c r="K60" s="97" t="str">
        <f t="shared" si="8"/>
        <v/>
      </c>
      <c r="L60" s="85" t="str">
        <f>IF(ISNUMBER(VLOOKUP($B60&amp;M$10&amp;VLOOKUP($B60&amp;DataYear!$B$1&amp;M$10,DataYear!$A:$C,3,FALSE),'DataYear-1'!$A:$B,2,FALSE)),VLOOKUP($B60&amp;M$10&amp;VLOOKUP($B60&amp;DataYear!$B$1&amp;M$10,DataYear!$A:$C,3,FALSE),'DataYear-1'!$A:$B,2,FALSE),"...")</f>
        <v>...</v>
      </c>
      <c r="M60" s="86" t="str">
        <f>IF(ISNUMBER(VLOOKUP($B60&amp;DataYear!$B$1&amp;M$10,DataYear!$A:$C,2,FALSE))=TRUE,VLOOKUP($B60&amp;DataYear!$B$1&amp;M$10,DataYear!$A:$C,2,FALSE),"...")</f>
        <v>...</v>
      </c>
      <c r="N60" s="87" t="str">
        <f>IF(ISNUMBER(VLOOKUP($B60&amp;DataYear!$B$1&amp;M$10,DataYear!$A:$C,3,FALSE))=TRUE,VLOOKUP($B60&amp;DataYear!$B$1&amp;M$10,DataYear!$A:$C,3,FALSE),"")</f>
        <v/>
      </c>
      <c r="O60" s="97" t="str">
        <f t="shared" si="2"/>
        <v/>
      </c>
      <c r="P60" s="85" t="str">
        <f>IF(ISNUMBER(VLOOKUP($B60&amp;Q$10&amp;VLOOKUP($B60&amp;DataYear!$B$1&amp;Q$10,DataYear!$A:$C,3,FALSE),'DataYear-1'!$A:$B,2,FALSE)),VLOOKUP($B60&amp;Q$10&amp;VLOOKUP($B60&amp;DataYear!$B$1&amp;Q$10,DataYear!$A:$C,3,FALSE),'DataYear-1'!$A:$B,2,FALSE),"...")</f>
        <v>...</v>
      </c>
      <c r="Q60" s="86" t="str">
        <f>IF(ISNUMBER(VLOOKUP($B60&amp;DataYear!$B$1&amp;Q$10,DataYear!$A:$C,2,FALSE))=TRUE,VLOOKUP($B60&amp;DataYear!$B$1&amp;Q$10,DataYear!$A:$C,2,FALSE),"...")</f>
        <v>...</v>
      </c>
      <c r="R60" s="87" t="str">
        <f>IF(ISNUMBER(VLOOKUP($B60&amp;DataYear!$B$1&amp;Q$10,DataYear!$A:$C,3,FALSE))=TRUE,VLOOKUP($B60&amp;DataYear!$B$1&amp;Q$10,DataYear!$A:$C,3,FALSE),"")</f>
        <v/>
      </c>
      <c r="S60" s="97" t="str">
        <f t="shared" si="3"/>
        <v/>
      </c>
      <c r="T60" s="85" t="str">
        <f>IF(ISNUMBER(VLOOKUP($B60&amp;U$10&amp;VLOOKUP($B60&amp;DataYear!$B$1&amp;U$10,DataYear!$A:$C,3,FALSE),'DataYear-1'!$A:$B,2,FALSE)),VLOOKUP($B60&amp;U$10&amp;VLOOKUP($B60&amp;DataYear!$B$1&amp;U$10,DataYear!$A:$C,3,FALSE),'DataYear-1'!$A:$B,2,FALSE),"...")</f>
        <v>...</v>
      </c>
      <c r="U60" s="86" t="str">
        <f>IF(ISNUMBER(VLOOKUP($B60&amp;DataYear!$B$1&amp;U$10,DataYear!$A:$C,2,FALSE))=TRUE,VLOOKUP($B60&amp;DataYear!$B$1&amp;U$10,DataYear!$A:$C,2,FALSE),"...")</f>
        <v>...</v>
      </c>
      <c r="V60" s="87" t="str">
        <f>IF(ISNUMBER(VLOOKUP($B60&amp;DataYear!$B$1&amp;U$10,DataYear!$A:$C,3,FALSE))=TRUE,VLOOKUP($B60&amp;DataYear!$B$1&amp;U$10,DataYear!$A:$C,3,FALSE),"")</f>
        <v/>
      </c>
      <c r="W60" s="97" t="str">
        <f t="shared" si="4"/>
        <v/>
      </c>
      <c r="X60" s="85" t="str">
        <f>IF(ISNUMBER(VLOOKUP($B60&amp;Y$10&amp;VLOOKUP($B60&amp;DataYear!$B$1&amp;Y$10,DataYear!$A:$C,3,FALSE),'DataYear-1'!$A:$B,2,FALSE)),VLOOKUP($B60&amp;Y$10&amp;VLOOKUP($B60&amp;DataYear!$B$1&amp;Y$10,DataYear!$A:$C,3,FALSE),'DataYear-1'!$A:$B,2,FALSE),"...")</f>
        <v>...</v>
      </c>
      <c r="Y60" s="86" t="str">
        <f>IF(ISNUMBER(VLOOKUP($B60&amp;DataYear!$B$1&amp;Y$10,DataYear!$A:$C,2,FALSE))=TRUE,VLOOKUP($B60&amp;DataYear!$B$1&amp;Y$10,DataYear!$A:$C,2,FALSE),"...")</f>
        <v>...</v>
      </c>
      <c r="Z60" s="87" t="str">
        <f>IF(ISNUMBER(VLOOKUP($B60&amp;DataYear!$B$1&amp;Y$10,DataYear!$A:$C,3,FALSE))=TRUE,VLOOKUP($B60&amp;DataYear!$B$1&amp;Y$10,DataYear!$A:$C,3,FALSE),"")</f>
        <v/>
      </c>
      <c r="AA60" s="88" t="str">
        <f t="shared" si="5"/>
        <v/>
      </c>
    </row>
    <row r="61" spans="1:27" ht="12" hidden="1" customHeight="1" outlineLevel="1">
      <c r="A61" s="19" t="s">
        <v>139</v>
      </c>
      <c r="B61" s="12" t="s">
        <v>140</v>
      </c>
      <c r="C61" s="65"/>
      <c r="D61" s="85" t="str">
        <f>IF(ISNUMBER(VLOOKUP($B61&amp;E$10&amp;VLOOKUP($B61&amp;DataYear!$B$1&amp;E$10,DataYear!$A:$C,3,FALSE),'DataYear-1'!$A:$B,2,FALSE)),VLOOKUP($B61&amp;E$10&amp;VLOOKUP($B61&amp;DataYear!$B$1&amp;E$10,DataYear!$A:$C,3,FALSE),'DataYear-1'!$A:$B,2,FALSE),"...")</f>
        <v>...</v>
      </c>
      <c r="E61" s="86" t="str">
        <f>IF(ISNUMBER(VLOOKUP($B61&amp;DataYear!$B$1&amp;E$10,DataYear!$A:$C,2,FALSE))=TRUE,VLOOKUP($B61&amp;DataYear!$B$1&amp;E$10,DataYear!$A:$C,2,FALSE),"...")</f>
        <v>...</v>
      </c>
      <c r="F61" s="87" t="str">
        <f>IF(ISNUMBER(VLOOKUP($B61&amp;DataYear!$B$1&amp;E$10,DataYear!$A:$C,3,FALSE))=TRUE,VLOOKUP($B61&amp;DataYear!$B$1&amp;E$10,DataYear!$A:$C,3,FALSE),"")</f>
        <v/>
      </c>
      <c r="G61" s="88" t="str">
        <f t="shared" si="10"/>
        <v/>
      </c>
      <c r="H61" s="85" t="str">
        <f>IF(ISNUMBER(VLOOKUP($B61&amp;I$10&amp;VLOOKUP($B61&amp;DataYear!$B$1&amp;I$10,DataYear!$A:$C,3,FALSE),'DataYear-1'!$A:$B,2,FALSE)),VLOOKUP($B61&amp;I$10&amp;VLOOKUP($B61&amp;DataYear!$B$1&amp;I$10,DataYear!$A:$C,3,FALSE),'DataYear-1'!$A:$B,2,FALSE),"...")</f>
        <v>...</v>
      </c>
      <c r="I61" s="86" t="str">
        <f>IF(ISNUMBER(VLOOKUP($B61&amp;DataYear!$B$1&amp;I$10,DataYear!$A:$C,2,FALSE))=TRUE,VLOOKUP($B61&amp;DataYear!$B$1&amp;I$10,DataYear!$A:$C,2,FALSE),"...")</f>
        <v>...</v>
      </c>
      <c r="J61" s="87" t="str">
        <f>IF(ISNUMBER(VLOOKUP($B61&amp;DataYear!$B$1&amp;I$10,DataYear!$A:$C,3,FALSE))=TRUE,VLOOKUP($B61&amp;DataYear!$B$1&amp;I$10,DataYear!$A:$C,3,FALSE),"")</f>
        <v/>
      </c>
      <c r="K61" s="97" t="str">
        <f t="shared" si="8"/>
        <v/>
      </c>
      <c r="L61" s="85" t="str">
        <f>IF(ISNUMBER(VLOOKUP($B61&amp;M$10&amp;VLOOKUP($B61&amp;DataYear!$B$1&amp;M$10,DataYear!$A:$C,3,FALSE),'DataYear-1'!$A:$B,2,FALSE)),VLOOKUP($B61&amp;M$10&amp;VLOOKUP($B61&amp;DataYear!$B$1&amp;M$10,DataYear!$A:$C,3,FALSE),'DataYear-1'!$A:$B,2,FALSE),"...")</f>
        <v>...</v>
      </c>
      <c r="M61" s="86" t="str">
        <f>IF(ISNUMBER(VLOOKUP($B61&amp;DataYear!$B$1&amp;M$10,DataYear!$A:$C,2,FALSE))=TRUE,VLOOKUP($B61&amp;DataYear!$B$1&amp;M$10,DataYear!$A:$C,2,FALSE),"...")</f>
        <v>...</v>
      </c>
      <c r="N61" s="87" t="str">
        <f>IF(ISNUMBER(VLOOKUP($B61&amp;DataYear!$B$1&amp;M$10,DataYear!$A:$C,3,FALSE))=TRUE,VLOOKUP($B61&amp;DataYear!$B$1&amp;M$10,DataYear!$A:$C,3,FALSE),"")</f>
        <v/>
      </c>
      <c r="O61" s="97" t="str">
        <f t="shared" si="2"/>
        <v/>
      </c>
      <c r="P61" s="85" t="str">
        <f>IF(ISNUMBER(VLOOKUP($B61&amp;Q$10&amp;VLOOKUP($B61&amp;DataYear!$B$1&amp;Q$10,DataYear!$A:$C,3,FALSE),'DataYear-1'!$A:$B,2,FALSE)),VLOOKUP($B61&amp;Q$10&amp;VLOOKUP($B61&amp;DataYear!$B$1&amp;Q$10,DataYear!$A:$C,3,FALSE),'DataYear-1'!$A:$B,2,FALSE),"...")</f>
        <v>...</v>
      </c>
      <c r="Q61" s="86" t="str">
        <f>IF(ISNUMBER(VLOOKUP($B61&amp;DataYear!$B$1&amp;Q$10,DataYear!$A:$C,2,FALSE))=TRUE,VLOOKUP($B61&amp;DataYear!$B$1&amp;Q$10,DataYear!$A:$C,2,FALSE),"...")</f>
        <v>...</v>
      </c>
      <c r="R61" s="87" t="str">
        <f>IF(ISNUMBER(VLOOKUP($B61&amp;DataYear!$B$1&amp;Q$10,DataYear!$A:$C,3,FALSE))=TRUE,VLOOKUP($B61&amp;DataYear!$B$1&amp;Q$10,DataYear!$A:$C,3,FALSE),"")</f>
        <v/>
      </c>
      <c r="S61" s="97" t="str">
        <f t="shared" si="3"/>
        <v/>
      </c>
      <c r="T61" s="85" t="str">
        <f>IF(ISNUMBER(VLOOKUP($B61&amp;U$10&amp;VLOOKUP($B61&amp;DataYear!$B$1&amp;U$10,DataYear!$A:$C,3,FALSE),'DataYear-1'!$A:$B,2,FALSE)),VLOOKUP($B61&amp;U$10&amp;VLOOKUP($B61&amp;DataYear!$B$1&amp;U$10,DataYear!$A:$C,3,FALSE),'DataYear-1'!$A:$B,2,FALSE),"...")</f>
        <v>...</v>
      </c>
      <c r="U61" s="86" t="str">
        <f>IF(ISNUMBER(VLOOKUP($B61&amp;DataYear!$B$1&amp;U$10,DataYear!$A:$C,2,FALSE))=TRUE,VLOOKUP($B61&amp;DataYear!$B$1&amp;U$10,DataYear!$A:$C,2,FALSE),"...")</f>
        <v>...</v>
      </c>
      <c r="V61" s="87" t="str">
        <f>IF(ISNUMBER(VLOOKUP($B61&amp;DataYear!$B$1&amp;U$10,DataYear!$A:$C,3,FALSE))=TRUE,VLOOKUP($B61&amp;DataYear!$B$1&amp;U$10,DataYear!$A:$C,3,FALSE),"")</f>
        <v/>
      </c>
      <c r="W61" s="97" t="str">
        <f t="shared" si="4"/>
        <v/>
      </c>
      <c r="X61" s="85" t="str">
        <f>IF(ISNUMBER(VLOOKUP($B61&amp;Y$10&amp;VLOOKUP($B61&amp;DataYear!$B$1&amp;Y$10,DataYear!$A:$C,3,FALSE),'DataYear-1'!$A:$B,2,FALSE)),VLOOKUP($B61&amp;Y$10&amp;VLOOKUP($B61&amp;DataYear!$B$1&amp;Y$10,DataYear!$A:$C,3,FALSE),'DataYear-1'!$A:$B,2,FALSE),"...")</f>
        <v>...</v>
      </c>
      <c r="Y61" s="86" t="str">
        <f>IF(ISNUMBER(VLOOKUP($B61&amp;DataYear!$B$1&amp;Y$10,DataYear!$A:$C,2,FALSE))=TRUE,VLOOKUP($B61&amp;DataYear!$B$1&amp;Y$10,DataYear!$A:$C,2,FALSE),"...")</f>
        <v>...</v>
      </c>
      <c r="Z61" s="87" t="str">
        <f>IF(ISNUMBER(VLOOKUP($B61&amp;DataYear!$B$1&amp;Y$10,DataYear!$A:$C,3,FALSE))=TRUE,VLOOKUP($B61&amp;DataYear!$B$1&amp;Y$10,DataYear!$A:$C,3,FALSE),"")</f>
        <v/>
      </c>
      <c r="AA61" s="88" t="str">
        <f t="shared" si="5"/>
        <v/>
      </c>
    </row>
    <row r="62" spans="1:27" ht="13.2" customHeight="1" collapsed="1">
      <c r="A62" s="19" t="s">
        <v>263</v>
      </c>
      <c r="B62" s="12" t="s">
        <v>244</v>
      </c>
      <c r="C62" s="65"/>
      <c r="D62" s="85">
        <f>IF(ISNUMBER(VLOOKUP($B62&amp;E$10&amp;VLOOKUP($B62&amp;DataYear!$B$1&amp;E$10,DataYear!$A:$C,3,FALSE),'DataYear-1'!$A:$B,2,FALSE)),VLOOKUP($B62&amp;E$10&amp;VLOOKUP($B62&amp;DataYear!$B$1&amp;E$10,DataYear!$A:$C,3,FALSE),'DataYear-1'!$A:$B,2,FALSE),"...")</f>
        <v>9858.7999999999993</v>
      </c>
      <c r="E62" s="86">
        <f>IF(ISNUMBER(VLOOKUP($B62&amp;DataYear!$B$1&amp;E$10,DataYear!$A:$C,2,FALSE))=TRUE,VLOOKUP($B62&amp;DataYear!$B$1&amp;E$10,DataYear!$A:$C,2,FALSE),"...")</f>
        <v>10999.400000000001</v>
      </c>
      <c r="F62" s="87">
        <f>IF(ISNUMBER(VLOOKUP($B62&amp;DataYear!$B$1&amp;E$10,DataYear!$A:$C,3,FALSE))=TRUE,VLOOKUP($B62&amp;DataYear!$B$1&amp;E$10,DataYear!$A:$C,3,FALSE),"")</f>
        <v>6</v>
      </c>
      <c r="G62" s="88">
        <f t="shared" si="10"/>
        <v>11.6</v>
      </c>
      <c r="H62" s="85">
        <f>IF(ISNUMBER(VLOOKUP($B62&amp;I$10&amp;VLOOKUP($B62&amp;DataYear!$B$1&amp;I$10,DataYear!$A:$C,3,FALSE),'DataYear-1'!$A:$B,2,FALSE)),VLOOKUP($B62&amp;I$10&amp;VLOOKUP($B62&amp;DataYear!$B$1&amp;I$10,DataYear!$A:$C,3,FALSE),'DataYear-1'!$A:$B,2,FALSE),"...")</f>
        <v>24033.8</v>
      </c>
      <c r="I62" s="86">
        <f>IF(ISNUMBER(VLOOKUP($B62&amp;DataYear!$B$1&amp;I$10,DataYear!$A:$C,2,FALSE))=TRUE,VLOOKUP($B62&amp;DataYear!$B$1&amp;I$10,DataYear!$A:$C,2,FALSE),"...")</f>
        <v>8877.1</v>
      </c>
      <c r="J62" s="87">
        <f>IF(ISNUMBER(VLOOKUP($B62&amp;DataYear!$B$1&amp;I$10,DataYear!$A:$C,3,FALSE))=TRUE,VLOOKUP($B62&amp;DataYear!$B$1&amp;I$10,DataYear!$A:$C,3,FALSE),"")</f>
        <v>6</v>
      </c>
      <c r="K62" s="97">
        <f t="shared" si="8"/>
        <v>-63.1</v>
      </c>
      <c r="L62" s="85">
        <f>IF(ISNUMBER(VLOOKUP($B62&amp;M$10&amp;VLOOKUP($B62&amp;DataYear!$B$1&amp;M$10,DataYear!$A:$C,3,FALSE),'DataYear-1'!$A:$B,2,FALSE)),VLOOKUP($B62&amp;M$10&amp;VLOOKUP($B62&amp;DataYear!$B$1&amp;M$10,DataYear!$A:$C,3,FALSE),'DataYear-1'!$A:$B,2,FALSE),"...")</f>
        <v>134427.80000000002</v>
      </c>
      <c r="M62" s="86">
        <f>IF(ISNUMBER(VLOOKUP($B62&amp;DataYear!$B$1&amp;M$10,DataYear!$A:$C,2,FALSE))=TRUE,VLOOKUP($B62&amp;DataYear!$B$1&amp;M$10,DataYear!$A:$C,2,FALSE),"...")</f>
        <v>143569.5</v>
      </c>
      <c r="N62" s="87">
        <f>IF(ISNUMBER(VLOOKUP($B62&amp;DataYear!$B$1&amp;M$10,DataYear!$A:$C,3,FALSE))=TRUE,VLOOKUP($B62&amp;DataYear!$B$1&amp;M$10,DataYear!$A:$C,3,FALSE),"")</f>
        <v>6</v>
      </c>
      <c r="O62" s="97">
        <f t="shared" si="2"/>
        <v>6.8</v>
      </c>
      <c r="P62" s="85">
        <f>IF(ISNUMBER(VLOOKUP($B62&amp;Q$10&amp;VLOOKUP($B62&amp;DataYear!$B$1&amp;Q$10,DataYear!$A:$C,3,FALSE),'DataYear-1'!$A:$B,2,FALSE)),VLOOKUP($B62&amp;Q$10&amp;VLOOKUP($B62&amp;DataYear!$B$1&amp;Q$10,DataYear!$A:$C,3,FALSE),'DataYear-1'!$A:$B,2,FALSE),"...")</f>
        <v>103771.80000000002</v>
      </c>
      <c r="Q62" s="86">
        <f>IF(ISNUMBER(VLOOKUP($B62&amp;DataYear!$B$1&amp;Q$10,DataYear!$A:$C,2,FALSE))=TRUE,VLOOKUP($B62&amp;DataYear!$B$1&amp;Q$10,DataYear!$A:$C,2,FALSE),"...")</f>
        <v>116228.5</v>
      </c>
      <c r="R62" s="87">
        <f>IF(ISNUMBER(VLOOKUP($B62&amp;DataYear!$B$1&amp;Q$10,DataYear!$A:$C,3,FALSE))=TRUE,VLOOKUP($B62&amp;DataYear!$B$1&amp;Q$10,DataYear!$A:$C,3,FALSE),"")</f>
        <v>6</v>
      </c>
      <c r="S62" s="97">
        <f t="shared" si="3"/>
        <v>12</v>
      </c>
      <c r="T62" s="85">
        <f>IF(ISNUMBER(VLOOKUP($B62&amp;U$10&amp;VLOOKUP($B62&amp;DataYear!$B$1&amp;U$10,DataYear!$A:$C,3,FALSE),'DataYear-1'!$A:$B,2,FALSE)),VLOOKUP($B62&amp;U$10&amp;VLOOKUP($B62&amp;DataYear!$B$1&amp;U$10,DataYear!$A:$C,3,FALSE),'DataYear-1'!$A:$B,2,FALSE),"...")</f>
        <v>64809.5</v>
      </c>
      <c r="U62" s="86">
        <f>IF(ISNUMBER(VLOOKUP($B62&amp;DataYear!$B$1&amp;U$10,DataYear!$A:$C,2,FALSE))=TRUE,VLOOKUP($B62&amp;DataYear!$B$1&amp;U$10,DataYear!$A:$C,2,FALSE),"...")</f>
        <v>68036.099999999991</v>
      </c>
      <c r="V62" s="87">
        <f>IF(ISNUMBER(VLOOKUP($B62&amp;DataYear!$B$1&amp;U$10,DataYear!$A:$C,3,FALSE))=TRUE,VLOOKUP($B62&amp;DataYear!$B$1&amp;U$10,DataYear!$A:$C,3,FALSE),"")</f>
        <v>6</v>
      </c>
      <c r="W62" s="97">
        <f t="shared" si="4"/>
        <v>5</v>
      </c>
      <c r="X62" s="85">
        <f>IF(ISNUMBER(VLOOKUP($B62&amp;Y$10&amp;VLOOKUP($B62&amp;DataYear!$B$1&amp;Y$10,DataYear!$A:$C,3,FALSE),'DataYear-1'!$A:$B,2,FALSE)),VLOOKUP($B62&amp;Y$10&amp;VLOOKUP($B62&amp;DataYear!$B$1&amp;Y$10,DataYear!$A:$C,3,FALSE),'DataYear-1'!$A:$B,2,FALSE),"...")</f>
        <v>63488.899999999994</v>
      </c>
      <c r="Y62" s="86">
        <f>IF(ISNUMBER(VLOOKUP($B62&amp;DataYear!$B$1&amp;Y$10,DataYear!$A:$C,2,FALSE))=TRUE,VLOOKUP($B62&amp;DataYear!$B$1&amp;Y$10,DataYear!$A:$C,2,FALSE),"...")</f>
        <v>72752.3</v>
      </c>
      <c r="Z62" s="87">
        <f>IF(ISNUMBER(VLOOKUP($B62&amp;DataYear!$B$1&amp;Y$10,DataYear!$A:$C,3,FALSE))=TRUE,VLOOKUP($B62&amp;DataYear!$B$1&amp;Y$10,DataYear!$A:$C,3,FALSE),"")</f>
        <v>6</v>
      </c>
      <c r="AA62" s="88">
        <f t="shared" si="5"/>
        <v>14.6</v>
      </c>
    </row>
    <row r="63" spans="1:27" ht="14.25" hidden="1" customHeight="1" outlineLevel="1">
      <c r="A63" s="19" t="s">
        <v>21</v>
      </c>
      <c r="B63" s="12" t="s">
        <v>267</v>
      </c>
      <c r="C63" s="65"/>
      <c r="D63" s="85" t="str">
        <f>IF(ISNUMBER(VLOOKUP($B63&amp;E$10&amp;VLOOKUP($B63&amp;DataYear!$B$1&amp;E$10,DataYear!$A:$C,3,FALSE),'DataYear-1'!$A:$B,2,FALSE)),VLOOKUP($B63&amp;E$10&amp;VLOOKUP($B63&amp;DataYear!$B$1&amp;E$10,DataYear!$A:$C,3,FALSE),'DataYear-1'!$A:$B,2,FALSE),"...")</f>
        <v>...</v>
      </c>
      <c r="E63" s="86" t="str">
        <f>IF(ISNUMBER(VLOOKUP($B63&amp;DataYear!$B$1&amp;E$10,DataYear!$A:$C,2,FALSE))=TRUE,VLOOKUP($B63&amp;DataYear!$B$1&amp;E$10,DataYear!$A:$C,2,FALSE),"...")</f>
        <v>...</v>
      </c>
      <c r="F63" s="87" t="str">
        <f>IF(ISNUMBER(VLOOKUP($B63&amp;DataYear!$B$1&amp;E$10,DataYear!$A:$C,3,FALSE))=TRUE,VLOOKUP($B63&amp;DataYear!$B$1&amp;E$10,DataYear!$A:$C,3,FALSE),"")</f>
        <v/>
      </c>
      <c r="G63" s="88" t="str">
        <f t="shared" si="10"/>
        <v/>
      </c>
      <c r="H63" s="85" t="str">
        <f>IF(ISNUMBER(VLOOKUP($B63&amp;I$10&amp;VLOOKUP($B63&amp;DataYear!$B$1&amp;I$10,DataYear!$A:$C,3,FALSE),'DataYear-1'!$A:$B,2,FALSE)),VLOOKUP($B63&amp;I$10&amp;VLOOKUP($B63&amp;DataYear!$B$1&amp;I$10,DataYear!$A:$C,3,FALSE),'DataYear-1'!$A:$B,2,FALSE),"...")</f>
        <v>...</v>
      </c>
      <c r="I63" s="86" t="str">
        <f>IF(ISNUMBER(VLOOKUP($B63&amp;DataYear!$B$1&amp;I$10,DataYear!$A:$C,2,FALSE))=TRUE,VLOOKUP($B63&amp;DataYear!$B$1&amp;I$10,DataYear!$A:$C,2,FALSE),"...")</f>
        <v>...</v>
      </c>
      <c r="J63" s="87" t="str">
        <f>IF(ISNUMBER(VLOOKUP($B63&amp;DataYear!$B$1&amp;I$10,DataYear!$A:$C,3,FALSE))=TRUE,VLOOKUP($B63&amp;DataYear!$B$1&amp;I$10,DataYear!$A:$C,3,FALSE),"")</f>
        <v/>
      </c>
      <c r="K63" s="97" t="str">
        <f t="shared" si="8"/>
        <v/>
      </c>
      <c r="L63" s="85" t="str">
        <f>IF(ISNUMBER(VLOOKUP($B63&amp;M$10&amp;VLOOKUP($B63&amp;DataYear!$B$1&amp;M$10,DataYear!$A:$C,3,FALSE),'DataYear-1'!$A:$B,2,FALSE)),VLOOKUP($B63&amp;M$10&amp;VLOOKUP($B63&amp;DataYear!$B$1&amp;M$10,DataYear!$A:$C,3,FALSE),'DataYear-1'!$A:$B,2,FALSE),"...")</f>
        <v>...</v>
      </c>
      <c r="M63" s="86"/>
      <c r="N63" s="87"/>
      <c r="O63" s="97" t="str">
        <f t="shared" si="2"/>
        <v/>
      </c>
      <c r="P63" s="85" t="str">
        <f>IF(ISNUMBER(VLOOKUP($B63&amp;Q$10&amp;VLOOKUP($B63&amp;DataYear!$B$1&amp;Q$10,DataYear!$A:$C,3,FALSE),'DataYear-1'!$A:$B,2,FALSE)),VLOOKUP($B63&amp;Q$10&amp;VLOOKUP($B63&amp;DataYear!$B$1&amp;Q$10,DataYear!$A:$C,3,FALSE),'DataYear-1'!$A:$B,2,FALSE),"...")</f>
        <v>...</v>
      </c>
      <c r="Q63" s="86" t="str">
        <f>IF(ISNUMBER(VLOOKUP($B63&amp;DataYear!$B$1&amp;Q$10,DataYear!$A:$C,2,FALSE))=TRUE,VLOOKUP($B63&amp;DataYear!$B$1&amp;Q$10,DataYear!$A:$C,2,FALSE),"...")</f>
        <v>...</v>
      </c>
      <c r="R63" s="87" t="str">
        <f>IF(ISNUMBER(VLOOKUP($B63&amp;DataYear!$B$1&amp;Q$10,DataYear!$A:$C,3,FALSE))=TRUE,VLOOKUP($B63&amp;DataYear!$B$1&amp;Q$10,DataYear!$A:$C,3,FALSE),"")</f>
        <v/>
      </c>
      <c r="S63" s="97" t="str">
        <f t="shared" si="3"/>
        <v/>
      </c>
      <c r="T63" s="85" t="str">
        <f>IF(ISNUMBER(VLOOKUP($B63&amp;U$10&amp;VLOOKUP($B63&amp;DataYear!$B$1&amp;U$10,DataYear!$A:$C,3,FALSE),'DataYear-1'!$A:$B,2,FALSE)),VLOOKUP($B63&amp;U$10&amp;VLOOKUP($B63&amp;DataYear!$B$1&amp;U$10,DataYear!$A:$C,3,FALSE),'DataYear-1'!$A:$B,2,FALSE),"...")</f>
        <v>...</v>
      </c>
      <c r="U63" s="86" t="str">
        <f>IF(ISNUMBER(VLOOKUP($B63&amp;DataYear!$B$1&amp;U$10,DataYear!$A:$C,2,FALSE))=TRUE,VLOOKUP($B63&amp;DataYear!$B$1&amp;U$10,DataYear!$A:$C,2,FALSE),"...")</f>
        <v>...</v>
      </c>
      <c r="V63" s="87" t="str">
        <f>IF(ISNUMBER(VLOOKUP($B63&amp;DataYear!$B$1&amp;U$10,DataYear!$A:$C,3,FALSE))=TRUE,VLOOKUP($B63&amp;DataYear!$B$1&amp;U$10,DataYear!$A:$C,3,FALSE),"")</f>
        <v/>
      </c>
      <c r="W63" s="97" t="str">
        <f t="shared" si="4"/>
        <v/>
      </c>
      <c r="X63" s="85" t="str">
        <f>IF(ISNUMBER(VLOOKUP($B63&amp;Y$10&amp;VLOOKUP($B63&amp;DataYear!$B$1&amp;Y$10,DataYear!$A:$C,3,FALSE),'DataYear-1'!$A:$B,2,FALSE)),VLOOKUP($B63&amp;Y$10&amp;VLOOKUP($B63&amp;DataYear!$B$1&amp;Y$10,DataYear!$A:$C,3,FALSE),'DataYear-1'!$A:$B,2,FALSE),"...")</f>
        <v>...</v>
      </c>
      <c r="Y63" s="86" t="str">
        <f>IF(ISNUMBER(VLOOKUP($B63&amp;DataYear!$B$1&amp;Y$10,DataYear!$A:$C,2,FALSE))=TRUE,VLOOKUP($B63&amp;DataYear!$B$1&amp;Y$10,DataYear!$A:$C,2,FALSE),"...")</f>
        <v>...</v>
      </c>
      <c r="Z63" s="87" t="str">
        <f>IF(ISNUMBER(VLOOKUP($B63&amp;DataYear!$B$1&amp;Y$10,DataYear!$A:$C,3,FALSE))=TRUE,VLOOKUP($B63&amp;DataYear!$B$1&amp;Y$10,DataYear!$A:$C,3,FALSE),"")</f>
        <v/>
      </c>
      <c r="AA63" s="88" t="str">
        <f t="shared" si="5"/>
        <v/>
      </c>
    </row>
    <row r="64" spans="1:27" ht="14.25" hidden="1" customHeight="1" outlineLevel="1">
      <c r="A64" s="19" t="s">
        <v>21</v>
      </c>
      <c r="B64" s="12" t="s">
        <v>256</v>
      </c>
      <c r="C64" s="65"/>
      <c r="D64" s="85" t="str">
        <f>IF(ISNUMBER(VLOOKUP($B64&amp;E$10&amp;VLOOKUP($B64&amp;DataYear!$B$1&amp;E$10,DataYear!$A:$C,3,FALSE),'DataYear-1'!$A:$B,2,FALSE)),VLOOKUP($B64&amp;E$10&amp;VLOOKUP($B64&amp;DataYear!$B$1&amp;E$10,DataYear!$A:$C,3,FALSE),'DataYear-1'!$A:$B,2,FALSE),"...")</f>
        <v>...</v>
      </c>
      <c r="E64" s="86" t="str">
        <f>IF(ISNUMBER(VLOOKUP($B64&amp;DataYear!$B$1&amp;E$10,DataYear!$A:$C,2,FALSE))=TRUE,VLOOKUP($B64&amp;DataYear!$B$1&amp;E$10,DataYear!$A:$C,2,FALSE),"...")</f>
        <v>...</v>
      </c>
      <c r="F64" s="87" t="str">
        <f>IF(ISNUMBER(VLOOKUP($B64&amp;DataYear!$B$1&amp;E$10,DataYear!$A:$C,3,FALSE))=TRUE,VLOOKUP($B64&amp;DataYear!$B$1&amp;E$10,DataYear!$A:$C,3,FALSE),"")</f>
        <v/>
      </c>
      <c r="G64" s="88" t="str">
        <f t="shared" si="10"/>
        <v/>
      </c>
      <c r="H64" s="85" t="str">
        <f>IF(ISNUMBER(VLOOKUP($B64&amp;I$10&amp;VLOOKUP($B64&amp;DataYear!$B$1&amp;I$10,DataYear!$A:$C,3,FALSE),'DataYear-1'!$A:$B,2,FALSE)),VLOOKUP($B64&amp;I$10&amp;VLOOKUP($B64&amp;DataYear!$B$1&amp;I$10,DataYear!$A:$C,3,FALSE),'DataYear-1'!$A:$B,2,FALSE),"...")</f>
        <v>...</v>
      </c>
      <c r="I64" s="86" t="str">
        <f>IF(ISNUMBER(VLOOKUP($B64&amp;DataYear!$B$1&amp;I$10,DataYear!$A:$C,2,FALSE))=TRUE,VLOOKUP($B64&amp;DataYear!$B$1&amp;I$10,DataYear!$A:$C,2,FALSE),"...")</f>
        <v>...</v>
      </c>
      <c r="J64" s="87" t="str">
        <f>IF(ISNUMBER(VLOOKUP($B64&amp;DataYear!$B$1&amp;I$10,DataYear!$A:$C,3,FALSE))=TRUE,VLOOKUP($B64&amp;DataYear!$B$1&amp;I$10,DataYear!$A:$C,3,FALSE),"")</f>
        <v/>
      </c>
      <c r="K64" s="97" t="str">
        <f t="shared" si="8"/>
        <v/>
      </c>
      <c r="L64" s="85" t="str">
        <f>IF(ISNUMBER(VLOOKUP($B64&amp;M$10&amp;VLOOKUP($B64&amp;DataYear!$B$1&amp;M$10,DataYear!$A:$C,3,FALSE),'DataYear-1'!$A:$B,2,FALSE)),VLOOKUP($B64&amp;M$10&amp;VLOOKUP($B64&amp;DataYear!$B$1&amp;M$10,DataYear!$A:$C,3,FALSE),'DataYear-1'!$A:$B,2,FALSE),"...")</f>
        <v>...</v>
      </c>
      <c r="M64" s="86" t="str">
        <f>IF(ISNUMBER(VLOOKUP($B64&amp;DataYear!$B$1&amp;M$10,DataYear!$A:$C,2,FALSE))=TRUE,VLOOKUP($B64&amp;DataYear!$B$1&amp;M$10,DataYear!$A:$C,2,FALSE),"...")</f>
        <v>...</v>
      </c>
      <c r="N64" s="87" t="str">
        <f>IF(ISNUMBER(VLOOKUP($B64&amp;DataYear!$B$1&amp;M$10,DataYear!$A:$C,3,FALSE))=TRUE,VLOOKUP($B64&amp;DataYear!$B$1&amp;M$10,DataYear!$A:$C,3,FALSE),"")</f>
        <v/>
      </c>
      <c r="O64" s="97" t="str">
        <f t="shared" si="2"/>
        <v/>
      </c>
      <c r="P64" s="85" t="str">
        <f>IF(ISNUMBER(VLOOKUP($B64&amp;Q$10&amp;VLOOKUP($B64&amp;DataYear!$B$1&amp;Q$10,DataYear!$A:$C,3,FALSE),'DataYear-1'!$A:$B,2,FALSE)),VLOOKUP($B64&amp;Q$10&amp;VLOOKUP($B64&amp;DataYear!$B$1&amp;Q$10,DataYear!$A:$C,3,FALSE),'DataYear-1'!$A:$B,2,FALSE),"...")</f>
        <v>...</v>
      </c>
      <c r="Q64" s="86" t="str">
        <f>IF(ISNUMBER(VLOOKUP($B64&amp;DataYear!$B$1&amp;Q$10,DataYear!$A:$C,2,FALSE))=TRUE,VLOOKUP($B64&amp;DataYear!$B$1&amp;Q$10,DataYear!$A:$C,2,FALSE),"...")</f>
        <v>...</v>
      </c>
      <c r="R64" s="87" t="str">
        <f>IF(ISNUMBER(VLOOKUP($B64&amp;DataYear!$B$1&amp;Q$10,DataYear!$A:$C,3,FALSE))=TRUE,VLOOKUP($B64&amp;DataYear!$B$1&amp;Q$10,DataYear!$A:$C,3,FALSE),"")</f>
        <v/>
      </c>
      <c r="S64" s="97" t="str">
        <f t="shared" si="3"/>
        <v/>
      </c>
      <c r="T64" s="85" t="str">
        <f>IF(ISNUMBER(VLOOKUP($B64&amp;U$10&amp;VLOOKUP($B64&amp;DataYear!$B$1&amp;U$10,DataYear!$A:$C,3,FALSE),'DataYear-1'!$A:$B,2,FALSE)),VLOOKUP($B64&amp;U$10&amp;VLOOKUP($B64&amp;DataYear!$B$1&amp;U$10,DataYear!$A:$C,3,FALSE),'DataYear-1'!$A:$B,2,FALSE),"...")</f>
        <v>...</v>
      </c>
      <c r="U64" s="86" t="str">
        <f>IF(ISNUMBER(VLOOKUP($B64&amp;DataYear!$B$1&amp;U$10,DataYear!$A:$C,2,FALSE))=TRUE,VLOOKUP($B64&amp;DataYear!$B$1&amp;U$10,DataYear!$A:$C,2,FALSE),"...")</f>
        <v>...</v>
      </c>
      <c r="V64" s="87" t="str">
        <f>IF(ISNUMBER(VLOOKUP($B64&amp;DataYear!$B$1&amp;U$10,DataYear!$A:$C,3,FALSE))=TRUE,VLOOKUP($B64&amp;DataYear!$B$1&amp;U$10,DataYear!$A:$C,3,FALSE),"")</f>
        <v/>
      </c>
      <c r="W64" s="97" t="str">
        <f t="shared" si="4"/>
        <v/>
      </c>
      <c r="X64" s="85" t="str">
        <f>IF(ISNUMBER(VLOOKUP($B64&amp;Y$10&amp;VLOOKUP($B64&amp;DataYear!$B$1&amp;Y$10,DataYear!$A:$C,3,FALSE),'DataYear-1'!$A:$B,2,FALSE)),VLOOKUP($B64&amp;Y$10&amp;VLOOKUP($B64&amp;DataYear!$B$1&amp;Y$10,DataYear!$A:$C,3,FALSE),'DataYear-1'!$A:$B,2,FALSE),"...")</f>
        <v>...</v>
      </c>
      <c r="Y64" s="86" t="str">
        <f>IF(ISNUMBER(VLOOKUP($B64&amp;DataYear!$B$1&amp;Y$10,DataYear!$A:$C,2,FALSE))=TRUE,VLOOKUP($B64&amp;DataYear!$B$1&amp;Y$10,DataYear!$A:$C,2,FALSE),"...")</f>
        <v>...</v>
      </c>
      <c r="Z64" s="87" t="str">
        <f>IF(ISNUMBER(VLOOKUP($B64&amp;DataYear!$B$1&amp;Y$10,DataYear!$A:$C,3,FALSE))=TRUE,VLOOKUP($B64&amp;DataYear!$B$1&amp;Y$10,DataYear!$A:$C,3,FALSE),"")</f>
        <v/>
      </c>
      <c r="AA64" s="88" t="str">
        <f t="shared" si="5"/>
        <v/>
      </c>
    </row>
    <row r="65" spans="1:27" ht="14.25" hidden="1" customHeight="1" outlineLevel="1">
      <c r="A65" s="19" t="s">
        <v>168</v>
      </c>
      <c r="B65" s="12" t="s">
        <v>167</v>
      </c>
      <c r="C65" s="20"/>
      <c r="D65" s="85" t="str">
        <f>IF(ISNUMBER(VLOOKUP($B65&amp;E$10&amp;VLOOKUP($B65&amp;DataYear!$B$1&amp;E$10,DataYear!$A:$C,3,FALSE),'DataYear-1'!$A:$B,2,FALSE)),VLOOKUP($B65&amp;E$10&amp;VLOOKUP($B65&amp;DataYear!$B$1&amp;E$10,DataYear!$A:$C,3,FALSE),'DataYear-1'!$A:$B,2,FALSE),"...")</f>
        <v>...</v>
      </c>
      <c r="E65" s="86" t="str">
        <f>IF(ISNUMBER(VLOOKUP($B65&amp;DataYear!$B$1&amp;E$10,DataYear!$A:$C,2,FALSE))=TRUE,VLOOKUP($B65&amp;DataYear!$B$1&amp;E$10,DataYear!$A:$C,2,FALSE),"...")</f>
        <v>...</v>
      </c>
      <c r="F65" s="87" t="str">
        <f>IF(ISNUMBER(VLOOKUP($B65&amp;DataYear!$B$1&amp;E$10,DataYear!$A:$C,3,FALSE))=TRUE,VLOOKUP($B65&amp;DataYear!$B$1&amp;E$10,DataYear!$A:$C,3,FALSE),"")</f>
        <v/>
      </c>
      <c r="G65" s="88" t="str">
        <f t="shared" si="10"/>
        <v/>
      </c>
      <c r="H65" s="85" t="str">
        <f>IF(ISNUMBER(VLOOKUP($B65&amp;I$10&amp;VLOOKUP($B65&amp;DataYear!$B$1&amp;I$10,DataYear!$A:$C,3,FALSE),'DataYear-1'!$A:$B,2,FALSE)),VLOOKUP($B65&amp;I$10&amp;VLOOKUP($B65&amp;DataYear!$B$1&amp;I$10,DataYear!$A:$C,3,FALSE),'DataYear-1'!$A:$B,2,FALSE),"...")</f>
        <v>...</v>
      </c>
      <c r="I65" s="86" t="str">
        <f>IF(ISNUMBER(VLOOKUP($B65&amp;DataYear!$B$1&amp;I$10,DataYear!$A:$C,2,FALSE))=TRUE,VLOOKUP($B65&amp;DataYear!$B$1&amp;I$10,DataYear!$A:$C,2,FALSE),"...")</f>
        <v>...</v>
      </c>
      <c r="J65" s="87" t="str">
        <f>IF(ISNUMBER(VLOOKUP($B65&amp;DataYear!$B$1&amp;I$10,DataYear!$A:$C,3,FALSE))=TRUE,VLOOKUP($B65&amp;DataYear!$B$1&amp;I$10,DataYear!$A:$C,3,FALSE),"")</f>
        <v/>
      </c>
      <c r="K65" s="97" t="str">
        <f t="shared" si="8"/>
        <v/>
      </c>
      <c r="L65" s="85" t="str">
        <f>IF(ISNUMBER(VLOOKUP($B65&amp;M$10&amp;VLOOKUP($B65&amp;DataYear!$B$1&amp;M$10,DataYear!$A:$C,3,FALSE),'DataYear-1'!$A:$B,2,FALSE)),VLOOKUP($B65&amp;M$10&amp;VLOOKUP($B65&amp;DataYear!$B$1&amp;M$10,DataYear!$A:$C,3,FALSE),'DataYear-1'!$A:$B,2,FALSE),"...")</f>
        <v>...</v>
      </c>
      <c r="M65" s="86" t="str">
        <f>IF(ISNUMBER(VLOOKUP($B65&amp;DataYear!$B$1&amp;M$10,DataYear!$A:$C,2,FALSE))=TRUE,VLOOKUP($B65&amp;DataYear!$B$1&amp;M$10,DataYear!$A:$C,2,FALSE),"...")</f>
        <v>...</v>
      </c>
      <c r="N65" s="87" t="str">
        <f>IF(ISNUMBER(VLOOKUP($B65&amp;DataYear!$B$1&amp;M$10,DataYear!$A:$C,3,FALSE))=TRUE,VLOOKUP($B65&amp;DataYear!$B$1&amp;M$10,DataYear!$A:$C,3,FALSE),"")</f>
        <v/>
      </c>
      <c r="O65" s="97" t="str">
        <f t="shared" si="2"/>
        <v/>
      </c>
      <c r="P65" s="85" t="str">
        <f>IF(ISNUMBER(VLOOKUP($B65&amp;Q$10&amp;VLOOKUP($B65&amp;DataYear!$B$1&amp;Q$10,DataYear!$A:$C,3,FALSE),'DataYear-1'!$A:$B,2,FALSE)),VLOOKUP($B65&amp;Q$10&amp;VLOOKUP($B65&amp;DataYear!$B$1&amp;Q$10,DataYear!$A:$C,3,FALSE),'DataYear-1'!$A:$B,2,FALSE),"...")</f>
        <v>...</v>
      </c>
      <c r="Q65" s="86" t="str">
        <f>IF(ISNUMBER(VLOOKUP($B65&amp;DataYear!$B$1&amp;Q$10,DataYear!$A:$C,2,FALSE))=TRUE,VLOOKUP($B65&amp;DataYear!$B$1&amp;Q$10,DataYear!$A:$C,2,FALSE),"...")</f>
        <v>...</v>
      </c>
      <c r="R65" s="87" t="str">
        <f>IF(ISNUMBER(VLOOKUP($B65&amp;DataYear!$B$1&amp;Q$10,DataYear!$A:$C,3,FALSE))=TRUE,VLOOKUP($B65&amp;DataYear!$B$1&amp;Q$10,DataYear!$A:$C,3,FALSE),"")</f>
        <v/>
      </c>
      <c r="S65" s="97" t="str">
        <f t="shared" si="3"/>
        <v/>
      </c>
      <c r="T65" s="85" t="str">
        <f>IF(ISNUMBER(VLOOKUP($B65&amp;U$10&amp;VLOOKUP($B65&amp;DataYear!$B$1&amp;U$10,DataYear!$A:$C,3,FALSE),'DataYear-1'!$A:$B,2,FALSE)),VLOOKUP($B65&amp;U$10&amp;VLOOKUP($B65&amp;DataYear!$B$1&amp;U$10,DataYear!$A:$C,3,FALSE),'DataYear-1'!$A:$B,2,FALSE),"...")</f>
        <v>...</v>
      </c>
      <c r="U65" s="86" t="str">
        <f>IF(ISNUMBER(VLOOKUP($B65&amp;DataYear!$B$1&amp;U$10,DataYear!$A:$C,2,FALSE))=TRUE,VLOOKUP($B65&amp;DataYear!$B$1&amp;U$10,DataYear!$A:$C,2,FALSE),"...")</f>
        <v>...</v>
      </c>
      <c r="V65" s="87" t="str">
        <f>IF(ISNUMBER(VLOOKUP($B65&amp;DataYear!$B$1&amp;U$10,DataYear!$A:$C,3,FALSE))=TRUE,VLOOKUP($B65&amp;DataYear!$B$1&amp;U$10,DataYear!$A:$C,3,FALSE),"")</f>
        <v/>
      </c>
      <c r="W65" s="97" t="str">
        <f t="shared" si="4"/>
        <v/>
      </c>
      <c r="X65" s="85" t="str">
        <f>IF(ISNUMBER(VLOOKUP($B65&amp;Y$10&amp;VLOOKUP($B65&amp;DataYear!$B$1&amp;Y$10,DataYear!$A:$C,3,FALSE),'DataYear-1'!$A:$B,2,FALSE)),VLOOKUP($B65&amp;Y$10&amp;VLOOKUP($B65&amp;DataYear!$B$1&amp;Y$10,DataYear!$A:$C,3,FALSE),'DataYear-1'!$A:$B,2,FALSE),"...")</f>
        <v>...</v>
      </c>
      <c r="Y65" s="86" t="str">
        <f>IF(ISNUMBER(VLOOKUP($B65&amp;DataYear!$B$1&amp;Y$10,DataYear!$A:$C,2,FALSE))=TRUE,VLOOKUP($B65&amp;DataYear!$B$1&amp;Y$10,DataYear!$A:$C,2,FALSE),"...")</f>
        <v>...</v>
      </c>
      <c r="Z65" s="87" t="str">
        <f>IF(ISNUMBER(VLOOKUP($B65&amp;DataYear!$B$1&amp;Y$10,DataYear!$A:$C,3,FALSE))=TRUE,VLOOKUP($B65&amp;DataYear!$B$1&amp;Y$10,DataYear!$A:$C,3,FALSE),"")</f>
        <v/>
      </c>
      <c r="AA65" s="88" t="str">
        <f t="shared" si="5"/>
        <v/>
      </c>
    </row>
    <row r="66" spans="1:27" ht="6" customHeight="1" collapsed="1">
      <c r="A66" s="30"/>
      <c r="B66" s="23"/>
      <c r="C66" s="77"/>
      <c r="D66" s="93"/>
      <c r="E66" s="94"/>
      <c r="F66" s="95"/>
      <c r="G66" s="96"/>
      <c r="H66" s="93"/>
      <c r="I66" s="94"/>
      <c r="J66" s="95"/>
      <c r="K66" s="96"/>
      <c r="L66" s="93"/>
      <c r="M66" s="94"/>
      <c r="N66" s="95"/>
      <c r="O66" s="96"/>
      <c r="P66" s="93"/>
      <c r="Q66" s="94"/>
      <c r="R66" s="95"/>
      <c r="S66" s="96"/>
      <c r="T66" s="93"/>
      <c r="U66" s="94"/>
      <c r="V66" s="95"/>
      <c r="W66" s="96"/>
      <c r="X66" s="93"/>
      <c r="Y66" s="94"/>
      <c r="Z66" s="95"/>
      <c r="AA66" s="96"/>
    </row>
    <row r="67" spans="1:27" ht="4.5" customHeight="1">
      <c r="A67" s="13"/>
      <c r="B67" s="10"/>
      <c r="C67" s="11"/>
    </row>
    <row r="68" spans="1:27">
      <c r="A68" s="14" t="s">
        <v>130</v>
      </c>
      <c r="B68" s="14"/>
      <c r="C68" s="8"/>
      <c r="F68" s="26"/>
      <c r="I68" s="28" t="s">
        <v>121</v>
      </c>
      <c r="J68" s="14" t="s">
        <v>122</v>
      </c>
      <c r="K68" s="15"/>
      <c r="L68" s="7"/>
      <c r="M68" s="7"/>
      <c r="N68" s="32"/>
      <c r="O68" s="16" t="s">
        <v>94</v>
      </c>
      <c r="P68" s="17" t="str">
        <f>"Nombre de mois pour "&amp;DataYear!$B$1-1&amp;"/"&amp;DataYear!$B$1</f>
        <v>Nombre de mois pour 2011/2012</v>
      </c>
      <c r="Q68" s="17"/>
      <c r="R68" s="18"/>
      <c r="S68" s="17"/>
      <c r="T68" s="29"/>
      <c r="U68" s="12"/>
    </row>
    <row r="69" spans="1:27">
      <c r="A69" s="14" t="s">
        <v>131</v>
      </c>
      <c r="B69" s="7"/>
      <c r="C69" s="8"/>
      <c r="F69" s="26"/>
      <c r="I69" s="14"/>
      <c r="J69" s="14" t="s">
        <v>123</v>
      </c>
      <c r="K69" s="15"/>
      <c r="L69" s="7"/>
      <c r="M69" s="7"/>
      <c r="N69" s="32"/>
      <c r="O69" s="19"/>
      <c r="P69" s="12" t="str">
        <f>"Anzahl der Monate für "&amp;DataYear!$B$1-1&amp;"/"&amp;DataYear!$B$1</f>
        <v>Anzahl der Monate für 2011/2012</v>
      </c>
      <c r="Q69" s="9"/>
      <c r="R69" s="33"/>
      <c r="S69" s="9"/>
      <c r="T69" s="121"/>
      <c r="U69" s="9"/>
    </row>
    <row r="70" spans="1:27">
      <c r="A70" s="14" t="s">
        <v>132</v>
      </c>
      <c r="B70" s="21"/>
      <c r="C70" s="8"/>
      <c r="F70" s="26"/>
      <c r="I70" s="14"/>
      <c r="J70" s="14" t="s">
        <v>124</v>
      </c>
      <c r="K70" s="15"/>
      <c r="L70" s="7"/>
      <c r="M70" s="7"/>
      <c r="N70" s="32"/>
      <c r="O70" s="22"/>
      <c r="P70" s="23" t="str">
        <f>"Number of months for "&amp;DataYear!$B$1-1&amp;"/"&amp;DataYear!$B$1</f>
        <v>Number of months for 2011/2012</v>
      </c>
      <c r="Q70" s="24"/>
      <c r="R70" s="34"/>
      <c r="S70" s="24"/>
      <c r="T70" s="25"/>
      <c r="U70" s="9"/>
    </row>
    <row r="71" spans="1:27" ht="6" customHeight="1">
      <c r="A71" s="14"/>
      <c r="B71" s="21"/>
      <c r="C71" s="8"/>
    </row>
    <row r="72" spans="1:27" ht="14.25" customHeight="1">
      <c r="A72" s="99" t="s">
        <v>366</v>
      </c>
      <c r="C72" s="84"/>
      <c r="D72" s="84"/>
      <c r="E72" s="84"/>
      <c r="F72" s="84"/>
      <c r="G72" s="84"/>
      <c r="N72" s="26"/>
      <c r="R72" s="26"/>
      <c r="V72" s="26"/>
      <c r="Z72" s="26"/>
    </row>
    <row r="73" spans="1:27" ht="14.25" customHeight="1">
      <c r="A73" s="99" t="s">
        <v>367</v>
      </c>
      <c r="C73" s="84"/>
      <c r="D73" s="84"/>
      <c r="E73" s="84"/>
      <c r="F73" s="84"/>
      <c r="G73" s="84"/>
      <c r="N73" s="26"/>
      <c r="R73" s="26"/>
      <c r="V73" s="26"/>
      <c r="Z73" s="26"/>
    </row>
    <row r="74" spans="1:27" ht="14.25" customHeight="1">
      <c r="E74" s="84"/>
      <c r="F74" s="84"/>
      <c r="G74" s="84"/>
      <c r="N74" s="26"/>
      <c r="R74" s="26"/>
      <c r="V74" s="26"/>
      <c r="Z74" s="26"/>
    </row>
    <row r="75" spans="1:27" ht="14.25" customHeight="1">
      <c r="A75" s="911" t="s">
        <v>679</v>
      </c>
      <c r="B75" s="911"/>
      <c r="N75" s="26"/>
      <c r="R75" s="26"/>
      <c r="V75" s="26"/>
      <c r="Z75" s="26"/>
    </row>
    <row r="76" spans="1:27">
      <c r="E76" s="84"/>
      <c r="F76" s="84"/>
      <c r="G76" s="84"/>
      <c r="J76" s="26"/>
      <c r="N76" s="26"/>
      <c r="R76" s="26"/>
      <c r="V76" s="26"/>
      <c r="Z76" s="26"/>
    </row>
    <row r="77" spans="1:27">
      <c r="A77" s="255" t="s">
        <v>323</v>
      </c>
      <c r="B77" s="254">
        <f ca="1">TODAY()</f>
        <v>41229</v>
      </c>
      <c r="C77" s="84"/>
      <c r="D77" s="253" t="s">
        <v>363</v>
      </c>
      <c r="E77" s="253"/>
      <c r="F77" s="253"/>
      <c r="I77" s="98"/>
      <c r="J77" s="101"/>
      <c r="K77" s="100"/>
      <c r="N77" s="26"/>
      <c r="R77" s="26"/>
      <c r="T77" s="98"/>
      <c r="U77" s="101"/>
      <c r="V77" s="26"/>
      <c r="Z77" s="26"/>
    </row>
    <row r="78" spans="1:27">
      <c r="A78" s="100"/>
      <c r="B78" s="100"/>
      <c r="C78" s="84"/>
      <c r="D78" s="84"/>
      <c r="E78" s="84"/>
      <c r="F78" s="84"/>
      <c r="G78" s="84"/>
      <c r="I78" s="100"/>
      <c r="J78" s="100"/>
      <c r="K78" s="100"/>
      <c r="N78" s="26"/>
      <c r="R78" s="26"/>
      <c r="T78" s="84"/>
      <c r="U78" s="84"/>
      <c r="V78" s="26"/>
      <c r="Z78" s="26"/>
    </row>
    <row r="79" spans="1:27">
      <c r="A79" s="100"/>
      <c r="B79" s="100"/>
      <c r="C79" s="84"/>
      <c r="D79" s="84"/>
      <c r="E79" s="84"/>
      <c r="F79" s="84"/>
      <c r="G79" s="84"/>
      <c r="I79" s="100"/>
      <c r="J79" s="100"/>
      <c r="K79" s="100"/>
      <c r="N79" s="26"/>
      <c r="R79" s="26"/>
      <c r="T79" s="84"/>
      <c r="U79" s="84"/>
      <c r="V79" s="26"/>
      <c r="Z79" s="26"/>
    </row>
    <row r="80" spans="1:27">
      <c r="A80" s="100"/>
      <c r="B80" s="100"/>
      <c r="C80" s="84"/>
      <c r="D80" s="84"/>
      <c r="E80" s="84"/>
      <c r="F80" s="84"/>
      <c r="G80" s="84"/>
      <c r="J80" s="26"/>
      <c r="N80" s="26"/>
      <c r="R80" s="26"/>
      <c r="V80" s="26"/>
      <c r="Z80" s="26"/>
    </row>
    <row r="81" spans="1:26">
      <c r="A81" s="100"/>
      <c r="B81" s="100"/>
      <c r="C81" s="100"/>
      <c r="D81" s="84"/>
      <c r="E81" s="84"/>
      <c r="F81" s="84"/>
      <c r="G81" s="84"/>
      <c r="J81" s="26"/>
      <c r="N81" s="26"/>
      <c r="R81" s="26"/>
      <c r="V81" s="26"/>
      <c r="Z81" s="26"/>
    </row>
  </sheetData>
  <mergeCells count="1">
    <mergeCell ref="B5:B8"/>
  </mergeCells>
  <phoneticPr fontId="17" type="noConversion"/>
  <pageMargins left="0.19685039370078741" right="0.19685039370078741" top="0.23622047244094491" bottom="0.19685039370078741" header="0.23622047244094491" footer="0.15748031496062992"/>
  <pageSetup paperSize="8" scale="90" orientation="portrait" r:id="rId1"/>
  <headerFooter alignWithMargins="0"/>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12</vt:i4>
      </vt:variant>
      <vt:variant>
        <vt:lpstr>Graphiques</vt:lpstr>
      </vt:variant>
      <vt:variant>
        <vt:i4>3</vt:i4>
      </vt:variant>
      <vt:variant>
        <vt:lpstr>Plages nommées</vt:lpstr>
      </vt:variant>
      <vt:variant>
        <vt:i4>123</vt:i4>
      </vt:variant>
    </vt:vector>
  </HeadingPairs>
  <TitlesOfParts>
    <vt:vector size="138" baseType="lpstr">
      <vt:lpstr>headings</vt:lpstr>
      <vt:lpstr>fixe 2011  </vt:lpstr>
      <vt:lpstr>fixe 2010</vt:lpstr>
      <vt:lpstr>DataYear-1</vt:lpstr>
      <vt:lpstr>DataYear</vt:lpstr>
      <vt:lpstr>Home</vt:lpstr>
      <vt:lpstr>Dat</vt:lpstr>
      <vt:lpstr>Data2012</vt:lpstr>
      <vt:lpstr>Compiled table</vt:lpstr>
      <vt:lpstr>tkm 2008-2010</vt:lpstr>
      <vt:lpstr>base graph</vt:lpstr>
      <vt:lpstr>operator</vt:lpstr>
      <vt:lpstr>Graph1</vt:lpstr>
      <vt:lpstr>Graph2</vt:lpstr>
      <vt:lpstr>Graph3</vt:lpstr>
      <vt:lpstr>Data2012!AAR</vt:lpstr>
      <vt:lpstr>AAR</vt:lpstr>
      <vt:lpstr>Data2012!ATOC</vt:lpstr>
      <vt:lpstr>ATOC</vt:lpstr>
      <vt:lpstr>Data2012!BBRC</vt:lpstr>
      <vt:lpstr>BBRC</vt:lpstr>
      <vt:lpstr>Data2012!BC</vt:lpstr>
      <vt:lpstr>BC</vt:lpstr>
      <vt:lpstr>Data2012!BDZ</vt:lpstr>
      <vt:lpstr>BDZ</vt:lpstr>
      <vt:lpstr>Data2012!CD</vt:lpstr>
      <vt:lpstr>CD</vt:lpstr>
      <vt:lpstr>Data2012!CFARYM</vt:lpstr>
      <vt:lpstr>CFARYM</vt:lpstr>
      <vt:lpstr>Data2012!CFL</vt:lpstr>
      <vt:lpstr>CFL</vt:lpstr>
      <vt:lpstr>Data2012!CFM</vt:lpstr>
      <vt:lpstr>CFM</vt:lpstr>
      <vt:lpstr>Data2012!CFR_CALATORI</vt:lpstr>
      <vt:lpstr>CFR_CALATORI</vt:lpstr>
      <vt:lpstr>Data2012!CFR_MARFA</vt:lpstr>
      <vt:lpstr>CFR_MARFA</vt:lpstr>
      <vt:lpstr>Data2012!CIE</vt:lpstr>
      <vt:lpstr>CIE</vt:lpstr>
      <vt:lpstr>Data2012!CP</vt:lpstr>
      <vt:lpstr>CP</vt:lpstr>
      <vt:lpstr>Data2012!DB_AG</vt:lpstr>
      <vt:lpstr>DB_AG</vt:lpstr>
      <vt:lpstr>Data2012!DSB</vt:lpstr>
      <vt:lpstr>DSB</vt:lpstr>
      <vt:lpstr>Data2012!DSVN</vt:lpstr>
      <vt:lpstr>DSVN</vt:lpstr>
      <vt:lpstr>Data2012!DVN</vt:lpstr>
      <vt:lpstr>Data2012!EVR</vt:lpstr>
      <vt:lpstr>EVR</vt:lpstr>
      <vt:lpstr>Data2012!FGC</vt:lpstr>
      <vt:lpstr>FGC</vt:lpstr>
      <vt:lpstr>Data2012!FOC</vt:lpstr>
      <vt:lpstr>FOC</vt:lpstr>
      <vt:lpstr>Data2012!FS</vt:lpstr>
      <vt:lpstr>FS</vt:lpstr>
      <vt:lpstr>Data2012!GFR</vt:lpstr>
      <vt:lpstr>GFR</vt:lpstr>
      <vt:lpstr>Data2012!GKB</vt:lpstr>
      <vt:lpstr>GKB</vt:lpstr>
      <vt:lpstr>Data2012!GYSEV</vt:lpstr>
      <vt:lpstr>GYSEV</vt:lpstr>
      <vt:lpstr>Data2012!HZ</vt:lpstr>
      <vt:lpstr>HZ</vt:lpstr>
      <vt:lpstr>'Compiled table'!Impression_des_titres</vt:lpstr>
      <vt:lpstr>Data2012!JR</vt:lpstr>
      <vt:lpstr>JR</vt:lpstr>
      <vt:lpstr>Data2012!KTZ</vt:lpstr>
      <vt:lpstr>KTZ</vt:lpstr>
      <vt:lpstr>Data2012!LDZ</vt:lpstr>
      <vt:lpstr>LDZ</vt:lpstr>
      <vt:lpstr>Data2012!LG</vt:lpstr>
      <vt:lpstr>LG</vt:lpstr>
      <vt:lpstr>Data2012!MAV</vt:lpstr>
      <vt:lpstr>MAV</vt:lpstr>
      <vt:lpstr>Data2012!NS</vt:lpstr>
      <vt:lpstr>NS</vt:lpstr>
      <vt:lpstr>Data2012!NSB</vt:lpstr>
      <vt:lpstr>NSB</vt:lpstr>
      <vt:lpstr>Data2012!OSE</vt:lpstr>
      <vt:lpstr>OSE</vt:lpstr>
      <vt:lpstr>Data2012!PKP</vt:lpstr>
      <vt:lpstr>PKP</vt:lpstr>
      <vt:lpstr>Data2012!QR</vt:lpstr>
      <vt:lpstr>QR</vt:lpstr>
      <vt:lpstr>Data2012!RAI</vt:lpstr>
      <vt:lpstr>RAI</vt:lpstr>
      <vt:lpstr>Data2012!RENFE</vt:lpstr>
      <vt:lpstr>RENFE</vt:lpstr>
      <vt:lpstr>Data2012!RZD</vt:lpstr>
      <vt:lpstr>RZD</vt:lpstr>
      <vt:lpstr>Data2012!SBB</vt:lpstr>
      <vt:lpstr>SBB</vt:lpstr>
      <vt:lpstr>Data2012!SERVTRANS</vt:lpstr>
      <vt:lpstr>SERVTRANS</vt:lpstr>
      <vt:lpstr>Data2012!SJ</vt:lpstr>
      <vt:lpstr>SJ</vt:lpstr>
      <vt:lpstr>Data2012!SNCB</vt:lpstr>
      <vt:lpstr>SNCB</vt:lpstr>
      <vt:lpstr>Data2012!SNCC</vt:lpstr>
      <vt:lpstr>SNCC</vt:lpstr>
      <vt:lpstr>Data2012!SNCF</vt:lpstr>
      <vt:lpstr>SNCF</vt:lpstr>
      <vt:lpstr>Data2012!SNTF</vt:lpstr>
      <vt:lpstr>SNTF</vt:lpstr>
      <vt:lpstr>Data2012!SRO</vt:lpstr>
      <vt:lpstr>SRO</vt:lpstr>
      <vt:lpstr>Data2012!SZ</vt:lpstr>
      <vt:lpstr>SZ</vt:lpstr>
      <vt:lpstr>Data2012!TCDD</vt:lpstr>
      <vt:lpstr>TCDD</vt:lpstr>
      <vt:lpstr>Data2012!THSRC</vt:lpstr>
      <vt:lpstr>THSRC</vt:lpstr>
      <vt:lpstr>Data2012!Total_Chile</vt:lpstr>
      <vt:lpstr>Total_Chile</vt:lpstr>
      <vt:lpstr>TOTO</vt:lpstr>
      <vt:lpstr>Data2012!TRA</vt:lpstr>
      <vt:lpstr>TRA</vt:lpstr>
      <vt:lpstr>Data2012!UNIFERTRANS</vt:lpstr>
      <vt:lpstr>UNIFERTRANS</vt:lpstr>
      <vt:lpstr>Data2012!UZ</vt:lpstr>
      <vt:lpstr>UZ</vt:lpstr>
      <vt:lpstr>Data2012!VR</vt:lpstr>
      <vt:lpstr>VR</vt:lpstr>
      <vt:lpstr>Data2012!ZBH</vt:lpstr>
      <vt:lpstr>ZBH</vt:lpstr>
      <vt:lpstr>'Compiled table'!Zone_d_impression</vt:lpstr>
      <vt:lpstr>Dat!Zone_d_impression</vt:lpstr>
      <vt:lpstr>Data2012!Zone_d_impression</vt:lpstr>
      <vt:lpstr>Home!Zone_d_impression</vt:lpstr>
      <vt:lpstr>Data2012!ZRS</vt:lpstr>
      <vt:lpstr>ZRS</vt:lpstr>
      <vt:lpstr>Data2012!ZS</vt:lpstr>
      <vt:lpstr>ZS</vt:lpstr>
      <vt:lpstr>Data2012!ZSSK</vt:lpstr>
      <vt:lpstr>ZSSK</vt:lpstr>
      <vt:lpstr>Data2012!ZSSK_Cargo</vt:lpstr>
      <vt:lpstr>ZSSK_Cargo</vt:lpstr>
    </vt:vector>
  </TitlesOfParts>
  <Company>-  UIC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Snejan_m</dc:creator>
  <cp:lastModifiedBy>snejan_m</cp:lastModifiedBy>
  <cp:lastPrinted>2012-06-29T21:00:06Z</cp:lastPrinted>
  <dcterms:created xsi:type="dcterms:W3CDTF">2005-05-30T15:10:56Z</dcterms:created>
  <dcterms:modified xsi:type="dcterms:W3CDTF">2012-11-16T09:13:34Z</dcterms:modified>
</cp:coreProperties>
</file>